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435" windowWidth="20730" windowHeight="11220" tabRatio="774" firstSheet="27" activeTab="27"/>
  </bookViews>
  <sheets>
    <sheet name="foxz" sheetId="109" state="veryHidden" r:id="rId1"/>
    <sheet name="Phan ky" sheetId="4" state="hidden" r:id="rId2"/>
    <sheet name="BANGTINH" sheetId="1" state="hidden" r:id="rId3"/>
    <sheet name="NhuCau (2LUU)" sheetId="157" state="hidden" r:id="rId4"/>
    <sheet name="NhuCau" sheetId="3" state="hidden" r:id="rId5"/>
    <sheet name="NhuCau (THU HỒI)" sheetId="148" state="hidden" r:id="rId6"/>
    <sheet name="Kiem Tra Ptu am" sheetId="29" state="hidden" r:id="rId7"/>
    <sheet name="MUCLUC" sheetId="57" state="hidden" r:id="rId8"/>
    <sheet name="HienTrang" sheetId="139" state="hidden" r:id="rId9"/>
    <sheet name="CH01" sheetId="22" state="hidden" r:id="rId10"/>
    <sheet name="CH04" sheetId="124" state="hidden" r:id="rId11"/>
    <sheet name="CH03-1" sheetId="10" state="hidden" r:id="rId12"/>
    <sheet name="CH04-1" sheetId="125" state="hidden" r:id="rId13"/>
    <sheet name="CH05" sheetId="126" state="hidden" r:id="rId14"/>
    <sheet name="CH06" sheetId="127" state="hidden" r:id="rId15"/>
    <sheet name="CH07" sheetId="12" state="hidden" r:id="rId16"/>
    <sheet name="CH24" sheetId="138" state="hidden" r:id="rId17"/>
    <sheet name="CH17" sheetId="13" state="hidden" r:id="rId18"/>
    <sheet name="CH18" sheetId="25" state="hidden" r:id="rId19"/>
    <sheet name="CH19" sheetId="147" state="hidden" r:id="rId20"/>
    <sheet name="CH20" sheetId="129" state="hidden" r:id="rId21"/>
    <sheet name="CH25" sheetId="133" state="hidden" r:id="rId22"/>
    <sheet name="Sheet1" sheetId="149" state="hidden" r:id="rId23"/>
    <sheet name="CH10" sheetId="130" state="hidden" r:id="rId24"/>
    <sheet name="CH12" sheetId="131" state="hidden" r:id="rId25"/>
    <sheet name="CH13" sheetId="132" state="hidden" r:id="rId26"/>
    <sheet name="CH15-1" sheetId="143" state="hidden" r:id="rId27"/>
    <sheet name="PHU LUC 2" sheetId="160" r:id="rId28"/>
    <sheet name="PHU LUC 3" sheetId="161" r:id="rId29"/>
    <sheet name="PHU LUC 4" sheetId="163" r:id="rId30"/>
    <sheet name="PHU LUC 5" sheetId="164" r:id="rId31"/>
    <sheet name="biểu CMD báo cáo" sheetId="146" state="hidden" r:id="rId32"/>
    <sheet name="CƠ CẤU" sheetId="145" state="hidden" r:id="rId33"/>
    <sheet name="Sheet2" sheetId="150" state="hidden" r:id="rId34"/>
    <sheet name="I" sheetId="156" state="hidden" r:id="rId35"/>
    <sheet name="Biểu chi tiêu chuyển tiếp I" sheetId="151" state="hidden" r:id="rId36"/>
    <sheet name="Biểu chi tiêu chuyển tiếp II" sheetId="158" state="hidden" r:id="rId37"/>
    <sheet name="II" sheetId="152" state="hidden" r:id="rId38"/>
    <sheet name="III" sheetId="153" state="hidden" r:id="rId39"/>
    <sheet name="PHU LUC 6" sheetId="165" r:id="rId40"/>
    <sheet name="PHU LUC 7" sheetId="167" r:id="rId41"/>
    <sheet name="Danh muc Thanh Tri" sheetId="170" r:id="rId42"/>
  </sheets>
  <externalReferences>
    <externalReference r:id="rId43"/>
    <externalReference r:id="rId44"/>
    <externalReference r:id="rId45"/>
    <externalReference r:id="rId46"/>
    <externalReference r:id="rId47"/>
  </externalReferences>
  <definedNames>
    <definedName name="_Fill" localSheetId="35" hidden="1">#REF!</definedName>
    <definedName name="_Fill" localSheetId="36" hidden="1">#REF!</definedName>
    <definedName name="_Fill" localSheetId="19" hidden="1">#REF!</definedName>
    <definedName name="_Fill" localSheetId="8" hidden="1">#REF!</definedName>
    <definedName name="_Fill" localSheetId="3" hidden="1">#REF!</definedName>
    <definedName name="_Fill" localSheetId="5"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40" hidden="1">#REF!</definedName>
    <definedName name="_Fill" hidden="1">#REF!</definedName>
    <definedName name="_xlnm._FilterDatabase" localSheetId="35" hidden="1">'Biểu chi tiêu chuyển tiếp I'!$A$9:$AZ$59</definedName>
    <definedName name="_xlnm._FilterDatabase" localSheetId="36" hidden="1">'Biểu chi tiêu chuyển tiếp II'!$A$9:$BA$59</definedName>
    <definedName name="_xlnm._FilterDatabase" localSheetId="9" hidden="1">'CH01'!$A$6:$BA$70</definedName>
    <definedName name="_xlnm._FilterDatabase" localSheetId="11" hidden="1">'CH03-1'!$A$6:$AR$79</definedName>
    <definedName name="_xlnm._FilterDatabase" localSheetId="10" hidden="1">'CH04'!$A$6:$K$67</definedName>
    <definedName name="_xlnm._FilterDatabase" localSheetId="14" hidden="1">'CH06'!$A$7:$H$74</definedName>
    <definedName name="_xlnm._FilterDatabase" localSheetId="15" hidden="1">'CH07'!$A$7:$AP$78</definedName>
    <definedName name="_xlnm._FilterDatabase" localSheetId="23" hidden="1">'CH10'!$A$6:$AP$73</definedName>
    <definedName name="_xlnm._FilterDatabase" localSheetId="24" hidden="1">'CH12'!$A$7:$I$74</definedName>
    <definedName name="_xlnm._FilterDatabase" localSheetId="25" hidden="1">'CH13'!$A$7:$I$72</definedName>
    <definedName name="_xlnm._FilterDatabase" localSheetId="26" hidden="1">'CH15-1'!$A$6:$BQ$79</definedName>
    <definedName name="_xlnm._FilterDatabase" localSheetId="17" hidden="1">'CH17'!$A$9:$AX$69</definedName>
    <definedName name="_xlnm._FilterDatabase" localSheetId="18" hidden="1">'CH18'!$A$7:$AP$64</definedName>
    <definedName name="_xlnm._FilterDatabase" localSheetId="19" hidden="1">'CH19'!$A$9:$AX$69</definedName>
    <definedName name="_xlnm._FilterDatabase" localSheetId="16" hidden="1">'CH24'!$A$6:$BQ$79</definedName>
    <definedName name="_xlnm._FilterDatabase" localSheetId="21" hidden="1">'CH25'!$A$3:$K$210</definedName>
    <definedName name="_xlnm._FilterDatabase" localSheetId="41" hidden="1">'Danh muc Thanh Tri'!$C$1:$C$93</definedName>
    <definedName name="_xlnm._FilterDatabase" localSheetId="8" hidden="1">HienTrang!$A$5:$AO$5</definedName>
    <definedName name="_xlnm._FilterDatabase" localSheetId="34" hidden="1">I!$A$4:$J$113</definedName>
    <definedName name="_xlnm._FilterDatabase" localSheetId="6" hidden="1">'Kiem Tra Ptu am'!$A$6:$AR$78</definedName>
    <definedName name="_xlnm._FilterDatabase" localSheetId="4" hidden="1">NhuCau!$A$1:$BS$442</definedName>
    <definedName name="_xlnm._FilterDatabase" localSheetId="3" hidden="1">'NhuCau (2LUU)'!$A$1:$BS$604</definedName>
    <definedName name="_xlnm._FilterDatabase" localSheetId="5" hidden="1">'NhuCau (THU HỒI)'!$A$1:$BW$812</definedName>
    <definedName name="_xlnm._FilterDatabase" localSheetId="1" hidden="1">'Phan ky'!$A$2:$BG$434</definedName>
    <definedName name="_xlnm._FilterDatabase" localSheetId="27" hidden="1">'PHU LUC 2'!$A$6:$U$70</definedName>
    <definedName name="_xlnm._FilterDatabase" localSheetId="28" hidden="1">'PHU LUC 3'!$A$6:$V$48</definedName>
    <definedName name="_xlnm._FilterDatabase" localSheetId="30" hidden="1">'PHU LUC 5'!$A$9:$Q$69</definedName>
    <definedName name="_Key1" localSheetId="35" hidden="1">#REF!</definedName>
    <definedName name="_Key1" localSheetId="36" hidden="1">#REF!</definedName>
    <definedName name="_Key1" localSheetId="19" hidden="1">#REF!</definedName>
    <definedName name="_Key1" localSheetId="8" hidden="1">#REF!</definedName>
    <definedName name="_Key1" localSheetId="3" hidden="1">#REF!</definedName>
    <definedName name="_Key1" localSheetId="5"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0" hidden="1">#REF!</definedName>
    <definedName name="_Key1" hidden="1">#REF!</definedName>
    <definedName name="_Key2" localSheetId="35" hidden="1">#REF!</definedName>
    <definedName name="_Key2" localSheetId="36" hidden="1">#REF!</definedName>
    <definedName name="_Key2" localSheetId="19" hidden="1">#REF!</definedName>
    <definedName name="_Key2" localSheetId="8" hidden="1">#REF!</definedName>
    <definedName name="_Key2" localSheetId="3" hidden="1">#REF!</definedName>
    <definedName name="_Key2" localSheetId="5"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40" hidden="1">#REF!</definedName>
    <definedName name="_Key2" hidden="1">#REF!</definedName>
    <definedName name="_Order1" hidden="1">255</definedName>
    <definedName name="_Order2" hidden="1">255</definedName>
    <definedName name="_Sort" localSheetId="35" hidden="1">#REF!</definedName>
    <definedName name="_Sort" localSheetId="36" hidden="1">#REF!</definedName>
    <definedName name="_Sort" localSheetId="19" hidden="1">#REF!</definedName>
    <definedName name="_Sort" localSheetId="8" hidden="1">#REF!</definedName>
    <definedName name="_Sort" localSheetId="3" hidden="1">#REF!</definedName>
    <definedName name="_Sort" localSheetId="5"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0" hidden="1">#REF!</definedName>
    <definedName name="_Sort" hidden="1">#REF!</definedName>
    <definedName name="b14b" localSheetId="9" hidden="1">{"'Sheet1'!$L$16"}</definedName>
    <definedName name="b14b" localSheetId="18" hidden="1">{"'Sheet1'!$L$16"}</definedName>
    <definedName name="b14b" localSheetId="20" hidden="1">{"'Sheet1'!$L$16"}</definedName>
    <definedName name="b14b" localSheetId="8" hidden="1">{"'Sheet1'!$L$16"}</definedName>
    <definedName name="b14b" localSheetId="27" hidden="1">{"'Sheet1'!$L$16"}</definedName>
    <definedName name="b14b" localSheetId="28" hidden="1">{"'Sheet1'!$L$16"}</definedName>
    <definedName name="b14b" localSheetId="29" hidden="1">{"'Sheet1'!$L$16"}</definedName>
    <definedName name="b14b" localSheetId="40" hidden="1">{"'Sheet1'!$L$16"}</definedName>
    <definedName name="b14b" hidden="1">{"'Sheet1'!$L$16"}</definedName>
    <definedName name="b14b1" localSheetId="9" hidden="1">{"'Sheet1'!$L$16"}</definedName>
    <definedName name="b14b1" localSheetId="18" hidden="1">{"'Sheet1'!$L$16"}</definedName>
    <definedName name="b14b1" localSheetId="20" hidden="1">{"'Sheet1'!$L$16"}</definedName>
    <definedName name="b14b1" localSheetId="8" hidden="1">{"'Sheet1'!$L$16"}</definedName>
    <definedName name="b14b1" localSheetId="27" hidden="1">{"'Sheet1'!$L$16"}</definedName>
    <definedName name="b14b1" localSheetId="28" hidden="1">{"'Sheet1'!$L$16"}</definedName>
    <definedName name="b14b1" localSheetId="29" hidden="1">{"'Sheet1'!$L$16"}</definedName>
    <definedName name="b14b1" localSheetId="40" hidden="1">{"'Sheet1'!$L$16"}</definedName>
    <definedName name="b14b1" hidden="1">{"'Sheet1'!$L$16"}</definedName>
    <definedName name="Bgiang" localSheetId="9" hidden="1">{"'Sheet1'!$L$16"}</definedName>
    <definedName name="Bgiang" localSheetId="18" hidden="1">{"'Sheet1'!$L$16"}</definedName>
    <definedName name="Bgiang" localSheetId="20" hidden="1">{"'Sheet1'!$L$16"}</definedName>
    <definedName name="Bgiang" localSheetId="8" hidden="1">{"'Sheet1'!$L$16"}</definedName>
    <definedName name="Bgiang" localSheetId="27" hidden="1">{"'Sheet1'!$L$16"}</definedName>
    <definedName name="Bgiang" localSheetId="28" hidden="1">{"'Sheet1'!$L$16"}</definedName>
    <definedName name="Bgiang" localSheetId="29" hidden="1">{"'Sheet1'!$L$16"}</definedName>
    <definedName name="Bgiang" localSheetId="40" hidden="1">{"'Sheet1'!$L$16"}</definedName>
    <definedName name="Bgiang" hidden="1">{"'Sheet1'!$L$16"}</definedName>
    <definedName name="CakyQuyhoach" localSheetId="8">[1]BANGTINH!$O$12</definedName>
    <definedName name="CakyQuyhoach">BANGTINH!$O$12</definedName>
    <definedName name="COLMadat" localSheetId="8">[1]Nhu_Cau_SDD!$K$2:$BL$3</definedName>
    <definedName name="COLMadat" localSheetId="3">'NhuCau (2LUU)'!$I$2:$BK$3</definedName>
    <definedName name="COLMadat" localSheetId="5">'NhuCau (THU HỒI)'!$K$2:$BM$3</definedName>
    <definedName name="COLMadat">NhuCau!$I$2:$BK$3</definedName>
    <definedName name="CSD_giam" localSheetId="3">'NhuCau (2LUU)'!$BG$5:$BK$604</definedName>
    <definedName name="CSD_giam" localSheetId="5">'NhuCau (THU HỒI)'!$BI$5:$BM$604</definedName>
    <definedName name="CSD_giam">NhuCau!$BG$5:$BK$442</definedName>
    <definedName name="ct" localSheetId="9" hidden="1">{"'Sheet1'!$L$16"}</definedName>
    <definedName name="ct" localSheetId="18" hidden="1">{"'Sheet1'!$L$16"}</definedName>
    <definedName name="ct" localSheetId="20" hidden="1">{"'Sheet1'!$L$16"}</definedName>
    <definedName name="ct" localSheetId="8" hidden="1">{"'Sheet1'!$L$16"}</definedName>
    <definedName name="ct" localSheetId="27" hidden="1">{"'Sheet1'!$L$16"}</definedName>
    <definedName name="ct" localSheetId="28" hidden="1">{"'Sheet1'!$L$16"}</definedName>
    <definedName name="ct" localSheetId="29" hidden="1">{"'Sheet1'!$L$16"}</definedName>
    <definedName name="ct" localSheetId="40" hidden="1">{"'Sheet1'!$L$16"}</definedName>
    <definedName name="ct" hidden="1">{"'Sheet1'!$L$16"}</definedName>
    <definedName name="CTR_THHOI" localSheetId="3">'NhuCau (2LUU)'!$C$5:$C$604</definedName>
    <definedName name="CTR_THHOI" localSheetId="5">'NhuCau (THU HỒI)'!$C$5:$C$604</definedName>
    <definedName name="CTR_THHOI">NhuCau!$C$5:$C$442</definedName>
    <definedName name="diadiem">BANGTINH!$O$4</definedName>
    <definedName name="Dientich_NC" localSheetId="3">'NhuCau (2LUU)'!$H$5:$H$604</definedName>
    <definedName name="Dientich_NC" localSheetId="5">'NhuCau (THU HỒI)'!$J$5:$J$604</definedName>
    <definedName name="Dientich_NC">NhuCau!$H$5:$H$442</definedName>
    <definedName name="DVHC" localSheetId="3">'NhuCau (2LUU)'!$G$5:$G$604</definedName>
    <definedName name="DVHC" localSheetId="5">'NhuCau (THU HỒI)'!$I$5:$I$604</definedName>
    <definedName name="DVHC">NhuCau!$G$5:$G$442</definedName>
    <definedName name="er" localSheetId="8" hidden="1">{0,0,0,0;0,0,0,0;0,0,0,0;0,0,0,0;0,0,0,0;0,0,0,0;0,0,0,0}</definedName>
    <definedName name="er" hidden="1">{0,0,0,0;0,0,0,0;0,0,0,0;0,0,0,0;0,0,0,0;0,0,0,0;0,0,0,0}</definedName>
    <definedName name="fff" localSheetId="8" hidden="1">{"'Sheet1'!$L$16"}</definedName>
    <definedName name="fff" hidden="1">{"'Sheet1'!$L$16"}</definedName>
    <definedName name="g" localSheetId="8" hidden="1">{"'Sheet1'!$L$16"}</definedName>
    <definedName name="g" hidden="1">{"'Sheet1'!$L$16"}</definedName>
    <definedName name="h" localSheetId="8" hidden="1">{"'Sheet1'!$L$16"}</definedName>
    <definedName name="h" hidden="1">{"'Sheet1'!$L$16"}</definedName>
    <definedName name="H01_HT" localSheetId="27">'PHU LUC 2'!$C$9:$D$70</definedName>
    <definedName name="H01_HT" localSheetId="28">'PHU LUC 3'!$C$8:$C$48</definedName>
    <definedName name="H01_HT">'CH01'!$C$9:$D$70</definedName>
    <definedName name="hiep" localSheetId="8" hidden="1">{"'Sheet1'!$L$16"}</definedName>
    <definedName name="hiep" hidden="1">{"'Sheet1'!$L$16"}</definedName>
    <definedName name="HTML_CodePage" hidden="1">950</definedName>
    <definedName name="HTML_Control" localSheetId="9" hidden="1">{"'Sheet1'!$L$16"}</definedName>
    <definedName name="HTML_Control" localSheetId="18" hidden="1">{"'Sheet1'!$L$16"}</definedName>
    <definedName name="HTML_Control" localSheetId="20" hidden="1">{"'Sheet1'!$L$16"}</definedName>
    <definedName name="HTML_Control" localSheetId="8" hidden="1">{"'Sheet1'!$L$16"}</definedName>
    <definedName name="HTML_Control" localSheetId="27" hidden="1">{"'Sheet1'!$L$16"}</definedName>
    <definedName name="HTML_Control" localSheetId="28" hidden="1">{"'Sheet1'!$L$16"}</definedName>
    <definedName name="HTML_Control" localSheetId="29" hidden="1">{"'Sheet1'!$L$16"}</definedName>
    <definedName name="HTML_Control" localSheetId="4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localSheetId="18" hidden="1">{"'Sheet1'!$L$16"}</definedName>
    <definedName name="huy" localSheetId="20" hidden="1">{"'Sheet1'!$L$16"}</definedName>
    <definedName name="huy" localSheetId="8" hidden="1">{"'Sheet1'!$L$16"}</definedName>
    <definedName name="huy" localSheetId="27" hidden="1">{"'Sheet1'!$L$16"}</definedName>
    <definedName name="huy" localSheetId="28" hidden="1">{"'Sheet1'!$L$16"}</definedName>
    <definedName name="huy" localSheetId="29" hidden="1">{"'Sheet1'!$L$16"}</definedName>
    <definedName name="huy" localSheetId="40" hidden="1">{"'Sheet1'!$L$16"}</definedName>
    <definedName name="huy" hidden="1">{"'Sheet1'!$L$16"}</definedName>
    <definedName name="KDCNThonmoi20_00" localSheetId="9" hidden="1">{"'Sheet1'!$L$16"}</definedName>
    <definedName name="KDCNThonmoi20_00" localSheetId="18" hidden="1">{"'Sheet1'!$L$16"}</definedName>
    <definedName name="KDCNThonmoi20_00" localSheetId="20" hidden="1">{"'Sheet1'!$L$16"}</definedName>
    <definedName name="KDCNThonmoi20_00" localSheetId="8" hidden="1">{"'Sheet1'!$L$16"}</definedName>
    <definedName name="KDCNThonmoi20_00" localSheetId="27" hidden="1">{"'Sheet1'!$L$16"}</definedName>
    <definedName name="KDCNThonmoi20_00" localSheetId="28" hidden="1">{"'Sheet1'!$L$16"}</definedName>
    <definedName name="KDCNThonmoi20_00" localSheetId="29" hidden="1">{"'Sheet1'!$L$16"}</definedName>
    <definedName name="KDCNThonmoi20_00" localSheetId="40" hidden="1">{"'Sheet1'!$L$16"}</definedName>
    <definedName name="KDCNThonmoi20_00" hidden="1">{"'Sheet1'!$L$16"}</definedName>
    <definedName name="Kykehoach" localSheetId="8">[1]BANGTINH!$O$5</definedName>
    <definedName name="Kykehoach">BANGTINH!$O$5</definedName>
    <definedName name="LUC_CLN" localSheetId="3">'NhuCau (2LUU)'!$I$16:$R$18</definedName>
    <definedName name="LUC_CLN" localSheetId="5">'NhuCau (THU HỒI)'!$K$16:$T$18</definedName>
    <definedName name="LUC_CLN">NhuCau!$I$15:$R$17</definedName>
    <definedName name="LUC_LMU" localSheetId="3">'NhuCau (2LUU)'!$I$50:$R$52</definedName>
    <definedName name="LUC_LMU" localSheetId="5">'NhuCau (THU HỒI)'!$K$50:$T$52</definedName>
    <definedName name="LUC_LMU">NhuCau!$I$49:$R$51</definedName>
    <definedName name="LUC_LNP" localSheetId="3">'NhuCau (2LUU)'!$I$24:$R$31</definedName>
    <definedName name="LUC_LNP" localSheetId="5">'NhuCau (THU HỒI)'!$K$24:$T$31</definedName>
    <definedName name="LUC_LNP">NhuCau!$I$23:$R$30</definedName>
    <definedName name="LUC_NTS" localSheetId="3">'NhuCau (2LUU)'!$I$39:$R$43</definedName>
    <definedName name="LUC_NTS" localSheetId="5">'NhuCau (THU HỒI)'!$K$39:$T$43</definedName>
    <definedName name="LUC_NTS">NhuCau!$I$38:$R$42</definedName>
    <definedName name="madatNC" localSheetId="3">'NhuCau (2LUU)'!$F$5:$F$604</definedName>
    <definedName name="madatNC" localSheetId="5">'NhuCau (THU HỒI)'!$H$5:$H$604</definedName>
    <definedName name="madatNC">NhuCau!$F$5:$F$442</definedName>
    <definedName name="nam_KH_01">BANGTINH!$O$6</definedName>
    <definedName name="nam_KH_02">BANGTINH!$O$7</definedName>
    <definedName name="nam_KH_03">BANGTINH!$O$8</definedName>
    <definedName name="nam_KH_04">BANGTINH!$O$9</definedName>
    <definedName name="nam_KH_05">BANGTINH!$O$10</definedName>
    <definedName name="namkh" localSheetId="3">'NhuCau (2LUU)'!$E$5:$E$604</definedName>
    <definedName name="namkh" localSheetId="5">'NhuCau (THU HỒI)'!$G$5:$G$604</definedName>
    <definedName name="namkh">NhuCau!$E$5:$E$442</definedName>
    <definedName name="NC_giam" localSheetId="3">'NhuCau (2LUU)'!$I$5:$BK$604</definedName>
    <definedName name="NC_giam" localSheetId="5">'NhuCau (THU HỒI)'!$K$5:$BM$604</definedName>
    <definedName name="NC_giam">NhuCau!$I$5:$BK$442</definedName>
    <definedName name="NC_NNP" localSheetId="3">'NhuCau (2LUU)'!$E$5:$BK$54</definedName>
    <definedName name="NC_NNP" localSheetId="5">'NhuCau (THU HỒI)'!$G$5:$BM$54</definedName>
    <definedName name="NC_NNP">NhuCau!$E$5:$BK$53</definedName>
    <definedName name="NC_PNN" localSheetId="3">'NhuCau (2LUU)'!$E$60:$BK$604</definedName>
    <definedName name="NC_PNN" localSheetId="5">'NhuCau (THU HỒI)'!$G$60:$BM$604</definedName>
    <definedName name="NC_PNN">NhuCau!$E$59:$BK$442</definedName>
    <definedName name="PhannamQHKH" localSheetId="8">[1]BANGTINH!$O$5:$O$12</definedName>
    <definedName name="PhannamQHKH">BANGTINH!$O$5:$O$12</definedName>
    <definedName name="PNN_PNN" localSheetId="3">'NhuCau (2LUU)'!$W$60:$BE$149</definedName>
    <definedName name="PNN_PNN" localSheetId="5">'NhuCau (THU HỒI)'!$Y$60:$BG$149</definedName>
    <definedName name="PNN_PNN">NhuCau!$W$59:$BE$98</definedName>
    <definedName name="_xlnm.Print_Area" localSheetId="35">'Biểu chi tiêu chuyển tiếp I'!$A$1:$AP$60</definedName>
    <definedName name="_xlnm.Print_Area" localSheetId="36">'Biểu chi tiêu chuyển tiếp II'!$A$1:$AQ$60</definedName>
    <definedName name="_xlnm.Print_Area" localSheetId="9">'CH01'!$A$1:$AO$70</definedName>
    <definedName name="_xlnm.Print_Area" localSheetId="11">'CH03-1'!$A$1:$AP$63</definedName>
    <definedName name="_xlnm.Print_Area" localSheetId="15">'CH07'!$A$1:$AO$60</definedName>
    <definedName name="_xlnm.Print_Area" localSheetId="26">'CH15-1'!$A$1:$BQ$79</definedName>
    <definedName name="_xlnm.Print_Area" localSheetId="17">'CH17'!$A$1:$AN$70</definedName>
    <definedName name="_xlnm.Print_Area" localSheetId="16">'CH24'!$A$1:$BQ$79</definedName>
    <definedName name="_xlnm.Print_Area" localSheetId="21">'CH25'!$A$1:$K$210</definedName>
    <definedName name="_xlnm.Print_Area" localSheetId="8">HienTrang!$A$1:$AO$66</definedName>
    <definedName name="_xlnm.Print_Area" localSheetId="7">MUCLUC!$A$1:$C$27</definedName>
    <definedName name="_xlnm.Print_Area" localSheetId="4">NhuCau!$B$85:$G$98</definedName>
    <definedName name="_xlnm.Print_Area" localSheetId="3">'NhuCau (2LUU)'!$B$141:$G$149</definedName>
    <definedName name="_xlnm.Print_Area" localSheetId="5">'NhuCau (THU HỒI)'!$B$141:$I$149</definedName>
    <definedName name="_xlnm.Print_Area" localSheetId="27">'PHU LUC 2'!$A$1:$I$70</definedName>
    <definedName name="_xlnm.Print_Area" localSheetId="28">'PHU LUC 3'!$A$1:$J$48</definedName>
    <definedName name="_xlnm.Print_Area" localSheetId="30">'PHU LUC 5'!$A$1:$G$70</definedName>
    <definedName name="_xlnm.Print_Titles" localSheetId="9">'CH01'!$4:$6</definedName>
    <definedName name="_xlnm.Print_Titles" localSheetId="10">'CH04'!$3:$6</definedName>
    <definedName name="_xlnm.Print_Titles" localSheetId="17">'CH17'!$4:$6</definedName>
    <definedName name="_xlnm.Print_Titles" localSheetId="18">'CH18'!$5:$7</definedName>
    <definedName name="_xlnm.Print_Titles" localSheetId="19">'CH19'!$4:$6</definedName>
    <definedName name="_xlnm.Print_Titles" localSheetId="20">'CH20'!$5:$7</definedName>
    <definedName name="_xlnm.Print_Titles" localSheetId="21">'CH25'!$3:$5</definedName>
    <definedName name="_xlnm.Print_Titles" localSheetId="27">'PHU LUC 2'!$4:$6</definedName>
    <definedName name="_xlnm.Print_Titles" localSheetId="28">'PHU LUC 3'!$4:$6</definedName>
    <definedName name="_xlnm.Print_Titles" localSheetId="29">'PHU LUC 4'!$5:$7</definedName>
    <definedName name="_xlnm.Print_Titles" localSheetId="30">'PHU LUC 5'!$4:$6</definedName>
    <definedName name="_xlnm.Print_Titles" localSheetId="39">'PHU LUC 6'!$4:$6</definedName>
    <definedName name="_xlnm.Print_Titles" localSheetId="40">'PHU LUC 7'!$5:$6</definedName>
    <definedName name="Q" localSheetId="8" hidden="1">{0,0,0,0;0,0,0,0;0,0,0,0;0,0,0,0;0,0,0,0;0,0,0,0;0,0,0,0}</definedName>
    <definedName name="Q" hidden="1">{0,0,0,0;0,0,0,0;0,0,0,0;0,0,0,0;0,0,0,0;0,0,0,0;0,0,0,0}</definedName>
    <definedName name="RDD_giam_LNP" localSheetId="3">'NhuCau (2LUU)'!$M$24:$M$31</definedName>
    <definedName name="RDD_giam_LNP" localSheetId="5">'NhuCau (THU HỒI)'!$O$24:$O$31</definedName>
    <definedName name="RDD_giam_LNP">NhuCau!$M$23:$M$30</definedName>
    <definedName name="RDD_giam_NN" localSheetId="3">'NhuCau (2LUU)'!$M$5:$M$54</definedName>
    <definedName name="RDD_giam_NN" localSheetId="5">'NhuCau (THU HỒI)'!$O$5:$O$54</definedName>
    <definedName name="RDD_giam_NN">NhuCau!$M$5:$M$53</definedName>
    <definedName name="RPH_giam_LNP" localSheetId="3">'NhuCau (2LUU)'!$N$24:$N$31</definedName>
    <definedName name="RPH_giam_LNP" localSheetId="5">'NhuCau (THU HỒI)'!$P$24:$P$31</definedName>
    <definedName name="RPH_giam_LNP">NhuCau!$N$23:$N$30</definedName>
    <definedName name="RPH_giam_NN" localSheetId="3">'NhuCau (2LUU)'!$N$5:$N$54</definedName>
    <definedName name="RPH_giam_NN" localSheetId="5">'NhuCau (THU HỒI)'!$P$5:$P$54</definedName>
    <definedName name="RPH_giam_NN">NhuCau!$N$5:$N$53</definedName>
    <definedName name="RSX_giam_LNP" localSheetId="3">'NhuCau (2LUU)'!$O$24:$O$31</definedName>
    <definedName name="RSX_giam_LNP" localSheetId="5">'NhuCau (THU HỒI)'!$Q$24:$Q$31</definedName>
    <definedName name="RSX_giam_LNP">NhuCau!$O$23:$O$30</definedName>
    <definedName name="RSX_giam_NN" localSheetId="3">'NhuCau (2LUU)'!$O$5:$O$54</definedName>
    <definedName name="RSX_giam_NN" localSheetId="5">'NhuCau (THU HỒI)'!$Q$5:$Q$54</definedName>
    <definedName name="RSX_giam_NN">NhuCau!$O$5:$O$53</definedName>
    <definedName name="vinh" localSheetId="9" hidden="1">{"'Sheet1'!$L$16"}</definedName>
    <definedName name="vinh" localSheetId="18" hidden="1">{"'Sheet1'!$L$16"}</definedName>
    <definedName name="vinh" localSheetId="20" hidden="1">{"'Sheet1'!$L$16"}</definedName>
    <definedName name="vinh" localSheetId="8" hidden="1">{"'Sheet1'!$L$16"}</definedName>
    <definedName name="vinh" localSheetId="27" hidden="1">{"'Sheet1'!$L$16"}</definedName>
    <definedName name="vinh" localSheetId="28" hidden="1">{"'Sheet1'!$L$16"}</definedName>
    <definedName name="vinh" localSheetId="29" hidden="1">{"'Sheet1'!$L$16"}</definedName>
    <definedName name="vinh" localSheetId="40" hidden="1">{"'Sheet1'!$L$16"}</definedName>
    <definedName name="vinh" hidden="1">{"'Sheet1'!$L$16"}</definedName>
    <definedName name="VUNGTB" localSheetId="9" hidden="1">{"'Sheet1'!$L$16"}</definedName>
    <definedName name="VUNGTB" localSheetId="18" hidden="1">{"'Sheet1'!$L$16"}</definedName>
    <definedName name="VUNGTB" localSheetId="20" hidden="1">{"'Sheet1'!$L$16"}</definedName>
    <definedName name="VUNGTB" localSheetId="8" hidden="1">{"'Sheet1'!$L$16"}</definedName>
    <definedName name="VUNGTB" localSheetId="27" hidden="1">{"'Sheet1'!$L$16"}</definedName>
    <definedName name="VUNGTB" localSheetId="28" hidden="1">{"'Sheet1'!$L$16"}</definedName>
    <definedName name="VUNGTB" localSheetId="29" hidden="1">{"'Sheet1'!$L$16"}</definedName>
    <definedName name="VUNGTB" localSheetId="40" hidden="1">{"'Sheet1'!$L$16"}</definedName>
    <definedName name="VUNGTB" hidden="1">{"'Sheet1'!$L$16"}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8" i="170" l="1"/>
  <c r="I85" i="170"/>
  <c r="I84" i="170"/>
  <c r="I83" i="170"/>
  <c r="I82" i="170"/>
  <c r="I81" i="170"/>
  <c r="I80" i="170"/>
  <c r="I79" i="170"/>
  <c r="I78" i="170"/>
  <c r="I77" i="170"/>
  <c r="I76" i="170"/>
  <c r="I75" i="170"/>
  <c r="I74" i="170"/>
  <c r="E74" i="170"/>
  <c r="I73" i="170"/>
  <c r="E73" i="170"/>
  <c r="E67" i="170" s="1"/>
  <c r="I72" i="170"/>
  <c r="F67" i="170"/>
  <c r="C67" i="170"/>
  <c r="I66" i="170"/>
  <c r="E66" i="170"/>
  <c r="I65" i="170"/>
  <c r="E65" i="170"/>
  <c r="I64" i="170"/>
  <c r="E64" i="170"/>
  <c r="I63" i="170"/>
  <c r="E63" i="170"/>
  <c r="I62" i="170"/>
  <c r="E62" i="170"/>
  <c r="I61" i="170"/>
  <c r="E61" i="170"/>
  <c r="E59" i="170" s="1"/>
  <c r="I60" i="170"/>
  <c r="E60" i="170"/>
  <c r="F59" i="170"/>
  <c r="C59" i="170"/>
  <c r="C58" i="170" s="1"/>
  <c r="F58" i="170"/>
  <c r="I51" i="170"/>
  <c r="E51" i="170"/>
  <c r="E31" i="170" s="1"/>
  <c r="E25" i="170" s="1"/>
  <c r="I46" i="170"/>
  <c r="I44" i="170"/>
  <c r="I43" i="170"/>
  <c r="I42" i="170"/>
  <c r="I41" i="170"/>
  <c r="I40" i="170"/>
  <c r="I39" i="170"/>
  <c r="I38" i="170"/>
  <c r="I36" i="170"/>
  <c r="I35" i="170"/>
  <c r="I33" i="170"/>
  <c r="F31" i="170"/>
  <c r="C31" i="170"/>
  <c r="C25" i="170" s="1"/>
  <c r="F26" i="170"/>
  <c r="F25" i="170" s="1"/>
  <c r="E26" i="170"/>
  <c r="C26" i="170"/>
  <c r="D25" i="170"/>
  <c r="I22" i="170"/>
  <c r="I21" i="170"/>
  <c r="I20" i="170"/>
  <c r="I18" i="170"/>
  <c r="F17" i="170"/>
  <c r="F11" i="170" s="1"/>
  <c r="F10" i="170" s="1"/>
  <c r="F9" i="170" s="1"/>
  <c r="E17" i="170"/>
  <c r="C17" i="170"/>
  <c r="I14" i="170"/>
  <c r="E14" i="170"/>
  <c r="E12" i="170" s="1"/>
  <c r="E11" i="170" s="1"/>
  <c r="E10" i="170" s="1"/>
  <c r="I13" i="170"/>
  <c r="E13" i="170"/>
  <c r="F12" i="170"/>
  <c r="C12" i="170"/>
  <c r="C11" i="170" s="1"/>
  <c r="C10" i="170" s="1"/>
  <c r="C9" i="170" s="1"/>
  <c r="I7" i="170"/>
  <c r="E7" i="170"/>
  <c r="M6" i="170"/>
  <c r="F5" i="170"/>
  <c r="F91" i="170" s="1"/>
  <c r="E5" i="170"/>
  <c r="N6" i="170" s="1"/>
  <c r="C5" i="170"/>
  <c r="E9" i="170" l="1"/>
  <c r="E91" i="170" s="1"/>
  <c r="N7" i="170" s="1"/>
  <c r="E58" i="170"/>
  <c r="L6" i="170"/>
  <c r="L7" i="170" s="1"/>
  <c r="C91" i="170"/>
  <c r="O6" i="170"/>
  <c r="AY166" i="4" l="1"/>
  <c r="AZ166" i="4"/>
  <c r="BA166" i="4"/>
  <c r="BB166" i="4"/>
  <c r="BC166" i="4"/>
  <c r="BD166" i="4"/>
  <c r="BE166" i="4"/>
  <c r="BF166" i="4"/>
  <c r="BG166" i="4"/>
  <c r="AY167" i="4"/>
  <c r="AZ167" i="4"/>
  <c r="BA167" i="4"/>
  <c r="BB167" i="4"/>
  <c r="BC167" i="4"/>
  <c r="BD167" i="4"/>
  <c r="BE167" i="4"/>
  <c r="BF167" i="4"/>
  <c r="BG167" i="4"/>
  <c r="AY168" i="4"/>
  <c r="AZ168" i="4"/>
  <c r="BA168" i="4"/>
  <c r="BB168" i="4"/>
  <c r="BC168" i="4"/>
  <c r="BD168" i="4"/>
  <c r="BE168" i="4"/>
  <c r="BF168" i="4"/>
  <c r="BG168" i="4"/>
  <c r="AY169" i="4"/>
  <c r="AZ169" i="4"/>
  <c r="BA169" i="4"/>
  <c r="BB169" i="4"/>
  <c r="BC169" i="4"/>
  <c r="BD169" i="4"/>
  <c r="BE169" i="4"/>
  <c r="BF169" i="4"/>
  <c r="BG169" i="4"/>
  <c r="BG165" i="4"/>
  <c r="BF165" i="4"/>
  <c r="BE165" i="4"/>
  <c r="BD165" i="4"/>
  <c r="BC165" i="4"/>
  <c r="BB165" i="4"/>
  <c r="BA165" i="4"/>
  <c r="AZ165" i="4"/>
  <c r="H269" i="3" l="1"/>
  <c r="D269" i="3" s="1"/>
  <c r="F269" i="3"/>
  <c r="BN268" i="3"/>
  <c r="H268" i="3"/>
  <c r="D268" i="3" s="1"/>
  <c r="F268" i="3"/>
  <c r="BN267" i="3"/>
  <c r="H267" i="3"/>
  <c r="D267" i="3" s="1"/>
  <c r="F267" i="3"/>
  <c r="BN266" i="3"/>
  <c r="H266" i="3"/>
  <c r="D266" i="3" s="1"/>
  <c r="F266" i="3"/>
  <c r="H265" i="3"/>
  <c r="D265" i="3" s="1"/>
  <c r="F265" i="3"/>
  <c r="BN264" i="3"/>
  <c r="H264" i="3"/>
  <c r="D264" i="3" s="1"/>
  <c r="F264" i="3"/>
  <c r="F82" i="3" l="1"/>
  <c r="H82" i="3"/>
  <c r="D82" i="3" s="1"/>
  <c r="F84" i="3"/>
  <c r="H280" i="3"/>
  <c r="D280" i="3" s="1"/>
  <c r="H281" i="3"/>
  <c r="D281" i="3" s="1"/>
  <c r="H282" i="3"/>
  <c r="D282" i="3" s="1"/>
  <c r="F280" i="3"/>
  <c r="F281" i="3"/>
  <c r="F282" i="3"/>
  <c r="F75" i="3"/>
  <c r="F76" i="3"/>
  <c r="F77" i="3"/>
  <c r="F78" i="3"/>
  <c r="F79" i="3"/>
  <c r="F80" i="3"/>
  <c r="F81" i="3"/>
  <c r="F83" i="3"/>
  <c r="H75" i="3"/>
  <c r="D75" i="3" s="1"/>
  <c r="H76" i="3"/>
  <c r="D76" i="3" s="1"/>
  <c r="H77" i="3"/>
  <c r="D77" i="3" s="1"/>
  <c r="H78" i="3"/>
  <c r="D78" i="3" s="1"/>
  <c r="H79" i="3"/>
  <c r="D79" i="3" s="1"/>
  <c r="H80" i="3"/>
  <c r="D80" i="3" s="1"/>
  <c r="H81" i="3"/>
  <c r="D81" i="3" s="1"/>
  <c r="H83" i="3"/>
  <c r="D83" i="3" s="1"/>
  <c r="G21" i="139" l="1"/>
  <c r="BN84" i="3" l="1"/>
  <c r="BM84" i="3"/>
  <c r="H84" i="3"/>
  <c r="D84" i="3" s="1"/>
  <c r="BN74" i="3"/>
  <c r="BM74" i="3"/>
  <c r="H74" i="3"/>
  <c r="D74" i="3" s="1"/>
  <c r="F74" i="3"/>
  <c r="F97" i="3"/>
  <c r="H97" i="3"/>
  <c r="D97" i="3" s="1"/>
  <c r="BN70" i="3" l="1"/>
  <c r="BM70" i="3"/>
  <c r="H70" i="3"/>
  <c r="D70" i="3" s="1"/>
  <c r="F70" i="3"/>
  <c r="H69" i="3"/>
  <c r="D69" i="3" s="1"/>
  <c r="F69" i="3"/>
  <c r="BN68" i="3"/>
  <c r="BM68" i="3"/>
  <c r="H68" i="3"/>
  <c r="D68" i="3" s="1"/>
  <c r="F68" i="3"/>
  <c r="BN67" i="3"/>
  <c r="BM67" i="3"/>
  <c r="H67" i="3"/>
  <c r="D67" i="3" s="1"/>
  <c r="F67" i="3"/>
  <c r="H66" i="3"/>
  <c r="D66" i="3" s="1"/>
  <c r="F66" i="3"/>
  <c r="BN65" i="3"/>
  <c r="BM65" i="3"/>
  <c r="H65" i="3"/>
  <c r="D65" i="3" s="1"/>
  <c r="F65" i="3"/>
  <c r="BN72" i="3"/>
  <c r="BM72" i="3"/>
  <c r="H72" i="3"/>
  <c r="D72" i="3" s="1"/>
  <c r="F72" i="3"/>
  <c r="BN71" i="3"/>
  <c r="BM71" i="3"/>
  <c r="H71" i="3"/>
  <c r="D71" i="3" s="1"/>
  <c r="F71" i="3"/>
  <c r="F88" i="3"/>
  <c r="F89" i="3"/>
  <c r="F90" i="3"/>
  <c r="F91" i="3"/>
  <c r="F92" i="3"/>
  <c r="F93" i="3"/>
  <c r="F94" i="3"/>
  <c r="BN94" i="3"/>
  <c r="BM94" i="3"/>
  <c r="H94" i="3"/>
  <c r="D94" i="3" s="1"/>
  <c r="BN93" i="3"/>
  <c r="BM93" i="3"/>
  <c r="H93" i="3"/>
  <c r="D93" i="3" s="1"/>
  <c r="BN92" i="3"/>
  <c r="BM92" i="3"/>
  <c r="H92" i="3"/>
  <c r="D92" i="3" s="1"/>
  <c r="BN91" i="3"/>
  <c r="BM91" i="3"/>
  <c r="H91" i="3"/>
  <c r="D91" i="3" s="1"/>
  <c r="BN90" i="3"/>
  <c r="BM90" i="3"/>
  <c r="H90" i="3"/>
  <c r="D90" i="3" s="1"/>
  <c r="H89" i="3"/>
  <c r="H88" i="3"/>
  <c r="D88" i="3" s="1"/>
  <c r="F87" i="3" l="1"/>
  <c r="BN87" i="3"/>
  <c r="BM87" i="3"/>
  <c r="H87" i="3"/>
  <c r="D87" i="3" s="1"/>
  <c r="J85" i="3" l="1"/>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I85" i="3"/>
  <c r="F73" i="3"/>
  <c r="F64" i="3"/>
  <c r="F63" i="3"/>
  <c r="D18" i="160"/>
  <c r="D20" i="160"/>
  <c r="D24" i="160"/>
  <c r="D37" i="160"/>
  <c r="D38" i="160"/>
  <c r="D44" i="160"/>
  <c r="D51" i="160"/>
  <c r="D52" i="160"/>
  <c r="D70" i="160"/>
  <c r="D71" i="160"/>
  <c r="D70" i="164"/>
  <c r="BU43" i="138" l="1"/>
  <c r="BU45" i="138"/>
  <c r="BU53" i="138"/>
  <c r="E5" i="167" l="1"/>
  <c r="J213" i="3" l="1"/>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I213"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I144" i="3"/>
  <c r="C69" i="164" l="1"/>
  <c r="D69" i="164" s="1"/>
  <c r="B69" i="164"/>
  <c r="A69" i="164"/>
  <c r="C68" i="164"/>
  <c r="B68" i="164"/>
  <c r="A68" i="164"/>
  <c r="C67" i="164"/>
  <c r="B67" i="164"/>
  <c r="A67" i="164"/>
  <c r="C66" i="164"/>
  <c r="B66" i="164"/>
  <c r="A66" i="164"/>
  <c r="C65" i="164"/>
  <c r="B65" i="164"/>
  <c r="A65" i="164"/>
  <c r="C64" i="164"/>
  <c r="B64" i="164"/>
  <c r="A64" i="164"/>
  <c r="C63" i="164"/>
  <c r="B63" i="164"/>
  <c r="A63" i="164"/>
  <c r="C62" i="164"/>
  <c r="B62" i="164"/>
  <c r="A62" i="164"/>
  <c r="C61" i="164"/>
  <c r="B61" i="164"/>
  <c r="A61" i="164"/>
  <c r="C60" i="164"/>
  <c r="B60" i="164"/>
  <c r="A60" i="164"/>
  <c r="C59" i="164"/>
  <c r="B59" i="164"/>
  <c r="A59" i="164"/>
  <c r="C58" i="164"/>
  <c r="B58" i="164"/>
  <c r="A58" i="164"/>
  <c r="C57" i="164"/>
  <c r="B57" i="164"/>
  <c r="A57" i="164"/>
  <c r="C56" i="164"/>
  <c r="B56" i="164"/>
  <c r="A56" i="164"/>
  <c r="C55" i="164"/>
  <c r="B55" i="164"/>
  <c r="A55" i="164"/>
  <c r="C54" i="164"/>
  <c r="B54" i="164"/>
  <c r="A54" i="164"/>
  <c r="C53" i="164"/>
  <c r="B53" i="164"/>
  <c r="A53" i="164"/>
  <c r="C52" i="164"/>
  <c r="B52" i="164"/>
  <c r="A52" i="164"/>
  <c r="C51" i="164"/>
  <c r="D51" i="164" s="1"/>
  <c r="B51" i="164"/>
  <c r="A51" i="164"/>
  <c r="C50" i="164"/>
  <c r="D50" i="164" s="1"/>
  <c r="B50" i="164"/>
  <c r="A50" i="164"/>
  <c r="C49" i="164"/>
  <c r="B49" i="164"/>
  <c r="A49" i="164"/>
  <c r="C48" i="164"/>
  <c r="B48" i="164"/>
  <c r="A48" i="164"/>
  <c r="C47" i="164"/>
  <c r="B47" i="164"/>
  <c r="A47" i="164"/>
  <c r="C46" i="164"/>
  <c r="B46" i="164"/>
  <c r="A46" i="164"/>
  <c r="C45" i="164"/>
  <c r="B45" i="164"/>
  <c r="A45" i="164"/>
  <c r="C44" i="164"/>
  <c r="B44" i="164"/>
  <c r="A44" i="164"/>
  <c r="C43" i="164"/>
  <c r="D43" i="164" s="1"/>
  <c r="B43" i="164"/>
  <c r="A43" i="164"/>
  <c r="C42" i="164"/>
  <c r="B42" i="164"/>
  <c r="A42" i="164"/>
  <c r="C41" i="164"/>
  <c r="B41" i="164"/>
  <c r="A41" i="164"/>
  <c r="C40" i="164"/>
  <c r="B40" i="164"/>
  <c r="A40" i="164"/>
  <c r="C39" i="164"/>
  <c r="B39" i="164"/>
  <c r="A39" i="164"/>
  <c r="C38" i="164"/>
  <c r="B38" i="164"/>
  <c r="A38" i="164"/>
  <c r="C37" i="164"/>
  <c r="D37" i="164" s="1"/>
  <c r="B37" i="164"/>
  <c r="A37" i="164"/>
  <c r="C36" i="164"/>
  <c r="D36" i="164" s="1"/>
  <c r="B36" i="164"/>
  <c r="A36" i="164"/>
  <c r="C35" i="164"/>
  <c r="B35" i="164"/>
  <c r="A35" i="164"/>
  <c r="C34" i="164"/>
  <c r="B34" i="164"/>
  <c r="A34" i="164"/>
  <c r="C33" i="164"/>
  <c r="B33" i="164"/>
  <c r="A33" i="164"/>
  <c r="C32" i="164"/>
  <c r="B32" i="164"/>
  <c r="A32" i="164"/>
  <c r="C31" i="164"/>
  <c r="B31" i="164"/>
  <c r="A31" i="164"/>
  <c r="C30" i="164"/>
  <c r="B30" i="164"/>
  <c r="A30" i="164"/>
  <c r="C29" i="164"/>
  <c r="B29" i="164"/>
  <c r="A29" i="164"/>
  <c r="C28" i="164"/>
  <c r="B28" i="164"/>
  <c r="A28" i="164"/>
  <c r="C27" i="164"/>
  <c r="B27" i="164"/>
  <c r="A27" i="164"/>
  <c r="C26" i="164"/>
  <c r="B26" i="164"/>
  <c r="A26" i="164"/>
  <c r="C25" i="164"/>
  <c r="B25" i="164"/>
  <c r="A25" i="164"/>
  <c r="C24" i="164"/>
  <c r="B24" i="164"/>
  <c r="A24" i="164"/>
  <c r="C23" i="164"/>
  <c r="B23" i="164"/>
  <c r="A23" i="164"/>
  <c r="C22" i="164"/>
  <c r="B22" i="164"/>
  <c r="A22" i="164"/>
  <c r="C21" i="164"/>
  <c r="B21" i="164"/>
  <c r="A21" i="164"/>
  <c r="C20" i="164"/>
  <c r="D20" i="164" s="1"/>
  <c r="B20" i="164"/>
  <c r="A20" i="164"/>
  <c r="C19" i="164"/>
  <c r="B19" i="164"/>
  <c r="A19" i="164"/>
  <c r="C18" i="164"/>
  <c r="D18" i="164" s="1"/>
  <c r="B18" i="164"/>
  <c r="A18" i="164"/>
  <c r="C17" i="164"/>
  <c r="B17" i="164"/>
  <c r="A17" i="164"/>
  <c r="C16" i="164"/>
  <c r="B16" i="164"/>
  <c r="A16" i="164"/>
  <c r="C15" i="164"/>
  <c r="B15" i="164"/>
  <c r="A15" i="164"/>
  <c r="C14" i="164"/>
  <c r="B14" i="164"/>
  <c r="A14" i="164"/>
  <c r="C13" i="164"/>
  <c r="B13" i="164"/>
  <c r="A13" i="164"/>
  <c r="C12" i="164"/>
  <c r="B12" i="164"/>
  <c r="A12" i="164"/>
  <c r="C11" i="164"/>
  <c r="B11" i="164"/>
  <c r="A11" i="164"/>
  <c r="C10" i="164"/>
  <c r="B10" i="164"/>
  <c r="A10" i="164"/>
  <c r="C9" i="164"/>
  <c r="B9" i="164"/>
  <c r="A9" i="164"/>
  <c r="B7" i="164"/>
  <c r="D21" i="160" l="1"/>
  <c r="D21" i="164"/>
  <c r="F353" i="3"/>
  <c r="BN353" i="3"/>
  <c r="BM353" i="3"/>
  <c r="H353" i="3"/>
  <c r="F284" i="3"/>
  <c r="BN284" i="3"/>
  <c r="BM284" i="3"/>
  <c r="H284" i="3"/>
  <c r="D284" i="3" s="1"/>
  <c r="F241" i="3"/>
  <c r="BN241" i="3"/>
  <c r="BM241" i="3"/>
  <c r="H241" i="3"/>
  <c r="D244" i="3"/>
  <c r="D243" i="3"/>
  <c r="D242" i="3"/>
  <c r="BN229" i="3"/>
  <c r="BM229" i="3"/>
  <c r="H229" i="3"/>
  <c r="D229" i="3" s="1"/>
  <c r="F229" i="3"/>
  <c r="BN228" i="3"/>
  <c r="BM228" i="3"/>
  <c r="H228" i="3"/>
  <c r="D228" i="3" s="1"/>
  <c r="F228" i="3"/>
  <c r="BN227" i="3"/>
  <c r="BM227" i="3"/>
  <c r="H227" i="3"/>
  <c r="D227" i="3" s="1"/>
  <c r="F227" i="3"/>
  <c r="BN226" i="3"/>
  <c r="BM226" i="3"/>
  <c r="H226" i="3"/>
  <c r="D226" i="3" s="1"/>
  <c r="F226" i="3"/>
  <c r="BN225" i="3"/>
  <c r="BM225" i="3"/>
  <c r="H225" i="3"/>
  <c r="D225" i="3" s="1"/>
  <c r="F225" i="3"/>
  <c r="BN224" i="3"/>
  <c r="BM224" i="3"/>
  <c r="H224" i="3"/>
  <c r="D224" i="3" s="1"/>
  <c r="F224" i="3"/>
  <c r="BN223" i="3"/>
  <c r="BM223" i="3"/>
  <c r="H223" i="3"/>
  <c r="D223" i="3" s="1"/>
  <c r="F223" i="3"/>
  <c r="BN222" i="3"/>
  <c r="BM222" i="3"/>
  <c r="H222" i="3"/>
  <c r="D222" i="3" s="1"/>
  <c r="F222" i="3"/>
  <c r="BN221" i="3"/>
  <c r="BM221" i="3"/>
  <c r="H221" i="3"/>
  <c r="D221" i="3" s="1"/>
  <c r="F221" i="3"/>
  <c r="BN220" i="3"/>
  <c r="BM220" i="3"/>
  <c r="H220" i="3"/>
  <c r="D220" i="3" s="1"/>
  <c r="F220" i="3"/>
  <c r="BN219" i="3"/>
  <c r="BM219" i="3"/>
  <c r="H219" i="3"/>
  <c r="D219" i="3" s="1"/>
  <c r="F219" i="3"/>
  <c r="BN218" i="3"/>
  <c r="BM218" i="3"/>
  <c r="H218" i="3"/>
  <c r="D218" i="3" s="1"/>
  <c r="F218" i="3"/>
  <c r="BN217" i="3"/>
  <c r="BM217" i="3"/>
  <c r="H217" i="3"/>
  <c r="D217" i="3" s="1"/>
  <c r="F217" i="3"/>
  <c r="BN216" i="3"/>
  <c r="BM216" i="3"/>
  <c r="H216" i="3"/>
  <c r="D216" i="3" s="1"/>
  <c r="F216" i="3"/>
  <c r="BN215" i="3"/>
  <c r="BM215" i="3"/>
  <c r="H215" i="3"/>
  <c r="D215" i="3" s="1"/>
  <c r="F215" i="3"/>
  <c r="BN214" i="3"/>
  <c r="BM214" i="3"/>
  <c r="H214" i="3"/>
  <c r="D214" i="3" s="1"/>
  <c r="F214" i="3"/>
  <c r="BN237" i="3"/>
  <c r="BM237" i="3"/>
  <c r="H237" i="3"/>
  <c r="D237" i="3" s="1"/>
  <c r="F237" i="3"/>
  <c r="BN236" i="3"/>
  <c r="BM236" i="3"/>
  <c r="H236" i="3"/>
  <c r="D236" i="3" s="1"/>
  <c r="F236" i="3"/>
  <c r="BN235" i="3"/>
  <c r="BM235" i="3"/>
  <c r="H235" i="3"/>
  <c r="D235" i="3" s="1"/>
  <c r="F235" i="3"/>
  <c r="BN234" i="3"/>
  <c r="BM234" i="3"/>
  <c r="H234" i="3"/>
  <c r="D234" i="3" s="1"/>
  <c r="F234" i="3"/>
  <c r="BN233" i="3"/>
  <c r="BM233" i="3"/>
  <c r="H233" i="3"/>
  <c r="D233" i="3" s="1"/>
  <c r="F233" i="3"/>
  <c r="BN232" i="3"/>
  <c r="BM232" i="3"/>
  <c r="H232" i="3"/>
  <c r="D232" i="3" s="1"/>
  <c r="F232" i="3"/>
  <c r="BN231" i="3"/>
  <c r="BM231" i="3"/>
  <c r="H231" i="3"/>
  <c r="D231" i="3" s="1"/>
  <c r="F231" i="3"/>
  <c r="BN230" i="3"/>
  <c r="BM230" i="3"/>
  <c r="H230" i="3"/>
  <c r="D230" i="3" s="1"/>
  <c r="F230" i="3"/>
  <c r="BN240" i="3"/>
  <c r="BM240" i="3"/>
  <c r="H240" i="3"/>
  <c r="D240" i="3" s="1"/>
  <c r="F240" i="3"/>
  <c r="BN239" i="3"/>
  <c r="BM239" i="3"/>
  <c r="H239" i="3"/>
  <c r="D239" i="3" s="1"/>
  <c r="F239" i="3"/>
  <c r="BN238" i="3"/>
  <c r="BM238" i="3"/>
  <c r="H238" i="3"/>
  <c r="D238" i="3" s="1"/>
  <c r="F238" i="3"/>
  <c r="BN243" i="3"/>
  <c r="BM243" i="3"/>
  <c r="H243" i="3"/>
  <c r="F243" i="3"/>
  <c r="BN242" i="3"/>
  <c r="BM242" i="3"/>
  <c r="H242" i="3"/>
  <c r="F242" i="3"/>
  <c r="BN244" i="3"/>
  <c r="BM244" i="3"/>
  <c r="H244" i="3"/>
  <c r="F244" i="3"/>
  <c r="D205" i="3"/>
  <c r="D204" i="3"/>
  <c r="D203" i="3"/>
  <c r="D202" i="3"/>
  <c r="F205" i="3"/>
  <c r="F204" i="3"/>
  <c r="F203" i="3"/>
  <c r="F202" i="3"/>
  <c r="F201" i="3"/>
  <c r="BN154" i="3"/>
  <c r="BM154" i="3"/>
  <c r="H154" i="3"/>
  <c r="D154" i="3" s="1"/>
  <c r="F154" i="3"/>
  <c r="BN153" i="3"/>
  <c r="BM153" i="3"/>
  <c r="H153" i="3"/>
  <c r="D153" i="3" s="1"/>
  <c r="F153" i="3"/>
  <c r="BN152" i="3"/>
  <c r="BM152" i="3"/>
  <c r="H152" i="3"/>
  <c r="D152" i="3" s="1"/>
  <c r="F152" i="3"/>
  <c r="BN151" i="3"/>
  <c r="BM151" i="3"/>
  <c r="H151" i="3"/>
  <c r="D151" i="3" s="1"/>
  <c r="F151" i="3"/>
  <c r="BN150" i="3"/>
  <c r="H150" i="3"/>
  <c r="F150" i="3"/>
  <c r="BN149" i="3"/>
  <c r="BM149" i="3"/>
  <c r="H149" i="3"/>
  <c r="D149" i="3" s="1"/>
  <c r="F149" i="3"/>
  <c r="BN148" i="3"/>
  <c r="BM148" i="3"/>
  <c r="H148" i="3"/>
  <c r="D148" i="3" s="1"/>
  <c r="F148" i="3"/>
  <c r="BN147" i="3"/>
  <c r="BM147" i="3"/>
  <c r="H147" i="3"/>
  <c r="D147" i="3" s="1"/>
  <c r="F147" i="3"/>
  <c r="BN146" i="3"/>
  <c r="BM146" i="3"/>
  <c r="H146" i="3"/>
  <c r="D146" i="3" s="1"/>
  <c r="F146" i="3"/>
  <c r="BN145" i="3"/>
  <c r="H145" i="3"/>
  <c r="D145" i="3" s="1"/>
  <c r="F145" i="3"/>
  <c r="H270" i="3" l="1"/>
  <c r="D270" i="3" s="1"/>
  <c r="H271" i="3"/>
  <c r="H272" i="3"/>
  <c r="H273" i="3"/>
  <c r="H274" i="3"/>
  <c r="H275" i="3"/>
  <c r="H276" i="3"/>
  <c r="D276" i="3" s="1"/>
  <c r="H277" i="3"/>
  <c r="D277" i="3" s="1"/>
  <c r="H278" i="3"/>
  <c r="H279" i="3"/>
  <c r="D279" i="3" s="1"/>
  <c r="BN279" i="3"/>
  <c r="BM279" i="3"/>
  <c r="F279" i="3"/>
  <c r="F277" i="3"/>
  <c r="BN276" i="3"/>
  <c r="F276" i="3"/>
  <c r="BN73" i="3" l="1"/>
  <c r="BM73" i="3"/>
  <c r="H73" i="3"/>
  <c r="D73" i="3" s="1"/>
  <c r="BN64" i="3"/>
  <c r="BM64" i="3"/>
  <c r="H64" i="3"/>
  <c r="D64" i="3" s="1"/>
  <c r="BN63" i="3"/>
  <c r="BM63" i="3"/>
  <c r="H63" i="3"/>
  <c r="D63" i="3" s="1"/>
  <c r="BN86" i="3"/>
  <c r="BM86" i="3"/>
  <c r="H86" i="3"/>
  <c r="D86" i="3" s="1"/>
  <c r="F86" i="3"/>
  <c r="BN156" i="3"/>
  <c r="BM156" i="3"/>
  <c r="H156" i="3"/>
  <c r="D156" i="3" s="1"/>
  <c r="F156" i="3"/>
  <c r="F336" i="3"/>
  <c r="H336" i="3"/>
  <c r="D336" i="3" s="1"/>
  <c r="BN336" i="3"/>
  <c r="F286" i="3"/>
  <c r="H286" i="3"/>
  <c r="D286" i="3" s="1"/>
  <c r="BN286" i="3"/>
  <c r="F263" i="3"/>
  <c r="H263" i="3"/>
  <c r="D263" i="3" s="1"/>
  <c r="BN263" i="3"/>
  <c r="F270" i="3"/>
  <c r="BN270" i="3"/>
  <c r="F271" i="3"/>
  <c r="D271" i="3"/>
  <c r="BN271" i="3"/>
  <c r="F272" i="3"/>
  <c r="D272" i="3"/>
  <c r="F273" i="3"/>
  <c r="D273" i="3"/>
  <c r="BN273" i="3"/>
  <c r="F274" i="3"/>
  <c r="D274" i="3"/>
  <c r="BN274" i="3"/>
  <c r="F275" i="3"/>
  <c r="D275" i="3"/>
  <c r="F155" i="3"/>
  <c r="H155" i="3"/>
  <c r="D155" i="3" s="1"/>
  <c r="BN155" i="3"/>
  <c r="F123" i="3"/>
  <c r="H123" i="3"/>
  <c r="BM123" i="3"/>
  <c r="BN123" i="3"/>
  <c r="F124" i="3"/>
  <c r="BM124" i="3"/>
  <c r="BN124" i="3"/>
  <c r="F125" i="3"/>
  <c r="H125" i="3"/>
  <c r="BM125" i="3"/>
  <c r="BN125" i="3"/>
  <c r="F126" i="3"/>
  <c r="H126" i="3"/>
  <c r="BM126" i="3"/>
  <c r="BN126" i="3"/>
  <c r="F127" i="3"/>
  <c r="H127" i="3"/>
  <c r="BM127" i="3"/>
  <c r="BN127" i="3"/>
  <c r="F128" i="3"/>
  <c r="H128" i="3"/>
  <c r="BM128" i="3"/>
  <c r="BN128" i="3"/>
  <c r="F129" i="3"/>
  <c r="H129" i="3"/>
  <c r="BM129" i="3"/>
  <c r="BN129" i="3"/>
  <c r="F60" i="3"/>
  <c r="H60" i="3"/>
  <c r="D60" i="3" s="1"/>
  <c r="BM60" i="3"/>
  <c r="BN60" i="3"/>
  <c r="F61" i="3"/>
  <c r="H61" i="3"/>
  <c r="D61" i="3" s="1"/>
  <c r="F62" i="3"/>
  <c r="H62" i="3"/>
  <c r="D62" i="3" s="1"/>
  <c r="D123" i="3" l="1"/>
  <c r="H124" i="3"/>
  <c r="D124" i="3" s="1"/>
  <c r="V51" i="22"/>
  <c r="V20" i="22"/>
  <c r="V15" i="139"/>
  <c r="V17" i="139"/>
  <c r="V11" i="139"/>
  <c r="V12" i="139"/>
  <c r="V70" i="139"/>
  <c r="V71" i="139"/>
  <c r="V72" i="139"/>
  <c r="V52" i="139"/>
  <c r="V53" i="139"/>
  <c r="V54" i="139"/>
  <c r="V57" i="139"/>
  <c r="V58" i="139"/>
  <c r="V59" i="139"/>
  <c r="V60" i="139"/>
  <c r="V61" i="139"/>
  <c r="V63" i="139"/>
  <c r="V64" i="139"/>
  <c r="V65" i="139"/>
  <c r="V66" i="139"/>
  <c r="V67" i="139"/>
  <c r="V68" i="139"/>
  <c r="V44" i="139"/>
  <c r="V45" i="139"/>
  <c r="V46" i="139"/>
  <c r="V47" i="139"/>
  <c r="V48" i="139"/>
  <c r="V49" i="139"/>
  <c r="V35" i="139"/>
  <c r="V36" i="139"/>
  <c r="V37" i="139"/>
  <c r="V38" i="139"/>
  <c r="V39" i="139"/>
  <c r="V40" i="139"/>
  <c r="V41" i="139"/>
  <c r="V42" i="139"/>
  <c r="V30" i="139"/>
  <c r="V31" i="139"/>
  <c r="V32" i="139"/>
  <c r="V27" i="139"/>
  <c r="V28" i="139"/>
  <c r="V19" i="139"/>
  <c r="V20" i="139"/>
  <c r="V21" i="139"/>
  <c r="V22" i="139"/>
  <c r="V24" i="139"/>
  <c r="D278" i="3" l="1"/>
  <c r="F278" i="3"/>
  <c r="D115" i="3"/>
  <c r="J40" i="124" l="1"/>
  <c r="J50" i="124"/>
  <c r="I40" i="124"/>
  <c r="I50" i="124"/>
  <c r="E31" i="124" l="1"/>
  <c r="E28" i="124"/>
  <c r="E24" i="124"/>
  <c r="D7" i="124"/>
  <c r="E59" i="124" l="1"/>
  <c r="D59" i="124"/>
  <c r="D63" i="124"/>
  <c r="D45" i="124"/>
  <c r="D38" i="124"/>
  <c r="D27" i="124" l="1"/>
  <c r="E38" i="124"/>
  <c r="D21" i="124" l="1"/>
  <c r="D68" i="124" s="1"/>
  <c r="E4" i="152"/>
  <c r="G4" i="152"/>
  <c r="F4" i="152"/>
  <c r="F116" i="133"/>
  <c r="AQ59" i="158"/>
  <c r="AP59" i="158"/>
  <c r="AO59" i="158"/>
  <c r="AN59" i="158"/>
  <c r="AM59" i="158"/>
  <c r="AL59" i="158"/>
  <c r="AK59" i="158"/>
  <c r="AJ59" i="158"/>
  <c r="AI59" i="158"/>
  <c r="AH59" i="158"/>
  <c r="AG59" i="158"/>
  <c r="AF59" i="158"/>
  <c r="AE59" i="158"/>
  <c r="AD59" i="158"/>
  <c r="AC59" i="158"/>
  <c r="AB59" i="158"/>
  <c r="AA59" i="158"/>
  <c r="Z59" i="158"/>
  <c r="Y59" i="158"/>
  <c r="X59" i="158"/>
  <c r="W59" i="158"/>
  <c r="V59" i="158"/>
  <c r="U59" i="158"/>
  <c r="T59" i="158"/>
  <c r="S59" i="158"/>
  <c r="R59" i="158"/>
  <c r="Q59" i="158"/>
  <c r="P59" i="158"/>
  <c r="O59" i="158"/>
  <c r="N59" i="158"/>
  <c r="M59" i="158"/>
  <c r="L59" i="158"/>
  <c r="K59" i="158"/>
  <c r="J59" i="158"/>
  <c r="I59" i="158"/>
  <c r="H59" i="158"/>
  <c r="C59" i="158"/>
  <c r="B59" i="158"/>
  <c r="A59" i="158"/>
  <c r="C58" i="158"/>
  <c r="E58" i="158" s="1"/>
  <c r="B58" i="158"/>
  <c r="A58" i="158"/>
  <c r="C57" i="158"/>
  <c r="F57" i="158" s="1"/>
  <c r="B57" i="158"/>
  <c r="A57" i="158"/>
  <c r="C56" i="158"/>
  <c r="F56" i="158" s="1"/>
  <c r="B56" i="158"/>
  <c r="A56" i="158"/>
  <c r="C55" i="158"/>
  <c r="B55" i="158"/>
  <c r="A55" i="158"/>
  <c r="V54" i="158"/>
  <c r="U54" i="158"/>
  <c r="T54" i="158"/>
  <c r="S54" i="158"/>
  <c r="R54" i="158"/>
  <c r="Q54" i="158"/>
  <c r="P54" i="158"/>
  <c r="O54" i="158"/>
  <c r="N54" i="158"/>
  <c r="M54" i="158"/>
  <c r="L54" i="158"/>
  <c r="K54" i="158"/>
  <c r="J54" i="158"/>
  <c r="I54" i="158"/>
  <c r="H54" i="158"/>
  <c r="C54" i="158"/>
  <c r="E54" i="158" s="1"/>
  <c r="B54" i="158"/>
  <c r="A54" i="158"/>
  <c r="C53" i="158"/>
  <c r="F53" i="158" s="1"/>
  <c r="B53" i="158"/>
  <c r="A53" i="158"/>
  <c r="C52" i="158"/>
  <c r="B52" i="158"/>
  <c r="A52" i="158"/>
  <c r="C51" i="158"/>
  <c r="D51" i="158" s="1"/>
  <c r="B51" i="158"/>
  <c r="A51" i="158"/>
  <c r="C50" i="158"/>
  <c r="E50" i="158" s="1"/>
  <c r="B50" i="158"/>
  <c r="A50" i="158"/>
  <c r="C49" i="158"/>
  <c r="F49" i="158" s="1"/>
  <c r="B49" i="158"/>
  <c r="A49" i="158"/>
  <c r="C48" i="158"/>
  <c r="F48" i="158" s="1"/>
  <c r="B48" i="158"/>
  <c r="A48" i="158"/>
  <c r="C47" i="158"/>
  <c r="D47" i="158" s="1"/>
  <c r="B47" i="158"/>
  <c r="A47" i="158"/>
  <c r="C46" i="158"/>
  <c r="E46" i="158" s="1"/>
  <c r="B46" i="158"/>
  <c r="A46" i="158"/>
  <c r="C45" i="158"/>
  <c r="F45" i="158" s="1"/>
  <c r="B45" i="158"/>
  <c r="A45" i="158"/>
  <c r="C44" i="158"/>
  <c r="B44" i="158"/>
  <c r="A44" i="158"/>
  <c r="C43" i="158"/>
  <c r="D43" i="158" s="1"/>
  <c r="B43" i="158"/>
  <c r="A43" i="158"/>
  <c r="C42" i="158"/>
  <c r="E42" i="158" s="1"/>
  <c r="B42" i="158"/>
  <c r="A42" i="158"/>
  <c r="C41" i="158"/>
  <c r="F41" i="158" s="1"/>
  <c r="B41" i="158"/>
  <c r="A41" i="158"/>
  <c r="C40" i="158"/>
  <c r="B40" i="158"/>
  <c r="A40" i="158"/>
  <c r="V39" i="158"/>
  <c r="U39" i="158"/>
  <c r="T39" i="158"/>
  <c r="S39" i="158"/>
  <c r="R39" i="158"/>
  <c r="Q39" i="158"/>
  <c r="P39" i="158"/>
  <c r="O39" i="158"/>
  <c r="N39" i="158"/>
  <c r="M39" i="158"/>
  <c r="L39" i="158"/>
  <c r="K39" i="158"/>
  <c r="J39" i="158"/>
  <c r="I39" i="158"/>
  <c r="H39" i="158"/>
  <c r="C39" i="158"/>
  <c r="B39" i="158"/>
  <c r="A39" i="158"/>
  <c r="C38" i="158"/>
  <c r="D38" i="158" s="1"/>
  <c r="B38" i="158"/>
  <c r="A38" i="158"/>
  <c r="C37" i="158"/>
  <c r="E37" i="158" s="1"/>
  <c r="B37" i="158"/>
  <c r="A37" i="158"/>
  <c r="C36" i="158"/>
  <c r="F36" i="158" s="1"/>
  <c r="B36" i="158"/>
  <c r="A36" i="158"/>
  <c r="C35" i="158"/>
  <c r="D35" i="158" s="1"/>
  <c r="B35" i="158"/>
  <c r="A35" i="158"/>
  <c r="C34" i="158"/>
  <c r="D34" i="158" s="1"/>
  <c r="B34" i="158"/>
  <c r="A34" i="158"/>
  <c r="C33" i="158"/>
  <c r="E33" i="158" s="1"/>
  <c r="B33" i="158"/>
  <c r="A33" i="158"/>
  <c r="C32" i="158"/>
  <c r="E32" i="158" s="1"/>
  <c r="B32" i="158"/>
  <c r="A32" i="158"/>
  <c r="W31" i="158"/>
  <c r="V31" i="158"/>
  <c r="U31" i="158"/>
  <c r="T31" i="158"/>
  <c r="S31" i="158"/>
  <c r="R31" i="158"/>
  <c r="Q31" i="158"/>
  <c r="P31" i="158"/>
  <c r="O31" i="158"/>
  <c r="N31" i="158"/>
  <c r="M31" i="158"/>
  <c r="L31" i="158"/>
  <c r="K31" i="158"/>
  <c r="J31" i="158"/>
  <c r="I31" i="158"/>
  <c r="H31" i="158"/>
  <c r="C31" i="158"/>
  <c r="D31" i="158" s="1"/>
  <c r="B31" i="158"/>
  <c r="A31" i="158"/>
  <c r="C30" i="158"/>
  <c r="D30" i="158" s="1"/>
  <c r="B30" i="158"/>
  <c r="A30" i="158"/>
  <c r="C29" i="158"/>
  <c r="D29" i="158" s="1"/>
  <c r="B29" i="158"/>
  <c r="A29" i="158"/>
  <c r="C28" i="158"/>
  <c r="F28" i="158" s="1"/>
  <c r="B28" i="158"/>
  <c r="A28" i="158"/>
  <c r="C27" i="158"/>
  <c r="D27" i="158" s="1"/>
  <c r="B27" i="158"/>
  <c r="A27" i="158"/>
  <c r="C26" i="158"/>
  <c r="D26" i="158" s="1"/>
  <c r="B26" i="158"/>
  <c r="A26" i="158"/>
  <c r="C25" i="158"/>
  <c r="E25" i="158" s="1"/>
  <c r="B25" i="158"/>
  <c r="A25" i="158"/>
  <c r="C24" i="158"/>
  <c r="F24" i="158" s="1"/>
  <c r="B24" i="158"/>
  <c r="A24" i="158"/>
  <c r="C23" i="158"/>
  <c r="B23" i="158"/>
  <c r="A23" i="158"/>
  <c r="C22" i="158"/>
  <c r="D22" i="158" s="1"/>
  <c r="B22" i="158"/>
  <c r="A22" i="158"/>
  <c r="C21" i="158"/>
  <c r="E21" i="158" s="1"/>
  <c r="B21" i="158"/>
  <c r="A21" i="158"/>
  <c r="C20" i="158"/>
  <c r="F20" i="158" s="1"/>
  <c r="B20" i="158"/>
  <c r="A20" i="158"/>
  <c r="C19" i="158"/>
  <c r="B19" i="158"/>
  <c r="A19" i="158"/>
  <c r="C18" i="158"/>
  <c r="D18" i="158" s="1"/>
  <c r="B18" i="158"/>
  <c r="A18" i="158"/>
  <c r="C17" i="158"/>
  <c r="B17" i="158"/>
  <c r="A17" i="158"/>
  <c r="C16" i="158"/>
  <c r="F16" i="158" s="1"/>
  <c r="B16" i="158"/>
  <c r="A16" i="158"/>
  <c r="C15" i="158"/>
  <c r="E15" i="158" s="1"/>
  <c r="B15" i="158"/>
  <c r="A15" i="158"/>
  <c r="C14" i="158"/>
  <c r="B14" i="158"/>
  <c r="A14" i="158"/>
  <c r="C13" i="158"/>
  <c r="D13" i="158" s="1"/>
  <c r="B13" i="158"/>
  <c r="A13" i="158"/>
  <c r="C12" i="158"/>
  <c r="D12" i="158" s="1"/>
  <c r="B12" i="158"/>
  <c r="A12" i="158"/>
  <c r="C11" i="158"/>
  <c r="D11" i="158" s="1"/>
  <c r="B11" i="158"/>
  <c r="A11" i="158"/>
  <c r="C10" i="158"/>
  <c r="B10" i="158"/>
  <c r="A10" i="158"/>
  <c r="AQ9" i="158"/>
  <c r="AP9" i="158"/>
  <c r="AO9" i="158"/>
  <c r="AN9" i="158"/>
  <c r="AM9" i="158"/>
  <c r="AL9" i="158"/>
  <c r="AK9" i="158"/>
  <c r="AJ9" i="158"/>
  <c r="AI9" i="158"/>
  <c r="AH9" i="158"/>
  <c r="AG9" i="158"/>
  <c r="AF9" i="158"/>
  <c r="AE9" i="158"/>
  <c r="AD9" i="158"/>
  <c r="AC9" i="158"/>
  <c r="AB9" i="158"/>
  <c r="AA9" i="158"/>
  <c r="Z9" i="158"/>
  <c r="Y9" i="158"/>
  <c r="C9" i="158"/>
  <c r="D9" i="158" s="1"/>
  <c r="B9" i="158"/>
  <c r="A9" i="158"/>
  <c r="B7" i="158"/>
  <c r="AQ5" i="158"/>
  <c r="AP5" i="158"/>
  <c r="AO5" i="158"/>
  <c r="AN5" i="158"/>
  <c r="AM5" i="158"/>
  <c r="AL5" i="158"/>
  <c r="AK5" i="158"/>
  <c r="AJ5" i="158"/>
  <c r="AI5" i="158"/>
  <c r="AH5" i="158"/>
  <c r="AG5" i="158"/>
  <c r="AF5" i="158"/>
  <c r="AE5" i="158"/>
  <c r="AD5" i="158"/>
  <c r="AC5" i="158"/>
  <c r="AB5" i="158"/>
  <c r="AA5" i="158"/>
  <c r="Z5" i="158"/>
  <c r="Y5" i="158"/>
  <c r="X5" i="158"/>
  <c r="W5" i="158"/>
  <c r="W22" i="158" s="1"/>
  <c r="V5" i="158"/>
  <c r="V37" i="158" s="1"/>
  <c r="U5" i="158"/>
  <c r="T5" i="158"/>
  <c r="S5" i="158"/>
  <c r="S22" i="158" s="1"/>
  <c r="R5" i="158"/>
  <c r="R22" i="158" s="1"/>
  <c r="Q5" i="158"/>
  <c r="P5" i="158"/>
  <c r="O5" i="158"/>
  <c r="N5" i="158"/>
  <c r="N37" i="158" s="1"/>
  <c r="M5" i="158"/>
  <c r="L5" i="158"/>
  <c r="K5" i="158"/>
  <c r="K22" i="158" s="1"/>
  <c r="J5" i="158"/>
  <c r="I5" i="158"/>
  <c r="I37" i="158" s="1"/>
  <c r="H5" i="158"/>
  <c r="A5" i="156"/>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A45" i="156" s="1"/>
  <c r="A46" i="156" s="1"/>
  <c r="A47" i="156" s="1"/>
  <c r="A48" i="156" s="1"/>
  <c r="A49" i="156" s="1"/>
  <c r="A50" i="156" s="1"/>
  <c r="A51" i="156" s="1"/>
  <c r="A52" i="156" s="1"/>
  <c r="A53" i="156" s="1"/>
  <c r="A54" i="156" s="1"/>
  <c r="A55" i="156" s="1"/>
  <c r="A56" i="156" s="1"/>
  <c r="A57" i="156" s="1"/>
  <c r="A58" i="156" s="1"/>
  <c r="A59" i="156" s="1"/>
  <c r="A60" i="156" s="1"/>
  <c r="A61" i="156" s="1"/>
  <c r="A62" i="156" s="1"/>
  <c r="A63" i="156" s="1"/>
  <c r="A64" i="156" s="1"/>
  <c r="A65" i="156" s="1"/>
  <c r="A66" i="156" s="1"/>
  <c r="A67" i="156" s="1"/>
  <c r="A68" i="156" s="1"/>
  <c r="A69" i="156" s="1"/>
  <c r="A70" i="156" s="1"/>
  <c r="A71" i="156" s="1"/>
  <c r="A72" i="156" s="1"/>
  <c r="A73" i="156" s="1"/>
  <c r="A74" i="156" s="1"/>
  <c r="A75" i="156" s="1"/>
  <c r="A76" i="156" s="1"/>
  <c r="A77" i="156" s="1"/>
  <c r="A78" i="156" s="1"/>
  <c r="A79" i="156" s="1"/>
  <c r="A80" i="156" s="1"/>
  <c r="A81" i="156" s="1"/>
  <c r="A82" i="156" s="1"/>
  <c r="A83" i="156" s="1"/>
  <c r="A84" i="156" s="1"/>
  <c r="A85" i="156" s="1"/>
  <c r="A86" i="156" s="1"/>
  <c r="A87" i="156" s="1"/>
  <c r="A88" i="156" s="1"/>
  <c r="A89" i="156" s="1"/>
  <c r="A90" i="156" s="1"/>
  <c r="A91" i="156" s="1"/>
  <c r="A92" i="156" s="1"/>
  <c r="A93" i="156" s="1"/>
  <c r="A94" i="156" s="1"/>
  <c r="A95" i="156" s="1"/>
  <c r="A96" i="156" s="1"/>
  <c r="A97" i="156" s="1"/>
  <c r="A98" i="156" s="1"/>
  <c r="A99" i="156" s="1"/>
  <c r="A100" i="156" s="1"/>
  <c r="A101" i="156" s="1"/>
  <c r="A102" i="156" s="1"/>
  <c r="A103" i="156" s="1"/>
  <c r="A104" i="156" s="1"/>
  <c r="A105" i="156" s="1"/>
  <c r="A106" i="156" s="1"/>
  <c r="A107" i="156" s="1"/>
  <c r="A108" i="156" s="1"/>
  <c r="A109" i="156" s="1"/>
  <c r="A110" i="156" s="1"/>
  <c r="A111" i="156" s="1"/>
  <c r="A112" i="156" s="1"/>
  <c r="A113" i="156" s="1"/>
  <c r="N29" i="158" l="1"/>
  <c r="V29" i="158"/>
  <c r="F38" i="158"/>
  <c r="E53" i="158"/>
  <c r="F30" i="158"/>
  <c r="D33" i="158"/>
  <c r="E56" i="158"/>
  <c r="E41" i="158"/>
  <c r="E20" i="158"/>
  <c r="F31" i="158"/>
  <c r="D50" i="158"/>
  <c r="D20" i="158"/>
  <c r="E49" i="158"/>
  <c r="E28" i="158"/>
  <c r="F12" i="158"/>
  <c r="F35" i="158"/>
  <c r="F27" i="158"/>
  <c r="D21" i="158"/>
  <c r="D46" i="158"/>
  <c r="E57" i="158"/>
  <c r="E45" i="158"/>
  <c r="E24" i="158"/>
  <c r="F34" i="158"/>
  <c r="F26" i="158"/>
  <c r="D40" i="158"/>
  <c r="E40" i="158"/>
  <c r="D48" i="158"/>
  <c r="E48" i="158"/>
  <c r="D52" i="158"/>
  <c r="E52" i="158"/>
  <c r="F15" i="158"/>
  <c r="D19" i="158"/>
  <c r="E19" i="158"/>
  <c r="D23" i="158"/>
  <c r="E23" i="158"/>
  <c r="F32" i="158"/>
  <c r="D32" i="158"/>
  <c r="F40" i="158"/>
  <c r="F23" i="158"/>
  <c r="D44" i="158"/>
  <c r="E44" i="158"/>
  <c r="D55" i="158"/>
  <c r="E55" i="158"/>
  <c r="F55" i="158"/>
  <c r="D59" i="158"/>
  <c r="E59" i="158"/>
  <c r="F59" i="158"/>
  <c r="F44" i="158"/>
  <c r="E14" i="158"/>
  <c r="F14" i="158"/>
  <c r="E36" i="158"/>
  <c r="F52" i="158"/>
  <c r="F19" i="158"/>
  <c r="D58" i="158"/>
  <c r="E35" i="158"/>
  <c r="E31" i="158"/>
  <c r="E27" i="158"/>
  <c r="F51" i="158"/>
  <c r="F47" i="158"/>
  <c r="F43" i="158"/>
  <c r="F22" i="158"/>
  <c r="F18" i="158"/>
  <c r="F13" i="158"/>
  <c r="D57" i="158"/>
  <c r="D42" i="158"/>
  <c r="D25" i="158"/>
  <c r="D16" i="158"/>
  <c r="E51" i="158"/>
  <c r="E47" i="158"/>
  <c r="E43" i="158"/>
  <c r="E38" i="158"/>
  <c r="E34" i="158"/>
  <c r="E30" i="158"/>
  <c r="E26" i="158"/>
  <c r="E22" i="158"/>
  <c r="E18" i="158"/>
  <c r="E13" i="158"/>
  <c r="F58" i="158"/>
  <c r="F54" i="158"/>
  <c r="F50" i="158"/>
  <c r="F46" i="158"/>
  <c r="F42" i="158"/>
  <c r="F37" i="158"/>
  <c r="F33" i="158"/>
  <c r="F29" i="158"/>
  <c r="F25" i="158"/>
  <c r="F21" i="158"/>
  <c r="D54" i="158"/>
  <c r="D37" i="158"/>
  <c r="D24" i="158"/>
  <c r="E9" i="158"/>
  <c r="E29" i="158"/>
  <c r="E16" i="158"/>
  <c r="E12" i="158"/>
  <c r="E11" i="158"/>
  <c r="D28" i="158"/>
  <c r="D15" i="158"/>
  <c r="D56" i="158"/>
  <c r="D14" i="158"/>
  <c r="D53" i="158"/>
  <c r="D49" i="158"/>
  <c r="D45" i="158"/>
  <c r="D41" i="158"/>
  <c r="D36" i="158"/>
  <c r="H37" i="158"/>
  <c r="H29" i="158" s="1"/>
  <c r="H22" i="158"/>
  <c r="L37" i="158"/>
  <c r="L29" i="158" s="1"/>
  <c r="L22" i="158"/>
  <c r="P37" i="158"/>
  <c r="P29" i="158" s="1"/>
  <c r="T37" i="158"/>
  <c r="T29" i="158" s="1"/>
  <c r="M37" i="158"/>
  <c r="M29" i="158" s="1"/>
  <c r="Q37" i="158"/>
  <c r="Q29" i="158" s="1"/>
  <c r="Q22" i="158"/>
  <c r="U37" i="158"/>
  <c r="U22" i="158"/>
  <c r="M22" i="158"/>
  <c r="J37" i="158"/>
  <c r="J29" i="158" s="1"/>
  <c r="R37" i="158"/>
  <c r="R29" i="158" s="1"/>
  <c r="I22" i="158"/>
  <c r="N22" i="158"/>
  <c r="T22" i="158"/>
  <c r="K37" i="158"/>
  <c r="K29" i="158" s="1"/>
  <c r="O37" i="158"/>
  <c r="O29" i="158" s="1"/>
  <c r="S37" i="158"/>
  <c r="S29" i="158" s="1"/>
  <c r="W57" i="158"/>
  <c r="W56" i="158"/>
  <c r="W53" i="158"/>
  <c r="W41" i="158"/>
  <c r="W37" i="158"/>
  <c r="W29" i="158" s="1"/>
  <c r="W42" i="158"/>
  <c r="J22" i="158"/>
  <c r="P22" i="158"/>
  <c r="V22" i="158"/>
  <c r="I29" i="158"/>
  <c r="U29" i="158"/>
  <c r="BO411" i="148"/>
  <c r="M395" i="148"/>
  <c r="N348" i="148"/>
  <c r="BO62" i="148"/>
  <c r="BO63" i="148"/>
  <c r="BO64" i="148"/>
  <c r="BO65" i="148"/>
  <c r="BO66" i="148"/>
  <c r="BO67" i="148"/>
  <c r="BO68" i="148"/>
  <c r="BO69" i="148"/>
  <c r="BO70" i="148"/>
  <c r="BO71" i="148"/>
  <c r="BO72" i="148"/>
  <c r="BO73" i="148"/>
  <c r="BO74" i="148"/>
  <c r="BO75" i="148"/>
  <c r="BO76" i="148"/>
  <c r="BO77" i="148"/>
  <c r="BO78" i="148"/>
  <c r="BO79" i="148"/>
  <c r="BO80" i="148"/>
  <c r="BO81" i="148"/>
  <c r="BO82" i="148"/>
  <c r="BO83" i="148"/>
  <c r="BO84" i="148"/>
  <c r="BO85" i="148"/>
  <c r="BO86" i="148"/>
  <c r="BO87" i="148"/>
  <c r="BO88" i="148"/>
  <c r="BO89" i="148"/>
  <c r="BO90" i="148"/>
  <c r="BO91" i="148"/>
  <c r="BO92" i="148"/>
  <c r="BO93" i="148"/>
  <c r="BO94" i="148"/>
  <c r="BO95" i="148"/>
  <c r="BO96" i="148"/>
  <c r="BO97" i="148"/>
  <c r="BO98" i="148"/>
  <c r="BO99" i="148"/>
  <c r="BO100" i="148"/>
  <c r="BP100" i="148" s="1"/>
  <c r="BO101" i="148"/>
  <c r="BO102" i="148"/>
  <c r="BO103" i="148"/>
  <c r="BO104" i="148"/>
  <c r="BO105" i="148"/>
  <c r="BO106" i="148"/>
  <c r="BO107" i="148"/>
  <c r="BO108" i="148"/>
  <c r="BO109" i="148"/>
  <c r="BO110" i="148"/>
  <c r="BO111" i="148"/>
  <c r="BO112" i="148"/>
  <c r="BO113" i="148"/>
  <c r="BO114" i="148"/>
  <c r="BO115" i="148"/>
  <c r="BO116" i="148"/>
  <c r="BO117" i="148"/>
  <c r="BO118" i="148"/>
  <c r="BO119" i="148"/>
  <c r="BO120" i="148"/>
  <c r="BO121" i="148"/>
  <c r="BO122" i="148"/>
  <c r="BO123" i="148"/>
  <c r="BO124" i="148"/>
  <c r="BO125" i="148"/>
  <c r="BO126" i="148"/>
  <c r="BO127" i="148"/>
  <c r="BO128" i="148"/>
  <c r="BO129" i="148"/>
  <c r="BO130" i="148"/>
  <c r="BO131" i="148"/>
  <c r="BO132" i="148"/>
  <c r="BO133" i="148"/>
  <c r="BO134" i="148"/>
  <c r="BO135" i="148"/>
  <c r="BO136" i="148"/>
  <c r="BO137" i="148"/>
  <c r="BO138" i="148"/>
  <c r="BO139" i="148"/>
  <c r="BO140" i="148"/>
  <c r="BO141" i="148"/>
  <c r="BO142" i="148"/>
  <c r="BO143" i="148"/>
  <c r="BO144" i="148"/>
  <c r="BO145" i="148"/>
  <c r="BO146" i="148"/>
  <c r="BO147" i="148"/>
  <c r="BO148" i="148"/>
  <c r="BO149" i="148"/>
  <c r="BO150" i="148"/>
  <c r="BO151" i="148"/>
  <c r="BO152" i="148"/>
  <c r="BO153" i="148"/>
  <c r="BO154" i="148"/>
  <c r="BO155" i="148"/>
  <c r="BO156" i="148"/>
  <c r="BO157" i="148"/>
  <c r="BO158" i="148"/>
  <c r="BO159" i="148"/>
  <c r="BO160" i="148"/>
  <c r="BO161" i="148"/>
  <c r="BO162" i="148"/>
  <c r="BO163" i="148"/>
  <c r="BO164" i="148"/>
  <c r="BO165" i="148"/>
  <c r="BO166" i="148"/>
  <c r="BO167" i="148"/>
  <c r="BO168" i="148"/>
  <c r="BO169" i="148"/>
  <c r="BO170" i="148"/>
  <c r="BO171" i="148"/>
  <c r="BO172" i="148"/>
  <c r="BO173" i="148"/>
  <c r="BO174" i="148"/>
  <c r="BO175" i="148"/>
  <c r="BO176" i="148"/>
  <c r="BO177" i="148"/>
  <c r="BO178" i="148"/>
  <c r="BO179" i="148"/>
  <c r="BO180" i="148"/>
  <c r="BO181" i="148"/>
  <c r="BO182" i="148"/>
  <c r="BO183" i="148"/>
  <c r="BO184" i="148"/>
  <c r="BO185" i="148"/>
  <c r="BO186" i="148"/>
  <c r="BO187" i="148"/>
  <c r="BO188" i="148"/>
  <c r="BO189" i="148"/>
  <c r="BO190" i="148"/>
  <c r="BO191" i="148"/>
  <c r="BO192" i="148"/>
  <c r="BO193" i="148"/>
  <c r="BO194" i="148"/>
  <c r="BO195" i="148"/>
  <c r="BO196" i="148"/>
  <c r="BO197" i="148"/>
  <c r="BO198" i="148"/>
  <c r="BO199" i="148"/>
  <c r="BO200" i="148"/>
  <c r="BO201" i="148"/>
  <c r="BO202" i="148"/>
  <c r="BO203" i="148"/>
  <c r="BO204" i="148"/>
  <c r="BO205" i="148"/>
  <c r="BO206" i="148"/>
  <c r="BO207" i="148"/>
  <c r="BO208" i="148"/>
  <c r="BO209" i="148"/>
  <c r="BO210" i="148"/>
  <c r="BO211" i="148"/>
  <c r="BO212" i="148"/>
  <c r="BO213" i="148"/>
  <c r="BO214" i="148"/>
  <c r="BO215" i="148"/>
  <c r="BO216" i="148"/>
  <c r="BO217" i="148"/>
  <c r="BO218" i="148"/>
  <c r="BO219" i="148"/>
  <c r="BO220" i="148"/>
  <c r="BO221" i="148"/>
  <c r="BO222" i="148"/>
  <c r="BO223" i="148"/>
  <c r="BO224" i="148"/>
  <c r="BO225" i="148"/>
  <c r="BO226" i="148"/>
  <c r="BO227" i="148"/>
  <c r="BO228" i="148"/>
  <c r="BO229" i="148"/>
  <c r="BO230" i="148"/>
  <c r="BO231" i="148"/>
  <c r="BO232" i="148"/>
  <c r="BO233" i="148"/>
  <c r="BO234" i="148"/>
  <c r="BO235" i="148"/>
  <c r="BO236" i="148"/>
  <c r="BO237" i="148"/>
  <c r="BO238" i="148"/>
  <c r="BO239" i="148"/>
  <c r="BO240" i="148"/>
  <c r="BO241" i="148"/>
  <c r="BO242" i="148"/>
  <c r="BO243" i="148"/>
  <c r="BO244" i="148"/>
  <c r="BO245" i="148"/>
  <c r="BO246" i="148"/>
  <c r="BO247" i="148"/>
  <c r="BO248" i="148"/>
  <c r="BO249" i="148"/>
  <c r="BO250" i="148"/>
  <c r="BO251" i="148"/>
  <c r="BO252" i="148"/>
  <c r="BO253" i="148"/>
  <c r="BO254" i="148"/>
  <c r="BO255" i="148"/>
  <c r="BO256" i="148"/>
  <c r="BO257" i="148"/>
  <c r="BO258" i="148"/>
  <c r="BO259" i="148"/>
  <c r="BO260" i="148"/>
  <c r="BO261" i="148"/>
  <c r="BO262" i="148"/>
  <c r="BO263" i="148"/>
  <c r="BO264" i="148"/>
  <c r="BO265" i="148"/>
  <c r="BO266" i="148"/>
  <c r="BO267" i="148"/>
  <c r="BO268" i="148"/>
  <c r="BO269" i="148"/>
  <c r="BO270" i="148"/>
  <c r="BO271" i="148"/>
  <c r="BO272" i="148"/>
  <c r="BO273" i="148"/>
  <c r="BO274" i="148"/>
  <c r="BO275" i="148"/>
  <c r="BO276" i="148"/>
  <c r="BO277" i="148"/>
  <c r="BO278" i="148"/>
  <c r="BO279" i="148"/>
  <c r="BO280" i="148"/>
  <c r="BO281" i="148"/>
  <c r="BO282" i="148"/>
  <c r="BO283" i="148"/>
  <c r="BO284" i="148"/>
  <c r="BO285" i="148"/>
  <c r="BO286" i="148"/>
  <c r="BO287" i="148"/>
  <c r="BO288" i="148"/>
  <c r="BO289" i="148"/>
  <c r="BO290" i="148"/>
  <c r="BO291" i="148"/>
  <c r="BO292" i="148"/>
  <c r="BO293" i="148"/>
  <c r="BO294" i="148"/>
  <c r="BO295" i="148"/>
  <c r="BO296" i="148"/>
  <c r="BO297" i="148"/>
  <c r="BO298" i="148"/>
  <c r="BO299" i="148"/>
  <c r="BO300" i="148"/>
  <c r="BO301" i="148"/>
  <c r="BO302" i="148"/>
  <c r="BO303" i="148"/>
  <c r="BO304" i="148"/>
  <c r="BO305" i="148"/>
  <c r="BO306" i="148"/>
  <c r="BO307" i="148"/>
  <c r="BO308" i="148"/>
  <c r="BO309" i="148"/>
  <c r="BO310" i="148"/>
  <c r="BO311" i="148"/>
  <c r="BO312" i="148"/>
  <c r="BO313" i="148"/>
  <c r="BO314" i="148"/>
  <c r="BO315" i="148"/>
  <c r="BO316" i="148"/>
  <c r="BO317" i="148"/>
  <c r="BO318" i="148"/>
  <c r="BO319" i="148"/>
  <c r="BO320" i="148"/>
  <c r="BO321" i="148"/>
  <c r="BO322" i="148"/>
  <c r="BO323" i="148"/>
  <c r="BO324" i="148"/>
  <c r="BO325" i="148"/>
  <c r="BO326" i="148"/>
  <c r="BO327" i="148"/>
  <c r="BO328" i="148"/>
  <c r="BO329" i="148"/>
  <c r="BO330" i="148"/>
  <c r="BO331" i="148"/>
  <c r="BO332" i="148"/>
  <c r="BO333" i="148"/>
  <c r="BO334" i="148"/>
  <c r="BO335" i="148"/>
  <c r="BO336" i="148"/>
  <c r="BO337" i="148"/>
  <c r="BO338" i="148"/>
  <c r="BO339" i="148"/>
  <c r="BO340" i="148"/>
  <c r="BO341" i="148"/>
  <c r="BO342" i="148"/>
  <c r="BO343" i="148"/>
  <c r="BO344" i="148"/>
  <c r="BO345" i="148"/>
  <c r="BO346" i="148"/>
  <c r="BO347" i="148"/>
  <c r="BO348" i="148"/>
  <c r="BO349" i="148"/>
  <c r="BO350" i="148"/>
  <c r="BO351" i="148"/>
  <c r="BO352" i="148"/>
  <c r="BO353" i="148"/>
  <c r="BO354" i="148"/>
  <c r="BO355" i="148"/>
  <c r="BO356" i="148"/>
  <c r="BO357" i="148"/>
  <c r="BO358" i="148"/>
  <c r="BO359" i="148"/>
  <c r="BO360" i="148"/>
  <c r="BO361" i="148"/>
  <c r="BO362" i="148"/>
  <c r="BO363" i="148"/>
  <c r="BO364" i="148"/>
  <c r="BO365" i="148"/>
  <c r="BO366" i="148"/>
  <c r="BO367" i="148"/>
  <c r="BO368" i="148"/>
  <c r="BO369" i="148"/>
  <c r="BO370" i="148"/>
  <c r="BO371" i="148"/>
  <c r="BO372" i="148"/>
  <c r="BO373" i="148"/>
  <c r="BO374" i="148"/>
  <c r="BO375" i="148"/>
  <c r="BO376" i="148"/>
  <c r="BO377" i="148"/>
  <c r="BO378" i="148"/>
  <c r="BO379" i="148"/>
  <c r="BO380" i="148"/>
  <c r="BO381" i="148"/>
  <c r="BO382" i="148"/>
  <c r="BO383" i="148"/>
  <c r="BO384" i="148"/>
  <c r="BO385" i="148"/>
  <c r="BO386" i="148"/>
  <c r="BO387" i="148"/>
  <c r="BO388" i="148"/>
  <c r="BO389" i="148"/>
  <c r="BO390" i="148"/>
  <c r="BO391" i="148"/>
  <c r="BO392" i="148"/>
  <c r="BO393" i="148"/>
  <c r="BO394" i="148"/>
  <c r="BO395" i="148"/>
  <c r="BO396" i="148"/>
  <c r="BO397" i="148"/>
  <c r="BO398" i="148"/>
  <c r="BO399" i="148"/>
  <c r="BO400" i="148"/>
  <c r="BO401" i="148"/>
  <c r="BO402" i="148"/>
  <c r="BO403" i="148"/>
  <c r="BO404" i="148"/>
  <c r="BO405" i="148"/>
  <c r="BO406" i="148"/>
  <c r="BO407" i="148"/>
  <c r="BO408" i="148"/>
  <c r="BO409" i="148"/>
  <c r="BO410" i="148"/>
  <c r="BO412" i="148"/>
  <c r="BO413" i="148"/>
  <c r="BO414" i="148"/>
  <c r="BO415" i="148"/>
  <c r="BO416" i="148"/>
  <c r="BO417" i="148"/>
  <c r="BO418" i="148"/>
  <c r="BO419" i="148"/>
  <c r="BO420" i="148"/>
  <c r="BO421" i="148"/>
  <c r="BO422" i="148"/>
  <c r="BO423" i="148"/>
  <c r="BO424" i="148"/>
  <c r="BO425" i="148"/>
  <c r="BO426" i="148"/>
  <c r="BO427" i="148"/>
  <c r="BO428" i="148"/>
  <c r="BO429" i="148"/>
  <c r="BO430" i="148"/>
  <c r="BO431" i="148"/>
  <c r="BO432" i="148"/>
  <c r="BO433" i="148"/>
  <c r="BO434" i="148"/>
  <c r="BO435" i="148"/>
  <c r="BO436" i="148"/>
  <c r="BO437" i="148"/>
  <c r="BO438" i="148"/>
  <c r="BO439" i="148"/>
  <c r="BO440" i="148"/>
  <c r="BO441" i="148"/>
  <c r="BO442" i="148"/>
  <c r="BO443" i="148"/>
  <c r="BO444" i="148"/>
  <c r="BO445" i="148"/>
  <c r="BO446" i="148"/>
  <c r="BO447" i="148"/>
  <c r="BO448" i="148"/>
  <c r="BO449" i="148"/>
  <c r="BO450" i="148"/>
  <c r="BO451" i="148"/>
  <c r="BO452" i="148"/>
  <c r="BO453" i="148"/>
  <c r="BO454" i="148"/>
  <c r="BO455" i="148"/>
  <c r="BO456" i="148"/>
  <c r="BO457" i="148"/>
  <c r="BO458" i="148"/>
  <c r="BO459" i="148"/>
  <c r="BO460" i="148"/>
  <c r="BO461" i="148"/>
  <c r="BO462" i="148"/>
  <c r="BO463" i="148"/>
  <c r="BO464" i="148"/>
  <c r="BO465" i="148"/>
  <c r="BO466" i="148"/>
  <c r="BO467" i="148"/>
  <c r="BO468" i="148"/>
  <c r="BO469" i="148"/>
  <c r="BO470" i="148"/>
  <c r="BO471" i="148"/>
  <c r="BO472" i="148"/>
  <c r="BO473" i="148"/>
  <c r="BO474" i="148"/>
  <c r="BO475" i="148"/>
  <c r="BO476" i="148"/>
  <c r="BO477" i="148"/>
  <c r="BO478" i="148"/>
  <c r="BO479" i="148"/>
  <c r="BO480" i="148"/>
  <c r="BO481" i="148"/>
  <c r="BO482" i="148"/>
  <c r="BO483" i="148"/>
  <c r="BO484" i="148"/>
  <c r="BP484" i="148" s="1"/>
  <c r="BO485" i="148"/>
  <c r="BO486" i="148"/>
  <c r="BO487" i="148"/>
  <c r="BO488" i="148"/>
  <c r="BO489" i="148"/>
  <c r="BO490" i="148"/>
  <c r="BO491" i="148"/>
  <c r="BO492" i="148"/>
  <c r="BO493" i="148"/>
  <c r="BO494" i="148"/>
  <c r="BO495" i="148"/>
  <c r="BO496" i="148"/>
  <c r="BO497" i="148"/>
  <c r="BO498" i="148"/>
  <c r="BO499" i="148"/>
  <c r="BO500" i="148"/>
  <c r="BO501" i="148"/>
  <c r="BO502" i="148"/>
  <c r="BO503" i="148"/>
  <c r="BO504" i="148"/>
  <c r="BO505" i="148"/>
  <c r="BO506" i="148"/>
  <c r="BO507" i="148"/>
  <c r="BO508" i="148"/>
  <c r="BO509" i="148"/>
  <c r="BO510" i="148"/>
  <c r="BO511" i="148"/>
  <c r="BO512" i="148"/>
  <c r="BO513" i="148"/>
  <c r="BO514" i="148"/>
  <c r="BO515" i="148"/>
  <c r="BO516" i="148"/>
  <c r="BO517" i="148"/>
  <c r="BO518" i="148"/>
  <c r="BO519" i="148"/>
  <c r="BO520" i="148"/>
  <c r="BO521" i="148"/>
  <c r="BO522" i="148"/>
  <c r="BO523" i="148"/>
  <c r="BO524" i="148"/>
  <c r="BO525" i="148"/>
  <c r="BO526" i="148"/>
  <c r="BO527" i="148"/>
  <c r="BO528" i="148"/>
  <c r="BO529" i="148"/>
  <c r="BO530" i="148"/>
  <c r="BO531" i="148"/>
  <c r="BO532" i="148"/>
  <c r="BO533" i="148"/>
  <c r="BO534" i="148"/>
  <c r="BO535" i="148"/>
  <c r="BO536" i="148"/>
  <c r="BO537" i="148"/>
  <c r="BO538" i="148"/>
  <c r="BO539" i="148"/>
  <c r="BO540" i="148"/>
  <c r="BO541" i="148"/>
  <c r="BO542" i="148"/>
  <c r="BO543" i="148"/>
  <c r="BO544" i="148"/>
  <c r="BO545" i="148"/>
  <c r="BO546" i="148"/>
  <c r="BO547" i="148"/>
  <c r="BO548" i="148"/>
  <c r="BO549" i="148"/>
  <c r="BO550" i="148"/>
  <c r="BO551" i="148"/>
  <c r="BO552" i="148"/>
  <c r="BO553" i="148"/>
  <c r="BO554" i="148"/>
  <c r="BO555" i="148"/>
  <c r="BO556" i="148"/>
  <c r="BO557" i="148"/>
  <c r="BO558" i="148"/>
  <c r="BO559" i="148"/>
  <c r="BO560" i="148"/>
  <c r="BO561" i="148"/>
  <c r="BO562" i="148"/>
  <c r="BO563" i="148"/>
  <c r="BO564" i="148"/>
  <c r="BO565" i="148"/>
  <c r="BO566" i="148"/>
  <c r="BO567" i="148"/>
  <c r="BO568" i="148"/>
  <c r="BO569" i="148"/>
  <c r="BO570" i="148"/>
  <c r="BO571" i="148"/>
  <c r="BO572" i="148"/>
  <c r="BO573" i="148"/>
  <c r="BO574" i="148"/>
  <c r="BO575" i="148"/>
  <c r="BO576" i="148"/>
  <c r="BO577" i="148"/>
  <c r="BO578" i="148"/>
  <c r="BO579" i="148"/>
  <c r="BO580" i="148"/>
  <c r="BO581" i="148"/>
  <c r="BO582" i="148"/>
  <c r="BO583" i="148"/>
  <c r="BO584" i="148"/>
  <c r="BO585" i="148"/>
  <c r="BO586" i="148"/>
  <c r="BO587" i="148"/>
  <c r="BO588" i="148"/>
  <c r="BO589" i="148"/>
  <c r="BO590" i="148"/>
  <c r="BO591" i="148"/>
  <c r="BO592" i="148"/>
  <c r="BO593" i="148"/>
  <c r="BO594" i="148"/>
  <c r="BO595" i="148"/>
  <c r="BO596" i="148"/>
  <c r="BO597" i="148"/>
  <c r="BO598" i="148"/>
  <c r="BO599" i="148"/>
  <c r="BO600" i="148"/>
  <c r="BO601" i="148"/>
  <c r="BO602" i="148"/>
  <c r="BO603" i="148"/>
  <c r="BO604" i="148"/>
  <c r="BO61" i="148"/>
  <c r="W54" i="158" l="1"/>
  <c r="F39" i="158"/>
  <c r="E39" i="158"/>
  <c r="F17" i="158"/>
  <c r="E17" i="158"/>
  <c r="D17" i="158"/>
  <c r="D39" i="158"/>
  <c r="W39" i="158"/>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85" i="3"/>
  <c r="BM95" i="3"/>
  <c r="BM96"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30" i="3"/>
  <c r="BM131" i="3"/>
  <c r="BM132" i="3"/>
  <c r="BM133" i="3"/>
  <c r="BM134" i="3"/>
  <c r="BM135" i="3"/>
  <c r="BM136" i="3"/>
  <c r="BM137" i="3"/>
  <c r="BM138" i="3"/>
  <c r="BM139" i="3"/>
  <c r="BM140" i="3"/>
  <c r="BM141" i="3"/>
  <c r="BM142" i="3"/>
  <c r="BM143" i="3"/>
  <c r="BM144"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45" i="3"/>
  <c r="BM246" i="3"/>
  <c r="BM247" i="3"/>
  <c r="BM248" i="3"/>
  <c r="BM249" i="3"/>
  <c r="BM250" i="3"/>
  <c r="BM251" i="3"/>
  <c r="BM252" i="3"/>
  <c r="BM253" i="3"/>
  <c r="BM254" i="3"/>
  <c r="BM255" i="3"/>
  <c r="BM256" i="3"/>
  <c r="BM257" i="3"/>
  <c r="BM258" i="3"/>
  <c r="BM259" i="3"/>
  <c r="BM260" i="3"/>
  <c r="BM261" i="3"/>
  <c r="BM262" i="3"/>
  <c r="BM285"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7" i="3"/>
  <c r="BM338" i="3"/>
  <c r="BM339" i="3"/>
  <c r="BM340" i="3"/>
  <c r="BM341" i="3"/>
  <c r="BM342" i="3"/>
  <c r="BM343" i="3"/>
  <c r="BM344" i="3"/>
  <c r="BM345" i="3"/>
  <c r="BM346" i="3"/>
  <c r="BM347" i="3"/>
  <c r="BM348" i="3"/>
  <c r="BM349" i="3"/>
  <c r="BM350" i="3"/>
  <c r="BM351" i="3"/>
  <c r="BM352"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H604" i="157"/>
  <c r="F604" i="157"/>
  <c r="D604" i="157"/>
  <c r="H603" i="157"/>
  <c r="F603" i="157"/>
  <c r="D603" i="157"/>
  <c r="H602" i="157"/>
  <c r="F602" i="157"/>
  <c r="D602" i="157"/>
  <c r="H601" i="157"/>
  <c r="F601" i="157"/>
  <c r="D601" i="157"/>
  <c r="H600" i="157"/>
  <c r="F600" i="157"/>
  <c r="D600" i="157"/>
  <c r="BK599" i="157"/>
  <c r="BJ599" i="157"/>
  <c r="BI599" i="157"/>
  <c r="BH599" i="157"/>
  <c r="BG599" i="157"/>
  <c r="BF599" i="157"/>
  <c r="BE599" i="157"/>
  <c r="BD599" i="157"/>
  <c r="BC599" i="157"/>
  <c r="BB599" i="157"/>
  <c r="BA599" i="157"/>
  <c r="AZ599" i="157"/>
  <c r="AY599" i="157"/>
  <c r="AX599" i="157"/>
  <c r="AW599" i="157"/>
  <c r="AV599" i="157"/>
  <c r="AU599" i="157"/>
  <c r="AT599" i="157"/>
  <c r="AS599" i="157"/>
  <c r="AR599" i="157"/>
  <c r="AQ599" i="157"/>
  <c r="AP599" i="157"/>
  <c r="AO599" i="157"/>
  <c r="AN599" i="157"/>
  <c r="AM599" i="157"/>
  <c r="AL599" i="157"/>
  <c r="AK599" i="157"/>
  <c r="AJ599" i="157"/>
  <c r="AI599" i="157"/>
  <c r="AH599" i="157"/>
  <c r="AG599" i="157"/>
  <c r="AF599" i="157"/>
  <c r="AE599" i="157"/>
  <c r="AD599" i="157"/>
  <c r="AC599" i="157"/>
  <c r="AB599" i="157"/>
  <c r="AA599" i="157"/>
  <c r="Z599" i="157"/>
  <c r="Y599" i="157"/>
  <c r="X599" i="157"/>
  <c r="W599" i="157"/>
  <c r="V599" i="157"/>
  <c r="U599" i="157"/>
  <c r="T599" i="157"/>
  <c r="S599" i="157"/>
  <c r="R599" i="157"/>
  <c r="Q599" i="157"/>
  <c r="P599" i="157"/>
  <c r="O599" i="157"/>
  <c r="N599" i="157"/>
  <c r="M599" i="157"/>
  <c r="L599" i="157"/>
  <c r="K599" i="157"/>
  <c r="J599" i="157"/>
  <c r="I599" i="157"/>
  <c r="F599" i="157"/>
  <c r="D599" i="157"/>
  <c r="H598" i="157"/>
  <c r="F598" i="157"/>
  <c r="D598" i="157"/>
  <c r="H597" i="157"/>
  <c r="F597" i="157"/>
  <c r="D597" i="157"/>
  <c r="H596" i="157"/>
  <c r="F596" i="157"/>
  <c r="D596" i="157"/>
  <c r="H595" i="157"/>
  <c r="F595" i="157"/>
  <c r="D595" i="157"/>
  <c r="H594" i="157"/>
  <c r="F594" i="157"/>
  <c r="D594" i="157"/>
  <c r="BK593" i="157"/>
  <c r="BJ593" i="157"/>
  <c r="BI593" i="157"/>
  <c r="BH593" i="157"/>
  <c r="BG593" i="157"/>
  <c r="BF593" i="157"/>
  <c r="BE593" i="157"/>
  <c r="BD593" i="157"/>
  <c r="BC593" i="157"/>
  <c r="BB593" i="157"/>
  <c r="BA593" i="157"/>
  <c r="AZ593" i="157"/>
  <c r="AY593" i="157"/>
  <c r="AX593" i="157"/>
  <c r="AW593" i="157"/>
  <c r="AV593" i="157"/>
  <c r="AU593" i="157"/>
  <c r="AT593" i="157"/>
  <c r="AS593" i="157"/>
  <c r="AR593" i="157"/>
  <c r="AQ593" i="157"/>
  <c r="AP593" i="157"/>
  <c r="AO593" i="157"/>
  <c r="AN593" i="157"/>
  <c r="AM593" i="157"/>
  <c r="AL593" i="157"/>
  <c r="AK593" i="157"/>
  <c r="AJ593" i="157"/>
  <c r="AI593" i="157"/>
  <c r="AH593" i="157"/>
  <c r="AG593" i="157"/>
  <c r="AF593" i="157"/>
  <c r="AE593" i="157"/>
  <c r="AD593" i="157"/>
  <c r="AC593" i="157"/>
  <c r="AB593" i="157"/>
  <c r="AA593" i="157"/>
  <c r="Z593" i="157"/>
  <c r="Y593" i="157"/>
  <c r="X593" i="157"/>
  <c r="W593" i="157"/>
  <c r="V593" i="157"/>
  <c r="U593" i="157"/>
  <c r="T593" i="157"/>
  <c r="S593" i="157"/>
  <c r="R593" i="157"/>
  <c r="Q593" i="157"/>
  <c r="P593" i="157"/>
  <c r="O593" i="157"/>
  <c r="N593" i="157"/>
  <c r="M593" i="157"/>
  <c r="L593" i="157"/>
  <c r="K593" i="157"/>
  <c r="J593" i="157"/>
  <c r="I593" i="157"/>
  <c r="F593" i="157"/>
  <c r="D593" i="157"/>
  <c r="H592" i="157"/>
  <c r="F592" i="157"/>
  <c r="D592" i="157"/>
  <c r="H591" i="157"/>
  <c r="F591" i="157"/>
  <c r="D591" i="157"/>
  <c r="H590" i="157"/>
  <c r="F590" i="157"/>
  <c r="D590" i="157"/>
  <c r="H589" i="157"/>
  <c r="F589" i="157"/>
  <c r="D589" i="157"/>
  <c r="H588" i="157"/>
  <c r="F588" i="157"/>
  <c r="D588" i="157"/>
  <c r="BK587" i="157"/>
  <c r="BJ587" i="157"/>
  <c r="BI587" i="157"/>
  <c r="BH587" i="157"/>
  <c r="BG587" i="157"/>
  <c r="BF587" i="157"/>
  <c r="BE587" i="157"/>
  <c r="BD587" i="157"/>
  <c r="BC587" i="157"/>
  <c r="BB587" i="157"/>
  <c r="BA587" i="157"/>
  <c r="AZ587" i="157"/>
  <c r="AY587" i="157"/>
  <c r="AX587" i="157"/>
  <c r="AW587" i="157"/>
  <c r="AV587" i="157"/>
  <c r="AU587" i="157"/>
  <c r="AT587" i="157"/>
  <c r="AS587" i="157"/>
  <c r="AR587" i="157"/>
  <c r="AQ587" i="157"/>
  <c r="AP587" i="157"/>
  <c r="AO587" i="157"/>
  <c r="AN587" i="157"/>
  <c r="AM587" i="157"/>
  <c r="AL587" i="157"/>
  <c r="AK587" i="157"/>
  <c r="AJ587" i="157"/>
  <c r="AI587" i="157"/>
  <c r="AH587" i="157"/>
  <c r="AG587" i="157"/>
  <c r="AF587" i="157"/>
  <c r="AE587" i="157"/>
  <c r="AD587" i="157"/>
  <c r="AC587" i="157"/>
  <c r="AB587" i="157"/>
  <c r="AA587" i="157"/>
  <c r="Z587" i="157"/>
  <c r="Y587" i="157"/>
  <c r="X587" i="157"/>
  <c r="W587" i="157"/>
  <c r="V587" i="157"/>
  <c r="U587" i="157"/>
  <c r="T587" i="157"/>
  <c r="S587" i="157"/>
  <c r="R587" i="157"/>
  <c r="Q587" i="157"/>
  <c r="P587" i="157"/>
  <c r="O587" i="157"/>
  <c r="N587" i="157"/>
  <c r="M587" i="157"/>
  <c r="L587" i="157"/>
  <c r="K587" i="157"/>
  <c r="J587" i="157"/>
  <c r="I587" i="157"/>
  <c r="F587" i="157"/>
  <c r="D587" i="157"/>
  <c r="H586" i="157"/>
  <c r="F586" i="157"/>
  <c r="D586" i="157"/>
  <c r="H585" i="157"/>
  <c r="F585" i="157"/>
  <c r="D585" i="157"/>
  <c r="H584" i="157"/>
  <c r="F584" i="157"/>
  <c r="D584" i="157"/>
  <c r="H583" i="157"/>
  <c r="F583" i="157"/>
  <c r="D583" i="157"/>
  <c r="H582" i="157"/>
  <c r="F582" i="157"/>
  <c r="D582" i="157"/>
  <c r="BK581" i="157"/>
  <c r="BJ581" i="157"/>
  <c r="BI581" i="157"/>
  <c r="BH581" i="157"/>
  <c r="BG581" i="157"/>
  <c r="BF581" i="157"/>
  <c r="BE581" i="157"/>
  <c r="BD581" i="157"/>
  <c r="BC581" i="157"/>
  <c r="BB581" i="157"/>
  <c r="BA581" i="157"/>
  <c r="AZ581" i="157"/>
  <c r="AY581" i="157"/>
  <c r="AX581" i="157"/>
  <c r="AW581" i="157"/>
  <c r="AV581" i="157"/>
  <c r="AU581" i="157"/>
  <c r="AT581" i="157"/>
  <c r="AS581" i="157"/>
  <c r="AR581" i="157"/>
  <c r="AQ581" i="157"/>
  <c r="AP581" i="157"/>
  <c r="AO581" i="157"/>
  <c r="AN581" i="157"/>
  <c r="AM581" i="157"/>
  <c r="AL581" i="157"/>
  <c r="AK581" i="157"/>
  <c r="AJ581" i="157"/>
  <c r="AI581" i="157"/>
  <c r="AH581" i="157"/>
  <c r="AG581" i="157"/>
  <c r="AF581" i="157"/>
  <c r="AE581" i="157"/>
  <c r="AD581" i="157"/>
  <c r="AC581" i="157"/>
  <c r="AB581" i="157"/>
  <c r="AA581" i="157"/>
  <c r="Z581" i="157"/>
  <c r="Y581" i="157"/>
  <c r="X581" i="157"/>
  <c r="W581" i="157"/>
  <c r="V581" i="157"/>
  <c r="U581" i="157"/>
  <c r="T581" i="157"/>
  <c r="S581" i="157"/>
  <c r="R581" i="157"/>
  <c r="Q581" i="157"/>
  <c r="P581" i="157"/>
  <c r="O581" i="157"/>
  <c r="N581" i="157"/>
  <c r="M581" i="157"/>
  <c r="L581" i="157"/>
  <c r="K581" i="157"/>
  <c r="J581" i="157"/>
  <c r="I581" i="157"/>
  <c r="F581" i="157"/>
  <c r="D581" i="157"/>
  <c r="H580" i="157"/>
  <c r="F580" i="157"/>
  <c r="D580" i="157"/>
  <c r="H579" i="157"/>
  <c r="F579" i="157"/>
  <c r="D579" i="157"/>
  <c r="H578" i="157"/>
  <c r="F578" i="157"/>
  <c r="D578" i="157"/>
  <c r="H577" i="157"/>
  <c r="F577" i="157"/>
  <c r="D577" i="157"/>
  <c r="H576" i="157"/>
  <c r="F576" i="157"/>
  <c r="D576" i="157"/>
  <c r="BK575" i="157"/>
  <c r="BJ575" i="157"/>
  <c r="BI575" i="157"/>
  <c r="BH575" i="157"/>
  <c r="BG575" i="157"/>
  <c r="BF575" i="157"/>
  <c r="BE575" i="157"/>
  <c r="BD575" i="157"/>
  <c r="BC575" i="157"/>
  <c r="BB575" i="157"/>
  <c r="BA575" i="157"/>
  <c r="AZ575" i="157"/>
  <c r="AY575" i="157"/>
  <c r="AX575" i="157"/>
  <c r="AW575" i="157"/>
  <c r="AV575" i="157"/>
  <c r="AU575" i="157"/>
  <c r="AT575" i="157"/>
  <c r="AS575" i="157"/>
  <c r="AR575" i="157"/>
  <c r="AQ575" i="157"/>
  <c r="AP575" i="157"/>
  <c r="AO575" i="157"/>
  <c r="AN575" i="157"/>
  <c r="AM575" i="157"/>
  <c r="AL575" i="157"/>
  <c r="AK575" i="157"/>
  <c r="AJ575" i="157"/>
  <c r="AI575" i="157"/>
  <c r="AH575" i="157"/>
  <c r="AG575" i="157"/>
  <c r="AF575" i="157"/>
  <c r="AE575" i="157"/>
  <c r="AD575" i="157"/>
  <c r="AC575" i="157"/>
  <c r="AB575" i="157"/>
  <c r="AA575" i="157"/>
  <c r="Z575" i="157"/>
  <c r="Y575" i="157"/>
  <c r="X575" i="157"/>
  <c r="W575" i="157"/>
  <c r="V575" i="157"/>
  <c r="U575" i="157"/>
  <c r="T575" i="157"/>
  <c r="S575" i="157"/>
  <c r="R575" i="157"/>
  <c r="Q575" i="157"/>
  <c r="P575" i="157"/>
  <c r="O575" i="157"/>
  <c r="N575" i="157"/>
  <c r="M575" i="157"/>
  <c r="L575" i="157"/>
  <c r="K575" i="157"/>
  <c r="J575" i="157"/>
  <c r="I575" i="157"/>
  <c r="H575" i="157" s="1"/>
  <c r="F575" i="157"/>
  <c r="D575" i="157"/>
  <c r="H574" i="157"/>
  <c r="F574" i="157"/>
  <c r="D574" i="157"/>
  <c r="H573" i="157"/>
  <c r="F573" i="157"/>
  <c r="D573" i="157"/>
  <c r="H572" i="157"/>
  <c r="F572" i="157"/>
  <c r="D572" i="157"/>
  <c r="H571" i="157"/>
  <c r="F571" i="157"/>
  <c r="D571" i="157"/>
  <c r="H570" i="157"/>
  <c r="F570" i="157"/>
  <c r="D570" i="157"/>
  <c r="BK569" i="157"/>
  <c r="BJ569" i="157"/>
  <c r="BI569" i="157"/>
  <c r="BH569" i="157"/>
  <c r="BG569" i="157"/>
  <c r="BF569" i="157"/>
  <c r="BE569" i="157"/>
  <c r="BD569" i="157"/>
  <c r="BC569" i="157"/>
  <c r="BB569" i="157"/>
  <c r="BA569" i="157"/>
  <c r="AZ569" i="157"/>
  <c r="AY569" i="157"/>
  <c r="AX569" i="157"/>
  <c r="AW569" i="157"/>
  <c r="AV569" i="157"/>
  <c r="AU569" i="157"/>
  <c r="AT569" i="157"/>
  <c r="AS569" i="157"/>
  <c r="AR569" i="157"/>
  <c r="AQ569" i="157"/>
  <c r="AP569" i="157"/>
  <c r="AO569" i="157"/>
  <c r="AN569" i="157"/>
  <c r="AM569" i="157"/>
  <c r="AL569" i="157"/>
  <c r="AK569" i="157"/>
  <c r="AJ569" i="157"/>
  <c r="AI569" i="157"/>
  <c r="AH569" i="157"/>
  <c r="AG569" i="157"/>
  <c r="AF569" i="157"/>
  <c r="AE569" i="157"/>
  <c r="AD569" i="157"/>
  <c r="AC569" i="157"/>
  <c r="AB569" i="157"/>
  <c r="AA569" i="157"/>
  <c r="Z569" i="157"/>
  <c r="Y569" i="157"/>
  <c r="X569" i="157"/>
  <c r="W569" i="157"/>
  <c r="V569" i="157"/>
  <c r="U569" i="157"/>
  <c r="T569" i="157"/>
  <c r="S569" i="157"/>
  <c r="R569" i="157"/>
  <c r="Q569" i="157"/>
  <c r="P569" i="157"/>
  <c r="O569" i="157"/>
  <c r="N569" i="157"/>
  <c r="M569" i="157"/>
  <c r="L569" i="157"/>
  <c r="K569" i="157"/>
  <c r="J569" i="157"/>
  <c r="I569" i="157"/>
  <c r="F569" i="157"/>
  <c r="D569" i="157"/>
  <c r="H568" i="157"/>
  <c r="F568" i="157"/>
  <c r="D568" i="157"/>
  <c r="H567" i="157"/>
  <c r="F567" i="157"/>
  <c r="D567" i="157"/>
  <c r="H566" i="157"/>
  <c r="F566" i="157"/>
  <c r="D566" i="157"/>
  <c r="H565" i="157"/>
  <c r="F565" i="157"/>
  <c r="D565" i="157"/>
  <c r="H564" i="157"/>
  <c r="F564" i="157"/>
  <c r="D564" i="157"/>
  <c r="BK563" i="157"/>
  <c r="BJ563" i="157"/>
  <c r="BI563" i="157"/>
  <c r="BH563" i="157"/>
  <c r="BG563" i="157"/>
  <c r="BF563" i="157"/>
  <c r="BE563" i="157"/>
  <c r="BD563" i="157"/>
  <c r="BC563" i="157"/>
  <c r="BB563" i="157"/>
  <c r="BA563" i="157"/>
  <c r="AZ563" i="157"/>
  <c r="AY563" i="157"/>
  <c r="AX563" i="157"/>
  <c r="AW563" i="157"/>
  <c r="AV563" i="157"/>
  <c r="AU563" i="157"/>
  <c r="AT563" i="157"/>
  <c r="AS563" i="157"/>
  <c r="AR563" i="157"/>
  <c r="AQ563" i="157"/>
  <c r="AP563" i="157"/>
  <c r="AO563" i="157"/>
  <c r="AN563" i="157"/>
  <c r="AM563" i="157"/>
  <c r="AL563" i="157"/>
  <c r="AK563" i="157"/>
  <c r="AJ563" i="157"/>
  <c r="AI563" i="157"/>
  <c r="AH563" i="157"/>
  <c r="AG563" i="157"/>
  <c r="AF563" i="157"/>
  <c r="AE563" i="157"/>
  <c r="AD563" i="157"/>
  <c r="AC563" i="157"/>
  <c r="AB563" i="157"/>
  <c r="AA563" i="157"/>
  <c r="Z563" i="157"/>
  <c r="Y563" i="157"/>
  <c r="X563" i="157"/>
  <c r="W563" i="157"/>
  <c r="V563" i="157"/>
  <c r="U563" i="157"/>
  <c r="T563" i="157"/>
  <c r="S563" i="157"/>
  <c r="R563" i="157"/>
  <c r="Q563" i="157"/>
  <c r="P563" i="157"/>
  <c r="O563" i="157"/>
  <c r="N563" i="157"/>
  <c r="M563" i="157"/>
  <c r="L563" i="157"/>
  <c r="K563" i="157"/>
  <c r="J563" i="157"/>
  <c r="I563" i="157"/>
  <c r="F563" i="157"/>
  <c r="D563" i="157"/>
  <c r="H562" i="157"/>
  <c r="F562" i="157"/>
  <c r="D562" i="157"/>
  <c r="H561" i="157"/>
  <c r="F561" i="157"/>
  <c r="D561" i="157"/>
  <c r="H560" i="157"/>
  <c r="F560" i="157"/>
  <c r="D560" i="157"/>
  <c r="H559" i="157"/>
  <c r="F559" i="157"/>
  <c r="D559" i="157"/>
  <c r="BK558" i="157"/>
  <c r="BJ558" i="157"/>
  <c r="BI558" i="157"/>
  <c r="BH558" i="157"/>
  <c r="BG558" i="157"/>
  <c r="BF558" i="157"/>
  <c r="BE558" i="157"/>
  <c r="BD558" i="157"/>
  <c r="BC558" i="157"/>
  <c r="BB558" i="157"/>
  <c r="BA558" i="157"/>
  <c r="AZ558" i="157"/>
  <c r="AY558" i="157"/>
  <c r="AX558" i="157"/>
  <c r="AW558" i="157"/>
  <c r="AV558" i="157"/>
  <c r="AU558" i="157"/>
  <c r="AT558" i="157"/>
  <c r="AS558" i="157"/>
  <c r="AR558" i="157"/>
  <c r="AQ558" i="157"/>
  <c r="AP558" i="157"/>
  <c r="AO558" i="157"/>
  <c r="AN558" i="157"/>
  <c r="AM558" i="157"/>
  <c r="AL558" i="157"/>
  <c r="AK558" i="157"/>
  <c r="AJ558" i="157"/>
  <c r="AI558" i="157"/>
  <c r="AH558" i="157"/>
  <c r="AG558" i="157"/>
  <c r="AF558" i="157"/>
  <c r="AE558" i="157"/>
  <c r="AD558" i="157"/>
  <c r="AC558" i="157"/>
  <c r="AB558" i="157"/>
  <c r="AA558" i="157"/>
  <c r="Z558" i="157"/>
  <c r="Y558" i="157"/>
  <c r="X558" i="157"/>
  <c r="W558" i="157"/>
  <c r="V558" i="157"/>
  <c r="U558" i="157"/>
  <c r="T558" i="157"/>
  <c r="S558" i="157"/>
  <c r="R558" i="157"/>
  <c r="Q558" i="157"/>
  <c r="P558" i="157"/>
  <c r="O558" i="157"/>
  <c r="N558" i="157"/>
  <c r="M558" i="157"/>
  <c r="L558" i="157"/>
  <c r="K558" i="157"/>
  <c r="J558" i="157"/>
  <c r="I558" i="157"/>
  <c r="H558" i="157" s="1"/>
  <c r="F558" i="157"/>
  <c r="D558" i="157"/>
  <c r="H557" i="157"/>
  <c r="F557" i="157"/>
  <c r="D557" i="157"/>
  <c r="H556" i="157"/>
  <c r="F556" i="157"/>
  <c r="D556" i="157"/>
  <c r="H555" i="157"/>
  <c r="F555" i="157"/>
  <c r="D555" i="157"/>
  <c r="H554" i="157"/>
  <c r="F554" i="157"/>
  <c r="D554" i="157"/>
  <c r="BK553" i="157"/>
  <c r="BJ553" i="157"/>
  <c r="BI553" i="157"/>
  <c r="BH553" i="157"/>
  <c r="BG553" i="157"/>
  <c r="BF553" i="157"/>
  <c r="BE553" i="157"/>
  <c r="BD553" i="157"/>
  <c r="BC553" i="157"/>
  <c r="BB553" i="157"/>
  <c r="BA553" i="157"/>
  <c r="AZ553" i="157"/>
  <c r="AY553" i="157"/>
  <c r="AX553" i="157"/>
  <c r="AW553" i="157"/>
  <c r="AV553" i="157"/>
  <c r="AU553" i="157"/>
  <c r="AT553" i="157"/>
  <c r="AS553" i="157"/>
  <c r="AR553" i="157"/>
  <c r="AQ553" i="157"/>
  <c r="AP553" i="157"/>
  <c r="AO553" i="157"/>
  <c r="AN553" i="157"/>
  <c r="AM553" i="157"/>
  <c r="AL553" i="157"/>
  <c r="AK553" i="157"/>
  <c r="AJ553" i="157"/>
  <c r="AI553" i="157"/>
  <c r="AH553" i="157"/>
  <c r="AG553" i="157"/>
  <c r="AF553" i="157"/>
  <c r="AE553" i="157"/>
  <c r="AD553" i="157"/>
  <c r="AC553" i="157"/>
  <c r="AB553" i="157"/>
  <c r="AA553" i="157"/>
  <c r="Z553" i="157"/>
  <c r="Y553" i="157"/>
  <c r="X553" i="157"/>
  <c r="W553" i="157"/>
  <c r="V553" i="157"/>
  <c r="U553" i="157"/>
  <c r="T553" i="157"/>
  <c r="S553" i="157"/>
  <c r="R553" i="157"/>
  <c r="Q553" i="157"/>
  <c r="P553" i="157"/>
  <c r="O553" i="157"/>
  <c r="N553" i="157"/>
  <c r="M553" i="157"/>
  <c r="L553" i="157"/>
  <c r="K553" i="157"/>
  <c r="J553" i="157"/>
  <c r="I553" i="157"/>
  <c r="F553" i="157"/>
  <c r="D553" i="157"/>
  <c r="H552" i="157"/>
  <c r="F552" i="157"/>
  <c r="D552" i="157"/>
  <c r="H551" i="157"/>
  <c r="F551" i="157"/>
  <c r="D551" i="157"/>
  <c r="H550" i="157"/>
  <c r="F550" i="157"/>
  <c r="D550" i="157"/>
  <c r="H549" i="157"/>
  <c r="F549" i="157"/>
  <c r="D549" i="157"/>
  <c r="H548" i="157"/>
  <c r="BM548" i="157" s="1"/>
  <c r="F548" i="157"/>
  <c r="H547" i="157"/>
  <c r="BM547" i="157" s="1"/>
  <c r="F547" i="157"/>
  <c r="H546" i="157"/>
  <c r="BM546" i="157" s="1"/>
  <c r="F546" i="157"/>
  <c r="BM545" i="157"/>
  <c r="H545" i="157"/>
  <c r="F545" i="157"/>
  <c r="H544" i="157"/>
  <c r="BM544" i="157" s="1"/>
  <c r="F544" i="157"/>
  <c r="BN543" i="157"/>
  <c r="H543" i="157"/>
  <c r="F543" i="157"/>
  <c r="D543" i="157"/>
  <c r="BN542" i="157"/>
  <c r="BK542" i="157"/>
  <c r="BJ542" i="157"/>
  <c r="BI542" i="157"/>
  <c r="BH542" i="157"/>
  <c r="BG542" i="157"/>
  <c r="BF542" i="157"/>
  <c r="BE542" i="157"/>
  <c r="BD542" i="157"/>
  <c r="BC542" i="157"/>
  <c r="BB542" i="157"/>
  <c r="BA542" i="157"/>
  <c r="AZ542" i="157"/>
  <c r="AY542" i="157"/>
  <c r="AX542" i="157"/>
  <c r="AW542" i="157"/>
  <c r="AV542" i="157"/>
  <c r="AU542" i="157"/>
  <c r="AT542" i="157"/>
  <c r="AS542" i="157"/>
  <c r="AR542" i="157"/>
  <c r="AQ542" i="157"/>
  <c r="AP542" i="157"/>
  <c r="AO542" i="157"/>
  <c r="AN542" i="157"/>
  <c r="AM542" i="157"/>
  <c r="AL542" i="157"/>
  <c r="AK542" i="157"/>
  <c r="AJ542" i="157"/>
  <c r="AI542" i="157"/>
  <c r="AH542" i="157"/>
  <c r="AG542" i="157"/>
  <c r="AF542" i="157"/>
  <c r="AE542" i="157"/>
  <c r="AD542" i="157"/>
  <c r="AC542" i="157"/>
  <c r="AB542" i="157"/>
  <c r="AA542" i="157"/>
  <c r="Z542" i="157"/>
  <c r="Y542" i="157"/>
  <c r="X542" i="157"/>
  <c r="W542" i="157"/>
  <c r="V542" i="157"/>
  <c r="U542" i="157"/>
  <c r="T542" i="157"/>
  <c r="S542" i="157"/>
  <c r="R542" i="157"/>
  <c r="Q542" i="157"/>
  <c r="P542" i="157"/>
  <c r="O542" i="157"/>
  <c r="N542" i="157"/>
  <c r="M542" i="157"/>
  <c r="L542" i="157"/>
  <c r="K542" i="157"/>
  <c r="J542" i="157"/>
  <c r="I542" i="157"/>
  <c r="F542" i="157"/>
  <c r="D542" i="157"/>
  <c r="BN541" i="157"/>
  <c r="H541" i="157"/>
  <c r="F541" i="157"/>
  <c r="D541" i="157"/>
  <c r="BN540" i="157"/>
  <c r="BM540" i="157"/>
  <c r="H540" i="157"/>
  <c r="F540" i="157"/>
  <c r="BN539" i="157"/>
  <c r="BM539" i="157"/>
  <c r="H539" i="157"/>
  <c r="F539" i="157"/>
  <c r="BN538" i="157"/>
  <c r="BM538" i="157"/>
  <c r="H538" i="157"/>
  <c r="F538" i="157"/>
  <c r="BN537" i="157"/>
  <c r="BM537" i="157"/>
  <c r="H537" i="157"/>
  <c r="F537" i="157"/>
  <c r="BN536" i="157"/>
  <c r="BM536" i="157"/>
  <c r="H536" i="157"/>
  <c r="F536" i="157"/>
  <c r="BN535" i="157"/>
  <c r="BM535" i="157"/>
  <c r="H535" i="157"/>
  <c r="F535" i="157"/>
  <c r="BN534" i="157"/>
  <c r="BM534" i="157"/>
  <c r="H534" i="157"/>
  <c r="F534" i="157"/>
  <c r="BN533" i="157"/>
  <c r="BM533" i="157"/>
  <c r="H533" i="157"/>
  <c r="F533" i="157"/>
  <c r="BN532" i="157"/>
  <c r="BM532" i="157"/>
  <c r="H532" i="157"/>
  <c r="F532" i="157"/>
  <c r="BN531" i="157"/>
  <c r="H531" i="157"/>
  <c r="F531" i="157"/>
  <c r="D531" i="157"/>
  <c r="BN530" i="157"/>
  <c r="BK530" i="157"/>
  <c r="BJ530" i="157"/>
  <c r="BI530" i="157"/>
  <c r="BH530" i="157"/>
  <c r="BG530" i="157"/>
  <c r="BF530" i="157"/>
  <c r="BE530" i="157"/>
  <c r="BD530" i="157"/>
  <c r="BC530" i="157"/>
  <c r="BB530" i="157"/>
  <c r="BA530" i="157"/>
  <c r="AZ530" i="157"/>
  <c r="AY530" i="157"/>
  <c r="AX530" i="157"/>
  <c r="AW530" i="157"/>
  <c r="AV530" i="157"/>
  <c r="AU530" i="157"/>
  <c r="AT530" i="157"/>
  <c r="AS530" i="157"/>
  <c r="AR530" i="157"/>
  <c r="AQ530" i="157"/>
  <c r="AP530" i="157"/>
  <c r="AO530" i="157"/>
  <c r="AN530" i="157"/>
  <c r="AM530" i="157"/>
  <c r="AL530" i="157"/>
  <c r="AK530" i="157"/>
  <c r="AJ530" i="157"/>
  <c r="AI530" i="157"/>
  <c r="AH530" i="157"/>
  <c r="AG530" i="157"/>
  <c r="AF530" i="157"/>
  <c r="AE530" i="157"/>
  <c r="AD530" i="157"/>
  <c r="AC530" i="157"/>
  <c r="AB530" i="157"/>
  <c r="AA530" i="157"/>
  <c r="Z530" i="157"/>
  <c r="Y530" i="157"/>
  <c r="X530" i="157"/>
  <c r="W530" i="157"/>
  <c r="V530" i="157"/>
  <c r="U530" i="157"/>
  <c r="T530" i="157"/>
  <c r="S530" i="157"/>
  <c r="R530" i="157"/>
  <c r="Q530" i="157"/>
  <c r="P530" i="157"/>
  <c r="O530" i="157"/>
  <c r="N530" i="157"/>
  <c r="M530" i="157"/>
  <c r="L530" i="157"/>
  <c r="K530" i="157"/>
  <c r="J530" i="157"/>
  <c r="I530" i="157"/>
  <c r="F530" i="157"/>
  <c r="D530" i="157"/>
  <c r="BN529" i="157"/>
  <c r="H529" i="157"/>
  <c r="F529" i="157"/>
  <c r="D529" i="157"/>
  <c r="BN528" i="157"/>
  <c r="H528" i="157"/>
  <c r="BM528" i="157" s="1"/>
  <c r="F528" i="157"/>
  <c r="BN527" i="157"/>
  <c r="H527" i="157"/>
  <c r="BM527" i="157" s="1"/>
  <c r="F527" i="157"/>
  <c r="BN526" i="157"/>
  <c r="H526" i="157"/>
  <c r="BM526" i="157" s="1"/>
  <c r="F526" i="157"/>
  <c r="BN525" i="157"/>
  <c r="H525" i="157"/>
  <c r="BM525" i="157" s="1"/>
  <c r="F525" i="157"/>
  <c r="BN524" i="157"/>
  <c r="H524" i="157"/>
  <c r="BM524" i="157" s="1"/>
  <c r="F524" i="157"/>
  <c r="BN523" i="157"/>
  <c r="H523" i="157"/>
  <c r="BM523" i="157" s="1"/>
  <c r="F523" i="157"/>
  <c r="BN522" i="157"/>
  <c r="H522" i="157"/>
  <c r="BM522" i="157" s="1"/>
  <c r="F522" i="157"/>
  <c r="BN521" i="157"/>
  <c r="H521" i="157"/>
  <c r="F521" i="157"/>
  <c r="D521" i="157"/>
  <c r="BN520" i="157"/>
  <c r="BK520" i="157"/>
  <c r="BJ520" i="157"/>
  <c r="BI520" i="157"/>
  <c r="BH520" i="157"/>
  <c r="BG520" i="157"/>
  <c r="BF520" i="157"/>
  <c r="BE520" i="157"/>
  <c r="BD520" i="157"/>
  <c r="BC520" i="157"/>
  <c r="BB520" i="157"/>
  <c r="BA520" i="157"/>
  <c r="AZ520" i="157"/>
  <c r="AY520" i="157"/>
  <c r="AX520" i="157"/>
  <c r="AW520" i="157"/>
  <c r="AV520" i="157"/>
  <c r="AU520" i="157"/>
  <c r="AT520" i="157"/>
  <c r="AS520" i="157"/>
  <c r="AR520" i="157"/>
  <c r="AQ520" i="157"/>
  <c r="AP520" i="157"/>
  <c r="AO520" i="157"/>
  <c r="AN520" i="157"/>
  <c r="AM520" i="157"/>
  <c r="AL520" i="157"/>
  <c r="AK520" i="157"/>
  <c r="AJ520" i="157"/>
  <c r="AI520" i="157"/>
  <c r="AH520" i="157"/>
  <c r="AG520" i="157"/>
  <c r="AF520" i="157"/>
  <c r="AE520" i="157"/>
  <c r="AD520" i="157"/>
  <c r="AC520" i="157"/>
  <c r="AB520" i="157"/>
  <c r="AA520" i="157"/>
  <c r="Z520" i="157"/>
  <c r="Y520" i="157"/>
  <c r="X520" i="157"/>
  <c r="W520" i="157"/>
  <c r="V520" i="157"/>
  <c r="U520" i="157"/>
  <c r="T520" i="157"/>
  <c r="S520" i="157"/>
  <c r="R520" i="157"/>
  <c r="Q520" i="157"/>
  <c r="P520" i="157"/>
  <c r="O520" i="157"/>
  <c r="N520" i="157"/>
  <c r="M520" i="157"/>
  <c r="L520" i="157"/>
  <c r="K520" i="157"/>
  <c r="J520" i="157"/>
  <c r="I520" i="157"/>
  <c r="F520" i="157"/>
  <c r="D520" i="157"/>
  <c r="BN519" i="157"/>
  <c r="H519" i="157"/>
  <c r="F519" i="157"/>
  <c r="D519" i="157"/>
  <c r="BN518" i="157"/>
  <c r="H518" i="157"/>
  <c r="F518" i="157"/>
  <c r="D518" i="157"/>
  <c r="BN517" i="157"/>
  <c r="H517" i="157"/>
  <c r="F517" i="157"/>
  <c r="D517" i="157"/>
  <c r="BN516" i="157"/>
  <c r="H516" i="157"/>
  <c r="BM516" i="157" s="1"/>
  <c r="F516" i="157"/>
  <c r="BN515" i="157"/>
  <c r="H515" i="157"/>
  <c r="BM515" i="157" s="1"/>
  <c r="F515" i="157"/>
  <c r="BN514" i="157"/>
  <c r="H514" i="157"/>
  <c r="BM514" i="157" s="1"/>
  <c r="F514" i="157"/>
  <c r="BN513" i="157"/>
  <c r="H513" i="157"/>
  <c r="BM513" i="157" s="1"/>
  <c r="F513" i="157"/>
  <c r="BN512" i="157"/>
  <c r="H512" i="157"/>
  <c r="F512" i="157"/>
  <c r="D512" i="157"/>
  <c r="BN511" i="157"/>
  <c r="H511" i="157"/>
  <c r="BM511" i="157" s="1"/>
  <c r="F511" i="157"/>
  <c r="BN510" i="157"/>
  <c r="BK510" i="157"/>
  <c r="BJ510" i="157"/>
  <c r="BI510" i="157"/>
  <c r="BH510" i="157"/>
  <c r="BG510" i="157"/>
  <c r="BF510" i="157"/>
  <c r="BE510" i="157"/>
  <c r="BD510" i="157"/>
  <c r="BC510" i="157"/>
  <c r="BB510" i="157"/>
  <c r="BA510" i="157"/>
  <c r="AZ510" i="157"/>
  <c r="AY510" i="157"/>
  <c r="AX510" i="157"/>
  <c r="AW510" i="157"/>
  <c r="AV510" i="157"/>
  <c r="AU510" i="157"/>
  <c r="AT510" i="157"/>
  <c r="AS510" i="157"/>
  <c r="AR510" i="157"/>
  <c r="AQ510" i="157"/>
  <c r="AP510" i="157"/>
  <c r="AO510" i="157"/>
  <c r="AN510" i="157"/>
  <c r="AM510" i="157"/>
  <c r="AL510" i="157"/>
  <c r="AK510" i="157"/>
  <c r="AJ510" i="157"/>
  <c r="AI510" i="157"/>
  <c r="AH510" i="157"/>
  <c r="AG510" i="157"/>
  <c r="AF510" i="157"/>
  <c r="AE510" i="157"/>
  <c r="AD510" i="157"/>
  <c r="AC510" i="157"/>
  <c r="AB510" i="157"/>
  <c r="AA510" i="157"/>
  <c r="Z510" i="157"/>
  <c r="Y510" i="157"/>
  <c r="X510" i="157"/>
  <c r="W510" i="157"/>
  <c r="V510" i="157"/>
  <c r="U510" i="157"/>
  <c r="T510" i="157"/>
  <c r="S510" i="157"/>
  <c r="R510" i="157"/>
  <c r="Q510" i="157"/>
  <c r="P510" i="157"/>
  <c r="O510" i="157"/>
  <c r="N510" i="157"/>
  <c r="M510" i="157"/>
  <c r="L510" i="157"/>
  <c r="K510" i="157"/>
  <c r="J510" i="157"/>
  <c r="I510" i="157"/>
  <c r="H510" i="157" s="1"/>
  <c r="F510" i="157"/>
  <c r="D510" i="157"/>
  <c r="BN509" i="157"/>
  <c r="H509" i="157"/>
  <c r="F509" i="157"/>
  <c r="D509" i="157"/>
  <c r="BN508" i="157"/>
  <c r="H508" i="157"/>
  <c r="F508" i="157"/>
  <c r="D508" i="157"/>
  <c r="BN507" i="157"/>
  <c r="H507" i="157"/>
  <c r="BM507" i="157" s="1"/>
  <c r="F507" i="157"/>
  <c r="BN506" i="157"/>
  <c r="H506" i="157"/>
  <c r="D506" i="157" s="1"/>
  <c r="BM506" i="157" s="1"/>
  <c r="F506" i="157"/>
  <c r="BN505" i="157"/>
  <c r="BK505" i="157"/>
  <c r="BJ505" i="157"/>
  <c r="BI505" i="157"/>
  <c r="BH505" i="157"/>
  <c r="BG505" i="157"/>
  <c r="BF505" i="157"/>
  <c r="BE505" i="157"/>
  <c r="BD505" i="157"/>
  <c r="BC505" i="157"/>
  <c r="BB505" i="157"/>
  <c r="BA505" i="157"/>
  <c r="AZ505" i="157"/>
  <c r="AY505" i="157"/>
  <c r="AX505" i="157"/>
  <c r="AW505" i="157"/>
  <c r="AV505" i="157"/>
  <c r="AU505" i="157"/>
  <c r="AT505" i="157"/>
  <c r="AS505" i="157"/>
  <c r="AR505" i="157"/>
  <c r="AQ505" i="157"/>
  <c r="AP505" i="157"/>
  <c r="AO505" i="157"/>
  <c r="AN505" i="157"/>
  <c r="AM505" i="157"/>
  <c r="AL505" i="157"/>
  <c r="AK505" i="157"/>
  <c r="AJ505" i="157"/>
  <c r="AI505" i="157"/>
  <c r="AH505" i="157"/>
  <c r="AG505" i="157"/>
  <c r="AF505" i="157"/>
  <c r="AE505" i="157"/>
  <c r="AD505" i="157"/>
  <c r="AC505" i="157"/>
  <c r="AB505" i="157"/>
  <c r="AA505" i="157"/>
  <c r="Z505" i="157"/>
  <c r="Y505" i="157"/>
  <c r="X505" i="157"/>
  <c r="W505" i="157"/>
  <c r="V505" i="157"/>
  <c r="U505" i="157"/>
  <c r="T505" i="157"/>
  <c r="S505" i="157"/>
  <c r="R505" i="157"/>
  <c r="Q505" i="157"/>
  <c r="P505" i="157"/>
  <c r="O505" i="157"/>
  <c r="N505" i="157"/>
  <c r="M505" i="157"/>
  <c r="L505" i="157"/>
  <c r="K505" i="157"/>
  <c r="J505" i="157"/>
  <c r="I505" i="157"/>
  <c r="F505" i="157"/>
  <c r="D505" i="157"/>
  <c r="BN504" i="157"/>
  <c r="H504" i="157"/>
  <c r="F504" i="157"/>
  <c r="D504" i="157"/>
  <c r="BN503" i="157"/>
  <c r="H503" i="157"/>
  <c r="F503" i="157"/>
  <c r="D503" i="157"/>
  <c r="BN502" i="157"/>
  <c r="H502" i="157"/>
  <c r="F502" i="157"/>
  <c r="D502" i="157"/>
  <c r="BN501" i="157"/>
  <c r="H501" i="157"/>
  <c r="BM501" i="157" s="1"/>
  <c r="F501" i="157"/>
  <c r="BN500" i="157"/>
  <c r="H500" i="157"/>
  <c r="F500" i="157"/>
  <c r="D500" i="157"/>
  <c r="BN499" i="157"/>
  <c r="BK499" i="157"/>
  <c r="BJ499" i="157"/>
  <c r="BI499" i="157"/>
  <c r="BH499" i="157"/>
  <c r="BG499" i="157"/>
  <c r="BF499" i="157"/>
  <c r="BE499" i="157"/>
  <c r="BD499" i="157"/>
  <c r="BC499" i="157"/>
  <c r="BB499" i="157"/>
  <c r="BA499" i="157"/>
  <c r="AZ499" i="157"/>
  <c r="AY499" i="157"/>
  <c r="AX499" i="157"/>
  <c r="AW499" i="157"/>
  <c r="AV499" i="157"/>
  <c r="AU499" i="157"/>
  <c r="AT499" i="157"/>
  <c r="AS499" i="157"/>
  <c r="AR499" i="157"/>
  <c r="AQ499" i="157"/>
  <c r="AP499" i="157"/>
  <c r="AO499" i="157"/>
  <c r="AN499" i="157"/>
  <c r="AM499" i="157"/>
  <c r="AL499" i="157"/>
  <c r="AK499" i="157"/>
  <c r="AJ499" i="157"/>
  <c r="AI499" i="157"/>
  <c r="AH499" i="157"/>
  <c r="AG499" i="157"/>
  <c r="AF499" i="157"/>
  <c r="AE499" i="157"/>
  <c r="AD499" i="157"/>
  <c r="AC499" i="157"/>
  <c r="AB499" i="157"/>
  <c r="AA499" i="157"/>
  <c r="Z499" i="157"/>
  <c r="Y499" i="157"/>
  <c r="X499" i="157"/>
  <c r="W499" i="157"/>
  <c r="V499" i="157"/>
  <c r="U499" i="157"/>
  <c r="T499" i="157"/>
  <c r="S499" i="157"/>
  <c r="R499" i="157"/>
  <c r="Q499" i="157"/>
  <c r="P499" i="157"/>
  <c r="O499" i="157"/>
  <c r="N499" i="157"/>
  <c r="M499" i="157"/>
  <c r="L499" i="157"/>
  <c r="K499" i="157"/>
  <c r="J499" i="157"/>
  <c r="I499" i="157"/>
  <c r="F499" i="157"/>
  <c r="D499" i="157"/>
  <c r="BN498" i="157"/>
  <c r="H498" i="157"/>
  <c r="F498" i="157"/>
  <c r="D498" i="157"/>
  <c r="BN497" i="157"/>
  <c r="H497" i="157"/>
  <c r="F497" i="157"/>
  <c r="D497" i="157"/>
  <c r="BN496" i="157"/>
  <c r="H496" i="157"/>
  <c r="F496" i="157"/>
  <c r="D496" i="157"/>
  <c r="BN495" i="157"/>
  <c r="H495" i="157"/>
  <c r="BM495" i="157" s="1"/>
  <c r="F495" i="157"/>
  <c r="BN494" i="157"/>
  <c r="H494" i="157"/>
  <c r="BM494" i="157" s="1"/>
  <c r="F494" i="157"/>
  <c r="BN493" i="157"/>
  <c r="H493" i="157"/>
  <c r="BM493" i="157" s="1"/>
  <c r="F493" i="157"/>
  <c r="BN492" i="157"/>
  <c r="H492" i="157"/>
  <c r="D492" i="157" s="1"/>
  <c r="BM492" i="157" s="1"/>
  <c r="F492" i="157"/>
  <c r="BN491" i="157"/>
  <c r="H491" i="157"/>
  <c r="D491" i="157" s="1"/>
  <c r="BM491" i="157" s="1"/>
  <c r="F491" i="157"/>
  <c r="BN490" i="157"/>
  <c r="H490" i="157"/>
  <c r="D490" i="157" s="1"/>
  <c r="BM490" i="157" s="1"/>
  <c r="F490" i="157"/>
  <c r="BN489" i="157"/>
  <c r="H489" i="157"/>
  <c r="D489" i="157" s="1"/>
  <c r="BM489" i="157" s="1"/>
  <c r="F489" i="157"/>
  <c r="BN488" i="157"/>
  <c r="H488" i="157"/>
  <c r="F488" i="157"/>
  <c r="D488" i="157"/>
  <c r="BM488" i="157" s="1"/>
  <c r="BN487" i="157"/>
  <c r="H487" i="157"/>
  <c r="F487" i="157"/>
  <c r="D487" i="157"/>
  <c r="BM487" i="157" s="1"/>
  <c r="BN486" i="157"/>
  <c r="H486" i="157"/>
  <c r="D486" i="157" s="1"/>
  <c r="BM486" i="157" s="1"/>
  <c r="F486" i="157"/>
  <c r="BN485" i="157"/>
  <c r="H485" i="157"/>
  <c r="D485" i="157" s="1"/>
  <c r="BM485" i="157" s="1"/>
  <c r="F485" i="157"/>
  <c r="BN484" i="157"/>
  <c r="BM484" i="157"/>
  <c r="F484" i="157"/>
  <c r="BN483" i="157"/>
  <c r="BK483" i="157"/>
  <c r="BJ483" i="157"/>
  <c r="BI483" i="157"/>
  <c r="BH483" i="157"/>
  <c r="BG483" i="157"/>
  <c r="BF483" i="157"/>
  <c r="BE483" i="157"/>
  <c r="BD483" i="157"/>
  <c r="BC483" i="157"/>
  <c r="BB483" i="157"/>
  <c r="BA483" i="157"/>
  <c r="AZ483" i="157"/>
  <c r="AY483" i="157"/>
  <c r="AX483" i="157"/>
  <c r="AW483" i="157"/>
  <c r="AV483" i="157"/>
  <c r="AU483" i="157"/>
  <c r="AT483" i="157"/>
  <c r="AS483" i="157"/>
  <c r="AR483" i="157"/>
  <c r="AQ483" i="157"/>
  <c r="AP483" i="157"/>
  <c r="AO483" i="157"/>
  <c r="AN483" i="157"/>
  <c r="AM483" i="157"/>
  <c r="AL483" i="157"/>
  <c r="AK483" i="157"/>
  <c r="AJ483" i="157"/>
  <c r="AI483" i="157"/>
  <c r="AH483" i="157"/>
  <c r="AG483" i="157"/>
  <c r="AF483" i="157"/>
  <c r="AE483" i="157"/>
  <c r="AD483" i="157"/>
  <c r="AC483" i="157"/>
  <c r="AB483" i="157"/>
  <c r="AA483" i="157"/>
  <c r="Z483" i="157"/>
  <c r="Y483" i="157"/>
  <c r="X483" i="157"/>
  <c r="W483" i="157"/>
  <c r="V483" i="157"/>
  <c r="U483" i="157"/>
  <c r="T483" i="157"/>
  <c r="S483" i="157"/>
  <c r="R483" i="157"/>
  <c r="Q483" i="157"/>
  <c r="P483" i="157"/>
  <c r="O483" i="157"/>
  <c r="N483" i="157"/>
  <c r="M483" i="157"/>
  <c r="L483" i="157"/>
  <c r="K483" i="157"/>
  <c r="H483" i="157" s="1"/>
  <c r="J483" i="157"/>
  <c r="I483" i="157"/>
  <c r="F483" i="157"/>
  <c r="D483" i="157"/>
  <c r="BN482" i="157"/>
  <c r="H482" i="157"/>
  <c r="F482" i="157"/>
  <c r="D482" i="157"/>
  <c r="BN481" i="157"/>
  <c r="H481" i="157"/>
  <c r="F481" i="157"/>
  <c r="D481" i="157"/>
  <c r="BN480" i="157"/>
  <c r="H480" i="157"/>
  <c r="F480" i="157"/>
  <c r="D480" i="157"/>
  <c r="BN479" i="157"/>
  <c r="H479" i="157"/>
  <c r="F479" i="157"/>
  <c r="D479" i="157"/>
  <c r="BN478" i="157"/>
  <c r="H478" i="157"/>
  <c r="F478" i="157"/>
  <c r="D478" i="157"/>
  <c r="BN477" i="157"/>
  <c r="H477" i="157"/>
  <c r="F477" i="157"/>
  <c r="D477" i="157"/>
  <c r="BN476" i="157"/>
  <c r="BK476" i="157"/>
  <c r="BJ476" i="157"/>
  <c r="BI476" i="157"/>
  <c r="BH476" i="157"/>
  <c r="BG476" i="157"/>
  <c r="BF476" i="157"/>
  <c r="BE476" i="157"/>
  <c r="BD476" i="157"/>
  <c r="BC476" i="157"/>
  <c r="BB476" i="157"/>
  <c r="BA476" i="157"/>
  <c r="AZ476" i="157"/>
  <c r="AY476" i="157"/>
  <c r="AX476" i="157"/>
  <c r="AW476" i="157"/>
  <c r="AV476" i="157"/>
  <c r="AU476" i="157"/>
  <c r="AT476" i="157"/>
  <c r="AS476" i="157"/>
  <c r="AR476" i="157"/>
  <c r="AQ476" i="157"/>
  <c r="AP476" i="157"/>
  <c r="AO476" i="157"/>
  <c r="AN476" i="157"/>
  <c r="AM476" i="157"/>
  <c r="AL476" i="157"/>
  <c r="AK476" i="157"/>
  <c r="AJ476" i="157"/>
  <c r="AI476" i="157"/>
  <c r="AH476" i="157"/>
  <c r="AG476" i="157"/>
  <c r="AF476" i="157"/>
  <c r="AE476" i="157"/>
  <c r="AD476" i="157"/>
  <c r="AC476" i="157"/>
  <c r="AB476" i="157"/>
  <c r="AA476" i="157"/>
  <c r="Z476" i="157"/>
  <c r="Y476" i="157"/>
  <c r="X476" i="157"/>
  <c r="W476" i="157"/>
  <c r="V476" i="157"/>
  <c r="U476" i="157"/>
  <c r="T476" i="157"/>
  <c r="S476" i="157"/>
  <c r="R476" i="157"/>
  <c r="Q476" i="157"/>
  <c r="P476" i="157"/>
  <c r="O476" i="157"/>
  <c r="N476" i="157"/>
  <c r="M476" i="157"/>
  <c r="L476" i="157"/>
  <c r="K476" i="157"/>
  <c r="J476" i="157"/>
  <c r="I476" i="157"/>
  <c r="F476" i="157"/>
  <c r="D476" i="157"/>
  <c r="BN475" i="157"/>
  <c r="H475" i="157"/>
  <c r="F475" i="157"/>
  <c r="D475" i="157"/>
  <c r="BN474" i="157"/>
  <c r="H474" i="157"/>
  <c r="F474" i="157"/>
  <c r="D474" i="157"/>
  <c r="BN473" i="157"/>
  <c r="H473" i="157"/>
  <c r="F473" i="157"/>
  <c r="D473" i="157"/>
  <c r="BN472" i="157"/>
  <c r="H472" i="157"/>
  <c r="F472" i="157"/>
  <c r="D472" i="157"/>
  <c r="BN471" i="157"/>
  <c r="H471" i="157"/>
  <c r="F471" i="157"/>
  <c r="D471" i="157"/>
  <c r="BN470" i="157"/>
  <c r="H470" i="157"/>
  <c r="F470" i="157"/>
  <c r="D470" i="157"/>
  <c r="BN469" i="157"/>
  <c r="H469" i="157"/>
  <c r="F469" i="157"/>
  <c r="D469" i="157"/>
  <c r="BN468" i="157"/>
  <c r="H468" i="157"/>
  <c r="F468" i="157"/>
  <c r="D468" i="157"/>
  <c r="BN467" i="157"/>
  <c r="BK467" i="157"/>
  <c r="BJ467" i="157"/>
  <c r="BI467" i="157"/>
  <c r="BH467" i="157"/>
  <c r="BG467" i="157"/>
  <c r="BF467" i="157"/>
  <c r="BE467" i="157"/>
  <c r="BD467" i="157"/>
  <c r="BC467" i="157"/>
  <c r="BB467" i="157"/>
  <c r="BA467" i="157"/>
  <c r="AZ467" i="157"/>
  <c r="AY467" i="157"/>
  <c r="AX467" i="157"/>
  <c r="AW467" i="157"/>
  <c r="AV467" i="157"/>
  <c r="AU467" i="157"/>
  <c r="AT467" i="157"/>
  <c r="AS467" i="157"/>
  <c r="AR467" i="157"/>
  <c r="AQ467" i="157"/>
  <c r="AP467" i="157"/>
  <c r="AO467" i="157"/>
  <c r="AN467" i="157"/>
  <c r="AM467" i="157"/>
  <c r="AL467" i="157"/>
  <c r="AK467" i="157"/>
  <c r="AJ467" i="157"/>
  <c r="AI467" i="157"/>
  <c r="AH467" i="157"/>
  <c r="AG467" i="157"/>
  <c r="AF467" i="157"/>
  <c r="AE467" i="157"/>
  <c r="AD467" i="157"/>
  <c r="AC467" i="157"/>
  <c r="AB467" i="157"/>
  <c r="AA467" i="157"/>
  <c r="Z467" i="157"/>
  <c r="Y467" i="157"/>
  <c r="X467" i="157"/>
  <c r="W467" i="157"/>
  <c r="V467" i="157"/>
  <c r="U467" i="157"/>
  <c r="T467" i="157"/>
  <c r="S467" i="157"/>
  <c r="R467" i="157"/>
  <c r="Q467" i="157"/>
  <c r="P467" i="157"/>
  <c r="O467" i="157"/>
  <c r="N467" i="157"/>
  <c r="M467" i="157"/>
  <c r="L467" i="157"/>
  <c r="K467" i="157"/>
  <c r="J467" i="157"/>
  <c r="I467" i="157"/>
  <c r="H467" i="157" s="1"/>
  <c r="F467" i="157"/>
  <c r="D467" i="157"/>
  <c r="BN466" i="157"/>
  <c r="H466" i="157"/>
  <c r="F466" i="157"/>
  <c r="D466" i="157"/>
  <c r="BN465" i="157"/>
  <c r="H465" i="157"/>
  <c r="F465" i="157"/>
  <c r="D465" i="157"/>
  <c r="BN464" i="157"/>
  <c r="H464" i="157"/>
  <c r="F464" i="157"/>
  <c r="D464" i="157"/>
  <c r="BN463" i="157"/>
  <c r="H463" i="157"/>
  <c r="F463" i="157"/>
  <c r="D463" i="157"/>
  <c r="BN462" i="157"/>
  <c r="H462" i="157"/>
  <c r="F462" i="157"/>
  <c r="D462" i="157"/>
  <c r="BN461" i="157"/>
  <c r="H461" i="157"/>
  <c r="F461" i="157"/>
  <c r="D461" i="157"/>
  <c r="BN460" i="157"/>
  <c r="H460" i="157"/>
  <c r="F460" i="157"/>
  <c r="D460" i="157"/>
  <c r="BN459" i="157"/>
  <c r="H459" i="157"/>
  <c r="F459" i="157"/>
  <c r="D459" i="157"/>
  <c r="BN458" i="157"/>
  <c r="BK458" i="157"/>
  <c r="BJ458" i="157"/>
  <c r="BI458" i="157"/>
  <c r="BH458" i="157"/>
  <c r="BG458" i="157"/>
  <c r="BF458" i="157"/>
  <c r="BE458" i="157"/>
  <c r="BD458" i="157"/>
  <c r="BC458" i="157"/>
  <c r="BB458" i="157"/>
  <c r="BA458" i="157"/>
  <c r="AZ458" i="157"/>
  <c r="AY458" i="157"/>
  <c r="AX458" i="157"/>
  <c r="AW458" i="157"/>
  <c r="AV458" i="157"/>
  <c r="AU458" i="157"/>
  <c r="AT458" i="157"/>
  <c r="AS458" i="157"/>
  <c r="AR458" i="157"/>
  <c r="AQ458" i="157"/>
  <c r="AP458" i="157"/>
  <c r="AO458" i="157"/>
  <c r="AN458" i="157"/>
  <c r="AM458" i="157"/>
  <c r="AL458" i="157"/>
  <c r="AK458" i="157"/>
  <c r="AJ458" i="157"/>
  <c r="AI458" i="157"/>
  <c r="AH458" i="157"/>
  <c r="AG458" i="157"/>
  <c r="AF458" i="157"/>
  <c r="AE458" i="157"/>
  <c r="AD458" i="157"/>
  <c r="AC458" i="157"/>
  <c r="AB458" i="157"/>
  <c r="AA458" i="157"/>
  <c r="Z458" i="157"/>
  <c r="Y458" i="157"/>
  <c r="X458" i="157"/>
  <c r="W458" i="157"/>
  <c r="V458" i="157"/>
  <c r="U458" i="157"/>
  <c r="T458" i="157"/>
  <c r="S458" i="157"/>
  <c r="R458" i="157"/>
  <c r="Q458" i="157"/>
  <c r="P458" i="157"/>
  <c r="O458" i="157"/>
  <c r="N458" i="157"/>
  <c r="M458" i="157"/>
  <c r="L458" i="157"/>
  <c r="K458" i="157"/>
  <c r="J458" i="157"/>
  <c r="I458" i="157"/>
  <c r="F458" i="157"/>
  <c r="D458" i="157"/>
  <c r="BN457" i="157"/>
  <c r="H457" i="157"/>
  <c r="F457" i="157"/>
  <c r="D457" i="157"/>
  <c r="BN456" i="157"/>
  <c r="H456" i="157"/>
  <c r="F456" i="157"/>
  <c r="D456" i="157"/>
  <c r="BN455" i="157"/>
  <c r="H455" i="157"/>
  <c r="F455" i="157"/>
  <c r="D455" i="157"/>
  <c r="BN454" i="157"/>
  <c r="H454" i="157"/>
  <c r="F454" i="157"/>
  <c r="D454" i="157"/>
  <c r="BN453" i="157"/>
  <c r="H453" i="157"/>
  <c r="F453" i="157"/>
  <c r="D453" i="157"/>
  <c r="BN452" i="157"/>
  <c r="H452" i="157"/>
  <c r="D452" i="157" s="1"/>
  <c r="BM452" i="157" s="1"/>
  <c r="F452" i="157"/>
  <c r="BN451" i="157"/>
  <c r="H451" i="157"/>
  <c r="D451" i="157" s="1"/>
  <c r="BM451" i="157" s="1"/>
  <c r="F451" i="157"/>
  <c r="BN450" i="157"/>
  <c r="H450" i="157"/>
  <c r="D450" i="157" s="1"/>
  <c r="BM450" i="157" s="1"/>
  <c r="F450" i="157"/>
  <c r="BN449" i="157"/>
  <c r="H449" i="157"/>
  <c r="BM449" i="157" s="1"/>
  <c r="F449" i="157"/>
  <c r="BN448" i="157"/>
  <c r="BK448" i="157"/>
  <c r="BJ448" i="157"/>
  <c r="BI448" i="157"/>
  <c r="BH448" i="157"/>
  <c r="BG448" i="157"/>
  <c r="BF448" i="157"/>
  <c r="BE448" i="157"/>
  <c r="BD448" i="157"/>
  <c r="BC448" i="157"/>
  <c r="BB448" i="157"/>
  <c r="BA448" i="157"/>
  <c r="AZ448" i="157"/>
  <c r="AY448" i="157"/>
  <c r="AX448" i="157"/>
  <c r="AW448" i="157"/>
  <c r="AV448" i="157"/>
  <c r="AU448" i="157"/>
  <c r="AT448" i="157"/>
  <c r="AS448" i="157"/>
  <c r="AR448" i="157"/>
  <c r="AQ448" i="157"/>
  <c r="AP448" i="157"/>
  <c r="AO448" i="157"/>
  <c r="AN448" i="157"/>
  <c r="AM448" i="157"/>
  <c r="AL448" i="157"/>
  <c r="AK448" i="157"/>
  <c r="AJ448" i="157"/>
  <c r="AI448" i="157"/>
  <c r="AH448" i="157"/>
  <c r="AG448" i="157"/>
  <c r="AF448" i="157"/>
  <c r="AE448" i="157"/>
  <c r="AD448" i="157"/>
  <c r="AC448" i="157"/>
  <c r="AB448" i="157"/>
  <c r="AA448" i="157"/>
  <c r="Z448" i="157"/>
  <c r="Y448" i="157"/>
  <c r="X448" i="157"/>
  <c r="W448" i="157"/>
  <c r="V448" i="157"/>
  <c r="U448" i="157"/>
  <c r="T448" i="157"/>
  <c r="S448" i="157"/>
  <c r="R448" i="157"/>
  <c r="Q448" i="157"/>
  <c r="P448" i="157"/>
  <c r="O448" i="157"/>
  <c r="N448" i="157"/>
  <c r="M448" i="157"/>
  <c r="L448" i="157"/>
  <c r="K448" i="157"/>
  <c r="J448" i="157"/>
  <c r="I448" i="157"/>
  <c r="F448" i="157"/>
  <c r="D448" i="157"/>
  <c r="BN447" i="157"/>
  <c r="H447" i="157"/>
  <c r="F447" i="157"/>
  <c r="D447" i="157"/>
  <c r="BN446" i="157"/>
  <c r="H446" i="157"/>
  <c r="F446" i="157"/>
  <c r="D446" i="157"/>
  <c r="BN445" i="157"/>
  <c r="H445" i="157"/>
  <c r="F445" i="157"/>
  <c r="D445" i="157"/>
  <c r="BN444" i="157"/>
  <c r="H444" i="157"/>
  <c r="BM444" i="157" s="1"/>
  <c r="F444" i="157"/>
  <c r="BN443" i="157"/>
  <c r="H443" i="157"/>
  <c r="BM443" i="157" s="1"/>
  <c r="F443" i="157"/>
  <c r="BN442" i="157"/>
  <c r="H442" i="157"/>
  <c r="BM442" i="157" s="1"/>
  <c r="F442" i="157"/>
  <c r="BN441" i="157"/>
  <c r="H441" i="157"/>
  <c r="BM441" i="157" s="1"/>
  <c r="F441" i="157"/>
  <c r="BN440" i="157"/>
  <c r="H440" i="157"/>
  <c r="BM440" i="157" s="1"/>
  <c r="F440" i="157"/>
  <c r="BN439" i="157"/>
  <c r="H439" i="157"/>
  <c r="BM439" i="157" s="1"/>
  <c r="F439" i="157"/>
  <c r="BN438" i="157"/>
  <c r="H438" i="157"/>
  <c r="BM438" i="157" s="1"/>
  <c r="F438" i="157"/>
  <c r="BN437" i="157"/>
  <c r="H437" i="157"/>
  <c r="BM437" i="157" s="1"/>
  <c r="F437" i="157"/>
  <c r="BN436" i="157"/>
  <c r="H436" i="157"/>
  <c r="BM436" i="157" s="1"/>
  <c r="F436" i="157"/>
  <c r="BN435" i="157"/>
  <c r="H435" i="157"/>
  <c r="BM435" i="157" s="1"/>
  <c r="F435" i="157"/>
  <c r="BN434" i="157"/>
  <c r="H434" i="157"/>
  <c r="F434" i="157"/>
  <c r="D434" i="157"/>
  <c r="BN433" i="157"/>
  <c r="BK433" i="157"/>
  <c r="BJ433" i="157"/>
  <c r="BI433" i="157"/>
  <c r="BH433" i="157"/>
  <c r="BG433" i="157"/>
  <c r="BF433" i="157"/>
  <c r="BE433" i="157"/>
  <c r="BD433" i="157"/>
  <c r="BC433" i="157"/>
  <c r="BB433" i="157"/>
  <c r="BA433" i="157"/>
  <c r="AZ433" i="157"/>
  <c r="AY433" i="157"/>
  <c r="AX433" i="157"/>
  <c r="AW433" i="157"/>
  <c r="AV433" i="157"/>
  <c r="AU433" i="157"/>
  <c r="AT433" i="157"/>
  <c r="AS433" i="157"/>
  <c r="AR433" i="157"/>
  <c r="AQ433" i="157"/>
  <c r="AP433" i="157"/>
  <c r="AO433" i="157"/>
  <c r="AN433" i="157"/>
  <c r="AM433" i="157"/>
  <c r="AL433" i="157"/>
  <c r="AK433" i="157"/>
  <c r="AJ433" i="157"/>
  <c r="AI433" i="157"/>
  <c r="AH433" i="157"/>
  <c r="AG433" i="157"/>
  <c r="AF433" i="157"/>
  <c r="AE433" i="157"/>
  <c r="AD433" i="157"/>
  <c r="AC433" i="157"/>
  <c r="AB433" i="157"/>
  <c r="AA433" i="157"/>
  <c r="Z433" i="157"/>
  <c r="Y433" i="157"/>
  <c r="X433" i="157"/>
  <c r="W433" i="157"/>
  <c r="V433" i="157"/>
  <c r="U433" i="157"/>
  <c r="T433" i="157"/>
  <c r="S433" i="157"/>
  <c r="R433" i="157"/>
  <c r="Q433" i="157"/>
  <c r="P433" i="157"/>
  <c r="O433" i="157"/>
  <c r="N433" i="157"/>
  <c r="M433" i="157"/>
  <c r="L433" i="157"/>
  <c r="K433" i="157"/>
  <c r="J433" i="157"/>
  <c r="I433" i="157"/>
  <c r="F433" i="157"/>
  <c r="D433" i="157"/>
  <c r="BN432" i="157"/>
  <c r="H432" i="157"/>
  <c r="F432" i="157"/>
  <c r="D432" i="157"/>
  <c r="BN431" i="157"/>
  <c r="H431" i="157"/>
  <c r="F431" i="157"/>
  <c r="D431" i="157"/>
  <c r="BN430" i="157"/>
  <c r="H430" i="157"/>
  <c r="F430" i="157"/>
  <c r="D430" i="157"/>
  <c r="BN429" i="157"/>
  <c r="H429" i="157"/>
  <c r="F429" i="157"/>
  <c r="D429" i="157"/>
  <c r="BN428" i="157"/>
  <c r="H428" i="157"/>
  <c r="F428" i="157"/>
  <c r="D428" i="157"/>
  <c r="BN427" i="157"/>
  <c r="H427" i="157"/>
  <c r="F427" i="157"/>
  <c r="D427" i="157"/>
  <c r="BN426" i="157"/>
  <c r="H426" i="157"/>
  <c r="D426" i="157" s="1"/>
  <c r="BM426" i="157" s="1"/>
  <c r="F426" i="157"/>
  <c r="BN425" i="157"/>
  <c r="H425" i="157"/>
  <c r="D425" i="157" s="1"/>
  <c r="BM425" i="157" s="1"/>
  <c r="F425" i="157"/>
  <c r="BN424" i="157"/>
  <c r="BM424" i="157"/>
  <c r="H424" i="157"/>
  <c r="D424" i="157" s="1"/>
  <c r="F424" i="157"/>
  <c r="BN423" i="157"/>
  <c r="H423" i="157"/>
  <c r="D423" i="157" s="1"/>
  <c r="BM423" i="157" s="1"/>
  <c r="F423" i="157"/>
  <c r="BN422" i="157"/>
  <c r="H422" i="157"/>
  <c r="D422" i="157" s="1"/>
  <c r="BM422" i="157" s="1"/>
  <c r="F422" i="157"/>
  <c r="BN421" i="157"/>
  <c r="H421" i="157"/>
  <c r="D421" i="157" s="1"/>
  <c r="BM421" i="157" s="1"/>
  <c r="F421" i="157"/>
  <c r="BN420" i="157"/>
  <c r="H420" i="157"/>
  <c r="D420" i="157" s="1"/>
  <c r="BM420" i="157" s="1"/>
  <c r="F420" i="157"/>
  <c r="BN419" i="157"/>
  <c r="H419" i="157"/>
  <c r="D419" i="157" s="1"/>
  <c r="BM419" i="157" s="1"/>
  <c r="F419" i="157"/>
  <c r="BN418" i="157"/>
  <c r="H418" i="157"/>
  <c r="D418" i="157" s="1"/>
  <c r="F418" i="157"/>
  <c r="BN417" i="157"/>
  <c r="H417" i="157"/>
  <c r="D417" i="157" s="1"/>
  <c r="F417" i="157"/>
  <c r="BN416" i="157"/>
  <c r="H416" i="157"/>
  <c r="D416" i="157" s="1"/>
  <c r="F416" i="157"/>
  <c r="BN415" i="157"/>
  <c r="H415" i="157"/>
  <c r="D415" i="157" s="1"/>
  <c r="F415" i="157"/>
  <c r="BN414" i="157"/>
  <c r="H414" i="157"/>
  <c r="D414" i="157" s="1"/>
  <c r="F414" i="157"/>
  <c r="BN413" i="157"/>
  <c r="H413" i="157"/>
  <c r="D413" i="157" s="1"/>
  <c r="F413" i="157"/>
  <c r="BN412" i="157"/>
  <c r="H412" i="157"/>
  <c r="D412" i="157" s="1"/>
  <c r="F412" i="157"/>
  <c r="H411" i="157"/>
  <c r="D411" i="157" s="1"/>
  <c r="BM411" i="157" s="1"/>
  <c r="F411" i="157"/>
  <c r="BN410" i="157"/>
  <c r="BM410" i="157"/>
  <c r="H410" i="157"/>
  <c r="F410" i="157"/>
  <c r="BN409" i="157"/>
  <c r="BM409" i="157"/>
  <c r="H409" i="157"/>
  <c r="F409" i="157"/>
  <c r="BN408" i="157"/>
  <c r="BM408" i="157"/>
  <c r="H408" i="157"/>
  <c r="F408" i="157"/>
  <c r="BN407" i="157"/>
  <c r="BM407" i="157"/>
  <c r="H407" i="157"/>
  <c r="F407" i="157"/>
  <c r="BN406" i="157"/>
  <c r="BM406" i="157"/>
  <c r="H406" i="157"/>
  <c r="F406" i="157"/>
  <c r="BN405" i="157"/>
  <c r="H405" i="157"/>
  <c r="F405" i="157"/>
  <c r="D405" i="157"/>
  <c r="BM405" i="157" s="1"/>
  <c r="BN404" i="157"/>
  <c r="H404" i="157"/>
  <c r="D404" i="157" s="1"/>
  <c r="BM404" i="157" s="1"/>
  <c r="F404" i="157"/>
  <c r="BN403" i="157"/>
  <c r="BM403" i="157"/>
  <c r="H403" i="157"/>
  <c r="D403" i="157" s="1"/>
  <c r="F403" i="157"/>
  <c r="BN402" i="157"/>
  <c r="H402" i="157"/>
  <c r="D402" i="157" s="1"/>
  <c r="BM402" i="157" s="1"/>
  <c r="F402" i="157"/>
  <c r="BN401" i="157"/>
  <c r="H401" i="157"/>
  <c r="D401" i="157" s="1"/>
  <c r="BM401" i="157" s="1"/>
  <c r="F401" i="157"/>
  <c r="BN400" i="157"/>
  <c r="H400" i="157"/>
  <c r="D400" i="157" s="1"/>
  <c r="BM400" i="157" s="1"/>
  <c r="F400" i="157"/>
  <c r="BN399" i="157"/>
  <c r="H399" i="157"/>
  <c r="D399" i="157" s="1"/>
  <c r="BM399" i="157" s="1"/>
  <c r="F399" i="157"/>
  <c r="BN398" i="157"/>
  <c r="H398" i="157"/>
  <c r="D398" i="157" s="1"/>
  <c r="BM398" i="157" s="1"/>
  <c r="F398" i="157"/>
  <c r="BN397" i="157"/>
  <c r="H397" i="157"/>
  <c r="D397" i="157" s="1"/>
  <c r="BM397" i="157" s="1"/>
  <c r="F397" i="157"/>
  <c r="BN396" i="157"/>
  <c r="H396" i="157"/>
  <c r="D396" i="157" s="1"/>
  <c r="BM396" i="157" s="1"/>
  <c r="F396" i="157"/>
  <c r="BN395" i="157"/>
  <c r="BM395" i="157"/>
  <c r="H395" i="157"/>
  <c r="F395" i="157"/>
  <c r="BN394" i="157"/>
  <c r="H394" i="157"/>
  <c r="D394" i="157" s="1"/>
  <c r="BM394" i="157" s="1"/>
  <c r="F394" i="157"/>
  <c r="BN393" i="157"/>
  <c r="H393" i="157"/>
  <c r="F393" i="157"/>
  <c r="D393" i="157"/>
  <c r="BN392" i="157"/>
  <c r="H392" i="157"/>
  <c r="F392" i="157"/>
  <c r="D392" i="157"/>
  <c r="BN391" i="157"/>
  <c r="H391" i="157"/>
  <c r="D391" i="157" s="1"/>
  <c r="BM391" i="157" s="1"/>
  <c r="F391" i="157"/>
  <c r="BN390" i="157"/>
  <c r="H390" i="157"/>
  <c r="F390" i="157"/>
  <c r="D390" i="157"/>
  <c r="BN389" i="157"/>
  <c r="H389" i="157"/>
  <c r="F389" i="157"/>
  <c r="D389" i="157"/>
  <c r="BM389" i="157" s="1"/>
  <c r="BN388" i="157"/>
  <c r="H388" i="157"/>
  <c r="D388" i="157" s="1"/>
  <c r="BM388" i="157" s="1"/>
  <c r="F388" i="157"/>
  <c r="BN387" i="157"/>
  <c r="BM387" i="157"/>
  <c r="H387" i="157"/>
  <c r="D387" i="157" s="1"/>
  <c r="F387" i="157"/>
  <c r="BN386" i="157"/>
  <c r="H386" i="157"/>
  <c r="D386" i="157" s="1"/>
  <c r="BM386" i="157" s="1"/>
  <c r="F386" i="157"/>
  <c r="BN385" i="157"/>
  <c r="H385" i="157"/>
  <c r="D385" i="157" s="1"/>
  <c r="BM385" i="157" s="1"/>
  <c r="F385" i="157"/>
  <c r="BN384" i="157"/>
  <c r="H384" i="157"/>
  <c r="D384" i="157" s="1"/>
  <c r="BM384" i="157" s="1"/>
  <c r="F384" i="157"/>
  <c r="BN383" i="157"/>
  <c r="H383" i="157"/>
  <c r="D383" i="157" s="1"/>
  <c r="BM383" i="157" s="1"/>
  <c r="F383" i="157"/>
  <c r="BN382" i="157"/>
  <c r="H382" i="157"/>
  <c r="D382" i="157" s="1"/>
  <c r="BM382" i="157" s="1"/>
  <c r="F382" i="157"/>
  <c r="BN381" i="157"/>
  <c r="H381" i="157"/>
  <c r="D381" i="157" s="1"/>
  <c r="BM381" i="157" s="1"/>
  <c r="F381" i="157"/>
  <c r="BN380" i="157"/>
  <c r="H380" i="157"/>
  <c r="D380" i="157" s="1"/>
  <c r="BM380" i="157" s="1"/>
  <c r="F380" i="157"/>
  <c r="BN379" i="157"/>
  <c r="H379" i="157"/>
  <c r="D379" i="157" s="1"/>
  <c r="BM379" i="157" s="1"/>
  <c r="F379" i="157"/>
  <c r="BN378" i="157"/>
  <c r="H378" i="157"/>
  <c r="F378" i="157"/>
  <c r="D378" i="157"/>
  <c r="BM378" i="157" s="1"/>
  <c r="BN377" i="157"/>
  <c r="H377" i="157"/>
  <c r="D377" i="157" s="1"/>
  <c r="BM377" i="157" s="1"/>
  <c r="F377" i="157"/>
  <c r="BN376" i="157"/>
  <c r="H376" i="157"/>
  <c r="D376" i="157" s="1"/>
  <c r="BM376" i="157" s="1"/>
  <c r="F376" i="157"/>
  <c r="BN375" i="157"/>
  <c r="H375" i="157"/>
  <c r="D375" i="157" s="1"/>
  <c r="BM375" i="157" s="1"/>
  <c r="F375" i="157"/>
  <c r="BN374" i="157"/>
  <c r="H374" i="157"/>
  <c r="F374" i="157"/>
  <c r="D374" i="157"/>
  <c r="BM374" i="157" s="1"/>
  <c r="BN373" i="157"/>
  <c r="H373" i="157"/>
  <c r="D373" i="157"/>
  <c r="BN372" i="157"/>
  <c r="H372" i="157"/>
  <c r="F372" i="157"/>
  <c r="D372" i="157"/>
  <c r="BM372" i="157" s="1"/>
  <c r="BN371" i="157"/>
  <c r="H371" i="157"/>
  <c r="F371" i="157"/>
  <c r="D371" i="157"/>
  <c r="BM371" i="157" s="1"/>
  <c r="BN370" i="157"/>
  <c r="H370" i="157"/>
  <c r="D370" i="157"/>
  <c r="BN369" i="157"/>
  <c r="H369" i="157"/>
  <c r="D369" i="157" s="1"/>
  <c r="BM369" i="157" s="1"/>
  <c r="F369" i="157"/>
  <c r="BN368" i="157"/>
  <c r="H368" i="157"/>
  <c r="D368" i="157" s="1"/>
  <c r="BM368" i="157" s="1"/>
  <c r="F368" i="157"/>
  <c r="BN367" i="157"/>
  <c r="H367" i="157"/>
  <c r="F367" i="157"/>
  <c r="D367" i="157"/>
  <c r="BN366" i="157"/>
  <c r="H366" i="157"/>
  <c r="D366" i="157" s="1"/>
  <c r="BM366" i="157" s="1"/>
  <c r="F366" i="157"/>
  <c r="BN365" i="157"/>
  <c r="H365" i="157"/>
  <c r="D365" i="157" s="1"/>
  <c r="BM365" i="157" s="1"/>
  <c r="F365" i="157"/>
  <c r="BN364" i="157"/>
  <c r="H364" i="157"/>
  <c r="D364" i="157" s="1"/>
  <c r="BM364" i="157" s="1"/>
  <c r="F364" i="157"/>
  <c r="BN363" i="157"/>
  <c r="H363" i="157"/>
  <c r="D363" i="157"/>
  <c r="BN362" i="157"/>
  <c r="H362" i="157"/>
  <c r="BM362" i="157" s="1"/>
  <c r="F362" i="157"/>
  <c r="BN361" i="157"/>
  <c r="H361" i="157"/>
  <c r="F361" i="157"/>
  <c r="D361" i="157"/>
  <c r="BN360" i="157"/>
  <c r="H360" i="157"/>
  <c r="D360" i="157" s="1"/>
  <c r="BM360" i="157" s="1"/>
  <c r="F360" i="157"/>
  <c r="BN359" i="157"/>
  <c r="H359" i="157"/>
  <c r="D359" i="157" s="1"/>
  <c r="BM359" i="157" s="1"/>
  <c r="F359" i="157"/>
  <c r="BN358" i="157"/>
  <c r="H358" i="157"/>
  <c r="BM358" i="157" s="1"/>
  <c r="F358" i="157"/>
  <c r="BN357" i="157"/>
  <c r="H357" i="157"/>
  <c r="F357" i="157"/>
  <c r="D357" i="157"/>
  <c r="BN356" i="157"/>
  <c r="H356" i="157"/>
  <c r="D356" i="157" s="1"/>
  <c r="BM356" i="157" s="1"/>
  <c r="F356" i="157"/>
  <c r="BN355" i="157"/>
  <c r="H355" i="157"/>
  <c r="D355" i="157" s="1"/>
  <c r="BM355" i="157" s="1"/>
  <c r="F355" i="157"/>
  <c r="BN354" i="157"/>
  <c r="H354" i="157"/>
  <c r="F354" i="157"/>
  <c r="D354" i="157"/>
  <c r="BN353" i="157"/>
  <c r="H353" i="157"/>
  <c r="F353" i="157"/>
  <c r="D353" i="157"/>
  <c r="BN352" i="157"/>
  <c r="H352" i="157"/>
  <c r="F352" i="157"/>
  <c r="D352" i="157"/>
  <c r="BN351" i="157"/>
  <c r="H351" i="157"/>
  <c r="D351" i="157" s="1"/>
  <c r="BM351" i="157" s="1"/>
  <c r="F351" i="157"/>
  <c r="BN350" i="157"/>
  <c r="H350" i="157"/>
  <c r="BM350" i="157" s="1"/>
  <c r="F350" i="157"/>
  <c r="BN349" i="157"/>
  <c r="H349" i="157"/>
  <c r="D349" i="157" s="1"/>
  <c r="BM349" i="157" s="1"/>
  <c r="F349" i="157"/>
  <c r="BN348" i="157"/>
  <c r="H348" i="157"/>
  <c r="BM348" i="157" s="1"/>
  <c r="F348" i="157"/>
  <c r="BN347" i="157"/>
  <c r="H347" i="157"/>
  <c r="BM347" i="157" s="1"/>
  <c r="F347" i="157"/>
  <c r="BN346" i="157"/>
  <c r="H346" i="157"/>
  <c r="F346" i="157"/>
  <c r="D346" i="157"/>
  <c r="BN345" i="157"/>
  <c r="H345" i="157"/>
  <c r="BM345" i="157" s="1"/>
  <c r="F345" i="157"/>
  <c r="BN344" i="157"/>
  <c r="H344" i="157"/>
  <c r="D344" i="157" s="1"/>
  <c r="BM344" i="157" s="1"/>
  <c r="F344" i="157"/>
  <c r="BN343" i="157"/>
  <c r="H343" i="157"/>
  <c r="D343" i="157" s="1"/>
  <c r="BM343" i="157" s="1"/>
  <c r="F343" i="157"/>
  <c r="BN342" i="157"/>
  <c r="H342" i="157"/>
  <c r="D342" i="157" s="1"/>
  <c r="BM342" i="157" s="1"/>
  <c r="F342" i="157"/>
  <c r="BN341" i="157"/>
  <c r="H341" i="157"/>
  <c r="D341" i="157" s="1"/>
  <c r="BM341" i="157" s="1"/>
  <c r="F341" i="157"/>
  <c r="BN340" i="157"/>
  <c r="H340" i="157"/>
  <c r="D340" i="157"/>
  <c r="BN339" i="157"/>
  <c r="BK339" i="157"/>
  <c r="BJ339" i="157"/>
  <c r="BI339" i="157"/>
  <c r="BH339" i="157"/>
  <c r="BG339" i="157"/>
  <c r="BF339" i="157"/>
  <c r="BE339" i="157"/>
  <c r="BD339" i="157"/>
  <c r="BC339" i="157"/>
  <c r="BB339" i="157"/>
  <c r="BA339" i="157"/>
  <c r="AZ339" i="157"/>
  <c r="AY339" i="157"/>
  <c r="AX339" i="157"/>
  <c r="AW339" i="157"/>
  <c r="AV339" i="157"/>
  <c r="AU339" i="157"/>
  <c r="AT339" i="157"/>
  <c r="AS339" i="157"/>
  <c r="AR339" i="157"/>
  <c r="AQ339" i="157"/>
  <c r="AP339" i="157"/>
  <c r="AO339" i="157"/>
  <c r="AN339" i="157"/>
  <c r="AM339" i="157"/>
  <c r="AL339" i="157"/>
  <c r="AK339" i="157"/>
  <c r="AJ339" i="157"/>
  <c r="AI339" i="157"/>
  <c r="AH339" i="157"/>
  <c r="AG339" i="157"/>
  <c r="AF339" i="157"/>
  <c r="AE339" i="157"/>
  <c r="AD339" i="157"/>
  <c r="AC339" i="157"/>
  <c r="AB339" i="157"/>
  <c r="AA339" i="157"/>
  <c r="Z339" i="157"/>
  <c r="Y339" i="157"/>
  <c r="X339" i="157"/>
  <c r="W339" i="157"/>
  <c r="V339" i="157"/>
  <c r="U339" i="157"/>
  <c r="T339" i="157"/>
  <c r="S339" i="157"/>
  <c r="R339" i="157"/>
  <c r="Q339" i="157"/>
  <c r="P339" i="157"/>
  <c r="O339" i="157"/>
  <c r="N339" i="157"/>
  <c r="M339" i="157"/>
  <c r="L339" i="157"/>
  <c r="K339" i="157"/>
  <c r="J339" i="157"/>
  <c r="I339" i="157"/>
  <c r="F339" i="157"/>
  <c r="D339" i="157"/>
  <c r="BN338" i="157"/>
  <c r="H338" i="157"/>
  <c r="F338" i="157"/>
  <c r="D338" i="157"/>
  <c r="BN337" i="157"/>
  <c r="H337" i="157"/>
  <c r="F337" i="157"/>
  <c r="D337" i="157"/>
  <c r="BN336" i="157"/>
  <c r="H336" i="157"/>
  <c r="BM336" i="157" s="1"/>
  <c r="F336" i="157"/>
  <c r="BN335" i="157"/>
  <c r="H335" i="157"/>
  <c r="F335" i="157"/>
  <c r="D335" i="157"/>
  <c r="BN334" i="157"/>
  <c r="BK334" i="157"/>
  <c r="BJ334" i="157"/>
  <c r="BI334" i="157"/>
  <c r="BH334" i="157"/>
  <c r="BG334" i="157"/>
  <c r="BF334" i="157"/>
  <c r="BE334" i="157"/>
  <c r="BD334" i="157"/>
  <c r="BC334" i="157"/>
  <c r="BB334" i="157"/>
  <c r="BA334" i="157"/>
  <c r="AZ334" i="157"/>
  <c r="AY334" i="157"/>
  <c r="AX334" i="157"/>
  <c r="AW334" i="157"/>
  <c r="AV334" i="157"/>
  <c r="AU334" i="157"/>
  <c r="AT334" i="157"/>
  <c r="AS334" i="157"/>
  <c r="AR334" i="157"/>
  <c r="AQ334" i="157"/>
  <c r="AP334" i="157"/>
  <c r="AO334" i="157"/>
  <c r="AN334" i="157"/>
  <c r="AM334" i="157"/>
  <c r="AL334" i="157"/>
  <c r="AK334" i="157"/>
  <c r="AJ334" i="157"/>
  <c r="AI334" i="157"/>
  <c r="AH334" i="157"/>
  <c r="AG334" i="157"/>
  <c r="AF334" i="157"/>
  <c r="AE334" i="157"/>
  <c r="AD334" i="157"/>
  <c r="AC334" i="157"/>
  <c r="AB334" i="157"/>
  <c r="AA334" i="157"/>
  <c r="Z334" i="157"/>
  <c r="Y334" i="157"/>
  <c r="X334" i="157"/>
  <c r="W334" i="157"/>
  <c r="V334" i="157"/>
  <c r="U334" i="157"/>
  <c r="T334" i="157"/>
  <c r="S334" i="157"/>
  <c r="R334" i="157"/>
  <c r="Q334" i="157"/>
  <c r="P334" i="157"/>
  <c r="O334" i="157"/>
  <c r="N334" i="157"/>
  <c r="M334" i="157"/>
  <c r="L334" i="157"/>
  <c r="K334" i="157"/>
  <c r="J334" i="157"/>
  <c r="I334" i="157"/>
  <c r="H334" i="157" s="1"/>
  <c r="F334" i="157"/>
  <c r="D334" i="157"/>
  <c r="BN333" i="157"/>
  <c r="H333" i="157"/>
  <c r="F333" i="157"/>
  <c r="D333" i="157"/>
  <c r="BN332" i="157"/>
  <c r="BM332" i="157"/>
  <c r="H332" i="157"/>
  <c r="F332" i="157"/>
  <c r="BN331" i="157"/>
  <c r="BM331" i="157"/>
  <c r="H331" i="157"/>
  <c r="F331" i="157"/>
  <c r="BN330" i="157"/>
  <c r="BM330" i="157"/>
  <c r="H330" i="157"/>
  <c r="F330" i="157"/>
  <c r="BN329" i="157"/>
  <c r="BM329" i="157"/>
  <c r="H329" i="157"/>
  <c r="F329" i="157"/>
  <c r="BN328" i="157"/>
  <c r="BM328" i="157"/>
  <c r="H328" i="157"/>
  <c r="F328" i="157"/>
  <c r="BN327" i="157"/>
  <c r="BM327" i="157"/>
  <c r="H327" i="157"/>
  <c r="F327" i="157"/>
  <c r="BN326" i="157"/>
  <c r="BM326" i="157"/>
  <c r="H326" i="157"/>
  <c r="F326" i="157"/>
  <c r="BN325" i="157"/>
  <c r="BM325" i="157"/>
  <c r="H325" i="157"/>
  <c r="F325" i="157"/>
  <c r="BN324" i="157"/>
  <c r="H324" i="157"/>
  <c r="F324" i="157"/>
  <c r="D324" i="157"/>
  <c r="BN323" i="157"/>
  <c r="BK323" i="157"/>
  <c r="BJ323" i="157"/>
  <c r="BI323" i="157"/>
  <c r="BH323" i="157"/>
  <c r="BG323" i="157"/>
  <c r="BF323" i="157"/>
  <c r="BE323" i="157"/>
  <c r="BD323" i="157"/>
  <c r="BC323" i="157"/>
  <c r="BB323" i="157"/>
  <c r="BA323" i="157"/>
  <c r="AZ323" i="157"/>
  <c r="AY323" i="157"/>
  <c r="AX323" i="157"/>
  <c r="AW323" i="157"/>
  <c r="AV323" i="157"/>
  <c r="AU323" i="157"/>
  <c r="AT323" i="157"/>
  <c r="AS323" i="157"/>
  <c r="AR323" i="157"/>
  <c r="AQ323" i="157"/>
  <c r="AP323" i="157"/>
  <c r="AO323" i="157"/>
  <c r="AN323" i="157"/>
  <c r="AM323" i="157"/>
  <c r="AL323" i="157"/>
  <c r="AK323" i="157"/>
  <c r="AJ323" i="157"/>
  <c r="AI323" i="157"/>
  <c r="AH323" i="157"/>
  <c r="AG323" i="157"/>
  <c r="AF323" i="157"/>
  <c r="AE323" i="157"/>
  <c r="AD323" i="157"/>
  <c r="AC323" i="157"/>
  <c r="AB323" i="157"/>
  <c r="AA323" i="157"/>
  <c r="Z323" i="157"/>
  <c r="Y323" i="157"/>
  <c r="X323" i="157"/>
  <c r="W323" i="157"/>
  <c r="V323" i="157"/>
  <c r="U323" i="157"/>
  <c r="T323" i="157"/>
  <c r="S323" i="157"/>
  <c r="R323" i="157"/>
  <c r="Q323" i="157"/>
  <c r="P323" i="157"/>
  <c r="O323" i="157"/>
  <c r="N323" i="157"/>
  <c r="M323" i="157"/>
  <c r="L323" i="157"/>
  <c r="K323" i="157"/>
  <c r="J323" i="157"/>
  <c r="I323" i="157"/>
  <c r="F323" i="157"/>
  <c r="D323" i="157"/>
  <c r="BN322" i="157"/>
  <c r="H322" i="157"/>
  <c r="BM322" i="157" s="1"/>
  <c r="F322" i="157"/>
  <c r="BN321" i="157"/>
  <c r="H321" i="157"/>
  <c r="BM321" i="157" s="1"/>
  <c r="F321" i="157"/>
  <c r="BN320" i="157"/>
  <c r="H320" i="157"/>
  <c r="BM320" i="157" s="1"/>
  <c r="F320" i="157"/>
  <c r="BN319" i="157"/>
  <c r="H319" i="157"/>
  <c r="BM319" i="157" s="1"/>
  <c r="F319" i="157"/>
  <c r="BN318" i="157"/>
  <c r="H318" i="157"/>
  <c r="BM318" i="157" s="1"/>
  <c r="F318" i="157"/>
  <c r="BN317" i="157"/>
  <c r="H317" i="157"/>
  <c r="BM317" i="157" s="1"/>
  <c r="F317" i="157"/>
  <c r="BN316" i="157"/>
  <c r="H316" i="157"/>
  <c r="BM316" i="157" s="1"/>
  <c r="F316" i="157"/>
  <c r="BN315" i="157"/>
  <c r="H315" i="157"/>
  <c r="BM315" i="157" s="1"/>
  <c r="F315" i="157"/>
  <c r="BN314" i="157"/>
  <c r="H314" i="157"/>
  <c r="BM314" i="157" s="1"/>
  <c r="F314" i="157"/>
  <c r="BN313" i="157"/>
  <c r="H313" i="157"/>
  <c r="BM313" i="157" s="1"/>
  <c r="F313" i="157"/>
  <c r="BN312" i="157"/>
  <c r="H312" i="157"/>
  <c r="BM312" i="157" s="1"/>
  <c r="F312" i="157"/>
  <c r="BN311" i="157"/>
  <c r="H311" i="157"/>
  <c r="BM311" i="157" s="1"/>
  <c r="F311" i="157"/>
  <c r="BN310" i="157"/>
  <c r="H310" i="157"/>
  <c r="BM310" i="157" s="1"/>
  <c r="F310" i="157"/>
  <c r="BN309" i="157"/>
  <c r="H309" i="157"/>
  <c r="BM309" i="157" s="1"/>
  <c r="F309" i="157"/>
  <c r="BN308" i="157"/>
  <c r="H308" i="157"/>
  <c r="BM308" i="157" s="1"/>
  <c r="BN307" i="157"/>
  <c r="H307" i="157"/>
  <c r="BM307" i="157" s="1"/>
  <c r="F307" i="157"/>
  <c r="BN306" i="157"/>
  <c r="H306" i="157"/>
  <c r="BM306" i="157" s="1"/>
  <c r="F306" i="157"/>
  <c r="BN305" i="157"/>
  <c r="H305" i="157"/>
  <c r="BM305" i="157" s="1"/>
  <c r="F305" i="157"/>
  <c r="BN304" i="157"/>
  <c r="H304" i="157"/>
  <c r="BM304" i="157" s="1"/>
  <c r="F304" i="157"/>
  <c r="BN303" i="157"/>
  <c r="H303" i="157"/>
  <c r="BM303" i="157" s="1"/>
  <c r="F303" i="157"/>
  <c r="BN302" i="157"/>
  <c r="H302" i="157"/>
  <c r="BM302" i="157" s="1"/>
  <c r="F302" i="157"/>
  <c r="BN301" i="157"/>
  <c r="H301" i="157"/>
  <c r="BM301" i="157" s="1"/>
  <c r="F301" i="157"/>
  <c r="BN300" i="157"/>
  <c r="H300" i="157"/>
  <c r="BM300" i="157" s="1"/>
  <c r="F300" i="157"/>
  <c r="BN299" i="157"/>
  <c r="BK299" i="157"/>
  <c r="BJ299" i="157"/>
  <c r="BI299" i="157"/>
  <c r="BH299" i="157"/>
  <c r="BG299" i="157"/>
  <c r="BF299" i="157"/>
  <c r="BE299" i="157"/>
  <c r="BD299" i="157"/>
  <c r="BC299" i="157"/>
  <c r="BB299" i="157"/>
  <c r="BA299" i="157"/>
  <c r="AZ299" i="157"/>
  <c r="AY299" i="157"/>
  <c r="AX299" i="157"/>
  <c r="AW299" i="157"/>
  <c r="AV299" i="157"/>
  <c r="AU299" i="157"/>
  <c r="AT299" i="157"/>
  <c r="AS299" i="157"/>
  <c r="AR299" i="157"/>
  <c r="AQ299" i="157"/>
  <c r="AP299" i="157"/>
  <c r="AO299" i="157"/>
  <c r="AN299" i="157"/>
  <c r="AM299" i="157"/>
  <c r="AL299" i="157"/>
  <c r="AK299" i="157"/>
  <c r="AJ299" i="157"/>
  <c r="AI299" i="157"/>
  <c r="AH299" i="157"/>
  <c r="AG299" i="157"/>
  <c r="AF299" i="157"/>
  <c r="AE299" i="157"/>
  <c r="AD299" i="157"/>
  <c r="AC299" i="157"/>
  <c r="AB299" i="157"/>
  <c r="AA299" i="157"/>
  <c r="Z299" i="157"/>
  <c r="Y299" i="157"/>
  <c r="X299" i="157"/>
  <c r="W299" i="157"/>
  <c r="V299" i="157"/>
  <c r="U299" i="157"/>
  <c r="T299" i="157"/>
  <c r="S299" i="157"/>
  <c r="R299" i="157"/>
  <c r="Q299" i="157"/>
  <c r="P299" i="157"/>
  <c r="O299" i="157"/>
  <c r="N299" i="157"/>
  <c r="M299" i="157"/>
  <c r="L299" i="157"/>
  <c r="K299" i="157"/>
  <c r="J299" i="157"/>
  <c r="I299" i="157"/>
  <c r="F299" i="157"/>
  <c r="D299" i="157"/>
  <c r="BN298" i="157"/>
  <c r="H298" i="157"/>
  <c r="F298" i="157"/>
  <c r="D298" i="157"/>
  <c r="BN297" i="157"/>
  <c r="H297" i="157"/>
  <c r="F297" i="157"/>
  <c r="D297" i="157"/>
  <c r="BN296" i="157"/>
  <c r="H296" i="157"/>
  <c r="F296" i="157"/>
  <c r="D296" i="157"/>
  <c r="BN295" i="157"/>
  <c r="H295" i="157"/>
  <c r="F295" i="157"/>
  <c r="D295" i="157"/>
  <c r="BN294" i="157"/>
  <c r="H294" i="157"/>
  <c r="F294" i="157"/>
  <c r="D294" i="157"/>
  <c r="BN293" i="157"/>
  <c r="BK293" i="157"/>
  <c r="BJ293" i="157"/>
  <c r="BI293" i="157"/>
  <c r="BH293" i="157"/>
  <c r="BG293" i="157"/>
  <c r="BF293" i="157"/>
  <c r="BE293" i="157"/>
  <c r="BD293" i="157"/>
  <c r="BC293" i="157"/>
  <c r="BB293" i="157"/>
  <c r="BA293" i="157"/>
  <c r="AZ293" i="157"/>
  <c r="AY293" i="157"/>
  <c r="AX293" i="157"/>
  <c r="AW293" i="157"/>
  <c r="AV293" i="157"/>
  <c r="AU293" i="157"/>
  <c r="AT293" i="157"/>
  <c r="AS293" i="157"/>
  <c r="AR293" i="157"/>
  <c r="AQ293" i="157"/>
  <c r="AP293" i="157"/>
  <c r="AO293" i="157"/>
  <c r="AN293" i="157"/>
  <c r="AM293" i="157"/>
  <c r="AL293" i="157"/>
  <c r="AK293" i="157"/>
  <c r="AJ293" i="157"/>
  <c r="AI293" i="157"/>
  <c r="AH293" i="157"/>
  <c r="AG293" i="157"/>
  <c r="AF293" i="157"/>
  <c r="AE293" i="157"/>
  <c r="AD293" i="157"/>
  <c r="AC293" i="157"/>
  <c r="AB293" i="157"/>
  <c r="AA293" i="157"/>
  <c r="Z293" i="157"/>
  <c r="Y293" i="157"/>
  <c r="X293" i="157"/>
  <c r="W293" i="157"/>
  <c r="V293" i="157"/>
  <c r="U293" i="157"/>
  <c r="T293" i="157"/>
  <c r="S293" i="157"/>
  <c r="R293" i="157"/>
  <c r="Q293" i="157"/>
  <c r="P293" i="157"/>
  <c r="O293" i="157"/>
  <c r="N293" i="157"/>
  <c r="M293" i="157"/>
  <c r="L293" i="157"/>
  <c r="K293" i="157"/>
  <c r="J293" i="157"/>
  <c r="I293" i="157"/>
  <c r="F293" i="157"/>
  <c r="D293" i="157"/>
  <c r="BN292" i="157"/>
  <c r="H292" i="157"/>
  <c r="F292" i="157"/>
  <c r="D292" i="157"/>
  <c r="BN291" i="157"/>
  <c r="H291" i="157"/>
  <c r="F291" i="157"/>
  <c r="D291" i="157"/>
  <c r="BN290" i="157"/>
  <c r="H290" i="157"/>
  <c r="BM290" i="157" s="1"/>
  <c r="BN289" i="157"/>
  <c r="H289" i="157"/>
  <c r="BM289" i="157" s="1"/>
  <c r="BN288" i="157"/>
  <c r="BM288" i="157"/>
  <c r="H288" i="157"/>
  <c r="BN287" i="157"/>
  <c r="H287" i="157"/>
  <c r="BM287" i="157" s="1"/>
  <c r="BN286" i="157"/>
  <c r="H286" i="157"/>
  <c r="F286" i="157"/>
  <c r="D286" i="157"/>
  <c r="BN285" i="157"/>
  <c r="BK285" i="157"/>
  <c r="BJ285" i="157"/>
  <c r="BI285" i="157"/>
  <c r="BH285" i="157"/>
  <c r="BG285" i="157"/>
  <c r="BF285" i="157"/>
  <c r="BE285" i="157"/>
  <c r="BD285" i="157"/>
  <c r="BC285" i="157"/>
  <c r="BB285" i="157"/>
  <c r="BA285" i="157"/>
  <c r="AZ285" i="157"/>
  <c r="AY285" i="157"/>
  <c r="AX285" i="157"/>
  <c r="AW285" i="157"/>
  <c r="AV285" i="157"/>
  <c r="AU285" i="157"/>
  <c r="AT285" i="157"/>
  <c r="AS285" i="157"/>
  <c r="AR285" i="157"/>
  <c r="AQ285" i="157"/>
  <c r="AP285" i="157"/>
  <c r="AO285" i="157"/>
  <c r="AN285" i="157"/>
  <c r="AM285" i="157"/>
  <c r="AL285" i="157"/>
  <c r="AK285" i="157"/>
  <c r="AJ285" i="157"/>
  <c r="AI285" i="157"/>
  <c r="AH285" i="157"/>
  <c r="AG285" i="157"/>
  <c r="AF285" i="157"/>
  <c r="AE285" i="157"/>
  <c r="AD285" i="157"/>
  <c r="AC285" i="157"/>
  <c r="AB285" i="157"/>
  <c r="AA285" i="157"/>
  <c r="Z285" i="157"/>
  <c r="Y285" i="157"/>
  <c r="X285" i="157"/>
  <c r="W285" i="157"/>
  <c r="V285" i="157"/>
  <c r="U285" i="157"/>
  <c r="T285" i="157"/>
  <c r="S285" i="157"/>
  <c r="R285" i="157"/>
  <c r="Q285" i="157"/>
  <c r="P285" i="157"/>
  <c r="O285" i="157"/>
  <c r="N285" i="157"/>
  <c r="M285" i="157"/>
  <c r="L285" i="157"/>
  <c r="K285" i="157"/>
  <c r="J285" i="157"/>
  <c r="I285" i="157"/>
  <c r="H285" i="157" s="1"/>
  <c r="F285" i="157"/>
  <c r="D285" i="157"/>
  <c r="BN284" i="157"/>
  <c r="H284" i="157"/>
  <c r="F284" i="157"/>
  <c r="D284" i="157"/>
  <c r="BN283" i="157"/>
  <c r="H283" i="157"/>
  <c r="F283" i="157"/>
  <c r="D283" i="157"/>
  <c r="BN282" i="157"/>
  <c r="H282" i="157"/>
  <c r="F282" i="157"/>
  <c r="D282" i="157"/>
  <c r="BN281" i="157"/>
  <c r="H281" i="157"/>
  <c r="F281" i="157"/>
  <c r="D281" i="157"/>
  <c r="BN280" i="157"/>
  <c r="H280" i="157"/>
  <c r="F280" i="157"/>
  <c r="D280" i="157"/>
  <c r="BN279" i="157"/>
  <c r="BK279" i="157"/>
  <c r="BJ279" i="157"/>
  <c r="BI279" i="157"/>
  <c r="BH279" i="157"/>
  <c r="BG279" i="157"/>
  <c r="BF279" i="157"/>
  <c r="BE279" i="157"/>
  <c r="BD279" i="157"/>
  <c r="BC279" i="157"/>
  <c r="BB279" i="157"/>
  <c r="BA279" i="157"/>
  <c r="AZ279" i="157"/>
  <c r="AY279" i="157"/>
  <c r="AX279" i="157"/>
  <c r="AW279" i="157"/>
  <c r="AV279" i="157"/>
  <c r="AU279" i="157"/>
  <c r="AT279" i="157"/>
  <c r="AS279" i="157"/>
  <c r="AR279" i="157"/>
  <c r="AQ279" i="157"/>
  <c r="AP279" i="157"/>
  <c r="AO279" i="157"/>
  <c r="AN279" i="157"/>
  <c r="AM279" i="157"/>
  <c r="AL279" i="157"/>
  <c r="AK279" i="157"/>
  <c r="AJ279" i="157"/>
  <c r="AI279" i="157"/>
  <c r="AH279" i="157"/>
  <c r="AG279" i="157"/>
  <c r="AF279" i="157"/>
  <c r="AE279" i="157"/>
  <c r="AD279" i="157"/>
  <c r="AC279" i="157"/>
  <c r="AB279" i="157"/>
  <c r="AA279" i="157"/>
  <c r="Z279" i="157"/>
  <c r="Y279" i="157"/>
  <c r="X279" i="157"/>
  <c r="W279" i="157"/>
  <c r="V279" i="157"/>
  <c r="U279" i="157"/>
  <c r="T279" i="157"/>
  <c r="S279" i="157"/>
  <c r="R279" i="157"/>
  <c r="Q279" i="157"/>
  <c r="P279" i="157"/>
  <c r="O279" i="157"/>
  <c r="N279" i="157"/>
  <c r="M279" i="157"/>
  <c r="L279" i="157"/>
  <c r="K279" i="157"/>
  <c r="J279" i="157"/>
  <c r="I279" i="157"/>
  <c r="F279" i="157"/>
  <c r="D279" i="157"/>
  <c r="BN278" i="157"/>
  <c r="H278" i="157"/>
  <c r="F278" i="157"/>
  <c r="D278" i="157"/>
  <c r="BN277" i="157"/>
  <c r="H277" i="157"/>
  <c r="F277" i="157"/>
  <c r="D277" i="157"/>
  <c r="BN276" i="157"/>
  <c r="H276" i="157"/>
  <c r="F276" i="157"/>
  <c r="D276" i="157"/>
  <c r="BN275" i="157"/>
  <c r="H275" i="157"/>
  <c r="F275" i="157"/>
  <c r="D275" i="157"/>
  <c r="BN274" i="157"/>
  <c r="BK274" i="157"/>
  <c r="BJ274" i="157"/>
  <c r="BI274" i="157"/>
  <c r="BH274" i="157"/>
  <c r="BG274" i="157"/>
  <c r="BF274" i="157"/>
  <c r="BE274" i="157"/>
  <c r="BD274" i="157"/>
  <c r="BC274" i="157"/>
  <c r="BB274" i="157"/>
  <c r="BA274" i="157"/>
  <c r="AZ274" i="157"/>
  <c r="AY274" i="157"/>
  <c r="AX274" i="157"/>
  <c r="AW274" i="157"/>
  <c r="AV274" i="157"/>
  <c r="AU274" i="157"/>
  <c r="AT274" i="157"/>
  <c r="AS274" i="157"/>
  <c r="AR274" i="157"/>
  <c r="AQ274" i="157"/>
  <c r="AP274" i="157"/>
  <c r="AO274" i="157"/>
  <c r="AN274" i="157"/>
  <c r="AM274" i="157"/>
  <c r="AL274" i="157"/>
  <c r="AK274" i="157"/>
  <c r="AJ274" i="157"/>
  <c r="AI274" i="157"/>
  <c r="AH274" i="157"/>
  <c r="AG274" i="157"/>
  <c r="AF274" i="157"/>
  <c r="AE274" i="157"/>
  <c r="AD274" i="157"/>
  <c r="AC274" i="157"/>
  <c r="AB274" i="157"/>
  <c r="AA274" i="157"/>
  <c r="Z274" i="157"/>
  <c r="Y274" i="157"/>
  <c r="X274" i="157"/>
  <c r="W274" i="157"/>
  <c r="V274" i="157"/>
  <c r="U274" i="157"/>
  <c r="T274" i="157"/>
  <c r="S274" i="157"/>
  <c r="R274" i="157"/>
  <c r="Q274" i="157"/>
  <c r="P274" i="157"/>
  <c r="O274" i="157"/>
  <c r="N274" i="157"/>
  <c r="M274" i="157"/>
  <c r="L274" i="157"/>
  <c r="K274" i="157"/>
  <c r="J274" i="157"/>
  <c r="I274" i="157"/>
  <c r="F274" i="157"/>
  <c r="D274" i="157"/>
  <c r="BN273" i="157"/>
  <c r="H273" i="157"/>
  <c r="F273" i="157"/>
  <c r="D273" i="157"/>
  <c r="BN272" i="157"/>
  <c r="H272" i="157"/>
  <c r="F272" i="157"/>
  <c r="D272" i="157"/>
  <c r="BN271" i="157"/>
  <c r="H271" i="157"/>
  <c r="F271" i="157"/>
  <c r="D271" i="157"/>
  <c r="BN270" i="157"/>
  <c r="H270" i="157"/>
  <c r="F270" i="157"/>
  <c r="D270" i="157"/>
  <c r="BN269" i="157"/>
  <c r="H269" i="157"/>
  <c r="F269" i="157"/>
  <c r="D269" i="157"/>
  <c r="BN268" i="157"/>
  <c r="BK268" i="157"/>
  <c r="BJ268" i="157"/>
  <c r="BI268" i="157"/>
  <c r="BH268" i="157"/>
  <c r="BG268" i="157"/>
  <c r="BF268" i="157"/>
  <c r="BE268" i="157"/>
  <c r="BD268" i="157"/>
  <c r="BC268" i="157"/>
  <c r="BB268" i="157"/>
  <c r="BA268" i="157"/>
  <c r="AZ268" i="157"/>
  <c r="AY268" i="157"/>
  <c r="AX268" i="157"/>
  <c r="AW268" i="157"/>
  <c r="AV268" i="157"/>
  <c r="AU268" i="157"/>
  <c r="AT268" i="157"/>
  <c r="AS268" i="157"/>
  <c r="AR268" i="157"/>
  <c r="AQ268" i="157"/>
  <c r="AP268" i="157"/>
  <c r="AO268" i="157"/>
  <c r="AN268" i="157"/>
  <c r="AM268" i="157"/>
  <c r="AL268" i="157"/>
  <c r="AK268" i="157"/>
  <c r="AJ268" i="157"/>
  <c r="AI268" i="157"/>
  <c r="AH268" i="157"/>
  <c r="AG268" i="157"/>
  <c r="AF268" i="157"/>
  <c r="AE268" i="157"/>
  <c r="AD268" i="157"/>
  <c r="AC268" i="157"/>
  <c r="AB268" i="157"/>
  <c r="AA268" i="157"/>
  <c r="Z268" i="157"/>
  <c r="Y268" i="157"/>
  <c r="X268" i="157"/>
  <c r="W268" i="157"/>
  <c r="V268" i="157"/>
  <c r="U268" i="157"/>
  <c r="T268" i="157"/>
  <c r="S268" i="157"/>
  <c r="R268" i="157"/>
  <c r="Q268" i="157"/>
  <c r="P268" i="157"/>
  <c r="O268" i="157"/>
  <c r="N268" i="157"/>
  <c r="M268" i="157"/>
  <c r="L268" i="157"/>
  <c r="K268" i="157"/>
  <c r="J268" i="157"/>
  <c r="I268" i="157"/>
  <c r="F268" i="157"/>
  <c r="D268" i="157"/>
  <c r="BN267" i="157"/>
  <c r="H267" i="157"/>
  <c r="F267" i="157"/>
  <c r="D267" i="157"/>
  <c r="BN266" i="157"/>
  <c r="H266" i="157"/>
  <c r="F266" i="157"/>
  <c r="D266" i="157"/>
  <c r="BN265" i="157"/>
  <c r="H265" i="157"/>
  <c r="F265" i="157"/>
  <c r="D265" i="157"/>
  <c r="BN264" i="157"/>
  <c r="H264" i="157"/>
  <c r="F264" i="157"/>
  <c r="D264" i="157"/>
  <c r="BN263" i="157"/>
  <c r="H263" i="157"/>
  <c r="F263" i="157"/>
  <c r="D263" i="157"/>
  <c r="BN262" i="157"/>
  <c r="BK262" i="157"/>
  <c r="BJ262" i="157"/>
  <c r="BI262" i="157"/>
  <c r="BH262" i="157"/>
  <c r="BG262" i="157"/>
  <c r="BF262" i="157"/>
  <c r="BE262" i="157"/>
  <c r="BD262" i="157"/>
  <c r="BC262" i="157"/>
  <c r="BB262" i="157"/>
  <c r="BA262" i="157"/>
  <c r="AZ262" i="157"/>
  <c r="AY262" i="157"/>
  <c r="AX262" i="157"/>
  <c r="AW262" i="157"/>
  <c r="AV262" i="157"/>
  <c r="AU262" i="157"/>
  <c r="AT262" i="157"/>
  <c r="AS262" i="157"/>
  <c r="AR262" i="157"/>
  <c r="AQ262" i="157"/>
  <c r="AP262" i="157"/>
  <c r="AO262" i="157"/>
  <c r="AN262" i="157"/>
  <c r="AM262" i="157"/>
  <c r="AL262" i="157"/>
  <c r="AK262" i="157"/>
  <c r="AJ262" i="157"/>
  <c r="AI262" i="157"/>
  <c r="AH262" i="157"/>
  <c r="AG262" i="157"/>
  <c r="AF262" i="157"/>
  <c r="AE262" i="157"/>
  <c r="AD262" i="157"/>
  <c r="AC262" i="157"/>
  <c r="AB262" i="157"/>
  <c r="AA262" i="157"/>
  <c r="Z262" i="157"/>
  <c r="Y262" i="157"/>
  <c r="X262" i="157"/>
  <c r="W262" i="157"/>
  <c r="V262" i="157"/>
  <c r="U262" i="157"/>
  <c r="T262" i="157"/>
  <c r="S262" i="157"/>
  <c r="R262" i="157"/>
  <c r="Q262" i="157"/>
  <c r="P262" i="157"/>
  <c r="O262" i="157"/>
  <c r="N262" i="157"/>
  <c r="M262" i="157"/>
  <c r="L262" i="157"/>
  <c r="K262" i="157"/>
  <c r="J262" i="157"/>
  <c r="I262" i="157"/>
  <c r="F262" i="157"/>
  <c r="D262" i="157"/>
  <c r="BN261" i="157"/>
  <c r="H261" i="157"/>
  <c r="F261" i="157"/>
  <c r="D261" i="157"/>
  <c r="BN260" i="157"/>
  <c r="H260" i="157"/>
  <c r="F260" i="157"/>
  <c r="D260" i="157"/>
  <c r="BN259" i="157"/>
  <c r="H259" i="157"/>
  <c r="F259" i="157"/>
  <c r="D259" i="157"/>
  <c r="BN258" i="157"/>
  <c r="H258" i="157"/>
  <c r="F258" i="157"/>
  <c r="D258" i="157"/>
  <c r="BN257" i="157"/>
  <c r="H257" i="157"/>
  <c r="F257" i="157"/>
  <c r="D257" i="157"/>
  <c r="BN256" i="157"/>
  <c r="BK256" i="157"/>
  <c r="BJ256" i="157"/>
  <c r="BI256" i="157"/>
  <c r="BH256" i="157"/>
  <c r="BG256" i="157"/>
  <c r="BF256" i="157"/>
  <c r="BE256" i="157"/>
  <c r="BD256" i="157"/>
  <c r="BC256" i="157"/>
  <c r="BB256" i="157"/>
  <c r="BA256" i="157"/>
  <c r="AZ256" i="157"/>
  <c r="AY256" i="157"/>
  <c r="AX256" i="157"/>
  <c r="AW256" i="157"/>
  <c r="AV256" i="157"/>
  <c r="AU256" i="157"/>
  <c r="AT256" i="157"/>
  <c r="AS256" i="157"/>
  <c r="AR256" i="157"/>
  <c r="AQ256" i="157"/>
  <c r="AP256" i="157"/>
  <c r="AO256" i="157"/>
  <c r="AN256" i="157"/>
  <c r="AM256" i="157"/>
  <c r="AL256" i="157"/>
  <c r="AK256" i="157"/>
  <c r="AJ256" i="157"/>
  <c r="AI256" i="157"/>
  <c r="AH256" i="157"/>
  <c r="AG256" i="157"/>
  <c r="AF256" i="157"/>
  <c r="AE256" i="157"/>
  <c r="AD256" i="157"/>
  <c r="AC256" i="157"/>
  <c r="AB256" i="157"/>
  <c r="AA256" i="157"/>
  <c r="Z256" i="157"/>
  <c r="Y256" i="157"/>
  <c r="X256" i="157"/>
  <c r="W256" i="157"/>
  <c r="V256" i="157"/>
  <c r="U256" i="157"/>
  <c r="T256" i="157"/>
  <c r="S256" i="157"/>
  <c r="R256" i="157"/>
  <c r="Q256" i="157"/>
  <c r="P256" i="157"/>
  <c r="O256" i="157"/>
  <c r="N256" i="157"/>
  <c r="M256" i="157"/>
  <c r="L256" i="157"/>
  <c r="K256" i="157"/>
  <c r="J256" i="157"/>
  <c r="I256" i="157"/>
  <c r="F256" i="157"/>
  <c r="D256" i="157"/>
  <c r="BN255" i="157"/>
  <c r="H255" i="157"/>
  <c r="F255" i="157"/>
  <c r="D255" i="157"/>
  <c r="BN254" i="157"/>
  <c r="H254" i="157"/>
  <c r="F254" i="157"/>
  <c r="D254" i="157"/>
  <c r="BN253" i="157"/>
  <c r="H253" i="157"/>
  <c r="F253" i="157"/>
  <c r="D253" i="157"/>
  <c r="BN252" i="157"/>
  <c r="H252" i="157"/>
  <c r="F252" i="157"/>
  <c r="D252" i="157"/>
  <c r="BN251" i="157"/>
  <c r="H251" i="157"/>
  <c r="F251" i="157"/>
  <c r="D251" i="157"/>
  <c r="BN250" i="157"/>
  <c r="BK250" i="157"/>
  <c r="BJ250" i="157"/>
  <c r="BI250" i="157"/>
  <c r="BH250" i="157"/>
  <c r="BG250" i="157"/>
  <c r="BF250" i="157"/>
  <c r="BE250" i="157"/>
  <c r="BD250" i="157"/>
  <c r="BC250" i="157"/>
  <c r="BB250" i="157"/>
  <c r="BA250" i="157"/>
  <c r="AZ250" i="157"/>
  <c r="AY250" i="157"/>
  <c r="AX250" i="157"/>
  <c r="AW250" i="157"/>
  <c r="AV250" i="157"/>
  <c r="AU250" i="157"/>
  <c r="AT250" i="157"/>
  <c r="AS250" i="157"/>
  <c r="AR250" i="157"/>
  <c r="AQ250" i="157"/>
  <c r="AP250" i="157"/>
  <c r="AO250" i="157"/>
  <c r="AN250" i="157"/>
  <c r="AM250" i="157"/>
  <c r="AL250" i="157"/>
  <c r="AK250" i="157"/>
  <c r="AJ250" i="157"/>
  <c r="AI250" i="157"/>
  <c r="AH250" i="157"/>
  <c r="AG250" i="157"/>
  <c r="AF250" i="157"/>
  <c r="AE250" i="157"/>
  <c r="AD250" i="157"/>
  <c r="AC250" i="157"/>
  <c r="AB250" i="157"/>
  <c r="AA250" i="157"/>
  <c r="Z250" i="157"/>
  <c r="Y250" i="157"/>
  <c r="X250" i="157"/>
  <c r="W250" i="157"/>
  <c r="V250" i="157"/>
  <c r="U250" i="157"/>
  <c r="T250" i="157"/>
  <c r="S250" i="157"/>
  <c r="R250" i="157"/>
  <c r="Q250" i="157"/>
  <c r="P250" i="157"/>
  <c r="O250" i="157"/>
  <c r="N250" i="157"/>
  <c r="M250" i="157"/>
  <c r="L250" i="157"/>
  <c r="K250" i="157"/>
  <c r="J250" i="157"/>
  <c r="I250" i="157"/>
  <c r="F250" i="157"/>
  <c r="D250" i="157"/>
  <c r="BN249" i="157"/>
  <c r="H249" i="157"/>
  <c r="F249" i="157"/>
  <c r="D249" i="157"/>
  <c r="BN248" i="157"/>
  <c r="H248" i="157"/>
  <c r="BM248" i="157" s="1"/>
  <c r="F248" i="157"/>
  <c r="BN247" i="157"/>
  <c r="H247" i="157"/>
  <c r="BM247" i="157" s="1"/>
  <c r="F247" i="157"/>
  <c r="BN246" i="157"/>
  <c r="H246" i="157"/>
  <c r="BM246" i="157" s="1"/>
  <c r="F246" i="157"/>
  <c r="BN245" i="157"/>
  <c r="H245" i="157"/>
  <c r="BM245" i="157" s="1"/>
  <c r="F245" i="157"/>
  <c r="BN244" i="157"/>
  <c r="H244" i="157"/>
  <c r="D244" i="157" s="1"/>
  <c r="BM244" i="157" s="1"/>
  <c r="F244" i="157"/>
  <c r="BN243" i="157"/>
  <c r="BK243" i="157"/>
  <c r="BJ243" i="157"/>
  <c r="BI243" i="157"/>
  <c r="BH243" i="157"/>
  <c r="BG243" i="157"/>
  <c r="BF243" i="157"/>
  <c r="BE243" i="157"/>
  <c r="BD243" i="157"/>
  <c r="BC243" i="157"/>
  <c r="BB243" i="157"/>
  <c r="BA243" i="157"/>
  <c r="AZ243" i="157"/>
  <c r="AY243" i="157"/>
  <c r="AX243" i="157"/>
  <c r="AW243" i="157"/>
  <c r="AV243" i="157"/>
  <c r="AU243" i="157"/>
  <c r="AT243" i="157"/>
  <c r="AS243" i="157"/>
  <c r="AR243" i="157"/>
  <c r="AQ243" i="157"/>
  <c r="AP243" i="157"/>
  <c r="AO243" i="157"/>
  <c r="AN243" i="157"/>
  <c r="AM243" i="157"/>
  <c r="AL243" i="157"/>
  <c r="AK243" i="157"/>
  <c r="AJ243" i="157"/>
  <c r="AI243" i="157"/>
  <c r="AH243" i="157"/>
  <c r="AG243" i="157"/>
  <c r="AF243" i="157"/>
  <c r="AE243" i="157"/>
  <c r="AD243" i="157"/>
  <c r="AC243" i="157"/>
  <c r="AB243" i="157"/>
  <c r="AA243" i="157"/>
  <c r="Z243" i="157"/>
  <c r="Y243" i="157"/>
  <c r="X243" i="157"/>
  <c r="W243" i="157"/>
  <c r="V243" i="157"/>
  <c r="U243" i="157"/>
  <c r="T243" i="157"/>
  <c r="S243" i="157"/>
  <c r="R243" i="157"/>
  <c r="Q243" i="157"/>
  <c r="P243" i="157"/>
  <c r="O243" i="157"/>
  <c r="N243" i="157"/>
  <c r="M243" i="157"/>
  <c r="L243" i="157"/>
  <c r="K243" i="157"/>
  <c r="J243" i="157"/>
  <c r="I243" i="157"/>
  <c r="F243" i="157"/>
  <c r="D243" i="157"/>
  <c r="BN242" i="157"/>
  <c r="H242" i="157"/>
  <c r="F242" i="157"/>
  <c r="D242" i="157"/>
  <c r="BN241" i="157"/>
  <c r="H241" i="157"/>
  <c r="F241" i="157"/>
  <c r="D241" i="157"/>
  <c r="BN240" i="157"/>
  <c r="H240" i="157"/>
  <c r="F240" i="157"/>
  <c r="D240" i="157"/>
  <c r="BN239" i="157"/>
  <c r="H239" i="157"/>
  <c r="F239" i="157"/>
  <c r="D239" i="157"/>
  <c r="BN238" i="157"/>
  <c r="H238" i="157"/>
  <c r="F238" i="157"/>
  <c r="D238" i="157"/>
  <c r="H237" i="157"/>
  <c r="F237" i="157"/>
  <c r="D237" i="157"/>
  <c r="BN236" i="157"/>
  <c r="H236" i="157"/>
  <c r="F236" i="157"/>
  <c r="D236" i="157"/>
  <c r="BN235" i="157"/>
  <c r="H235" i="157"/>
  <c r="F235" i="157"/>
  <c r="D235" i="157"/>
  <c r="BN234" i="157"/>
  <c r="H234" i="157"/>
  <c r="F234" i="157"/>
  <c r="D234" i="157"/>
  <c r="BN233" i="157"/>
  <c r="H233" i="157"/>
  <c r="F233" i="157"/>
  <c r="D233" i="157"/>
  <c r="H232" i="157"/>
  <c r="F232" i="157"/>
  <c r="D232" i="157"/>
  <c r="BN231" i="157"/>
  <c r="BM231" i="157"/>
  <c r="H231" i="157"/>
  <c r="D231" i="157" s="1"/>
  <c r="F231" i="157"/>
  <c r="BN230" i="157"/>
  <c r="H230" i="157"/>
  <c r="F230" i="157"/>
  <c r="D230" i="157"/>
  <c r="BM230" i="157" s="1"/>
  <c r="BN229" i="157"/>
  <c r="H229" i="157"/>
  <c r="F229" i="157"/>
  <c r="D229" i="157"/>
  <c r="BN228" i="157"/>
  <c r="H228" i="157"/>
  <c r="F228" i="157"/>
  <c r="D228" i="157"/>
  <c r="BM228" i="157" s="1"/>
  <c r="BN227" i="157"/>
  <c r="H227" i="157"/>
  <c r="BM227" i="157" s="1"/>
  <c r="F227" i="157"/>
  <c r="BN226" i="157"/>
  <c r="H226" i="157"/>
  <c r="F226" i="157"/>
  <c r="D226" i="157"/>
  <c r="BN225" i="157"/>
  <c r="H225" i="157"/>
  <c r="BM225" i="157" s="1"/>
  <c r="F225" i="157"/>
  <c r="BN224" i="157"/>
  <c r="H224" i="157"/>
  <c r="BM224" i="157" s="1"/>
  <c r="F224" i="157"/>
  <c r="BN223" i="157"/>
  <c r="H223" i="157"/>
  <c r="F223" i="157"/>
  <c r="D223" i="157"/>
  <c r="BN222" i="157"/>
  <c r="H222" i="157"/>
  <c r="D222" i="157" s="1"/>
  <c r="BM222" i="157" s="1"/>
  <c r="F222" i="157"/>
  <c r="BN221" i="157"/>
  <c r="H221" i="157"/>
  <c r="D221" i="157" s="1"/>
  <c r="BM221" i="157" s="1"/>
  <c r="F221" i="157"/>
  <c r="BN220" i="157"/>
  <c r="BK220" i="157"/>
  <c r="BJ220" i="157"/>
  <c r="BI220" i="157"/>
  <c r="BH220" i="157"/>
  <c r="BG220" i="157"/>
  <c r="BF220" i="157"/>
  <c r="BE220" i="157"/>
  <c r="BD220" i="157"/>
  <c r="BC220" i="157"/>
  <c r="BB220" i="157"/>
  <c r="BA220" i="157"/>
  <c r="AZ220" i="157"/>
  <c r="AY220" i="157"/>
  <c r="AX220" i="157"/>
  <c r="AW220" i="157"/>
  <c r="AV220" i="157"/>
  <c r="AU220" i="157"/>
  <c r="AT220" i="157"/>
  <c r="AS220" i="157"/>
  <c r="AR220" i="157"/>
  <c r="AQ220" i="157"/>
  <c r="AP220" i="157"/>
  <c r="AO220" i="157"/>
  <c r="AN220" i="157"/>
  <c r="AM220" i="157"/>
  <c r="AL220" i="157"/>
  <c r="AK220" i="157"/>
  <c r="AJ220" i="157"/>
  <c r="AI220" i="157"/>
  <c r="AH220" i="157"/>
  <c r="AG220" i="157"/>
  <c r="AF220" i="157"/>
  <c r="AE220" i="157"/>
  <c r="AD220" i="157"/>
  <c r="AC220" i="157"/>
  <c r="AB220" i="157"/>
  <c r="AA220" i="157"/>
  <c r="Z220" i="157"/>
  <c r="Y220" i="157"/>
  <c r="X220" i="157"/>
  <c r="W220" i="157"/>
  <c r="V220" i="157"/>
  <c r="U220" i="157"/>
  <c r="T220" i="157"/>
  <c r="S220" i="157"/>
  <c r="R220" i="157"/>
  <c r="Q220" i="157"/>
  <c r="P220" i="157"/>
  <c r="O220" i="157"/>
  <c r="N220" i="157"/>
  <c r="M220" i="157"/>
  <c r="L220" i="157"/>
  <c r="K220" i="157"/>
  <c r="J220" i="157"/>
  <c r="I220" i="157"/>
  <c r="F220" i="157"/>
  <c r="D220" i="157"/>
  <c r="BN219" i="157"/>
  <c r="H219" i="157"/>
  <c r="F219" i="157"/>
  <c r="D219" i="157"/>
  <c r="BN218" i="157"/>
  <c r="H218" i="157"/>
  <c r="F218" i="157"/>
  <c r="D218" i="157"/>
  <c r="BN217" i="157"/>
  <c r="H217" i="157"/>
  <c r="F217" i="157"/>
  <c r="D217" i="157"/>
  <c r="BN216" i="157"/>
  <c r="H216" i="157"/>
  <c r="D216" i="157" s="1"/>
  <c r="BM216" i="157" s="1"/>
  <c r="F216" i="157"/>
  <c r="BN215" i="157"/>
  <c r="H215" i="157"/>
  <c r="D215" i="157" s="1"/>
  <c r="BM215" i="157" s="1"/>
  <c r="F215" i="157"/>
  <c r="BN214" i="157"/>
  <c r="H214" i="157"/>
  <c r="BM214" i="157" s="1"/>
  <c r="F214" i="157"/>
  <c r="BN213" i="157"/>
  <c r="BK213" i="157"/>
  <c r="BJ213" i="157"/>
  <c r="BI213" i="157"/>
  <c r="BH213" i="157"/>
  <c r="BG213" i="157"/>
  <c r="BF213" i="157"/>
  <c r="BE213" i="157"/>
  <c r="BD213" i="157"/>
  <c r="BC213" i="157"/>
  <c r="BB213" i="157"/>
  <c r="BA213" i="157"/>
  <c r="AZ213" i="157"/>
  <c r="AY213" i="157"/>
  <c r="AX213" i="157"/>
  <c r="AW213" i="157"/>
  <c r="AV213" i="157"/>
  <c r="AU213" i="157"/>
  <c r="AT213" i="157"/>
  <c r="AS213" i="157"/>
  <c r="AR213" i="157"/>
  <c r="AQ213" i="157"/>
  <c r="AP213" i="157"/>
  <c r="AO213" i="157"/>
  <c r="AN213" i="157"/>
  <c r="AM213" i="157"/>
  <c r="AL213" i="157"/>
  <c r="AK213" i="157"/>
  <c r="AJ213" i="157"/>
  <c r="AI213" i="157"/>
  <c r="AH213" i="157"/>
  <c r="AG213" i="157"/>
  <c r="AF213" i="157"/>
  <c r="AE213" i="157"/>
  <c r="AD213" i="157"/>
  <c r="AC213" i="157"/>
  <c r="AB213" i="157"/>
  <c r="AA213" i="157"/>
  <c r="Z213" i="157"/>
  <c r="Y213" i="157"/>
  <c r="X213" i="157"/>
  <c r="W213" i="157"/>
  <c r="V213" i="157"/>
  <c r="U213" i="157"/>
  <c r="T213" i="157"/>
  <c r="S213" i="157"/>
  <c r="R213" i="157"/>
  <c r="Q213" i="157"/>
  <c r="P213" i="157"/>
  <c r="O213" i="157"/>
  <c r="N213" i="157"/>
  <c r="M213" i="157"/>
  <c r="L213" i="157"/>
  <c r="K213" i="157"/>
  <c r="J213" i="157"/>
  <c r="I213" i="157"/>
  <c r="F213" i="157"/>
  <c r="D213" i="157"/>
  <c r="BN212" i="157"/>
  <c r="H212" i="157"/>
  <c r="F212" i="157"/>
  <c r="D212" i="157"/>
  <c r="BN211" i="157"/>
  <c r="H211" i="157"/>
  <c r="F211" i="157"/>
  <c r="D211" i="157"/>
  <c r="BN210" i="157"/>
  <c r="H210" i="157"/>
  <c r="F210" i="157"/>
  <c r="D210" i="157"/>
  <c r="BN209" i="157"/>
  <c r="H209" i="157"/>
  <c r="F209" i="157"/>
  <c r="D209" i="157"/>
  <c r="BN208" i="157"/>
  <c r="BK208" i="157"/>
  <c r="BJ208" i="157"/>
  <c r="BI208" i="157"/>
  <c r="BH208" i="157"/>
  <c r="BG208" i="157"/>
  <c r="BF208" i="157"/>
  <c r="BE208" i="157"/>
  <c r="BD208" i="157"/>
  <c r="BC208" i="157"/>
  <c r="BB208" i="157"/>
  <c r="BA208" i="157"/>
  <c r="AZ208" i="157"/>
  <c r="AY208" i="157"/>
  <c r="AX208" i="157"/>
  <c r="AW208" i="157"/>
  <c r="AV208" i="157"/>
  <c r="AU208" i="157"/>
  <c r="AT208" i="157"/>
  <c r="AS208" i="157"/>
  <c r="AR208" i="157"/>
  <c r="AQ208" i="157"/>
  <c r="AP208" i="157"/>
  <c r="AO208" i="157"/>
  <c r="AN208" i="157"/>
  <c r="AM208" i="157"/>
  <c r="AL208" i="157"/>
  <c r="AK208" i="157"/>
  <c r="AJ208" i="157"/>
  <c r="AI208" i="157"/>
  <c r="AH208" i="157"/>
  <c r="AG208" i="157"/>
  <c r="AF208" i="157"/>
  <c r="AE208" i="157"/>
  <c r="AD208" i="157"/>
  <c r="AC208" i="157"/>
  <c r="AB208" i="157"/>
  <c r="AA208" i="157"/>
  <c r="Z208" i="157"/>
  <c r="Y208" i="157"/>
  <c r="X208" i="157"/>
  <c r="W208" i="157"/>
  <c r="V208" i="157"/>
  <c r="U208" i="157"/>
  <c r="T208" i="157"/>
  <c r="S208" i="157"/>
  <c r="R208" i="157"/>
  <c r="Q208" i="157"/>
  <c r="P208" i="157"/>
  <c r="O208" i="157"/>
  <c r="N208" i="157"/>
  <c r="M208" i="157"/>
  <c r="L208" i="157"/>
  <c r="K208" i="157"/>
  <c r="J208" i="157"/>
  <c r="I208" i="157"/>
  <c r="F208" i="157"/>
  <c r="D208" i="157"/>
  <c r="BN207" i="157"/>
  <c r="H207" i="157"/>
  <c r="F207" i="157"/>
  <c r="D207" i="157"/>
  <c r="BN206" i="157"/>
  <c r="H206" i="157"/>
  <c r="F206" i="157"/>
  <c r="D206" i="157"/>
  <c r="BN205" i="157"/>
  <c r="H205" i="157"/>
  <c r="BM205" i="157" s="1"/>
  <c r="F205" i="157"/>
  <c r="BN204" i="157"/>
  <c r="H204" i="157"/>
  <c r="BM204" i="157" s="1"/>
  <c r="F204" i="157"/>
  <c r="BN203" i="157"/>
  <c r="H203" i="157"/>
  <c r="BM203" i="157" s="1"/>
  <c r="F203" i="157"/>
  <c r="BN202" i="157"/>
  <c r="H202" i="157"/>
  <c r="BM202" i="157" s="1"/>
  <c r="F202" i="157"/>
  <c r="BN201" i="157"/>
  <c r="H201" i="157"/>
  <c r="BM201" i="157" s="1"/>
  <c r="F201" i="157"/>
  <c r="BN200" i="157"/>
  <c r="H200" i="157"/>
  <c r="BM200" i="157" s="1"/>
  <c r="F200" i="157"/>
  <c r="BN199" i="157"/>
  <c r="H199" i="157"/>
  <c r="F199" i="157"/>
  <c r="D199" i="157"/>
  <c r="BN198" i="157"/>
  <c r="H198" i="157"/>
  <c r="D198" i="157" s="1"/>
  <c r="BM198" i="157" s="1"/>
  <c r="F198" i="157"/>
  <c r="BN197" i="157"/>
  <c r="H197" i="157"/>
  <c r="D197" i="157" s="1"/>
  <c r="BM197" i="157" s="1"/>
  <c r="F197" i="157"/>
  <c r="BN196" i="157"/>
  <c r="H196" i="157"/>
  <c r="D196" i="157" s="1"/>
  <c r="BM196" i="157" s="1"/>
  <c r="F196" i="157"/>
  <c r="BN195" i="157"/>
  <c r="H195" i="157"/>
  <c r="F195" i="157"/>
  <c r="D195" i="157"/>
  <c r="BN194" i="157"/>
  <c r="H194" i="157"/>
  <c r="F194" i="157"/>
  <c r="D194" i="157"/>
  <c r="BN193" i="157"/>
  <c r="H193" i="157"/>
  <c r="D193" i="157" s="1"/>
  <c r="BM193" i="157" s="1"/>
  <c r="F193" i="157"/>
  <c r="BN192" i="157"/>
  <c r="H192" i="157"/>
  <c r="D192" i="157" s="1"/>
  <c r="BM192" i="157" s="1"/>
  <c r="F192" i="157"/>
  <c r="BN191" i="157"/>
  <c r="H191" i="157"/>
  <c r="D191" i="157" s="1"/>
  <c r="BM191" i="157" s="1"/>
  <c r="F191" i="157"/>
  <c r="BN190" i="157"/>
  <c r="H190" i="157"/>
  <c r="D190" i="157" s="1"/>
  <c r="BM190" i="157" s="1"/>
  <c r="F190" i="157"/>
  <c r="BN189" i="157"/>
  <c r="H189" i="157"/>
  <c r="F189" i="157"/>
  <c r="D189" i="157"/>
  <c r="BM189" i="157" s="1"/>
  <c r="BN188" i="157"/>
  <c r="H188" i="157"/>
  <c r="F188" i="157"/>
  <c r="D188" i="157"/>
  <c r="BN187" i="157"/>
  <c r="H187" i="157"/>
  <c r="F187" i="157"/>
  <c r="D187" i="157"/>
  <c r="BN186" i="157"/>
  <c r="H186" i="157"/>
  <c r="F186" i="157"/>
  <c r="D186" i="157"/>
  <c r="BM186" i="157" s="1"/>
  <c r="BN185" i="157"/>
  <c r="H185" i="157"/>
  <c r="D185" i="157" s="1"/>
  <c r="BM185" i="157" s="1"/>
  <c r="F185" i="157"/>
  <c r="BN184" i="157"/>
  <c r="H184" i="157"/>
  <c r="F184" i="157"/>
  <c r="D184" i="157"/>
  <c r="BM184" i="157" s="1"/>
  <c r="BN183" i="157"/>
  <c r="H183" i="157"/>
  <c r="F183" i="157"/>
  <c r="D183" i="157"/>
  <c r="BM183" i="157" s="1"/>
  <c r="BN182" i="157"/>
  <c r="H182" i="157"/>
  <c r="D182" i="157" s="1"/>
  <c r="BM182" i="157" s="1"/>
  <c r="F182" i="157"/>
  <c r="BN181" i="157"/>
  <c r="BK181" i="157"/>
  <c r="BJ181" i="157"/>
  <c r="BI181" i="157"/>
  <c r="BH181" i="157"/>
  <c r="BG181" i="157"/>
  <c r="BF181" i="157"/>
  <c r="BE181" i="157"/>
  <c r="BD181" i="157"/>
  <c r="BC181" i="157"/>
  <c r="BB181" i="157"/>
  <c r="BA181" i="157"/>
  <c r="AZ181" i="157"/>
  <c r="AY181" i="157"/>
  <c r="AX181" i="157"/>
  <c r="AW181" i="157"/>
  <c r="AV181" i="157"/>
  <c r="AU181" i="157"/>
  <c r="AT181" i="157"/>
  <c r="AS181" i="157"/>
  <c r="AR181" i="157"/>
  <c r="AQ181" i="157"/>
  <c r="AP181" i="157"/>
  <c r="AO181" i="157"/>
  <c r="AN181" i="157"/>
  <c r="AM181" i="157"/>
  <c r="AL181" i="157"/>
  <c r="AK181" i="157"/>
  <c r="AJ181" i="157"/>
  <c r="AI181" i="157"/>
  <c r="AH181" i="157"/>
  <c r="AG181" i="157"/>
  <c r="AF181" i="157"/>
  <c r="AE181" i="157"/>
  <c r="AD181" i="157"/>
  <c r="AC181" i="157"/>
  <c r="AB181" i="157"/>
  <c r="AA181" i="157"/>
  <c r="Z181" i="157"/>
  <c r="Y181" i="157"/>
  <c r="X181" i="157"/>
  <c r="W181" i="157"/>
  <c r="V181" i="157"/>
  <c r="U181" i="157"/>
  <c r="T181" i="157"/>
  <c r="S181" i="157"/>
  <c r="R181" i="157"/>
  <c r="Q181" i="157"/>
  <c r="P181" i="157"/>
  <c r="O181" i="157"/>
  <c r="N181" i="157"/>
  <c r="M181" i="157"/>
  <c r="L181" i="157"/>
  <c r="K181" i="157"/>
  <c r="J181" i="157"/>
  <c r="I181" i="157"/>
  <c r="F181" i="157"/>
  <c r="D181" i="157"/>
  <c r="BN180" i="157"/>
  <c r="H180" i="157"/>
  <c r="F180" i="157"/>
  <c r="D180" i="157"/>
  <c r="BN179" i="157"/>
  <c r="H179" i="157"/>
  <c r="F179" i="157"/>
  <c r="D179" i="157"/>
  <c r="BN178" i="157"/>
  <c r="H178" i="157"/>
  <c r="F178" i="157"/>
  <c r="D178" i="157"/>
  <c r="BN177" i="157"/>
  <c r="H177" i="157"/>
  <c r="F177" i="157"/>
  <c r="D177" i="157"/>
  <c r="BN176" i="157"/>
  <c r="H176" i="157"/>
  <c r="F176" i="157"/>
  <c r="D176" i="157"/>
  <c r="BN175" i="157"/>
  <c r="H175" i="157"/>
  <c r="D175" i="157" s="1"/>
  <c r="BM175" i="157" s="1"/>
  <c r="F175" i="157"/>
  <c r="BN174" i="157"/>
  <c r="H174" i="157"/>
  <c r="D174" i="157" s="1"/>
  <c r="BM174" i="157" s="1"/>
  <c r="F174" i="157"/>
  <c r="BN173" i="157"/>
  <c r="H173" i="157"/>
  <c r="D173" i="157" s="1"/>
  <c r="BM173" i="157" s="1"/>
  <c r="F173" i="157"/>
  <c r="BN172" i="157"/>
  <c r="H172" i="157"/>
  <c r="D172" i="157" s="1"/>
  <c r="BM172" i="157" s="1"/>
  <c r="F172" i="157"/>
  <c r="BN171" i="157"/>
  <c r="H171" i="157"/>
  <c r="D171" i="157" s="1"/>
  <c r="BM171" i="157" s="1"/>
  <c r="F171" i="157"/>
  <c r="BN170" i="157"/>
  <c r="H170" i="157"/>
  <c r="D170" i="157" s="1"/>
  <c r="BM170" i="157" s="1"/>
  <c r="F170" i="157"/>
  <c r="BN169" i="157"/>
  <c r="H169" i="157"/>
  <c r="D169" i="157" s="1"/>
  <c r="BM169" i="157" s="1"/>
  <c r="F169" i="157"/>
  <c r="BN168" i="157"/>
  <c r="BK168" i="157"/>
  <c r="BJ168" i="157"/>
  <c r="BI168" i="157"/>
  <c r="BH168" i="157"/>
  <c r="BG168" i="157"/>
  <c r="BF168" i="157"/>
  <c r="BE168" i="157"/>
  <c r="BD168" i="157"/>
  <c r="BC168" i="157"/>
  <c r="BB168" i="157"/>
  <c r="BA168" i="157"/>
  <c r="AZ168" i="157"/>
  <c r="AY168" i="157"/>
  <c r="AX168" i="157"/>
  <c r="AW168" i="157"/>
  <c r="AV168" i="157"/>
  <c r="AU168" i="157"/>
  <c r="AT168" i="157"/>
  <c r="AS168" i="157"/>
  <c r="AR168" i="157"/>
  <c r="AQ168" i="157"/>
  <c r="AP168" i="157"/>
  <c r="AO168" i="157"/>
  <c r="AN168" i="157"/>
  <c r="AM168" i="157"/>
  <c r="AL168" i="157"/>
  <c r="AK168" i="157"/>
  <c r="AJ168" i="157"/>
  <c r="AI168" i="157"/>
  <c r="AH168" i="157"/>
  <c r="AG168" i="157"/>
  <c r="AF168" i="157"/>
  <c r="AE168" i="157"/>
  <c r="AD168" i="157"/>
  <c r="AC168" i="157"/>
  <c r="AB168" i="157"/>
  <c r="AA168" i="157"/>
  <c r="Z168" i="157"/>
  <c r="Y168" i="157"/>
  <c r="X168" i="157"/>
  <c r="W168" i="157"/>
  <c r="V168" i="157"/>
  <c r="U168" i="157"/>
  <c r="T168" i="157"/>
  <c r="S168" i="157"/>
  <c r="R168" i="157"/>
  <c r="Q168" i="157"/>
  <c r="P168" i="157"/>
  <c r="O168" i="157"/>
  <c r="N168" i="157"/>
  <c r="M168" i="157"/>
  <c r="L168" i="157"/>
  <c r="K168" i="157"/>
  <c r="J168" i="157"/>
  <c r="I168" i="157"/>
  <c r="H168" i="157" s="1"/>
  <c r="F168" i="157"/>
  <c r="D168" i="157"/>
  <c r="BN167" i="157"/>
  <c r="H167" i="157"/>
  <c r="F167" i="157"/>
  <c r="D167" i="157"/>
  <c r="BN166" i="157"/>
  <c r="H166" i="157"/>
  <c r="F166" i="157"/>
  <c r="D166" i="157"/>
  <c r="BN165" i="157"/>
  <c r="H165" i="157"/>
  <c r="F165" i="157"/>
  <c r="D165" i="157"/>
  <c r="BN164" i="157"/>
  <c r="H164" i="157"/>
  <c r="F164" i="157"/>
  <c r="D164" i="157"/>
  <c r="BN163" i="157"/>
  <c r="H163" i="157"/>
  <c r="F163" i="157"/>
  <c r="D163" i="157"/>
  <c r="BN162" i="157"/>
  <c r="BM162" i="157"/>
  <c r="H162" i="157"/>
  <c r="D162" i="157" s="1"/>
  <c r="F162" i="157"/>
  <c r="BN161" i="157"/>
  <c r="H161" i="157"/>
  <c r="D161" i="157" s="1"/>
  <c r="BM161" i="157" s="1"/>
  <c r="F161" i="157"/>
  <c r="BN160" i="157"/>
  <c r="H160" i="157"/>
  <c r="D160" i="157" s="1"/>
  <c r="BM160" i="157" s="1"/>
  <c r="F160" i="157"/>
  <c r="BN159" i="157"/>
  <c r="BK159" i="157"/>
  <c r="BJ159" i="157"/>
  <c r="BI159" i="157"/>
  <c r="BH159" i="157"/>
  <c r="BG159" i="157"/>
  <c r="BF159" i="157"/>
  <c r="BE159" i="157"/>
  <c r="BD159" i="157"/>
  <c r="BC159" i="157"/>
  <c r="BB159" i="157"/>
  <c r="BA159" i="157"/>
  <c r="AZ159" i="157"/>
  <c r="AY159" i="157"/>
  <c r="AX159" i="157"/>
  <c r="AW159" i="157"/>
  <c r="AV159" i="157"/>
  <c r="AU159" i="157"/>
  <c r="AT159" i="157"/>
  <c r="AS159" i="157"/>
  <c r="AR159" i="157"/>
  <c r="AQ159" i="157"/>
  <c r="AP159" i="157"/>
  <c r="AO159" i="157"/>
  <c r="AN159" i="157"/>
  <c r="AM159" i="157"/>
  <c r="AL159" i="157"/>
  <c r="AK159" i="157"/>
  <c r="AJ159" i="157"/>
  <c r="AI159" i="157"/>
  <c r="AH159" i="157"/>
  <c r="AG159" i="157"/>
  <c r="AF159" i="157"/>
  <c r="AE159" i="157"/>
  <c r="AD159" i="157"/>
  <c r="AC159" i="157"/>
  <c r="AB159" i="157"/>
  <c r="AA159" i="157"/>
  <c r="Z159" i="157"/>
  <c r="Y159" i="157"/>
  <c r="X159" i="157"/>
  <c r="W159" i="157"/>
  <c r="V159" i="157"/>
  <c r="U159" i="157"/>
  <c r="T159" i="157"/>
  <c r="S159" i="157"/>
  <c r="R159" i="157"/>
  <c r="Q159" i="157"/>
  <c r="P159" i="157"/>
  <c r="O159" i="157"/>
  <c r="N159" i="157"/>
  <c r="M159" i="157"/>
  <c r="L159" i="157"/>
  <c r="K159" i="157"/>
  <c r="J159" i="157"/>
  <c r="I159" i="157"/>
  <c r="F159" i="157"/>
  <c r="D159" i="157"/>
  <c r="BN158" i="157"/>
  <c r="H158" i="157"/>
  <c r="BM158" i="157" s="1"/>
  <c r="F158" i="157"/>
  <c r="BN157" i="157"/>
  <c r="H157" i="157"/>
  <c r="D157" i="157" s="1"/>
  <c r="BM157" i="157" s="1"/>
  <c r="F157" i="157"/>
  <c r="BN156" i="157"/>
  <c r="H156" i="157"/>
  <c r="D156" i="157" s="1"/>
  <c r="BM156" i="157" s="1"/>
  <c r="F156" i="157"/>
  <c r="BN155" i="157"/>
  <c r="H155" i="157"/>
  <c r="D155" i="157" s="1"/>
  <c r="BM155" i="157" s="1"/>
  <c r="F155" i="157"/>
  <c r="BN154" i="157"/>
  <c r="H154" i="157"/>
  <c r="F154" i="157"/>
  <c r="D154" i="157"/>
  <c r="BM154" i="157" s="1"/>
  <c r="BN153" i="157"/>
  <c r="H153" i="157"/>
  <c r="F153" i="157"/>
  <c r="D153" i="157"/>
  <c r="BM153" i="157" s="1"/>
  <c r="BN152" i="157"/>
  <c r="H152" i="157"/>
  <c r="F152" i="157"/>
  <c r="D152" i="157"/>
  <c r="BN151" i="157"/>
  <c r="H151" i="157"/>
  <c r="D151" i="157" s="1"/>
  <c r="BM151" i="157" s="1"/>
  <c r="F151" i="157"/>
  <c r="BN150" i="157"/>
  <c r="BK150" i="157"/>
  <c r="BJ150" i="157"/>
  <c r="BI150" i="157"/>
  <c r="BH150" i="157"/>
  <c r="BG150" i="157"/>
  <c r="BF150" i="157"/>
  <c r="BE150" i="157"/>
  <c r="BD150" i="157"/>
  <c r="BC150" i="157"/>
  <c r="BB150" i="157"/>
  <c r="BA150" i="157"/>
  <c r="AZ150" i="157"/>
  <c r="AY150" i="157"/>
  <c r="AX150" i="157"/>
  <c r="AW150" i="157"/>
  <c r="AV150" i="157"/>
  <c r="AU150" i="157"/>
  <c r="AT150" i="157"/>
  <c r="AS150" i="157"/>
  <c r="AR150" i="157"/>
  <c r="AQ150" i="157"/>
  <c r="AP150" i="157"/>
  <c r="AO150" i="157"/>
  <c r="AN150" i="157"/>
  <c r="AM150" i="157"/>
  <c r="AL150" i="157"/>
  <c r="AK150" i="157"/>
  <c r="AJ150" i="157"/>
  <c r="AI150" i="157"/>
  <c r="AH150" i="157"/>
  <c r="AG150" i="157"/>
  <c r="AF150" i="157"/>
  <c r="AE150" i="157"/>
  <c r="AD150" i="157"/>
  <c r="AC150" i="157"/>
  <c r="AB150" i="157"/>
  <c r="AA150" i="157"/>
  <c r="Z150" i="157"/>
  <c r="Y150" i="157"/>
  <c r="X150" i="157"/>
  <c r="W150" i="157"/>
  <c r="V150" i="157"/>
  <c r="U150" i="157"/>
  <c r="T150" i="157"/>
  <c r="S150" i="157"/>
  <c r="R150" i="157"/>
  <c r="Q150" i="157"/>
  <c r="P150" i="157"/>
  <c r="O150" i="157"/>
  <c r="N150" i="157"/>
  <c r="M150" i="157"/>
  <c r="L150" i="157"/>
  <c r="K150" i="157"/>
  <c r="J150" i="157"/>
  <c r="I150" i="157"/>
  <c r="F150" i="157"/>
  <c r="D150" i="157"/>
  <c r="BN149" i="157"/>
  <c r="H149" i="157"/>
  <c r="F149" i="157"/>
  <c r="D149" i="157"/>
  <c r="BN148" i="157"/>
  <c r="H148" i="157"/>
  <c r="BM148" i="157" s="1"/>
  <c r="F148" i="157"/>
  <c r="BN147" i="157"/>
  <c r="H147" i="157"/>
  <c r="BM147" i="157" s="1"/>
  <c r="F147" i="157"/>
  <c r="BN146" i="157"/>
  <c r="H146" i="157"/>
  <c r="BM146" i="157" s="1"/>
  <c r="F146" i="157"/>
  <c r="BN145" i="157"/>
  <c r="H145" i="157"/>
  <c r="BM145" i="157" s="1"/>
  <c r="F145" i="157"/>
  <c r="BN144" i="157"/>
  <c r="H144" i="157"/>
  <c r="BM144" i="157" s="1"/>
  <c r="F144" i="157"/>
  <c r="BN143" i="157"/>
  <c r="H143" i="157"/>
  <c r="BM143" i="157" s="1"/>
  <c r="F143" i="157"/>
  <c r="BN142" i="157"/>
  <c r="H142" i="157"/>
  <c r="F142" i="157"/>
  <c r="D142" i="157"/>
  <c r="BN141" i="157"/>
  <c r="BK141" i="157"/>
  <c r="BJ141" i="157"/>
  <c r="BI141" i="157"/>
  <c r="BH141" i="157"/>
  <c r="BG141" i="157"/>
  <c r="BF141" i="157"/>
  <c r="BE141" i="157"/>
  <c r="BD141" i="157"/>
  <c r="BC141" i="157"/>
  <c r="BB141" i="157"/>
  <c r="BA141" i="157"/>
  <c r="AZ141" i="157"/>
  <c r="AY141" i="157"/>
  <c r="AX141" i="157"/>
  <c r="AW141" i="157"/>
  <c r="AV141" i="157"/>
  <c r="AU141" i="157"/>
  <c r="AT141" i="157"/>
  <c r="AS141" i="157"/>
  <c r="AR141" i="157"/>
  <c r="AQ141" i="157"/>
  <c r="AP141" i="157"/>
  <c r="AO141" i="157"/>
  <c r="AN141" i="157"/>
  <c r="AM141" i="157"/>
  <c r="AL141" i="157"/>
  <c r="AK141" i="157"/>
  <c r="AJ141" i="157"/>
  <c r="AI141" i="157"/>
  <c r="AH141" i="157"/>
  <c r="AG141" i="157"/>
  <c r="AF141" i="157"/>
  <c r="AE141" i="157"/>
  <c r="AD141" i="157"/>
  <c r="AC141" i="157"/>
  <c r="AB141" i="157"/>
  <c r="AA141" i="157"/>
  <c r="Z141" i="157"/>
  <c r="Y141" i="157"/>
  <c r="X141" i="157"/>
  <c r="W141" i="157"/>
  <c r="V141" i="157"/>
  <c r="U141" i="157"/>
  <c r="T141" i="157"/>
  <c r="S141" i="157"/>
  <c r="R141" i="157"/>
  <c r="Q141" i="157"/>
  <c r="P141" i="157"/>
  <c r="O141" i="157"/>
  <c r="N141" i="157"/>
  <c r="M141" i="157"/>
  <c r="L141" i="157"/>
  <c r="K141" i="157"/>
  <c r="J141" i="157"/>
  <c r="I141" i="157"/>
  <c r="F141" i="157"/>
  <c r="D141" i="157"/>
  <c r="BN140" i="157"/>
  <c r="H140" i="157"/>
  <c r="F140" i="157"/>
  <c r="D140" i="157"/>
  <c r="BN139" i="157"/>
  <c r="H139" i="157"/>
  <c r="F139" i="157"/>
  <c r="D139" i="157"/>
  <c r="BN138" i="157"/>
  <c r="H138" i="157"/>
  <c r="F138" i="157"/>
  <c r="D138" i="157"/>
  <c r="BN137" i="157"/>
  <c r="H137" i="157"/>
  <c r="F137" i="157"/>
  <c r="D137" i="157"/>
  <c r="BN136" i="157"/>
  <c r="H136" i="157"/>
  <c r="F136" i="157"/>
  <c r="D136" i="157"/>
  <c r="BN135" i="157"/>
  <c r="H135" i="157"/>
  <c r="F135" i="157"/>
  <c r="D135" i="157"/>
  <c r="BN134" i="157"/>
  <c r="H134" i="157"/>
  <c r="F134" i="157"/>
  <c r="D134" i="157"/>
  <c r="BN133" i="157"/>
  <c r="H133" i="157"/>
  <c r="F133" i="157"/>
  <c r="D133" i="157"/>
  <c r="BN132" i="157"/>
  <c r="H132" i="157"/>
  <c r="F132" i="157"/>
  <c r="D132" i="157"/>
  <c r="BN131" i="157"/>
  <c r="H131" i="157"/>
  <c r="F131" i="157"/>
  <c r="D131" i="157"/>
  <c r="BN130" i="157"/>
  <c r="H130" i="157"/>
  <c r="F130" i="157"/>
  <c r="D130" i="157"/>
  <c r="BN129" i="157"/>
  <c r="H129" i="157"/>
  <c r="F129" i="157"/>
  <c r="D129" i="157"/>
  <c r="BN128" i="157"/>
  <c r="H128" i="157"/>
  <c r="F128" i="157"/>
  <c r="D128" i="157"/>
  <c r="BN127" i="157"/>
  <c r="H127" i="157"/>
  <c r="F127" i="157"/>
  <c r="D127" i="157"/>
  <c r="BN126" i="157"/>
  <c r="H126" i="157"/>
  <c r="F126" i="157"/>
  <c r="D126" i="157"/>
  <c r="BN125" i="157"/>
  <c r="H125" i="157"/>
  <c r="F125" i="157"/>
  <c r="D125" i="157"/>
  <c r="BN124" i="157"/>
  <c r="L124" i="157"/>
  <c r="H124" i="157" s="1"/>
  <c r="F124" i="157"/>
  <c r="D124" i="157"/>
  <c r="BN123" i="157"/>
  <c r="L123" i="157"/>
  <c r="H123" i="157"/>
  <c r="F123" i="157"/>
  <c r="D123" i="157"/>
  <c r="BN122" i="157"/>
  <c r="Q122" i="157"/>
  <c r="L122" i="157"/>
  <c r="F122" i="157"/>
  <c r="D122" i="157"/>
  <c r="BN121" i="157"/>
  <c r="Q121" i="157"/>
  <c r="H121" i="157" s="1"/>
  <c r="F121" i="157"/>
  <c r="D121" i="157"/>
  <c r="BN120" i="157"/>
  <c r="H120" i="157"/>
  <c r="F120" i="157"/>
  <c r="D120" i="157"/>
  <c r="BN119" i="157"/>
  <c r="Q119" i="157"/>
  <c r="H119" i="157"/>
  <c r="F119" i="157"/>
  <c r="D119" i="157"/>
  <c r="BN118" i="157"/>
  <c r="H118" i="157"/>
  <c r="F118" i="157"/>
  <c r="D118" i="157"/>
  <c r="BN117" i="157"/>
  <c r="H117" i="157"/>
  <c r="F117" i="157"/>
  <c r="D117" i="157"/>
  <c r="BN116" i="157"/>
  <c r="Q116" i="157"/>
  <c r="L116" i="157"/>
  <c r="F116" i="157"/>
  <c r="D116" i="157"/>
  <c r="BN115" i="157"/>
  <c r="H115" i="157"/>
  <c r="F115" i="157"/>
  <c r="D115" i="157"/>
  <c r="BN114" i="157"/>
  <c r="H114" i="157"/>
  <c r="F114" i="157"/>
  <c r="D114" i="157"/>
  <c r="BN113" i="157"/>
  <c r="H113" i="157"/>
  <c r="F113" i="157"/>
  <c r="D113" i="157"/>
  <c r="BN112" i="157"/>
  <c r="L112" i="157"/>
  <c r="H112" i="157" s="1"/>
  <c r="F112" i="157"/>
  <c r="D112" i="157"/>
  <c r="BN111" i="157"/>
  <c r="H111" i="157"/>
  <c r="F111" i="157"/>
  <c r="D111" i="157"/>
  <c r="BN110" i="157"/>
  <c r="Q110" i="157"/>
  <c r="H110" i="157"/>
  <c r="F110" i="157"/>
  <c r="D110" i="157"/>
  <c r="BN109" i="157"/>
  <c r="H109" i="157"/>
  <c r="F109" i="157"/>
  <c r="D109" i="157"/>
  <c r="BN108" i="157"/>
  <c r="H108" i="157"/>
  <c r="F108" i="157"/>
  <c r="D108" i="157"/>
  <c r="BN107" i="157"/>
  <c r="H107" i="157"/>
  <c r="F107" i="157"/>
  <c r="D107" i="157"/>
  <c r="BN106" i="157"/>
  <c r="H106" i="157"/>
  <c r="F106" i="157"/>
  <c r="D106" i="157"/>
  <c r="BN105" i="157"/>
  <c r="H105" i="157"/>
  <c r="F105" i="157"/>
  <c r="D105" i="157"/>
  <c r="BN104" i="157"/>
  <c r="H104" i="157"/>
  <c r="F104" i="157"/>
  <c r="D104" i="157"/>
  <c r="BN103" i="157"/>
  <c r="H103" i="157"/>
  <c r="F103" i="157"/>
  <c r="D103" i="157"/>
  <c r="BN102" i="157"/>
  <c r="H102" i="157"/>
  <c r="BM102" i="157" s="1"/>
  <c r="F102" i="157"/>
  <c r="D102" i="157"/>
  <c r="BN101" i="157"/>
  <c r="BM101" i="157"/>
  <c r="H101" i="157"/>
  <c r="F101" i="157"/>
  <c r="D101" i="157"/>
  <c r="BN100" i="157"/>
  <c r="F100" i="157"/>
  <c r="D100" i="157"/>
  <c r="BN99" i="157"/>
  <c r="Q99" i="157"/>
  <c r="H99" i="157" s="1"/>
  <c r="BM99" i="157" s="1"/>
  <c r="F99" i="157"/>
  <c r="D99" i="157"/>
  <c r="BN98" i="157"/>
  <c r="H98" i="157"/>
  <c r="D98" i="157" s="1"/>
  <c r="BM98" i="157" s="1"/>
  <c r="F98" i="157"/>
  <c r="BN97" i="157"/>
  <c r="H97" i="157"/>
  <c r="D97" i="157" s="1"/>
  <c r="BM97" i="157" s="1"/>
  <c r="F97" i="157"/>
  <c r="BN96" i="157"/>
  <c r="H96" i="157"/>
  <c r="D96" i="157" s="1"/>
  <c r="BM96" i="157" s="1"/>
  <c r="F96" i="157"/>
  <c r="BN95" i="157"/>
  <c r="H95" i="157"/>
  <c r="D95" i="157" s="1"/>
  <c r="BM95" i="157" s="1"/>
  <c r="F95" i="157"/>
  <c r="BN94" i="157"/>
  <c r="H94" i="157"/>
  <c r="D94" i="157" s="1"/>
  <c r="BM94" i="157" s="1"/>
  <c r="F94" i="157"/>
  <c r="BN93" i="157"/>
  <c r="H93" i="157"/>
  <c r="D93" i="157" s="1"/>
  <c r="BM93" i="157" s="1"/>
  <c r="F93" i="157"/>
  <c r="BN92" i="157"/>
  <c r="H92" i="157"/>
  <c r="BM92" i="157" s="1"/>
  <c r="BN91" i="157"/>
  <c r="H91" i="157"/>
  <c r="D91" i="157" s="1"/>
  <c r="BM91" i="157" s="1"/>
  <c r="F91" i="157"/>
  <c r="BN90" i="157"/>
  <c r="H90" i="157"/>
  <c r="D90" i="157" s="1"/>
  <c r="BM90" i="157" s="1"/>
  <c r="F90" i="157"/>
  <c r="BN89" i="157"/>
  <c r="H89" i="157"/>
  <c r="D89" i="157" s="1"/>
  <c r="BM89" i="157" s="1"/>
  <c r="F89" i="157"/>
  <c r="BN88" i="157"/>
  <c r="H88" i="157"/>
  <c r="D88" i="157" s="1"/>
  <c r="BM88" i="157" s="1"/>
  <c r="F88" i="157"/>
  <c r="BN87" i="157"/>
  <c r="H87" i="157"/>
  <c r="D87" i="157" s="1"/>
  <c r="BM87" i="157" s="1"/>
  <c r="F87" i="157"/>
  <c r="BN86" i="157"/>
  <c r="H86" i="157"/>
  <c r="D86" i="157" s="1"/>
  <c r="BM86" i="157" s="1"/>
  <c r="F86" i="157"/>
  <c r="BN85" i="157"/>
  <c r="H85" i="157"/>
  <c r="F85" i="157"/>
  <c r="D85" i="157"/>
  <c r="BN84" i="157"/>
  <c r="H84" i="157"/>
  <c r="F84" i="157"/>
  <c r="D84" i="157"/>
  <c r="BN83" i="157"/>
  <c r="H83" i="157"/>
  <c r="D83" i="157"/>
  <c r="BN82" i="157"/>
  <c r="H82" i="157"/>
  <c r="D82" i="157" s="1"/>
  <c r="BM82" i="157" s="1"/>
  <c r="F82" i="157"/>
  <c r="BN81" i="157"/>
  <c r="H81" i="157"/>
  <c r="BM81" i="157" s="1"/>
  <c r="F81" i="157"/>
  <c r="D81" i="157"/>
  <c r="BN80" i="157"/>
  <c r="H80" i="157"/>
  <c r="D80" i="157" s="1"/>
  <c r="BM80" i="157" s="1"/>
  <c r="F80" i="157"/>
  <c r="BN79" i="157"/>
  <c r="H79" i="157"/>
  <c r="D79" i="157" s="1"/>
  <c r="BM79" i="157" s="1"/>
  <c r="F79" i="157"/>
  <c r="BN78" i="157"/>
  <c r="H78" i="157"/>
  <c r="D78" i="157" s="1"/>
  <c r="BM78" i="157" s="1"/>
  <c r="F78" i="157"/>
  <c r="BN77" i="157"/>
  <c r="H77" i="157"/>
  <c r="D77" i="157" s="1"/>
  <c r="BM77" i="157" s="1"/>
  <c r="F77" i="157"/>
  <c r="BN76" i="157"/>
  <c r="H76" i="157"/>
  <c r="F76" i="157"/>
  <c r="D76" i="157"/>
  <c r="BN75" i="157"/>
  <c r="H75" i="157"/>
  <c r="D75" i="157" s="1"/>
  <c r="BM75" i="157" s="1"/>
  <c r="F75" i="157"/>
  <c r="BN74" i="157"/>
  <c r="H74" i="157"/>
  <c r="D74" i="157" s="1"/>
  <c r="BM74" i="157" s="1"/>
  <c r="F74" i="157"/>
  <c r="BN73" i="157"/>
  <c r="H73" i="157"/>
  <c r="D73" i="157" s="1"/>
  <c r="BM73" i="157" s="1"/>
  <c r="F73" i="157"/>
  <c r="BN72" i="157"/>
  <c r="H72" i="157"/>
  <c r="D72" i="157" s="1"/>
  <c r="BM72" i="157" s="1"/>
  <c r="F72" i="157"/>
  <c r="BN71" i="157"/>
  <c r="H71" i="157"/>
  <c r="D71" i="157" s="1"/>
  <c r="BM71" i="157" s="1"/>
  <c r="F71" i="157"/>
  <c r="H70" i="157"/>
  <c r="F70" i="157"/>
  <c r="D70" i="157"/>
  <c r="BN69" i="157"/>
  <c r="H69" i="157"/>
  <c r="D69" i="157" s="1"/>
  <c r="BM69" i="157" s="1"/>
  <c r="F69" i="157"/>
  <c r="BN68" i="157"/>
  <c r="H68" i="157"/>
  <c r="D68" i="157" s="1"/>
  <c r="BM68" i="157" s="1"/>
  <c r="F68" i="157"/>
  <c r="BN67" i="157"/>
  <c r="H67" i="157"/>
  <c r="F67" i="157"/>
  <c r="D67" i="157"/>
  <c r="BN66" i="157"/>
  <c r="H66" i="157"/>
  <c r="BM66" i="157" s="1"/>
  <c r="F66" i="157"/>
  <c r="BN65" i="157"/>
  <c r="H65" i="157"/>
  <c r="F65" i="157"/>
  <c r="D65" i="157"/>
  <c r="BN64" i="157"/>
  <c r="H64" i="157"/>
  <c r="D64" i="157" s="1"/>
  <c r="BM64" i="157" s="1"/>
  <c r="F64" i="157"/>
  <c r="BN63" i="157"/>
  <c r="H63" i="157"/>
  <c r="F63" i="157"/>
  <c r="D63" i="157"/>
  <c r="BM63" i="157" s="1"/>
  <c r="BN62" i="157"/>
  <c r="H62" i="157"/>
  <c r="D62" i="157" s="1"/>
  <c r="BM62" i="157" s="1"/>
  <c r="F62" i="157"/>
  <c r="BN61" i="157"/>
  <c r="H61" i="157"/>
  <c r="D61" i="157" s="1"/>
  <c r="BM61" i="157" s="1"/>
  <c r="F61" i="157"/>
  <c r="BK60" i="157"/>
  <c r="BJ60" i="157"/>
  <c r="BI60" i="157"/>
  <c r="BH60" i="157"/>
  <c r="BG60" i="157"/>
  <c r="BF60" i="157"/>
  <c r="BE60" i="157"/>
  <c r="BD60" i="157"/>
  <c r="BC60" i="157"/>
  <c r="BB60" i="157"/>
  <c r="BA60" i="157"/>
  <c r="AZ60" i="157"/>
  <c r="AY60" i="157"/>
  <c r="AX60" i="157"/>
  <c r="AW60" i="157"/>
  <c r="AV60" i="157"/>
  <c r="AU60" i="157"/>
  <c r="AT60" i="157"/>
  <c r="AS60" i="157"/>
  <c r="AR60" i="157"/>
  <c r="AQ60" i="157"/>
  <c r="AP60" i="157"/>
  <c r="AO60" i="157"/>
  <c r="AN60" i="157"/>
  <c r="AM60" i="157"/>
  <c r="AL60" i="157"/>
  <c r="AK60" i="157"/>
  <c r="AJ60" i="157"/>
  <c r="AI60" i="157"/>
  <c r="AH60" i="157"/>
  <c r="AG60" i="157"/>
  <c r="AF60" i="157"/>
  <c r="AE60" i="157"/>
  <c r="AD60" i="157"/>
  <c r="AC60" i="157"/>
  <c r="AB60" i="157"/>
  <c r="AA60" i="157"/>
  <c r="Z60" i="157"/>
  <c r="Y60" i="157"/>
  <c r="X60" i="157"/>
  <c r="W60" i="157"/>
  <c r="V60" i="157"/>
  <c r="U60" i="157"/>
  <c r="T60" i="157"/>
  <c r="S60" i="157"/>
  <c r="R60" i="157"/>
  <c r="P60" i="157"/>
  <c r="O60" i="157"/>
  <c r="N60" i="157"/>
  <c r="M60" i="157"/>
  <c r="K60" i="157"/>
  <c r="J60" i="157"/>
  <c r="I60" i="157"/>
  <c r="F60" i="157"/>
  <c r="D60" i="157"/>
  <c r="H59" i="157"/>
  <c r="F59" i="157"/>
  <c r="D59" i="157"/>
  <c r="H58" i="157"/>
  <c r="F58" i="157"/>
  <c r="H57" i="157"/>
  <c r="F57" i="157"/>
  <c r="H56" i="157"/>
  <c r="F56" i="157"/>
  <c r="H55" i="157"/>
  <c r="F55" i="157"/>
  <c r="H54" i="157"/>
  <c r="F54" i="157"/>
  <c r="D54" i="157"/>
  <c r="BK53" i="157"/>
  <c r="BJ53" i="157"/>
  <c r="BI53" i="157"/>
  <c r="BH53" i="157"/>
  <c r="BG53" i="157"/>
  <c r="BF53" i="157"/>
  <c r="BE53" i="157"/>
  <c r="BD53" i="157"/>
  <c r="BC53" i="157"/>
  <c r="BB53" i="157"/>
  <c r="BA53" i="157"/>
  <c r="AZ53" i="157"/>
  <c r="AY53" i="157"/>
  <c r="AX53" i="157"/>
  <c r="AW53" i="157"/>
  <c r="AV53" i="157"/>
  <c r="AU53" i="157"/>
  <c r="AT53" i="157"/>
  <c r="AS53" i="157"/>
  <c r="AR53" i="157"/>
  <c r="AQ53" i="157"/>
  <c r="AP53" i="157"/>
  <c r="AO53" i="157"/>
  <c r="AN53" i="157"/>
  <c r="AM53" i="157"/>
  <c r="AL53" i="157"/>
  <c r="AK53" i="157"/>
  <c r="AJ53" i="157"/>
  <c r="AI53" i="157"/>
  <c r="AH53" i="157"/>
  <c r="AG53" i="157"/>
  <c r="AF53" i="157"/>
  <c r="AE53" i="157"/>
  <c r="AD53" i="157"/>
  <c r="AC53" i="157"/>
  <c r="AB53" i="157"/>
  <c r="AA53" i="157"/>
  <c r="Z53" i="157"/>
  <c r="Y53" i="157"/>
  <c r="X53" i="157"/>
  <c r="W53" i="157"/>
  <c r="V53" i="157"/>
  <c r="U53" i="157"/>
  <c r="T53" i="157"/>
  <c r="S53" i="157"/>
  <c r="R53" i="157"/>
  <c r="Q53" i="157"/>
  <c r="P53" i="157"/>
  <c r="O53" i="157"/>
  <c r="N53" i="157"/>
  <c r="M53" i="157"/>
  <c r="L53" i="157"/>
  <c r="K53" i="157"/>
  <c r="J53" i="157"/>
  <c r="I53" i="157"/>
  <c r="F53" i="157"/>
  <c r="D53" i="157"/>
  <c r="H52" i="157"/>
  <c r="F52" i="157"/>
  <c r="D52" i="157"/>
  <c r="H51" i="157"/>
  <c r="F51" i="157"/>
  <c r="D51" i="157"/>
  <c r="H50" i="157"/>
  <c r="F50" i="157"/>
  <c r="D50" i="157"/>
  <c r="BK49" i="157"/>
  <c r="BJ49" i="157"/>
  <c r="BI49" i="157"/>
  <c r="BH49" i="157"/>
  <c r="BG49" i="157"/>
  <c r="BF49" i="157"/>
  <c r="BE49" i="157"/>
  <c r="BD49" i="157"/>
  <c r="BC49" i="157"/>
  <c r="BB49" i="157"/>
  <c r="BA49" i="157"/>
  <c r="AZ49" i="157"/>
  <c r="AY49" i="157"/>
  <c r="AX49" i="157"/>
  <c r="AW49" i="157"/>
  <c r="AV49" i="157"/>
  <c r="AU49" i="157"/>
  <c r="AT49" i="157"/>
  <c r="AS49" i="157"/>
  <c r="AR49" i="157"/>
  <c r="AQ49" i="157"/>
  <c r="AP49" i="157"/>
  <c r="AO49" i="157"/>
  <c r="AN49" i="157"/>
  <c r="AM49" i="157"/>
  <c r="AL49" i="157"/>
  <c r="AK49" i="157"/>
  <c r="AJ49" i="157"/>
  <c r="AI49" i="157"/>
  <c r="AH49" i="157"/>
  <c r="AG49" i="157"/>
  <c r="AF49" i="157"/>
  <c r="AE49" i="157"/>
  <c r="AD49" i="157"/>
  <c r="AC49" i="157"/>
  <c r="AB49" i="157"/>
  <c r="AA49" i="157"/>
  <c r="Z49" i="157"/>
  <c r="Y49" i="157"/>
  <c r="X49" i="157"/>
  <c r="W49" i="157"/>
  <c r="V49" i="157"/>
  <c r="U49" i="157"/>
  <c r="T49" i="157"/>
  <c r="S49" i="157"/>
  <c r="R49" i="157"/>
  <c r="Q49" i="157"/>
  <c r="P49" i="157"/>
  <c r="O49" i="157"/>
  <c r="N49" i="157"/>
  <c r="M49" i="157"/>
  <c r="L49" i="157"/>
  <c r="K49" i="157"/>
  <c r="J49" i="157"/>
  <c r="H49" i="157" s="1"/>
  <c r="I49" i="157"/>
  <c r="F49" i="157"/>
  <c r="D49" i="157"/>
  <c r="H48" i="157"/>
  <c r="F48" i="157"/>
  <c r="D48" i="157"/>
  <c r="H47" i="157"/>
  <c r="F47" i="157"/>
  <c r="D47" i="157"/>
  <c r="H46" i="157"/>
  <c r="F46" i="157"/>
  <c r="D46" i="157"/>
  <c r="H45" i="157"/>
  <c r="F45" i="157"/>
  <c r="D45" i="157"/>
  <c r="BK44" i="157"/>
  <c r="BJ44" i="157"/>
  <c r="BI44" i="157"/>
  <c r="BH44" i="157"/>
  <c r="BG44" i="157"/>
  <c r="BF44" i="157"/>
  <c r="BE44" i="157"/>
  <c r="BD44" i="157"/>
  <c r="BC44" i="157"/>
  <c r="BB44" i="157"/>
  <c r="BA44" i="157"/>
  <c r="AZ44" i="157"/>
  <c r="AY44" i="157"/>
  <c r="AX44" i="157"/>
  <c r="AW44" i="157"/>
  <c r="AV44" i="157"/>
  <c r="AU44" i="157"/>
  <c r="AT44" i="157"/>
  <c r="AS44" i="157"/>
  <c r="AR44" i="157"/>
  <c r="AQ44" i="157"/>
  <c r="AP44" i="157"/>
  <c r="AO44" i="157"/>
  <c r="AN44" i="157"/>
  <c r="AM44" i="157"/>
  <c r="AL44" i="157"/>
  <c r="AK44" i="157"/>
  <c r="AJ44" i="157"/>
  <c r="AI44" i="157"/>
  <c r="AH44" i="157"/>
  <c r="AG44" i="157"/>
  <c r="AF44" i="157"/>
  <c r="AE44" i="157"/>
  <c r="AD44" i="157"/>
  <c r="AC44" i="157"/>
  <c r="AB44" i="157"/>
  <c r="AA44" i="157"/>
  <c r="Z44" i="157"/>
  <c r="Y44" i="157"/>
  <c r="X44" i="157"/>
  <c r="W44" i="157"/>
  <c r="V44" i="157"/>
  <c r="U44" i="157"/>
  <c r="T44" i="157"/>
  <c r="S44" i="157"/>
  <c r="R44" i="157"/>
  <c r="Q44" i="157"/>
  <c r="P44" i="157"/>
  <c r="O44" i="157"/>
  <c r="N44" i="157"/>
  <c r="M44" i="157"/>
  <c r="L44" i="157"/>
  <c r="K44" i="157"/>
  <c r="H44" i="157" s="1"/>
  <c r="J44" i="157"/>
  <c r="I44" i="157"/>
  <c r="D44" i="157"/>
  <c r="H43" i="157"/>
  <c r="F43" i="157"/>
  <c r="D43" i="157"/>
  <c r="H42" i="157"/>
  <c r="F42" i="157"/>
  <c r="D42" i="157"/>
  <c r="H41" i="157"/>
  <c r="F41" i="157"/>
  <c r="D41" i="157"/>
  <c r="H40" i="157"/>
  <c r="F40" i="157"/>
  <c r="D40" i="157"/>
  <c r="H39" i="157"/>
  <c r="F39" i="157"/>
  <c r="D39" i="157"/>
  <c r="BK38" i="157"/>
  <c r="BJ38" i="157"/>
  <c r="BI38" i="157"/>
  <c r="BH38" i="157"/>
  <c r="BG38" i="157"/>
  <c r="BF38" i="157"/>
  <c r="BE38" i="157"/>
  <c r="BD38" i="157"/>
  <c r="BC38" i="157"/>
  <c r="BB38" i="157"/>
  <c r="BA38" i="157"/>
  <c r="AZ38" i="157"/>
  <c r="AY38" i="157"/>
  <c r="AX38" i="157"/>
  <c r="AW38" i="157"/>
  <c r="AV38" i="157"/>
  <c r="AU38" i="157"/>
  <c r="AT38" i="157"/>
  <c r="AS38" i="157"/>
  <c r="AR38" i="157"/>
  <c r="AQ38" i="157"/>
  <c r="AP38" i="157"/>
  <c r="AO38" i="157"/>
  <c r="AN38" i="157"/>
  <c r="AM38" i="157"/>
  <c r="AL38" i="157"/>
  <c r="AK38" i="157"/>
  <c r="AJ38" i="157"/>
  <c r="AI38" i="157"/>
  <c r="AH38" i="157"/>
  <c r="AG38" i="157"/>
  <c r="AF38" i="157"/>
  <c r="AE38" i="157"/>
  <c r="AD38" i="157"/>
  <c r="AC38" i="157"/>
  <c r="AB38" i="157"/>
  <c r="AA38" i="157"/>
  <c r="Z38" i="157"/>
  <c r="Y38" i="157"/>
  <c r="X38" i="157"/>
  <c r="W38" i="157"/>
  <c r="V38" i="157"/>
  <c r="U38" i="157"/>
  <c r="T38" i="157"/>
  <c r="S38" i="157"/>
  <c r="R38" i="157"/>
  <c r="Q38" i="157"/>
  <c r="P38" i="157"/>
  <c r="O38" i="157"/>
  <c r="N38" i="157"/>
  <c r="M38" i="157"/>
  <c r="L38" i="157"/>
  <c r="K38" i="157"/>
  <c r="J38" i="157"/>
  <c r="I38" i="157"/>
  <c r="F38" i="157"/>
  <c r="D38" i="157"/>
  <c r="H37" i="157"/>
  <c r="F37" i="157"/>
  <c r="D37" i="157"/>
  <c r="H36" i="157"/>
  <c r="F36" i="157"/>
  <c r="D36" i="157"/>
  <c r="H35" i="157"/>
  <c r="F35" i="157"/>
  <c r="D35" i="157"/>
  <c r="H34" i="157"/>
  <c r="F34" i="157"/>
  <c r="D34" i="157"/>
  <c r="H33" i="157"/>
  <c r="F33" i="157"/>
  <c r="D33" i="157"/>
  <c r="BK32" i="157"/>
  <c r="BJ32" i="157"/>
  <c r="BI32" i="157"/>
  <c r="BH32" i="157"/>
  <c r="BG32" i="157"/>
  <c r="BF32" i="157"/>
  <c r="BE32" i="157"/>
  <c r="BD32" i="157"/>
  <c r="BC32" i="157"/>
  <c r="BB32" i="157"/>
  <c r="BA32" i="157"/>
  <c r="AZ32" i="157"/>
  <c r="AY32" i="157"/>
  <c r="AX32" i="157"/>
  <c r="AW32" i="157"/>
  <c r="AV32" i="157"/>
  <c r="AU32" i="157"/>
  <c r="AT32" i="157"/>
  <c r="AS32" i="157"/>
  <c r="AR32" i="157"/>
  <c r="AQ32" i="157"/>
  <c r="AP32" i="157"/>
  <c r="AO32" i="157"/>
  <c r="AN32" i="157"/>
  <c r="AM32" i="157"/>
  <c r="AL32" i="157"/>
  <c r="AK32" i="157"/>
  <c r="AJ32" i="157"/>
  <c r="AI32" i="157"/>
  <c r="AH32" i="157"/>
  <c r="AG32" i="157"/>
  <c r="AF32" i="157"/>
  <c r="AE32" i="157"/>
  <c r="AD32" i="157"/>
  <c r="AC32" i="157"/>
  <c r="AB32" i="157"/>
  <c r="AA32" i="157"/>
  <c r="Z32" i="157"/>
  <c r="Y32" i="157"/>
  <c r="X32" i="157"/>
  <c r="W32" i="157"/>
  <c r="V32" i="157"/>
  <c r="U32" i="157"/>
  <c r="T32" i="157"/>
  <c r="S32" i="157"/>
  <c r="R32" i="157"/>
  <c r="Q32" i="157"/>
  <c r="P32" i="157"/>
  <c r="O32" i="157"/>
  <c r="N32" i="157"/>
  <c r="M32" i="157"/>
  <c r="L32" i="157"/>
  <c r="K32" i="157"/>
  <c r="J32" i="157"/>
  <c r="I32" i="157"/>
  <c r="F32" i="157"/>
  <c r="D32" i="157"/>
  <c r="H31" i="157"/>
  <c r="F31" i="157"/>
  <c r="D31" i="157"/>
  <c r="H30" i="157"/>
  <c r="F30" i="157"/>
  <c r="D30" i="157"/>
  <c r="H29" i="157"/>
  <c r="F29" i="157"/>
  <c r="D29" i="157"/>
  <c r="H28" i="157"/>
  <c r="F28" i="157"/>
  <c r="D28" i="157"/>
  <c r="BK27" i="157"/>
  <c r="BJ27" i="157"/>
  <c r="BI27" i="157"/>
  <c r="BH27" i="157"/>
  <c r="BG27" i="157"/>
  <c r="BF27" i="157"/>
  <c r="BE27" i="157"/>
  <c r="BD27" i="157"/>
  <c r="BC27" i="157"/>
  <c r="BB27" i="157"/>
  <c r="BA27" i="157"/>
  <c r="AZ27" i="157"/>
  <c r="AY27" i="157"/>
  <c r="AX27" i="157"/>
  <c r="AW27" i="157"/>
  <c r="AV27" i="157"/>
  <c r="AU27" i="157"/>
  <c r="AT27" i="157"/>
  <c r="AS27" i="157"/>
  <c r="AR27" i="157"/>
  <c r="AQ27" i="157"/>
  <c r="AP27" i="157"/>
  <c r="AO27" i="157"/>
  <c r="AN27" i="157"/>
  <c r="AM27" i="157"/>
  <c r="AL27" i="157"/>
  <c r="AK27" i="157"/>
  <c r="AJ27" i="157"/>
  <c r="AI27" i="157"/>
  <c r="AH27" i="157"/>
  <c r="AG27" i="157"/>
  <c r="AF27" i="157"/>
  <c r="AE27" i="157"/>
  <c r="AD27" i="157"/>
  <c r="AC27" i="157"/>
  <c r="AB27" i="157"/>
  <c r="AA27" i="157"/>
  <c r="Z27" i="157"/>
  <c r="Y27" i="157"/>
  <c r="X27" i="157"/>
  <c r="W27" i="157"/>
  <c r="V27" i="157"/>
  <c r="U27" i="157"/>
  <c r="T27" i="157"/>
  <c r="S27" i="157"/>
  <c r="R27" i="157"/>
  <c r="Q27" i="157"/>
  <c r="P27" i="157"/>
  <c r="O27" i="157"/>
  <c r="N27" i="157"/>
  <c r="M27" i="157"/>
  <c r="L27" i="157"/>
  <c r="K27" i="157"/>
  <c r="J27" i="157"/>
  <c r="I27" i="157"/>
  <c r="F27" i="157"/>
  <c r="D27" i="157"/>
  <c r="H26" i="157"/>
  <c r="F26" i="157"/>
  <c r="D26" i="157"/>
  <c r="H25" i="157"/>
  <c r="F25" i="157"/>
  <c r="D25" i="157"/>
  <c r="H24" i="157"/>
  <c r="F24" i="157"/>
  <c r="D24" i="157"/>
  <c r="BK23" i="157"/>
  <c r="BJ23" i="157"/>
  <c r="BI23" i="157"/>
  <c r="BH23" i="157"/>
  <c r="BG23" i="157"/>
  <c r="BF23" i="157"/>
  <c r="BE23" i="157"/>
  <c r="BD23" i="157"/>
  <c r="BC23" i="157"/>
  <c r="BB23" i="157"/>
  <c r="BA23" i="157"/>
  <c r="AZ23" i="157"/>
  <c r="AY23" i="157"/>
  <c r="AX23" i="157"/>
  <c r="AW23" i="157"/>
  <c r="AV23" i="157"/>
  <c r="AU23" i="157"/>
  <c r="AT23" i="157"/>
  <c r="AS23" i="157"/>
  <c r="AR23" i="157"/>
  <c r="AQ23" i="157"/>
  <c r="AP23" i="157"/>
  <c r="AO23" i="157"/>
  <c r="AN23" i="157"/>
  <c r="AM23" i="157"/>
  <c r="AL23" i="157"/>
  <c r="AK23" i="157"/>
  <c r="AJ23" i="157"/>
  <c r="AI23" i="157"/>
  <c r="AH23" i="157"/>
  <c r="AG23" i="157"/>
  <c r="AF23" i="157"/>
  <c r="AE23" i="157"/>
  <c r="AD23" i="157"/>
  <c r="AC23" i="157"/>
  <c r="AB23" i="157"/>
  <c r="AA23" i="157"/>
  <c r="Z23" i="157"/>
  <c r="Y23" i="157"/>
  <c r="X23" i="157"/>
  <c r="W23" i="157"/>
  <c r="V23" i="157"/>
  <c r="U23" i="157"/>
  <c r="T23" i="157"/>
  <c r="S23" i="157"/>
  <c r="R23" i="157"/>
  <c r="Q23" i="157"/>
  <c r="P23" i="157"/>
  <c r="O23" i="157"/>
  <c r="N23" i="157"/>
  <c r="M23" i="157"/>
  <c r="L23" i="157"/>
  <c r="K23" i="157"/>
  <c r="J23" i="157"/>
  <c r="I23" i="157"/>
  <c r="F23" i="157"/>
  <c r="D23" i="157"/>
  <c r="H22" i="157"/>
  <c r="F22" i="157"/>
  <c r="D22" i="157"/>
  <c r="H21" i="157"/>
  <c r="F21" i="157"/>
  <c r="D21" i="157"/>
  <c r="H20" i="157"/>
  <c r="F20" i="157"/>
  <c r="D20" i="157"/>
  <c r="BK19" i="157"/>
  <c r="BJ19" i="157"/>
  <c r="BI19" i="157"/>
  <c r="BH19" i="157"/>
  <c r="BG19" i="157"/>
  <c r="BF19" i="157"/>
  <c r="BE19" i="157"/>
  <c r="BD19" i="157"/>
  <c r="BC19" i="157"/>
  <c r="BB19" i="157"/>
  <c r="BA19" i="157"/>
  <c r="AZ19" i="157"/>
  <c r="AY19" i="157"/>
  <c r="AX19" i="157"/>
  <c r="AW19" i="157"/>
  <c r="AV19" i="157"/>
  <c r="AU19" i="157"/>
  <c r="AT19" i="157"/>
  <c r="AS19" i="157"/>
  <c r="AR19" i="157"/>
  <c r="AQ19" i="157"/>
  <c r="AP19" i="157"/>
  <c r="AO19" i="157"/>
  <c r="AN19" i="157"/>
  <c r="AM19" i="157"/>
  <c r="AL19" i="157"/>
  <c r="AK19" i="157"/>
  <c r="AJ19" i="157"/>
  <c r="AI19" i="157"/>
  <c r="AH19" i="157"/>
  <c r="AG19" i="157"/>
  <c r="AF19" i="157"/>
  <c r="AE19" i="157"/>
  <c r="AD19" i="157"/>
  <c r="AC19" i="157"/>
  <c r="AB19" i="157"/>
  <c r="AA19" i="157"/>
  <c r="Z19" i="157"/>
  <c r="Y19" i="157"/>
  <c r="X19" i="157"/>
  <c r="W19" i="157"/>
  <c r="V19" i="157"/>
  <c r="U19" i="157"/>
  <c r="T19" i="157"/>
  <c r="S19" i="157"/>
  <c r="R19" i="157"/>
  <c r="Q19" i="157"/>
  <c r="P19" i="157"/>
  <c r="O19" i="157"/>
  <c r="N19" i="157"/>
  <c r="M19" i="157"/>
  <c r="L19" i="157"/>
  <c r="K19" i="157"/>
  <c r="J19" i="157"/>
  <c r="I19" i="157"/>
  <c r="F19" i="157"/>
  <c r="D19" i="157"/>
  <c r="H18" i="157"/>
  <c r="F18" i="157"/>
  <c r="D18" i="157"/>
  <c r="H17" i="157"/>
  <c r="F17" i="157"/>
  <c r="D17" i="157"/>
  <c r="H16" i="157"/>
  <c r="F16" i="157"/>
  <c r="D16" i="157"/>
  <c r="BK15" i="157"/>
  <c r="BJ15" i="157"/>
  <c r="BI15" i="157"/>
  <c r="BH15" i="157"/>
  <c r="BG15" i="157"/>
  <c r="BF15" i="157"/>
  <c r="BE15" i="157"/>
  <c r="BD15" i="157"/>
  <c r="BC15" i="157"/>
  <c r="BB15" i="157"/>
  <c r="BA15" i="157"/>
  <c r="AZ15" i="157"/>
  <c r="AY15" i="157"/>
  <c r="AX15" i="157"/>
  <c r="AW15" i="157"/>
  <c r="AV15" i="157"/>
  <c r="AU15" i="157"/>
  <c r="AT15" i="157"/>
  <c r="AS15" i="157"/>
  <c r="AR15" i="157"/>
  <c r="AQ15" i="157"/>
  <c r="AP15" i="157"/>
  <c r="AO15" i="157"/>
  <c r="AN15" i="157"/>
  <c r="AM15" i="157"/>
  <c r="AL15" i="157"/>
  <c r="AK15" i="157"/>
  <c r="AJ15" i="157"/>
  <c r="AI15" i="157"/>
  <c r="AH15" i="157"/>
  <c r="AG15" i="157"/>
  <c r="AF15" i="157"/>
  <c r="AE15" i="157"/>
  <c r="AD15" i="157"/>
  <c r="AC15" i="157"/>
  <c r="AB15" i="157"/>
  <c r="AA15" i="157"/>
  <c r="Z15" i="157"/>
  <c r="Y15" i="157"/>
  <c r="X15" i="157"/>
  <c r="W15" i="157"/>
  <c r="V15" i="157"/>
  <c r="U15" i="157"/>
  <c r="T15" i="157"/>
  <c r="S15" i="157"/>
  <c r="R15" i="157"/>
  <c r="Q15" i="157"/>
  <c r="P15" i="157"/>
  <c r="O15" i="157"/>
  <c r="N15" i="157"/>
  <c r="M15" i="157"/>
  <c r="L15" i="157"/>
  <c r="K15" i="157"/>
  <c r="J15" i="157"/>
  <c r="I15" i="157"/>
  <c r="F15" i="157"/>
  <c r="D15" i="157"/>
  <c r="H14" i="157"/>
  <c r="F14" i="157"/>
  <c r="D14" i="157"/>
  <c r="H13" i="157"/>
  <c r="F13" i="157"/>
  <c r="D13" i="157"/>
  <c r="BK12" i="157"/>
  <c r="BJ12" i="157"/>
  <c r="BI12" i="157"/>
  <c r="BH12" i="157"/>
  <c r="BG12" i="157"/>
  <c r="BF12" i="157"/>
  <c r="BE12" i="157"/>
  <c r="BD12" i="157"/>
  <c r="BC12" i="157"/>
  <c r="BB12" i="157"/>
  <c r="BA12" i="157"/>
  <c r="AZ12" i="157"/>
  <c r="AY12" i="157"/>
  <c r="AX12" i="157"/>
  <c r="AW12" i="157"/>
  <c r="AV12" i="157"/>
  <c r="AU12" i="157"/>
  <c r="AT12" i="157"/>
  <c r="AS12" i="157"/>
  <c r="AR12" i="157"/>
  <c r="AQ12" i="157"/>
  <c r="AP12" i="157"/>
  <c r="AO12" i="157"/>
  <c r="AN12" i="157"/>
  <c r="AM12" i="157"/>
  <c r="AL12" i="157"/>
  <c r="AK12" i="157"/>
  <c r="AJ12" i="157"/>
  <c r="AI12" i="157"/>
  <c r="AH12" i="157"/>
  <c r="AG12" i="157"/>
  <c r="AF12" i="157"/>
  <c r="AE12" i="157"/>
  <c r="AD12" i="157"/>
  <c r="AC12" i="157"/>
  <c r="AB12" i="157"/>
  <c r="AA12" i="157"/>
  <c r="Z12" i="157"/>
  <c r="Y12" i="157"/>
  <c r="X12" i="157"/>
  <c r="W12" i="157"/>
  <c r="V12" i="157"/>
  <c r="U12" i="157"/>
  <c r="T12" i="157"/>
  <c r="S12" i="157"/>
  <c r="R12" i="157"/>
  <c r="Q12" i="157"/>
  <c r="P12" i="157"/>
  <c r="O12" i="157"/>
  <c r="N12" i="157"/>
  <c r="M12" i="157"/>
  <c r="L12" i="157"/>
  <c r="K12" i="157"/>
  <c r="J12" i="157"/>
  <c r="I12" i="157"/>
  <c r="F12" i="157"/>
  <c r="D12" i="157"/>
  <c r="H11" i="157"/>
  <c r="F11" i="157"/>
  <c r="D11" i="157"/>
  <c r="H10" i="157"/>
  <c r="F10" i="157"/>
  <c r="D10" i="157"/>
  <c r="H9" i="157"/>
  <c r="F9" i="157"/>
  <c r="D9" i="157"/>
  <c r="BK8" i="157"/>
  <c r="BJ8" i="157"/>
  <c r="BJ4" i="157" s="1"/>
  <c r="BI8" i="157"/>
  <c r="BH8" i="157"/>
  <c r="BG8" i="157"/>
  <c r="BF8" i="157"/>
  <c r="BE8" i="157"/>
  <c r="BD8" i="157"/>
  <c r="BC8" i="157"/>
  <c r="BB8" i="157"/>
  <c r="BA8" i="157"/>
  <c r="AZ8" i="157"/>
  <c r="AY8" i="157"/>
  <c r="AX8" i="157"/>
  <c r="AW8" i="157"/>
  <c r="AV8" i="157"/>
  <c r="AU8" i="157"/>
  <c r="AT8" i="157"/>
  <c r="AS8" i="157"/>
  <c r="AR8" i="157"/>
  <c r="AQ8" i="157"/>
  <c r="AP8" i="157"/>
  <c r="AO8" i="157"/>
  <c r="AN8" i="157"/>
  <c r="AM8" i="157"/>
  <c r="AL8" i="157"/>
  <c r="AK8" i="157"/>
  <c r="AJ8" i="157"/>
  <c r="AI8" i="157"/>
  <c r="AH8" i="157"/>
  <c r="AG8" i="157"/>
  <c r="AF8" i="157"/>
  <c r="AE8" i="157"/>
  <c r="AD8" i="157"/>
  <c r="AC8" i="157"/>
  <c r="AB8" i="157"/>
  <c r="AA8" i="157"/>
  <c r="Z8" i="157"/>
  <c r="Y8" i="157"/>
  <c r="X8" i="157"/>
  <c r="W8" i="157"/>
  <c r="V8" i="157"/>
  <c r="U8" i="157"/>
  <c r="T8" i="157"/>
  <c r="S8" i="157"/>
  <c r="R8" i="157"/>
  <c r="Q8" i="157"/>
  <c r="P8" i="157"/>
  <c r="O8" i="157"/>
  <c r="N8" i="157"/>
  <c r="M8" i="157"/>
  <c r="L8" i="157"/>
  <c r="K8" i="157"/>
  <c r="J8" i="157"/>
  <c r="E8" i="157" s="1"/>
  <c r="I8" i="157"/>
  <c r="F8" i="157"/>
  <c r="D8" i="157"/>
  <c r="H7" i="157"/>
  <c r="F7" i="157"/>
  <c r="D7" i="157"/>
  <c r="H6" i="157"/>
  <c r="F6" i="157"/>
  <c r="BK5" i="157"/>
  <c r="BJ5" i="157"/>
  <c r="BI5" i="157"/>
  <c r="BH5" i="157"/>
  <c r="BG5" i="157"/>
  <c r="BF5" i="157"/>
  <c r="BE5" i="157"/>
  <c r="BD5" i="157"/>
  <c r="BC5" i="157"/>
  <c r="BB5" i="157"/>
  <c r="BA5" i="157"/>
  <c r="AZ5" i="157"/>
  <c r="AY5" i="157"/>
  <c r="AX5" i="157"/>
  <c r="AW5" i="157"/>
  <c r="AV5" i="157"/>
  <c r="AV4" i="157" s="1"/>
  <c r="AU5" i="157"/>
  <c r="AT5" i="157"/>
  <c r="AS5" i="157"/>
  <c r="AR5" i="157"/>
  <c r="AR4" i="157" s="1"/>
  <c r="AQ5" i="157"/>
  <c r="AP5" i="157"/>
  <c r="AO5" i="157"/>
  <c r="AN5" i="157"/>
  <c r="AN4" i="157" s="1"/>
  <c r="AM5" i="157"/>
  <c r="AL5" i="157"/>
  <c r="AK5" i="157"/>
  <c r="AJ5" i="157"/>
  <c r="AI5" i="157"/>
  <c r="AH5" i="157"/>
  <c r="AG5" i="157"/>
  <c r="AF5" i="157"/>
  <c r="AF4" i="157" s="1"/>
  <c r="AE5" i="157"/>
  <c r="AD5" i="157"/>
  <c r="AC5" i="157"/>
  <c r="AB5" i="157"/>
  <c r="AB4" i="157" s="1"/>
  <c r="AA5" i="157"/>
  <c r="Z5" i="157"/>
  <c r="Y5" i="157"/>
  <c r="X5" i="157"/>
  <c r="X4" i="157" s="1"/>
  <c r="W5" i="157"/>
  <c r="V5" i="157"/>
  <c r="U5" i="157"/>
  <c r="T5" i="157"/>
  <c r="S5" i="157"/>
  <c r="R5" i="157"/>
  <c r="Q5" i="157"/>
  <c r="P5" i="157"/>
  <c r="O5" i="157"/>
  <c r="N5" i="157"/>
  <c r="M5" i="157"/>
  <c r="L5" i="157"/>
  <c r="K5" i="157"/>
  <c r="J5" i="157"/>
  <c r="I5" i="157"/>
  <c r="F5" i="157"/>
  <c r="D5" i="157"/>
  <c r="P4" i="157"/>
  <c r="H38" i="157" l="1"/>
  <c r="H208" i="157"/>
  <c r="BM226" i="157"/>
  <c r="BM367" i="157"/>
  <c r="H19" i="157"/>
  <c r="H268" i="157"/>
  <c r="H274" i="157"/>
  <c r="H542" i="157"/>
  <c r="BM85" i="157"/>
  <c r="K4" i="157"/>
  <c r="O4" i="157"/>
  <c r="S4" i="157"/>
  <c r="W4" i="157"/>
  <c r="AA4" i="157"/>
  <c r="AE4" i="157"/>
  <c r="AI4" i="157"/>
  <c r="AM4" i="157"/>
  <c r="AQ4" i="157"/>
  <c r="AU4" i="157"/>
  <c r="AY4" i="157"/>
  <c r="BE4" i="157"/>
  <c r="H12" i="157"/>
  <c r="T4" i="157"/>
  <c r="AJ4" i="157"/>
  <c r="AZ4" i="157"/>
  <c r="H499" i="157"/>
  <c r="H587" i="157"/>
  <c r="H599" i="157"/>
  <c r="D4" i="157"/>
  <c r="BH4" i="157"/>
  <c r="H32" i="157"/>
  <c r="H159" i="157"/>
  <c r="H569" i="157"/>
  <c r="M4" i="157"/>
  <c r="U4" i="157"/>
  <c r="AG4" i="157"/>
  <c r="AO4" i="157"/>
  <c r="AW4" i="157"/>
  <c r="BM65" i="157"/>
  <c r="Q60" i="157"/>
  <c r="H60" i="157" s="1"/>
  <c r="H256" i="157"/>
  <c r="H293" i="157"/>
  <c r="H563" i="157"/>
  <c r="H581" i="157"/>
  <c r="BF4" i="157"/>
  <c r="BD4" i="157"/>
  <c r="H53" i="157"/>
  <c r="H433" i="157"/>
  <c r="H5" i="157"/>
  <c r="Y4" i="157"/>
  <c r="AC4" i="157"/>
  <c r="AK4" i="157"/>
  <c r="AS4" i="157"/>
  <c r="BA4" i="157"/>
  <c r="BI4" i="157"/>
  <c r="H23" i="157"/>
  <c r="J4" i="157"/>
  <c r="N4" i="157"/>
  <c r="R4" i="157"/>
  <c r="V4" i="157"/>
  <c r="Z4" i="157"/>
  <c r="AD4" i="157"/>
  <c r="AH4" i="157"/>
  <c r="AL4" i="157"/>
  <c r="AP4" i="157"/>
  <c r="AT4" i="157"/>
  <c r="AX4" i="157"/>
  <c r="BB4" i="157"/>
  <c r="H15" i="157"/>
  <c r="BM67" i="157"/>
  <c r="H122" i="157"/>
  <c r="H213" i="157"/>
  <c r="H250" i="157"/>
  <c r="H299" i="157"/>
  <c r="H520" i="157"/>
  <c r="H553" i="157"/>
  <c r="E10" i="158"/>
  <c r="E60" i="158" s="1"/>
  <c r="F10" i="158"/>
  <c r="F60" i="158" s="1"/>
  <c r="D10" i="158"/>
  <c r="D60" i="158" s="1"/>
  <c r="BG4" i="157"/>
  <c r="BK4" i="157"/>
  <c r="H27" i="157"/>
  <c r="BM223" i="157"/>
  <c r="I4" i="157"/>
  <c r="BC4" i="157"/>
  <c r="H8" i="157"/>
  <c r="BM84" i="157"/>
  <c r="H116" i="157"/>
  <c r="L60" i="157"/>
  <c r="L4" i="157" s="1"/>
  <c r="H141" i="157"/>
  <c r="H150" i="157"/>
  <c r="H262" i="157"/>
  <c r="H279" i="157"/>
  <c r="H220" i="157"/>
  <c r="H458" i="157"/>
  <c r="H530" i="157"/>
  <c r="H593" i="157"/>
  <c r="H181" i="157"/>
  <c r="H243" i="157"/>
  <c r="H323" i="157"/>
  <c r="H339" i="157"/>
  <c r="H448" i="157"/>
  <c r="H476" i="157"/>
  <c r="H505" i="157"/>
  <c r="Q4" i="157" l="1"/>
  <c r="H4" i="157"/>
  <c r="BS4" i="157" s="1"/>
  <c r="K59" i="3" l="1"/>
  <c r="H38" i="3" l="1"/>
  <c r="P27" i="139" l="1"/>
  <c r="Q27" i="139"/>
  <c r="R27" i="139"/>
  <c r="S27" i="139"/>
  <c r="T27" i="139"/>
  <c r="U27" i="139"/>
  <c r="P28" i="139"/>
  <c r="Q28" i="139"/>
  <c r="R28" i="139"/>
  <c r="S28" i="139"/>
  <c r="T28" i="139"/>
  <c r="U28" i="139"/>
  <c r="E9" i="124" l="1"/>
  <c r="E8" i="124" s="1"/>
  <c r="E7" i="124" s="1"/>
  <c r="H4" i="156" l="1"/>
  <c r="G4" i="156"/>
  <c r="F4" i="156"/>
  <c r="E4" i="156"/>
  <c r="C4" i="156"/>
  <c r="C4" i="153"/>
  <c r="A5" i="153"/>
  <c r="E4" i="153"/>
  <c r="F4" i="153"/>
  <c r="G4" i="153"/>
  <c r="H4" i="153"/>
  <c r="H4" i="152"/>
  <c r="C4" i="152"/>
  <c r="A9" i="151"/>
  <c r="A10" i="151"/>
  <c r="A11" i="151"/>
  <c r="C11" i="151"/>
  <c r="A18" i="151"/>
  <c r="C18" i="151"/>
  <c r="D18" i="151" s="1"/>
  <c r="A30" i="151"/>
  <c r="C30" i="151"/>
  <c r="D30" i="151" s="1"/>
  <c r="G31" i="151"/>
  <c r="H31" i="151"/>
  <c r="I31" i="151"/>
  <c r="J31" i="151"/>
  <c r="K31" i="151"/>
  <c r="L31" i="151"/>
  <c r="M31" i="151"/>
  <c r="N31" i="151"/>
  <c r="O31" i="151"/>
  <c r="P31" i="151"/>
  <c r="Q31" i="151"/>
  <c r="R31" i="151"/>
  <c r="S31" i="151"/>
  <c r="T31" i="151"/>
  <c r="U31" i="151"/>
  <c r="V31" i="151"/>
  <c r="A32" i="151"/>
  <c r="C32" i="151"/>
  <c r="D32" i="151" s="1"/>
  <c r="I39" i="151"/>
  <c r="J39" i="151"/>
  <c r="M39" i="151"/>
  <c r="N39" i="151"/>
  <c r="R39" i="151"/>
  <c r="U39" i="151"/>
  <c r="A40" i="151"/>
  <c r="C40" i="151"/>
  <c r="D40" i="151" s="1"/>
  <c r="G39" i="151"/>
  <c r="K39" i="151"/>
  <c r="O39" i="151"/>
  <c r="Q39" i="151"/>
  <c r="S39" i="151"/>
  <c r="I54" i="151"/>
  <c r="J54" i="151"/>
  <c r="N54" i="151"/>
  <c r="U54" i="151"/>
  <c r="A55" i="151"/>
  <c r="C55" i="151"/>
  <c r="D55" i="151" s="1"/>
  <c r="G54" i="151"/>
  <c r="K54" i="151"/>
  <c r="M54" i="151"/>
  <c r="O54" i="151"/>
  <c r="Q54" i="151"/>
  <c r="R54" i="151"/>
  <c r="S54" i="151"/>
  <c r="A59" i="151"/>
  <c r="C59" i="151"/>
  <c r="B59" i="151"/>
  <c r="C58" i="151"/>
  <c r="D58" i="151" s="1"/>
  <c r="B58" i="151"/>
  <c r="A58" i="151"/>
  <c r="C57" i="151"/>
  <c r="B57" i="151"/>
  <c r="A57" i="151"/>
  <c r="C56" i="151"/>
  <c r="D56" i="151" s="1"/>
  <c r="B56" i="151"/>
  <c r="A56" i="151"/>
  <c r="B55" i="151"/>
  <c r="C54" i="151"/>
  <c r="D54" i="151" s="1"/>
  <c r="B54" i="151"/>
  <c r="A54" i="151"/>
  <c r="C53" i="151"/>
  <c r="B53" i="151"/>
  <c r="A53" i="151"/>
  <c r="C52" i="151"/>
  <c r="D52" i="151" s="1"/>
  <c r="B52" i="151"/>
  <c r="A52" i="151"/>
  <c r="C51" i="151"/>
  <c r="D51" i="151" s="1"/>
  <c r="B51" i="151"/>
  <c r="A51" i="151"/>
  <c r="C50" i="151"/>
  <c r="D50" i="151" s="1"/>
  <c r="B50" i="151"/>
  <c r="A50" i="151"/>
  <c r="C49" i="151"/>
  <c r="D49" i="151" s="1"/>
  <c r="B49" i="151"/>
  <c r="A49" i="151"/>
  <c r="C48" i="151"/>
  <c r="D48" i="151" s="1"/>
  <c r="B48" i="151"/>
  <c r="A48" i="151"/>
  <c r="C47" i="151"/>
  <c r="D47" i="151" s="1"/>
  <c r="B47" i="151"/>
  <c r="A47" i="151"/>
  <c r="C46" i="151"/>
  <c r="D46" i="151" s="1"/>
  <c r="B46" i="151"/>
  <c r="A46" i="151"/>
  <c r="C45" i="151"/>
  <c r="D45" i="151" s="1"/>
  <c r="B45" i="151"/>
  <c r="A45" i="151"/>
  <c r="C44" i="151"/>
  <c r="D44" i="151" s="1"/>
  <c r="B44" i="151"/>
  <c r="A44" i="151"/>
  <c r="C43" i="151"/>
  <c r="D43" i="151" s="1"/>
  <c r="B43" i="151"/>
  <c r="A43" i="151"/>
  <c r="C42" i="151"/>
  <c r="D42" i="151" s="1"/>
  <c r="B42" i="151"/>
  <c r="A42" i="151"/>
  <c r="C41" i="151"/>
  <c r="D41" i="151" s="1"/>
  <c r="B41" i="151"/>
  <c r="A41" i="151"/>
  <c r="B40" i="151"/>
  <c r="C39" i="151"/>
  <c r="B39" i="151"/>
  <c r="A39" i="151"/>
  <c r="C38" i="151"/>
  <c r="D38" i="151" s="1"/>
  <c r="B38" i="151"/>
  <c r="A38" i="151"/>
  <c r="C37" i="151"/>
  <c r="B37" i="151"/>
  <c r="A37" i="151"/>
  <c r="C36" i="151"/>
  <c r="D36" i="151" s="1"/>
  <c r="B36" i="151"/>
  <c r="A36" i="151"/>
  <c r="C35" i="151"/>
  <c r="B35" i="151"/>
  <c r="A35" i="151"/>
  <c r="C34" i="151"/>
  <c r="D34" i="151" s="1"/>
  <c r="B34" i="151"/>
  <c r="A34" i="151"/>
  <c r="C33" i="151"/>
  <c r="B33" i="151"/>
  <c r="A33" i="151"/>
  <c r="B32" i="151"/>
  <c r="C31" i="151"/>
  <c r="D31" i="151" s="1"/>
  <c r="B31" i="151"/>
  <c r="A31" i="151"/>
  <c r="B30" i="151"/>
  <c r="C29" i="151"/>
  <c r="D29" i="151" s="1"/>
  <c r="B29" i="151"/>
  <c r="A29" i="151"/>
  <c r="C28" i="151"/>
  <c r="D28" i="151" s="1"/>
  <c r="B28" i="151"/>
  <c r="A28" i="151"/>
  <c r="C27" i="151"/>
  <c r="B27" i="151"/>
  <c r="A27" i="151"/>
  <c r="C26" i="151"/>
  <c r="D26" i="151" s="1"/>
  <c r="B26" i="151"/>
  <c r="A26" i="151"/>
  <c r="C25" i="151"/>
  <c r="D25" i="151" s="1"/>
  <c r="B25" i="151"/>
  <c r="A25" i="151"/>
  <c r="C24" i="151"/>
  <c r="D24" i="151" s="1"/>
  <c r="B24" i="151"/>
  <c r="A24" i="151"/>
  <c r="C23" i="151"/>
  <c r="D23" i="151" s="1"/>
  <c r="B23" i="151"/>
  <c r="A23" i="151"/>
  <c r="C22" i="151"/>
  <c r="D22" i="151" s="1"/>
  <c r="B22" i="151"/>
  <c r="A22" i="151"/>
  <c r="C21" i="151"/>
  <c r="D21" i="151" s="1"/>
  <c r="B21" i="151"/>
  <c r="A21" i="151"/>
  <c r="C20" i="151"/>
  <c r="D20" i="151" s="1"/>
  <c r="B20" i="151"/>
  <c r="A20" i="151"/>
  <c r="C19" i="151"/>
  <c r="D19" i="151" s="1"/>
  <c r="B19" i="151"/>
  <c r="A19" i="151"/>
  <c r="B18" i="151"/>
  <c r="C17" i="151"/>
  <c r="B17" i="151"/>
  <c r="A17" i="151"/>
  <c r="C16" i="151"/>
  <c r="D16" i="151" s="1"/>
  <c r="B16" i="151"/>
  <c r="A16" i="151"/>
  <c r="C15" i="151"/>
  <c r="B15" i="151"/>
  <c r="A15" i="151"/>
  <c r="C14" i="151"/>
  <c r="D14" i="151" s="1"/>
  <c r="B14" i="151"/>
  <c r="A14" i="151"/>
  <c r="C13" i="151"/>
  <c r="B13" i="151"/>
  <c r="A13" i="151"/>
  <c r="C12" i="151"/>
  <c r="B12" i="151"/>
  <c r="A12" i="151"/>
  <c r="B11" i="151"/>
  <c r="C10" i="151"/>
  <c r="B10" i="151"/>
  <c r="C9" i="151"/>
  <c r="B9" i="151"/>
  <c r="B7" i="151"/>
  <c r="AP5" i="151"/>
  <c r="AO5" i="151"/>
  <c r="AN5" i="151"/>
  <c r="AM5" i="151"/>
  <c r="AL5" i="151"/>
  <c r="AK5" i="151"/>
  <c r="AJ5" i="151"/>
  <c r="AI5" i="151"/>
  <c r="AH5" i="151"/>
  <c r="AG5" i="151"/>
  <c r="AF5" i="151"/>
  <c r="AE5" i="151"/>
  <c r="AD5" i="151"/>
  <c r="AC5" i="151"/>
  <c r="AB5" i="151"/>
  <c r="AA5" i="151"/>
  <c r="Z5" i="151"/>
  <c r="Y5" i="151"/>
  <c r="X5" i="151"/>
  <c r="W5" i="151"/>
  <c r="V5" i="151"/>
  <c r="U5" i="151"/>
  <c r="U37" i="151" s="1"/>
  <c r="T5" i="151"/>
  <c r="S5" i="151"/>
  <c r="S22" i="151" s="1"/>
  <c r="R5" i="151"/>
  <c r="Q5" i="151"/>
  <c r="Q37" i="151" s="1"/>
  <c r="P5" i="151"/>
  <c r="O5" i="151"/>
  <c r="O37" i="151" s="1"/>
  <c r="N5" i="151"/>
  <c r="M5" i="151"/>
  <c r="M37" i="151" s="1"/>
  <c r="L5" i="151"/>
  <c r="K5" i="151"/>
  <c r="J5" i="151"/>
  <c r="I5" i="151"/>
  <c r="I37" i="151" s="1"/>
  <c r="H5" i="151"/>
  <c r="G5" i="151"/>
  <c r="F6" i="133"/>
  <c r="G6" i="133"/>
  <c r="H6" i="133"/>
  <c r="E6" i="133"/>
  <c r="G116" i="133"/>
  <c r="H116" i="133"/>
  <c r="E116" i="133"/>
  <c r="C116" i="133"/>
  <c r="F209" i="133"/>
  <c r="G209" i="133"/>
  <c r="H209" i="133"/>
  <c r="E209" i="133"/>
  <c r="C209" i="133"/>
  <c r="C6" i="133"/>
  <c r="A7" i="133"/>
  <c r="A8" i="133" s="1"/>
  <c r="A9" i="133" s="1"/>
  <c r="A10" i="133" s="1"/>
  <c r="A11" i="133" s="1"/>
  <c r="A12" i="133" s="1"/>
  <c r="A13" i="133" s="1"/>
  <c r="A14" i="133" s="1"/>
  <c r="A15" i="133" s="1"/>
  <c r="A16" i="133" s="1"/>
  <c r="A17" i="133" s="1"/>
  <c r="A18" i="133" s="1"/>
  <c r="A19" i="133" s="1"/>
  <c r="A117" i="133"/>
  <c r="A118" i="133" s="1"/>
  <c r="A119" i="133" s="1"/>
  <c r="A120" i="133" s="1"/>
  <c r="A121" i="133" s="1"/>
  <c r="A122" i="133" s="1"/>
  <c r="A123" i="133" s="1"/>
  <c r="A124" i="133" s="1"/>
  <c r="A125" i="133" s="1"/>
  <c r="A126" i="133" s="1"/>
  <c r="A127" i="133" s="1"/>
  <c r="A128" i="133" s="1"/>
  <c r="A129" i="133" s="1"/>
  <c r="A130" i="133" s="1"/>
  <c r="A131" i="133" s="1"/>
  <c r="A132" i="133" s="1"/>
  <c r="A133" i="133" s="1"/>
  <c r="A134" i="133" s="1"/>
  <c r="A135" i="133" s="1"/>
  <c r="A136" i="133" s="1"/>
  <c r="A137" i="133" s="1"/>
  <c r="A138" i="133" s="1"/>
  <c r="A139" i="133" s="1"/>
  <c r="A140" i="133" s="1"/>
  <c r="A141" i="133" s="1"/>
  <c r="A142" i="133" s="1"/>
  <c r="A143" i="133" s="1"/>
  <c r="A144" i="133" s="1"/>
  <c r="A145" i="133" s="1"/>
  <c r="A146" i="133" s="1"/>
  <c r="A147" i="133" s="1"/>
  <c r="A148" i="133" s="1"/>
  <c r="A149" i="133" s="1"/>
  <c r="A150" i="133" s="1"/>
  <c r="A151" i="133" s="1"/>
  <c r="A152" i="133" s="1"/>
  <c r="A153" i="133" s="1"/>
  <c r="A154" i="133" s="1"/>
  <c r="A155" i="133" s="1"/>
  <c r="A156" i="133" s="1"/>
  <c r="A157" i="133" s="1"/>
  <c r="A158" i="133" s="1"/>
  <c r="A159" i="133" s="1"/>
  <c r="A160" i="133" s="1"/>
  <c r="A161" i="133" s="1"/>
  <c r="A162" i="133" s="1"/>
  <c r="A163" i="133" s="1"/>
  <c r="A164" i="133" s="1"/>
  <c r="A165" i="133" s="1"/>
  <c r="A166" i="133" s="1"/>
  <c r="A167" i="133" s="1"/>
  <c r="A168" i="133" s="1"/>
  <c r="A169" i="133" s="1"/>
  <c r="A170" i="133" s="1"/>
  <c r="A171" i="133" s="1"/>
  <c r="A172" i="133" s="1"/>
  <c r="A173" i="133" s="1"/>
  <c r="A174" i="133" s="1"/>
  <c r="A175" i="133" s="1"/>
  <c r="A176" i="133" s="1"/>
  <c r="A177" i="133" s="1"/>
  <c r="A178" i="133" s="1"/>
  <c r="A179" i="133" s="1"/>
  <c r="A180" i="133" s="1"/>
  <c r="A181" i="133" s="1"/>
  <c r="A182" i="133" s="1"/>
  <c r="A183" i="133" s="1"/>
  <c r="A184" i="133" s="1"/>
  <c r="A185" i="133" s="1"/>
  <c r="A186" i="133" s="1"/>
  <c r="A187" i="133" s="1"/>
  <c r="A188" i="133" s="1"/>
  <c r="A189" i="133" s="1"/>
  <c r="A190" i="133" s="1"/>
  <c r="A191" i="133" s="1"/>
  <c r="A192" i="133" s="1"/>
  <c r="A193" i="133" s="1"/>
  <c r="A194" i="133" s="1"/>
  <c r="A195" i="133" s="1"/>
  <c r="A196" i="133" s="1"/>
  <c r="A197" i="133" s="1"/>
  <c r="A198" i="133" s="1"/>
  <c r="A199" i="133" s="1"/>
  <c r="A200" i="133" s="1"/>
  <c r="A201" i="133" s="1"/>
  <c r="A202" i="133" s="1"/>
  <c r="A203" i="133" s="1"/>
  <c r="A204" i="133" s="1"/>
  <c r="A205" i="133" s="1"/>
  <c r="A206" i="133" s="1"/>
  <c r="A207" i="133" s="1"/>
  <c r="A208" i="133" s="1"/>
  <c r="A210" i="133"/>
  <c r="D12" i="151" l="1"/>
  <c r="E12" i="151"/>
  <c r="D11" i="151"/>
  <c r="E11" i="151"/>
  <c r="E15" i="151"/>
  <c r="D15" i="151"/>
  <c r="E33" i="151"/>
  <c r="D33" i="151"/>
  <c r="E37" i="151"/>
  <c r="D37" i="151"/>
  <c r="E57" i="151"/>
  <c r="D57" i="151"/>
  <c r="E59" i="151"/>
  <c r="D59" i="151"/>
  <c r="E13" i="151"/>
  <c r="D13" i="151"/>
  <c r="E27" i="151"/>
  <c r="D27" i="151"/>
  <c r="D17" i="151" s="1"/>
  <c r="E35" i="151"/>
  <c r="D35" i="151"/>
  <c r="D39" i="151"/>
  <c r="E53" i="151"/>
  <c r="D53" i="151"/>
  <c r="E50" i="151"/>
  <c r="O29" i="151"/>
  <c r="I29" i="151"/>
  <c r="A20" i="133"/>
  <c r="A21" i="133" s="1"/>
  <c r="A22" i="133" s="1"/>
  <c r="A23" i="133" s="1"/>
  <c r="A24" i="133" s="1"/>
  <c r="A25" i="133" s="1"/>
  <c r="Q29" i="151"/>
  <c r="U29" i="151"/>
  <c r="E25" i="151"/>
  <c r="E29" i="151"/>
  <c r="M29" i="151"/>
  <c r="E21" i="151"/>
  <c r="E30" i="151"/>
  <c r="E14" i="151"/>
  <c r="E20" i="151"/>
  <c r="E24" i="151"/>
  <c r="E28" i="151"/>
  <c r="E36" i="151"/>
  <c r="E46" i="151"/>
  <c r="E54" i="151"/>
  <c r="E56" i="151"/>
  <c r="E40" i="151"/>
  <c r="E32" i="151"/>
  <c r="E18" i="151"/>
  <c r="E42" i="151"/>
  <c r="E16" i="151"/>
  <c r="E22" i="151"/>
  <c r="E26" i="151"/>
  <c r="E34" i="151"/>
  <c r="E38" i="151"/>
  <c r="E44" i="151"/>
  <c r="E48" i="151"/>
  <c r="E58" i="151"/>
  <c r="E52" i="151"/>
  <c r="E55" i="151"/>
  <c r="E51" i="151"/>
  <c r="E47" i="151"/>
  <c r="E43" i="151"/>
  <c r="E31" i="151"/>
  <c r="E23" i="151"/>
  <c r="E19" i="151"/>
  <c r="E49" i="151"/>
  <c r="E45" i="151"/>
  <c r="E41" i="151"/>
  <c r="O59" i="151"/>
  <c r="K59" i="151"/>
  <c r="S59" i="151"/>
  <c r="G59" i="151"/>
  <c r="J37" i="151"/>
  <c r="N37" i="151"/>
  <c r="N29" i="151" s="1"/>
  <c r="R22" i="151"/>
  <c r="R37" i="151"/>
  <c r="R29" i="151" s="1"/>
  <c r="V22" i="151"/>
  <c r="V37" i="151"/>
  <c r="V29" i="151" s="1"/>
  <c r="V41" i="151"/>
  <c r="V53" i="151"/>
  <c r="V57" i="151"/>
  <c r="H22" i="151"/>
  <c r="H37" i="151"/>
  <c r="H29" i="151" s="1"/>
  <c r="L37" i="151"/>
  <c r="L29" i="151" s="1"/>
  <c r="L22" i="151"/>
  <c r="P22" i="151"/>
  <c r="P37" i="151"/>
  <c r="P29" i="151" s="1"/>
  <c r="T22" i="151"/>
  <c r="T37" i="151"/>
  <c r="T29" i="151" s="1"/>
  <c r="AN59" i="151"/>
  <c r="U59" i="151"/>
  <c r="Q59" i="151"/>
  <c r="M59" i="151"/>
  <c r="I59" i="151"/>
  <c r="J22" i="151"/>
  <c r="I22" i="151"/>
  <c r="M22" i="151"/>
  <c r="Q22" i="151"/>
  <c r="U22" i="151"/>
  <c r="T59" i="151"/>
  <c r="P59" i="151"/>
  <c r="L59" i="151"/>
  <c r="H59" i="151"/>
  <c r="G37" i="151"/>
  <c r="G29" i="151" s="1"/>
  <c r="G22" i="151"/>
  <c r="K22" i="151"/>
  <c r="V59" i="151"/>
  <c r="R59" i="151"/>
  <c r="N59" i="151"/>
  <c r="J59" i="151"/>
  <c r="AO59" i="151"/>
  <c r="V56" i="151"/>
  <c r="V42" i="151"/>
  <c r="S37" i="151"/>
  <c r="S29" i="151" s="1"/>
  <c r="K37" i="151"/>
  <c r="K29" i="151" s="1"/>
  <c r="O22" i="151"/>
  <c r="J29" i="151"/>
  <c r="T54" i="151"/>
  <c r="P54" i="151"/>
  <c r="L54" i="151"/>
  <c r="H54" i="151"/>
  <c r="T39" i="151"/>
  <c r="P39" i="151"/>
  <c r="L39" i="151"/>
  <c r="H39" i="151"/>
  <c r="E17" i="151" l="1"/>
  <c r="D10" i="151"/>
  <c r="D60" i="151" s="1"/>
  <c r="E39" i="151"/>
  <c r="A26" i="133"/>
  <c r="V54" i="151"/>
  <c r="AG59" i="151"/>
  <c r="X59" i="151"/>
  <c r="AA59" i="151"/>
  <c r="AJ9" i="151"/>
  <c r="AI9" i="151"/>
  <c r="AG9" i="151"/>
  <c r="Y9" i="151"/>
  <c r="W59" i="151"/>
  <c r="AF59" i="151"/>
  <c r="X9" i="151"/>
  <c r="AL9" i="151"/>
  <c r="AD59" i="151"/>
  <c r="Z9" i="151"/>
  <c r="AM9" i="151"/>
  <c r="AO9" i="151"/>
  <c r="AC9" i="151"/>
  <c r="AE59" i="151"/>
  <c r="AB9" i="151"/>
  <c r="AL59" i="151"/>
  <c r="Z59" i="151"/>
  <c r="AE9" i="151"/>
  <c r="Y59" i="151"/>
  <c r="AA9" i="151"/>
  <c r="AI59" i="151"/>
  <c r="AC59" i="151"/>
  <c r="AM59" i="151"/>
  <c r="AJ59" i="151"/>
  <c r="AF9" i="151"/>
  <c r="AB59" i="151"/>
  <c r="AP59" i="151"/>
  <c r="AH59" i="151"/>
  <c r="AH9" i="151"/>
  <c r="AK59" i="151"/>
  <c r="AK9" i="151"/>
  <c r="AN9" i="151"/>
  <c r="AP9" i="151"/>
  <c r="AD9" i="151"/>
  <c r="V39" i="151"/>
  <c r="E10" i="151" l="1"/>
  <c r="E60" i="151" s="1"/>
  <c r="A27" i="133"/>
  <c r="A28" i="133" s="1"/>
  <c r="A29" i="133" s="1"/>
  <c r="A30" i="133" s="1"/>
  <c r="A31" i="133" s="1"/>
  <c r="A32" i="133" s="1"/>
  <c r="A33" i="133" s="1"/>
  <c r="A34" i="133" s="1"/>
  <c r="A35" i="133" s="1"/>
  <c r="A36" i="133" s="1"/>
  <c r="A37" i="133" s="1"/>
  <c r="A38" i="133" s="1"/>
  <c r="A39" i="133" s="1"/>
  <c r="A40" i="133" s="1"/>
  <c r="A41" i="133" s="1"/>
  <c r="A42" i="133" s="1"/>
  <c r="A43" i="133" s="1"/>
  <c r="A44" i="133" s="1"/>
  <c r="A45" i="133" s="1"/>
  <c r="A46" i="133" s="1"/>
  <c r="A47" i="133" s="1"/>
  <c r="A48" i="133" s="1"/>
  <c r="A49" i="133" s="1"/>
  <c r="A50" i="133" s="1"/>
  <c r="A51" i="133" s="1"/>
  <c r="A52" i="133" s="1"/>
  <c r="A53" i="133" s="1"/>
  <c r="A54" i="133" s="1"/>
  <c r="A55" i="133" s="1"/>
  <c r="A56" i="133" s="1"/>
  <c r="A57" i="133" s="1"/>
  <c r="A58" i="133" s="1"/>
  <c r="A59" i="133" s="1"/>
  <c r="A60" i="133" s="1"/>
  <c r="A61" i="133" s="1"/>
  <c r="A62" i="133" s="1"/>
  <c r="A63" i="133" s="1"/>
  <c r="A64" i="133" s="1"/>
  <c r="A65" i="133" s="1"/>
  <c r="A66" i="133" s="1"/>
  <c r="A67" i="133" s="1"/>
  <c r="A68" i="133" s="1"/>
  <c r="A69" i="133" s="1"/>
  <c r="A70" i="133" s="1"/>
  <c r="A71" i="133" s="1"/>
  <c r="A72" i="133" s="1"/>
  <c r="A73" i="133" s="1"/>
  <c r="A74" i="133" s="1"/>
  <c r="A75" i="133" s="1"/>
  <c r="A76" i="133" s="1"/>
  <c r="A77" i="133" s="1"/>
  <c r="A78" i="133" s="1"/>
  <c r="A79" i="133" s="1"/>
  <c r="A80" i="133" s="1"/>
  <c r="A81" i="133" s="1"/>
  <c r="A82" i="133" s="1"/>
  <c r="A83" i="133" s="1"/>
  <c r="A84" i="133" s="1"/>
  <c r="A85" i="133" s="1"/>
  <c r="A86" i="133" s="1"/>
  <c r="A87" i="133" s="1"/>
  <c r="A88" i="133" s="1"/>
  <c r="A89" i="133" s="1"/>
  <c r="A90" i="133" s="1"/>
  <c r="A91" i="133" s="1"/>
  <c r="A92" i="133" s="1"/>
  <c r="A93" i="133" s="1"/>
  <c r="A94" i="133" s="1"/>
  <c r="A95" i="133" s="1"/>
  <c r="A96" i="133" s="1"/>
  <c r="A97" i="133" s="1"/>
  <c r="A98" i="133" s="1"/>
  <c r="A99" i="133" s="1"/>
  <c r="A100" i="133" s="1"/>
  <c r="A101" i="133" s="1"/>
  <c r="A102" i="133" s="1"/>
  <c r="A103" i="133" s="1"/>
  <c r="A104" i="133" l="1"/>
  <c r="A105" i="133" s="1"/>
  <c r="A106" i="133" s="1"/>
  <c r="A107" i="133" s="1"/>
  <c r="A108" i="133" s="1"/>
  <c r="A109" i="133" s="1"/>
  <c r="A110" i="133" s="1"/>
  <c r="A111" i="133" s="1"/>
  <c r="A112" i="133" s="1"/>
  <c r="A113" i="133" s="1"/>
  <c r="A114" i="133" s="1"/>
  <c r="A115" i="133" s="1"/>
  <c r="D10" i="145"/>
  <c r="D12" i="145"/>
  <c r="D20" i="145"/>
  <c r="D26" i="145"/>
  <c r="D33" i="145"/>
  <c r="D45" i="145"/>
  <c r="D47" i="145"/>
  <c r="D55" i="145"/>
  <c r="D70" i="145"/>
  <c r="E92" i="148" l="1"/>
  <c r="F92" i="148" s="1"/>
  <c r="E145" i="148"/>
  <c r="F145" i="148" s="1"/>
  <c r="E148" i="148"/>
  <c r="F148" i="148" s="1"/>
  <c r="E200" i="148"/>
  <c r="F200" i="148" s="1"/>
  <c r="E201" i="148"/>
  <c r="F201" i="148" s="1"/>
  <c r="E202" i="148"/>
  <c r="F202" i="148" s="1"/>
  <c r="E203" i="148"/>
  <c r="F203" i="148" s="1"/>
  <c r="E204" i="148"/>
  <c r="F204" i="148" s="1"/>
  <c r="E205" i="148"/>
  <c r="F205" i="148" s="1"/>
  <c r="E224" i="148"/>
  <c r="E225" i="148"/>
  <c r="E227" i="148"/>
  <c r="E245" i="148"/>
  <c r="F245" i="148" s="1"/>
  <c r="E246" i="148"/>
  <c r="F246" i="148" s="1"/>
  <c r="E247" i="148"/>
  <c r="F247" i="148" s="1"/>
  <c r="E248" i="148"/>
  <c r="F248" i="148" s="1"/>
  <c r="E288" i="148"/>
  <c r="F288" i="148" s="1"/>
  <c r="E289" i="148"/>
  <c r="F289" i="148" s="1"/>
  <c r="E290" i="148"/>
  <c r="F290" i="148" s="1"/>
  <c r="E300" i="148"/>
  <c r="F300" i="148" s="1"/>
  <c r="E301" i="148"/>
  <c r="F301" i="148" s="1"/>
  <c r="E302" i="148"/>
  <c r="F302" i="148" s="1"/>
  <c r="E303" i="148"/>
  <c r="F303" i="148" s="1"/>
  <c r="E304" i="148"/>
  <c r="F304" i="148" s="1"/>
  <c r="E305" i="148"/>
  <c r="F305" i="148" s="1"/>
  <c r="E306" i="148"/>
  <c r="F306" i="148" s="1"/>
  <c r="E307" i="148"/>
  <c r="F307" i="148" s="1"/>
  <c r="E308" i="148"/>
  <c r="F308" i="148" s="1"/>
  <c r="E309" i="148"/>
  <c r="F309" i="148" s="1"/>
  <c r="E310" i="148"/>
  <c r="F310" i="148" s="1"/>
  <c r="E311" i="148"/>
  <c r="F311" i="148" s="1"/>
  <c r="E312" i="148"/>
  <c r="F312" i="148" s="1"/>
  <c r="E313" i="148"/>
  <c r="F313" i="148" s="1"/>
  <c r="E314" i="148"/>
  <c r="F314" i="148" s="1"/>
  <c r="E315" i="148"/>
  <c r="F315" i="148" s="1"/>
  <c r="E316" i="148"/>
  <c r="F316" i="148" s="1"/>
  <c r="E317" i="148"/>
  <c r="F317" i="148" s="1"/>
  <c r="E318" i="148"/>
  <c r="F318" i="148" s="1"/>
  <c r="E319" i="148"/>
  <c r="F319" i="148" s="1"/>
  <c r="E320" i="148"/>
  <c r="F320" i="148" s="1"/>
  <c r="E321" i="148"/>
  <c r="F321" i="148" s="1"/>
  <c r="E322" i="148"/>
  <c r="F322" i="148" s="1"/>
  <c r="E325" i="148"/>
  <c r="F325" i="148" s="1"/>
  <c r="E326" i="148"/>
  <c r="F326" i="148" s="1"/>
  <c r="E327" i="148"/>
  <c r="F327" i="148" s="1"/>
  <c r="E328" i="148"/>
  <c r="F328" i="148" s="1"/>
  <c r="E329" i="148"/>
  <c r="F329" i="148" s="1"/>
  <c r="E330" i="148"/>
  <c r="F330" i="148" s="1"/>
  <c r="E331" i="148"/>
  <c r="F331" i="148" s="1"/>
  <c r="E332" i="148"/>
  <c r="F332" i="148" s="1"/>
  <c r="E336" i="148"/>
  <c r="F336" i="148" s="1"/>
  <c r="E345" i="148"/>
  <c r="F345" i="148" s="1"/>
  <c r="E347" i="148"/>
  <c r="F347" i="148" s="1"/>
  <c r="E348" i="148"/>
  <c r="E350" i="148"/>
  <c r="F350" i="148" s="1"/>
  <c r="E358" i="148"/>
  <c r="F358" i="148" s="1"/>
  <c r="E362" i="148"/>
  <c r="F362" i="148" s="1"/>
  <c r="E395" i="148"/>
  <c r="E406" i="148"/>
  <c r="F406" i="148" s="1"/>
  <c r="E407" i="148"/>
  <c r="F407" i="148" s="1"/>
  <c r="E408" i="148"/>
  <c r="F408" i="148" s="1"/>
  <c r="E409" i="148"/>
  <c r="F409" i="148" s="1"/>
  <c r="E410" i="148"/>
  <c r="E436" i="148"/>
  <c r="F436" i="148" s="1"/>
  <c r="E437" i="148"/>
  <c r="F437" i="148" s="1"/>
  <c r="E438" i="148"/>
  <c r="F438" i="148" s="1"/>
  <c r="E439" i="148"/>
  <c r="F439" i="148" s="1"/>
  <c r="E440" i="148"/>
  <c r="F440" i="148" s="1"/>
  <c r="E441" i="148"/>
  <c r="F441" i="148" s="1"/>
  <c r="E442" i="148"/>
  <c r="F442" i="148" s="1"/>
  <c r="E443" i="148"/>
  <c r="F443" i="148" s="1"/>
  <c r="E444" i="148"/>
  <c r="F444" i="148" s="1"/>
  <c r="E449" i="148"/>
  <c r="F449" i="148" s="1"/>
  <c r="E484" i="148"/>
  <c r="F484" i="148" s="1"/>
  <c r="E493" i="148"/>
  <c r="F493" i="148" s="1"/>
  <c r="E494" i="148"/>
  <c r="F494" i="148" s="1"/>
  <c r="E495" i="148"/>
  <c r="F495" i="148" s="1"/>
  <c r="E501" i="148"/>
  <c r="F501" i="148" s="1"/>
  <c r="E507" i="148"/>
  <c r="F507" i="148" s="1"/>
  <c r="E514" i="148"/>
  <c r="F514" i="148" s="1"/>
  <c r="E515" i="148"/>
  <c r="F515" i="148" s="1"/>
  <c r="E516" i="148"/>
  <c r="F516" i="148" s="1"/>
  <c r="E522" i="148"/>
  <c r="F522" i="148" s="1"/>
  <c r="E523" i="148"/>
  <c r="F523" i="148" s="1"/>
  <c r="E524" i="148"/>
  <c r="F524" i="148" s="1"/>
  <c r="E525" i="148"/>
  <c r="F525" i="148" s="1"/>
  <c r="E526" i="148"/>
  <c r="F526" i="148" s="1"/>
  <c r="E527" i="148"/>
  <c r="F527" i="148" s="1"/>
  <c r="E528" i="148"/>
  <c r="F528" i="148" s="1"/>
  <c r="E532" i="148"/>
  <c r="F532" i="148" s="1"/>
  <c r="E533" i="148"/>
  <c r="F533" i="148" s="1"/>
  <c r="E534" i="148"/>
  <c r="F534" i="148" s="1"/>
  <c r="E535" i="148"/>
  <c r="F535" i="148" s="1"/>
  <c r="E536" i="148"/>
  <c r="F536" i="148" s="1"/>
  <c r="E537" i="148"/>
  <c r="F537" i="148" s="1"/>
  <c r="E538" i="148"/>
  <c r="F538" i="148" s="1"/>
  <c r="E539" i="148"/>
  <c r="F539" i="148" s="1"/>
  <c r="E540" i="148"/>
  <c r="F540" i="148" s="1"/>
  <c r="E544" i="148"/>
  <c r="F544" i="148" s="1"/>
  <c r="E545" i="148"/>
  <c r="F545" i="148" s="1"/>
  <c r="E546" i="148"/>
  <c r="F546" i="148" s="1"/>
  <c r="E547" i="148"/>
  <c r="F547" i="148" s="1"/>
  <c r="E548" i="148"/>
  <c r="F548" i="148" s="1"/>
  <c r="E66" i="148"/>
  <c r="F66" i="148" s="1"/>
  <c r="E588" i="148"/>
  <c r="E589" i="148"/>
  <c r="E590" i="148"/>
  <c r="E591" i="148"/>
  <c r="E592" i="148"/>
  <c r="E594" i="148"/>
  <c r="E595" i="148"/>
  <c r="E596" i="148"/>
  <c r="E597" i="148"/>
  <c r="E598" i="148"/>
  <c r="E600" i="148"/>
  <c r="E601" i="148"/>
  <c r="E602" i="148"/>
  <c r="E603" i="148"/>
  <c r="E604" i="148"/>
  <c r="K227" i="148" l="1"/>
  <c r="M410" i="148"/>
  <c r="N339" i="148" l="1"/>
  <c r="J604" i="148"/>
  <c r="BP604" i="148" s="1"/>
  <c r="H604" i="148"/>
  <c r="D604" i="148"/>
  <c r="F604" i="148" s="1"/>
  <c r="J603" i="148"/>
  <c r="BP603" i="148" s="1"/>
  <c r="H603" i="148"/>
  <c r="D603" i="148"/>
  <c r="F603" i="148" s="1"/>
  <c r="J602" i="148"/>
  <c r="BP602" i="148" s="1"/>
  <c r="H602" i="148"/>
  <c r="D602" i="148"/>
  <c r="F602" i="148" s="1"/>
  <c r="J601" i="148"/>
  <c r="BP601" i="148" s="1"/>
  <c r="H601" i="148"/>
  <c r="D601" i="148"/>
  <c r="F601" i="148" s="1"/>
  <c r="J600" i="148"/>
  <c r="BP600" i="148" s="1"/>
  <c r="H600" i="148"/>
  <c r="D600" i="148"/>
  <c r="F600" i="148" s="1"/>
  <c r="BM599" i="148"/>
  <c r="BL599" i="148"/>
  <c r="BK599" i="148"/>
  <c r="BJ599" i="148"/>
  <c r="BI599" i="148"/>
  <c r="BH599" i="148"/>
  <c r="BG599" i="148"/>
  <c r="BF599" i="148"/>
  <c r="BE599" i="148"/>
  <c r="BD599" i="148"/>
  <c r="BC599" i="148"/>
  <c r="BB599" i="148"/>
  <c r="BA599" i="148"/>
  <c r="AZ599" i="148"/>
  <c r="AY599" i="148"/>
  <c r="AX599" i="148"/>
  <c r="AW599" i="148"/>
  <c r="AV599" i="148"/>
  <c r="AU599" i="148"/>
  <c r="AT599" i="148"/>
  <c r="AS599" i="148"/>
  <c r="AR599" i="148"/>
  <c r="AQ599" i="148"/>
  <c r="AP599" i="148"/>
  <c r="AO599" i="148"/>
  <c r="AN599" i="148"/>
  <c r="AM599" i="148"/>
  <c r="AL599" i="148"/>
  <c r="AK599" i="148"/>
  <c r="AJ599" i="148"/>
  <c r="AI599" i="148"/>
  <c r="AH599" i="148"/>
  <c r="AG599" i="148"/>
  <c r="AF599" i="148"/>
  <c r="AE599" i="148"/>
  <c r="AD599" i="148"/>
  <c r="AC599" i="148"/>
  <c r="AB599" i="148"/>
  <c r="AA599" i="148"/>
  <c r="Z599" i="148"/>
  <c r="Y599" i="148"/>
  <c r="X599" i="148"/>
  <c r="W599" i="148"/>
  <c r="V599" i="148"/>
  <c r="U599" i="148"/>
  <c r="T599" i="148"/>
  <c r="S599" i="148"/>
  <c r="R599" i="148"/>
  <c r="Q599" i="148"/>
  <c r="P599" i="148"/>
  <c r="O599" i="148"/>
  <c r="N599" i="148"/>
  <c r="M599" i="148"/>
  <c r="L599" i="148"/>
  <c r="K599" i="148"/>
  <c r="H599" i="148"/>
  <c r="D599" i="148"/>
  <c r="J598" i="148"/>
  <c r="BP598" i="148" s="1"/>
  <c r="H598" i="148"/>
  <c r="D598" i="148"/>
  <c r="F598" i="148" s="1"/>
  <c r="J597" i="148"/>
  <c r="BP597" i="148" s="1"/>
  <c r="H597" i="148"/>
  <c r="D597" i="148"/>
  <c r="F597" i="148" s="1"/>
  <c r="J596" i="148"/>
  <c r="BP596" i="148" s="1"/>
  <c r="H596" i="148"/>
  <c r="D596" i="148"/>
  <c r="F596" i="148" s="1"/>
  <c r="J595" i="148"/>
  <c r="BP595" i="148" s="1"/>
  <c r="H595" i="148"/>
  <c r="D595" i="148"/>
  <c r="F595" i="148" s="1"/>
  <c r="J594" i="148"/>
  <c r="BP594" i="148" s="1"/>
  <c r="H594" i="148"/>
  <c r="D594" i="148"/>
  <c r="F594" i="148" s="1"/>
  <c r="BM593" i="148"/>
  <c r="BL593" i="148"/>
  <c r="BK593" i="148"/>
  <c r="BJ593" i="148"/>
  <c r="BI593" i="148"/>
  <c r="BH593" i="148"/>
  <c r="BG593" i="148"/>
  <c r="BF593" i="148"/>
  <c r="BE593" i="148"/>
  <c r="BD593" i="148"/>
  <c r="BC593" i="148"/>
  <c r="BB593" i="148"/>
  <c r="BA593" i="148"/>
  <c r="AZ593" i="148"/>
  <c r="AY593" i="148"/>
  <c r="AX593" i="148"/>
  <c r="AW593" i="148"/>
  <c r="AV593" i="148"/>
  <c r="AU593" i="148"/>
  <c r="AT593" i="148"/>
  <c r="AS593" i="148"/>
  <c r="AR593" i="148"/>
  <c r="AQ593" i="148"/>
  <c r="AP593" i="148"/>
  <c r="AO593" i="148"/>
  <c r="AN593" i="148"/>
  <c r="AM593" i="148"/>
  <c r="AL593" i="148"/>
  <c r="AK593" i="148"/>
  <c r="AJ593" i="148"/>
  <c r="AI593" i="148"/>
  <c r="AH593" i="148"/>
  <c r="AG593" i="148"/>
  <c r="AF593" i="148"/>
  <c r="AE593" i="148"/>
  <c r="AD593" i="148"/>
  <c r="AC593" i="148"/>
  <c r="AB593" i="148"/>
  <c r="AA593" i="148"/>
  <c r="Z593" i="148"/>
  <c r="Y593" i="148"/>
  <c r="X593" i="148"/>
  <c r="W593" i="148"/>
  <c r="V593" i="148"/>
  <c r="U593" i="148"/>
  <c r="T593" i="148"/>
  <c r="S593" i="148"/>
  <c r="R593" i="148"/>
  <c r="Q593" i="148"/>
  <c r="P593" i="148"/>
  <c r="O593" i="148"/>
  <c r="N593" i="148"/>
  <c r="M593" i="148"/>
  <c r="L593" i="148"/>
  <c r="K593" i="148"/>
  <c r="H593" i="148"/>
  <c r="D593" i="148"/>
  <c r="J592" i="148"/>
  <c r="BP592" i="148" s="1"/>
  <c r="H592" i="148"/>
  <c r="D592" i="148"/>
  <c r="F592" i="148" s="1"/>
  <c r="J591" i="148"/>
  <c r="BP591" i="148" s="1"/>
  <c r="H591" i="148"/>
  <c r="D591" i="148"/>
  <c r="F591" i="148" s="1"/>
  <c r="J590" i="148"/>
  <c r="BP590" i="148" s="1"/>
  <c r="H590" i="148"/>
  <c r="D590" i="148"/>
  <c r="F590" i="148" s="1"/>
  <c r="J589" i="148"/>
  <c r="BP589" i="148" s="1"/>
  <c r="H589" i="148"/>
  <c r="D589" i="148"/>
  <c r="F589" i="148" s="1"/>
  <c r="J588" i="148"/>
  <c r="BP588" i="148" s="1"/>
  <c r="H588" i="148"/>
  <c r="D588" i="148"/>
  <c r="F588" i="148" s="1"/>
  <c r="BM587" i="148"/>
  <c r="BL587" i="148"/>
  <c r="BK587" i="148"/>
  <c r="BJ587" i="148"/>
  <c r="BI587" i="148"/>
  <c r="BH587" i="148"/>
  <c r="BG587" i="148"/>
  <c r="BF587" i="148"/>
  <c r="BE587" i="148"/>
  <c r="BD587" i="148"/>
  <c r="BC587" i="148"/>
  <c r="BB587" i="148"/>
  <c r="BA587" i="148"/>
  <c r="AZ587" i="148"/>
  <c r="AY587" i="148"/>
  <c r="AX587" i="148"/>
  <c r="AW587" i="148"/>
  <c r="AV587" i="148"/>
  <c r="AU587" i="148"/>
  <c r="AT587" i="148"/>
  <c r="AS587" i="148"/>
  <c r="AR587" i="148"/>
  <c r="AQ587" i="148"/>
  <c r="AP587" i="148"/>
  <c r="AO587" i="148"/>
  <c r="AN587" i="148"/>
  <c r="AM587" i="148"/>
  <c r="AL587" i="148"/>
  <c r="AK587" i="148"/>
  <c r="AJ587" i="148"/>
  <c r="AI587" i="148"/>
  <c r="AH587" i="148"/>
  <c r="AG587" i="148"/>
  <c r="AF587" i="148"/>
  <c r="AE587" i="148"/>
  <c r="AD587" i="148"/>
  <c r="AC587" i="148"/>
  <c r="AB587" i="148"/>
  <c r="AA587" i="148"/>
  <c r="Z587" i="148"/>
  <c r="Y587" i="148"/>
  <c r="X587" i="148"/>
  <c r="W587" i="148"/>
  <c r="V587" i="148"/>
  <c r="U587" i="148"/>
  <c r="T587" i="148"/>
  <c r="S587" i="148"/>
  <c r="R587" i="148"/>
  <c r="Q587" i="148"/>
  <c r="P587" i="148"/>
  <c r="O587" i="148"/>
  <c r="N587" i="148"/>
  <c r="M587" i="148"/>
  <c r="L587" i="148"/>
  <c r="K587" i="148"/>
  <c r="H587" i="148"/>
  <c r="D587" i="148"/>
  <c r="J586" i="148"/>
  <c r="BP586" i="148" s="1"/>
  <c r="H586" i="148"/>
  <c r="D586" i="148"/>
  <c r="J585" i="148"/>
  <c r="BP585" i="148" s="1"/>
  <c r="H585" i="148"/>
  <c r="D585" i="148"/>
  <c r="J584" i="148"/>
  <c r="BP584" i="148" s="1"/>
  <c r="H584" i="148"/>
  <c r="D584" i="148"/>
  <c r="J583" i="148"/>
  <c r="BP583" i="148" s="1"/>
  <c r="H583" i="148"/>
  <c r="D583" i="148"/>
  <c r="J582" i="148"/>
  <c r="BP582" i="148" s="1"/>
  <c r="H582" i="148"/>
  <c r="D582" i="148"/>
  <c r="BM581" i="148"/>
  <c r="BL581" i="148"/>
  <c r="BK581" i="148"/>
  <c r="BJ581" i="148"/>
  <c r="BI581" i="148"/>
  <c r="BH581" i="148"/>
  <c r="BG581" i="148"/>
  <c r="BF581" i="148"/>
  <c r="BE581" i="148"/>
  <c r="BD581" i="148"/>
  <c r="BC581" i="148"/>
  <c r="BB581" i="148"/>
  <c r="BA581" i="148"/>
  <c r="AZ581" i="148"/>
  <c r="AY581" i="148"/>
  <c r="AX581" i="148"/>
  <c r="AW581" i="148"/>
  <c r="AV581" i="148"/>
  <c r="AU581" i="148"/>
  <c r="AT581" i="148"/>
  <c r="AS581" i="148"/>
  <c r="AR581" i="148"/>
  <c r="AQ581" i="148"/>
  <c r="AP581" i="148"/>
  <c r="AO581" i="148"/>
  <c r="AN581" i="148"/>
  <c r="AM581" i="148"/>
  <c r="AL581" i="148"/>
  <c r="AK581" i="148"/>
  <c r="AJ581" i="148"/>
  <c r="AI581" i="148"/>
  <c r="AH581" i="148"/>
  <c r="AG581" i="148"/>
  <c r="AF581" i="148"/>
  <c r="AE581" i="148"/>
  <c r="AD581" i="148"/>
  <c r="AC581" i="148"/>
  <c r="AB581" i="148"/>
  <c r="AA581" i="148"/>
  <c r="Z581" i="148"/>
  <c r="Y581" i="148"/>
  <c r="X581" i="148"/>
  <c r="W581" i="148"/>
  <c r="V581" i="148"/>
  <c r="U581" i="148"/>
  <c r="T581" i="148"/>
  <c r="S581" i="148"/>
  <c r="R581" i="148"/>
  <c r="Q581" i="148"/>
  <c r="P581" i="148"/>
  <c r="O581" i="148"/>
  <c r="N581" i="148"/>
  <c r="M581" i="148"/>
  <c r="L581" i="148"/>
  <c r="K581" i="148"/>
  <c r="H581" i="148"/>
  <c r="D581" i="148"/>
  <c r="J580" i="148"/>
  <c r="BP580" i="148" s="1"/>
  <c r="H580" i="148"/>
  <c r="D580" i="148"/>
  <c r="J579" i="148"/>
  <c r="BP579" i="148" s="1"/>
  <c r="H579" i="148"/>
  <c r="D579" i="148"/>
  <c r="J578" i="148"/>
  <c r="BP578" i="148" s="1"/>
  <c r="H578" i="148"/>
  <c r="D578" i="148"/>
  <c r="J577" i="148"/>
  <c r="BP577" i="148" s="1"/>
  <c r="H577" i="148"/>
  <c r="D577" i="148"/>
  <c r="J576" i="148"/>
  <c r="BP576" i="148" s="1"/>
  <c r="H576" i="148"/>
  <c r="D576" i="148"/>
  <c r="BM575" i="148"/>
  <c r="BL575" i="148"/>
  <c r="BK575" i="148"/>
  <c r="BJ575" i="148"/>
  <c r="BI575" i="148"/>
  <c r="BH575" i="148"/>
  <c r="BG575" i="148"/>
  <c r="BF575" i="148"/>
  <c r="BE575" i="148"/>
  <c r="BD575" i="148"/>
  <c r="BC575" i="148"/>
  <c r="BB575" i="148"/>
  <c r="BA575" i="148"/>
  <c r="AZ575" i="148"/>
  <c r="AY575" i="148"/>
  <c r="AX575" i="148"/>
  <c r="AW575" i="148"/>
  <c r="AV575" i="148"/>
  <c r="AU575" i="148"/>
  <c r="AT575" i="148"/>
  <c r="AS575" i="148"/>
  <c r="AR575" i="148"/>
  <c r="AQ575" i="148"/>
  <c r="AP575" i="148"/>
  <c r="AO575" i="148"/>
  <c r="AN575" i="148"/>
  <c r="AM575" i="148"/>
  <c r="AL575" i="148"/>
  <c r="AK575" i="148"/>
  <c r="AJ575" i="148"/>
  <c r="AI575" i="148"/>
  <c r="AH575" i="148"/>
  <c r="AG575" i="148"/>
  <c r="AF575" i="148"/>
  <c r="AE575" i="148"/>
  <c r="AD575" i="148"/>
  <c r="AC575" i="148"/>
  <c r="AB575" i="148"/>
  <c r="AA575" i="148"/>
  <c r="Z575" i="148"/>
  <c r="Y575" i="148"/>
  <c r="X575" i="148"/>
  <c r="W575" i="148"/>
  <c r="V575" i="148"/>
  <c r="U575" i="148"/>
  <c r="T575" i="148"/>
  <c r="S575" i="148"/>
  <c r="R575" i="148"/>
  <c r="Q575" i="148"/>
  <c r="P575" i="148"/>
  <c r="O575" i="148"/>
  <c r="N575" i="148"/>
  <c r="M575" i="148"/>
  <c r="L575" i="148"/>
  <c r="K575" i="148"/>
  <c r="H575" i="148"/>
  <c r="D575" i="148"/>
  <c r="J574" i="148"/>
  <c r="BP574" i="148" s="1"/>
  <c r="H574" i="148"/>
  <c r="D574" i="148"/>
  <c r="J573" i="148"/>
  <c r="BP573" i="148" s="1"/>
  <c r="H573" i="148"/>
  <c r="D573" i="148"/>
  <c r="J572" i="148"/>
  <c r="BP572" i="148" s="1"/>
  <c r="H572" i="148"/>
  <c r="D572" i="148"/>
  <c r="J571" i="148"/>
  <c r="BP571" i="148" s="1"/>
  <c r="H571" i="148"/>
  <c r="D571" i="148"/>
  <c r="J570" i="148"/>
  <c r="BP570" i="148" s="1"/>
  <c r="H570" i="148"/>
  <c r="D570" i="148"/>
  <c r="BM569" i="148"/>
  <c r="BL569" i="148"/>
  <c r="BK569" i="148"/>
  <c r="BJ569" i="148"/>
  <c r="BI569" i="148"/>
  <c r="BH569" i="148"/>
  <c r="BG569" i="148"/>
  <c r="BF569" i="148"/>
  <c r="BE569" i="148"/>
  <c r="BD569" i="148"/>
  <c r="BC569" i="148"/>
  <c r="BB569" i="148"/>
  <c r="BA569" i="148"/>
  <c r="AZ569" i="148"/>
  <c r="AY569" i="148"/>
  <c r="AX569" i="148"/>
  <c r="AW569" i="148"/>
  <c r="AV569" i="148"/>
  <c r="AU569" i="148"/>
  <c r="AT569" i="148"/>
  <c r="AS569" i="148"/>
  <c r="AR569" i="148"/>
  <c r="AQ569" i="148"/>
  <c r="AP569" i="148"/>
  <c r="AO569" i="148"/>
  <c r="AN569" i="148"/>
  <c r="AM569" i="148"/>
  <c r="AL569" i="148"/>
  <c r="AK569" i="148"/>
  <c r="AJ569" i="148"/>
  <c r="AI569" i="148"/>
  <c r="AH569" i="148"/>
  <c r="AG569" i="148"/>
  <c r="AF569" i="148"/>
  <c r="AE569" i="148"/>
  <c r="AD569" i="148"/>
  <c r="AC569" i="148"/>
  <c r="AB569" i="148"/>
  <c r="AA569" i="148"/>
  <c r="Z569" i="148"/>
  <c r="Y569" i="148"/>
  <c r="X569" i="148"/>
  <c r="W569" i="148"/>
  <c r="V569" i="148"/>
  <c r="U569" i="148"/>
  <c r="T569" i="148"/>
  <c r="S569" i="148"/>
  <c r="R569" i="148"/>
  <c r="Q569" i="148"/>
  <c r="P569" i="148"/>
  <c r="O569" i="148"/>
  <c r="N569" i="148"/>
  <c r="M569" i="148"/>
  <c r="L569" i="148"/>
  <c r="K569" i="148"/>
  <c r="H569" i="148"/>
  <c r="D569" i="148"/>
  <c r="J568" i="148"/>
  <c r="BP568" i="148" s="1"/>
  <c r="H568" i="148"/>
  <c r="D568" i="148"/>
  <c r="J567" i="148"/>
  <c r="BP567" i="148" s="1"/>
  <c r="H567" i="148"/>
  <c r="D567" i="148"/>
  <c r="J566" i="148"/>
  <c r="BP566" i="148" s="1"/>
  <c r="H566" i="148"/>
  <c r="D566" i="148"/>
  <c r="J565" i="148"/>
  <c r="BP565" i="148" s="1"/>
  <c r="H565" i="148"/>
  <c r="D565" i="148"/>
  <c r="J564" i="148"/>
  <c r="BP564" i="148" s="1"/>
  <c r="H564" i="148"/>
  <c r="D564" i="148"/>
  <c r="BM563" i="148"/>
  <c r="BL563" i="148"/>
  <c r="BK563" i="148"/>
  <c r="BJ563" i="148"/>
  <c r="BI563" i="148"/>
  <c r="BH563" i="148"/>
  <c r="BG563" i="148"/>
  <c r="BF563" i="148"/>
  <c r="BE563" i="148"/>
  <c r="BD563" i="148"/>
  <c r="BC563" i="148"/>
  <c r="BB563" i="148"/>
  <c r="BA563" i="148"/>
  <c r="AZ563" i="148"/>
  <c r="AY563" i="148"/>
  <c r="AX563" i="148"/>
  <c r="AW563" i="148"/>
  <c r="AV563" i="148"/>
  <c r="AU563" i="148"/>
  <c r="AT563" i="148"/>
  <c r="AS563" i="148"/>
  <c r="AR563" i="148"/>
  <c r="AQ563" i="148"/>
  <c r="AP563" i="148"/>
  <c r="AO563" i="148"/>
  <c r="AN563" i="148"/>
  <c r="AM563" i="148"/>
  <c r="AL563" i="148"/>
  <c r="AK563" i="148"/>
  <c r="AJ563" i="148"/>
  <c r="AI563" i="148"/>
  <c r="AH563" i="148"/>
  <c r="AG563" i="148"/>
  <c r="AF563" i="148"/>
  <c r="AE563" i="148"/>
  <c r="AD563" i="148"/>
  <c r="AC563" i="148"/>
  <c r="AB563" i="148"/>
  <c r="AA563" i="148"/>
  <c r="Z563" i="148"/>
  <c r="Y563" i="148"/>
  <c r="X563" i="148"/>
  <c r="W563" i="148"/>
  <c r="V563" i="148"/>
  <c r="U563" i="148"/>
  <c r="T563" i="148"/>
  <c r="S563" i="148"/>
  <c r="R563" i="148"/>
  <c r="Q563" i="148"/>
  <c r="P563" i="148"/>
  <c r="O563" i="148"/>
  <c r="N563" i="148"/>
  <c r="M563" i="148"/>
  <c r="L563" i="148"/>
  <c r="K563" i="148"/>
  <c r="H563" i="148"/>
  <c r="D563" i="148"/>
  <c r="J562" i="148"/>
  <c r="BP562" i="148" s="1"/>
  <c r="H562" i="148"/>
  <c r="D562" i="148"/>
  <c r="J561" i="148"/>
  <c r="BP561" i="148" s="1"/>
  <c r="H561" i="148"/>
  <c r="D561" i="148"/>
  <c r="J560" i="148"/>
  <c r="BP560" i="148" s="1"/>
  <c r="H560" i="148"/>
  <c r="D560" i="148"/>
  <c r="J559" i="148"/>
  <c r="BP559" i="148" s="1"/>
  <c r="H559" i="148"/>
  <c r="D559" i="148"/>
  <c r="BM558" i="148"/>
  <c r="BL558" i="148"/>
  <c r="BK558" i="148"/>
  <c r="BJ558" i="148"/>
  <c r="BI558" i="148"/>
  <c r="BH558" i="148"/>
  <c r="BG558" i="148"/>
  <c r="BF558" i="148"/>
  <c r="BE558" i="148"/>
  <c r="BD558" i="148"/>
  <c r="BC558" i="148"/>
  <c r="BB558" i="148"/>
  <c r="BA558" i="148"/>
  <c r="AZ558" i="148"/>
  <c r="AY558" i="148"/>
  <c r="AX558" i="148"/>
  <c r="AW558" i="148"/>
  <c r="AV558" i="148"/>
  <c r="AU558" i="148"/>
  <c r="AT558" i="148"/>
  <c r="AS558" i="148"/>
  <c r="AR558" i="148"/>
  <c r="AQ558" i="148"/>
  <c r="AP558" i="148"/>
  <c r="AO558" i="148"/>
  <c r="AN558" i="148"/>
  <c r="AM558" i="148"/>
  <c r="AL558" i="148"/>
  <c r="AK558" i="148"/>
  <c r="AJ558" i="148"/>
  <c r="AI558" i="148"/>
  <c r="AH558" i="148"/>
  <c r="AG558" i="148"/>
  <c r="AF558" i="148"/>
  <c r="AE558" i="148"/>
  <c r="AD558" i="148"/>
  <c r="AC558" i="148"/>
  <c r="AB558" i="148"/>
  <c r="AA558" i="148"/>
  <c r="Z558" i="148"/>
  <c r="Y558" i="148"/>
  <c r="X558" i="148"/>
  <c r="W558" i="148"/>
  <c r="V558" i="148"/>
  <c r="U558" i="148"/>
  <c r="T558" i="148"/>
  <c r="S558" i="148"/>
  <c r="R558" i="148"/>
  <c r="Q558" i="148"/>
  <c r="P558" i="148"/>
  <c r="O558" i="148"/>
  <c r="N558" i="148"/>
  <c r="M558" i="148"/>
  <c r="L558" i="148"/>
  <c r="K558" i="148"/>
  <c r="H558" i="148"/>
  <c r="D558" i="148"/>
  <c r="J557" i="148"/>
  <c r="BP557" i="148" s="1"/>
  <c r="H557" i="148"/>
  <c r="D557" i="148"/>
  <c r="J556" i="148"/>
  <c r="BP556" i="148" s="1"/>
  <c r="H556" i="148"/>
  <c r="D556" i="148"/>
  <c r="J555" i="148"/>
  <c r="BP555" i="148" s="1"/>
  <c r="H555" i="148"/>
  <c r="D555" i="148"/>
  <c r="J554" i="148"/>
  <c r="BP554" i="148" s="1"/>
  <c r="H554" i="148"/>
  <c r="D554" i="148"/>
  <c r="BM553" i="148"/>
  <c r="BL553" i="148"/>
  <c r="BK553" i="148"/>
  <c r="BJ553" i="148"/>
  <c r="BI553" i="148"/>
  <c r="BH553" i="148"/>
  <c r="BG553" i="148"/>
  <c r="BF553" i="148"/>
  <c r="BE553" i="148"/>
  <c r="BD553" i="148"/>
  <c r="BC553" i="148"/>
  <c r="BB553" i="148"/>
  <c r="BA553" i="148"/>
  <c r="AZ553" i="148"/>
  <c r="AY553" i="148"/>
  <c r="AX553" i="148"/>
  <c r="AW553" i="148"/>
  <c r="AV553" i="148"/>
  <c r="AU553" i="148"/>
  <c r="AT553" i="148"/>
  <c r="AS553" i="148"/>
  <c r="AR553" i="148"/>
  <c r="AQ553" i="148"/>
  <c r="AP553" i="148"/>
  <c r="AO553" i="148"/>
  <c r="AN553" i="148"/>
  <c r="AM553" i="148"/>
  <c r="AL553" i="148"/>
  <c r="AK553" i="148"/>
  <c r="AJ553" i="148"/>
  <c r="AI553" i="148"/>
  <c r="AH553" i="148"/>
  <c r="AG553" i="148"/>
  <c r="AF553" i="148"/>
  <c r="AE553" i="148"/>
  <c r="AD553" i="148"/>
  <c r="AC553" i="148"/>
  <c r="AB553" i="148"/>
  <c r="AA553" i="148"/>
  <c r="Z553" i="148"/>
  <c r="Y553" i="148"/>
  <c r="X553" i="148"/>
  <c r="W553" i="148"/>
  <c r="V553" i="148"/>
  <c r="U553" i="148"/>
  <c r="T553" i="148"/>
  <c r="S553" i="148"/>
  <c r="R553" i="148"/>
  <c r="Q553" i="148"/>
  <c r="P553" i="148"/>
  <c r="O553" i="148"/>
  <c r="N553" i="148"/>
  <c r="M553" i="148"/>
  <c r="L553" i="148"/>
  <c r="K553" i="148"/>
  <c r="H553" i="148"/>
  <c r="D553" i="148"/>
  <c r="J552" i="148"/>
  <c r="BP552" i="148" s="1"/>
  <c r="H552" i="148"/>
  <c r="D552" i="148"/>
  <c r="J551" i="148"/>
  <c r="BP551" i="148" s="1"/>
  <c r="H551" i="148"/>
  <c r="D551" i="148"/>
  <c r="J550" i="148"/>
  <c r="BP550" i="148" s="1"/>
  <c r="H550" i="148"/>
  <c r="D550" i="148"/>
  <c r="J549" i="148"/>
  <c r="BP549" i="148" s="1"/>
  <c r="H549" i="148"/>
  <c r="D549" i="148"/>
  <c r="J548" i="148"/>
  <c r="BP548" i="148" s="1"/>
  <c r="H548" i="148"/>
  <c r="J547" i="148"/>
  <c r="BP547" i="148" s="1"/>
  <c r="H547" i="148"/>
  <c r="J546" i="148"/>
  <c r="BP546" i="148" s="1"/>
  <c r="H546" i="148"/>
  <c r="J545" i="148"/>
  <c r="BP545" i="148" s="1"/>
  <c r="H545" i="148"/>
  <c r="J544" i="148"/>
  <c r="BP544" i="148" s="1"/>
  <c r="H544" i="148"/>
  <c r="BQ543" i="148"/>
  <c r="J543" i="148"/>
  <c r="BP543" i="148" s="1"/>
  <c r="H543" i="148"/>
  <c r="D543" i="148"/>
  <c r="BQ542" i="148"/>
  <c r="BM542" i="148"/>
  <c r="BL542" i="148"/>
  <c r="BK542" i="148"/>
  <c r="BJ542" i="148"/>
  <c r="BI542" i="148"/>
  <c r="BH542" i="148"/>
  <c r="BG542" i="148"/>
  <c r="BF542" i="148"/>
  <c r="BE542" i="148"/>
  <c r="BD542" i="148"/>
  <c r="BC542" i="148"/>
  <c r="BB542" i="148"/>
  <c r="BA542" i="148"/>
  <c r="AZ542" i="148"/>
  <c r="AY542" i="148"/>
  <c r="AX542" i="148"/>
  <c r="AW542" i="148"/>
  <c r="AV542" i="148"/>
  <c r="AU542" i="148"/>
  <c r="AT542" i="148"/>
  <c r="AS542" i="148"/>
  <c r="AR542" i="148"/>
  <c r="AQ542" i="148"/>
  <c r="AP542" i="148"/>
  <c r="AO542" i="148"/>
  <c r="AN542" i="148"/>
  <c r="AM542" i="148"/>
  <c r="AL542" i="148"/>
  <c r="AK542" i="148"/>
  <c r="AJ542" i="148"/>
  <c r="AI542" i="148"/>
  <c r="AH542" i="148"/>
  <c r="AG542" i="148"/>
  <c r="AF542" i="148"/>
  <c r="AE542" i="148"/>
  <c r="AD542" i="148"/>
  <c r="AC542" i="148"/>
  <c r="AB542" i="148"/>
  <c r="AA542" i="148"/>
  <c r="Z542" i="148"/>
  <c r="Y542" i="148"/>
  <c r="X542" i="148"/>
  <c r="W542" i="148"/>
  <c r="V542" i="148"/>
  <c r="U542" i="148"/>
  <c r="T542" i="148"/>
  <c r="S542" i="148"/>
  <c r="R542" i="148"/>
  <c r="Q542" i="148"/>
  <c r="P542" i="148"/>
  <c r="O542" i="148"/>
  <c r="N542" i="148"/>
  <c r="M542" i="148"/>
  <c r="L542" i="148"/>
  <c r="K542" i="148"/>
  <c r="H542" i="148"/>
  <c r="D542" i="148"/>
  <c r="BQ541" i="148"/>
  <c r="J541" i="148"/>
  <c r="BP541" i="148" s="1"/>
  <c r="H541" i="148"/>
  <c r="D541" i="148"/>
  <c r="BQ540" i="148"/>
  <c r="J540" i="148"/>
  <c r="BP540" i="148" s="1"/>
  <c r="H540" i="148"/>
  <c r="BQ539" i="148"/>
  <c r="J539" i="148"/>
  <c r="BP539" i="148" s="1"/>
  <c r="H539" i="148"/>
  <c r="BQ538" i="148"/>
  <c r="J538" i="148"/>
  <c r="BP538" i="148" s="1"/>
  <c r="H538" i="148"/>
  <c r="BQ537" i="148"/>
  <c r="J537" i="148"/>
  <c r="BP537" i="148" s="1"/>
  <c r="H537" i="148"/>
  <c r="BQ536" i="148"/>
  <c r="J536" i="148"/>
  <c r="BP536" i="148" s="1"/>
  <c r="H536" i="148"/>
  <c r="BQ535" i="148"/>
  <c r="J535" i="148"/>
  <c r="BP535" i="148" s="1"/>
  <c r="H535" i="148"/>
  <c r="BQ534" i="148"/>
  <c r="J534" i="148"/>
  <c r="BP534" i="148" s="1"/>
  <c r="H534" i="148"/>
  <c r="BQ533" i="148"/>
  <c r="J533" i="148"/>
  <c r="BP533" i="148" s="1"/>
  <c r="H533" i="148"/>
  <c r="BQ532" i="148"/>
  <c r="J532" i="148"/>
  <c r="BP532" i="148" s="1"/>
  <c r="H532" i="148"/>
  <c r="BQ531" i="148"/>
  <c r="J531" i="148"/>
  <c r="BP531" i="148" s="1"/>
  <c r="H531" i="148"/>
  <c r="D531" i="148"/>
  <c r="BQ530" i="148"/>
  <c r="BM530" i="148"/>
  <c r="BL530" i="148"/>
  <c r="BK530" i="148"/>
  <c r="BJ530" i="148"/>
  <c r="BI530" i="148"/>
  <c r="BH530" i="148"/>
  <c r="BG530" i="148"/>
  <c r="BF530" i="148"/>
  <c r="BE530" i="148"/>
  <c r="BD530" i="148"/>
  <c r="BC530" i="148"/>
  <c r="BB530" i="148"/>
  <c r="BA530" i="148"/>
  <c r="AZ530" i="148"/>
  <c r="AY530" i="148"/>
  <c r="AX530" i="148"/>
  <c r="AW530" i="148"/>
  <c r="AV530" i="148"/>
  <c r="AU530" i="148"/>
  <c r="AT530" i="148"/>
  <c r="AS530" i="148"/>
  <c r="AR530" i="148"/>
  <c r="AQ530" i="148"/>
  <c r="AP530" i="148"/>
  <c r="AO530" i="148"/>
  <c r="AN530" i="148"/>
  <c r="AM530" i="148"/>
  <c r="AL530" i="148"/>
  <c r="AK530" i="148"/>
  <c r="AJ530" i="148"/>
  <c r="AI530" i="148"/>
  <c r="AH530" i="148"/>
  <c r="AG530" i="148"/>
  <c r="AF530" i="148"/>
  <c r="AE530" i="148"/>
  <c r="AD530" i="148"/>
  <c r="AC530" i="148"/>
  <c r="AB530" i="148"/>
  <c r="AA530" i="148"/>
  <c r="Z530" i="148"/>
  <c r="Y530" i="148"/>
  <c r="X530" i="148"/>
  <c r="W530" i="148"/>
  <c r="V530" i="148"/>
  <c r="U530" i="148"/>
  <c r="T530" i="148"/>
  <c r="S530" i="148"/>
  <c r="R530" i="148"/>
  <c r="Q530" i="148"/>
  <c r="P530" i="148"/>
  <c r="O530" i="148"/>
  <c r="N530" i="148"/>
  <c r="M530" i="148"/>
  <c r="L530" i="148"/>
  <c r="K530" i="148"/>
  <c r="H530" i="148"/>
  <c r="D530" i="148"/>
  <c r="BQ529" i="148"/>
  <c r="J529" i="148"/>
  <c r="BP529" i="148" s="1"/>
  <c r="H529" i="148"/>
  <c r="D529" i="148"/>
  <c r="BQ528" i="148"/>
  <c r="J528" i="148"/>
  <c r="BP528" i="148" s="1"/>
  <c r="H528" i="148"/>
  <c r="BQ527" i="148"/>
  <c r="J527" i="148"/>
  <c r="BP527" i="148" s="1"/>
  <c r="H527" i="148"/>
  <c r="BQ526" i="148"/>
  <c r="J526" i="148"/>
  <c r="BP526" i="148" s="1"/>
  <c r="H526" i="148"/>
  <c r="BQ525" i="148"/>
  <c r="J525" i="148"/>
  <c r="BP525" i="148" s="1"/>
  <c r="H525" i="148"/>
  <c r="BQ524" i="148"/>
  <c r="J524" i="148"/>
  <c r="BP524" i="148" s="1"/>
  <c r="H524" i="148"/>
  <c r="BQ523" i="148"/>
  <c r="J523" i="148"/>
  <c r="BP523" i="148" s="1"/>
  <c r="H523" i="148"/>
  <c r="BQ522" i="148"/>
  <c r="J522" i="148"/>
  <c r="BP522" i="148" s="1"/>
  <c r="H522" i="148"/>
  <c r="BQ521" i="148"/>
  <c r="J521" i="148"/>
  <c r="BP521" i="148" s="1"/>
  <c r="H521" i="148"/>
  <c r="D521" i="148"/>
  <c r="BQ520" i="148"/>
  <c r="BM520" i="148"/>
  <c r="BL520" i="148"/>
  <c r="BK520" i="148"/>
  <c r="BJ520" i="148"/>
  <c r="BI520" i="148"/>
  <c r="BH520" i="148"/>
  <c r="BG520" i="148"/>
  <c r="BF520" i="148"/>
  <c r="BE520" i="148"/>
  <c r="BD520" i="148"/>
  <c r="BC520" i="148"/>
  <c r="BB520" i="148"/>
  <c r="BA520" i="148"/>
  <c r="AZ520" i="148"/>
  <c r="AY520" i="148"/>
  <c r="AX520" i="148"/>
  <c r="AW520" i="148"/>
  <c r="AV520" i="148"/>
  <c r="AU520" i="148"/>
  <c r="AT520" i="148"/>
  <c r="AS520" i="148"/>
  <c r="AR520" i="148"/>
  <c r="AQ520" i="148"/>
  <c r="AP520" i="148"/>
  <c r="AO520" i="148"/>
  <c r="AN520" i="148"/>
  <c r="AM520" i="148"/>
  <c r="AL520" i="148"/>
  <c r="AK520" i="148"/>
  <c r="AJ520" i="148"/>
  <c r="AI520" i="148"/>
  <c r="AH520" i="148"/>
  <c r="AG520" i="148"/>
  <c r="AF520" i="148"/>
  <c r="AE520" i="148"/>
  <c r="AD520" i="148"/>
  <c r="AC520" i="148"/>
  <c r="AB520" i="148"/>
  <c r="AA520" i="148"/>
  <c r="Z520" i="148"/>
  <c r="Y520" i="148"/>
  <c r="X520" i="148"/>
  <c r="W520" i="148"/>
  <c r="V520" i="148"/>
  <c r="U520" i="148"/>
  <c r="T520" i="148"/>
  <c r="S520" i="148"/>
  <c r="R520" i="148"/>
  <c r="Q520" i="148"/>
  <c r="P520" i="148"/>
  <c r="O520" i="148"/>
  <c r="N520" i="148"/>
  <c r="M520" i="148"/>
  <c r="L520" i="148"/>
  <c r="K520" i="148"/>
  <c r="H520" i="148"/>
  <c r="D520" i="148"/>
  <c r="BQ519" i="148"/>
  <c r="J519" i="148"/>
  <c r="BP519" i="148" s="1"/>
  <c r="H519" i="148"/>
  <c r="D519" i="148"/>
  <c r="BQ518" i="148"/>
  <c r="J518" i="148"/>
  <c r="BP518" i="148" s="1"/>
  <c r="H518" i="148"/>
  <c r="D518" i="148"/>
  <c r="BQ517" i="148"/>
  <c r="J517" i="148"/>
  <c r="BP517" i="148" s="1"/>
  <c r="H517" i="148"/>
  <c r="D517" i="148"/>
  <c r="BQ516" i="148"/>
  <c r="J516" i="148"/>
  <c r="BP516" i="148" s="1"/>
  <c r="H516" i="148"/>
  <c r="BQ515" i="148"/>
  <c r="J515" i="148"/>
  <c r="BP515" i="148" s="1"/>
  <c r="H515" i="148"/>
  <c r="BQ514" i="148"/>
  <c r="J514" i="148"/>
  <c r="BP514" i="148" s="1"/>
  <c r="H514" i="148"/>
  <c r="BQ513" i="148"/>
  <c r="J513" i="148"/>
  <c r="BP513" i="148" s="1"/>
  <c r="H513" i="148"/>
  <c r="BQ512" i="148"/>
  <c r="J512" i="148"/>
  <c r="BP512" i="148" s="1"/>
  <c r="H512" i="148"/>
  <c r="BQ511" i="148"/>
  <c r="J511" i="148"/>
  <c r="H511" i="148"/>
  <c r="BQ510" i="148"/>
  <c r="BM510" i="148"/>
  <c r="BL510" i="148"/>
  <c r="BK510" i="148"/>
  <c r="BJ510" i="148"/>
  <c r="BI510" i="148"/>
  <c r="BH510" i="148"/>
  <c r="BG510" i="148"/>
  <c r="BF510" i="148"/>
  <c r="BE510" i="148"/>
  <c r="BD510" i="148"/>
  <c r="BC510" i="148"/>
  <c r="BB510" i="148"/>
  <c r="BA510" i="148"/>
  <c r="AZ510" i="148"/>
  <c r="AY510" i="148"/>
  <c r="AX510" i="148"/>
  <c r="AW510" i="148"/>
  <c r="AV510" i="148"/>
  <c r="AU510" i="148"/>
  <c r="AT510" i="148"/>
  <c r="AS510" i="148"/>
  <c r="AR510" i="148"/>
  <c r="AQ510" i="148"/>
  <c r="AP510" i="148"/>
  <c r="AO510" i="148"/>
  <c r="AN510" i="148"/>
  <c r="AM510" i="148"/>
  <c r="AL510" i="148"/>
  <c r="AK510" i="148"/>
  <c r="AJ510" i="148"/>
  <c r="AI510" i="148"/>
  <c r="AH510" i="148"/>
  <c r="AG510" i="148"/>
  <c r="AF510" i="148"/>
  <c r="AE510" i="148"/>
  <c r="AD510" i="148"/>
  <c r="AC510" i="148"/>
  <c r="AB510" i="148"/>
  <c r="AA510" i="148"/>
  <c r="Z510" i="148"/>
  <c r="Y510" i="148"/>
  <c r="X510" i="148"/>
  <c r="W510" i="148"/>
  <c r="V510" i="148"/>
  <c r="U510" i="148"/>
  <c r="T510" i="148"/>
  <c r="S510" i="148"/>
  <c r="R510" i="148"/>
  <c r="Q510" i="148"/>
  <c r="P510" i="148"/>
  <c r="O510" i="148"/>
  <c r="N510" i="148"/>
  <c r="M510" i="148"/>
  <c r="L510" i="148"/>
  <c r="K510" i="148"/>
  <c r="H510" i="148"/>
  <c r="D510" i="148"/>
  <c r="BQ509" i="148"/>
  <c r="J509" i="148"/>
  <c r="BP509" i="148" s="1"/>
  <c r="H509" i="148"/>
  <c r="D509" i="148"/>
  <c r="BQ508" i="148"/>
  <c r="J508" i="148"/>
  <c r="BP508" i="148" s="1"/>
  <c r="H508" i="148"/>
  <c r="D508" i="148"/>
  <c r="BQ507" i="148"/>
  <c r="J507" i="148"/>
  <c r="BP507" i="148" s="1"/>
  <c r="H507" i="148"/>
  <c r="BQ506" i="148"/>
  <c r="J506" i="148"/>
  <c r="H506" i="148"/>
  <c r="BQ505" i="148"/>
  <c r="BM505" i="148"/>
  <c r="BL505" i="148"/>
  <c r="BK505" i="148"/>
  <c r="BJ505" i="148"/>
  <c r="BI505" i="148"/>
  <c r="BH505" i="148"/>
  <c r="BG505" i="148"/>
  <c r="BF505" i="148"/>
  <c r="BE505" i="148"/>
  <c r="BD505" i="148"/>
  <c r="BC505" i="148"/>
  <c r="BB505" i="148"/>
  <c r="BA505" i="148"/>
  <c r="AZ505" i="148"/>
  <c r="AY505" i="148"/>
  <c r="AX505" i="148"/>
  <c r="AW505" i="148"/>
  <c r="AV505" i="148"/>
  <c r="AU505" i="148"/>
  <c r="AT505" i="148"/>
  <c r="AS505" i="148"/>
  <c r="AR505" i="148"/>
  <c r="AQ505" i="148"/>
  <c r="AP505" i="148"/>
  <c r="AO505" i="148"/>
  <c r="AN505" i="148"/>
  <c r="AM505" i="148"/>
  <c r="AL505" i="148"/>
  <c r="AK505" i="148"/>
  <c r="AJ505" i="148"/>
  <c r="AI505" i="148"/>
  <c r="AH505" i="148"/>
  <c r="AG505" i="148"/>
  <c r="AF505" i="148"/>
  <c r="AE505" i="148"/>
  <c r="AD505" i="148"/>
  <c r="AC505" i="148"/>
  <c r="AB505" i="148"/>
  <c r="AA505" i="148"/>
  <c r="Z505" i="148"/>
  <c r="Y505" i="148"/>
  <c r="X505" i="148"/>
  <c r="W505" i="148"/>
  <c r="V505" i="148"/>
  <c r="U505" i="148"/>
  <c r="T505" i="148"/>
  <c r="S505" i="148"/>
  <c r="R505" i="148"/>
  <c r="Q505" i="148"/>
  <c r="P505" i="148"/>
  <c r="O505" i="148"/>
  <c r="N505" i="148"/>
  <c r="M505" i="148"/>
  <c r="L505" i="148"/>
  <c r="K505" i="148"/>
  <c r="H505" i="148"/>
  <c r="D505" i="148"/>
  <c r="BQ504" i="148"/>
  <c r="J504" i="148"/>
  <c r="BP504" i="148" s="1"/>
  <c r="H504" i="148"/>
  <c r="D504" i="148"/>
  <c r="BQ503" i="148"/>
  <c r="J503" i="148"/>
  <c r="BP503" i="148" s="1"/>
  <c r="H503" i="148"/>
  <c r="D503" i="148"/>
  <c r="BQ502" i="148"/>
  <c r="J502" i="148"/>
  <c r="BP502" i="148" s="1"/>
  <c r="H502" i="148"/>
  <c r="D502" i="148"/>
  <c r="BQ501" i="148"/>
  <c r="J501" i="148"/>
  <c r="BP501" i="148" s="1"/>
  <c r="H501" i="148"/>
  <c r="BQ500" i="148"/>
  <c r="J500" i="148"/>
  <c r="BP500" i="148" s="1"/>
  <c r="H500" i="148"/>
  <c r="D500" i="148"/>
  <c r="BQ499" i="148"/>
  <c r="BM499" i="148"/>
  <c r="BL499" i="148"/>
  <c r="BK499" i="148"/>
  <c r="BJ499" i="148"/>
  <c r="BI499" i="148"/>
  <c r="BH499" i="148"/>
  <c r="BG499" i="148"/>
  <c r="BF499" i="148"/>
  <c r="BE499" i="148"/>
  <c r="BD499" i="148"/>
  <c r="BC499" i="148"/>
  <c r="BB499" i="148"/>
  <c r="BA499" i="148"/>
  <c r="AZ499" i="148"/>
  <c r="AY499" i="148"/>
  <c r="AX499" i="148"/>
  <c r="AW499" i="148"/>
  <c r="AV499" i="148"/>
  <c r="AU499" i="148"/>
  <c r="AT499" i="148"/>
  <c r="AS499" i="148"/>
  <c r="AR499" i="148"/>
  <c r="AQ499" i="148"/>
  <c r="AP499" i="148"/>
  <c r="AO499" i="148"/>
  <c r="AN499" i="148"/>
  <c r="AM499" i="148"/>
  <c r="AL499" i="148"/>
  <c r="AK499" i="148"/>
  <c r="AJ499" i="148"/>
  <c r="AI499" i="148"/>
  <c r="AH499" i="148"/>
  <c r="AG499" i="148"/>
  <c r="AF499" i="148"/>
  <c r="AE499" i="148"/>
  <c r="AD499" i="148"/>
  <c r="AC499" i="148"/>
  <c r="AB499" i="148"/>
  <c r="AA499" i="148"/>
  <c r="Z499" i="148"/>
  <c r="Y499" i="148"/>
  <c r="X499" i="148"/>
  <c r="W499" i="148"/>
  <c r="V499" i="148"/>
  <c r="U499" i="148"/>
  <c r="T499" i="148"/>
  <c r="S499" i="148"/>
  <c r="R499" i="148"/>
  <c r="Q499" i="148"/>
  <c r="P499" i="148"/>
  <c r="O499" i="148"/>
  <c r="N499" i="148"/>
  <c r="M499" i="148"/>
  <c r="L499" i="148"/>
  <c r="K499" i="148"/>
  <c r="H499" i="148"/>
  <c r="D499" i="148"/>
  <c r="BQ498" i="148"/>
  <c r="J498" i="148"/>
  <c r="BP498" i="148" s="1"/>
  <c r="H498" i="148"/>
  <c r="D498" i="148"/>
  <c r="BQ497" i="148"/>
  <c r="J497" i="148"/>
  <c r="BP497" i="148" s="1"/>
  <c r="H497" i="148"/>
  <c r="D497" i="148"/>
  <c r="BQ496" i="148"/>
  <c r="J496" i="148"/>
  <c r="BP496" i="148" s="1"/>
  <c r="H496" i="148"/>
  <c r="D496" i="148"/>
  <c r="BQ495" i="148"/>
  <c r="J495" i="148"/>
  <c r="BP495" i="148" s="1"/>
  <c r="H495" i="148"/>
  <c r="BQ494" i="148"/>
  <c r="J494" i="148"/>
  <c r="BP494" i="148" s="1"/>
  <c r="H494" i="148"/>
  <c r="BQ493" i="148"/>
  <c r="J493" i="148"/>
  <c r="BP493" i="148" s="1"/>
  <c r="H493" i="148"/>
  <c r="BQ492" i="148"/>
  <c r="J492" i="148"/>
  <c r="H492" i="148"/>
  <c r="BQ491" i="148"/>
  <c r="J491" i="148"/>
  <c r="H491" i="148"/>
  <c r="BQ490" i="148"/>
  <c r="J490" i="148"/>
  <c r="H490" i="148"/>
  <c r="BQ489" i="148"/>
  <c r="J489" i="148"/>
  <c r="H489" i="148"/>
  <c r="BQ488" i="148"/>
  <c r="J488" i="148"/>
  <c r="H488" i="148"/>
  <c r="BQ487" i="148"/>
  <c r="J487" i="148"/>
  <c r="H487" i="148"/>
  <c r="BQ486" i="148"/>
  <c r="J486" i="148"/>
  <c r="H486" i="148"/>
  <c r="BQ485" i="148"/>
  <c r="J485" i="148"/>
  <c r="H485" i="148"/>
  <c r="BQ484" i="148"/>
  <c r="H484" i="148"/>
  <c r="BQ483" i="148"/>
  <c r="BM483" i="148"/>
  <c r="BL483" i="148"/>
  <c r="BK483" i="148"/>
  <c r="BJ483" i="148"/>
  <c r="BI483" i="148"/>
  <c r="BH483" i="148"/>
  <c r="BG483" i="148"/>
  <c r="BF483" i="148"/>
  <c r="BE483" i="148"/>
  <c r="BD483" i="148"/>
  <c r="BC483" i="148"/>
  <c r="BB483" i="148"/>
  <c r="BA483" i="148"/>
  <c r="AZ483" i="148"/>
  <c r="AY483" i="148"/>
  <c r="AX483" i="148"/>
  <c r="AW483" i="148"/>
  <c r="AV483" i="148"/>
  <c r="AU483" i="148"/>
  <c r="AT483" i="148"/>
  <c r="AS483" i="148"/>
  <c r="AR483" i="148"/>
  <c r="AQ483" i="148"/>
  <c r="AP483" i="148"/>
  <c r="AO483" i="148"/>
  <c r="AN483" i="148"/>
  <c r="AM483" i="148"/>
  <c r="AL483" i="148"/>
  <c r="AK483" i="148"/>
  <c r="AJ483" i="148"/>
  <c r="AI483" i="148"/>
  <c r="AH483" i="148"/>
  <c r="AG483" i="148"/>
  <c r="AF483" i="148"/>
  <c r="AE483" i="148"/>
  <c r="AD483" i="148"/>
  <c r="AC483" i="148"/>
  <c r="AB483" i="148"/>
  <c r="AA483" i="148"/>
  <c r="Z483" i="148"/>
  <c r="Y483" i="148"/>
  <c r="X483" i="148"/>
  <c r="W483" i="148"/>
  <c r="V483" i="148"/>
  <c r="U483" i="148"/>
  <c r="T483" i="148"/>
  <c r="S483" i="148"/>
  <c r="R483" i="148"/>
  <c r="Q483" i="148"/>
  <c r="P483" i="148"/>
  <c r="O483" i="148"/>
  <c r="N483" i="148"/>
  <c r="M483" i="148"/>
  <c r="L483" i="148"/>
  <c r="K483" i="148"/>
  <c r="H483" i="148"/>
  <c r="D483" i="148"/>
  <c r="BQ482" i="148"/>
  <c r="J482" i="148"/>
  <c r="BP482" i="148" s="1"/>
  <c r="H482" i="148"/>
  <c r="D482" i="148"/>
  <c r="BQ481" i="148"/>
  <c r="J481" i="148"/>
  <c r="BP481" i="148" s="1"/>
  <c r="H481" i="148"/>
  <c r="D481" i="148"/>
  <c r="BQ480" i="148"/>
  <c r="J480" i="148"/>
  <c r="BP480" i="148" s="1"/>
  <c r="H480" i="148"/>
  <c r="D480" i="148"/>
  <c r="BQ479" i="148"/>
  <c r="J479" i="148"/>
  <c r="BP479" i="148" s="1"/>
  <c r="H479" i="148"/>
  <c r="D479" i="148"/>
  <c r="BQ478" i="148"/>
  <c r="J478" i="148"/>
  <c r="BP478" i="148" s="1"/>
  <c r="H478" i="148"/>
  <c r="D478" i="148"/>
  <c r="BQ477" i="148"/>
  <c r="J477" i="148"/>
  <c r="BP477" i="148" s="1"/>
  <c r="H477" i="148"/>
  <c r="D477" i="148"/>
  <c r="BQ476" i="148"/>
  <c r="BM476" i="148"/>
  <c r="BL476" i="148"/>
  <c r="BK476" i="148"/>
  <c r="BJ476" i="148"/>
  <c r="BI476" i="148"/>
  <c r="BH476" i="148"/>
  <c r="BG476" i="148"/>
  <c r="BF476" i="148"/>
  <c r="BE476" i="148"/>
  <c r="BD476" i="148"/>
  <c r="BC476" i="148"/>
  <c r="BB476" i="148"/>
  <c r="BA476" i="148"/>
  <c r="AZ476" i="148"/>
  <c r="AY476" i="148"/>
  <c r="AX476" i="148"/>
  <c r="AW476" i="148"/>
  <c r="AV476" i="148"/>
  <c r="AU476" i="148"/>
  <c r="AT476" i="148"/>
  <c r="AS476" i="148"/>
  <c r="AR476" i="148"/>
  <c r="AQ476" i="148"/>
  <c r="AP476" i="148"/>
  <c r="AO476" i="148"/>
  <c r="AN476" i="148"/>
  <c r="AM476" i="148"/>
  <c r="AL476" i="148"/>
  <c r="AK476" i="148"/>
  <c r="AJ476" i="148"/>
  <c r="AI476" i="148"/>
  <c r="AH476" i="148"/>
  <c r="AG476" i="148"/>
  <c r="AF476" i="148"/>
  <c r="AE476" i="148"/>
  <c r="AD476" i="148"/>
  <c r="AC476" i="148"/>
  <c r="AB476" i="148"/>
  <c r="AA476" i="148"/>
  <c r="Z476" i="148"/>
  <c r="Y476" i="148"/>
  <c r="X476" i="148"/>
  <c r="W476" i="148"/>
  <c r="V476" i="148"/>
  <c r="U476" i="148"/>
  <c r="T476" i="148"/>
  <c r="S476" i="148"/>
  <c r="R476" i="148"/>
  <c r="Q476" i="148"/>
  <c r="P476" i="148"/>
  <c r="O476" i="148"/>
  <c r="N476" i="148"/>
  <c r="M476" i="148"/>
  <c r="L476" i="148"/>
  <c r="K476" i="148"/>
  <c r="H476" i="148"/>
  <c r="D476" i="148"/>
  <c r="BQ475" i="148"/>
  <c r="J475" i="148"/>
  <c r="BP475" i="148" s="1"/>
  <c r="H475" i="148"/>
  <c r="D475" i="148"/>
  <c r="BQ474" i="148"/>
  <c r="J474" i="148"/>
  <c r="BP474" i="148" s="1"/>
  <c r="H474" i="148"/>
  <c r="D474" i="148"/>
  <c r="BQ473" i="148"/>
  <c r="J473" i="148"/>
  <c r="BP473" i="148" s="1"/>
  <c r="H473" i="148"/>
  <c r="D473" i="148"/>
  <c r="BQ472" i="148"/>
  <c r="J472" i="148"/>
  <c r="BP472" i="148" s="1"/>
  <c r="H472" i="148"/>
  <c r="D472" i="148"/>
  <c r="BQ471" i="148"/>
  <c r="J471" i="148"/>
  <c r="BP471" i="148" s="1"/>
  <c r="H471" i="148"/>
  <c r="D471" i="148"/>
  <c r="BQ470" i="148"/>
  <c r="J470" i="148"/>
  <c r="BP470" i="148" s="1"/>
  <c r="H470" i="148"/>
  <c r="D470" i="148"/>
  <c r="BQ469" i="148"/>
  <c r="J469" i="148"/>
  <c r="BP469" i="148" s="1"/>
  <c r="H469" i="148"/>
  <c r="D469" i="148"/>
  <c r="BQ468" i="148"/>
  <c r="J468" i="148"/>
  <c r="BP468" i="148" s="1"/>
  <c r="H468" i="148"/>
  <c r="D468" i="148"/>
  <c r="BQ467" i="148"/>
  <c r="BM467" i="148"/>
  <c r="BL467" i="148"/>
  <c r="BK467" i="148"/>
  <c r="BJ467" i="148"/>
  <c r="BI467" i="148"/>
  <c r="BH467" i="148"/>
  <c r="BG467" i="148"/>
  <c r="BF467" i="148"/>
  <c r="BE467" i="148"/>
  <c r="BD467" i="148"/>
  <c r="BC467" i="148"/>
  <c r="BB467" i="148"/>
  <c r="BA467" i="148"/>
  <c r="AZ467" i="148"/>
  <c r="AY467" i="148"/>
  <c r="AX467" i="148"/>
  <c r="AW467" i="148"/>
  <c r="AV467" i="148"/>
  <c r="AU467" i="148"/>
  <c r="AT467" i="148"/>
  <c r="AS467" i="148"/>
  <c r="AR467" i="148"/>
  <c r="AQ467" i="148"/>
  <c r="AP467" i="148"/>
  <c r="AO467" i="148"/>
  <c r="AN467" i="148"/>
  <c r="AM467" i="148"/>
  <c r="AL467" i="148"/>
  <c r="AK467" i="148"/>
  <c r="AJ467" i="148"/>
  <c r="AI467" i="148"/>
  <c r="AH467" i="148"/>
  <c r="AG467" i="148"/>
  <c r="AF467" i="148"/>
  <c r="AE467" i="148"/>
  <c r="AD467" i="148"/>
  <c r="AC467" i="148"/>
  <c r="AB467" i="148"/>
  <c r="AA467" i="148"/>
  <c r="Z467" i="148"/>
  <c r="Y467" i="148"/>
  <c r="X467" i="148"/>
  <c r="W467" i="148"/>
  <c r="V467" i="148"/>
  <c r="U467" i="148"/>
  <c r="T467" i="148"/>
  <c r="S467" i="148"/>
  <c r="R467" i="148"/>
  <c r="Q467" i="148"/>
  <c r="P467" i="148"/>
  <c r="O467" i="148"/>
  <c r="N467" i="148"/>
  <c r="M467" i="148"/>
  <c r="L467" i="148"/>
  <c r="K467" i="148"/>
  <c r="H467" i="148"/>
  <c r="D467" i="148"/>
  <c r="BQ466" i="148"/>
  <c r="J466" i="148"/>
  <c r="BP466" i="148" s="1"/>
  <c r="H466" i="148"/>
  <c r="D466" i="148"/>
  <c r="BQ465" i="148"/>
  <c r="J465" i="148"/>
  <c r="BP465" i="148" s="1"/>
  <c r="H465" i="148"/>
  <c r="D465" i="148"/>
  <c r="BQ464" i="148"/>
  <c r="J464" i="148"/>
  <c r="BP464" i="148" s="1"/>
  <c r="H464" i="148"/>
  <c r="D464" i="148"/>
  <c r="BQ463" i="148"/>
  <c r="J463" i="148"/>
  <c r="BP463" i="148" s="1"/>
  <c r="H463" i="148"/>
  <c r="D463" i="148"/>
  <c r="BQ462" i="148"/>
  <c r="J462" i="148"/>
  <c r="BP462" i="148" s="1"/>
  <c r="H462" i="148"/>
  <c r="D462" i="148"/>
  <c r="BQ461" i="148"/>
  <c r="J461" i="148"/>
  <c r="BP461" i="148" s="1"/>
  <c r="H461" i="148"/>
  <c r="D461" i="148"/>
  <c r="BQ460" i="148"/>
  <c r="J460" i="148"/>
  <c r="BP460" i="148" s="1"/>
  <c r="H460" i="148"/>
  <c r="D460" i="148"/>
  <c r="BQ459" i="148"/>
  <c r="J459" i="148"/>
  <c r="BP459" i="148" s="1"/>
  <c r="H459" i="148"/>
  <c r="D459" i="148"/>
  <c r="BQ458" i="148"/>
  <c r="BM458" i="148"/>
  <c r="BL458" i="148"/>
  <c r="BK458" i="148"/>
  <c r="BJ458" i="148"/>
  <c r="BI458" i="148"/>
  <c r="BH458" i="148"/>
  <c r="BG458" i="148"/>
  <c r="BF458" i="148"/>
  <c r="BE458" i="148"/>
  <c r="BD458" i="148"/>
  <c r="BC458" i="148"/>
  <c r="BB458" i="148"/>
  <c r="BA458" i="148"/>
  <c r="AZ458" i="148"/>
  <c r="AY458" i="148"/>
  <c r="AX458" i="148"/>
  <c r="AW458" i="148"/>
  <c r="AV458" i="148"/>
  <c r="AU458" i="148"/>
  <c r="AT458" i="148"/>
  <c r="AS458" i="148"/>
  <c r="AR458" i="148"/>
  <c r="AQ458" i="148"/>
  <c r="AP458" i="148"/>
  <c r="AO458" i="148"/>
  <c r="AN458" i="148"/>
  <c r="AM458" i="148"/>
  <c r="AL458" i="148"/>
  <c r="AK458" i="148"/>
  <c r="AJ458" i="148"/>
  <c r="AI458" i="148"/>
  <c r="AH458" i="148"/>
  <c r="AG458" i="148"/>
  <c r="AF458" i="148"/>
  <c r="AE458" i="148"/>
  <c r="AD458" i="148"/>
  <c r="AC458" i="148"/>
  <c r="AB458" i="148"/>
  <c r="AA458" i="148"/>
  <c r="Z458" i="148"/>
  <c r="Y458" i="148"/>
  <c r="X458" i="148"/>
  <c r="W458" i="148"/>
  <c r="V458" i="148"/>
  <c r="U458" i="148"/>
  <c r="T458" i="148"/>
  <c r="S458" i="148"/>
  <c r="R458" i="148"/>
  <c r="Q458" i="148"/>
  <c r="P458" i="148"/>
  <c r="O458" i="148"/>
  <c r="N458" i="148"/>
  <c r="M458" i="148"/>
  <c r="L458" i="148"/>
  <c r="K458" i="148"/>
  <c r="H458" i="148"/>
  <c r="D458" i="148"/>
  <c r="BQ457" i="148"/>
  <c r="J457" i="148"/>
  <c r="BP457" i="148" s="1"/>
  <c r="H457" i="148"/>
  <c r="D457" i="148"/>
  <c r="BQ456" i="148"/>
  <c r="J456" i="148"/>
  <c r="BP456" i="148" s="1"/>
  <c r="H456" i="148"/>
  <c r="D456" i="148"/>
  <c r="BQ455" i="148"/>
  <c r="J455" i="148"/>
  <c r="BP455" i="148" s="1"/>
  <c r="H455" i="148"/>
  <c r="D455" i="148"/>
  <c r="BQ454" i="148"/>
  <c r="J454" i="148"/>
  <c r="BP454" i="148" s="1"/>
  <c r="H454" i="148"/>
  <c r="D454" i="148"/>
  <c r="BQ453" i="148"/>
  <c r="J453" i="148"/>
  <c r="BP453" i="148" s="1"/>
  <c r="H453" i="148"/>
  <c r="D453" i="148"/>
  <c r="BQ452" i="148"/>
  <c r="J452" i="148"/>
  <c r="H452" i="148"/>
  <c r="BQ451" i="148"/>
  <c r="J451" i="148"/>
  <c r="H451" i="148"/>
  <c r="BQ450" i="148"/>
  <c r="J450" i="148"/>
  <c r="H450" i="148"/>
  <c r="BQ449" i="148"/>
  <c r="J449" i="148"/>
  <c r="BP449" i="148" s="1"/>
  <c r="H449" i="148"/>
  <c r="BQ448" i="148"/>
  <c r="BM448" i="148"/>
  <c r="BL448" i="148"/>
  <c r="BK448" i="148"/>
  <c r="BJ448" i="148"/>
  <c r="BI448" i="148"/>
  <c r="BH448" i="148"/>
  <c r="BG448" i="148"/>
  <c r="BF448" i="148"/>
  <c r="BE448" i="148"/>
  <c r="BD448" i="148"/>
  <c r="BC448" i="148"/>
  <c r="BB448" i="148"/>
  <c r="BA448" i="148"/>
  <c r="AZ448" i="148"/>
  <c r="AY448" i="148"/>
  <c r="AX448" i="148"/>
  <c r="AW448" i="148"/>
  <c r="AV448" i="148"/>
  <c r="AU448" i="148"/>
  <c r="AT448" i="148"/>
  <c r="AS448" i="148"/>
  <c r="AR448" i="148"/>
  <c r="AQ448" i="148"/>
  <c r="AP448" i="148"/>
  <c r="AO448" i="148"/>
  <c r="AN448" i="148"/>
  <c r="AM448" i="148"/>
  <c r="AL448" i="148"/>
  <c r="AK448" i="148"/>
  <c r="AJ448" i="148"/>
  <c r="AI448" i="148"/>
  <c r="AH448" i="148"/>
  <c r="AG448" i="148"/>
  <c r="AF448" i="148"/>
  <c r="AE448" i="148"/>
  <c r="AD448" i="148"/>
  <c r="AC448" i="148"/>
  <c r="AB448" i="148"/>
  <c r="AA448" i="148"/>
  <c r="Z448" i="148"/>
  <c r="Y448" i="148"/>
  <c r="X448" i="148"/>
  <c r="W448" i="148"/>
  <c r="V448" i="148"/>
  <c r="U448" i="148"/>
  <c r="T448" i="148"/>
  <c r="S448" i="148"/>
  <c r="R448" i="148"/>
  <c r="Q448" i="148"/>
  <c r="P448" i="148"/>
  <c r="O448" i="148"/>
  <c r="N448" i="148"/>
  <c r="M448" i="148"/>
  <c r="L448" i="148"/>
  <c r="K448" i="148"/>
  <c r="H448" i="148"/>
  <c r="D448" i="148"/>
  <c r="BQ447" i="148"/>
  <c r="J447" i="148"/>
  <c r="BP447" i="148" s="1"/>
  <c r="H447" i="148"/>
  <c r="D447" i="148"/>
  <c r="BQ446" i="148"/>
  <c r="J446" i="148"/>
  <c r="BP446" i="148" s="1"/>
  <c r="H446" i="148"/>
  <c r="D446" i="148"/>
  <c r="BQ445" i="148"/>
  <c r="J445" i="148"/>
  <c r="BP445" i="148" s="1"/>
  <c r="H445" i="148"/>
  <c r="D445" i="148"/>
  <c r="BQ444" i="148"/>
  <c r="J444" i="148"/>
  <c r="BP444" i="148" s="1"/>
  <c r="H444" i="148"/>
  <c r="BQ443" i="148"/>
  <c r="J443" i="148"/>
  <c r="BP443" i="148" s="1"/>
  <c r="H443" i="148"/>
  <c r="BQ442" i="148"/>
  <c r="J442" i="148"/>
  <c r="BP442" i="148" s="1"/>
  <c r="H442" i="148"/>
  <c r="BQ441" i="148"/>
  <c r="J441" i="148"/>
  <c r="BP441" i="148" s="1"/>
  <c r="H441" i="148"/>
  <c r="BQ440" i="148"/>
  <c r="J440" i="148"/>
  <c r="BP440" i="148" s="1"/>
  <c r="H440" i="148"/>
  <c r="BQ439" i="148"/>
  <c r="J439" i="148"/>
  <c r="BP439" i="148" s="1"/>
  <c r="H439" i="148"/>
  <c r="BQ438" i="148"/>
  <c r="J438" i="148"/>
  <c r="BP438" i="148" s="1"/>
  <c r="H438" i="148"/>
  <c r="BQ437" i="148"/>
  <c r="J437" i="148"/>
  <c r="BP437" i="148" s="1"/>
  <c r="H437" i="148"/>
  <c r="BQ436" i="148"/>
  <c r="J436" i="148"/>
  <c r="BP436" i="148" s="1"/>
  <c r="H436" i="148"/>
  <c r="BQ435" i="148"/>
  <c r="J435" i="148"/>
  <c r="BP435" i="148" s="1"/>
  <c r="H435" i="148"/>
  <c r="BQ434" i="148"/>
  <c r="J434" i="148"/>
  <c r="BP434" i="148" s="1"/>
  <c r="H434" i="148"/>
  <c r="D434" i="148"/>
  <c r="BQ433" i="148"/>
  <c r="BM433" i="148"/>
  <c r="BL433" i="148"/>
  <c r="BK433" i="148"/>
  <c r="BJ433" i="148"/>
  <c r="BI433" i="148"/>
  <c r="BH433" i="148"/>
  <c r="BG433" i="148"/>
  <c r="BF433" i="148"/>
  <c r="BE433" i="148"/>
  <c r="BD433" i="148"/>
  <c r="BC433" i="148"/>
  <c r="BB433" i="148"/>
  <c r="BA433" i="148"/>
  <c r="AZ433" i="148"/>
  <c r="AY433" i="148"/>
  <c r="AX433" i="148"/>
  <c r="AW433" i="148"/>
  <c r="AV433" i="148"/>
  <c r="AU433" i="148"/>
  <c r="AT433" i="148"/>
  <c r="AS433" i="148"/>
  <c r="AR433" i="148"/>
  <c r="AQ433" i="148"/>
  <c r="AP433" i="148"/>
  <c r="AO433" i="148"/>
  <c r="AN433" i="148"/>
  <c r="AM433" i="148"/>
  <c r="AL433" i="148"/>
  <c r="AK433" i="148"/>
  <c r="AJ433" i="148"/>
  <c r="AI433" i="148"/>
  <c r="AH433" i="148"/>
  <c r="AG433" i="148"/>
  <c r="AF433" i="148"/>
  <c r="AE433" i="148"/>
  <c r="AD433" i="148"/>
  <c r="AC433" i="148"/>
  <c r="AB433" i="148"/>
  <c r="AA433" i="148"/>
  <c r="Z433" i="148"/>
  <c r="Y433" i="148"/>
  <c r="X433" i="148"/>
  <c r="W433" i="148"/>
  <c r="V433" i="148"/>
  <c r="U433" i="148"/>
  <c r="T433" i="148"/>
  <c r="S433" i="148"/>
  <c r="R433" i="148"/>
  <c r="Q433" i="148"/>
  <c r="P433" i="148"/>
  <c r="O433" i="148"/>
  <c r="N433" i="148"/>
  <c r="M433" i="148"/>
  <c r="L433" i="148"/>
  <c r="K433" i="148"/>
  <c r="H433" i="148"/>
  <c r="D433" i="148"/>
  <c r="BQ432" i="148"/>
  <c r="J432" i="148"/>
  <c r="BP432" i="148" s="1"/>
  <c r="H432" i="148"/>
  <c r="D432" i="148"/>
  <c r="BQ431" i="148"/>
  <c r="J431" i="148"/>
  <c r="BP431" i="148" s="1"/>
  <c r="H431" i="148"/>
  <c r="D431" i="148"/>
  <c r="BQ430" i="148"/>
  <c r="J430" i="148"/>
  <c r="BP430" i="148" s="1"/>
  <c r="H430" i="148"/>
  <c r="D430" i="148"/>
  <c r="BQ429" i="148"/>
  <c r="J429" i="148"/>
  <c r="BP429" i="148" s="1"/>
  <c r="H429" i="148"/>
  <c r="D429" i="148"/>
  <c r="BQ428" i="148"/>
  <c r="J428" i="148"/>
  <c r="BP428" i="148" s="1"/>
  <c r="H428" i="148"/>
  <c r="D428" i="148"/>
  <c r="BQ427" i="148"/>
  <c r="J427" i="148"/>
  <c r="BP427" i="148" s="1"/>
  <c r="H427" i="148"/>
  <c r="D427" i="148"/>
  <c r="BQ426" i="148"/>
  <c r="J426" i="148"/>
  <c r="H426" i="148"/>
  <c r="BQ425" i="148"/>
  <c r="J425" i="148"/>
  <c r="H425" i="148"/>
  <c r="BQ424" i="148"/>
  <c r="J424" i="148"/>
  <c r="H424" i="148"/>
  <c r="BQ423" i="148"/>
  <c r="J423" i="148"/>
  <c r="H423" i="148"/>
  <c r="BQ422" i="148"/>
  <c r="J422" i="148"/>
  <c r="H422" i="148"/>
  <c r="BQ421" i="148"/>
  <c r="J421" i="148"/>
  <c r="H421" i="148"/>
  <c r="BQ420" i="148"/>
  <c r="J420" i="148"/>
  <c r="H420" i="148"/>
  <c r="BQ419" i="148"/>
  <c r="J419" i="148"/>
  <c r="H419" i="148"/>
  <c r="BQ418" i="148"/>
  <c r="J418" i="148"/>
  <c r="H418" i="148"/>
  <c r="BQ417" i="148"/>
  <c r="J417" i="148"/>
  <c r="H417" i="148"/>
  <c r="BQ416" i="148"/>
  <c r="J416" i="148"/>
  <c r="H416" i="148"/>
  <c r="BQ415" i="148"/>
  <c r="J415" i="148"/>
  <c r="H415" i="148"/>
  <c r="BQ414" i="148"/>
  <c r="J414" i="148"/>
  <c r="H414" i="148"/>
  <c r="BQ413" i="148"/>
  <c r="J413" i="148"/>
  <c r="H413" i="148"/>
  <c r="BQ412" i="148"/>
  <c r="J412" i="148"/>
  <c r="H412" i="148"/>
  <c r="J411" i="148"/>
  <c r="H411" i="148"/>
  <c r="BQ410" i="148"/>
  <c r="J410" i="148"/>
  <c r="H410" i="148"/>
  <c r="BQ409" i="148"/>
  <c r="J409" i="148"/>
  <c r="BP409" i="148" s="1"/>
  <c r="H409" i="148"/>
  <c r="BQ408" i="148"/>
  <c r="J408" i="148"/>
  <c r="BP408" i="148" s="1"/>
  <c r="H408" i="148"/>
  <c r="BQ407" i="148"/>
  <c r="J407" i="148"/>
  <c r="BP407" i="148" s="1"/>
  <c r="H407" i="148"/>
  <c r="BQ406" i="148"/>
  <c r="J406" i="148"/>
  <c r="BP406" i="148" s="1"/>
  <c r="H406" i="148"/>
  <c r="BQ405" i="148"/>
  <c r="J405" i="148"/>
  <c r="H405" i="148"/>
  <c r="BQ404" i="148"/>
  <c r="J404" i="148"/>
  <c r="H404" i="148"/>
  <c r="BQ403" i="148"/>
  <c r="J403" i="148"/>
  <c r="H403" i="148"/>
  <c r="BQ402" i="148"/>
  <c r="J402" i="148"/>
  <c r="H402" i="148"/>
  <c r="BQ401" i="148"/>
  <c r="J401" i="148"/>
  <c r="H401" i="148"/>
  <c r="BQ400" i="148"/>
  <c r="J400" i="148"/>
  <c r="H400" i="148"/>
  <c r="BQ399" i="148"/>
  <c r="J399" i="148"/>
  <c r="H399" i="148"/>
  <c r="BQ398" i="148"/>
  <c r="J398" i="148"/>
  <c r="H398" i="148"/>
  <c r="BQ397" i="148"/>
  <c r="J397" i="148"/>
  <c r="H397" i="148"/>
  <c r="BQ396" i="148"/>
  <c r="J396" i="148"/>
  <c r="H396" i="148"/>
  <c r="BQ395" i="148"/>
  <c r="J395" i="148"/>
  <c r="H395" i="148"/>
  <c r="BQ394" i="148"/>
  <c r="J394" i="148"/>
  <c r="H394" i="148"/>
  <c r="BQ393" i="148"/>
  <c r="J393" i="148"/>
  <c r="BP393" i="148" s="1"/>
  <c r="H393" i="148"/>
  <c r="D393" i="148"/>
  <c r="BQ392" i="148"/>
  <c r="J392" i="148"/>
  <c r="BP392" i="148" s="1"/>
  <c r="H392" i="148"/>
  <c r="D392" i="148"/>
  <c r="BQ391" i="148"/>
  <c r="J391" i="148"/>
  <c r="H391" i="148"/>
  <c r="BQ390" i="148"/>
  <c r="J390" i="148"/>
  <c r="BP390" i="148" s="1"/>
  <c r="H390" i="148"/>
  <c r="D390" i="148"/>
  <c r="BQ389" i="148"/>
  <c r="J389" i="148"/>
  <c r="H389" i="148"/>
  <c r="BQ388" i="148"/>
  <c r="J388" i="148"/>
  <c r="H388" i="148"/>
  <c r="BQ387" i="148"/>
  <c r="J387" i="148"/>
  <c r="H387" i="148"/>
  <c r="BQ386" i="148"/>
  <c r="J386" i="148"/>
  <c r="H386" i="148"/>
  <c r="BQ385" i="148"/>
  <c r="J385" i="148"/>
  <c r="H385" i="148"/>
  <c r="BQ384" i="148"/>
  <c r="J384" i="148"/>
  <c r="H384" i="148"/>
  <c r="BQ383" i="148"/>
  <c r="J383" i="148"/>
  <c r="H383" i="148"/>
  <c r="BQ382" i="148"/>
  <c r="J382" i="148"/>
  <c r="H382" i="148"/>
  <c r="BQ381" i="148"/>
  <c r="J381" i="148"/>
  <c r="H381" i="148"/>
  <c r="BQ380" i="148"/>
  <c r="J380" i="148"/>
  <c r="H380" i="148"/>
  <c r="BQ379" i="148"/>
  <c r="J379" i="148"/>
  <c r="H379" i="148"/>
  <c r="BQ378" i="148"/>
  <c r="J378" i="148"/>
  <c r="H378" i="148"/>
  <c r="BQ377" i="148"/>
  <c r="J377" i="148"/>
  <c r="H377" i="148"/>
  <c r="BQ376" i="148"/>
  <c r="J376" i="148"/>
  <c r="H376" i="148"/>
  <c r="BQ375" i="148"/>
  <c r="J375" i="148"/>
  <c r="H375" i="148"/>
  <c r="BQ374" i="148"/>
  <c r="J374" i="148"/>
  <c r="H374" i="148"/>
  <c r="BQ373" i="148"/>
  <c r="J373" i="148"/>
  <c r="BP373" i="148" s="1"/>
  <c r="D373" i="148"/>
  <c r="BQ372" i="148"/>
  <c r="J372" i="148"/>
  <c r="H372" i="148"/>
  <c r="BQ371" i="148"/>
  <c r="J371" i="148"/>
  <c r="H371" i="148"/>
  <c r="BQ370" i="148"/>
  <c r="J370" i="148"/>
  <c r="BP370" i="148" s="1"/>
  <c r="D370" i="148"/>
  <c r="BQ369" i="148"/>
  <c r="J369" i="148"/>
  <c r="H369" i="148"/>
  <c r="BQ368" i="148"/>
  <c r="J368" i="148"/>
  <c r="H368" i="148"/>
  <c r="BQ367" i="148"/>
  <c r="J367" i="148"/>
  <c r="H367" i="148"/>
  <c r="BQ366" i="148"/>
  <c r="J366" i="148"/>
  <c r="H366" i="148"/>
  <c r="BQ365" i="148"/>
  <c r="J365" i="148"/>
  <c r="H365" i="148"/>
  <c r="BQ364" i="148"/>
  <c r="J364" i="148"/>
  <c r="H364" i="148"/>
  <c r="BQ363" i="148"/>
  <c r="J363" i="148"/>
  <c r="BP363" i="148" s="1"/>
  <c r="D363" i="148"/>
  <c r="BQ362" i="148"/>
  <c r="J362" i="148"/>
  <c r="BP362" i="148" s="1"/>
  <c r="H362" i="148"/>
  <c r="BQ361" i="148"/>
  <c r="J361" i="148"/>
  <c r="BP361" i="148" s="1"/>
  <c r="H361" i="148"/>
  <c r="D361" i="148"/>
  <c r="BQ360" i="148"/>
  <c r="J360" i="148"/>
  <c r="H360" i="148"/>
  <c r="BQ359" i="148"/>
  <c r="J359" i="148"/>
  <c r="H359" i="148"/>
  <c r="BQ358" i="148"/>
  <c r="J358" i="148"/>
  <c r="BP358" i="148" s="1"/>
  <c r="H358" i="148"/>
  <c r="BQ357" i="148"/>
  <c r="J357" i="148"/>
  <c r="BP357" i="148" s="1"/>
  <c r="H357" i="148"/>
  <c r="D357" i="148"/>
  <c r="BQ356" i="148"/>
  <c r="J356" i="148"/>
  <c r="H356" i="148"/>
  <c r="BQ355" i="148"/>
  <c r="J355" i="148"/>
  <c r="H355" i="148"/>
  <c r="BQ354" i="148"/>
  <c r="J354" i="148"/>
  <c r="BP354" i="148" s="1"/>
  <c r="H354" i="148"/>
  <c r="D354" i="148"/>
  <c r="BQ353" i="148"/>
  <c r="J353" i="148"/>
  <c r="BP353" i="148" s="1"/>
  <c r="H353" i="148"/>
  <c r="D353" i="148"/>
  <c r="BQ352" i="148"/>
  <c r="J352" i="148"/>
  <c r="BP352" i="148" s="1"/>
  <c r="H352" i="148"/>
  <c r="D352" i="148"/>
  <c r="BQ351" i="148"/>
  <c r="J351" i="148"/>
  <c r="H351" i="148"/>
  <c r="BQ350" i="148"/>
  <c r="J350" i="148"/>
  <c r="BP350" i="148" s="1"/>
  <c r="H350" i="148"/>
  <c r="BQ349" i="148"/>
  <c r="J349" i="148"/>
  <c r="H349" i="148"/>
  <c r="BQ348" i="148"/>
  <c r="J348" i="148"/>
  <c r="H348" i="148"/>
  <c r="BQ347" i="148"/>
  <c r="J347" i="148"/>
  <c r="BP347" i="148" s="1"/>
  <c r="H347" i="148"/>
  <c r="BQ346" i="148"/>
  <c r="J346" i="148"/>
  <c r="BP346" i="148" s="1"/>
  <c r="H346" i="148"/>
  <c r="D346" i="148"/>
  <c r="BQ345" i="148"/>
  <c r="J345" i="148"/>
  <c r="BP345" i="148" s="1"/>
  <c r="H345" i="148"/>
  <c r="BQ344" i="148"/>
  <c r="J344" i="148"/>
  <c r="H344" i="148"/>
  <c r="BQ343" i="148"/>
  <c r="J343" i="148"/>
  <c r="H343" i="148"/>
  <c r="BQ342" i="148"/>
  <c r="J342" i="148"/>
  <c r="H342" i="148"/>
  <c r="BQ341" i="148"/>
  <c r="J341" i="148"/>
  <c r="H341" i="148"/>
  <c r="BQ340" i="148"/>
  <c r="J340" i="148"/>
  <c r="BP340" i="148" s="1"/>
  <c r="D340" i="148"/>
  <c r="BQ339" i="148"/>
  <c r="BM339" i="148"/>
  <c r="BL339" i="148"/>
  <c r="BK339" i="148"/>
  <c r="BJ339" i="148"/>
  <c r="BI339" i="148"/>
  <c r="BH339" i="148"/>
  <c r="BG339" i="148"/>
  <c r="BF339" i="148"/>
  <c r="BE339" i="148"/>
  <c r="BD339" i="148"/>
  <c r="BC339" i="148"/>
  <c r="BB339" i="148"/>
  <c r="BA339" i="148"/>
  <c r="AZ339" i="148"/>
  <c r="AY339" i="148"/>
  <c r="AX339" i="148"/>
  <c r="AW339" i="148"/>
  <c r="AV339" i="148"/>
  <c r="AU339" i="148"/>
  <c r="AT339" i="148"/>
  <c r="AS339" i="148"/>
  <c r="AR339" i="148"/>
  <c r="AQ339" i="148"/>
  <c r="AP339" i="148"/>
  <c r="AO339" i="148"/>
  <c r="AN339" i="148"/>
  <c r="AM339" i="148"/>
  <c r="AL339" i="148"/>
  <c r="AK339" i="148"/>
  <c r="AJ339" i="148"/>
  <c r="AI339" i="148"/>
  <c r="AH339" i="148"/>
  <c r="AG339" i="148"/>
  <c r="AF339" i="148"/>
  <c r="AE339" i="148"/>
  <c r="AD339" i="148"/>
  <c r="AC339" i="148"/>
  <c r="AB339" i="148"/>
  <c r="AA339" i="148"/>
  <c r="Z339" i="148"/>
  <c r="Y339" i="148"/>
  <c r="X339" i="148"/>
  <c r="W339" i="148"/>
  <c r="V339" i="148"/>
  <c r="U339" i="148"/>
  <c r="T339" i="148"/>
  <c r="S339" i="148"/>
  <c r="R339" i="148"/>
  <c r="Q339" i="148"/>
  <c r="P339" i="148"/>
  <c r="O339" i="148"/>
  <c r="M339" i="148"/>
  <c r="L339" i="148"/>
  <c r="K339" i="148"/>
  <c r="H339" i="148"/>
  <c r="D339" i="148"/>
  <c r="BQ338" i="148"/>
  <c r="J338" i="148"/>
  <c r="BP338" i="148" s="1"/>
  <c r="H338" i="148"/>
  <c r="D338" i="148"/>
  <c r="BQ337" i="148"/>
  <c r="J337" i="148"/>
  <c r="BP337" i="148" s="1"/>
  <c r="H337" i="148"/>
  <c r="D337" i="148"/>
  <c r="BQ336" i="148"/>
  <c r="J336" i="148"/>
  <c r="BP336" i="148" s="1"/>
  <c r="H336" i="148"/>
  <c r="BQ335" i="148"/>
  <c r="J335" i="148"/>
  <c r="BP335" i="148" s="1"/>
  <c r="H335" i="148"/>
  <c r="D335" i="148"/>
  <c r="BQ334" i="148"/>
  <c r="BM334" i="148"/>
  <c r="BL334" i="148"/>
  <c r="BK334" i="148"/>
  <c r="BJ334" i="148"/>
  <c r="BI334" i="148"/>
  <c r="BH334" i="148"/>
  <c r="BG334" i="148"/>
  <c r="BF334" i="148"/>
  <c r="BE334" i="148"/>
  <c r="BD334" i="148"/>
  <c r="BC334" i="148"/>
  <c r="BB334" i="148"/>
  <c r="BA334" i="148"/>
  <c r="AZ334" i="148"/>
  <c r="AY334" i="148"/>
  <c r="AX334" i="148"/>
  <c r="AW334" i="148"/>
  <c r="AV334" i="148"/>
  <c r="AU334" i="148"/>
  <c r="AT334" i="148"/>
  <c r="AS334" i="148"/>
  <c r="AR334" i="148"/>
  <c r="AQ334" i="148"/>
  <c r="AP334" i="148"/>
  <c r="AO334" i="148"/>
  <c r="AN334" i="148"/>
  <c r="AM334" i="148"/>
  <c r="AL334" i="148"/>
  <c r="AK334" i="148"/>
  <c r="AJ334" i="148"/>
  <c r="AI334" i="148"/>
  <c r="AH334" i="148"/>
  <c r="AG334" i="148"/>
  <c r="AF334" i="148"/>
  <c r="AE334" i="148"/>
  <c r="AD334" i="148"/>
  <c r="AC334" i="148"/>
  <c r="AB334" i="148"/>
  <c r="AA334" i="148"/>
  <c r="Z334" i="148"/>
  <c r="Y334" i="148"/>
  <c r="X334" i="148"/>
  <c r="W334" i="148"/>
  <c r="V334" i="148"/>
  <c r="U334" i="148"/>
  <c r="T334" i="148"/>
  <c r="S334" i="148"/>
  <c r="R334" i="148"/>
  <c r="Q334" i="148"/>
  <c r="P334" i="148"/>
  <c r="O334" i="148"/>
  <c r="N334" i="148"/>
  <c r="M334" i="148"/>
  <c r="L334" i="148"/>
  <c r="K334" i="148"/>
  <c r="H334" i="148"/>
  <c r="D334" i="148"/>
  <c r="BQ333" i="148"/>
  <c r="J333" i="148"/>
  <c r="BP333" i="148" s="1"/>
  <c r="H333" i="148"/>
  <c r="D333" i="148"/>
  <c r="BQ332" i="148"/>
  <c r="J332" i="148"/>
  <c r="BP332" i="148" s="1"/>
  <c r="H332" i="148"/>
  <c r="BQ331" i="148"/>
  <c r="J331" i="148"/>
  <c r="BP331" i="148" s="1"/>
  <c r="H331" i="148"/>
  <c r="BQ330" i="148"/>
  <c r="J330" i="148"/>
  <c r="BP330" i="148" s="1"/>
  <c r="H330" i="148"/>
  <c r="BQ329" i="148"/>
  <c r="J329" i="148"/>
  <c r="BP329" i="148" s="1"/>
  <c r="H329" i="148"/>
  <c r="BQ328" i="148"/>
  <c r="J328" i="148"/>
  <c r="BP328" i="148" s="1"/>
  <c r="H328" i="148"/>
  <c r="BQ327" i="148"/>
  <c r="J327" i="148"/>
  <c r="BP327" i="148" s="1"/>
  <c r="H327" i="148"/>
  <c r="BQ326" i="148"/>
  <c r="J326" i="148"/>
  <c r="BP326" i="148" s="1"/>
  <c r="H326" i="148"/>
  <c r="BQ325" i="148"/>
  <c r="J325" i="148"/>
  <c r="BP325" i="148" s="1"/>
  <c r="H325" i="148"/>
  <c r="BQ324" i="148"/>
  <c r="J324" i="148"/>
  <c r="BP324" i="148" s="1"/>
  <c r="H324" i="148"/>
  <c r="D324" i="148"/>
  <c r="BQ323" i="148"/>
  <c r="BM323" i="148"/>
  <c r="BL323" i="148"/>
  <c r="BK323" i="148"/>
  <c r="BJ323" i="148"/>
  <c r="BI323" i="148"/>
  <c r="BH323" i="148"/>
  <c r="BG323" i="148"/>
  <c r="BF323" i="148"/>
  <c r="BE323" i="148"/>
  <c r="BD323" i="148"/>
  <c r="BC323" i="148"/>
  <c r="BB323" i="148"/>
  <c r="BA323" i="148"/>
  <c r="AZ323" i="148"/>
  <c r="AY323" i="148"/>
  <c r="AX323" i="148"/>
  <c r="AW323" i="148"/>
  <c r="AV323" i="148"/>
  <c r="AU323" i="148"/>
  <c r="AT323" i="148"/>
  <c r="AS323" i="148"/>
  <c r="AR323" i="148"/>
  <c r="AQ323" i="148"/>
  <c r="AP323" i="148"/>
  <c r="AO323" i="148"/>
  <c r="AN323" i="148"/>
  <c r="AM323" i="148"/>
  <c r="AL323" i="148"/>
  <c r="AK323" i="148"/>
  <c r="AJ323" i="148"/>
  <c r="AI323" i="148"/>
  <c r="AH323" i="148"/>
  <c r="AG323" i="148"/>
  <c r="AF323" i="148"/>
  <c r="AE323" i="148"/>
  <c r="AD323" i="148"/>
  <c r="AC323" i="148"/>
  <c r="AB323" i="148"/>
  <c r="AA323" i="148"/>
  <c r="Z323" i="148"/>
  <c r="Y323" i="148"/>
  <c r="X323" i="148"/>
  <c r="W323" i="148"/>
  <c r="V323" i="148"/>
  <c r="U323" i="148"/>
  <c r="T323" i="148"/>
  <c r="S323" i="148"/>
  <c r="R323" i="148"/>
  <c r="Q323" i="148"/>
  <c r="P323" i="148"/>
  <c r="O323" i="148"/>
  <c r="N323" i="148"/>
  <c r="M323" i="148"/>
  <c r="L323" i="148"/>
  <c r="K323" i="148"/>
  <c r="H323" i="148"/>
  <c r="D323" i="148"/>
  <c r="BQ322" i="148"/>
  <c r="J322" i="148"/>
  <c r="BP322" i="148" s="1"/>
  <c r="H322" i="148"/>
  <c r="BQ321" i="148"/>
  <c r="J321" i="148"/>
  <c r="BP321" i="148" s="1"/>
  <c r="H321" i="148"/>
  <c r="BQ320" i="148"/>
  <c r="J320" i="148"/>
  <c r="BP320" i="148" s="1"/>
  <c r="H320" i="148"/>
  <c r="BQ319" i="148"/>
  <c r="J319" i="148"/>
  <c r="BP319" i="148" s="1"/>
  <c r="H319" i="148"/>
  <c r="BQ318" i="148"/>
  <c r="J318" i="148"/>
  <c r="BP318" i="148" s="1"/>
  <c r="H318" i="148"/>
  <c r="BQ317" i="148"/>
  <c r="J317" i="148"/>
  <c r="BP317" i="148" s="1"/>
  <c r="H317" i="148"/>
  <c r="BQ316" i="148"/>
  <c r="J316" i="148"/>
  <c r="BP316" i="148" s="1"/>
  <c r="H316" i="148"/>
  <c r="BQ315" i="148"/>
  <c r="J315" i="148"/>
  <c r="BP315" i="148" s="1"/>
  <c r="H315" i="148"/>
  <c r="BQ314" i="148"/>
  <c r="J314" i="148"/>
  <c r="BP314" i="148" s="1"/>
  <c r="H314" i="148"/>
  <c r="BQ313" i="148"/>
  <c r="J313" i="148"/>
  <c r="BP313" i="148" s="1"/>
  <c r="H313" i="148"/>
  <c r="BQ312" i="148"/>
  <c r="J312" i="148"/>
  <c r="BP312" i="148" s="1"/>
  <c r="H312" i="148"/>
  <c r="BQ311" i="148"/>
  <c r="J311" i="148"/>
  <c r="BP311" i="148" s="1"/>
  <c r="H311" i="148"/>
  <c r="BQ310" i="148"/>
  <c r="J310" i="148"/>
  <c r="BP310" i="148" s="1"/>
  <c r="H310" i="148"/>
  <c r="BQ309" i="148"/>
  <c r="J309" i="148"/>
  <c r="BP309" i="148" s="1"/>
  <c r="H309" i="148"/>
  <c r="BQ308" i="148"/>
  <c r="J308" i="148"/>
  <c r="BP308" i="148" s="1"/>
  <c r="BQ307" i="148"/>
  <c r="J307" i="148"/>
  <c r="BP307" i="148" s="1"/>
  <c r="H307" i="148"/>
  <c r="BQ306" i="148"/>
  <c r="J306" i="148"/>
  <c r="BP306" i="148" s="1"/>
  <c r="H306" i="148"/>
  <c r="BQ305" i="148"/>
  <c r="J305" i="148"/>
  <c r="BP305" i="148" s="1"/>
  <c r="H305" i="148"/>
  <c r="BQ304" i="148"/>
  <c r="J304" i="148"/>
  <c r="BP304" i="148" s="1"/>
  <c r="H304" i="148"/>
  <c r="BQ303" i="148"/>
  <c r="J303" i="148"/>
  <c r="BP303" i="148" s="1"/>
  <c r="H303" i="148"/>
  <c r="BQ302" i="148"/>
  <c r="J302" i="148"/>
  <c r="BP302" i="148" s="1"/>
  <c r="H302" i="148"/>
  <c r="BQ301" i="148"/>
  <c r="J301" i="148"/>
  <c r="BP301" i="148" s="1"/>
  <c r="H301" i="148"/>
  <c r="BQ300" i="148"/>
  <c r="J300" i="148"/>
  <c r="BP300" i="148" s="1"/>
  <c r="H300" i="148"/>
  <c r="BQ299" i="148"/>
  <c r="BM299" i="148"/>
  <c r="BL299" i="148"/>
  <c r="BK299" i="148"/>
  <c r="BJ299" i="148"/>
  <c r="BI299" i="148"/>
  <c r="BH299" i="148"/>
  <c r="BG299" i="148"/>
  <c r="BF299" i="148"/>
  <c r="BE299" i="148"/>
  <c r="BD299" i="148"/>
  <c r="BC299" i="148"/>
  <c r="BB299" i="148"/>
  <c r="BA299" i="148"/>
  <c r="AZ299" i="148"/>
  <c r="AY299" i="148"/>
  <c r="AX299" i="148"/>
  <c r="AW299" i="148"/>
  <c r="AV299" i="148"/>
  <c r="AU299" i="148"/>
  <c r="AT299" i="148"/>
  <c r="AS299" i="148"/>
  <c r="AR299" i="148"/>
  <c r="AQ299" i="148"/>
  <c r="AP299" i="148"/>
  <c r="AO299" i="148"/>
  <c r="AN299" i="148"/>
  <c r="AM299" i="148"/>
  <c r="AL299" i="148"/>
  <c r="AK299" i="148"/>
  <c r="AJ299" i="148"/>
  <c r="AI299" i="148"/>
  <c r="AH299" i="148"/>
  <c r="AG299" i="148"/>
  <c r="AF299" i="148"/>
  <c r="AE299" i="148"/>
  <c r="AD299" i="148"/>
  <c r="AC299" i="148"/>
  <c r="AB299" i="148"/>
  <c r="AA299" i="148"/>
  <c r="Z299" i="148"/>
  <c r="Y299" i="148"/>
  <c r="X299" i="148"/>
  <c r="W299" i="148"/>
  <c r="V299" i="148"/>
  <c r="U299" i="148"/>
  <c r="T299" i="148"/>
  <c r="S299" i="148"/>
  <c r="R299" i="148"/>
  <c r="Q299" i="148"/>
  <c r="P299" i="148"/>
  <c r="O299" i="148"/>
  <c r="N299" i="148"/>
  <c r="M299" i="148"/>
  <c r="L299" i="148"/>
  <c r="K299" i="148"/>
  <c r="H299" i="148"/>
  <c r="D299" i="148"/>
  <c r="BQ298" i="148"/>
  <c r="J298" i="148"/>
  <c r="BP298" i="148" s="1"/>
  <c r="H298" i="148"/>
  <c r="D298" i="148"/>
  <c r="BQ297" i="148"/>
  <c r="J297" i="148"/>
  <c r="BP297" i="148" s="1"/>
  <c r="H297" i="148"/>
  <c r="D297" i="148"/>
  <c r="BQ296" i="148"/>
  <c r="J296" i="148"/>
  <c r="BP296" i="148" s="1"/>
  <c r="H296" i="148"/>
  <c r="D296" i="148"/>
  <c r="BQ295" i="148"/>
  <c r="J295" i="148"/>
  <c r="BP295" i="148" s="1"/>
  <c r="H295" i="148"/>
  <c r="D295" i="148"/>
  <c r="BQ294" i="148"/>
  <c r="J294" i="148"/>
  <c r="BP294" i="148" s="1"/>
  <c r="H294" i="148"/>
  <c r="D294" i="148"/>
  <c r="BQ293" i="148"/>
  <c r="BM293" i="148"/>
  <c r="BL293" i="148"/>
  <c r="BK293" i="148"/>
  <c r="BJ293" i="148"/>
  <c r="BI293" i="148"/>
  <c r="BH293" i="148"/>
  <c r="BG293" i="148"/>
  <c r="BF293" i="148"/>
  <c r="BE293" i="148"/>
  <c r="BD293" i="148"/>
  <c r="BC293" i="148"/>
  <c r="BB293" i="148"/>
  <c r="BA293" i="148"/>
  <c r="AZ293" i="148"/>
  <c r="AY293" i="148"/>
  <c r="AX293" i="148"/>
  <c r="AW293" i="148"/>
  <c r="AV293" i="148"/>
  <c r="AU293" i="148"/>
  <c r="AT293" i="148"/>
  <c r="AS293" i="148"/>
  <c r="AR293" i="148"/>
  <c r="AQ293" i="148"/>
  <c r="AP293" i="148"/>
  <c r="AO293" i="148"/>
  <c r="AN293" i="148"/>
  <c r="AM293" i="148"/>
  <c r="AL293" i="148"/>
  <c r="AK293" i="148"/>
  <c r="AJ293" i="148"/>
  <c r="AI293" i="148"/>
  <c r="AH293" i="148"/>
  <c r="AG293" i="148"/>
  <c r="AF293" i="148"/>
  <c r="AE293" i="148"/>
  <c r="AD293" i="148"/>
  <c r="AC293" i="148"/>
  <c r="AB293" i="148"/>
  <c r="AA293" i="148"/>
  <c r="Z293" i="148"/>
  <c r="Y293" i="148"/>
  <c r="X293" i="148"/>
  <c r="W293" i="148"/>
  <c r="V293" i="148"/>
  <c r="U293" i="148"/>
  <c r="T293" i="148"/>
  <c r="S293" i="148"/>
  <c r="R293" i="148"/>
  <c r="Q293" i="148"/>
  <c r="P293" i="148"/>
  <c r="O293" i="148"/>
  <c r="N293" i="148"/>
  <c r="M293" i="148"/>
  <c r="L293" i="148"/>
  <c r="K293" i="148"/>
  <c r="H293" i="148"/>
  <c r="D293" i="148"/>
  <c r="BQ292" i="148"/>
  <c r="J292" i="148"/>
  <c r="BP292" i="148" s="1"/>
  <c r="H292" i="148"/>
  <c r="D292" i="148"/>
  <c r="BQ291" i="148"/>
  <c r="J291" i="148"/>
  <c r="BP291" i="148" s="1"/>
  <c r="H291" i="148"/>
  <c r="D291" i="148"/>
  <c r="BQ290" i="148"/>
  <c r="J290" i="148"/>
  <c r="BP290" i="148" s="1"/>
  <c r="BQ289" i="148"/>
  <c r="J289" i="148"/>
  <c r="BP289" i="148" s="1"/>
  <c r="BQ288" i="148"/>
  <c r="J288" i="148"/>
  <c r="BP288" i="148" s="1"/>
  <c r="BQ287" i="148"/>
  <c r="J287" i="148"/>
  <c r="BP287" i="148" s="1"/>
  <c r="BQ286" i="148"/>
  <c r="J286" i="148"/>
  <c r="BP286" i="148" s="1"/>
  <c r="H286" i="148"/>
  <c r="D286" i="148"/>
  <c r="BQ285" i="148"/>
  <c r="BM285" i="148"/>
  <c r="BL285" i="148"/>
  <c r="BK285" i="148"/>
  <c r="BJ285" i="148"/>
  <c r="BI285" i="148"/>
  <c r="BH285" i="148"/>
  <c r="BG285" i="148"/>
  <c r="BF285" i="148"/>
  <c r="BE285" i="148"/>
  <c r="BD285" i="148"/>
  <c r="BC285" i="148"/>
  <c r="BB285" i="148"/>
  <c r="BA285" i="148"/>
  <c r="AZ285" i="148"/>
  <c r="AY285" i="148"/>
  <c r="AX285" i="148"/>
  <c r="AW285" i="148"/>
  <c r="AV285" i="148"/>
  <c r="AU285" i="148"/>
  <c r="AT285" i="148"/>
  <c r="AS285" i="148"/>
  <c r="AR285" i="148"/>
  <c r="AQ285" i="148"/>
  <c r="AP285" i="148"/>
  <c r="AO285" i="148"/>
  <c r="AN285" i="148"/>
  <c r="AM285" i="148"/>
  <c r="AL285" i="148"/>
  <c r="AK285" i="148"/>
  <c r="AJ285" i="148"/>
  <c r="AI285" i="148"/>
  <c r="AH285" i="148"/>
  <c r="AG285" i="148"/>
  <c r="AF285" i="148"/>
  <c r="AE285" i="148"/>
  <c r="AD285" i="148"/>
  <c r="AC285" i="148"/>
  <c r="AB285" i="148"/>
  <c r="AA285" i="148"/>
  <c r="Z285" i="148"/>
  <c r="Y285" i="148"/>
  <c r="X285" i="148"/>
  <c r="W285" i="148"/>
  <c r="V285" i="148"/>
  <c r="U285" i="148"/>
  <c r="T285" i="148"/>
  <c r="S285" i="148"/>
  <c r="R285" i="148"/>
  <c r="Q285" i="148"/>
  <c r="P285" i="148"/>
  <c r="O285" i="148"/>
  <c r="N285" i="148"/>
  <c r="M285" i="148"/>
  <c r="L285" i="148"/>
  <c r="K285" i="148"/>
  <c r="H285" i="148"/>
  <c r="D285" i="148"/>
  <c r="BQ284" i="148"/>
  <c r="J284" i="148"/>
  <c r="BP284" i="148" s="1"/>
  <c r="H284" i="148"/>
  <c r="D284" i="148"/>
  <c r="BQ283" i="148"/>
  <c r="J283" i="148"/>
  <c r="BP283" i="148" s="1"/>
  <c r="H283" i="148"/>
  <c r="D283" i="148"/>
  <c r="BQ282" i="148"/>
  <c r="J282" i="148"/>
  <c r="BP282" i="148" s="1"/>
  <c r="H282" i="148"/>
  <c r="D282" i="148"/>
  <c r="BQ281" i="148"/>
  <c r="J281" i="148"/>
  <c r="BP281" i="148" s="1"/>
  <c r="H281" i="148"/>
  <c r="D281" i="148"/>
  <c r="BQ280" i="148"/>
  <c r="J280" i="148"/>
  <c r="BP280" i="148" s="1"/>
  <c r="H280" i="148"/>
  <c r="D280" i="148"/>
  <c r="BQ279" i="148"/>
  <c r="BM279" i="148"/>
  <c r="BL279" i="148"/>
  <c r="BK279" i="148"/>
  <c r="BJ279" i="148"/>
  <c r="BI279" i="148"/>
  <c r="BH279" i="148"/>
  <c r="BG279" i="148"/>
  <c r="BF279" i="148"/>
  <c r="BE279" i="148"/>
  <c r="BD279" i="148"/>
  <c r="BC279" i="148"/>
  <c r="BB279" i="148"/>
  <c r="BA279" i="148"/>
  <c r="AZ279" i="148"/>
  <c r="AY279" i="148"/>
  <c r="AX279" i="148"/>
  <c r="AW279" i="148"/>
  <c r="AV279" i="148"/>
  <c r="AU279" i="148"/>
  <c r="AT279" i="148"/>
  <c r="AS279" i="148"/>
  <c r="AR279" i="148"/>
  <c r="AQ279" i="148"/>
  <c r="AP279" i="148"/>
  <c r="AO279" i="148"/>
  <c r="AN279" i="148"/>
  <c r="AM279" i="148"/>
  <c r="AL279" i="148"/>
  <c r="AK279" i="148"/>
  <c r="AJ279" i="148"/>
  <c r="AI279" i="148"/>
  <c r="AH279" i="148"/>
  <c r="AG279" i="148"/>
  <c r="AF279" i="148"/>
  <c r="AE279" i="148"/>
  <c r="AD279" i="148"/>
  <c r="AC279" i="148"/>
  <c r="AB279" i="148"/>
  <c r="AA279" i="148"/>
  <c r="Z279" i="148"/>
  <c r="Y279" i="148"/>
  <c r="X279" i="148"/>
  <c r="W279" i="148"/>
  <c r="V279" i="148"/>
  <c r="U279" i="148"/>
  <c r="T279" i="148"/>
  <c r="S279" i="148"/>
  <c r="R279" i="148"/>
  <c r="Q279" i="148"/>
  <c r="P279" i="148"/>
  <c r="O279" i="148"/>
  <c r="N279" i="148"/>
  <c r="M279" i="148"/>
  <c r="L279" i="148"/>
  <c r="K279" i="148"/>
  <c r="H279" i="148"/>
  <c r="D279" i="148"/>
  <c r="BQ278" i="148"/>
  <c r="J278" i="148"/>
  <c r="BP278" i="148" s="1"/>
  <c r="H278" i="148"/>
  <c r="D278" i="148"/>
  <c r="BQ277" i="148"/>
  <c r="J277" i="148"/>
  <c r="BP277" i="148" s="1"/>
  <c r="H277" i="148"/>
  <c r="D277" i="148"/>
  <c r="BQ276" i="148"/>
  <c r="J276" i="148"/>
  <c r="BP276" i="148" s="1"/>
  <c r="H276" i="148"/>
  <c r="D276" i="148"/>
  <c r="BQ275" i="148"/>
  <c r="J275" i="148"/>
  <c r="BP275" i="148" s="1"/>
  <c r="H275" i="148"/>
  <c r="D275" i="148"/>
  <c r="BQ274" i="148"/>
  <c r="BM274" i="148"/>
  <c r="BL274" i="148"/>
  <c r="BK274" i="148"/>
  <c r="BJ274" i="148"/>
  <c r="BI274" i="148"/>
  <c r="BH274" i="148"/>
  <c r="BG274" i="148"/>
  <c r="BF274" i="148"/>
  <c r="BE274" i="148"/>
  <c r="BD274" i="148"/>
  <c r="BC274" i="148"/>
  <c r="BB274" i="148"/>
  <c r="BA274" i="148"/>
  <c r="AZ274" i="148"/>
  <c r="AY274" i="148"/>
  <c r="AX274" i="148"/>
  <c r="AW274" i="148"/>
  <c r="AV274" i="148"/>
  <c r="AU274" i="148"/>
  <c r="AT274" i="148"/>
  <c r="AS274" i="148"/>
  <c r="AR274" i="148"/>
  <c r="AQ274" i="148"/>
  <c r="AP274" i="148"/>
  <c r="AO274" i="148"/>
  <c r="AN274" i="148"/>
  <c r="AM274" i="148"/>
  <c r="AL274" i="148"/>
  <c r="AK274" i="148"/>
  <c r="AJ274" i="148"/>
  <c r="AI274" i="148"/>
  <c r="AH274" i="148"/>
  <c r="AG274" i="148"/>
  <c r="AF274" i="148"/>
  <c r="AE274" i="148"/>
  <c r="AD274" i="148"/>
  <c r="AC274" i="148"/>
  <c r="AB274" i="148"/>
  <c r="AA274" i="148"/>
  <c r="Z274" i="148"/>
  <c r="Y274" i="148"/>
  <c r="X274" i="148"/>
  <c r="W274" i="148"/>
  <c r="V274" i="148"/>
  <c r="U274" i="148"/>
  <c r="T274" i="148"/>
  <c r="S274" i="148"/>
  <c r="R274" i="148"/>
  <c r="Q274" i="148"/>
  <c r="P274" i="148"/>
  <c r="O274" i="148"/>
  <c r="N274" i="148"/>
  <c r="M274" i="148"/>
  <c r="L274" i="148"/>
  <c r="K274" i="148"/>
  <c r="H274" i="148"/>
  <c r="D274" i="148"/>
  <c r="BQ273" i="148"/>
  <c r="J273" i="148"/>
  <c r="BP273" i="148" s="1"/>
  <c r="H273" i="148"/>
  <c r="D273" i="148"/>
  <c r="BQ272" i="148"/>
  <c r="J272" i="148"/>
  <c r="BP272" i="148" s="1"/>
  <c r="H272" i="148"/>
  <c r="D272" i="148"/>
  <c r="BQ271" i="148"/>
  <c r="J271" i="148"/>
  <c r="BP271" i="148" s="1"/>
  <c r="H271" i="148"/>
  <c r="D271" i="148"/>
  <c r="BQ270" i="148"/>
  <c r="J270" i="148"/>
  <c r="BP270" i="148" s="1"/>
  <c r="H270" i="148"/>
  <c r="D270" i="148"/>
  <c r="BQ269" i="148"/>
  <c r="J269" i="148"/>
  <c r="BP269" i="148" s="1"/>
  <c r="H269" i="148"/>
  <c r="D269" i="148"/>
  <c r="BQ268" i="148"/>
  <c r="BM268" i="148"/>
  <c r="BL268" i="148"/>
  <c r="BK268" i="148"/>
  <c r="BJ268" i="148"/>
  <c r="BI268" i="148"/>
  <c r="BH268" i="148"/>
  <c r="BG268" i="148"/>
  <c r="BF268" i="148"/>
  <c r="BE268" i="148"/>
  <c r="BD268" i="148"/>
  <c r="BC268" i="148"/>
  <c r="BB268" i="148"/>
  <c r="BA268" i="148"/>
  <c r="AZ268" i="148"/>
  <c r="AY268" i="148"/>
  <c r="AX268" i="148"/>
  <c r="AW268" i="148"/>
  <c r="AV268" i="148"/>
  <c r="AU268" i="148"/>
  <c r="AT268" i="148"/>
  <c r="AS268" i="148"/>
  <c r="AR268" i="148"/>
  <c r="AQ268" i="148"/>
  <c r="AP268" i="148"/>
  <c r="AO268" i="148"/>
  <c r="AN268" i="148"/>
  <c r="AM268" i="148"/>
  <c r="AL268" i="148"/>
  <c r="AK268" i="148"/>
  <c r="AJ268" i="148"/>
  <c r="AI268" i="148"/>
  <c r="AH268" i="148"/>
  <c r="AG268" i="148"/>
  <c r="AF268" i="148"/>
  <c r="AE268" i="148"/>
  <c r="AD268" i="148"/>
  <c r="AC268" i="148"/>
  <c r="AB268" i="148"/>
  <c r="AA268" i="148"/>
  <c r="Z268" i="148"/>
  <c r="Y268" i="148"/>
  <c r="X268" i="148"/>
  <c r="W268" i="148"/>
  <c r="V268" i="148"/>
  <c r="U268" i="148"/>
  <c r="T268" i="148"/>
  <c r="S268" i="148"/>
  <c r="R268" i="148"/>
  <c r="Q268" i="148"/>
  <c r="P268" i="148"/>
  <c r="O268" i="148"/>
  <c r="N268" i="148"/>
  <c r="M268" i="148"/>
  <c r="L268" i="148"/>
  <c r="K268" i="148"/>
  <c r="H268" i="148"/>
  <c r="D268" i="148"/>
  <c r="BQ267" i="148"/>
  <c r="J267" i="148"/>
  <c r="BP267" i="148" s="1"/>
  <c r="H267" i="148"/>
  <c r="D267" i="148"/>
  <c r="BQ266" i="148"/>
  <c r="J266" i="148"/>
  <c r="BP266" i="148" s="1"/>
  <c r="H266" i="148"/>
  <c r="D266" i="148"/>
  <c r="BQ265" i="148"/>
  <c r="J265" i="148"/>
  <c r="BP265" i="148" s="1"/>
  <c r="H265" i="148"/>
  <c r="D265" i="148"/>
  <c r="BQ264" i="148"/>
  <c r="J264" i="148"/>
  <c r="BP264" i="148" s="1"/>
  <c r="H264" i="148"/>
  <c r="D264" i="148"/>
  <c r="BQ263" i="148"/>
  <c r="J263" i="148"/>
  <c r="BP263" i="148" s="1"/>
  <c r="H263" i="148"/>
  <c r="D263" i="148"/>
  <c r="BQ262" i="148"/>
  <c r="BM262" i="148"/>
  <c r="BL262" i="148"/>
  <c r="BK262" i="148"/>
  <c r="BJ262" i="148"/>
  <c r="BI262" i="148"/>
  <c r="BH262" i="148"/>
  <c r="BG262" i="148"/>
  <c r="BF262" i="148"/>
  <c r="BE262" i="148"/>
  <c r="BD262" i="148"/>
  <c r="BC262" i="148"/>
  <c r="BB262" i="148"/>
  <c r="BA262" i="148"/>
  <c r="AZ262" i="148"/>
  <c r="AY262" i="148"/>
  <c r="AX262" i="148"/>
  <c r="AW262" i="148"/>
  <c r="AV262" i="148"/>
  <c r="AU262" i="148"/>
  <c r="AT262" i="148"/>
  <c r="AS262" i="148"/>
  <c r="AR262" i="148"/>
  <c r="AQ262" i="148"/>
  <c r="AP262" i="148"/>
  <c r="AO262" i="148"/>
  <c r="AN262" i="148"/>
  <c r="AM262" i="148"/>
  <c r="AL262" i="148"/>
  <c r="AK262" i="148"/>
  <c r="AJ262" i="148"/>
  <c r="AI262" i="148"/>
  <c r="AH262" i="148"/>
  <c r="AG262" i="148"/>
  <c r="AF262" i="148"/>
  <c r="AE262" i="148"/>
  <c r="AD262" i="148"/>
  <c r="AC262" i="148"/>
  <c r="AB262" i="148"/>
  <c r="AA262" i="148"/>
  <c r="Z262" i="148"/>
  <c r="Y262" i="148"/>
  <c r="X262" i="148"/>
  <c r="W262" i="148"/>
  <c r="V262" i="148"/>
  <c r="U262" i="148"/>
  <c r="T262" i="148"/>
  <c r="S262" i="148"/>
  <c r="R262" i="148"/>
  <c r="Q262" i="148"/>
  <c r="P262" i="148"/>
  <c r="O262" i="148"/>
  <c r="N262" i="148"/>
  <c r="M262" i="148"/>
  <c r="L262" i="148"/>
  <c r="K262" i="148"/>
  <c r="H262" i="148"/>
  <c r="D262" i="148"/>
  <c r="BQ261" i="148"/>
  <c r="J261" i="148"/>
  <c r="BP261" i="148" s="1"/>
  <c r="H261" i="148"/>
  <c r="D261" i="148"/>
  <c r="BQ260" i="148"/>
  <c r="J260" i="148"/>
  <c r="BP260" i="148" s="1"/>
  <c r="H260" i="148"/>
  <c r="D260" i="148"/>
  <c r="BQ259" i="148"/>
  <c r="J259" i="148"/>
  <c r="BP259" i="148" s="1"/>
  <c r="H259" i="148"/>
  <c r="D259" i="148"/>
  <c r="BQ258" i="148"/>
  <c r="J258" i="148"/>
  <c r="BP258" i="148" s="1"/>
  <c r="H258" i="148"/>
  <c r="D258" i="148"/>
  <c r="BQ257" i="148"/>
  <c r="J257" i="148"/>
  <c r="BP257" i="148" s="1"/>
  <c r="H257" i="148"/>
  <c r="D257" i="148"/>
  <c r="BQ256" i="148"/>
  <c r="BM256" i="148"/>
  <c r="BL256" i="148"/>
  <c r="BK256" i="148"/>
  <c r="BJ256" i="148"/>
  <c r="BI256" i="148"/>
  <c r="BH256" i="148"/>
  <c r="BG256" i="148"/>
  <c r="BF256" i="148"/>
  <c r="BE256" i="148"/>
  <c r="BD256" i="148"/>
  <c r="BC256" i="148"/>
  <c r="BB256" i="148"/>
  <c r="BA256" i="148"/>
  <c r="AZ256" i="148"/>
  <c r="AY256" i="148"/>
  <c r="AX256" i="148"/>
  <c r="AW256" i="148"/>
  <c r="AV256" i="148"/>
  <c r="AU256" i="148"/>
  <c r="AT256" i="148"/>
  <c r="AS256" i="148"/>
  <c r="AR256" i="148"/>
  <c r="AQ256" i="148"/>
  <c r="AP256" i="148"/>
  <c r="AO256" i="148"/>
  <c r="AN256" i="148"/>
  <c r="AM256" i="148"/>
  <c r="AL256" i="148"/>
  <c r="AK256" i="148"/>
  <c r="AJ256" i="148"/>
  <c r="AI256" i="148"/>
  <c r="AH256" i="148"/>
  <c r="AG256" i="148"/>
  <c r="AF256" i="148"/>
  <c r="AE256" i="148"/>
  <c r="AD256" i="148"/>
  <c r="AC256" i="148"/>
  <c r="AB256" i="148"/>
  <c r="AA256" i="148"/>
  <c r="Z256" i="148"/>
  <c r="Y256" i="148"/>
  <c r="X256" i="148"/>
  <c r="W256" i="148"/>
  <c r="V256" i="148"/>
  <c r="U256" i="148"/>
  <c r="T256" i="148"/>
  <c r="S256" i="148"/>
  <c r="R256" i="148"/>
  <c r="Q256" i="148"/>
  <c r="P256" i="148"/>
  <c r="O256" i="148"/>
  <c r="N256" i="148"/>
  <c r="M256" i="148"/>
  <c r="L256" i="148"/>
  <c r="K256" i="148"/>
  <c r="H256" i="148"/>
  <c r="D256" i="148"/>
  <c r="BQ255" i="148"/>
  <c r="J255" i="148"/>
  <c r="BP255" i="148" s="1"/>
  <c r="H255" i="148"/>
  <c r="D255" i="148"/>
  <c r="BQ254" i="148"/>
  <c r="J254" i="148"/>
  <c r="BP254" i="148" s="1"/>
  <c r="H254" i="148"/>
  <c r="D254" i="148"/>
  <c r="BQ253" i="148"/>
  <c r="J253" i="148"/>
  <c r="BP253" i="148" s="1"/>
  <c r="H253" i="148"/>
  <c r="D253" i="148"/>
  <c r="BQ252" i="148"/>
  <c r="J252" i="148"/>
  <c r="BP252" i="148" s="1"/>
  <c r="H252" i="148"/>
  <c r="D252" i="148"/>
  <c r="BQ251" i="148"/>
  <c r="J251" i="148"/>
  <c r="BP251" i="148" s="1"/>
  <c r="H251" i="148"/>
  <c r="D251" i="148"/>
  <c r="BQ250" i="148"/>
  <c r="BM250" i="148"/>
  <c r="BL250" i="148"/>
  <c r="BK250" i="148"/>
  <c r="BJ250" i="148"/>
  <c r="BI250" i="148"/>
  <c r="BH250" i="148"/>
  <c r="BG250" i="148"/>
  <c r="BF250" i="148"/>
  <c r="BE250" i="148"/>
  <c r="BD250" i="148"/>
  <c r="BC250" i="148"/>
  <c r="BB250" i="148"/>
  <c r="BA250" i="148"/>
  <c r="AZ250" i="148"/>
  <c r="AY250" i="148"/>
  <c r="AX250" i="148"/>
  <c r="AW250" i="148"/>
  <c r="AV250" i="148"/>
  <c r="AU250" i="148"/>
  <c r="AT250" i="148"/>
  <c r="AS250" i="148"/>
  <c r="AR250" i="148"/>
  <c r="AQ250" i="148"/>
  <c r="AP250" i="148"/>
  <c r="AO250" i="148"/>
  <c r="AN250" i="148"/>
  <c r="AM250" i="148"/>
  <c r="AL250" i="148"/>
  <c r="AK250" i="148"/>
  <c r="AJ250" i="148"/>
  <c r="AI250" i="148"/>
  <c r="AH250" i="148"/>
  <c r="AG250" i="148"/>
  <c r="AF250" i="148"/>
  <c r="AE250" i="148"/>
  <c r="AD250" i="148"/>
  <c r="AC250" i="148"/>
  <c r="AB250" i="148"/>
  <c r="AA250" i="148"/>
  <c r="Z250" i="148"/>
  <c r="Y250" i="148"/>
  <c r="X250" i="148"/>
  <c r="W250" i="148"/>
  <c r="V250" i="148"/>
  <c r="U250" i="148"/>
  <c r="T250" i="148"/>
  <c r="S250" i="148"/>
  <c r="R250" i="148"/>
  <c r="Q250" i="148"/>
  <c r="P250" i="148"/>
  <c r="O250" i="148"/>
  <c r="N250" i="148"/>
  <c r="M250" i="148"/>
  <c r="L250" i="148"/>
  <c r="K250" i="148"/>
  <c r="H250" i="148"/>
  <c r="D250" i="148"/>
  <c r="BQ249" i="148"/>
  <c r="J249" i="148"/>
  <c r="BP249" i="148" s="1"/>
  <c r="H249" i="148"/>
  <c r="D249" i="148"/>
  <c r="BQ248" i="148"/>
  <c r="J248" i="148"/>
  <c r="BP248" i="148" s="1"/>
  <c r="H248" i="148"/>
  <c r="BQ247" i="148"/>
  <c r="J247" i="148"/>
  <c r="BP247" i="148" s="1"/>
  <c r="H247" i="148"/>
  <c r="BQ246" i="148"/>
  <c r="J246" i="148"/>
  <c r="BP246" i="148" s="1"/>
  <c r="H246" i="148"/>
  <c r="BQ245" i="148"/>
  <c r="J245" i="148"/>
  <c r="BP245" i="148" s="1"/>
  <c r="H245" i="148"/>
  <c r="BQ244" i="148"/>
  <c r="J244" i="148"/>
  <c r="H244" i="148"/>
  <c r="BQ243" i="148"/>
  <c r="BM243" i="148"/>
  <c r="BL243" i="148"/>
  <c r="BK243" i="148"/>
  <c r="BJ243" i="148"/>
  <c r="BI243" i="148"/>
  <c r="BH243" i="148"/>
  <c r="BG243" i="148"/>
  <c r="BF243" i="148"/>
  <c r="BE243" i="148"/>
  <c r="BD243" i="148"/>
  <c r="BC243" i="148"/>
  <c r="BB243" i="148"/>
  <c r="BA243" i="148"/>
  <c r="AZ243" i="148"/>
  <c r="AY243" i="148"/>
  <c r="AX243" i="148"/>
  <c r="AW243" i="148"/>
  <c r="AV243" i="148"/>
  <c r="AU243" i="148"/>
  <c r="AT243" i="148"/>
  <c r="AS243" i="148"/>
  <c r="AR243" i="148"/>
  <c r="AQ243" i="148"/>
  <c r="AP243" i="148"/>
  <c r="AO243" i="148"/>
  <c r="AN243" i="148"/>
  <c r="AM243" i="148"/>
  <c r="AL243" i="148"/>
  <c r="AK243" i="148"/>
  <c r="AJ243" i="148"/>
  <c r="AI243" i="148"/>
  <c r="AH243" i="148"/>
  <c r="AG243" i="148"/>
  <c r="AF243" i="148"/>
  <c r="AE243" i="148"/>
  <c r="AD243" i="148"/>
  <c r="AC243" i="148"/>
  <c r="AB243" i="148"/>
  <c r="AA243" i="148"/>
  <c r="Z243" i="148"/>
  <c r="Y243" i="148"/>
  <c r="X243" i="148"/>
  <c r="W243" i="148"/>
  <c r="V243" i="148"/>
  <c r="U243" i="148"/>
  <c r="T243" i="148"/>
  <c r="S243" i="148"/>
  <c r="R243" i="148"/>
  <c r="Q243" i="148"/>
  <c r="P243" i="148"/>
  <c r="O243" i="148"/>
  <c r="N243" i="148"/>
  <c r="M243" i="148"/>
  <c r="L243" i="148"/>
  <c r="K243" i="148"/>
  <c r="H243" i="148"/>
  <c r="D243" i="148"/>
  <c r="BQ242" i="148"/>
  <c r="J242" i="148"/>
  <c r="BP242" i="148" s="1"/>
  <c r="H242" i="148"/>
  <c r="D242" i="148"/>
  <c r="BQ241" i="148"/>
  <c r="J241" i="148"/>
  <c r="BP241" i="148" s="1"/>
  <c r="H241" i="148"/>
  <c r="D241" i="148"/>
  <c r="BQ240" i="148"/>
  <c r="J240" i="148"/>
  <c r="BP240" i="148" s="1"/>
  <c r="H240" i="148"/>
  <c r="D240" i="148"/>
  <c r="BQ239" i="148"/>
  <c r="J239" i="148"/>
  <c r="BP239" i="148" s="1"/>
  <c r="H239" i="148"/>
  <c r="D239" i="148"/>
  <c r="BQ238" i="148"/>
  <c r="J238" i="148"/>
  <c r="BP238" i="148" s="1"/>
  <c r="H238" i="148"/>
  <c r="D238" i="148"/>
  <c r="J237" i="148"/>
  <c r="BP237" i="148" s="1"/>
  <c r="H237" i="148"/>
  <c r="D237" i="148"/>
  <c r="BQ236" i="148"/>
  <c r="J236" i="148"/>
  <c r="BP236" i="148" s="1"/>
  <c r="H236" i="148"/>
  <c r="D236" i="148"/>
  <c r="BQ235" i="148"/>
  <c r="J235" i="148"/>
  <c r="BP235" i="148" s="1"/>
  <c r="H235" i="148"/>
  <c r="D235" i="148"/>
  <c r="BQ234" i="148"/>
  <c r="J234" i="148"/>
  <c r="BP234" i="148" s="1"/>
  <c r="H234" i="148"/>
  <c r="D234" i="148"/>
  <c r="BQ233" i="148"/>
  <c r="J233" i="148"/>
  <c r="BP233" i="148" s="1"/>
  <c r="H233" i="148"/>
  <c r="D233" i="148"/>
  <c r="J232" i="148"/>
  <c r="BP232" i="148" s="1"/>
  <c r="H232" i="148"/>
  <c r="D232" i="148"/>
  <c r="BQ231" i="148"/>
  <c r="J231" i="148"/>
  <c r="H231" i="148"/>
  <c r="BQ230" i="148"/>
  <c r="J230" i="148"/>
  <c r="H230" i="148"/>
  <c r="BQ229" i="148"/>
  <c r="J229" i="148"/>
  <c r="BP229" i="148" s="1"/>
  <c r="H229" i="148"/>
  <c r="D229" i="148"/>
  <c r="BQ228" i="148"/>
  <c r="J228" i="148"/>
  <c r="H228" i="148"/>
  <c r="BQ227" i="148"/>
  <c r="J227" i="148"/>
  <c r="H227" i="148"/>
  <c r="BQ226" i="148"/>
  <c r="J226" i="148"/>
  <c r="H226" i="148"/>
  <c r="BQ225" i="148"/>
  <c r="J225" i="148"/>
  <c r="H225" i="148"/>
  <c r="BQ224" i="148"/>
  <c r="J224" i="148"/>
  <c r="H224" i="148"/>
  <c r="BQ223" i="148"/>
  <c r="J223" i="148"/>
  <c r="H223" i="148"/>
  <c r="BQ222" i="148"/>
  <c r="J222" i="148"/>
  <c r="H222" i="148"/>
  <c r="BQ221" i="148"/>
  <c r="J221" i="148"/>
  <c r="H221" i="148"/>
  <c r="BQ220" i="148"/>
  <c r="BM220" i="148"/>
  <c r="BL220" i="148"/>
  <c r="BK220" i="148"/>
  <c r="BJ220" i="148"/>
  <c r="BI220" i="148"/>
  <c r="BH220" i="148"/>
  <c r="BG220" i="148"/>
  <c r="BF220" i="148"/>
  <c r="BE220" i="148"/>
  <c r="BD220" i="148"/>
  <c r="BC220" i="148"/>
  <c r="BB220" i="148"/>
  <c r="BA220" i="148"/>
  <c r="AZ220" i="148"/>
  <c r="AY220" i="148"/>
  <c r="AX220" i="148"/>
  <c r="AW220" i="148"/>
  <c r="AV220" i="148"/>
  <c r="AU220" i="148"/>
  <c r="AT220" i="148"/>
  <c r="AS220" i="148"/>
  <c r="AR220" i="148"/>
  <c r="AQ220" i="148"/>
  <c r="AP220" i="148"/>
  <c r="AO220" i="148"/>
  <c r="AN220" i="148"/>
  <c r="AM220" i="148"/>
  <c r="AL220" i="148"/>
  <c r="AK220" i="148"/>
  <c r="AJ220" i="148"/>
  <c r="AI220" i="148"/>
  <c r="AH220" i="148"/>
  <c r="AG220" i="148"/>
  <c r="AF220" i="148"/>
  <c r="AE220" i="148"/>
  <c r="AD220" i="148"/>
  <c r="AC220" i="148"/>
  <c r="AB220" i="148"/>
  <c r="AA220" i="148"/>
  <c r="Z220" i="148"/>
  <c r="Y220" i="148"/>
  <c r="X220" i="148"/>
  <c r="W220" i="148"/>
  <c r="V220" i="148"/>
  <c r="U220" i="148"/>
  <c r="T220" i="148"/>
  <c r="S220" i="148"/>
  <c r="R220" i="148"/>
  <c r="Q220" i="148"/>
  <c r="P220" i="148"/>
  <c r="O220" i="148"/>
  <c r="N220" i="148"/>
  <c r="M220" i="148"/>
  <c r="L220" i="148"/>
  <c r="K220" i="148"/>
  <c r="H220" i="148"/>
  <c r="D220" i="148"/>
  <c r="BQ219" i="148"/>
  <c r="J219" i="148"/>
  <c r="BP219" i="148" s="1"/>
  <c r="H219" i="148"/>
  <c r="D219" i="148"/>
  <c r="BQ218" i="148"/>
  <c r="J218" i="148"/>
  <c r="BP218" i="148" s="1"/>
  <c r="H218" i="148"/>
  <c r="D218" i="148"/>
  <c r="BQ217" i="148"/>
  <c r="J217" i="148"/>
  <c r="BP217" i="148" s="1"/>
  <c r="H217" i="148"/>
  <c r="D217" i="148"/>
  <c r="BQ216" i="148"/>
  <c r="J216" i="148"/>
  <c r="H216" i="148"/>
  <c r="BQ215" i="148"/>
  <c r="J215" i="148"/>
  <c r="H215" i="148"/>
  <c r="BQ214" i="148"/>
  <c r="J214" i="148"/>
  <c r="BP214" i="148" s="1"/>
  <c r="H214" i="148"/>
  <c r="BQ213" i="148"/>
  <c r="BM213" i="148"/>
  <c r="BL213" i="148"/>
  <c r="BK213" i="148"/>
  <c r="BJ213" i="148"/>
  <c r="BI213" i="148"/>
  <c r="BH213" i="148"/>
  <c r="BG213" i="148"/>
  <c r="BF213" i="148"/>
  <c r="BE213" i="148"/>
  <c r="BD213" i="148"/>
  <c r="BC213" i="148"/>
  <c r="BB213" i="148"/>
  <c r="BA213" i="148"/>
  <c r="AZ213" i="148"/>
  <c r="AY213" i="148"/>
  <c r="AX213" i="148"/>
  <c r="AW213" i="148"/>
  <c r="AV213" i="148"/>
  <c r="AU213" i="148"/>
  <c r="AT213" i="148"/>
  <c r="AS213" i="148"/>
  <c r="AR213" i="148"/>
  <c r="AQ213" i="148"/>
  <c r="AP213" i="148"/>
  <c r="AO213" i="148"/>
  <c r="AN213" i="148"/>
  <c r="AM213" i="148"/>
  <c r="AL213" i="148"/>
  <c r="AK213" i="148"/>
  <c r="AJ213" i="148"/>
  <c r="AI213" i="148"/>
  <c r="AH213" i="148"/>
  <c r="AG213" i="148"/>
  <c r="AF213" i="148"/>
  <c r="AE213" i="148"/>
  <c r="AD213" i="148"/>
  <c r="AC213" i="148"/>
  <c r="AB213" i="148"/>
  <c r="AA213" i="148"/>
  <c r="Z213" i="148"/>
  <c r="Y213" i="148"/>
  <c r="X213" i="148"/>
  <c r="W213" i="148"/>
  <c r="V213" i="148"/>
  <c r="U213" i="148"/>
  <c r="T213" i="148"/>
  <c r="S213" i="148"/>
  <c r="R213" i="148"/>
  <c r="Q213" i="148"/>
  <c r="P213" i="148"/>
  <c r="O213" i="148"/>
  <c r="N213" i="148"/>
  <c r="M213" i="148"/>
  <c r="L213" i="148"/>
  <c r="K213" i="148"/>
  <c r="H213" i="148"/>
  <c r="D213" i="148"/>
  <c r="BQ212" i="148"/>
  <c r="J212" i="148"/>
  <c r="BP212" i="148" s="1"/>
  <c r="H212" i="148"/>
  <c r="D212" i="148"/>
  <c r="BQ211" i="148"/>
  <c r="J211" i="148"/>
  <c r="BP211" i="148" s="1"/>
  <c r="H211" i="148"/>
  <c r="D211" i="148"/>
  <c r="BQ210" i="148"/>
  <c r="J210" i="148"/>
  <c r="BP210" i="148" s="1"/>
  <c r="H210" i="148"/>
  <c r="D210" i="148"/>
  <c r="BQ209" i="148"/>
  <c r="J209" i="148"/>
  <c r="BP209" i="148" s="1"/>
  <c r="H209" i="148"/>
  <c r="D209" i="148"/>
  <c r="BQ208" i="148"/>
  <c r="BM208" i="148"/>
  <c r="BL208" i="148"/>
  <c r="BK208" i="148"/>
  <c r="BJ208" i="148"/>
  <c r="BI208" i="148"/>
  <c r="BH208" i="148"/>
  <c r="BG208" i="148"/>
  <c r="BF208" i="148"/>
  <c r="BE208" i="148"/>
  <c r="BD208" i="148"/>
  <c r="BC208" i="148"/>
  <c r="BB208" i="148"/>
  <c r="BA208" i="148"/>
  <c r="AZ208" i="148"/>
  <c r="AY208" i="148"/>
  <c r="AX208" i="148"/>
  <c r="AW208" i="148"/>
  <c r="AV208" i="148"/>
  <c r="AU208" i="148"/>
  <c r="AT208" i="148"/>
  <c r="AS208" i="148"/>
  <c r="AR208" i="148"/>
  <c r="AQ208" i="148"/>
  <c r="AP208" i="148"/>
  <c r="AO208" i="148"/>
  <c r="AN208" i="148"/>
  <c r="AM208" i="148"/>
  <c r="AL208" i="148"/>
  <c r="AK208" i="148"/>
  <c r="AJ208" i="148"/>
  <c r="AI208" i="148"/>
  <c r="AH208" i="148"/>
  <c r="AG208" i="148"/>
  <c r="AF208" i="148"/>
  <c r="AE208" i="148"/>
  <c r="AD208" i="148"/>
  <c r="AC208" i="148"/>
  <c r="AB208" i="148"/>
  <c r="AA208" i="148"/>
  <c r="Z208" i="148"/>
  <c r="Y208" i="148"/>
  <c r="X208" i="148"/>
  <c r="W208" i="148"/>
  <c r="V208" i="148"/>
  <c r="U208" i="148"/>
  <c r="T208" i="148"/>
  <c r="S208" i="148"/>
  <c r="R208" i="148"/>
  <c r="Q208" i="148"/>
  <c r="P208" i="148"/>
  <c r="O208" i="148"/>
  <c r="N208" i="148"/>
  <c r="M208" i="148"/>
  <c r="L208" i="148"/>
  <c r="K208" i="148"/>
  <c r="H208" i="148"/>
  <c r="D208" i="148"/>
  <c r="BQ207" i="148"/>
  <c r="J207" i="148"/>
  <c r="BP207" i="148" s="1"/>
  <c r="H207" i="148"/>
  <c r="D207" i="148"/>
  <c r="BQ206" i="148"/>
  <c r="J206" i="148"/>
  <c r="BP206" i="148" s="1"/>
  <c r="H206" i="148"/>
  <c r="D206" i="148"/>
  <c r="BQ205" i="148"/>
  <c r="J205" i="148"/>
  <c r="BP205" i="148" s="1"/>
  <c r="H205" i="148"/>
  <c r="BQ204" i="148"/>
  <c r="J204" i="148"/>
  <c r="BP204" i="148" s="1"/>
  <c r="H204" i="148"/>
  <c r="BQ203" i="148"/>
  <c r="J203" i="148"/>
  <c r="BP203" i="148" s="1"/>
  <c r="H203" i="148"/>
  <c r="BQ202" i="148"/>
  <c r="J202" i="148"/>
  <c r="BP202" i="148" s="1"/>
  <c r="H202" i="148"/>
  <c r="BQ201" i="148"/>
  <c r="J201" i="148"/>
  <c r="BP201" i="148" s="1"/>
  <c r="H201" i="148"/>
  <c r="BQ200" i="148"/>
  <c r="J200" i="148"/>
  <c r="BP200" i="148" s="1"/>
  <c r="H200" i="148"/>
  <c r="BQ199" i="148"/>
  <c r="J199" i="148"/>
  <c r="BP199" i="148" s="1"/>
  <c r="H199" i="148"/>
  <c r="D199" i="148"/>
  <c r="BQ198" i="148"/>
  <c r="J198" i="148"/>
  <c r="BP198" i="148" s="1"/>
  <c r="H198" i="148"/>
  <c r="BQ197" i="148"/>
  <c r="J197" i="148"/>
  <c r="H197" i="148"/>
  <c r="BQ196" i="148"/>
  <c r="J196" i="148"/>
  <c r="H196" i="148"/>
  <c r="BQ195" i="148"/>
  <c r="J195" i="148"/>
  <c r="BP195" i="148" s="1"/>
  <c r="H195" i="148"/>
  <c r="D195" i="148"/>
  <c r="BQ194" i="148"/>
  <c r="J194" i="148"/>
  <c r="BP194" i="148" s="1"/>
  <c r="H194" i="148"/>
  <c r="D194" i="148"/>
  <c r="BQ193" i="148"/>
  <c r="J193" i="148"/>
  <c r="H193" i="148"/>
  <c r="BQ192" i="148"/>
  <c r="J192" i="148"/>
  <c r="H192" i="148"/>
  <c r="BQ191" i="148"/>
  <c r="J191" i="148"/>
  <c r="H191" i="148"/>
  <c r="BQ190" i="148"/>
  <c r="J190" i="148"/>
  <c r="H190" i="148"/>
  <c r="BQ189" i="148"/>
  <c r="J189" i="148"/>
  <c r="H189" i="148"/>
  <c r="BQ188" i="148"/>
  <c r="J188" i="148"/>
  <c r="BP188" i="148" s="1"/>
  <c r="H188" i="148"/>
  <c r="D188" i="148"/>
  <c r="BQ187" i="148"/>
  <c r="J187" i="148"/>
  <c r="BP187" i="148" s="1"/>
  <c r="H187" i="148"/>
  <c r="D187" i="148"/>
  <c r="BQ186" i="148"/>
  <c r="J186" i="148"/>
  <c r="H186" i="148"/>
  <c r="BQ185" i="148"/>
  <c r="J185" i="148"/>
  <c r="H185" i="148"/>
  <c r="BQ184" i="148"/>
  <c r="J184" i="148"/>
  <c r="H184" i="148"/>
  <c r="BQ183" i="148"/>
  <c r="J183" i="148"/>
  <c r="H183" i="148"/>
  <c r="BQ182" i="148"/>
  <c r="J182" i="148"/>
  <c r="H182" i="148"/>
  <c r="BQ181" i="148"/>
  <c r="BM181" i="148"/>
  <c r="BL181" i="148"/>
  <c r="BK181" i="148"/>
  <c r="BJ181" i="148"/>
  <c r="BI181" i="148"/>
  <c r="BH181" i="148"/>
  <c r="BG181" i="148"/>
  <c r="BF181" i="148"/>
  <c r="BE181" i="148"/>
  <c r="BD181" i="148"/>
  <c r="BC181" i="148"/>
  <c r="BB181" i="148"/>
  <c r="BA181" i="148"/>
  <c r="AZ181" i="148"/>
  <c r="AY181" i="148"/>
  <c r="AX181" i="148"/>
  <c r="AW181" i="148"/>
  <c r="AV181" i="148"/>
  <c r="AU181" i="148"/>
  <c r="AT181" i="148"/>
  <c r="AS181" i="148"/>
  <c r="AR181" i="148"/>
  <c r="AQ181" i="148"/>
  <c r="AP181" i="148"/>
  <c r="AO181" i="148"/>
  <c r="AN181" i="148"/>
  <c r="AM181" i="148"/>
  <c r="AL181" i="148"/>
  <c r="AK181" i="148"/>
  <c r="AJ181" i="148"/>
  <c r="AI181" i="148"/>
  <c r="AH181" i="148"/>
  <c r="AG181" i="148"/>
  <c r="AF181" i="148"/>
  <c r="AE181" i="148"/>
  <c r="AD181" i="148"/>
  <c r="AC181" i="148"/>
  <c r="AB181" i="148"/>
  <c r="AA181" i="148"/>
  <c r="Z181" i="148"/>
  <c r="Y181" i="148"/>
  <c r="X181" i="148"/>
  <c r="W181" i="148"/>
  <c r="V181" i="148"/>
  <c r="U181" i="148"/>
  <c r="T181" i="148"/>
  <c r="S181" i="148"/>
  <c r="R181" i="148"/>
  <c r="Q181" i="148"/>
  <c r="P181" i="148"/>
  <c r="O181" i="148"/>
  <c r="N181" i="148"/>
  <c r="M181" i="148"/>
  <c r="L181" i="148"/>
  <c r="K181" i="148"/>
  <c r="H181" i="148"/>
  <c r="D181" i="148"/>
  <c r="BQ180" i="148"/>
  <c r="J180" i="148"/>
  <c r="BP180" i="148" s="1"/>
  <c r="H180" i="148"/>
  <c r="D180" i="148"/>
  <c r="BQ179" i="148"/>
  <c r="J179" i="148"/>
  <c r="BP179" i="148" s="1"/>
  <c r="H179" i="148"/>
  <c r="D179" i="148"/>
  <c r="BQ178" i="148"/>
  <c r="J178" i="148"/>
  <c r="BP178" i="148" s="1"/>
  <c r="H178" i="148"/>
  <c r="D178" i="148"/>
  <c r="BQ177" i="148"/>
  <c r="J177" i="148"/>
  <c r="BP177" i="148" s="1"/>
  <c r="H177" i="148"/>
  <c r="D177" i="148"/>
  <c r="BQ176" i="148"/>
  <c r="J176" i="148"/>
  <c r="BP176" i="148" s="1"/>
  <c r="H176" i="148"/>
  <c r="D176" i="148"/>
  <c r="BQ175" i="148"/>
  <c r="J175" i="148"/>
  <c r="H175" i="148"/>
  <c r="BQ174" i="148"/>
  <c r="J174" i="148"/>
  <c r="H174" i="148"/>
  <c r="BQ173" i="148"/>
  <c r="J173" i="148"/>
  <c r="H173" i="148"/>
  <c r="BQ172" i="148"/>
  <c r="J172" i="148"/>
  <c r="H172" i="148"/>
  <c r="BQ171" i="148"/>
  <c r="J171" i="148"/>
  <c r="H171" i="148"/>
  <c r="BQ170" i="148"/>
  <c r="J170" i="148"/>
  <c r="H170" i="148"/>
  <c r="BQ169" i="148"/>
  <c r="J169" i="148"/>
  <c r="H169" i="148"/>
  <c r="BQ168" i="148"/>
  <c r="BM168" i="148"/>
  <c r="BL168" i="148"/>
  <c r="BK168" i="148"/>
  <c r="BJ168" i="148"/>
  <c r="BI168" i="148"/>
  <c r="BH168" i="148"/>
  <c r="BG168" i="148"/>
  <c r="BF168" i="148"/>
  <c r="BE168" i="148"/>
  <c r="BD168" i="148"/>
  <c r="BC168" i="148"/>
  <c r="BB168" i="148"/>
  <c r="BA168" i="148"/>
  <c r="AZ168" i="148"/>
  <c r="AY168" i="148"/>
  <c r="AX168" i="148"/>
  <c r="AW168" i="148"/>
  <c r="AV168" i="148"/>
  <c r="AU168" i="148"/>
  <c r="AT168" i="148"/>
  <c r="AS168" i="148"/>
  <c r="AR168" i="148"/>
  <c r="AQ168" i="148"/>
  <c r="AP168" i="148"/>
  <c r="AO168" i="148"/>
  <c r="AN168" i="148"/>
  <c r="AM168" i="148"/>
  <c r="AL168" i="148"/>
  <c r="AK168" i="148"/>
  <c r="AJ168" i="148"/>
  <c r="AI168" i="148"/>
  <c r="AH168" i="148"/>
  <c r="AG168" i="148"/>
  <c r="AF168" i="148"/>
  <c r="AE168" i="148"/>
  <c r="AD168" i="148"/>
  <c r="AC168" i="148"/>
  <c r="AB168" i="148"/>
  <c r="AA168" i="148"/>
  <c r="Z168" i="148"/>
  <c r="Y168" i="148"/>
  <c r="X168" i="148"/>
  <c r="W168" i="148"/>
  <c r="V168" i="148"/>
  <c r="U168" i="148"/>
  <c r="T168" i="148"/>
  <c r="S168" i="148"/>
  <c r="R168" i="148"/>
  <c r="Q168" i="148"/>
  <c r="P168" i="148"/>
  <c r="O168" i="148"/>
  <c r="N168" i="148"/>
  <c r="M168" i="148"/>
  <c r="L168" i="148"/>
  <c r="K168" i="148"/>
  <c r="H168" i="148"/>
  <c r="D168" i="148"/>
  <c r="BQ167" i="148"/>
  <c r="J167" i="148"/>
  <c r="BP167" i="148" s="1"/>
  <c r="H167" i="148"/>
  <c r="D167" i="148"/>
  <c r="BQ166" i="148"/>
  <c r="J166" i="148"/>
  <c r="BP166" i="148" s="1"/>
  <c r="H166" i="148"/>
  <c r="D166" i="148"/>
  <c r="BQ165" i="148"/>
  <c r="J165" i="148"/>
  <c r="BP165" i="148" s="1"/>
  <c r="H165" i="148"/>
  <c r="D165" i="148"/>
  <c r="BQ164" i="148"/>
  <c r="J164" i="148"/>
  <c r="BP164" i="148" s="1"/>
  <c r="H164" i="148"/>
  <c r="D164" i="148"/>
  <c r="BQ163" i="148"/>
  <c r="J163" i="148"/>
  <c r="BP163" i="148" s="1"/>
  <c r="H163" i="148"/>
  <c r="D163" i="148"/>
  <c r="BQ162" i="148"/>
  <c r="J162" i="148"/>
  <c r="H162" i="148"/>
  <c r="BQ161" i="148"/>
  <c r="J161" i="148"/>
  <c r="H161" i="148"/>
  <c r="BQ160" i="148"/>
  <c r="J160" i="148"/>
  <c r="H160" i="148"/>
  <c r="BQ159" i="148"/>
  <c r="BM159" i="148"/>
  <c r="BL159" i="148"/>
  <c r="BK159" i="148"/>
  <c r="BJ159" i="148"/>
  <c r="BI159" i="148"/>
  <c r="BH159" i="148"/>
  <c r="BG159" i="148"/>
  <c r="BF159" i="148"/>
  <c r="BE159" i="148"/>
  <c r="BD159" i="148"/>
  <c r="BC159" i="148"/>
  <c r="BB159" i="148"/>
  <c r="BA159" i="148"/>
  <c r="AZ159" i="148"/>
  <c r="AY159" i="148"/>
  <c r="AX159" i="148"/>
  <c r="AW159" i="148"/>
  <c r="AV159" i="148"/>
  <c r="AU159" i="148"/>
  <c r="AT159" i="148"/>
  <c r="AS159" i="148"/>
  <c r="AR159" i="148"/>
  <c r="AQ159" i="148"/>
  <c r="AP159" i="148"/>
  <c r="AO159" i="148"/>
  <c r="AN159" i="148"/>
  <c r="AM159" i="148"/>
  <c r="AL159" i="148"/>
  <c r="AK159" i="148"/>
  <c r="AJ159" i="148"/>
  <c r="AI159" i="148"/>
  <c r="AH159" i="148"/>
  <c r="AG159" i="148"/>
  <c r="AF159" i="148"/>
  <c r="AE159" i="148"/>
  <c r="AD159" i="148"/>
  <c r="AC159" i="148"/>
  <c r="AB159" i="148"/>
  <c r="AA159" i="148"/>
  <c r="Z159" i="148"/>
  <c r="Y159" i="148"/>
  <c r="X159" i="148"/>
  <c r="W159" i="148"/>
  <c r="V159" i="148"/>
  <c r="U159" i="148"/>
  <c r="T159" i="148"/>
  <c r="S159" i="148"/>
  <c r="R159" i="148"/>
  <c r="Q159" i="148"/>
  <c r="P159" i="148"/>
  <c r="O159" i="148"/>
  <c r="N159" i="148"/>
  <c r="M159" i="148"/>
  <c r="L159" i="148"/>
  <c r="K159" i="148"/>
  <c r="H159" i="148"/>
  <c r="D159" i="148"/>
  <c r="BQ158" i="148"/>
  <c r="J158" i="148"/>
  <c r="BP158" i="148" s="1"/>
  <c r="H158" i="148"/>
  <c r="BQ157" i="148"/>
  <c r="J157" i="148"/>
  <c r="H157" i="148"/>
  <c r="BQ156" i="148"/>
  <c r="J156" i="148"/>
  <c r="H156" i="148"/>
  <c r="BQ155" i="148"/>
  <c r="J155" i="148"/>
  <c r="H155" i="148"/>
  <c r="BQ154" i="148"/>
  <c r="J154" i="148"/>
  <c r="H154" i="148"/>
  <c r="BQ153" i="148"/>
  <c r="J153" i="148"/>
  <c r="H153" i="148"/>
  <c r="BQ152" i="148"/>
  <c r="J152" i="148"/>
  <c r="BP152" i="148" s="1"/>
  <c r="H152" i="148"/>
  <c r="D152" i="148"/>
  <c r="BQ151" i="148"/>
  <c r="J151" i="148"/>
  <c r="H151" i="148"/>
  <c r="BQ150" i="148"/>
  <c r="BM150" i="148"/>
  <c r="BL150" i="148"/>
  <c r="BK150" i="148"/>
  <c r="BJ150" i="148"/>
  <c r="BI150" i="148"/>
  <c r="BH150" i="148"/>
  <c r="BG150" i="148"/>
  <c r="BF150" i="148"/>
  <c r="BE150" i="148"/>
  <c r="BD150" i="148"/>
  <c r="BC150" i="148"/>
  <c r="BB150" i="148"/>
  <c r="BA150" i="148"/>
  <c r="AZ150" i="148"/>
  <c r="AY150" i="148"/>
  <c r="AX150" i="148"/>
  <c r="AW150" i="148"/>
  <c r="AV150" i="148"/>
  <c r="AU150" i="148"/>
  <c r="AT150" i="148"/>
  <c r="AS150" i="148"/>
  <c r="AR150" i="148"/>
  <c r="AQ150" i="148"/>
  <c r="AP150" i="148"/>
  <c r="AO150" i="148"/>
  <c r="AN150" i="148"/>
  <c r="AM150" i="148"/>
  <c r="AL150" i="148"/>
  <c r="AK150" i="148"/>
  <c r="AJ150" i="148"/>
  <c r="AI150" i="148"/>
  <c r="AH150" i="148"/>
  <c r="AG150" i="148"/>
  <c r="AF150" i="148"/>
  <c r="AE150" i="148"/>
  <c r="AD150" i="148"/>
  <c r="AC150" i="148"/>
  <c r="AB150" i="148"/>
  <c r="AA150" i="148"/>
  <c r="Z150" i="148"/>
  <c r="Y150" i="148"/>
  <c r="X150" i="148"/>
  <c r="W150" i="148"/>
  <c r="V150" i="148"/>
  <c r="U150" i="148"/>
  <c r="T150" i="148"/>
  <c r="S150" i="148"/>
  <c r="R150" i="148"/>
  <c r="Q150" i="148"/>
  <c r="P150" i="148"/>
  <c r="O150" i="148"/>
  <c r="N150" i="148"/>
  <c r="M150" i="148"/>
  <c r="L150" i="148"/>
  <c r="K150" i="148"/>
  <c r="H150" i="148"/>
  <c r="D150" i="148"/>
  <c r="BQ149" i="148"/>
  <c r="J149" i="148"/>
  <c r="BP149" i="148" s="1"/>
  <c r="H149" i="148"/>
  <c r="D149" i="148"/>
  <c r="BQ148" i="148"/>
  <c r="J148" i="148"/>
  <c r="BP148" i="148" s="1"/>
  <c r="H148" i="148"/>
  <c r="BQ147" i="148"/>
  <c r="J147" i="148"/>
  <c r="BP147" i="148" s="1"/>
  <c r="H147" i="148"/>
  <c r="BQ146" i="148"/>
  <c r="J146" i="148"/>
  <c r="BP146" i="148" s="1"/>
  <c r="H146" i="148"/>
  <c r="BQ145" i="148"/>
  <c r="J145" i="148"/>
  <c r="BP145" i="148" s="1"/>
  <c r="H145" i="148"/>
  <c r="BQ144" i="148"/>
  <c r="J144" i="148"/>
  <c r="BP144" i="148" s="1"/>
  <c r="H144" i="148"/>
  <c r="BQ143" i="148"/>
  <c r="J143" i="148"/>
  <c r="BP143" i="148" s="1"/>
  <c r="H143" i="148"/>
  <c r="BQ142" i="148"/>
  <c r="J142" i="148"/>
  <c r="BP142" i="148" s="1"/>
  <c r="H142" i="148"/>
  <c r="D142" i="148"/>
  <c r="BQ141" i="148"/>
  <c r="BM141" i="148"/>
  <c r="BL141" i="148"/>
  <c r="BK141" i="148"/>
  <c r="BJ141" i="148"/>
  <c r="BI141" i="148"/>
  <c r="BH141" i="148"/>
  <c r="BG141" i="148"/>
  <c r="BF141" i="148"/>
  <c r="BE141" i="148"/>
  <c r="BD141" i="148"/>
  <c r="BC141" i="148"/>
  <c r="BB141" i="148"/>
  <c r="BA141" i="148"/>
  <c r="AZ141" i="148"/>
  <c r="AY141" i="148"/>
  <c r="AX141" i="148"/>
  <c r="AW141" i="148"/>
  <c r="AV141" i="148"/>
  <c r="AU141" i="148"/>
  <c r="AT141" i="148"/>
  <c r="AS141" i="148"/>
  <c r="AR141" i="148"/>
  <c r="AQ141" i="148"/>
  <c r="AP141" i="148"/>
  <c r="AO141" i="148"/>
  <c r="AN141" i="148"/>
  <c r="AM141" i="148"/>
  <c r="AL141" i="148"/>
  <c r="AK141" i="148"/>
  <c r="AJ141" i="148"/>
  <c r="AI141" i="148"/>
  <c r="AH141" i="148"/>
  <c r="AG141" i="148"/>
  <c r="AF141" i="148"/>
  <c r="AE141" i="148"/>
  <c r="AD141" i="148"/>
  <c r="AC141" i="148"/>
  <c r="AB141" i="148"/>
  <c r="AA141" i="148"/>
  <c r="Z141" i="148"/>
  <c r="Y141" i="148"/>
  <c r="X141" i="148"/>
  <c r="W141" i="148"/>
  <c r="V141" i="148"/>
  <c r="U141" i="148"/>
  <c r="T141" i="148"/>
  <c r="S141" i="148"/>
  <c r="R141" i="148"/>
  <c r="Q141" i="148"/>
  <c r="P141" i="148"/>
  <c r="O141" i="148"/>
  <c r="N141" i="148"/>
  <c r="M141" i="148"/>
  <c r="L141" i="148"/>
  <c r="K141" i="148"/>
  <c r="H141" i="148"/>
  <c r="D141" i="148"/>
  <c r="BQ140" i="148"/>
  <c r="J140" i="148"/>
  <c r="BP140" i="148" s="1"/>
  <c r="H140" i="148"/>
  <c r="D140" i="148"/>
  <c r="BQ139" i="148"/>
  <c r="J139" i="148"/>
  <c r="BP139" i="148" s="1"/>
  <c r="H139" i="148"/>
  <c r="D139" i="148"/>
  <c r="BQ138" i="148"/>
  <c r="J138" i="148"/>
  <c r="BP138" i="148" s="1"/>
  <c r="H138" i="148"/>
  <c r="D138" i="148"/>
  <c r="BQ137" i="148"/>
  <c r="J137" i="148"/>
  <c r="BP137" i="148" s="1"/>
  <c r="H137" i="148"/>
  <c r="D137" i="148"/>
  <c r="BQ136" i="148"/>
  <c r="J136" i="148"/>
  <c r="BP136" i="148" s="1"/>
  <c r="H136" i="148"/>
  <c r="D136" i="148"/>
  <c r="BQ135" i="148"/>
  <c r="J135" i="148"/>
  <c r="BP135" i="148" s="1"/>
  <c r="H135" i="148"/>
  <c r="D135" i="148"/>
  <c r="BQ134" i="148"/>
  <c r="J134" i="148"/>
  <c r="BP134" i="148" s="1"/>
  <c r="H134" i="148"/>
  <c r="D134" i="148"/>
  <c r="BQ133" i="148"/>
  <c r="J133" i="148"/>
  <c r="BP133" i="148" s="1"/>
  <c r="H133" i="148"/>
  <c r="D133" i="148"/>
  <c r="BQ132" i="148"/>
  <c r="J132" i="148"/>
  <c r="BP132" i="148" s="1"/>
  <c r="H132" i="148"/>
  <c r="D132" i="148"/>
  <c r="BQ131" i="148"/>
  <c r="J131" i="148"/>
  <c r="BP131" i="148" s="1"/>
  <c r="H131" i="148"/>
  <c r="D131" i="148"/>
  <c r="BQ130" i="148"/>
  <c r="J130" i="148"/>
  <c r="BP130" i="148" s="1"/>
  <c r="H130" i="148"/>
  <c r="D130" i="148"/>
  <c r="BQ129" i="148"/>
  <c r="J129" i="148"/>
  <c r="BP129" i="148" s="1"/>
  <c r="H129" i="148"/>
  <c r="D129" i="148"/>
  <c r="BQ128" i="148"/>
  <c r="J128" i="148"/>
  <c r="BP128" i="148" s="1"/>
  <c r="H128" i="148"/>
  <c r="D128" i="148"/>
  <c r="BQ127" i="148"/>
  <c r="J127" i="148"/>
  <c r="BP127" i="148" s="1"/>
  <c r="H127" i="148"/>
  <c r="D127" i="148"/>
  <c r="BQ126" i="148"/>
  <c r="J126" i="148"/>
  <c r="BP126" i="148" s="1"/>
  <c r="H126" i="148"/>
  <c r="D126" i="148"/>
  <c r="BQ125" i="148"/>
  <c r="J125" i="148"/>
  <c r="BP125" i="148" s="1"/>
  <c r="H125" i="148"/>
  <c r="D125" i="148"/>
  <c r="BQ124" i="148"/>
  <c r="N124" i="148"/>
  <c r="J124" i="148" s="1"/>
  <c r="BP124" i="148" s="1"/>
  <c r="H124" i="148"/>
  <c r="D124" i="148"/>
  <c r="BQ123" i="148"/>
  <c r="N123" i="148"/>
  <c r="J123" i="148" s="1"/>
  <c r="BP123" i="148" s="1"/>
  <c r="H123" i="148"/>
  <c r="D123" i="148"/>
  <c r="BQ122" i="148"/>
  <c r="S122" i="148"/>
  <c r="N122" i="148"/>
  <c r="H122" i="148"/>
  <c r="D122" i="148"/>
  <c r="BQ121" i="148"/>
  <c r="S121" i="148"/>
  <c r="J121" i="148" s="1"/>
  <c r="BP121" i="148" s="1"/>
  <c r="H121" i="148"/>
  <c r="D121" i="148"/>
  <c r="BQ120" i="148"/>
  <c r="J120" i="148"/>
  <c r="BP120" i="148" s="1"/>
  <c r="H120" i="148"/>
  <c r="D120" i="148"/>
  <c r="BQ119" i="148"/>
  <c r="S119" i="148"/>
  <c r="J119" i="148" s="1"/>
  <c r="BP119" i="148" s="1"/>
  <c r="H119" i="148"/>
  <c r="D119" i="148"/>
  <c r="BQ118" i="148"/>
  <c r="J118" i="148"/>
  <c r="BP118" i="148" s="1"/>
  <c r="H118" i="148"/>
  <c r="D118" i="148"/>
  <c r="BQ117" i="148"/>
  <c r="J117" i="148"/>
  <c r="BP117" i="148" s="1"/>
  <c r="H117" i="148"/>
  <c r="D117" i="148"/>
  <c r="BQ116" i="148"/>
  <c r="S116" i="148"/>
  <c r="N116" i="148"/>
  <c r="H116" i="148"/>
  <c r="D116" i="148"/>
  <c r="BQ115" i="148"/>
  <c r="J115" i="148"/>
  <c r="BP115" i="148" s="1"/>
  <c r="H115" i="148"/>
  <c r="D115" i="148"/>
  <c r="BQ114" i="148"/>
  <c r="J114" i="148"/>
  <c r="BP114" i="148" s="1"/>
  <c r="H114" i="148"/>
  <c r="D114" i="148"/>
  <c r="BQ113" i="148"/>
  <c r="J113" i="148"/>
  <c r="BP113" i="148" s="1"/>
  <c r="H113" i="148"/>
  <c r="D113" i="148"/>
  <c r="BQ112" i="148"/>
  <c r="N112" i="148"/>
  <c r="H112" i="148"/>
  <c r="D112" i="148"/>
  <c r="BQ111" i="148"/>
  <c r="J111" i="148"/>
  <c r="BP111" i="148" s="1"/>
  <c r="H111" i="148"/>
  <c r="D111" i="148"/>
  <c r="BQ110" i="148"/>
  <c r="S110" i="148"/>
  <c r="J110" i="148" s="1"/>
  <c r="BP110" i="148" s="1"/>
  <c r="H110" i="148"/>
  <c r="D110" i="148"/>
  <c r="BQ109" i="148"/>
  <c r="J109" i="148"/>
  <c r="BP109" i="148" s="1"/>
  <c r="H109" i="148"/>
  <c r="D109" i="148"/>
  <c r="BQ108" i="148"/>
  <c r="J108" i="148"/>
  <c r="BP108" i="148" s="1"/>
  <c r="H108" i="148"/>
  <c r="D108" i="148"/>
  <c r="BQ107" i="148"/>
  <c r="J107" i="148"/>
  <c r="BP107" i="148" s="1"/>
  <c r="H107" i="148"/>
  <c r="D107" i="148"/>
  <c r="BQ106" i="148"/>
  <c r="J106" i="148"/>
  <c r="BP106" i="148" s="1"/>
  <c r="H106" i="148"/>
  <c r="D106" i="148"/>
  <c r="BQ105" i="148"/>
  <c r="J105" i="148"/>
  <c r="BP105" i="148" s="1"/>
  <c r="H105" i="148"/>
  <c r="D105" i="148"/>
  <c r="BQ104" i="148"/>
  <c r="J104" i="148"/>
  <c r="BP104" i="148" s="1"/>
  <c r="H104" i="148"/>
  <c r="D104" i="148"/>
  <c r="BQ103" i="148"/>
  <c r="J103" i="148"/>
  <c r="BP103" i="148" s="1"/>
  <c r="H103" i="148"/>
  <c r="D103" i="148"/>
  <c r="BQ102" i="148"/>
  <c r="J102" i="148"/>
  <c r="H102" i="148"/>
  <c r="BQ101" i="148"/>
  <c r="J101" i="148"/>
  <c r="H101" i="148"/>
  <c r="BQ100" i="148"/>
  <c r="H100" i="148"/>
  <c r="D100" i="148"/>
  <c r="BQ99" i="148"/>
  <c r="S99" i="148"/>
  <c r="H99" i="148"/>
  <c r="BQ98" i="148"/>
  <c r="J98" i="148"/>
  <c r="H98" i="148"/>
  <c r="BQ97" i="148"/>
  <c r="J97" i="148"/>
  <c r="H97" i="148"/>
  <c r="BQ96" i="148"/>
  <c r="J96" i="148"/>
  <c r="H96" i="148"/>
  <c r="BQ95" i="148"/>
  <c r="J95" i="148"/>
  <c r="H95" i="148"/>
  <c r="BQ94" i="148"/>
  <c r="J94" i="148"/>
  <c r="H94" i="148"/>
  <c r="BQ93" i="148"/>
  <c r="J93" i="148"/>
  <c r="H93" i="148"/>
  <c r="BQ92" i="148"/>
  <c r="J92" i="148"/>
  <c r="BP92" i="148" s="1"/>
  <c r="BQ91" i="148"/>
  <c r="J91" i="148"/>
  <c r="H91" i="148"/>
  <c r="BQ90" i="148"/>
  <c r="J90" i="148"/>
  <c r="H90" i="148"/>
  <c r="BQ89" i="148"/>
  <c r="J89" i="148"/>
  <c r="H89" i="148"/>
  <c r="BQ88" i="148"/>
  <c r="J88" i="148"/>
  <c r="H88" i="148"/>
  <c r="BQ87" i="148"/>
  <c r="J87" i="148"/>
  <c r="H87" i="148"/>
  <c r="BQ86" i="148"/>
  <c r="J86" i="148"/>
  <c r="H86" i="148"/>
  <c r="BQ85" i="148"/>
  <c r="J85" i="148"/>
  <c r="H85" i="148"/>
  <c r="BQ84" i="148"/>
  <c r="J84" i="148"/>
  <c r="H84" i="148"/>
  <c r="BQ83" i="148"/>
  <c r="J83" i="148"/>
  <c r="BP83" i="148" s="1"/>
  <c r="D83" i="148"/>
  <c r="BQ82" i="148"/>
  <c r="J82" i="148"/>
  <c r="H82" i="148"/>
  <c r="BQ81" i="148"/>
  <c r="J81" i="148"/>
  <c r="H81" i="148"/>
  <c r="BQ80" i="148"/>
  <c r="J80" i="148"/>
  <c r="H80" i="148"/>
  <c r="BQ79" i="148"/>
  <c r="J79" i="148"/>
  <c r="H79" i="148"/>
  <c r="BQ78" i="148"/>
  <c r="J78" i="148"/>
  <c r="H78" i="148"/>
  <c r="BQ77" i="148"/>
  <c r="J77" i="148"/>
  <c r="H77" i="148"/>
  <c r="BQ76" i="148"/>
  <c r="J76" i="148"/>
  <c r="BP76" i="148" s="1"/>
  <c r="H76" i="148"/>
  <c r="D76" i="148"/>
  <c r="BQ75" i="148"/>
  <c r="J75" i="148"/>
  <c r="H75" i="148"/>
  <c r="BQ74" i="148"/>
  <c r="J74" i="148"/>
  <c r="H74" i="148"/>
  <c r="BQ73" i="148"/>
  <c r="J73" i="148"/>
  <c r="H73" i="148"/>
  <c r="BQ72" i="148"/>
  <c r="J72" i="148"/>
  <c r="H72" i="148"/>
  <c r="BQ71" i="148"/>
  <c r="J71" i="148"/>
  <c r="H71" i="148"/>
  <c r="J70" i="148"/>
  <c r="BP70" i="148" s="1"/>
  <c r="H70" i="148"/>
  <c r="D70" i="148"/>
  <c r="BQ69" i="148"/>
  <c r="J69" i="148"/>
  <c r="H69" i="148"/>
  <c r="BQ68" i="148"/>
  <c r="J68" i="148"/>
  <c r="H68" i="148"/>
  <c r="BQ67" i="148"/>
  <c r="J67" i="148"/>
  <c r="H67" i="148"/>
  <c r="BQ66" i="148"/>
  <c r="J66" i="148"/>
  <c r="BP66" i="148" s="1"/>
  <c r="H66" i="148"/>
  <c r="BQ65" i="148"/>
  <c r="J65" i="148"/>
  <c r="H65" i="148"/>
  <c r="BQ64" i="148"/>
  <c r="J64" i="148"/>
  <c r="H64" i="148"/>
  <c r="BQ63" i="148"/>
  <c r="J63" i="148"/>
  <c r="H63" i="148"/>
  <c r="BQ62" i="148"/>
  <c r="J62" i="148"/>
  <c r="H62" i="148"/>
  <c r="BQ61" i="148"/>
  <c r="J61" i="148"/>
  <c r="H61" i="148"/>
  <c r="BM60" i="148"/>
  <c r="BL60" i="148"/>
  <c r="BK60" i="148"/>
  <c r="BJ60" i="148"/>
  <c r="BI60" i="148"/>
  <c r="BH60" i="148"/>
  <c r="BG60" i="148"/>
  <c r="BF60" i="148"/>
  <c r="BE60" i="148"/>
  <c r="BD60" i="148"/>
  <c r="BC60" i="148"/>
  <c r="BB60" i="148"/>
  <c r="BA60" i="148"/>
  <c r="AZ60" i="148"/>
  <c r="AY60" i="148"/>
  <c r="AX60" i="148"/>
  <c r="AW60" i="148"/>
  <c r="AV60" i="148"/>
  <c r="AU60" i="148"/>
  <c r="AT60" i="148"/>
  <c r="AS60" i="148"/>
  <c r="AR60" i="148"/>
  <c r="AQ60" i="148"/>
  <c r="AP60" i="148"/>
  <c r="AO60" i="148"/>
  <c r="AN60" i="148"/>
  <c r="AM60" i="148"/>
  <c r="AL60" i="148"/>
  <c r="AK60" i="148"/>
  <c r="AJ60" i="148"/>
  <c r="AI60" i="148"/>
  <c r="AH60" i="148"/>
  <c r="AG60" i="148"/>
  <c r="AF60" i="148"/>
  <c r="AE60" i="148"/>
  <c r="AD60" i="148"/>
  <c r="AC60" i="148"/>
  <c r="AB60" i="148"/>
  <c r="AA60" i="148"/>
  <c r="Z60" i="148"/>
  <c r="Y60" i="148"/>
  <c r="X60" i="148"/>
  <c r="W60" i="148"/>
  <c r="V60" i="148"/>
  <c r="U60" i="148"/>
  <c r="T60" i="148"/>
  <c r="R60" i="148"/>
  <c r="Q60" i="148"/>
  <c r="P60" i="148"/>
  <c r="O60" i="148"/>
  <c r="M60" i="148"/>
  <c r="L60" i="148"/>
  <c r="K60" i="148"/>
  <c r="H60" i="148"/>
  <c r="D60" i="148"/>
  <c r="J59" i="148"/>
  <c r="H59" i="148"/>
  <c r="D59" i="148"/>
  <c r="J58" i="148"/>
  <c r="H58" i="148"/>
  <c r="J57" i="148"/>
  <c r="H57" i="148"/>
  <c r="J56" i="148"/>
  <c r="H56" i="148"/>
  <c r="J55" i="148"/>
  <c r="H55" i="148"/>
  <c r="J54" i="148"/>
  <c r="H54" i="148"/>
  <c r="D54" i="148"/>
  <c r="BM53" i="148"/>
  <c r="BL53" i="148"/>
  <c r="BK53" i="148"/>
  <c r="BJ53" i="148"/>
  <c r="BI53" i="148"/>
  <c r="BH53" i="148"/>
  <c r="BG53" i="148"/>
  <c r="BF53" i="148"/>
  <c r="BE53" i="148"/>
  <c r="BD53" i="148"/>
  <c r="BC53" i="148"/>
  <c r="BB53" i="148"/>
  <c r="BA53" i="148"/>
  <c r="AZ53" i="148"/>
  <c r="AY53" i="148"/>
  <c r="AX53" i="148"/>
  <c r="AW53" i="148"/>
  <c r="AV53" i="148"/>
  <c r="AU53" i="148"/>
  <c r="AT53" i="148"/>
  <c r="AS53" i="148"/>
  <c r="AR53" i="148"/>
  <c r="AQ53" i="148"/>
  <c r="AP53" i="148"/>
  <c r="AO53" i="148"/>
  <c r="AN53" i="148"/>
  <c r="AM53" i="148"/>
  <c r="AL53" i="148"/>
  <c r="AK53" i="148"/>
  <c r="AJ53" i="148"/>
  <c r="AI53" i="148"/>
  <c r="AH53" i="148"/>
  <c r="AG53" i="148"/>
  <c r="AF53" i="148"/>
  <c r="AE53" i="148"/>
  <c r="AD53" i="148"/>
  <c r="AC53" i="148"/>
  <c r="AB53" i="148"/>
  <c r="AA53" i="148"/>
  <c r="Z53" i="148"/>
  <c r="Y53" i="148"/>
  <c r="X53" i="148"/>
  <c r="W53" i="148"/>
  <c r="V53" i="148"/>
  <c r="U53" i="148"/>
  <c r="T53" i="148"/>
  <c r="S53" i="148"/>
  <c r="R53" i="148"/>
  <c r="Q53" i="148"/>
  <c r="P53" i="148"/>
  <c r="O53" i="148"/>
  <c r="N53" i="148"/>
  <c r="M53" i="148"/>
  <c r="L53" i="148"/>
  <c r="K53" i="148"/>
  <c r="H53" i="148"/>
  <c r="D53" i="148"/>
  <c r="J52" i="148"/>
  <c r="H52" i="148"/>
  <c r="D52" i="148"/>
  <c r="J51" i="148"/>
  <c r="H51" i="148"/>
  <c r="D51" i="148"/>
  <c r="J50" i="148"/>
  <c r="H50" i="148"/>
  <c r="D50" i="148"/>
  <c r="BM49" i="148"/>
  <c r="BL49" i="148"/>
  <c r="BK49" i="148"/>
  <c r="BJ49" i="148"/>
  <c r="BI49" i="148"/>
  <c r="BH49" i="148"/>
  <c r="BG49" i="148"/>
  <c r="BF49" i="148"/>
  <c r="BE49" i="148"/>
  <c r="BD49" i="148"/>
  <c r="BC49" i="148"/>
  <c r="BB49" i="148"/>
  <c r="BA49" i="148"/>
  <c r="AZ49" i="148"/>
  <c r="AY49" i="148"/>
  <c r="AX49" i="148"/>
  <c r="AW49" i="148"/>
  <c r="AV49" i="148"/>
  <c r="AU49" i="148"/>
  <c r="AT49" i="148"/>
  <c r="AS49" i="148"/>
  <c r="AR49" i="148"/>
  <c r="AQ49" i="148"/>
  <c r="AP49" i="148"/>
  <c r="AO49" i="148"/>
  <c r="AN49" i="148"/>
  <c r="AM49" i="148"/>
  <c r="AL49" i="148"/>
  <c r="AK49" i="148"/>
  <c r="AJ49" i="148"/>
  <c r="AI49" i="148"/>
  <c r="AH49" i="148"/>
  <c r="AG49" i="148"/>
  <c r="AF49" i="148"/>
  <c r="AE49" i="148"/>
  <c r="AD49" i="148"/>
  <c r="AC49" i="148"/>
  <c r="AB49" i="148"/>
  <c r="AA49" i="148"/>
  <c r="Z49" i="148"/>
  <c r="Y49" i="148"/>
  <c r="X49" i="148"/>
  <c r="W49" i="148"/>
  <c r="V49" i="148"/>
  <c r="U49" i="148"/>
  <c r="T49" i="148"/>
  <c r="S49" i="148"/>
  <c r="R49" i="148"/>
  <c r="Q49" i="148"/>
  <c r="P49" i="148"/>
  <c r="O49" i="148"/>
  <c r="N49" i="148"/>
  <c r="M49" i="148"/>
  <c r="L49" i="148"/>
  <c r="K49" i="148"/>
  <c r="H49" i="148"/>
  <c r="D49" i="148"/>
  <c r="J48" i="148"/>
  <c r="H48" i="148"/>
  <c r="D48" i="148"/>
  <c r="J47" i="148"/>
  <c r="H47" i="148"/>
  <c r="D47" i="148"/>
  <c r="J46" i="148"/>
  <c r="H46" i="148"/>
  <c r="D46" i="148"/>
  <c r="J45" i="148"/>
  <c r="H45" i="148"/>
  <c r="D45" i="148"/>
  <c r="BM44" i="148"/>
  <c r="BL44" i="148"/>
  <c r="BK44" i="148"/>
  <c r="BJ44" i="148"/>
  <c r="BI44" i="148"/>
  <c r="BH44" i="148"/>
  <c r="BG44" i="148"/>
  <c r="BF44" i="148"/>
  <c r="BE44" i="148"/>
  <c r="BD44" i="148"/>
  <c r="BC44" i="148"/>
  <c r="BB44" i="148"/>
  <c r="BA44" i="148"/>
  <c r="AZ44" i="148"/>
  <c r="AY44" i="148"/>
  <c r="AX44" i="148"/>
  <c r="AW44" i="148"/>
  <c r="AV44" i="148"/>
  <c r="AU44" i="148"/>
  <c r="AT44" i="148"/>
  <c r="AS44" i="148"/>
  <c r="AR44" i="148"/>
  <c r="AQ44" i="148"/>
  <c r="AP44" i="148"/>
  <c r="AO44" i="148"/>
  <c r="AN44" i="148"/>
  <c r="AM44" i="148"/>
  <c r="AL44" i="148"/>
  <c r="AK44" i="148"/>
  <c r="AJ44" i="148"/>
  <c r="AI44" i="148"/>
  <c r="AH44" i="148"/>
  <c r="AG44" i="148"/>
  <c r="AF44" i="148"/>
  <c r="AE44" i="148"/>
  <c r="AD44" i="148"/>
  <c r="AC44" i="148"/>
  <c r="AB44" i="148"/>
  <c r="AA44" i="148"/>
  <c r="Z44" i="148"/>
  <c r="Y44" i="148"/>
  <c r="X44" i="148"/>
  <c r="W44" i="148"/>
  <c r="V44" i="148"/>
  <c r="U44" i="148"/>
  <c r="T44" i="148"/>
  <c r="S44" i="148"/>
  <c r="R44" i="148"/>
  <c r="Q44" i="148"/>
  <c r="P44" i="148"/>
  <c r="O44" i="148"/>
  <c r="N44" i="148"/>
  <c r="M44" i="148"/>
  <c r="L44" i="148"/>
  <c r="K44" i="148"/>
  <c r="D44" i="148"/>
  <c r="J43" i="148"/>
  <c r="H43" i="148"/>
  <c r="D43" i="148"/>
  <c r="J42" i="148"/>
  <c r="H42" i="148"/>
  <c r="D42" i="148"/>
  <c r="J41" i="148"/>
  <c r="H41" i="148"/>
  <c r="D41" i="148"/>
  <c r="J40" i="148"/>
  <c r="H40" i="148"/>
  <c r="D40" i="148"/>
  <c r="J39" i="148"/>
  <c r="H39" i="148"/>
  <c r="D39" i="148"/>
  <c r="BM38" i="148"/>
  <c r="BL38" i="148"/>
  <c r="BK38" i="148"/>
  <c r="BJ38" i="148"/>
  <c r="BI38" i="148"/>
  <c r="BH38" i="148"/>
  <c r="BG38" i="148"/>
  <c r="BF38" i="148"/>
  <c r="BE38" i="148"/>
  <c r="BD38" i="148"/>
  <c r="BC38" i="148"/>
  <c r="BB38" i="148"/>
  <c r="BA38" i="148"/>
  <c r="AZ38" i="148"/>
  <c r="AY38" i="148"/>
  <c r="AX38" i="148"/>
  <c r="AW38" i="148"/>
  <c r="AV38" i="148"/>
  <c r="AU38" i="148"/>
  <c r="AT38" i="148"/>
  <c r="AS38" i="148"/>
  <c r="AR38" i="148"/>
  <c r="AQ38" i="148"/>
  <c r="AP38" i="148"/>
  <c r="AO38" i="148"/>
  <c r="AN38" i="148"/>
  <c r="AM38" i="148"/>
  <c r="AL38" i="148"/>
  <c r="AK38" i="148"/>
  <c r="AJ38" i="148"/>
  <c r="AI38" i="148"/>
  <c r="AH38" i="148"/>
  <c r="AG38" i="148"/>
  <c r="AF38" i="148"/>
  <c r="AE38" i="148"/>
  <c r="AD38" i="148"/>
  <c r="AC38" i="148"/>
  <c r="AB38" i="148"/>
  <c r="AA38" i="148"/>
  <c r="Z38" i="148"/>
  <c r="Y38" i="148"/>
  <c r="X38" i="148"/>
  <c r="W38" i="148"/>
  <c r="V38" i="148"/>
  <c r="U38" i="148"/>
  <c r="T38" i="148"/>
  <c r="S38" i="148"/>
  <c r="R38" i="148"/>
  <c r="Q38" i="148"/>
  <c r="P38" i="148"/>
  <c r="O38" i="148"/>
  <c r="N38" i="148"/>
  <c r="M38" i="148"/>
  <c r="L38" i="148"/>
  <c r="K38" i="148"/>
  <c r="H38" i="148"/>
  <c r="D38" i="148"/>
  <c r="J37" i="148"/>
  <c r="H37" i="148"/>
  <c r="D37" i="148"/>
  <c r="J36" i="148"/>
  <c r="H36" i="148"/>
  <c r="D36" i="148"/>
  <c r="J35" i="148"/>
  <c r="H35" i="148"/>
  <c r="D35" i="148"/>
  <c r="J34" i="148"/>
  <c r="H34" i="148"/>
  <c r="D34" i="148"/>
  <c r="J33" i="148"/>
  <c r="H33" i="148"/>
  <c r="D33" i="148"/>
  <c r="BM32" i="148"/>
  <c r="BL32" i="148"/>
  <c r="BK32" i="148"/>
  <c r="BJ32" i="148"/>
  <c r="BI32" i="148"/>
  <c r="BH32" i="148"/>
  <c r="BG32" i="148"/>
  <c r="BF32" i="148"/>
  <c r="BE32" i="148"/>
  <c r="BD32" i="148"/>
  <c r="BC32" i="148"/>
  <c r="BB32" i="148"/>
  <c r="BA32" i="148"/>
  <c r="AZ32" i="148"/>
  <c r="AY32" i="148"/>
  <c r="AX32" i="148"/>
  <c r="AW32" i="148"/>
  <c r="AV32" i="148"/>
  <c r="AU32" i="148"/>
  <c r="AT32" i="148"/>
  <c r="AS32" i="148"/>
  <c r="AR32" i="148"/>
  <c r="AQ32" i="148"/>
  <c r="AP32" i="148"/>
  <c r="AO32" i="148"/>
  <c r="AN32" i="148"/>
  <c r="AM32" i="148"/>
  <c r="AL32" i="148"/>
  <c r="AK32" i="148"/>
  <c r="AJ32" i="148"/>
  <c r="AI32" i="148"/>
  <c r="AH32" i="148"/>
  <c r="AG32" i="148"/>
  <c r="AF32" i="148"/>
  <c r="AE32" i="148"/>
  <c r="AD32" i="148"/>
  <c r="AC32" i="148"/>
  <c r="AB32" i="148"/>
  <c r="AA32" i="148"/>
  <c r="Z32" i="148"/>
  <c r="Y32" i="148"/>
  <c r="X32" i="148"/>
  <c r="W32" i="148"/>
  <c r="V32" i="148"/>
  <c r="U32" i="148"/>
  <c r="T32" i="148"/>
  <c r="S32" i="148"/>
  <c r="R32" i="148"/>
  <c r="Q32" i="148"/>
  <c r="P32" i="148"/>
  <c r="O32" i="148"/>
  <c r="N32" i="148"/>
  <c r="M32" i="148"/>
  <c r="L32" i="148"/>
  <c r="K32" i="148"/>
  <c r="H32" i="148"/>
  <c r="D32" i="148"/>
  <c r="J31" i="148"/>
  <c r="H31" i="148"/>
  <c r="D31" i="148"/>
  <c r="J30" i="148"/>
  <c r="H30" i="148"/>
  <c r="D30" i="148"/>
  <c r="J29" i="148"/>
  <c r="H29" i="148"/>
  <c r="D29" i="148"/>
  <c r="J28" i="148"/>
  <c r="H28" i="148"/>
  <c r="D28" i="148"/>
  <c r="BM27" i="148"/>
  <c r="BL27" i="148"/>
  <c r="BK27" i="148"/>
  <c r="BJ27" i="148"/>
  <c r="BI27" i="148"/>
  <c r="BH27" i="148"/>
  <c r="BG27" i="148"/>
  <c r="BF27" i="148"/>
  <c r="BE27" i="148"/>
  <c r="BD27" i="148"/>
  <c r="BC27" i="148"/>
  <c r="BB27" i="148"/>
  <c r="BA27" i="148"/>
  <c r="AZ27" i="148"/>
  <c r="AY27" i="148"/>
  <c r="AX27" i="148"/>
  <c r="AW27" i="148"/>
  <c r="AV27" i="148"/>
  <c r="AU27" i="148"/>
  <c r="AT27" i="148"/>
  <c r="AS27" i="148"/>
  <c r="AR27" i="148"/>
  <c r="AQ27" i="148"/>
  <c r="AP27" i="148"/>
  <c r="AO27" i="148"/>
  <c r="AN27" i="148"/>
  <c r="AM27" i="148"/>
  <c r="AL27" i="148"/>
  <c r="AK27" i="148"/>
  <c r="AJ27" i="148"/>
  <c r="AI27" i="148"/>
  <c r="AH27" i="148"/>
  <c r="AG27" i="148"/>
  <c r="AF27" i="148"/>
  <c r="AE27" i="148"/>
  <c r="AD27" i="148"/>
  <c r="AC27" i="148"/>
  <c r="AB27" i="148"/>
  <c r="AA27" i="148"/>
  <c r="Z27" i="148"/>
  <c r="Y27" i="148"/>
  <c r="X27" i="148"/>
  <c r="W27" i="148"/>
  <c r="V27" i="148"/>
  <c r="U27" i="148"/>
  <c r="T27" i="148"/>
  <c r="S27" i="148"/>
  <c r="R27" i="148"/>
  <c r="Q27" i="148"/>
  <c r="P27" i="148"/>
  <c r="O27" i="148"/>
  <c r="N27" i="148"/>
  <c r="M27" i="148"/>
  <c r="L27" i="148"/>
  <c r="K27" i="148"/>
  <c r="H27" i="148"/>
  <c r="D27" i="148"/>
  <c r="J26" i="148"/>
  <c r="H26" i="148"/>
  <c r="D26" i="148"/>
  <c r="J25" i="148"/>
  <c r="H25" i="148"/>
  <c r="D25" i="148"/>
  <c r="J24" i="148"/>
  <c r="H24" i="148"/>
  <c r="D24" i="148"/>
  <c r="BM23" i="148"/>
  <c r="BL23" i="148"/>
  <c r="BK23" i="148"/>
  <c r="BJ23" i="148"/>
  <c r="BI23" i="148"/>
  <c r="BH23" i="148"/>
  <c r="BG23" i="148"/>
  <c r="BF23" i="148"/>
  <c r="BE23" i="148"/>
  <c r="BD23" i="148"/>
  <c r="BC23" i="148"/>
  <c r="BB23" i="148"/>
  <c r="BA23" i="148"/>
  <c r="AZ23" i="148"/>
  <c r="AY23" i="148"/>
  <c r="AX23" i="148"/>
  <c r="AW23" i="148"/>
  <c r="AV23" i="148"/>
  <c r="AU23" i="148"/>
  <c r="AT23" i="148"/>
  <c r="AS23" i="148"/>
  <c r="AR23" i="148"/>
  <c r="AQ23" i="148"/>
  <c r="AP23" i="148"/>
  <c r="AO23" i="148"/>
  <c r="AN23" i="148"/>
  <c r="AM23" i="148"/>
  <c r="AL23" i="148"/>
  <c r="AK23" i="148"/>
  <c r="AJ23" i="148"/>
  <c r="AI23" i="148"/>
  <c r="AH23" i="148"/>
  <c r="AG23" i="148"/>
  <c r="AF23" i="148"/>
  <c r="AE23" i="148"/>
  <c r="AD23" i="148"/>
  <c r="AC23" i="148"/>
  <c r="AB23" i="148"/>
  <c r="AA23" i="148"/>
  <c r="Z23" i="148"/>
  <c r="Y23" i="148"/>
  <c r="X23" i="148"/>
  <c r="W23" i="148"/>
  <c r="V23" i="148"/>
  <c r="U23" i="148"/>
  <c r="T23" i="148"/>
  <c r="S23" i="148"/>
  <c r="R23" i="148"/>
  <c r="Q23" i="148"/>
  <c r="P23" i="148"/>
  <c r="O23" i="148"/>
  <c r="N23" i="148"/>
  <c r="M23" i="148"/>
  <c r="L23" i="148"/>
  <c r="K23" i="148"/>
  <c r="H23" i="148"/>
  <c r="D23" i="148"/>
  <c r="J22" i="148"/>
  <c r="H22" i="148"/>
  <c r="D22" i="148"/>
  <c r="J21" i="148"/>
  <c r="H21" i="148"/>
  <c r="D21" i="148"/>
  <c r="J20" i="148"/>
  <c r="H20" i="148"/>
  <c r="D20" i="148"/>
  <c r="BM19" i="148"/>
  <c r="BL19" i="148"/>
  <c r="BK19" i="148"/>
  <c r="BJ19" i="148"/>
  <c r="BI19" i="148"/>
  <c r="BH19" i="148"/>
  <c r="BG19" i="148"/>
  <c r="BF19" i="148"/>
  <c r="BE19" i="148"/>
  <c r="BD19" i="148"/>
  <c r="BC19" i="148"/>
  <c r="BB19" i="148"/>
  <c r="BA19" i="148"/>
  <c r="AZ19" i="148"/>
  <c r="AY19" i="148"/>
  <c r="AX19" i="148"/>
  <c r="AW19" i="148"/>
  <c r="AV19" i="148"/>
  <c r="AU19" i="148"/>
  <c r="AT19" i="148"/>
  <c r="AS19" i="148"/>
  <c r="AR19" i="148"/>
  <c r="AQ19" i="148"/>
  <c r="AP19" i="148"/>
  <c r="AO19" i="148"/>
  <c r="AN19" i="148"/>
  <c r="AM19" i="148"/>
  <c r="AL19" i="148"/>
  <c r="AK19" i="148"/>
  <c r="AJ19" i="148"/>
  <c r="AI19" i="148"/>
  <c r="AH19" i="148"/>
  <c r="AG19" i="148"/>
  <c r="AF19" i="148"/>
  <c r="AE19" i="148"/>
  <c r="AD19" i="148"/>
  <c r="AC19" i="148"/>
  <c r="AB19" i="148"/>
  <c r="AA19" i="148"/>
  <c r="Z19" i="148"/>
  <c r="Y19" i="148"/>
  <c r="X19" i="148"/>
  <c r="W19" i="148"/>
  <c r="V19" i="148"/>
  <c r="U19" i="148"/>
  <c r="T19" i="148"/>
  <c r="S19" i="148"/>
  <c r="R19" i="148"/>
  <c r="Q19" i="148"/>
  <c r="P19" i="148"/>
  <c r="O19" i="148"/>
  <c r="N19" i="148"/>
  <c r="M19" i="148"/>
  <c r="L19" i="148"/>
  <c r="K19" i="148"/>
  <c r="H19" i="148"/>
  <c r="D19" i="148"/>
  <c r="J18" i="148"/>
  <c r="H18" i="148"/>
  <c r="D18" i="148"/>
  <c r="J17" i="148"/>
  <c r="H17" i="148"/>
  <c r="D17" i="148"/>
  <c r="J16" i="148"/>
  <c r="H16" i="148"/>
  <c r="D16" i="148"/>
  <c r="BM15" i="148"/>
  <c r="BL15" i="148"/>
  <c r="BK15" i="148"/>
  <c r="BJ15" i="148"/>
  <c r="BI15" i="148"/>
  <c r="BH15" i="148"/>
  <c r="BG15" i="148"/>
  <c r="BF15" i="148"/>
  <c r="BE15" i="148"/>
  <c r="BD15" i="148"/>
  <c r="BC15" i="148"/>
  <c r="BB15" i="148"/>
  <c r="BA15" i="148"/>
  <c r="AZ15" i="148"/>
  <c r="AY15" i="148"/>
  <c r="AX15" i="148"/>
  <c r="AW15" i="148"/>
  <c r="AV15" i="148"/>
  <c r="AU15" i="148"/>
  <c r="AT15" i="148"/>
  <c r="AS15" i="148"/>
  <c r="AR15" i="148"/>
  <c r="AQ15" i="148"/>
  <c r="AP15" i="148"/>
  <c r="AO15" i="148"/>
  <c r="AN15" i="148"/>
  <c r="AM15" i="148"/>
  <c r="AL15" i="148"/>
  <c r="AK15" i="148"/>
  <c r="AJ15" i="148"/>
  <c r="AI15" i="148"/>
  <c r="AH15" i="148"/>
  <c r="AG15" i="148"/>
  <c r="AF15" i="148"/>
  <c r="AE15" i="148"/>
  <c r="AD15" i="148"/>
  <c r="AC15" i="148"/>
  <c r="AB15" i="148"/>
  <c r="AA15" i="148"/>
  <c r="Z15" i="148"/>
  <c r="Y15" i="148"/>
  <c r="X15" i="148"/>
  <c r="W15" i="148"/>
  <c r="V15" i="148"/>
  <c r="U15" i="148"/>
  <c r="T15" i="148"/>
  <c r="S15" i="148"/>
  <c r="R15" i="148"/>
  <c r="Q15" i="148"/>
  <c r="P15" i="148"/>
  <c r="O15" i="148"/>
  <c r="N15" i="148"/>
  <c r="M15" i="148"/>
  <c r="L15" i="148"/>
  <c r="K15" i="148"/>
  <c r="H15" i="148"/>
  <c r="D15" i="148"/>
  <c r="J14" i="148"/>
  <c r="H14" i="148"/>
  <c r="D14" i="148"/>
  <c r="J13" i="148"/>
  <c r="H13" i="148"/>
  <c r="D13" i="148"/>
  <c r="BM12" i="148"/>
  <c r="BL12" i="148"/>
  <c r="BK12" i="148"/>
  <c r="BJ12" i="148"/>
  <c r="BI12" i="148"/>
  <c r="BH12" i="148"/>
  <c r="BG12" i="148"/>
  <c r="BF12" i="148"/>
  <c r="BE12" i="148"/>
  <c r="BD12" i="148"/>
  <c r="BC12" i="148"/>
  <c r="BB12" i="148"/>
  <c r="BA12" i="148"/>
  <c r="AZ12" i="148"/>
  <c r="AY12" i="148"/>
  <c r="AX12" i="148"/>
  <c r="AW12" i="148"/>
  <c r="AV12" i="148"/>
  <c r="AU12" i="148"/>
  <c r="AT12" i="148"/>
  <c r="AS12" i="148"/>
  <c r="AR12" i="148"/>
  <c r="AQ12" i="148"/>
  <c r="AP12" i="148"/>
  <c r="AO12" i="148"/>
  <c r="AN12" i="148"/>
  <c r="AM12" i="148"/>
  <c r="AL12" i="148"/>
  <c r="AK12" i="148"/>
  <c r="AJ12" i="148"/>
  <c r="AI12" i="148"/>
  <c r="AH12" i="148"/>
  <c r="AG12" i="148"/>
  <c r="AF12" i="148"/>
  <c r="AE12" i="148"/>
  <c r="AD12" i="148"/>
  <c r="AC12" i="148"/>
  <c r="AB12" i="148"/>
  <c r="AA12" i="148"/>
  <c r="Z12" i="148"/>
  <c r="Y12" i="148"/>
  <c r="X12" i="148"/>
  <c r="W12" i="148"/>
  <c r="V12" i="148"/>
  <c r="U12" i="148"/>
  <c r="T12" i="148"/>
  <c r="S12" i="148"/>
  <c r="R12" i="148"/>
  <c r="Q12" i="148"/>
  <c r="P12" i="148"/>
  <c r="O12" i="148"/>
  <c r="N12" i="148"/>
  <c r="M12" i="148"/>
  <c r="L12" i="148"/>
  <c r="K12" i="148"/>
  <c r="H12" i="148"/>
  <c r="D12" i="148"/>
  <c r="J11" i="148"/>
  <c r="H11" i="148"/>
  <c r="D11" i="148"/>
  <c r="J10" i="148"/>
  <c r="H10" i="148"/>
  <c r="D10" i="148"/>
  <c r="J9" i="148"/>
  <c r="H9" i="148"/>
  <c r="D9" i="148"/>
  <c r="BM8" i="148"/>
  <c r="BL8" i="148"/>
  <c r="BK8" i="148"/>
  <c r="BJ8" i="148"/>
  <c r="BI8" i="148"/>
  <c r="BH8" i="148"/>
  <c r="BG8" i="148"/>
  <c r="BF8" i="148"/>
  <c r="BE8" i="148"/>
  <c r="BD8" i="148"/>
  <c r="BC8" i="148"/>
  <c r="BB8" i="148"/>
  <c r="BA8" i="148"/>
  <c r="AZ8" i="148"/>
  <c r="AY8" i="148"/>
  <c r="AX8" i="148"/>
  <c r="AW8" i="148"/>
  <c r="AV8" i="148"/>
  <c r="AU8" i="148"/>
  <c r="AT8" i="148"/>
  <c r="AS8" i="148"/>
  <c r="AR8" i="148"/>
  <c r="AQ8" i="148"/>
  <c r="AP8" i="148"/>
  <c r="AO8" i="148"/>
  <c r="AN8" i="148"/>
  <c r="AM8" i="148"/>
  <c r="AL8" i="148"/>
  <c r="AK8" i="148"/>
  <c r="AJ8" i="148"/>
  <c r="AI8" i="148"/>
  <c r="AH8" i="148"/>
  <c r="AG8" i="148"/>
  <c r="AF8" i="148"/>
  <c r="AE8" i="148"/>
  <c r="AD8" i="148"/>
  <c r="AC8" i="148"/>
  <c r="AB8" i="148"/>
  <c r="AA8" i="148"/>
  <c r="Z8" i="148"/>
  <c r="Y8" i="148"/>
  <c r="X8" i="148"/>
  <c r="W8" i="148"/>
  <c r="V8" i="148"/>
  <c r="U8" i="148"/>
  <c r="T8" i="148"/>
  <c r="S8" i="148"/>
  <c r="R8" i="148"/>
  <c r="Q8" i="148"/>
  <c r="P8" i="148"/>
  <c r="O8" i="148"/>
  <c r="N8" i="148"/>
  <c r="M8" i="148"/>
  <c r="L8" i="148"/>
  <c r="G8" i="148" s="1"/>
  <c r="K8" i="148"/>
  <c r="H8" i="148"/>
  <c r="D8" i="148"/>
  <c r="J7" i="148"/>
  <c r="H7" i="148"/>
  <c r="D7" i="148"/>
  <c r="J6" i="148"/>
  <c r="H6" i="148"/>
  <c r="BM5" i="148"/>
  <c r="BL5" i="148"/>
  <c r="BK5" i="148"/>
  <c r="BJ5" i="148"/>
  <c r="BI5" i="148"/>
  <c r="BH5" i="148"/>
  <c r="BG5" i="148"/>
  <c r="BF5" i="148"/>
  <c r="BE5" i="148"/>
  <c r="BD5" i="148"/>
  <c r="BC5" i="148"/>
  <c r="BB5" i="148"/>
  <c r="BA5" i="148"/>
  <c r="AZ5" i="148"/>
  <c r="AY5" i="148"/>
  <c r="AX5" i="148"/>
  <c r="AW5" i="148"/>
  <c r="AV5" i="148"/>
  <c r="AU5" i="148"/>
  <c r="AT5" i="148"/>
  <c r="AS5" i="148"/>
  <c r="AR5" i="148"/>
  <c r="AQ5" i="148"/>
  <c r="AP5" i="148"/>
  <c r="AO5" i="148"/>
  <c r="AN5" i="148"/>
  <c r="AM5" i="148"/>
  <c r="AL5" i="148"/>
  <c r="AK5" i="148"/>
  <c r="AJ5" i="148"/>
  <c r="AI5" i="148"/>
  <c r="AH5" i="148"/>
  <c r="AG5" i="148"/>
  <c r="AF5" i="148"/>
  <c r="AE5" i="148"/>
  <c r="AD5" i="148"/>
  <c r="AC5" i="148"/>
  <c r="AB5" i="148"/>
  <c r="AA5" i="148"/>
  <c r="Z5" i="148"/>
  <c r="Y5" i="148"/>
  <c r="X5" i="148"/>
  <c r="W5" i="148"/>
  <c r="V5" i="148"/>
  <c r="U5" i="148"/>
  <c r="T5" i="148"/>
  <c r="S5" i="148"/>
  <c r="R5" i="148"/>
  <c r="Q5" i="148"/>
  <c r="P5" i="148"/>
  <c r="O5" i="148"/>
  <c r="N5" i="148"/>
  <c r="M5" i="148"/>
  <c r="L5" i="148"/>
  <c r="K5" i="148"/>
  <c r="H5" i="148"/>
  <c r="D5" i="148"/>
  <c r="D78" i="148" l="1"/>
  <c r="BP78" i="148"/>
  <c r="D90" i="148"/>
  <c r="BP90" i="148"/>
  <c r="D101" i="148"/>
  <c r="BP101" i="148"/>
  <c r="D154" i="148"/>
  <c r="BP154" i="148"/>
  <c r="D191" i="148"/>
  <c r="BP191" i="148"/>
  <c r="D359" i="148"/>
  <c r="BP359" i="148"/>
  <c r="D368" i="148"/>
  <c r="BP368" i="148"/>
  <c r="D422" i="148"/>
  <c r="BP422" i="148"/>
  <c r="D64" i="148"/>
  <c r="BP64" i="148"/>
  <c r="D68" i="148"/>
  <c r="BP68" i="148"/>
  <c r="D72" i="148"/>
  <c r="BP72" i="148"/>
  <c r="D77" i="148"/>
  <c r="BP77" i="148"/>
  <c r="D81" i="148"/>
  <c r="BP81" i="148"/>
  <c r="D85" i="148"/>
  <c r="BP85" i="148"/>
  <c r="D89" i="148"/>
  <c r="BP89" i="148"/>
  <c r="D96" i="148"/>
  <c r="BP96" i="148"/>
  <c r="D153" i="148"/>
  <c r="BP153" i="148"/>
  <c r="D157" i="148"/>
  <c r="BP157" i="148"/>
  <c r="D160" i="148"/>
  <c r="BP160" i="148"/>
  <c r="D172" i="148"/>
  <c r="BP172" i="148"/>
  <c r="D184" i="148"/>
  <c r="BP184" i="148"/>
  <c r="D190" i="148"/>
  <c r="BP190" i="148"/>
  <c r="D196" i="148"/>
  <c r="BP196" i="148"/>
  <c r="D223" i="148"/>
  <c r="BP223" i="148"/>
  <c r="BP227" i="148"/>
  <c r="D227" i="148"/>
  <c r="F227" i="148" s="1"/>
  <c r="D244" i="148"/>
  <c r="BP244" i="148"/>
  <c r="D341" i="148"/>
  <c r="BP341" i="148"/>
  <c r="D367" i="148"/>
  <c r="BP367" i="148"/>
  <c r="D371" i="148"/>
  <c r="BP371" i="148"/>
  <c r="D375" i="148"/>
  <c r="BP375" i="148"/>
  <c r="D379" i="148"/>
  <c r="BP379" i="148"/>
  <c r="D383" i="148"/>
  <c r="BP383" i="148"/>
  <c r="D387" i="148"/>
  <c r="BP387" i="148"/>
  <c r="D394" i="148"/>
  <c r="BP394" i="148"/>
  <c r="D398" i="148"/>
  <c r="BP398" i="148"/>
  <c r="D402" i="148"/>
  <c r="BP402" i="148"/>
  <c r="D410" i="148"/>
  <c r="F410" i="148" s="1"/>
  <c r="BP410" i="148"/>
  <c r="D413" i="148"/>
  <c r="BP413" i="148"/>
  <c r="D417" i="148"/>
  <c r="BP417" i="148"/>
  <c r="D421" i="148"/>
  <c r="BP421" i="148"/>
  <c r="D425" i="148"/>
  <c r="BP425" i="148"/>
  <c r="D487" i="148"/>
  <c r="BP487" i="148"/>
  <c r="D491" i="148"/>
  <c r="BP491" i="148"/>
  <c r="D512" i="148"/>
  <c r="D69" i="148"/>
  <c r="BP69" i="148"/>
  <c r="D73" i="148"/>
  <c r="BP73" i="148"/>
  <c r="D86" i="148"/>
  <c r="BP86" i="148"/>
  <c r="D93" i="148"/>
  <c r="BP93" i="148"/>
  <c r="D97" i="148"/>
  <c r="BP97" i="148"/>
  <c r="D161" i="148"/>
  <c r="BP161" i="148"/>
  <c r="D173" i="148"/>
  <c r="BP173" i="148"/>
  <c r="D185" i="148"/>
  <c r="BP185" i="148"/>
  <c r="D197" i="148"/>
  <c r="BP197" i="148"/>
  <c r="D228" i="148"/>
  <c r="BP228" i="148"/>
  <c r="D342" i="148"/>
  <c r="BP342" i="148"/>
  <c r="D351" i="148"/>
  <c r="BP351" i="148"/>
  <c r="D364" i="148"/>
  <c r="BP364" i="148"/>
  <c r="D376" i="148"/>
  <c r="BP376" i="148"/>
  <c r="D395" i="148"/>
  <c r="F395" i="148" s="1"/>
  <c r="BP395" i="148"/>
  <c r="D63" i="148"/>
  <c r="BP63" i="148"/>
  <c r="D67" i="148"/>
  <c r="BP67" i="148"/>
  <c r="D71" i="148"/>
  <c r="BP71" i="148"/>
  <c r="D80" i="148"/>
  <c r="BP80" i="148"/>
  <c r="D88" i="148"/>
  <c r="BP88" i="148"/>
  <c r="D95" i="148"/>
  <c r="BP95" i="148"/>
  <c r="D151" i="148"/>
  <c r="BP151" i="148"/>
  <c r="D156" i="148"/>
  <c r="BP156" i="148"/>
  <c r="D171" i="148"/>
  <c r="BP171" i="148"/>
  <c r="D183" i="148"/>
  <c r="BP183" i="148"/>
  <c r="D189" i="148"/>
  <c r="BP189" i="148"/>
  <c r="D231" i="148"/>
  <c r="BP231" i="148"/>
  <c r="D356" i="148"/>
  <c r="BP356" i="148"/>
  <c r="D366" i="148"/>
  <c r="BP366" i="148"/>
  <c r="D374" i="148"/>
  <c r="BP374" i="148"/>
  <c r="D401" i="148"/>
  <c r="BP401" i="148"/>
  <c r="D412" i="148"/>
  <c r="BP412" i="148"/>
  <c r="D420" i="148"/>
  <c r="BP420" i="148"/>
  <c r="D452" i="148"/>
  <c r="BP452" i="148"/>
  <c r="D486" i="148"/>
  <c r="BP486" i="148"/>
  <c r="D490" i="148"/>
  <c r="BP490" i="148"/>
  <c r="D61" i="148"/>
  <c r="BP61" i="148"/>
  <c r="D65" i="148"/>
  <c r="BP65" i="148"/>
  <c r="D82" i="148"/>
  <c r="BP82" i="148"/>
  <c r="D169" i="148"/>
  <c r="BP169" i="148"/>
  <c r="BP224" i="148"/>
  <c r="D224" i="148"/>
  <c r="F224" i="148" s="1"/>
  <c r="D372" i="148"/>
  <c r="BP372" i="148"/>
  <c r="D380" i="148"/>
  <c r="BP380" i="148"/>
  <c r="D384" i="148"/>
  <c r="BP384" i="148"/>
  <c r="D388" i="148"/>
  <c r="BP388" i="148"/>
  <c r="D399" i="148"/>
  <c r="BP399" i="148"/>
  <c r="D403" i="148"/>
  <c r="BP403" i="148"/>
  <c r="D411" i="148"/>
  <c r="BP411" i="148"/>
  <c r="D414" i="148"/>
  <c r="BP414" i="148"/>
  <c r="D418" i="148"/>
  <c r="BP418" i="148"/>
  <c r="D426" i="148"/>
  <c r="BP426" i="148"/>
  <c r="D450" i="148"/>
  <c r="BP450" i="148"/>
  <c r="D488" i="148"/>
  <c r="BP488" i="148"/>
  <c r="D492" i="148"/>
  <c r="BP492" i="148"/>
  <c r="D75" i="148"/>
  <c r="BP75" i="148"/>
  <c r="D84" i="148"/>
  <c r="BP84" i="148"/>
  <c r="D175" i="148"/>
  <c r="BP175" i="148"/>
  <c r="D193" i="148"/>
  <c r="BP193" i="148"/>
  <c r="D216" i="148"/>
  <c r="BP216" i="148"/>
  <c r="D222" i="148"/>
  <c r="BP222" i="148"/>
  <c r="D226" i="148"/>
  <c r="BP226" i="148"/>
  <c r="D344" i="148"/>
  <c r="BP344" i="148"/>
  <c r="D349" i="148"/>
  <c r="BP349" i="148"/>
  <c r="D378" i="148"/>
  <c r="BP378" i="148"/>
  <c r="D382" i="148"/>
  <c r="BP382" i="148"/>
  <c r="D386" i="148"/>
  <c r="BP386" i="148"/>
  <c r="D391" i="148"/>
  <c r="BP391" i="148"/>
  <c r="D397" i="148"/>
  <c r="BP397" i="148"/>
  <c r="D405" i="148"/>
  <c r="BP405" i="148"/>
  <c r="D416" i="148"/>
  <c r="BP416" i="148"/>
  <c r="D424" i="148"/>
  <c r="BP424" i="148"/>
  <c r="D62" i="148"/>
  <c r="BP62" i="148"/>
  <c r="D74" i="148"/>
  <c r="BP74" i="148"/>
  <c r="D79" i="148"/>
  <c r="BP79" i="148"/>
  <c r="D87" i="148"/>
  <c r="BP87" i="148"/>
  <c r="D91" i="148"/>
  <c r="BP91" i="148"/>
  <c r="D94" i="148"/>
  <c r="BP94" i="148"/>
  <c r="D98" i="148"/>
  <c r="BP98" i="148"/>
  <c r="D102" i="148"/>
  <c r="BP102" i="148"/>
  <c r="D155" i="148"/>
  <c r="BP155" i="148"/>
  <c r="D162" i="148"/>
  <c r="BP162" i="148"/>
  <c r="D170" i="148"/>
  <c r="BP170" i="148"/>
  <c r="D174" i="148"/>
  <c r="BP174" i="148"/>
  <c r="D182" i="148"/>
  <c r="BP182" i="148"/>
  <c r="D186" i="148"/>
  <c r="BP186" i="148"/>
  <c r="D192" i="148"/>
  <c r="BP192" i="148"/>
  <c r="D215" i="148"/>
  <c r="BP215" i="148"/>
  <c r="D221" i="148"/>
  <c r="BP221" i="148"/>
  <c r="BP225" i="148"/>
  <c r="D225" i="148"/>
  <c r="F225" i="148" s="1"/>
  <c r="D230" i="148"/>
  <c r="BP230" i="148"/>
  <c r="D343" i="148"/>
  <c r="BP343" i="148"/>
  <c r="D348" i="148"/>
  <c r="F348" i="148" s="1"/>
  <c r="BP348" i="148"/>
  <c r="D355" i="148"/>
  <c r="BP355" i="148"/>
  <c r="D360" i="148"/>
  <c r="BP360" i="148"/>
  <c r="D365" i="148"/>
  <c r="BP365" i="148"/>
  <c r="D369" i="148"/>
  <c r="BP369" i="148"/>
  <c r="D377" i="148"/>
  <c r="BP377" i="148"/>
  <c r="D381" i="148"/>
  <c r="BP381" i="148"/>
  <c r="D385" i="148"/>
  <c r="BP385" i="148"/>
  <c r="D389" i="148"/>
  <c r="BP389" i="148"/>
  <c r="D396" i="148"/>
  <c r="BP396" i="148"/>
  <c r="D400" i="148"/>
  <c r="BP400" i="148"/>
  <c r="D404" i="148"/>
  <c r="BP404" i="148"/>
  <c r="D415" i="148"/>
  <c r="BP415" i="148"/>
  <c r="D419" i="148"/>
  <c r="BP419" i="148"/>
  <c r="D423" i="148"/>
  <c r="BP423" i="148"/>
  <c r="D451" i="148"/>
  <c r="BP451" i="148"/>
  <c r="D485" i="148"/>
  <c r="BP485" i="148"/>
  <c r="D489" i="148"/>
  <c r="BP489" i="148"/>
  <c r="D506" i="148"/>
  <c r="BP506" i="148"/>
  <c r="D511" i="148"/>
  <c r="BP511" i="148"/>
  <c r="J116" i="148"/>
  <c r="BP116" i="148" s="1"/>
  <c r="J122" i="148"/>
  <c r="BP122" i="148" s="1"/>
  <c r="J499" i="148"/>
  <c r="BP499" i="148" s="1"/>
  <c r="J542" i="148"/>
  <c r="BP542" i="148" s="1"/>
  <c r="L4" i="148"/>
  <c r="J44" i="148"/>
  <c r="J593" i="148"/>
  <c r="BP593" i="148" s="1"/>
  <c r="D198" i="148"/>
  <c r="J38" i="148"/>
  <c r="AR4" i="148"/>
  <c r="J262" i="148"/>
  <c r="BP262" i="148" s="1"/>
  <c r="J476" i="148"/>
  <c r="BP476" i="148" s="1"/>
  <c r="AJ4" i="148"/>
  <c r="J558" i="148"/>
  <c r="BP558" i="148" s="1"/>
  <c r="J569" i="148"/>
  <c r="BP569" i="148" s="1"/>
  <c r="J19" i="148"/>
  <c r="J32" i="148"/>
  <c r="J53" i="148"/>
  <c r="J208" i="148"/>
  <c r="BP208" i="148" s="1"/>
  <c r="J334" i="148"/>
  <c r="BP334" i="148" s="1"/>
  <c r="J448" i="148"/>
  <c r="BP448" i="148" s="1"/>
  <c r="J563" i="148"/>
  <c r="BP563" i="148" s="1"/>
  <c r="J243" i="148"/>
  <c r="BP243" i="148" s="1"/>
  <c r="P4" i="148"/>
  <c r="T4" i="148"/>
  <c r="X4" i="148"/>
  <c r="AB4" i="148"/>
  <c r="AF4" i="148"/>
  <c r="AN4" i="148"/>
  <c r="AV4" i="148"/>
  <c r="AZ4" i="148"/>
  <c r="BD4" i="148"/>
  <c r="BH4" i="148"/>
  <c r="BL4" i="148"/>
  <c r="J467" i="148"/>
  <c r="BP467" i="148" s="1"/>
  <c r="J599" i="148"/>
  <c r="BP599" i="148" s="1"/>
  <c r="J5" i="148"/>
  <c r="J23" i="148"/>
  <c r="O4" i="148"/>
  <c r="W4" i="148"/>
  <c r="AE4" i="148"/>
  <c r="AM4" i="148"/>
  <c r="AU4" i="148"/>
  <c r="BC4" i="148"/>
  <c r="J220" i="148"/>
  <c r="BP220" i="148" s="1"/>
  <c r="J268" i="148"/>
  <c r="BP268" i="148" s="1"/>
  <c r="J285" i="148"/>
  <c r="BP285" i="148" s="1"/>
  <c r="J510" i="148"/>
  <c r="BP510" i="148" s="1"/>
  <c r="J581" i="148"/>
  <c r="BP581" i="148" s="1"/>
  <c r="J587" i="148"/>
  <c r="BP587" i="148" s="1"/>
  <c r="J150" i="148"/>
  <c r="BP150" i="148" s="1"/>
  <c r="J250" i="148"/>
  <c r="BP250" i="148" s="1"/>
  <c r="J279" i="148"/>
  <c r="BP279" i="148" s="1"/>
  <c r="J433" i="148"/>
  <c r="BP433" i="148" s="1"/>
  <c r="J520" i="148"/>
  <c r="BP520" i="148" s="1"/>
  <c r="J530" i="148"/>
  <c r="BP530" i="148" s="1"/>
  <c r="BK4" i="148"/>
  <c r="J299" i="148"/>
  <c r="BP299" i="148" s="1"/>
  <c r="J323" i="148"/>
  <c r="BP323" i="148" s="1"/>
  <c r="J458" i="148"/>
  <c r="BP458" i="148" s="1"/>
  <c r="J15" i="148"/>
  <c r="J49" i="148"/>
  <c r="J8" i="148"/>
  <c r="J12" i="148"/>
  <c r="K4" i="148"/>
  <c r="AA4" i="148"/>
  <c r="AI4" i="148"/>
  <c r="AQ4" i="148"/>
  <c r="AY4" i="148"/>
  <c r="BG4" i="148"/>
  <c r="J159" i="148"/>
  <c r="BP159" i="148" s="1"/>
  <c r="J168" i="148"/>
  <c r="BP168" i="148" s="1"/>
  <c r="J213" i="148"/>
  <c r="BP213" i="148" s="1"/>
  <c r="J274" i="148"/>
  <c r="BP274" i="148" s="1"/>
  <c r="J293" i="148"/>
  <c r="BP293" i="148" s="1"/>
  <c r="J339" i="148"/>
  <c r="BP339" i="148" s="1"/>
  <c r="J505" i="148"/>
  <c r="BP505" i="148" s="1"/>
  <c r="J575" i="148"/>
  <c r="BP575" i="148" s="1"/>
  <c r="V4" i="148"/>
  <c r="AD4" i="148"/>
  <c r="AL4" i="148"/>
  <c r="AT4" i="148"/>
  <c r="BF4" i="148"/>
  <c r="J27" i="148"/>
  <c r="J112" i="148"/>
  <c r="BP112" i="148" s="1"/>
  <c r="N60" i="148"/>
  <c r="N4" i="148" s="1"/>
  <c r="J99" i="148"/>
  <c r="S60" i="148"/>
  <c r="S4" i="148" s="1"/>
  <c r="R4" i="148"/>
  <c r="Z4" i="148"/>
  <c r="AH4" i="148"/>
  <c r="AP4" i="148"/>
  <c r="AX4" i="148"/>
  <c r="BB4" i="148"/>
  <c r="BJ4" i="148"/>
  <c r="M4" i="148"/>
  <c r="Q4" i="148"/>
  <c r="U4" i="148"/>
  <c r="Y4" i="148"/>
  <c r="AC4" i="148"/>
  <c r="AG4" i="148"/>
  <c r="AK4" i="148"/>
  <c r="AO4" i="148"/>
  <c r="AS4" i="148"/>
  <c r="AW4" i="148"/>
  <c r="BA4" i="148"/>
  <c r="BE4" i="148"/>
  <c r="BI4" i="148"/>
  <c r="BM4" i="148"/>
  <c r="J141" i="148"/>
  <c r="BP141" i="148" s="1"/>
  <c r="J181" i="148"/>
  <c r="BP181" i="148" s="1"/>
  <c r="J256" i="148"/>
  <c r="BP256" i="148" s="1"/>
  <c r="J483" i="148"/>
  <c r="BP483" i="148" s="1"/>
  <c r="J553" i="148"/>
  <c r="BP553" i="148" s="1"/>
  <c r="E124" i="148"/>
  <c r="F124" i="148" s="1"/>
  <c r="E123" i="148"/>
  <c r="F123" i="148" s="1"/>
  <c r="E122" i="148"/>
  <c r="F122" i="148" s="1"/>
  <c r="E121" i="148"/>
  <c r="F121" i="148" s="1"/>
  <c r="E120" i="148"/>
  <c r="F120" i="148" s="1"/>
  <c r="E119" i="148"/>
  <c r="F119" i="148" s="1"/>
  <c r="E118" i="148"/>
  <c r="F118" i="148" s="1"/>
  <c r="E117" i="148"/>
  <c r="F117" i="148" s="1"/>
  <c r="E116" i="148"/>
  <c r="F116" i="148" s="1"/>
  <c r="E115" i="148"/>
  <c r="F115" i="148" s="1"/>
  <c r="E114" i="148"/>
  <c r="F114" i="148" s="1"/>
  <c r="E113" i="148"/>
  <c r="F113" i="148" s="1"/>
  <c r="E112" i="148"/>
  <c r="F112" i="148" s="1"/>
  <c r="E111" i="148"/>
  <c r="F111" i="148" s="1"/>
  <c r="E110" i="148"/>
  <c r="F110" i="148" s="1"/>
  <c r="E109" i="148"/>
  <c r="F109" i="148" s="1"/>
  <c r="E132" i="148"/>
  <c r="F132" i="148" s="1"/>
  <c r="E131" i="148"/>
  <c r="F131" i="148" s="1"/>
  <c r="E130" i="148"/>
  <c r="F130" i="148" s="1"/>
  <c r="E129" i="148"/>
  <c r="F129" i="148" s="1"/>
  <c r="E128" i="148"/>
  <c r="F128" i="148" s="1"/>
  <c r="E127" i="148"/>
  <c r="F127" i="148" s="1"/>
  <c r="E126" i="148"/>
  <c r="F126" i="148" s="1"/>
  <c r="E125" i="148"/>
  <c r="F125" i="148" s="1"/>
  <c r="E136" i="148"/>
  <c r="F136" i="148" s="1"/>
  <c r="E135" i="148"/>
  <c r="F135" i="148" s="1"/>
  <c r="E134" i="148"/>
  <c r="F134" i="148" s="1"/>
  <c r="E133" i="148"/>
  <c r="F133" i="148" s="1"/>
  <c r="E138" i="148"/>
  <c r="F138" i="148" s="1"/>
  <c r="E137" i="148"/>
  <c r="F137" i="148" s="1"/>
  <c r="E139" i="148"/>
  <c r="F139" i="148" s="1"/>
  <c r="D99" i="148" l="1"/>
  <c r="BP99" i="148"/>
  <c r="J60" i="148"/>
  <c r="J4" i="148" s="1"/>
  <c r="D4" i="148"/>
  <c r="C69" i="147"/>
  <c r="B69" i="147"/>
  <c r="A69" i="147"/>
  <c r="C68" i="147"/>
  <c r="B68" i="147"/>
  <c r="A68" i="147"/>
  <c r="C67" i="147"/>
  <c r="B67" i="147"/>
  <c r="A67" i="147"/>
  <c r="C66" i="147"/>
  <c r="B66" i="147"/>
  <c r="A66" i="147"/>
  <c r="C65" i="147"/>
  <c r="B65" i="147"/>
  <c r="A65" i="147"/>
  <c r="C64" i="147"/>
  <c r="B64" i="147"/>
  <c r="A64" i="147"/>
  <c r="C63" i="147"/>
  <c r="B63" i="147"/>
  <c r="A63" i="147"/>
  <c r="C62" i="147"/>
  <c r="B62" i="147"/>
  <c r="A62" i="147"/>
  <c r="C61" i="147"/>
  <c r="B61" i="147"/>
  <c r="A61" i="147"/>
  <c r="C60" i="147"/>
  <c r="B60" i="147"/>
  <c r="A60" i="147"/>
  <c r="C59" i="147"/>
  <c r="B59" i="147"/>
  <c r="A59" i="147"/>
  <c r="C58" i="147"/>
  <c r="B58" i="147"/>
  <c r="A58" i="147"/>
  <c r="C57" i="147"/>
  <c r="B57" i="147"/>
  <c r="A57" i="147"/>
  <c r="C56" i="147"/>
  <c r="B56" i="147"/>
  <c r="A56" i="147"/>
  <c r="C55" i="147"/>
  <c r="B55" i="147"/>
  <c r="A55" i="147"/>
  <c r="C54" i="147"/>
  <c r="B54" i="147"/>
  <c r="A54" i="147"/>
  <c r="C53" i="147"/>
  <c r="B53" i="147"/>
  <c r="A53" i="147"/>
  <c r="C52" i="147"/>
  <c r="B52" i="147"/>
  <c r="A52" i="147"/>
  <c r="C51" i="147"/>
  <c r="B51" i="147"/>
  <c r="A51" i="147"/>
  <c r="C50" i="147"/>
  <c r="B50" i="147"/>
  <c r="A50" i="147"/>
  <c r="C49" i="147"/>
  <c r="B49" i="147"/>
  <c r="A49" i="147"/>
  <c r="C48" i="147"/>
  <c r="B48" i="147"/>
  <c r="A48" i="147"/>
  <c r="C47" i="147"/>
  <c r="B47" i="147"/>
  <c r="A47" i="147"/>
  <c r="C46" i="147"/>
  <c r="B46" i="147"/>
  <c r="A46" i="147"/>
  <c r="C45" i="147"/>
  <c r="B45" i="147"/>
  <c r="A45" i="147"/>
  <c r="C44" i="147"/>
  <c r="B44" i="147"/>
  <c r="A44" i="147"/>
  <c r="C43" i="147"/>
  <c r="B43" i="147"/>
  <c r="A43" i="147"/>
  <c r="C42" i="147"/>
  <c r="B42" i="147"/>
  <c r="A42" i="147"/>
  <c r="C41" i="147"/>
  <c r="B41" i="147"/>
  <c r="A41" i="147"/>
  <c r="C40" i="147"/>
  <c r="B40" i="147"/>
  <c r="A40" i="147"/>
  <c r="C39" i="147"/>
  <c r="B39" i="147"/>
  <c r="A39" i="147"/>
  <c r="C38" i="147"/>
  <c r="B38" i="147"/>
  <c r="A38" i="147"/>
  <c r="C37" i="147"/>
  <c r="B37" i="147"/>
  <c r="A37" i="147"/>
  <c r="C36" i="147"/>
  <c r="B36" i="147"/>
  <c r="A36" i="147"/>
  <c r="C35" i="147"/>
  <c r="B35" i="147"/>
  <c r="A35" i="147"/>
  <c r="C34" i="147"/>
  <c r="B34" i="147"/>
  <c r="A34" i="147"/>
  <c r="C33" i="147"/>
  <c r="B33" i="147"/>
  <c r="A33" i="147"/>
  <c r="C32" i="147"/>
  <c r="B32" i="147"/>
  <c r="A32" i="147"/>
  <c r="C31" i="147"/>
  <c r="B31" i="147"/>
  <c r="A31" i="147"/>
  <c r="C30" i="147"/>
  <c r="B30" i="147"/>
  <c r="A30" i="147"/>
  <c r="C29" i="147"/>
  <c r="B29" i="147"/>
  <c r="A29" i="147"/>
  <c r="C28" i="147"/>
  <c r="B28" i="147"/>
  <c r="A28" i="147"/>
  <c r="C27" i="147"/>
  <c r="B27" i="147"/>
  <c r="A27" i="147"/>
  <c r="C26" i="147"/>
  <c r="B26" i="147"/>
  <c r="A26" i="147"/>
  <c r="C25" i="147"/>
  <c r="B25" i="147"/>
  <c r="A25" i="147"/>
  <c r="C24" i="147"/>
  <c r="B24" i="147"/>
  <c r="A24" i="147"/>
  <c r="C23" i="147"/>
  <c r="B23" i="147"/>
  <c r="A23" i="147"/>
  <c r="C22" i="147"/>
  <c r="B22" i="147"/>
  <c r="A22" i="147"/>
  <c r="C21" i="147"/>
  <c r="B21" i="147"/>
  <c r="A21" i="147"/>
  <c r="C20" i="147"/>
  <c r="B20" i="147"/>
  <c r="A20" i="147"/>
  <c r="C19" i="147"/>
  <c r="B19" i="147"/>
  <c r="A19" i="147"/>
  <c r="C18" i="147"/>
  <c r="B18" i="147"/>
  <c r="A18" i="147"/>
  <c r="C17" i="147"/>
  <c r="B17" i="147"/>
  <c r="A17" i="147"/>
  <c r="C16" i="147"/>
  <c r="B16" i="147"/>
  <c r="A16" i="147"/>
  <c r="C15" i="147"/>
  <c r="B15" i="147"/>
  <c r="A15" i="147"/>
  <c r="C14" i="147"/>
  <c r="B14" i="147"/>
  <c r="A14" i="147"/>
  <c r="C13" i="147"/>
  <c r="B13" i="147"/>
  <c r="A13" i="147"/>
  <c r="C12" i="147"/>
  <c r="B12" i="147"/>
  <c r="A12" i="147"/>
  <c r="C11" i="147"/>
  <c r="B11" i="147"/>
  <c r="A11" i="147"/>
  <c r="C10" i="147"/>
  <c r="B10" i="147"/>
  <c r="A10" i="147"/>
  <c r="C9" i="147"/>
  <c r="B9" i="147"/>
  <c r="A9" i="147"/>
  <c r="B7" i="147"/>
  <c r="AN5" i="147"/>
  <c r="AM5" i="147"/>
  <c r="AL5" i="147"/>
  <c r="AK5" i="147"/>
  <c r="AJ5" i="147"/>
  <c r="AI5" i="147"/>
  <c r="AH5" i="147"/>
  <c r="AG5" i="147"/>
  <c r="AF5" i="147"/>
  <c r="AE5" i="147"/>
  <c r="AD5" i="147"/>
  <c r="AC5" i="147"/>
  <c r="AB5" i="147"/>
  <c r="AA5" i="147"/>
  <c r="Z5" i="147"/>
  <c r="Y5" i="147"/>
  <c r="X5" i="147"/>
  <c r="W5" i="147"/>
  <c r="V5" i="147"/>
  <c r="U5" i="147"/>
  <c r="T5" i="147"/>
  <c r="T26" i="147" s="1"/>
  <c r="S5" i="147"/>
  <c r="S26" i="147" s="1"/>
  <c r="R5" i="147"/>
  <c r="R26" i="147" s="1"/>
  <c r="Q5" i="147"/>
  <c r="Q26" i="147" s="1"/>
  <c r="P5" i="147"/>
  <c r="P26" i="147" s="1"/>
  <c r="O5" i="147"/>
  <c r="O26" i="147" s="1"/>
  <c r="N5" i="147"/>
  <c r="N26" i="147" s="1"/>
  <c r="M5" i="147"/>
  <c r="M26" i="147" s="1"/>
  <c r="L5" i="147"/>
  <c r="L26" i="147" s="1"/>
  <c r="K5" i="147"/>
  <c r="K26" i="147" s="1"/>
  <c r="J5" i="147"/>
  <c r="J26" i="147" s="1"/>
  <c r="I5" i="147"/>
  <c r="I26" i="147" s="1"/>
  <c r="H5" i="147"/>
  <c r="H26" i="147" s="1"/>
  <c r="G5" i="147"/>
  <c r="G26" i="147" s="1"/>
  <c r="F5" i="147"/>
  <c r="F26" i="147" s="1"/>
  <c r="E5" i="147"/>
  <c r="E26" i="147" s="1"/>
  <c r="F33" i="147" l="1"/>
  <c r="F19" i="147"/>
  <c r="F13" i="147"/>
  <c r="F66" i="147"/>
  <c r="F65" i="147" s="1"/>
  <c r="F63" i="147"/>
  <c r="F62" i="147"/>
  <c r="F60" i="147"/>
  <c r="F49" i="147"/>
  <c r="F12" i="147"/>
  <c r="F48" i="147"/>
  <c r="F45" i="147"/>
  <c r="F40" i="147" s="1"/>
  <c r="F14" i="147"/>
  <c r="F25" i="147"/>
  <c r="F15" i="147"/>
  <c r="F24" i="147"/>
  <c r="F11" i="147"/>
  <c r="N19" i="147"/>
  <c r="N13" i="147"/>
  <c r="N66" i="147"/>
  <c r="N65" i="147" s="1"/>
  <c r="N63" i="147"/>
  <c r="N62" i="147"/>
  <c r="N60" i="147"/>
  <c r="N49" i="147"/>
  <c r="N25" i="147"/>
  <c r="N24" i="147"/>
  <c r="N15" i="147"/>
  <c r="N11" i="147"/>
  <c r="N45" i="147"/>
  <c r="N40" i="147" s="1"/>
  <c r="N48" i="147"/>
  <c r="N33" i="147"/>
  <c r="N12" i="147"/>
  <c r="N14" i="147"/>
  <c r="K66" i="147"/>
  <c r="K65" i="147" s="1"/>
  <c r="K63" i="147"/>
  <c r="K62" i="147"/>
  <c r="K60" i="147"/>
  <c r="K49" i="147"/>
  <c r="K48" i="147"/>
  <c r="K45" i="147"/>
  <c r="K40" i="147" s="1"/>
  <c r="K25" i="147"/>
  <c r="K24" i="147"/>
  <c r="K14" i="147"/>
  <c r="K12" i="147"/>
  <c r="K33" i="147"/>
  <c r="K19" i="147"/>
  <c r="K13" i="147"/>
  <c r="K11" i="147"/>
  <c r="K15" i="147"/>
  <c r="S66" i="147"/>
  <c r="S65" i="147" s="1"/>
  <c r="S63" i="147"/>
  <c r="S62" i="147"/>
  <c r="S60" i="147"/>
  <c r="S49" i="147"/>
  <c r="S48" i="147"/>
  <c r="S45" i="147"/>
  <c r="S40" i="147" s="1"/>
  <c r="S33" i="147"/>
  <c r="S24" i="147"/>
  <c r="S14" i="147"/>
  <c r="S15" i="147"/>
  <c r="S11" i="147"/>
  <c r="S12" i="147"/>
  <c r="S13" i="147"/>
  <c r="S19" i="147"/>
  <c r="L15" i="147"/>
  <c r="L66" i="147"/>
  <c r="L65" i="147" s="1"/>
  <c r="L63" i="147"/>
  <c r="L62" i="147"/>
  <c r="L60" i="147"/>
  <c r="L49" i="147"/>
  <c r="L19" i="147"/>
  <c r="L13" i="147"/>
  <c r="L48" i="147"/>
  <c r="L45" i="147"/>
  <c r="L40" i="147" s="1"/>
  <c r="L14" i="147"/>
  <c r="L24" i="147"/>
  <c r="L12" i="147"/>
  <c r="L25" i="147"/>
  <c r="L11" i="147"/>
  <c r="T66" i="147"/>
  <c r="T65" i="147" s="1"/>
  <c r="T63" i="147"/>
  <c r="T62" i="147"/>
  <c r="T60" i="147"/>
  <c r="T49" i="147"/>
  <c r="T48" i="147"/>
  <c r="T24" i="147"/>
  <c r="T11" i="147"/>
  <c r="T10" i="147" s="1"/>
  <c r="T19" i="147"/>
  <c r="T45" i="147"/>
  <c r="T40" i="147" s="1"/>
  <c r="T33" i="147"/>
  <c r="J33" i="147"/>
  <c r="J19" i="147"/>
  <c r="J13" i="147"/>
  <c r="J66" i="147"/>
  <c r="J65" i="147" s="1"/>
  <c r="J63" i="147"/>
  <c r="J62" i="147"/>
  <c r="J60" i="147"/>
  <c r="J49" i="147"/>
  <c r="J11" i="147"/>
  <c r="J12" i="147"/>
  <c r="J45" i="147"/>
  <c r="J40" i="147" s="1"/>
  <c r="J14" i="147"/>
  <c r="J15" i="147"/>
  <c r="J24" i="147"/>
  <c r="J48" i="147"/>
  <c r="J25" i="147"/>
  <c r="R19" i="147"/>
  <c r="R13" i="147"/>
  <c r="R66" i="147"/>
  <c r="R65" i="147" s="1"/>
  <c r="R63" i="147"/>
  <c r="R62" i="147"/>
  <c r="R60" i="147"/>
  <c r="R49" i="147"/>
  <c r="R48" i="147"/>
  <c r="R45" i="147"/>
  <c r="R40" i="147" s="1"/>
  <c r="R33" i="147"/>
  <c r="R14" i="147"/>
  <c r="R24" i="147"/>
  <c r="R15" i="147"/>
  <c r="R11" i="147"/>
  <c r="R12" i="147"/>
  <c r="G66" i="147"/>
  <c r="G65" i="147" s="1"/>
  <c r="G63" i="147"/>
  <c r="G62" i="147"/>
  <c r="G60" i="147"/>
  <c r="G49" i="147"/>
  <c r="G48" i="147"/>
  <c r="G45" i="147"/>
  <c r="G40" i="147" s="1"/>
  <c r="G25" i="147"/>
  <c r="G24" i="147"/>
  <c r="G14" i="147"/>
  <c r="G33" i="147"/>
  <c r="G19" i="147"/>
  <c r="G13" i="147"/>
  <c r="G15" i="147"/>
  <c r="G11" i="147"/>
  <c r="G12" i="147"/>
  <c r="O66" i="147"/>
  <c r="O65" i="147" s="1"/>
  <c r="O63" i="147"/>
  <c r="O62" i="147"/>
  <c r="O60" i="147"/>
  <c r="O49" i="147"/>
  <c r="O48" i="147"/>
  <c r="O45" i="147"/>
  <c r="O40" i="147" s="1"/>
  <c r="O33" i="147"/>
  <c r="O25" i="147"/>
  <c r="O24" i="147"/>
  <c r="O14" i="147"/>
  <c r="O11" i="147"/>
  <c r="O12" i="147"/>
  <c r="O13" i="147"/>
  <c r="O15" i="147"/>
  <c r="O19" i="147"/>
  <c r="H15" i="147"/>
  <c r="H11" i="147"/>
  <c r="H48" i="147"/>
  <c r="H45" i="147"/>
  <c r="H40" i="147" s="1"/>
  <c r="H14" i="147"/>
  <c r="H25" i="147"/>
  <c r="H24" i="147"/>
  <c r="H12" i="147"/>
  <c r="H33" i="147"/>
  <c r="H19" i="147"/>
  <c r="H66" i="147"/>
  <c r="H65" i="147" s="1"/>
  <c r="H63" i="147"/>
  <c r="H62" i="147"/>
  <c r="H60" i="147"/>
  <c r="H49" i="147"/>
  <c r="H13" i="147"/>
  <c r="P15" i="147"/>
  <c r="P12" i="147"/>
  <c r="P19" i="147"/>
  <c r="P13" i="147"/>
  <c r="P66" i="147"/>
  <c r="P65" i="147" s="1"/>
  <c r="P63" i="147"/>
  <c r="P62" i="147"/>
  <c r="P60" i="147"/>
  <c r="P49" i="147"/>
  <c r="P48" i="147"/>
  <c r="P33" i="147"/>
  <c r="P14" i="147"/>
  <c r="P24" i="147"/>
  <c r="P25" i="147"/>
  <c r="P11" i="147"/>
  <c r="P45" i="147"/>
  <c r="P40" i="147" s="1"/>
  <c r="E21" i="147"/>
  <c r="E16" i="147"/>
  <c r="E12" i="147"/>
  <c r="E22" i="147"/>
  <c r="E33" i="147"/>
  <c r="E20" i="147"/>
  <c r="E19" i="147"/>
  <c r="E13" i="147"/>
  <c r="E48" i="147"/>
  <c r="E18" i="147"/>
  <c r="E66" i="147"/>
  <c r="E65" i="147" s="1"/>
  <c r="E60" i="147"/>
  <c r="E25" i="147"/>
  <c r="E15" i="147"/>
  <c r="E45" i="147"/>
  <c r="E40" i="147" s="1"/>
  <c r="E14" i="147"/>
  <c r="E63" i="147"/>
  <c r="E62" i="147"/>
  <c r="E49" i="147"/>
  <c r="E24" i="147"/>
  <c r="E17" i="147"/>
  <c r="E11" i="147"/>
  <c r="I12" i="147"/>
  <c r="I11" i="147"/>
  <c r="I25" i="147"/>
  <c r="I24" i="147"/>
  <c r="I15" i="147"/>
  <c r="I66" i="147"/>
  <c r="I65" i="147" s="1"/>
  <c r="I63" i="147"/>
  <c r="I62" i="147"/>
  <c r="I60" i="147"/>
  <c r="I49" i="147"/>
  <c r="I19" i="147"/>
  <c r="I13" i="147"/>
  <c r="I45" i="147"/>
  <c r="I40" i="147" s="1"/>
  <c r="I14" i="147"/>
  <c r="I33" i="147"/>
  <c r="I48" i="147"/>
  <c r="M12" i="147"/>
  <c r="M11" i="147"/>
  <c r="M48" i="147"/>
  <c r="M45" i="147"/>
  <c r="M40" i="147" s="1"/>
  <c r="M33" i="147"/>
  <c r="M14" i="147"/>
  <c r="M25" i="147"/>
  <c r="M24" i="147"/>
  <c r="M15" i="147"/>
  <c r="M19" i="147"/>
  <c r="M66" i="147"/>
  <c r="M65" i="147" s="1"/>
  <c r="M63" i="147"/>
  <c r="M62" i="147"/>
  <c r="M60" i="147"/>
  <c r="M49" i="147"/>
  <c r="M13" i="147"/>
  <c r="Q12" i="147"/>
  <c r="Q11" i="147"/>
  <c r="Q19" i="147"/>
  <c r="Q13" i="147"/>
  <c r="Q66" i="147"/>
  <c r="Q65" i="147" s="1"/>
  <c r="Q63" i="147"/>
  <c r="Q62" i="147"/>
  <c r="Q60" i="147"/>
  <c r="Q49" i="147"/>
  <c r="Q48" i="147"/>
  <c r="Q45" i="147"/>
  <c r="Q40" i="147" s="1"/>
  <c r="Q33" i="147"/>
  <c r="Q14" i="147"/>
  <c r="Q25" i="147"/>
  <c r="Q15" i="147"/>
  <c r="Q24" i="147"/>
  <c r="D65" i="147" l="1"/>
  <c r="K10" i="147"/>
  <c r="D40" i="147"/>
  <c r="L47" i="147"/>
  <c r="F10" i="147"/>
  <c r="H61" i="147"/>
  <c r="O10" i="147"/>
  <c r="Q10" i="147"/>
  <c r="M10" i="147"/>
  <c r="I10" i="147"/>
  <c r="T47" i="147"/>
  <c r="S47" i="147"/>
  <c r="R47" i="147"/>
  <c r="T61" i="147"/>
  <c r="J10" i="147"/>
  <c r="N10" i="147"/>
  <c r="E47" i="147"/>
  <c r="E61" i="147"/>
  <c r="P47" i="147"/>
  <c r="Q61" i="147"/>
  <c r="M61" i="147"/>
  <c r="P10" i="147"/>
  <c r="P61" i="147"/>
  <c r="H47" i="147"/>
  <c r="L61" i="147"/>
  <c r="G61" i="147"/>
  <c r="E10" i="147"/>
  <c r="R10" i="147"/>
  <c r="H10" i="147"/>
  <c r="I47" i="147"/>
  <c r="O47" i="147"/>
  <c r="O61" i="147"/>
  <c r="K47" i="147"/>
  <c r="K61" i="147"/>
  <c r="R61" i="147"/>
  <c r="L10" i="147"/>
  <c r="S61" i="147"/>
  <c r="F47" i="147"/>
  <c r="F61" i="147"/>
  <c r="G10" i="147"/>
  <c r="Q47" i="147"/>
  <c r="G47" i="147"/>
  <c r="N47" i="147"/>
  <c r="N61" i="147"/>
  <c r="J47" i="147"/>
  <c r="J61" i="147"/>
  <c r="M47" i="147"/>
  <c r="S10" i="147"/>
  <c r="I61" i="147"/>
  <c r="BN85" i="3" l="1"/>
  <c r="BN95" i="3"/>
  <c r="BN96"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30" i="3"/>
  <c r="BN131" i="3"/>
  <c r="BN132" i="3"/>
  <c r="BN133" i="3"/>
  <c r="BN134" i="3"/>
  <c r="BN135" i="3"/>
  <c r="BN136" i="3"/>
  <c r="BN137" i="3"/>
  <c r="BN138" i="3"/>
  <c r="BN139" i="3"/>
  <c r="BN140" i="3"/>
  <c r="BN141" i="3"/>
  <c r="BN142" i="3"/>
  <c r="BN143" i="3"/>
  <c r="BN144"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45" i="3"/>
  <c r="BN246" i="3"/>
  <c r="BN247" i="3"/>
  <c r="BN248" i="3"/>
  <c r="BN249" i="3"/>
  <c r="BN250" i="3"/>
  <c r="BN251" i="3"/>
  <c r="BN252" i="3"/>
  <c r="BN253" i="3"/>
  <c r="BN254" i="3"/>
  <c r="BN255" i="3"/>
  <c r="BN256" i="3"/>
  <c r="BN257" i="3"/>
  <c r="BN258" i="3"/>
  <c r="BN259" i="3"/>
  <c r="BN260" i="3"/>
  <c r="BN261" i="3"/>
  <c r="BN262" i="3"/>
  <c r="BN285"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7" i="3"/>
  <c r="BN338" i="3"/>
  <c r="BN339" i="3"/>
  <c r="BN340" i="3"/>
  <c r="BN341" i="3"/>
  <c r="BN342" i="3"/>
  <c r="BN343" i="3"/>
  <c r="BN344" i="3"/>
  <c r="BN345" i="3"/>
  <c r="BN346" i="3"/>
  <c r="BN347" i="3"/>
  <c r="BN348" i="3"/>
  <c r="BN349" i="3"/>
  <c r="BN350" i="3"/>
  <c r="BN351" i="3"/>
  <c r="BN352"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H301" i="3"/>
  <c r="F301" i="3"/>
  <c r="E379" i="148" l="1"/>
  <c r="F379" i="148" s="1"/>
  <c r="E160" i="148"/>
  <c r="F160" i="148" s="1"/>
  <c r="E380" i="148"/>
  <c r="F380" i="148" s="1"/>
  <c r="E234" i="148"/>
  <c r="F234" i="148" s="1"/>
  <c r="E233" i="148"/>
  <c r="F233" i="148" s="1"/>
  <c r="E416" i="148" l="1"/>
  <c r="F416" i="148" s="1"/>
  <c r="E418" i="148"/>
  <c r="F418" i="148" s="1"/>
  <c r="E417" i="148"/>
  <c r="F417" i="148" s="1"/>
  <c r="E415" i="148"/>
  <c r="F415" i="148" s="1"/>
  <c r="E414" i="148"/>
  <c r="F414" i="148" s="1"/>
  <c r="E413" i="148"/>
  <c r="F413" i="148" s="1"/>
  <c r="E412" i="148"/>
  <c r="F412" i="148" s="1"/>
  <c r="E108" i="148"/>
  <c r="F108" i="148" s="1"/>
  <c r="E107" i="148"/>
  <c r="F107" i="148" s="1"/>
  <c r="E106" i="148"/>
  <c r="F106" i="148" s="1"/>
  <c r="E78" i="148" l="1"/>
  <c r="F78" i="148" s="1"/>
  <c r="E389" i="148"/>
  <c r="F389" i="148" s="1"/>
  <c r="E422" i="148"/>
  <c r="F422" i="148" s="1"/>
  <c r="E89" i="148"/>
  <c r="F89" i="148" s="1"/>
  <c r="E383" i="148"/>
  <c r="F383" i="148" s="1"/>
  <c r="E404" i="148"/>
  <c r="F404" i="148" s="1"/>
  <c r="E90" i="148"/>
  <c r="F90" i="148" s="1"/>
  <c r="E401" i="148"/>
  <c r="F401" i="148" s="1"/>
  <c r="E424" i="148"/>
  <c r="F424" i="148" s="1"/>
  <c r="E88" i="148"/>
  <c r="F88" i="148" s="1"/>
  <c r="E384" i="148"/>
  <c r="F384" i="148" s="1"/>
  <c r="E394" i="148"/>
  <c r="F394" i="148" s="1"/>
  <c r="E399" i="148"/>
  <c r="F399" i="148" s="1"/>
  <c r="E85" i="148"/>
  <c r="F85" i="148" s="1"/>
  <c r="E93" i="148"/>
  <c r="F93" i="148" s="1"/>
  <c r="E420" i="148"/>
  <c r="F420" i="148" s="1"/>
  <c r="E421" i="148"/>
  <c r="F421" i="148" s="1"/>
  <c r="E423" i="148"/>
  <c r="F423" i="148" s="1"/>
  <c r="E425" i="148"/>
  <c r="F425" i="148" s="1"/>
  <c r="E100" i="148"/>
  <c r="F100" i="148" s="1"/>
  <c r="E103" i="148"/>
  <c r="F103" i="148" s="1"/>
  <c r="E104" i="148"/>
  <c r="F104" i="148" s="1"/>
  <c r="E105" i="148"/>
  <c r="F105" i="148" s="1"/>
  <c r="E140" i="148"/>
  <c r="F140" i="148" s="1"/>
  <c r="H245" i="3"/>
  <c r="F245" i="3"/>
  <c r="E152" i="148"/>
  <c r="F152" i="148" s="1"/>
  <c r="H102" i="3"/>
  <c r="D102" i="3" s="1"/>
  <c r="E158" i="148" s="1"/>
  <c r="F158" i="148" s="1"/>
  <c r="F102" i="3"/>
  <c r="H101" i="3"/>
  <c r="D101" i="3" s="1"/>
  <c r="F101" i="3"/>
  <c r="H100" i="3"/>
  <c r="D100" i="3" s="1"/>
  <c r="F100" i="3"/>
  <c r="D141" i="3"/>
  <c r="E217" i="148" s="1"/>
  <c r="F217" i="148" s="1"/>
  <c r="D142" i="3"/>
  <c r="E218" i="148" s="1"/>
  <c r="F218" i="148" s="1"/>
  <c r="E157" i="148" l="1"/>
  <c r="F157" i="148" s="1"/>
  <c r="E156" i="148"/>
  <c r="F156" i="148" s="1"/>
  <c r="E397" i="148"/>
  <c r="F397" i="148" s="1"/>
  <c r="E396" i="148"/>
  <c r="F396" i="148" s="1"/>
  <c r="E153" i="148"/>
  <c r="F153" i="148" s="1"/>
  <c r="E77" i="148"/>
  <c r="F77" i="148" s="1"/>
  <c r="E400" i="148"/>
  <c r="F400" i="148" s="1"/>
  <c r="E96" i="148"/>
  <c r="F96" i="148" s="1"/>
  <c r="E84" i="148"/>
  <c r="F84" i="148" s="1"/>
  <c r="E382" i="148"/>
  <c r="F382" i="148" s="1"/>
  <c r="E402" i="148"/>
  <c r="F402" i="148" s="1"/>
  <c r="E403" i="148"/>
  <c r="F403" i="148" s="1"/>
  <c r="E155" i="148"/>
  <c r="F155" i="148" s="1"/>
  <c r="E97" i="148"/>
  <c r="F97" i="148" s="1"/>
  <c r="E398" i="148"/>
  <c r="F398" i="148" s="1"/>
  <c r="E154" i="148"/>
  <c r="F154" i="148" s="1"/>
  <c r="E98" i="148"/>
  <c r="F98" i="148" s="1"/>
  <c r="E95" i="148"/>
  <c r="F95" i="148" s="1"/>
  <c r="E94" i="148"/>
  <c r="F94" i="148" s="1"/>
  <c r="E388" i="148"/>
  <c r="F388" i="148" s="1"/>
  <c r="E102" i="148"/>
  <c r="F102" i="148" s="1"/>
  <c r="E101" i="148"/>
  <c r="F101" i="148" s="1"/>
  <c r="E70" i="148"/>
  <c r="F70" i="148" s="1"/>
  <c r="E76" i="148"/>
  <c r="F76" i="148" s="1"/>
  <c r="E83" i="148"/>
  <c r="F83" i="148" s="1"/>
  <c r="E187" i="148"/>
  <c r="F187" i="148" s="1"/>
  <c r="E188" i="148"/>
  <c r="F188" i="148" s="1"/>
  <c r="E65" i="148" l="1"/>
  <c r="F65" i="148" s="1"/>
  <c r="E81" i="148"/>
  <c r="F81" i="148" s="1"/>
  <c r="E69" i="148"/>
  <c r="F69" i="148" s="1"/>
  <c r="E91" i="148"/>
  <c r="F91" i="148" s="1"/>
  <c r="E82" i="148"/>
  <c r="F82" i="148" s="1"/>
  <c r="E75" i="148"/>
  <c r="F75" i="148" s="1"/>
  <c r="E87" i="148"/>
  <c r="F87" i="148" s="1"/>
  <c r="E64" i="148"/>
  <c r="F64" i="148" s="1"/>
  <c r="E80" i="148"/>
  <c r="F80" i="148" s="1"/>
  <c r="E67" i="148"/>
  <c r="F67" i="148" s="1"/>
  <c r="E86" i="148"/>
  <c r="F86" i="148" s="1"/>
  <c r="E71" i="148"/>
  <c r="F71" i="148" s="1"/>
  <c r="E62" i="148"/>
  <c r="F62" i="148" s="1"/>
  <c r="E72" i="148"/>
  <c r="F72" i="148" s="1"/>
  <c r="E63" i="148"/>
  <c r="F63" i="148" s="1"/>
  <c r="E73" i="148"/>
  <c r="F73" i="148" s="1"/>
  <c r="E79" i="148"/>
  <c r="F79" i="148" s="1"/>
  <c r="E74" i="148"/>
  <c r="F74" i="148" s="1"/>
  <c r="E68" i="148"/>
  <c r="F68" i="148" s="1"/>
  <c r="E99" i="148"/>
  <c r="F99" i="148" s="1"/>
  <c r="E199" i="148"/>
  <c r="F199" i="148" s="1"/>
  <c r="E489" i="148" l="1"/>
  <c r="F489" i="148" s="1"/>
  <c r="E485" i="148"/>
  <c r="F485" i="148" s="1"/>
  <c r="E488" i="148"/>
  <c r="F488" i="148" s="1"/>
  <c r="E490" i="148"/>
  <c r="F490" i="148" s="1"/>
  <c r="E486" i="148"/>
  <c r="F486" i="148" s="1"/>
  <c r="E427" i="148"/>
  <c r="F427" i="148" s="1"/>
  <c r="E428" i="148"/>
  <c r="F428" i="148" s="1"/>
  <c r="E429" i="148"/>
  <c r="F429" i="148" s="1"/>
  <c r="E432" i="148"/>
  <c r="F432" i="148" s="1"/>
  <c r="E346" i="148"/>
  <c r="F346" i="148" s="1"/>
  <c r="E431" i="148"/>
  <c r="F431" i="148" s="1"/>
  <c r="E430" i="148"/>
  <c r="F430" i="148" s="1"/>
  <c r="E231" i="148" l="1"/>
  <c r="F231" i="148" s="1"/>
  <c r="E419" i="148"/>
  <c r="F419" i="148" s="1"/>
  <c r="E366" i="148"/>
  <c r="F366" i="148" s="1"/>
  <c r="E375" i="148"/>
  <c r="F375" i="148" s="1"/>
  <c r="E342" i="148"/>
  <c r="F342" i="148" s="1"/>
  <c r="E411" i="148"/>
  <c r="F411" i="148" s="1"/>
  <c r="E349" i="148"/>
  <c r="F349" i="148" s="1"/>
  <c r="E374" i="148"/>
  <c r="F374" i="148" s="1"/>
  <c r="E364" i="148"/>
  <c r="F364" i="148" s="1"/>
  <c r="E341" i="148"/>
  <c r="F341" i="148" s="1"/>
  <c r="E361" i="148"/>
  <c r="F361" i="148" s="1"/>
  <c r="E357" i="148"/>
  <c r="F357" i="148" s="1"/>
  <c r="E370" i="148"/>
  <c r="F370" i="148" s="1"/>
  <c r="E365" i="148" l="1"/>
  <c r="F365" i="148" s="1"/>
  <c r="E372" i="148"/>
  <c r="F372" i="148" s="1"/>
  <c r="E371" i="148"/>
  <c r="F371" i="148" s="1"/>
  <c r="E376" i="148"/>
  <c r="F376" i="148" s="1"/>
  <c r="E229" i="148"/>
  <c r="F229" i="148" s="1"/>
  <c r="E235" i="148"/>
  <c r="F235" i="148" s="1"/>
  <c r="E236" i="148"/>
  <c r="F236" i="148" s="1"/>
  <c r="E237" i="148"/>
  <c r="F237" i="148" s="1"/>
  <c r="E240" i="148"/>
  <c r="F240" i="148" s="1"/>
  <c r="E232" i="148" l="1"/>
  <c r="F232" i="148" s="1"/>
  <c r="H302" i="3"/>
  <c r="F303" i="3"/>
  <c r="F304" i="3"/>
  <c r="F305" i="3"/>
  <c r="F306" i="3"/>
  <c r="F307" i="3"/>
  <c r="F308" i="3"/>
  <c r="F309" i="3"/>
  <c r="F349" i="3"/>
  <c r="F350" i="3"/>
  <c r="F351" i="3"/>
  <c r="E230" i="148" l="1"/>
  <c r="F230" i="148" s="1"/>
  <c r="D117" i="3"/>
  <c r="E176" i="148" s="1"/>
  <c r="F176" i="148" s="1"/>
  <c r="D118" i="3"/>
  <c r="E177" i="148" s="1"/>
  <c r="F177" i="148" s="1"/>
  <c r="D119" i="3"/>
  <c r="E178" i="148" s="1"/>
  <c r="F178" i="148" s="1"/>
  <c r="D120" i="3"/>
  <c r="E179" i="148" s="1"/>
  <c r="F179" i="148" s="1"/>
  <c r="D121" i="3"/>
  <c r="E180" i="148" s="1"/>
  <c r="F180" i="148" s="1"/>
  <c r="E45" i="124" l="1"/>
  <c r="E63" i="124" l="1"/>
  <c r="E27" i="124"/>
  <c r="E21" i="124" s="1"/>
  <c r="G68" i="139"/>
  <c r="H68" i="139"/>
  <c r="I68" i="139"/>
  <c r="J68" i="139"/>
  <c r="K68" i="139"/>
  <c r="L68" i="139"/>
  <c r="M68" i="139"/>
  <c r="N68" i="139"/>
  <c r="O68" i="139"/>
  <c r="P68" i="139"/>
  <c r="Q68" i="139"/>
  <c r="R68" i="139"/>
  <c r="S68" i="139"/>
  <c r="T68" i="139"/>
  <c r="U68" i="139"/>
  <c r="F68" i="139"/>
  <c r="G52" i="139"/>
  <c r="H52" i="139"/>
  <c r="I52" i="139"/>
  <c r="J52" i="139"/>
  <c r="K52" i="139"/>
  <c r="L52" i="139"/>
  <c r="M52" i="139"/>
  <c r="N52" i="139"/>
  <c r="O52" i="139"/>
  <c r="P52" i="139"/>
  <c r="Q52" i="139"/>
  <c r="R52" i="139"/>
  <c r="S52" i="139"/>
  <c r="T52" i="139"/>
  <c r="U52" i="139"/>
  <c r="G53" i="139"/>
  <c r="H53" i="139"/>
  <c r="I53" i="139"/>
  <c r="J53" i="139"/>
  <c r="K53" i="139"/>
  <c r="L53" i="139"/>
  <c r="M53" i="139"/>
  <c r="N53" i="139"/>
  <c r="O53" i="139"/>
  <c r="P53" i="139"/>
  <c r="Q53" i="139"/>
  <c r="R53" i="139"/>
  <c r="S53" i="139"/>
  <c r="T53" i="139"/>
  <c r="U53" i="139"/>
  <c r="G54" i="139"/>
  <c r="H54" i="139"/>
  <c r="I54" i="139"/>
  <c r="J54" i="139"/>
  <c r="K54" i="139"/>
  <c r="L54" i="139"/>
  <c r="M54" i="139"/>
  <c r="N54" i="139"/>
  <c r="O54" i="139"/>
  <c r="P54" i="139"/>
  <c r="Q54" i="139"/>
  <c r="R54" i="139"/>
  <c r="S54" i="139"/>
  <c r="T54" i="139"/>
  <c r="U54" i="139"/>
  <c r="G57" i="139"/>
  <c r="H57" i="139"/>
  <c r="I57" i="139"/>
  <c r="J57" i="139"/>
  <c r="K57" i="139"/>
  <c r="L57" i="139"/>
  <c r="M57" i="139"/>
  <c r="N57" i="139"/>
  <c r="O57" i="139"/>
  <c r="P57" i="139"/>
  <c r="Q57" i="139"/>
  <c r="R57" i="139"/>
  <c r="S57" i="139"/>
  <c r="T57" i="139"/>
  <c r="U57" i="139"/>
  <c r="G58" i="139"/>
  <c r="H58" i="139"/>
  <c r="I58" i="139"/>
  <c r="J58" i="139"/>
  <c r="K58" i="139"/>
  <c r="L58" i="139"/>
  <c r="M58" i="139"/>
  <c r="N58" i="139"/>
  <c r="O58" i="139"/>
  <c r="P58" i="139"/>
  <c r="Q58" i="139"/>
  <c r="R58" i="139"/>
  <c r="S58" i="139"/>
  <c r="T58" i="139"/>
  <c r="U58" i="139"/>
  <c r="G59" i="139"/>
  <c r="H59" i="139"/>
  <c r="I59" i="139"/>
  <c r="J59" i="139"/>
  <c r="K59" i="139"/>
  <c r="L59" i="139"/>
  <c r="M59" i="139"/>
  <c r="N59" i="139"/>
  <c r="O59" i="139"/>
  <c r="P59" i="139"/>
  <c r="Q59" i="139"/>
  <c r="R59" i="139"/>
  <c r="S59" i="139"/>
  <c r="T59" i="139"/>
  <c r="U59" i="139"/>
  <c r="G60" i="139"/>
  <c r="H60" i="139"/>
  <c r="I60" i="139"/>
  <c r="J60" i="139"/>
  <c r="K60" i="139"/>
  <c r="L60" i="139"/>
  <c r="M60" i="139"/>
  <c r="N60" i="139"/>
  <c r="O60" i="139"/>
  <c r="P60" i="139"/>
  <c r="Q60" i="139"/>
  <c r="R60" i="139"/>
  <c r="S60" i="139"/>
  <c r="T60" i="139"/>
  <c r="U60" i="139"/>
  <c r="G61" i="139"/>
  <c r="H61" i="139"/>
  <c r="I61" i="139"/>
  <c r="J61" i="139"/>
  <c r="K61" i="139"/>
  <c r="L61" i="139"/>
  <c r="M61" i="139"/>
  <c r="N61" i="139"/>
  <c r="O61" i="139"/>
  <c r="P61" i="139"/>
  <c r="Q61" i="139"/>
  <c r="R61" i="139"/>
  <c r="S61" i="139"/>
  <c r="T61" i="139"/>
  <c r="U61" i="139"/>
  <c r="G63" i="139"/>
  <c r="H63" i="139"/>
  <c r="I63" i="139"/>
  <c r="J63" i="139"/>
  <c r="K63" i="139"/>
  <c r="L63" i="139"/>
  <c r="M63" i="139"/>
  <c r="N63" i="139"/>
  <c r="O63" i="139"/>
  <c r="P63" i="139"/>
  <c r="Q63" i="139"/>
  <c r="R63" i="139"/>
  <c r="S63" i="139"/>
  <c r="T63" i="139"/>
  <c r="U63" i="139"/>
  <c r="G64" i="139"/>
  <c r="H64" i="139"/>
  <c r="I64" i="139"/>
  <c r="J64" i="139"/>
  <c r="K64" i="139"/>
  <c r="L64" i="139"/>
  <c r="M64" i="139"/>
  <c r="N64" i="139"/>
  <c r="O64" i="139"/>
  <c r="P64" i="139"/>
  <c r="Q64" i="139"/>
  <c r="R64" i="139"/>
  <c r="S64" i="139"/>
  <c r="T64" i="139"/>
  <c r="U64" i="139"/>
  <c r="G65" i="139"/>
  <c r="H65" i="139"/>
  <c r="I65" i="139"/>
  <c r="J65" i="139"/>
  <c r="K65" i="139"/>
  <c r="L65" i="139"/>
  <c r="M65" i="139"/>
  <c r="N65" i="139"/>
  <c r="O65" i="139"/>
  <c r="P65" i="139"/>
  <c r="Q65" i="139"/>
  <c r="R65" i="139"/>
  <c r="S65" i="139"/>
  <c r="T65" i="139"/>
  <c r="U65" i="139"/>
  <c r="G66" i="139"/>
  <c r="H66" i="139"/>
  <c r="I66" i="139"/>
  <c r="J66" i="139"/>
  <c r="K66" i="139"/>
  <c r="L66" i="139"/>
  <c r="M66" i="139"/>
  <c r="N66" i="139"/>
  <c r="O66" i="139"/>
  <c r="P66" i="139"/>
  <c r="Q66" i="139"/>
  <c r="R66" i="139"/>
  <c r="S66" i="139"/>
  <c r="T66" i="139"/>
  <c r="U66" i="139"/>
  <c r="G67" i="139"/>
  <c r="H67" i="139"/>
  <c r="I67" i="139"/>
  <c r="J67" i="139"/>
  <c r="K67" i="139"/>
  <c r="L67" i="139"/>
  <c r="M67" i="139"/>
  <c r="N67" i="139"/>
  <c r="O67" i="139"/>
  <c r="P67" i="139"/>
  <c r="Q67" i="139"/>
  <c r="R67" i="139"/>
  <c r="S67" i="139"/>
  <c r="T67" i="139"/>
  <c r="U67" i="139"/>
  <c r="F67" i="139"/>
  <c r="G70" i="139"/>
  <c r="H70" i="139"/>
  <c r="I70" i="139"/>
  <c r="J70" i="139"/>
  <c r="K70" i="139"/>
  <c r="L70" i="139"/>
  <c r="M70" i="139"/>
  <c r="N70" i="139"/>
  <c r="O70" i="139"/>
  <c r="P70" i="139"/>
  <c r="Q70" i="139"/>
  <c r="R70" i="139"/>
  <c r="S70" i="139"/>
  <c r="T70" i="139"/>
  <c r="U70" i="139"/>
  <c r="G71" i="139"/>
  <c r="H71" i="139"/>
  <c r="I71" i="139"/>
  <c r="J71" i="139"/>
  <c r="K71" i="139"/>
  <c r="L71" i="139"/>
  <c r="M71" i="139"/>
  <c r="N71" i="139"/>
  <c r="O71" i="139"/>
  <c r="P71" i="139"/>
  <c r="Q71" i="139"/>
  <c r="R71" i="139"/>
  <c r="S71" i="139"/>
  <c r="T71" i="139"/>
  <c r="U71" i="139"/>
  <c r="G72" i="139"/>
  <c r="H72" i="139"/>
  <c r="I72" i="139"/>
  <c r="J72" i="139"/>
  <c r="K72" i="139"/>
  <c r="L72" i="139"/>
  <c r="M72" i="139"/>
  <c r="N72" i="139"/>
  <c r="O72" i="139"/>
  <c r="P72" i="139"/>
  <c r="Q72" i="139"/>
  <c r="R72" i="139"/>
  <c r="S72" i="139"/>
  <c r="T72" i="139"/>
  <c r="U72" i="139"/>
  <c r="G44" i="139"/>
  <c r="H44" i="139"/>
  <c r="I44" i="139"/>
  <c r="J44" i="139"/>
  <c r="K44" i="139"/>
  <c r="L44" i="139"/>
  <c r="M44" i="139"/>
  <c r="N44" i="139"/>
  <c r="O44" i="139"/>
  <c r="P44" i="139"/>
  <c r="Q44" i="139"/>
  <c r="R44" i="139"/>
  <c r="S44" i="139"/>
  <c r="T44" i="139"/>
  <c r="U44" i="139"/>
  <c r="G45" i="139"/>
  <c r="H45" i="139"/>
  <c r="I45" i="139"/>
  <c r="J45" i="139"/>
  <c r="K45" i="139"/>
  <c r="L45" i="139"/>
  <c r="M45" i="139"/>
  <c r="N45" i="139"/>
  <c r="O45" i="139"/>
  <c r="P45" i="139"/>
  <c r="Q45" i="139"/>
  <c r="R45" i="139"/>
  <c r="S45" i="139"/>
  <c r="T45" i="139"/>
  <c r="U45" i="139"/>
  <c r="G46" i="139"/>
  <c r="H46" i="139"/>
  <c r="I46" i="139"/>
  <c r="J46" i="139"/>
  <c r="K46" i="139"/>
  <c r="L46" i="139"/>
  <c r="M46" i="139"/>
  <c r="N46" i="139"/>
  <c r="O46" i="139"/>
  <c r="P46" i="139"/>
  <c r="Q46" i="139"/>
  <c r="R46" i="139"/>
  <c r="S46" i="139"/>
  <c r="T46" i="139"/>
  <c r="U46" i="139"/>
  <c r="G47" i="139"/>
  <c r="H47" i="139"/>
  <c r="I47" i="139"/>
  <c r="J47" i="139"/>
  <c r="K47" i="139"/>
  <c r="L47" i="139"/>
  <c r="M47" i="139"/>
  <c r="N47" i="139"/>
  <c r="O47" i="139"/>
  <c r="P47" i="139"/>
  <c r="Q47" i="139"/>
  <c r="R47" i="139"/>
  <c r="S47" i="139"/>
  <c r="T47" i="139"/>
  <c r="U47" i="139"/>
  <c r="G48" i="139"/>
  <c r="H48" i="139"/>
  <c r="I48" i="139"/>
  <c r="J48" i="139"/>
  <c r="K48" i="139"/>
  <c r="L48" i="139"/>
  <c r="M48" i="139"/>
  <c r="N48" i="139"/>
  <c r="O48" i="139"/>
  <c r="P48" i="139"/>
  <c r="Q48" i="139"/>
  <c r="R48" i="139"/>
  <c r="S48" i="139"/>
  <c r="T48" i="139"/>
  <c r="U48" i="139"/>
  <c r="G49" i="139"/>
  <c r="H49" i="139"/>
  <c r="I49" i="139"/>
  <c r="J49" i="139"/>
  <c r="K49" i="139"/>
  <c r="L49" i="139"/>
  <c r="M49" i="139"/>
  <c r="N49" i="139"/>
  <c r="O49" i="139"/>
  <c r="P49" i="139"/>
  <c r="Q49" i="139"/>
  <c r="R49" i="139"/>
  <c r="S49" i="139"/>
  <c r="T49" i="139"/>
  <c r="U49" i="139"/>
  <c r="G35" i="139"/>
  <c r="H35" i="139"/>
  <c r="I35" i="139"/>
  <c r="J35" i="139"/>
  <c r="K35" i="139"/>
  <c r="L35" i="139"/>
  <c r="M35" i="139"/>
  <c r="N35" i="139"/>
  <c r="O35" i="139"/>
  <c r="P35" i="139"/>
  <c r="Q35" i="139"/>
  <c r="R35" i="139"/>
  <c r="S35" i="139"/>
  <c r="T35" i="139"/>
  <c r="U35" i="139"/>
  <c r="G36" i="139"/>
  <c r="H36" i="139"/>
  <c r="I36" i="139"/>
  <c r="J36" i="139"/>
  <c r="K36" i="139"/>
  <c r="L36" i="139"/>
  <c r="M36" i="139"/>
  <c r="N36" i="139"/>
  <c r="O36" i="139"/>
  <c r="P36" i="139"/>
  <c r="Q36" i="139"/>
  <c r="R36" i="139"/>
  <c r="S36" i="139"/>
  <c r="T36" i="139"/>
  <c r="U36" i="139"/>
  <c r="G37" i="139"/>
  <c r="H37" i="139"/>
  <c r="I37" i="139"/>
  <c r="J37" i="139"/>
  <c r="K37" i="139"/>
  <c r="L37" i="139"/>
  <c r="M37" i="139"/>
  <c r="N37" i="139"/>
  <c r="O37" i="139"/>
  <c r="P37" i="139"/>
  <c r="Q37" i="139"/>
  <c r="R37" i="139"/>
  <c r="S37" i="139"/>
  <c r="T37" i="139"/>
  <c r="U37" i="139"/>
  <c r="G38" i="139"/>
  <c r="H38" i="139"/>
  <c r="I38" i="139"/>
  <c r="J38" i="139"/>
  <c r="K38" i="139"/>
  <c r="L38" i="139"/>
  <c r="M38" i="139"/>
  <c r="N38" i="139"/>
  <c r="O38" i="139"/>
  <c r="P38" i="139"/>
  <c r="Q38" i="139"/>
  <c r="R38" i="139"/>
  <c r="S38" i="139"/>
  <c r="T38" i="139"/>
  <c r="U38" i="139"/>
  <c r="G39" i="139"/>
  <c r="H39" i="139"/>
  <c r="I39" i="139"/>
  <c r="J39" i="139"/>
  <c r="K39" i="139"/>
  <c r="L39" i="139"/>
  <c r="M39" i="139"/>
  <c r="N39" i="139"/>
  <c r="O39" i="139"/>
  <c r="P39" i="139"/>
  <c r="Q39" i="139"/>
  <c r="R39" i="139"/>
  <c r="S39" i="139"/>
  <c r="T39" i="139"/>
  <c r="U39" i="139"/>
  <c r="G40" i="139"/>
  <c r="H40" i="139"/>
  <c r="I40" i="139"/>
  <c r="J40" i="139"/>
  <c r="K40" i="139"/>
  <c r="L40" i="139"/>
  <c r="M40" i="139"/>
  <c r="N40" i="139"/>
  <c r="O40" i="139"/>
  <c r="P40" i="139"/>
  <c r="Q40" i="139"/>
  <c r="R40" i="139"/>
  <c r="S40" i="139"/>
  <c r="T40" i="139"/>
  <c r="U40" i="139"/>
  <c r="G41" i="139"/>
  <c r="H41" i="139"/>
  <c r="I41" i="139"/>
  <c r="J41" i="139"/>
  <c r="K41" i="139"/>
  <c r="L41" i="139"/>
  <c r="M41" i="139"/>
  <c r="N41" i="139"/>
  <c r="O41" i="139"/>
  <c r="P41" i="139"/>
  <c r="Q41" i="139"/>
  <c r="R41" i="139"/>
  <c r="S41" i="139"/>
  <c r="T41" i="139"/>
  <c r="U41" i="139"/>
  <c r="G42" i="139"/>
  <c r="H42" i="139"/>
  <c r="I42" i="139"/>
  <c r="J42" i="139"/>
  <c r="K42" i="139"/>
  <c r="L42" i="139"/>
  <c r="M42" i="139"/>
  <c r="N42" i="139"/>
  <c r="O42" i="139"/>
  <c r="P42" i="139"/>
  <c r="Q42" i="139"/>
  <c r="R42" i="139"/>
  <c r="S42" i="139"/>
  <c r="T42" i="139"/>
  <c r="U42" i="139"/>
  <c r="U15" i="139"/>
  <c r="U17" i="139"/>
  <c r="U11" i="139"/>
  <c r="U12" i="139"/>
  <c r="U19" i="139"/>
  <c r="U20" i="139"/>
  <c r="U21" i="139"/>
  <c r="U22" i="139"/>
  <c r="U24" i="139"/>
  <c r="G30" i="139"/>
  <c r="H30" i="139"/>
  <c r="I30" i="139"/>
  <c r="J30" i="139"/>
  <c r="K30" i="139"/>
  <c r="L30" i="139"/>
  <c r="M30" i="139"/>
  <c r="N30" i="139"/>
  <c r="O30" i="139"/>
  <c r="P30" i="139"/>
  <c r="Q30" i="139"/>
  <c r="R30" i="139"/>
  <c r="S30" i="139"/>
  <c r="T30" i="139"/>
  <c r="U30" i="139"/>
  <c r="G31" i="139"/>
  <c r="H31" i="139"/>
  <c r="I31" i="139"/>
  <c r="J31" i="139"/>
  <c r="K31" i="139"/>
  <c r="L31" i="139"/>
  <c r="M31" i="139"/>
  <c r="N31" i="139"/>
  <c r="O31" i="139"/>
  <c r="P31" i="139"/>
  <c r="Q31" i="139"/>
  <c r="R31" i="139"/>
  <c r="S31" i="139"/>
  <c r="T31" i="139"/>
  <c r="U31" i="139"/>
  <c r="G32" i="139"/>
  <c r="H32" i="139"/>
  <c r="I32" i="139"/>
  <c r="J32" i="139"/>
  <c r="K32" i="139"/>
  <c r="L32" i="139"/>
  <c r="M32" i="139"/>
  <c r="N32" i="139"/>
  <c r="O32" i="139"/>
  <c r="P32" i="139"/>
  <c r="Q32" i="139"/>
  <c r="R32" i="139"/>
  <c r="S32" i="139"/>
  <c r="T32" i="139"/>
  <c r="U32" i="139"/>
  <c r="G27" i="139"/>
  <c r="H27" i="139"/>
  <c r="I27" i="139"/>
  <c r="J27" i="139"/>
  <c r="K27" i="139"/>
  <c r="L27" i="139"/>
  <c r="M27" i="139"/>
  <c r="N27" i="139"/>
  <c r="O27" i="139"/>
  <c r="G28" i="139"/>
  <c r="H28" i="139"/>
  <c r="I28" i="139"/>
  <c r="J28" i="139"/>
  <c r="K28" i="139"/>
  <c r="L28" i="139"/>
  <c r="M28" i="139"/>
  <c r="N28" i="139"/>
  <c r="O28" i="139"/>
  <c r="G19" i="139"/>
  <c r="H19" i="139"/>
  <c r="I19" i="139"/>
  <c r="J19" i="139"/>
  <c r="K19" i="139"/>
  <c r="L19" i="139"/>
  <c r="M19" i="139"/>
  <c r="N19" i="139"/>
  <c r="O19" i="139"/>
  <c r="P19" i="139"/>
  <c r="Q19" i="139"/>
  <c r="R19" i="139"/>
  <c r="S19" i="139"/>
  <c r="T19" i="139"/>
  <c r="G20" i="139"/>
  <c r="H20" i="139"/>
  <c r="I20" i="139"/>
  <c r="J20" i="139"/>
  <c r="K20" i="139"/>
  <c r="L20" i="139"/>
  <c r="M20" i="139"/>
  <c r="N20" i="139"/>
  <c r="O20" i="139"/>
  <c r="P20" i="139"/>
  <c r="Q20" i="139"/>
  <c r="R20" i="139"/>
  <c r="S20" i="139"/>
  <c r="T20" i="139"/>
  <c r="H21" i="139"/>
  <c r="I21" i="139"/>
  <c r="J21" i="139"/>
  <c r="K21" i="139"/>
  <c r="L21" i="139"/>
  <c r="M21" i="139"/>
  <c r="N21" i="139"/>
  <c r="O21" i="139"/>
  <c r="P21" i="139"/>
  <c r="Q21" i="139"/>
  <c r="R21" i="139"/>
  <c r="S21" i="139"/>
  <c r="T21" i="139"/>
  <c r="G22" i="139"/>
  <c r="H22" i="139"/>
  <c r="I22" i="139"/>
  <c r="J22" i="139"/>
  <c r="K22" i="139"/>
  <c r="L22" i="139"/>
  <c r="M22" i="139"/>
  <c r="N22" i="139"/>
  <c r="O22" i="139"/>
  <c r="P22" i="139"/>
  <c r="Q22" i="139"/>
  <c r="R22" i="139"/>
  <c r="S22" i="139"/>
  <c r="T22" i="139"/>
  <c r="G24" i="139"/>
  <c r="H24" i="139"/>
  <c r="I24" i="139"/>
  <c r="J24" i="139"/>
  <c r="K24" i="139"/>
  <c r="L24" i="139"/>
  <c r="M24" i="139"/>
  <c r="N24" i="139"/>
  <c r="O24" i="139"/>
  <c r="P24" i="139"/>
  <c r="Q24" i="139"/>
  <c r="R24" i="139"/>
  <c r="S24" i="139"/>
  <c r="T24" i="139"/>
  <c r="G15" i="139"/>
  <c r="H15" i="139"/>
  <c r="I15" i="139"/>
  <c r="J15" i="139"/>
  <c r="K15" i="139"/>
  <c r="L15" i="139"/>
  <c r="M15" i="139"/>
  <c r="N15" i="139"/>
  <c r="O15" i="139"/>
  <c r="P15" i="139"/>
  <c r="Q15" i="139"/>
  <c r="R15" i="139"/>
  <c r="S15" i="139"/>
  <c r="T15" i="139"/>
  <c r="G17" i="139"/>
  <c r="H17" i="139"/>
  <c r="I17" i="139"/>
  <c r="J17" i="139"/>
  <c r="K17" i="139"/>
  <c r="L17" i="139"/>
  <c r="M17" i="139"/>
  <c r="N17" i="139"/>
  <c r="O17" i="139"/>
  <c r="P17" i="139"/>
  <c r="Q17" i="139"/>
  <c r="R17" i="139"/>
  <c r="S17" i="139"/>
  <c r="T17" i="139"/>
  <c r="G11" i="139"/>
  <c r="H11" i="139"/>
  <c r="I11" i="139"/>
  <c r="J11" i="139"/>
  <c r="K11" i="139"/>
  <c r="L11" i="139"/>
  <c r="M11" i="139"/>
  <c r="N11" i="139"/>
  <c r="O11" i="139"/>
  <c r="P11" i="139"/>
  <c r="Q11" i="139"/>
  <c r="R11" i="139"/>
  <c r="S11" i="139"/>
  <c r="T11" i="139"/>
  <c r="G12" i="139"/>
  <c r="H12" i="139"/>
  <c r="I12" i="139"/>
  <c r="J12" i="139"/>
  <c r="K12" i="139"/>
  <c r="L12" i="139"/>
  <c r="M12" i="139"/>
  <c r="N12" i="139"/>
  <c r="O12" i="139"/>
  <c r="P12" i="139"/>
  <c r="Q12" i="139"/>
  <c r="R12" i="139"/>
  <c r="S12" i="139"/>
  <c r="T12" i="139"/>
  <c r="F71" i="139"/>
  <c r="F72" i="139"/>
  <c r="F70" i="139"/>
  <c r="F66" i="139"/>
  <c r="F65" i="139"/>
  <c r="F64" i="139"/>
  <c r="F63" i="139"/>
  <c r="F61" i="139"/>
  <c r="F60" i="139"/>
  <c r="F59" i="139"/>
  <c r="F58" i="139"/>
  <c r="F57" i="139"/>
  <c r="F54" i="139"/>
  <c r="F53" i="139"/>
  <c r="F52" i="139"/>
  <c r="F47" i="139"/>
  <c r="F48" i="139"/>
  <c r="F49" i="139"/>
  <c r="F45" i="139"/>
  <c r="F46" i="139"/>
  <c r="F44" i="139"/>
  <c r="F42" i="139"/>
  <c r="F41" i="139"/>
  <c r="F36" i="139"/>
  <c r="F37" i="139"/>
  <c r="F38" i="139"/>
  <c r="F39" i="139"/>
  <c r="F40" i="139"/>
  <c r="F35" i="139"/>
  <c r="F31" i="139"/>
  <c r="F32" i="139"/>
  <c r="F30" i="139"/>
  <c r="F28" i="139"/>
  <c r="F27" i="139"/>
  <c r="F24" i="139"/>
  <c r="F22" i="139"/>
  <c r="F21" i="139"/>
  <c r="F20" i="139"/>
  <c r="F19" i="139"/>
  <c r="F17" i="139"/>
  <c r="F15" i="139"/>
  <c r="F12" i="139"/>
  <c r="F11" i="139"/>
  <c r="D26" i="160" l="1"/>
  <c r="D25" i="164"/>
  <c r="D33" i="160"/>
  <c r="D32" i="164"/>
  <c r="D46" i="160"/>
  <c r="D45" i="164"/>
  <c r="D57" i="160"/>
  <c r="D56" i="164"/>
  <c r="D68" i="160"/>
  <c r="D67" i="164"/>
  <c r="D19" i="160"/>
  <c r="D19" i="164"/>
  <c r="D32" i="160"/>
  <c r="D31" i="164"/>
  <c r="D45" i="160"/>
  <c r="D44" i="164"/>
  <c r="D54" i="160"/>
  <c r="D53" i="164"/>
  <c r="D22" i="160"/>
  <c r="D22" i="164"/>
  <c r="D29" i="160"/>
  <c r="D28" i="164"/>
  <c r="D35" i="160"/>
  <c r="D34" i="164"/>
  <c r="D39" i="160"/>
  <c r="D38" i="164"/>
  <c r="D43" i="160"/>
  <c r="D42" i="164"/>
  <c r="D49" i="160"/>
  <c r="D48" i="164"/>
  <c r="D55" i="160"/>
  <c r="D54" i="164"/>
  <c r="D59" i="160"/>
  <c r="D58" i="164"/>
  <c r="D67" i="160"/>
  <c r="D66" i="164"/>
  <c r="D63" i="160"/>
  <c r="D62" i="164"/>
  <c r="D65" i="160"/>
  <c r="D64" i="164"/>
  <c r="D31" i="160"/>
  <c r="D30" i="164"/>
  <c r="D42" i="160"/>
  <c r="D41" i="164"/>
  <c r="D53" i="160"/>
  <c r="D52" i="164"/>
  <c r="D61" i="160"/>
  <c r="D60" i="164"/>
  <c r="D27" i="160"/>
  <c r="D26" i="164"/>
  <c r="D36" i="160"/>
  <c r="D35" i="164"/>
  <c r="D58" i="160"/>
  <c r="D57" i="164"/>
  <c r="D64" i="160"/>
  <c r="D63" i="164"/>
  <c r="D12" i="160"/>
  <c r="D12" i="164"/>
  <c r="D25" i="160"/>
  <c r="D24" i="164"/>
  <c r="D28" i="160"/>
  <c r="D27" i="164"/>
  <c r="D34" i="160"/>
  <c r="D33" i="164"/>
  <c r="D40" i="160"/>
  <c r="D39" i="164"/>
  <c r="D47" i="160"/>
  <c r="D46" i="164"/>
  <c r="D50" i="160"/>
  <c r="D49" i="164"/>
  <c r="D56" i="160"/>
  <c r="D55" i="164"/>
  <c r="D60" i="160"/>
  <c r="D59" i="164"/>
  <c r="D69" i="160"/>
  <c r="D68" i="164"/>
  <c r="E68" i="124"/>
  <c r="F111" i="3"/>
  <c r="F112" i="3"/>
  <c r="F113" i="3"/>
  <c r="F114" i="3"/>
  <c r="F115" i="3"/>
  <c r="F116" i="3"/>
  <c r="G65" i="22"/>
  <c r="H65" i="22"/>
  <c r="I65" i="22"/>
  <c r="J65" i="22"/>
  <c r="K65" i="22"/>
  <c r="L65" i="22"/>
  <c r="M65" i="22"/>
  <c r="N65" i="22"/>
  <c r="O65" i="22"/>
  <c r="P65" i="22"/>
  <c r="Q65" i="22"/>
  <c r="R65" i="22"/>
  <c r="S65" i="22"/>
  <c r="T65" i="22"/>
  <c r="U65" i="22"/>
  <c r="V65" i="22"/>
  <c r="W65" i="22"/>
  <c r="X65" i="22"/>
  <c r="Y65" i="22"/>
  <c r="Z65" i="22"/>
  <c r="AA65" i="22"/>
  <c r="AB65" i="22"/>
  <c r="AC65" i="22"/>
  <c r="AD65" i="22"/>
  <c r="AE65" i="22"/>
  <c r="AF65" i="22"/>
  <c r="AG65" i="22"/>
  <c r="AH65" i="22"/>
  <c r="AI65" i="22"/>
  <c r="AJ65" i="22"/>
  <c r="AK65" i="22"/>
  <c r="AL65" i="22"/>
  <c r="AM65" i="22"/>
  <c r="AN65" i="22"/>
  <c r="AO65" i="22"/>
  <c r="F65" i="22"/>
  <c r="G47" i="22"/>
  <c r="H47" i="22"/>
  <c r="I47" i="22"/>
  <c r="J47" i="22"/>
  <c r="K47" i="22"/>
  <c r="L47" i="22"/>
  <c r="M47" i="22"/>
  <c r="N47" i="22"/>
  <c r="O47" i="22"/>
  <c r="P47" i="22"/>
  <c r="Q47" i="22"/>
  <c r="R47" i="22"/>
  <c r="S47" i="22"/>
  <c r="T47" i="22"/>
  <c r="U47" i="22"/>
  <c r="V47" i="22"/>
  <c r="W47" i="22"/>
  <c r="X47" i="22"/>
  <c r="Y47" i="22"/>
  <c r="Z47" i="22"/>
  <c r="AA47" i="22"/>
  <c r="AB47" i="22"/>
  <c r="AC47" i="22"/>
  <c r="AD47" i="22"/>
  <c r="AE47" i="22"/>
  <c r="AF47" i="22"/>
  <c r="AG47" i="22"/>
  <c r="AH47" i="22"/>
  <c r="AI47" i="22"/>
  <c r="AJ47" i="22"/>
  <c r="AK47" i="22"/>
  <c r="AL47" i="22"/>
  <c r="AM47" i="22"/>
  <c r="AN47" i="22"/>
  <c r="AO47" i="22"/>
  <c r="F47" i="22"/>
  <c r="D74" i="10"/>
  <c r="D11" i="160" l="1"/>
  <c r="D11" i="164"/>
  <c r="D16" i="160"/>
  <c r="D16" i="164"/>
  <c r="D66" i="160"/>
  <c r="E68" i="160" s="1"/>
  <c r="D65" i="164"/>
  <c r="D15" i="160"/>
  <c r="D15" i="164"/>
  <c r="D41" i="160"/>
  <c r="D40" i="164"/>
  <c r="D14" i="160"/>
  <c r="D14" i="164"/>
  <c r="D30" i="160"/>
  <c r="D29" i="164"/>
  <c r="D48" i="160"/>
  <c r="D47" i="164"/>
  <c r="D62" i="160"/>
  <c r="D61" i="164"/>
  <c r="D17" i="160"/>
  <c r="D17" i="164"/>
  <c r="N18" i="143"/>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G14"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G17" i="22"/>
  <c r="H17" i="22"/>
  <c r="I17" i="22"/>
  <c r="J17" i="22"/>
  <c r="K17" i="22"/>
  <c r="L17" i="22"/>
  <c r="M17" i="22"/>
  <c r="N17" i="22"/>
  <c r="O17" i="22"/>
  <c r="P17"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G22"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AJ22" i="22"/>
  <c r="AK22" i="22"/>
  <c r="AL22" i="22"/>
  <c r="AM22" i="22"/>
  <c r="AN22" i="22"/>
  <c r="AO22" i="22"/>
  <c r="G25"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AJ25" i="22"/>
  <c r="AK25" i="22"/>
  <c r="AL25" i="22"/>
  <c r="AM25" i="22"/>
  <c r="AN25" i="22"/>
  <c r="AO25" i="22"/>
  <c r="G26"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AJ26" i="22"/>
  <c r="AK26" i="22"/>
  <c r="AL26" i="22"/>
  <c r="AM26" i="22"/>
  <c r="AN26" i="22"/>
  <c r="AO26" i="22"/>
  <c r="G27"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AJ27" i="22"/>
  <c r="AK27" i="22"/>
  <c r="AL27" i="22"/>
  <c r="AM27" i="22"/>
  <c r="AN27" i="22"/>
  <c r="AO27"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G29"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AJ29" i="22"/>
  <c r="AK29" i="22"/>
  <c r="AL29" i="22"/>
  <c r="AM29" i="22"/>
  <c r="AN29" i="22"/>
  <c r="AO29" i="22"/>
  <c r="G31" i="22"/>
  <c r="H31" i="22"/>
  <c r="I31" i="22"/>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AJ31" i="22"/>
  <c r="AK31" i="22"/>
  <c r="AL31" i="22"/>
  <c r="AM31" i="22"/>
  <c r="AN31" i="22"/>
  <c r="AO31"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G33" i="22"/>
  <c r="H33" i="22"/>
  <c r="I33" i="22"/>
  <c r="J33" i="22"/>
  <c r="K33" i="22"/>
  <c r="L33" i="22"/>
  <c r="M33" i="22"/>
  <c r="N33" i="22"/>
  <c r="O33" i="22"/>
  <c r="P33" i="22"/>
  <c r="Q33" i="22"/>
  <c r="R33" i="22"/>
  <c r="S33" i="22"/>
  <c r="T33" i="22"/>
  <c r="U33" i="22"/>
  <c r="V33" i="22"/>
  <c r="W33" i="22"/>
  <c r="X33" i="22"/>
  <c r="Y33" i="22"/>
  <c r="Z33" i="22"/>
  <c r="AA33" i="22"/>
  <c r="AB33" i="22"/>
  <c r="AC33" i="22"/>
  <c r="AD33" i="22"/>
  <c r="AE33" i="22"/>
  <c r="AF33" i="22"/>
  <c r="AG33" i="22"/>
  <c r="AH33" i="22"/>
  <c r="AI33" i="22"/>
  <c r="AJ33" i="22"/>
  <c r="AK33" i="22"/>
  <c r="AL33" i="22"/>
  <c r="AM33" i="22"/>
  <c r="AN33" i="22"/>
  <c r="AO33" i="22"/>
  <c r="G34" i="22"/>
  <c r="H34" i="22"/>
  <c r="I34" i="22"/>
  <c r="J34" i="22"/>
  <c r="K34" i="22"/>
  <c r="L34" i="22"/>
  <c r="M34" i="22"/>
  <c r="N34" i="22"/>
  <c r="O34" i="22"/>
  <c r="P34" i="22"/>
  <c r="Q34" i="22"/>
  <c r="R34" i="22"/>
  <c r="S34" i="22"/>
  <c r="T34" i="22"/>
  <c r="U34" i="22"/>
  <c r="V34" i="22"/>
  <c r="W34" i="22"/>
  <c r="X34" i="22"/>
  <c r="Y34" i="22"/>
  <c r="Z34" i="22"/>
  <c r="AA34" i="22"/>
  <c r="AB34" i="22"/>
  <c r="AC34" i="22"/>
  <c r="AD34" i="22"/>
  <c r="AE34" i="22"/>
  <c r="AF34" i="22"/>
  <c r="AG34" i="22"/>
  <c r="AH34" i="22"/>
  <c r="AI34" i="22"/>
  <c r="AJ34" i="22"/>
  <c r="AK34" i="22"/>
  <c r="AL34" i="22"/>
  <c r="AM34" i="22"/>
  <c r="AN34" i="22"/>
  <c r="AO34" i="22"/>
  <c r="G35" i="22"/>
  <c r="H35" i="22"/>
  <c r="I35" i="22"/>
  <c r="J35" i="22"/>
  <c r="K35" i="22"/>
  <c r="L35" i="22"/>
  <c r="M35" i="22"/>
  <c r="N35" i="22"/>
  <c r="O35" i="22"/>
  <c r="P35" i="22"/>
  <c r="Q35" i="22"/>
  <c r="R35" i="22"/>
  <c r="S35" i="22"/>
  <c r="T35" i="22"/>
  <c r="U35" i="22"/>
  <c r="V35" i="22"/>
  <c r="W35" i="22"/>
  <c r="X35" i="22"/>
  <c r="Y35" i="22"/>
  <c r="Z35" i="22"/>
  <c r="AA35" i="22"/>
  <c r="AB35" i="22"/>
  <c r="AC35" i="22"/>
  <c r="AD35" i="22"/>
  <c r="AE35" i="22"/>
  <c r="AF35" i="22"/>
  <c r="AG35" i="22"/>
  <c r="AH35" i="22"/>
  <c r="AI35" i="22"/>
  <c r="AJ35" i="22"/>
  <c r="AK35" i="22"/>
  <c r="AL35" i="22"/>
  <c r="AM35" i="22"/>
  <c r="AN35" i="22"/>
  <c r="AO35"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G39" i="22"/>
  <c r="H39" i="22"/>
  <c r="I39" i="22"/>
  <c r="J39" i="22"/>
  <c r="K39" i="22"/>
  <c r="L39" i="22"/>
  <c r="M39" i="22"/>
  <c r="N39" i="22"/>
  <c r="O39" i="22"/>
  <c r="P39" i="22"/>
  <c r="Q39" i="22"/>
  <c r="R39" i="22"/>
  <c r="S39" i="22"/>
  <c r="T39" i="22"/>
  <c r="U39" i="22"/>
  <c r="V39" i="22"/>
  <c r="W39" i="22"/>
  <c r="X39" i="22"/>
  <c r="Y39" i="22"/>
  <c r="Z39" i="22"/>
  <c r="AA39" i="22"/>
  <c r="AB39" i="22"/>
  <c r="AC39" i="22"/>
  <c r="AD39" i="22"/>
  <c r="AE39" i="22"/>
  <c r="AF39" i="22"/>
  <c r="AG39" i="22"/>
  <c r="AH39" i="22"/>
  <c r="AI39" i="22"/>
  <c r="AJ39" i="22"/>
  <c r="AK39" i="22"/>
  <c r="AL39" i="22"/>
  <c r="AM39" i="22"/>
  <c r="AN39" i="22"/>
  <c r="AO39"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G42" i="22"/>
  <c r="H42" i="22"/>
  <c r="I42" i="22"/>
  <c r="J42" i="22"/>
  <c r="K42" i="22"/>
  <c r="L42" i="22"/>
  <c r="M42" i="22"/>
  <c r="N42" i="22"/>
  <c r="O42" i="22"/>
  <c r="P42" i="22"/>
  <c r="Q42" i="22"/>
  <c r="R42" i="22"/>
  <c r="S42" i="22"/>
  <c r="T42" i="22"/>
  <c r="U42" i="22"/>
  <c r="V42" i="22"/>
  <c r="W42" i="22"/>
  <c r="X42" i="22"/>
  <c r="Y42" i="22"/>
  <c r="Z42" i="22"/>
  <c r="AA42" i="22"/>
  <c r="AB42" i="22"/>
  <c r="AC42" i="22"/>
  <c r="AD42" i="22"/>
  <c r="AE42" i="22"/>
  <c r="AF42" i="22"/>
  <c r="AG42" i="22"/>
  <c r="AH42" i="22"/>
  <c r="AI42" i="22"/>
  <c r="AJ42" i="22"/>
  <c r="AK42" i="22"/>
  <c r="AL42" i="22"/>
  <c r="AM42" i="22"/>
  <c r="AN42" i="22"/>
  <c r="AO42" i="22"/>
  <c r="G43" i="22"/>
  <c r="H43" i="22"/>
  <c r="I43" i="22"/>
  <c r="J43" i="22"/>
  <c r="K43" i="22"/>
  <c r="L43" i="22"/>
  <c r="M43" i="22"/>
  <c r="N43" i="22"/>
  <c r="O43" i="22"/>
  <c r="P43" i="22"/>
  <c r="Q43" i="22"/>
  <c r="R43" i="22"/>
  <c r="S43" i="22"/>
  <c r="T43" i="22"/>
  <c r="U43" i="22"/>
  <c r="V43" i="22"/>
  <c r="W43" i="22"/>
  <c r="X43" i="22"/>
  <c r="Y43" i="22"/>
  <c r="Z43" i="22"/>
  <c r="AA43" i="22"/>
  <c r="AB43" i="22"/>
  <c r="AC43" i="22"/>
  <c r="AD43" i="22"/>
  <c r="AE43" i="22"/>
  <c r="AF43" i="22"/>
  <c r="AG43" i="22"/>
  <c r="AH43" i="22"/>
  <c r="AI43" i="22"/>
  <c r="AJ43" i="22"/>
  <c r="AK43" i="22"/>
  <c r="AL43" i="22"/>
  <c r="AM43" i="22"/>
  <c r="AN43" i="22"/>
  <c r="AO43"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G49" i="22"/>
  <c r="H49" i="22"/>
  <c r="I49" i="22"/>
  <c r="J49" i="22"/>
  <c r="K49" i="22"/>
  <c r="L49" i="22"/>
  <c r="M49" i="22"/>
  <c r="N49" i="22"/>
  <c r="O49" i="22"/>
  <c r="P49" i="22"/>
  <c r="Q49" i="22"/>
  <c r="R49" i="22"/>
  <c r="S49" i="22"/>
  <c r="T49" i="22"/>
  <c r="U49" i="22"/>
  <c r="V49" i="22"/>
  <c r="W49" i="22"/>
  <c r="X49" i="22"/>
  <c r="Y49" i="22"/>
  <c r="Z49" i="22"/>
  <c r="AA49" i="22"/>
  <c r="AB49" i="22"/>
  <c r="AC49" i="22"/>
  <c r="AD49" i="22"/>
  <c r="AE49" i="22"/>
  <c r="AF49" i="22"/>
  <c r="AG49" i="22"/>
  <c r="AH49" i="22"/>
  <c r="AI49" i="22"/>
  <c r="AJ49" i="22"/>
  <c r="AK49" i="22"/>
  <c r="AL49" i="22"/>
  <c r="AM49" i="22"/>
  <c r="AN49" i="22"/>
  <c r="AO49" i="22"/>
  <c r="G50" i="22"/>
  <c r="H50" i="22"/>
  <c r="I50" i="22"/>
  <c r="J50" i="22"/>
  <c r="K50" i="22"/>
  <c r="L50" i="22"/>
  <c r="M50" i="22"/>
  <c r="N50" i="22"/>
  <c r="O50" i="22"/>
  <c r="P50" i="22"/>
  <c r="Q50" i="22"/>
  <c r="R50" i="22"/>
  <c r="S50" i="22"/>
  <c r="T50" i="22"/>
  <c r="U50" i="22"/>
  <c r="V50" i="22"/>
  <c r="W50" i="22"/>
  <c r="X50" i="22"/>
  <c r="Y50" i="22"/>
  <c r="Z50" i="22"/>
  <c r="AA50" i="22"/>
  <c r="AB50" i="22"/>
  <c r="AC50" i="22"/>
  <c r="AD50" i="22"/>
  <c r="AE50" i="22"/>
  <c r="AF50" i="22"/>
  <c r="AG50" i="22"/>
  <c r="AH50" i="22"/>
  <c r="AI50" i="22"/>
  <c r="AJ50" i="22"/>
  <c r="AK50" i="22"/>
  <c r="AL50" i="22"/>
  <c r="AM50" i="22"/>
  <c r="AN50" i="22"/>
  <c r="AO50" i="22"/>
  <c r="G53" i="22"/>
  <c r="H53" i="22"/>
  <c r="I53" i="22"/>
  <c r="J53" i="22"/>
  <c r="K53" i="22"/>
  <c r="L53" i="22"/>
  <c r="M53" i="22"/>
  <c r="N53" i="22"/>
  <c r="O53" i="22"/>
  <c r="P53" i="22"/>
  <c r="Q53" i="22"/>
  <c r="R53" i="22"/>
  <c r="S53" i="22"/>
  <c r="T53" i="22"/>
  <c r="U53" i="22"/>
  <c r="V53" i="22"/>
  <c r="W53" i="22"/>
  <c r="X53" i="22"/>
  <c r="Y53" i="22"/>
  <c r="Z53" i="22"/>
  <c r="AA53" i="22"/>
  <c r="AB53" i="22"/>
  <c r="AC53" i="22"/>
  <c r="AD53" i="22"/>
  <c r="AE53" i="22"/>
  <c r="AF53" i="22"/>
  <c r="AG53" i="22"/>
  <c r="AH53" i="22"/>
  <c r="AI53" i="22"/>
  <c r="AJ53" i="22"/>
  <c r="AK53" i="22"/>
  <c r="AL53" i="22"/>
  <c r="AM53" i="22"/>
  <c r="AN53" i="22"/>
  <c r="AO53" i="22"/>
  <c r="G54" i="22"/>
  <c r="H54" i="22"/>
  <c r="I54" i="22"/>
  <c r="J54" i="22"/>
  <c r="K54" i="22"/>
  <c r="L54" i="22"/>
  <c r="M54" i="22"/>
  <c r="N54" i="22"/>
  <c r="O54" i="22"/>
  <c r="P54" i="22"/>
  <c r="Q54" i="22"/>
  <c r="R54" i="22"/>
  <c r="S54" i="22"/>
  <c r="T54" i="22"/>
  <c r="U54" i="22"/>
  <c r="V54" i="22"/>
  <c r="W54" i="22"/>
  <c r="X54" i="22"/>
  <c r="Y54" i="22"/>
  <c r="Z54" i="22"/>
  <c r="AA54" i="22"/>
  <c r="AB54" i="22"/>
  <c r="AC54" i="22"/>
  <c r="AD54" i="22"/>
  <c r="AE54" i="22"/>
  <c r="AF54" i="22"/>
  <c r="AG54" i="22"/>
  <c r="AH54" i="22"/>
  <c r="AI54" i="22"/>
  <c r="AJ54" i="22"/>
  <c r="AK54" i="22"/>
  <c r="AL54" i="22"/>
  <c r="AM54" i="22"/>
  <c r="AN54" i="22"/>
  <c r="AO54" i="22"/>
  <c r="G55" i="22"/>
  <c r="H55" i="22"/>
  <c r="I55" i="22"/>
  <c r="J55" i="22"/>
  <c r="K55" i="22"/>
  <c r="L55" i="22"/>
  <c r="M55" i="22"/>
  <c r="N55" i="22"/>
  <c r="O55" i="22"/>
  <c r="P55" i="22"/>
  <c r="Q55" i="22"/>
  <c r="R55" i="22"/>
  <c r="S55" i="22"/>
  <c r="T55" i="22"/>
  <c r="U55" i="22"/>
  <c r="V55" i="22"/>
  <c r="W55" i="22"/>
  <c r="X55" i="22"/>
  <c r="Y55" i="22"/>
  <c r="Z55" i="22"/>
  <c r="AA55" i="22"/>
  <c r="AB55" i="22"/>
  <c r="AC55" i="22"/>
  <c r="AD55" i="22"/>
  <c r="AE55" i="22"/>
  <c r="AF55" i="22"/>
  <c r="AG55" i="22"/>
  <c r="AH55" i="22"/>
  <c r="AI55" i="22"/>
  <c r="AJ55" i="22"/>
  <c r="AK55" i="22"/>
  <c r="AL55" i="22"/>
  <c r="AM55" i="22"/>
  <c r="AN55" i="22"/>
  <c r="AO55" i="22"/>
  <c r="G56" i="22"/>
  <c r="H56" i="22"/>
  <c r="I56" i="22"/>
  <c r="J56" i="22"/>
  <c r="K56" i="22"/>
  <c r="L56" i="22"/>
  <c r="M56" i="22"/>
  <c r="N56" i="22"/>
  <c r="O56" i="22"/>
  <c r="P56" i="22"/>
  <c r="Q56" i="22"/>
  <c r="R56" i="22"/>
  <c r="S56" i="22"/>
  <c r="T56" i="22"/>
  <c r="U56" i="22"/>
  <c r="V56" i="22"/>
  <c r="W56" i="22"/>
  <c r="X56" i="22"/>
  <c r="Y56" i="22"/>
  <c r="Z56" i="22"/>
  <c r="AA56" i="22"/>
  <c r="AB56" i="22"/>
  <c r="AC56" i="22"/>
  <c r="AD56" i="22"/>
  <c r="AE56" i="22"/>
  <c r="AF56" i="22"/>
  <c r="AG56" i="22"/>
  <c r="AH56" i="22"/>
  <c r="AI56" i="22"/>
  <c r="AJ56" i="22"/>
  <c r="AK56" i="22"/>
  <c r="AL56" i="22"/>
  <c r="AM56" i="22"/>
  <c r="AN56" i="22"/>
  <c r="AO56" i="22"/>
  <c r="G57" i="22"/>
  <c r="H57" i="22"/>
  <c r="I57" i="22"/>
  <c r="J57" i="22"/>
  <c r="K57" i="22"/>
  <c r="L57" i="22"/>
  <c r="M57" i="22"/>
  <c r="N57" i="22"/>
  <c r="O57" i="22"/>
  <c r="P57" i="22"/>
  <c r="Q57" i="22"/>
  <c r="R57" i="22"/>
  <c r="S57" i="22"/>
  <c r="T57" i="22"/>
  <c r="U57" i="22"/>
  <c r="V57" i="22"/>
  <c r="W57" i="22"/>
  <c r="X57" i="22"/>
  <c r="Y57" i="22"/>
  <c r="Z57" i="22"/>
  <c r="AA57" i="22"/>
  <c r="AB57" i="22"/>
  <c r="AC57" i="22"/>
  <c r="AD57" i="22"/>
  <c r="AE57" i="22"/>
  <c r="AF57" i="22"/>
  <c r="AG57" i="22"/>
  <c r="AH57" i="22"/>
  <c r="AI57" i="22"/>
  <c r="AJ57" i="22"/>
  <c r="AK57" i="22"/>
  <c r="AL57" i="22"/>
  <c r="AM57" i="22"/>
  <c r="AN57" i="22"/>
  <c r="AO57" i="22"/>
  <c r="G58" i="22"/>
  <c r="H58" i="22"/>
  <c r="I58" i="22"/>
  <c r="J58" i="22"/>
  <c r="K58" i="22"/>
  <c r="L58" i="22"/>
  <c r="M58" i="22"/>
  <c r="N58" i="22"/>
  <c r="O58" i="22"/>
  <c r="P58" i="22"/>
  <c r="Q58" i="22"/>
  <c r="R58" i="22"/>
  <c r="S58" i="22"/>
  <c r="T58" i="22"/>
  <c r="U58" i="22"/>
  <c r="V58" i="22"/>
  <c r="W58" i="22"/>
  <c r="X58" i="22"/>
  <c r="Y58" i="22"/>
  <c r="Z58" i="22"/>
  <c r="AA58" i="22"/>
  <c r="AB58" i="22"/>
  <c r="AC58" i="22"/>
  <c r="AD58" i="22"/>
  <c r="AE58" i="22"/>
  <c r="AF58" i="22"/>
  <c r="AG58" i="22"/>
  <c r="AH58" i="22"/>
  <c r="AI58" i="22"/>
  <c r="AJ58" i="22"/>
  <c r="AK58" i="22"/>
  <c r="AL58" i="22"/>
  <c r="AM58" i="22"/>
  <c r="AN58" i="22"/>
  <c r="AO58" i="22"/>
  <c r="G59" i="22"/>
  <c r="H59" i="22"/>
  <c r="I59" i="22"/>
  <c r="J59" i="22"/>
  <c r="K59" i="22"/>
  <c r="L59" i="22"/>
  <c r="M59" i="22"/>
  <c r="N59" i="22"/>
  <c r="O59" i="22"/>
  <c r="P59" i="22"/>
  <c r="Q59" i="22"/>
  <c r="R59" i="22"/>
  <c r="S59" i="22"/>
  <c r="T59" i="22"/>
  <c r="U59" i="22"/>
  <c r="V59" i="22"/>
  <c r="W59" i="22"/>
  <c r="X59" i="22"/>
  <c r="Y59" i="22"/>
  <c r="Z59" i="22"/>
  <c r="AA59" i="22"/>
  <c r="AB59" i="22"/>
  <c r="AC59" i="22"/>
  <c r="AD59" i="22"/>
  <c r="AE59" i="22"/>
  <c r="AF59" i="22"/>
  <c r="AG59" i="22"/>
  <c r="AH59" i="22"/>
  <c r="AI59" i="22"/>
  <c r="AJ59" i="22"/>
  <c r="AK59" i="22"/>
  <c r="AL59" i="22"/>
  <c r="AM59" i="22"/>
  <c r="AN59" i="22"/>
  <c r="AO59" i="22"/>
  <c r="G60" i="22"/>
  <c r="H60" i="22"/>
  <c r="I60" i="22"/>
  <c r="J60" i="22"/>
  <c r="K60" i="22"/>
  <c r="L60" i="22"/>
  <c r="M60" i="22"/>
  <c r="N60" i="22"/>
  <c r="O60" i="22"/>
  <c r="P60" i="22"/>
  <c r="Q60" i="22"/>
  <c r="R60" i="22"/>
  <c r="S60" i="22"/>
  <c r="T60" i="22"/>
  <c r="U60" i="22"/>
  <c r="V60" i="22"/>
  <c r="W60" i="22"/>
  <c r="X60" i="22"/>
  <c r="Y60" i="22"/>
  <c r="Z60" i="22"/>
  <c r="AA60" i="22"/>
  <c r="AB60" i="22"/>
  <c r="AC60" i="22"/>
  <c r="AD60" i="22"/>
  <c r="AE60" i="22"/>
  <c r="AF60" i="22"/>
  <c r="AG60" i="22"/>
  <c r="AH60" i="22"/>
  <c r="AI60" i="22"/>
  <c r="AJ60" i="22"/>
  <c r="AK60" i="22"/>
  <c r="AL60" i="22"/>
  <c r="AM60" i="22"/>
  <c r="AN60" i="22"/>
  <c r="AO60" i="22"/>
  <c r="G61" i="22"/>
  <c r="H61" i="22"/>
  <c r="I61" i="22"/>
  <c r="J61" i="22"/>
  <c r="K61" i="22"/>
  <c r="L61" i="22"/>
  <c r="M61" i="22"/>
  <c r="N61" i="22"/>
  <c r="O61" i="22"/>
  <c r="P61" i="22"/>
  <c r="Q61" i="22"/>
  <c r="R61" i="22"/>
  <c r="S61" i="22"/>
  <c r="T61" i="22"/>
  <c r="U61" i="22"/>
  <c r="V61" i="22"/>
  <c r="W61" i="22"/>
  <c r="X61" i="22"/>
  <c r="Y61" i="22"/>
  <c r="Z61" i="22"/>
  <c r="AA61" i="22"/>
  <c r="AB61" i="22"/>
  <c r="AC61" i="22"/>
  <c r="AD61" i="22"/>
  <c r="AE61" i="22"/>
  <c r="AF61" i="22"/>
  <c r="AG61" i="22"/>
  <c r="AH61" i="22"/>
  <c r="AI61" i="22"/>
  <c r="AJ61" i="22"/>
  <c r="AK61" i="22"/>
  <c r="AL61" i="22"/>
  <c r="AM61" i="22"/>
  <c r="AN61" i="22"/>
  <c r="AO61" i="22"/>
  <c r="G63" i="22"/>
  <c r="H63" i="22"/>
  <c r="I63" i="22"/>
  <c r="J63" i="22"/>
  <c r="K63" i="22"/>
  <c r="L63" i="22"/>
  <c r="M63" i="22"/>
  <c r="N63" i="22"/>
  <c r="O63" i="22"/>
  <c r="P63" i="22"/>
  <c r="Q63" i="22"/>
  <c r="R63" i="22"/>
  <c r="S63" i="22"/>
  <c r="T63" i="22"/>
  <c r="U63" i="22"/>
  <c r="V63" i="22"/>
  <c r="W63" i="22"/>
  <c r="X63" i="22"/>
  <c r="Y63" i="22"/>
  <c r="Z63" i="22"/>
  <c r="AA63" i="22"/>
  <c r="AB63" i="22"/>
  <c r="AC63" i="22"/>
  <c r="AD63" i="22"/>
  <c r="AE63" i="22"/>
  <c r="AF63" i="22"/>
  <c r="AG63" i="22"/>
  <c r="AH63" i="22"/>
  <c r="AI63" i="22"/>
  <c r="AJ63" i="22"/>
  <c r="AK63" i="22"/>
  <c r="AL63" i="22"/>
  <c r="AM63" i="22"/>
  <c r="AN63" i="22"/>
  <c r="AO63" i="22"/>
  <c r="G64" i="22"/>
  <c r="H64" i="22"/>
  <c r="I64" i="22"/>
  <c r="J64" i="22"/>
  <c r="K64" i="22"/>
  <c r="L64" i="22"/>
  <c r="M64" i="22"/>
  <c r="N64" i="22"/>
  <c r="O64" i="22"/>
  <c r="P64" i="22"/>
  <c r="Q64" i="22"/>
  <c r="R64" i="22"/>
  <c r="S64" i="22"/>
  <c r="T64" i="22"/>
  <c r="U64" i="22"/>
  <c r="V64" i="22"/>
  <c r="W64" i="22"/>
  <c r="X64" i="22"/>
  <c r="Y64" i="22"/>
  <c r="Z64" i="22"/>
  <c r="AA64" i="22"/>
  <c r="AB64" i="22"/>
  <c r="AC64" i="22"/>
  <c r="AD64" i="22"/>
  <c r="AE64" i="22"/>
  <c r="AF64" i="22"/>
  <c r="AG64" i="22"/>
  <c r="AH64" i="22"/>
  <c r="AI64" i="22"/>
  <c r="AJ64" i="22"/>
  <c r="AK64" i="22"/>
  <c r="AL64" i="22"/>
  <c r="AM64" i="22"/>
  <c r="AN64" i="22"/>
  <c r="AO64" i="22"/>
  <c r="G67" i="22"/>
  <c r="H67" i="22"/>
  <c r="I67" i="22"/>
  <c r="J67" i="22"/>
  <c r="K67" i="22"/>
  <c r="L67" i="22"/>
  <c r="M67" i="22"/>
  <c r="N67" i="22"/>
  <c r="O67" i="22"/>
  <c r="P67" i="22"/>
  <c r="Q67" i="22"/>
  <c r="R67" i="22"/>
  <c r="S67" i="22"/>
  <c r="T67" i="22"/>
  <c r="U67" i="22"/>
  <c r="V67" i="22"/>
  <c r="W67" i="22"/>
  <c r="X67" i="22"/>
  <c r="Y67" i="22"/>
  <c r="Z67" i="22"/>
  <c r="AA67" i="22"/>
  <c r="AB67" i="22"/>
  <c r="AC67" i="22"/>
  <c r="AD67" i="22"/>
  <c r="AE67" i="22"/>
  <c r="AF67" i="22"/>
  <c r="AG67" i="22"/>
  <c r="AH67" i="22"/>
  <c r="AI67" i="22"/>
  <c r="AJ67" i="22"/>
  <c r="AK67" i="22"/>
  <c r="AL67" i="22"/>
  <c r="AM67" i="22"/>
  <c r="AN67" i="22"/>
  <c r="AO67" i="22"/>
  <c r="G68" i="22"/>
  <c r="H68" i="22"/>
  <c r="I68" i="22"/>
  <c r="J68" i="22"/>
  <c r="K68" i="22"/>
  <c r="L68" i="22"/>
  <c r="M68" i="22"/>
  <c r="N68" i="22"/>
  <c r="O68" i="22"/>
  <c r="P68" i="22"/>
  <c r="Q68" i="22"/>
  <c r="R68" i="22"/>
  <c r="S68" i="22"/>
  <c r="T68" i="22"/>
  <c r="U68" i="22"/>
  <c r="V68" i="22"/>
  <c r="W68" i="22"/>
  <c r="X68" i="22"/>
  <c r="Y68" i="22"/>
  <c r="Z68" i="22"/>
  <c r="AA68" i="22"/>
  <c r="AB68" i="22"/>
  <c r="AC68" i="22"/>
  <c r="AD68" i="22"/>
  <c r="AE68" i="22"/>
  <c r="AF68" i="22"/>
  <c r="AG68" i="22"/>
  <c r="AH68" i="22"/>
  <c r="AI68" i="22"/>
  <c r="AJ68" i="22"/>
  <c r="AK68" i="22"/>
  <c r="AL68" i="22"/>
  <c r="AM68" i="22"/>
  <c r="AN68" i="22"/>
  <c r="AO68" i="22"/>
  <c r="G69" i="22"/>
  <c r="H69" i="22"/>
  <c r="I69" i="22"/>
  <c r="J69" i="22"/>
  <c r="K69" i="22"/>
  <c r="L69" i="22"/>
  <c r="M69" i="22"/>
  <c r="N69" i="22"/>
  <c r="O69" i="22"/>
  <c r="P69" i="22"/>
  <c r="Q69" i="22"/>
  <c r="R69" i="22"/>
  <c r="S69" i="22"/>
  <c r="T69" i="22"/>
  <c r="U69" i="22"/>
  <c r="V69" i="22"/>
  <c r="W69" i="22"/>
  <c r="X69" i="22"/>
  <c r="Y69" i="22"/>
  <c r="Z69" i="22"/>
  <c r="AA69" i="22"/>
  <c r="AB69" i="22"/>
  <c r="AC69" i="22"/>
  <c r="AD69" i="22"/>
  <c r="AE69" i="22"/>
  <c r="AF69" i="22"/>
  <c r="AG69" i="22"/>
  <c r="AH69" i="22"/>
  <c r="AI69" i="22"/>
  <c r="AJ69" i="22"/>
  <c r="AK69" i="22"/>
  <c r="AL69" i="22"/>
  <c r="AM69" i="22"/>
  <c r="AN69" i="22"/>
  <c r="AO69" i="22"/>
  <c r="F68" i="22"/>
  <c r="F69" i="22"/>
  <c r="F67" i="22"/>
  <c r="F64" i="22"/>
  <c r="F63" i="22"/>
  <c r="F61" i="22"/>
  <c r="F60" i="22"/>
  <c r="F59" i="22"/>
  <c r="F58" i="22"/>
  <c r="F57" i="22"/>
  <c r="F56" i="22"/>
  <c r="F55" i="22"/>
  <c r="F54" i="22"/>
  <c r="F53" i="22"/>
  <c r="F50" i="22"/>
  <c r="F49" i="22"/>
  <c r="F46" i="22"/>
  <c r="F45" i="22"/>
  <c r="F43" i="22"/>
  <c r="F42" i="22"/>
  <c r="F40" i="22"/>
  <c r="F39" i="22"/>
  <c r="F36" i="22"/>
  <c r="F35" i="22"/>
  <c r="F34" i="22"/>
  <c r="F33" i="22"/>
  <c r="F32" i="22"/>
  <c r="F27" i="22"/>
  <c r="F31" i="22"/>
  <c r="F29" i="22"/>
  <c r="F28" i="22"/>
  <c r="F26" i="22"/>
  <c r="F25" i="22"/>
  <c r="F22" i="22"/>
  <c r="F21" i="22"/>
  <c r="F19" i="22"/>
  <c r="F17" i="22"/>
  <c r="F16" i="22"/>
  <c r="F15" i="22"/>
  <c r="F14" i="22"/>
  <c r="F12" i="22"/>
  <c r="F11" i="22"/>
  <c r="AK4" i="139"/>
  <c r="AL4" i="139"/>
  <c r="AM4" i="139"/>
  <c r="AN4" i="139"/>
  <c r="AO4" i="139"/>
  <c r="AL14" i="139"/>
  <c r="AM14" i="139"/>
  <c r="AN14" i="139"/>
  <c r="AO14" i="139"/>
  <c r="G4" i="139"/>
  <c r="H4" i="139"/>
  <c r="I4" i="139"/>
  <c r="J4" i="139"/>
  <c r="K4" i="139"/>
  <c r="L4" i="139"/>
  <c r="M4" i="139"/>
  <c r="N4" i="139"/>
  <c r="O4" i="139"/>
  <c r="P4" i="139"/>
  <c r="Q4" i="139"/>
  <c r="R4" i="139"/>
  <c r="S4" i="139"/>
  <c r="T4" i="139"/>
  <c r="U4" i="139"/>
  <c r="V4" i="139"/>
  <c r="W4" i="139"/>
  <c r="X4" i="139"/>
  <c r="Y4" i="139"/>
  <c r="Z4" i="139"/>
  <c r="AA4" i="139"/>
  <c r="AB4" i="139"/>
  <c r="AC4" i="139"/>
  <c r="AD4" i="139"/>
  <c r="AE4" i="139"/>
  <c r="AF4" i="139"/>
  <c r="AG4" i="139"/>
  <c r="AH4" i="139"/>
  <c r="AI4" i="139"/>
  <c r="AJ4" i="139"/>
  <c r="F4" i="139"/>
  <c r="D76" i="139"/>
  <c r="D75" i="139"/>
  <c r="D74" i="139"/>
  <c r="D16" i="139"/>
  <c r="AJ14" i="139"/>
  <c r="AB14" i="139"/>
  <c r="I14" i="139"/>
  <c r="N14" i="139"/>
  <c r="E67" i="160" l="1"/>
  <c r="E69" i="160"/>
  <c r="AB13" i="22"/>
  <c r="AJ13" i="22"/>
  <c r="AO13" i="22"/>
  <c r="AM13" i="22"/>
  <c r="AL13" i="22"/>
  <c r="AN13" i="22"/>
  <c r="D10" i="160"/>
  <c r="D10" i="164"/>
  <c r="D23" i="160"/>
  <c r="D23" i="164"/>
  <c r="I13" i="22"/>
  <c r="N13" i="22"/>
  <c r="V41" i="22"/>
  <c r="V66" i="22"/>
  <c r="R66" i="22"/>
  <c r="N66" i="22"/>
  <c r="J66" i="22"/>
  <c r="F66" i="22"/>
  <c r="T66" i="22"/>
  <c r="P66" i="22"/>
  <c r="L66" i="22"/>
  <c r="H66" i="22"/>
  <c r="S66" i="22"/>
  <c r="O66" i="22"/>
  <c r="K66" i="22"/>
  <c r="G66" i="22"/>
  <c r="U66" i="22"/>
  <c r="Q66" i="22"/>
  <c r="M66" i="22"/>
  <c r="I66" i="22"/>
  <c r="S41" i="22"/>
  <c r="O41" i="22"/>
  <c r="K41" i="22"/>
  <c r="G41" i="22"/>
  <c r="F41" i="22"/>
  <c r="R41" i="22"/>
  <c r="N41" i="22"/>
  <c r="J41" i="22"/>
  <c r="U41" i="22"/>
  <c r="Q41" i="22"/>
  <c r="M41" i="22"/>
  <c r="I41" i="22"/>
  <c r="T41" i="22"/>
  <c r="P41" i="22"/>
  <c r="L41" i="22"/>
  <c r="H41" i="22"/>
  <c r="X10" i="22"/>
  <c r="AN62" i="22"/>
  <c r="AJ10" i="22"/>
  <c r="AJ9" i="22" s="1"/>
  <c r="AB10" i="22"/>
  <c r="AB9" i="22" s="1"/>
  <c r="M10" i="22"/>
  <c r="T10" i="22"/>
  <c r="L10" i="22"/>
  <c r="AF10" i="22"/>
  <c r="AL62" i="22"/>
  <c r="AM66" i="22"/>
  <c r="AE66" i="22"/>
  <c r="W66" i="22"/>
  <c r="AF62" i="22"/>
  <c r="X62" i="22"/>
  <c r="P62" i="22"/>
  <c r="H62" i="22"/>
  <c r="AM41" i="22"/>
  <c r="AE41" i="22"/>
  <c r="W41" i="22"/>
  <c r="AD62" i="22"/>
  <c r="AK62" i="22"/>
  <c r="AC62" i="22"/>
  <c r="AM48" i="22"/>
  <c r="AE48" i="22"/>
  <c r="W48" i="22"/>
  <c r="AK66" i="22"/>
  <c r="AC66" i="22"/>
  <c r="AO62" i="22"/>
  <c r="AJ62" i="22"/>
  <c r="AB62" i="22"/>
  <c r="T62" i="22"/>
  <c r="L62" i="22"/>
  <c r="AG62" i="22"/>
  <c r="Y62" i="22"/>
  <c r="Q62" i="22"/>
  <c r="AL41" i="22"/>
  <c r="AD41" i="22"/>
  <c r="AO10" i="22"/>
  <c r="AG10" i="22"/>
  <c r="Y10" i="22"/>
  <c r="Q10" i="22"/>
  <c r="I10" i="22"/>
  <c r="AM30" i="22"/>
  <c r="AE30" i="22"/>
  <c r="W30" i="22"/>
  <c r="AH10" i="22"/>
  <c r="Z10" i="22"/>
  <c r="AK10" i="22"/>
  <c r="AC10" i="22"/>
  <c r="U10" i="22"/>
  <c r="H10" i="22"/>
  <c r="AM10" i="22"/>
  <c r="AM9" i="22" s="1"/>
  <c r="W10" i="22"/>
  <c r="AE10" i="22"/>
  <c r="O10" i="22"/>
  <c r="AN10" i="22"/>
  <c r="AN9" i="22" s="1"/>
  <c r="V62" i="22"/>
  <c r="N62" i="22"/>
  <c r="U62" i="22"/>
  <c r="M62" i="22"/>
  <c r="I62" i="22"/>
  <c r="O48" i="22"/>
  <c r="G48" i="22"/>
  <c r="O30" i="22"/>
  <c r="G30" i="22"/>
  <c r="R10" i="22"/>
  <c r="J10" i="22"/>
  <c r="G10" i="22"/>
  <c r="P10" i="22"/>
  <c r="AL66" i="22"/>
  <c r="AD66" i="22"/>
  <c r="AI62" i="22"/>
  <c r="AA62" i="22"/>
  <c r="S62" i="22"/>
  <c r="K62" i="22"/>
  <c r="AL48" i="22"/>
  <c r="AD48" i="22"/>
  <c r="V48" i="22"/>
  <c r="N48" i="22"/>
  <c r="AK41" i="22"/>
  <c r="AC41" i="22"/>
  <c r="AL30" i="22"/>
  <c r="AD30" i="22"/>
  <c r="V30" i="22"/>
  <c r="N30" i="22"/>
  <c r="AI10" i="22"/>
  <c r="AA10" i="22"/>
  <c r="S10" i="22"/>
  <c r="K10" i="22"/>
  <c r="AH62" i="22"/>
  <c r="Z62" i="22"/>
  <c r="R62" i="22"/>
  <c r="J62" i="22"/>
  <c r="AJ41" i="22"/>
  <c r="AB41" i="22"/>
  <c r="AI41" i="22"/>
  <c r="AA41" i="22"/>
  <c r="AI66" i="22"/>
  <c r="AA66" i="22"/>
  <c r="AI48" i="22"/>
  <c r="AA48" i="22"/>
  <c r="S48" i="22"/>
  <c r="K48" i="22"/>
  <c r="AH41" i="22"/>
  <c r="Z41" i="22"/>
  <c r="AI30" i="22"/>
  <c r="AA30" i="22"/>
  <c r="S30" i="22"/>
  <c r="K30" i="22"/>
  <c r="AJ66" i="22"/>
  <c r="AB66" i="22"/>
  <c r="AH66" i="22"/>
  <c r="Z66" i="22"/>
  <c r="AM62" i="22"/>
  <c r="AE62" i="22"/>
  <c r="W62" i="22"/>
  <c r="O62" i="22"/>
  <c r="G62" i="22"/>
  <c r="AH48" i="22"/>
  <c r="Z48" i="22"/>
  <c r="R48" i="22"/>
  <c r="J48" i="22"/>
  <c r="AO41" i="22"/>
  <c r="AG41" i="22"/>
  <c r="Y41" i="22"/>
  <c r="AH30" i="22"/>
  <c r="Z30" i="22"/>
  <c r="R30" i="22"/>
  <c r="J30" i="22"/>
  <c r="AO66" i="22"/>
  <c r="AG66" i="22"/>
  <c r="Y66" i="22"/>
  <c r="AJ48" i="22"/>
  <c r="AB48" i="22"/>
  <c r="T48" i="22"/>
  <c r="L48" i="22"/>
  <c r="AK48" i="22"/>
  <c r="AC48" i="22"/>
  <c r="U48" i="22"/>
  <c r="M48" i="22"/>
  <c r="AO48" i="22"/>
  <c r="AG48" i="22"/>
  <c r="Y48" i="22"/>
  <c r="Q48" i="22"/>
  <c r="I48" i="22"/>
  <c r="AN41" i="22"/>
  <c r="AF41" i="22"/>
  <c r="X41" i="22"/>
  <c r="AJ30" i="22"/>
  <c r="AB30" i="22"/>
  <c r="T30" i="22"/>
  <c r="L30" i="22"/>
  <c r="AK30" i="22"/>
  <c r="AC30" i="22"/>
  <c r="U30" i="22"/>
  <c r="M30" i="22"/>
  <c r="AO30" i="22"/>
  <c r="AG30" i="22"/>
  <c r="Y30" i="22"/>
  <c r="Q30" i="22"/>
  <c r="I30" i="22"/>
  <c r="AL10" i="22"/>
  <c r="AD10" i="22"/>
  <c r="V10" i="22"/>
  <c r="N10" i="22"/>
  <c r="AN66" i="22"/>
  <c r="AF66" i="22"/>
  <c r="X66" i="22"/>
  <c r="AN48" i="22"/>
  <c r="AF48" i="22"/>
  <c r="X48" i="22"/>
  <c r="P48" i="22"/>
  <c r="H48" i="22"/>
  <c r="AN30" i="22"/>
  <c r="AF30" i="22"/>
  <c r="X30" i="22"/>
  <c r="P30" i="22"/>
  <c r="H30" i="22"/>
  <c r="AM69" i="139"/>
  <c r="Y14" i="139"/>
  <c r="AK69" i="139"/>
  <c r="AL69" i="139"/>
  <c r="AK26" i="139"/>
  <c r="AO10" i="139"/>
  <c r="AO9" i="139" s="1"/>
  <c r="AO8" i="139" s="1"/>
  <c r="AO26" i="139"/>
  <c r="AN18" i="139"/>
  <c r="AO69" i="139"/>
  <c r="AN26" i="139"/>
  <c r="AM18" i="139"/>
  <c r="AN43" i="139"/>
  <c r="AM33" i="139"/>
  <c r="AO33" i="139"/>
  <c r="AM26" i="139"/>
  <c r="AL18" i="139"/>
  <c r="AL10" i="139"/>
  <c r="AL9" i="139" s="1"/>
  <c r="AL8" i="139" s="1"/>
  <c r="AL26" i="139"/>
  <c r="AM10" i="139"/>
  <c r="AM9" i="139" s="1"/>
  <c r="AM8" i="139" s="1"/>
  <c r="AK14" i="139"/>
  <c r="M14" i="139"/>
  <c r="H18" i="139"/>
  <c r="D73" i="139"/>
  <c r="T18" i="139"/>
  <c r="AC10" i="139"/>
  <c r="AD14" i="139"/>
  <c r="U10" i="139"/>
  <c r="V14" i="139"/>
  <c r="X14" i="139"/>
  <c r="AF18" i="139"/>
  <c r="G14" i="139"/>
  <c r="G13" i="22" s="1"/>
  <c r="O14" i="139"/>
  <c r="W14" i="139"/>
  <c r="AE14" i="139"/>
  <c r="X10" i="139"/>
  <c r="P14" i="139"/>
  <c r="P26" i="139"/>
  <c r="L10" i="139"/>
  <c r="Q14" i="139"/>
  <c r="H26" i="139"/>
  <c r="Q26" i="139"/>
  <c r="Y69" i="139"/>
  <c r="H10" i="139"/>
  <c r="T14" i="139"/>
  <c r="AF14" i="139"/>
  <c r="AH10" i="139"/>
  <c r="I10" i="139"/>
  <c r="I9" i="139" s="1"/>
  <c r="I8" i="139" s="1"/>
  <c r="Y10" i="139"/>
  <c r="AB10" i="139"/>
  <c r="AB9" i="139" s="1"/>
  <c r="H14" i="139"/>
  <c r="H13" i="22" s="1"/>
  <c r="AG14" i="139"/>
  <c r="P18" i="139"/>
  <c r="N18" i="138"/>
  <c r="H10" i="124"/>
  <c r="H13" i="124"/>
  <c r="H14" i="124"/>
  <c r="H15" i="124"/>
  <c r="H16" i="124"/>
  <c r="H18" i="124"/>
  <c r="H19" i="124"/>
  <c r="H34" i="124"/>
  <c r="H35" i="124"/>
  <c r="H36" i="124"/>
  <c r="H37" i="124"/>
  <c r="H41" i="124"/>
  <c r="H48" i="124"/>
  <c r="H49" i="124"/>
  <c r="H65" i="124"/>
  <c r="H66" i="124"/>
  <c r="H67" i="124"/>
  <c r="AE13" i="22" l="1"/>
  <c r="AD13" i="22"/>
  <c r="Y13" i="22"/>
  <c r="Y9" i="22" s="1"/>
  <c r="E62" i="160"/>
  <c r="E51" i="160"/>
  <c r="E52" i="160"/>
  <c r="E58" i="160"/>
  <c r="E57" i="160"/>
  <c r="E56" i="160"/>
  <c r="E55" i="160"/>
  <c r="E53" i="160"/>
  <c r="E50" i="160"/>
  <c r="E54" i="160"/>
  <c r="E40" i="160"/>
  <c r="E49" i="160"/>
  <c r="AF13" i="22"/>
  <c r="W13" i="22"/>
  <c r="X13" i="22"/>
  <c r="X9" i="22" s="1"/>
  <c r="AG13" i="22"/>
  <c r="AG9" i="22" s="1"/>
  <c r="Y9" i="139"/>
  <c r="AK13" i="22"/>
  <c r="AK9" i="22" s="1"/>
  <c r="AL9" i="22"/>
  <c r="AO9" i="22"/>
  <c r="E44" i="160"/>
  <c r="E27" i="160"/>
  <c r="E26" i="160"/>
  <c r="E29" i="160"/>
  <c r="E33" i="160"/>
  <c r="E65" i="160"/>
  <c r="E31" i="160"/>
  <c r="E25" i="160"/>
  <c r="E47" i="160"/>
  <c r="E34" i="160"/>
  <c r="E42" i="160"/>
  <c r="E43" i="160"/>
  <c r="E46" i="160"/>
  <c r="E61" i="160"/>
  <c r="E28" i="160"/>
  <c r="E59" i="160"/>
  <c r="E32" i="160"/>
  <c r="E35" i="160"/>
  <c r="E60" i="160"/>
  <c r="E45" i="160"/>
  <c r="E30" i="160"/>
  <c r="E41" i="160"/>
  <c r="E48" i="160"/>
  <c r="N9" i="22"/>
  <c r="Q13" i="22"/>
  <c r="Q9" i="22" s="1"/>
  <c r="M13" i="22"/>
  <c r="M9" i="22" s="1"/>
  <c r="T13" i="22"/>
  <c r="T9" i="22" s="1"/>
  <c r="P13" i="22"/>
  <c r="P9" i="22" s="1"/>
  <c r="O13" i="22"/>
  <c r="O9" i="22" s="1"/>
  <c r="V13" i="22"/>
  <c r="V9" i="22" s="1"/>
  <c r="I9" i="22"/>
  <c r="D66" i="22"/>
  <c r="AA23" i="22"/>
  <c r="D41" i="22"/>
  <c r="AI23" i="22"/>
  <c r="AF9" i="22"/>
  <c r="AC23" i="22"/>
  <c r="AF23" i="22"/>
  <c r="AD9" i="22"/>
  <c r="AE9" i="22"/>
  <c r="W9" i="22"/>
  <c r="I23" i="22"/>
  <c r="AK23" i="22"/>
  <c r="AK8" i="22" s="1"/>
  <c r="H9" i="22"/>
  <c r="AO23" i="22"/>
  <c r="AN23" i="22"/>
  <c r="AN8" i="22" s="1"/>
  <c r="AJ23" i="22"/>
  <c r="AJ8" i="22" s="1"/>
  <c r="N23" i="22"/>
  <c r="AG23" i="22"/>
  <c r="AL23" i="22"/>
  <c r="AL8" i="22" s="1"/>
  <c r="W23" i="22"/>
  <c r="X23" i="22"/>
  <c r="AB23" i="22"/>
  <c r="AB8" i="22" s="1"/>
  <c r="R23" i="22"/>
  <c r="AM23" i="22"/>
  <c r="AM8" i="22" s="1"/>
  <c r="AD23" i="22"/>
  <c r="Z23" i="22"/>
  <c r="S23" i="22"/>
  <c r="AO8" i="22"/>
  <c r="K23" i="22"/>
  <c r="AH23" i="22"/>
  <c r="Y23" i="22"/>
  <c r="AE23" i="22"/>
  <c r="J23" i="22"/>
  <c r="Q23" i="22"/>
  <c r="L23" i="22"/>
  <c r="G23" i="22"/>
  <c r="V23" i="22"/>
  <c r="M23" i="22"/>
  <c r="U23" i="22"/>
  <c r="H23" i="22"/>
  <c r="O23" i="22"/>
  <c r="P23" i="22"/>
  <c r="T23" i="22"/>
  <c r="G9" i="22"/>
  <c r="AM7" i="139"/>
  <c r="AA26" i="139"/>
  <c r="AL51" i="139"/>
  <c r="I69" i="139"/>
  <c r="I18" i="139"/>
  <c r="I7" i="139" s="1"/>
  <c r="AK33" i="139"/>
  <c r="AK18" i="139"/>
  <c r="AO51" i="139"/>
  <c r="X18" i="139"/>
  <c r="AL7" i="139"/>
  <c r="AN33" i="139"/>
  <c r="AL43" i="139"/>
  <c r="R10" i="139"/>
  <c r="AN51" i="139"/>
  <c r="AK51" i="139"/>
  <c r="AG18" i="139"/>
  <c r="AM51" i="139"/>
  <c r="AN69" i="139"/>
  <c r="AO43" i="139"/>
  <c r="AJ33" i="139"/>
  <c r="P10" i="139"/>
  <c r="P9" i="139" s="1"/>
  <c r="P8" i="139" s="1"/>
  <c r="P7" i="139" s="1"/>
  <c r="S26" i="139"/>
  <c r="AO18" i="139"/>
  <c r="AO7" i="139" s="1"/>
  <c r="AK10" i="139"/>
  <c r="AK9" i="139" s="1"/>
  <c r="AK8" i="139" s="1"/>
  <c r="AM43" i="139"/>
  <c r="T51" i="139"/>
  <c r="AK43" i="139"/>
  <c r="W51" i="139"/>
  <c r="G69" i="139"/>
  <c r="AJ69" i="139"/>
  <c r="AN10" i="139"/>
  <c r="AN9" i="139" s="1"/>
  <c r="AN8" i="139" s="1"/>
  <c r="AN7" i="139" s="1"/>
  <c r="T10" i="139"/>
  <c r="T9" i="139" s="1"/>
  <c r="T8" i="139" s="1"/>
  <c r="T7" i="139" s="1"/>
  <c r="AL33" i="139"/>
  <c r="AB8" i="139"/>
  <c r="AF10" i="139"/>
  <c r="AC43" i="139"/>
  <c r="M18" i="139"/>
  <c r="AI18" i="139"/>
  <c r="Z26" i="139"/>
  <c r="J10" i="139"/>
  <c r="T26" i="139"/>
  <c r="AC18" i="139"/>
  <c r="V26" i="139"/>
  <c r="AI26" i="139"/>
  <c r="W33" i="139"/>
  <c r="X9" i="139"/>
  <c r="X8" i="139" s="1"/>
  <c r="AH33" i="139"/>
  <c r="AE18" i="139"/>
  <c r="W26" i="139"/>
  <c r="AD18" i="139"/>
  <c r="R18" i="139"/>
  <c r="Y18" i="139"/>
  <c r="V33" i="139"/>
  <c r="AH18" i="139"/>
  <c r="Z18" i="139"/>
  <c r="J33" i="139"/>
  <c r="AG26" i="139"/>
  <c r="AG33" i="139"/>
  <c r="AG69" i="139"/>
  <c r="I26" i="139"/>
  <c r="AE10" i="139"/>
  <c r="AE9" i="139" s="1"/>
  <c r="AE8" i="139" s="1"/>
  <c r="O26" i="139"/>
  <c r="AC26" i="139"/>
  <c r="U51" i="139"/>
  <c r="M43" i="139"/>
  <c r="AJ10" i="139"/>
  <c r="AJ9" i="139" s="1"/>
  <c r="AJ8" i="139" s="1"/>
  <c r="U18" i="139"/>
  <c r="AG10" i="139"/>
  <c r="AG9" i="139" s="1"/>
  <c r="AG8" i="139" s="1"/>
  <c r="Y8" i="139"/>
  <c r="Z10" i="139"/>
  <c r="G33" i="139"/>
  <c r="N43" i="139"/>
  <c r="M10" i="139"/>
  <c r="M9" i="139" s="1"/>
  <c r="M8" i="139" s="1"/>
  <c r="AI10" i="139"/>
  <c r="D32" i="139"/>
  <c r="AD33" i="139"/>
  <c r="AD26" i="139"/>
  <c r="N10" i="139"/>
  <c r="N9" i="139" s="1"/>
  <c r="N8" i="139" s="1"/>
  <c r="N51" i="139"/>
  <c r="U43" i="139"/>
  <c r="AH43" i="139"/>
  <c r="Q10" i="139"/>
  <c r="Q9" i="139" s="1"/>
  <c r="Q8" i="139" s="1"/>
  <c r="AH26" i="139"/>
  <c r="R26" i="139"/>
  <c r="X69" i="139"/>
  <c r="Y51" i="139"/>
  <c r="AF26" i="139"/>
  <c r="H51" i="139"/>
  <c r="G10" i="139"/>
  <c r="G9" i="139" s="1"/>
  <c r="G8" i="139" s="1"/>
  <c r="AE26" i="139"/>
  <c r="W18" i="139"/>
  <c r="O69" i="139"/>
  <c r="AB43" i="139"/>
  <c r="Q18" i="139"/>
  <c r="L69" i="139"/>
  <c r="D47" i="139"/>
  <c r="F33" i="139"/>
  <c r="D34" i="139"/>
  <c r="D46" i="139"/>
  <c r="D55" i="139"/>
  <c r="D60" i="139"/>
  <c r="AC14" i="139"/>
  <c r="AC69" i="139"/>
  <c r="AI14" i="139"/>
  <c r="S18" i="139"/>
  <c r="S51" i="139"/>
  <c r="K10" i="139"/>
  <c r="K26" i="139"/>
  <c r="K33" i="139"/>
  <c r="D23" i="139"/>
  <c r="Z33" i="139"/>
  <c r="R14" i="139"/>
  <c r="J18" i="139"/>
  <c r="J43" i="139"/>
  <c r="AF9" i="139"/>
  <c r="AF8" i="139" s="1"/>
  <c r="AF7" i="139" s="1"/>
  <c r="Q51" i="139"/>
  <c r="H69" i="139"/>
  <c r="AJ18" i="139"/>
  <c r="AE43" i="139"/>
  <c r="O43" i="139"/>
  <c r="O51" i="139"/>
  <c r="AJ43" i="139"/>
  <c r="AB51" i="139"/>
  <c r="T69" i="139"/>
  <c r="AD69" i="139"/>
  <c r="F26" i="139"/>
  <c r="D27" i="139"/>
  <c r="D20" i="139"/>
  <c r="F43" i="139"/>
  <c r="D44" i="139"/>
  <c r="D48" i="139"/>
  <c r="D57" i="139"/>
  <c r="D62" i="139"/>
  <c r="U33" i="139"/>
  <c r="AA18" i="139"/>
  <c r="K43" i="139"/>
  <c r="P43" i="139"/>
  <c r="G51" i="139"/>
  <c r="L43" i="139"/>
  <c r="AD43" i="139"/>
  <c r="V51" i="139"/>
  <c r="D11" i="139"/>
  <c r="F10" i="139"/>
  <c r="D22" i="139"/>
  <c r="D31" i="139"/>
  <c r="D50" i="139"/>
  <c r="D59" i="139"/>
  <c r="D64" i="139"/>
  <c r="M51" i="139"/>
  <c r="AA69" i="139"/>
  <c r="AH14" i="139"/>
  <c r="Z14" i="139"/>
  <c r="R43" i="139"/>
  <c r="J51" i="139"/>
  <c r="J69" i="139"/>
  <c r="X43" i="139"/>
  <c r="H9" i="139"/>
  <c r="H8" i="139" s="1"/>
  <c r="H7" i="139" s="1"/>
  <c r="AG51" i="139"/>
  <c r="I51" i="139"/>
  <c r="AF51" i="139"/>
  <c r="W43" i="139"/>
  <c r="W69" i="139"/>
  <c r="O33" i="139"/>
  <c r="L14" i="139"/>
  <c r="AB33" i="139"/>
  <c r="AB69" i="139"/>
  <c r="L33" i="139"/>
  <c r="L51" i="139"/>
  <c r="AD10" i="139"/>
  <c r="AD9" i="139" s="1"/>
  <c r="AD8" i="139" s="1"/>
  <c r="V10" i="139"/>
  <c r="V9" i="139" s="1"/>
  <c r="V8" i="139" s="1"/>
  <c r="N18" i="139"/>
  <c r="D28" i="139"/>
  <c r="D24" i="139"/>
  <c r="D35" i="139"/>
  <c r="F51" i="139"/>
  <c r="D52" i="139"/>
  <c r="D61" i="139"/>
  <c r="D66" i="139"/>
  <c r="AI43" i="139"/>
  <c r="AA10" i="139"/>
  <c r="AA33" i="139"/>
  <c r="S33" i="139"/>
  <c r="K14" i="139"/>
  <c r="K51" i="139"/>
  <c r="F18" i="139"/>
  <c r="D19" i="139"/>
  <c r="Z43" i="139"/>
  <c r="Z51" i="139"/>
  <c r="R51" i="139"/>
  <c r="R69" i="139"/>
  <c r="J26" i="139"/>
  <c r="Y43" i="139"/>
  <c r="AF69" i="139"/>
  <c r="H43" i="139"/>
  <c r="L18" i="139"/>
  <c r="P33" i="139"/>
  <c r="AE69" i="139"/>
  <c r="G18" i="139"/>
  <c r="G43" i="139"/>
  <c r="AJ51" i="139"/>
  <c r="T43" i="139"/>
  <c r="L26" i="139"/>
  <c r="V69" i="139"/>
  <c r="F14" i="139"/>
  <c r="D15" i="139"/>
  <c r="D40" i="139"/>
  <c r="D37" i="139"/>
  <c r="D54" i="139"/>
  <c r="D63" i="139"/>
  <c r="D68" i="139"/>
  <c r="U14" i="139"/>
  <c r="U69" i="139"/>
  <c r="AI51" i="139"/>
  <c r="S69" i="139"/>
  <c r="D17" i="139"/>
  <c r="Y26" i="139"/>
  <c r="Y33" i="139"/>
  <c r="Q43" i="139"/>
  <c r="H33" i="139"/>
  <c r="AE33" i="139"/>
  <c r="AE51" i="139"/>
  <c r="D12" i="139"/>
  <c r="V18" i="139"/>
  <c r="D36" i="139"/>
  <c r="D45" i="139"/>
  <c r="D39" i="139"/>
  <c r="D56" i="139"/>
  <c r="D65" i="139"/>
  <c r="D70" i="139"/>
  <c r="F69" i="139"/>
  <c r="U26" i="139"/>
  <c r="M33" i="139"/>
  <c r="AA51" i="139"/>
  <c r="K18" i="139"/>
  <c r="AB18" i="139"/>
  <c r="X33" i="139"/>
  <c r="Q33" i="139"/>
  <c r="Q69" i="139"/>
  <c r="I33" i="139"/>
  <c r="W10" i="139"/>
  <c r="W9" i="139" s="1"/>
  <c r="W8" i="139" s="1"/>
  <c r="P51" i="139"/>
  <c r="P69" i="139"/>
  <c r="AB26" i="139"/>
  <c r="T33" i="139"/>
  <c r="V43" i="139"/>
  <c r="D13" i="139"/>
  <c r="D38" i="139"/>
  <c r="D41" i="139"/>
  <c r="D49" i="139"/>
  <c r="D67" i="139"/>
  <c r="D72" i="139"/>
  <c r="AC51" i="139"/>
  <c r="M69" i="139"/>
  <c r="AA43" i="139"/>
  <c r="S10" i="139"/>
  <c r="S14" i="139"/>
  <c r="D21" i="139"/>
  <c r="Z69" i="139"/>
  <c r="AH51" i="139"/>
  <c r="AH69" i="139"/>
  <c r="R33" i="139"/>
  <c r="J14" i="139"/>
  <c r="X26" i="139"/>
  <c r="X51" i="139"/>
  <c r="AG43" i="139"/>
  <c r="I43" i="139"/>
  <c r="AF33" i="139"/>
  <c r="AF43" i="139"/>
  <c r="O10" i="139"/>
  <c r="O9" i="139" s="1"/>
  <c r="O8" i="139" s="1"/>
  <c r="O18" i="139"/>
  <c r="G26" i="139"/>
  <c r="AJ26" i="139"/>
  <c r="AD51" i="139"/>
  <c r="N33" i="139"/>
  <c r="N26" i="139"/>
  <c r="N69" i="139"/>
  <c r="D30" i="139"/>
  <c r="D42" i="139"/>
  <c r="D58" i="139"/>
  <c r="D53" i="139"/>
  <c r="D71" i="139"/>
  <c r="AC33" i="139"/>
  <c r="M26" i="139"/>
  <c r="AI33" i="139"/>
  <c r="AI69" i="139"/>
  <c r="AA14" i="139"/>
  <c r="S43" i="139"/>
  <c r="K69" i="139"/>
  <c r="G9" i="132"/>
  <c r="I9" i="132" s="1"/>
  <c r="G10" i="132"/>
  <c r="I10" i="132" s="1"/>
  <c r="G11" i="132"/>
  <c r="I11" i="132" s="1"/>
  <c r="G12" i="132"/>
  <c r="I12" i="132" s="1"/>
  <c r="G13" i="132"/>
  <c r="I13" i="132" s="1"/>
  <c r="G14" i="132"/>
  <c r="I14" i="132" s="1"/>
  <c r="G15" i="132"/>
  <c r="I15" i="132" s="1"/>
  <c r="G16" i="132"/>
  <c r="I16" i="132" s="1"/>
  <c r="G17" i="132"/>
  <c r="I17" i="132" s="1"/>
  <c r="G18" i="132"/>
  <c r="I18" i="132" s="1"/>
  <c r="G19" i="132"/>
  <c r="I19" i="132" s="1"/>
  <c r="G20" i="132"/>
  <c r="I20" i="132" s="1"/>
  <c r="G21" i="132"/>
  <c r="I21" i="132" s="1"/>
  <c r="G22" i="132"/>
  <c r="I22" i="132" s="1"/>
  <c r="G23" i="132"/>
  <c r="I23" i="132" s="1"/>
  <c r="G24" i="132"/>
  <c r="I24" i="132" s="1"/>
  <c r="G25" i="132"/>
  <c r="I25" i="132" s="1"/>
  <c r="G26" i="132"/>
  <c r="I26" i="132" s="1"/>
  <c r="G27" i="132"/>
  <c r="I27" i="132" s="1"/>
  <c r="G28" i="132"/>
  <c r="I28" i="132" s="1"/>
  <c r="G29" i="132"/>
  <c r="I29" i="132" s="1"/>
  <c r="G30" i="132"/>
  <c r="I30" i="132" s="1"/>
  <c r="G31" i="132"/>
  <c r="I31" i="132" s="1"/>
  <c r="G32" i="132"/>
  <c r="I32" i="132" s="1"/>
  <c r="G33" i="132"/>
  <c r="I33" i="132" s="1"/>
  <c r="G34" i="132"/>
  <c r="I34" i="132" s="1"/>
  <c r="G35" i="132"/>
  <c r="I35" i="132" s="1"/>
  <c r="G36" i="132"/>
  <c r="I36" i="132" s="1"/>
  <c r="G37" i="132"/>
  <c r="I37" i="132" s="1"/>
  <c r="G38" i="132"/>
  <c r="I38" i="132" s="1"/>
  <c r="G39" i="132"/>
  <c r="I39" i="132" s="1"/>
  <c r="G40" i="132"/>
  <c r="I40" i="132" s="1"/>
  <c r="G41" i="132"/>
  <c r="I41" i="132" s="1"/>
  <c r="G42" i="132"/>
  <c r="I42" i="132" s="1"/>
  <c r="G43" i="132"/>
  <c r="I43" i="132" s="1"/>
  <c r="G44" i="132"/>
  <c r="I44" i="132" s="1"/>
  <c r="G45" i="132"/>
  <c r="I45" i="132" s="1"/>
  <c r="G46" i="132"/>
  <c r="I46" i="132" s="1"/>
  <c r="G47" i="132"/>
  <c r="I47" i="132" s="1"/>
  <c r="G48" i="132"/>
  <c r="I48" i="132" s="1"/>
  <c r="G49" i="132"/>
  <c r="I49" i="132" s="1"/>
  <c r="G50" i="132"/>
  <c r="I50" i="132" s="1"/>
  <c r="G51" i="132"/>
  <c r="I51" i="132" s="1"/>
  <c r="G52" i="132"/>
  <c r="I52" i="132" s="1"/>
  <c r="G53" i="132"/>
  <c r="I53" i="132" s="1"/>
  <c r="G54" i="132"/>
  <c r="I54" i="132" s="1"/>
  <c r="G55" i="132"/>
  <c r="I55" i="132" s="1"/>
  <c r="G56" i="132"/>
  <c r="I56" i="132" s="1"/>
  <c r="G57" i="132"/>
  <c r="I57" i="132" s="1"/>
  <c r="G58" i="132"/>
  <c r="I58" i="132" s="1"/>
  <c r="G59" i="132"/>
  <c r="I59" i="132" s="1"/>
  <c r="G60" i="132"/>
  <c r="I60" i="132" s="1"/>
  <c r="G61" i="132"/>
  <c r="I61" i="132" s="1"/>
  <c r="G62" i="132"/>
  <c r="I62" i="132" s="1"/>
  <c r="G63" i="132"/>
  <c r="I63" i="132" s="1"/>
  <c r="G64" i="132"/>
  <c r="I64" i="132" s="1"/>
  <c r="G65" i="132"/>
  <c r="I65" i="132" s="1"/>
  <c r="G66" i="132"/>
  <c r="I66" i="132" s="1"/>
  <c r="G67" i="132"/>
  <c r="I67" i="132" s="1"/>
  <c r="G68" i="132"/>
  <c r="I68" i="132" s="1"/>
  <c r="G69" i="132"/>
  <c r="I69" i="132" s="1"/>
  <c r="G70" i="132"/>
  <c r="I70" i="132" s="1"/>
  <c r="G71" i="132"/>
  <c r="I71" i="132" s="1"/>
  <c r="G72" i="132"/>
  <c r="I72" i="132" s="1"/>
  <c r="G8" i="132"/>
  <c r="I8" i="132" s="1"/>
  <c r="F9" i="132"/>
  <c r="F10" i="132"/>
  <c r="F11" i="132"/>
  <c r="F12" i="132"/>
  <c r="F13" i="132"/>
  <c r="F14" i="132"/>
  <c r="F15" i="132"/>
  <c r="F16" i="132"/>
  <c r="F17" i="132"/>
  <c r="F18" i="132"/>
  <c r="F19" i="132"/>
  <c r="F20" i="132"/>
  <c r="F21" i="132"/>
  <c r="F22" i="132"/>
  <c r="F23" i="132"/>
  <c r="F24" i="132"/>
  <c r="F25" i="132"/>
  <c r="F26" i="132"/>
  <c r="F27" i="132"/>
  <c r="F28" i="132"/>
  <c r="F29" i="132"/>
  <c r="F30" i="132"/>
  <c r="F31" i="132"/>
  <c r="F32" i="132"/>
  <c r="F33" i="132"/>
  <c r="F34" i="132"/>
  <c r="F35" i="132"/>
  <c r="F36" i="132"/>
  <c r="F37" i="132"/>
  <c r="F38" i="132"/>
  <c r="F39" i="132"/>
  <c r="F40" i="132"/>
  <c r="F41" i="132"/>
  <c r="F42" i="132"/>
  <c r="F43" i="132"/>
  <c r="F44" i="132"/>
  <c r="F45" i="132"/>
  <c r="F46" i="132"/>
  <c r="F47" i="132"/>
  <c r="F48" i="132"/>
  <c r="F49" i="132"/>
  <c r="F50" i="132"/>
  <c r="F51" i="132"/>
  <c r="F52" i="132"/>
  <c r="F53" i="132"/>
  <c r="F54" i="132"/>
  <c r="F55" i="132"/>
  <c r="F56" i="132"/>
  <c r="F57" i="132"/>
  <c r="F58" i="132"/>
  <c r="F59" i="132"/>
  <c r="F60" i="132"/>
  <c r="F61" i="132"/>
  <c r="F62" i="132"/>
  <c r="F63" i="132"/>
  <c r="F64" i="132"/>
  <c r="F65" i="132"/>
  <c r="F66" i="132"/>
  <c r="F67" i="132"/>
  <c r="F68" i="132"/>
  <c r="F69" i="132"/>
  <c r="F70" i="132"/>
  <c r="F71" i="132"/>
  <c r="F72" i="132"/>
  <c r="F8" i="132"/>
  <c r="BK437" i="3"/>
  <c r="BJ437" i="3"/>
  <c r="BI437" i="3"/>
  <c r="BH437" i="3"/>
  <c r="BG437" i="3"/>
  <c r="BF437" i="3"/>
  <c r="BE437" i="3"/>
  <c r="BD437" i="3"/>
  <c r="BC437" i="3"/>
  <c r="BB437" i="3"/>
  <c r="BA437" i="3"/>
  <c r="AZ437" i="3"/>
  <c r="AY437" i="3"/>
  <c r="AX437" i="3"/>
  <c r="AW437" i="3"/>
  <c r="AV437" i="3"/>
  <c r="AU437" i="3"/>
  <c r="AT437" i="3"/>
  <c r="AS437" i="3"/>
  <c r="AR437" i="3"/>
  <c r="AQ437" i="3"/>
  <c r="AP437" i="3"/>
  <c r="AO437" i="3"/>
  <c r="AN437" i="3"/>
  <c r="AM437" i="3"/>
  <c r="AL437" i="3"/>
  <c r="AK437" i="3"/>
  <c r="AJ437" i="3"/>
  <c r="AI437" i="3"/>
  <c r="AH437" i="3"/>
  <c r="AG437" i="3"/>
  <c r="AF437" i="3"/>
  <c r="AE437" i="3"/>
  <c r="AD437" i="3"/>
  <c r="AC437" i="3"/>
  <c r="AB437" i="3"/>
  <c r="AA437" i="3"/>
  <c r="Z437" i="3"/>
  <c r="Y437" i="3"/>
  <c r="X437" i="3"/>
  <c r="W437" i="3"/>
  <c r="V437" i="3"/>
  <c r="U437" i="3"/>
  <c r="T437" i="3"/>
  <c r="S437" i="3"/>
  <c r="R437" i="3"/>
  <c r="Q437" i="3"/>
  <c r="P437" i="3"/>
  <c r="O437" i="3"/>
  <c r="N437" i="3"/>
  <c r="M437" i="3"/>
  <c r="L437" i="3"/>
  <c r="K437" i="3"/>
  <c r="J437"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P431" i="3"/>
  <c r="O431" i="3"/>
  <c r="N431" i="3"/>
  <c r="M431" i="3"/>
  <c r="L431" i="3"/>
  <c r="K431" i="3"/>
  <c r="J431" i="3"/>
  <c r="BK425" i="3"/>
  <c r="BJ425" i="3"/>
  <c r="BI425" i="3"/>
  <c r="BH425" i="3"/>
  <c r="BG425" i="3"/>
  <c r="BF425" i="3"/>
  <c r="BE425" i="3"/>
  <c r="BD425" i="3"/>
  <c r="BC425" i="3"/>
  <c r="BB425" i="3"/>
  <c r="BA425" i="3"/>
  <c r="AZ425" i="3"/>
  <c r="AY425" i="3"/>
  <c r="AX425" i="3"/>
  <c r="AW425" i="3"/>
  <c r="AV425" i="3"/>
  <c r="AU425" i="3"/>
  <c r="AT425" i="3"/>
  <c r="AS425" i="3"/>
  <c r="AR425" i="3"/>
  <c r="AQ425" i="3"/>
  <c r="AP425" i="3"/>
  <c r="AO425" i="3"/>
  <c r="AN425" i="3"/>
  <c r="AM425" i="3"/>
  <c r="AL425" i="3"/>
  <c r="AK425" i="3"/>
  <c r="AJ425" i="3"/>
  <c r="AI425" i="3"/>
  <c r="AH425" i="3"/>
  <c r="AG425" i="3"/>
  <c r="AF425" i="3"/>
  <c r="AE425" i="3"/>
  <c r="AD425" i="3"/>
  <c r="AC425" i="3"/>
  <c r="AB425" i="3"/>
  <c r="AA425" i="3"/>
  <c r="Z425" i="3"/>
  <c r="Y425" i="3"/>
  <c r="X425" i="3"/>
  <c r="W425" i="3"/>
  <c r="V425" i="3"/>
  <c r="U425" i="3"/>
  <c r="T425" i="3"/>
  <c r="S425" i="3"/>
  <c r="R425" i="3"/>
  <c r="Q425" i="3"/>
  <c r="P425" i="3"/>
  <c r="O425" i="3"/>
  <c r="N425" i="3"/>
  <c r="M425" i="3"/>
  <c r="L425" i="3"/>
  <c r="K425" i="3"/>
  <c r="J425" i="3"/>
  <c r="BK419" i="3"/>
  <c r="BJ419" i="3"/>
  <c r="BI419" i="3"/>
  <c r="BH419" i="3"/>
  <c r="BG419" i="3"/>
  <c r="BF419" i="3"/>
  <c r="BE419" i="3"/>
  <c r="BD419" i="3"/>
  <c r="BC419" i="3"/>
  <c r="BB419" i="3"/>
  <c r="BA419" i="3"/>
  <c r="AZ419" i="3"/>
  <c r="AY419" i="3"/>
  <c r="AX419" i="3"/>
  <c r="AW419" i="3"/>
  <c r="AV419" i="3"/>
  <c r="AU419" i="3"/>
  <c r="AT419" i="3"/>
  <c r="AS419" i="3"/>
  <c r="AR419" i="3"/>
  <c r="AQ419" i="3"/>
  <c r="AP419" i="3"/>
  <c r="AO419" i="3"/>
  <c r="AN419" i="3"/>
  <c r="AM419" i="3"/>
  <c r="AL419" i="3"/>
  <c r="AK419" i="3"/>
  <c r="AJ419" i="3"/>
  <c r="AI419" i="3"/>
  <c r="AH419" i="3"/>
  <c r="AG419" i="3"/>
  <c r="AF419" i="3"/>
  <c r="AE419" i="3"/>
  <c r="AD419" i="3"/>
  <c r="AC419" i="3"/>
  <c r="AB419" i="3"/>
  <c r="AA419" i="3"/>
  <c r="Z419" i="3"/>
  <c r="Y419" i="3"/>
  <c r="X419" i="3"/>
  <c r="W419" i="3"/>
  <c r="V419" i="3"/>
  <c r="U419" i="3"/>
  <c r="T419" i="3"/>
  <c r="S419" i="3"/>
  <c r="R419" i="3"/>
  <c r="Q419" i="3"/>
  <c r="P419" i="3"/>
  <c r="O419" i="3"/>
  <c r="N419" i="3"/>
  <c r="M419" i="3"/>
  <c r="L419" i="3"/>
  <c r="K419" i="3"/>
  <c r="J419" i="3"/>
  <c r="BK413" i="3"/>
  <c r="BJ413" i="3"/>
  <c r="BI413" i="3"/>
  <c r="BH413" i="3"/>
  <c r="BG413" i="3"/>
  <c r="BF413" i="3"/>
  <c r="BE413" i="3"/>
  <c r="BD413" i="3"/>
  <c r="BC413" i="3"/>
  <c r="BB413" i="3"/>
  <c r="BA413" i="3"/>
  <c r="AZ413" i="3"/>
  <c r="AY413" i="3"/>
  <c r="AX413" i="3"/>
  <c r="AW413" i="3"/>
  <c r="AV413" i="3"/>
  <c r="AU413" i="3"/>
  <c r="AT413" i="3"/>
  <c r="AS413" i="3"/>
  <c r="AR413" i="3"/>
  <c r="AQ413" i="3"/>
  <c r="AP413" i="3"/>
  <c r="AO413" i="3"/>
  <c r="AN413" i="3"/>
  <c r="AM413" i="3"/>
  <c r="AL413" i="3"/>
  <c r="AK413" i="3"/>
  <c r="AJ413" i="3"/>
  <c r="AI413" i="3"/>
  <c r="AH413" i="3"/>
  <c r="AG413" i="3"/>
  <c r="AF413" i="3"/>
  <c r="AE413" i="3"/>
  <c r="AD413" i="3"/>
  <c r="AC413" i="3"/>
  <c r="AB413" i="3"/>
  <c r="AA413" i="3"/>
  <c r="Z413" i="3"/>
  <c r="Y413" i="3"/>
  <c r="X413" i="3"/>
  <c r="W413" i="3"/>
  <c r="V413" i="3"/>
  <c r="U413" i="3"/>
  <c r="T413" i="3"/>
  <c r="S413" i="3"/>
  <c r="R413" i="3"/>
  <c r="Q413" i="3"/>
  <c r="P413" i="3"/>
  <c r="O413" i="3"/>
  <c r="N413" i="3"/>
  <c r="M413" i="3"/>
  <c r="L413" i="3"/>
  <c r="K413" i="3"/>
  <c r="J413" i="3"/>
  <c r="BK407" i="3"/>
  <c r="BJ407" i="3"/>
  <c r="BI407" i="3"/>
  <c r="BH407" i="3"/>
  <c r="BG407" i="3"/>
  <c r="BF407" i="3"/>
  <c r="BE407" i="3"/>
  <c r="BD407" i="3"/>
  <c r="BC407" i="3"/>
  <c r="BB407" i="3"/>
  <c r="BA407" i="3"/>
  <c r="AZ407" i="3"/>
  <c r="AY407" i="3"/>
  <c r="AX407" i="3"/>
  <c r="AW407" i="3"/>
  <c r="AV407" i="3"/>
  <c r="AU407" i="3"/>
  <c r="AT407" i="3"/>
  <c r="AS407" i="3"/>
  <c r="AR407" i="3"/>
  <c r="AQ407" i="3"/>
  <c r="AP407" i="3"/>
  <c r="AO407" i="3"/>
  <c r="AN407" i="3"/>
  <c r="AM407" i="3"/>
  <c r="AL407" i="3"/>
  <c r="AK407" i="3"/>
  <c r="AJ407" i="3"/>
  <c r="AI407" i="3"/>
  <c r="AH407" i="3"/>
  <c r="AG407" i="3"/>
  <c r="AF407" i="3"/>
  <c r="AE407" i="3"/>
  <c r="AD407" i="3"/>
  <c r="AC407" i="3"/>
  <c r="AB407" i="3"/>
  <c r="AA407" i="3"/>
  <c r="Z407" i="3"/>
  <c r="Y407" i="3"/>
  <c r="X407" i="3"/>
  <c r="W407" i="3"/>
  <c r="V407" i="3"/>
  <c r="U407" i="3"/>
  <c r="T407" i="3"/>
  <c r="S407" i="3"/>
  <c r="R407" i="3"/>
  <c r="Q407" i="3"/>
  <c r="P407" i="3"/>
  <c r="O407" i="3"/>
  <c r="N407" i="3"/>
  <c r="M407" i="3"/>
  <c r="L407" i="3"/>
  <c r="K407" i="3"/>
  <c r="J407" i="3"/>
  <c r="BK401" i="3"/>
  <c r="BJ401" i="3"/>
  <c r="BI401" i="3"/>
  <c r="BH401" i="3"/>
  <c r="BG401" i="3"/>
  <c r="BF401" i="3"/>
  <c r="BE401" i="3"/>
  <c r="BD401" i="3"/>
  <c r="BC401" i="3"/>
  <c r="BB401" i="3"/>
  <c r="BA401" i="3"/>
  <c r="AZ401" i="3"/>
  <c r="AY401" i="3"/>
  <c r="AX401" i="3"/>
  <c r="AW401" i="3"/>
  <c r="AV401" i="3"/>
  <c r="AU401" i="3"/>
  <c r="AT401" i="3"/>
  <c r="AS401" i="3"/>
  <c r="AR401" i="3"/>
  <c r="AQ401" i="3"/>
  <c r="AP401" i="3"/>
  <c r="AO401" i="3"/>
  <c r="AN401" i="3"/>
  <c r="AM401" i="3"/>
  <c r="AL401" i="3"/>
  <c r="AK401" i="3"/>
  <c r="AJ401" i="3"/>
  <c r="AI401" i="3"/>
  <c r="AH401" i="3"/>
  <c r="AG401" i="3"/>
  <c r="AF401" i="3"/>
  <c r="AE401" i="3"/>
  <c r="AD401" i="3"/>
  <c r="AC401" i="3"/>
  <c r="AB401" i="3"/>
  <c r="AA401" i="3"/>
  <c r="Z401" i="3"/>
  <c r="Y401" i="3"/>
  <c r="X401" i="3"/>
  <c r="W401" i="3"/>
  <c r="V401" i="3"/>
  <c r="U401" i="3"/>
  <c r="T401" i="3"/>
  <c r="S401" i="3"/>
  <c r="R401" i="3"/>
  <c r="Q401" i="3"/>
  <c r="P401" i="3"/>
  <c r="O401" i="3"/>
  <c r="N401" i="3"/>
  <c r="M401" i="3"/>
  <c r="L401" i="3"/>
  <c r="K401" i="3"/>
  <c r="J401" i="3"/>
  <c r="BK396" i="3"/>
  <c r="BJ396" i="3"/>
  <c r="BI396" i="3"/>
  <c r="BH396" i="3"/>
  <c r="BG396" i="3"/>
  <c r="BF396" i="3"/>
  <c r="BE396" i="3"/>
  <c r="BD396" i="3"/>
  <c r="BC396" i="3"/>
  <c r="BB396" i="3"/>
  <c r="BA396" i="3"/>
  <c r="AZ396" i="3"/>
  <c r="AY396" i="3"/>
  <c r="AX396" i="3"/>
  <c r="AW396" i="3"/>
  <c r="AV396" i="3"/>
  <c r="AU396" i="3"/>
  <c r="AT396" i="3"/>
  <c r="AS396" i="3"/>
  <c r="AR396" i="3"/>
  <c r="AQ396" i="3"/>
  <c r="AP396" i="3"/>
  <c r="AO396" i="3"/>
  <c r="AN396" i="3"/>
  <c r="AM396" i="3"/>
  <c r="AL396" i="3"/>
  <c r="AK396" i="3"/>
  <c r="AJ396" i="3"/>
  <c r="AI396" i="3"/>
  <c r="AH396" i="3"/>
  <c r="AG396" i="3"/>
  <c r="AF396" i="3"/>
  <c r="AE396" i="3"/>
  <c r="AD396" i="3"/>
  <c r="AC396" i="3"/>
  <c r="AB396" i="3"/>
  <c r="AA396" i="3"/>
  <c r="Z396" i="3"/>
  <c r="Y396" i="3"/>
  <c r="X396" i="3"/>
  <c r="W396" i="3"/>
  <c r="V396" i="3"/>
  <c r="U396" i="3"/>
  <c r="T396" i="3"/>
  <c r="S396" i="3"/>
  <c r="R396" i="3"/>
  <c r="Q396" i="3"/>
  <c r="P396" i="3"/>
  <c r="O396" i="3"/>
  <c r="N396" i="3"/>
  <c r="M396" i="3"/>
  <c r="L396" i="3"/>
  <c r="K396" i="3"/>
  <c r="J396" i="3"/>
  <c r="BK391" i="3"/>
  <c r="BJ391" i="3"/>
  <c r="BI391" i="3"/>
  <c r="BH391" i="3"/>
  <c r="BG391" i="3"/>
  <c r="BF391" i="3"/>
  <c r="BE391" i="3"/>
  <c r="BD391" i="3"/>
  <c r="BC391" i="3"/>
  <c r="BB391" i="3"/>
  <c r="BA391" i="3"/>
  <c r="AZ391" i="3"/>
  <c r="AY391" i="3"/>
  <c r="AX391" i="3"/>
  <c r="AW391" i="3"/>
  <c r="AV391" i="3"/>
  <c r="AU391" i="3"/>
  <c r="AT391" i="3"/>
  <c r="AS391" i="3"/>
  <c r="AR391" i="3"/>
  <c r="AQ391" i="3"/>
  <c r="AP391" i="3"/>
  <c r="AO391" i="3"/>
  <c r="AN391" i="3"/>
  <c r="AM391" i="3"/>
  <c r="AL391" i="3"/>
  <c r="AK391" i="3"/>
  <c r="AJ391" i="3"/>
  <c r="AI391" i="3"/>
  <c r="AH391" i="3"/>
  <c r="AG391" i="3"/>
  <c r="AF391" i="3"/>
  <c r="AE391" i="3"/>
  <c r="AD391" i="3"/>
  <c r="AC391" i="3"/>
  <c r="AB391" i="3"/>
  <c r="AA391" i="3"/>
  <c r="Z391" i="3"/>
  <c r="Y391" i="3"/>
  <c r="X391" i="3"/>
  <c r="W391" i="3"/>
  <c r="V391" i="3"/>
  <c r="U391" i="3"/>
  <c r="T391" i="3"/>
  <c r="S391" i="3"/>
  <c r="R391" i="3"/>
  <c r="Q391" i="3"/>
  <c r="P391" i="3"/>
  <c r="O391" i="3"/>
  <c r="N391" i="3"/>
  <c r="M391" i="3"/>
  <c r="L391" i="3"/>
  <c r="K391" i="3"/>
  <c r="J391" i="3"/>
  <c r="BK381" i="3"/>
  <c r="BJ381" i="3"/>
  <c r="BI381" i="3"/>
  <c r="BH381" i="3"/>
  <c r="BG381" i="3"/>
  <c r="BF381" i="3"/>
  <c r="BE381" i="3"/>
  <c r="BD381" i="3"/>
  <c r="BC381" i="3"/>
  <c r="BB381" i="3"/>
  <c r="BA381" i="3"/>
  <c r="AZ381" i="3"/>
  <c r="AY381" i="3"/>
  <c r="AX381" i="3"/>
  <c r="AW381" i="3"/>
  <c r="AV381" i="3"/>
  <c r="AU381" i="3"/>
  <c r="AT381" i="3"/>
  <c r="AS381" i="3"/>
  <c r="AR381" i="3"/>
  <c r="AQ381" i="3"/>
  <c r="AP381" i="3"/>
  <c r="AO381" i="3"/>
  <c r="AN381" i="3"/>
  <c r="AM381" i="3"/>
  <c r="AL381" i="3"/>
  <c r="AK381" i="3"/>
  <c r="AJ381" i="3"/>
  <c r="AI381" i="3"/>
  <c r="AH381" i="3"/>
  <c r="AG381" i="3"/>
  <c r="AF381" i="3"/>
  <c r="AE381" i="3"/>
  <c r="AD381" i="3"/>
  <c r="AC381" i="3"/>
  <c r="AB381" i="3"/>
  <c r="AA381" i="3"/>
  <c r="Z381" i="3"/>
  <c r="Y381" i="3"/>
  <c r="X381" i="3"/>
  <c r="W381" i="3"/>
  <c r="V381" i="3"/>
  <c r="U381" i="3"/>
  <c r="T381" i="3"/>
  <c r="S381" i="3"/>
  <c r="R381" i="3"/>
  <c r="Q381" i="3"/>
  <c r="P381" i="3"/>
  <c r="O381" i="3"/>
  <c r="N381" i="3"/>
  <c r="M381" i="3"/>
  <c r="L381" i="3"/>
  <c r="K381" i="3"/>
  <c r="J381" i="3"/>
  <c r="BK369" i="3"/>
  <c r="BJ369" i="3"/>
  <c r="BI369" i="3"/>
  <c r="BH369" i="3"/>
  <c r="BG369" i="3"/>
  <c r="BF369" i="3"/>
  <c r="BE369" i="3"/>
  <c r="BD369" i="3"/>
  <c r="BC369" i="3"/>
  <c r="BB369" i="3"/>
  <c r="BA369" i="3"/>
  <c r="AZ369" i="3"/>
  <c r="AY369" i="3"/>
  <c r="AX369" i="3"/>
  <c r="AW369" i="3"/>
  <c r="AV369" i="3"/>
  <c r="AU369" i="3"/>
  <c r="AT369" i="3"/>
  <c r="AS369" i="3"/>
  <c r="AR369" i="3"/>
  <c r="AQ369" i="3"/>
  <c r="AP369" i="3"/>
  <c r="AO369" i="3"/>
  <c r="AN369" i="3"/>
  <c r="AM369" i="3"/>
  <c r="AL369" i="3"/>
  <c r="AK369" i="3"/>
  <c r="AJ369" i="3"/>
  <c r="AI369" i="3"/>
  <c r="AH369" i="3"/>
  <c r="AG369" i="3"/>
  <c r="AF369" i="3"/>
  <c r="AE369" i="3"/>
  <c r="AD369" i="3"/>
  <c r="AC369" i="3"/>
  <c r="AB369" i="3"/>
  <c r="AA369" i="3"/>
  <c r="Z369" i="3"/>
  <c r="Y369" i="3"/>
  <c r="X369" i="3"/>
  <c r="W369" i="3"/>
  <c r="V369" i="3"/>
  <c r="U369" i="3"/>
  <c r="T369" i="3"/>
  <c r="S369" i="3"/>
  <c r="R369" i="3"/>
  <c r="Q369" i="3"/>
  <c r="P369" i="3"/>
  <c r="O369" i="3"/>
  <c r="N369" i="3"/>
  <c r="M369" i="3"/>
  <c r="L369" i="3"/>
  <c r="K369" i="3"/>
  <c r="J369" i="3"/>
  <c r="BK359" i="3"/>
  <c r="BJ359" i="3"/>
  <c r="BI359" i="3"/>
  <c r="BH359" i="3"/>
  <c r="BG359" i="3"/>
  <c r="BF359" i="3"/>
  <c r="BE359" i="3"/>
  <c r="BD359" i="3"/>
  <c r="BC359" i="3"/>
  <c r="BB359" i="3"/>
  <c r="BA359" i="3"/>
  <c r="AZ359" i="3"/>
  <c r="AY359" i="3"/>
  <c r="AX359" i="3"/>
  <c r="AW359" i="3"/>
  <c r="AV359" i="3"/>
  <c r="AU359" i="3"/>
  <c r="AT359" i="3"/>
  <c r="AS359" i="3"/>
  <c r="AR359" i="3"/>
  <c r="AQ359" i="3"/>
  <c r="AP359" i="3"/>
  <c r="AO359" i="3"/>
  <c r="AN359" i="3"/>
  <c r="AM359" i="3"/>
  <c r="AL359" i="3"/>
  <c r="AK359" i="3"/>
  <c r="AJ359" i="3"/>
  <c r="AI359" i="3"/>
  <c r="AH359" i="3"/>
  <c r="AG359" i="3"/>
  <c r="AF359" i="3"/>
  <c r="AE359" i="3"/>
  <c r="AD359" i="3"/>
  <c r="AC359" i="3"/>
  <c r="AB359" i="3"/>
  <c r="AA359" i="3"/>
  <c r="Z359" i="3"/>
  <c r="Y359" i="3"/>
  <c r="X359" i="3"/>
  <c r="W359" i="3"/>
  <c r="V359" i="3"/>
  <c r="U359" i="3"/>
  <c r="T359" i="3"/>
  <c r="S359" i="3"/>
  <c r="R359" i="3"/>
  <c r="Q359" i="3"/>
  <c r="P359" i="3"/>
  <c r="O359" i="3"/>
  <c r="N359" i="3"/>
  <c r="M359" i="3"/>
  <c r="L359" i="3"/>
  <c r="K359" i="3"/>
  <c r="J359" i="3"/>
  <c r="BK352" i="3"/>
  <c r="BJ352" i="3"/>
  <c r="BI352" i="3"/>
  <c r="BH352" i="3"/>
  <c r="BG352" i="3"/>
  <c r="BF352" i="3"/>
  <c r="BE352" i="3"/>
  <c r="BC352" i="3"/>
  <c r="BA352" i="3"/>
  <c r="AZ352" i="3"/>
  <c r="AY352" i="3"/>
  <c r="AX352" i="3"/>
  <c r="AW352" i="3"/>
  <c r="AV352" i="3"/>
  <c r="AU352" i="3"/>
  <c r="AT352" i="3"/>
  <c r="AS352" i="3"/>
  <c r="AR352" i="3"/>
  <c r="AO352" i="3"/>
  <c r="AM352" i="3"/>
  <c r="AL352" i="3"/>
  <c r="AK352" i="3"/>
  <c r="AJ352" i="3"/>
  <c r="AI352" i="3"/>
  <c r="AH352" i="3"/>
  <c r="AG352" i="3"/>
  <c r="AF352" i="3"/>
  <c r="AE352" i="3"/>
  <c r="AA352" i="3"/>
  <c r="Y352" i="3"/>
  <c r="X352" i="3"/>
  <c r="W352" i="3"/>
  <c r="V352" i="3"/>
  <c r="S352" i="3"/>
  <c r="R352" i="3"/>
  <c r="P352" i="3"/>
  <c r="O352" i="3"/>
  <c r="N352" i="3"/>
  <c r="M352" i="3"/>
  <c r="J352" i="3"/>
  <c r="BK348" i="3"/>
  <c r="BJ348" i="3"/>
  <c r="BI348" i="3"/>
  <c r="BH348" i="3"/>
  <c r="BG348" i="3"/>
  <c r="BF348" i="3"/>
  <c r="BE348" i="3"/>
  <c r="BD348" i="3"/>
  <c r="BC348" i="3"/>
  <c r="BB348" i="3"/>
  <c r="BA348" i="3"/>
  <c r="AZ348" i="3"/>
  <c r="AY348" i="3"/>
  <c r="AX348" i="3"/>
  <c r="AW348" i="3"/>
  <c r="AV348" i="3"/>
  <c r="AU348" i="3"/>
  <c r="AT348" i="3"/>
  <c r="AS348" i="3"/>
  <c r="AR348" i="3"/>
  <c r="AQ348" i="3"/>
  <c r="AP348" i="3"/>
  <c r="AO348" i="3"/>
  <c r="AN348" i="3"/>
  <c r="AM348" i="3"/>
  <c r="AL348" i="3"/>
  <c r="AK348" i="3"/>
  <c r="AJ348" i="3"/>
  <c r="AI348" i="3"/>
  <c r="AH348" i="3"/>
  <c r="AG348" i="3"/>
  <c r="AF348" i="3"/>
  <c r="AE348" i="3"/>
  <c r="AD348" i="3"/>
  <c r="AC348" i="3"/>
  <c r="AB348" i="3"/>
  <c r="AA348" i="3"/>
  <c r="Z348" i="3"/>
  <c r="Y348" i="3"/>
  <c r="X348" i="3"/>
  <c r="W348" i="3"/>
  <c r="V348" i="3"/>
  <c r="U348" i="3"/>
  <c r="T348" i="3"/>
  <c r="S348" i="3"/>
  <c r="R348" i="3"/>
  <c r="Q348" i="3"/>
  <c r="P348" i="3"/>
  <c r="O348" i="3"/>
  <c r="N348" i="3"/>
  <c r="M348" i="3"/>
  <c r="L348" i="3"/>
  <c r="K348" i="3"/>
  <c r="J348" i="3"/>
  <c r="BK342" i="3"/>
  <c r="BJ342" i="3"/>
  <c r="BI342" i="3"/>
  <c r="BH342" i="3"/>
  <c r="BG342" i="3"/>
  <c r="BF342" i="3"/>
  <c r="BE342" i="3"/>
  <c r="BD342" i="3"/>
  <c r="BC342" i="3"/>
  <c r="BB342" i="3"/>
  <c r="BA342" i="3"/>
  <c r="AZ342" i="3"/>
  <c r="AY342" i="3"/>
  <c r="AX342" i="3"/>
  <c r="AW342" i="3"/>
  <c r="AV342" i="3"/>
  <c r="AU342" i="3"/>
  <c r="AT342" i="3"/>
  <c r="AS342" i="3"/>
  <c r="AR342" i="3"/>
  <c r="AQ342" i="3"/>
  <c r="AP342" i="3"/>
  <c r="AO342" i="3"/>
  <c r="AN342" i="3"/>
  <c r="AM342" i="3"/>
  <c r="AL342" i="3"/>
  <c r="AK342" i="3"/>
  <c r="AJ342" i="3"/>
  <c r="AI342" i="3"/>
  <c r="AH342" i="3"/>
  <c r="AG342" i="3"/>
  <c r="AF342" i="3"/>
  <c r="AE342" i="3"/>
  <c r="AD342" i="3"/>
  <c r="AC342" i="3"/>
  <c r="AB342" i="3"/>
  <c r="AA342" i="3"/>
  <c r="Z342" i="3"/>
  <c r="Y342" i="3"/>
  <c r="X342" i="3"/>
  <c r="W342" i="3"/>
  <c r="V342" i="3"/>
  <c r="U342" i="3"/>
  <c r="T342" i="3"/>
  <c r="S342" i="3"/>
  <c r="R342" i="3"/>
  <c r="Q342" i="3"/>
  <c r="P342" i="3"/>
  <c r="O342" i="3"/>
  <c r="N342" i="3"/>
  <c r="M342" i="3"/>
  <c r="L342" i="3"/>
  <c r="K342" i="3"/>
  <c r="J342" i="3"/>
  <c r="BK335" i="3"/>
  <c r="BJ335" i="3"/>
  <c r="BI335" i="3"/>
  <c r="BH335" i="3"/>
  <c r="BG335" i="3"/>
  <c r="BF335" i="3"/>
  <c r="BE335" i="3"/>
  <c r="BC335" i="3"/>
  <c r="BA335" i="3"/>
  <c r="AZ335" i="3"/>
  <c r="AY335" i="3"/>
  <c r="AX335" i="3"/>
  <c r="AW335" i="3"/>
  <c r="AV335" i="3"/>
  <c r="AU335" i="3"/>
  <c r="AT335" i="3"/>
  <c r="AS335" i="3"/>
  <c r="AR335" i="3"/>
  <c r="AO335" i="3"/>
  <c r="AM335" i="3"/>
  <c r="AL335" i="3"/>
  <c r="AK335" i="3"/>
  <c r="AJ335" i="3"/>
  <c r="AI335" i="3"/>
  <c r="AH335" i="3"/>
  <c r="AG335" i="3"/>
  <c r="AF335" i="3"/>
  <c r="AE335" i="3"/>
  <c r="AA335" i="3"/>
  <c r="Y335" i="3"/>
  <c r="X335" i="3"/>
  <c r="W335" i="3"/>
  <c r="V335" i="3"/>
  <c r="S335" i="3"/>
  <c r="R335" i="3"/>
  <c r="P335" i="3"/>
  <c r="O335" i="3"/>
  <c r="N335" i="3"/>
  <c r="M335" i="3"/>
  <c r="J335" i="3"/>
  <c r="BK328" i="3"/>
  <c r="BJ328" i="3"/>
  <c r="BI328" i="3"/>
  <c r="BH328" i="3"/>
  <c r="BG328" i="3"/>
  <c r="BF328" i="3"/>
  <c r="BE328" i="3"/>
  <c r="BD328" i="3"/>
  <c r="BC328" i="3"/>
  <c r="BB328" i="3"/>
  <c r="BA328" i="3"/>
  <c r="AZ328" i="3"/>
  <c r="AY328" i="3"/>
  <c r="AX328" i="3"/>
  <c r="AW328" i="3"/>
  <c r="AV328" i="3"/>
  <c r="AU328" i="3"/>
  <c r="AT328" i="3"/>
  <c r="AS328" i="3"/>
  <c r="AR328" i="3"/>
  <c r="AQ328" i="3"/>
  <c r="AP328" i="3"/>
  <c r="AO328" i="3"/>
  <c r="AN328" i="3"/>
  <c r="AM328" i="3"/>
  <c r="AL328" i="3"/>
  <c r="AK328" i="3"/>
  <c r="AJ328" i="3"/>
  <c r="AI328" i="3"/>
  <c r="AH328" i="3"/>
  <c r="AG328" i="3"/>
  <c r="AF328" i="3"/>
  <c r="AE328" i="3"/>
  <c r="AD328" i="3"/>
  <c r="AC328" i="3"/>
  <c r="AB328" i="3"/>
  <c r="AA328" i="3"/>
  <c r="Z328" i="3"/>
  <c r="Y328" i="3"/>
  <c r="X328" i="3"/>
  <c r="W328" i="3"/>
  <c r="V328" i="3"/>
  <c r="U328" i="3"/>
  <c r="T328" i="3"/>
  <c r="S328" i="3"/>
  <c r="R328" i="3"/>
  <c r="Q328" i="3"/>
  <c r="P328" i="3"/>
  <c r="O328" i="3"/>
  <c r="N328" i="3"/>
  <c r="M328" i="3"/>
  <c r="L328" i="3"/>
  <c r="K328" i="3"/>
  <c r="J328" i="3"/>
  <c r="BK319" i="3"/>
  <c r="BJ319" i="3"/>
  <c r="BI319" i="3"/>
  <c r="BH319" i="3"/>
  <c r="BG319" i="3"/>
  <c r="BF319" i="3"/>
  <c r="BE319" i="3"/>
  <c r="BD319" i="3"/>
  <c r="BC319" i="3"/>
  <c r="BB319" i="3"/>
  <c r="BA319" i="3"/>
  <c r="AZ319" i="3"/>
  <c r="AY319" i="3"/>
  <c r="AX319" i="3"/>
  <c r="AW319" i="3"/>
  <c r="AV319" i="3"/>
  <c r="AU319" i="3"/>
  <c r="AT319" i="3"/>
  <c r="AS319" i="3"/>
  <c r="AR319" i="3"/>
  <c r="AQ319" i="3"/>
  <c r="AP319" i="3"/>
  <c r="AO319" i="3"/>
  <c r="AN319" i="3"/>
  <c r="AM319" i="3"/>
  <c r="AL319" i="3"/>
  <c r="AK319" i="3"/>
  <c r="AJ319" i="3"/>
  <c r="AI319" i="3"/>
  <c r="AH319" i="3"/>
  <c r="AG319" i="3"/>
  <c r="AF319" i="3"/>
  <c r="AE319" i="3"/>
  <c r="AD319" i="3"/>
  <c r="AC319" i="3"/>
  <c r="AB319" i="3"/>
  <c r="AA319" i="3"/>
  <c r="Z319" i="3"/>
  <c r="Y319" i="3"/>
  <c r="X319" i="3"/>
  <c r="W319" i="3"/>
  <c r="V319" i="3"/>
  <c r="U319" i="3"/>
  <c r="T319" i="3"/>
  <c r="S319" i="3"/>
  <c r="R319" i="3"/>
  <c r="Q319" i="3"/>
  <c r="P319" i="3"/>
  <c r="O319" i="3"/>
  <c r="N319" i="3"/>
  <c r="M319" i="3"/>
  <c r="L319" i="3"/>
  <c r="K319" i="3"/>
  <c r="J319" i="3"/>
  <c r="BK310" i="3"/>
  <c r="BJ310" i="3"/>
  <c r="BI310" i="3"/>
  <c r="BH310" i="3"/>
  <c r="BG310" i="3"/>
  <c r="BF310" i="3"/>
  <c r="BE310" i="3"/>
  <c r="BD310" i="3"/>
  <c r="BC310" i="3"/>
  <c r="BB310" i="3"/>
  <c r="BA310" i="3"/>
  <c r="AZ310" i="3"/>
  <c r="AY310" i="3"/>
  <c r="AX310" i="3"/>
  <c r="AW310" i="3"/>
  <c r="AV310" i="3"/>
  <c r="AU310" i="3"/>
  <c r="AT310" i="3"/>
  <c r="AS310" i="3"/>
  <c r="AR310" i="3"/>
  <c r="AQ310" i="3"/>
  <c r="AP310" i="3"/>
  <c r="AO310" i="3"/>
  <c r="AN310" i="3"/>
  <c r="AM310" i="3"/>
  <c r="AL310" i="3"/>
  <c r="AK310" i="3"/>
  <c r="AJ310" i="3"/>
  <c r="AI310" i="3"/>
  <c r="AH310" i="3"/>
  <c r="AG310" i="3"/>
  <c r="AF310" i="3"/>
  <c r="AE310" i="3"/>
  <c r="AD310" i="3"/>
  <c r="AC310" i="3"/>
  <c r="AB310" i="3"/>
  <c r="AA310" i="3"/>
  <c r="Z310" i="3"/>
  <c r="Y310" i="3"/>
  <c r="X310" i="3"/>
  <c r="W310" i="3"/>
  <c r="V310" i="3"/>
  <c r="U310" i="3"/>
  <c r="T310" i="3"/>
  <c r="S310" i="3"/>
  <c r="R310" i="3"/>
  <c r="Q310" i="3"/>
  <c r="P310" i="3"/>
  <c r="O310" i="3"/>
  <c r="N310" i="3"/>
  <c r="M310" i="3"/>
  <c r="L310" i="3"/>
  <c r="K310" i="3"/>
  <c r="J310" i="3"/>
  <c r="BK300" i="3"/>
  <c r="BJ300" i="3"/>
  <c r="BI300" i="3"/>
  <c r="BH300" i="3"/>
  <c r="BG300" i="3"/>
  <c r="BF300" i="3"/>
  <c r="BE300" i="3"/>
  <c r="BD300" i="3"/>
  <c r="BC300" i="3"/>
  <c r="BB300" i="3"/>
  <c r="BA300" i="3"/>
  <c r="AZ300" i="3"/>
  <c r="AY300" i="3"/>
  <c r="AX300" i="3"/>
  <c r="AW300" i="3"/>
  <c r="AV300" i="3"/>
  <c r="AU300" i="3"/>
  <c r="AT300" i="3"/>
  <c r="AS300" i="3"/>
  <c r="AR300" i="3"/>
  <c r="AQ300" i="3"/>
  <c r="AP300" i="3"/>
  <c r="AO300" i="3"/>
  <c r="AN300" i="3"/>
  <c r="AM300" i="3"/>
  <c r="AL300" i="3"/>
  <c r="AK300" i="3"/>
  <c r="AJ300" i="3"/>
  <c r="AI300" i="3"/>
  <c r="AH300" i="3"/>
  <c r="AG300" i="3"/>
  <c r="AF300" i="3"/>
  <c r="AE300" i="3"/>
  <c r="AD300" i="3"/>
  <c r="AC300" i="3"/>
  <c r="AB300" i="3"/>
  <c r="AA300" i="3"/>
  <c r="Z300" i="3"/>
  <c r="Y300" i="3"/>
  <c r="X300" i="3"/>
  <c r="W300" i="3"/>
  <c r="V300" i="3"/>
  <c r="U300" i="3"/>
  <c r="T300" i="3"/>
  <c r="S300" i="3"/>
  <c r="R300" i="3"/>
  <c r="Q300" i="3"/>
  <c r="P300" i="3"/>
  <c r="O300" i="3"/>
  <c r="N300" i="3"/>
  <c r="M300" i="3"/>
  <c r="L300" i="3"/>
  <c r="K300" i="3"/>
  <c r="J300" i="3"/>
  <c r="BK285" i="3"/>
  <c r="BJ285" i="3"/>
  <c r="BI285" i="3"/>
  <c r="BH285" i="3"/>
  <c r="BG285" i="3"/>
  <c r="BF285" i="3"/>
  <c r="BE285" i="3"/>
  <c r="BD285" i="3"/>
  <c r="BC285" i="3"/>
  <c r="BB285" i="3"/>
  <c r="BA285" i="3"/>
  <c r="AZ285" i="3"/>
  <c r="AY285" i="3"/>
  <c r="AX285" i="3"/>
  <c r="AW285" i="3"/>
  <c r="AV285" i="3"/>
  <c r="AU285" i="3"/>
  <c r="AT285" i="3"/>
  <c r="AS285" i="3"/>
  <c r="AR285" i="3"/>
  <c r="AQ285" i="3"/>
  <c r="AP285" i="3"/>
  <c r="AO285" i="3"/>
  <c r="AN285" i="3"/>
  <c r="AM285" i="3"/>
  <c r="AL285" i="3"/>
  <c r="AK285" i="3"/>
  <c r="AJ285" i="3"/>
  <c r="AI285" i="3"/>
  <c r="AH285" i="3"/>
  <c r="AG285" i="3"/>
  <c r="AF285" i="3"/>
  <c r="AE285" i="3"/>
  <c r="AD285" i="3"/>
  <c r="AC285" i="3"/>
  <c r="AB285" i="3"/>
  <c r="AA285" i="3"/>
  <c r="Z285" i="3"/>
  <c r="Y285" i="3"/>
  <c r="X285" i="3"/>
  <c r="W285" i="3"/>
  <c r="V285" i="3"/>
  <c r="U285" i="3"/>
  <c r="T285" i="3"/>
  <c r="S285" i="3"/>
  <c r="R285" i="3"/>
  <c r="Q285" i="3"/>
  <c r="P285" i="3"/>
  <c r="O285" i="3"/>
  <c r="N285" i="3"/>
  <c r="M285" i="3"/>
  <c r="L285" i="3"/>
  <c r="K285" i="3"/>
  <c r="J285" i="3"/>
  <c r="BK262" i="3"/>
  <c r="BJ262" i="3"/>
  <c r="BI262" i="3"/>
  <c r="BH262" i="3"/>
  <c r="BG262" i="3"/>
  <c r="BF262" i="3"/>
  <c r="BE262" i="3"/>
  <c r="BC262" i="3"/>
  <c r="BA262" i="3"/>
  <c r="AZ262" i="3"/>
  <c r="AY262" i="3"/>
  <c r="AX262" i="3"/>
  <c r="AW262" i="3"/>
  <c r="AV262" i="3"/>
  <c r="AU262" i="3"/>
  <c r="AT262" i="3"/>
  <c r="AS262" i="3"/>
  <c r="AR262" i="3"/>
  <c r="AO262" i="3"/>
  <c r="AM262" i="3"/>
  <c r="AL262" i="3"/>
  <c r="AK262" i="3"/>
  <c r="AJ262" i="3"/>
  <c r="AI262" i="3"/>
  <c r="AH262" i="3"/>
  <c r="AG262" i="3"/>
  <c r="AF262" i="3"/>
  <c r="AE262" i="3"/>
  <c r="AA262" i="3"/>
  <c r="Y262" i="3"/>
  <c r="X262" i="3"/>
  <c r="W262" i="3"/>
  <c r="V262" i="3"/>
  <c r="S262" i="3"/>
  <c r="R262" i="3"/>
  <c r="P262" i="3"/>
  <c r="O262" i="3"/>
  <c r="N262" i="3"/>
  <c r="M262" i="3"/>
  <c r="J262" i="3"/>
  <c r="BK257" i="3"/>
  <c r="BJ257" i="3"/>
  <c r="BI257" i="3"/>
  <c r="BH257" i="3"/>
  <c r="BG257" i="3"/>
  <c r="BF257" i="3"/>
  <c r="BE257" i="3"/>
  <c r="BD257" i="3"/>
  <c r="BC257" i="3"/>
  <c r="BB257" i="3"/>
  <c r="BA257" i="3"/>
  <c r="AZ257" i="3"/>
  <c r="AY257" i="3"/>
  <c r="AX257" i="3"/>
  <c r="AW257" i="3"/>
  <c r="AV257" i="3"/>
  <c r="AU257" i="3"/>
  <c r="AT257" i="3"/>
  <c r="AS257" i="3"/>
  <c r="AR257" i="3"/>
  <c r="AQ257" i="3"/>
  <c r="AP257" i="3"/>
  <c r="AO257" i="3"/>
  <c r="AN257" i="3"/>
  <c r="AM257" i="3"/>
  <c r="AL257" i="3"/>
  <c r="AK257" i="3"/>
  <c r="AJ257" i="3"/>
  <c r="AI257" i="3"/>
  <c r="AH257" i="3"/>
  <c r="AG257" i="3"/>
  <c r="AF257" i="3"/>
  <c r="AE257" i="3"/>
  <c r="AD257" i="3"/>
  <c r="AC257" i="3"/>
  <c r="AB257" i="3"/>
  <c r="AA257" i="3"/>
  <c r="Z257" i="3"/>
  <c r="Y257" i="3"/>
  <c r="X257" i="3"/>
  <c r="W257" i="3"/>
  <c r="V257" i="3"/>
  <c r="U257" i="3"/>
  <c r="T257" i="3"/>
  <c r="S257" i="3"/>
  <c r="R257" i="3"/>
  <c r="Q257" i="3"/>
  <c r="P257" i="3"/>
  <c r="O257" i="3"/>
  <c r="N257" i="3"/>
  <c r="M257" i="3"/>
  <c r="L257" i="3"/>
  <c r="K257" i="3"/>
  <c r="J257" i="3"/>
  <c r="BK246" i="3"/>
  <c r="BJ246" i="3"/>
  <c r="BI246" i="3"/>
  <c r="BH246" i="3"/>
  <c r="BG246" i="3"/>
  <c r="BF246" i="3"/>
  <c r="BE246" i="3"/>
  <c r="BD246" i="3"/>
  <c r="BC246" i="3"/>
  <c r="BB246" i="3"/>
  <c r="BA246" i="3"/>
  <c r="AZ246" i="3"/>
  <c r="AY246" i="3"/>
  <c r="AX246" i="3"/>
  <c r="AW246" i="3"/>
  <c r="AV246" i="3"/>
  <c r="AU246" i="3"/>
  <c r="AT246" i="3"/>
  <c r="AS246" i="3"/>
  <c r="AR246" i="3"/>
  <c r="AQ246" i="3"/>
  <c r="AP246" i="3"/>
  <c r="AO246" i="3"/>
  <c r="AN246" i="3"/>
  <c r="AM246" i="3"/>
  <c r="AL246" i="3"/>
  <c r="AK246" i="3"/>
  <c r="AJ246" i="3"/>
  <c r="AI246" i="3"/>
  <c r="AH246" i="3"/>
  <c r="AG246" i="3"/>
  <c r="AF246" i="3"/>
  <c r="AE246" i="3"/>
  <c r="AD246" i="3"/>
  <c r="AC246" i="3"/>
  <c r="AB246" i="3"/>
  <c r="AA246" i="3"/>
  <c r="Z246" i="3"/>
  <c r="Y246" i="3"/>
  <c r="X246" i="3"/>
  <c r="W246" i="3"/>
  <c r="V246" i="3"/>
  <c r="U246" i="3"/>
  <c r="T246" i="3"/>
  <c r="S246" i="3"/>
  <c r="R246" i="3"/>
  <c r="Q246" i="3"/>
  <c r="P246" i="3"/>
  <c r="O246" i="3"/>
  <c r="N246" i="3"/>
  <c r="M246" i="3"/>
  <c r="L246" i="3"/>
  <c r="K246" i="3"/>
  <c r="J246" i="3"/>
  <c r="BK207" i="3"/>
  <c r="BJ207" i="3"/>
  <c r="BI207" i="3"/>
  <c r="BH207" i="3"/>
  <c r="BG207" i="3"/>
  <c r="BF207" i="3"/>
  <c r="BE207" i="3"/>
  <c r="BD207" i="3"/>
  <c r="BC207" i="3"/>
  <c r="BB207" i="3"/>
  <c r="BA207" i="3"/>
  <c r="AZ207" i="3"/>
  <c r="AY207" i="3"/>
  <c r="AX207" i="3"/>
  <c r="AW207" i="3"/>
  <c r="AV207" i="3"/>
  <c r="AU207" i="3"/>
  <c r="AT207" i="3"/>
  <c r="AS207" i="3"/>
  <c r="AR207" i="3"/>
  <c r="AQ207" i="3"/>
  <c r="AP207" i="3"/>
  <c r="AO207" i="3"/>
  <c r="AN207" i="3"/>
  <c r="AM207" i="3"/>
  <c r="AL207" i="3"/>
  <c r="AK207" i="3"/>
  <c r="AJ207" i="3"/>
  <c r="AI207" i="3"/>
  <c r="AH207" i="3"/>
  <c r="AG207" i="3"/>
  <c r="AF207" i="3"/>
  <c r="AE207" i="3"/>
  <c r="AD207" i="3"/>
  <c r="AC207" i="3"/>
  <c r="AB207" i="3"/>
  <c r="AA207" i="3"/>
  <c r="Z207" i="3"/>
  <c r="Y207" i="3"/>
  <c r="X207" i="3"/>
  <c r="W207" i="3"/>
  <c r="V207" i="3"/>
  <c r="U207" i="3"/>
  <c r="T207" i="3"/>
  <c r="S207" i="3"/>
  <c r="R207" i="3"/>
  <c r="Q207" i="3"/>
  <c r="P207" i="3"/>
  <c r="O207" i="3"/>
  <c r="N207" i="3"/>
  <c r="M207" i="3"/>
  <c r="L207" i="3"/>
  <c r="K207" i="3"/>
  <c r="J207" i="3"/>
  <c r="BK200" i="3"/>
  <c r="BJ200" i="3"/>
  <c r="BI200" i="3"/>
  <c r="BH200" i="3"/>
  <c r="BG200" i="3"/>
  <c r="BF200" i="3"/>
  <c r="BE200" i="3"/>
  <c r="BD200" i="3"/>
  <c r="BC200" i="3"/>
  <c r="BB200" i="3"/>
  <c r="BA200" i="3"/>
  <c r="AZ200" i="3"/>
  <c r="AY200" i="3"/>
  <c r="AX200" i="3"/>
  <c r="AW200" i="3"/>
  <c r="AV200" i="3"/>
  <c r="AU200" i="3"/>
  <c r="AT200" i="3"/>
  <c r="AS200" i="3"/>
  <c r="AR200" i="3"/>
  <c r="AQ200" i="3"/>
  <c r="AP200" i="3"/>
  <c r="AO200" i="3"/>
  <c r="AN200" i="3"/>
  <c r="AM200" i="3"/>
  <c r="AL200" i="3"/>
  <c r="AK200" i="3"/>
  <c r="AJ200" i="3"/>
  <c r="AI200" i="3"/>
  <c r="AH200" i="3"/>
  <c r="AG200" i="3"/>
  <c r="AF200" i="3"/>
  <c r="AE200" i="3"/>
  <c r="AD200" i="3"/>
  <c r="AC200" i="3"/>
  <c r="AB200" i="3"/>
  <c r="AA200" i="3"/>
  <c r="Z200" i="3"/>
  <c r="Y200" i="3"/>
  <c r="X200" i="3"/>
  <c r="W200" i="3"/>
  <c r="V200" i="3"/>
  <c r="U200" i="3"/>
  <c r="T200" i="3"/>
  <c r="S200" i="3"/>
  <c r="R200" i="3"/>
  <c r="Q200" i="3"/>
  <c r="P200" i="3"/>
  <c r="O200" i="3"/>
  <c r="N200" i="3"/>
  <c r="M200" i="3"/>
  <c r="L200" i="3"/>
  <c r="K200" i="3"/>
  <c r="J200" i="3"/>
  <c r="BK194" i="3"/>
  <c r="BJ194" i="3"/>
  <c r="BI194" i="3"/>
  <c r="BH194" i="3"/>
  <c r="BG194" i="3"/>
  <c r="BF194" i="3"/>
  <c r="BE194" i="3"/>
  <c r="BD194" i="3"/>
  <c r="BC194" i="3"/>
  <c r="BB194" i="3"/>
  <c r="BA194" i="3"/>
  <c r="AZ194" i="3"/>
  <c r="AY194" i="3"/>
  <c r="AX194" i="3"/>
  <c r="AW194" i="3"/>
  <c r="AV194" i="3"/>
  <c r="AU194" i="3"/>
  <c r="AT194" i="3"/>
  <c r="AS194" i="3"/>
  <c r="AR194" i="3"/>
  <c r="AQ194" i="3"/>
  <c r="AP194" i="3"/>
  <c r="AO194" i="3"/>
  <c r="AN194" i="3"/>
  <c r="AM194" i="3"/>
  <c r="AL194" i="3"/>
  <c r="AK194" i="3"/>
  <c r="AJ194" i="3"/>
  <c r="AI194" i="3"/>
  <c r="AH194" i="3"/>
  <c r="AG194" i="3"/>
  <c r="AF194" i="3"/>
  <c r="AE194" i="3"/>
  <c r="AD194" i="3"/>
  <c r="AC194" i="3"/>
  <c r="AB194" i="3"/>
  <c r="AA194" i="3"/>
  <c r="Z194" i="3"/>
  <c r="Y194" i="3"/>
  <c r="X194" i="3"/>
  <c r="W194" i="3"/>
  <c r="V194" i="3"/>
  <c r="U194" i="3"/>
  <c r="T194" i="3"/>
  <c r="S194" i="3"/>
  <c r="R194" i="3"/>
  <c r="Q194" i="3"/>
  <c r="P194" i="3"/>
  <c r="O194" i="3"/>
  <c r="N194" i="3"/>
  <c r="M194" i="3"/>
  <c r="L194" i="3"/>
  <c r="K194" i="3"/>
  <c r="J194" i="3"/>
  <c r="BK189" i="3"/>
  <c r="BJ189" i="3"/>
  <c r="BI189" i="3"/>
  <c r="BH189" i="3"/>
  <c r="BG189" i="3"/>
  <c r="BF189" i="3"/>
  <c r="BE189" i="3"/>
  <c r="BD189" i="3"/>
  <c r="BC189" i="3"/>
  <c r="BB189" i="3"/>
  <c r="BA189" i="3"/>
  <c r="AZ189" i="3"/>
  <c r="AY189" i="3"/>
  <c r="AX189" i="3"/>
  <c r="AW189" i="3"/>
  <c r="AV189" i="3"/>
  <c r="AU189" i="3"/>
  <c r="AT189" i="3"/>
  <c r="AS189" i="3"/>
  <c r="AR189" i="3"/>
  <c r="AQ189" i="3"/>
  <c r="AP189" i="3"/>
  <c r="AO189" i="3"/>
  <c r="AN189" i="3"/>
  <c r="AM189" i="3"/>
  <c r="AL189" i="3"/>
  <c r="AK189" i="3"/>
  <c r="AJ189" i="3"/>
  <c r="AI189" i="3"/>
  <c r="AH189" i="3"/>
  <c r="AG189" i="3"/>
  <c r="AF189" i="3"/>
  <c r="AE189" i="3"/>
  <c r="AD189" i="3"/>
  <c r="AC189" i="3"/>
  <c r="AB189" i="3"/>
  <c r="AA189" i="3"/>
  <c r="Z189" i="3"/>
  <c r="Y189" i="3"/>
  <c r="X189" i="3"/>
  <c r="W189" i="3"/>
  <c r="V189" i="3"/>
  <c r="U189" i="3"/>
  <c r="T189" i="3"/>
  <c r="S189" i="3"/>
  <c r="R189" i="3"/>
  <c r="Q189" i="3"/>
  <c r="P189" i="3"/>
  <c r="O189" i="3"/>
  <c r="N189" i="3"/>
  <c r="M189" i="3"/>
  <c r="L189" i="3"/>
  <c r="K189" i="3"/>
  <c r="J189" i="3"/>
  <c r="BK183" i="3"/>
  <c r="BJ183" i="3"/>
  <c r="BI183" i="3"/>
  <c r="BH183" i="3"/>
  <c r="BG183" i="3"/>
  <c r="BF183" i="3"/>
  <c r="BE183" i="3"/>
  <c r="BD183" i="3"/>
  <c r="BC183" i="3"/>
  <c r="BB183" i="3"/>
  <c r="BA183" i="3"/>
  <c r="AZ183" i="3"/>
  <c r="AY183" i="3"/>
  <c r="AX183" i="3"/>
  <c r="AW183" i="3"/>
  <c r="AV183" i="3"/>
  <c r="AU183" i="3"/>
  <c r="AT183" i="3"/>
  <c r="AS183" i="3"/>
  <c r="AR183" i="3"/>
  <c r="AQ183" i="3"/>
  <c r="AP183" i="3"/>
  <c r="AO183" i="3"/>
  <c r="AN183" i="3"/>
  <c r="AM183" i="3"/>
  <c r="AL183" i="3"/>
  <c r="AK183" i="3"/>
  <c r="AJ183" i="3"/>
  <c r="AI183" i="3"/>
  <c r="AH183" i="3"/>
  <c r="AG183" i="3"/>
  <c r="AF183" i="3"/>
  <c r="AE183" i="3"/>
  <c r="AD183" i="3"/>
  <c r="AC183" i="3"/>
  <c r="AB183" i="3"/>
  <c r="AA183" i="3"/>
  <c r="Z183" i="3"/>
  <c r="Y183" i="3"/>
  <c r="X183" i="3"/>
  <c r="W183" i="3"/>
  <c r="V183" i="3"/>
  <c r="U183" i="3"/>
  <c r="T183" i="3"/>
  <c r="S183" i="3"/>
  <c r="R183" i="3"/>
  <c r="Q183" i="3"/>
  <c r="P183" i="3"/>
  <c r="O183" i="3"/>
  <c r="N183" i="3"/>
  <c r="M183" i="3"/>
  <c r="L183" i="3"/>
  <c r="K183" i="3"/>
  <c r="J183" i="3"/>
  <c r="BK177" i="3"/>
  <c r="BJ177" i="3"/>
  <c r="BI177" i="3"/>
  <c r="BH177" i="3"/>
  <c r="BG177" i="3"/>
  <c r="BF177" i="3"/>
  <c r="BE177" i="3"/>
  <c r="BD177" i="3"/>
  <c r="BC177" i="3"/>
  <c r="BB177" i="3"/>
  <c r="BA177" i="3"/>
  <c r="AZ177" i="3"/>
  <c r="AY177" i="3"/>
  <c r="AX177" i="3"/>
  <c r="AW177" i="3"/>
  <c r="AV177" i="3"/>
  <c r="AU177" i="3"/>
  <c r="AT177" i="3"/>
  <c r="AS177" i="3"/>
  <c r="AR177" i="3"/>
  <c r="AQ177" i="3"/>
  <c r="AP177" i="3"/>
  <c r="AO177" i="3"/>
  <c r="AN177" i="3"/>
  <c r="AM177" i="3"/>
  <c r="AL177" i="3"/>
  <c r="AK177" i="3"/>
  <c r="AJ177" i="3"/>
  <c r="AI177" i="3"/>
  <c r="AH177" i="3"/>
  <c r="AG177" i="3"/>
  <c r="AF177" i="3"/>
  <c r="AE177" i="3"/>
  <c r="AD177" i="3"/>
  <c r="AC177" i="3"/>
  <c r="AB177" i="3"/>
  <c r="AA177" i="3"/>
  <c r="Z177" i="3"/>
  <c r="Y177" i="3"/>
  <c r="X177" i="3"/>
  <c r="W177" i="3"/>
  <c r="V177" i="3"/>
  <c r="U177" i="3"/>
  <c r="T177" i="3"/>
  <c r="S177" i="3"/>
  <c r="R177" i="3"/>
  <c r="Q177" i="3"/>
  <c r="P177" i="3"/>
  <c r="O177" i="3"/>
  <c r="N177" i="3"/>
  <c r="M177" i="3"/>
  <c r="L177" i="3"/>
  <c r="K177" i="3"/>
  <c r="J177" i="3"/>
  <c r="BK171" i="3"/>
  <c r="BJ171" i="3"/>
  <c r="BI171" i="3"/>
  <c r="BH171" i="3"/>
  <c r="BG171" i="3"/>
  <c r="BF171" i="3"/>
  <c r="BE171" i="3"/>
  <c r="BD171" i="3"/>
  <c r="BC171" i="3"/>
  <c r="BB171" i="3"/>
  <c r="BA171" i="3"/>
  <c r="AZ171" i="3"/>
  <c r="AY171" i="3"/>
  <c r="AX171" i="3"/>
  <c r="AW171" i="3"/>
  <c r="AV171" i="3"/>
  <c r="AU171" i="3"/>
  <c r="AT171" i="3"/>
  <c r="AS171" i="3"/>
  <c r="AR171" i="3"/>
  <c r="AQ171" i="3"/>
  <c r="AP171" i="3"/>
  <c r="AO171" i="3"/>
  <c r="AN171" i="3"/>
  <c r="AM171" i="3"/>
  <c r="AL171" i="3"/>
  <c r="AK171" i="3"/>
  <c r="AJ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BK165" i="3"/>
  <c r="BJ165" i="3"/>
  <c r="BI165" i="3"/>
  <c r="BH165" i="3"/>
  <c r="BG165" i="3"/>
  <c r="BF165" i="3"/>
  <c r="BE165" i="3"/>
  <c r="BD165" i="3"/>
  <c r="BC165" i="3"/>
  <c r="BB165" i="3"/>
  <c r="BA165" i="3"/>
  <c r="AZ165" i="3"/>
  <c r="AY165" i="3"/>
  <c r="AX165" i="3"/>
  <c r="AW165" i="3"/>
  <c r="AV165" i="3"/>
  <c r="AU165" i="3"/>
  <c r="AT165" i="3"/>
  <c r="AS165" i="3"/>
  <c r="AR165" i="3"/>
  <c r="AQ165" i="3"/>
  <c r="AP165" i="3"/>
  <c r="AO165" i="3"/>
  <c r="AN165" i="3"/>
  <c r="AM165" i="3"/>
  <c r="AL165" i="3"/>
  <c r="AK165" i="3"/>
  <c r="AJ165" i="3"/>
  <c r="AI165" i="3"/>
  <c r="AH165" i="3"/>
  <c r="AG165" i="3"/>
  <c r="AF165" i="3"/>
  <c r="AE165" i="3"/>
  <c r="AD165" i="3"/>
  <c r="AC165" i="3"/>
  <c r="AB165" i="3"/>
  <c r="AA165" i="3"/>
  <c r="Z165" i="3"/>
  <c r="Y165" i="3"/>
  <c r="X165" i="3"/>
  <c r="W165" i="3"/>
  <c r="V165" i="3"/>
  <c r="U165" i="3"/>
  <c r="T165" i="3"/>
  <c r="S165" i="3"/>
  <c r="R165" i="3"/>
  <c r="Q165" i="3"/>
  <c r="P165" i="3"/>
  <c r="O165" i="3"/>
  <c r="N165" i="3"/>
  <c r="M165" i="3"/>
  <c r="L165" i="3"/>
  <c r="K165" i="3"/>
  <c r="J165"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BK137" i="3"/>
  <c r="BJ137" i="3"/>
  <c r="BI137" i="3"/>
  <c r="BH137"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BK132" i="3"/>
  <c r="BJ132" i="3"/>
  <c r="BI132" i="3"/>
  <c r="BH132" i="3"/>
  <c r="BG132" i="3"/>
  <c r="BF132" i="3"/>
  <c r="BE132" i="3"/>
  <c r="BD132"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BK122" i="3"/>
  <c r="BJ122" i="3"/>
  <c r="BI122" i="3"/>
  <c r="BH122" i="3"/>
  <c r="BG122" i="3"/>
  <c r="BF122" i="3"/>
  <c r="BE122" i="3"/>
  <c r="BC122" i="3"/>
  <c r="BA122" i="3"/>
  <c r="AZ122" i="3"/>
  <c r="AY122" i="3"/>
  <c r="AX122" i="3"/>
  <c r="AW122" i="3"/>
  <c r="AV122" i="3"/>
  <c r="AU122" i="3"/>
  <c r="AT122" i="3"/>
  <c r="AS122" i="3"/>
  <c r="AR122" i="3"/>
  <c r="AO122" i="3"/>
  <c r="AM122" i="3"/>
  <c r="AL122" i="3"/>
  <c r="AK122" i="3"/>
  <c r="AJ122" i="3"/>
  <c r="AI122" i="3"/>
  <c r="AH122" i="3"/>
  <c r="AG122" i="3"/>
  <c r="AF122" i="3"/>
  <c r="AE122" i="3"/>
  <c r="AA122" i="3"/>
  <c r="Y122" i="3"/>
  <c r="X122" i="3"/>
  <c r="W122" i="3"/>
  <c r="V122" i="3"/>
  <c r="S122" i="3"/>
  <c r="R122" i="3"/>
  <c r="P122" i="3"/>
  <c r="O122" i="3"/>
  <c r="N122" i="3"/>
  <c r="M122" i="3"/>
  <c r="J122" i="3"/>
  <c r="BK109" i="3"/>
  <c r="BJ109" i="3"/>
  <c r="BI109" i="3"/>
  <c r="BH109" i="3"/>
  <c r="BG109" i="3"/>
  <c r="BF109" i="3"/>
  <c r="BE109" i="3"/>
  <c r="BC109" i="3"/>
  <c r="BA109" i="3"/>
  <c r="AZ109" i="3"/>
  <c r="AY109" i="3"/>
  <c r="AX109" i="3"/>
  <c r="AW109" i="3"/>
  <c r="AV109" i="3"/>
  <c r="AU109" i="3"/>
  <c r="AT109" i="3"/>
  <c r="AS109" i="3"/>
  <c r="AR109" i="3"/>
  <c r="AO109" i="3"/>
  <c r="AM109" i="3"/>
  <c r="AL109" i="3"/>
  <c r="AK109" i="3"/>
  <c r="AJ109" i="3"/>
  <c r="AI109" i="3"/>
  <c r="AH109" i="3"/>
  <c r="AG109" i="3"/>
  <c r="AF109" i="3"/>
  <c r="AE109" i="3"/>
  <c r="AA109" i="3"/>
  <c r="Y109" i="3"/>
  <c r="X109" i="3"/>
  <c r="W109" i="3"/>
  <c r="V109" i="3"/>
  <c r="S109" i="3"/>
  <c r="R109" i="3"/>
  <c r="P109" i="3"/>
  <c r="O109" i="3"/>
  <c r="N109" i="3"/>
  <c r="M109" i="3"/>
  <c r="J109" i="3"/>
  <c r="BK103" i="3"/>
  <c r="BJ103" i="3"/>
  <c r="BI103" i="3"/>
  <c r="BH103" i="3"/>
  <c r="BG103" i="3"/>
  <c r="BF103" i="3"/>
  <c r="BE103" i="3"/>
  <c r="BC103" i="3"/>
  <c r="BA103" i="3"/>
  <c r="AZ103" i="3"/>
  <c r="AY103" i="3"/>
  <c r="AX103" i="3"/>
  <c r="AW103" i="3"/>
  <c r="AV103" i="3"/>
  <c r="AU103" i="3"/>
  <c r="AT103" i="3"/>
  <c r="AS103" i="3"/>
  <c r="AR103" i="3"/>
  <c r="AO103" i="3"/>
  <c r="AM103" i="3"/>
  <c r="AL103" i="3"/>
  <c r="AK103" i="3"/>
  <c r="AJ103" i="3"/>
  <c r="AI103" i="3"/>
  <c r="AH103" i="3"/>
  <c r="AG103" i="3"/>
  <c r="AF103" i="3"/>
  <c r="AE103" i="3"/>
  <c r="AA103" i="3"/>
  <c r="Y103" i="3"/>
  <c r="X103" i="3"/>
  <c r="W103" i="3"/>
  <c r="V103" i="3"/>
  <c r="S103" i="3"/>
  <c r="R103" i="3"/>
  <c r="P103" i="3"/>
  <c r="O103" i="3"/>
  <c r="N103" i="3"/>
  <c r="M103" i="3"/>
  <c r="L103" i="3"/>
  <c r="K103" i="3"/>
  <c r="J103" i="3"/>
  <c r="BK99" i="3"/>
  <c r="BJ99" i="3"/>
  <c r="BI99" i="3"/>
  <c r="BH99" i="3"/>
  <c r="BG99"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N99" i="3"/>
  <c r="M99" i="3"/>
  <c r="L99" i="3"/>
  <c r="K99" i="3"/>
  <c r="J99"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J59" i="3"/>
  <c r="BK52" i="3"/>
  <c r="BJ52" i="3"/>
  <c r="BI52" i="3"/>
  <c r="BH52"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BK48" i="3"/>
  <c r="BJ48" i="3"/>
  <c r="BI48" i="3"/>
  <c r="BH48" i="3"/>
  <c r="BG48" i="3"/>
  <c r="BF48" i="3"/>
  <c r="BE48" i="3"/>
  <c r="BD48" i="3"/>
  <c r="BC48" i="3"/>
  <c r="BB48"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BK37" i="3"/>
  <c r="BJ37" i="3"/>
  <c r="BI37" i="3"/>
  <c r="BH37" i="3"/>
  <c r="BG37" i="3"/>
  <c r="BF37" i="3"/>
  <c r="BE37" i="3"/>
  <c r="BD37" i="3"/>
  <c r="BC37" i="3"/>
  <c r="BB37" i="3"/>
  <c r="BA37" i="3"/>
  <c r="AZ37" i="3"/>
  <c r="AY37" i="3"/>
  <c r="AX37" i="3"/>
  <c r="AW37"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BK31" i="3"/>
  <c r="BJ31" i="3"/>
  <c r="BI31" i="3"/>
  <c r="BH31"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BK12"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BK5" i="3"/>
  <c r="BJ5" i="3"/>
  <c r="BI5" i="3"/>
  <c r="BH5" i="3"/>
  <c r="BG5" i="3"/>
  <c r="BF5" i="3"/>
  <c r="BE5" i="3"/>
  <c r="BD5" i="3"/>
  <c r="BC5" i="3"/>
  <c r="BB5" i="3"/>
  <c r="BA5" i="3"/>
  <c r="AZ5" i="3"/>
  <c r="AY5" i="3"/>
  <c r="AX5" i="3"/>
  <c r="AW5" i="3"/>
  <c r="AV5" i="3"/>
  <c r="AU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Z13" i="22" l="1"/>
  <c r="Z9" i="22" s="1"/>
  <c r="AI13" i="22"/>
  <c r="AI9" i="22" s="1"/>
  <c r="AI8" i="22" s="1"/>
  <c r="AA13" i="22"/>
  <c r="AA9" i="22" s="1"/>
  <c r="AA8" i="22" s="1"/>
  <c r="AG8" i="22"/>
  <c r="AF8" i="22"/>
  <c r="X8" i="22"/>
  <c r="N8" i="22"/>
  <c r="I8" i="22"/>
  <c r="S13" i="22"/>
  <c r="S9" i="22" s="1"/>
  <c r="S8" i="22" s="1"/>
  <c r="F13" i="22"/>
  <c r="R13" i="22"/>
  <c r="R9" i="22" s="1"/>
  <c r="R8" i="22" s="1"/>
  <c r="K13" i="22"/>
  <c r="K9" i="22" s="1"/>
  <c r="K8" i="22" s="1"/>
  <c r="J13" i="22"/>
  <c r="J9" i="22" s="1"/>
  <c r="J8" i="22" s="1"/>
  <c r="Y8" i="22"/>
  <c r="AH7" i="147"/>
  <c r="AN7" i="147"/>
  <c r="AQ7" i="158"/>
  <c r="AP7" i="151"/>
  <c r="AH7" i="151"/>
  <c r="AB7" i="151"/>
  <c r="X7" i="147"/>
  <c r="AL7" i="147"/>
  <c r="AO7" i="158"/>
  <c r="AN7" i="151"/>
  <c r="AJ7" i="147"/>
  <c r="AM7" i="158"/>
  <c r="AL7" i="151"/>
  <c r="AD7" i="139"/>
  <c r="Z8" i="22"/>
  <c r="AO29" i="139"/>
  <c r="AO25" i="139" s="1"/>
  <c r="AO6" i="139" s="1"/>
  <c r="W8" i="22"/>
  <c r="O8" i="22"/>
  <c r="AH9" i="139"/>
  <c r="AH8" i="139" s="1"/>
  <c r="AH13" i="22"/>
  <c r="AH9" i="22" s="1"/>
  <c r="AH8" i="22" s="1"/>
  <c r="AD8" i="22"/>
  <c r="AC9" i="139"/>
  <c r="AC8" i="139" s="1"/>
  <c r="AC7" i="139" s="1"/>
  <c r="AC13" i="22"/>
  <c r="AC9" i="22" s="1"/>
  <c r="AC8" i="22" s="1"/>
  <c r="AE8" i="22"/>
  <c r="Q8" i="22"/>
  <c r="H8" i="22"/>
  <c r="P8" i="22"/>
  <c r="T8" i="22"/>
  <c r="M8" i="22"/>
  <c r="G8" i="22"/>
  <c r="V8" i="22"/>
  <c r="L9" i="139"/>
  <c r="L8" i="139" s="1"/>
  <c r="L7" i="139" s="1"/>
  <c r="L13" i="22"/>
  <c r="U9" i="139"/>
  <c r="U8" i="139" s="1"/>
  <c r="U7" i="139" s="1"/>
  <c r="U13" i="22"/>
  <c r="N7" i="139"/>
  <c r="W29" i="139"/>
  <c r="W25" i="139" s="1"/>
  <c r="T29" i="139"/>
  <c r="T25" i="139" s="1"/>
  <c r="T6" i="139" s="1"/>
  <c r="F29" i="139"/>
  <c r="F25" i="139" s="1"/>
  <c r="AD29" i="139"/>
  <c r="AD25" i="139" s="1"/>
  <c r="AD6" i="139" s="1"/>
  <c r="AJ29" i="139"/>
  <c r="AJ25" i="139" s="1"/>
  <c r="W7" i="139"/>
  <c r="AK7" i="139"/>
  <c r="AJ7" i="139"/>
  <c r="AB7" i="139"/>
  <c r="R9" i="139"/>
  <c r="R8" i="139" s="1"/>
  <c r="R7" i="139" s="1"/>
  <c r="AI9" i="139"/>
  <c r="AI8" i="139" s="1"/>
  <c r="AI7" i="139" s="1"/>
  <c r="R29" i="139"/>
  <c r="R25" i="139" s="1"/>
  <c r="AC29" i="139"/>
  <c r="AC25" i="139" s="1"/>
  <c r="AL29" i="139"/>
  <c r="AL25" i="139" s="1"/>
  <c r="AL6" i="139" s="1"/>
  <c r="AE29" i="139"/>
  <c r="AE25" i="139" s="1"/>
  <c r="X7" i="139"/>
  <c r="Z29" i="139"/>
  <c r="Z25" i="139" s="1"/>
  <c r="AG7" i="139"/>
  <c r="AG29" i="139"/>
  <c r="AG25" i="139" s="1"/>
  <c r="AK29" i="139"/>
  <c r="AK25" i="139" s="1"/>
  <c r="AN29" i="139"/>
  <c r="AN25" i="139" s="1"/>
  <c r="AN6" i="139" s="1"/>
  <c r="K29" i="139"/>
  <c r="K25" i="139" s="1"/>
  <c r="U29" i="139"/>
  <c r="U25" i="139" s="1"/>
  <c r="AM29" i="139"/>
  <c r="AM25" i="139" s="1"/>
  <c r="AM6" i="139" s="1"/>
  <c r="N29" i="139"/>
  <c r="N25" i="139" s="1"/>
  <c r="J29" i="139"/>
  <c r="J25" i="139" s="1"/>
  <c r="J9" i="139"/>
  <c r="J8" i="139" s="1"/>
  <c r="J7" i="139" s="1"/>
  <c r="G29" i="139"/>
  <c r="G25" i="139" s="1"/>
  <c r="Q29" i="139"/>
  <c r="Q25" i="139" s="1"/>
  <c r="AB29" i="139"/>
  <c r="Y7" i="139"/>
  <c r="O7" i="139"/>
  <c r="S9" i="139"/>
  <c r="S8" i="139" s="1"/>
  <c r="S7" i="139" s="1"/>
  <c r="P29" i="139"/>
  <c r="P25" i="139" s="1"/>
  <c r="P6" i="139" s="1"/>
  <c r="L29" i="139"/>
  <c r="L25" i="139" s="1"/>
  <c r="AE7" i="139"/>
  <c r="M29" i="139"/>
  <c r="M25" i="139" s="1"/>
  <c r="Y29" i="139"/>
  <c r="Y25" i="139" s="1"/>
  <c r="AI29" i="139"/>
  <c r="AI25" i="139" s="1"/>
  <c r="V29" i="139"/>
  <c r="V25" i="139" s="1"/>
  <c r="M7" i="139"/>
  <c r="O29" i="139"/>
  <c r="O25" i="139" s="1"/>
  <c r="I29" i="139"/>
  <c r="I25" i="139" s="1"/>
  <c r="I6" i="139" s="1"/>
  <c r="Z9" i="139"/>
  <c r="Z8" i="139" s="1"/>
  <c r="Z7" i="139" s="1"/>
  <c r="AH7" i="139"/>
  <c r="AH29" i="139"/>
  <c r="AH25" i="139" s="1"/>
  <c r="X29" i="139"/>
  <c r="X25" i="139" s="1"/>
  <c r="AA29" i="139"/>
  <c r="AA25" i="139" s="1"/>
  <c r="AF29" i="139"/>
  <c r="AF25" i="139" s="1"/>
  <c r="AF6" i="139" s="1"/>
  <c r="H29" i="139"/>
  <c r="H25" i="139" s="1"/>
  <c r="H6" i="139" s="1"/>
  <c r="S29" i="139"/>
  <c r="S25" i="139" s="1"/>
  <c r="V7" i="139"/>
  <c r="D69" i="139"/>
  <c r="D43" i="139"/>
  <c r="D33" i="139"/>
  <c r="D14" i="139"/>
  <c r="D51" i="139"/>
  <c r="AB25" i="139"/>
  <c r="D26" i="139"/>
  <c r="K9" i="139"/>
  <c r="K8" i="139" s="1"/>
  <c r="K7" i="139" s="1"/>
  <c r="AA9" i="139"/>
  <c r="AA8" i="139" s="1"/>
  <c r="AA7" i="139" s="1"/>
  <c r="F9" i="139"/>
  <c r="F8" i="139" s="1"/>
  <c r="F7" i="139" s="1"/>
  <c r="D18" i="139"/>
  <c r="D10" i="139"/>
  <c r="G7" i="139"/>
  <c r="Q7" i="139"/>
  <c r="F247" i="3"/>
  <c r="F248" i="3"/>
  <c r="F249" i="3"/>
  <c r="F250" i="3"/>
  <c r="F251" i="3"/>
  <c r="F252" i="3"/>
  <c r="F253" i="3"/>
  <c r="F254" i="3"/>
  <c r="F255" i="3"/>
  <c r="F256" i="3"/>
  <c r="M3" i="4"/>
  <c r="G18" i="143" s="1"/>
  <c r="Y3" i="4"/>
  <c r="G34" i="143" s="1"/>
  <c r="BB3" i="4"/>
  <c r="G71" i="143" s="1"/>
  <c r="BC3" i="4"/>
  <c r="G73" i="143" s="1"/>
  <c r="BD3" i="4"/>
  <c r="G74" i="143" s="1"/>
  <c r="M11" i="4"/>
  <c r="H18" i="143" s="1"/>
  <c r="Y11" i="4"/>
  <c r="H34" i="143" s="1"/>
  <c r="BB11" i="4"/>
  <c r="H71" i="143" s="1"/>
  <c r="BC11" i="4"/>
  <c r="H73" i="143" s="1"/>
  <c r="BD11" i="4"/>
  <c r="H74" i="143" s="1"/>
  <c r="M19" i="4"/>
  <c r="I18" i="143" s="1"/>
  <c r="Y19" i="4"/>
  <c r="I34" i="143" s="1"/>
  <c r="BB19" i="4"/>
  <c r="I71" i="143" s="1"/>
  <c r="BC19" i="4"/>
  <c r="I73" i="143" s="1"/>
  <c r="BD19" i="4"/>
  <c r="I74" i="143" s="1"/>
  <c r="M27" i="4"/>
  <c r="J18" i="143" s="1"/>
  <c r="Y27" i="4"/>
  <c r="J34" i="143" s="1"/>
  <c r="BB27" i="4"/>
  <c r="J71" i="143" s="1"/>
  <c r="BC27" i="4"/>
  <c r="J73" i="143" s="1"/>
  <c r="BD27" i="4"/>
  <c r="J74" i="143" s="1"/>
  <c r="M35" i="4"/>
  <c r="K18" i="143" s="1"/>
  <c r="Y35" i="4"/>
  <c r="K34" i="143" s="1"/>
  <c r="BB35" i="4"/>
  <c r="K71" i="143" s="1"/>
  <c r="BC35" i="4"/>
  <c r="K73" i="143" s="1"/>
  <c r="BD35" i="4"/>
  <c r="K74" i="143" s="1"/>
  <c r="M43" i="4"/>
  <c r="L18" i="143" s="1"/>
  <c r="Y43" i="4"/>
  <c r="L34" i="143" s="1"/>
  <c r="BB43" i="4"/>
  <c r="L71" i="143" s="1"/>
  <c r="BC43" i="4"/>
  <c r="L73" i="143" s="1"/>
  <c r="BD43" i="4"/>
  <c r="L74" i="143" s="1"/>
  <c r="M51" i="4"/>
  <c r="M18" i="143" s="1"/>
  <c r="Y51" i="4"/>
  <c r="M34" i="143" s="1"/>
  <c r="BB51" i="4"/>
  <c r="M71" i="143" s="1"/>
  <c r="BC51" i="4"/>
  <c r="M73" i="143" s="1"/>
  <c r="BD51" i="4"/>
  <c r="M74" i="143" s="1"/>
  <c r="M59" i="4"/>
  <c r="Y59" i="4"/>
  <c r="N34" i="143" s="1"/>
  <c r="BB59" i="4"/>
  <c r="N71" i="143" s="1"/>
  <c r="BC59" i="4"/>
  <c r="N73" i="143" s="1"/>
  <c r="BD59" i="4"/>
  <c r="N74" i="143" s="1"/>
  <c r="M67" i="4"/>
  <c r="O18" i="143" s="1"/>
  <c r="Y67" i="4"/>
  <c r="O34" i="143" s="1"/>
  <c r="BB67" i="4"/>
  <c r="O71" i="143" s="1"/>
  <c r="BC67" i="4"/>
  <c r="O73" i="143" s="1"/>
  <c r="BD67" i="4"/>
  <c r="O74" i="143" s="1"/>
  <c r="M75" i="4"/>
  <c r="P18" i="143" s="1"/>
  <c r="Y75" i="4"/>
  <c r="P34" i="143" s="1"/>
  <c r="BB75" i="4"/>
  <c r="P71" i="143" s="1"/>
  <c r="BC75" i="4"/>
  <c r="P73" i="143" s="1"/>
  <c r="BD75" i="4"/>
  <c r="P74" i="143" s="1"/>
  <c r="M83" i="4"/>
  <c r="Q18" i="143" s="1"/>
  <c r="Y83" i="4"/>
  <c r="Q34" i="143" s="1"/>
  <c r="BB83" i="4"/>
  <c r="Q71" i="143" s="1"/>
  <c r="BC83" i="4"/>
  <c r="Q73" i="143" s="1"/>
  <c r="BD83" i="4"/>
  <c r="Q74" i="143" s="1"/>
  <c r="M91" i="4"/>
  <c r="R18" i="143" s="1"/>
  <c r="Y91" i="4"/>
  <c r="R34" i="143" s="1"/>
  <c r="BB91" i="4"/>
  <c r="R71" i="143" s="1"/>
  <c r="BC91" i="4"/>
  <c r="R73" i="143" s="1"/>
  <c r="BD91" i="4"/>
  <c r="R74" i="143" s="1"/>
  <c r="M99" i="4"/>
  <c r="Y99" i="4"/>
  <c r="BB99" i="4"/>
  <c r="BC99" i="4"/>
  <c r="BD99" i="4"/>
  <c r="M115" i="4"/>
  <c r="V18" i="143" s="1"/>
  <c r="Y115" i="4"/>
  <c r="V34" i="143" s="1"/>
  <c r="BB115" i="4"/>
  <c r="V71" i="143" s="1"/>
  <c r="BC115" i="4"/>
  <c r="V73" i="143" s="1"/>
  <c r="BD115" i="4"/>
  <c r="V74" i="143" s="1"/>
  <c r="M123" i="4"/>
  <c r="W18" i="143" s="1"/>
  <c r="BB123" i="4"/>
  <c r="W71" i="143" s="1"/>
  <c r="BC123" i="4"/>
  <c r="W73" i="143" s="1"/>
  <c r="BD123" i="4"/>
  <c r="W74" i="143" s="1"/>
  <c r="M131" i="4"/>
  <c r="X18" i="143" s="1"/>
  <c r="BB131" i="4"/>
  <c r="X71" i="143" s="1"/>
  <c r="BC131" i="4"/>
  <c r="X73" i="143" s="1"/>
  <c r="BD131" i="4"/>
  <c r="X74" i="143" s="1"/>
  <c r="M139" i="4"/>
  <c r="Z18" i="143" s="1"/>
  <c r="BB139" i="4"/>
  <c r="Z71" i="143" s="1"/>
  <c r="BC139" i="4"/>
  <c r="Z73" i="143" s="1"/>
  <c r="BD139" i="4"/>
  <c r="Z74" i="143" s="1"/>
  <c r="M147" i="4"/>
  <c r="AA18" i="143" s="1"/>
  <c r="Y147" i="4"/>
  <c r="AA34" i="143" s="1"/>
  <c r="BB147" i="4"/>
  <c r="AA71" i="143" s="1"/>
  <c r="BC147" i="4"/>
  <c r="AA73" i="143" s="1"/>
  <c r="BD147" i="4"/>
  <c r="AA74" i="143" s="1"/>
  <c r="M155" i="4"/>
  <c r="AB18" i="143" s="1"/>
  <c r="Y155" i="4"/>
  <c r="BB155" i="4"/>
  <c r="AB71" i="143" s="1"/>
  <c r="BC155" i="4"/>
  <c r="AB73" i="143" s="1"/>
  <c r="BD155" i="4"/>
  <c r="AB74" i="143" s="1"/>
  <c r="M163" i="4"/>
  <c r="AC18" i="143" s="1"/>
  <c r="BB163" i="4"/>
  <c r="AC71" i="143" s="1"/>
  <c r="BC163" i="4"/>
  <c r="AC73" i="143" s="1"/>
  <c r="BD163" i="4"/>
  <c r="AC74" i="143" s="1"/>
  <c r="M171" i="4"/>
  <c r="AD18" i="143" s="1"/>
  <c r="Y171" i="4"/>
  <c r="AD34" i="143" s="1"/>
  <c r="BB171" i="4"/>
  <c r="AD71" i="143" s="1"/>
  <c r="BC171" i="4"/>
  <c r="AD73" i="143" s="1"/>
  <c r="BD171" i="4"/>
  <c r="AD74" i="143" s="1"/>
  <c r="M179" i="4"/>
  <c r="AE18" i="143" s="1"/>
  <c r="Y179" i="4"/>
  <c r="AE34" i="143" s="1"/>
  <c r="BB179" i="4"/>
  <c r="AE71" i="143" s="1"/>
  <c r="BC179" i="4"/>
  <c r="AE73" i="143" s="1"/>
  <c r="BD179" i="4"/>
  <c r="AE74" i="143" s="1"/>
  <c r="M187" i="4"/>
  <c r="AF18" i="143" s="1"/>
  <c r="Y187" i="4"/>
  <c r="AF34" i="143" s="1"/>
  <c r="BB187" i="4"/>
  <c r="AF71" i="143" s="1"/>
  <c r="BC187" i="4"/>
  <c r="AF73" i="143" s="1"/>
  <c r="BD187" i="4"/>
  <c r="AF74" i="143" s="1"/>
  <c r="M195" i="4"/>
  <c r="AG18" i="143" s="1"/>
  <c r="Y195" i="4"/>
  <c r="AG34" i="143" s="1"/>
  <c r="BB195" i="4"/>
  <c r="AG71" i="143" s="1"/>
  <c r="BC195" i="4"/>
  <c r="AG73" i="143" s="1"/>
  <c r="BD195" i="4"/>
  <c r="AG74" i="143" s="1"/>
  <c r="M203" i="4"/>
  <c r="Y203" i="4"/>
  <c r="BB203" i="4"/>
  <c r="BC203" i="4"/>
  <c r="BD203" i="4"/>
  <c r="M211" i="4"/>
  <c r="AI18" i="143" s="1"/>
  <c r="Y211" i="4"/>
  <c r="AI34" i="143" s="1"/>
  <c r="BB211" i="4"/>
  <c r="AI71" i="143" s="1"/>
  <c r="BC211" i="4"/>
  <c r="AI73" i="143" s="1"/>
  <c r="BD211" i="4"/>
  <c r="AI74" i="143" s="1"/>
  <c r="M219" i="4"/>
  <c r="AL18" i="143" s="1"/>
  <c r="Y219" i="4"/>
  <c r="AL34" i="143" s="1"/>
  <c r="BB219" i="4"/>
  <c r="AL71" i="143" s="1"/>
  <c r="BC219" i="4"/>
  <c r="AL73" i="143" s="1"/>
  <c r="BD219" i="4"/>
  <c r="AL74" i="143" s="1"/>
  <c r="M227" i="4"/>
  <c r="AM18" i="143" s="1"/>
  <c r="Y227" i="4"/>
  <c r="AM34" i="143" s="1"/>
  <c r="BB227" i="4"/>
  <c r="AM71" i="143" s="1"/>
  <c r="BC227" i="4"/>
  <c r="AM73" i="143" s="1"/>
  <c r="BD227" i="4"/>
  <c r="AM74" i="143" s="1"/>
  <c r="M235" i="4"/>
  <c r="AN18" i="143" s="1"/>
  <c r="Y235" i="4"/>
  <c r="AN34" i="143" s="1"/>
  <c r="BB235" i="4"/>
  <c r="AN71" i="143" s="1"/>
  <c r="BC235" i="4"/>
  <c r="AN73" i="143" s="1"/>
  <c r="BD235" i="4"/>
  <c r="AN74" i="143" s="1"/>
  <c r="M243" i="4"/>
  <c r="AO18" i="143" s="1"/>
  <c r="BB243" i="4"/>
  <c r="AO71" i="143" s="1"/>
  <c r="BC243" i="4"/>
  <c r="AO73" i="143" s="1"/>
  <c r="BD243" i="4"/>
  <c r="AO74" i="143" s="1"/>
  <c r="M251" i="4"/>
  <c r="AP18" i="143" s="1"/>
  <c r="Y251" i="4"/>
  <c r="AP34" i="143" s="1"/>
  <c r="BB251" i="4"/>
  <c r="AP71" i="143" s="1"/>
  <c r="BC251" i="4"/>
  <c r="AP73" i="143" s="1"/>
  <c r="BD251" i="4"/>
  <c r="AP74" i="143" s="1"/>
  <c r="M259" i="4"/>
  <c r="AQ18" i="143" s="1"/>
  <c r="Y259" i="4"/>
  <c r="AQ34" i="143" s="1"/>
  <c r="BB259" i="4"/>
  <c r="AQ71" i="143" s="1"/>
  <c r="BC259" i="4"/>
  <c r="AQ73" i="143" s="1"/>
  <c r="BD259" i="4"/>
  <c r="AQ74" i="143" s="1"/>
  <c r="BB267" i="4"/>
  <c r="AS71" i="143" s="1"/>
  <c r="BC267" i="4"/>
  <c r="AS73" i="143" s="1"/>
  <c r="BD267" i="4"/>
  <c r="AS74" i="143" s="1"/>
  <c r="M275" i="4"/>
  <c r="AT18" i="143" s="1"/>
  <c r="Y275" i="4"/>
  <c r="AT34" i="143" s="1"/>
  <c r="BB275" i="4"/>
  <c r="AT71" i="143" s="1"/>
  <c r="BC275" i="4"/>
  <c r="AT73" i="143" s="1"/>
  <c r="BD275" i="4"/>
  <c r="AT74" i="143" s="1"/>
  <c r="M283" i="4"/>
  <c r="AU18" i="143" s="1"/>
  <c r="Y283" i="4"/>
  <c r="AU34" i="143" s="1"/>
  <c r="BB283" i="4"/>
  <c r="AU71" i="143" s="1"/>
  <c r="BC283" i="4"/>
  <c r="AU73" i="143" s="1"/>
  <c r="BD283" i="4"/>
  <c r="AU74" i="143" s="1"/>
  <c r="M291" i="4"/>
  <c r="AV18" i="143" s="1"/>
  <c r="Y291" i="4"/>
  <c r="AV34" i="143" s="1"/>
  <c r="BB291" i="4"/>
  <c r="AV71" i="143" s="1"/>
  <c r="BC291" i="4"/>
  <c r="AV73" i="143" s="1"/>
  <c r="BD291" i="4"/>
  <c r="AV74" i="143" s="1"/>
  <c r="M299" i="4"/>
  <c r="AW18" i="143" s="1"/>
  <c r="Y299" i="4"/>
  <c r="AW34" i="143" s="1"/>
  <c r="BB299" i="4"/>
  <c r="AW71" i="143" s="1"/>
  <c r="BC299" i="4"/>
  <c r="AW73" i="143" s="1"/>
  <c r="BD299" i="4"/>
  <c r="AW74" i="143" s="1"/>
  <c r="M307" i="4"/>
  <c r="AX18" i="143" s="1"/>
  <c r="Y307" i="4"/>
  <c r="AX34" i="143" s="1"/>
  <c r="BB307" i="4"/>
  <c r="AX71" i="143" s="1"/>
  <c r="BC307" i="4"/>
  <c r="AX73" i="143" s="1"/>
  <c r="BD307" i="4"/>
  <c r="AX74" i="143" s="1"/>
  <c r="M315" i="4"/>
  <c r="AY18" i="143" s="1"/>
  <c r="BB315" i="4"/>
  <c r="AY71" i="143" s="1"/>
  <c r="BC315" i="4"/>
  <c r="AY73" i="143" s="1"/>
  <c r="BD315" i="4"/>
  <c r="AY74" i="143" s="1"/>
  <c r="M323" i="4"/>
  <c r="AZ18" i="143" s="1"/>
  <c r="Y323" i="4"/>
  <c r="AZ34" i="143" s="1"/>
  <c r="BB323" i="4"/>
  <c r="AZ71" i="143" s="1"/>
  <c r="BC323" i="4"/>
  <c r="AZ73" i="143" s="1"/>
  <c r="BD323" i="4"/>
  <c r="AZ74" i="143" s="1"/>
  <c r="M331" i="4"/>
  <c r="BA18" i="143" s="1"/>
  <c r="Y331" i="4"/>
  <c r="BA34" i="143" s="1"/>
  <c r="BB331" i="4"/>
  <c r="BA71" i="143" s="1"/>
  <c r="BC331" i="4"/>
  <c r="BA73" i="143" s="1"/>
  <c r="BD331" i="4"/>
  <c r="BA74" i="143" s="1"/>
  <c r="M339" i="4"/>
  <c r="BB18" i="143" s="1"/>
  <c r="BB339" i="4"/>
  <c r="BB71" i="143" s="1"/>
  <c r="BC339" i="4"/>
  <c r="BB73" i="143" s="1"/>
  <c r="BD339" i="4"/>
  <c r="BB74" i="143" s="1"/>
  <c r="M347" i="4"/>
  <c r="BC18" i="143" s="1"/>
  <c r="Y347" i="4"/>
  <c r="BC34" i="143" s="1"/>
  <c r="BB347" i="4"/>
  <c r="BC71" i="143" s="1"/>
  <c r="BC347" i="4"/>
  <c r="BC73" i="143" s="1"/>
  <c r="BD347" i="4"/>
  <c r="BC74" i="143" s="1"/>
  <c r="M355" i="4"/>
  <c r="BD18" i="143" s="1"/>
  <c r="Y355" i="4"/>
  <c r="BD34" i="143" s="1"/>
  <c r="BB355" i="4"/>
  <c r="BD71" i="143" s="1"/>
  <c r="BC355" i="4"/>
  <c r="BD73" i="143" s="1"/>
  <c r="BD355" i="4"/>
  <c r="BD74" i="143" s="1"/>
  <c r="M363" i="4"/>
  <c r="BE18" i="143" s="1"/>
  <c r="Y363" i="4"/>
  <c r="BE34" i="143" s="1"/>
  <c r="BB363" i="4"/>
  <c r="BE71" i="143" s="1"/>
  <c r="BC363" i="4"/>
  <c r="BE73" i="143" s="1"/>
  <c r="BD363" i="4"/>
  <c r="BE74" i="143" s="1"/>
  <c r="M371" i="4"/>
  <c r="BG18" i="143" s="1"/>
  <c r="Y371" i="4"/>
  <c r="BG34" i="143" s="1"/>
  <c r="BB371" i="4"/>
  <c r="BG71" i="143" s="1"/>
  <c r="BC371" i="4"/>
  <c r="BG73" i="143" s="1"/>
  <c r="BD371" i="4"/>
  <c r="BG74" i="143" s="1"/>
  <c r="M379" i="4"/>
  <c r="BH18" i="143" s="1"/>
  <c r="Y379" i="4"/>
  <c r="BH34" i="143" s="1"/>
  <c r="BB379" i="4"/>
  <c r="BH71" i="143" s="1"/>
  <c r="BC379" i="4"/>
  <c r="BH73" i="143" s="1"/>
  <c r="BD379" i="4"/>
  <c r="BH74" i="143" s="1"/>
  <c r="M387" i="4"/>
  <c r="BI18" i="143" s="1"/>
  <c r="Y387" i="4"/>
  <c r="BI34" i="143" s="1"/>
  <c r="BB387" i="4"/>
  <c r="BC387" i="4"/>
  <c r="BI73" i="143" s="1"/>
  <c r="BD387" i="4"/>
  <c r="BI74" i="143" s="1"/>
  <c r="M395" i="4"/>
  <c r="BK18" i="143" s="1"/>
  <c r="Y395" i="4"/>
  <c r="BK34" i="143" s="1"/>
  <c r="BB395" i="4"/>
  <c r="BK71" i="143" s="1"/>
  <c r="BC395" i="4"/>
  <c r="BD395" i="4"/>
  <c r="BK74" i="143" s="1"/>
  <c r="M403" i="4"/>
  <c r="BL18" i="143" s="1"/>
  <c r="Y403" i="4"/>
  <c r="BL34" i="143" s="1"/>
  <c r="BB403" i="4"/>
  <c r="BL71" i="143" s="1"/>
  <c r="BC403" i="4"/>
  <c r="BL73" i="143" s="1"/>
  <c r="BD403" i="4"/>
  <c r="M411" i="4"/>
  <c r="BM18" i="143" s="1"/>
  <c r="Y411" i="4"/>
  <c r="BM34" i="143" s="1"/>
  <c r="BB411" i="4"/>
  <c r="BM71" i="143" s="1"/>
  <c r="BC411" i="4"/>
  <c r="BM73" i="143" s="1"/>
  <c r="BD411" i="4"/>
  <c r="BM74" i="143" s="1"/>
  <c r="M419" i="4"/>
  <c r="BN18" i="143" s="1"/>
  <c r="Y419" i="4"/>
  <c r="BN34" i="143" s="1"/>
  <c r="BB419" i="4"/>
  <c r="BN71" i="143" s="1"/>
  <c r="BC419" i="4"/>
  <c r="BN73" i="143" s="1"/>
  <c r="BD419" i="4"/>
  <c r="BN74" i="143" s="1"/>
  <c r="M427" i="4"/>
  <c r="BO18" i="143" s="1"/>
  <c r="Y427" i="4"/>
  <c r="BO34" i="143" s="1"/>
  <c r="BB427" i="4"/>
  <c r="BO71" i="143" s="1"/>
  <c r="BC427" i="4"/>
  <c r="BO73" i="143" s="1"/>
  <c r="BD427" i="4"/>
  <c r="BO74" i="143" s="1"/>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F2" i="4"/>
  <c r="Z7" i="151" l="1"/>
  <c r="AC7" i="158"/>
  <c r="AF7" i="147"/>
  <c r="AJ7" i="151"/>
  <c r="AI7" i="158"/>
  <c r="AB6" i="139"/>
  <c r="AA7" i="158"/>
  <c r="Z7" i="147"/>
  <c r="AK7" i="158"/>
  <c r="D13" i="160"/>
  <c r="D13" i="164"/>
  <c r="AD7" i="147"/>
  <c r="AG7" i="158"/>
  <c r="AF7" i="151"/>
  <c r="AB7" i="147"/>
  <c r="AE7" i="158"/>
  <c r="AD7" i="151"/>
  <c r="V7" i="147"/>
  <c r="Y7" i="158"/>
  <c r="X7" i="151"/>
  <c r="AJ6" i="139"/>
  <c r="X6" i="139"/>
  <c r="AC6" i="139"/>
  <c r="F71" i="143"/>
  <c r="E71" i="143" s="1"/>
  <c r="F74" i="143"/>
  <c r="E74" i="143" s="1"/>
  <c r="F34" i="143"/>
  <c r="E34" i="143" s="1"/>
  <c r="F18" i="143"/>
  <c r="E18" i="143" s="1"/>
  <c r="F73" i="143"/>
  <c r="L9" i="22"/>
  <c r="L8" i="22" s="1"/>
  <c r="U9" i="22"/>
  <c r="U8" i="22" s="1"/>
  <c r="N6" i="139"/>
  <c r="L6" i="139"/>
  <c r="AH6" i="139"/>
  <c r="U6" i="139"/>
  <c r="W6" i="139"/>
  <c r="V6" i="139"/>
  <c r="Z6" i="139"/>
  <c r="AK6" i="139"/>
  <c r="AI6" i="139"/>
  <c r="R6" i="139"/>
  <c r="AG6" i="139"/>
  <c r="Q6" i="139"/>
  <c r="J6" i="139"/>
  <c r="Y6" i="139"/>
  <c r="M6" i="139"/>
  <c r="O6" i="139"/>
  <c r="S6" i="139"/>
  <c r="AE6" i="139"/>
  <c r="F6" i="139"/>
  <c r="D29" i="139"/>
  <c r="D25" i="139" s="1"/>
  <c r="K6" i="139"/>
  <c r="AA6" i="139"/>
  <c r="G6" i="139"/>
  <c r="D9" i="139"/>
  <c r="D44" i="22"/>
  <c r="D45" i="22"/>
  <c r="D46" i="22"/>
  <c r="D47" i="22"/>
  <c r="F53" i="145" s="1"/>
  <c r="F10" i="22"/>
  <c r="F9" i="22" s="1"/>
  <c r="F30" i="22"/>
  <c r="F48" i="22"/>
  <c r="F62" i="22"/>
  <c r="A63" i="25"/>
  <c r="B63" i="25"/>
  <c r="C63" i="25"/>
  <c r="A64" i="25"/>
  <c r="B64" i="25"/>
  <c r="C64" i="25"/>
  <c r="A60" i="25"/>
  <c r="B60" i="25"/>
  <c r="C60" i="25"/>
  <c r="A61" i="25"/>
  <c r="B61" i="25"/>
  <c r="C61" i="25"/>
  <c r="A62" i="25"/>
  <c r="B62" i="25"/>
  <c r="C62" i="25"/>
  <c r="A53" i="25"/>
  <c r="B53" i="25"/>
  <c r="C53" i="25"/>
  <c r="A54" i="25"/>
  <c r="B54" i="25"/>
  <c r="C54" i="25"/>
  <c r="A55" i="25"/>
  <c r="B55" i="25"/>
  <c r="C55" i="25"/>
  <c r="A56" i="25"/>
  <c r="B56" i="25"/>
  <c r="C56" i="25"/>
  <c r="A57" i="25"/>
  <c r="B57" i="25"/>
  <c r="C57" i="25"/>
  <c r="A58" i="25"/>
  <c r="B58" i="25"/>
  <c r="C58" i="25"/>
  <c r="A59" i="25"/>
  <c r="B59" i="25"/>
  <c r="C59" i="25"/>
  <c r="A9" i="25"/>
  <c r="B9" i="25"/>
  <c r="C9" i="25"/>
  <c r="A10" i="25"/>
  <c r="B10" i="25"/>
  <c r="C10" i="25"/>
  <c r="A11" i="25"/>
  <c r="B11" i="25"/>
  <c r="C11" i="25"/>
  <c r="A12" i="25"/>
  <c r="B12" i="25"/>
  <c r="C12" i="25"/>
  <c r="A13" i="25"/>
  <c r="B13" i="25"/>
  <c r="C13" i="25"/>
  <c r="A14" i="25"/>
  <c r="B14" i="25"/>
  <c r="C14" i="25"/>
  <c r="A15" i="25"/>
  <c r="B15" i="25"/>
  <c r="C15" i="25"/>
  <c r="A16" i="25"/>
  <c r="B16" i="25"/>
  <c r="C16" i="25"/>
  <c r="A17" i="25"/>
  <c r="B17" i="25"/>
  <c r="C17" i="25"/>
  <c r="A18" i="25"/>
  <c r="B18" i="25"/>
  <c r="C18" i="25"/>
  <c r="A19" i="25"/>
  <c r="B19" i="25"/>
  <c r="C19" i="25"/>
  <c r="A20" i="25"/>
  <c r="B20" i="25"/>
  <c r="C20" i="25"/>
  <c r="A21" i="25"/>
  <c r="B21" i="25"/>
  <c r="C21" i="25"/>
  <c r="A22" i="25"/>
  <c r="B22" i="25"/>
  <c r="C22" i="25"/>
  <c r="A23" i="25"/>
  <c r="B23" i="25"/>
  <c r="C23" i="25"/>
  <c r="A24" i="25"/>
  <c r="B24" i="25"/>
  <c r="C24" i="25"/>
  <c r="A25" i="25"/>
  <c r="B25" i="25"/>
  <c r="C25" i="25"/>
  <c r="A26" i="25"/>
  <c r="B26" i="25"/>
  <c r="C26" i="25"/>
  <c r="A27" i="25"/>
  <c r="B27" i="25"/>
  <c r="C27" i="25"/>
  <c r="A28" i="25"/>
  <c r="B28" i="25"/>
  <c r="C28" i="25"/>
  <c r="A29" i="25"/>
  <c r="B29" i="25"/>
  <c r="C29" i="25"/>
  <c r="A30" i="25"/>
  <c r="B30" i="25"/>
  <c r="C30" i="25"/>
  <c r="A31" i="25"/>
  <c r="B31" i="25"/>
  <c r="C31" i="25"/>
  <c r="A32" i="25"/>
  <c r="B32" i="25"/>
  <c r="C32" i="25"/>
  <c r="A33" i="25"/>
  <c r="B33" i="25"/>
  <c r="C33" i="25"/>
  <c r="A34" i="25"/>
  <c r="B34" i="25"/>
  <c r="C34" i="25"/>
  <c r="A35" i="25"/>
  <c r="B35" i="25"/>
  <c r="C35" i="25"/>
  <c r="A36" i="25"/>
  <c r="B36" i="25"/>
  <c r="C36" i="25"/>
  <c r="A37" i="25"/>
  <c r="B37" i="25"/>
  <c r="C37" i="25"/>
  <c r="A38" i="25"/>
  <c r="B38" i="25"/>
  <c r="C38" i="25"/>
  <c r="A39" i="25"/>
  <c r="B39" i="25"/>
  <c r="C39" i="25"/>
  <c r="A40" i="25"/>
  <c r="B40" i="25"/>
  <c r="C40" i="25"/>
  <c r="A41" i="25"/>
  <c r="B41" i="25"/>
  <c r="C41" i="25"/>
  <c r="A42" i="25"/>
  <c r="B42" i="25"/>
  <c r="C42" i="25"/>
  <c r="A43" i="25"/>
  <c r="B43" i="25"/>
  <c r="C43" i="25"/>
  <c r="A44" i="25"/>
  <c r="B44" i="25"/>
  <c r="C44" i="25"/>
  <c r="A45" i="25"/>
  <c r="B45" i="25"/>
  <c r="C45" i="25"/>
  <c r="A46" i="25"/>
  <c r="B46" i="25"/>
  <c r="C46" i="25"/>
  <c r="A47" i="25"/>
  <c r="B47" i="25"/>
  <c r="C47" i="25"/>
  <c r="A48" i="25"/>
  <c r="B48" i="25"/>
  <c r="C48" i="25"/>
  <c r="A49" i="25"/>
  <c r="B49" i="25"/>
  <c r="C49" i="25"/>
  <c r="A50" i="25"/>
  <c r="B50" i="25"/>
  <c r="C50" i="25"/>
  <c r="A51" i="25"/>
  <c r="B51" i="25"/>
  <c r="C51" i="25"/>
  <c r="A52" i="25"/>
  <c r="B52" i="25"/>
  <c r="C52" i="25"/>
  <c r="I6" i="25"/>
  <c r="J6" i="25"/>
  <c r="K6" i="25"/>
  <c r="L6" i="25"/>
  <c r="M6" i="25"/>
  <c r="N6" i="25"/>
  <c r="O6" i="25"/>
  <c r="P6" i="25"/>
  <c r="Q6" i="25"/>
  <c r="R6" i="25"/>
  <c r="S6" i="25"/>
  <c r="T6" i="25"/>
  <c r="U6" i="25"/>
  <c r="V6" i="25"/>
  <c r="W6" i="25"/>
  <c r="X6" i="25"/>
  <c r="Y6" i="25"/>
  <c r="Z6" i="25"/>
  <c r="AA6" i="25"/>
  <c r="AB6" i="25"/>
  <c r="AC6" i="25"/>
  <c r="AD6" i="25"/>
  <c r="AE6" i="25"/>
  <c r="AF6" i="25"/>
  <c r="AG6" i="25"/>
  <c r="AH6" i="25"/>
  <c r="AI6" i="25"/>
  <c r="AJ6" i="25"/>
  <c r="AK6" i="25"/>
  <c r="AL6" i="25"/>
  <c r="AM6" i="25"/>
  <c r="AN6" i="25"/>
  <c r="P5" i="130"/>
  <c r="Q5" i="130"/>
  <c r="R5" i="130"/>
  <c r="S5" i="130"/>
  <c r="T5" i="130"/>
  <c r="U5" i="130"/>
  <c r="V5" i="130"/>
  <c r="W5" i="130"/>
  <c r="X5" i="130"/>
  <c r="Y5" i="130"/>
  <c r="Z5" i="130"/>
  <c r="AA5" i="130"/>
  <c r="AB5" i="130"/>
  <c r="AC5" i="130"/>
  <c r="AD5" i="130"/>
  <c r="AE5" i="130"/>
  <c r="AF5" i="130"/>
  <c r="AG5" i="130"/>
  <c r="AH5" i="130"/>
  <c r="AI5" i="130"/>
  <c r="AJ5" i="130"/>
  <c r="AK5" i="130"/>
  <c r="AL5" i="130"/>
  <c r="AM5" i="130"/>
  <c r="AN5" i="130"/>
  <c r="F5" i="130"/>
  <c r="G5" i="130"/>
  <c r="H5" i="130"/>
  <c r="I5" i="130"/>
  <c r="J5" i="130"/>
  <c r="K5" i="130"/>
  <c r="L5" i="130"/>
  <c r="M5" i="130"/>
  <c r="N5" i="130"/>
  <c r="O5" i="130"/>
  <c r="E5" i="130"/>
  <c r="AN6" i="129"/>
  <c r="J6" i="129"/>
  <c r="J31" i="129" s="1"/>
  <c r="K6" i="129"/>
  <c r="L6" i="129"/>
  <c r="M6" i="129"/>
  <c r="M31" i="129" s="1"/>
  <c r="N6" i="129"/>
  <c r="N31" i="129" s="1"/>
  <c r="O6" i="129"/>
  <c r="O31" i="129" s="1"/>
  <c r="P6" i="129"/>
  <c r="P31" i="129" s="1"/>
  <c r="Q6" i="129"/>
  <c r="Q31" i="129" s="1"/>
  <c r="R6" i="129"/>
  <c r="R31" i="129" s="1"/>
  <c r="S6" i="129"/>
  <c r="T6" i="129"/>
  <c r="U6" i="129"/>
  <c r="V6" i="129"/>
  <c r="V31" i="129" s="1"/>
  <c r="W6" i="129"/>
  <c r="W31" i="129" s="1"/>
  <c r="X6" i="129"/>
  <c r="X31" i="129" s="1"/>
  <c r="Y6" i="129"/>
  <c r="Y31" i="129" s="1"/>
  <c r="Z6" i="129"/>
  <c r="Z31" i="129" s="1"/>
  <c r="AA6" i="129"/>
  <c r="AA31" i="129" s="1"/>
  <c r="AB6" i="129"/>
  <c r="AC6" i="129"/>
  <c r="AD6" i="129"/>
  <c r="AD31" i="129" s="1"/>
  <c r="AE6" i="129"/>
  <c r="AE31" i="129" s="1"/>
  <c r="AF6" i="129"/>
  <c r="AF31" i="129" s="1"/>
  <c r="AG6" i="129"/>
  <c r="AG31" i="129" s="1"/>
  <c r="AH6" i="129"/>
  <c r="AH31" i="129" s="1"/>
  <c r="AI6" i="129"/>
  <c r="AI31" i="129" s="1"/>
  <c r="AJ6" i="129"/>
  <c r="AJ31" i="129" s="1"/>
  <c r="AK6" i="129"/>
  <c r="AL6" i="129"/>
  <c r="AL31" i="129" s="1"/>
  <c r="AM6" i="129"/>
  <c r="AM31" i="129" s="1"/>
  <c r="I6" i="129"/>
  <c r="H6" i="129"/>
  <c r="G6" i="129"/>
  <c r="F6" i="129"/>
  <c r="E6" i="129"/>
  <c r="W5" i="13"/>
  <c r="X5" i="13"/>
  <c r="Y5" i="13"/>
  <c r="Z5" i="13"/>
  <c r="AA5" i="13"/>
  <c r="AB5" i="13"/>
  <c r="AC5" i="13"/>
  <c r="AD5" i="13"/>
  <c r="AE5" i="13"/>
  <c r="AF5" i="13"/>
  <c r="AG5" i="13"/>
  <c r="AH5" i="13"/>
  <c r="AI5" i="13"/>
  <c r="AJ5" i="13"/>
  <c r="AK5" i="13"/>
  <c r="AL5" i="13"/>
  <c r="AM5" i="13"/>
  <c r="AN5" i="13"/>
  <c r="X7" i="13"/>
  <c r="Z7" i="13"/>
  <c r="AB7" i="13"/>
  <c r="AD7" i="13"/>
  <c r="AF7" i="13"/>
  <c r="AH7" i="13"/>
  <c r="AJ7" i="13"/>
  <c r="AL7" i="13"/>
  <c r="AN7" i="13"/>
  <c r="A10" i="13"/>
  <c r="B10" i="13"/>
  <c r="C10" i="13"/>
  <c r="A11" i="13"/>
  <c r="B11" i="13"/>
  <c r="C11" i="13"/>
  <c r="A12" i="13"/>
  <c r="B12" i="13"/>
  <c r="C12" i="13"/>
  <c r="A13" i="13"/>
  <c r="B13" i="13"/>
  <c r="C13" i="13"/>
  <c r="A14" i="13"/>
  <c r="B14" i="13"/>
  <c r="C14" i="13"/>
  <c r="A15" i="13"/>
  <c r="B15" i="13"/>
  <c r="C15" i="13"/>
  <c r="A16" i="13"/>
  <c r="B16" i="13"/>
  <c r="C16" i="13"/>
  <c r="A17" i="13"/>
  <c r="B17" i="13"/>
  <c r="C17" i="13"/>
  <c r="A18" i="13"/>
  <c r="B18" i="13"/>
  <c r="C18" i="13"/>
  <c r="A19" i="13"/>
  <c r="B19" i="13"/>
  <c r="C19" i="13"/>
  <c r="A20" i="13"/>
  <c r="B20" i="13"/>
  <c r="C20" i="13"/>
  <c r="A21" i="13"/>
  <c r="B21" i="13"/>
  <c r="C21" i="13"/>
  <c r="A22" i="13"/>
  <c r="B22" i="13"/>
  <c r="C22" i="13"/>
  <c r="A23" i="13"/>
  <c r="B23" i="13"/>
  <c r="C23" i="13"/>
  <c r="A24" i="13"/>
  <c r="B24" i="13"/>
  <c r="C24" i="13"/>
  <c r="A25" i="13"/>
  <c r="B25" i="13"/>
  <c r="C25" i="13"/>
  <c r="A26" i="13"/>
  <c r="B26" i="13"/>
  <c r="C26" i="13"/>
  <c r="A27" i="13"/>
  <c r="B27" i="13"/>
  <c r="C27" i="13"/>
  <c r="A28" i="13"/>
  <c r="B28" i="13"/>
  <c r="C28" i="13"/>
  <c r="A29" i="13"/>
  <c r="B29" i="13"/>
  <c r="C29" i="13"/>
  <c r="A30" i="13"/>
  <c r="B30" i="13"/>
  <c r="C30" i="13"/>
  <c r="A31" i="13"/>
  <c r="B31" i="13"/>
  <c r="C31" i="13"/>
  <c r="A32" i="13"/>
  <c r="B32" i="13"/>
  <c r="C32" i="13"/>
  <c r="A33" i="13"/>
  <c r="B33" i="13"/>
  <c r="C33" i="13"/>
  <c r="A34" i="13"/>
  <c r="B34" i="13"/>
  <c r="C34" i="13"/>
  <c r="A35" i="13"/>
  <c r="B35" i="13"/>
  <c r="C35" i="13"/>
  <c r="A36" i="13"/>
  <c r="B36" i="13"/>
  <c r="C36" i="13"/>
  <c r="A37" i="13"/>
  <c r="B37" i="13"/>
  <c r="C37" i="13"/>
  <c r="A38" i="13"/>
  <c r="B38" i="13"/>
  <c r="C38" i="13"/>
  <c r="A39" i="13"/>
  <c r="B39" i="13"/>
  <c r="C39" i="13"/>
  <c r="A40" i="13"/>
  <c r="B40" i="13"/>
  <c r="C40" i="13"/>
  <c r="A41" i="13"/>
  <c r="B41" i="13"/>
  <c r="C41" i="13"/>
  <c r="A42" i="13"/>
  <c r="B42" i="13"/>
  <c r="C42" i="13"/>
  <c r="A43" i="13"/>
  <c r="B43" i="13"/>
  <c r="C43" i="13"/>
  <c r="A44" i="13"/>
  <c r="B44" i="13"/>
  <c r="C44" i="13"/>
  <c r="A45" i="13"/>
  <c r="B45" i="13"/>
  <c r="C45" i="13"/>
  <c r="A46" i="13"/>
  <c r="B46" i="13"/>
  <c r="C46" i="13"/>
  <c r="A47" i="13"/>
  <c r="B47" i="13"/>
  <c r="C47" i="13"/>
  <c r="A48" i="13"/>
  <c r="B48" i="13"/>
  <c r="C48" i="13"/>
  <c r="A49" i="13"/>
  <c r="B49" i="13"/>
  <c r="C49" i="13"/>
  <c r="A50" i="13"/>
  <c r="B50" i="13"/>
  <c r="C50" i="13"/>
  <c r="A51" i="13"/>
  <c r="B51" i="13"/>
  <c r="C51" i="13"/>
  <c r="A52" i="13"/>
  <c r="B52" i="13"/>
  <c r="C52" i="13"/>
  <c r="A53" i="13"/>
  <c r="B53" i="13"/>
  <c r="C53" i="13"/>
  <c r="A54" i="13"/>
  <c r="B54" i="13"/>
  <c r="C54" i="13"/>
  <c r="A55" i="13"/>
  <c r="B55" i="13"/>
  <c r="C55" i="13"/>
  <c r="A56" i="13"/>
  <c r="B56" i="13"/>
  <c r="C56" i="13"/>
  <c r="A57" i="13"/>
  <c r="B57" i="13"/>
  <c r="C57" i="13"/>
  <c r="A58" i="13"/>
  <c r="B58" i="13"/>
  <c r="C58" i="13"/>
  <c r="A59" i="13"/>
  <c r="B59" i="13"/>
  <c r="C59" i="13"/>
  <c r="A60" i="13"/>
  <c r="B60" i="13"/>
  <c r="C60" i="13"/>
  <c r="A61" i="13"/>
  <c r="B61" i="13"/>
  <c r="C61" i="13"/>
  <c r="A62" i="13"/>
  <c r="B62" i="13"/>
  <c r="C62" i="13"/>
  <c r="A63" i="13"/>
  <c r="B63" i="13"/>
  <c r="C63" i="13"/>
  <c r="A64" i="13"/>
  <c r="B64" i="13"/>
  <c r="C64" i="13"/>
  <c r="A65" i="13"/>
  <c r="B65" i="13"/>
  <c r="C65" i="13"/>
  <c r="A66" i="13"/>
  <c r="B66" i="13"/>
  <c r="C66" i="13"/>
  <c r="A67" i="13"/>
  <c r="B67" i="13"/>
  <c r="C67" i="13"/>
  <c r="A68" i="13"/>
  <c r="B68" i="13"/>
  <c r="C68" i="13"/>
  <c r="A69" i="13"/>
  <c r="B69" i="13"/>
  <c r="C69" i="13"/>
  <c r="B9" i="13"/>
  <c r="C9" i="13"/>
  <c r="A9" i="13"/>
  <c r="D16" i="12"/>
  <c r="D30" i="12"/>
  <c r="D69" i="12"/>
  <c r="R6" i="12"/>
  <c r="S6" i="12"/>
  <c r="T6" i="12"/>
  <c r="U6" i="12"/>
  <c r="V6" i="12"/>
  <c r="W6" i="12"/>
  <c r="X6" i="12"/>
  <c r="Y6" i="12"/>
  <c r="Z6" i="12"/>
  <c r="AA6" i="12"/>
  <c r="AB6" i="12"/>
  <c r="AC6" i="12"/>
  <c r="AD6" i="12"/>
  <c r="AE6" i="12"/>
  <c r="AF6" i="12"/>
  <c r="AG6" i="12"/>
  <c r="AH6" i="12"/>
  <c r="AI6" i="12"/>
  <c r="AJ6" i="12"/>
  <c r="AK6" i="12"/>
  <c r="AL6" i="12"/>
  <c r="AM6" i="12"/>
  <c r="AN6" i="12"/>
  <c r="A67" i="12"/>
  <c r="B67" i="12"/>
  <c r="C67" i="12"/>
  <c r="A68" i="12"/>
  <c r="B68" i="12"/>
  <c r="C68" i="12"/>
  <c r="A69" i="12"/>
  <c r="B69" i="12"/>
  <c r="C69" i="12"/>
  <c r="A70" i="12"/>
  <c r="B70" i="12"/>
  <c r="C70" i="12"/>
  <c r="A71" i="12"/>
  <c r="B71" i="12"/>
  <c r="C71" i="12"/>
  <c r="A72" i="12"/>
  <c r="B72" i="12"/>
  <c r="C72" i="12"/>
  <c r="A73" i="12"/>
  <c r="B73" i="12"/>
  <c r="C73" i="12"/>
  <c r="A74" i="12"/>
  <c r="B74" i="12"/>
  <c r="C74" i="12"/>
  <c r="A75" i="12"/>
  <c r="B75" i="12"/>
  <c r="C75" i="12"/>
  <c r="A76" i="12"/>
  <c r="B76" i="12"/>
  <c r="C76" i="12"/>
  <c r="A77" i="12"/>
  <c r="B77" i="12"/>
  <c r="C77" i="12"/>
  <c r="A78" i="12"/>
  <c r="B78" i="12"/>
  <c r="C78" i="12"/>
  <c r="A9" i="12"/>
  <c r="B9" i="12"/>
  <c r="C9" i="12"/>
  <c r="A10" i="12"/>
  <c r="B10" i="12"/>
  <c r="C10" i="12"/>
  <c r="A11" i="12"/>
  <c r="B11" i="12"/>
  <c r="C11" i="12"/>
  <c r="A12" i="12"/>
  <c r="B12" i="12"/>
  <c r="C12" i="12"/>
  <c r="A13" i="12"/>
  <c r="B13" i="12"/>
  <c r="C13" i="12"/>
  <c r="A14" i="12"/>
  <c r="B14" i="12"/>
  <c r="C14" i="12"/>
  <c r="A15" i="12"/>
  <c r="B15" i="12"/>
  <c r="C15" i="12"/>
  <c r="A16" i="12"/>
  <c r="B16" i="12"/>
  <c r="C16" i="12"/>
  <c r="A17" i="12"/>
  <c r="B17" i="12"/>
  <c r="C17" i="12"/>
  <c r="A18" i="12"/>
  <c r="B18" i="12"/>
  <c r="C18" i="12"/>
  <c r="A19" i="12"/>
  <c r="B19" i="12"/>
  <c r="C19" i="12"/>
  <c r="A20" i="12"/>
  <c r="B20" i="12"/>
  <c r="C20" i="12"/>
  <c r="A21" i="12"/>
  <c r="B21" i="12"/>
  <c r="C21" i="12"/>
  <c r="A22" i="12"/>
  <c r="B22" i="12"/>
  <c r="C22" i="12"/>
  <c r="A23" i="12"/>
  <c r="B23" i="12"/>
  <c r="C23" i="12"/>
  <c r="A24" i="12"/>
  <c r="B24" i="12"/>
  <c r="C24" i="12"/>
  <c r="A25" i="12"/>
  <c r="B25" i="12"/>
  <c r="C25" i="12"/>
  <c r="A26" i="12"/>
  <c r="B26" i="12"/>
  <c r="C26" i="12"/>
  <c r="A27" i="12"/>
  <c r="B27" i="12"/>
  <c r="C27" i="12"/>
  <c r="A28" i="12"/>
  <c r="B28" i="12"/>
  <c r="C28" i="12"/>
  <c r="A29" i="12"/>
  <c r="B29" i="12"/>
  <c r="C29" i="12"/>
  <c r="A30" i="12"/>
  <c r="B30" i="12"/>
  <c r="C30" i="12"/>
  <c r="A31" i="12"/>
  <c r="B31" i="12"/>
  <c r="C31" i="12"/>
  <c r="A32" i="12"/>
  <c r="B32" i="12"/>
  <c r="C32" i="12"/>
  <c r="A33" i="12"/>
  <c r="B33" i="12"/>
  <c r="C33" i="12"/>
  <c r="A34" i="12"/>
  <c r="B34" i="12"/>
  <c r="C34" i="12"/>
  <c r="A35" i="12"/>
  <c r="B35" i="12"/>
  <c r="C35" i="12"/>
  <c r="A36" i="12"/>
  <c r="B36" i="12"/>
  <c r="C36" i="12"/>
  <c r="A37" i="12"/>
  <c r="B37" i="12"/>
  <c r="C37" i="12"/>
  <c r="A38" i="12"/>
  <c r="B38" i="12"/>
  <c r="C38" i="12"/>
  <c r="A39" i="12"/>
  <c r="B39" i="12"/>
  <c r="C39" i="12"/>
  <c r="A40" i="12"/>
  <c r="B40" i="12"/>
  <c r="C40" i="12"/>
  <c r="A41" i="12"/>
  <c r="B41" i="12"/>
  <c r="C41" i="12"/>
  <c r="A42" i="12"/>
  <c r="B42" i="12"/>
  <c r="C42" i="12"/>
  <c r="A43" i="12"/>
  <c r="B43" i="12"/>
  <c r="C43" i="12"/>
  <c r="A44" i="12"/>
  <c r="B44" i="12"/>
  <c r="C44" i="12"/>
  <c r="A45" i="12"/>
  <c r="B45" i="12"/>
  <c r="C45" i="12"/>
  <c r="A46" i="12"/>
  <c r="B46" i="12"/>
  <c r="C46" i="12"/>
  <c r="A47" i="12"/>
  <c r="B47" i="12"/>
  <c r="C47" i="12"/>
  <c r="A48" i="12"/>
  <c r="B48" i="12"/>
  <c r="C48" i="12"/>
  <c r="A49" i="12"/>
  <c r="B49" i="12"/>
  <c r="C49" i="12"/>
  <c r="A50" i="12"/>
  <c r="B50" i="12"/>
  <c r="C50" i="12"/>
  <c r="A51" i="12"/>
  <c r="B51" i="12"/>
  <c r="C51" i="12"/>
  <c r="A52" i="12"/>
  <c r="B52" i="12"/>
  <c r="C52" i="12"/>
  <c r="A53" i="12"/>
  <c r="B53" i="12"/>
  <c r="C53" i="12"/>
  <c r="A54" i="12"/>
  <c r="B54" i="12"/>
  <c r="C54" i="12"/>
  <c r="A55" i="12"/>
  <c r="B55" i="12"/>
  <c r="C55" i="12"/>
  <c r="A56" i="12"/>
  <c r="B56" i="12"/>
  <c r="C56" i="12"/>
  <c r="A57" i="12"/>
  <c r="B57" i="12"/>
  <c r="C57" i="12"/>
  <c r="A58" i="12"/>
  <c r="B58" i="12"/>
  <c r="C58" i="12"/>
  <c r="A59" i="12"/>
  <c r="B59" i="12"/>
  <c r="C59" i="12"/>
  <c r="A60" i="12"/>
  <c r="B60" i="12"/>
  <c r="C60" i="12"/>
  <c r="A61" i="12"/>
  <c r="B61" i="12"/>
  <c r="C61" i="12"/>
  <c r="A62" i="12"/>
  <c r="B62" i="12"/>
  <c r="C62" i="12"/>
  <c r="A63" i="12"/>
  <c r="B63" i="12"/>
  <c r="C63" i="12"/>
  <c r="A64" i="12"/>
  <c r="B64" i="12"/>
  <c r="C64" i="12"/>
  <c r="A65" i="12"/>
  <c r="B65" i="12"/>
  <c r="C65" i="12"/>
  <c r="A66" i="12"/>
  <c r="B66" i="12"/>
  <c r="C66" i="12"/>
  <c r="U5" i="29"/>
  <c r="V5" i="29"/>
  <c r="W5" i="29"/>
  <c r="X5" i="29"/>
  <c r="Y5" i="29"/>
  <c r="Z5" i="29"/>
  <c r="AA5" i="29"/>
  <c r="AB5" i="29"/>
  <c r="AC5" i="29"/>
  <c r="AD5" i="29"/>
  <c r="AE5" i="29"/>
  <c r="AF5" i="29"/>
  <c r="AG5" i="29"/>
  <c r="AH5" i="29"/>
  <c r="AI5" i="29"/>
  <c r="AJ5" i="29"/>
  <c r="AK5" i="29"/>
  <c r="AL5" i="29"/>
  <c r="AM5" i="29"/>
  <c r="AN5" i="29"/>
  <c r="A64" i="29"/>
  <c r="B64" i="29"/>
  <c r="C64" i="29"/>
  <c r="A65" i="29"/>
  <c r="B65" i="29"/>
  <c r="C65" i="29"/>
  <c r="A66" i="29"/>
  <c r="B66" i="29"/>
  <c r="C66" i="29"/>
  <c r="A67" i="29"/>
  <c r="B67" i="29"/>
  <c r="C67" i="29"/>
  <c r="A68" i="29"/>
  <c r="B68" i="29"/>
  <c r="C68" i="29"/>
  <c r="A69" i="29"/>
  <c r="B69" i="29"/>
  <c r="C69" i="29"/>
  <c r="A70" i="29"/>
  <c r="B70" i="29"/>
  <c r="C70" i="29"/>
  <c r="A71" i="29"/>
  <c r="B71" i="29"/>
  <c r="C71" i="29"/>
  <c r="A72" i="29"/>
  <c r="B72" i="29"/>
  <c r="C72" i="29"/>
  <c r="A73" i="29"/>
  <c r="B73" i="29"/>
  <c r="C73" i="29"/>
  <c r="A74" i="29"/>
  <c r="B74" i="29"/>
  <c r="C74" i="29"/>
  <c r="A75" i="29"/>
  <c r="B75" i="29"/>
  <c r="C75" i="29"/>
  <c r="A76" i="29"/>
  <c r="B76" i="29"/>
  <c r="C76" i="29"/>
  <c r="A77" i="29"/>
  <c r="B77" i="29"/>
  <c r="C77" i="29"/>
  <c r="A78" i="29"/>
  <c r="B78" i="29"/>
  <c r="C78" i="29"/>
  <c r="A10" i="29"/>
  <c r="B10" i="29"/>
  <c r="C10" i="29"/>
  <c r="A11" i="29"/>
  <c r="B11" i="29"/>
  <c r="C11" i="29"/>
  <c r="A12" i="29"/>
  <c r="B12" i="29"/>
  <c r="C12" i="29"/>
  <c r="A13" i="29"/>
  <c r="B13" i="29"/>
  <c r="C13" i="29"/>
  <c r="A14" i="29"/>
  <c r="B14" i="29"/>
  <c r="C14" i="29"/>
  <c r="A15" i="29"/>
  <c r="B15" i="29"/>
  <c r="C15" i="29"/>
  <c r="A16" i="29"/>
  <c r="B16" i="29"/>
  <c r="C16" i="29"/>
  <c r="A17" i="29"/>
  <c r="B17" i="29"/>
  <c r="C17" i="29"/>
  <c r="A18" i="29"/>
  <c r="B18" i="29"/>
  <c r="C18" i="29"/>
  <c r="A19" i="29"/>
  <c r="B19" i="29"/>
  <c r="C19" i="29"/>
  <c r="A20" i="29"/>
  <c r="B20" i="29"/>
  <c r="C20" i="29"/>
  <c r="A21" i="29"/>
  <c r="B21" i="29"/>
  <c r="C21" i="29"/>
  <c r="A22" i="29"/>
  <c r="B22" i="29"/>
  <c r="C22" i="29"/>
  <c r="A23" i="29"/>
  <c r="B23" i="29"/>
  <c r="C23" i="29"/>
  <c r="A24" i="29"/>
  <c r="B24" i="29"/>
  <c r="C24" i="29"/>
  <c r="A25" i="29"/>
  <c r="B25" i="29"/>
  <c r="C25" i="29"/>
  <c r="A26" i="29"/>
  <c r="B26" i="29"/>
  <c r="C26" i="29"/>
  <c r="A27" i="29"/>
  <c r="B27" i="29"/>
  <c r="C27" i="29"/>
  <c r="A28" i="29"/>
  <c r="B28" i="29"/>
  <c r="C28" i="29"/>
  <c r="A29" i="29"/>
  <c r="B29" i="29"/>
  <c r="C29" i="29"/>
  <c r="A30" i="29"/>
  <c r="B30" i="29"/>
  <c r="C30" i="29"/>
  <c r="A31" i="29"/>
  <c r="B31" i="29"/>
  <c r="C31" i="29"/>
  <c r="A32" i="29"/>
  <c r="B32" i="29"/>
  <c r="C32" i="29"/>
  <c r="A33" i="29"/>
  <c r="B33" i="29"/>
  <c r="C33" i="29"/>
  <c r="A34" i="29"/>
  <c r="B34" i="29"/>
  <c r="C34" i="29"/>
  <c r="A35" i="29"/>
  <c r="B35" i="29"/>
  <c r="C35" i="29"/>
  <c r="A36" i="29"/>
  <c r="B36" i="29"/>
  <c r="C36" i="29"/>
  <c r="A37" i="29"/>
  <c r="B37" i="29"/>
  <c r="C37" i="29"/>
  <c r="A38" i="29"/>
  <c r="B38" i="29"/>
  <c r="C38" i="29"/>
  <c r="A39" i="29"/>
  <c r="B39" i="29"/>
  <c r="C39" i="29"/>
  <c r="A40" i="29"/>
  <c r="B40" i="29"/>
  <c r="C40" i="29"/>
  <c r="A41" i="29"/>
  <c r="B41" i="29"/>
  <c r="C41" i="29"/>
  <c r="A42" i="29"/>
  <c r="B42" i="29"/>
  <c r="C42" i="29"/>
  <c r="A43" i="29"/>
  <c r="B43" i="29"/>
  <c r="C43" i="29"/>
  <c r="A44" i="29"/>
  <c r="B44" i="29"/>
  <c r="C44" i="29"/>
  <c r="A45" i="29"/>
  <c r="B45" i="29"/>
  <c r="C45" i="29"/>
  <c r="A46" i="29"/>
  <c r="B46" i="29"/>
  <c r="C46" i="29"/>
  <c r="A47" i="29"/>
  <c r="B47" i="29"/>
  <c r="C47" i="29"/>
  <c r="A48" i="29"/>
  <c r="B48" i="29"/>
  <c r="C48" i="29"/>
  <c r="A49" i="29"/>
  <c r="B49" i="29"/>
  <c r="C49" i="29"/>
  <c r="A50" i="29"/>
  <c r="B50" i="29"/>
  <c r="C50" i="29"/>
  <c r="A51" i="29"/>
  <c r="B51" i="29"/>
  <c r="C51" i="29"/>
  <c r="A52" i="29"/>
  <c r="B52" i="29"/>
  <c r="C52" i="29"/>
  <c r="A53" i="29"/>
  <c r="B53" i="29"/>
  <c r="C53" i="29"/>
  <c r="A54" i="29"/>
  <c r="B54" i="29"/>
  <c r="C54" i="29"/>
  <c r="A55" i="29"/>
  <c r="B55" i="29"/>
  <c r="C55" i="29"/>
  <c r="A56" i="29"/>
  <c r="B56" i="29"/>
  <c r="C56" i="29"/>
  <c r="A57" i="29"/>
  <c r="B57" i="29"/>
  <c r="C57" i="29"/>
  <c r="A58" i="29"/>
  <c r="B58" i="29"/>
  <c r="C58" i="29"/>
  <c r="A59" i="29"/>
  <c r="B59" i="29"/>
  <c r="C59" i="29"/>
  <c r="A60" i="29"/>
  <c r="B60" i="29"/>
  <c r="C60" i="29"/>
  <c r="A61" i="29"/>
  <c r="B61" i="29"/>
  <c r="C61" i="29"/>
  <c r="A62" i="29"/>
  <c r="B62" i="29"/>
  <c r="C62" i="29"/>
  <c r="A63" i="29"/>
  <c r="B63" i="29"/>
  <c r="C63" i="29"/>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9" i="10"/>
  <c r="B9" i="10"/>
  <c r="AD5" i="10"/>
  <c r="AE5" i="10"/>
  <c r="AF5" i="10"/>
  <c r="AG5" i="10"/>
  <c r="AH5" i="10"/>
  <c r="AI5" i="10"/>
  <c r="AJ5" i="10"/>
  <c r="AK5" i="10"/>
  <c r="AL5" i="10"/>
  <c r="AM5" i="10"/>
  <c r="AN5" i="10"/>
  <c r="AO5" i="10"/>
  <c r="AP5" i="10"/>
  <c r="T5" i="10"/>
  <c r="U5" i="10"/>
  <c r="V5" i="10"/>
  <c r="W5" i="10"/>
  <c r="X5" i="10"/>
  <c r="Y5" i="10"/>
  <c r="Z5" i="10"/>
  <c r="AA5" i="10"/>
  <c r="AB5" i="10"/>
  <c r="AC5" i="10"/>
  <c r="F33" i="145"/>
  <c r="G33" i="145" s="1"/>
  <c r="D31" i="22"/>
  <c r="D32" i="22"/>
  <c r="D33" i="22"/>
  <c r="D34" i="22"/>
  <c r="D35" i="22"/>
  <c r="D36" i="22"/>
  <c r="D37" i="22"/>
  <c r="D38" i="22"/>
  <c r="D39" i="22"/>
  <c r="D40" i="22"/>
  <c r="F45" i="145"/>
  <c r="G45" i="145" s="1"/>
  <c r="F47" i="145"/>
  <c r="G47" i="145" s="1"/>
  <c r="D42" i="22"/>
  <c r="D43" i="22"/>
  <c r="U3" i="1" a="1"/>
  <c r="U3" i="1" s="1"/>
  <c r="H442" i="3"/>
  <c r="H441" i="3"/>
  <c r="H440" i="3"/>
  <c r="H439" i="3"/>
  <c r="E427" i="4" s="1"/>
  <c r="H438" i="3"/>
  <c r="H436" i="3"/>
  <c r="H435" i="3"/>
  <c r="H434" i="3"/>
  <c r="H433" i="3"/>
  <c r="H432" i="3"/>
  <c r="H430" i="3"/>
  <c r="H429" i="3"/>
  <c r="H428" i="3"/>
  <c r="H427" i="3"/>
  <c r="H426" i="3"/>
  <c r="H424" i="3"/>
  <c r="H423" i="3"/>
  <c r="H422" i="3"/>
  <c r="H421" i="3"/>
  <c r="H420" i="3"/>
  <c r="H418" i="3"/>
  <c r="H417" i="3"/>
  <c r="H416" i="3"/>
  <c r="H415" i="3"/>
  <c r="H414" i="3"/>
  <c r="H412" i="3"/>
  <c r="H411" i="3"/>
  <c r="E395" i="4" s="1"/>
  <c r="H410" i="3"/>
  <c r="H409" i="3"/>
  <c r="H408" i="3"/>
  <c r="H406" i="3"/>
  <c r="H405" i="3"/>
  <c r="H404" i="3"/>
  <c r="H403" i="3"/>
  <c r="H402" i="3"/>
  <c r="H400" i="3"/>
  <c r="H399" i="3"/>
  <c r="H398" i="3"/>
  <c r="H397" i="3"/>
  <c r="H395" i="3"/>
  <c r="H394" i="3"/>
  <c r="H393" i="3"/>
  <c r="H392" i="3"/>
  <c r="H390" i="3"/>
  <c r="H389" i="3"/>
  <c r="H388" i="3"/>
  <c r="H387" i="3"/>
  <c r="H386" i="3"/>
  <c r="H385" i="3"/>
  <c r="H384" i="3"/>
  <c r="H383" i="3"/>
  <c r="H382" i="3"/>
  <c r="H380" i="3"/>
  <c r="H379" i="3"/>
  <c r="H378" i="3"/>
  <c r="H377" i="3"/>
  <c r="H376" i="3"/>
  <c r="H375" i="3"/>
  <c r="H374" i="3"/>
  <c r="H373" i="3"/>
  <c r="H372" i="3"/>
  <c r="H371" i="3"/>
  <c r="H370" i="3"/>
  <c r="H368" i="3"/>
  <c r="H367" i="3"/>
  <c r="H366" i="3"/>
  <c r="H365" i="3"/>
  <c r="H364" i="3"/>
  <c r="H363" i="3"/>
  <c r="H362" i="3"/>
  <c r="H361" i="3"/>
  <c r="H360" i="3"/>
  <c r="H358" i="3"/>
  <c r="H357" i="3"/>
  <c r="H356" i="3"/>
  <c r="H355" i="3"/>
  <c r="H354" i="3"/>
  <c r="E513" i="148"/>
  <c r="F513" i="148" s="1"/>
  <c r="E512" i="148"/>
  <c r="F512" i="148" s="1"/>
  <c r="H351" i="3"/>
  <c r="H350" i="3"/>
  <c r="H349" i="3"/>
  <c r="H347" i="3"/>
  <c r="H346" i="3"/>
  <c r="H345" i="3"/>
  <c r="H344" i="3"/>
  <c r="H343" i="3"/>
  <c r="H341" i="3"/>
  <c r="H340" i="3"/>
  <c r="H339" i="3"/>
  <c r="H338" i="3"/>
  <c r="H337" i="3"/>
  <c r="H334" i="3"/>
  <c r="H333" i="3"/>
  <c r="H332" i="3"/>
  <c r="H331" i="3"/>
  <c r="H330" i="3"/>
  <c r="H329" i="3"/>
  <c r="H327" i="3"/>
  <c r="H326" i="3"/>
  <c r="H325" i="3"/>
  <c r="H324" i="3"/>
  <c r="H323" i="3"/>
  <c r="H322" i="3"/>
  <c r="H321" i="3"/>
  <c r="H320" i="3"/>
  <c r="H318" i="3"/>
  <c r="H317" i="3"/>
  <c r="H316" i="3"/>
  <c r="H315" i="3"/>
  <c r="H314" i="3"/>
  <c r="H313" i="3"/>
  <c r="H312" i="3"/>
  <c r="H311" i="3"/>
  <c r="E291" i="4" s="1"/>
  <c r="H309" i="3"/>
  <c r="H308" i="3"/>
  <c r="H307" i="3"/>
  <c r="H306" i="3"/>
  <c r="H305" i="3"/>
  <c r="H304" i="3"/>
  <c r="D304" i="3" s="1"/>
  <c r="H303" i="3"/>
  <c r="E283" i="4" s="1"/>
  <c r="H299" i="3"/>
  <c r="H298" i="3"/>
  <c r="H297" i="3"/>
  <c r="H296" i="3"/>
  <c r="H295" i="3"/>
  <c r="H294" i="3"/>
  <c r="H293" i="3"/>
  <c r="H292" i="3"/>
  <c r="H291" i="3"/>
  <c r="H290" i="3"/>
  <c r="H289" i="3"/>
  <c r="H288" i="3"/>
  <c r="H287" i="3"/>
  <c r="D287" i="3" s="1"/>
  <c r="E435" i="148" s="1"/>
  <c r="F435" i="148" s="1"/>
  <c r="H261" i="3"/>
  <c r="H260" i="3"/>
  <c r="H259" i="3"/>
  <c r="H258" i="3"/>
  <c r="H256" i="3"/>
  <c r="H255" i="3"/>
  <c r="H254" i="3"/>
  <c r="H253" i="3"/>
  <c r="H252" i="3"/>
  <c r="H251" i="3"/>
  <c r="H250" i="3"/>
  <c r="H249" i="3"/>
  <c r="H248" i="3"/>
  <c r="H247" i="3"/>
  <c r="H212" i="3"/>
  <c r="H211" i="3"/>
  <c r="H210" i="3"/>
  <c r="H209" i="3"/>
  <c r="H208" i="3"/>
  <c r="H206" i="3"/>
  <c r="H205" i="3"/>
  <c r="H204" i="3"/>
  <c r="H203" i="3"/>
  <c r="H202" i="3"/>
  <c r="H201" i="3"/>
  <c r="D201" i="3" s="1"/>
  <c r="E287" i="148" s="1"/>
  <c r="F287" i="148" s="1"/>
  <c r="H199" i="3"/>
  <c r="H198" i="3"/>
  <c r="H197" i="3"/>
  <c r="H196" i="3"/>
  <c r="H195" i="3"/>
  <c r="H193" i="3"/>
  <c r="H192" i="3"/>
  <c r="H191" i="3"/>
  <c r="H190" i="3"/>
  <c r="H188" i="3"/>
  <c r="H187" i="3"/>
  <c r="H186" i="3"/>
  <c r="H185" i="3"/>
  <c r="H184" i="3"/>
  <c r="H182" i="3"/>
  <c r="H181" i="3"/>
  <c r="H180" i="3"/>
  <c r="H179" i="3"/>
  <c r="H178" i="3"/>
  <c r="H176" i="3"/>
  <c r="H175" i="3"/>
  <c r="E195" i="4" s="1"/>
  <c r="H174" i="3"/>
  <c r="H173" i="3"/>
  <c r="H172" i="3"/>
  <c r="H170" i="3"/>
  <c r="H169" i="3"/>
  <c r="H168" i="3"/>
  <c r="H167" i="3"/>
  <c r="E187" i="4" s="1"/>
  <c r="H166" i="3"/>
  <c r="H164" i="3"/>
  <c r="H163" i="3"/>
  <c r="H162" i="3"/>
  <c r="H161" i="3"/>
  <c r="H160" i="3"/>
  <c r="H158" i="3"/>
  <c r="D158" i="3" s="1"/>
  <c r="E242" i="148" s="1"/>
  <c r="F242" i="148" s="1"/>
  <c r="H157" i="3"/>
  <c r="D157" i="3" s="1"/>
  <c r="E241" i="148" s="1"/>
  <c r="F241" i="148" s="1"/>
  <c r="E239" i="148"/>
  <c r="F239" i="148" s="1"/>
  <c r="E238" i="148"/>
  <c r="F238" i="148" s="1"/>
  <c r="H143" i="3"/>
  <c r="H142" i="3"/>
  <c r="H141" i="3"/>
  <c r="H140" i="3"/>
  <c r="D140" i="3" s="1"/>
  <c r="H139" i="3"/>
  <c r="D139" i="3" s="1"/>
  <c r="H138" i="3"/>
  <c r="D138" i="3" s="1"/>
  <c r="E214" i="148" s="1"/>
  <c r="F214" i="148" s="1"/>
  <c r="H136" i="3"/>
  <c r="H135" i="3"/>
  <c r="H134" i="3"/>
  <c r="H133" i="3"/>
  <c r="H131" i="3"/>
  <c r="H130" i="3"/>
  <c r="H121" i="3"/>
  <c r="H120" i="3"/>
  <c r="H119" i="3"/>
  <c r="H118" i="3"/>
  <c r="H117" i="3"/>
  <c r="H108" i="3"/>
  <c r="H107" i="3"/>
  <c r="H106" i="3"/>
  <c r="H105" i="3"/>
  <c r="D105" i="3" s="1"/>
  <c r="E164" i="148" s="1"/>
  <c r="F164" i="148" s="1"/>
  <c r="H104" i="3"/>
  <c r="D104" i="3" s="1"/>
  <c r="E163" i="148" s="1"/>
  <c r="F163" i="148" s="1"/>
  <c r="H98" i="3"/>
  <c r="D98" i="3" s="1"/>
  <c r="H96" i="3"/>
  <c r="D96" i="3" s="1"/>
  <c r="E147" i="148" s="1"/>
  <c r="F147" i="148" s="1"/>
  <c r="H95" i="3"/>
  <c r="D95" i="3" s="1"/>
  <c r="E146" i="148" s="1"/>
  <c r="F146" i="148" s="1"/>
  <c r="E144" i="148"/>
  <c r="F144" i="148" s="1"/>
  <c r="E143" i="148"/>
  <c r="F143" i="148" s="1"/>
  <c r="H58" i="3"/>
  <c r="H57" i="3"/>
  <c r="H56" i="3"/>
  <c r="H55" i="3"/>
  <c r="H54" i="3"/>
  <c r="H53" i="3"/>
  <c r="H51" i="3"/>
  <c r="H50" i="3"/>
  <c r="H49" i="3"/>
  <c r="H47" i="3"/>
  <c r="H46" i="3"/>
  <c r="H45" i="3"/>
  <c r="H44" i="3"/>
  <c r="H42" i="3"/>
  <c r="H41" i="3"/>
  <c r="H40" i="3"/>
  <c r="E75" i="4" s="1"/>
  <c r="H39" i="3"/>
  <c r="H36" i="3"/>
  <c r="H35" i="3"/>
  <c r="H34" i="3"/>
  <c r="H33" i="3"/>
  <c r="H32" i="3"/>
  <c r="H30" i="3"/>
  <c r="H29" i="3"/>
  <c r="H28" i="3"/>
  <c r="H27" i="3"/>
  <c r="H25" i="3"/>
  <c r="H24" i="3"/>
  <c r="H23" i="3"/>
  <c r="H21" i="3"/>
  <c r="H20" i="3"/>
  <c r="H19" i="3"/>
  <c r="H17" i="3"/>
  <c r="H16" i="3"/>
  <c r="H15" i="3"/>
  <c r="H13" i="3"/>
  <c r="H11" i="3"/>
  <c r="H10" i="3"/>
  <c r="H9" i="3"/>
  <c r="H7" i="3"/>
  <c r="AZ3" i="4"/>
  <c r="G69" i="143" s="1"/>
  <c r="BA3" i="4"/>
  <c r="G70" i="143" s="1"/>
  <c r="AZ11" i="4"/>
  <c r="H69" i="143" s="1"/>
  <c r="BA11" i="4"/>
  <c r="H70" i="143" s="1"/>
  <c r="AZ19" i="4"/>
  <c r="I69" i="143" s="1"/>
  <c r="BA19" i="4"/>
  <c r="I70" i="143" s="1"/>
  <c r="AZ27" i="4"/>
  <c r="J69" i="143" s="1"/>
  <c r="BA27" i="4"/>
  <c r="J70" i="143" s="1"/>
  <c r="AZ35" i="4"/>
  <c r="K69" i="143" s="1"/>
  <c r="BA35" i="4"/>
  <c r="K70" i="143" s="1"/>
  <c r="AZ43" i="4"/>
  <c r="L69" i="143" s="1"/>
  <c r="BA43" i="4"/>
  <c r="L70" i="143" s="1"/>
  <c r="AZ51" i="4"/>
  <c r="M69" i="143" s="1"/>
  <c r="BA51" i="4"/>
  <c r="M70" i="143" s="1"/>
  <c r="AZ59" i="4"/>
  <c r="N69" i="143" s="1"/>
  <c r="BA59" i="4"/>
  <c r="N70" i="143" s="1"/>
  <c r="AZ67" i="4"/>
  <c r="O69" i="143" s="1"/>
  <c r="BA67" i="4"/>
  <c r="O70" i="143" s="1"/>
  <c r="AZ75" i="4"/>
  <c r="P69" i="143" s="1"/>
  <c r="BA75" i="4"/>
  <c r="P70" i="143" s="1"/>
  <c r="AZ83" i="4"/>
  <c r="Q69" i="143" s="1"/>
  <c r="BA83" i="4"/>
  <c r="Q70" i="143" s="1"/>
  <c r="AZ91" i="4"/>
  <c r="R69" i="143" s="1"/>
  <c r="BA91" i="4"/>
  <c r="R70" i="143" s="1"/>
  <c r="AZ99" i="4"/>
  <c r="BA99" i="4"/>
  <c r="AZ115" i="4"/>
  <c r="V69" i="143" s="1"/>
  <c r="BA115" i="4"/>
  <c r="V70" i="143" s="1"/>
  <c r="BA123" i="4"/>
  <c r="W70" i="143" s="1"/>
  <c r="BA131" i="4"/>
  <c r="X70" i="143" s="1"/>
  <c r="BA139" i="4"/>
  <c r="Z70" i="143" s="1"/>
  <c r="AZ147" i="4"/>
  <c r="AA69" i="143" s="1"/>
  <c r="BA147" i="4"/>
  <c r="AA70" i="143" s="1"/>
  <c r="AZ155" i="4"/>
  <c r="AB69" i="143" s="1"/>
  <c r="BA155" i="4"/>
  <c r="AB70" i="143" s="1"/>
  <c r="BA163" i="4"/>
  <c r="AC70" i="143" s="1"/>
  <c r="F437" i="3"/>
  <c r="F415" i="3"/>
  <c r="F416" i="3"/>
  <c r="F417" i="3"/>
  <c r="F418" i="3"/>
  <c r="F414" i="3"/>
  <c r="F413" i="3"/>
  <c r="D418" i="3"/>
  <c r="E580" i="148" s="1"/>
  <c r="F580" i="148" s="1"/>
  <c r="D417" i="3"/>
  <c r="E579" i="148" s="1"/>
  <c r="F579" i="148" s="1"/>
  <c r="D416" i="3"/>
  <c r="E578" i="148" s="1"/>
  <c r="F578" i="148" s="1"/>
  <c r="D415" i="3"/>
  <c r="E577" i="148" s="1"/>
  <c r="F577" i="148" s="1"/>
  <c r="D414" i="3"/>
  <c r="E576" i="148" s="1"/>
  <c r="F576" i="148" s="1"/>
  <c r="BG395" i="4"/>
  <c r="BK77" i="143" s="1"/>
  <c r="BF395" i="4"/>
  <c r="BK76" i="143" s="1"/>
  <c r="BE395" i="4"/>
  <c r="BK75" i="143" s="1"/>
  <c r="BA395" i="4"/>
  <c r="BK70" i="143" s="1"/>
  <c r="AZ395" i="4"/>
  <c r="BK69" i="143" s="1"/>
  <c r="AY395" i="4"/>
  <c r="BK66" i="143" s="1"/>
  <c r="AX395" i="4"/>
  <c r="BK65" i="143" s="1"/>
  <c r="AW395" i="4"/>
  <c r="BK64" i="143" s="1"/>
  <c r="AV395" i="4"/>
  <c r="BK63" i="143" s="1"/>
  <c r="AU395" i="4"/>
  <c r="BK62" i="143" s="1"/>
  <c r="AT395" i="4"/>
  <c r="BK61" i="143" s="1"/>
  <c r="AS395" i="4"/>
  <c r="BK60" i="143" s="1"/>
  <c r="AR395" i="4"/>
  <c r="BK59" i="143" s="1"/>
  <c r="AQ395" i="4"/>
  <c r="BK58" i="143" s="1"/>
  <c r="AP395" i="4"/>
  <c r="BK57" i="143" s="1"/>
  <c r="AO395" i="4"/>
  <c r="BK56" i="143" s="1"/>
  <c r="AN395" i="4"/>
  <c r="BK55" i="143" s="1"/>
  <c r="AM395" i="4"/>
  <c r="BK54" i="143" s="1"/>
  <c r="AL395" i="4"/>
  <c r="BK51" i="143" s="1"/>
  <c r="AK395" i="4"/>
  <c r="BK50" i="143" s="1"/>
  <c r="AJ395" i="4"/>
  <c r="BK49" i="143" s="1"/>
  <c r="AI395" i="4"/>
  <c r="BK48" i="143" s="1"/>
  <c r="AH395" i="4"/>
  <c r="BK47" i="143" s="1"/>
  <c r="AG395" i="4"/>
  <c r="BK46" i="143" s="1"/>
  <c r="AF395" i="4"/>
  <c r="BK41" i="143" s="1"/>
  <c r="AE395" i="4"/>
  <c r="BK40" i="143" s="1"/>
  <c r="AD395" i="4"/>
  <c r="BK39" i="143" s="1"/>
  <c r="AC395" i="4"/>
  <c r="BK38" i="143" s="1"/>
  <c r="AB395" i="4"/>
  <c r="BK37" i="143" s="1"/>
  <c r="AA395" i="4"/>
  <c r="BK36" i="143" s="1"/>
  <c r="Z395" i="4"/>
  <c r="BK35" i="143" s="1"/>
  <c r="X395" i="4"/>
  <c r="BK33" i="143" s="1"/>
  <c r="W395" i="4"/>
  <c r="BK32" i="143" s="1"/>
  <c r="V395" i="4"/>
  <c r="BK29" i="143" s="1"/>
  <c r="U395" i="4"/>
  <c r="BK28" i="143" s="1"/>
  <c r="T395" i="4"/>
  <c r="BK27" i="143" s="1"/>
  <c r="S395" i="4"/>
  <c r="BK26" i="143" s="1"/>
  <c r="R395" i="4"/>
  <c r="BK25" i="143" s="1"/>
  <c r="Q395" i="4"/>
  <c r="BK22" i="143" s="1"/>
  <c r="P395" i="4"/>
  <c r="BK21" i="143" s="1"/>
  <c r="O395" i="4"/>
  <c r="BK20" i="143" s="1"/>
  <c r="N395" i="4"/>
  <c r="BK19" i="143" s="1"/>
  <c r="L395" i="4"/>
  <c r="BK17" i="143" s="1"/>
  <c r="K395" i="4"/>
  <c r="BK16" i="143" s="1"/>
  <c r="J395" i="4"/>
  <c r="BK15" i="143" s="1"/>
  <c r="I395" i="4"/>
  <c r="BK14" i="143" s="1"/>
  <c r="H395" i="4"/>
  <c r="BK13" i="143" s="1"/>
  <c r="G395" i="4"/>
  <c r="BK12" i="143" s="1"/>
  <c r="I413" i="3"/>
  <c r="F395" i="4" s="1"/>
  <c r="BK11" i="143" s="1"/>
  <c r="D413" i="3"/>
  <c r="E575" i="148" s="1"/>
  <c r="F575" i="148" s="1"/>
  <c r="F403" i="3"/>
  <c r="F404" i="3"/>
  <c r="F405" i="3"/>
  <c r="F406" i="3"/>
  <c r="F402" i="3"/>
  <c r="F401" i="3"/>
  <c r="F398" i="3"/>
  <c r="F399" i="3"/>
  <c r="F400" i="3"/>
  <c r="F397" i="3"/>
  <c r="F396" i="3"/>
  <c r="F393" i="3"/>
  <c r="F394" i="3"/>
  <c r="F395" i="3"/>
  <c r="F392" i="3"/>
  <c r="F391" i="3"/>
  <c r="D395" i="3"/>
  <c r="E557" i="148" s="1"/>
  <c r="F557" i="148" s="1"/>
  <c r="D394" i="3"/>
  <c r="E556" i="148" s="1"/>
  <c r="F556" i="148" s="1"/>
  <c r="D393" i="3"/>
  <c r="E555" i="148" s="1"/>
  <c r="F555" i="148" s="1"/>
  <c r="D392" i="3"/>
  <c r="E554" i="148" s="1"/>
  <c r="F554" i="148" s="1"/>
  <c r="I391" i="3"/>
  <c r="D391" i="3"/>
  <c r="E553" i="148" s="1"/>
  <c r="F553" i="148" s="1"/>
  <c r="F360" i="3"/>
  <c r="F361" i="3"/>
  <c r="F362" i="3"/>
  <c r="F363" i="3"/>
  <c r="F364" i="3"/>
  <c r="F365" i="3"/>
  <c r="F366" i="3"/>
  <c r="F367" i="3"/>
  <c r="F368" i="3"/>
  <c r="F354" i="3"/>
  <c r="F355" i="3"/>
  <c r="F356" i="3"/>
  <c r="F357" i="3"/>
  <c r="F358" i="3"/>
  <c r="F352" i="3"/>
  <c r="F330" i="3"/>
  <c r="F331" i="3"/>
  <c r="F332" i="3"/>
  <c r="F333" i="3"/>
  <c r="F334" i="3"/>
  <c r="F329" i="3"/>
  <c r="F328" i="3"/>
  <c r="F321" i="3"/>
  <c r="F322" i="3"/>
  <c r="F323" i="3"/>
  <c r="F324" i="3"/>
  <c r="F325" i="3"/>
  <c r="F326" i="3"/>
  <c r="F327" i="3"/>
  <c r="F320" i="3"/>
  <c r="F319" i="3"/>
  <c r="F312" i="3"/>
  <c r="F313" i="3"/>
  <c r="F314" i="3"/>
  <c r="F315" i="3"/>
  <c r="F316" i="3"/>
  <c r="F317" i="3"/>
  <c r="F318" i="3"/>
  <c r="F311" i="3"/>
  <c r="F310" i="3"/>
  <c r="F302" i="3"/>
  <c r="F300" i="3"/>
  <c r="D309" i="3"/>
  <c r="E457" i="148" s="1"/>
  <c r="F457" i="148" s="1"/>
  <c r="D308" i="3"/>
  <c r="E456" i="148" s="1"/>
  <c r="F456" i="148" s="1"/>
  <c r="D307" i="3"/>
  <c r="E455" i="148" s="1"/>
  <c r="F455" i="148" s="1"/>
  <c r="D306" i="3"/>
  <c r="E454" i="148" s="1"/>
  <c r="F454" i="148" s="1"/>
  <c r="D305" i="3"/>
  <c r="E453" i="148" s="1"/>
  <c r="F453" i="148" s="1"/>
  <c r="D302" i="3"/>
  <c r="BG283" i="4"/>
  <c r="AU77" i="143" s="1"/>
  <c r="BF283" i="4"/>
  <c r="AU76" i="143" s="1"/>
  <c r="BE283" i="4"/>
  <c r="AU75" i="143" s="1"/>
  <c r="BA283" i="4"/>
  <c r="AU70" i="143" s="1"/>
  <c r="AZ283" i="4"/>
  <c r="AU69" i="143" s="1"/>
  <c r="AY283" i="4"/>
  <c r="AU66" i="143" s="1"/>
  <c r="AX283" i="4"/>
  <c r="AU65" i="143" s="1"/>
  <c r="AW283" i="4"/>
  <c r="AU64" i="143" s="1"/>
  <c r="AV283" i="4"/>
  <c r="AU63" i="143" s="1"/>
  <c r="AU283" i="4"/>
  <c r="AU62" i="143" s="1"/>
  <c r="AT283" i="4"/>
  <c r="AU61" i="143" s="1"/>
  <c r="AS283" i="4"/>
  <c r="AU60" i="143" s="1"/>
  <c r="AR283" i="4"/>
  <c r="AU59" i="143" s="1"/>
  <c r="AQ283" i="4"/>
  <c r="AU58" i="143" s="1"/>
  <c r="AP283" i="4"/>
  <c r="AU57" i="143" s="1"/>
  <c r="AO283" i="4"/>
  <c r="AN283" i="4"/>
  <c r="AU55" i="143" s="1"/>
  <c r="AM283" i="4"/>
  <c r="AU54" i="143" s="1"/>
  <c r="AL283" i="4"/>
  <c r="AU51" i="143" s="1"/>
  <c r="AK283" i="4"/>
  <c r="AU50" i="143" s="1"/>
  <c r="AJ283" i="4"/>
  <c r="AU49" i="143" s="1"/>
  <c r="AI283" i="4"/>
  <c r="AU48" i="143" s="1"/>
  <c r="AH283" i="4"/>
  <c r="AU47" i="143" s="1"/>
  <c r="AG283" i="4"/>
  <c r="AU46" i="143" s="1"/>
  <c r="AF283" i="4"/>
  <c r="AU41" i="143" s="1"/>
  <c r="AE283" i="4"/>
  <c r="AU40" i="143" s="1"/>
  <c r="AD283" i="4"/>
  <c r="AU39" i="143" s="1"/>
  <c r="AC283" i="4"/>
  <c r="AU38" i="143" s="1"/>
  <c r="AB283" i="4"/>
  <c r="AU37" i="143" s="1"/>
  <c r="AA283" i="4"/>
  <c r="AU36" i="143" s="1"/>
  <c r="Z283" i="4"/>
  <c r="AU35" i="143" s="1"/>
  <c r="X283" i="4"/>
  <c r="AU33" i="143" s="1"/>
  <c r="W283" i="4"/>
  <c r="AU32" i="143" s="1"/>
  <c r="V283" i="4"/>
  <c r="AU29" i="143" s="1"/>
  <c r="U283" i="4"/>
  <c r="AU28" i="143" s="1"/>
  <c r="T283" i="4"/>
  <c r="AU27" i="143" s="1"/>
  <c r="S283" i="4"/>
  <c r="AU26" i="143" s="1"/>
  <c r="R283" i="4"/>
  <c r="AU25" i="143" s="1"/>
  <c r="Q283" i="4"/>
  <c r="AU22" i="143" s="1"/>
  <c r="P283" i="4"/>
  <c r="AU21" i="143" s="1"/>
  <c r="O283" i="4"/>
  <c r="AU20" i="143" s="1"/>
  <c r="N283" i="4"/>
  <c r="AU19" i="143" s="1"/>
  <c r="L283" i="4"/>
  <c r="AU17" i="143" s="1"/>
  <c r="K283" i="4"/>
  <c r="AU16" i="143" s="1"/>
  <c r="J283" i="4"/>
  <c r="AU15" i="143" s="1"/>
  <c r="I283" i="4"/>
  <c r="AU14" i="143" s="1"/>
  <c r="H283" i="4"/>
  <c r="AU13" i="143" s="1"/>
  <c r="G283" i="4"/>
  <c r="AU12" i="143" s="1"/>
  <c r="I300" i="3"/>
  <c r="F283" i="4" s="1"/>
  <c r="AU11" i="143" s="1"/>
  <c r="D300" i="3"/>
  <c r="E448" i="148" s="1"/>
  <c r="F448" i="148" s="1"/>
  <c r="D318" i="3"/>
  <c r="E466" i="148" s="1"/>
  <c r="F466" i="148" s="1"/>
  <c r="D317" i="3"/>
  <c r="E465" i="148" s="1"/>
  <c r="F465" i="148" s="1"/>
  <c r="D316" i="3"/>
  <c r="E464" i="148" s="1"/>
  <c r="F464" i="148" s="1"/>
  <c r="D315" i="3"/>
  <c r="E463" i="148" s="1"/>
  <c r="F463" i="148" s="1"/>
  <c r="D314" i="3"/>
  <c r="E462" i="148" s="1"/>
  <c r="F462" i="148" s="1"/>
  <c r="D313" i="3"/>
  <c r="E461" i="148" s="1"/>
  <c r="F461" i="148" s="1"/>
  <c r="D312" i="3"/>
  <c r="E460" i="148" s="1"/>
  <c r="F460" i="148" s="1"/>
  <c r="D311" i="3"/>
  <c r="E459" i="148" s="1"/>
  <c r="F459" i="148" s="1"/>
  <c r="BG291" i="4"/>
  <c r="AV77" i="143" s="1"/>
  <c r="BF291" i="4"/>
  <c r="AV76" i="143" s="1"/>
  <c r="BE291" i="4"/>
  <c r="AV75" i="143" s="1"/>
  <c r="BA291" i="4"/>
  <c r="AV70" i="143" s="1"/>
  <c r="AZ291" i="4"/>
  <c r="AV69" i="143" s="1"/>
  <c r="AY291" i="4"/>
  <c r="AV66" i="143" s="1"/>
  <c r="AX291" i="4"/>
  <c r="AV65" i="143" s="1"/>
  <c r="AW291" i="4"/>
  <c r="AV64" i="143" s="1"/>
  <c r="AV291" i="4"/>
  <c r="AV63" i="143" s="1"/>
  <c r="AU291" i="4"/>
  <c r="AV62" i="143" s="1"/>
  <c r="AT291" i="4"/>
  <c r="AV61" i="143" s="1"/>
  <c r="AS291" i="4"/>
  <c r="AV60" i="143" s="1"/>
  <c r="AR291" i="4"/>
  <c r="AV59" i="143" s="1"/>
  <c r="AQ291" i="4"/>
  <c r="AV58" i="143" s="1"/>
  <c r="AP291" i="4"/>
  <c r="AO291" i="4"/>
  <c r="AV56" i="143" s="1"/>
  <c r="AN291" i="4"/>
  <c r="AV55" i="143" s="1"/>
  <c r="AM291" i="4"/>
  <c r="AV54" i="143" s="1"/>
  <c r="AL291" i="4"/>
  <c r="AV51" i="143" s="1"/>
  <c r="AK291" i="4"/>
  <c r="AV50" i="143" s="1"/>
  <c r="AJ291" i="4"/>
  <c r="AV49" i="143" s="1"/>
  <c r="AI291" i="4"/>
  <c r="AV48" i="143" s="1"/>
  <c r="AH291" i="4"/>
  <c r="AV47" i="143" s="1"/>
  <c r="AG291" i="4"/>
  <c r="AV46" i="143" s="1"/>
  <c r="AF291" i="4"/>
  <c r="AV41" i="143" s="1"/>
  <c r="AE291" i="4"/>
  <c r="AV40" i="143" s="1"/>
  <c r="AD291" i="4"/>
  <c r="AV39" i="143" s="1"/>
  <c r="AC291" i="4"/>
  <c r="AV38" i="143" s="1"/>
  <c r="AB291" i="4"/>
  <c r="AV37" i="143" s="1"/>
  <c r="AA291" i="4"/>
  <c r="AV36" i="143" s="1"/>
  <c r="Z291" i="4"/>
  <c r="AV35" i="143" s="1"/>
  <c r="X291" i="4"/>
  <c r="AV33" i="143" s="1"/>
  <c r="W291" i="4"/>
  <c r="AV32" i="143" s="1"/>
  <c r="V291" i="4"/>
  <c r="AV29" i="143" s="1"/>
  <c r="U291" i="4"/>
  <c r="AV28" i="143" s="1"/>
  <c r="T291" i="4"/>
  <c r="AV27" i="143" s="1"/>
  <c r="S291" i="4"/>
  <c r="AV26" i="143" s="1"/>
  <c r="R291" i="4"/>
  <c r="AV25" i="143" s="1"/>
  <c r="Q291" i="4"/>
  <c r="AV22" i="143" s="1"/>
  <c r="P291" i="4"/>
  <c r="AV21" i="143" s="1"/>
  <c r="O291" i="4"/>
  <c r="AV20" i="143" s="1"/>
  <c r="N291" i="4"/>
  <c r="AV19" i="143" s="1"/>
  <c r="L291" i="4"/>
  <c r="AV17" i="143" s="1"/>
  <c r="K291" i="4"/>
  <c r="AV16" i="143" s="1"/>
  <c r="J291" i="4"/>
  <c r="AV15" i="143" s="1"/>
  <c r="I291" i="4"/>
  <c r="AV14" i="143" s="1"/>
  <c r="H291" i="4"/>
  <c r="AV13" i="143" s="1"/>
  <c r="G291" i="4"/>
  <c r="AV12" i="143" s="1"/>
  <c r="I310" i="3"/>
  <c r="F291" i="4" s="1"/>
  <c r="AV11" i="143" s="1"/>
  <c r="D310" i="3"/>
  <c r="E458" i="148" s="1"/>
  <c r="F458" i="148" s="1"/>
  <c r="D321" i="3"/>
  <c r="E469" i="148" s="1"/>
  <c r="F469" i="148" s="1"/>
  <c r="D322" i="3"/>
  <c r="E470" i="148" s="1"/>
  <c r="F470" i="148" s="1"/>
  <c r="D323" i="3"/>
  <c r="E471" i="148" s="1"/>
  <c r="F471" i="148" s="1"/>
  <c r="D324" i="3"/>
  <c r="E472" i="148" s="1"/>
  <c r="F472" i="148" s="1"/>
  <c r="D325" i="3"/>
  <c r="E473" i="148" s="1"/>
  <c r="F473" i="148" s="1"/>
  <c r="D326" i="3"/>
  <c r="E474" i="148" s="1"/>
  <c r="F474" i="148" s="1"/>
  <c r="D327" i="3"/>
  <c r="E475" i="148" s="1"/>
  <c r="F475" i="148" s="1"/>
  <c r="F209" i="3"/>
  <c r="F210" i="3"/>
  <c r="F211" i="3"/>
  <c r="F212" i="3"/>
  <c r="F208" i="3"/>
  <c r="F207" i="3"/>
  <c r="F179" i="3"/>
  <c r="F180" i="3"/>
  <c r="F181" i="3"/>
  <c r="F182" i="3"/>
  <c r="F178" i="3"/>
  <c r="F177" i="3"/>
  <c r="F173" i="3"/>
  <c r="F174" i="3"/>
  <c r="F175" i="3"/>
  <c r="F176" i="3"/>
  <c r="F172" i="3"/>
  <c r="F171" i="3"/>
  <c r="D176" i="3"/>
  <c r="E261" i="148" s="1"/>
  <c r="F261" i="148" s="1"/>
  <c r="D175" i="3"/>
  <c r="E260" i="148" s="1"/>
  <c r="F260" i="148" s="1"/>
  <c r="D174" i="3"/>
  <c r="E259" i="148" s="1"/>
  <c r="F259" i="148" s="1"/>
  <c r="D173" i="3"/>
  <c r="E258" i="148" s="1"/>
  <c r="F258" i="148" s="1"/>
  <c r="D172" i="3"/>
  <c r="E257" i="148" s="1"/>
  <c r="F257" i="148" s="1"/>
  <c r="BG187" i="4"/>
  <c r="AF77" i="143" s="1"/>
  <c r="BF187" i="4"/>
  <c r="AF76" i="143" s="1"/>
  <c r="BE187" i="4"/>
  <c r="AF75" i="143" s="1"/>
  <c r="BA187" i="4"/>
  <c r="AF70" i="143" s="1"/>
  <c r="AZ187" i="4"/>
  <c r="AF69" i="143" s="1"/>
  <c r="AY187" i="4"/>
  <c r="AF66" i="143" s="1"/>
  <c r="AX187" i="4"/>
  <c r="AF65" i="143" s="1"/>
  <c r="AW187" i="4"/>
  <c r="AF64" i="143" s="1"/>
  <c r="AV187" i="4"/>
  <c r="AF63" i="143" s="1"/>
  <c r="AU187" i="4"/>
  <c r="AF62" i="143" s="1"/>
  <c r="AT187" i="4"/>
  <c r="AF61" i="143" s="1"/>
  <c r="AS187" i="4"/>
  <c r="AF60" i="143" s="1"/>
  <c r="AR187" i="4"/>
  <c r="AF59" i="143" s="1"/>
  <c r="AQ187" i="4"/>
  <c r="AF58" i="143" s="1"/>
  <c r="AP187" i="4"/>
  <c r="AF57" i="143" s="1"/>
  <c r="AO187" i="4"/>
  <c r="AF56" i="143" s="1"/>
  <c r="AN187" i="4"/>
  <c r="AF55" i="143" s="1"/>
  <c r="AM187" i="4"/>
  <c r="AF54" i="143" s="1"/>
  <c r="AL187" i="4"/>
  <c r="AF51" i="143" s="1"/>
  <c r="AK187" i="4"/>
  <c r="AF50" i="143" s="1"/>
  <c r="AJ187" i="4"/>
  <c r="AF49" i="143" s="1"/>
  <c r="AI187" i="4"/>
  <c r="AF48" i="143" s="1"/>
  <c r="AH187" i="4"/>
  <c r="AF47" i="143" s="1"/>
  <c r="AG187" i="4"/>
  <c r="AF46" i="143" s="1"/>
  <c r="AF187" i="4"/>
  <c r="AF41" i="143" s="1"/>
  <c r="AE187" i="4"/>
  <c r="AF40" i="143" s="1"/>
  <c r="AD187" i="4"/>
  <c r="AF39" i="143" s="1"/>
  <c r="AC187" i="4"/>
  <c r="AB187" i="4"/>
  <c r="AF37" i="143" s="1"/>
  <c r="AA187" i="4"/>
  <c r="AF36" i="143" s="1"/>
  <c r="Z187" i="4"/>
  <c r="AF35" i="143" s="1"/>
  <c r="X187" i="4"/>
  <c r="AF33" i="143" s="1"/>
  <c r="W187" i="4"/>
  <c r="AF32" i="143" s="1"/>
  <c r="V187" i="4"/>
  <c r="AF29" i="143" s="1"/>
  <c r="U187" i="4"/>
  <c r="AF28" i="143" s="1"/>
  <c r="T187" i="4"/>
  <c r="AF27" i="143" s="1"/>
  <c r="S187" i="4"/>
  <c r="AF26" i="143" s="1"/>
  <c r="R187" i="4"/>
  <c r="AF25" i="143" s="1"/>
  <c r="Q187" i="4"/>
  <c r="AF22" i="143" s="1"/>
  <c r="P187" i="4"/>
  <c r="AF21" i="143" s="1"/>
  <c r="O187" i="4"/>
  <c r="AF20" i="143" s="1"/>
  <c r="N187" i="4"/>
  <c r="AF19" i="143" s="1"/>
  <c r="L187" i="4"/>
  <c r="AF17" i="143" s="1"/>
  <c r="K187" i="4"/>
  <c r="AF16" i="143" s="1"/>
  <c r="J187" i="4"/>
  <c r="AF15" i="143" s="1"/>
  <c r="I187" i="4"/>
  <c r="AF14" i="143" s="1"/>
  <c r="H187" i="4"/>
  <c r="AF13" i="143" s="1"/>
  <c r="G187" i="4"/>
  <c r="AF12" i="143" s="1"/>
  <c r="I171" i="3"/>
  <c r="F187" i="4" s="1"/>
  <c r="AF11" i="143" s="1"/>
  <c r="D171" i="3"/>
  <c r="E256" i="148" s="1"/>
  <c r="F256" i="148" s="1"/>
  <c r="D182" i="3"/>
  <c r="E267" i="148" s="1"/>
  <c r="F267" i="148" s="1"/>
  <c r="D181" i="3"/>
  <c r="E266" i="148" s="1"/>
  <c r="F266" i="148" s="1"/>
  <c r="D180" i="3"/>
  <c r="E265" i="148" s="1"/>
  <c r="F265" i="148" s="1"/>
  <c r="D179" i="3"/>
  <c r="E264" i="148" s="1"/>
  <c r="F264" i="148" s="1"/>
  <c r="D178" i="3"/>
  <c r="E263" i="148" s="1"/>
  <c r="F263" i="148" s="1"/>
  <c r="BG195" i="4"/>
  <c r="AG77" i="143" s="1"/>
  <c r="BF195" i="4"/>
  <c r="AG76" i="143" s="1"/>
  <c r="BE195" i="4"/>
  <c r="AG75" i="143" s="1"/>
  <c r="BA195" i="4"/>
  <c r="AG70" i="143" s="1"/>
  <c r="AZ195" i="4"/>
  <c r="AG69" i="143" s="1"/>
  <c r="AY195" i="4"/>
  <c r="AG66" i="143" s="1"/>
  <c r="AX195" i="4"/>
  <c r="AG65" i="143" s="1"/>
  <c r="AW195" i="4"/>
  <c r="AG64" i="143" s="1"/>
  <c r="AV195" i="4"/>
  <c r="AG63" i="143" s="1"/>
  <c r="AU195" i="4"/>
  <c r="AG62" i="143" s="1"/>
  <c r="AT195" i="4"/>
  <c r="AG61" i="143" s="1"/>
  <c r="AS195" i="4"/>
  <c r="AG60" i="143" s="1"/>
  <c r="AR195" i="4"/>
  <c r="AG59" i="143" s="1"/>
  <c r="AQ195" i="4"/>
  <c r="AG58" i="143" s="1"/>
  <c r="AP195" i="4"/>
  <c r="AG57" i="143" s="1"/>
  <c r="AO195" i="4"/>
  <c r="AG56" i="143" s="1"/>
  <c r="AN195" i="4"/>
  <c r="AG55" i="143" s="1"/>
  <c r="AM195" i="4"/>
  <c r="AG54" i="143" s="1"/>
  <c r="AL195" i="4"/>
  <c r="AG51" i="143" s="1"/>
  <c r="AK195" i="4"/>
  <c r="AG50" i="143" s="1"/>
  <c r="AJ195" i="4"/>
  <c r="AG49" i="143" s="1"/>
  <c r="AI195" i="4"/>
  <c r="AG48" i="143" s="1"/>
  <c r="AH195" i="4"/>
  <c r="AG47" i="143" s="1"/>
  <c r="AG195" i="4"/>
  <c r="AG46" i="143" s="1"/>
  <c r="AF195" i="4"/>
  <c r="AG41" i="143" s="1"/>
  <c r="AE195" i="4"/>
  <c r="AG40" i="143" s="1"/>
  <c r="AD195" i="4"/>
  <c r="AC195" i="4"/>
  <c r="AG38" i="143" s="1"/>
  <c r="AB195" i="4"/>
  <c r="AG37" i="143" s="1"/>
  <c r="AA195" i="4"/>
  <c r="AG36" i="143" s="1"/>
  <c r="Z195" i="4"/>
  <c r="AG35" i="143" s="1"/>
  <c r="X195" i="4"/>
  <c r="AG33" i="143" s="1"/>
  <c r="W195" i="4"/>
  <c r="AG32" i="143" s="1"/>
  <c r="V195" i="4"/>
  <c r="AG29" i="143" s="1"/>
  <c r="U195" i="4"/>
  <c r="AG28" i="143" s="1"/>
  <c r="T195" i="4"/>
  <c r="AG27" i="143" s="1"/>
  <c r="S195" i="4"/>
  <c r="AG26" i="143" s="1"/>
  <c r="R195" i="4"/>
  <c r="AG25" i="143" s="1"/>
  <c r="Q195" i="4"/>
  <c r="AG22" i="143" s="1"/>
  <c r="P195" i="4"/>
  <c r="AG21" i="143" s="1"/>
  <c r="O195" i="4"/>
  <c r="AG20" i="143" s="1"/>
  <c r="N195" i="4"/>
  <c r="AG19" i="143" s="1"/>
  <c r="L195" i="4"/>
  <c r="AG17" i="143" s="1"/>
  <c r="K195" i="4"/>
  <c r="AG16" i="143" s="1"/>
  <c r="J195" i="4"/>
  <c r="AG15" i="143" s="1"/>
  <c r="I195" i="4"/>
  <c r="AG14" i="143" s="1"/>
  <c r="H195" i="4"/>
  <c r="AG13" i="143" s="1"/>
  <c r="G195" i="4"/>
  <c r="AG12" i="143" s="1"/>
  <c r="I177" i="3"/>
  <c r="F195" i="4" s="1"/>
  <c r="AG11" i="143" s="1"/>
  <c r="D177" i="3"/>
  <c r="E262" i="148" s="1"/>
  <c r="F262" i="148" s="1"/>
  <c r="F104" i="3"/>
  <c r="F105" i="3"/>
  <c r="D106" i="3"/>
  <c r="E165" i="148" s="1"/>
  <c r="F165" i="148" s="1"/>
  <c r="F106" i="3"/>
  <c r="D107" i="3"/>
  <c r="E166" i="148" s="1"/>
  <c r="F166" i="148" s="1"/>
  <c r="F107" i="3"/>
  <c r="D108" i="3"/>
  <c r="E167" i="148" s="1"/>
  <c r="F167" i="148" s="1"/>
  <c r="F108" i="3"/>
  <c r="F95" i="3"/>
  <c r="F96" i="3"/>
  <c r="F98" i="3"/>
  <c r="D45" i="3"/>
  <c r="F45" i="3"/>
  <c r="D46" i="3"/>
  <c r="F46" i="3"/>
  <c r="D47" i="3"/>
  <c r="F47" i="3"/>
  <c r="F44" i="3"/>
  <c r="F33" i="3"/>
  <c r="F34" i="3"/>
  <c r="F35" i="3"/>
  <c r="F36" i="3"/>
  <c r="F32" i="3"/>
  <c r="F31" i="3"/>
  <c r="D36" i="3"/>
  <c r="D35" i="3"/>
  <c r="D34" i="3"/>
  <c r="D33" i="3"/>
  <c r="D32" i="3"/>
  <c r="BG59" i="4"/>
  <c r="N77" i="143" s="1"/>
  <c r="BF59" i="4"/>
  <c r="N76" i="143" s="1"/>
  <c r="BE59" i="4"/>
  <c r="N75" i="143" s="1"/>
  <c r="AY59" i="4"/>
  <c r="N66" i="143" s="1"/>
  <c r="AX59" i="4"/>
  <c r="N65" i="143" s="1"/>
  <c r="AW59" i="4"/>
  <c r="N64" i="143" s="1"/>
  <c r="AV59" i="4"/>
  <c r="N63" i="143" s="1"/>
  <c r="AU59" i="4"/>
  <c r="N62" i="143" s="1"/>
  <c r="AT59" i="4"/>
  <c r="N61" i="143" s="1"/>
  <c r="AS59" i="4"/>
  <c r="N60" i="143" s="1"/>
  <c r="AR59" i="4"/>
  <c r="N59" i="143" s="1"/>
  <c r="AQ59" i="4"/>
  <c r="N58" i="143" s="1"/>
  <c r="AP59" i="4"/>
  <c r="N57" i="143" s="1"/>
  <c r="AO59" i="4"/>
  <c r="N56" i="143" s="1"/>
  <c r="AN59" i="4"/>
  <c r="N55" i="143" s="1"/>
  <c r="AM59" i="4"/>
  <c r="N54" i="143" s="1"/>
  <c r="AL59" i="4"/>
  <c r="N51" i="143" s="1"/>
  <c r="AK59" i="4"/>
  <c r="N50" i="143" s="1"/>
  <c r="AJ59" i="4"/>
  <c r="N49" i="143" s="1"/>
  <c r="AI59" i="4"/>
  <c r="N48" i="143" s="1"/>
  <c r="AH59" i="4"/>
  <c r="N47" i="143" s="1"/>
  <c r="AG59" i="4"/>
  <c r="N46" i="143" s="1"/>
  <c r="AF59" i="4"/>
  <c r="N41" i="143" s="1"/>
  <c r="AE59" i="4"/>
  <c r="N40" i="143" s="1"/>
  <c r="AD59" i="4"/>
  <c r="N39" i="143" s="1"/>
  <c r="AC59" i="4"/>
  <c r="N38" i="143" s="1"/>
  <c r="AB59" i="4"/>
  <c r="N37" i="143" s="1"/>
  <c r="AA59" i="4"/>
  <c r="N36" i="143" s="1"/>
  <c r="Z59" i="4"/>
  <c r="N35" i="143" s="1"/>
  <c r="X59" i="4"/>
  <c r="N33" i="143" s="1"/>
  <c r="W59" i="4"/>
  <c r="N32" i="143" s="1"/>
  <c r="V59" i="4"/>
  <c r="N29" i="143" s="1"/>
  <c r="U59" i="4"/>
  <c r="N28" i="143" s="1"/>
  <c r="T59" i="4"/>
  <c r="N27" i="143" s="1"/>
  <c r="S59" i="4"/>
  <c r="N26" i="143" s="1"/>
  <c r="R59" i="4"/>
  <c r="N25" i="143" s="1"/>
  <c r="Q59" i="4"/>
  <c r="N22" i="143" s="1"/>
  <c r="P59" i="4"/>
  <c r="N21" i="143" s="1"/>
  <c r="O59" i="4"/>
  <c r="N20" i="143" s="1"/>
  <c r="N59" i="4"/>
  <c r="N19" i="143" s="1"/>
  <c r="L59" i="4"/>
  <c r="N17" i="143" s="1"/>
  <c r="K59" i="4"/>
  <c r="N16" i="143" s="1"/>
  <c r="J59" i="4"/>
  <c r="N15" i="143" s="1"/>
  <c r="I59" i="4"/>
  <c r="N14" i="143" s="1"/>
  <c r="H59" i="4"/>
  <c r="N13" i="143" s="1"/>
  <c r="G59" i="4"/>
  <c r="N12" i="143" s="1"/>
  <c r="I31" i="3"/>
  <c r="F59" i="4" s="1"/>
  <c r="N11" i="143" s="1"/>
  <c r="D31" i="3"/>
  <c r="F27" i="3"/>
  <c r="F28" i="3"/>
  <c r="F29" i="3"/>
  <c r="F30" i="3"/>
  <c r="F26" i="3"/>
  <c r="F24" i="3"/>
  <c r="F25" i="3"/>
  <c r="F23" i="3"/>
  <c r="F22" i="3"/>
  <c r="O3" i="4"/>
  <c r="G20" i="143" s="1"/>
  <c r="O11" i="4"/>
  <c r="H20" i="143" s="1"/>
  <c r="O75" i="4"/>
  <c r="O19" i="4"/>
  <c r="I20" i="143" s="1"/>
  <c r="O27" i="4"/>
  <c r="J20" i="143" s="1"/>
  <c r="O43" i="4"/>
  <c r="L20" i="143" s="1"/>
  <c r="O51" i="4"/>
  <c r="M20" i="143" s="1"/>
  <c r="O35" i="4"/>
  <c r="K20" i="143" s="1"/>
  <c r="O67" i="4"/>
  <c r="O20" i="143" s="1"/>
  <c r="O83" i="4"/>
  <c r="Q20" i="143" s="1"/>
  <c r="O91" i="4"/>
  <c r="R20" i="143" s="1"/>
  <c r="O99" i="4"/>
  <c r="O115" i="4"/>
  <c r="V20" i="143" s="1"/>
  <c r="O123" i="4"/>
  <c r="W20" i="143" s="1"/>
  <c r="O131" i="4"/>
  <c r="X20" i="143" s="1"/>
  <c r="O139" i="4"/>
  <c r="Z20" i="143" s="1"/>
  <c r="O147" i="4"/>
  <c r="AA20" i="143" s="1"/>
  <c r="O155" i="4"/>
  <c r="AB20" i="143" s="1"/>
  <c r="O163" i="4"/>
  <c r="AC20" i="143" s="1"/>
  <c r="O171" i="4"/>
  <c r="AD20" i="143" s="1"/>
  <c r="O179" i="4"/>
  <c r="AE20" i="143" s="1"/>
  <c r="O203" i="4"/>
  <c r="O211" i="4"/>
  <c r="AI20" i="143" s="1"/>
  <c r="O219" i="4"/>
  <c r="AL20" i="143" s="1"/>
  <c r="O227" i="4"/>
  <c r="AM20" i="143" s="1"/>
  <c r="O235" i="4"/>
  <c r="AN20" i="143" s="1"/>
  <c r="O243" i="4"/>
  <c r="AO20" i="143" s="1"/>
  <c r="O251" i="4"/>
  <c r="AP20" i="143" s="1"/>
  <c r="O259" i="4"/>
  <c r="AQ20" i="143" s="1"/>
  <c r="O267" i="4"/>
  <c r="AS20" i="143" s="1"/>
  <c r="O275" i="4"/>
  <c r="AT20" i="143" s="1"/>
  <c r="O299" i="4"/>
  <c r="AW20" i="143" s="1"/>
  <c r="O307" i="4"/>
  <c r="AX20" i="143" s="1"/>
  <c r="O315" i="4"/>
  <c r="AY20" i="143" s="1"/>
  <c r="O323" i="4"/>
  <c r="AZ20" i="143" s="1"/>
  <c r="O331" i="4"/>
  <c r="BA20" i="143" s="1"/>
  <c r="O339" i="4"/>
  <c r="BB20" i="143" s="1"/>
  <c r="O347" i="4"/>
  <c r="BC20" i="143" s="1"/>
  <c r="O355" i="4"/>
  <c r="BD20" i="143" s="1"/>
  <c r="O363" i="4"/>
  <c r="BE20" i="143" s="1"/>
  <c r="O371" i="4"/>
  <c r="BG20" i="143" s="1"/>
  <c r="O379" i="4"/>
  <c r="BH20" i="143" s="1"/>
  <c r="O387" i="4"/>
  <c r="BI20" i="143" s="1"/>
  <c r="O403" i="4"/>
  <c r="BL20" i="143" s="1"/>
  <c r="O411" i="4"/>
  <c r="BM20" i="143" s="1"/>
  <c r="O419" i="4"/>
  <c r="BN20" i="143" s="1"/>
  <c r="O427" i="4"/>
  <c r="BO20" i="143" s="1"/>
  <c r="D43" i="3"/>
  <c r="I43" i="3"/>
  <c r="F75" i="4" s="1"/>
  <c r="P11" i="143" s="1"/>
  <c r="G75" i="4"/>
  <c r="P12" i="143" s="1"/>
  <c r="H75" i="4"/>
  <c r="P13" i="143" s="1"/>
  <c r="I75" i="4"/>
  <c r="P14" i="143" s="1"/>
  <c r="L75" i="4"/>
  <c r="P17" i="143" s="1"/>
  <c r="K75" i="4"/>
  <c r="P16" i="143" s="1"/>
  <c r="J75" i="4"/>
  <c r="P15" i="143" s="1"/>
  <c r="N75" i="4"/>
  <c r="P19" i="143" s="1"/>
  <c r="P75" i="4"/>
  <c r="P21" i="143" s="1"/>
  <c r="Q75" i="4"/>
  <c r="P22" i="143" s="1"/>
  <c r="R75" i="4"/>
  <c r="P25" i="143" s="1"/>
  <c r="S75" i="4"/>
  <c r="P26" i="143" s="1"/>
  <c r="T75" i="4"/>
  <c r="P27" i="143" s="1"/>
  <c r="U75" i="4"/>
  <c r="P28" i="143" s="1"/>
  <c r="V75" i="4"/>
  <c r="P29" i="143" s="1"/>
  <c r="W75" i="4"/>
  <c r="P32" i="143" s="1"/>
  <c r="X75" i="4"/>
  <c r="P33" i="143" s="1"/>
  <c r="Z75" i="4"/>
  <c r="P35" i="143" s="1"/>
  <c r="AA75" i="4"/>
  <c r="P36" i="143" s="1"/>
  <c r="AB75" i="4"/>
  <c r="P37" i="143" s="1"/>
  <c r="AC75" i="4"/>
  <c r="P38" i="143" s="1"/>
  <c r="AD75" i="4"/>
  <c r="P39" i="143" s="1"/>
  <c r="AE75" i="4"/>
  <c r="P40" i="143" s="1"/>
  <c r="AF75" i="4"/>
  <c r="P41" i="143" s="1"/>
  <c r="AG75" i="4"/>
  <c r="P46" i="143" s="1"/>
  <c r="AH75" i="4"/>
  <c r="P47" i="143" s="1"/>
  <c r="AI75" i="4"/>
  <c r="P48" i="143" s="1"/>
  <c r="AJ75" i="4"/>
  <c r="P49" i="143" s="1"/>
  <c r="AK75" i="4"/>
  <c r="P50" i="143" s="1"/>
  <c r="AL75" i="4"/>
  <c r="P51" i="143" s="1"/>
  <c r="AM75" i="4"/>
  <c r="P54" i="143" s="1"/>
  <c r="AN75" i="4"/>
  <c r="P55" i="143" s="1"/>
  <c r="AO75" i="4"/>
  <c r="P56" i="143" s="1"/>
  <c r="AP75" i="4"/>
  <c r="P57" i="143" s="1"/>
  <c r="AQ75" i="4"/>
  <c r="P58" i="143" s="1"/>
  <c r="AR75" i="4"/>
  <c r="P59" i="143" s="1"/>
  <c r="AS75" i="4"/>
  <c r="P60" i="143" s="1"/>
  <c r="AT75" i="4"/>
  <c r="P61" i="143" s="1"/>
  <c r="AU75" i="4"/>
  <c r="P62" i="143" s="1"/>
  <c r="AV75" i="4"/>
  <c r="P63" i="143" s="1"/>
  <c r="AW75" i="4"/>
  <c r="P64" i="143" s="1"/>
  <c r="AX75" i="4"/>
  <c r="P65" i="143" s="1"/>
  <c r="AY75" i="4"/>
  <c r="P66" i="143" s="1"/>
  <c r="BE75" i="4"/>
  <c r="P75" i="143" s="1"/>
  <c r="BF75" i="4"/>
  <c r="P76" i="143" s="1"/>
  <c r="BG75" i="4"/>
  <c r="P77" i="143" s="1"/>
  <c r="D44" i="3"/>
  <c r="F17" i="3"/>
  <c r="D9" i="160" l="1"/>
  <c r="D46" i="143"/>
  <c r="F48" i="145"/>
  <c r="D40" i="143"/>
  <c r="F42" i="145"/>
  <c r="D36" i="143"/>
  <c r="F38" i="145"/>
  <c r="D32" i="143"/>
  <c r="F34" i="145"/>
  <c r="D49" i="143"/>
  <c r="F51" i="145"/>
  <c r="D35" i="143"/>
  <c r="F37" i="145"/>
  <c r="D48" i="143"/>
  <c r="F50" i="145"/>
  <c r="D38" i="143"/>
  <c r="F40" i="145"/>
  <c r="D34" i="143"/>
  <c r="F36" i="145"/>
  <c r="D39" i="143"/>
  <c r="F41" i="145"/>
  <c r="D47" i="143"/>
  <c r="F49" i="145"/>
  <c r="D41" i="143"/>
  <c r="F43" i="145"/>
  <c r="D37" i="143"/>
  <c r="F39" i="145"/>
  <c r="D33" i="143"/>
  <c r="F35" i="145"/>
  <c r="D50" i="143"/>
  <c r="F52" i="145"/>
  <c r="E222" i="148"/>
  <c r="F222" i="148" s="1"/>
  <c r="E450" i="148"/>
  <c r="F450" i="148" s="1"/>
  <c r="E162" i="148"/>
  <c r="F162" i="148" s="1"/>
  <c r="E215" i="148"/>
  <c r="F215" i="148" s="1"/>
  <c r="E216" i="148"/>
  <c r="F216" i="148" s="1"/>
  <c r="E452" i="148"/>
  <c r="F452" i="148" s="1"/>
  <c r="E487" i="148"/>
  <c r="F487" i="148" s="1"/>
  <c r="D303" i="3"/>
  <c r="N9" i="143"/>
  <c r="N7" i="143" s="1"/>
  <c r="N67" i="143"/>
  <c r="F20" i="143"/>
  <c r="E20" i="143" s="1"/>
  <c r="K67" i="143"/>
  <c r="G67" i="143"/>
  <c r="L67" i="143"/>
  <c r="P72" i="143"/>
  <c r="F70" i="143"/>
  <c r="E70" i="143" s="1"/>
  <c r="P44" i="143"/>
  <c r="P42" i="143" s="1"/>
  <c r="P9" i="143"/>
  <c r="P7" i="143" s="1"/>
  <c r="R67" i="143"/>
  <c r="J67" i="143"/>
  <c r="N30" i="143"/>
  <c r="N52" i="143"/>
  <c r="N72" i="143"/>
  <c r="V67" i="143"/>
  <c r="Q67" i="143"/>
  <c r="M67" i="143"/>
  <c r="I67" i="143"/>
  <c r="P67" i="143"/>
  <c r="P52" i="143"/>
  <c r="F69" i="143"/>
  <c r="H67" i="143"/>
  <c r="E73" i="143"/>
  <c r="P30" i="143"/>
  <c r="N44" i="143"/>
  <c r="N42" i="143" s="1"/>
  <c r="O67" i="143"/>
  <c r="D51" i="143"/>
  <c r="G30" i="129" a="1"/>
  <c r="G30" i="129" s="1"/>
  <c r="AL30" i="129" a="1"/>
  <c r="AL30" i="129" s="1"/>
  <c r="AD30" i="129" a="1"/>
  <c r="AD30" i="129" s="1"/>
  <c r="V30" i="129" a="1"/>
  <c r="V30" i="129" s="1"/>
  <c r="N30" i="129" a="1"/>
  <c r="N30" i="129" s="1"/>
  <c r="H30" i="129" a="1"/>
  <c r="H30" i="129" s="1"/>
  <c r="AK30" i="129" a="1"/>
  <c r="AK30" i="129" s="1"/>
  <c r="AC30" i="129" a="1"/>
  <c r="AC30" i="129" s="1"/>
  <c r="U30" i="129" a="1"/>
  <c r="U30" i="129" s="1"/>
  <c r="M30" i="129" a="1"/>
  <c r="M30" i="129" s="1"/>
  <c r="I30" i="129" a="1"/>
  <c r="I30" i="129" s="1"/>
  <c r="AJ30" i="129" a="1"/>
  <c r="AJ30" i="129" s="1"/>
  <c r="AB30" i="129" a="1"/>
  <c r="AB30" i="129" s="1"/>
  <c r="T30" i="129" a="1"/>
  <c r="T30" i="129" s="1"/>
  <c r="L30" i="129" a="1"/>
  <c r="L30" i="129" s="1"/>
  <c r="AI30" i="129" a="1"/>
  <c r="AI30" i="129" s="1"/>
  <c r="AA30" i="129" a="1"/>
  <c r="AA30" i="129" s="1"/>
  <c r="S30" i="129" a="1"/>
  <c r="S30" i="129" s="1"/>
  <c r="K30" i="129" a="1"/>
  <c r="K30" i="129" s="1"/>
  <c r="T31" i="129"/>
  <c r="L31" i="129"/>
  <c r="AH30" i="129" a="1"/>
  <c r="AH30" i="129" s="1"/>
  <c r="Z30" i="129" a="1"/>
  <c r="Z30" i="129" s="1"/>
  <c r="R30" i="129" a="1"/>
  <c r="R30" i="129" s="1"/>
  <c r="J30" i="129" a="1"/>
  <c r="J30" i="129" s="1"/>
  <c r="AB31" i="129"/>
  <c r="S31" i="129"/>
  <c r="K31" i="129"/>
  <c r="AG30" i="129" a="1"/>
  <c r="AG30" i="129" s="1"/>
  <c r="Y30" i="129" a="1"/>
  <c r="Y30" i="129" s="1"/>
  <c r="Q30" i="129" a="1"/>
  <c r="Q30" i="129" s="1"/>
  <c r="AN30" i="129" a="1"/>
  <c r="AN30" i="129" s="1"/>
  <c r="E30" i="129" a="1"/>
  <c r="E30" i="129" s="1"/>
  <c r="AF30" i="129" a="1"/>
  <c r="AF30" i="129" s="1"/>
  <c r="X30" i="129" a="1"/>
  <c r="X30" i="129" s="1"/>
  <c r="P30" i="129" a="1"/>
  <c r="P30" i="129" s="1"/>
  <c r="F30" i="129" a="1"/>
  <c r="F30" i="129" s="1"/>
  <c r="AM30" i="129" a="1"/>
  <c r="AM30" i="129" s="1"/>
  <c r="AE30" i="129" a="1"/>
  <c r="AE30" i="129" s="1"/>
  <c r="W30" i="129" a="1"/>
  <c r="W30" i="129" s="1"/>
  <c r="O30" i="129" a="1"/>
  <c r="O30" i="129" s="1"/>
  <c r="D8" i="139"/>
  <c r="D37" i="138"/>
  <c r="F33" i="124"/>
  <c r="I33" i="124" s="1"/>
  <c r="J33" i="124" s="1"/>
  <c r="F32" i="124"/>
  <c r="I32" i="124" s="1"/>
  <c r="J32" i="124" s="1"/>
  <c r="D36" i="138"/>
  <c r="F31" i="124"/>
  <c r="I31" i="124" s="1"/>
  <c r="J31" i="124" s="1"/>
  <c r="D35" i="138"/>
  <c r="F30" i="124"/>
  <c r="I30" i="124" s="1"/>
  <c r="J30" i="124" s="1"/>
  <c r="D34" i="138"/>
  <c r="D41" i="138"/>
  <c r="F37" i="124"/>
  <c r="I37" i="124" s="1"/>
  <c r="J37" i="124" s="1"/>
  <c r="D33" i="138"/>
  <c r="F29" i="124"/>
  <c r="I29" i="124" s="1"/>
  <c r="J29" i="124" s="1"/>
  <c r="F36" i="124"/>
  <c r="I36" i="124" s="1"/>
  <c r="J36" i="124" s="1"/>
  <c r="D40" i="138"/>
  <c r="F28" i="124"/>
  <c r="I28" i="124" s="1"/>
  <c r="J28" i="124" s="1"/>
  <c r="D32" i="138"/>
  <c r="D39" i="138"/>
  <c r="F35" i="124"/>
  <c r="I35" i="124" s="1"/>
  <c r="J35" i="124" s="1"/>
  <c r="D38" i="138"/>
  <c r="F34" i="124"/>
  <c r="I34" i="124" s="1"/>
  <c r="J34" i="124" s="1"/>
  <c r="D44" i="138"/>
  <c r="D51" i="138"/>
  <c r="F44" i="124"/>
  <c r="I44" i="124" s="1"/>
  <c r="J44" i="124" s="1"/>
  <c r="F43" i="124"/>
  <c r="I43" i="124" s="1"/>
  <c r="J43" i="124" s="1"/>
  <c r="D50" i="138"/>
  <c r="D47" i="138"/>
  <c r="D49" i="138"/>
  <c r="F42" i="124"/>
  <c r="I42" i="124" s="1"/>
  <c r="J42" i="124" s="1"/>
  <c r="F39" i="124"/>
  <c r="I39" i="124" s="1"/>
  <c r="J39" i="124" s="1"/>
  <c r="D46" i="138"/>
  <c r="D48" i="138"/>
  <c r="F41" i="124"/>
  <c r="I41" i="124" s="1"/>
  <c r="J41" i="124" s="1"/>
  <c r="U31" i="129"/>
  <c r="AK31" i="129"/>
  <c r="AC31" i="129"/>
  <c r="F31" i="129"/>
  <c r="E31" i="129"/>
  <c r="H413" i="3"/>
  <c r="F44" i="145"/>
  <c r="F23" i="22"/>
  <c r="D23" i="22" s="1"/>
  <c r="AN31" i="129"/>
  <c r="G31" i="129"/>
  <c r="H31" i="129"/>
  <c r="I31" i="129"/>
  <c r="U10" i="1"/>
  <c r="U33" i="1"/>
  <c r="U25" i="1"/>
  <c r="U17" i="1"/>
  <c r="U9" i="1"/>
  <c r="U18" i="1"/>
  <c r="U32" i="1"/>
  <c r="U24" i="1"/>
  <c r="U16" i="1"/>
  <c r="U8" i="1"/>
  <c r="U26" i="1"/>
  <c r="U31" i="1"/>
  <c r="U23" i="1"/>
  <c r="U15" i="1"/>
  <c r="U7" i="1"/>
  <c r="U34" i="1"/>
  <c r="U38" i="1"/>
  <c r="U30" i="1"/>
  <c r="U22" i="1"/>
  <c r="U14" i="1"/>
  <c r="U6" i="1"/>
  <c r="U37" i="1"/>
  <c r="U29" i="1"/>
  <c r="U21" i="1"/>
  <c r="U13" i="1"/>
  <c r="U5" i="1"/>
  <c r="U36" i="1"/>
  <c r="U28" i="1"/>
  <c r="U20" i="1"/>
  <c r="U12" i="1"/>
  <c r="U4" i="1"/>
  <c r="U35" i="1"/>
  <c r="U27" i="1"/>
  <c r="U19" i="1"/>
  <c r="U11" i="1"/>
  <c r="H177" i="3"/>
  <c r="H310" i="3"/>
  <c r="H300" i="3"/>
  <c r="H391" i="3"/>
  <c r="H31" i="3"/>
  <c r="H171" i="3"/>
  <c r="H43" i="3"/>
  <c r="D9" i="164" l="1"/>
  <c r="E13" i="160"/>
  <c r="E18" i="160"/>
  <c r="E12" i="160"/>
  <c r="E17" i="160"/>
  <c r="E15" i="160"/>
  <c r="E16" i="160"/>
  <c r="E11" i="160"/>
  <c r="E22" i="160"/>
  <c r="E19" i="160"/>
  <c r="E14" i="160"/>
  <c r="E10" i="160"/>
  <c r="D8" i="160"/>
  <c r="E9" i="160" s="1"/>
  <c r="F8" i="22"/>
  <c r="D8" i="22" s="1"/>
  <c r="D44" i="143"/>
  <c r="F46" i="145"/>
  <c r="E451" i="148"/>
  <c r="F451" i="148" s="1"/>
  <c r="G43" i="124"/>
  <c r="H43" i="124"/>
  <c r="G31" i="124"/>
  <c r="H31" i="124"/>
  <c r="G28" i="124"/>
  <c r="H28" i="124"/>
  <c r="G30" i="124"/>
  <c r="H30" i="124"/>
  <c r="G32" i="124"/>
  <c r="H32" i="124"/>
  <c r="G42" i="124"/>
  <c r="H42" i="124"/>
  <c r="G37" i="124"/>
  <c r="P23" i="143"/>
  <c r="P78" i="143" s="1"/>
  <c r="N23" i="143"/>
  <c r="N78" i="143" s="1"/>
  <c r="N79" i="143" s="1"/>
  <c r="F67" i="143"/>
  <c r="E69" i="143"/>
  <c r="E67" i="143" s="1"/>
  <c r="D42" i="143"/>
  <c r="D7" i="139"/>
  <c r="F38" i="124"/>
  <c r="I38" i="124" s="1"/>
  <c r="J38" i="124" s="1"/>
  <c r="D42" i="138"/>
  <c r="D31" i="129"/>
  <c r="D30" i="129"/>
  <c r="F21" i="160" l="1"/>
  <c r="F37" i="160"/>
  <c r="F71" i="160"/>
  <c r="F52" i="160"/>
  <c r="F24" i="160"/>
  <c r="F44" i="160"/>
  <c r="F70" i="160"/>
  <c r="F38" i="160"/>
  <c r="F18" i="160"/>
  <c r="F20" i="160"/>
  <c r="F51" i="160"/>
  <c r="E24" i="160"/>
  <c r="E70" i="160"/>
  <c r="E8" i="160"/>
  <c r="E20" i="160"/>
  <c r="E21" i="160"/>
  <c r="E37" i="160"/>
  <c r="E38" i="160"/>
  <c r="F58" i="160"/>
  <c r="F35" i="160"/>
  <c r="E64" i="160"/>
  <c r="F33" i="160"/>
  <c r="F60" i="160"/>
  <c r="F49" i="160"/>
  <c r="F57" i="160"/>
  <c r="F65" i="160"/>
  <c r="F45" i="160"/>
  <c r="F31" i="160"/>
  <c r="F22" i="160"/>
  <c r="F19" i="160"/>
  <c r="E36" i="160"/>
  <c r="F64" i="160"/>
  <c r="F59" i="160"/>
  <c r="F27" i="160"/>
  <c r="F40" i="160"/>
  <c r="F55" i="160"/>
  <c r="F68" i="160"/>
  <c r="F61" i="160"/>
  <c r="F28" i="160"/>
  <c r="F53" i="160"/>
  <c r="F63" i="160"/>
  <c r="F69" i="160"/>
  <c r="F50" i="160"/>
  <c r="F36" i="160"/>
  <c r="F67" i="160"/>
  <c r="F29" i="160"/>
  <c r="F54" i="160"/>
  <c r="F25" i="160"/>
  <c r="F47" i="160"/>
  <c r="F39" i="160"/>
  <c r="E63" i="160"/>
  <c r="F34" i="160"/>
  <c r="F42" i="160"/>
  <c r="F43" i="160"/>
  <c r="F46" i="160"/>
  <c r="F12" i="160"/>
  <c r="E39" i="160"/>
  <c r="F32" i="160"/>
  <c r="F56" i="160"/>
  <c r="F26" i="160"/>
  <c r="F16" i="160"/>
  <c r="F17" i="160"/>
  <c r="F14" i="160"/>
  <c r="F15" i="160"/>
  <c r="F48" i="160"/>
  <c r="F41" i="160"/>
  <c r="F62" i="160"/>
  <c r="E66" i="160"/>
  <c r="F11" i="160"/>
  <c r="F30" i="160"/>
  <c r="F66" i="160"/>
  <c r="F23" i="160"/>
  <c r="F10" i="160"/>
  <c r="E23" i="160"/>
  <c r="F13" i="160"/>
  <c r="F9" i="160"/>
  <c r="G38" i="124"/>
  <c r="H38" i="124"/>
  <c r="D6" i="139"/>
  <c r="E75" i="139" l="1"/>
  <c r="E6" i="139"/>
  <c r="E16" i="139"/>
  <c r="E74" i="139"/>
  <c r="E73" i="139"/>
  <c r="E76" i="139"/>
  <c r="E32" i="139"/>
  <c r="E72" i="139"/>
  <c r="E46" i="139"/>
  <c r="E59" i="139"/>
  <c r="E50" i="139"/>
  <c r="E31" i="139"/>
  <c r="E38" i="139"/>
  <c r="E24" i="139"/>
  <c r="E19" i="139"/>
  <c r="E55" i="139"/>
  <c r="E53" i="139"/>
  <c r="E58" i="139"/>
  <c r="E20" i="139"/>
  <c r="E37" i="139"/>
  <c r="E67" i="139"/>
  <c r="E44" i="139"/>
  <c r="E49" i="139"/>
  <c r="E42" i="139"/>
  <c r="E39" i="139"/>
  <c r="E28" i="139"/>
  <c r="E54" i="139"/>
  <c r="E66" i="139"/>
  <c r="E23" i="139"/>
  <c r="E65" i="139"/>
  <c r="E47" i="139"/>
  <c r="E35" i="139"/>
  <c r="E13" i="139"/>
  <c r="E21" i="139"/>
  <c r="E62" i="139"/>
  <c r="E70" i="139"/>
  <c r="E15" i="139"/>
  <c r="E41" i="139"/>
  <c r="E22" i="139"/>
  <c r="E45" i="139"/>
  <c r="E11" i="139"/>
  <c r="E17" i="139"/>
  <c r="E64" i="139"/>
  <c r="E40" i="139"/>
  <c r="E56" i="139"/>
  <c r="E27" i="139"/>
  <c r="E61" i="139"/>
  <c r="E34" i="139"/>
  <c r="E12" i="139"/>
  <c r="E30" i="139"/>
  <c r="E68" i="139"/>
  <c r="E36" i="139"/>
  <c r="E60" i="139"/>
  <c r="E71" i="139"/>
  <c r="E48" i="139"/>
  <c r="E52" i="139"/>
  <c r="E63" i="139"/>
  <c r="E57" i="139"/>
  <c r="E18" i="139"/>
  <c r="E10" i="139"/>
  <c r="E26" i="139"/>
  <c r="E69" i="139"/>
  <c r="E43" i="139"/>
  <c r="E51" i="139"/>
  <c r="E29" i="139"/>
  <c r="E14" i="139"/>
  <c r="E33" i="139"/>
  <c r="E25" i="139"/>
  <c r="E9" i="139"/>
  <c r="E8" i="139"/>
  <c r="E7" i="139"/>
  <c r="E543" i="148"/>
  <c r="F543" i="148" s="1"/>
  <c r="D380" i="3"/>
  <c r="E541" i="148" s="1"/>
  <c r="F541" i="148" s="1"/>
  <c r="D370" i="3"/>
  <c r="E531" i="148" s="1"/>
  <c r="F531" i="148" s="1"/>
  <c r="D368" i="3"/>
  <c r="E529" i="148" s="1"/>
  <c r="F529" i="148" s="1"/>
  <c r="D360" i="3"/>
  <c r="E521" i="148" s="1"/>
  <c r="F521" i="148" s="1"/>
  <c r="D358" i="3"/>
  <c r="E519" i="148" s="1"/>
  <c r="F519" i="148" s="1"/>
  <c r="D357" i="3"/>
  <c r="E518" i="148" s="1"/>
  <c r="F518" i="148" s="1"/>
  <c r="D356" i="3"/>
  <c r="E517" i="148" s="1"/>
  <c r="F517" i="148" s="1"/>
  <c r="D351" i="3"/>
  <c r="E509" i="148" s="1"/>
  <c r="F509" i="148" s="1"/>
  <c r="D350" i="3"/>
  <c r="E508" i="148" s="1"/>
  <c r="F508" i="148" s="1"/>
  <c r="D347" i="3"/>
  <c r="E504" i="148" s="1"/>
  <c r="F504" i="148" s="1"/>
  <c r="D346" i="3"/>
  <c r="E503" i="148" s="1"/>
  <c r="F503" i="148" s="1"/>
  <c r="D345" i="3"/>
  <c r="E502" i="148" s="1"/>
  <c r="F502" i="148" s="1"/>
  <c r="D343" i="3"/>
  <c r="E500" i="148" s="1"/>
  <c r="F500" i="148" s="1"/>
  <c r="D341" i="3"/>
  <c r="E498" i="148" s="1"/>
  <c r="F498" i="148" s="1"/>
  <c r="D340" i="3"/>
  <c r="E497" i="148" s="1"/>
  <c r="F497" i="148" s="1"/>
  <c r="D339" i="3"/>
  <c r="E496" i="148" s="1"/>
  <c r="F496" i="148" s="1"/>
  <c r="D334" i="3"/>
  <c r="E482" i="148" s="1"/>
  <c r="F482" i="148" s="1"/>
  <c r="D333" i="3"/>
  <c r="E481" i="148" s="1"/>
  <c r="F481" i="148" s="1"/>
  <c r="D332" i="3"/>
  <c r="E480" i="148" s="1"/>
  <c r="F480" i="148" s="1"/>
  <c r="D331" i="3"/>
  <c r="E479" i="148" s="1"/>
  <c r="F479" i="148" s="1"/>
  <c r="D330" i="3"/>
  <c r="E478" i="148" s="1"/>
  <c r="F478" i="148" s="1"/>
  <c r="D329" i="3"/>
  <c r="E477" i="148" s="1"/>
  <c r="F477" i="148" s="1"/>
  <c r="D320" i="3"/>
  <c r="E468" i="148" s="1"/>
  <c r="F468" i="148" s="1"/>
  <c r="D299" i="3"/>
  <c r="E447" i="148" s="1"/>
  <c r="F447" i="148" s="1"/>
  <c r="D298" i="3"/>
  <c r="E446" i="148" s="1"/>
  <c r="F446" i="148" s="1"/>
  <c r="D297" i="3"/>
  <c r="E445" i="148" s="1"/>
  <c r="F445" i="148" s="1"/>
  <c r="E434" i="148"/>
  <c r="F434" i="148" s="1"/>
  <c r="D261" i="3"/>
  <c r="E338" i="148" s="1"/>
  <c r="F338" i="148" s="1"/>
  <c r="D260" i="3"/>
  <c r="E337" i="148" s="1"/>
  <c r="F337" i="148" s="1"/>
  <c r="D258" i="3"/>
  <c r="E335" i="148" s="1"/>
  <c r="F335" i="148" s="1"/>
  <c r="D256" i="3"/>
  <c r="E333" i="148" s="1"/>
  <c r="F333" i="148" s="1"/>
  <c r="D247" i="3"/>
  <c r="E324" i="148" s="1"/>
  <c r="F324" i="148" s="1"/>
  <c r="D212" i="3"/>
  <c r="E298" i="148" s="1"/>
  <c r="F298" i="148" s="1"/>
  <c r="D211" i="3"/>
  <c r="E297" i="148" s="1"/>
  <c r="F297" i="148" s="1"/>
  <c r="D210" i="3"/>
  <c r="E296" i="148" s="1"/>
  <c r="F296" i="148" s="1"/>
  <c r="D209" i="3"/>
  <c r="E295" i="148" s="1"/>
  <c r="F295" i="148" s="1"/>
  <c r="D208" i="3"/>
  <c r="E294" i="148" s="1"/>
  <c r="F294" i="148" s="1"/>
  <c r="D206" i="3"/>
  <c r="E292" i="148" s="1"/>
  <c r="F292" i="148" s="1"/>
  <c r="E291" i="148"/>
  <c r="F291" i="148" s="1"/>
  <c r="E286" i="148"/>
  <c r="F286" i="148" s="1"/>
  <c r="D199" i="3"/>
  <c r="E284" i="148" s="1"/>
  <c r="F284" i="148" s="1"/>
  <c r="D198" i="3"/>
  <c r="E283" i="148" s="1"/>
  <c r="F283" i="148" s="1"/>
  <c r="D197" i="3"/>
  <c r="E282" i="148" s="1"/>
  <c r="F282" i="148" s="1"/>
  <c r="D196" i="3"/>
  <c r="E281" i="148" s="1"/>
  <c r="F281" i="148" s="1"/>
  <c r="D195" i="3"/>
  <c r="E280" i="148" s="1"/>
  <c r="F280" i="148" s="1"/>
  <c r="D193" i="3"/>
  <c r="E278" i="148" s="1"/>
  <c r="F278" i="148" s="1"/>
  <c r="D192" i="3"/>
  <c r="E277" i="148" s="1"/>
  <c r="F277" i="148" s="1"/>
  <c r="D191" i="3"/>
  <c r="E276" i="148" s="1"/>
  <c r="F276" i="148" s="1"/>
  <c r="D190" i="3"/>
  <c r="E275" i="148" s="1"/>
  <c r="F275" i="148" s="1"/>
  <c r="D188" i="3"/>
  <c r="E273" i="148" s="1"/>
  <c r="F273" i="148" s="1"/>
  <c r="D187" i="3"/>
  <c r="E272" i="148" s="1"/>
  <c r="F272" i="148" s="1"/>
  <c r="D186" i="3"/>
  <c r="E271" i="148" s="1"/>
  <c r="F271" i="148" s="1"/>
  <c r="D185" i="3"/>
  <c r="E270" i="148" s="1"/>
  <c r="F270" i="148" s="1"/>
  <c r="D184" i="3"/>
  <c r="E269" i="148" s="1"/>
  <c r="F269" i="148" s="1"/>
  <c r="D170" i="3"/>
  <c r="E255" i="148" s="1"/>
  <c r="F255" i="148" s="1"/>
  <c r="D169" i="3"/>
  <c r="E254" i="148" s="1"/>
  <c r="F254" i="148" s="1"/>
  <c r="D168" i="3"/>
  <c r="E253" i="148" s="1"/>
  <c r="F253" i="148" s="1"/>
  <c r="D167" i="3"/>
  <c r="E252" i="148" s="1"/>
  <c r="F252" i="148" s="1"/>
  <c r="D166" i="3"/>
  <c r="E251" i="148" s="1"/>
  <c r="F251" i="148" s="1"/>
  <c r="D164" i="3"/>
  <c r="E249" i="148" s="1"/>
  <c r="F249" i="148" s="1"/>
  <c r="D143" i="3"/>
  <c r="E219" i="148" s="1"/>
  <c r="F219" i="148" s="1"/>
  <c r="D136" i="3"/>
  <c r="E212" i="148" s="1"/>
  <c r="F212" i="148" s="1"/>
  <c r="D135" i="3"/>
  <c r="E211" i="148" s="1"/>
  <c r="F211" i="148" s="1"/>
  <c r="D134" i="3"/>
  <c r="E210" i="148" s="1"/>
  <c r="F210" i="148" s="1"/>
  <c r="D133" i="3"/>
  <c r="E209" i="148" s="1"/>
  <c r="F209" i="148" s="1"/>
  <c r="D131" i="3"/>
  <c r="E207" i="148" s="1"/>
  <c r="F207" i="148" s="1"/>
  <c r="D130" i="3"/>
  <c r="E206" i="148" s="1"/>
  <c r="F206" i="148" s="1"/>
  <c r="E149" i="148"/>
  <c r="F149" i="148" s="1"/>
  <c r="E142" i="148"/>
  <c r="F142" i="148" s="1"/>
  <c r="D58" i="3"/>
  <c r="D53" i="3"/>
  <c r="D51" i="3"/>
  <c r="D50" i="3"/>
  <c r="D49" i="3"/>
  <c r="D42" i="3"/>
  <c r="D41" i="3"/>
  <c r="D40" i="3"/>
  <c r="D39" i="3"/>
  <c r="D38" i="3"/>
  <c r="D21" i="3"/>
  <c r="D20" i="3"/>
  <c r="D19" i="3"/>
  <c r="D30" i="3"/>
  <c r="D29" i="3"/>
  <c r="D28" i="3"/>
  <c r="D27" i="3"/>
  <c r="D25" i="3"/>
  <c r="D24" i="3"/>
  <c r="D23" i="3"/>
  <c r="D17" i="3"/>
  <c r="D16" i="3"/>
  <c r="D15" i="3"/>
  <c r="D13" i="3"/>
  <c r="D11" i="3"/>
  <c r="D10" i="3"/>
  <c r="D9" i="3"/>
  <c r="D7" i="3"/>
  <c r="H6" i="3"/>
  <c r="F371" i="3"/>
  <c r="F372" i="3"/>
  <c r="F373" i="3"/>
  <c r="F374" i="3"/>
  <c r="F375" i="3"/>
  <c r="F376" i="3"/>
  <c r="F377" i="3"/>
  <c r="F378" i="3"/>
  <c r="F379" i="3"/>
  <c r="F259" i="3"/>
  <c r="F382" i="3"/>
  <c r="F383" i="3"/>
  <c r="F384" i="3"/>
  <c r="F385" i="3"/>
  <c r="F386" i="3"/>
  <c r="F54" i="3"/>
  <c r="F55" i="3"/>
  <c r="F56" i="3"/>
  <c r="F57" i="3"/>
  <c r="F6" i="3"/>
  <c r="F139" i="3"/>
  <c r="F140" i="3"/>
  <c r="F141" i="3"/>
  <c r="F160" i="3"/>
  <c r="F161" i="3"/>
  <c r="F162" i="3"/>
  <c r="F163" i="3"/>
  <c r="F287" i="3"/>
  <c r="F288" i="3"/>
  <c r="F289" i="3"/>
  <c r="F290" i="3"/>
  <c r="F291" i="3"/>
  <c r="F292" i="3"/>
  <c r="F293" i="3"/>
  <c r="F294" i="3"/>
  <c r="F295" i="3"/>
  <c r="F296" i="3"/>
  <c r="F297" i="3"/>
  <c r="F298" i="3"/>
  <c r="F337" i="3"/>
  <c r="F338" i="3"/>
  <c r="F339" i="3"/>
  <c r="F343" i="3"/>
  <c r="F344" i="3"/>
  <c r="F345" i="3"/>
  <c r="F117" i="3"/>
  <c r="F118" i="3"/>
  <c r="F119" i="3"/>
  <c r="F120" i="3"/>
  <c r="F110" i="3"/>
  <c r="E244" i="148" l="1"/>
  <c r="F244" i="148" s="1"/>
  <c r="E506" i="148"/>
  <c r="F506" i="148" s="1"/>
  <c r="E151" i="148"/>
  <c r="F151" i="148" s="1"/>
  <c r="E61" i="148"/>
  <c r="F61" i="148" s="1"/>
  <c r="E221" i="148"/>
  <c r="F221" i="148" s="1"/>
  <c r="F299" i="3" l="1"/>
  <c r="F380" i="3" l="1"/>
  <c r="F130" i="3" l="1"/>
  <c r="I37" i="3" l="1"/>
  <c r="F41" i="3"/>
  <c r="F42" i="3"/>
  <c r="G267" i="4" l="1"/>
  <c r="AS12" i="143" s="1"/>
  <c r="L267" i="4"/>
  <c r="AS17" i="143" s="1"/>
  <c r="K267" i="4"/>
  <c r="AS16" i="143" s="1"/>
  <c r="J267" i="4"/>
  <c r="AS15" i="143" s="1"/>
  <c r="P267" i="4"/>
  <c r="AS21" i="143" s="1"/>
  <c r="S267" i="4"/>
  <c r="AS26" i="143" s="1"/>
  <c r="T267" i="4"/>
  <c r="AS27" i="143" s="1"/>
  <c r="U267" i="4"/>
  <c r="AS28" i="143" s="1"/>
  <c r="V267" i="4"/>
  <c r="AS29" i="143" s="1"/>
  <c r="X267" i="4"/>
  <c r="AS33" i="143" s="1"/>
  <c r="AB267" i="4"/>
  <c r="AS37" i="143" s="1"/>
  <c r="AC267" i="4"/>
  <c r="AS38" i="143" s="1"/>
  <c r="AD267" i="4"/>
  <c r="AS39" i="143" s="1"/>
  <c r="AE267" i="4"/>
  <c r="AS40" i="143" s="1"/>
  <c r="AF267" i="4"/>
  <c r="AS41" i="143" s="1"/>
  <c r="AG267" i="4"/>
  <c r="AS46" i="143" s="1"/>
  <c r="AH267" i="4"/>
  <c r="AS47" i="143" s="1"/>
  <c r="AI267" i="4"/>
  <c r="AS48" i="143" s="1"/>
  <c r="AJ267" i="4"/>
  <c r="AS49" i="143" s="1"/>
  <c r="AL267" i="4"/>
  <c r="AS51" i="143" s="1"/>
  <c r="AO267" i="4"/>
  <c r="AS56" i="143" s="1"/>
  <c r="AP267" i="4"/>
  <c r="AS57" i="143" s="1"/>
  <c r="AQ267" i="4"/>
  <c r="AS58" i="143" s="1"/>
  <c r="AR267" i="4"/>
  <c r="AS59" i="143" s="1"/>
  <c r="AS267" i="4"/>
  <c r="AS60" i="143" s="1"/>
  <c r="AT267" i="4"/>
  <c r="AS61" i="143" s="1"/>
  <c r="AU267" i="4"/>
  <c r="AS62" i="143" s="1"/>
  <c r="AV267" i="4"/>
  <c r="AS63" i="143" s="1"/>
  <c r="AW267" i="4"/>
  <c r="AS64" i="143" s="1"/>
  <c r="AX267" i="4"/>
  <c r="AS65" i="143" s="1"/>
  <c r="BA267" i="4"/>
  <c r="AS70" i="143" s="1"/>
  <c r="BE267" i="4"/>
  <c r="AS75" i="143" s="1"/>
  <c r="BF267" i="4"/>
  <c r="AS76" i="143" s="1"/>
  <c r="BG267" i="4"/>
  <c r="AS77" i="143" s="1"/>
  <c r="F285" i="3"/>
  <c r="M267" i="4" l="1"/>
  <c r="AS18" i="143" s="1"/>
  <c r="F346" i="3"/>
  <c r="F347" i="3"/>
  <c r="F387" i="3" l="1"/>
  <c r="F388" i="3"/>
  <c r="F389" i="3"/>
  <c r="F390" i="3"/>
  <c r="D387" i="3"/>
  <c r="E549" i="148" s="1"/>
  <c r="F549" i="148" s="1"/>
  <c r="D388" i="3"/>
  <c r="E550" i="148" s="1"/>
  <c r="F550" i="148" s="1"/>
  <c r="D389" i="3"/>
  <c r="E551" i="148" s="1"/>
  <c r="F551" i="148" s="1"/>
  <c r="F370" i="3"/>
  <c r="F157" i="3" l="1"/>
  <c r="F158" i="3"/>
  <c r="F138" i="3" l="1"/>
  <c r="F142" i="3"/>
  <c r="F143" i="3"/>
  <c r="F121" i="3"/>
  <c r="I5" i="3" l="1"/>
  <c r="G3" i="4"/>
  <c r="G12" i="143" s="1"/>
  <c r="F53" i="3"/>
  <c r="F58" i="3"/>
  <c r="F38" i="3"/>
  <c r="F39" i="3"/>
  <c r="F40" i="3"/>
  <c r="F12" i="143" l="1"/>
  <c r="G9" i="143"/>
  <c r="D52" i="22"/>
  <c r="D57" i="143" l="1"/>
  <c r="F59" i="145"/>
  <c r="D57" i="138"/>
  <c r="F49" i="124"/>
  <c r="I49" i="124" s="1"/>
  <c r="J49" i="124" s="1"/>
  <c r="D61" i="22"/>
  <c r="D60" i="22"/>
  <c r="D17" i="22"/>
  <c r="D66" i="143" l="1"/>
  <c r="F68" i="145"/>
  <c r="D17" i="143"/>
  <c r="F19" i="145"/>
  <c r="D65" i="143"/>
  <c r="F67" i="145"/>
  <c r="D73" i="143"/>
  <c r="F75" i="145"/>
  <c r="G49" i="124"/>
  <c r="D17" i="138"/>
  <c r="F15" i="124"/>
  <c r="I15" i="124" s="1"/>
  <c r="J15" i="124" s="1"/>
  <c r="D65" i="138"/>
  <c r="F57" i="124"/>
  <c r="I57" i="124" s="1"/>
  <c r="J57" i="124" s="1"/>
  <c r="F58" i="124"/>
  <c r="I58" i="124" s="1"/>
  <c r="J58" i="124" s="1"/>
  <c r="D66" i="138"/>
  <c r="D73" i="138"/>
  <c r="H403" i="4"/>
  <c r="BL13" i="143" s="1"/>
  <c r="H411" i="4"/>
  <c r="BM13" i="143" s="1"/>
  <c r="H419" i="4"/>
  <c r="BN13" i="143" s="1"/>
  <c r="N347" i="4"/>
  <c r="BC19" i="143" s="1"/>
  <c r="L3" i="4"/>
  <c r="G17" i="143" s="1"/>
  <c r="L11" i="4"/>
  <c r="H17" i="143" s="1"/>
  <c r="J3" i="4"/>
  <c r="G15" i="143" s="1"/>
  <c r="J11" i="4"/>
  <c r="H15" i="143" s="1"/>
  <c r="K3" i="4"/>
  <c r="G16" i="143" s="1"/>
  <c r="K11" i="4"/>
  <c r="H16" i="143" s="1"/>
  <c r="N3" i="4"/>
  <c r="G19" i="143" s="1"/>
  <c r="I8" i="3"/>
  <c r="H3" i="4"/>
  <c r="G13" i="143" s="1"/>
  <c r="H11" i="4"/>
  <c r="H13" i="143" s="1"/>
  <c r="I3" i="4"/>
  <c r="G14" i="143" s="1"/>
  <c r="P3" i="4"/>
  <c r="G21" i="143" s="1"/>
  <c r="P11" i="4"/>
  <c r="H21" i="143" s="1"/>
  <c r="Q3" i="4"/>
  <c r="G22" i="143" s="1"/>
  <c r="R3" i="4"/>
  <c r="G25" i="143" s="1"/>
  <c r="R11" i="4"/>
  <c r="H25" i="143" s="1"/>
  <c r="S3" i="4"/>
  <c r="G26" i="143" s="1"/>
  <c r="T3" i="4"/>
  <c r="G27" i="143" s="1"/>
  <c r="T11" i="4"/>
  <c r="H27" i="143" s="1"/>
  <c r="U3" i="4"/>
  <c r="G28" i="143" s="1"/>
  <c r="U11" i="4"/>
  <c r="H28" i="143" s="1"/>
  <c r="V3" i="4"/>
  <c r="G29" i="143" s="1"/>
  <c r="V11" i="4"/>
  <c r="H29" i="143" s="1"/>
  <c r="W3" i="4"/>
  <c r="G32" i="143" s="1"/>
  <c r="X3" i="4"/>
  <c r="G33" i="143" s="1"/>
  <c r="Z3" i="4"/>
  <c r="G35" i="143" s="1"/>
  <c r="Z11" i="4"/>
  <c r="H35" i="143" s="1"/>
  <c r="AA3" i="4"/>
  <c r="G36" i="143" s="1"/>
  <c r="AA11" i="4"/>
  <c r="H36" i="143" s="1"/>
  <c r="AB3" i="4"/>
  <c r="G37" i="143" s="1"/>
  <c r="AC3" i="4"/>
  <c r="G38" i="143" s="1"/>
  <c r="AD3" i="4"/>
  <c r="G39" i="143" s="1"/>
  <c r="AD11" i="4"/>
  <c r="H39" i="143" s="1"/>
  <c r="AE3" i="4"/>
  <c r="G40" i="143" s="1"/>
  <c r="AE11" i="4"/>
  <c r="H40" i="143" s="1"/>
  <c r="AF3" i="4"/>
  <c r="G41" i="143" s="1"/>
  <c r="AG3" i="4"/>
  <c r="G46" i="143" s="1"/>
  <c r="AH3" i="4"/>
  <c r="G47" i="143" s="1"/>
  <c r="AH11" i="4"/>
  <c r="H47" i="143" s="1"/>
  <c r="AI3" i="4"/>
  <c r="G48" i="143" s="1"/>
  <c r="AI11" i="4"/>
  <c r="H48" i="143" s="1"/>
  <c r="AJ3" i="4"/>
  <c r="G49" i="143" s="1"/>
  <c r="AK3" i="4"/>
  <c r="G50" i="143" s="1"/>
  <c r="AK11" i="4"/>
  <c r="H50" i="143" s="1"/>
  <c r="AL3" i="4"/>
  <c r="G51" i="143" s="1"/>
  <c r="AL11" i="4"/>
  <c r="H51" i="143" s="1"/>
  <c r="AM3" i="4"/>
  <c r="G54" i="143" s="1"/>
  <c r="AM11" i="4"/>
  <c r="H54" i="143" s="1"/>
  <c r="AN3" i="4"/>
  <c r="G55" i="143" s="1"/>
  <c r="AO3" i="4"/>
  <c r="G56" i="143" s="1"/>
  <c r="AO11" i="4"/>
  <c r="H56" i="143" s="1"/>
  <c r="AP3" i="4"/>
  <c r="G57" i="143" s="1"/>
  <c r="AP11" i="4"/>
  <c r="H57" i="143" s="1"/>
  <c r="AQ3" i="4"/>
  <c r="G58" i="143" s="1"/>
  <c r="AQ11" i="4"/>
  <c r="H58" i="143" s="1"/>
  <c r="AR3" i="4"/>
  <c r="G59" i="143" s="1"/>
  <c r="AS3" i="4"/>
  <c r="G60" i="143" s="1"/>
  <c r="AS11" i="4"/>
  <c r="H60" i="143" s="1"/>
  <c r="AT3" i="4"/>
  <c r="G61" i="143" s="1"/>
  <c r="AT11" i="4"/>
  <c r="H61" i="143" s="1"/>
  <c r="AU3" i="4"/>
  <c r="G62" i="143" s="1"/>
  <c r="AU11" i="4"/>
  <c r="H62" i="143" s="1"/>
  <c r="AV3" i="4"/>
  <c r="G63" i="143" s="1"/>
  <c r="AV11" i="4"/>
  <c r="H63" i="143" s="1"/>
  <c r="AW3" i="4"/>
  <c r="G64" i="143" s="1"/>
  <c r="AW11" i="4"/>
  <c r="H64" i="143" s="1"/>
  <c r="AX3" i="4"/>
  <c r="G65" i="143" s="1"/>
  <c r="AY3" i="4"/>
  <c r="G66" i="143" s="1"/>
  <c r="AY11" i="4"/>
  <c r="H66" i="143" s="1"/>
  <c r="BE3" i="4"/>
  <c r="G75" i="143" s="1"/>
  <c r="BE11" i="4"/>
  <c r="H75" i="143" s="1"/>
  <c r="BF3" i="4"/>
  <c r="G76" i="143" s="1"/>
  <c r="BG3" i="4"/>
  <c r="G77" i="143" s="1"/>
  <c r="BG11" i="4"/>
  <c r="H77" i="143" s="1"/>
  <c r="G43" i="4"/>
  <c r="L12" i="143" s="1"/>
  <c r="G51" i="4"/>
  <c r="M12" i="143" s="1"/>
  <c r="G35" i="4"/>
  <c r="K12" i="143" s="1"/>
  <c r="G19" i="4"/>
  <c r="I12" i="143" s="1"/>
  <c r="G27" i="4"/>
  <c r="J12" i="143" s="1"/>
  <c r="G67" i="4"/>
  <c r="O12" i="143" s="1"/>
  <c r="G83" i="4"/>
  <c r="Q12" i="143" s="1"/>
  <c r="I12" i="3"/>
  <c r="F19" i="4" s="1"/>
  <c r="I11" i="143" s="1"/>
  <c r="I14" i="3"/>
  <c r="F27" i="4" s="1"/>
  <c r="J11" i="143" s="1"/>
  <c r="I22" i="3"/>
  <c r="I26" i="3"/>
  <c r="I18" i="3"/>
  <c r="I48" i="3"/>
  <c r="I52" i="3"/>
  <c r="G115" i="4"/>
  <c r="V12" i="143" s="1"/>
  <c r="G123" i="4"/>
  <c r="W12" i="143" s="1"/>
  <c r="G131" i="4"/>
  <c r="X12" i="143" s="1"/>
  <c r="G139" i="4"/>
  <c r="Z12" i="143" s="1"/>
  <c r="G147" i="4"/>
  <c r="AA12" i="143" s="1"/>
  <c r="G155" i="4"/>
  <c r="AB12" i="143" s="1"/>
  <c r="G171" i="4"/>
  <c r="AD12" i="143" s="1"/>
  <c r="G179" i="4"/>
  <c r="AE12" i="143" s="1"/>
  <c r="G203" i="4"/>
  <c r="G219" i="4"/>
  <c r="AL12" i="143" s="1"/>
  <c r="G227" i="4"/>
  <c r="AM12" i="143" s="1"/>
  <c r="G235" i="4"/>
  <c r="AN12" i="143" s="1"/>
  <c r="G243" i="4"/>
  <c r="AO12" i="143" s="1"/>
  <c r="G251" i="4"/>
  <c r="AP12" i="143" s="1"/>
  <c r="G259" i="4"/>
  <c r="AQ12" i="143" s="1"/>
  <c r="G275" i="4"/>
  <c r="AT12" i="143" s="1"/>
  <c r="G315" i="4"/>
  <c r="AY12" i="143" s="1"/>
  <c r="G323" i="4"/>
  <c r="AZ12" i="143" s="1"/>
  <c r="G339" i="4"/>
  <c r="BB12" i="143" s="1"/>
  <c r="G355" i="4"/>
  <c r="BD12" i="143" s="1"/>
  <c r="G371" i="4"/>
  <c r="BG12" i="143" s="1"/>
  <c r="G379" i="4"/>
  <c r="BH12" i="143" s="1"/>
  <c r="G387" i="4"/>
  <c r="BI12" i="143" s="1"/>
  <c r="I59" i="3"/>
  <c r="I99" i="3"/>
  <c r="I103" i="3"/>
  <c r="I132" i="3"/>
  <c r="I137" i="3"/>
  <c r="I159" i="3"/>
  <c r="I165" i="3"/>
  <c r="I183" i="3"/>
  <c r="I189" i="3"/>
  <c r="I194" i="3"/>
  <c r="I200" i="3"/>
  <c r="I207" i="3"/>
  <c r="I246" i="3"/>
  <c r="I257" i="3"/>
  <c r="I285" i="3"/>
  <c r="I319" i="3"/>
  <c r="F299" i="4" s="1"/>
  <c r="AW11" i="143" s="1"/>
  <c r="I328" i="3"/>
  <c r="I342" i="3"/>
  <c r="I348" i="3"/>
  <c r="I359" i="3"/>
  <c r="I369" i="3"/>
  <c r="I381" i="3"/>
  <c r="I396" i="3"/>
  <c r="I401" i="3"/>
  <c r="I407" i="3"/>
  <c r="G403" i="4"/>
  <c r="BL12" i="143" s="1"/>
  <c r="I419" i="3"/>
  <c r="I425" i="3"/>
  <c r="I431" i="3"/>
  <c r="L19" i="4"/>
  <c r="I17" i="143" s="1"/>
  <c r="K19" i="4"/>
  <c r="I16" i="143" s="1"/>
  <c r="J19" i="4"/>
  <c r="I15" i="143" s="1"/>
  <c r="I19" i="4"/>
  <c r="I14" i="143" s="1"/>
  <c r="P19" i="4"/>
  <c r="I21" i="143" s="1"/>
  <c r="Q19" i="4"/>
  <c r="I22" i="143" s="1"/>
  <c r="R19" i="4"/>
  <c r="I25" i="143" s="1"/>
  <c r="T19" i="4"/>
  <c r="I27" i="143" s="1"/>
  <c r="U19" i="4"/>
  <c r="I28" i="143" s="1"/>
  <c r="V19" i="4"/>
  <c r="I29" i="143" s="1"/>
  <c r="X19" i="4"/>
  <c r="I33" i="143" s="1"/>
  <c r="Z19" i="4"/>
  <c r="I35" i="143" s="1"/>
  <c r="AA19" i="4"/>
  <c r="I36" i="143" s="1"/>
  <c r="AB19" i="4"/>
  <c r="I37" i="143" s="1"/>
  <c r="AC19" i="4"/>
  <c r="I38" i="143" s="1"/>
  <c r="AD19" i="4"/>
  <c r="I39" i="143" s="1"/>
  <c r="AE19" i="4"/>
  <c r="I40" i="143" s="1"/>
  <c r="AG19" i="4"/>
  <c r="I46" i="143" s="1"/>
  <c r="AH19" i="4"/>
  <c r="I47" i="143" s="1"/>
  <c r="AI19" i="4"/>
  <c r="I48" i="143" s="1"/>
  <c r="AJ19" i="4"/>
  <c r="I49" i="143" s="1"/>
  <c r="AK19" i="4"/>
  <c r="I50" i="143" s="1"/>
  <c r="AL19" i="4"/>
  <c r="I51" i="143" s="1"/>
  <c r="AM19" i="4"/>
  <c r="I54" i="143" s="1"/>
  <c r="AO19" i="4"/>
  <c r="I56" i="143" s="1"/>
  <c r="AQ19" i="4"/>
  <c r="I58" i="143" s="1"/>
  <c r="AR19" i="4"/>
  <c r="I59" i="143" s="1"/>
  <c r="AS19" i="4"/>
  <c r="I60" i="143" s="1"/>
  <c r="AT19" i="4"/>
  <c r="I61" i="143" s="1"/>
  <c r="AU19" i="4"/>
  <c r="I62" i="143" s="1"/>
  <c r="AW19" i="4"/>
  <c r="I64" i="143" s="1"/>
  <c r="AX19" i="4"/>
  <c r="I65" i="143" s="1"/>
  <c r="AY19" i="4"/>
  <c r="I66" i="143" s="1"/>
  <c r="BE19" i="4"/>
  <c r="I75" i="143" s="1"/>
  <c r="BF19" i="4"/>
  <c r="I76" i="143" s="1"/>
  <c r="BG19" i="4"/>
  <c r="I77" i="143" s="1"/>
  <c r="H27" i="4"/>
  <c r="J13" i="143" s="1"/>
  <c r="H43" i="4"/>
  <c r="L13" i="143" s="1"/>
  <c r="H35" i="4"/>
  <c r="K13" i="143" s="1"/>
  <c r="H83" i="4"/>
  <c r="Q13" i="143" s="1"/>
  <c r="H91" i="4"/>
  <c r="R13" i="143" s="1"/>
  <c r="H123" i="4"/>
  <c r="W13" i="143" s="1"/>
  <c r="H147" i="4"/>
  <c r="AA13" i="143" s="1"/>
  <c r="H155" i="4"/>
  <c r="AB13" i="143" s="1"/>
  <c r="H179" i="4"/>
  <c r="AE13" i="143" s="1"/>
  <c r="H203" i="4"/>
  <c r="H219" i="4"/>
  <c r="AL13" i="143" s="1"/>
  <c r="H235" i="4"/>
  <c r="AN13" i="143" s="1"/>
  <c r="H251" i="4"/>
  <c r="AP13" i="143" s="1"/>
  <c r="H259" i="4"/>
  <c r="AQ13" i="143" s="1"/>
  <c r="H275" i="4"/>
  <c r="AT13" i="143" s="1"/>
  <c r="H299" i="4"/>
  <c r="AW13" i="143" s="1"/>
  <c r="H307" i="4"/>
  <c r="AX13" i="143" s="1"/>
  <c r="H323" i="4"/>
  <c r="AZ13" i="143" s="1"/>
  <c r="H331" i="4"/>
  <c r="BA13" i="143" s="1"/>
  <c r="H347" i="4"/>
  <c r="BC13" i="143" s="1"/>
  <c r="H363" i="4"/>
  <c r="BE13" i="143" s="1"/>
  <c r="H371" i="4"/>
  <c r="BG13" i="143" s="1"/>
  <c r="H379" i="4"/>
  <c r="BH13" i="143" s="1"/>
  <c r="L27" i="4"/>
  <c r="J17" i="143" s="1"/>
  <c r="K27" i="4"/>
  <c r="J16" i="143" s="1"/>
  <c r="J27" i="4"/>
  <c r="J15" i="143" s="1"/>
  <c r="P27" i="4"/>
  <c r="J21" i="143" s="1"/>
  <c r="Q27" i="4"/>
  <c r="J22" i="143" s="1"/>
  <c r="R27" i="4"/>
  <c r="J25" i="143" s="1"/>
  <c r="T27" i="4"/>
  <c r="J27" i="143" s="1"/>
  <c r="U27" i="4"/>
  <c r="J28" i="143" s="1"/>
  <c r="V27" i="4"/>
  <c r="J29" i="143" s="1"/>
  <c r="X27" i="4"/>
  <c r="J33" i="143" s="1"/>
  <c r="Z27" i="4"/>
  <c r="J35" i="143" s="1"/>
  <c r="AA27" i="4"/>
  <c r="J36" i="143" s="1"/>
  <c r="AC27" i="4"/>
  <c r="J38" i="143" s="1"/>
  <c r="AD27" i="4"/>
  <c r="J39" i="143" s="1"/>
  <c r="AE27" i="4"/>
  <c r="J40" i="143" s="1"/>
  <c r="AG27" i="4"/>
  <c r="J46" i="143" s="1"/>
  <c r="AH27" i="4"/>
  <c r="J47" i="143" s="1"/>
  <c r="AI27" i="4"/>
  <c r="J48" i="143" s="1"/>
  <c r="AK27" i="4"/>
  <c r="J50" i="143" s="1"/>
  <c r="AL27" i="4"/>
  <c r="J51" i="143" s="1"/>
  <c r="AM27" i="4"/>
  <c r="J54" i="143" s="1"/>
  <c r="AN27" i="4"/>
  <c r="J55" i="143" s="1"/>
  <c r="AO27" i="4"/>
  <c r="J56" i="143" s="1"/>
  <c r="AQ27" i="4"/>
  <c r="J58" i="143" s="1"/>
  <c r="AS27" i="4"/>
  <c r="J60" i="143" s="1"/>
  <c r="AT27" i="4"/>
  <c r="J61" i="143" s="1"/>
  <c r="AU27" i="4"/>
  <c r="J62" i="143" s="1"/>
  <c r="AV27" i="4"/>
  <c r="J63" i="143" s="1"/>
  <c r="AW27" i="4"/>
  <c r="J64" i="143" s="1"/>
  <c r="AX27" i="4"/>
  <c r="J65" i="143" s="1"/>
  <c r="AY27" i="4"/>
  <c r="J66" i="143" s="1"/>
  <c r="BE27" i="4"/>
  <c r="J75" i="143" s="1"/>
  <c r="BF27" i="4"/>
  <c r="J76" i="143" s="1"/>
  <c r="BG27" i="4"/>
  <c r="J77" i="143" s="1"/>
  <c r="N43" i="4"/>
  <c r="L19" i="143" s="1"/>
  <c r="Q43" i="4"/>
  <c r="L22" i="143" s="1"/>
  <c r="K43" i="4"/>
  <c r="J43" i="4"/>
  <c r="L15" i="143" s="1"/>
  <c r="R43" i="4"/>
  <c r="L25" i="143" s="1"/>
  <c r="S43" i="4"/>
  <c r="L26" i="143" s="1"/>
  <c r="U43" i="4"/>
  <c r="L28" i="143" s="1"/>
  <c r="W43" i="4"/>
  <c r="L32" i="143" s="1"/>
  <c r="X43" i="4"/>
  <c r="L33" i="143" s="1"/>
  <c r="Z43" i="4"/>
  <c r="L35" i="143" s="1"/>
  <c r="AA43" i="4"/>
  <c r="L36" i="143" s="1"/>
  <c r="AB43" i="4"/>
  <c r="L37" i="143" s="1"/>
  <c r="AC43" i="4"/>
  <c r="L38" i="143" s="1"/>
  <c r="AD43" i="4"/>
  <c r="L39" i="143" s="1"/>
  <c r="AF43" i="4"/>
  <c r="L41" i="143" s="1"/>
  <c r="AG43" i="4"/>
  <c r="L46" i="143" s="1"/>
  <c r="AH43" i="4"/>
  <c r="L47" i="143" s="1"/>
  <c r="AI43" i="4"/>
  <c r="L48" i="143" s="1"/>
  <c r="AJ43" i="4"/>
  <c r="L49" i="143" s="1"/>
  <c r="AL43" i="4"/>
  <c r="L51" i="143" s="1"/>
  <c r="AM43" i="4"/>
  <c r="L54" i="143" s="1"/>
  <c r="AN43" i="4"/>
  <c r="L55" i="143" s="1"/>
  <c r="AP43" i="4"/>
  <c r="L57" i="143" s="1"/>
  <c r="AQ43" i="4"/>
  <c r="L58" i="143" s="1"/>
  <c r="AR43" i="4"/>
  <c r="L59" i="143" s="1"/>
  <c r="AT43" i="4"/>
  <c r="L61" i="143" s="1"/>
  <c r="AU43" i="4"/>
  <c r="L62" i="143" s="1"/>
  <c r="AV43" i="4"/>
  <c r="L63" i="143" s="1"/>
  <c r="AW43" i="4"/>
  <c r="L64" i="143" s="1"/>
  <c r="AX43" i="4"/>
  <c r="L65" i="143" s="1"/>
  <c r="AY43" i="4"/>
  <c r="L66" i="143" s="1"/>
  <c r="BF43" i="4"/>
  <c r="L76" i="143" s="1"/>
  <c r="L51" i="4"/>
  <c r="L83" i="4"/>
  <c r="Q17" i="143" s="1"/>
  <c r="L91" i="4"/>
  <c r="R17" i="143" s="1"/>
  <c r="L123" i="4"/>
  <c r="W17" i="143" s="1"/>
  <c r="L139" i="4"/>
  <c r="Z17" i="143" s="1"/>
  <c r="L147" i="4"/>
  <c r="AA17" i="143" s="1"/>
  <c r="L155" i="4"/>
  <c r="AB17" i="143" s="1"/>
  <c r="L163" i="4"/>
  <c r="AC17" i="143" s="1"/>
  <c r="L171" i="4"/>
  <c r="AD17" i="143" s="1"/>
  <c r="L179" i="4"/>
  <c r="AE17" i="143" s="1"/>
  <c r="L203" i="4"/>
  <c r="L219" i="4"/>
  <c r="AL17" i="143" s="1"/>
  <c r="L227" i="4"/>
  <c r="AM17" i="143" s="1"/>
  <c r="L235" i="4"/>
  <c r="AN17" i="143" s="1"/>
  <c r="L251" i="4"/>
  <c r="AP17" i="143" s="1"/>
  <c r="L259" i="4"/>
  <c r="AQ17" i="143" s="1"/>
  <c r="L275" i="4"/>
  <c r="AT17" i="143" s="1"/>
  <c r="L307" i="4"/>
  <c r="AX17" i="143" s="1"/>
  <c r="L315" i="4"/>
  <c r="AY17" i="143" s="1"/>
  <c r="L323" i="4"/>
  <c r="AZ17" i="143" s="1"/>
  <c r="L339" i="4"/>
  <c r="BB17" i="143" s="1"/>
  <c r="L347" i="4"/>
  <c r="BC17" i="143" s="1"/>
  <c r="L363" i="4"/>
  <c r="BE17" i="143" s="1"/>
  <c r="L371" i="4"/>
  <c r="BG17" i="143" s="1"/>
  <c r="L387" i="4"/>
  <c r="BI17" i="143" s="1"/>
  <c r="L403" i="4"/>
  <c r="BL17" i="143" s="1"/>
  <c r="L411" i="4"/>
  <c r="BM17" i="143" s="1"/>
  <c r="L419" i="4"/>
  <c r="BN17" i="143" s="1"/>
  <c r="I51" i="4"/>
  <c r="M14" i="143" s="1"/>
  <c r="P51" i="4"/>
  <c r="M21" i="143" s="1"/>
  <c r="J51" i="4"/>
  <c r="M15" i="143" s="1"/>
  <c r="R51" i="4"/>
  <c r="M25" i="143" s="1"/>
  <c r="S51" i="4"/>
  <c r="M26" i="143" s="1"/>
  <c r="U51" i="4"/>
  <c r="M28" i="143" s="1"/>
  <c r="V51" i="4"/>
  <c r="M29" i="143" s="1"/>
  <c r="W51" i="4"/>
  <c r="M32" i="143" s="1"/>
  <c r="X51" i="4"/>
  <c r="M33" i="143" s="1"/>
  <c r="Z51" i="4"/>
  <c r="M35" i="143" s="1"/>
  <c r="AB51" i="4"/>
  <c r="M37" i="143" s="1"/>
  <c r="AD51" i="4"/>
  <c r="M39" i="143" s="1"/>
  <c r="AE51" i="4"/>
  <c r="M40" i="143" s="1"/>
  <c r="AF51" i="4"/>
  <c r="M41" i="143" s="1"/>
  <c r="AH51" i="4"/>
  <c r="M47" i="143" s="1"/>
  <c r="AI51" i="4"/>
  <c r="M48" i="143" s="1"/>
  <c r="AJ51" i="4"/>
  <c r="M49" i="143" s="1"/>
  <c r="AK51" i="4"/>
  <c r="M50" i="143" s="1"/>
  <c r="AL51" i="4"/>
  <c r="M51" i="143" s="1"/>
  <c r="AM51" i="4"/>
  <c r="M54" i="143" s="1"/>
  <c r="AN51" i="4"/>
  <c r="M55" i="143" s="1"/>
  <c r="AP51" i="4"/>
  <c r="M57" i="143" s="1"/>
  <c r="AQ51" i="4"/>
  <c r="M58" i="143" s="1"/>
  <c r="AR51" i="4"/>
  <c r="M59" i="143" s="1"/>
  <c r="AS51" i="4"/>
  <c r="M60" i="143" s="1"/>
  <c r="AT51" i="4"/>
  <c r="M61" i="143" s="1"/>
  <c r="AV51" i="4"/>
  <c r="M63" i="143" s="1"/>
  <c r="AW51" i="4"/>
  <c r="M64" i="143" s="1"/>
  <c r="AX51" i="4"/>
  <c r="M65" i="143" s="1"/>
  <c r="AY51" i="4"/>
  <c r="M66" i="143" s="1"/>
  <c r="BE51" i="4"/>
  <c r="M75" i="143" s="1"/>
  <c r="BF51" i="4"/>
  <c r="M76" i="143" s="1"/>
  <c r="K35" i="4"/>
  <c r="K16" i="143" s="1"/>
  <c r="K83" i="4"/>
  <c r="Q16" i="143" s="1"/>
  <c r="K91" i="4"/>
  <c r="R16" i="143" s="1"/>
  <c r="K115" i="4"/>
  <c r="V16" i="143" s="1"/>
  <c r="K123" i="4"/>
  <c r="W16" i="143" s="1"/>
  <c r="K139" i="4"/>
  <c r="Z16" i="143" s="1"/>
  <c r="K155" i="4"/>
  <c r="AB16" i="143" s="1"/>
  <c r="K163" i="4"/>
  <c r="AC16" i="143" s="1"/>
  <c r="K171" i="4"/>
  <c r="AD16" i="143" s="1"/>
  <c r="K179" i="4"/>
  <c r="AE16" i="143" s="1"/>
  <c r="K211" i="4"/>
  <c r="AI16" i="143" s="1"/>
  <c r="K219" i="4"/>
  <c r="AL16" i="143" s="1"/>
  <c r="K227" i="4"/>
  <c r="AM16" i="143" s="1"/>
  <c r="K235" i="4"/>
  <c r="AN16" i="143" s="1"/>
  <c r="K243" i="4"/>
  <c r="AO16" i="143" s="1"/>
  <c r="K251" i="4"/>
  <c r="AP16" i="143" s="1"/>
  <c r="K275" i="4"/>
  <c r="AT16" i="143" s="1"/>
  <c r="K299" i="4"/>
  <c r="AW16" i="143" s="1"/>
  <c r="K307" i="4"/>
  <c r="AX16" i="143" s="1"/>
  <c r="K339" i="4"/>
  <c r="BB16" i="143" s="1"/>
  <c r="K347" i="4"/>
  <c r="BC16" i="143" s="1"/>
  <c r="K363" i="4"/>
  <c r="BE16" i="143" s="1"/>
  <c r="K371" i="4"/>
  <c r="BG16" i="143" s="1"/>
  <c r="K403" i="4"/>
  <c r="BL16" i="143" s="1"/>
  <c r="K411" i="4"/>
  <c r="BM16" i="143" s="1"/>
  <c r="K419" i="4"/>
  <c r="BN16" i="143" s="1"/>
  <c r="I35" i="4"/>
  <c r="K14" i="143" s="1"/>
  <c r="N35" i="4"/>
  <c r="K19" i="143" s="1"/>
  <c r="P35" i="4"/>
  <c r="K21" i="143" s="1"/>
  <c r="Q35" i="4"/>
  <c r="K22" i="143" s="1"/>
  <c r="R35" i="4"/>
  <c r="K25" i="143" s="1"/>
  <c r="T35" i="4"/>
  <c r="K27" i="143" s="1"/>
  <c r="U35" i="4"/>
  <c r="K28" i="143" s="1"/>
  <c r="V35" i="4"/>
  <c r="K29" i="143" s="1"/>
  <c r="W35" i="4"/>
  <c r="K32" i="143" s="1"/>
  <c r="X35" i="4"/>
  <c r="K33" i="143" s="1"/>
  <c r="Z35" i="4"/>
  <c r="K35" i="143" s="1"/>
  <c r="AA35" i="4"/>
  <c r="K36" i="143" s="1"/>
  <c r="AB35" i="4"/>
  <c r="K37" i="143" s="1"/>
  <c r="AC35" i="4"/>
  <c r="K38" i="143" s="1"/>
  <c r="AD35" i="4"/>
  <c r="K39" i="143" s="1"/>
  <c r="AE35" i="4"/>
  <c r="K40" i="143" s="1"/>
  <c r="AF35" i="4"/>
  <c r="K41" i="143" s="1"/>
  <c r="AG35" i="4"/>
  <c r="K46" i="143" s="1"/>
  <c r="AI35" i="4"/>
  <c r="K48" i="143" s="1"/>
  <c r="AJ35" i="4"/>
  <c r="K49" i="143" s="1"/>
  <c r="AK35" i="4"/>
  <c r="K50" i="143" s="1"/>
  <c r="AL35" i="4"/>
  <c r="K51" i="143" s="1"/>
  <c r="AM35" i="4"/>
  <c r="K54" i="143" s="1"/>
  <c r="AN35" i="4"/>
  <c r="K55" i="143" s="1"/>
  <c r="AO35" i="4"/>
  <c r="K56" i="143" s="1"/>
  <c r="AP35" i="4"/>
  <c r="K57" i="143" s="1"/>
  <c r="AS35" i="4"/>
  <c r="K60" i="143" s="1"/>
  <c r="AV35" i="4"/>
  <c r="K63" i="143" s="1"/>
  <c r="AW35" i="4"/>
  <c r="K64" i="143" s="1"/>
  <c r="AX35" i="4"/>
  <c r="K65" i="143" s="1"/>
  <c r="AY35" i="4"/>
  <c r="K66" i="143" s="1"/>
  <c r="BF35" i="4"/>
  <c r="K76" i="143" s="1"/>
  <c r="J83" i="4"/>
  <c r="Q15" i="143" s="1"/>
  <c r="J91" i="4"/>
  <c r="R15" i="143" s="1"/>
  <c r="J123" i="4"/>
  <c r="W15" i="143" s="1"/>
  <c r="J139" i="4"/>
  <c r="Z15" i="143" s="1"/>
  <c r="J147" i="4"/>
  <c r="AA15" i="143" s="1"/>
  <c r="J155" i="4"/>
  <c r="AB15" i="143" s="1"/>
  <c r="J163" i="4"/>
  <c r="AC15" i="143" s="1"/>
  <c r="J171" i="4"/>
  <c r="AD15" i="143" s="1"/>
  <c r="J179" i="4"/>
  <c r="AE15" i="143" s="1"/>
  <c r="J211" i="4"/>
  <c r="AI15" i="143" s="1"/>
  <c r="J227" i="4"/>
  <c r="AM15" i="143" s="1"/>
  <c r="J235" i="4"/>
  <c r="AN15" i="143" s="1"/>
  <c r="J251" i="4"/>
  <c r="AP15" i="143" s="1"/>
  <c r="J259" i="4"/>
  <c r="AQ15" i="143" s="1"/>
  <c r="J275" i="4"/>
  <c r="AT15" i="143" s="1"/>
  <c r="J299" i="4"/>
  <c r="AW15" i="143" s="1"/>
  <c r="J307" i="4"/>
  <c r="AX15" i="143" s="1"/>
  <c r="J315" i="4"/>
  <c r="AY15" i="143" s="1"/>
  <c r="J331" i="4"/>
  <c r="BA15" i="143" s="1"/>
  <c r="J355" i="4"/>
  <c r="BD15" i="143" s="1"/>
  <c r="J363" i="4"/>
  <c r="BE15" i="143" s="1"/>
  <c r="J371" i="4"/>
  <c r="BG15" i="143" s="1"/>
  <c r="J403" i="4"/>
  <c r="BL15" i="143" s="1"/>
  <c r="I67" i="4"/>
  <c r="O14" i="143" s="1"/>
  <c r="P67" i="4"/>
  <c r="O21" i="143" s="1"/>
  <c r="Q67" i="4"/>
  <c r="O22" i="143" s="1"/>
  <c r="S67" i="4"/>
  <c r="O26" i="143" s="1"/>
  <c r="T67" i="4"/>
  <c r="O27" i="143" s="1"/>
  <c r="U67" i="4"/>
  <c r="O28" i="143" s="1"/>
  <c r="W67" i="4"/>
  <c r="O32" i="143" s="1"/>
  <c r="X67" i="4"/>
  <c r="O33" i="143" s="1"/>
  <c r="Z67" i="4"/>
  <c r="O35" i="143" s="1"/>
  <c r="AB67" i="4"/>
  <c r="O37" i="143" s="1"/>
  <c r="AC67" i="4"/>
  <c r="O38" i="143" s="1"/>
  <c r="AD67" i="4"/>
  <c r="O39" i="143" s="1"/>
  <c r="AF67" i="4"/>
  <c r="O41" i="143" s="1"/>
  <c r="AG67" i="4"/>
  <c r="O46" i="143" s="1"/>
  <c r="AH67" i="4"/>
  <c r="O47" i="143" s="1"/>
  <c r="AI67" i="4"/>
  <c r="O48" i="143" s="1"/>
  <c r="AJ67" i="4"/>
  <c r="O49" i="143" s="1"/>
  <c r="AL67" i="4"/>
  <c r="O51" i="143" s="1"/>
  <c r="AM67" i="4"/>
  <c r="O54" i="143" s="1"/>
  <c r="AN67" i="4"/>
  <c r="O55" i="143" s="1"/>
  <c r="AO67" i="4"/>
  <c r="O56" i="143" s="1"/>
  <c r="AP67" i="4"/>
  <c r="O57" i="143" s="1"/>
  <c r="AR67" i="4"/>
  <c r="O59" i="143" s="1"/>
  <c r="AT67" i="4"/>
  <c r="O61" i="143" s="1"/>
  <c r="AU67" i="4"/>
  <c r="O62" i="143" s="1"/>
  <c r="AV67" i="4"/>
  <c r="O63" i="143" s="1"/>
  <c r="AX67" i="4"/>
  <c r="O65" i="143" s="1"/>
  <c r="BE67" i="4"/>
  <c r="O75" i="143" s="1"/>
  <c r="BF67" i="4"/>
  <c r="O76" i="143" s="1"/>
  <c r="N83" i="4"/>
  <c r="Q19" i="143" s="1"/>
  <c r="N147" i="4"/>
  <c r="AA19" i="143" s="1"/>
  <c r="N179" i="4"/>
  <c r="AE19" i="143" s="1"/>
  <c r="N203" i="4"/>
  <c r="N219" i="4"/>
  <c r="AL19" i="143" s="1"/>
  <c r="N235" i="4"/>
  <c r="AN19" i="143" s="1"/>
  <c r="N251" i="4"/>
  <c r="AP19" i="143" s="1"/>
  <c r="N275" i="4"/>
  <c r="AT19" i="143" s="1"/>
  <c r="N323" i="4"/>
  <c r="AZ19" i="143" s="1"/>
  <c r="N355" i="4"/>
  <c r="BD19" i="143" s="1"/>
  <c r="N371" i="4"/>
  <c r="BG19" i="143" s="1"/>
  <c r="N419" i="4"/>
  <c r="BN19" i="143" s="1"/>
  <c r="I83" i="4"/>
  <c r="Q14" i="143" s="1"/>
  <c r="Q83" i="4"/>
  <c r="Q22" i="143" s="1"/>
  <c r="R83" i="4"/>
  <c r="Q25" i="143" s="1"/>
  <c r="T83" i="4"/>
  <c r="Q27" i="143" s="1"/>
  <c r="V83" i="4"/>
  <c r="Q29" i="143" s="1"/>
  <c r="X83" i="4"/>
  <c r="Q33" i="143" s="1"/>
  <c r="AA83" i="4"/>
  <c r="Q36" i="143" s="1"/>
  <c r="AC83" i="4"/>
  <c r="Q38" i="143" s="1"/>
  <c r="AE83" i="4"/>
  <c r="Q40" i="143" s="1"/>
  <c r="AF83" i="4"/>
  <c r="Q41" i="143" s="1"/>
  <c r="AG83" i="4"/>
  <c r="Q46" i="143" s="1"/>
  <c r="AI83" i="4"/>
  <c r="Q48" i="143" s="1"/>
  <c r="AK83" i="4"/>
  <c r="Q50" i="143" s="1"/>
  <c r="AM83" i="4"/>
  <c r="Q54" i="143" s="1"/>
  <c r="AN83" i="4"/>
  <c r="Q55" i="143" s="1"/>
  <c r="AO83" i="4"/>
  <c r="Q56" i="143" s="1"/>
  <c r="AQ83" i="4"/>
  <c r="Q58" i="143" s="1"/>
  <c r="AS83" i="4"/>
  <c r="Q60" i="143" s="1"/>
  <c r="AU83" i="4"/>
  <c r="Q62" i="143" s="1"/>
  <c r="AV83" i="4"/>
  <c r="Q63" i="143" s="1"/>
  <c r="AW83" i="4"/>
  <c r="Q64" i="143" s="1"/>
  <c r="AY83" i="4"/>
  <c r="Q66" i="143" s="1"/>
  <c r="BE83" i="4"/>
  <c r="Q75" i="143" s="1"/>
  <c r="BF83" i="4"/>
  <c r="Q76" i="143" s="1"/>
  <c r="BG83" i="4"/>
  <c r="Q77" i="143" s="1"/>
  <c r="S91" i="4"/>
  <c r="R26" i="143" s="1"/>
  <c r="U91" i="4"/>
  <c r="R28" i="143" s="1"/>
  <c r="AB91" i="4"/>
  <c r="R37" i="143" s="1"/>
  <c r="AD91" i="4"/>
  <c r="R39" i="143" s="1"/>
  <c r="AH91" i="4"/>
  <c r="R47" i="143" s="1"/>
  <c r="AI91" i="4"/>
  <c r="R48" i="143" s="1"/>
  <c r="AJ91" i="4"/>
  <c r="R49" i="143" s="1"/>
  <c r="AL91" i="4"/>
  <c r="R51" i="143" s="1"/>
  <c r="AN91" i="4"/>
  <c r="R55" i="143" s="1"/>
  <c r="AP91" i="4"/>
  <c r="R57" i="143" s="1"/>
  <c r="AT91" i="4"/>
  <c r="R61" i="143" s="1"/>
  <c r="BE91" i="4"/>
  <c r="R75" i="143" s="1"/>
  <c r="T99" i="4"/>
  <c r="U99" i="4"/>
  <c r="V99" i="4"/>
  <c r="W99" i="4"/>
  <c r="X99" i="4"/>
  <c r="Z99" i="4"/>
  <c r="AA99" i="4"/>
  <c r="AB99" i="4"/>
  <c r="AC99" i="4"/>
  <c r="AD99" i="4"/>
  <c r="AE99" i="4"/>
  <c r="AF99" i="4"/>
  <c r="AG99" i="4"/>
  <c r="AH99" i="4"/>
  <c r="AI99" i="4"/>
  <c r="AJ99" i="4"/>
  <c r="AK99" i="4"/>
  <c r="AL99" i="4"/>
  <c r="AM99" i="4"/>
  <c r="AN99" i="4"/>
  <c r="AO99" i="4"/>
  <c r="AP99" i="4"/>
  <c r="AQ99" i="4"/>
  <c r="AR99" i="4"/>
  <c r="AS99" i="4"/>
  <c r="AT99" i="4"/>
  <c r="AU99" i="4"/>
  <c r="AV99" i="4"/>
  <c r="AW99" i="4"/>
  <c r="AX99" i="4"/>
  <c r="AY99" i="4"/>
  <c r="BE99" i="4"/>
  <c r="BF99" i="4"/>
  <c r="BG99" i="4"/>
  <c r="I115" i="4"/>
  <c r="V14" i="143" s="1"/>
  <c r="R115" i="4"/>
  <c r="V25" i="143" s="1"/>
  <c r="S115" i="4"/>
  <c r="V26" i="143" s="1"/>
  <c r="V115" i="4"/>
  <c r="V29" i="143" s="1"/>
  <c r="W115" i="4"/>
  <c r="V32" i="143" s="1"/>
  <c r="X115" i="4"/>
  <c r="V33" i="143" s="1"/>
  <c r="Z115" i="4"/>
  <c r="V35" i="143" s="1"/>
  <c r="AB115" i="4"/>
  <c r="V37" i="143" s="1"/>
  <c r="AC115" i="4"/>
  <c r="V38" i="143" s="1"/>
  <c r="AD115" i="4"/>
  <c r="V39" i="143" s="1"/>
  <c r="AE115" i="4"/>
  <c r="V40" i="143" s="1"/>
  <c r="AF115" i="4"/>
  <c r="V41" i="143" s="1"/>
  <c r="AG115" i="4"/>
  <c r="V46" i="143" s="1"/>
  <c r="AI115" i="4"/>
  <c r="V48" i="143" s="1"/>
  <c r="AJ115" i="4"/>
  <c r="V49" i="143" s="1"/>
  <c r="AK115" i="4"/>
  <c r="V50" i="143" s="1"/>
  <c r="AM115" i="4"/>
  <c r="V54" i="143" s="1"/>
  <c r="AN115" i="4"/>
  <c r="V55" i="143" s="1"/>
  <c r="AO115" i="4"/>
  <c r="V56" i="143" s="1"/>
  <c r="AP115" i="4"/>
  <c r="V57" i="143" s="1"/>
  <c r="AQ115" i="4"/>
  <c r="V58" i="143" s="1"/>
  <c r="AR115" i="4"/>
  <c r="V59" i="143" s="1"/>
  <c r="AS115" i="4"/>
  <c r="V60" i="143" s="1"/>
  <c r="AT115" i="4"/>
  <c r="V61" i="143" s="1"/>
  <c r="AU115" i="4"/>
  <c r="V62" i="143" s="1"/>
  <c r="AV115" i="4"/>
  <c r="V63" i="143" s="1"/>
  <c r="AW115" i="4"/>
  <c r="V64" i="143" s="1"/>
  <c r="AY115" i="4"/>
  <c r="V66" i="143" s="1"/>
  <c r="BE115" i="4"/>
  <c r="V75" i="143" s="1"/>
  <c r="BG115" i="4"/>
  <c r="V77" i="143" s="1"/>
  <c r="I123" i="4"/>
  <c r="W14" i="143" s="1"/>
  <c r="P123" i="4"/>
  <c r="W21" i="143" s="1"/>
  <c r="S123" i="4"/>
  <c r="W26" i="143" s="1"/>
  <c r="X123" i="4"/>
  <c r="W33" i="143" s="1"/>
  <c r="AB123" i="4"/>
  <c r="W37" i="143" s="1"/>
  <c r="AC123" i="4"/>
  <c r="W38" i="143" s="1"/>
  <c r="AF123" i="4"/>
  <c r="W41" i="143" s="1"/>
  <c r="AG123" i="4"/>
  <c r="W46" i="143" s="1"/>
  <c r="AI123" i="4"/>
  <c r="W48" i="143" s="1"/>
  <c r="AJ123" i="4"/>
  <c r="W49" i="143" s="1"/>
  <c r="AO123" i="4"/>
  <c r="W56" i="143" s="1"/>
  <c r="AQ123" i="4"/>
  <c r="W58" i="143" s="1"/>
  <c r="AR123" i="4"/>
  <c r="W59" i="143" s="1"/>
  <c r="AS123" i="4"/>
  <c r="W60" i="143" s="1"/>
  <c r="AV123" i="4"/>
  <c r="W63" i="143" s="1"/>
  <c r="AW123" i="4"/>
  <c r="W64" i="143" s="1"/>
  <c r="BE123" i="4"/>
  <c r="W75" i="143" s="1"/>
  <c r="BG123" i="4"/>
  <c r="W77" i="143" s="1"/>
  <c r="P131" i="4"/>
  <c r="X21" i="143" s="1"/>
  <c r="S131" i="4"/>
  <c r="X26" i="143" s="1"/>
  <c r="T131" i="4"/>
  <c r="X27" i="143" s="1"/>
  <c r="U131" i="4"/>
  <c r="X28" i="143" s="1"/>
  <c r="X131" i="4"/>
  <c r="X33" i="143" s="1"/>
  <c r="AB131" i="4"/>
  <c r="X37" i="143" s="1"/>
  <c r="AC131" i="4"/>
  <c r="X38" i="143" s="1"/>
  <c r="AD131" i="4"/>
  <c r="X39" i="143" s="1"/>
  <c r="AE131" i="4"/>
  <c r="X40" i="143" s="1"/>
  <c r="AG131" i="4"/>
  <c r="X46" i="143" s="1"/>
  <c r="AH131" i="4"/>
  <c r="X47" i="143" s="1"/>
  <c r="AI131" i="4"/>
  <c r="X48" i="143" s="1"/>
  <c r="AJ131" i="4"/>
  <c r="X49" i="143" s="1"/>
  <c r="AL131" i="4"/>
  <c r="X51" i="143" s="1"/>
  <c r="AO131" i="4"/>
  <c r="X56" i="143" s="1"/>
  <c r="AP131" i="4"/>
  <c r="X57" i="143" s="1"/>
  <c r="AR131" i="4"/>
  <c r="X59" i="143" s="1"/>
  <c r="AS131" i="4"/>
  <c r="X60" i="143" s="1"/>
  <c r="AT131" i="4"/>
  <c r="X61" i="143" s="1"/>
  <c r="AW131" i="4"/>
  <c r="X64" i="143" s="1"/>
  <c r="AX131" i="4"/>
  <c r="X65" i="143" s="1"/>
  <c r="BE131" i="4"/>
  <c r="X75" i="143" s="1"/>
  <c r="BF131" i="4"/>
  <c r="X76" i="143" s="1"/>
  <c r="BG131" i="4"/>
  <c r="X77" i="143" s="1"/>
  <c r="P139" i="4"/>
  <c r="Z21" i="143" s="1"/>
  <c r="S139" i="4"/>
  <c r="Z26" i="143" s="1"/>
  <c r="U139" i="4"/>
  <c r="Z28" i="143" s="1"/>
  <c r="V139" i="4"/>
  <c r="Z29" i="143" s="1"/>
  <c r="AB139" i="4"/>
  <c r="Z37" i="143" s="1"/>
  <c r="AC139" i="4"/>
  <c r="Z38" i="143" s="1"/>
  <c r="AE139" i="4"/>
  <c r="Z40" i="143" s="1"/>
  <c r="AF139" i="4"/>
  <c r="Z41" i="143" s="1"/>
  <c r="AG139" i="4"/>
  <c r="Z46" i="143" s="1"/>
  <c r="AI139" i="4"/>
  <c r="Z48" i="143" s="1"/>
  <c r="AJ139" i="4"/>
  <c r="Z49" i="143" s="1"/>
  <c r="AP139" i="4"/>
  <c r="Z57" i="143" s="1"/>
  <c r="AQ139" i="4"/>
  <c r="Z58" i="143" s="1"/>
  <c r="AR139" i="4"/>
  <c r="Z59" i="143" s="1"/>
  <c r="AS139" i="4"/>
  <c r="Z60" i="143" s="1"/>
  <c r="AU139" i="4"/>
  <c r="Z62" i="143" s="1"/>
  <c r="AV139" i="4"/>
  <c r="Z63" i="143" s="1"/>
  <c r="AW139" i="4"/>
  <c r="Z64" i="143" s="1"/>
  <c r="BG139" i="4"/>
  <c r="Z77" i="143" s="1"/>
  <c r="I147" i="4"/>
  <c r="AA14" i="143" s="1"/>
  <c r="R147" i="4"/>
  <c r="AA25" i="143" s="1"/>
  <c r="S147" i="4"/>
  <c r="AA26" i="143" s="1"/>
  <c r="U147" i="4"/>
  <c r="AA28" i="143" s="1"/>
  <c r="V147" i="4"/>
  <c r="AA29" i="143" s="1"/>
  <c r="W147" i="4"/>
  <c r="AA32" i="143" s="1"/>
  <c r="X147" i="4"/>
  <c r="AA147" i="4"/>
  <c r="AA36" i="143" s="1"/>
  <c r="AB147" i="4"/>
  <c r="AA37" i="143" s="1"/>
  <c r="AC147" i="4"/>
  <c r="AA38" i="143" s="1"/>
  <c r="AG147" i="4"/>
  <c r="AA46" i="143" s="1"/>
  <c r="AI147" i="4"/>
  <c r="AA48" i="143" s="1"/>
  <c r="AJ147" i="4"/>
  <c r="AA49" i="143" s="1"/>
  <c r="AK147" i="4"/>
  <c r="AA50" i="143" s="1"/>
  <c r="AM147" i="4"/>
  <c r="AA54" i="143" s="1"/>
  <c r="AO147" i="4"/>
  <c r="AA56" i="143" s="1"/>
  <c r="AR147" i="4"/>
  <c r="AA59" i="143" s="1"/>
  <c r="AS147" i="4"/>
  <c r="AA60" i="143" s="1"/>
  <c r="AW147" i="4"/>
  <c r="AA64" i="143" s="1"/>
  <c r="AY147" i="4"/>
  <c r="AA66" i="143" s="1"/>
  <c r="BE147" i="4"/>
  <c r="AA75" i="143" s="1"/>
  <c r="I155" i="4"/>
  <c r="AB14" i="143" s="1"/>
  <c r="P155" i="4"/>
  <c r="AB21" i="143" s="1"/>
  <c r="Q155" i="4"/>
  <c r="AB22" i="143" s="1"/>
  <c r="R155" i="4"/>
  <c r="AB25" i="143" s="1"/>
  <c r="S155" i="4"/>
  <c r="AB26" i="143" s="1"/>
  <c r="T155" i="4"/>
  <c r="AB27" i="143" s="1"/>
  <c r="W155" i="4"/>
  <c r="AB32" i="143" s="1"/>
  <c r="X155" i="4"/>
  <c r="AB33" i="143" s="1"/>
  <c r="Z155" i="4"/>
  <c r="AB35" i="143" s="1"/>
  <c r="AB155" i="4"/>
  <c r="AB37" i="143" s="1"/>
  <c r="AC155" i="4"/>
  <c r="AB38" i="143" s="1"/>
  <c r="AD155" i="4"/>
  <c r="AB39" i="143" s="1"/>
  <c r="AF155" i="4"/>
  <c r="AB41" i="143" s="1"/>
  <c r="AG155" i="4"/>
  <c r="AB46" i="143" s="1"/>
  <c r="AH155" i="4"/>
  <c r="AB47" i="143" s="1"/>
  <c r="AI155" i="4"/>
  <c r="AB48" i="143" s="1"/>
  <c r="AK155" i="4"/>
  <c r="AB50" i="143" s="1"/>
  <c r="AL155" i="4"/>
  <c r="AB51" i="143" s="1"/>
  <c r="AM155" i="4"/>
  <c r="AB54" i="143" s="1"/>
  <c r="AO155" i="4"/>
  <c r="AB56" i="143" s="1"/>
  <c r="AP155" i="4"/>
  <c r="AB57" i="143" s="1"/>
  <c r="AQ155" i="4"/>
  <c r="AB58" i="143" s="1"/>
  <c r="AR155" i="4"/>
  <c r="AB59" i="143" s="1"/>
  <c r="AS155" i="4"/>
  <c r="AB60" i="143" s="1"/>
  <c r="AT155" i="4"/>
  <c r="AB61" i="143" s="1"/>
  <c r="AV155" i="4"/>
  <c r="AB63" i="143" s="1"/>
  <c r="AW155" i="4"/>
  <c r="AB64" i="143" s="1"/>
  <c r="AX155" i="4"/>
  <c r="AB65" i="143" s="1"/>
  <c r="BE155" i="4"/>
  <c r="AB75" i="143" s="1"/>
  <c r="BF155" i="4"/>
  <c r="AB76" i="143" s="1"/>
  <c r="BG155" i="4"/>
  <c r="AB77" i="143" s="1"/>
  <c r="P163" i="4"/>
  <c r="AC21" i="143" s="1"/>
  <c r="S163" i="4"/>
  <c r="AC26" i="143" s="1"/>
  <c r="T163" i="4"/>
  <c r="AC27" i="143" s="1"/>
  <c r="U163" i="4"/>
  <c r="AC28" i="143" s="1"/>
  <c r="V163" i="4"/>
  <c r="AC29" i="143" s="1"/>
  <c r="X163" i="4"/>
  <c r="AC33" i="143" s="1"/>
  <c r="AD163" i="4"/>
  <c r="AC39" i="143" s="1"/>
  <c r="AE163" i="4"/>
  <c r="AC40" i="143" s="1"/>
  <c r="AF163" i="4"/>
  <c r="AC41" i="143" s="1"/>
  <c r="AG163" i="4"/>
  <c r="AC46" i="143" s="1"/>
  <c r="AH163" i="4"/>
  <c r="AC47" i="143" s="1"/>
  <c r="AI163" i="4"/>
  <c r="AC48" i="143" s="1"/>
  <c r="AJ163" i="4"/>
  <c r="AC49" i="143" s="1"/>
  <c r="AL163" i="4"/>
  <c r="AC51" i="143" s="1"/>
  <c r="AP163" i="4"/>
  <c r="AC57" i="143" s="1"/>
  <c r="AQ163" i="4"/>
  <c r="AC58" i="143" s="1"/>
  <c r="AR163" i="4"/>
  <c r="AC59" i="143" s="1"/>
  <c r="AT163" i="4"/>
  <c r="AC61" i="143" s="1"/>
  <c r="AU163" i="4"/>
  <c r="AC62" i="143" s="1"/>
  <c r="AV163" i="4"/>
  <c r="AC63" i="143" s="1"/>
  <c r="AX163" i="4"/>
  <c r="AC65" i="143" s="1"/>
  <c r="BF163" i="4"/>
  <c r="AC76" i="143" s="1"/>
  <c r="BG163" i="4"/>
  <c r="AC77" i="143" s="1"/>
  <c r="Q171" i="4"/>
  <c r="AD22" i="143" s="1"/>
  <c r="R171" i="4"/>
  <c r="AD25" i="143" s="1"/>
  <c r="S171" i="4"/>
  <c r="AD26" i="143" s="1"/>
  <c r="U171" i="4"/>
  <c r="AD28" i="143" s="1"/>
  <c r="V171" i="4"/>
  <c r="AD29" i="143" s="1"/>
  <c r="Z171" i="4"/>
  <c r="AD35" i="143" s="1"/>
  <c r="AA171" i="4"/>
  <c r="AE171" i="4"/>
  <c r="AD40" i="143" s="1"/>
  <c r="AF171" i="4"/>
  <c r="AD41" i="143" s="1"/>
  <c r="AG171" i="4"/>
  <c r="AD46" i="143" s="1"/>
  <c r="AI171" i="4"/>
  <c r="AD48" i="143" s="1"/>
  <c r="AJ171" i="4"/>
  <c r="AD49" i="143" s="1"/>
  <c r="AK171" i="4"/>
  <c r="AD50" i="143" s="1"/>
  <c r="AM171" i="4"/>
  <c r="AD54" i="143" s="1"/>
  <c r="AN171" i="4"/>
  <c r="AD55" i="143" s="1"/>
  <c r="AO171" i="4"/>
  <c r="AD56" i="143" s="1"/>
  <c r="AQ171" i="4"/>
  <c r="AD58" i="143" s="1"/>
  <c r="AR171" i="4"/>
  <c r="AD59" i="143" s="1"/>
  <c r="AS171" i="4"/>
  <c r="AD60" i="143" s="1"/>
  <c r="AU171" i="4"/>
  <c r="AD62" i="143" s="1"/>
  <c r="AV171" i="4"/>
  <c r="AD63" i="143" s="1"/>
  <c r="AW171" i="4"/>
  <c r="AD64" i="143" s="1"/>
  <c r="AY171" i="4"/>
  <c r="AD66" i="143" s="1"/>
  <c r="AZ171" i="4"/>
  <c r="AD69" i="143" s="1"/>
  <c r="BA171" i="4"/>
  <c r="AD70" i="143" s="1"/>
  <c r="BG171" i="4"/>
  <c r="AD77" i="143" s="1"/>
  <c r="I179" i="4"/>
  <c r="AE14" i="143" s="1"/>
  <c r="P179" i="4"/>
  <c r="AE21" i="143" s="1"/>
  <c r="R179" i="4"/>
  <c r="AE25" i="143" s="1"/>
  <c r="S179" i="4"/>
  <c r="AE26" i="143" s="1"/>
  <c r="T179" i="4"/>
  <c r="AE27" i="143" s="1"/>
  <c r="V179" i="4"/>
  <c r="AE29" i="143" s="1"/>
  <c r="W179" i="4"/>
  <c r="AE32" i="143" s="1"/>
  <c r="X179" i="4"/>
  <c r="AE33" i="143" s="1"/>
  <c r="AA179" i="4"/>
  <c r="AE36" i="143" s="1"/>
  <c r="AB179" i="4"/>
  <c r="AC179" i="4"/>
  <c r="AE38" i="143" s="1"/>
  <c r="AF179" i="4"/>
  <c r="AE41" i="143" s="1"/>
  <c r="AG179" i="4"/>
  <c r="AE46" i="143" s="1"/>
  <c r="AI179" i="4"/>
  <c r="AE48" i="143" s="1"/>
  <c r="AJ179" i="4"/>
  <c r="AE49" i="143" s="1"/>
  <c r="AK179" i="4"/>
  <c r="AE50" i="143" s="1"/>
  <c r="AN179" i="4"/>
  <c r="AE55" i="143" s="1"/>
  <c r="AO179" i="4"/>
  <c r="AE56" i="143" s="1"/>
  <c r="AP179" i="4"/>
  <c r="AE57" i="143" s="1"/>
  <c r="AR179" i="4"/>
  <c r="AE59" i="143" s="1"/>
  <c r="AS179" i="4"/>
  <c r="AE60" i="143" s="1"/>
  <c r="AT179" i="4"/>
  <c r="AE61" i="143" s="1"/>
  <c r="AV179" i="4"/>
  <c r="AE63" i="143" s="1"/>
  <c r="AW179" i="4"/>
  <c r="AE64" i="143" s="1"/>
  <c r="AX179" i="4"/>
  <c r="AE65" i="143" s="1"/>
  <c r="AZ179" i="4"/>
  <c r="AE69" i="143" s="1"/>
  <c r="BE179" i="4"/>
  <c r="AE75" i="143" s="1"/>
  <c r="I203" i="4"/>
  <c r="P203" i="4"/>
  <c r="Q203" i="4"/>
  <c r="R203" i="4"/>
  <c r="S203" i="4"/>
  <c r="T203" i="4"/>
  <c r="V203" i="4"/>
  <c r="W203" i="4"/>
  <c r="X203" i="4"/>
  <c r="Z203" i="4"/>
  <c r="AB203" i="4"/>
  <c r="AC203" i="4"/>
  <c r="AF203" i="4"/>
  <c r="AG203" i="4"/>
  <c r="AH203" i="4"/>
  <c r="AI203" i="4"/>
  <c r="AK203" i="4"/>
  <c r="AL203" i="4"/>
  <c r="AM203" i="4"/>
  <c r="AN203" i="4"/>
  <c r="AO203" i="4"/>
  <c r="AP203" i="4"/>
  <c r="AQ203" i="4"/>
  <c r="AS203" i="4"/>
  <c r="AT203" i="4"/>
  <c r="AU203" i="4"/>
  <c r="AW203" i="4"/>
  <c r="AX203" i="4"/>
  <c r="AY203" i="4"/>
  <c r="AZ203" i="4"/>
  <c r="BA203" i="4"/>
  <c r="BE203" i="4"/>
  <c r="BF203" i="4"/>
  <c r="BG203" i="4"/>
  <c r="P211" i="4"/>
  <c r="AI21" i="143" s="1"/>
  <c r="Q211" i="4"/>
  <c r="AI22" i="143" s="1"/>
  <c r="S211" i="4"/>
  <c r="AI26" i="143" s="1"/>
  <c r="T211" i="4"/>
  <c r="AI27" i="143" s="1"/>
  <c r="U211" i="4"/>
  <c r="AI28" i="143" s="1"/>
  <c r="V211" i="4"/>
  <c r="AI29" i="143" s="1"/>
  <c r="W211" i="4"/>
  <c r="AI32" i="143" s="1"/>
  <c r="X211" i="4"/>
  <c r="AI33" i="143" s="1"/>
  <c r="Z211" i="4"/>
  <c r="AI35" i="143" s="1"/>
  <c r="AA211" i="4"/>
  <c r="AI36" i="143" s="1"/>
  <c r="AB211" i="4"/>
  <c r="AI37" i="143" s="1"/>
  <c r="AC211" i="4"/>
  <c r="AI38" i="143" s="1"/>
  <c r="AD211" i="4"/>
  <c r="AI39" i="143" s="1"/>
  <c r="AH211" i="4"/>
  <c r="AI47" i="143" s="1"/>
  <c r="AI211" i="4"/>
  <c r="AI48" i="143" s="1"/>
  <c r="AK211" i="4"/>
  <c r="AI50" i="143" s="1"/>
  <c r="AL211" i="4"/>
  <c r="AI51" i="143" s="1"/>
  <c r="AM211" i="4"/>
  <c r="AI54" i="143" s="1"/>
  <c r="AN211" i="4"/>
  <c r="AI55" i="143" s="1"/>
  <c r="AP211" i="4"/>
  <c r="AI57" i="143" s="1"/>
  <c r="AQ211" i="4"/>
  <c r="AI58" i="143" s="1"/>
  <c r="AR211" i="4"/>
  <c r="AI59" i="143" s="1"/>
  <c r="AT211" i="4"/>
  <c r="AI61" i="143" s="1"/>
  <c r="AU211" i="4"/>
  <c r="AI62" i="143" s="1"/>
  <c r="AV211" i="4"/>
  <c r="AI63" i="143" s="1"/>
  <c r="AX211" i="4"/>
  <c r="AI65" i="143" s="1"/>
  <c r="AY211" i="4"/>
  <c r="AI66" i="143" s="1"/>
  <c r="BA211" i="4"/>
  <c r="AI70" i="143" s="1"/>
  <c r="BE211" i="4"/>
  <c r="AI75" i="143" s="1"/>
  <c r="BF211" i="4"/>
  <c r="AI76" i="143" s="1"/>
  <c r="BG211" i="4"/>
  <c r="AI77" i="143" s="1"/>
  <c r="I219" i="4"/>
  <c r="AL14" i="143" s="1"/>
  <c r="P219" i="4"/>
  <c r="AL21" i="143" s="1"/>
  <c r="Q219" i="4"/>
  <c r="AL22" i="143" s="1"/>
  <c r="R219" i="4"/>
  <c r="AL25" i="143" s="1"/>
  <c r="S219" i="4"/>
  <c r="AL26" i="143" s="1"/>
  <c r="U219" i="4"/>
  <c r="AL28" i="143" s="1"/>
  <c r="V219" i="4"/>
  <c r="AL29" i="143" s="1"/>
  <c r="Z219" i="4"/>
  <c r="AL35" i="143" s="1"/>
  <c r="AA219" i="4"/>
  <c r="AL36" i="143" s="1"/>
  <c r="AB219" i="4"/>
  <c r="AL37" i="143" s="1"/>
  <c r="AC219" i="4"/>
  <c r="AL38" i="143" s="1"/>
  <c r="AD219" i="4"/>
  <c r="AL39" i="143" s="1"/>
  <c r="AE219" i="4"/>
  <c r="AL40" i="143" s="1"/>
  <c r="AF219" i="4"/>
  <c r="AL41" i="143" s="1"/>
  <c r="AI219" i="4"/>
  <c r="AL48" i="143" s="1"/>
  <c r="AJ219" i="4"/>
  <c r="AL49" i="143" s="1"/>
  <c r="AM219" i="4"/>
  <c r="AL54" i="143" s="1"/>
  <c r="AN219" i="4"/>
  <c r="AL55" i="143" s="1"/>
  <c r="AP219" i="4"/>
  <c r="AL57" i="143" s="1"/>
  <c r="AQ219" i="4"/>
  <c r="AL58" i="143" s="1"/>
  <c r="AR219" i="4"/>
  <c r="AL59" i="143" s="1"/>
  <c r="AS219" i="4"/>
  <c r="AL60" i="143" s="1"/>
  <c r="AU219" i="4"/>
  <c r="AL62" i="143" s="1"/>
  <c r="AV219" i="4"/>
  <c r="AL63" i="143" s="1"/>
  <c r="AW219" i="4"/>
  <c r="AL64" i="143" s="1"/>
  <c r="AY219" i="4"/>
  <c r="AL66" i="143" s="1"/>
  <c r="BA219" i="4"/>
  <c r="AL70" i="143" s="1"/>
  <c r="BG219" i="4"/>
  <c r="AL77" i="143" s="1"/>
  <c r="I227" i="4"/>
  <c r="AM14" i="143" s="1"/>
  <c r="P227" i="4"/>
  <c r="AM21" i="143" s="1"/>
  <c r="R227" i="4"/>
  <c r="AM25" i="143" s="1"/>
  <c r="S227" i="4"/>
  <c r="AM26" i="143" s="1"/>
  <c r="U227" i="4"/>
  <c r="AM28" i="143" s="1"/>
  <c r="V227" i="4"/>
  <c r="AM29" i="143" s="1"/>
  <c r="W227" i="4"/>
  <c r="AM32" i="143" s="1"/>
  <c r="X227" i="4"/>
  <c r="AM33" i="143" s="1"/>
  <c r="Z227" i="4"/>
  <c r="AM35" i="143" s="1"/>
  <c r="AA227" i="4"/>
  <c r="AM36" i="143" s="1"/>
  <c r="AB227" i="4"/>
  <c r="AM37" i="143" s="1"/>
  <c r="AE227" i="4"/>
  <c r="AM40" i="143" s="1"/>
  <c r="AF227" i="4"/>
  <c r="AM41" i="143" s="1"/>
  <c r="AG227" i="4"/>
  <c r="AM46" i="143" s="1"/>
  <c r="AI227" i="4"/>
  <c r="AM48" i="143" s="1"/>
  <c r="AJ227" i="4"/>
  <c r="AM49" i="143" s="1"/>
  <c r="AK227" i="4"/>
  <c r="AM50" i="143" s="1"/>
  <c r="AL227" i="4"/>
  <c r="AM51" i="143" s="1"/>
  <c r="AN227" i="4"/>
  <c r="AM55" i="143" s="1"/>
  <c r="AO227" i="4"/>
  <c r="AM56" i="143" s="1"/>
  <c r="AQ227" i="4"/>
  <c r="AM58" i="143" s="1"/>
  <c r="AR227" i="4"/>
  <c r="AM59" i="143" s="1"/>
  <c r="AS227" i="4"/>
  <c r="AM60" i="143" s="1"/>
  <c r="AT227" i="4"/>
  <c r="AM61" i="143" s="1"/>
  <c r="AV227" i="4"/>
  <c r="AM63" i="143" s="1"/>
  <c r="AW227" i="4"/>
  <c r="AM64" i="143" s="1"/>
  <c r="AY227" i="4"/>
  <c r="AM66" i="143" s="1"/>
  <c r="AZ227" i="4"/>
  <c r="AM69" i="143" s="1"/>
  <c r="BA227" i="4"/>
  <c r="AM70" i="143" s="1"/>
  <c r="BE227" i="4"/>
  <c r="AM75" i="143" s="1"/>
  <c r="BG227" i="4"/>
  <c r="AM77" i="143" s="1"/>
  <c r="I235" i="4"/>
  <c r="AN14" i="143" s="1"/>
  <c r="P235" i="4"/>
  <c r="AN21" i="143" s="1"/>
  <c r="Q235" i="4"/>
  <c r="AN22" i="143" s="1"/>
  <c r="R235" i="4"/>
  <c r="AN25" i="143" s="1"/>
  <c r="S235" i="4"/>
  <c r="AN26" i="143" s="1"/>
  <c r="T235" i="4"/>
  <c r="AN27" i="143" s="1"/>
  <c r="U235" i="4"/>
  <c r="AN28" i="143" s="1"/>
  <c r="V235" i="4"/>
  <c r="AN29" i="143" s="1"/>
  <c r="W235" i="4"/>
  <c r="AN32" i="143" s="1"/>
  <c r="X235" i="4"/>
  <c r="AN33" i="143" s="1"/>
  <c r="Z235" i="4"/>
  <c r="AN35" i="143" s="1"/>
  <c r="AA235" i="4"/>
  <c r="AN36" i="143" s="1"/>
  <c r="AB235" i="4"/>
  <c r="AN37" i="143" s="1"/>
  <c r="AC235" i="4"/>
  <c r="AN38" i="143" s="1"/>
  <c r="AD235" i="4"/>
  <c r="AN39" i="143" s="1"/>
  <c r="AE235" i="4"/>
  <c r="AN40" i="143" s="1"/>
  <c r="AF235" i="4"/>
  <c r="AN41" i="143" s="1"/>
  <c r="AG235" i="4"/>
  <c r="AN46" i="143" s="1"/>
  <c r="AH235" i="4"/>
  <c r="AN47" i="143" s="1"/>
  <c r="AJ235" i="4"/>
  <c r="AN49" i="143" s="1"/>
  <c r="AK235" i="4"/>
  <c r="AN50" i="143" s="1"/>
  <c r="AL235" i="4"/>
  <c r="AN51" i="143" s="1"/>
  <c r="AM235" i="4"/>
  <c r="AN54" i="143" s="1"/>
  <c r="AN235" i="4"/>
  <c r="AN55" i="143" s="1"/>
  <c r="AO235" i="4"/>
  <c r="AN56" i="143" s="1"/>
  <c r="AP235" i="4"/>
  <c r="AN57" i="143" s="1"/>
  <c r="AQ235" i="4"/>
  <c r="AN58" i="143" s="1"/>
  <c r="AR235" i="4"/>
  <c r="AN59" i="143" s="1"/>
  <c r="AS235" i="4"/>
  <c r="AN60" i="143" s="1"/>
  <c r="AT235" i="4"/>
  <c r="AN61" i="143" s="1"/>
  <c r="AU235" i="4"/>
  <c r="AN62" i="143" s="1"/>
  <c r="AV235" i="4"/>
  <c r="AN63" i="143" s="1"/>
  <c r="AW235" i="4"/>
  <c r="AN64" i="143" s="1"/>
  <c r="AX235" i="4"/>
  <c r="AN65" i="143" s="1"/>
  <c r="AY235" i="4"/>
  <c r="AN66" i="143" s="1"/>
  <c r="AZ235" i="4"/>
  <c r="AN69" i="143" s="1"/>
  <c r="BA235" i="4"/>
  <c r="AN70" i="143" s="1"/>
  <c r="BE235" i="4"/>
  <c r="AN75" i="143" s="1"/>
  <c r="BF235" i="4"/>
  <c r="AN76" i="143" s="1"/>
  <c r="BG235" i="4"/>
  <c r="AN77" i="143" s="1"/>
  <c r="P243" i="4"/>
  <c r="AO21" i="143" s="1"/>
  <c r="S243" i="4"/>
  <c r="AO26" i="143" s="1"/>
  <c r="T243" i="4"/>
  <c r="AO27" i="143" s="1"/>
  <c r="U243" i="4"/>
  <c r="AO28" i="143" s="1"/>
  <c r="V243" i="4"/>
  <c r="AO29" i="143" s="1"/>
  <c r="AC243" i="4"/>
  <c r="AO38" i="143" s="1"/>
  <c r="AD243" i="4"/>
  <c r="AO39" i="143" s="1"/>
  <c r="AE243" i="4"/>
  <c r="AO40" i="143" s="1"/>
  <c r="AH243" i="4"/>
  <c r="AO47" i="143" s="1"/>
  <c r="AI243" i="4"/>
  <c r="AO48" i="143" s="1"/>
  <c r="AL243" i="4"/>
  <c r="AO51" i="143" s="1"/>
  <c r="AO243" i="4"/>
  <c r="AO56" i="143" s="1"/>
  <c r="AP243" i="4"/>
  <c r="AO57" i="143" s="1"/>
  <c r="AQ243" i="4"/>
  <c r="AO58" i="143" s="1"/>
  <c r="AR243" i="4"/>
  <c r="AO59" i="143" s="1"/>
  <c r="AS243" i="4"/>
  <c r="AO60" i="143" s="1"/>
  <c r="AT243" i="4"/>
  <c r="AO61" i="143" s="1"/>
  <c r="AU243" i="4"/>
  <c r="AO62" i="143" s="1"/>
  <c r="AX243" i="4"/>
  <c r="AO65" i="143" s="1"/>
  <c r="BA243" i="4"/>
  <c r="AO70" i="143" s="1"/>
  <c r="BE243" i="4"/>
  <c r="AO75" i="143" s="1"/>
  <c r="BF243" i="4"/>
  <c r="AO76" i="143" s="1"/>
  <c r="BG243" i="4"/>
  <c r="AO77" i="143" s="1"/>
  <c r="I251" i="4"/>
  <c r="AP14" i="143" s="1"/>
  <c r="P251" i="4"/>
  <c r="AP21" i="143" s="1"/>
  <c r="Q251" i="4"/>
  <c r="AP22" i="143" s="1"/>
  <c r="R251" i="4"/>
  <c r="AP25" i="143" s="1"/>
  <c r="S251" i="4"/>
  <c r="AP26" i="143" s="1"/>
  <c r="T251" i="4"/>
  <c r="AP27" i="143" s="1"/>
  <c r="U251" i="4"/>
  <c r="AP28" i="143" s="1"/>
  <c r="V251" i="4"/>
  <c r="AP29" i="143" s="1"/>
  <c r="Z251" i="4"/>
  <c r="AP35" i="143" s="1"/>
  <c r="AA251" i="4"/>
  <c r="AP36" i="143" s="1"/>
  <c r="AC251" i="4"/>
  <c r="AP38" i="143" s="1"/>
  <c r="AD251" i="4"/>
  <c r="AP39" i="143" s="1"/>
  <c r="AE251" i="4"/>
  <c r="AP40" i="143" s="1"/>
  <c r="AH251" i="4"/>
  <c r="AP47" i="143" s="1"/>
  <c r="AI251" i="4"/>
  <c r="AP48" i="143" s="1"/>
  <c r="AL251" i="4"/>
  <c r="AP51" i="143" s="1"/>
  <c r="AM251" i="4"/>
  <c r="AP54" i="143" s="1"/>
  <c r="AN251" i="4"/>
  <c r="AP55" i="143" s="1"/>
  <c r="AO251" i="4"/>
  <c r="AP56" i="143" s="1"/>
  <c r="AP251" i="4"/>
  <c r="AP57" i="143" s="1"/>
  <c r="AQ251" i="4"/>
  <c r="AP58" i="143" s="1"/>
  <c r="AR251" i="4"/>
  <c r="AP59" i="143" s="1"/>
  <c r="AU251" i="4"/>
  <c r="AP62" i="143" s="1"/>
  <c r="AV251" i="4"/>
  <c r="AP63" i="143" s="1"/>
  <c r="AY251" i="4"/>
  <c r="AP66" i="143" s="1"/>
  <c r="BG251" i="4"/>
  <c r="AP77" i="143" s="1"/>
  <c r="I259" i="4"/>
  <c r="AQ14" i="143" s="1"/>
  <c r="R259" i="4"/>
  <c r="AQ25" i="143" s="1"/>
  <c r="S259" i="4"/>
  <c r="AQ26" i="143" s="1"/>
  <c r="U259" i="4"/>
  <c r="AQ28" i="143" s="1"/>
  <c r="V259" i="4"/>
  <c r="AQ29" i="143" s="1"/>
  <c r="W259" i="4"/>
  <c r="AQ32" i="143" s="1"/>
  <c r="X259" i="4"/>
  <c r="AQ33" i="143" s="1"/>
  <c r="AA259" i="4"/>
  <c r="AQ36" i="143" s="1"/>
  <c r="AB259" i="4"/>
  <c r="AQ37" i="143" s="1"/>
  <c r="AC259" i="4"/>
  <c r="AQ38" i="143" s="1"/>
  <c r="AE259" i="4"/>
  <c r="AQ40" i="143" s="1"/>
  <c r="AF259" i="4"/>
  <c r="AQ41" i="143" s="1"/>
  <c r="AG259" i="4"/>
  <c r="AQ46" i="143" s="1"/>
  <c r="AI259" i="4"/>
  <c r="AQ48" i="143" s="1"/>
  <c r="AJ259" i="4"/>
  <c r="AQ49" i="143" s="1"/>
  <c r="AN259" i="4"/>
  <c r="AQ55" i="143" s="1"/>
  <c r="AO259" i="4"/>
  <c r="AQ56" i="143" s="1"/>
  <c r="AP259" i="4"/>
  <c r="AQ57" i="143" s="1"/>
  <c r="AQ259" i="4"/>
  <c r="AQ58" i="143" s="1"/>
  <c r="AR259" i="4"/>
  <c r="AQ59" i="143" s="1"/>
  <c r="AS259" i="4"/>
  <c r="AQ60" i="143" s="1"/>
  <c r="AT259" i="4"/>
  <c r="AQ61" i="143" s="1"/>
  <c r="AV259" i="4"/>
  <c r="AQ63" i="143" s="1"/>
  <c r="AW259" i="4"/>
  <c r="AQ64" i="143" s="1"/>
  <c r="AZ259" i="4"/>
  <c r="AQ69" i="143" s="1"/>
  <c r="BE259" i="4"/>
  <c r="AQ75" i="143" s="1"/>
  <c r="I275" i="4"/>
  <c r="AT14" i="143" s="1"/>
  <c r="Q275" i="4"/>
  <c r="AT22" i="143" s="1"/>
  <c r="T275" i="4"/>
  <c r="AT27" i="143" s="1"/>
  <c r="U275" i="4"/>
  <c r="AT28" i="143" s="1"/>
  <c r="W275" i="4"/>
  <c r="AT32" i="143" s="1"/>
  <c r="Z275" i="4"/>
  <c r="AT35" i="143" s="1"/>
  <c r="AA275" i="4"/>
  <c r="AT36" i="143" s="1"/>
  <c r="AB275" i="4"/>
  <c r="AT37" i="143" s="1"/>
  <c r="AD275" i="4"/>
  <c r="AT39" i="143" s="1"/>
  <c r="AE275" i="4"/>
  <c r="AT40" i="143" s="1"/>
  <c r="AF275" i="4"/>
  <c r="AT41" i="143" s="1"/>
  <c r="AH275" i="4"/>
  <c r="AT47" i="143" s="1"/>
  <c r="AI275" i="4"/>
  <c r="AT48" i="143" s="1"/>
  <c r="AJ275" i="4"/>
  <c r="AT49" i="143" s="1"/>
  <c r="AK275" i="4"/>
  <c r="AT50" i="143" s="1"/>
  <c r="AL275" i="4"/>
  <c r="AT51" i="143" s="1"/>
  <c r="AM275" i="4"/>
  <c r="AT54" i="143" s="1"/>
  <c r="AN275" i="4"/>
  <c r="AQ275" i="4"/>
  <c r="AT58" i="143" s="1"/>
  <c r="AR275" i="4"/>
  <c r="AT59" i="143" s="1"/>
  <c r="AS275" i="4"/>
  <c r="AT60" i="143" s="1"/>
  <c r="AT275" i="4"/>
  <c r="AT61" i="143" s="1"/>
  <c r="AV275" i="4"/>
  <c r="AT63" i="143" s="1"/>
  <c r="AW275" i="4"/>
  <c r="AT64" i="143" s="1"/>
  <c r="AX275" i="4"/>
  <c r="AT65" i="143" s="1"/>
  <c r="AY275" i="4"/>
  <c r="AT66" i="143" s="1"/>
  <c r="BF275" i="4"/>
  <c r="AT76" i="143" s="1"/>
  <c r="BG275" i="4"/>
  <c r="AT77" i="143" s="1"/>
  <c r="P299" i="4"/>
  <c r="AW21" i="143" s="1"/>
  <c r="U299" i="4"/>
  <c r="AW28" i="143" s="1"/>
  <c r="V299" i="4"/>
  <c r="AW29" i="143" s="1"/>
  <c r="AA299" i="4"/>
  <c r="AW36" i="143" s="1"/>
  <c r="AC299" i="4"/>
  <c r="AW38" i="143" s="1"/>
  <c r="AF299" i="4"/>
  <c r="AW41" i="143" s="1"/>
  <c r="AI299" i="4"/>
  <c r="AW48" i="143" s="1"/>
  <c r="AK299" i="4"/>
  <c r="AW50" i="143" s="1"/>
  <c r="AM299" i="4"/>
  <c r="AW54" i="143" s="1"/>
  <c r="AQ299" i="4"/>
  <c r="AT299" i="4"/>
  <c r="AW61" i="143" s="1"/>
  <c r="AU299" i="4"/>
  <c r="AW62" i="143" s="1"/>
  <c r="AV299" i="4"/>
  <c r="AW63" i="143" s="1"/>
  <c r="AW299" i="4"/>
  <c r="AW64" i="143" s="1"/>
  <c r="AY299" i="4"/>
  <c r="AW66" i="143" s="1"/>
  <c r="BF299" i="4"/>
  <c r="AW76" i="143" s="1"/>
  <c r="P307" i="4"/>
  <c r="AX21" i="143" s="1"/>
  <c r="Q307" i="4"/>
  <c r="AX22" i="143" s="1"/>
  <c r="T307" i="4"/>
  <c r="AX27" i="143" s="1"/>
  <c r="X307" i="4"/>
  <c r="AX33" i="143" s="1"/>
  <c r="AA307" i="4"/>
  <c r="AX36" i="143" s="1"/>
  <c r="AC307" i="4"/>
  <c r="AX38" i="143" s="1"/>
  <c r="AD307" i="4"/>
  <c r="AX39" i="143" s="1"/>
  <c r="AG307" i="4"/>
  <c r="AX46" i="143" s="1"/>
  <c r="AH307" i="4"/>
  <c r="AX47" i="143" s="1"/>
  <c r="AI307" i="4"/>
  <c r="AX48" i="143" s="1"/>
  <c r="AK307" i="4"/>
  <c r="AX50" i="143" s="1"/>
  <c r="AL307" i="4"/>
  <c r="AX51" i="143" s="1"/>
  <c r="AO307" i="4"/>
  <c r="AX56" i="143" s="1"/>
  <c r="AP307" i="4"/>
  <c r="AX57" i="143" s="1"/>
  <c r="AT307" i="4"/>
  <c r="AX61" i="143" s="1"/>
  <c r="AX307" i="4"/>
  <c r="AX65" i="143" s="1"/>
  <c r="BA307" i="4"/>
  <c r="AX70" i="143" s="1"/>
  <c r="BF307" i="4"/>
  <c r="AX76" i="143" s="1"/>
  <c r="P315" i="4"/>
  <c r="AY21" i="143" s="1"/>
  <c r="V315" i="4"/>
  <c r="AY29" i="143" s="1"/>
  <c r="X315" i="4"/>
  <c r="AY33" i="143" s="1"/>
  <c r="AC315" i="4"/>
  <c r="AY38" i="143" s="1"/>
  <c r="AD315" i="4"/>
  <c r="AY39" i="143" s="1"/>
  <c r="AE315" i="4"/>
  <c r="AY40" i="143" s="1"/>
  <c r="AF315" i="4"/>
  <c r="AY41" i="143" s="1"/>
  <c r="AI315" i="4"/>
  <c r="AY48" i="143" s="1"/>
  <c r="AJ315" i="4"/>
  <c r="AY49" i="143" s="1"/>
  <c r="AQ315" i="4"/>
  <c r="AY58" i="143" s="1"/>
  <c r="AR315" i="4"/>
  <c r="AY59" i="143" s="1"/>
  <c r="AW315" i="4"/>
  <c r="AY64" i="143" s="1"/>
  <c r="BE315" i="4"/>
  <c r="AY75" i="143" s="1"/>
  <c r="P323" i="4"/>
  <c r="AZ21" i="143" s="1"/>
  <c r="T323" i="4"/>
  <c r="AZ27" i="143" s="1"/>
  <c r="X323" i="4"/>
  <c r="AZ33" i="143" s="1"/>
  <c r="AC323" i="4"/>
  <c r="AZ38" i="143" s="1"/>
  <c r="AD323" i="4"/>
  <c r="AZ39" i="143" s="1"/>
  <c r="AF323" i="4"/>
  <c r="AZ41" i="143" s="1"/>
  <c r="AI323" i="4"/>
  <c r="AZ48" i="143" s="1"/>
  <c r="AJ323" i="4"/>
  <c r="AZ49" i="143" s="1"/>
  <c r="AN323" i="4"/>
  <c r="AZ55" i="143" s="1"/>
  <c r="AO323" i="4"/>
  <c r="AZ56" i="143" s="1"/>
  <c r="AR323" i="4"/>
  <c r="AZ59" i="143" s="1"/>
  <c r="AS323" i="4"/>
  <c r="AZ60" i="143" s="1"/>
  <c r="AV323" i="4"/>
  <c r="AZ63" i="143" s="1"/>
  <c r="AW323" i="4"/>
  <c r="AZ64" i="143" s="1"/>
  <c r="AX323" i="4"/>
  <c r="AZ65" i="143" s="1"/>
  <c r="AZ323" i="4"/>
  <c r="AZ69" i="143" s="1"/>
  <c r="BA323" i="4"/>
  <c r="AZ70" i="143" s="1"/>
  <c r="BE323" i="4"/>
  <c r="AZ75" i="143" s="1"/>
  <c r="BF323" i="4"/>
  <c r="AZ76" i="143" s="1"/>
  <c r="Q331" i="4"/>
  <c r="BA22" i="143" s="1"/>
  <c r="U331" i="4"/>
  <c r="BA28" i="143" s="1"/>
  <c r="V331" i="4"/>
  <c r="BA29" i="143" s="1"/>
  <c r="X331" i="4"/>
  <c r="BA33" i="143" s="1"/>
  <c r="Z331" i="4"/>
  <c r="BA35" i="143" s="1"/>
  <c r="AD331" i="4"/>
  <c r="BA39" i="143" s="1"/>
  <c r="AG331" i="4"/>
  <c r="BA46" i="143" s="1"/>
  <c r="AH331" i="4"/>
  <c r="BA47" i="143" s="1"/>
  <c r="AI331" i="4"/>
  <c r="BA48" i="143" s="1"/>
  <c r="AL331" i="4"/>
  <c r="BA51" i="143" s="1"/>
  <c r="AN331" i="4"/>
  <c r="BA55" i="143" s="1"/>
  <c r="AP331" i="4"/>
  <c r="BA57" i="143" s="1"/>
  <c r="AQ331" i="4"/>
  <c r="BA58" i="143" s="1"/>
  <c r="AS331" i="4"/>
  <c r="BA60" i="143" s="1"/>
  <c r="AT331" i="4"/>
  <c r="BA61" i="143" s="1"/>
  <c r="AW331" i="4"/>
  <c r="BA64" i="143" s="1"/>
  <c r="AX331" i="4"/>
  <c r="BA65" i="143" s="1"/>
  <c r="AY331" i="4"/>
  <c r="BA66" i="143" s="1"/>
  <c r="BA331" i="4"/>
  <c r="BA70" i="143" s="1"/>
  <c r="BG331" i="4"/>
  <c r="BA77" i="143" s="1"/>
  <c r="U339" i="4"/>
  <c r="BB28" i="143" s="1"/>
  <c r="X339" i="4"/>
  <c r="BB33" i="143" s="1"/>
  <c r="AD339" i="4"/>
  <c r="BB39" i="143" s="1"/>
  <c r="AH339" i="4"/>
  <c r="BB47" i="143" s="1"/>
  <c r="AI339" i="4"/>
  <c r="BB48" i="143" s="1"/>
  <c r="AP339" i="4"/>
  <c r="BB57" i="143" s="1"/>
  <c r="AQ339" i="4"/>
  <c r="BB58" i="143" s="1"/>
  <c r="AR339" i="4"/>
  <c r="BB59" i="143" s="1"/>
  <c r="AT339" i="4"/>
  <c r="BB61" i="143" s="1"/>
  <c r="AU339" i="4"/>
  <c r="BB62" i="143" s="1"/>
  <c r="BG339" i="4"/>
  <c r="BB77" i="143" s="1"/>
  <c r="I347" i="4"/>
  <c r="BC14" i="143" s="1"/>
  <c r="P347" i="4"/>
  <c r="BC21" i="143" s="1"/>
  <c r="T347" i="4"/>
  <c r="BC27" i="143" s="1"/>
  <c r="X347" i="4"/>
  <c r="BC33" i="143" s="1"/>
  <c r="AC347" i="4"/>
  <c r="BC38" i="143" s="1"/>
  <c r="AG347" i="4"/>
  <c r="BC46" i="143" s="1"/>
  <c r="AI347" i="4"/>
  <c r="BC48" i="143" s="1"/>
  <c r="AK347" i="4"/>
  <c r="BC50" i="143" s="1"/>
  <c r="AO347" i="4"/>
  <c r="BC56" i="143" s="1"/>
  <c r="AQ347" i="4"/>
  <c r="BC58" i="143" s="1"/>
  <c r="AS347" i="4"/>
  <c r="BC60" i="143" s="1"/>
  <c r="AW347" i="4"/>
  <c r="AZ347" i="4"/>
  <c r="BC69" i="143" s="1"/>
  <c r="P355" i="4"/>
  <c r="BD21" i="143" s="1"/>
  <c r="Q355" i="4"/>
  <c r="BD22" i="143" s="1"/>
  <c r="U355" i="4"/>
  <c r="BD28" i="143" s="1"/>
  <c r="V355" i="4"/>
  <c r="BD29" i="143" s="1"/>
  <c r="W355" i="4"/>
  <c r="BD32" i="143" s="1"/>
  <c r="X355" i="4"/>
  <c r="BD33" i="143" s="1"/>
  <c r="Z355" i="4"/>
  <c r="BD35" i="143" s="1"/>
  <c r="AC355" i="4"/>
  <c r="BD38" i="143" s="1"/>
  <c r="AE355" i="4"/>
  <c r="BD40" i="143" s="1"/>
  <c r="AG355" i="4"/>
  <c r="BD46" i="143" s="1"/>
  <c r="AI355" i="4"/>
  <c r="BD48" i="143" s="1"/>
  <c r="AK355" i="4"/>
  <c r="BD50" i="143" s="1"/>
  <c r="AL355" i="4"/>
  <c r="BD51" i="143" s="1"/>
  <c r="AO355" i="4"/>
  <c r="BD56" i="143" s="1"/>
  <c r="AQ355" i="4"/>
  <c r="BD58" i="143" s="1"/>
  <c r="AT355" i="4"/>
  <c r="BD61" i="143" s="1"/>
  <c r="AY355" i="4"/>
  <c r="BD66" i="143" s="1"/>
  <c r="BF355" i="4"/>
  <c r="BD76" i="143" s="1"/>
  <c r="BG355" i="4"/>
  <c r="BD77" i="143" s="1"/>
  <c r="I363" i="4"/>
  <c r="BE14" i="143" s="1"/>
  <c r="P363" i="4"/>
  <c r="BE21" i="143" s="1"/>
  <c r="U363" i="4"/>
  <c r="BE28" i="143" s="1"/>
  <c r="W363" i="4"/>
  <c r="BE32" i="143" s="1"/>
  <c r="AA363" i="4"/>
  <c r="BE36" i="143" s="1"/>
  <c r="AE363" i="4"/>
  <c r="BE40" i="143" s="1"/>
  <c r="AI363" i="4"/>
  <c r="BE48" i="143" s="1"/>
  <c r="AK363" i="4"/>
  <c r="BE50" i="143" s="1"/>
  <c r="AM363" i="4"/>
  <c r="BE54" i="143" s="1"/>
  <c r="AQ363" i="4"/>
  <c r="BE58" i="143" s="1"/>
  <c r="AU363" i="4"/>
  <c r="BE62" i="143" s="1"/>
  <c r="AX363" i="4"/>
  <c r="BE65" i="143" s="1"/>
  <c r="BE363" i="4"/>
  <c r="BE75" i="143" s="1"/>
  <c r="I371" i="4"/>
  <c r="BG14" i="143" s="1"/>
  <c r="T371" i="4"/>
  <c r="BG27" i="143" s="1"/>
  <c r="V371" i="4"/>
  <c r="BG29" i="143" s="1"/>
  <c r="AC371" i="4"/>
  <c r="BG38" i="143" s="1"/>
  <c r="AE371" i="4"/>
  <c r="BG40" i="143" s="1"/>
  <c r="AI371" i="4"/>
  <c r="BG48" i="143" s="1"/>
  <c r="AK371" i="4"/>
  <c r="BG50" i="143" s="1"/>
  <c r="AM371" i="4"/>
  <c r="BG54" i="143" s="1"/>
  <c r="AU371" i="4"/>
  <c r="BG62" i="143" s="1"/>
  <c r="AY371" i="4"/>
  <c r="BG66" i="143" s="1"/>
  <c r="BE371" i="4"/>
  <c r="BG75" i="143" s="1"/>
  <c r="I379" i="4"/>
  <c r="BH14" i="143" s="1"/>
  <c r="Q379" i="4"/>
  <c r="BH22" i="143" s="1"/>
  <c r="W379" i="4"/>
  <c r="BH32" i="143" s="1"/>
  <c r="Z379" i="4"/>
  <c r="BH35" i="143" s="1"/>
  <c r="AA379" i="4"/>
  <c r="BH36" i="143" s="1"/>
  <c r="AC379" i="4"/>
  <c r="BH38" i="143" s="1"/>
  <c r="AG379" i="4"/>
  <c r="BH46" i="143" s="1"/>
  <c r="AI379" i="4"/>
  <c r="BH48" i="143" s="1"/>
  <c r="AK379" i="4"/>
  <c r="BH50" i="143" s="1"/>
  <c r="AO379" i="4"/>
  <c r="BH56" i="143" s="1"/>
  <c r="AS379" i="4"/>
  <c r="BH60" i="143" s="1"/>
  <c r="AW379" i="4"/>
  <c r="BH64" i="143" s="1"/>
  <c r="AZ379" i="4"/>
  <c r="BH69" i="143" s="1"/>
  <c r="Q387" i="4"/>
  <c r="BI22" i="143" s="1"/>
  <c r="T387" i="4"/>
  <c r="BI27" i="143" s="1"/>
  <c r="V387" i="4"/>
  <c r="BI29" i="143" s="1"/>
  <c r="X387" i="4"/>
  <c r="BI33" i="143" s="1"/>
  <c r="AC387" i="4"/>
  <c r="BI38" i="143" s="1"/>
  <c r="AG387" i="4"/>
  <c r="BI46" i="143" s="1"/>
  <c r="AI387" i="4"/>
  <c r="BI48" i="143" s="1"/>
  <c r="AK387" i="4"/>
  <c r="BI50" i="143" s="1"/>
  <c r="AS387" i="4"/>
  <c r="BI60" i="143" s="1"/>
  <c r="AU387" i="4"/>
  <c r="BI62" i="143" s="1"/>
  <c r="AW387" i="4"/>
  <c r="BI64" i="143" s="1"/>
  <c r="AZ387" i="4"/>
  <c r="BI69" i="143" s="1"/>
  <c r="T403" i="4"/>
  <c r="BL27" i="143" s="1"/>
  <c r="V403" i="4"/>
  <c r="BL29" i="143" s="1"/>
  <c r="AA403" i="4"/>
  <c r="BL36" i="143" s="1"/>
  <c r="AE403" i="4"/>
  <c r="BL40" i="143" s="1"/>
  <c r="AI403" i="4"/>
  <c r="BL48" i="143" s="1"/>
  <c r="AM403" i="4"/>
  <c r="BL54" i="143" s="1"/>
  <c r="AO403" i="4"/>
  <c r="BL56" i="143" s="1"/>
  <c r="AQ403" i="4"/>
  <c r="BL58" i="143" s="1"/>
  <c r="AU403" i="4"/>
  <c r="BL62" i="143" s="1"/>
  <c r="AY403" i="4"/>
  <c r="BL66" i="143" s="1"/>
  <c r="AZ403" i="4"/>
  <c r="BL69" i="143" s="1"/>
  <c r="BA403" i="4"/>
  <c r="BL70" i="143" s="1"/>
  <c r="BG403" i="4"/>
  <c r="BL77" i="143" s="1"/>
  <c r="I411" i="4"/>
  <c r="BM14" i="143" s="1"/>
  <c r="W411" i="4"/>
  <c r="BM32" i="143" s="1"/>
  <c r="AB411" i="4"/>
  <c r="BM37" i="143" s="1"/>
  <c r="AF411" i="4"/>
  <c r="BM41" i="143" s="1"/>
  <c r="AH411" i="4"/>
  <c r="BM47" i="143" s="1"/>
  <c r="AI411" i="4"/>
  <c r="BM48" i="143" s="1"/>
  <c r="AJ411" i="4"/>
  <c r="BM49" i="143" s="1"/>
  <c r="AN411" i="4"/>
  <c r="BM55" i="143" s="1"/>
  <c r="AR411" i="4"/>
  <c r="BM59" i="143" s="1"/>
  <c r="AU411" i="4"/>
  <c r="BM62" i="143" s="1"/>
  <c r="AY411" i="4"/>
  <c r="BM66" i="143" s="1"/>
  <c r="AZ411" i="4"/>
  <c r="BM69" i="143" s="1"/>
  <c r="BA411" i="4"/>
  <c r="BM70" i="143" s="1"/>
  <c r="P419" i="4"/>
  <c r="BN21" i="143" s="1"/>
  <c r="T419" i="4"/>
  <c r="BN27" i="143" s="1"/>
  <c r="X419" i="4"/>
  <c r="BN33" i="143" s="1"/>
  <c r="Z419" i="4"/>
  <c r="BN35" i="143" s="1"/>
  <c r="AB419" i="4"/>
  <c r="BN37" i="143" s="1"/>
  <c r="AF419" i="4"/>
  <c r="BN41" i="143" s="1"/>
  <c r="AG419" i="4"/>
  <c r="BN46" i="143" s="1"/>
  <c r="AI419" i="4"/>
  <c r="BN48" i="143" s="1"/>
  <c r="AK419" i="4"/>
  <c r="BN50" i="143" s="1"/>
  <c r="AL419" i="4"/>
  <c r="BN51" i="143" s="1"/>
  <c r="AN419" i="4"/>
  <c r="BN55" i="143" s="1"/>
  <c r="AR419" i="4"/>
  <c r="BN59" i="143" s="1"/>
  <c r="AT419" i="4"/>
  <c r="BN61" i="143" s="1"/>
  <c r="AV419" i="4"/>
  <c r="BN63" i="143" s="1"/>
  <c r="C421" i="4"/>
  <c r="C413" i="4"/>
  <c r="C405" i="4"/>
  <c r="C389" i="4"/>
  <c r="C381" i="4"/>
  <c r="C373" i="4"/>
  <c r="C365" i="4"/>
  <c r="C357" i="4"/>
  <c r="C349" i="4"/>
  <c r="C341" i="4"/>
  <c r="C333" i="4"/>
  <c r="C325" i="4"/>
  <c r="C317" i="4"/>
  <c r="C309" i="4"/>
  <c r="C301" i="4"/>
  <c r="C277" i="4"/>
  <c r="C269" i="4"/>
  <c r="C261" i="4"/>
  <c r="C253" i="4"/>
  <c r="C245" i="4"/>
  <c r="C237" i="4"/>
  <c r="C229" i="4"/>
  <c r="C221" i="4"/>
  <c r="C213" i="4"/>
  <c r="C205" i="4"/>
  <c r="C181" i="4"/>
  <c r="C173" i="4"/>
  <c r="C165" i="4"/>
  <c r="C157" i="4"/>
  <c r="C149" i="4"/>
  <c r="C141" i="4"/>
  <c r="AJ243" i="4"/>
  <c r="AK251" i="4"/>
  <c r="AH227" i="4"/>
  <c r="C93" i="4"/>
  <c r="C94" i="4"/>
  <c r="C95" i="4"/>
  <c r="C96" i="4"/>
  <c r="C97" i="4"/>
  <c r="C101" i="4"/>
  <c r="C102" i="4"/>
  <c r="C103" i="4"/>
  <c r="C104" i="4"/>
  <c r="C105" i="4"/>
  <c r="C109" i="4"/>
  <c r="C110" i="4"/>
  <c r="C111" i="4"/>
  <c r="C112" i="4"/>
  <c r="C113" i="4"/>
  <c r="I437" i="3"/>
  <c r="F427" i="4" s="1"/>
  <c r="BO11" i="143" s="1"/>
  <c r="G11" i="4"/>
  <c r="H19" i="4"/>
  <c r="I27" i="4"/>
  <c r="L43" i="4"/>
  <c r="L17" i="143" s="1"/>
  <c r="K51" i="4"/>
  <c r="M16" i="143" s="1"/>
  <c r="J35" i="4"/>
  <c r="P83" i="4"/>
  <c r="Q91" i="4"/>
  <c r="R99" i="4"/>
  <c r="T115" i="4"/>
  <c r="U123" i="4"/>
  <c r="V131" i="4"/>
  <c r="X139" i="4"/>
  <c r="Z33" i="143" s="1"/>
  <c r="Z147" i="4"/>
  <c r="AA35" i="143" s="1"/>
  <c r="AA155" i="4"/>
  <c r="AB36" i="143" s="1"/>
  <c r="AB163" i="4"/>
  <c r="AC37" i="143" s="1"/>
  <c r="AC171" i="4"/>
  <c r="AD38" i="143" s="1"/>
  <c r="AD179" i="4"/>
  <c r="AE39" i="143" s="1"/>
  <c r="AE203" i="4"/>
  <c r="AF211" i="4"/>
  <c r="AG219" i="4"/>
  <c r="AI235" i="4"/>
  <c r="AL259" i="4"/>
  <c r="AO275" i="4"/>
  <c r="AT56" i="143" s="1"/>
  <c r="AP299" i="4"/>
  <c r="AW57" i="143" s="1"/>
  <c r="AR307" i="4"/>
  <c r="AT315" i="4"/>
  <c r="AY61" i="143" s="1"/>
  <c r="AU323" i="4"/>
  <c r="AZ62" i="143" s="1"/>
  <c r="AV331" i="4"/>
  <c r="BA63" i="143" s="1"/>
  <c r="AW339" i="4"/>
  <c r="BB64" i="143" s="1"/>
  <c r="AY347" i="4"/>
  <c r="BC66" i="143" s="1"/>
  <c r="AZ363" i="4"/>
  <c r="BE69" i="143" s="1"/>
  <c r="BA371" i="4"/>
  <c r="BG70" i="143" s="1"/>
  <c r="BE403" i="4"/>
  <c r="BL75" i="143" s="1"/>
  <c r="BF411" i="4"/>
  <c r="BM76" i="143" s="1"/>
  <c r="BG419" i="4"/>
  <c r="BN77" i="143" s="1"/>
  <c r="G427" i="4"/>
  <c r="BO12" i="143" s="1"/>
  <c r="H427" i="4"/>
  <c r="BO13" i="143" s="1"/>
  <c r="I427" i="4"/>
  <c r="BO14" i="143" s="1"/>
  <c r="L427" i="4"/>
  <c r="BO17" i="143" s="1"/>
  <c r="K427" i="4"/>
  <c r="BO16" i="143" s="1"/>
  <c r="J427" i="4"/>
  <c r="BO15" i="143" s="1"/>
  <c r="N427" i="4"/>
  <c r="BO19" i="143" s="1"/>
  <c r="P427" i="4"/>
  <c r="BO21" i="143" s="1"/>
  <c r="Q427" i="4"/>
  <c r="BO22" i="143" s="1"/>
  <c r="R427" i="4"/>
  <c r="BO25" i="143" s="1"/>
  <c r="S427" i="4"/>
  <c r="BO26" i="143" s="1"/>
  <c r="T427" i="4"/>
  <c r="BO27" i="143" s="1"/>
  <c r="U427" i="4"/>
  <c r="BO28" i="143" s="1"/>
  <c r="V427" i="4"/>
  <c r="BO29" i="143" s="1"/>
  <c r="W427" i="4"/>
  <c r="BO32" i="143" s="1"/>
  <c r="X427" i="4"/>
  <c r="BO33" i="143" s="1"/>
  <c r="Z427" i="4"/>
  <c r="BO35" i="143" s="1"/>
  <c r="AA427" i="4"/>
  <c r="BO36" i="143" s="1"/>
  <c r="AB427" i="4"/>
  <c r="BO37" i="143" s="1"/>
  <c r="AC427" i="4"/>
  <c r="BO38" i="143" s="1"/>
  <c r="AD427" i="4"/>
  <c r="BO39" i="143" s="1"/>
  <c r="AE427" i="4"/>
  <c r="BO40" i="143" s="1"/>
  <c r="AF427" i="4"/>
  <c r="BO41" i="143" s="1"/>
  <c r="AG427" i="4"/>
  <c r="BO46" i="143" s="1"/>
  <c r="AH427" i="4"/>
  <c r="BO47" i="143" s="1"/>
  <c r="AI427" i="4"/>
  <c r="BO48" i="143" s="1"/>
  <c r="AJ427" i="4"/>
  <c r="BO49" i="143" s="1"/>
  <c r="AK427" i="4"/>
  <c r="BO50" i="143" s="1"/>
  <c r="AL427" i="4"/>
  <c r="BO51" i="143" s="1"/>
  <c r="AM427" i="4"/>
  <c r="BO54" i="143" s="1"/>
  <c r="AN427" i="4"/>
  <c r="BO55" i="143" s="1"/>
  <c r="AO427" i="4"/>
  <c r="BO56" i="143" s="1"/>
  <c r="AP427" i="4"/>
  <c r="BO57" i="143" s="1"/>
  <c r="AQ427" i="4"/>
  <c r="BO58" i="143" s="1"/>
  <c r="AR427" i="4"/>
  <c r="BO59" i="143" s="1"/>
  <c r="AS427" i="4"/>
  <c r="BO60" i="143" s="1"/>
  <c r="AT427" i="4"/>
  <c r="BO61" i="143" s="1"/>
  <c r="AU427" i="4"/>
  <c r="BO62" i="143" s="1"/>
  <c r="AV427" i="4"/>
  <c r="BO63" i="143" s="1"/>
  <c r="AW427" i="4"/>
  <c r="BO64" i="143" s="1"/>
  <c r="AX427" i="4"/>
  <c r="BO65" i="143" s="1"/>
  <c r="AY427" i="4"/>
  <c r="BO66" i="143" s="1"/>
  <c r="AZ427" i="4"/>
  <c r="BO69" i="143" s="1"/>
  <c r="BA427" i="4"/>
  <c r="BO70" i="143" s="1"/>
  <c r="BE427" i="4"/>
  <c r="BO75" i="143" s="1"/>
  <c r="BF427" i="4"/>
  <c r="BO76" i="143" s="1"/>
  <c r="BG427" i="4"/>
  <c r="F5" i="3"/>
  <c r="F7" i="3"/>
  <c r="F8" i="3"/>
  <c r="F9" i="3"/>
  <c r="F10" i="3"/>
  <c r="F11" i="3"/>
  <c r="F12" i="3"/>
  <c r="F13" i="3"/>
  <c r="F14" i="3"/>
  <c r="F15" i="3"/>
  <c r="F16" i="3"/>
  <c r="F18" i="3"/>
  <c r="F19" i="3"/>
  <c r="F20" i="3"/>
  <c r="F21" i="3"/>
  <c r="F37" i="3"/>
  <c r="F48" i="3"/>
  <c r="F49" i="3"/>
  <c r="F50" i="3"/>
  <c r="F51" i="3"/>
  <c r="F52" i="3"/>
  <c r="F59" i="3"/>
  <c r="F85" i="3"/>
  <c r="F99" i="3"/>
  <c r="F103" i="3"/>
  <c r="F109" i="3"/>
  <c r="F122" i="3"/>
  <c r="F131" i="3"/>
  <c r="F132" i="3"/>
  <c r="F133" i="3"/>
  <c r="F134" i="3"/>
  <c r="F135" i="3"/>
  <c r="F136" i="3"/>
  <c r="F137" i="3"/>
  <c r="F144" i="3"/>
  <c r="F159" i="3"/>
  <c r="F164" i="3"/>
  <c r="F165" i="3"/>
  <c r="F166" i="3"/>
  <c r="F167" i="3"/>
  <c r="F168" i="3"/>
  <c r="F169" i="3"/>
  <c r="F170" i="3"/>
  <c r="F183" i="3"/>
  <c r="F184" i="3"/>
  <c r="F185" i="3"/>
  <c r="F186" i="3"/>
  <c r="F187" i="3"/>
  <c r="F188" i="3"/>
  <c r="F189" i="3"/>
  <c r="F190" i="3"/>
  <c r="F191" i="3"/>
  <c r="F192" i="3"/>
  <c r="F193" i="3"/>
  <c r="F194" i="3"/>
  <c r="F195" i="3"/>
  <c r="F196" i="3"/>
  <c r="F197" i="3"/>
  <c r="F198" i="3"/>
  <c r="F199" i="3"/>
  <c r="F200" i="3"/>
  <c r="F206" i="3"/>
  <c r="F213" i="3"/>
  <c r="F246" i="3"/>
  <c r="F257" i="3"/>
  <c r="F258" i="3"/>
  <c r="F260" i="3"/>
  <c r="F261" i="3"/>
  <c r="F262" i="3"/>
  <c r="F335" i="3"/>
  <c r="F340" i="3"/>
  <c r="F341" i="3"/>
  <c r="F342" i="3"/>
  <c r="F348" i="3"/>
  <c r="F359" i="3"/>
  <c r="F369" i="3"/>
  <c r="F381" i="3"/>
  <c r="F407" i="3"/>
  <c r="F408" i="3"/>
  <c r="F409" i="3"/>
  <c r="F410" i="3"/>
  <c r="F411" i="3"/>
  <c r="F412" i="3"/>
  <c r="F419" i="3"/>
  <c r="F420" i="3"/>
  <c r="F421" i="3"/>
  <c r="F422" i="3"/>
  <c r="F423" i="3"/>
  <c r="F424" i="3"/>
  <c r="F425" i="3"/>
  <c r="F426" i="3"/>
  <c r="F427" i="3"/>
  <c r="F428" i="3"/>
  <c r="F429" i="3"/>
  <c r="F430" i="3"/>
  <c r="F431" i="3"/>
  <c r="F432" i="3"/>
  <c r="F433" i="3"/>
  <c r="F434" i="3"/>
  <c r="F435" i="3"/>
  <c r="F436" i="3"/>
  <c r="F438" i="3"/>
  <c r="F439" i="3"/>
  <c r="F440" i="3"/>
  <c r="F441" i="3"/>
  <c r="F442" i="3"/>
  <c r="V5" i="13"/>
  <c r="C9" i="10"/>
  <c r="D390" i="3"/>
  <c r="E552" i="148" s="1"/>
  <c r="F552" i="148" s="1"/>
  <c r="D369" i="3"/>
  <c r="E530" i="148" s="1"/>
  <c r="F530" i="148" s="1"/>
  <c r="D26" i="3"/>
  <c r="D262" i="3"/>
  <c r="E339" i="148" s="1"/>
  <c r="F339" i="148" s="1"/>
  <c r="D319" i="3"/>
  <c r="E467" i="148" s="1"/>
  <c r="F467" i="148" s="1"/>
  <c r="D5" i="3"/>
  <c r="D8" i="3"/>
  <c r="D12" i="3"/>
  <c r="D14" i="3"/>
  <c r="D22" i="3"/>
  <c r="D18" i="3"/>
  <c r="D37" i="3"/>
  <c r="D48" i="3"/>
  <c r="D52" i="3"/>
  <c r="D59" i="3"/>
  <c r="D85" i="3"/>
  <c r="E141" i="148" s="1"/>
  <c r="F141" i="148" s="1"/>
  <c r="D99" i="3"/>
  <c r="E150" i="148" s="1"/>
  <c r="F150" i="148" s="1"/>
  <c r="D103" i="3"/>
  <c r="E159" i="148" s="1"/>
  <c r="F159" i="148" s="1"/>
  <c r="D109" i="3"/>
  <c r="E168" i="148" s="1"/>
  <c r="F168" i="148" s="1"/>
  <c r="D122" i="3"/>
  <c r="E181" i="148" s="1"/>
  <c r="F181" i="148" s="1"/>
  <c r="D132" i="3"/>
  <c r="E208" i="148" s="1"/>
  <c r="F208" i="148" s="1"/>
  <c r="D137" i="3"/>
  <c r="E213" i="148" s="1"/>
  <c r="F213" i="148" s="1"/>
  <c r="D144" i="3"/>
  <c r="E220" i="148" s="1"/>
  <c r="F220" i="148" s="1"/>
  <c r="D159" i="3"/>
  <c r="E243" i="148" s="1"/>
  <c r="F243" i="148" s="1"/>
  <c r="D165" i="3"/>
  <c r="E250" i="148" s="1"/>
  <c r="F250" i="148" s="1"/>
  <c r="D183" i="3"/>
  <c r="E268" i="148" s="1"/>
  <c r="F268" i="148" s="1"/>
  <c r="D189" i="3"/>
  <c r="E274" i="148" s="1"/>
  <c r="F274" i="148" s="1"/>
  <c r="D194" i="3"/>
  <c r="E279" i="148" s="1"/>
  <c r="F279" i="148" s="1"/>
  <c r="D200" i="3"/>
  <c r="E285" i="148" s="1"/>
  <c r="F285" i="148" s="1"/>
  <c r="D207" i="3"/>
  <c r="E293" i="148" s="1"/>
  <c r="F293" i="148" s="1"/>
  <c r="D213" i="3"/>
  <c r="E299" i="148" s="1"/>
  <c r="F299" i="148" s="1"/>
  <c r="D246" i="3"/>
  <c r="E323" i="148" s="1"/>
  <c r="F323" i="148" s="1"/>
  <c r="D257" i="3"/>
  <c r="E334" i="148" s="1"/>
  <c r="F334" i="148" s="1"/>
  <c r="D285" i="3"/>
  <c r="E433" i="148" s="1"/>
  <c r="F433" i="148" s="1"/>
  <c r="D328" i="3"/>
  <c r="E476" i="148" s="1"/>
  <c r="F476" i="148" s="1"/>
  <c r="D335" i="3"/>
  <c r="E483" i="148" s="1"/>
  <c r="F483" i="148" s="1"/>
  <c r="D342" i="3"/>
  <c r="E499" i="148" s="1"/>
  <c r="F499" i="148" s="1"/>
  <c r="D348" i="3"/>
  <c r="E505" i="148" s="1"/>
  <c r="F505" i="148" s="1"/>
  <c r="D352" i="3"/>
  <c r="E510" i="148" s="1"/>
  <c r="F510" i="148" s="1"/>
  <c r="D359" i="3"/>
  <c r="E520" i="148" s="1"/>
  <c r="F520" i="148" s="1"/>
  <c r="D381" i="3"/>
  <c r="E542" i="148" s="1"/>
  <c r="F542" i="148" s="1"/>
  <c r="D396" i="3"/>
  <c r="E558" i="148" s="1"/>
  <c r="F558" i="148" s="1"/>
  <c r="D397" i="3"/>
  <c r="E559" i="148" s="1"/>
  <c r="F559" i="148" s="1"/>
  <c r="D398" i="3"/>
  <c r="E560" i="148" s="1"/>
  <c r="F560" i="148" s="1"/>
  <c r="D399" i="3"/>
  <c r="E561" i="148" s="1"/>
  <c r="F561" i="148" s="1"/>
  <c r="D400" i="3"/>
  <c r="E562" i="148" s="1"/>
  <c r="F562" i="148" s="1"/>
  <c r="D401" i="3"/>
  <c r="E563" i="148" s="1"/>
  <c r="F563" i="148" s="1"/>
  <c r="D402" i="3"/>
  <c r="E564" i="148" s="1"/>
  <c r="F564" i="148" s="1"/>
  <c r="D403" i="3"/>
  <c r="E565" i="148" s="1"/>
  <c r="F565" i="148" s="1"/>
  <c r="D404" i="3"/>
  <c r="E566" i="148" s="1"/>
  <c r="F566" i="148" s="1"/>
  <c r="D405" i="3"/>
  <c r="E567" i="148" s="1"/>
  <c r="F567" i="148" s="1"/>
  <c r="D406" i="3"/>
  <c r="E568" i="148" s="1"/>
  <c r="F568" i="148" s="1"/>
  <c r="D407" i="3"/>
  <c r="E569" i="148" s="1"/>
  <c r="F569" i="148" s="1"/>
  <c r="D408" i="3"/>
  <c r="E570" i="148" s="1"/>
  <c r="F570" i="148" s="1"/>
  <c r="D409" i="3"/>
  <c r="E571" i="148" s="1"/>
  <c r="F571" i="148" s="1"/>
  <c r="D410" i="3"/>
  <c r="E572" i="148" s="1"/>
  <c r="F572" i="148" s="1"/>
  <c r="D411" i="3"/>
  <c r="E573" i="148" s="1"/>
  <c r="F573" i="148" s="1"/>
  <c r="D412" i="3"/>
  <c r="E574" i="148" s="1"/>
  <c r="F574" i="148" s="1"/>
  <c r="D419" i="3"/>
  <c r="E581" i="148" s="1"/>
  <c r="F581" i="148" s="1"/>
  <c r="D420" i="3"/>
  <c r="E582" i="148" s="1"/>
  <c r="F582" i="148" s="1"/>
  <c r="D421" i="3"/>
  <c r="E583" i="148" s="1"/>
  <c r="F583" i="148" s="1"/>
  <c r="D422" i="3"/>
  <c r="E584" i="148" s="1"/>
  <c r="F584" i="148" s="1"/>
  <c r="D423" i="3"/>
  <c r="E585" i="148" s="1"/>
  <c r="F585" i="148" s="1"/>
  <c r="D424" i="3"/>
  <c r="E586" i="148" s="1"/>
  <c r="F586" i="148" s="1"/>
  <c r="D425" i="3"/>
  <c r="E587" i="148" s="1"/>
  <c r="F587" i="148" s="1"/>
  <c r="D426" i="3"/>
  <c r="D427" i="3"/>
  <c r="D428" i="3"/>
  <c r="D429" i="3"/>
  <c r="D430" i="3"/>
  <c r="D431" i="3"/>
  <c r="E593" i="148" s="1"/>
  <c r="F593" i="148" s="1"/>
  <c r="D432" i="3"/>
  <c r="D433" i="3"/>
  <c r="D434" i="3"/>
  <c r="D435" i="3"/>
  <c r="D436" i="3"/>
  <c r="D437" i="3"/>
  <c r="E599" i="148" s="1"/>
  <c r="F599" i="148" s="1"/>
  <c r="D438" i="3"/>
  <c r="D439" i="3"/>
  <c r="D440" i="3"/>
  <c r="D441" i="3"/>
  <c r="D442" i="3"/>
  <c r="C5" i="4"/>
  <c r="C6" i="4"/>
  <c r="F6" i="4" s="1"/>
  <c r="C7" i="4"/>
  <c r="F7" i="4" s="1"/>
  <c r="C8" i="4"/>
  <c r="C9" i="4"/>
  <c r="F9" i="4" s="1"/>
  <c r="C13" i="4"/>
  <c r="F13" i="4" s="1"/>
  <c r="C14" i="4"/>
  <c r="F14" i="4" s="1"/>
  <c r="C15" i="4"/>
  <c r="C16" i="4"/>
  <c r="C17" i="4"/>
  <c r="F17" i="4" s="1"/>
  <c r="C21" i="4"/>
  <c r="C22" i="4"/>
  <c r="C23" i="4"/>
  <c r="C24" i="4"/>
  <c r="C25" i="4"/>
  <c r="C29" i="4"/>
  <c r="C30" i="4"/>
  <c r="C31" i="4"/>
  <c r="C32" i="4"/>
  <c r="C33" i="4"/>
  <c r="C37" i="4"/>
  <c r="C38" i="4"/>
  <c r="C39" i="4"/>
  <c r="C40" i="4"/>
  <c r="C41" i="4"/>
  <c r="C45" i="4"/>
  <c r="C46" i="4"/>
  <c r="F46" i="4" s="1"/>
  <c r="C47" i="4"/>
  <c r="C48" i="4"/>
  <c r="F48" i="4" s="1"/>
  <c r="C49" i="4"/>
  <c r="F49" i="4" s="1"/>
  <c r="C53" i="4"/>
  <c r="C54" i="4"/>
  <c r="C55" i="4"/>
  <c r="C56" i="4"/>
  <c r="C57" i="4"/>
  <c r="C61" i="4"/>
  <c r="C62" i="4"/>
  <c r="C63" i="4"/>
  <c r="C64" i="4"/>
  <c r="C65" i="4"/>
  <c r="C69" i="4"/>
  <c r="C70" i="4"/>
  <c r="F70" i="4" s="1"/>
  <c r="C71" i="4"/>
  <c r="F71" i="4" s="1"/>
  <c r="C72" i="4"/>
  <c r="C73" i="4"/>
  <c r="F73" i="4" s="1"/>
  <c r="C117" i="4"/>
  <c r="C118" i="4"/>
  <c r="C119" i="4"/>
  <c r="C120" i="4"/>
  <c r="C121" i="4"/>
  <c r="C125" i="4"/>
  <c r="C126" i="4"/>
  <c r="C127" i="4"/>
  <c r="C128" i="4"/>
  <c r="C129" i="4"/>
  <c r="C133" i="4"/>
  <c r="C134" i="4"/>
  <c r="C135" i="4"/>
  <c r="C136" i="4"/>
  <c r="C137" i="4"/>
  <c r="C142" i="4"/>
  <c r="C143" i="4"/>
  <c r="C144" i="4"/>
  <c r="C145" i="4"/>
  <c r="C150" i="4"/>
  <c r="C151" i="4"/>
  <c r="C152" i="4"/>
  <c r="C153" i="4"/>
  <c r="C158" i="4"/>
  <c r="F158" i="4" s="1"/>
  <c r="C159" i="4"/>
  <c r="C160" i="4"/>
  <c r="C161" i="4"/>
  <c r="C166" i="4"/>
  <c r="C167" i="4"/>
  <c r="C168" i="4"/>
  <c r="C169" i="4"/>
  <c r="C174" i="4"/>
  <c r="F174" i="4" s="1"/>
  <c r="C175" i="4"/>
  <c r="C176" i="4"/>
  <c r="C177" i="4"/>
  <c r="C182" i="4"/>
  <c r="F182" i="4" s="1"/>
  <c r="C183" i="4"/>
  <c r="F183" i="4" s="1"/>
  <c r="C184" i="4"/>
  <c r="F184" i="4" s="1"/>
  <c r="C185" i="4"/>
  <c r="C206" i="4"/>
  <c r="F206" i="4" s="1"/>
  <c r="C207" i="4"/>
  <c r="C208" i="4"/>
  <c r="C209" i="4"/>
  <c r="C214" i="4"/>
  <c r="F214" i="4" s="1"/>
  <c r="C215" i="4"/>
  <c r="C216" i="4"/>
  <c r="C217" i="4"/>
  <c r="C222" i="4"/>
  <c r="F222" i="4" s="1"/>
  <c r="C223" i="4"/>
  <c r="C224" i="4"/>
  <c r="F224" i="4" s="1"/>
  <c r="C225" i="4"/>
  <c r="C230" i="4"/>
  <c r="F230" i="4" s="1"/>
  <c r="C231" i="4"/>
  <c r="F231" i="4" s="1"/>
  <c r="C232" i="4"/>
  <c r="F232" i="4" s="1"/>
  <c r="C233" i="4"/>
  <c r="C238" i="4"/>
  <c r="C239" i="4"/>
  <c r="C240" i="4"/>
  <c r="C241" i="4"/>
  <c r="C246" i="4"/>
  <c r="C247" i="4"/>
  <c r="C248" i="4"/>
  <c r="C249" i="4"/>
  <c r="C254" i="4"/>
  <c r="F254" i="4" s="1"/>
  <c r="C255" i="4"/>
  <c r="C256" i="4"/>
  <c r="C257" i="4"/>
  <c r="F257" i="4" s="1"/>
  <c r="C262" i="4"/>
  <c r="F262" i="4" s="1"/>
  <c r="C263" i="4"/>
  <c r="C264" i="4"/>
  <c r="C265" i="4"/>
  <c r="C278" i="4"/>
  <c r="F278" i="4" s="1"/>
  <c r="C279" i="4"/>
  <c r="F279" i="4" s="1"/>
  <c r="C280" i="4"/>
  <c r="F280" i="4" s="1"/>
  <c r="C281" i="4"/>
  <c r="C302" i="4"/>
  <c r="F302" i="4" s="1"/>
  <c r="C303" i="4"/>
  <c r="C304" i="4"/>
  <c r="F304" i="4" s="1"/>
  <c r="C305" i="4"/>
  <c r="F305" i="4" s="1"/>
  <c r="C270" i="4"/>
  <c r="C271" i="4"/>
  <c r="C272" i="4"/>
  <c r="C273" i="4"/>
  <c r="C310" i="4"/>
  <c r="F310" i="4" s="1"/>
  <c r="C311" i="4"/>
  <c r="C312" i="4"/>
  <c r="C313" i="4"/>
  <c r="C318" i="4"/>
  <c r="C319" i="4"/>
  <c r="C320" i="4"/>
  <c r="C321" i="4"/>
  <c r="C326" i="4"/>
  <c r="F326" i="4" s="1"/>
  <c r="C327" i="4"/>
  <c r="F327" i="4" s="1"/>
  <c r="C328" i="4"/>
  <c r="F328" i="4" s="1"/>
  <c r="C329" i="4"/>
  <c r="C334" i="4"/>
  <c r="C335" i="4"/>
  <c r="C336" i="4"/>
  <c r="C337" i="4"/>
  <c r="C342" i="4"/>
  <c r="C343" i="4"/>
  <c r="C344" i="4"/>
  <c r="C345" i="4"/>
  <c r="C350" i="4"/>
  <c r="F350" i="4" s="1"/>
  <c r="C351" i="4"/>
  <c r="F351" i="4" s="1"/>
  <c r="C352" i="4"/>
  <c r="C353" i="4"/>
  <c r="C358" i="4"/>
  <c r="F358" i="4" s="1"/>
  <c r="C359" i="4"/>
  <c r="C360" i="4"/>
  <c r="F360" i="4" s="1"/>
  <c r="C361" i="4"/>
  <c r="C366" i="4"/>
  <c r="F366" i="4" s="1"/>
  <c r="C367" i="4"/>
  <c r="F367" i="4" s="1"/>
  <c r="C368" i="4"/>
  <c r="C369" i="4"/>
  <c r="C374" i="4"/>
  <c r="C375" i="4"/>
  <c r="C376" i="4"/>
  <c r="F376" i="4" s="1"/>
  <c r="C377" i="4"/>
  <c r="C382" i="4"/>
  <c r="F382" i="4" s="1"/>
  <c r="C383" i="4"/>
  <c r="F383" i="4" s="1"/>
  <c r="C384" i="4"/>
  <c r="F384" i="4" s="1"/>
  <c r="C385" i="4"/>
  <c r="C390" i="4"/>
  <c r="F390" i="4" s="1"/>
  <c r="C391" i="4"/>
  <c r="C392" i="4"/>
  <c r="C393" i="4"/>
  <c r="C406" i="4"/>
  <c r="C407" i="4"/>
  <c r="C408" i="4"/>
  <c r="F408" i="4" s="1"/>
  <c r="C409" i="4"/>
  <c r="C414" i="4"/>
  <c r="C415" i="4"/>
  <c r="C416" i="4"/>
  <c r="F416" i="4" s="1"/>
  <c r="C417" i="4"/>
  <c r="C422" i="4"/>
  <c r="F422" i="4" s="1"/>
  <c r="C423" i="4"/>
  <c r="F423" i="4" s="1"/>
  <c r="C424" i="4"/>
  <c r="C425" i="4"/>
  <c r="C9" i="29"/>
  <c r="B9" i="29"/>
  <c r="A9" i="29"/>
  <c r="B7" i="29"/>
  <c r="A7" i="29"/>
  <c r="A8" i="25"/>
  <c r="B8" i="25"/>
  <c r="C8" i="25"/>
  <c r="B7" i="13"/>
  <c r="C8" i="12"/>
  <c r="B8" i="12"/>
  <c r="A8" i="12"/>
  <c r="B7" i="10"/>
  <c r="A7" i="10"/>
  <c r="C426" i="4"/>
  <c r="C434" i="4" s="1"/>
  <c r="C420" i="4"/>
  <c r="C428" i="4" s="1"/>
  <c r="C418" i="4"/>
  <c r="C412" i="4"/>
  <c r="C410" i="4"/>
  <c r="C404" i="4"/>
  <c r="C394" i="4"/>
  <c r="C402" i="4" s="1"/>
  <c r="C388" i="4"/>
  <c r="C396" i="4" s="1"/>
  <c r="C386" i="4"/>
  <c r="C380" i="4"/>
  <c r="C378" i="4"/>
  <c r="C372" i="4"/>
  <c r="C370" i="4"/>
  <c r="C364" i="4"/>
  <c r="C362" i="4"/>
  <c r="C356" i="4"/>
  <c r="C354" i="4"/>
  <c r="C348" i="4"/>
  <c r="C346" i="4"/>
  <c r="C340" i="4"/>
  <c r="C338" i="4"/>
  <c r="C332" i="4"/>
  <c r="C330" i="4"/>
  <c r="C324" i="4"/>
  <c r="C322" i="4"/>
  <c r="C316" i="4"/>
  <c r="C314" i="4"/>
  <c r="C308" i="4"/>
  <c r="C274" i="4"/>
  <c r="C268" i="4"/>
  <c r="C306" i="4"/>
  <c r="C300" i="4"/>
  <c r="C282" i="4"/>
  <c r="C276" i="4"/>
  <c r="C266" i="4"/>
  <c r="C260" i="4"/>
  <c r="C258" i="4"/>
  <c r="C252" i="4"/>
  <c r="C250" i="4"/>
  <c r="C244" i="4"/>
  <c r="C242" i="4"/>
  <c r="C236" i="4"/>
  <c r="C234" i="4"/>
  <c r="C228" i="4"/>
  <c r="C226" i="4"/>
  <c r="C220" i="4"/>
  <c r="C218" i="4"/>
  <c r="C212" i="4"/>
  <c r="C210" i="4"/>
  <c r="C204" i="4"/>
  <c r="C186" i="4"/>
  <c r="C180" i="4"/>
  <c r="C178" i="4"/>
  <c r="C172" i="4"/>
  <c r="C170" i="4"/>
  <c r="C164" i="4"/>
  <c r="C162" i="4"/>
  <c r="C156" i="4"/>
  <c r="C154" i="4"/>
  <c r="C148" i="4"/>
  <c r="C146" i="4"/>
  <c r="C140" i="4"/>
  <c r="C138" i="4"/>
  <c r="C132" i="4"/>
  <c r="C130" i="4"/>
  <c r="C124" i="4"/>
  <c r="C122" i="4"/>
  <c r="C116" i="4"/>
  <c r="C114" i="4"/>
  <c r="C108" i="4"/>
  <c r="C106" i="4"/>
  <c r="C100" i="4"/>
  <c r="C98" i="4"/>
  <c r="C92" i="4"/>
  <c r="C74" i="4"/>
  <c r="C68" i="4"/>
  <c r="C66" i="4"/>
  <c r="C60" i="4"/>
  <c r="C58" i="4"/>
  <c r="C52" i="4"/>
  <c r="C50" i="4"/>
  <c r="C44" i="4"/>
  <c r="C42" i="4"/>
  <c r="C36" i="4"/>
  <c r="C34" i="4"/>
  <c r="C28" i="4"/>
  <c r="C26" i="4"/>
  <c r="C20" i="4"/>
  <c r="C18" i="4"/>
  <c r="C12" i="4"/>
  <c r="C10" i="4"/>
  <c r="C4" i="4"/>
  <c r="G5" i="29"/>
  <c r="K5" i="29"/>
  <c r="G6" i="12"/>
  <c r="F72" i="4"/>
  <c r="F45" i="4"/>
  <c r="F377" i="4"/>
  <c r="F361" i="4"/>
  <c r="F313" i="4"/>
  <c r="F264" i="4"/>
  <c r="F160" i="4"/>
  <c r="F47" i="4"/>
  <c r="F8" i="4"/>
  <c r="F312" i="4"/>
  <c r="F263" i="4"/>
  <c r="F225" i="4"/>
  <c r="F216" i="4"/>
  <c r="F161" i="4"/>
  <c r="F393" i="4"/>
  <c r="F256" i="4"/>
  <c r="F215" i="4"/>
  <c r="F209" i="4"/>
  <c r="F177" i="4"/>
  <c r="F56" i="4"/>
  <c r="F248" i="4" l="1"/>
  <c r="J248" i="4"/>
  <c r="N248" i="4"/>
  <c r="R248" i="4"/>
  <c r="V248" i="4"/>
  <c r="Z248" i="4"/>
  <c r="AD248" i="4"/>
  <c r="AH248" i="4"/>
  <c r="AL248" i="4"/>
  <c r="AP248" i="4"/>
  <c r="AT248" i="4"/>
  <c r="AX248" i="4"/>
  <c r="BB248" i="4"/>
  <c r="BF248" i="4"/>
  <c r="H248" i="4"/>
  <c r="L248" i="4"/>
  <c r="P248" i="4"/>
  <c r="T248" i="4"/>
  <c r="X248" i="4"/>
  <c r="AB248" i="4"/>
  <c r="AF248" i="4"/>
  <c r="AJ248" i="4"/>
  <c r="AN248" i="4"/>
  <c r="AR248" i="4"/>
  <c r="AV248" i="4"/>
  <c r="AZ248" i="4"/>
  <c r="BD248" i="4"/>
  <c r="K248" i="4"/>
  <c r="S248" i="4"/>
  <c r="AA248" i="4"/>
  <c r="AI248" i="4"/>
  <c r="AQ248" i="4"/>
  <c r="AY248" i="4"/>
  <c r="BG248" i="4"/>
  <c r="G248" i="4"/>
  <c r="O248" i="4"/>
  <c r="W248" i="4"/>
  <c r="AE248" i="4"/>
  <c r="AM248" i="4"/>
  <c r="AU248" i="4"/>
  <c r="BC248" i="4"/>
  <c r="M248" i="4"/>
  <c r="AC248" i="4"/>
  <c r="AS248" i="4"/>
  <c r="BA248" i="4"/>
  <c r="I248" i="4"/>
  <c r="AO248" i="4"/>
  <c r="Q248" i="4"/>
  <c r="AG248" i="4"/>
  <c r="AW248" i="4"/>
  <c r="U248" i="4"/>
  <c r="AK248" i="4"/>
  <c r="Y248" i="4"/>
  <c r="BE248" i="4"/>
  <c r="I168" i="4"/>
  <c r="M168" i="4"/>
  <c r="Q168" i="4"/>
  <c r="U168" i="4"/>
  <c r="Y168" i="4"/>
  <c r="AC168" i="4"/>
  <c r="AG168" i="4"/>
  <c r="AK168" i="4"/>
  <c r="AO168" i="4"/>
  <c r="AS168" i="4"/>
  <c r="AW168" i="4"/>
  <c r="G168" i="4"/>
  <c r="K168" i="4"/>
  <c r="O168" i="4"/>
  <c r="S168" i="4"/>
  <c r="W168" i="4"/>
  <c r="AA168" i="4"/>
  <c r="AE168" i="4"/>
  <c r="AI168" i="4"/>
  <c r="AM168" i="4"/>
  <c r="AQ168" i="4"/>
  <c r="AU168" i="4"/>
  <c r="H168" i="4"/>
  <c r="P168" i="4"/>
  <c r="X168" i="4"/>
  <c r="AF168" i="4"/>
  <c r="AN168" i="4"/>
  <c r="AV168" i="4"/>
  <c r="T168" i="4"/>
  <c r="AJ168" i="4"/>
  <c r="J168" i="4"/>
  <c r="R168" i="4"/>
  <c r="Z168" i="4"/>
  <c r="AH168" i="4"/>
  <c r="AP168" i="4"/>
  <c r="AX168" i="4"/>
  <c r="L168" i="4"/>
  <c r="AB168" i="4"/>
  <c r="AR168" i="4"/>
  <c r="AD168" i="4"/>
  <c r="F168" i="4"/>
  <c r="AL168" i="4"/>
  <c r="N168" i="4"/>
  <c r="AT168" i="4"/>
  <c r="V168" i="4"/>
  <c r="H247" i="4"/>
  <c r="L247" i="4"/>
  <c r="P247" i="4"/>
  <c r="T247" i="4"/>
  <c r="X247" i="4"/>
  <c r="AB247" i="4"/>
  <c r="AF247" i="4"/>
  <c r="AJ247" i="4"/>
  <c r="AN247" i="4"/>
  <c r="AR247" i="4"/>
  <c r="AV247" i="4"/>
  <c r="AZ247" i="4"/>
  <c r="BD247" i="4"/>
  <c r="F247" i="4"/>
  <c r="J247" i="4"/>
  <c r="N247" i="4"/>
  <c r="R247" i="4"/>
  <c r="V247" i="4"/>
  <c r="Z247" i="4"/>
  <c r="AD247" i="4"/>
  <c r="AH247" i="4"/>
  <c r="AL247" i="4"/>
  <c r="AP247" i="4"/>
  <c r="AT247" i="4"/>
  <c r="AX247" i="4"/>
  <c r="BB247" i="4"/>
  <c r="BF247" i="4"/>
  <c r="I247" i="4"/>
  <c r="Q247" i="4"/>
  <c r="Y247" i="4"/>
  <c r="AG247" i="4"/>
  <c r="AO247" i="4"/>
  <c r="AW247" i="4"/>
  <c r="BE247" i="4"/>
  <c r="M247" i="4"/>
  <c r="U247" i="4"/>
  <c r="AC247" i="4"/>
  <c r="AK247" i="4"/>
  <c r="AS247" i="4"/>
  <c r="BA247" i="4"/>
  <c r="S247" i="4"/>
  <c r="AI247" i="4"/>
  <c r="AY247" i="4"/>
  <c r="BG247" i="4"/>
  <c r="AE247" i="4"/>
  <c r="G247" i="4"/>
  <c r="W247" i="4"/>
  <c r="AM247" i="4"/>
  <c r="BC247" i="4"/>
  <c r="K247" i="4"/>
  <c r="AA247" i="4"/>
  <c r="AQ247" i="4"/>
  <c r="O247" i="4"/>
  <c r="AU247" i="4"/>
  <c r="G167" i="4"/>
  <c r="K167" i="4"/>
  <c r="I167" i="4"/>
  <c r="M167" i="4"/>
  <c r="Q167" i="4"/>
  <c r="U167" i="4"/>
  <c r="L167" i="4"/>
  <c r="R167" i="4"/>
  <c r="W167" i="4"/>
  <c r="AA167" i="4"/>
  <c r="AE167" i="4"/>
  <c r="AI167" i="4"/>
  <c r="AM167" i="4"/>
  <c r="AQ167" i="4"/>
  <c r="AU167" i="4"/>
  <c r="H167" i="4"/>
  <c r="O167" i="4"/>
  <c r="T167" i="4"/>
  <c r="Y167" i="4"/>
  <c r="AC167" i="4"/>
  <c r="AG167" i="4"/>
  <c r="AK167" i="4"/>
  <c r="AO167" i="4"/>
  <c r="AS167" i="4"/>
  <c r="AW167" i="4"/>
  <c r="J167" i="4"/>
  <c r="V167" i="4"/>
  <c r="AD167" i="4"/>
  <c r="AL167" i="4"/>
  <c r="AT167" i="4"/>
  <c r="Z167" i="4"/>
  <c r="AP167" i="4"/>
  <c r="N167" i="4"/>
  <c r="X167" i="4"/>
  <c r="AF167" i="4"/>
  <c r="AN167" i="4"/>
  <c r="AV167" i="4"/>
  <c r="P167" i="4"/>
  <c r="AH167" i="4"/>
  <c r="AX167" i="4"/>
  <c r="S167" i="4"/>
  <c r="AR167" i="4"/>
  <c r="AB167" i="4"/>
  <c r="AJ167" i="4"/>
  <c r="F167" i="4"/>
  <c r="BG109" i="4"/>
  <c r="BF109" i="4"/>
  <c r="BB109" i="4"/>
  <c r="BA109" i="4"/>
  <c r="BC109" i="4"/>
  <c r="BE109" i="4"/>
  <c r="BD109" i="4"/>
  <c r="AZ109" i="4"/>
  <c r="G109" i="4"/>
  <c r="K109" i="4"/>
  <c r="O109" i="4"/>
  <c r="S109" i="4"/>
  <c r="W109" i="4"/>
  <c r="AA109" i="4"/>
  <c r="AE109" i="4"/>
  <c r="AI109" i="4"/>
  <c r="AM109" i="4"/>
  <c r="AQ109" i="4"/>
  <c r="AU109" i="4"/>
  <c r="AY109" i="4"/>
  <c r="H109" i="4"/>
  <c r="L109" i="4"/>
  <c r="P109" i="4"/>
  <c r="T109" i="4"/>
  <c r="X109" i="4"/>
  <c r="AB109" i="4"/>
  <c r="AF109" i="4"/>
  <c r="AJ109" i="4"/>
  <c r="AN109" i="4"/>
  <c r="AR109" i="4"/>
  <c r="AV109" i="4"/>
  <c r="I109" i="4"/>
  <c r="M109" i="4"/>
  <c r="Q109" i="4"/>
  <c r="U109" i="4"/>
  <c r="Y109" i="4"/>
  <c r="AC109" i="4"/>
  <c r="AG109" i="4"/>
  <c r="AK109" i="4"/>
  <c r="AO109" i="4"/>
  <c r="AS109" i="4"/>
  <c r="AW109" i="4"/>
  <c r="J109" i="4"/>
  <c r="N109" i="4"/>
  <c r="R109" i="4"/>
  <c r="V109" i="4"/>
  <c r="Z109" i="4"/>
  <c r="AD109" i="4"/>
  <c r="AH109" i="4"/>
  <c r="AL109" i="4"/>
  <c r="AP109" i="4"/>
  <c r="AT109" i="4"/>
  <c r="AX109" i="4"/>
  <c r="F109" i="4"/>
  <c r="F246" i="4"/>
  <c r="J246" i="4"/>
  <c r="N246" i="4"/>
  <c r="R246" i="4"/>
  <c r="V246" i="4"/>
  <c r="Z246" i="4"/>
  <c r="AD246" i="4"/>
  <c r="AH246" i="4"/>
  <c r="AL246" i="4"/>
  <c r="AP246" i="4"/>
  <c r="AT246" i="4"/>
  <c r="AX246" i="4"/>
  <c r="BB246" i="4"/>
  <c r="BF246" i="4"/>
  <c r="H246" i="4"/>
  <c r="L246" i="4"/>
  <c r="P246" i="4"/>
  <c r="T246" i="4"/>
  <c r="X246" i="4"/>
  <c r="AB246" i="4"/>
  <c r="AF246" i="4"/>
  <c r="AJ246" i="4"/>
  <c r="AN246" i="4"/>
  <c r="AR246" i="4"/>
  <c r="AV246" i="4"/>
  <c r="AZ246" i="4"/>
  <c r="BD246" i="4"/>
  <c r="G246" i="4"/>
  <c r="O246" i="4"/>
  <c r="W246" i="4"/>
  <c r="AE246" i="4"/>
  <c r="AM246" i="4"/>
  <c r="AU246" i="4"/>
  <c r="BC246" i="4"/>
  <c r="K246" i="4"/>
  <c r="S246" i="4"/>
  <c r="AA246" i="4"/>
  <c r="AI246" i="4"/>
  <c r="AQ246" i="4"/>
  <c r="AY246" i="4"/>
  <c r="BG246" i="4"/>
  <c r="I246" i="4"/>
  <c r="Y246" i="4"/>
  <c r="AO246" i="4"/>
  <c r="BE246" i="4"/>
  <c r="AK246" i="4"/>
  <c r="BA246" i="4"/>
  <c r="M246" i="4"/>
  <c r="AC246" i="4"/>
  <c r="AS246" i="4"/>
  <c r="Q246" i="4"/>
  <c r="AG246" i="4"/>
  <c r="AW246" i="4"/>
  <c r="U246" i="4"/>
  <c r="I166" i="4"/>
  <c r="M166" i="4"/>
  <c r="Q166" i="4"/>
  <c r="U166" i="4"/>
  <c r="Y166" i="4"/>
  <c r="AC166" i="4"/>
  <c r="AG166" i="4"/>
  <c r="AK166" i="4"/>
  <c r="AO166" i="4"/>
  <c r="AS166" i="4"/>
  <c r="AW166" i="4"/>
  <c r="G166" i="4"/>
  <c r="K166" i="4"/>
  <c r="O166" i="4"/>
  <c r="S166" i="4"/>
  <c r="W166" i="4"/>
  <c r="AA166" i="4"/>
  <c r="AE166" i="4"/>
  <c r="AI166" i="4"/>
  <c r="AM166" i="4"/>
  <c r="AQ166" i="4"/>
  <c r="AU166" i="4"/>
  <c r="J166" i="4"/>
  <c r="R166" i="4"/>
  <c r="Z166" i="4"/>
  <c r="AH166" i="4"/>
  <c r="AP166" i="4"/>
  <c r="AX166" i="4"/>
  <c r="F166" i="4"/>
  <c r="N166" i="4"/>
  <c r="V166" i="4"/>
  <c r="AD166" i="4"/>
  <c r="AL166" i="4"/>
  <c r="AT166" i="4"/>
  <c r="P166" i="4"/>
  <c r="AF166" i="4"/>
  <c r="AV166" i="4"/>
  <c r="H166" i="4"/>
  <c r="X166" i="4"/>
  <c r="T166" i="4"/>
  <c r="AJ166" i="4"/>
  <c r="AN166" i="4"/>
  <c r="L166" i="4"/>
  <c r="AB166" i="4"/>
  <c r="AR166" i="4"/>
  <c r="J165" i="4"/>
  <c r="N165" i="4"/>
  <c r="R165" i="4"/>
  <c r="V165" i="4"/>
  <c r="Z165" i="4"/>
  <c r="H165" i="4"/>
  <c r="L165" i="4"/>
  <c r="P165" i="4"/>
  <c r="T165" i="4"/>
  <c r="X165" i="4"/>
  <c r="AB165" i="4"/>
  <c r="AF165" i="4"/>
  <c r="M165" i="4"/>
  <c r="U165" i="4"/>
  <c r="AC165" i="4"/>
  <c r="AH165" i="4"/>
  <c r="AL165" i="4"/>
  <c r="AP165" i="4"/>
  <c r="AT165" i="4"/>
  <c r="AX165" i="4"/>
  <c r="I165" i="4"/>
  <c r="Y165" i="4"/>
  <c r="AJ165" i="4"/>
  <c r="AR165" i="4"/>
  <c r="F165" i="4"/>
  <c r="G165" i="4"/>
  <c r="O165" i="4"/>
  <c r="W165" i="4"/>
  <c r="AD165" i="4"/>
  <c r="AI165" i="4"/>
  <c r="AM165" i="4"/>
  <c r="AQ165" i="4"/>
  <c r="AU165" i="4"/>
  <c r="AY165" i="4"/>
  <c r="Q165" i="4"/>
  <c r="AE165" i="4"/>
  <c r="AN165" i="4"/>
  <c r="AV165" i="4"/>
  <c r="S165" i="4"/>
  <c r="AO165" i="4"/>
  <c r="K165" i="4"/>
  <c r="AA165" i="4"/>
  <c r="AS165" i="4"/>
  <c r="AG165" i="4"/>
  <c r="AW165" i="4"/>
  <c r="AK165" i="4"/>
  <c r="G245" i="4"/>
  <c r="K245" i="4"/>
  <c r="O245" i="4"/>
  <c r="S245" i="4"/>
  <c r="W245" i="4"/>
  <c r="AA245" i="4"/>
  <c r="AE245" i="4"/>
  <c r="AI245" i="4"/>
  <c r="AM245" i="4"/>
  <c r="AQ245" i="4"/>
  <c r="AU245" i="4"/>
  <c r="AY245" i="4"/>
  <c r="BC245" i="4"/>
  <c r="BG245" i="4"/>
  <c r="I245" i="4"/>
  <c r="M245" i="4"/>
  <c r="Q245" i="4"/>
  <c r="U245" i="4"/>
  <c r="Y245" i="4"/>
  <c r="AC245" i="4"/>
  <c r="AG245" i="4"/>
  <c r="AK245" i="4"/>
  <c r="AO245" i="4"/>
  <c r="AS245" i="4"/>
  <c r="AW245" i="4"/>
  <c r="BA245" i="4"/>
  <c r="BE245" i="4"/>
  <c r="H245" i="4"/>
  <c r="P245" i="4"/>
  <c r="X245" i="4"/>
  <c r="AF245" i="4"/>
  <c r="AN245" i="4"/>
  <c r="AV245" i="4"/>
  <c r="BD245" i="4"/>
  <c r="L245" i="4"/>
  <c r="T245" i="4"/>
  <c r="AB245" i="4"/>
  <c r="AJ245" i="4"/>
  <c r="AR245" i="4"/>
  <c r="AZ245" i="4"/>
  <c r="F245" i="4"/>
  <c r="R245" i="4"/>
  <c r="AH245" i="4"/>
  <c r="AX245" i="4"/>
  <c r="J245" i="4"/>
  <c r="AP245" i="4"/>
  <c r="AD245" i="4"/>
  <c r="V245" i="4"/>
  <c r="AL245" i="4"/>
  <c r="BB245" i="4"/>
  <c r="Z245" i="4"/>
  <c r="BF245" i="4"/>
  <c r="N245" i="4"/>
  <c r="AT245" i="4"/>
  <c r="H249" i="4"/>
  <c r="L249" i="4"/>
  <c r="P249" i="4"/>
  <c r="T249" i="4"/>
  <c r="X249" i="4"/>
  <c r="AB249" i="4"/>
  <c r="AF249" i="4"/>
  <c r="AJ249" i="4"/>
  <c r="AN249" i="4"/>
  <c r="AR249" i="4"/>
  <c r="AV249" i="4"/>
  <c r="AZ249" i="4"/>
  <c r="BD249" i="4"/>
  <c r="F249" i="4"/>
  <c r="J249" i="4"/>
  <c r="N249" i="4"/>
  <c r="R249" i="4"/>
  <c r="V249" i="4"/>
  <c r="Z249" i="4"/>
  <c r="AD249" i="4"/>
  <c r="AH249" i="4"/>
  <c r="AL249" i="4"/>
  <c r="AP249" i="4"/>
  <c r="AT249" i="4"/>
  <c r="AX249" i="4"/>
  <c r="BB249" i="4"/>
  <c r="BF249" i="4"/>
  <c r="M249" i="4"/>
  <c r="U249" i="4"/>
  <c r="AC249" i="4"/>
  <c r="AK249" i="4"/>
  <c r="AS249" i="4"/>
  <c r="BA249" i="4"/>
  <c r="I249" i="4"/>
  <c r="Q249" i="4"/>
  <c r="Y249" i="4"/>
  <c r="AG249" i="4"/>
  <c r="AO249" i="4"/>
  <c r="AW249" i="4"/>
  <c r="BE249" i="4"/>
  <c r="G249" i="4"/>
  <c r="W249" i="4"/>
  <c r="AM249" i="4"/>
  <c r="BC249" i="4"/>
  <c r="AE249" i="4"/>
  <c r="S249" i="4"/>
  <c r="AY249" i="4"/>
  <c r="K249" i="4"/>
  <c r="AA249" i="4"/>
  <c r="AQ249" i="4"/>
  <c r="BG249" i="4"/>
  <c r="O249" i="4"/>
  <c r="AU249" i="4"/>
  <c r="AI249" i="4"/>
  <c r="G169" i="4"/>
  <c r="K169" i="4"/>
  <c r="O169" i="4"/>
  <c r="S169" i="4"/>
  <c r="W169" i="4"/>
  <c r="AA169" i="4"/>
  <c r="AE169" i="4"/>
  <c r="AI169" i="4"/>
  <c r="AM169" i="4"/>
  <c r="AQ169" i="4"/>
  <c r="AU169" i="4"/>
  <c r="I169" i="4"/>
  <c r="M169" i="4"/>
  <c r="Q169" i="4"/>
  <c r="U169" i="4"/>
  <c r="Y169" i="4"/>
  <c r="AC169" i="4"/>
  <c r="AG169" i="4"/>
  <c r="AK169" i="4"/>
  <c r="AO169" i="4"/>
  <c r="AS169" i="4"/>
  <c r="AW169" i="4"/>
  <c r="J169" i="4"/>
  <c r="R169" i="4"/>
  <c r="Z169" i="4"/>
  <c r="AH169" i="4"/>
  <c r="AP169" i="4"/>
  <c r="AX169" i="4"/>
  <c r="N169" i="4"/>
  <c r="AD169" i="4"/>
  <c r="AT169" i="4"/>
  <c r="L169" i="4"/>
  <c r="T169" i="4"/>
  <c r="AB169" i="4"/>
  <c r="AJ169" i="4"/>
  <c r="AR169" i="4"/>
  <c r="F169" i="4"/>
  <c r="V169" i="4"/>
  <c r="AL169" i="4"/>
  <c r="H169" i="4"/>
  <c r="AN169" i="4"/>
  <c r="P169" i="4"/>
  <c r="AV169" i="4"/>
  <c r="X169" i="4"/>
  <c r="AF169" i="4"/>
  <c r="G58" i="124"/>
  <c r="H58" i="124"/>
  <c r="H57" i="124"/>
  <c r="I9" i="143"/>
  <c r="F58" i="143"/>
  <c r="X44" i="143"/>
  <c r="I72" i="143"/>
  <c r="F61" i="143"/>
  <c r="F50" i="143"/>
  <c r="F15" i="143"/>
  <c r="F66" i="143"/>
  <c r="F57" i="143"/>
  <c r="X72" i="143"/>
  <c r="F56" i="143"/>
  <c r="F35" i="143"/>
  <c r="Q72" i="143"/>
  <c r="F48" i="143"/>
  <c r="E48" i="143" s="1"/>
  <c r="F39" i="143"/>
  <c r="F27" i="143"/>
  <c r="F40" i="143"/>
  <c r="V52" i="143"/>
  <c r="O44" i="143"/>
  <c r="J72" i="143"/>
  <c r="J44" i="143"/>
  <c r="F36" i="143"/>
  <c r="F28" i="143"/>
  <c r="F21" i="143"/>
  <c r="K30" i="143"/>
  <c r="J9" i="143"/>
  <c r="F77" i="143"/>
  <c r="F64" i="143"/>
  <c r="F60" i="143"/>
  <c r="F13" i="143"/>
  <c r="G7" i="143"/>
  <c r="F17" i="143"/>
  <c r="F63" i="143"/>
  <c r="F54" i="143"/>
  <c r="G52" i="143"/>
  <c r="F25" i="143"/>
  <c r="L44" i="143"/>
  <c r="I44" i="143"/>
  <c r="I42" i="143" s="1"/>
  <c r="F75" i="143"/>
  <c r="G72" i="143"/>
  <c r="F47" i="143"/>
  <c r="G30" i="143"/>
  <c r="F29" i="143"/>
  <c r="F62" i="143"/>
  <c r="F51" i="143"/>
  <c r="G44" i="143"/>
  <c r="G42" i="143" s="1"/>
  <c r="F16" i="143"/>
  <c r="H11" i="138"/>
  <c r="F11" i="138" s="1"/>
  <c r="L11" i="138"/>
  <c r="C431" i="4"/>
  <c r="F431" i="4" s="1" a="1"/>
  <c r="F431" i="4" s="1"/>
  <c r="H423" i="4"/>
  <c r="P423" i="4"/>
  <c r="X423" i="4"/>
  <c r="AF423" i="4"/>
  <c r="AN423" i="4"/>
  <c r="AV423" i="4"/>
  <c r="BD423" i="4"/>
  <c r="I423" i="4"/>
  <c r="Q423" i="4"/>
  <c r="Y423" i="4"/>
  <c r="AG423" i="4"/>
  <c r="AO423" i="4"/>
  <c r="AW423" i="4"/>
  <c r="BE423" i="4"/>
  <c r="J423" i="4"/>
  <c r="R423" i="4"/>
  <c r="Z423" i="4"/>
  <c r="AH423" i="4"/>
  <c r="AP423" i="4"/>
  <c r="AX423" i="4"/>
  <c r="BF423" i="4"/>
  <c r="K423" i="4"/>
  <c r="S423" i="4"/>
  <c r="AA423" i="4"/>
  <c r="AI423" i="4"/>
  <c r="AQ423" i="4"/>
  <c r="AY423" i="4"/>
  <c r="BG423" i="4"/>
  <c r="L423" i="4"/>
  <c r="T423" i="4"/>
  <c r="AB423" i="4"/>
  <c r="AJ423" i="4"/>
  <c r="AR423" i="4"/>
  <c r="AZ423" i="4"/>
  <c r="M423" i="4"/>
  <c r="U423" i="4"/>
  <c r="AC423" i="4"/>
  <c r="AK423" i="4"/>
  <c r="AS423" i="4"/>
  <c r="BA423" i="4"/>
  <c r="N423" i="4"/>
  <c r="V423" i="4"/>
  <c r="AD423" i="4"/>
  <c r="AL423" i="4"/>
  <c r="AT423" i="4"/>
  <c r="BB423" i="4"/>
  <c r="G423" i="4"/>
  <c r="O423" i="4"/>
  <c r="W423" i="4"/>
  <c r="AE423" i="4"/>
  <c r="AM423" i="4"/>
  <c r="AU423" i="4"/>
  <c r="BC423" i="4"/>
  <c r="H407" i="4"/>
  <c r="P407" i="4"/>
  <c r="X407" i="4"/>
  <c r="AF407" i="4"/>
  <c r="AN407" i="4"/>
  <c r="AV407" i="4"/>
  <c r="BD407" i="4"/>
  <c r="I407" i="4"/>
  <c r="Q407" i="4"/>
  <c r="Y407" i="4"/>
  <c r="AG407" i="4"/>
  <c r="AO407" i="4"/>
  <c r="AW407" i="4"/>
  <c r="BE407" i="4"/>
  <c r="J407" i="4"/>
  <c r="R407" i="4"/>
  <c r="Z407" i="4"/>
  <c r="AH407" i="4"/>
  <c r="AP407" i="4"/>
  <c r="AX407" i="4"/>
  <c r="BF407" i="4"/>
  <c r="K407" i="4"/>
  <c r="S407" i="4"/>
  <c r="AA407" i="4"/>
  <c r="AI407" i="4"/>
  <c r="AQ407" i="4"/>
  <c r="AY407" i="4"/>
  <c r="BG407" i="4"/>
  <c r="M407" i="4"/>
  <c r="U407" i="4"/>
  <c r="AC407" i="4"/>
  <c r="AK407" i="4"/>
  <c r="AS407" i="4"/>
  <c r="BA407" i="4"/>
  <c r="W407" i="4"/>
  <c r="AT407" i="4"/>
  <c r="AB407" i="4"/>
  <c r="AU407" i="4"/>
  <c r="G407" i="4"/>
  <c r="AD407" i="4"/>
  <c r="AZ407" i="4"/>
  <c r="L407" i="4"/>
  <c r="AE407" i="4"/>
  <c r="BB407" i="4"/>
  <c r="N407" i="4"/>
  <c r="AJ407" i="4"/>
  <c r="BC407" i="4"/>
  <c r="O407" i="4"/>
  <c r="AL407" i="4"/>
  <c r="T407" i="4"/>
  <c r="AM407" i="4"/>
  <c r="V407" i="4"/>
  <c r="AR407" i="4"/>
  <c r="I383" i="4"/>
  <c r="Q383" i="4"/>
  <c r="Y383" i="4"/>
  <c r="AG383" i="4"/>
  <c r="AO383" i="4"/>
  <c r="AW383" i="4"/>
  <c r="BE383" i="4"/>
  <c r="J383" i="4"/>
  <c r="R383" i="4"/>
  <c r="Z383" i="4"/>
  <c r="AH383" i="4"/>
  <c r="AP383" i="4"/>
  <c r="AX383" i="4"/>
  <c r="BF383" i="4"/>
  <c r="K383" i="4"/>
  <c r="S383" i="4"/>
  <c r="AA383" i="4"/>
  <c r="AI383" i="4"/>
  <c r="AQ383" i="4"/>
  <c r="AY383" i="4"/>
  <c r="BG383" i="4"/>
  <c r="L383" i="4"/>
  <c r="T383" i="4"/>
  <c r="AB383" i="4"/>
  <c r="AJ383" i="4"/>
  <c r="AR383" i="4"/>
  <c r="AZ383" i="4"/>
  <c r="M383" i="4"/>
  <c r="U383" i="4"/>
  <c r="AC383" i="4"/>
  <c r="AK383" i="4"/>
  <c r="AS383" i="4"/>
  <c r="BA383" i="4"/>
  <c r="N383" i="4"/>
  <c r="V383" i="4"/>
  <c r="AD383" i="4"/>
  <c r="AL383" i="4"/>
  <c r="AT383" i="4"/>
  <c r="BB383" i="4"/>
  <c r="G383" i="4"/>
  <c r="O383" i="4"/>
  <c r="W383" i="4"/>
  <c r="AE383" i="4"/>
  <c r="AM383" i="4"/>
  <c r="AU383" i="4"/>
  <c r="BC383" i="4"/>
  <c r="H383" i="4"/>
  <c r="P383" i="4"/>
  <c r="X383" i="4"/>
  <c r="AF383" i="4"/>
  <c r="AN383" i="4"/>
  <c r="AV383" i="4"/>
  <c r="BD383" i="4"/>
  <c r="I367" i="4"/>
  <c r="Q367" i="4"/>
  <c r="Y367" i="4"/>
  <c r="AG367" i="4"/>
  <c r="AO367" i="4"/>
  <c r="AW367" i="4"/>
  <c r="J367" i="4"/>
  <c r="R367" i="4"/>
  <c r="Z367" i="4"/>
  <c r="AH367" i="4"/>
  <c r="AP367" i="4"/>
  <c r="AX367" i="4"/>
  <c r="N367" i="4"/>
  <c r="V367" i="4"/>
  <c r="AD367" i="4"/>
  <c r="AL367" i="4"/>
  <c r="AT367" i="4"/>
  <c r="H367" i="4"/>
  <c r="K367" i="4"/>
  <c r="W367" i="4"/>
  <c r="AJ367" i="4"/>
  <c r="AV367" i="4"/>
  <c r="BF367" i="4"/>
  <c r="L367" i="4"/>
  <c r="X367" i="4"/>
  <c r="AK367" i="4"/>
  <c r="AY367" i="4"/>
  <c r="BG367" i="4"/>
  <c r="M367" i="4"/>
  <c r="AA367" i="4"/>
  <c r="AM367" i="4"/>
  <c r="AZ367" i="4"/>
  <c r="O367" i="4"/>
  <c r="AB367" i="4"/>
  <c r="AN367" i="4"/>
  <c r="BA367" i="4"/>
  <c r="P367" i="4"/>
  <c r="AC367" i="4"/>
  <c r="AQ367" i="4"/>
  <c r="BB367" i="4"/>
  <c r="S367" i="4"/>
  <c r="AE367" i="4"/>
  <c r="AR367" i="4"/>
  <c r="BC367" i="4"/>
  <c r="T367" i="4"/>
  <c r="AF367" i="4"/>
  <c r="AS367" i="4"/>
  <c r="BD367" i="4"/>
  <c r="G367" i="4"/>
  <c r="U367" i="4"/>
  <c r="AI367" i="4"/>
  <c r="AU367" i="4"/>
  <c r="BE367" i="4"/>
  <c r="M351" i="4"/>
  <c r="U351" i="4"/>
  <c r="AC351" i="4"/>
  <c r="AK351" i="4"/>
  <c r="AS351" i="4"/>
  <c r="BA351" i="4"/>
  <c r="N351" i="4"/>
  <c r="V351" i="4"/>
  <c r="AD351" i="4"/>
  <c r="AL351" i="4"/>
  <c r="AT351" i="4"/>
  <c r="BB351" i="4"/>
  <c r="G351" i="4"/>
  <c r="O351" i="4"/>
  <c r="W351" i="4"/>
  <c r="AE351" i="4"/>
  <c r="AM351" i="4"/>
  <c r="AU351" i="4"/>
  <c r="BC351" i="4"/>
  <c r="H351" i="4"/>
  <c r="P351" i="4"/>
  <c r="X351" i="4"/>
  <c r="AF351" i="4"/>
  <c r="AN351" i="4"/>
  <c r="AV351" i="4"/>
  <c r="BD351" i="4"/>
  <c r="I351" i="4"/>
  <c r="Q351" i="4"/>
  <c r="Y351" i="4"/>
  <c r="AG351" i="4"/>
  <c r="AO351" i="4"/>
  <c r="AW351" i="4"/>
  <c r="BE351" i="4"/>
  <c r="J351" i="4"/>
  <c r="R351" i="4"/>
  <c r="Z351" i="4"/>
  <c r="AH351" i="4"/>
  <c r="AP351" i="4"/>
  <c r="AX351" i="4"/>
  <c r="BF351" i="4"/>
  <c r="K351" i="4"/>
  <c r="S351" i="4"/>
  <c r="AA351" i="4"/>
  <c r="AI351" i="4"/>
  <c r="AQ351" i="4"/>
  <c r="AY351" i="4"/>
  <c r="BG351" i="4"/>
  <c r="L351" i="4"/>
  <c r="T351" i="4"/>
  <c r="AB351" i="4"/>
  <c r="AJ351" i="4"/>
  <c r="AR351" i="4"/>
  <c r="AZ351" i="4"/>
  <c r="F335" i="4" a="1"/>
  <c r="F335" i="4" s="1"/>
  <c r="I335" i="4" a="1"/>
  <c r="I335" i="4" s="1"/>
  <c r="Q335" i="4" a="1"/>
  <c r="Q335" i="4" s="1"/>
  <c r="Y335" i="4" a="1"/>
  <c r="Y335" i="4" s="1"/>
  <c r="AG335" i="4" a="1"/>
  <c r="AG335" i="4" s="1"/>
  <c r="AO335" i="4" a="1"/>
  <c r="AO335" i="4" s="1"/>
  <c r="AW335" i="4" a="1"/>
  <c r="AW335" i="4" s="1"/>
  <c r="BE335" i="4" a="1"/>
  <c r="BE335" i="4" s="1"/>
  <c r="J335" i="4" a="1"/>
  <c r="J335" i="4" s="1"/>
  <c r="R335" i="4" a="1"/>
  <c r="R335" i="4" s="1"/>
  <c r="Z335" i="4" a="1"/>
  <c r="Z335" i="4" s="1"/>
  <c r="AH335" i="4" a="1"/>
  <c r="AH335" i="4" s="1"/>
  <c r="AP335" i="4" a="1"/>
  <c r="AP335" i="4" s="1"/>
  <c r="AX335" i="4" a="1"/>
  <c r="AX335" i="4" s="1"/>
  <c r="BF335" i="4" a="1"/>
  <c r="BF335" i="4" s="1"/>
  <c r="K335" i="4" a="1"/>
  <c r="K335" i="4" s="1"/>
  <c r="S335" i="4" a="1"/>
  <c r="S335" i="4" s="1"/>
  <c r="AA335" i="4" a="1"/>
  <c r="AA335" i="4" s="1"/>
  <c r="AI335" i="4" a="1"/>
  <c r="AI335" i="4" s="1"/>
  <c r="AQ335" i="4" a="1"/>
  <c r="AQ335" i="4" s="1"/>
  <c r="AY335" i="4" a="1"/>
  <c r="AY335" i="4" s="1"/>
  <c r="BG335" i="4" a="1"/>
  <c r="BG335" i="4" s="1"/>
  <c r="L335" i="4" a="1"/>
  <c r="L335" i="4" s="1"/>
  <c r="T335" i="4" a="1"/>
  <c r="T335" i="4" s="1"/>
  <c r="AB335" i="4" a="1"/>
  <c r="AB335" i="4" s="1"/>
  <c r="AJ335" i="4" a="1"/>
  <c r="AJ335" i="4" s="1"/>
  <c r="AR335" i="4" a="1"/>
  <c r="AR335" i="4" s="1"/>
  <c r="AZ335" i="4" a="1"/>
  <c r="AZ335" i="4" s="1"/>
  <c r="M335" i="4" a="1"/>
  <c r="M335" i="4" s="1"/>
  <c r="U335" i="4" a="1"/>
  <c r="U335" i="4" s="1"/>
  <c r="AC335" i="4" a="1"/>
  <c r="AC335" i="4" s="1"/>
  <c r="AK335" i="4" a="1"/>
  <c r="AK335" i="4" s="1"/>
  <c r="AS335" i="4" a="1"/>
  <c r="AS335" i="4" s="1"/>
  <c r="BA335" i="4" a="1"/>
  <c r="BA335" i="4" s="1"/>
  <c r="N335" i="4" a="1"/>
  <c r="N335" i="4" s="1"/>
  <c r="V335" i="4" a="1"/>
  <c r="V335" i="4" s="1"/>
  <c r="AD335" i="4" a="1"/>
  <c r="AD335" i="4" s="1"/>
  <c r="AL335" i="4" a="1"/>
  <c r="AL335" i="4" s="1"/>
  <c r="AT335" i="4" a="1"/>
  <c r="AT335" i="4" s="1"/>
  <c r="BB335" i="4" a="1"/>
  <c r="BB335" i="4" s="1"/>
  <c r="G335" i="4" a="1"/>
  <c r="G335" i="4" s="1"/>
  <c r="O335" i="4" a="1"/>
  <c r="O335" i="4" s="1"/>
  <c r="W335" i="4" a="1"/>
  <c r="W335" i="4" s="1"/>
  <c r="AE335" i="4" a="1"/>
  <c r="AE335" i="4" s="1"/>
  <c r="AM335" i="4" a="1"/>
  <c r="AM335" i="4" s="1"/>
  <c r="AU335" i="4" a="1"/>
  <c r="AU335" i="4" s="1"/>
  <c r="BC335" i="4" a="1"/>
  <c r="BC335" i="4" s="1"/>
  <c r="H335" i="4" a="1"/>
  <c r="H335" i="4" s="1"/>
  <c r="P335" i="4" a="1"/>
  <c r="P335" i="4" s="1"/>
  <c r="X335" i="4" a="1"/>
  <c r="X335" i="4" s="1"/>
  <c r="AF335" i="4" a="1"/>
  <c r="AF335" i="4" s="1"/>
  <c r="AN335" i="4" a="1"/>
  <c r="AN335" i="4" s="1"/>
  <c r="AV335" i="4" a="1"/>
  <c r="AV335" i="4" s="1"/>
  <c r="BD335" i="4" a="1"/>
  <c r="BD335" i="4" s="1"/>
  <c r="G319" i="4"/>
  <c r="O319" i="4"/>
  <c r="AE319" i="4"/>
  <c r="AU319" i="4"/>
  <c r="BC319" i="4"/>
  <c r="P319" i="4"/>
  <c r="X319" i="4"/>
  <c r="AF319" i="4"/>
  <c r="AV319" i="4"/>
  <c r="BD319" i="4"/>
  <c r="AG319" i="4"/>
  <c r="AO319" i="4"/>
  <c r="AW319" i="4"/>
  <c r="BE319" i="4"/>
  <c r="J319" i="4"/>
  <c r="AH319" i="4"/>
  <c r="AP319" i="4"/>
  <c r="AX319" i="4"/>
  <c r="BF319" i="4"/>
  <c r="K319" i="4"/>
  <c r="S319" i="4"/>
  <c r="AI319" i="4"/>
  <c r="AQ319" i="4"/>
  <c r="BG319" i="4"/>
  <c r="L319" i="4"/>
  <c r="T319" i="4"/>
  <c r="AB319" i="4"/>
  <c r="AJ319" i="4"/>
  <c r="AR319" i="4"/>
  <c r="M319" i="4"/>
  <c r="U319" i="4"/>
  <c r="AC319" i="4"/>
  <c r="AS319" i="4"/>
  <c r="BA319" i="4"/>
  <c r="AD319" i="4"/>
  <c r="AL319" i="4"/>
  <c r="AT319" i="4"/>
  <c r="BB319" i="4"/>
  <c r="V319" i="4"/>
  <c r="AG271" i="4"/>
  <c r="AO271" i="4"/>
  <c r="AW271" i="4"/>
  <c r="BE271" i="4"/>
  <c r="K271" i="4"/>
  <c r="S271" i="4"/>
  <c r="AI271" i="4"/>
  <c r="AQ271" i="4"/>
  <c r="BG271" i="4"/>
  <c r="L271" i="4"/>
  <c r="T271" i="4"/>
  <c r="AB271" i="4"/>
  <c r="AJ271" i="4"/>
  <c r="AR271" i="4"/>
  <c r="M271" i="4"/>
  <c r="U271" i="4"/>
  <c r="AC271" i="4"/>
  <c r="AS271" i="4"/>
  <c r="BA271" i="4"/>
  <c r="P271" i="4"/>
  <c r="X271" i="4"/>
  <c r="AF271" i="4"/>
  <c r="AV271" i="4"/>
  <c r="BD271" i="4"/>
  <c r="AU271" i="4"/>
  <c r="G271" i="4"/>
  <c r="AD271" i="4"/>
  <c r="AX271" i="4"/>
  <c r="J271" i="4"/>
  <c r="AE271" i="4"/>
  <c r="BB271" i="4"/>
  <c r="AH271" i="4"/>
  <c r="BC271" i="4"/>
  <c r="O271" i="4"/>
  <c r="AL271" i="4"/>
  <c r="BF271" i="4"/>
  <c r="V271" i="4"/>
  <c r="AP271" i="4"/>
  <c r="AT271" i="4"/>
  <c r="K279" i="4"/>
  <c r="S279" i="4"/>
  <c r="AA279" i="4"/>
  <c r="AI279" i="4"/>
  <c r="AQ279" i="4"/>
  <c r="AY279" i="4"/>
  <c r="BG279" i="4"/>
  <c r="M279" i="4"/>
  <c r="U279" i="4"/>
  <c r="AC279" i="4"/>
  <c r="AK279" i="4"/>
  <c r="AS279" i="4"/>
  <c r="BA279" i="4"/>
  <c r="N279" i="4"/>
  <c r="V279" i="4"/>
  <c r="AD279" i="4"/>
  <c r="AL279" i="4"/>
  <c r="AT279" i="4"/>
  <c r="BB279" i="4"/>
  <c r="G279" i="4"/>
  <c r="O279" i="4"/>
  <c r="W279" i="4"/>
  <c r="AE279" i="4"/>
  <c r="AM279" i="4"/>
  <c r="AU279" i="4"/>
  <c r="BC279" i="4"/>
  <c r="T279" i="4"/>
  <c r="AJ279" i="4"/>
  <c r="AZ279" i="4"/>
  <c r="H279" i="4"/>
  <c r="X279" i="4"/>
  <c r="AN279" i="4"/>
  <c r="BD279" i="4"/>
  <c r="I279" i="4"/>
  <c r="Y279" i="4"/>
  <c r="AO279" i="4"/>
  <c r="BE279" i="4"/>
  <c r="J279" i="4"/>
  <c r="Z279" i="4"/>
  <c r="AP279" i="4"/>
  <c r="BF279" i="4"/>
  <c r="L279" i="4"/>
  <c r="AB279" i="4"/>
  <c r="AR279" i="4"/>
  <c r="P279" i="4"/>
  <c r="AF279" i="4"/>
  <c r="AV279" i="4"/>
  <c r="Q279" i="4"/>
  <c r="AG279" i="4"/>
  <c r="AW279" i="4"/>
  <c r="R279" i="4"/>
  <c r="AH279" i="4"/>
  <c r="AX279" i="4"/>
  <c r="C287" i="4"/>
  <c r="C295" i="4"/>
  <c r="K255" i="4"/>
  <c r="S255" i="4"/>
  <c r="AA255" i="4"/>
  <c r="AI255" i="4"/>
  <c r="AQ255" i="4"/>
  <c r="AY255" i="4"/>
  <c r="BG255" i="4"/>
  <c r="M255" i="4"/>
  <c r="U255" i="4"/>
  <c r="AC255" i="4"/>
  <c r="AK255" i="4"/>
  <c r="AS255" i="4"/>
  <c r="BA255" i="4"/>
  <c r="N255" i="4"/>
  <c r="V255" i="4"/>
  <c r="AD255" i="4"/>
  <c r="AL255" i="4"/>
  <c r="AT255" i="4"/>
  <c r="BB255" i="4"/>
  <c r="G255" i="4"/>
  <c r="O255" i="4"/>
  <c r="W255" i="4"/>
  <c r="AE255" i="4"/>
  <c r="AM255" i="4"/>
  <c r="AU255" i="4"/>
  <c r="BC255" i="4"/>
  <c r="H255" i="4"/>
  <c r="P255" i="4"/>
  <c r="X255" i="4"/>
  <c r="AF255" i="4"/>
  <c r="AN255" i="4"/>
  <c r="AV255" i="4"/>
  <c r="BD255" i="4"/>
  <c r="I255" i="4"/>
  <c r="Q255" i="4"/>
  <c r="Y255" i="4"/>
  <c r="AG255" i="4"/>
  <c r="AO255" i="4"/>
  <c r="AW255" i="4"/>
  <c r="BE255" i="4"/>
  <c r="J255" i="4"/>
  <c r="R255" i="4"/>
  <c r="Z255" i="4"/>
  <c r="AH255" i="4"/>
  <c r="AP255" i="4"/>
  <c r="AX255" i="4"/>
  <c r="BF255" i="4"/>
  <c r="AZ255" i="4"/>
  <c r="L255" i="4"/>
  <c r="T255" i="4"/>
  <c r="AB255" i="4"/>
  <c r="AJ255" i="4"/>
  <c r="AR255" i="4"/>
  <c r="F239" i="4" a="1"/>
  <c r="F239" i="4" s="1"/>
  <c r="L239" i="4" a="1"/>
  <c r="L239" i="4" s="1"/>
  <c r="T239" i="4" a="1"/>
  <c r="T239" i="4" s="1"/>
  <c r="AB239" i="4" a="1"/>
  <c r="AB239" i="4" s="1"/>
  <c r="AJ239" i="4" a="1"/>
  <c r="AJ239" i="4" s="1"/>
  <c r="AR239" i="4" a="1"/>
  <c r="AR239" i="4" s="1"/>
  <c r="AZ239" i="4" a="1"/>
  <c r="AZ239" i="4" s="1"/>
  <c r="M239" i="4" a="1"/>
  <c r="M239" i="4" s="1"/>
  <c r="U239" i="4" a="1"/>
  <c r="U239" i="4" s="1"/>
  <c r="AC239" i="4" a="1"/>
  <c r="AC239" i="4" s="1"/>
  <c r="AK239" i="4" a="1"/>
  <c r="AK239" i="4" s="1"/>
  <c r="AS239" i="4" a="1"/>
  <c r="AS239" i="4" s="1"/>
  <c r="BA239" i="4" a="1"/>
  <c r="BA239" i="4" s="1"/>
  <c r="N239" i="4" a="1"/>
  <c r="N239" i="4" s="1"/>
  <c r="V239" i="4" a="1"/>
  <c r="V239" i="4" s="1"/>
  <c r="AD239" i="4" a="1"/>
  <c r="AD239" i="4" s="1"/>
  <c r="AL239" i="4" a="1"/>
  <c r="AL239" i="4" s="1"/>
  <c r="AT239" i="4" a="1"/>
  <c r="AT239" i="4" s="1"/>
  <c r="BB239" i="4" a="1"/>
  <c r="BB239" i="4" s="1"/>
  <c r="G239" i="4" a="1"/>
  <c r="G239" i="4" s="1"/>
  <c r="O239" i="4" a="1"/>
  <c r="O239" i="4" s="1"/>
  <c r="W239" i="4" a="1"/>
  <c r="W239" i="4" s="1"/>
  <c r="AE239" i="4" a="1"/>
  <c r="AE239" i="4" s="1"/>
  <c r="AM239" i="4" a="1"/>
  <c r="AM239" i="4" s="1"/>
  <c r="AU239" i="4" a="1"/>
  <c r="AU239" i="4" s="1"/>
  <c r="BC239" i="4" a="1"/>
  <c r="BC239" i="4" s="1"/>
  <c r="H239" i="4" a="1"/>
  <c r="H239" i="4" s="1"/>
  <c r="P239" i="4" a="1"/>
  <c r="P239" i="4" s="1"/>
  <c r="X239" i="4" a="1"/>
  <c r="X239" i="4" s="1"/>
  <c r="AF239" i="4" a="1"/>
  <c r="AF239" i="4" s="1"/>
  <c r="AN239" i="4" a="1"/>
  <c r="AN239" i="4" s="1"/>
  <c r="AV239" i="4" a="1"/>
  <c r="AV239" i="4" s="1"/>
  <c r="BD239" i="4" a="1"/>
  <c r="BD239" i="4" s="1"/>
  <c r="I239" i="4" a="1"/>
  <c r="I239" i="4" s="1"/>
  <c r="Q239" i="4" a="1"/>
  <c r="Q239" i="4" s="1"/>
  <c r="Y239" i="4" a="1"/>
  <c r="Y239" i="4" s="1"/>
  <c r="AG239" i="4" a="1"/>
  <c r="AG239" i="4" s="1"/>
  <c r="AO239" i="4" a="1"/>
  <c r="AO239" i="4" s="1"/>
  <c r="AW239" i="4" a="1"/>
  <c r="AW239" i="4" s="1"/>
  <c r="BE239" i="4" a="1"/>
  <c r="BE239" i="4" s="1"/>
  <c r="J239" i="4" a="1"/>
  <c r="J239" i="4" s="1"/>
  <c r="R239" i="4" a="1"/>
  <c r="R239" i="4" s="1"/>
  <c r="Z239" i="4" a="1"/>
  <c r="Z239" i="4" s="1"/>
  <c r="AH239" i="4" a="1"/>
  <c r="AH239" i="4" s="1"/>
  <c r="AP239" i="4" a="1"/>
  <c r="AP239" i="4" s="1"/>
  <c r="AX239" i="4" a="1"/>
  <c r="AX239" i="4" s="1"/>
  <c r="BF239" i="4" a="1"/>
  <c r="BF239" i="4" s="1"/>
  <c r="K239" i="4" a="1"/>
  <c r="K239" i="4" s="1"/>
  <c r="S239" i="4" a="1"/>
  <c r="S239" i="4" s="1"/>
  <c r="AA239" i="4" a="1"/>
  <c r="AA239" i="4" s="1"/>
  <c r="AI239" i="4" a="1"/>
  <c r="AI239" i="4" s="1"/>
  <c r="AQ239" i="4" a="1"/>
  <c r="AQ239" i="4" s="1"/>
  <c r="AY239" i="4" a="1"/>
  <c r="AY239" i="4" s="1"/>
  <c r="BG239" i="4" a="1"/>
  <c r="BG239" i="4" s="1"/>
  <c r="H223" i="4"/>
  <c r="P223" i="4"/>
  <c r="X223" i="4"/>
  <c r="AF223" i="4"/>
  <c r="AN223" i="4"/>
  <c r="AV223" i="4"/>
  <c r="BD223" i="4"/>
  <c r="I223" i="4"/>
  <c r="Q223" i="4"/>
  <c r="Y223" i="4"/>
  <c r="AG223" i="4"/>
  <c r="AO223" i="4"/>
  <c r="AW223" i="4"/>
  <c r="BE223" i="4"/>
  <c r="J223" i="4"/>
  <c r="R223" i="4"/>
  <c r="Z223" i="4"/>
  <c r="AH223" i="4"/>
  <c r="AP223" i="4"/>
  <c r="AX223" i="4"/>
  <c r="BF223" i="4"/>
  <c r="K223" i="4"/>
  <c r="S223" i="4"/>
  <c r="AA223" i="4"/>
  <c r="AI223" i="4"/>
  <c r="AQ223" i="4"/>
  <c r="AY223" i="4"/>
  <c r="BG223" i="4"/>
  <c r="L223" i="4"/>
  <c r="T223" i="4"/>
  <c r="AB223" i="4"/>
  <c r="AJ223" i="4"/>
  <c r="AR223" i="4"/>
  <c r="AZ223" i="4"/>
  <c r="M223" i="4"/>
  <c r="U223" i="4"/>
  <c r="AC223" i="4"/>
  <c r="AK223" i="4"/>
  <c r="AS223" i="4"/>
  <c r="BA223" i="4"/>
  <c r="N223" i="4"/>
  <c r="V223" i="4"/>
  <c r="AD223" i="4"/>
  <c r="AL223" i="4"/>
  <c r="AT223" i="4"/>
  <c r="BB223" i="4"/>
  <c r="G223" i="4"/>
  <c r="O223" i="4"/>
  <c r="W223" i="4"/>
  <c r="AE223" i="4"/>
  <c r="AM223" i="4"/>
  <c r="AU223" i="4"/>
  <c r="BC223" i="4"/>
  <c r="L207" i="4"/>
  <c r="T207" i="4"/>
  <c r="AB207" i="4"/>
  <c r="AJ207" i="4"/>
  <c r="AR207" i="4"/>
  <c r="AZ207" i="4"/>
  <c r="M207" i="4"/>
  <c r="U207" i="4"/>
  <c r="AC207" i="4"/>
  <c r="AK207" i="4"/>
  <c r="AS207" i="4"/>
  <c r="BA207" i="4"/>
  <c r="N207" i="4"/>
  <c r="V207" i="4"/>
  <c r="AD207" i="4"/>
  <c r="AL207" i="4"/>
  <c r="AT207" i="4"/>
  <c r="BB207" i="4"/>
  <c r="G207" i="4"/>
  <c r="O207" i="4"/>
  <c r="W207" i="4"/>
  <c r="AE207" i="4"/>
  <c r="AM207" i="4"/>
  <c r="AU207" i="4"/>
  <c r="BC207" i="4"/>
  <c r="H207" i="4"/>
  <c r="P207" i="4"/>
  <c r="X207" i="4"/>
  <c r="AF207" i="4"/>
  <c r="AN207" i="4"/>
  <c r="AV207" i="4"/>
  <c r="BD207" i="4"/>
  <c r="I207" i="4"/>
  <c r="Q207" i="4"/>
  <c r="Y207" i="4"/>
  <c r="AG207" i="4"/>
  <c r="AO207" i="4"/>
  <c r="AW207" i="4"/>
  <c r="BE207" i="4"/>
  <c r="J207" i="4"/>
  <c r="R207" i="4"/>
  <c r="Z207" i="4"/>
  <c r="AH207" i="4"/>
  <c r="AP207" i="4"/>
  <c r="AX207" i="4"/>
  <c r="BF207" i="4"/>
  <c r="K207" i="4"/>
  <c r="S207" i="4"/>
  <c r="AA207" i="4"/>
  <c r="AI207" i="4"/>
  <c r="AQ207" i="4"/>
  <c r="AY207" i="4"/>
  <c r="BG207" i="4"/>
  <c r="K175" i="4"/>
  <c r="S175" i="4"/>
  <c r="AA175" i="4"/>
  <c r="AI175" i="4"/>
  <c r="AQ175" i="4"/>
  <c r="AY175" i="4"/>
  <c r="BG175" i="4"/>
  <c r="L175" i="4"/>
  <c r="T175" i="4"/>
  <c r="AB175" i="4"/>
  <c r="AJ175" i="4"/>
  <c r="AR175" i="4"/>
  <c r="AZ175" i="4"/>
  <c r="M175" i="4"/>
  <c r="U175" i="4"/>
  <c r="AC175" i="4"/>
  <c r="AK175" i="4"/>
  <c r="AS175" i="4"/>
  <c r="BA175" i="4"/>
  <c r="N175" i="4"/>
  <c r="V175" i="4"/>
  <c r="AD175" i="4"/>
  <c r="AL175" i="4"/>
  <c r="AT175" i="4"/>
  <c r="BB175" i="4"/>
  <c r="G175" i="4"/>
  <c r="O175" i="4"/>
  <c r="W175" i="4"/>
  <c r="AE175" i="4"/>
  <c r="AM175" i="4"/>
  <c r="AU175" i="4"/>
  <c r="BC175" i="4"/>
  <c r="H175" i="4"/>
  <c r="P175" i="4"/>
  <c r="X175" i="4"/>
  <c r="AF175" i="4"/>
  <c r="AN175" i="4"/>
  <c r="AV175" i="4"/>
  <c r="BD175" i="4"/>
  <c r="I175" i="4"/>
  <c r="Q175" i="4"/>
  <c r="Y175" i="4"/>
  <c r="AG175" i="4"/>
  <c r="AO175" i="4"/>
  <c r="AW175" i="4"/>
  <c r="BE175" i="4"/>
  <c r="J175" i="4"/>
  <c r="R175" i="4"/>
  <c r="Z175" i="4"/>
  <c r="AH175" i="4"/>
  <c r="AP175" i="4"/>
  <c r="AX175" i="4"/>
  <c r="BF175" i="4"/>
  <c r="G159" i="4"/>
  <c r="O159" i="4"/>
  <c r="W159" i="4"/>
  <c r="AE159" i="4"/>
  <c r="AM159" i="4"/>
  <c r="AU159" i="4"/>
  <c r="BC159" i="4"/>
  <c r="H159" i="4"/>
  <c r="P159" i="4"/>
  <c r="X159" i="4"/>
  <c r="AF159" i="4"/>
  <c r="AN159" i="4"/>
  <c r="AV159" i="4"/>
  <c r="BD159" i="4"/>
  <c r="I159" i="4"/>
  <c r="Q159" i="4"/>
  <c r="Y159" i="4"/>
  <c r="AG159" i="4"/>
  <c r="AO159" i="4"/>
  <c r="AW159" i="4"/>
  <c r="BE159" i="4"/>
  <c r="J159" i="4"/>
  <c r="R159" i="4"/>
  <c r="Z159" i="4"/>
  <c r="AH159" i="4"/>
  <c r="AP159" i="4"/>
  <c r="AX159" i="4"/>
  <c r="BF159" i="4"/>
  <c r="K159" i="4"/>
  <c r="S159" i="4"/>
  <c r="AA159" i="4"/>
  <c r="AI159" i="4"/>
  <c r="AQ159" i="4"/>
  <c r="AY159" i="4"/>
  <c r="BG159" i="4"/>
  <c r="L159" i="4"/>
  <c r="T159" i="4"/>
  <c r="AB159" i="4"/>
  <c r="AJ159" i="4"/>
  <c r="AR159" i="4"/>
  <c r="AZ159" i="4"/>
  <c r="M159" i="4"/>
  <c r="U159" i="4"/>
  <c r="AC159" i="4"/>
  <c r="AK159" i="4"/>
  <c r="AS159" i="4"/>
  <c r="BA159" i="4"/>
  <c r="N159" i="4"/>
  <c r="V159" i="4"/>
  <c r="AD159" i="4"/>
  <c r="AL159" i="4"/>
  <c r="AT159" i="4"/>
  <c r="BB159" i="4"/>
  <c r="P143" i="4"/>
  <c r="X143" i="4"/>
  <c r="AF143" i="4"/>
  <c r="AV143" i="4"/>
  <c r="BD143" i="4"/>
  <c r="AG143" i="4"/>
  <c r="AO143" i="4"/>
  <c r="AW143" i="4"/>
  <c r="BE143" i="4"/>
  <c r="J143" i="4"/>
  <c r="AH143" i="4"/>
  <c r="AP143" i="4"/>
  <c r="AX143" i="4"/>
  <c r="BF143" i="4"/>
  <c r="K143" i="4"/>
  <c r="S143" i="4"/>
  <c r="AI143" i="4"/>
  <c r="AQ143" i="4"/>
  <c r="BG143" i="4"/>
  <c r="L143" i="4"/>
  <c r="T143" i="4"/>
  <c r="AB143" i="4"/>
  <c r="AJ143" i="4"/>
  <c r="AR143" i="4"/>
  <c r="M143" i="4"/>
  <c r="U143" i="4"/>
  <c r="AC143" i="4"/>
  <c r="AS143" i="4"/>
  <c r="BA143" i="4"/>
  <c r="V143" i="4"/>
  <c r="AD143" i="4"/>
  <c r="AL143" i="4"/>
  <c r="AT143" i="4"/>
  <c r="BB143" i="4"/>
  <c r="G143" i="4"/>
  <c r="O143" i="4"/>
  <c r="AE143" i="4"/>
  <c r="AU143" i="4"/>
  <c r="BC143" i="4"/>
  <c r="F128" i="4" a="1"/>
  <c r="F128" i="4" s="1"/>
  <c r="G128" i="4" a="1"/>
  <c r="G128" i="4" s="1"/>
  <c r="O128" i="4" a="1"/>
  <c r="O128" i="4" s="1"/>
  <c r="AE128" i="4" a="1"/>
  <c r="AE128" i="4" s="1"/>
  <c r="AU128" i="4" a="1"/>
  <c r="AU128" i="4" s="1"/>
  <c r="BC128" i="4" a="1"/>
  <c r="BC128" i="4" s="1"/>
  <c r="H128" i="4" a="1"/>
  <c r="H128" i="4" s="1"/>
  <c r="P128" i="4" a="1"/>
  <c r="P128" i="4" s="1"/>
  <c r="X128" i="4" a="1"/>
  <c r="X128" i="4" s="1"/>
  <c r="AF128" i="4" a="1"/>
  <c r="AF128" i="4" s="1"/>
  <c r="AV128" i="4" a="1"/>
  <c r="AV128" i="4" s="1"/>
  <c r="BD128" i="4" a="1"/>
  <c r="BD128" i="4" s="1"/>
  <c r="I128" i="4" a="1"/>
  <c r="I128" i="4" s="1"/>
  <c r="AG128" i="4" a="1"/>
  <c r="AG128" i="4" s="1"/>
  <c r="AO128" i="4" a="1"/>
  <c r="AO128" i="4" s="1"/>
  <c r="AW128" i="4" a="1"/>
  <c r="AW128" i="4" s="1"/>
  <c r="BE128" i="4" a="1"/>
  <c r="BE128" i="4" s="1"/>
  <c r="J128" i="4" a="1"/>
  <c r="J128" i="4" s="1"/>
  <c r="AH128" i="4" a="1"/>
  <c r="AH128" i="4" s="1"/>
  <c r="AP128" i="4" a="1"/>
  <c r="AP128" i="4" s="1"/>
  <c r="AX128" i="4" a="1"/>
  <c r="AX128" i="4" s="1"/>
  <c r="BF128" i="4" a="1"/>
  <c r="BF128" i="4" s="1"/>
  <c r="K128" i="4" a="1"/>
  <c r="K128" i="4" s="1"/>
  <c r="S128" i="4" a="1"/>
  <c r="S128" i="4" s="1"/>
  <c r="AI128" i="4" a="1"/>
  <c r="AI128" i="4" s="1"/>
  <c r="AQ128" i="4" a="1"/>
  <c r="AQ128" i="4" s="1"/>
  <c r="BG128" i="4" a="1"/>
  <c r="BG128" i="4" s="1"/>
  <c r="L128" i="4" a="1"/>
  <c r="L128" i="4" s="1"/>
  <c r="T128" i="4" a="1"/>
  <c r="T128" i="4" s="1"/>
  <c r="AB128" i="4" a="1"/>
  <c r="AB128" i="4" s="1"/>
  <c r="AJ128" i="4" a="1"/>
  <c r="AJ128" i="4" s="1"/>
  <c r="AR128" i="4" a="1"/>
  <c r="AR128" i="4" s="1"/>
  <c r="M128" i="4" a="1"/>
  <c r="M128" i="4" s="1"/>
  <c r="U128" i="4" a="1"/>
  <c r="U128" i="4" s="1"/>
  <c r="AC128" i="4" a="1"/>
  <c r="AC128" i="4" s="1"/>
  <c r="AS128" i="4" a="1"/>
  <c r="AS128" i="4" s="1"/>
  <c r="BA128" i="4" a="1"/>
  <c r="BA128" i="4" s="1"/>
  <c r="V128" i="4" a="1"/>
  <c r="V128" i="4" s="1"/>
  <c r="AD128" i="4" a="1"/>
  <c r="AD128" i="4" s="1"/>
  <c r="AL128" i="4" a="1"/>
  <c r="AL128" i="4" s="1"/>
  <c r="AT128" i="4" a="1"/>
  <c r="AT128" i="4" s="1"/>
  <c r="BB128" i="4" a="1"/>
  <c r="BB128" i="4" s="1"/>
  <c r="F117" i="4" a="1"/>
  <c r="F117" i="4" s="1"/>
  <c r="N117" i="4" a="1"/>
  <c r="N117" i="4" s="1"/>
  <c r="V117" i="4" a="1"/>
  <c r="V117" i="4" s="1"/>
  <c r="AD117" i="4" a="1"/>
  <c r="AD117" i="4" s="1"/>
  <c r="AL117" i="4" a="1"/>
  <c r="AL117" i="4" s="1"/>
  <c r="AT117" i="4" a="1"/>
  <c r="AT117" i="4" s="1"/>
  <c r="BB117" i="4" a="1"/>
  <c r="BB117" i="4" s="1"/>
  <c r="G117" i="4" a="1"/>
  <c r="G117" i="4" s="1"/>
  <c r="O117" i="4" a="1"/>
  <c r="O117" i="4" s="1"/>
  <c r="W117" i="4" a="1"/>
  <c r="W117" i="4" s="1"/>
  <c r="AE117" i="4" a="1"/>
  <c r="AE117" i="4" s="1"/>
  <c r="AM117" i="4" a="1"/>
  <c r="AM117" i="4" s="1"/>
  <c r="AU117" i="4" a="1"/>
  <c r="AU117" i="4" s="1"/>
  <c r="BC117" i="4" a="1"/>
  <c r="BC117" i="4" s="1"/>
  <c r="H117" i="4" a="1"/>
  <c r="H117" i="4" s="1"/>
  <c r="P117" i="4" a="1"/>
  <c r="P117" i="4" s="1"/>
  <c r="X117" i="4" a="1"/>
  <c r="X117" i="4" s="1"/>
  <c r="AF117" i="4" a="1"/>
  <c r="AF117" i="4" s="1"/>
  <c r="AN117" i="4" a="1"/>
  <c r="AN117" i="4" s="1"/>
  <c r="AV117" i="4" a="1"/>
  <c r="AV117" i="4" s="1"/>
  <c r="BD117" i="4" a="1"/>
  <c r="BD117" i="4" s="1"/>
  <c r="I117" i="4" a="1"/>
  <c r="I117" i="4" s="1"/>
  <c r="Q117" i="4" a="1"/>
  <c r="Q117" i="4" s="1"/>
  <c r="Y117" i="4" a="1"/>
  <c r="Y117" i="4" s="1"/>
  <c r="AG117" i="4" a="1"/>
  <c r="AG117" i="4" s="1"/>
  <c r="AO117" i="4" a="1"/>
  <c r="AO117" i="4" s="1"/>
  <c r="AW117" i="4" a="1"/>
  <c r="AW117" i="4" s="1"/>
  <c r="BE117" i="4" a="1"/>
  <c r="BE117" i="4" s="1"/>
  <c r="J117" i="4" a="1"/>
  <c r="J117" i="4" s="1"/>
  <c r="R117" i="4" a="1"/>
  <c r="R117" i="4" s="1"/>
  <c r="Z117" i="4" a="1"/>
  <c r="Z117" i="4" s="1"/>
  <c r="AH117" i="4" a="1"/>
  <c r="AH117" i="4" s="1"/>
  <c r="AP117" i="4" a="1"/>
  <c r="AP117" i="4" s="1"/>
  <c r="AX117" i="4" a="1"/>
  <c r="AX117" i="4" s="1"/>
  <c r="BF117" i="4" a="1"/>
  <c r="BF117" i="4" s="1"/>
  <c r="K117" i="4" a="1"/>
  <c r="K117" i="4" s="1"/>
  <c r="S117" i="4" a="1"/>
  <c r="S117" i="4" s="1"/>
  <c r="AA117" i="4" a="1"/>
  <c r="AA117" i="4" s="1"/>
  <c r="AI117" i="4" a="1"/>
  <c r="AI117" i="4" s="1"/>
  <c r="AQ117" i="4" a="1"/>
  <c r="AQ117" i="4" s="1"/>
  <c r="AY117" i="4" a="1"/>
  <c r="AY117" i="4" s="1"/>
  <c r="BG117" i="4" a="1"/>
  <c r="BG117" i="4" s="1"/>
  <c r="L117" i="4" a="1"/>
  <c r="L117" i="4" s="1"/>
  <c r="T117" i="4" a="1"/>
  <c r="T117" i="4" s="1"/>
  <c r="AB117" i="4" a="1"/>
  <c r="AB117" i="4" s="1"/>
  <c r="AJ117" i="4" a="1"/>
  <c r="AJ117" i="4" s="1"/>
  <c r="AR117" i="4" a="1"/>
  <c r="AR117" i="4" s="1"/>
  <c r="AZ117" i="4" a="1"/>
  <c r="AZ117" i="4" s="1"/>
  <c r="M117" i="4" a="1"/>
  <c r="M117" i="4" s="1"/>
  <c r="U117" i="4" a="1"/>
  <c r="U117" i="4" s="1"/>
  <c r="AC117" i="4" a="1"/>
  <c r="AC117" i="4" s="1"/>
  <c r="AK117" i="4" a="1"/>
  <c r="AK117" i="4" s="1"/>
  <c r="AS117" i="4" a="1"/>
  <c r="AS117" i="4" s="1"/>
  <c r="BA117" i="4" a="1"/>
  <c r="BA117" i="4" s="1"/>
  <c r="F63" i="4"/>
  <c r="L63" i="4"/>
  <c r="T63" i="4"/>
  <c r="AB63" i="4"/>
  <c r="AJ63" i="4"/>
  <c r="AR63" i="4"/>
  <c r="AZ63" i="4"/>
  <c r="H63" i="4"/>
  <c r="P63" i="4"/>
  <c r="X63" i="4"/>
  <c r="AF63" i="4"/>
  <c r="AN63" i="4"/>
  <c r="AV63" i="4"/>
  <c r="BD63" i="4"/>
  <c r="J63" i="4"/>
  <c r="R63" i="4"/>
  <c r="Z63" i="4"/>
  <c r="AH63" i="4"/>
  <c r="AP63" i="4"/>
  <c r="AX63" i="4"/>
  <c r="BF63" i="4"/>
  <c r="K63" i="4"/>
  <c r="S63" i="4"/>
  <c r="AA63" i="4"/>
  <c r="AI63" i="4"/>
  <c r="AQ63" i="4"/>
  <c r="AY63" i="4"/>
  <c r="BG63" i="4"/>
  <c r="Q63" i="4"/>
  <c r="AG63" i="4"/>
  <c r="AW63" i="4"/>
  <c r="U63" i="4"/>
  <c r="AK63" i="4"/>
  <c r="BA63" i="4"/>
  <c r="V63" i="4"/>
  <c r="AL63" i="4"/>
  <c r="BB63" i="4"/>
  <c r="G63" i="4"/>
  <c r="W63" i="4"/>
  <c r="AM63" i="4"/>
  <c r="BC63" i="4"/>
  <c r="I63" i="4"/>
  <c r="Y63" i="4"/>
  <c r="AO63" i="4"/>
  <c r="BE63" i="4"/>
  <c r="M63" i="4"/>
  <c r="AC63" i="4"/>
  <c r="AS63" i="4"/>
  <c r="N63" i="4"/>
  <c r="AD63" i="4"/>
  <c r="AT63" i="4"/>
  <c r="O63" i="4"/>
  <c r="AE63" i="4"/>
  <c r="AU63" i="4"/>
  <c r="N49" i="4"/>
  <c r="V49" i="4"/>
  <c r="AD49" i="4"/>
  <c r="AL49" i="4"/>
  <c r="G49" i="4"/>
  <c r="O49" i="4"/>
  <c r="W49" i="4"/>
  <c r="AE49" i="4"/>
  <c r="AM49" i="4"/>
  <c r="P49" i="4"/>
  <c r="Z49" i="4"/>
  <c r="AJ49" i="4"/>
  <c r="AT49" i="4"/>
  <c r="BB49" i="4"/>
  <c r="Q49" i="4"/>
  <c r="AA49" i="4"/>
  <c r="AK49" i="4"/>
  <c r="AU49" i="4"/>
  <c r="BC49" i="4"/>
  <c r="H49" i="4"/>
  <c r="R49" i="4"/>
  <c r="AB49" i="4"/>
  <c r="AN49" i="4"/>
  <c r="AV49" i="4"/>
  <c r="BD49" i="4"/>
  <c r="I49" i="4"/>
  <c r="S49" i="4"/>
  <c r="AC49" i="4"/>
  <c r="AO49" i="4"/>
  <c r="AW49" i="4"/>
  <c r="BE49" i="4"/>
  <c r="J49" i="4"/>
  <c r="T49" i="4"/>
  <c r="AF49" i="4"/>
  <c r="AP49" i="4"/>
  <c r="AX49" i="4"/>
  <c r="BF49" i="4"/>
  <c r="K49" i="4"/>
  <c r="U49" i="4"/>
  <c r="AG49" i="4"/>
  <c r="AQ49" i="4"/>
  <c r="AY49" i="4"/>
  <c r="BG49" i="4"/>
  <c r="L49" i="4"/>
  <c r="X49" i="4"/>
  <c r="AH49" i="4"/>
  <c r="AR49" i="4"/>
  <c r="AZ49" i="4"/>
  <c r="M49" i="4"/>
  <c r="Y49" i="4"/>
  <c r="AI49" i="4"/>
  <c r="AS49" i="4"/>
  <c r="BA49" i="4"/>
  <c r="F38" i="4" a="1"/>
  <c r="F38" i="4" s="1"/>
  <c r="M38" i="4" a="1"/>
  <c r="M38" i="4" s="1"/>
  <c r="U38" i="4" a="1"/>
  <c r="U38" i="4" s="1"/>
  <c r="AC38" i="4" a="1"/>
  <c r="AC38" i="4" s="1"/>
  <c r="AK38" i="4" a="1"/>
  <c r="AK38" i="4" s="1"/>
  <c r="AS38" i="4" a="1"/>
  <c r="AS38" i="4" s="1"/>
  <c r="BA38" i="4" a="1"/>
  <c r="BA38" i="4" s="1"/>
  <c r="N38" i="4" a="1"/>
  <c r="N38" i="4" s="1"/>
  <c r="V38" i="4" a="1"/>
  <c r="V38" i="4" s="1"/>
  <c r="AD38" i="4" a="1"/>
  <c r="AD38" i="4" s="1"/>
  <c r="AL38" i="4" a="1"/>
  <c r="AL38" i="4" s="1"/>
  <c r="AT38" i="4" a="1"/>
  <c r="AT38" i="4" s="1"/>
  <c r="BB38" i="4" a="1"/>
  <c r="BB38" i="4" s="1"/>
  <c r="G38" i="4" a="1"/>
  <c r="G38" i="4" s="1"/>
  <c r="O38" i="4" a="1"/>
  <c r="O38" i="4" s="1"/>
  <c r="W38" i="4" a="1"/>
  <c r="W38" i="4" s="1"/>
  <c r="AE38" i="4" a="1"/>
  <c r="AE38" i="4" s="1"/>
  <c r="AM38" i="4" a="1"/>
  <c r="AM38" i="4" s="1"/>
  <c r="AU38" i="4" a="1"/>
  <c r="AU38" i="4" s="1"/>
  <c r="BC38" i="4" a="1"/>
  <c r="BC38" i="4" s="1"/>
  <c r="H38" i="4" a="1"/>
  <c r="H38" i="4" s="1"/>
  <c r="P38" i="4" a="1"/>
  <c r="P38" i="4" s="1"/>
  <c r="X38" i="4" a="1"/>
  <c r="X38" i="4" s="1"/>
  <c r="AF38" i="4" a="1"/>
  <c r="AF38" i="4" s="1"/>
  <c r="AN38" i="4" a="1"/>
  <c r="AN38" i="4" s="1"/>
  <c r="AV38" i="4" a="1"/>
  <c r="AV38" i="4" s="1"/>
  <c r="BD38" i="4" a="1"/>
  <c r="BD38" i="4" s="1"/>
  <c r="I38" i="4" a="1"/>
  <c r="I38" i="4" s="1"/>
  <c r="Q38" i="4" a="1"/>
  <c r="Q38" i="4" s="1"/>
  <c r="Y38" i="4" a="1"/>
  <c r="Y38" i="4" s="1"/>
  <c r="AG38" i="4" a="1"/>
  <c r="AG38" i="4" s="1"/>
  <c r="AO38" i="4" a="1"/>
  <c r="AO38" i="4" s="1"/>
  <c r="AW38" i="4" a="1"/>
  <c r="AW38" i="4" s="1"/>
  <c r="BE38" i="4" a="1"/>
  <c r="BE38" i="4" s="1"/>
  <c r="J38" i="4" a="1"/>
  <c r="J38" i="4" s="1"/>
  <c r="R38" i="4" a="1"/>
  <c r="R38" i="4" s="1"/>
  <c r="Z38" i="4" a="1"/>
  <c r="Z38" i="4" s="1"/>
  <c r="AH38" i="4" a="1"/>
  <c r="AH38" i="4" s="1"/>
  <c r="AP38" i="4" a="1"/>
  <c r="AP38" i="4" s="1"/>
  <c r="AX38" i="4" a="1"/>
  <c r="AX38" i="4" s="1"/>
  <c r="BF38" i="4" a="1"/>
  <c r="BF38" i="4" s="1"/>
  <c r="K38" i="4" a="1"/>
  <c r="K38" i="4" s="1"/>
  <c r="S38" i="4" a="1"/>
  <c r="S38" i="4" s="1"/>
  <c r="AA38" i="4" a="1"/>
  <c r="AA38" i="4" s="1"/>
  <c r="AI38" i="4" a="1"/>
  <c r="AI38" i="4" s="1"/>
  <c r="AQ38" i="4" a="1"/>
  <c r="AQ38" i="4" s="1"/>
  <c r="AY38" i="4" a="1"/>
  <c r="AY38" i="4" s="1"/>
  <c r="BG38" i="4" a="1"/>
  <c r="BG38" i="4" s="1"/>
  <c r="L38" i="4" a="1"/>
  <c r="L38" i="4" s="1"/>
  <c r="T38" i="4" a="1"/>
  <c r="T38" i="4" s="1"/>
  <c r="AB38" i="4" a="1"/>
  <c r="AB38" i="4" s="1"/>
  <c r="AJ38" i="4" a="1"/>
  <c r="AJ38" i="4" s="1"/>
  <c r="AR38" i="4" a="1"/>
  <c r="AR38" i="4" s="1"/>
  <c r="AZ38" i="4" a="1"/>
  <c r="AZ38" i="4" s="1"/>
  <c r="I24" i="4" a="1"/>
  <c r="I24" i="4" s="1"/>
  <c r="Q24" i="4" a="1"/>
  <c r="Q24" i="4" s="1"/>
  <c r="Y24" i="4" a="1"/>
  <c r="Y24" i="4" s="1"/>
  <c r="AG24" i="4" a="1"/>
  <c r="AG24" i="4" s="1"/>
  <c r="AO24" i="4" a="1"/>
  <c r="AO24" i="4" s="1"/>
  <c r="AW24" i="4" a="1"/>
  <c r="AW24" i="4" s="1"/>
  <c r="BE24" i="4" a="1"/>
  <c r="BE24" i="4" s="1"/>
  <c r="M24" i="4" a="1"/>
  <c r="M24" i="4" s="1"/>
  <c r="U24" i="4" a="1"/>
  <c r="U24" i="4" s="1"/>
  <c r="AC24" i="4" a="1"/>
  <c r="AC24" i="4" s="1"/>
  <c r="AK24" i="4" a="1"/>
  <c r="AK24" i="4" s="1"/>
  <c r="AS24" i="4" a="1"/>
  <c r="AS24" i="4" s="1"/>
  <c r="BA24" i="4" a="1"/>
  <c r="BA24" i="4" s="1"/>
  <c r="G24" i="4" a="1"/>
  <c r="G24" i="4" s="1"/>
  <c r="O24" i="4" a="1"/>
  <c r="O24" i="4" s="1"/>
  <c r="W24" i="4" a="1"/>
  <c r="W24" i="4" s="1"/>
  <c r="AE24" i="4" a="1"/>
  <c r="AE24" i="4" s="1"/>
  <c r="AM24" i="4" a="1"/>
  <c r="AM24" i="4" s="1"/>
  <c r="AU24" i="4" a="1"/>
  <c r="AU24" i="4" s="1"/>
  <c r="BC24" i="4" a="1"/>
  <c r="BC24" i="4" s="1"/>
  <c r="H24" i="4" a="1"/>
  <c r="H24" i="4" s="1"/>
  <c r="P24" i="4" a="1"/>
  <c r="P24" i="4" s="1"/>
  <c r="X24" i="4" a="1"/>
  <c r="X24" i="4" s="1"/>
  <c r="AF24" i="4" a="1"/>
  <c r="AF24" i="4" s="1"/>
  <c r="AN24" i="4" a="1"/>
  <c r="AN24" i="4" s="1"/>
  <c r="AV24" i="4" a="1"/>
  <c r="AV24" i="4" s="1"/>
  <c r="BD24" i="4" a="1"/>
  <c r="BD24" i="4" s="1"/>
  <c r="T24" i="4" a="1"/>
  <c r="T24" i="4" s="1"/>
  <c r="AJ24" i="4" a="1"/>
  <c r="AJ24" i="4" s="1"/>
  <c r="AZ24" i="4" a="1"/>
  <c r="AZ24" i="4" s="1"/>
  <c r="V24" i="4" a="1"/>
  <c r="V24" i="4" s="1"/>
  <c r="AL24" i="4" a="1"/>
  <c r="AL24" i="4" s="1"/>
  <c r="BB24" i="4" a="1"/>
  <c r="BB24" i="4" s="1"/>
  <c r="J24" i="4" a="1"/>
  <c r="J24" i="4" s="1"/>
  <c r="Z24" i="4" a="1"/>
  <c r="Z24" i="4" s="1"/>
  <c r="AP24" i="4" a="1"/>
  <c r="AP24" i="4" s="1"/>
  <c r="BF24" i="4" a="1"/>
  <c r="BF24" i="4" s="1"/>
  <c r="K24" i="4" a="1"/>
  <c r="K24" i="4" s="1"/>
  <c r="AA24" i="4" a="1"/>
  <c r="AA24" i="4" s="1"/>
  <c r="AQ24" i="4" a="1"/>
  <c r="AQ24" i="4" s="1"/>
  <c r="BG24" i="4" a="1"/>
  <c r="BG24" i="4" s="1"/>
  <c r="L24" i="4" a="1"/>
  <c r="L24" i="4" s="1"/>
  <c r="AB24" i="4" a="1"/>
  <c r="AB24" i="4" s="1"/>
  <c r="AR24" i="4" a="1"/>
  <c r="AR24" i="4" s="1"/>
  <c r="N24" i="4" a="1"/>
  <c r="N24" i="4" s="1"/>
  <c r="AD24" i="4" a="1"/>
  <c r="AD24" i="4" s="1"/>
  <c r="AT24" i="4" a="1"/>
  <c r="AT24" i="4" s="1"/>
  <c r="R24" i="4" a="1"/>
  <c r="R24" i="4" s="1"/>
  <c r="AH24" i="4" a="1"/>
  <c r="AH24" i="4" s="1"/>
  <c r="AX24" i="4" a="1"/>
  <c r="AX24" i="4" s="1"/>
  <c r="S24" i="4" a="1"/>
  <c r="S24" i="4" s="1"/>
  <c r="AI24" i="4" a="1"/>
  <c r="AI24" i="4" s="1"/>
  <c r="AY24" i="4" a="1"/>
  <c r="AY24" i="4" s="1"/>
  <c r="L13" i="4"/>
  <c r="T13" i="4"/>
  <c r="AB13" i="4"/>
  <c r="AJ13" i="4"/>
  <c r="AR13" i="4"/>
  <c r="AZ13" i="4"/>
  <c r="M13" i="4"/>
  <c r="U13" i="4"/>
  <c r="AC13" i="4"/>
  <c r="AK13" i="4"/>
  <c r="AS13" i="4"/>
  <c r="BA13" i="4"/>
  <c r="H13" i="4"/>
  <c r="R13" i="4"/>
  <c r="AD13" i="4"/>
  <c r="AN13" i="4"/>
  <c r="AX13" i="4"/>
  <c r="I13" i="4"/>
  <c r="S13" i="4"/>
  <c r="AE13" i="4"/>
  <c r="AO13" i="4"/>
  <c r="AY13" i="4"/>
  <c r="J13" i="4"/>
  <c r="V13" i="4"/>
  <c r="AF13" i="4"/>
  <c r="AP13" i="4"/>
  <c r="BB13" i="4"/>
  <c r="K13" i="4"/>
  <c r="W13" i="4"/>
  <c r="AG13" i="4"/>
  <c r="AQ13" i="4"/>
  <c r="BC13" i="4"/>
  <c r="N13" i="4"/>
  <c r="X13" i="4"/>
  <c r="AH13" i="4"/>
  <c r="AT13" i="4"/>
  <c r="BD13" i="4"/>
  <c r="O13" i="4"/>
  <c r="Y13" i="4"/>
  <c r="AI13" i="4"/>
  <c r="AU13" i="4"/>
  <c r="BE13" i="4"/>
  <c r="P13" i="4"/>
  <c r="Z13" i="4"/>
  <c r="AL13" i="4"/>
  <c r="AV13" i="4"/>
  <c r="BF13" i="4"/>
  <c r="G13" i="4"/>
  <c r="Q13" i="4"/>
  <c r="AA13" i="4"/>
  <c r="AM13" i="4"/>
  <c r="AW13" i="4"/>
  <c r="BG13" i="4"/>
  <c r="N101" i="4"/>
  <c r="T19" i="143" s="1"/>
  <c r="V101" i="4"/>
  <c r="T29" i="143" s="1"/>
  <c r="AD101" i="4"/>
  <c r="T39" i="143" s="1"/>
  <c r="AL101" i="4"/>
  <c r="T51" i="143" s="1"/>
  <c r="AT101" i="4"/>
  <c r="T61" i="143" s="1"/>
  <c r="BB101" i="4"/>
  <c r="T71" i="143" s="1"/>
  <c r="G101" i="4"/>
  <c r="T12" i="143" s="1"/>
  <c r="H101" i="4"/>
  <c r="T13" i="143" s="1"/>
  <c r="P101" i="4"/>
  <c r="T21" i="143" s="1"/>
  <c r="X101" i="4"/>
  <c r="T33" i="143" s="1"/>
  <c r="AF101" i="4"/>
  <c r="T41" i="143" s="1"/>
  <c r="AN101" i="4"/>
  <c r="T55" i="143" s="1"/>
  <c r="AV101" i="4"/>
  <c r="T63" i="143" s="1"/>
  <c r="BD101" i="4"/>
  <c r="T74" i="143" s="1"/>
  <c r="I101" i="4"/>
  <c r="T14" i="143" s="1"/>
  <c r="Q101" i="4"/>
  <c r="T22" i="143" s="1"/>
  <c r="Y101" i="4"/>
  <c r="T34" i="143" s="1"/>
  <c r="AG101" i="4"/>
  <c r="T46" i="143" s="1"/>
  <c r="AO101" i="4"/>
  <c r="T56" i="143" s="1"/>
  <c r="AW101" i="4"/>
  <c r="T64" i="143" s="1"/>
  <c r="BE101" i="4"/>
  <c r="T75" i="143" s="1"/>
  <c r="J101" i="4"/>
  <c r="T15" i="143" s="1"/>
  <c r="R101" i="4"/>
  <c r="Z101" i="4"/>
  <c r="T35" i="143" s="1"/>
  <c r="AH101" i="4"/>
  <c r="T47" i="143" s="1"/>
  <c r="AP101" i="4"/>
  <c r="T57" i="143" s="1"/>
  <c r="AX101" i="4"/>
  <c r="T65" i="143" s="1"/>
  <c r="BF101" i="4"/>
  <c r="T76" i="143" s="1"/>
  <c r="L101" i="4"/>
  <c r="T17" i="143" s="1"/>
  <c r="T101" i="4"/>
  <c r="T27" i="143" s="1"/>
  <c r="AB101" i="4"/>
  <c r="T37" i="143" s="1"/>
  <c r="AJ101" i="4"/>
  <c r="T49" i="143" s="1"/>
  <c r="AR101" i="4"/>
  <c r="T59" i="143" s="1"/>
  <c r="AZ101" i="4"/>
  <c r="T69" i="143" s="1"/>
  <c r="M101" i="4"/>
  <c r="T18" i="143" s="1"/>
  <c r="U101" i="4"/>
  <c r="T28" i="143" s="1"/>
  <c r="AC101" i="4"/>
  <c r="T38" i="143" s="1"/>
  <c r="AK101" i="4"/>
  <c r="T50" i="143" s="1"/>
  <c r="AS101" i="4"/>
  <c r="T60" i="143" s="1"/>
  <c r="BA101" i="4"/>
  <c r="T70" i="143" s="1"/>
  <c r="AM101" i="4"/>
  <c r="T54" i="143" s="1"/>
  <c r="K101" i="4"/>
  <c r="T16" i="143" s="1"/>
  <c r="AQ101" i="4"/>
  <c r="T58" i="143" s="1"/>
  <c r="O101" i="4"/>
  <c r="T20" i="143" s="1"/>
  <c r="AU101" i="4"/>
  <c r="T62" i="143" s="1"/>
  <c r="S101" i="4"/>
  <c r="T26" i="143" s="1"/>
  <c r="AY101" i="4"/>
  <c r="T66" i="143" s="1"/>
  <c r="W101" i="4"/>
  <c r="T32" i="143" s="1"/>
  <c r="BC101" i="4"/>
  <c r="T73" i="143" s="1"/>
  <c r="AA101" i="4"/>
  <c r="T36" i="143" s="1"/>
  <c r="BG101" i="4"/>
  <c r="T77" i="143" s="1"/>
  <c r="AE101" i="4"/>
  <c r="T40" i="143" s="1"/>
  <c r="AI101" i="4"/>
  <c r="T48" i="143" s="1"/>
  <c r="H213" i="4"/>
  <c r="P213" i="4"/>
  <c r="X213" i="4"/>
  <c r="AF213" i="4"/>
  <c r="AN213" i="4"/>
  <c r="AV213" i="4"/>
  <c r="BD213" i="4"/>
  <c r="I213" i="4"/>
  <c r="Q213" i="4"/>
  <c r="Y213" i="4"/>
  <c r="AG213" i="4"/>
  <c r="AO213" i="4"/>
  <c r="AW213" i="4"/>
  <c r="BE213" i="4"/>
  <c r="J213" i="4"/>
  <c r="R213" i="4"/>
  <c r="Z213" i="4"/>
  <c r="AH213" i="4"/>
  <c r="AP213" i="4"/>
  <c r="AX213" i="4"/>
  <c r="BF213" i="4"/>
  <c r="K213" i="4"/>
  <c r="S213" i="4"/>
  <c r="AA213" i="4"/>
  <c r="AI213" i="4"/>
  <c r="AQ213" i="4"/>
  <c r="AY213" i="4"/>
  <c r="BG213" i="4"/>
  <c r="L213" i="4"/>
  <c r="T213" i="4"/>
  <c r="AB213" i="4"/>
  <c r="AJ213" i="4"/>
  <c r="AR213" i="4"/>
  <c r="AZ213" i="4"/>
  <c r="M213" i="4"/>
  <c r="U213" i="4"/>
  <c r="AC213" i="4"/>
  <c r="AK213" i="4"/>
  <c r="AS213" i="4"/>
  <c r="BA213" i="4"/>
  <c r="N213" i="4"/>
  <c r="V213" i="4"/>
  <c r="AD213" i="4"/>
  <c r="AL213" i="4"/>
  <c r="AT213" i="4"/>
  <c r="BB213" i="4"/>
  <c r="G213" i="4"/>
  <c r="O213" i="4"/>
  <c r="W213" i="4"/>
  <c r="AE213" i="4"/>
  <c r="AM213" i="4"/>
  <c r="AU213" i="4"/>
  <c r="BC213" i="4"/>
  <c r="M277" i="4"/>
  <c r="U277" i="4"/>
  <c r="AC277" i="4"/>
  <c r="AK277" i="4"/>
  <c r="AS277" i="4"/>
  <c r="BA277" i="4"/>
  <c r="G277" i="4"/>
  <c r="O277" i="4"/>
  <c r="W277" i="4"/>
  <c r="AE277" i="4"/>
  <c r="AM277" i="4"/>
  <c r="AU277" i="4"/>
  <c r="BC277" i="4"/>
  <c r="H277" i="4"/>
  <c r="P277" i="4"/>
  <c r="X277" i="4"/>
  <c r="AF277" i="4"/>
  <c r="AN277" i="4"/>
  <c r="AV277" i="4"/>
  <c r="BD277" i="4"/>
  <c r="I277" i="4"/>
  <c r="Q277" i="4"/>
  <c r="Y277" i="4"/>
  <c r="AG277" i="4"/>
  <c r="AO277" i="4"/>
  <c r="AW277" i="4"/>
  <c r="BE277" i="4"/>
  <c r="N277" i="4"/>
  <c r="AD277" i="4"/>
  <c r="AT277" i="4"/>
  <c r="R277" i="4"/>
  <c r="AH277" i="4"/>
  <c r="AX277" i="4"/>
  <c r="S277" i="4"/>
  <c r="AI277" i="4"/>
  <c r="AY277" i="4"/>
  <c r="T277" i="4"/>
  <c r="AJ277" i="4"/>
  <c r="AZ277" i="4"/>
  <c r="V277" i="4"/>
  <c r="AL277" i="4"/>
  <c r="BB277" i="4"/>
  <c r="J277" i="4"/>
  <c r="Z277" i="4"/>
  <c r="AP277" i="4"/>
  <c r="BF277" i="4"/>
  <c r="K277" i="4"/>
  <c r="AA277" i="4"/>
  <c r="AQ277" i="4"/>
  <c r="BG277" i="4"/>
  <c r="L277" i="4"/>
  <c r="AB277" i="4"/>
  <c r="AR277" i="4"/>
  <c r="C285" i="4"/>
  <c r="C293" i="4"/>
  <c r="I357" i="4"/>
  <c r="Q357" i="4"/>
  <c r="Y357" i="4"/>
  <c r="AG357" i="4"/>
  <c r="AO357" i="4"/>
  <c r="AW357" i="4"/>
  <c r="BE357" i="4"/>
  <c r="J357" i="4"/>
  <c r="R357" i="4"/>
  <c r="Z357" i="4"/>
  <c r="AH357" i="4"/>
  <c r="AP357" i="4"/>
  <c r="AX357" i="4"/>
  <c r="BF357" i="4"/>
  <c r="K357" i="4"/>
  <c r="S357" i="4"/>
  <c r="AA357" i="4"/>
  <c r="AI357" i="4"/>
  <c r="AQ357" i="4"/>
  <c r="AY357" i="4"/>
  <c r="BG357" i="4"/>
  <c r="L357" i="4"/>
  <c r="T357" i="4"/>
  <c r="AB357" i="4"/>
  <c r="AJ357" i="4"/>
  <c r="AR357" i="4"/>
  <c r="AZ357" i="4"/>
  <c r="M357" i="4"/>
  <c r="U357" i="4"/>
  <c r="AC357" i="4"/>
  <c r="AK357" i="4"/>
  <c r="AS357" i="4"/>
  <c r="BA357" i="4"/>
  <c r="N357" i="4"/>
  <c r="V357" i="4"/>
  <c r="AD357" i="4"/>
  <c r="AL357" i="4"/>
  <c r="AT357" i="4"/>
  <c r="BB357" i="4"/>
  <c r="G357" i="4"/>
  <c r="O357" i="4"/>
  <c r="W357" i="4"/>
  <c r="AE357" i="4"/>
  <c r="AM357" i="4"/>
  <c r="AU357" i="4"/>
  <c r="BC357" i="4"/>
  <c r="H357" i="4"/>
  <c r="P357" i="4"/>
  <c r="X357" i="4"/>
  <c r="AF357" i="4"/>
  <c r="AN357" i="4"/>
  <c r="AV357" i="4"/>
  <c r="BD357" i="4"/>
  <c r="C430" i="4"/>
  <c r="W430" i="4" s="1" a="1"/>
  <c r="W430" i="4" s="1"/>
  <c r="M422" i="4"/>
  <c r="U422" i="4"/>
  <c r="AC422" i="4"/>
  <c r="AK422" i="4"/>
  <c r="AS422" i="4"/>
  <c r="BA422" i="4"/>
  <c r="N422" i="4"/>
  <c r="V422" i="4"/>
  <c r="AD422" i="4"/>
  <c r="AL422" i="4"/>
  <c r="AT422" i="4"/>
  <c r="BB422" i="4"/>
  <c r="G422" i="4"/>
  <c r="O422" i="4"/>
  <c r="W422" i="4"/>
  <c r="AE422" i="4"/>
  <c r="AM422" i="4"/>
  <c r="AU422" i="4"/>
  <c r="BC422" i="4"/>
  <c r="H422" i="4"/>
  <c r="P422" i="4"/>
  <c r="X422" i="4"/>
  <c r="AF422" i="4"/>
  <c r="AN422" i="4"/>
  <c r="AV422" i="4"/>
  <c r="BD422" i="4"/>
  <c r="I422" i="4"/>
  <c r="Q422" i="4"/>
  <c r="Y422" i="4"/>
  <c r="AG422" i="4"/>
  <c r="AO422" i="4"/>
  <c r="AW422" i="4"/>
  <c r="BE422" i="4"/>
  <c r="J422" i="4"/>
  <c r="R422" i="4"/>
  <c r="Z422" i="4"/>
  <c r="AH422" i="4"/>
  <c r="AP422" i="4"/>
  <c r="AX422" i="4"/>
  <c r="BF422" i="4"/>
  <c r="K422" i="4"/>
  <c r="S422" i="4"/>
  <c r="AA422" i="4"/>
  <c r="AI422" i="4"/>
  <c r="AQ422" i="4"/>
  <c r="AY422" i="4"/>
  <c r="BG422" i="4"/>
  <c r="L422" i="4"/>
  <c r="T422" i="4"/>
  <c r="AB422" i="4"/>
  <c r="AJ422" i="4"/>
  <c r="AR422" i="4"/>
  <c r="AZ422" i="4"/>
  <c r="M406" i="4"/>
  <c r="U406" i="4"/>
  <c r="AC406" i="4"/>
  <c r="AK406" i="4"/>
  <c r="AS406" i="4"/>
  <c r="BA406" i="4"/>
  <c r="N406" i="4"/>
  <c r="V406" i="4"/>
  <c r="AD406" i="4"/>
  <c r="AL406" i="4"/>
  <c r="AT406" i="4"/>
  <c r="BB406" i="4"/>
  <c r="G406" i="4"/>
  <c r="O406" i="4"/>
  <c r="W406" i="4"/>
  <c r="AE406" i="4"/>
  <c r="AM406" i="4"/>
  <c r="AU406" i="4"/>
  <c r="BC406" i="4"/>
  <c r="H406" i="4"/>
  <c r="P406" i="4"/>
  <c r="X406" i="4"/>
  <c r="AF406" i="4"/>
  <c r="AN406" i="4"/>
  <c r="AV406" i="4"/>
  <c r="BD406" i="4"/>
  <c r="J406" i="4"/>
  <c r="R406" i="4"/>
  <c r="Z406" i="4"/>
  <c r="AH406" i="4"/>
  <c r="AP406" i="4"/>
  <c r="AX406" i="4"/>
  <c r="BF406" i="4"/>
  <c r="K406" i="4"/>
  <c r="S406" i="4"/>
  <c r="AA406" i="4"/>
  <c r="AI406" i="4"/>
  <c r="L406" i="4"/>
  <c r="T406" i="4"/>
  <c r="AG406" i="4"/>
  <c r="BE406" i="4"/>
  <c r="AJ406" i="4"/>
  <c r="BG406" i="4"/>
  <c r="AO406" i="4"/>
  <c r="AQ406" i="4"/>
  <c r="I406" i="4"/>
  <c r="AR406" i="4"/>
  <c r="Q406" i="4"/>
  <c r="AW406" i="4"/>
  <c r="Y406" i="4"/>
  <c r="AY406" i="4"/>
  <c r="AB406" i="4"/>
  <c r="AZ406" i="4"/>
  <c r="N382" i="4"/>
  <c r="V382" i="4"/>
  <c r="AD382" i="4"/>
  <c r="AL382" i="4"/>
  <c r="AT382" i="4"/>
  <c r="BB382" i="4"/>
  <c r="G382" i="4"/>
  <c r="O382" i="4"/>
  <c r="W382" i="4"/>
  <c r="AE382" i="4"/>
  <c r="AM382" i="4"/>
  <c r="AU382" i="4"/>
  <c r="BC382" i="4"/>
  <c r="H382" i="4"/>
  <c r="P382" i="4"/>
  <c r="X382" i="4"/>
  <c r="AF382" i="4"/>
  <c r="AN382" i="4"/>
  <c r="AV382" i="4"/>
  <c r="BD382" i="4"/>
  <c r="I382" i="4"/>
  <c r="Q382" i="4"/>
  <c r="Y382" i="4"/>
  <c r="AG382" i="4"/>
  <c r="AO382" i="4"/>
  <c r="AW382" i="4"/>
  <c r="BE382" i="4"/>
  <c r="J382" i="4"/>
  <c r="R382" i="4"/>
  <c r="Z382" i="4"/>
  <c r="AH382" i="4"/>
  <c r="AP382" i="4"/>
  <c r="AX382" i="4"/>
  <c r="BF382" i="4"/>
  <c r="K382" i="4"/>
  <c r="S382" i="4"/>
  <c r="AA382" i="4"/>
  <c r="AI382" i="4"/>
  <c r="AQ382" i="4"/>
  <c r="AY382" i="4"/>
  <c r="BG382" i="4"/>
  <c r="L382" i="4"/>
  <c r="T382" i="4"/>
  <c r="AB382" i="4"/>
  <c r="AJ382" i="4"/>
  <c r="AR382" i="4"/>
  <c r="AZ382" i="4"/>
  <c r="M382" i="4"/>
  <c r="U382" i="4"/>
  <c r="AC382" i="4"/>
  <c r="AK382" i="4"/>
  <c r="AS382" i="4"/>
  <c r="BA382" i="4"/>
  <c r="N366" i="4"/>
  <c r="V366" i="4"/>
  <c r="AD366" i="4"/>
  <c r="AL366" i="4"/>
  <c r="AT366" i="4"/>
  <c r="BB366" i="4"/>
  <c r="G366" i="4"/>
  <c r="O366" i="4"/>
  <c r="W366" i="4"/>
  <c r="AE366" i="4"/>
  <c r="AM366" i="4"/>
  <c r="AU366" i="4"/>
  <c r="BC366" i="4"/>
  <c r="K366" i="4"/>
  <c r="S366" i="4"/>
  <c r="AA366" i="4"/>
  <c r="AI366" i="4"/>
  <c r="AQ366" i="4"/>
  <c r="AY366" i="4"/>
  <c r="BG366" i="4"/>
  <c r="M366" i="4"/>
  <c r="U366" i="4"/>
  <c r="AC366" i="4"/>
  <c r="AK366" i="4"/>
  <c r="AS366" i="4"/>
  <c r="BA366" i="4"/>
  <c r="P366" i="4"/>
  <c r="AF366" i="4"/>
  <c r="AV366" i="4"/>
  <c r="Q366" i="4"/>
  <c r="AG366" i="4"/>
  <c r="AW366" i="4"/>
  <c r="R366" i="4"/>
  <c r="AH366" i="4"/>
  <c r="AX366" i="4"/>
  <c r="T366" i="4"/>
  <c r="AJ366" i="4"/>
  <c r="AZ366" i="4"/>
  <c r="H366" i="4"/>
  <c r="X366" i="4"/>
  <c r="AN366" i="4"/>
  <c r="BD366" i="4"/>
  <c r="I366" i="4"/>
  <c r="Y366" i="4"/>
  <c r="AO366" i="4"/>
  <c r="BE366" i="4"/>
  <c r="J366" i="4"/>
  <c r="Z366" i="4"/>
  <c r="AP366" i="4"/>
  <c r="BF366" i="4"/>
  <c r="L366" i="4"/>
  <c r="AB366" i="4"/>
  <c r="AR366" i="4"/>
  <c r="J350" i="4"/>
  <c r="R350" i="4"/>
  <c r="Z350" i="4"/>
  <c r="AH350" i="4"/>
  <c r="AP350" i="4"/>
  <c r="AX350" i="4"/>
  <c r="BF350" i="4"/>
  <c r="K350" i="4"/>
  <c r="S350" i="4"/>
  <c r="AA350" i="4"/>
  <c r="AI350" i="4"/>
  <c r="AQ350" i="4"/>
  <c r="AY350" i="4"/>
  <c r="BG350" i="4"/>
  <c r="L350" i="4"/>
  <c r="T350" i="4"/>
  <c r="AB350" i="4"/>
  <c r="AJ350" i="4"/>
  <c r="AR350" i="4"/>
  <c r="AZ350" i="4"/>
  <c r="M350" i="4"/>
  <c r="U350" i="4"/>
  <c r="AC350" i="4"/>
  <c r="AK350" i="4"/>
  <c r="AS350" i="4"/>
  <c r="BA350" i="4"/>
  <c r="N350" i="4"/>
  <c r="V350" i="4"/>
  <c r="AD350" i="4"/>
  <c r="AL350" i="4"/>
  <c r="AT350" i="4"/>
  <c r="BB350" i="4"/>
  <c r="G350" i="4"/>
  <c r="O350" i="4"/>
  <c r="W350" i="4"/>
  <c r="AE350" i="4"/>
  <c r="AM350" i="4"/>
  <c r="AU350" i="4"/>
  <c r="BC350" i="4"/>
  <c r="H350" i="4"/>
  <c r="P350" i="4"/>
  <c r="X350" i="4"/>
  <c r="AF350" i="4"/>
  <c r="AN350" i="4"/>
  <c r="AV350" i="4"/>
  <c r="BD350" i="4"/>
  <c r="I350" i="4"/>
  <c r="Q350" i="4"/>
  <c r="Y350" i="4"/>
  <c r="AG350" i="4"/>
  <c r="AO350" i="4"/>
  <c r="AW350" i="4"/>
  <c r="BE350" i="4"/>
  <c r="F334" i="4" a="1"/>
  <c r="F334" i="4" s="1"/>
  <c r="N334" i="4" a="1"/>
  <c r="N334" i="4" s="1"/>
  <c r="V334" i="4" a="1"/>
  <c r="V334" i="4" s="1"/>
  <c r="AD334" i="4" a="1"/>
  <c r="AD334" i="4" s="1"/>
  <c r="AL334" i="4" a="1"/>
  <c r="AL334" i="4" s="1"/>
  <c r="AT334" i="4" a="1"/>
  <c r="AT334" i="4" s="1"/>
  <c r="BB334" i="4" a="1"/>
  <c r="BB334" i="4" s="1"/>
  <c r="G334" i="4" a="1"/>
  <c r="G334" i="4" s="1"/>
  <c r="O334" i="4" a="1"/>
  <c r="O334" i="4" s="1"/>
  <c r="W334" i="4" a="1"/>
  <c r="W334" i="4" s="1"/>
  <c r="AE334" i="4" a="1"/>
  <c r="AE334" i="4" s="1"/>
  <c r="AM334" i="4" a="1"/>
  <c r="AM334" i="4" s="1"/>
  <c r="AU334" i="4" a="1"/>
  <c r="AU334" i="4" s="1"/>
  <c r="BC334" i="4" a="1"/>
  <c r="BC334" i="4" s="1"/>
  <c r="H334" i="4" a="1"/>
  <c r="H334" i="4" s="1"/>
  <c r="P334" i="4" a="1"/>
  <c r="P334" i="4" s="1"/>
  <c r="X334" i="4" a="1"/>
  <c r="X334" i="4" s="1"/>
  <c r="AF334" i="4" a="1"/>
  <c r="AF334" i="4" s="1"/>
  <c r="AN334" i="4" a="1"/>
  <c r="AN334" i="4" s="1"/>
  <c r="AV334" i="4" a="1"/>
  <c r="AV334" i="4" s="1"/>
  <c r="BD334" i="4" a="1"/>
  <c r="BD334" i="4" s="1"/>
  <c r="I334" i="4" a="1"/>
  <c r="I334" i="4" s="1"/>
  <c r="Q334" i="4" a="1"/>
  <c r="Q334" i="4" s="1"/>
  <c r="Y334" i="4" a="1"/>
  <c r="Y334" i="4" s="1"/>
  <c r="AG334" i="4" a="1"/>
  <c r="AG334" i="4" s="1"/>
  <c r="AO334" i="4" a="1"/>
  <c r="AO334" i="4" s="1"/>
  <c r="AW334" i="4" a="1"/>
  <c r="AW334" i="4" s="1"/>
  <c r="BE334" i="4" a="1"/>
  <c r="BE334" i="4" s="1"/>
  <c r="J334" i="4" a="1"/>
  <c r="J334" i="4" s="1"/>
  <c r="R334" i="4" a="1"/>
  <c r="R334" i="4" s="1"/>
  <c r="Z334" i="4" a="1"/>
  <c r="Z334" i="4" s="1"/>
  <c r="AH334" i="4" a="1"/>
  <c r="AH334" i="4" s="1"/>
  <c r="AP334" i="4" a="1"/>
  <c r="AP334" i="4" s="1"/>
  <c r="AX334" i="4" a="1"/>
  <c r="AX334" i="4" s="1"/>
  <c r="BF334" i="4" a="1"/>
  <c r="BF334" i="4" s="1"/>
  <c r="K334" i="4" a="1"/>
  <c r="K334" i="4" s="1"/>
  <c r="S334" i="4" a="1"/>
  <c r="S334" i="4" s="1"/>
  <c r="AA334" i="4" a="1"/>
  <c r="AA334" i="4" s="1"/>
  <c r="AI334" i="4" a="1"/>
  <c r="AI334" i="4" s="1"/>
  <c r="AQ334" i="4" a="1"/>
  <c r="AQ334" i="4" s="1"/>
  <c r="AY334" i="4" a="1"/>
  <c r="AY334" i="4" s="1"/>
  <c r="BG334" i="4" a="1"/>
  <c r="BG334" i="4" s="1"/>
  <c r="L334" i="4" a="1"/>
  <c r="L334" i="4" s="1"/>
  <c r="T334" i="4" a="1"/>
  <c r="T334" i="4" s="1"/>
  <c r="AB334" i="4" a="1"/>
  <c r="AB334" i="4" s="1"/>
  <c r="AJ334" i="4" a="1"/>
  <c r="AJ334" i="4" s="1"/>
  <c r="AR334" i="4" a="1"/>
  <c r="AR334" i="4" s="1"/>
  <c r="AZ334" i="4" a="1"/>
  <c r="AZ334" i="4" s="1"/>
  <c r="M334" i="4" a="1"/>
  <c r="M334" i="4" s="1"/>
  <c r="U334" i="4" a="1"/>
  <c r="U334" i="4" s="1"/>
  <c r="AC334" i="4" a="1"/>
  <c r="AC334" i="4" s="1"/>
  <c r="AK334" i="4" a="1"/>
  <c r="AK334" i="4" s="1"/>
  <c r="AS334" i="4" a="1"/>
  <c r="AS334" i="4" s="1"/>
  <c r="BA334" i="4" a="1"/>
  <c r="BA334" i="4" s="1"/>
  <c r="L318" i="4"/>
  <c r="T318" i="4"/>
  <c r="AB318" i="4"/>
  <c r="AJ318" i="4"/>
  <c r="AR318" i="4"/>
  <c r="M318" i="4"/>
  <c r="U318" i="4"/>
  <c r="AC318" i="4"/>
  <c r="AS318" i="4"/>
  <c r="BA318" i="4"/>
  <c r="V318" i="4"/>
  <c r="AD318" i="4"/>
  <c r="AL318" i="4"/>
  <c r="AT318" i="4"/>
  <c r="BB318" i="4"/>
  <c r="G318" i="4"/>
  <c r="O318" i="4"/>
  <c r="AE318" i="4"/>
  <c r="AU318" i="4"/>
  <c r="BC318" i="4"/>
  <c r="P318" i="4"/>
  <c r="X318" i="4"/>
  <c r="AF318" i="4"/>
  <c r="AV318" i="4"/>
  <c r="BD318" i="4"/>
  <c r="AG318" i="4"/>
  <c r="AO318" i="4"/>
  <c r="AW318" i="4"/>
  <c r="BE318" i="4"/>
  <c r="J318" i="4"/>
  <c r="AH318" i="4"/>
  <c r="AP318" i="4"/>
  <c r="AX318" i="4"/>
  <c r="BF318" i="4"/>
  <c r="K318" i="4"/>
  <c r="S318" i="4"/>
  <c r="AI318" i="4"/>
  <c r="AQ318" i="4"/>
  <c r="BG318" i="4"/>
  <c r="V270" i="4"/>
  <c r="AD270" i="4"/>
  <c r="AL270" i="4"/>
  <c r="AT270" i="4"/>
  <c r="BB270" i="4"/>
  <c r="P270" i="4"/>
  <c r="X270" i="4"/>
  <c r="AF270" i="4"/>
  <c r="AV270" i="4"/>
  <c r="BD270" i="4"/>
  <c r="AG270" i="4"/>
  <c r="AO270" i="4"/>
  <c r="AW270" i="4"/>
  <c r="BE270" i="4"/>
  <c r="J270" i="4"/>
  <c r="AH270" i="4"/>
  <c r="AP270" i="4"/>
  <c r="AX270" i="4"/>
  <c r="BF270" i="4"/>
  <c r="K270" i="4"/>
  <c r="S270" i="4"/>
  <c r="M270" i="4"/>
  <c r="U270" i="4"/>
  <c r="AC270" i="4"/>
  <c r="AS270" i="4"/>
  <c r="BA270" i="4"/>
  <c r="G270" i="4"/>
  <c r="AJ270" i="4"/>
  <c r="BG270" i="4"/>
  <c r="L270" i="4"/>
  <c r="O270" i="4"/>
  <c r="AQ270" i="4"/>
  <c r="T270" i="4"/>
  <c r="AR270" i="4"/>
  <c r="AU270" i="4"/>
  <c r="AB270" i="4"/>
  <c r="AE270" i="4"/>
  <c r="AI270" i="4"/>
  <c r="BC270" i="4"/>
  <c r="H278" i="4"/>
  <c r="P278" i="4"/>
  <c r="X278" i="4"/>
  <c r="AF278" i="4"/>
  <c r="AN278" i="4"/>
  <c r="AV278" i="4"/>
  <c r="BD278" i="4"/>
  <c r="J278" i="4"/>
  <c r="R278" i="4"/>
  <c r="Z278" i="4"/>
  <c r="AH278" i="4"/>
  <c r="AP278" i="4"/>
  <c r="AX278" i="4"/>
  <c r="BF278" i="4"/>
  <c r="K278" i="4"/>
  <c r="S278" i="4"/>
  <c r="AA278" i="4"/>
  <c r="AI278" i="4"/>
  <c r="AQ278" i="4"/>
  <c r="AY278" i="4"/>
  <c r="BG278" i="4"/>
  <c r="L278" i="4"/>
  <c r="T278" i="4"/>
  <c r="AB278" i="4"/>
  <c r="AJ278" i="4"/>
  <c r="AR278" i="4"/>
  <c r="AZ278" i="4"/>
  <c r="I278" i="4"/>
  <c r="Y278" i="4"/>
  <c r="AO278" i="4"/>
  <c r="BE278" i="4"/>
  <c r="M278" i="4"/>
  <c r="AC278" i="4"/>
  <c r="AS278" i="4"/>
  <c r="N278" i="4"/>
  <c r="AD278" i="4"/>
  <c r="AT278" i="4"/>
  <c r="O278" i="4"/>
  <c r="AE278" i="4"/>
  <c r="AU278" i="4"/>
  <c r="Q278" i="4"/>
  <c r="AG278" i="4"/>
  <c r="AW278" i="4"/>
  <c r="U278" i="4"/>
  <c r="AK278" i="4"/>
  <c r="BA278" i="4"/>
  <c r="V278" i="4"/>
  <c r="AL278" i="4"/>
  <c r="BB278" i="4"/>
  <c r="G278" i="4"/>
  <c r="W278" i="4"/>
  <c r="AM278" i="4"/>
  <c r="BC278" i="4"/>
  <c r="C294" i="4"/>
  <c r="C286" i="4"/>
  <c r="H254" i="4"/>
  <c r="P254" i="4"/>
  <c r="X254" i="4"/>
  <c r="AF254" i="4"/>
  <c r="AN254" i="4"/>
  <c r="AV254" i="4"/>
  <c r="BD254" i="4"/>
  <c r="J254" i="4"/>
  <c r="R254" i="4"/>
  <c r="Z254" i="4"/>
  <c r="AH254" i="4"/>
  <c r="AP254" i="4"/>
  <c r="AX254" i="4"/>
  <c r="BF254" i="4"/>
  <c r="K254" i="4"/>
  <c r="S254" i="4"/>
  <c r="AA254" i="4"/>
  <c r="AI254" i="4"/>
  <c r="AQ254" i="4"/>
  <c r="AY254" i="4"/>
  <c r="BG254" i="4"/>
  <c r="L254" i="4"/>
  <c r="T254" i="4"/>
  <c r="AB254" i="4"/>
  <c r="AJ254" i="4"/>
  <c r="AR254" i="4"/>
  <c r="AZ254" i="4"/>
  <c r="M254" i="4"/>
  <c r="U254" i="4"/>
  <c r="AC254" i="4"/>
  <c r="AK254" i="4"/>
  <c r="AS254" i="4"/>
  <c r="BA254" i="4"/>
  <c r="N254" i="4"/>
  <c r="V254" i="4"/>
  <c r="AD254" i="4"/>
  <c r="AL254" i="4"/>
  <c r="AT254" i="4"/>
  <c r="BB254" i="4"/>
  <c r="G254" i="4"/>
  <c r="O254" i="4"/>
  <c r="W254" i="4"/>
  <c r="AE254" i="4"/>
  <c r="AM254" i="4"/>
  <c r="AU254" i="4"/>
  <c r="BC254" i="4"/>
  <c r="AO254" i="4"/>
  <c r="AW254" i="4"/>
  <c r="BE254" i="4"/>
  <c r="I254" i="4"/>
  <c r="Q254" i="4"/>
  <c r="Y254" i="4"/>
  <c r="AG254" i="4"/>
  <c r="F238" i="4" a="1"/>
  <c r="F238" i="4" s="1"/>
  <c r="I238" i="4" a="1"/>
  <c r="I238" i="4" s="1"/>
  <c r="Q238" i="4" a="1"/>
  <c r="Q238" i="4" s="1"/>
  <c r="Y238" i="4" a="1"/>
  <c r="Y238" i="4" s="1"/>
  <c r="AG238" i="4" a="1"/>
  <c r="AG238" i="4" s="1"/>
  <c r="AO238" i="4" a="1"/>
  <c r="AO238" i="4" s="1"/>
  <c r="AW238" i="4" a="1"/>
  <c r="AW238" i="4" s="1"/>
  <c r="BE238" i="4" a="1"/>
  <c r="BE238" i="4" s="1"/>
  <c r="J238" i="4" a="1"/>
  <c r="J238" i="4" s="1"/>
  <c r="R238" i="4" a="1"/>
  <c r="R238" i="4" s="1"/>
  <c r="Z238" i="4" a="1"/>
  <c r="Z238" i="4" s="1"/>
  <c r="AH238" i="4" a="1"/>
  <c r="AH238" i="4" s="1"/>
  <c r="AP238" i="4" a="1"/>
  <c r="AP238" i="4" s="1"/>
  <c r="AX238" i="4" a="1"/>
  <c r="AX238" i="4" s="1"/>
  <c r="BF238" i="4" a="1"/>
  <c r="BF238" i="4" s="1"/>
  <c r="K238" i="4" a="1"/>
  <c r="K238" i="4" s="1"/>
  <c r="S238" i="4" a="1"/>
  <c r="S238" i="4" s="1"/>
  <c r="AA238" i="4" a="1"/>
  <c r="AA238" i="4" s="1"/>
  <c r="AI238" i="4" a="1"/>
  <c r="AI238" i="4" s="1"/>
  <c r="AQ238" i="4" a="1"/>
  <c r="AQ238" i="4" s="1"/>
  <c r="AY238" i="4" a="1"/>
  <c r="AY238" i="4" s="1"/>
  <c r="BG238" i="4" a="1"/>
  <c r="BG238" i="4" s="1"/>
  <c r="L238" i="4" a="1"/>
  <c r="L238" i="4" s="1"/>
  <c r="T238" i="4" a="1"/>
  <c r="T238" i="4" s="1"/>
  <c r="AB238" i="4" a="1"/>
  <c r="AB238" i="4" s="1"/>
  <c r="AJ238" i="4" a="1"/>
  <c r="AJ238" i="4" s="1"/>
  <c r="AR238" i="4" a="1"/>
  <c r="AR238" i="4" s="1"/>
  <c r="AZ238" i="4" a="1"/>
  <c r="AZ238" i="4" s="1"/>
  <c r="M238" i="4" a="1"/>
  <c r="M238" i="4" s="1"/>
  <c r="U238" i="4" a="1"/>
  <c r="U238" i="4" s="1"/>
  <c r="AC238" i="4" a="1"/>
  <c r="AC238" i="4" s="1"/>
  <c r="AK238" i="4" a="1"/>
  <c r="AK238" i="4" s="1"/>
  <c r="AS238" i="4" a="1"/>
  <c r="AS238" i="4" s="1"/>
  <c r="BA238" i="4" a="1"/>
  <c r="BA238" i="4" s="1"/>
  <c r="N238" i="4" a="1"/>
  <c r="N238" i="4" s="1"/>
  <c r="V238" i="4" a="1"/>
  <c r="V238" i="4" s="1"/>
  <c r="AD238" i="4" a="1"/>
  <c r="AD238" i="4" s="1"/>
  <c r="AL238" i="4" a="1"/>
  <c r="AL238" i="4" s="1"/>
  <c r="AT238" i="4" a="1"/>
  <c r="AT238" i="4" s="1"/>
  <c r="BB238" i="4" a="1"/>
  <c r="BB238" i="4" s="1"/>
  <c r="G238" i="4" a="1"/>
  <c r="G238" i="4" s="1"/>
  <c r="O238" i="4" a="1"/>
  <c r="O238" i="4" s="1"/>
  <c r="W238" i="4" a="1"/>
  <c r="W238" i="4" s="1"/>
  <c r="AE238" i="4" a="1"/>
  <c r="AE238" i="4" s="1"/>
  <c r="AM238" i="4" a="1"/>
  <c r="AM238" i="4" s="1"/>
  <c r="AU238" i="4" a="1"/>
  <c r="AU238" i="4" s="1"/>
  <c r="BC238" i="4" a="1"/>
  <c r="BC238" i="4" s="1"/>
  <c r="H238" i="4" a="1"/>
  <c r="H238" i="4" s="1"/>
  <c r="P238" i="4" a="1"/>
  <c r="P238" i="4" s="1"/>
  <c r="X238" i="4" a="1"/>
  <c r="X238" i="4" s="1"/>
  <c r="AF238" i="4" a="1"/>
  <c r="AF238" i="4" s="1"/>
  <c r="AN238" i="4" a="1"/>
  <c r="AN238" i="4" s="1"/>
  <c r="AV238" i="4" a="1"/>
  <c r="AV238" i="4" s="1"/>
  <c r="BD238" i="4" a="1"/>
  <c r="BD238" i="4" s="1"/>
  <c r="M222" i="4"/>
  <c r="U222" i="4"/>
  <c r="AC222" i="4"/>
  <c r="AK222" i="4"/>
  <c r="AS222" i="4"/>
  <c r="BA222" i="4"/>
  <c r="N222" i="4"/>
  <c r="V222" i="4"/>
  <c r="AD222" i="4"/>
  <c r="AL222" i="4"/>
  <c r="AT222" i="4"/>
  <c r="BB222" i="4"/>
  <c r="G222" i="4"/>
  <c r="O222" i="4"/>
  <c r="W222" i="4"/>
  <c r="AE222" i="4"/>
  <c r="AM222" i="4"/>
  <c r="AU222" i="4"/>
  <c r="BC222" i="4"/>
  <c r="H222" i="4"/>
  <c r="P222" i="4"/>
  <c r="X222" i="4"/>
  <c r="AF222" i="4"/>
  <c r="AN222" i="4"/>
  <c r="AV222" i="4"/>
  <c r="BD222" i="4"/>
  <c r="I222" i="4"/>
  <c r="Q222" i="4"/>
  <c r="Y222" i="4"/>
  <c r="AG222" i="4"/>
  <c r="AO222" i="4"/>
  <c r="AW222" i="4"/>
  <c r="BE222" i="4"/>
  <c r="J222" i="4"/>
  <c r="R222" i="4"/>
  <c r="Z222" i="4"/>
  <c r="AH222" i="4"/>
  <c r="AP222" i="4"/>
  <c r="AX222" i="4"/>
  <c r="BF222" i="4"/>
  <c r="K222" i="4"/>
  <c r="S222" i="4"/>
  <c r="AA222" i="4"/>
  <c r="AI222" i="4"/>
  <c r="AQ222" i="4"/>
  <c r="AY222" i="4"/>
  <c r="BG222" i="4"/>
  <c r="L222" i="4"/>
  <c r="T222" i="4"/>
  <c r="AB222" i="4"/>
  <c r="AJ222" i="4"/>
  <c r="AR222" i="4"/>
  <c r="AZ222" i="4"/>
  <c r="I206" i="4"/>
  <c r="Q206" i="4"/>
  <c r="Y206" i="4"/>
  <c r="AG206" i="4"/>
  <c r="AO206" i="4"/>
  <c r="AW206" i="4"/>
  <c r="BE206" i="4"/>
  <c r="J206" i="4"/>
  <c r="R206" i="4"/>
  <c r="Z206" i="4"/>
  <c r="AH206" i="4"/>
  <c r="AP206" i="4"/>
  <c r="AX206" i="4"/>
  <c r="BF206" i="4"/>
  <c r="K206" i="4"/>
  <c r="S206" i="4"/>
  <c r="AA206" i="4"/>
  <c r="AI206" i="4"/>
  <c r="AQ206" i="4"/>
  <c r="AY206" i="4"/>
  <c r="BG206" i="4"/>
  <c r="L206" i="4"/>
  <c r="T206" i="4"/>
  <c r="AB206" i="4"/>
  <c r="AJ206" i="4"/>
  <c r="AR206" i="4"/>
  <c r="AZ206" i="4"/>
  <c r="M206" i="4"/>
  <c r="U206" i="4"/>
  <c r="AC206" i="4"/>
  <c r="AK206" i="4"/>
  <c r="AS206" i="4"/>
  <c r="BA206" i="4"/>
  <c r="N206" i="4"/>
  <c r="V206" i="4"/>
  <c r="AD206" i="4"/>
  <c r="AL206" i="4"/>
  <c r="AT206" i="4"/>
  <c r="BB206" i="4"/>
  <c r="G206" i="4"/>
  <c r="O206" i="4"/>
  <c r="W206" i="4"/>
  <c r="AE206" i="4"/>
  <c r="AM206" i="4"/>
  <c r="AU206" i="4"/>
  <c r="BC206" i="4"/>
  <c r="H206" i="4"/>
  <c r="P206" i="4"/>
  <c r="X206" i="4"/>
  <c r="AF206" i="4"/>
  <c r="AN206" i="4"/>
  <c r="AV206" i="4"/>
  <c r="BD206" i="4"/>
  <c r="H174" i="4"/>
  <c r="P174" i="4"/>
  <c r="X174" i="4"/>
  <c r="AF174" i="4"/>
  <c r="AN174" i="4"/>
  <c r="AV174" i="4"/>
  <c r="BD174" i="4"/>
  <c r="I174" i="4"/>
  <c r="Q174" i="4"/>
  <c r="Y174" i="4"/>
  <c r="AG174" i="4"/>
  <c r="AO174" i="4"/>
  <c r="AW174" i="4"/>
  <c r="BE174" i="4"/>
  <c r="J174" i="4"/>
  <c r="R174" i="4"/>
  <c r="Z174" i="4"/>
  <c r="AH174" i="4"/>
  <c r="AP174" i="4"/>
  <c r="AX174" i="4"/>
  <c r="BF174" i="4"/>
  <c r="K174" i="4"/>
  <c r="S174" i="4"/>
  <c r="AA174" i="4"/>
  <c r="AI174" i="4"/>
  <c r="AQ174" i="4"/>
  <c r="AY174" i="4"/>
  <c r="BG174" i="4"/>
  <c r="L174" i="4"/>
  <c r="T174" i="4"/>
  <c r="AB174" i="4"/>
  <c r="AJ174" i="4"/>
  <c r="AR174" i="4"/>
  <c r="AZ174" i="4"/>
  <c r="M174" i="4"/>
  <c r="U174" i="4"/>
  <c r="AC174" i="4"/>
  <c r="AK174" i="4"/>
  <c r="AS174" i="4"/>
  <c r="BA174" i="4"/>
  <c r="N174" i="4"/>
  <c r="V174" i="4"/>
  <c r="AD174" i="4"/>
  <c r="AL174" i="4"/>
  <c r="AT174" i="4"/>
  <c r="BB174" i="4"/>
  <c r="G174" i="4"/>
  <c r="O174" i="4"/>
  <c r="W174" i="4"/>
  <c r="AE174" i="4"/>
  <c r="AM174" i="4"/>
  <c r="AU174" i="4"/>
  <c r="BC174" i="4"/>
  <c r="L158" i="4"/>
  <c r="T158" i="4"/>
  <c r="AB158" i="4"/>
  <c r="AJ158" i="4"/>
  <c r="AR158" i="4"/>
  <c r="AZ158" i="4"/>
  <c r="M158" i="4"/>
  <c r="U158" i="4"/>
  <c r="AC158" i="4"/>
  <c r="AK158" i="4"/>
  <c r="AS158" i="4"/>
  <c r="BA158" i="4"/>
  <c r="N158" i="4"/>
  <c r="V158" i="4"/>
  <c r="AD158" i="4"/>
  <c r="AL158" i="4"/>
  <c r="AT158" i="4"/>
  <c r="BB158" i="4"/>
  <c r="G158" i="4"/>
  <c r="O158" i="4"/>
  <c r="W158" i="4"/>
  <c r="AE158" i="4"/>
  <c r="AM158" i="4"/>
  <c r="AU158" i="4"/>
  <c r="BC158" i="4"/>
  <c r="H158" i="4"/>
  <c r="P158" i="4"/>
  <c r="X158" i="4"/>
  <c r="AF158" i="4"/>
  <c r="AN158" i="4"/>
  <c r="AV158" i="4"/>
  <c r="BD158" i="4"/>
  <c r="I158" i="4"/>
  <c r="Q158" i="4"/>
  <c r="Y158" i="4"/>
  <c r="AG158" i="4"/>
  <c r="AO158" i="4"/>
  <c r="AW158" i="4"/>
  <c r="BE158" i="4"/>
  <c r="J158" i="4"/>
  <c r="R158" i="4"/>
  <c r="Z158" i="4"/>
  <c r="AH158" i="4"/>
  <c r="AP158" i="4"/>
  <c r="AX158" i="4"/>
  <c r="BF158" i="4"/>
  <c r="K158" i="4"/>
  <c r="S158" i="4"/>
  <c r="AA158" i="4"/>
  <c r="AI158" i="4"/>
  <c r="AQ158" i="4"/>
  <c r="AY158" i="4"/>
  <c r="BG158" i="4"/>
  <c r="M142" i="4"/>
  <c r="U142" i="4"/>
  <c r="AC142" i="4"/>
  <c r="AS142" i="4"/>
  <c r="BA142" i="4"/>
  <c r="V142" i="4"/>
  <c r="AD142" i="4"/>
  <c r="AL142" i="4"/>
  <c r="AT142" i="4"/>
  <c r="BB142" i="4"/>
  <c r="G142" i="4"/>
  <c r="O142" i="4"/>
  <c r="AE142" i="4"/>
  <c r="AU142" i="4"/>
  <c r="BC142" i="4"/>
  <c r="P142" i="4"/>
  <c r="X142" i="4"/>
  <c r="AF142" i="4"/>
  <c r="AV142" i="4"/>
  <c r="BD142" i="4"/>
  <c r="AG142" i="4"/>
  <c r="AO142" i="4"/>
  <c r="AW142" i="4"/>
  <c r="BE142" i="4"/>
  <c r="J142" i="4"/>
  <c r="AH142" i="4"/>
  <c r="AP142" i="4"/>
  <c r="AX142" i="4"/>
  <c r="BF142" i="4"/>
  <c r="K142" i="4"/>
  <c r="S142" i="4"/>
  <c r="AI142" i="4"/>
  <c r="AQ142" i="4"/>
  <c r="BG142" i="4"/>
  <c r="L142" i="4"/>
  <c r="T142" i="4"/>
  <c r="AB142" i="4"/>
  <c r="AJ142" i="4"/>
  <c r="AR142" i="4"/>
  <c r="F127" i="4" a="1"/>
  <c r="F127" i="4" s="1"/>
  <c r="G127" i="4" a="1"/>
  <c r="G127" i="4" s="1"/>
  <c r="O127" i="4" a="1"/>
  <c r="O127" i="4" s="1"/>
  <c r="J127" i="4" a="1"/>
  <c r="J127" i="4" s="1"/>
  <c r="K127" i="4" a="1"/>
  <c r="K127" i="4" s="1"/>
  <c r="S127" i="4" a="1"/>
  <c r="S127" i="4" s="1"/>
  <c r="L127" i="4" a="1"/>
  <c r="L127" i="4" s="1"/>
  <c r="T127" i="4" a="1"/>
  <c r="T127" i="4" s="1"/>
  <c r="M127" i="4" a="1"/>
  <c r="M127" i="4" s="1"/>
  <c r="U127" i="4" a="1"/>
  <c r="U127" i="4" s="1"/>
  <c r="H127" i="4" a="1"/>
  <c r="H127" i="4" s="1"/>
  <c r="AB127" i="4" a="1"/>
  <c r="AB127" i="4" s="1"/>
  <c r="AJ127" i="4" a="1"/>
  <c r="AJ127" i="4" s="1"/>
  <c r="AR127" i="4" a="1"/>
  <c r="AR127" i="4" s="1"/>
  <c r="I127" i="4" a="1"/>
  <c r="I127" i="4" s="1"/>
  <c r="AC127" i="4" a="1"/>
  <c r="AC127" i="4" s="1"/>
  <c r="AS127" i="4" a="1"/>
  <c r="AS127" i="4" s="1"/>
  <c r="BA127" i="4" a="1"/>
  <c r="BA127" i="4" s="1"/>
  <c r="AD127" i="4" a="1"/>
  <c r="AD127" i="4" s="1"/>
  <c r="AL127" i="4" a="1"/>
  <c r="AL127" i="4" s="1"/>
  <c r="AT127" i="4" a="1"/>
  <c r="AT127" i="4" s="1"/>
  <c r="BB127" i="4" a="1"/>
  <c r="BB127" i="4" s="1"/>
  <c r="P127" i="4" a="1"/>
  <c r="P127" i="4" s="1"/>
  <c r="AE127" i="4" a="1"/>
  <c r="AE127" i="4" s="1"/>
  <c r="AU127" i="4" a="1"/>
  <c r="AU127" i="4" s="1"/>
  <c r="BC127" i="4" a="1"/>
  <c r="BC127" i="4" s="1"/>
  <c r="AF127" i="4" a="1"/>
  <c r="AF127" i="4" s="1"/>
  <c r="AV127" i="4" a="1"/>
  <c r="AV127" i="4" s="1"/>
  <c r="BD127" i="4" a="1"/>
  <c r="BD127" i="4" s="1"/>
  <c r="V127" i="4" a="1"/>
  <c r="V127" i="4" s="1"/>
  <c r="AG127" i="4" a="1"/>
  <c r="AG127" i="4" s="1"/>
  <c r="AO127" i="4" a="1"/>
  <c r="AO127" i="4" s="1"/>
  <c r="AW127" i="4" a="1"/>
  <c r="AW127" i="4" s="1"/>
  <c r="BE127" i="4" a="1"/>
  <c r="BE127" i="4" s="1"/>
  <c r="X127" i="4" a="1"/>
  <c r="X127" i="4" s="1"/>
  <c r="AH127" i="4" a="1"/>
  <c r="AH127" i="4" s="1"/>
  <c r="AP127" i="4" a="1"/>
  <c r="AP127" i="4" s="1"/>
  <c r="AX127" i="4" a="1"/>
  <c r="AX127" i="4" s="1"/>
  <c r="BF127" i="4" a="1"/>
  <c r="BF127" i="4" s="1"/>
  <c r="AI127" i="4" a="1"/>
  <c r="AI127" i="4" s="1"/>
  <c r="AQ127" i="4" a="1"/>
  <c r="AQ127" i="4" s="1"/>
  <c r="BG127" i="4" a="1"/>
  <c r="BG127" i="4" s="1"/>
  <c r="C81" i="4"/>
  <c r="C89" i="4"/>
  <c r="I73" i="4"/>
  <c r="Q73" i="4"/>
  <c r="Y73" i="4"/>
  <c r="AG73" i="4"/>
  <c r="AO73" i="4"/>
  <c r="AW73" i="4"/>
  <c r="BE73" i="4"/>
  <c r="J73" i="4"/>
  <c r="R73" i="4"/>
  <c r="Z73" i="4"/>
  <c r="AH73" i="4"/>
  <c r="AP73" i="4"/>
  <c r="AX73" i="4"/>
  <c r="BF73" i="4"/>
  <c r="K73" i="4"/>
  <c r="S73" i="4"/>
  <c r="AA73" i="4"/>
  <c r="AI73" i="4"/>
  <c r="AQ73" i="4"/>
  <c r="AY73" i="4"/>
  <c r="BG73" i="4"/>
  <c r="L73" i="4"/>
  <c r="T73" i="4"/>
  <c r="AB73" i="4"/>
  <c r="AJ73" i="4"/>
  <c r="AR73" i="4"/>
  <c r="AZ73" i="4"/>
  <c r="M73" i="4"/>
  <c r="U73" i="4"/>
  <c r="AC73" i="4"/>
  <c r="AK73" i="4"/>
  <c r="AS73" i="4"/>
  <c r="BA73" i="4"/>
  <c r="N73" i="4"/>
  <c r="V73" i="4"/>
  <c r="AD73" i="4"/>
  <c r="AL73" i="4"/>
  <c r="AT73" i="4"/>
  <c r="BB73" i="4"/>
  <c r="G73" i="4"/>
  <c r="O73" i="4"/>
  <c r="W73" i="4"/>
  <c r="AE73" i="4"/>
  <c r="AM73" i="4"/>
  <c r="AU73" i="4"/>
  <c r="BC73" i="4"/>
  <c r="H73" i="4"/>
  <c r="P73" i="4"/>
  <c r="X73" i="4"/>
  <c r="AF73" i="4"/>
  <c r="AN73" i="4"/>
  <c r="AV73" i="4"/>
  <c r="BD73" i="4"/>
  <c r="F62" i="4"/>
  <c r="I62" i="4"/>
  <c r="Q62" i="4"/>
  <c r="Y62" i="4"/>
  <c r="AG62" i="4"/>
  <c r="AO62" i="4"/>
  <c r="AW62" i="4"/>
  <c r="BE62" i="4"/>
  <c r="J62" i="4"/>
  <c r="R62" i="4"/>
  <c r="Z62" i="4"/>
  <c r="AH62" i="4"/>
  <c r="AP62" i="4"/>
  <c r="AX62" i="4"/>
  <c r="BF62" i="4"/>
  <c r="K62" i="4"/>
  <c r="L62" i="4"/>
  <c r="M62" i="4"/>
  <c r="U62" i="4"/>
  <c r="AC62" i="4"/>
  <c r="AK62" i="4"/>
  <c r="AS62" i="4"/>
  <c r="BA62" i="4"/>
  <c r="N62" i="4"/>
  <c r="V62" i="4"/>
  <c r="AD62" i="4"/>
  <c r="AL62" i="4"/>
  <c r="AT62" i="4"/>
  <c r="BB62" i="4"/>
  <c r="G62" i="4"/>
  <c r="O62" i="4"/>
  <c r="W62" i="4"/>
  <c r="AE62" i="4"/>
  <c r="AM62" i="4"/>
  <c r="AU62" i="4"/>
  <c r="BC62" i="4"/>
  <c r="H62" i="4"/>
  <c r="P62" i="4"/>
  <c r="X62" i="4"/>
  <c r="AF62" i="4"/>
  <c r="AN62" i="4"/>
  <c r="AV62" i="4"/>
  <c r="BD62" i="4"/>
  <c r="S62" i="4"/>
  <c r="AY62" i="4"/>
  <c r="T62" i="4"/>
  <c r="AZ62" i="4"/>
  <c r="AA62" i="4"/>
  <c r="BG62" i="4"/>
  <c r="AB62" i="4"/>
  <c r="AI62" i="4"/>
  <c r="AJ62" i="4"/>
  <c r="AQ62" i="4"/>
  <c r="AR62" i="4"/>
  <c r="K48" i="4"/>
  <c r="S48" i="4"/>
  <c r="AA48" i="4"/>
  <c r="AI48" i="4"/>
  <c r="AQ48" i="4"/>
  <c r="AY48" i="4"/>
  <c r="BG48" i="4"/>
  <c r="L48" i="4"/>
  <c r="T48" i="4"/>
  <c r="AB48" i="4"/>
  <c r="AJ48" i="4"/>
  <c r="AR48" i="4"/>
  <c r="AZ48" i="4"/>
  <c r="O48" i="4"/>
  <c r="Y48" i="4"/>
  <c r="AK48" i="4"/>
  <c r="AU48" i="4"/>
  <c r="BE48" i="4"/>
  <c r="P48" i="4"/>
  <c r="Z48" i="4"/>
  <c r="AL48" i="4"/>
  <c r="AV48" i="4"/>
  <c r="BF48" i="4"/>
  <c r="G48" i="4"/>
  <c r="Q48" i="4"/>
  <c r="AC48" i="4"/>
  <c r="AM48" i="4"/>
  <c r="AW48" i="4"/>
  <c r="H48" i="4"/>
  <c r="R48" i="4"/>
  <c r="AD48" i="4"/>
  <c r="AN48" i="4"/>
  <c r="AX48" i="4"/>
  <c r="I48" i="4"/>
  <c r="U48" i="4"/>
  <c r="AE48" i="4"/>
  <c r="AO48" i="4"/>
  <c r="BA48" i="4"/>
  <c r="J48" i="4"/>
  <c r="V48" i="4"/>
  <c r="AF48" i="4"/>
  <c r="AP48" i="4"/>
  <c r="BB48" i="4"/>
  <c r="M48" i="4"/>
  <c r="W48" i="4"/>
  <c r="AG48" i="4"/>
  <c r="AS48" i="4"/>
  <c r="BC48" i="4"/>
  <c r="N48" i="4"/>
  <c r="X48" i="4"/>
  <c r="AH48" i="4"/>
  <c r="AT48" i="4"/>
  <c r="BD48" i="4"/>
  <c r="J37" i="4" a="1"/>
  <c r="J37" i="4" s="1"/>
  <c r="R37" i="4" a="1"/>
  <c r="R37" i="4" s="1"/>
  <c r="Z37" i="4" a="1"/>
  <c r="Z37" i="4" s="1"/>
  <c r="AH37" i="4" a="1"/>
  <c r="AH37" i="4" s="1"/>
  <c r="AP37" i="4" a="1"/>
  <c r="AP37" i="4" s="1"/>
  <c r="AX37" i="4" a="1"/>
  <c r="AX37" i="4" s="1"/>
  <c r="BF37" i="4" a="1"/>
  <c r="BF37" i="4" s="1"/>
  <c r="K37" i="4" a="1"/>
  <c r="K37" i="4" s="1"/>
  <c r="S37" i="4" a="1"/>
  <c r="S37" i="4" s="1"/>
  <c r="AA37" i="4" a="1"/>
  <c r="AA37" i="4" s="1"/>
  <c r="AI37" i="4" a="1"/>
  <c r="AI37" i="4" s="1"/>
  <c r="AQ37" i="4" a="1"/>
  <c r="AQ37" i="4" s="1"/>
  <c r="AY37" i="4" a="1"/>
  <c r="AY37" i="4" s="1"/>
  <c r="BG37" i="4" a="1"/>
  <c r="BG37" i="4" s="1"/>
  <c r="L37" i="4" a="1"/>
  <c r="L37" i="4" s="1"/>
  <c r="T37" i="4" a="1"/>
  <c r="T37" i="4" s="1"/>
  <c r="AB37" i="4" a="1"/>
  <c r="AB37" i="4" s="1"/>
  <c r="AJ37" i="4" a="1"/>
  <c r="AJ37" i="4" s="1"/>
  <c r="AR37" i="4" a="1"/>
  <c r="AR37" i="4" s="1"/>
  <c r="AZ37" i="4" a="1"/>
  <c r="AZ37" i="4" s="1"/>
  <c r="M37" i="4" a="1"/>
  <c r="M37" i="4" s="1"/>
  <c r="U37" i="4" a="1"/>
  <c r="U37" i="4" s="1"/>
  <c r="AC37" i="4" a="1"/>
  <c r="AC37" i="4" s="1"/>
  <c r="AK37" i="4" a="1"/>
  <c r="AK37" i="4" s="1"/>
  <c r="AS37" i="4" a="1"/>
  <c r="AS37" i="4" s="1"/>
  <c r="BA37" i="4" a="1"/>
  <c r="BA37" i="4" s="1"/>
  <c r="N37" i="4" a="1"/>
  <c r="N37" i="4" s="1"/>
  <c r="V37" i="4" a="1"/>
  <c r="V37" i="4" s="1"/>
  <c r="AD37" i="4" a="1"/>
  <c r="AD37" i="4" s="1"/>
  <c r="AL37" i="4" a="1"/>
  <c r="AL37" i="4" s="1"/>
  <c r="AT37" i="4" a="1"/>
  <c r="AT37" i="4" s="1"/>
  <c r="BB37" i="4" a="1"/>
  <c r="BB37" i="4" s="1"/>
  <c r="G37" i="4" a="1"/>
  <c r="G37" i="4" s="1"/>
  <c r="O37" i="4" a="1"/>
  <c r="O37" i="4" s="1"/>
  <c r="W37" i="4" a="1"/>
  <c r="W37" i="4" s="1"/>
  <c r="AE37" i="4" a="1"/>
  <c r="AE37" i="4" s="1"/>
  <c r="AM37" i="4" a="1"/>
  <c r="AM37" i="4" s="1"/>
  <c r="AU37" i="4" a="1"/>
  <c r="AU37" i="4" s="1"/>
  <c r="BC37" i="4" a="1"/>
  <c r="BC37" i="4" s="1"/>
  <c r="H37" i="4" a="1"/>
  <c r="H37" i="4" s="1"/>
  <c r="P37" i="4" a="1"/>
  <c r="P37" i="4" s="1"/>
  <c r="X37" i="4" a="1"/>
  <c r="X37" i="4" s="1"/>
  <c r="AF37" i="4" a="1"/>
  <c r="AF37" i="4" s="1"/>
  <c r="AN37" i="4" a="1"/>
  <c r="AN37" i="4" s="1"/>
  <c r="AV37" i="4" a="1"/>
  <c r="AV37" i="4" s="1"/>
  <c r="BD37" i="4" a="1"/>
  <c r="BD37" i="4" s="1"/>
  <c r="I37" i="4" a="1"/>
  <c r="I37" i="4" s="1"/>
  <c r="Q37" i="4" a="1"/>
  <c r="Q37" i="4" s="1"/>
  <c r="Y37" i="4" a="1"/>
  <c r="Y37" i="4" s="1"/>
  <c r="AG37" i="4" a="1"/>
  <c r="AG37" i="4" s="1"/>
  <c r="AO37" i="4" a="1"/>
  <c r="AO37" i="4" s="1"/>
  <c r="AW37" i="4" a="1"/>
  <c r="AW37" i="4" s="1"/>
  <c r="BE37" i="4" a="1"/>
  <c r="BE37" i="4" s="1"/>
  <c r="F23" i="4" a="1"/>
  <c r="F23" i="4" s="1"/>
  <c r="L23" i="4" a="1"/>
  <c r="L23" i="4" s="1"/>
  <c r="T23" i="4" a="1"/>
  <c r="T23" i="4" s="1"/>
  <c r="AB23" i="4" a="1"/>
  <c r="AB23" i="4" s="1"/>
  <c r="AJ23" i="4" a="1"/>
  <c r="AJ23" i="4" s="1"/>
  <c r="AR23" i="4" a="1"/>
  <c r="AR23" i="4" s="1"/>
  <c r="M23" i="4" a="1"/>
  <c r="M23" i="4" s="1"/>
  <c r="U23" i="4" a="1"/>
  <c r="U23" i="4" s="1"/>
  <c r="AC23" i="4" a="1"/>
  <c r="AC23" i="4" s="1"/>
  <c r="AK23" i="4" a="1"/>
  <c r="AK23" i="4" s="1"/>
  <c r="O23" i="4" a="1"/>
  <c r="O23" i="4" s="1"/>
  <c r="Y23" i="4" a="1"/>
  <c r="Y23" i="4" s="1"/>
  <c r="AI23" i="4" a="1"/>
  <c r="AI23" i="4" s="1"/>
  <c r="AT23" i="4" a="1"/>
  <c r="AT23" i="4" s="1"/>
  <c r="BB23" i="4" a="1"/>
  <c r="BB23" i="4" s="1"/>
  <c r="I23" i="4" a="1"/>
  <c r="I23" i="4" s="1"/>
  <c r="S23" i="4" a="1"/>
  <c r="S23" i="4" s="1"/>
  <c r="AE23" i="4" a="1"/>
  <c r="AE23" i="4" s="1"/>
  <c r="AO23" i="4" a="1"/>
  <c r="AO23" i="4" s="1"/>
  <c r="AX23" i="4" a="1"/>
  <c r="AX23" i="4" s="1"/>
  <c r="BF23" i="4" a="1"/>
  <c r="BF23" i="4" s="1"/>
  <c r="K23" i="4" a="1"/>
  <c r="K23" i="4" s="1"/>
  <c r="W23" i="4" a="1"/>
  <c r="W23" i="4" s="1"/>
  <c r="AG23" i="4" a="1"/>
  <c r="AG23" i="4" s="1"/>
  <c r="AQ23" i="4" a="1"/>
  <c r="AQ23" i="4" s="1"/>
  <c r="AZ23" i="4" a="1"/>
  <c r="AZ23" i="4" s="1"/>
  <c r="N23" i="4" a="1"/>
  <c r="N23" i="4" s="1"/>
  <c r="X23" i="4" a="1"/>
  <c r="X23" i="4" s="1"/>
  <c r="AH23" i="4" a="1"/>
  <c r="AH23" i="4" s="1"/>
  <c r="AS23" i="4" a="1"/>
  <c r="AS23" i="4" s="1"/>
  <c r="BA23" i="4" a="1"/>
  <c r="BA23" i="4" s="1"/>
  <c r="R23" i="4" a="1"/>
  <c r="R23" i="4" s="1"/>
  <c r="AN23" i="4" a="1"/>
  <c r="AN23" i="4" s="1"/>
  <c r="BE23" i="4" a="1"/>
  <c r="BE23" i="4" s="1"/>
  <c r="V23" i="4" a="1"/>
  <c r="V23" i="4" s="1"/>
  <c r="AP23" i="4" a="1"/>
  <c r="AP23" i="4" s="1"/>
  <c r="BG23" i="4" a="1"/>
  <c r="BG23" i="4" s="1"/>
  <c r="Z23" i="4" a="1"/>
  <c r="Z23" i="4" s="1"/>
  <c r="AU23" i="4" a="1"/>
  <c r="AU23" i="4" s="1"/>
  <c r="G23" i="4" a="1"/>
  <c r="G23" i="4" s="1"/>
  <c r="AA23" i="4" a="1"/>
  <c r="AA23" i="4" s="1"/>
  <c r="AV23" i="4" a="1"/>
  <c r="AV23" i="4" s="1"/>
  <c r="H23" i="4" a="1"/>
  <c r="H23" i="4" s="1"/>
  <c r="AD23" i="4" a="1"/>
  <c r="AD23" i="4" s="1"/>
  <c r="AW23" i="4" a="1"/>
  <c r="AW23" i="4" s="1"/>
  <c r="J23" i="4" a="1"/>
  <c r="J23" i="4" s="1"/>
  <c r="AF23" i="4" a="1"/>
  <c r="AF23" i="4" s="1"/>
  <c r="AY23" i="4" a="1"/>
  <c r="AY23" i="4" s="1"/>
  <c r="P23" i="4" a="1"/>
  <c r="P23" i="4" s="1"/>
  <c r="AL23" i="4" a="1"/>
  <c r="AL23" i="4" s="1"/>
  <c r="BC23" i="4" a="1"/>
  <c r="BC23" i="4" s="1"/>
  <c r="Q23" i="4" a="1"/>
  <c r="Q23" i="4" s="1"/>
  <c r="AM23" i="4" a="1"/>
  <c r="AM23" i="4" s="1"/>
  <c r="BD23" i="4" a="1"/>
  <c r="BD23" i="4" s="1"/>
  <c r="N9" i="4"/>
  <c r="V9" i="4"/>
  <c r="AD9" i="4"/>
  <c r="AL9" i="4"/>
  <c r="AT9" i="4"/>
  <c r="BB9" i="4"/>
  <c r="G9" i="4"/>
  <c r="O9" i="4"/>
  <c r="W9" i="4"/>
  <c r="AE9" i="4"/>
  <c r="AM9" i="4"/>
  <c r="AU9" i="4"/>
  <c r="BC9" i="4"/>
  <c r="P9" i="4"/>
  <c r="Z9" i="4"/>
  <c r="AJ9" i="4"/>
  <c r="AV9" i="4"/>
  <c r="BF9" i="4"/>
  <c r="Q9" i="4"/>
  <c r="AA9" i="4"/>
  <c r="AK9" i="4"/>
  <c r="AW9" i="4"/>
  <c r="BG9" i="4"/>
  <c r="H9" i="4"/>
  <c r="R9" i="4"/>
  <c r="AB9" i="4"/>
  <c r="AN9" i="4"/>
  <c r="AX9" i="4"/>
  <c r="I9" i="4"/>
  <c r="S9" i="4"/>
  <c r="AC9" i="4"/>
  <c r="AO9" i="4"/>
  <c r="AY9" i="4"/>
  <c r="J9" i="4"/>
  <c r="T9" i="4"/>
  <c r="AF9" i="4"/>
  <c r="AP9" i="4"/>
  <c r="AZ9" i="4"/>
  <c r="K9" i="4"/>
  <c r="U9" i="4"/>
  <c r="AG9" i="4"/>
  <c r="AQ9" i="4"/>
  <c r="BA9" i="4"/>
  <c r="L9" i="4"/>
  <c r="X9" i="4"/>
  <c r="AH9" i="4"/>
  <c r="AR9" i="4"/>
  <c r="BD9" i="4"/>
  <c r="M9" i="4"/>
  <c r="Y9" i="4"/>
  <c r="AI9" i="4"/>
  <c r="AS9" i="4"/>
  <c r="BE9" i="4"/>
  <c r="H97" i="4"/>
  <c r="P97" i="4"/>
  <c r="X97" i="4"/>
  <c r="AF97" i="4"/>
  <c r="AN97" i="4"/>
  <c r="AV97" i="4"/>
  <c r="BD97" i="4"/>
  <c r="I97" i="4"/>
  <c r="Q97" i="4"/>
  <c r="Y97" i="4"/>
  <c r="AG97" i="4"/>
  <c r="AO97" i="4"/>
  <c r="AW97" i="4"/>
  <c r="BE97" i="4"/>
  <c r="J97" i="4"/>
  <c r="R97" i="4"/>
  <c r="Z97" i="4"/>
  <c r="AH97" i="4"/>
  <c r="AP97" i="4"/>
  <c r="AX97" i="4"/>
  <c r="BF97" i="4"/>
  <c r="K97" i="4"/>
  <c r="S97" i="4"/>
  <c r="AA97" i="4"/>
  <c r="AI97" i="4"/>
  <c r="AQ97" i="4"/>
  <c r="AY97" i="4"/>
  <c r="BG97" i="4"/>
  <c r="L97" i="4"/>
  <c r="T97" i="4"/>
  <c r="AB97" i="4"/>
  <c r="AJ97" i="4"/>
  <c r="AR97" i="4"/>
  <c r="AZ97" i="4"/>
  <c r="M97" i="4"/>
  <c r="U97" i="4"/>
  <c r="AC97" i="4"/>
  <c r="AK97" i="4"/>
  <c r="AS97" i="4"/>
  <c r="BA97" i="4"/>
  <c r="N97" i="4"/>
  <c r="V97" i="4"/>
  <c r="AD97" i="4"/>
  <c r="AL97" i="4"/>
  <c r="AT97" i="4"/>
  <c r="BB97" i="4"/>
  <c r="G97" i="4"/>
  <c r="O97" i="4"/>
  <c r="W97" i="4"/>
  <c r="AE97" i="4"/>
  <c r="AM97" i="4"/>
  <c r="AU97" i="4"/>
  <c r="BC97" i="4"/>
  <c r="J141" i="4"/>
  <c r="AH141" i="4"/>
  <c r="AP141" i="4"/>
  <c r="AX141" i="4"/>
  <c r="BF141" i="4"/>
  <c r="K141" i="4"/>
  <c r="S141" i="4"/>
  <c r="AI141" i="4"/>
  <c r="AQ141" i="4"/>
  <c r="BG141" i="4"/>
  <c r="L141" i="4"/>
  <c r="T141" i="4"/>
  <c r="AB141" i="4"/>
  <c r="AJ141" i="4"/>
  <c r="AR141" i="4"/>
  <c r="M141" i="4"/>
  <c r="U141" i="4"/>
  <c r="AC141" i="4"/>
  <c r="AS141" i="4"/>
  <c r="BA141" i="4"/>
  <c r="V141" i="4"/>
  <c r="AD141" i="4"/>
  <c r="AL141" i="4"/>
  <c r="AT141" i="4"/>
  <c r="BB141" i="4"/>
  <c r="G141" i="4"/>
  <c r="O141" i="4"/>
  <c r="AE141" i="4"/>
  <c r="AU141" i="4"/>
  <c r="BC141" i="4"/>
  <c r="P141" i="4"/>
  <c r="X141" i="4"/>
  <c r="AF141" i="4"/>
  <c r="AV141" i="4"/>
  <c r="BD141" i="4"/>
  <c r="AG141" i="4"/>
  <c r="AO141" i="4"/>
  <c r="AW141" i="4"/>
  <c r="BE141" i="4"/>
  <c r="J221" i="4"/>
  <c r="R221" i="4"/>
  <c r="Z221" i="4"/>
  <c r="AH221" i="4"/>
  <c r="AP221" i="4"/>
  <c r="AX221" i="4"/>
  <c r="BF221" i="4"/>
  <c r="K221" i="4"/>
  <c r="S221" i="4"/>
  <c r="AA221" i="4"/>
  <c r="AI221" i="4"/>
  <c r="AQ221" i="4"/>
  <c r="AY221" i="4"/>
  <c r="BG221" i="4"/>
  <c r="L221" i="4"/>
  <c r="T221" i="4"/>
  <c r="AB221" i="4"/>
  <c r="AJ221" i="4"/>
  <c r="AR221" i="4"/>
  <c r="AZ221" i="4"/>
  <c r="M221" i="4"/>
  <c r="U221" i="4"/>
  <c r="AC221" i="4"/>
  <c r="AK221" i="4"/>
  <c r="AS221" i="4"/>
  <c r="BA221" i="4"/>
  <c r="N221" i="4"/>
  <c r="V221" i="4"/>
  <c r="AD221" i="4"/>
  <c r="AL221" i="4"/>
  <c r="AT221" i="4"/>
  <c r="BB221" i="4"/>
  <c r="G221" i="4"/>
  <c r="O221" i="4"/>
  <c r="W221" i="4"/>
  <c r="AE221" i="4"/>
  <c r="AM221" i="4"/>
  <c r="AU221" i="4"/>
  <c r="BC221" i="4"/>
  <c r="H221" i="4"/>
  <c r="P221" i="4"/>
  <c r="X221" i="4"/>
  <c r="AF221" i="4"/>
  <c r="AN221" i="4"/>
  <c r="AV221" i="4"/>
  <c r="BD221" i="4"/>
  <c r="I221" i="4"/>
  <c r="Q221" i="4"/>
  <c r="Y221" i="4"/>
  <c r="AG221" i="4"/>
  <c r="AO221" i="4"/>
  <c r="AW221" i="4"/>
  <c r="BE221" i="4"/>
  <c r="M301" i="4"/>
  <c r="U301" i="4"/>
  <c r="AC301" i="4"/>
  <c r="H301" i="4"/>
  <c r="I301" i="4"/>
  <c r="Q301" i="4"/>
  <c r="G301" i="4"/>
  <c r="S301" i="4"/>
  <c r="AB301" i="4"/>
  <c r="AK301" i="4"/>
  <c r="AS301" i="4"/>
  <c r="BA301" i="4"/>
  <c r="J301" i="4"/>
  <c r="T301" i="4"/>
  <c r="AD301" i="4"/>
  <c r="AL301" i="4"/>
  <c r="AT301" i="4"/>
  <c r="BB301" i="4"/>
  <c r="K301" i="4"/>
  <c r="V301" i="4"/>
  <c r="AE301" i="4"/>
  <c r="AM301" i="4"/>
  <c r="AU301" i="4"/>
  <c r="BC301" i="4"/>
  <c r="L301" i="4"/>
  <c r="W301" i="4"/>
  <c r="AF301" i="4"/>
  <c r="AN301" i="4"/>
  <c r="AV301" i="4"/>
  <c r="BD301" i="4"/>
  <c r="N301" i="4"/>
  <c r="X301" i="4"/>
  <c r="AG301" i="4"/>
  <c r="AO301" i="4"/>
  <c r="AW301" i="4"/>
  <c r="BE301" i="4"/>
  <c r="O301" i="4"/>
  <c r="Y301" i="4"/>
  <c r="AH301" i="4"/>
  <c r="AP301" i="4"/>
  <c r="AX301" i="4"/>
  <c r="BF301" i="4"/>
  <c r="P301" i="4"/>
  <c r="Z301" i="4"/>
  <c r="AI301" i="4"/>
  <c r="AQ301" i="4"/>
  <c r="AY301" i="4"/>
  <c r="BG301" i="4"/>
  <c r="R301" i="4"/>
  <c r="AA301" i="4"/>
  <c r="AJ301" i="4"/>
  <c r="AR301" i="4"/>
  <c r="AZ301" i="4"/>
  <c r="K365" i="4"/>
  <c r="S365" i="4"/>
  <c r="AA365" i="4"/>
  <c r="AI365" i="4"/>
  <c r="AQ365" i="4"/>
  <c r="AY365" i="4"/>
  <c r="BG365" i="4"/>
  <c r="L365" i="4"/>
  <c r="T365" i="4"/>
  <c r="AB365" i="4"/>
  <c r="AJ365" i="4"/>
  <c r="AR365" i="4"/>
  <c r="AZ365" i="4"/>
  <c r="H365" i="4"/>
  <c r="P365" i="4"/>
  <c r="X365" i="4"/>
  <c r="AF365" i="4"/>
  <c r="AN365" i="4"/>
  <c r="AV365" i="4"/>
  <c r="BD365" i="4"/>
  <c r="J365" i="4"/>
  <c r="R365" i="4"/>
  <c r="Z365" i="4"/>
  <c r="AH365" i="4"/>
  <c r="AP365" i="4"/>
  <c r="AX365" i="4"/>
  <c r="BF365" i="4"/>
  <c r="U365" i="4"/>
  <c r="AK365" i="4"/>
  <c r="BA365" i="4"/>
  <c r="V365" i="4"/>
  <c r="AL365" i="4"/>
  <c r="BB365" i="4"/>
  <c r="G365" i="4"/>
  <c r="W365" i="4"/>
  <c r="AM365" i="4"/>
  <c r="BC365" i="4"/>
  <c r="I365" i="4"/>
  <c r="Y365" i="4"/>
  <c r="AO365" i="4"/>
  <c r="BE365" i="4"/>
  <c r="M365" i="4"/>
  <c r="AC365" i="4"/>
  <c r="AS365" i="4"/>
  <c r="N365" i="4"/>
  <c r="AD365" i="4"/>
  <c r="AT365" i="4"/>
  <c r="O365" i="4"/>
  <c r="AE365" i="4"/>
  <c r="AU365" i="4"/>
  <c r="Q365" i="4"/>
  <c r="AG365" i="4"/>
  <c r="AW365" i="4"/>
  <c r="L417" i="4"/>
  <c r="T417" i="4"/>
  <c r="AB417" i="4"/>
  <c r="AJ417" i="4"/>
  <c r="AR417" i="4"/>
  <c r="AZ417" i="4"/>
  <c r="M417" i="4"/>
  <c r="U417" i="4"/>
  <c r="AC417" i="4"/>
  <c r="AK417" i="4"/>
  <c r="AS417" i="4"/>
  <c r="BA417" i="4"/>
  <c r="N417" i="4"/>
  <c r="V417" i="4"/>
  <c r="AD417" i="4"/>
  <c r="AL417" i="4"/>
  <c r="AT417" i="4"/>
  <c r="BB417" i="4"/>
  <c r="G417" i="4"/>
  <c r="O417" i="4"/>
  <c r="W417" i="4"/>
  <c r="AE417" i="4"/>
  <c r="AM417" i="4"/>
  <c r="AU417" i="4"/>
  <c r="BC417" i="4"/>
  <c r="H417" i="4"/>
  <c r="P417" i="4"/>
  <c r="X417" i="4"/>
  <c r="AF417" i="4"/>
  <c r="AN417" i="4"/>
  <c r="AV417" i="4"/>
  <c r="BD417" i="4"/>
  <c r="I417" i="4"/>
  <c r="Q417" i="4"/>
  <c r="Y417" i="4"/>
  <c r="AG417" i="4"/>
  <c r="AO417" i="4"/>
  <c r="AW417" i="4"/>
  <c r="BE417" i="4"/>
  <c r="J417" i="4"/>
  <c r="R417" i="4"/>
  <c r="Z417" i="4"/>
  <c r="AH417" i="4"/>
  <c r="AP417" i="4"/>
  <c r="AX417" i="4"/>
  <c r="BF417" i="4"/>
  <c r="K417" i="4"/>
  <c r="S417" i="4"/>
  <c r="AA417" i="4"/>
  <c r="AI417" i="4"/>
  <c r="AQ417" i="4"/>
  <c r="AY417" i="4"/>
  <c r="BG417" i="4"/>
  <c r="C401" i="4"/>
  <c r="I393" i="4"/>
  <c r="Q393" i="4"/>
  <c r="Y393" i="4"/>
  <c r="AG393" i="4"/>
  <c r="AO393" i="4"/>
  <c r="AW393" i="4"/>
  <c r="BE393" i="4"/>
  <c r="J393" i="4"/>
  <c r="R393" i="4"/>
  <c r="Z393" i="4"/>
  <c r="AH393" i="4"/>
  <c r="AP393" i="4"/>
  <c r="AX393" i="4"/>
  <c r="BF393" i="4"/>
  <c r="K393" i="4"/>
  <c r="S393" i="4"/>
  <c r="AA393" i="4"/>
  <c r="AI393" i="4"/>
  <c r="AQ393" i="4"/>
  <c r="AY393" i="4"/>
  <c r="BG393" i="4"/>
  <c r="L393" i="4"/>
  <c r="T393" i="4"/>
  <c r="AB393" i="4"/>
  <c r="AJ393" i="4"/>
  <c r="AR393" i="4"/>
  <c r="AZ393" i="4"/>
  <c r="M393" i="4"/>
  <c r="U393" i="4"/>
  <c r="AC393" i="4"/>
  <c r="AK393" i="4"/>
  <c r="AS393" i="4"/>
  <c r="BA393" i="4"/>
  <c r="N393" i="4"/>
  <c r="V393" i="4"/>
  <c r="AD393" i="4"/>
  <c r="AL393" i="4"/>
  <c r="AT393" i="4"/>
  <c r="BB393" i="4"/>
  <c r="G393" i="4"/>
  <c r="O393" i="4"/>
  <c r="W393" i="4"/>
  <c r="AE393" i="4"/>
  <c r="AM393" i="4"/>
  <c r="AU393" i="4"/>
  <c r="BC393" i="4"/>
  <c r="H393" i="4"/>
  <c r="P393" i="4"/>
  <c r="X393" i="4"/>
  <c r="AF393" i="4"/>
  <c r="AN393" i="4"/>
  <c r="AV393" i="4"/>
  <c r="BD393" i="4"/>
  <c r="M377" i="4"/>
  <c r="U377" i="4"/>
  <c r="AC377" i="4"/>
  <c r="AK377" i="4"/>
  <c r="AS377" i="4"/>
  <c r="BA377" i="4"/>
  <c r="N377" i="4"/>
  <c r="V377" i="4"/>
  <c r="AD377" i="4"/>
  <c r="AL377" i="4"/>
  <c r="AT377" i="4"/>
  <c r="BB377" i="4"/>
  <c r="G377" i="4"/>
  <c r="O377" i="4"/>
  <c r="W377" i="4"/>
  <c r="AE377" i="4"/>
  <c r="AM377" i="4"/>
  <c r="AU377" i="4"/>
  <c r="BC377" i="4"/>
  <c r="H377" i="4"/>
  <c r="P377" i="4"/>
  <c r="X377" i="4"/>
  <c r="AF377" i="4"/>
  <c r="AN377" i="4"/>
  <c r="AV377" i="4"/>
  <c r="BD377" i="4"/>
  <c r="I377" i="4"/>
  <c r="Q377" i="4"/>
  <c r="Y377" i="4"/>
  <c r="AG377" i="4"/>
  <c r="AO377" i="4"/>
  <c r="AW377" i="4"/>
  <c r="BE377" i="4"/>
  <c r="J377" i="4"/>
  <c r="R377" i="4"/>
  <c r="Z377" i="4"/>
  <c r="AH377" i="4"/>
  <c r="AP377" i="4"/>
  <c r="AX377" i="4"/>
  <c r="BF377" i="4"/>
  <c r="K377" i="4"/>
  <c r="S377" i="4"/>
  <c r="AA377" i="4"/>
  <c r="AI377" i="4"/>
  <c r="AQ377" i="4"/>
  <c r="AY377" i="4"/>
  <c r="BG377" i="4"/>
  <c r="L377" i="4"/>
  <c r="T377" i="4"/>
  <c r="AB377" i="4"/>
  <c r="AJ377" i="4"/>
  <c r="AR377" i="4"/>
  <c r="AZ377" i="4"/>
  <c r="M361" i="4"/>
  <c r="U361" i="4"/>
  <c r="AC361" i="4"/>
  <c r="AK361" i="4"/>
  <c r="AS361" i="4"/>
  <c r="BA361" i="4"/>
  <c r="N361" i="4"/>
  <c r="V361" i="4"/>
  <c r="AD361" i="4"/>
  <c r="AL361" i="4"/>
  <c r="AT361" i="4"/>
  <c r="BB361" i="4"/>
  <c r="J361" i="4"/>
  <c r="R361" i="4"/>
  <c r="Z361" i="4"/>
  <c r="AH361" i="4"/>
  <c r="AP361" i="4"/>
  <c r="AX361" i="4"/>
  <c r="BF361" i="4"/>
  <c r="L361" i="4"/>
  <c r="T361" i="4"/>
  <c r="AB361" i="4"/>
  <c r="AJ361" i="4"/>
  <c r="AR361" i="4"/>
  <c r="AZ361" i="4"/>
  <c r="S361" i="4"/>
  <c r="AI361" i="4"/>
  <c r="AY361" i="4"/>
  <c r="G361" i="4"/>
  <c r="W361" i="4"/>
  <c r="AM361" i="4"/>
  <c r="BC361" i="4"/>
  <c r="H361" i="4"/>
  <c r="X361" i="4"/>
  <c r="AN361" i="4"/>
  <c r="BD361" i="4"/>
  <c r="I361" i="4"/>
  <c r="Y361" i="4"/>
  <c r="AO361" i="4"/>
  <c r="BE361" i="4"/>
  <c r="K361" i="4"/>
  <c r="AA361" i="4"/>
  <c r="AQ361" i="4"/>
  <c r="BG361" i="4"/>
  <c r="O361" i="4"/>
  <c r="AE361" i="4"/>
  <c r="AU361" i="4"/>
  <c r="P361" i="4"/>
  <c r="AF361" i="4"/>
  <c r="AV361" i="4"/>
  <c r="Q361" i="4"/>
  <c r="AG361" i="4"/>
  <c r="AW361" i="4"/>
  <c r="AG345" i="4"/>
  <c r="AO345" i="4"/>
  <c r="AW345" i="4"/>
  <c r="BE345" i="4"/>
  <c r="J345" i="4"/>
  <c r="AH345" i="4"/>
  <c r="AP345" i="4"/>
  <c r="AX345" i="4"/>
  <c r="BF345" i="4"/>
  <c r="K345" i="4"/>
  <c r="S345" i="4"/>
  <c r="AI345" i="4"/>
  <c r="AQ345" i="4"/>
  <c r="BG345" i="4"/>
  <c r="L345" i="4"/>
  <c r="T345" i="4"/>
  <c r="AB345" i="4"/>
  <c r="AJ345" i="4"/>
  <c r="AR345" i="4"/>
  <c r="M345" i="4"/>
  <c r="U345" i="4"/>
  <c r="AC345" i="4"/>
  <c r="AS345" i="4"/>
  <c r="BA345" i="4"/>
  <c r="V345" i="4"/>
  <c r="AD345" i="4"/>
  <c r="AL345" i="4"/>
  <c r="AT345" i="4"/>
  <c r="BB345" i="4"/>
  <c r="G345" i="4"/>
  <c r="O345" i="4"/>
  <c r="AE345" i="4"/>
  <c r="AU345" i="4"/>
  <c r="BC345" i="4"/>
  <c r="P345" i="4"/>
  <c r="X345" i="4"/>
  <c r="AF345" i="4"/>
  <c r="AV345" i="4"/>
  <c r="BD345" i="4"/>
  <c r="I329" i="4"/>
  <c r="Q329" i="4"/>
  <c r="Y329" i="4"/>
  <c r="AG329" i="4"/>
  <c r="AO329" i="4"/>
  <c r="AW329" i="4"/>
  <c r="BE329" i="4"/>
  <c r="J329" i="4"/>
  <c r="R329" i="4"/>
  <c r="M329" i="4"/>
  <c r="U329" i="4"/>
  <c r="AC329" i="4"/>
  <c r="AK329" i="4"/>
  <c r="AS329" i="4"/>
  <c r="G329" i="4"/>
  <c r="T329" i="4"/>
  <c r="AE329" i="4"/>
  <c r="AP329" i="4"/>
  <c r="AZ329" i="4"/>
  <c r="H329" i="4"/>
  <c r="V329" i="4"/>
  <c r="AF329" i="4"/>
  <c r="AQ329" i="4"/>
  <c r="BA329" i="4"/>
  <c r="K329" i="4"/>
  <c r="W329" i="4"/>
  <c r="AH329" i="4"/>
  <c r="AR329" i="4"/>
  <c r="BB329" i="4"/>
  <c r="L329" i="4"/>
  <c r="X329" i="4"/>
  <c r="AI329" i="4"/>
  <c r="AT329" i="4"/>
  <c r="BC329" i="4"/>
  <c r="N329" i="4"/>
  <c r="Z329" i="4"/>
  <c r="AJ329" i="4"/>
  <c r="AU329" i="4"/>
  <c r="BD329" i="4"/>
  <c r="O329" i="4"/>
  <c r="AA329" i="4"/>
  <c r="AL329" i="4"/>
  <c r="AV329" i="4"/>
  <c r="BF329" i="4"/>
  <c r="P329" i="4"/>
  <c r="AB329" i="4"/>
  <c r="AM329" i="4"/>
  <c r="AX329" i="4"/>
  <c r="BG329" i="4"/>
  <c r="S329" i="4"/>
  <c r="AD329" i="4"/>
  <c r="AN329" i="4"/>
  <c r="AY329" i="4"/>
  <c r="K313" i="4"/>
  <c r="S313" i="4"/>
  <c r="AA313" i="4"/>
  <c r="AI313" i="4"/>
  <c r="AQ313" i="4"/>
  <c r="AY313" i="4"/>
  <c r="BG313" i="4"/>
  <c r="L313" i="4"/>
  <c r="T313" i="4"/>
  <c r="AB313" i="4"/>
  <c r="AJ313" i="4"/>
  <c r="AR313" i="4"/>
  <c r="AZ313" i="4"/>
  <c r="M313" i="4"/>
  <c r="U313" i="4"/>
  <c r="AC313" i="4"/>
  <c r="AK313" i="4"/>
  <c r="AS313" i="4"/>
  <c r="BA313" i="4"/>
  <c r="N313" i="4"/>
  <c r="V313" i="4"/>
  <c r="AD313" i="4"/>
  <c r="AL313" i="4"/>
  <c r="AT313" i="4"/>
  <c r="BB313" i="4"/>
  <c r="G313" i="4"/>
  <c r="O313" i="4"/>
  <c r="W313" i="4"/>
  <c r="AE313" i="4"/>
  <c r="AM313" i="4"/>
  <c r="AU313" i="4"/>
  <c r="BC313" i="4"/>
  <c r="H313" i="4"/>
  <c r="P313" i="4"/>
  <c r="X313" i="4"/>
  <c r="AF313" i="4"/>
  <c r="AN313" i="4"/>
  <c r="AV313" i="4"/>
  <c r="BD313" i="4"/>
  <c r="I313" i="4"/>
  <c r="Q313" i="4"/>
  <c r="Y313" i="4"/>
  <c r="AG313" i="4"/>
  <c r="AO313" i="4"/>
  <c r="AW313" i="4"/>
  <c r="BE313" i="4"/>
  <c r="J313" i="4"/>
  <c r="R313" i="4"/>
  <c r="Z313" i="4"/>
  <c r="AH313" i="4"/>
  <c r="AP313" i="4"/>
  <c r="AX313" i="4"/>
  <c r="BF313" i="4"/>
  <c r="I305" i="4"/>
  <c r="Q305" i="4"/>
  <c r="Y305" i="4"/>
  <c r="AG305" i="4"/>
  <c r="AO305" i="4"/>
  <c r="AW305" i="4"/>
  <c r="BE305" i="4"/>
  <c r="J305" i="4"/>
  <c r="R305" i="4"/>
  <c r="Z305" i="4"/>
  <c r="AH305" i="4"/>
  <c r="AP305" i="4"/>
  <c r="AX305" i="4"/>
  <c r="BF305" i="4"/>
  <c r="K305" i="4"/>
  <c r="S305" i="4"/>
  <c r="AA305" i="4"/>
  <c r="AI305" i="4"/>
  <c r="AQ305" i="4"/>
  <c r="AY305" i="4"/>
  <c r="BG305" i="4"/>
  <c r="L305" i="4"/>
  <c r="T305" i="4"/>
  <c r="AB305" i="4"/>
  <c r="AJ305" i="4"/>
  <c r="AR305" i="4"/>
  <c r="AZ305" i="4"/>
  <c r="M305" i="4"/>
  <c r="U305" i="4"/>
  <c r="AC305" i="4"/>
  <c r="AK305" i="4"/>
  <c r="AS305" i="4"/>
  <c r="BA305" i="4"/>
  <c r="N305" i="4"/>
  <c r="V305" i="4"/>
  <c r="AD305" i="4"/>
  <c r="AL305" i="4"/>
  <c r="AT305" i="4"/>
  <c r="BB305" i="4"/>
  <c r="G305" i="4"/>
  <c r="O305" i="4"/>
  <c r="W305" i="4"/>
  <c r="AE305" i="4"/>
  <c r="AM305" i="4"/>
  <c r="AU305" i="4"/>
  <c r="BC305" i="4"/>
  <c r="H305" i="4"/>
  <c r="P305" i="4"/>
  <c r="X305" i="4"/>
  <c r="AF305" i="4"/>
  <c r="AN305" i="4"/>
  <c r="AV305" i="4"/>
  <c r="BD305" i="4"/>
  <c r="K265" i="4"/>
  <c r="S265" i="4"/>
  <c r="AA265" i="4"/>
  <c r="AI265" i="4"/>
  <c r="AQ265" i="4"/>
  <c r="AY265" i="4"/>
  <c r="BG265" i="4"/>
  <c r="M265" i="4"/>
  <c r="U265" i="4"/>
  <c r="AC265" i="4"/>
  <c r="AK265" i="4"/>
  <c r="AS265" i="4"/>
  <c r="BA265" i="4"/>
  <c r="N265" i="4"/>
  <c r="V265" i="4"/>
  <c r="AD265" i="4"/>
  <c r="AL265" i="4"/>
  <c r="AT265" i="4"/>
  <c r="BB265" i="4"/>
  <c r="G265" i="4"/>
  <c r="O265" i="4"/>
  <c r="W265" i="4"/>
  <c r="AE265" i="4"/>
  <c r="AM265" i="4"/>
  <c r="AU265" i="4"/>
  <c r="BC265" i="4"/>
  <c r="H265" i="4"/>
  <c r="P265" i="4"/>
  <c r="X265" i="4"/>
  <c r="AF265" i="4"/>
  <c r="AN265" i="4"/>
  <c r="AV265" i="4"/>
  <c r="BD265" i="4"/>
  <c r="I265" i="4"/>
  <c r="Q265" i="4"/>
  <c r="Y265" i="4"/>
  <c r="AG265" i="4"/>
  <c r="AO265" i="4"/>
  <c r="AW265" i="4"/>
  <c r="BE265" i="4"/>
  <c r="J265" i="4"/>
  <c r="R265" i="4"/>
  <c r="Z265" i="4"/>
  <c r="AH265" i="4"/>
  <c r="AP265" i="4"/>
  <c r="AX265" i="4"/>
  <c r="BF265" i="4"/>
  <c r="T265" i="4"/>
  <c r="AB265" i="4"/>
  <c r="AJ265" i="4"/>
  <c r="AR265" i="4"/>
  <c r="AZ265" i="4"/>
  <c r="L265" i="4"/>
  <c r="H233" i="4"/>
  <c r="P233" i="4"/>
  <c r="X233" i="4"/>
  <c r="AF233" i="4"/>
  <c r="AN233" i="4"/>
  <c r="AV233" i="4"/>
  <c r="BD233" i="4"/>
  <c r="I233" i="4"/>
  <c r="Q233" i="4"/>
  <c r="Y233" i="4"/>
  <c r="AG233" i="4"/>
  <c r="AO233" i="4"/>
  <c r="AW233" i="4"/>
  <c r="BE233" i="4"/>
  <c r="J233" i="4"/>
  <c r="R233" i="4"/>
  <c r="Z233" i="4"/>
  <c r="AH233" i="4"/>
  <c r="AP233" i="4"/>
  <c r="AX233" i="4"/>
  <c r="BF233" i="4"/>
  <c r="K233" i="4"/>
  <c r="S233" i="4"/>
  <c r="AA233" i="4"/>
  <c r="AI233" i="4"/>
  <c r="AQ233" i="4"/>
  <c r="AY233" i="4"/>
  <c r="BG233" i="4"/>
  <c r="L233" i="4"/>
  <c r="T233" i="4"/>
  <c r="AB233" i="4"/>
  <c r="AJ233" i="4"/>
  <c r="AR233" i="4"/>
  <c r="AZ233" i="4"/>
  <c r="M233" i="4"/>
  <c r="U233" i="4"/>
  <c r="AC233" i="4"/>
  <c r="AK233" i="4"/>
  <c r="AS233" i="4"/>
  <c r="BA233" i="4"/>
  <c r="N233" i="4"/>
  <c r="V233" i="4"/>
  <c r="AD233" i="4"/>
  <c r="AL233" i="4"/>
  <c r="AT233" i="4"/>
  <c r="BB233" i="4"/>
  <c r="G233" i="4"/>
  <c r="O233" i="4"/>
  <c r="W233" i="4"/>
  <c r="AE233" i="4"/>
  <c r="AM233" i="4"/>
  <c r="AU233" i="4"/>
  <c r="BC233" i="4"/>
  <c r="L217" i="4"/>
  <c r="T217" i="4"/>
  <c r="AB217" i="4"/>
  <c r="AJ217" i="4"/>
  <c r="AR217" i="4"/>
  <c r="AZ217" i="4"/>
  <c r="M217" i="4"/>
  <c r="U217" i="4"/>
  <c r="AC217" i="4"/>
  <c r="AK217" i="4"/>
  <c r="AS217" i="4"/>
  <c r="BA217" i="4"/>
  <c r="N217" i="4"/>
  <c r="V217" i="4"/>
  <c r="AD217" i="4"/>
  <c r="AL217" i="4"/>
  <c r="AT217" i="4"/>
  <c r="BB217" i="4"/>
  <c r="G217" i="4"/>
  <c r="O217" i="4"/>
  <c r="W217" i="4"/>
  <c r="AE217" i="4"/>
  <c r="AM217" i="4"/>
  <c r="AU217" i="4"/>
  <c r="BC217" i="4"/>
  <c r="H217" i="4"/>
  <c r="P217" i="4"/>
  <c r="X217" i="4"/>
  <c r="AF217" i="4"/>
  <c r="AN217" i="4"/>
  <c r="AV217" i="4"/>
  <c r="BD217" i="4"/>
  <c r="I217" i="4"/>
  <c r="Q217" i="4"/>
  <c r="Y217" i="4"/>
  <c r="AG217" i="4"/>
  <c r="AO217" i="4"/>
  <c r="AW217" i="4"/>
  <c r="BE217" i="4"/>
  <c r="J217" i="4"/>
  <c r="R217" i="4"/>
  <c r="Z217" i="4"/>
  <c r="AH217" i="4"/>
  <c r="AP217" i="4"/>
  <c r="AX217" i="4"/>
  <c r="BF217" i="4"/>
  <c r="K217" i="4"/>
  <c r="S217" i="4"/>
  <c r="AA217" i="4"/>
  <c r="AI217" i="4"/>
  <c r="AQ217" i="4"/>
  <c r="AY217" i="4"/>
  <c r="BG217" i="4"/>
  <c r="K185" i="4"/>
  <c r="S185" i="4"/>
  <c r="AA185" i="4"/>
  <c r="AI185" i="4"/>
  <c r="AQ185" i="4"/>
  <c r="AY185" i="4"/>
  <c r="M185" i="4"/>
  <c r="U185" i="4"/>
  <c r="AC185" i="4"/>
  <c r="AK185" i="4"/>
  <c r="N185" i="4"/>
  <c r="V185" i="4"/>
  <c r="AD185" i="4"/>
  <c r="AL185" i="4"/>
  <c r="AT185" i="4"/>
  <c r="BB185" i="4"/>
  <c r="G185" i="4"/>
  <c r="O185" i="4"/>
  <c r="W185" i="4"/>
  <c r="AE185" i="4"/>
  <c r="AM185" i="4"/>
  <c r="AU185" i="4"/>
  <c r="BC185" i="4"/>
  <c r="H185" i="4"/>
  <c r="P185" i="4"/>
  <c r="AF185" i="4"/>
  <c r="AS185" i="4"/>
  <c r="BF185" i="4"/>
  <c r="Q185" i="4"/>
  <c r="AG185" i="4"/>
  <c r="AV185" i="4"/>
  <c r="BG185" i="4"/>
  <c r="R185" i="4"/>
  <c r="AH185" i="4"/>
  <c r="AW185" i="4"/>
  <c r="T185" i="4"/>
  <c r="AJ185" i="4"/>
  <c r="AX185" i="4"/>
  <c r="X185" i="4"/>
  <c r="AN185" i="4"/>
  <c r="AZ185" i="4"/>
  <c r="I185" i="4"/>
  <c r="Y185" i="4"/>
  <c r="AO185" i="4"/>
  <c r="BA185" i="4"/>
  <c r="J185" i="4"/>
  <c r="Z185" i="4"/>
  <c r="AP185" i="4"/>
  <c r="BD185" i="4"/>
  <c r="L185" i="4"/>
  <c r="AB185" i="4"/>
  <c r="AR185" i="4"/>
  <c r="BE185" i="4"/>
  <c r="K153" i="4" a="1"/>
  <c r="K153" i="4" s="1"/>
  <c r="S153" i="4" a="1"/>
  <c r="S153" i="4" s="1"/>
  <c r="AA153" i="4" a="1"/>
  <c r="AA153" i="4" s="1"/>
  <c r="AI153" i="4" a="1"/>
  <c r="AI153" i="4" s="1"/>
  <c r="AQ153" i="4" a="1"/>
  <c r="AQ153" i="4" s="1"/>
  <c r="AY153" i="4" a="1"/>
  <c r="AY153" i="4" s="1"/>
  <c r="BG153" i="4" a="1"/>
  <c r="BG153" i="4" s="1"/>
  <c r="L153" i="4" a="1"/>
  <c r="L153" i="4" s="1"/>
  <c r="T153" i="4" a="1"/>
  <c r="T153" i="4" s="1"/>
  <c r="AB153" i="4" a="1"/>
  <c r="AB153" i="4" s="1"/>
  <c r="AJ153" i="4" a="1"/>
  <c r="AJ153" i="4" s="1"/>
  <c r="AR153" i="4" a="1"/>
  <c r="AR153" i="4" s="1"/>
  <c r="AZ153" i="4" a="1"/>
  <c r="AZ153" i="4" s="1"/>
  <c r="M153" i="4" a="1"/>
  <c r="M153" i="4" s="1"/>
  <c r="U153" i="4" a="1"/>
  <c r="U153" i="4" s="1"/>
  <c r="AC153" i="4" a="1"/>
  <c r="AC153" i="4" s="1"/>
  <c r="AK153" i="4" a="1"/>
  <c r="AK153" i="4" s="1"/>
  <c r="AS153" i="4" a="1"/>
  <c r="AS153" i="4" s="1"/>
  <c r="BA153" i="4" a="1"/>
  <c r="BA153" i="4" s="1"/>
  <c r="N153" i="4" a="1"/>
  <c r="N153" i="4" s="1"/>
  <c r="V153" i="4" a="1"/>
  <c r="V153" i="4" s="1"/>
  <c r="AD153" i="4" a="1"/>
  <c r="AD153" i="4" s="1"/>
  <c r="AL153" i="4" a="1"/>
  <c r="AL153" i="4" s="1"/>
  <c r="AT153" i="4" a="1"/>
  <c r="AT153" i="4" s="1"/>
  <c r="BB153" i="4" a="1"/>
  <c r="BB153" i="4" s="1"/>
  <c r="G153" i="4" a="1"/>
  <c r="G153" i="4" s="1"/>
  <c r="O153" i="4" a="1"/>
  <c r="O153" i="4" s="1"/>
  <c r="W153" i="4" a="1"/>
  <c r="W153" i="4" s="1"/>
  <c r="AE153" i="4" a="1"/>
  <c r="AE153" i="4" s="1"/>
  <c r="AM153" i="4" a="1"/>
  <c r="AM153" i="4" s="1"/>
  <c r="AU153" i="4" a="1"/>
  <c r="AU153" i="4" s="1"/>
  <c r="BC153" i="4" a="1"/>
  <c r="BC153" i="4" s="1"/>
  <c r="H153" i="4" a="1"/>
  <c r="H153" i="4" s="1"/>
  <c r="P153" i="4" a="1"/>
  <c r="P153" i="4" s="1"/>
  <c r="X153" i="4" a="1"/>
  <c r="X153" i="4" s="1"/>
  <c r="AF153" i="4" a="1"/>
  <c r="AF153" i="4" s="1"/>
  <c r="AN153" i="4" a="1"/>
  <c r="AN153" i="4" s="1"/>
  <c r="AV153" i="4" a="1"/>
  <c r="AV153" i="4" s="1"/>
  <c r="BD153" i="4" a="1"/>
  <c r="BD153" i="4" s="1"/>
  <c r="I153" i="4" a="1"/>
  <c r="I153" i="4" s="1"/>
  <c r="Q153" i="4" a="1"/>
  <c r="Q153" i="4" s="1"/>
  <c r="Y153" i="4" a="1"/>
  <c r="Y153" i="4" s="1"/>
  <c r="AG153" i="4" a="1"/>
  <c r="AG153" i="4" s="1"/>
  <c r="AO153" i="4" a="1"/>
  <c r="AO153" i="4" s="1"/>
  <c r="AW153" i="4" a="1"/>
  <c r="AW153" i="4" s="1"/>
  <c r="BE153" i="4" a="1"/>
  <c r="BE153" i="4" s="1"/>
  <c r="J153" i="4" a="1"/>
  <c r="J153" i="4" s="1"/>
  <c r="R153" i="4" a="1"/>
  <c r="R153" i="4" s="1"/>
  <c r="Z153" i="4" a="1"/>
  <c r="Z153" i="4" s="1"/>
  <c r="AH153" i="4" a="1"/>
  <c r="AH153" i="4" s="1"/>
  <c r="AP153" i="4" a="1"/>
  <c r="AP153" i="4" s="1"/>
  <c r="AX153" i="4" a="1"/>
  <c r="AX153" i="4" s="1"/>
  <c r="BF153" i="4" a="1"/>
  <c r="BF153" i="4" s="1"/>
  <c r="L137" i="4" a="1"/>
  <c r="L137" i="4" s="1"/>
  <c r="T137" i="4" a="1"/>
  <c r="T137" i="4" s="1"/>
  <c r="AB137" i="4" a="1"/>
  <c r="AB137" i="4" s="1"/>
  <c r="AJ137" i="4" a="1"/>
  <c r="AJ137" i="4" s="1"/>
  <c r="AR137" i="4" a="1"/>
  <c r="AR137" i="4" s="1"/>
  <c r="M137" i="4" a="1"/>
  <c r="M137" i="4" s="1"/>
  <c r="U137" i="4" a="1"/>
  <c r="U137" i="4" s="1"/>
  <c r="AC137" i="4" a="1"/>
  <c r="AC137" i="4" s="1"/>
  <c r="AS137" i="4" a="1"/>
  <c r="AS137" i="4" s="1"/>
  <c r="BA137" i="4" a="1"/>
  <c r="BA137" i="4" s="1"/>
  <c r="V137" i="4" a="1"/>
  <c r="V137" i="4" s="1"/>
  <c r="AD137" i="4" a="1"/>
  <c r="AD137" i="4" s="1"/>
  <c r="AL137" i="4" a="1"/>
  <c r="AL137" i="4" s="1"/>
  <c r="AT137" i="4" a="1"/>
  <c r="AT137" i="4" s="1"/>
  <c r="BB137" i="4" a="1"/>
  <c r="BB137" i="4" s="1"/>
  <c r="G137" i="4" a="1"/>
  <c r="G137" i="4" s="1"/>
  <c r="O137" i="4" a="1"/>
  <c r="O137" i="4" s="1"/>
  <c r="AE137" i="4" a="1"/>
  <c r="AE137" i="4" s="1"/>
  <c r="AU137" i="4" a="1"/>
  <c r="AU137" i="4" s="1"/>
  <c r="BC137" i="4" a="1"/>
  <c r="BC137" i="4" s="1"/>
  <c r="P137" i="4" a="1"/>
  <c r="P137" i="4" s="1"/>
  <c r="X137" i="4" a="1"/>
  <c r="X137" i="4" s="1"/>
  <c r="AF137" i="4" a="1"/>
  <c r="AF137" i="4" s="1"/>
  <c r="AV137" i="4" a="1"/>
  <c r="AV137" i="4" s="1"/>
  <c r="BD137" i="4" a="1"/>
  <c r="BD137" i="4" s="1"/>
  <c r="AG137" i="4" a="1"/>
  <c r="AG137" i="4" s="1"/>
  <c r="AO137" i="4" a="1"/>
  <c r="AO137" i="4" s="1"/>
  <c r="AW137" i="4" a="1"/>
  <c r="AW137" i="4" s="1"/>
  <c r="BE137" i="4" a="1"/>
  <c r="BE137" i="4" s="1"/>
  <c r="J137" i="4" a="1"/>
  <c r="J137" i="4" s="1"/>
  <c r="AH137" i="4" a="1"/>
  <c r="AH137" i="4" s="1"/>
  <c r="AP137" i="4" a="1"/>
  <c r="AP137" i="4" s="1"/>
  <c r="AX137" i="4" a="1"/>
  <c r="AX137" i="4" s="1"/>
  <c r="BF137" i="4" a="1"/>
  <c r="BF137" i="4" s="1"/>
  <c r="K137" i="4" a="1"/>
  <c r="K137" i="4" s="1"/>
  <c r="S137" i="4" a="1"/>
  <c r="S137" i="4" s="1"/>
  <c r="AI137" i="4" a="1"/>
  <c r="AI137" i="4" s="1"/>
  <c r="AQ137" i="4" a="1"/>
  <c r="AQ137" i="4" s="1"/>
  <c r="BG137" i="4" a="1"/>
  <c r="BG137" i="4" s="1"/>
  <c r="L126" i="4" a="1"/>
  <c r="L126" i="4" s="1"/>
  <c r="T126" i="4" a="1"/>
  <c r="T126" i="4" s="1"/>
  <c r="AB126" i="4" a="1"/>
  <c r="AB126" i="4" s="1"/>
  <c r="AJ126" i="4" a="1"/>
  <c r="AJ126" i="4" s="1"/>
  <c r="AR126" i="4" a="1"/>
  <c r="AR126" i="4" s="1"/>
  <c r="G126" i="4" a="1"/>
  <c r="G126" i="4" s="1"/>
  <c r="O126" i="4" a="1"/>
  <c r="O126" i="4" s="1"/>
  <c r="AE126" i="4" a="1"/>
  <c r="AE126" i="4" s="1"/>
  <c r="AU126" i="4" a="1"/>
  <c r="AU126" i="4" s="1"/>
  <c r="BC126" i="4" a="1"/>
  <c r="BC126" i="4" s="1"/>
  <c r="H126" i="4" a="1"/>
  <c r="H126" i="4" s="1"/>
  <c r="P126" i="4" a="1"/>
  <c r="P126" i="4" s="1"/>
  <c r="X126" i="4" a="1"/>
  <c r="X126" i="4" s="1"/>
  <c r="AF126" i="4" a="1"/>
  <c r="AF126" i="4" s="1"/>
  <c r="AV126" i="4" a="1"/>
  <c r="AV126" i="4" s="1"/>
  <c r="BD126" i="4" a="1"/>
  <c r="BD126" i="4" s="1"/>
  <c r="I126" i="4" a="1"/>
  <c r="I126" i="4" s="1"/>
  <c r="AG126" i="4" a="1"/>
  <c r="AG126" i="4" s="1"/>
  <c r="AO126" i="4" a="1"/>
  <c r="AO126" i="4" s="1"/>
  <c r="AW126" i="4" a="1"/>
  <c r="AW126" i="4" s="1"/>
  <c r="BE126" i="4" a="1"/>
  <c r="BE126" i="4" s="1"/>
  <c r="J126" i="4" a="1"/>
  <c r="J126" i="4" s="1"/>
  <c r="AH126" i="4" a="1"/>
  <c r="AH126" i="4" s="1"/>
  <c r="AP126" i="4" a="1"/>
  <c r="AP126" i="4" s="1"/>
  <c r="AX126" i="4" a="1"/>
  <c r="AX126" i="4" s="1"/>
  <c r="BF126" i="4" a="1"/>
  <c r="BF126" i="4" s="1"/>
  <c r="S126" i="4" a="1"/>
  <c r="S126" i="4" s="1"/>
  <c r="AL126" i="4" a="1"/>
  <c r="AL126" i="4" s="1"/>
  <c r="U126" i="4" a="1"/>
  <c r="U126" i="4" s="1"/>
  <c r="AQ126" i="4" a="1"/>
  <c r="AQ126" i="4" s="1"/>
  <c r="V126" i="4" a="1"/>
  <c r="V126" i="4" s="1"/>
  <c r="AS126" i="4" a="1"/>
  <c r="AS126" i="4" s="1"/>
  <c r="AT126" i="4" a="1"/>
  <c r="AT126" i="4" s="1"/>
  <c r="AC126" i="4" a="1"/>
  <c r="AC126" i="4" s="1"/>
  <c r="K126" i="4" a="1"/>
  <c r="K126" i="4" s="1"/>
  <c r="AD126" i="4" a="1"/>
  <c r="AD126" i="4" s="1"/>
  <c r="BA126" i="4" a="1"/>
  <c r="BA126" i="4" s="1"/>
  <c r="M126" i="4" a="1"/>
  <c r="M126" i="4" s="1"/>
  <c r="AI126" i="4" a="1"/>
  <c r="AI126" i="4" s="1"/>
  <c r="BB126" i="4" a="1"/>
  <c r="BB126" i="4" s="1"/>
  <c r="BG126" i="4" a="1"/>
  <c r="BG126" i="4" s="1"/>
  <c r="C80" i="4"/>
  <c r="C88" i="4"/>
  <c r="N72" i="4"/>
  <c r="V72" i="4"/>
  <c r="AD72" i="4"/>
  <c r="AL72" i="4"/>
  <c r="AT72" i="4"/>
  <c r="BB72" i="4"/>
  <c r="G72" i="4"/>
  <c r="O72" i="4"/>
  <c r="W72" i="4"/>
  <c r="AE72" i="4"/>
  <c r="AM72" i="4"/>
  <c r="AU72" i="4"/>
  <c r="BC72" i="4"/>
  <c r="H72" i="4"/>
  <c r="P72" i="4"/>
  <c r="X72" i="4"/>
  <c r="AF72" i="4"/>
  <c r="AN72" i="4"/>
  <c r="AV72" i="4"/>
  <c r="BD72" i="4"/>
  <c r="I72" i="4"/>
  <c r="Q72" i="4"/>
  <c r="Y72" i="4"/>
  <c r="AG72" i="4"/>
  <c r="AO72" i="4"/>
  <c r="AW72" i="4"/>
  <c r="BE72" i="4"/>
  <c r="J72" i="4"/>
  <c r="R72" i="4"/>
  <c r="Z72" i="4"/>
  <c r="AH72" i="4"/>
  <c r="AP72" i="4"/>
  <c r="AX72" i="4"/>
  <c r="BF72" i="4"/>
  <c r="K72" i="4"/>
  <c r="S72" i="4"/>
  <c r="AA72" i="4"/>
  <c r="AI72" i="4"/>
  <c r="AQ72" i="4"/>
  <c r="AY72" i="4"/>
  <c r="BG72" i="4"/>
  <c r="L72" i="4"/>
  <c r="T72" i="4"/>
  <c r="AB72" i="4"/>
  <c r="AJ72" i="4"/>
  <c r="AR72" i="4"/>
  <c r="AZ72" i="4"/>
  <c r="M72" i="4"/>
  <c r="U72" i="4"/>
  <c r="AC72" i="4"/>
  <c r="AK72" i="4"/>
  <c r="AS72" i="4"/>
  <c r="BA72" i="4"/>
  <c r="N61" i="4" a="1"/>
  <c r="N61" i="4" s="1"/>
  <c r="V61" i="4" a="1"/>
  <c r="V61" i="4" s="1"/>
  <c r="AD61" i="4" a="1"/>
  <c r="AD61" i="4" s="1"/>
  <c r="AL61" i="4" a="1"/>
  <c r="AL61" i="4" s="1"/>
  <c r="AT61" i="4" a="1"/>
  <c r="AT61" i="4" s="1"/>
  <c r="BB61" i="4" a="1"/>
  <c r="BB61" i="4" s="1"/>
  <c r="G61" i="4" a="1"/>
  <c r="G61" i="4" s="1"/>
  <c r="O61" i="4" a="1"/>
  <c r="O61" i="4" s="1"/>
  <c r="W61" i="4" a="1"/>
  <c r="W61" i="4" s="1"/>
  <c r="AE61" i="4" a="1"/>
  <c r="AE61" i="4" s="1"/>
  <c r="AM61" i="4" a="1"/>
  <c r="AM61" i="4" s="1"/>
  <c r="AU61" i="4" a="1"/>
  <c r="AU61" i="4" s="1"/>
  <c r="BC61" i="4" a="1"/>
  <c r="BC61" i="4" s="1"/>
  <c r="H61" i="4" a="1"/>
  <c r="H61" i="4" s="1"/>
  <c r="P61" i="4" a="1"/>
  <c r="P61" i="4" s="1"/>
  <c r="X61" i="4" a="1"/>
  <c r="X61" i="4" s="1"/>
  <c r="AF61" i="4" a="1"/>
  <c r="AF61" i="4" s="1"/>
  <c r="AN61" i="4" a="1"/>
  <c r="AN61" i="4" s="1"/>
  <c r="AV61" i="4" a="1"/>
  <c r="AV61" i="4" s="1"/>
  <c r="BD61" i="4" a="1"/>
  <c r="BD61" i="4" s="1"/>
  <c r="I61" i="4" a="1"/>
  <c r="I61" i="4" s="1"/>
  <c r="Q61" i="4" a="1"/>
  <c r="Q61" i="4" s="1"/>
  <c r="Y61" i="4" a="1"/>
  <c r="Y61" i="4" s="1"/>
  <c r="AG61" i="4" a="1"/>
  <c r="AG61" i="4" s="1"/>
  <c r="AO61" i="4" a="1"/>
  <c r="AO61" i="4" s="1"/>
  <c r="AW61" i="4" a="1"/>
  <c r="AW61" i="4" s="1"/>
  <c r="BE61" i="4" a="1"/>
  <c r="BE61" i="4" s="1"/>
  <c r="J61" i="4" a="1"/>
  <c r="J61" i="4" s="1"/>
  <c r="R61" i="4" a="1"/>
  <c r="R61" i="4" s="1"/>
  <c r="Z61" i="4" a="1"/>
  <c r="Z61" i="4" s="1"/>
  <c r="AH61" i="4" a="1"/>
  <c r="AH61" i="4" s="1"/>
  <c r="AP61" i="4" a="1"/>
  <c r="AP61" i="4" s="1"/>
  <c r="AX61" i="4" a="1"/>
  <c r="AX61" i="4" s="1"/>
  <c r="BF61" i="4" a="1"/>
  <c r="BF61" i="4" s="1"/>
  <c r="K61" i="4" a="1"/>
  <c r="K61" i="4" s="1"/>
  <c r="S61" i="4" a="1"/>
  <c r="S61" i="4" s="1"/>
  <c r="AA61" i="4" a="1"/>
  <c r="AA61" i="4" s="1"/>
  <c r="AI61" i="4" a="1"/>
  <c r="AI61" i="4" s="1"/>
  <c r="AQ61" i="4" a="1"/>
  <c r="AQ61" i="4" s="1"/>
  <c r="AY61" i="4" a="1"/>
  <c r="AY61" i="4" s="1"/>
  <c r="BG61" i="4" a="1"/>
  <c r="BG61" i="4" s="1"/>
  <c r="L61" i="4" a="1"/>
  <c r="L61" i="4" s="1"/>
  <c r="T61" i="4" a="1"/>
  <c r="T61" i="4" s="1"/>
  <c r="AB61" i="4" a="1"/>
  <c r="AB61" i="4" s="1"/>
  <c r="AJ61" i="4" a="1"/>
  <c r="AJ61" i="4" s="1"/>
  <c r="AR61" i="4" a="1"/>
  <c r="AR61" i="4" s="1"/>
  <c r="AZ61" i="4" a="1"/>
  <c r="AZ61" i="4" s="1"/>
  <c r="M61" i="4" a="1"/>
  <c r="M61" i="4" s="1"/>
  <c r="U61" i="4" a="1"/>
  <c r="U61" i="4" s="1"/>
  <c r="AC61" i="4" a="1"/>
  <c r="AC61" i="4" s="1"/>
  <c r="AK61" i="4" a="1"/>
  <c r="AK61" i="4" s="1"/>
  <c r="AS61" i="4" a="1"/>
  <c r="AS61" i="4" s="1"/>
  <c r="BA61" i="4" a="1"/>
  <c r="BA61" i="4" s="1"/>
  <c r="H47" i="4"/>
  <c r="P47" i="4"/>
  <c r="X47" i="4"/>
  <c r="AF47" i="4"/>
  <c r="AN47" i="4"/>
  <c r="AV47" i="4"/>
  <c r="BD47" i="4"/>
  <c r="I47" i="4"/>
  <c r="Q47" i="4"/>
  <c r="Y47" i="4"/>
  <c r="AG47" i="4"/>
  <c r="AO47" i="4"/>
  <c r="AW47" i="4"/>
  <c r="BE47" i="4"/>
  <c r="N47" i="4"/>
  <c r="Z47" i="4"/>
  <c r="AJ47" i="4"/>
  <c r="AT47" i="4"/>
  <c r="BF47" i="4"/>
  <c r="O47" i="4"/>
  <c r="AA47" i="4"/>
  <c r="AK47" i="4"/>
  <c r="AU47" i="4"/>
  <c r="BG47" i="4"/>
  <c r="R47" i="4"/>
  <c r="AB47" i="4"/>
  <c r="AL47" i="4"/>
  <c r="AX47" i="4"/>
  <c r="G47" i="4"/>
  <c r="S47" i="4"/>
  <c r="AC47" i="4"/>
  <c r="AM47" i="4"/>
  <c r="AY47" i="4"/>
  <c r="J47" i="4"/>
  <c r="T47" i="4"/>
  <c r="AD47" i="4"/>
  <c r="AP47" i="4"/>
  <c r="AZ47" i="4"/>
  <c r="K47" i="4"/>
  <c r="U47" i="4"/>
  <c r="AE47" i="4"/>
  <c r="AQ47" i="4"/>
  <c r="BA47" i="4"/>
  <c r="L47" i="4"/>
  <c r="V47" i="4"/>
  <c r="AH47" i="4"/>
  <c r="AR47" i="4"/>
  <c r="BB47" i="4"/>
  <c r="M47" i="4"/>
  <c r="W47" i="4"/>
  <c r="AI47" i="4"/>
  <c r="AS47" i="4"/>
  <c r="BC47" i="4"/>
  <c r="F33" i="4" a="1"/>
  <c r="F33" i="4" s="1"/>
  <c r="L33" i="4" a="1"/>
  <c r="L33" i="4" s="1"/>
  <c r="T33" i="4" a="1"/>
  <c r="T33" i="4" s="1"/>
  <c r="AB33" i="4" a="1"/>
  <c r="AB33" i="4" s="1"/>
  <c r="AJ33" i="4" a="1"/>
  <c r="AJ33" i="4" s="1"/>
  <c r="AR33" i="4" a="1"/>
  <c r="AR33" i="4" s="1"/>
  <c r="AZ33" i="4" a="1"/>
  <c r="AZ33" i="4" s="1"/>
  <c r="M33" i="4" a="1"/>
  <c r="M33" i="4" s="1"/>
  <c r="U33" i="4" a="1"/>
  <c r="U33" i="4" s="1"/>
  <c r="AC33" i="4" a="1"/>
  <c r="AC33" i="4" s="1"/>
  <c r="AK33" i="4" a="1"/>
  <c r="AK33" i="4" s="1"/>
  <c r="AS33" i="4" a="1"/>
  <c r="AS33" i="4" s="1"/>
  <c r="BA33" i="4" a="1"/>
  <c r="BA33" i="4" s="1"/>
  <c r="N33" i="4" a="1"/>
  <c r="N33" i="4" s="1"/>
  <c r="V33" i="4" a="1"/>
  <c r="V33" i="4" s="1"/>
  <c r="AD33" i="4" a="1"/>
  <c r="AD33" i="4" s="1"/>
  <c r="AL33" i="4" a="1"/>
  <c r="AL33" i="4" s="1"/>
  <c r="AT33" i="4" a="1"/>
  <c r="AT33" i="4" s="1"/>
  <c r="BB33" i="4" a="1"/>
  <c r="BB33" i="4" s="1"/>
  <c r="G33" i="4" a="1"/>
  <c r="G33" i="4" s="1"/>
  <c r="O33" i="4" a="1"/>
  <c r="O33" i="4" s="1"/>
  <c r="W33" i="4" a="1"/>
  <c r="W33" i="4" s="1"/>
  <c r="AE33" i="4" a="1"/>
  <c r="AE33" i="4" s="1"/>
  <c r="AM33" i="4" a="1"/>
  <c r="AM33" i="4" s="1"/>
  <c r="AU33" i="4" a="1"/>
  <c r="AU33" i="4" s="1"/>
  <c r="BC33" i="4" a="1"/>
  <c r="BC33" i="4" s="1"/>
  <c r="H33" i="4" a="1"/>
  <c r="H33" i="4" s="1"/>
  <c r="P33" i="4" a="1"/>
  <c r="P33" i="4" s="1"/>
  <c r="X33" i="4" a="1"/>
  <c r="X33" i="4" s="1"/>
  <c r="AF33" i="4" a="1"/>
  <c r="AF33" i="4" s="1"/>
  <c r="AN33" i="4" a="1"/>
  <c r="AN33" i="4" s="1"/>
  <c r="AV33" i="4" a="1"/>
  <c r="AV33" i="4" s="1"/>
  <c r="BD33" i="4" a="1"/>
  <c r="BD33" i="4" s="1"/>
  <c r="I33" i="4" a="1"/>
  <c r="I33" i="4" s="1"/>
  <c r="Q33" i="4" a="1"/>
  <c r="Q33" i="4" s="1"/>
  <c r="Y33" i="4" a="1"/>
  <c r="Y33" i="4" s="1"/>
  <c r="AG33" i="4" a="1"/>
  <c r="AG33" i="4" s="1"/>
  <c r="AO33" i="4" a="1"/>
  <c r="AO33" i="4" s="1"/>
  <c r="AW33" i="4" a="1"/>
  <c r="AW33" i="4" s="1"/>
  <c r="BE33" i="4" a="1"/>
  <c r="BE33" i="4" s="1"/>
  <c r="J33" i="4" a="1"/>
  <c r="J33" i="4" s="1"/>
  <c r="R33" i="4" a="1"/>
  <c r="R33" i="4" s="1"/>
  <c r="Z33" i="4" a="1"/>
  <c r="Z33" i="4" s="1"/>
  <c r="AH33" i="4" a="1"/>
  <c r="AH33" i="4" s="1"/>
  <c r="AP33" i="4" a="1"/>
  <c r="AP33" i="4" s="1"/>
  <c r="AX33" i="4" a="1"/>
  <c r="AX33" i="4" s="1"/>
  <c r="BF33" i="4" a="1"/>
  <c r="BF33" i="4" s="1"/>
  <c r="K33" i="4" a="1"/>
  <c r="K33" i="4" s="1"/>
  <c r="S33" i="4" a="1"/>
  <c r="S33" i="4" s="1"/>
  <c r="AA33" i="4" a="1"/>
  <c r="AA33" i="4" s="1"/>
  <c r="AI33" i="4" a="1"/>
  <c r="AI33" i="4" s="1"/>
  <c r="AQ33" i="4" a="1"/>
  <c r="AQ33" i="4" s="1"/>
  <c r="AY33" i="4" a="1"/>
  <c r="AY33" i="4" s="1"/>
  <c r="BG33" i="4" a="1"/>
  <c r="BG33" i="4" s="1"/>
  <c r="F22" i="4" a="1"/>
  <c r="F22" i="4" s="1"/>
  <c r="I22" i="4" a="1"/>
  <c r="I22" i="4" s="1"/>
  <c r="Q22" i="4" a="1"/>
  <c r="Q22" i="4" s="1"/>
  <c r="Y22" i="4" a="1"/>
  <c r="Y22" i="4" s="1"/>
  <c r="AG22" i="4" a="1"/>
  <c r="AG22" i="4" s="1"/>
  <c r="AO22" i="4" a="1"/>
  <c r="AO22" i="4" s="1"/>
  <c r="AW22" i="4" a="1"/>
  <c r="AW22" i="4" s="1"/>
  <c r="BE22" i="4" a="1"/>
  <c r="BE22" i="4" s="1"/>
  <c r="J22" i="4" a="1"/>
  <c r="J22" i="4" s="1"/>
  <c r="R22" i="4" a="1"/>
  <c r="R22" i="4" s="1"/>
  <c r="Z22" i="4" a="1"/>
  <c r="Z22" i="4" s="1"/>
  <c r="AH22" i="4" a="1"/>
  <c r="AH22" i="4" s="1"/>
  <c r="AP22" i="4" a="1"/>
  <c r="AP22" i="4" s="1"/>
  <c r="AX22" i="4" a="1"/>
  <c r="AX22" i="4" s="1"/>
  <c r="BF22" i="4" a="1"/>
  <c r="BF22" i="4" s="1"/>
  <c r="N22" i="4" a="1"/>
  <c r="N22" i="4" s="1"/>
  <c r="X22" i="4" a="1"/>
  <c r="X22" i="4" s="1"/>
  <c r="AJ22" i="4" a="1"/>
  <c r="AJ22" i="4" s="1"/>
  <c r="AT22" i="4" a="1"/>
  <c r="AT22" i="4" s="1"/>
  <c r="BD22" i="4" a="1"/>
  <c r="BD22" i="4" s="1"/>
  <c r="O22" i="4" a="1"/>
  <c r="O22" i="4" s="1"/>
  <c r="AA22" i="4" a="1"/>
  <c r="AA22" i="4" s="1"/>
  <c r="H22" i="4" a="1"/>
  <c r="H22" i="4" s="1"/>
  <c r="T22" i="4" a="1"/>
  <c r="T22" i="4" s="1"/>
  <c r="AD22" i="4" a="1"/>
  <c r="AD22" i="4" s="1"/>
  <c r="AN22" i="4" a="1"/>
  <c r="AN22" i="4" s="1"/>
  <c r="AZ22" i="4" a="1"/>
  <c r="AZ22" i="4" s="1"/>
  <c r="K22" i="4" a="1"/>
  <c r="K22" i="4" s="1"/>
  <c r="U22" i="4" a="1"/>
  <c r="U22" i="4" s="1"/>
  <c r="AE22" i="4" a="1"/>
  <c r="AE22" i="4" s="1"/>
  <c r="L22" i="4" a="1"/>
  <c r="L22" i="4" s="1"/>
  <c r="V22" i="4" a="1"/>
  <c r="V22" i="4" s="1"/>
  <c r="AF22" i="4" a="1"/>
  <c r="AF22" i="4" s="1"/>
  <c r="AR22" i="4" a="1"/>
  <c r="AR22" i="4" s="1"/>
  <c r="BB22" i="4" a="1"/>
  <c r="BB22" i="4" s="1"/>
  <c r="M22" i="4" a="1"/>
  <c r="M22" i="4" s="1"/>
  <c r="W22" i="4" a="1"/>
  <c r="W22" i="4" s="1"/>
  <c r="AI22" i="4" a="1"/>
  <c r="AI22" i="4" s="1"/>
  <c r="AS22" i="4" a="1"/>
  <c r="AS22" i="4" s="1"/>
  <c r="BC22" i="4" a="1"/>
  <c r="BC22" i="4" s="1"/>
  <c r="AB22" i="4" a="1"/>
  <c r="AB22" i="4" s="1"/>
  <c r="AY22" i="4" a="1"/>
  <c r="AY22" i="4" s="1"/>
  <c r="AC22" i="4" a="1"/>
  <c r="AC22" i="4" s="1"/>
  <c r="BA22" i="4" a="1"/>
  <c r="BA22" i="4" s="1"/>
  <c r="AK22" i="4" a="1"/>
  <c r="AK22" i="4" s="1"/>
  <c r="BG22" i="4" a="1"/>
  <c r="BG22" i="4" s="1"/>
  <c r="AL22" i="4" a="1"/>
  <c r="AL22" i="4" s="1"/>
  <c r="AM22" i="4" a="1"/>
  <c r="AM22" i="4" s="1"/>
  <c r="G22" i="4" a="1"/>
  <c r="G22" i="4" s="1"/>
  <c r="AQ22" i="4" a="1"/>
  <c r="AQ22" i="4" s="1"/>
  <c r="P22" i="4" a="1"/>
  <c r="P22" i="4" s="1"/>
  <c r="AU22" i="4" a="1"/>
  <c r="AU22" i="4" s="1"/>
  <c r="S22" i="4" a="1"/>
  <c r="S22" i="4" s="1"/>
  <c r="AV22" i="4" a="1"/>
  <c r="AV22" i="4" s="1"/>
  <c r="M8" i="4"/>
  <c r="U8" i="4"/>
  <c r="AC8" i="4"/>
  <c r="AK8" i="4"/>
  <c r="N8" i="4"/>
  <c r="V8" i="4"/>
  <c r="AD8" i="4"/>
  <c r="G8" i="4"/>
  <c r="O8" i="4"/>
  <c r="W8" i="4"/>
  <c r="H8" i="4"/>
  <c r="P8" i="4"/>
  <c r="I8" i="4"/>
  <c r="Q8" i="4"/>
  <c r="Y8" i="4"/>
  <c r="J8" i="4"/>
  <c r="R8" i="4"/>
  <c r="Z8" i="4"/>
  <c r="AH8" i="4"/>
  <c r="K8" i="4"/>
  <c r="S8" i="4"/>
  <c r="AA8" i="4"/>
  <c r="AI8" i="4"/>
  <c r="AQ8" i="4"/>
  <c r="AY8" i="4"/>
  <c r="BG8" i="4"/>
  <c r="L8" i="4"/>
  <c r="T8" i="4"/>
  <c r="AB8" i="4"/>
  <c r="AJ8" i="4"/>
  <c r="AR8" i="4"/>
  <c r="AZ8" i="4"/>
  <c r="AG8" i="4"/>
  <c r="AU8" i="4"/>
  <c r="BE8" i="4"/>
  <c r="AL8" i="4"/>
  <c r="AV8" i="4"/>
  <c r="BF8" i="4"/>
  <c r="AM8" i="4"/>
  <c r="AW8" i="4"/>
  <c r="AN8" i="4"/>
  <c r="AX8" i="4"/>
  <c r="AO8" i="4"/>
  <c r="BA8" i="4"/>
  <c r="X8" i="4"/>
  <c r="AP8" i="4"/>
  <c r="BB8" i="4"/>
  <c r="AE8" i="4"/>
  <c r="AS8" i="4"/>
  <c r="BC8" i="4"/>
  <c r="AF8" i="4"/>
  <c r="AT8" i="4"/>
  <c r="BD8" i="4"/>
  <c r="M96" i="4"/>
  <c r="U96" i="4"/>
  <c r="AC96" i="4"/>
  <c r="AK96" i="4"/>
  <c r="AS96" i="4"/>
  <c r="BA96" i="4"/>
  <c r="N96" i="4"/>
  <c r="V96" i="4"/>
  <c r="AD96" i="4"/>
  <c r="AL96" i="4"/>
  <c r="AT96" i="4"/>
  <c r="BB96" i="4"/>
  <c r="G96" i="4"/>
  <c r="O96" i="4"/>
  <c r="W96" i="4"/>
  <c r="AE96" i="4"/>
  <c r="AM96" i="4"/>
  <c r="AU96" i="4"/>
  <c r="BC96" i="4"/>
  <c r="H96" i="4"/>
  <c r="P96" i="4"/>
  <c r="X96" i="4"/>
  <c r="AF96" i="4"/>
  <c r="AN96" i="4"/>
  <c r="AV96" i="4"/>
  <c r="BD96" i="4"/>
  <c r="I96" i="4"/>
  <c r="Q96" i="4"/>
  <c r="Y96" i="4"/>
  <c r="AG96" i="4"/>
  <c r="AO96" i="4"/>
  <c r="AW96" i="4"/>
  <c r="BE96" i="4"/>
  <c r="J96" i="4"/>
  <c r="R96" i="4"/>
  <c r="Z96" i="4"/>
  <c r="AH96" i="4"/>
  <c r="AP96" i="4"/>
  <c r="AX96" i="4"/>
  <c r="BF96" i="4"/>
  <c r="K96" i="4"/>
  <c r="S96" i="4"/>
  <c r="AA96" i="4"/>
  <c r="AI96" i="4"/>
  <c r="AQ96" i="4"/>
  <c r="AY96" i="4"/>
  <c r="BG96" i="4"/>
  <c r="L96" i="4"/>
  <c r="T96" i="4"/>
  <c r="AB96" i="4"/>
  <c r="AJ96" i="4"/>
  <c r="AR96" i="4"/>
  <c r="AZ96" i="4"/>
  <c r="F149" i="4" a="1"/>
  <c r="F149" i="4" s="1"/>
  <c r="G149" i="4" a="1"/>
  <c r="G149" i="4" s="1"/>
  <c r="O149" i="4" a="1"/>
  <c r="O149" i="4" s="1"/>
  <c r="W149" i="4" a="1"/>
  <c r="W149" i="4" s="1"/>
  <c r="AE149" i="4" a="1"/>
  <c r="AE149" i="4" s="1"/>
  <c r="AM149" i="4" a="1"/>
  <c r="AM149" i="4" s="1"/>
  <c r="AU149" i="4" a="1"/>
  <c r="AU149" i="4" s="1"/>
  <c r="BC149" i="4" a="1"/>
  <c r="BC149" i="4" s="1"/>
  <c r="H149" i="4" a="1"/>
  <c r="H149" i="4" s="1"/>
  <c r="P149" i="4" a="1"/>
  <c r="P149" i="4" s="1"/>
  <c r="X149" i="4" a="1"/>
  <c r="X149" i="4" s="1"/>
  <c r="AF149" i="4" a="1"/>
  <c r="AF149" i="4" s="1"/>
  <c r="AN149" i="4" a="1"/>
  <c r="AN149" i="4" s="1"/>
  <c r="AV149" i="4" a="1"/>
  <c r="AV149" i="4" s="1"/>
  <c r="BD149" i="4" a="1"/>
  <c r="BD149" i="4" s="1"/>
  <c r="I149" i="4" a="1"/>
  <c r="I149" i="4" s="1"/>
  <c r="Q149" i="4" a="1"/>
  <c r="Q149" i="4" s="1"/>
  <c r="Y149" i="4" a="1"/>
  <c r="Y149" i="4" s="1"/>
  <c r="AG149" i="4" a="1"/>
  <c r="AG149" i="4" s="1"/>
  <c r="AO149" i="4" a="1"/>
  <c r="AO149" i="4" s="1"/>
  <c r="AW149" i="4" a="1"/>
  <c r="AW149" i="4" s="1"/>
  <c r="BE149" i="4" a="1"/>
  <c r="BE149" i="4" s="1"/>
  <c r="J149" i="4" a="1"/>
  <c r="J149" i="4" s="1"/>
  <c r="R149" i="4" a="1"/>
  <c r="R149" i="4" s="1"/>
  <c r="Z149" i="4" a="1"/>
  <c r="Z149" i="4" s="1"/>
  <c r="AH149" i="4" a="1"/>
  <c r="AH149" i="4" s="1"/>
  <c r="AP149" i="4" a="1"/>
  <c r="AP149" i="4" s="1"/>
  <c r="AX149" i="4" a="1"/>
  <c r="AX149" i="4" s="1"/>
  <c r="BF149" i="4" a="1"/>
  <c r="BF149" i="4" s="1"/>
  <c r="K149" i="4" a="1"/>
  <c r="K149" i="4" s="1"/>
  <c r="S149" i="4" a="1"/>
  <c r="S149" i="4" s="1"/>
  <c r="AA149" i="4" a="1"/>
  <c r="AA149" i="4" s="1"/>
  <c r="AI149" i="4" a="1"/>
  <c r="AI149" i="4" s="1"/>
  <c r="AQ149" i="4" a="1"/>
  <c r="AQ149" i="4" s="1"/>
  <c r="AY149" i="4" a="1"/>
  <c r="AY149" i="4" s="1"/>
  <c r="BG149" i="4" a="1"/>
  <c r="BG149" i="4" s="1"/>
  <c r="L149" i="4" a="1"/>
  <c r="L149" i="4" s="1"/>
  <c r="T149" i="4" a="1"/>
  <c r="T149" i="4" s="1"/>
  <c r="AB149" i="4" a="1"/>
  <c r="AB149" i="4" s="1"/>
  <c r="AJ149" i="4" a="1"/>
  <c r="AJ149" i="4" s="1"/>
  <c r="AR149" i="4" a="1"/>
  <c r="AR149" i="4" s="1"/>
  <c r="AZ149" i="4" a="1"/>
  <c r="AZ149" i="4" s="1"/>
  <c r="M149" i="4" a="1"/>
  <c r="M149" i="4" s="1"/>
  <c r="U149" i="4" a="1"/>
  <c r="U149" i="4" s="1"/>
  <c r="AC149" i="4" a="1"/>
  <c r="AC149" i="4" s="1"/>
  <c r="AK149" i="4" a="1"/>
  <c r="AK149" i="4" s="1"/>
  <c r="AS149" i="4" a="1"/>
  <c r="AS149" i="4" s="1"/>
  <c r="BA149" i="4" a="1"/>
  <c r="BA149" i="4" s="1"/>
  <c r="N149" i="4" a="1"/>
  <c r="N149" i="4" s="1"/>
  <c r="V149" i="4" a="1"/>
  <c r="V149" i="4" s="1"/>
  <c r="AD149" i="4" a="1"/>
  <c r="AD149" i="4" s="1"/>
  <c r="AL149" i="4" a="1"/>
  <c r="AL149" i="4" s="1"/>
  <c r="AT149" i="4" a="1"/>
  <c r="AT149" i="4" s="1"/>
  <c r="BB149" i="4" a="1"/>
  <c r="BB149" i="4" s="1"/>
  <c r="L229" i="4"/>
  <c r="T229" i="4"/>
  <c r="AB229" i="4"/>
  <c r="AJ229" i="4"/>
  <c r="AR229" i="4"/>
  <c r="AZ229" i="4"/>
  <c r="M229" i="4"/>
  <c r="U229" i="4"/>
  <c r="AC229" i="4"/>
  <c r="AK229" i="4"/>
  <c r="AS229" i="4"/>
  <c r="BA229" i="4"/>
  <c r="N229" i="4"/>
  <c r="V229" i="4"/>
  <c r="AD229" i="4"/>
  <c r="AL229" i="4"/>
  <c r="AT229" i="4"/>
  <c r="BB229" i="4"/>
  <c r="G229" i="4"/>
  <c r="O229" i="4"/>
  <c r="W229" i="4"/>
  <c r="AE229" i="4"/>
  <c r="AM229" i="4"/>
  <c r="AU229" i="4"/>
  <c r="BC229" i="4"/>
  <c r="H229" i="4"/>
  <c r="P229" i="4"/>
  <c r="X229" i="4"/>
  <c r="AF229" i="4"/>
  <c r="AN229" i="4"/>
  <c r="AV229" i="4"/>
  <c r="BD229" i="4"/>
  <c r="I229" i="4"/>
  <c r="Q229" i="4"/>
  <c r="Y229" i="4"/>
  <c r="AG229" i="4"/>
  <c r="AO229" i="4"/>
  <c r="AW229" i="4"/>
  <c r="BE229" i="4"/>
  <c r="J229" i="4"/>
  <c r="R229" i="4"/>
  <c r="Z229" i="4"/>
  <c r="AH229" i="4"/>
  <c r="AP229" i="4"/>
  <c r="AX229" i="4"/>
  <c r="BF229" i="4"/>
  <c r="K229" i="4"/>
  <c r="S229" i="4"/>
  <c r="AA229" i="4"/>
  <c r="AI229" i="4"/>
  <c r="AQ229" i="4"/>
  <c r="AY229" i="4"/>
  <c r="BG229" i="4"/>
  <c r="G309" i="4"/>
  <c r="O309" i="4"/>
  <c r="W309" i="4"/>
  <c r="AE309" i="4"/>
  <c r="AM309" i="4"/>
  <c r="AU309" i="4"/>
  <c r="BC309" i="4"/>
  <c r="H309" i="4"/>
  <c r="P309" i="4"/>
  <c r="X309" i="4"/>
  <c r="AF309" i="4"/>
  <c r="AN309" i="4"/>
  <c r="AV309" i="4"/>
  <c r="BD309" i="4"/>
  <c r="I309" i="4"/>
  <c r="Q309" i="4"/>
  <c r="Y309" i="4"/>
  <c r="AG309" i="4"/>
  <c r="AO309" i="4"/>
  <c r="AW309" i="4"/>
  <c r="BE309" i="4"/>
  <c r="J309" i="4"/>
  <c r="R309" i="4"/>
  <c r="Z309" i="4"/>
  <c r="AH309" i="4"/>
  <c r="AP309" i="4"/>
  <c r="AX309" i="4"/>
  <c r="BF309" i="4"/>
  <c r="K309" i="4"/>
  <c r="S309" i="4"/>
  <c r="AA309" i="4"/>
  <c r="AI309" i="4"/>
  <c r="AQ309" i="4"/>
  <c r="AY309" i="4"/>
  <c r="BG309" i="4"/>
  <c r="L309" i="4"/>
  <c r="T309" i="4"/>
  <c r="AB309" i="4"/>
  <c r="AJ309" i="4"/>
  <c r="AR309" i="4"/>
  <c r="AZ309" i="4"/>
  <c r="M309" i="4"/>
  <c r="U309" i="4"/>
  <c r="AC309" i="4"/>
  <c r="AK309" i="4"/>
  <c r="AS309" i="4"/>
  <c r="BA309" i="4"/>
  <c r="N309" i="4"/>
  <c r="V309" i="4"/>
  <c r="AD309" i="4"/>
  <c r="AL309" i="4"/>
  <c r="AT309" i="4"/>
  <c r="BB309" i="4"/>
  <c r="I373" i="4"/>
  <c r="Q373" i="4"/>
  <c r="Y373" i="4"/>
  <c r="AG373" i="4"/>
  <c r="AO373" i="4"/>
  <c r="AW373" i="4"/>
  <c r="BE373" i="4"/>
  <c r="J373" i="4"/>
  <c r="R373" i="4"/>
  <c r="Z373" i="4"/>
  <c r="AH373" i="4"/>
  <c r="AP373" i="4"/>
  <c r="AX373" i="4"/>
  <c r="BF373" i="4"/>
  <c r="K373" i="4"/>
  <c r="S373" i="4"/>
  <c r="AA373" i="4"/>
  <c r="AI373" i="4"/>
  <c r="AQ373" i="4"/>
  <c r="AY373" i="4"/>
  <c r="BG373" i="4"/>
  <c r="L373" i="4"/>
  <c r="T373" i="4"/>
  <c r="AB373" i="4"/>
  <c r="AJ373" i="4"/>
  <c r="AR373" i="4"/>
  <c r="AZ373" i="4"/>
  <c r="M373" i="4"/>
  <c r="U373" i="4"/>
  <c r="AC373" i="4"/>
  <c r="AK373" i="4"/>
  <c r="AS373" i="4"/>
  <c r="BA373" i="4"/>
  <c r="N373" i="4"/>
  <c r="V373" i="4"/>
  <c r="AD373" i="4"/>
  <c r="AL373" i="4"/>
  <c r="AT373" i="4"/>
  <c r="BB373" i="4"/>
  <c r="G373" i="4"/>
  <c r="O373" i="4"/>
  <c r="W373" i="4"/>
  <c r="AE373" i="4"/>
  <c r="AM373" i="4"/>
  <c r="AU373" i="4"/>
  <c r="BC373" i="4"/>
  <c r="H373" i="4"/>
  <c r="P373" i="4"/>
  <c r="X373" i="4"/>
  <c r="AF373" i="4"/>
  <c r="AN373" i="4"/>
  <c r="AV373" i="4"/>
  <c r="BD373" i="4"/>
  <c r="C84" i="4"/>
  <c r="C76" i="4"/>
  <c r="I416" i="4"/>
  <c r="Q416" i="4"/>
  <c r="Y416" i="4"/>
  <c r="AG416" i="4"/>
  <c r="AO416" i="4"/>
  <c r="AW416" i="4"/>
  <c r="BE416" i="4"/>
  <c r="J416" i="4"/>
  <c r="R416" i="4"/>
  <c r="Z416" i="4"/>
  <c r="AH416" i="4"/>
  <c r="AP416" i="4"/>
  <c r="AX416" i="4"/>
  <c r="BF416" i="4"/>
  <c r="K416" i="4"/>
  <c r="S416" i="4"/>
  <c r="AA416" i="4"/>
  <c r="AI416" i="4"/>
  <c r="AQ416" i="4"/>
  <c r="AY416" i="4"/>
  <c r="BG416" i="4"/>
  <c r="L416" i="4"/>
  <c r="T416" i="4"/>
  <c r="AB416" i="4"/>
  <c r="AJ416" i="4"/>
  <c r="AR416" i="4"/>
  <c r="AZ416" i="4"/>
  <c r="M416" i="4"/>
  <c r="U416" i="4"/>
  <c r="AC416" i="4"/>
  <c r="AK416" i="4"/>
  <c r="AS416" i="4"/>
  <c r="BA416" i="4"/>
  <c r="N416" i="4"/>
  <c r="V416" i="4"/>
  <c r="AD416" i="4"/>
  <c r="AL416" i="4"/>
  <c r="AT416" i="4"/>
  <c r="BB416" i="4"/>
  <c r="G416" i="4"/>
  <c r="O416" i="4"/>
  <c r="W416" i="4"/>
  <c r="AE416" i="4"/>
  <c r="AM416" i="4"/>
  <c r="AU416" i="4"/>
  <c r="BC416" i="4"/>
  <c r="H416" i="4"/>
  <c r="P416" i="4"/>
  <c r="X416" i="4"/>
  <c r="AF416" i="4"/>
  <c r="AN416" i="4"/>
  <c r="AV416" i="4"/>
  <c r="BD416" i="4"/>
  <c r="N392" i="4"/>
  <c r="V392" i="4"/>
  <c r="AD392" i="4"/>
  <c r="AL392" i="4"/>
  <c r="AT392" i="4"/>
  <c r="BB392" i="4"/>
  <c r="G392" i="4"/>
  <c r="O392" i="4"/>
  <c r="W392" i="4"/>
  <c r="AE392" i="4"/>
  <c r="AM392" i="4"/>
  <c r="AU392" i="4"/>
  <c r="BC392" i="4"/>
  <c r="H392" i="4"/>
  <c r="P392" i="4"/>
  <c r="X392" i="4"/>
  <c r="AF392" i="4"/>
  <c r="AN392" i="4"/>
  <c r="AV392" i="4"/>
  <c r="BD392" i="4"/>
  <c r="I392" i="4"/>
  <c r="Q392" i="4"/>
  <c r="Y392" i="4"/>
  <c r="AG392" i="4"/>
  <c r="AO392" i="4"/>
  <c r="AW392" i="4"/>
  <c r="BE392" i="4"/>
  <c r="J392" i="4"/>
  <c r="R392" i="4"/>
  <c r="Z392" i="4"/>
  <c r="AH392" i="4"/>
  <c r="AP392" i="4"/>
  <c r="AX392" i="4"/>
  <c r="BF392" i="4"/>
  <c r="K392" i="4"/>
  <c r="S392" i="4"/>
  <c r="AA392" i="4"/>
  <c r="AI392" i="4"/>
  <c r="AQ392" i="4"/>
  <c r="AY392" i="4"/>
  <c r="BG392" i="4"/>
  <c r="L392" i="4"/>
  <c r="T392" i="4"/>
  <c r="AB392" i="4"/>
  <c r="AJ392" i="4"/>
  <c r="AR392" i="4"/>
  <c r="AZ392" i="4"/>
  <c r="M392" i="4"/>
  <c r="U392" i="4"/>
  <c r="AC392" i="4"/>
  <c r="AK392" i="4"/>
  <c r="AS392" i="4"/>
  <c r="BA392" i="4"/>
  <c r="J376" i="4"/>
  <c r="R376" i="4"/>
  <c r="Z376" i="4"/>
  <c r="AH376" i="4"/>
  <c r="AP376" i="4"/>
  <c r="AX376" i="4"/>
  <c r="BF376" i="4"/>
  <c r="K376" i="4"/>
  <c r="S376" i="4"/>
  <c r="AA376" i="4"/>
  <c r="AI376" i="4"/>
  <c r="AQ376" i="4"/>
  <c r="AY376" i="4"/>
  <c r="BG376" i="4"/>
  <c r="L376" i="4"/>
  <c r="T376" i="4"/>
  <c r="AB376" i="4"/>
  <c r="AJ376" i="4"/>
  <c r="AR376" i="4"/>
  <c r="AZ376" i="4"/>
  <c r="M376" i="4"/>
  <c r="U376" i="4"/>
  <c r="AC376" i="4"/>
  <c r="AK376" i="4"/>
  <c r="AS376" i="4"/>
  <c r="BA376" i="4"/>
  <c r="N376" i="4"/>
  <c r="V376" i="4"/>
  <c r="AD376" i="4"/>
  <c r="AL376" i="4"/>
  <c r="AT376" i="4"/>
  <c r="BB376" i="4"/>
  <c r="G376" i="4"/>
  <c r="O376" i="4"/>
  <c r="W376" i="4"/>
  <c r="AE376" i="4"/>
  <c r="AM376" i="4"/>
  <c r="AU376" i="4"/>
  <c r="BC376" i="4"/>
  <c r="H376" i="4"/>
  <c r="P376" i="4"/>
  <c r="X376" i="4"/>
  <c r="AF376" i="4"/>
  <c r="AN376" i="4"/>
  <c r="AV376" i="4"/>
  <c r="BD376" i="4"/>
  <c r="I376" i="4"/>
  <c r="Q376" i="4"/>
  <c r="Y376" i="4"/>
  <c r="AG376" i="4"/>
  <c r="AO376" i="4"/>
  <c r="AW376" i="4"/>
  <c r="BE376" i="4"/>
  <c r="J360" i="4"/>
  <c r="R360" i="4"/>
  <c r="Z360" i="4"/>
  <c r="AH360" i="4"/>
  <c r="AP360" i="4"/>
  <c r="AX360" i="4"/>
  <c r="BF360" i="4"/>
  <c r="K360" i="4"/>
  <c r="S360" i="4"/>
  <c r="AA360" i="4"/>
  <c r="AI360" i="4"/>
  <c r="AQ360" i="4"/>
  <c r="AY360" i="4"/>
  <c r="BG360" i="4"/>
  <c r="L360" i="4"/>
  <c r="T360" i="4"/>
  <c r="AB360" i="4"/>
  <c r="AJ360" i="4"/>
  <c r="M360" i="4"/>
  <c r="U360" i="4"/>
  <c r="AC360" i="4"/>
  <c r="AK360" i="4"/>
  <c r="AS360" i="4"/>
  <c r="N360" i="4"/>
  <c r="V360" i="4"/>
  <c r="AD360" i="4"/>
  <c r="AL360" i="4"/>
  <c r="AT360" i="4"/>
  <c r="G360" i="4"/>
  <c r="O360" i="4"/>
  <c r="W360" i="4"/>
  <c r="AE360" i="4"/>
  <c r="AM360" i="4"/>
  <c r="AU360" i="4"/>
  <c r="BC360" i="4"/>
  <c r="H360" i="4"/>
  <c r="I360" i="4"/>
  <c r="Q360" i="4"/>
  <c r="Y360" i="4"/>
  <c r="AG360" i="4"/>
  <c r="AO360" i="4"/>
  <c r="AW360" i="4"/>
  <c r="BE360" i="4"/>
  <c r="X360" i="4"/>
  <c r="BD360" i="4"/>
  <c r="AF360" i="4"/>
  <c r="AN360" i="4"/>
  <c r="AR360" i="4"/>
  <c r="AV360" i="4"/>
  <c r="AZ360" i="4"/>
  <c r="BA360" i="4"/>
  <c r="P360" i="4"/>
  <c r="BB360" i="4"/>
  <c r="V344" i="4"/>
  <c r="AD344" i="4"/>
  <c r="AL344" i="4"/>
  <c r="AT344" i="4"/>
  <c r="BB344" i="4"/>
  <c r="G344" i="4"/>
  <c r="O344" i="4"/>
  <c r="AE344" i="4"/>
  <c r="AU344" i="4"/>
  <c r="BC344" i="4"/>
  <c r="P344" i="4"/>
  <c r="X344" i="4"/>
  <c r="AF344" i="4"/>
  <c r="AV344" i="4"/>
  <c r="BD344" i="4"/>
  <c r="AG344" i="4"/>
  <c r="AO344" i="4"/>
  <c r="AW344" i="4"/>
  <c r="BE344" i="4"/>
  <c r="J344" i="4"/>
  <c r="AH344" i="4"/>
  <c r="AP344" i="4"/>
  <c r="AX344" i="4"/>
  <c r="BF344" i="4"/>
  <c r="K344" i="4"/>
  <c r="S344" i="4"/>
  <c r="AI344" i="4"/>
  <c r="AQ344" i="4"/>
  <c r="BG344" i="4"/>
  <c r="L344" i="4"/>
  <c r="T344" i="4"/>
  <c r="AB344" i="4"/>
  <c r="AJ344" i="4"/>
  <c r="AR344" i="4"/>
  <c r="M344" i="4"/>
  <c r="U344" i="4"/>
  <c r="AC344" i="4"/>
  <c r="AS344" i="4"/>
  <c r="BA344" i="4"/>
  <c r="L328" i="4"/>
  <c r="T328" i="4"/>
  <c r="AB328" i="4"/>
  <c r="AJ328" i="4"/>
  <c r="AR328" i="4"/>
  <c r="AZ328" i="4"/>
  <c r="N328" i="4"/>
  <c r="V328" i="4"/>
  <c r="AD328" i="4"/>
  <c r="AL328" i="4"/>
  <c r="AT328" i="4"/>
  <c r="BB328" i="4"/>
  <c r="G328" i="4"/>
  <c r="O328" i="4"/>
  <c r="W328" i="4"/>
  <c r="AE328" i="4"/>
  <c r="AM328" i="4"/>
  <c r="AU328" i="4"/>
  <c r="BC328" i="4"/>
  <c r="H328" i="4"/>
  <c r="P328" i="4"/>
  <c r="J328" i="4"/>
  <c r="R328" i="4"/>
  <c r="Z328" i="4"/>
  <c r="AH328" i="4"/>
  <c r="AP328" i="4"/>
  <c r="AX328" i="4"/>
  <c r="BF328" i="4"/>
  <c r="K328" i="4"/>
  <c r="AC328" i="4"/>
  <c r="AS328" i="4"/>
  <c r="M328" i="4"/>
  <c r="AF328" i="4"/>
  <c r="AV328" i="4"/>
  <c r="Q328" i="4"/>
  <c r="AG328" i="4"/>
  <c r="AW328" i="4"/>
  <c r="S328" i="4"/>
  <c r="AI328" i="4"/>
  <c r="AY328" i="4"/>
  <c r="U328" i="4"/>
  <c r="AK328" i="4"/>
  <c r="BA328" i="4"/>
  <c r="X328" i="4"/>
  <c r="AN328" i="4"/>
  <c r="BD328" i="4"/>
  <c r="Y328" i="4"/>
  <c r="AO328" i="4"/>
  <c r="BE328" i="4"/>
  <c r="I328" i="4"/>
  <c r="AA328" i="4"/>
  <c r="AQ328" i="4"/>
  <c r="BG328" i="4"/>
  <c r="H312" i="4"/>
  <c r="P312" i="4"/>
  <c r="X312" i="4"/>
  <c r="AF312" i="4"/>
  <c r="AN312" i="4"/>
  <c r="AV312" i="4"/>
  <c r="BD312" i="4"/>
  <c r="I312" i="4"/>
  <c r="Q312" i="4"/>
  <c r="Y312" i="4"/>
  <c r="AG312" i="4"/>
  <c r="AO312" i="4"/>
  <c r="AW312" i="4"/>
  <c r="BE312" i="4"/>
  <c r="J312" i="4"/>
  <c r="R312" i="4"/>
  <c r="Z312" i="4"/>
  <c r="AH312" i="4"/>
  <c r="AP312" i="4"/>
  <c r="AX312" i="4"/>
  <c r="BF312" i="4"/>
  <c r="K312" i="4"/>
  <c r="S312" i="4"/>
  <c r="AA312" i="4"/>
  <c r="AI312" i="4"/>
  <c r="AQ312" i="4"/>
  <c r="AY312" i="4"/>
  <c r="BG312" i="4"/>
  <c r="L312" i="4"/>
  <c r="T312" i="4"/>
  <c r="AB312" i="4"/>
  <c r="AJ312" i="4"/>
  <c r="AR312" i="4"/>
  <c r="AZ312" i="4"/>
  <c r="M312" i="4"/>
  <c r="U312" i="4"/>
  <c r="AC312" i="4"/>
  <c r="AK312" i="4"/>
  <c r="AS312" i="4"/>
  <c r="BA312" i="4"/>
  <c r="N312" i="4"/>
  <c r="V312" i="4"/>
  <c r="AD312" i="4"/>
  <c r="AL312" i="4"/>
  <c r="AT312" i="4"/>
  <c r="BB312" i="4"/>
  <c r="G312" i="4"/>
  <c r="O312" i="4"/>
  <c r="W312" i="4"/>
  <c r="AE312" i="4"/>
  <c r="AM312" i="4"/>
  <c r="AU312" i="4"/>
  <c r="BC312" i="4"/>
  <c r="N304" i="4"/>
  <c r="V304" i="4"/>
  <c r="AD304" i="4"/>
  <c r="AL304" i="4"/>
  <c r="AT304" i="4"/>
  <c r="BB304" i="4"/>
  <c r="G304" i="4"/>
  <c r="O304" i="4"/>
  <c r="W304" i="4"/>
  <c r="AE304" i="4"/>
  <c r="AM304" i="4"/>
  <c r="AU304" i="4"/>
  <c r="BC304" i="4"/>
  <c r="H304" i="4"/>
  <c r="P304" i="4"/>
  <c r="X304" i="4"/>
  <c r="AF304" i="4"/>
  <c r="AN304" i="4"/>
  <c r="AV304" i="4"/>
  <c r="BD304" i="4"/>
  <c r="I304" i="4"/>
  <c r="Q304" i="4"/>
  <c r="Y304" i="4"/>
  <c r="AG304" i="4"/>
  <c r="AO304" i="4"/>
  <c r="AW304" i="4"/>
  <c r="BE304" i="4"/>
  <c r="J304" i="4"/>
  <c r="R304" i="4"/>
  <c r="Z304" i="4"/>
  <c r="AH304" i="4"/>
  <c r="AP304" i="4"/>
  <c r="AX304" i="4"/>
  <c r="BF304" i="4"/>
  <c r="K304" i="4"/>
  <c r="S304" i="4"/>
  <c r="AA304" i="4"/>
  <c r="AI304" i="4"/>
  <c r="AQ304" i="4"/>
  <c r="AY304" i="4"/>
  <c r="BG304" i="4"/>
  <c r="L304" i="4"/>
  <c r="T304" i="4"/>
  <c r="AB304" i="4"/>
  <c r="AJ304" i="4"/>
  <c r="AR304" i="4"/>
  <c r="AZ304" i="4"/>
  <c r="M304" i="4"/>
  <c r="U304" i="4"/>
  <c r="AC304" i="4"/>
  <c r="AK304" i="4"/>
  <c r="AS304" i="4"/>
  <c r="BA304" i="4"/>
  <c r="H264" i="4"/>
  <c r="P264" i="4"/>
  <c r="X264" i="4"/>
  <c r="AF264" i="4"/>
  <c r="AN264" i="4"/>
  <c r="AV264" i="4"/>
  <c r="BD264" i="4"/>
  <c r="J264" i="4"/>
  <c r="R264" i="4"/>
  <c r="Z264" i="4"/>
  <c r="AH264" i="4"/>
  <c r="AP264" i="4"/>
  <c r="AX264" i="4"/>
  <c r="BF264" i="4"/>
  <c r="K264" i="4"/>
  <c r="S264" i="4"/>
  <c r="AA264" i="4"/>
  <c r="AI264" i="4"/>
  <c r="AQ264" i="4"/>
  <c r="AY264" i="4"/>
  <c r="BG264" i="4"/>
  <c r="L264" i="4"/>
  <c r="T264" i="4"/>
  <c r="AB264" i="4"/>
  <c r="AJ264" i="4"/>
  <c r="AR264" i="4"/>
  <c r="AZ264" i="4"/>
  <c r="M264" i="4"/>
  <c r="U264" i="4"/>
  <c r="AC264" i="4"/>
  <c r="AK264" i="4"/>
  <c r="AS264" i="4"/>
  <c r="BA264" i="4"/>
  <c r="N264" i="4"/>
  <c r="V264" i="4"/>
  <c r="AD264" i="4"/>
  <c r="AL264" i="4"/>
  <c r="AT264" i="4"/>
  <c r="BB264" i="4"/>
  <c r="G264" i="4"/>
  <c r="O264" i="4"/>
  <c r="W264" i="4"/>
  <c r="AE264" i="4"/>
  <c r="AM264" i="4"/>
  <c r="AU264" i="4"/>
  <c r="BC264" i="4"/>
  <c r="I264" i="4"/>
  <c r="Q264" i="4"/>
  <c r="Y264" i="4"/>
  <c r="AG264" i="4"/>
  <c r="AO264" i="4"/>
  <c r="AW264" i="4"/>
  <c r="BE264" i="4"/>
  <c r="M232" i="4"/>
  <c r="U232" i="4"/>
  <c r="AC232" i="4"/>
  <c r="AK232" i="4"/>
  <c r="AS232" i="4"/>
  <c r="BA232" i="4"/>
  <c r="N232" i="4"/>
  <c r="V232" i="4"/>
  <c r="AD232" i="4"/>
  <c r="AL232" i="4"/>
  <c r="AT232" i="4"/>
  <c r="BB232" i="4"/>
  <c r="G232" i="4"/>
  <c r="O232" i="4"/>
  <c r="W232" i="4"/>
  <c r="AE232" i="4"/>
  <c r="AM232" i="4"/>
  <c r="AU232" i="4"/>
  <c r="BC232" i="4"/>
  <c r="H232" i="4"/>
  <c r="P232" i="4"/>
  <c r="X232" i="4"/>
  <c r="AF232" i="4"/>
  <c r="AN232" i="4"/>
  <c r="AV232" i="4"/>
  <c r="BD232" i="4"/>
  <c r="I232" i="4"/>
  <c r="Q232" i="4"/>
  <c r="Y232" i="4"/>
  <c r="AG232" i="4"/>
  <c r="AO232" i="4"/>
  <c r="AW232" i="4"/>
  <c r="BE232" i="4"/>
  <c r="J232" i="4"/>
  <c r="R232" i="4"/>
  <c r="Z232" i="4"/>
  <c r="AH232" i="4"/>
  <c r="AP232" i="4"/>
  <c r="AX232" i="4"/>
  <c r="BF232" i="4"/>
  <c r="K232" i="4"/>
  <c r="S232" i="4"/>
  <c r="AA232" i="4"/>
  <c r="AI232" i="4"/>
  <c r="AQ232" i="4"/>
  <c r="AY232" i="4"/>
  <c r="BG232" i="4"/>
  <c r="L232" i="4"/>
  <c r="T232" i="4"/>
  <c r="AB232" i="4"/>
  <c r="AJ232" i="4"/>
  <c r="AR232" i="4"/>
  <c r="AZ232" i="4"/>
  <c r="I216" i="4"/>
  <c r="Q216" i="4"/>
  <c r="Y216" i="4"/>
  <c r="AG216" i="4"/>
  <c r="AO216" i="4"/>
  <c r="AW216" i="4"/>
  <c r="BE216" i="4"/>
  <c r="J216" i="4"/>
  <c r="R216" i="4"/>
  <c r="Z216" i="4"/>
  <c r="AH216" i="4"/>
  <c r="AP216" i="4"/>
  <c r="AX216" i="4"/>
  <c r="BF216" i="4"/>
  <c r="K216" i="4"/>
  <c r="S216" i="4"/>
  <c r="AA216" i="4"/>
  <c r="AI216" i="4"/>
  <c r="AQ216" i="4"/>
  <c r="AY216" i="4"/>
  <c r="BG216" i="4"/>
  <c r="L216" i="4"/>
  <c r="T216" i="4"/>
  <c r="AB216" i="4"/>
  <c r="AJ216" i="4"/>
  <c r="AR216" i="4"/>
  <c r="AZ216" i="4"/>
  <c r="M216" i="4"/>
  <c r="U216" i="4"/>
  <c r="AC216" i="4"/>
  <c r="AK216" i="4"/>
  <c r="AS216" i="4"/>
  <c r="BA216" i="4"/>
  <c r="N216" i="4"/>
  <c r="V216" i="4"/>
  <c r="AD216" i="4"/>
  <c r="AL216" i="4"/>
  <c r="AT216" i="4"/>
  <c r="BB216" i="4"/>
  <c r="G216" i="4"/>
  <c r="O216" i="4"/>
  <c r="W216" i="4"/>
  <c r="AE216" i="4"/>
  <c r="AM216" i="4"/>
  <c r="AU216" i="4"/>
  <c r="BC216" i="4"/>
  <c r="H216" i="4"/>
  <c r="P216" i="4"/>
  <c r="X216" i="4"/>
  <c r="AF216" i="4"/>
  <c r="AN216" i="4"/>
  <c r="AV216" i="4"/>
  <c r="BD216" i="4"/>
  <c r="H184" i="4"/>
  <c r="P184" i="4"/>
  <c r="X184" i="4"/>
  <c r="AF184" i="4"/>
  <c r="AN184" i="4"/>
  <c r="AV184" i="4"/>
  <c r="BD184" i="4"/>
  <c r="I184" i="4"/>
  <c r="Q184" i="4"/>
  <c r="Y184" i="4"/>
  <c r="AG184" i="4"/>
  <c r="AO184" i="4"/>
  <c r="AW184" i="4"/>
  <c r="BE184" i="4"/>
  <c r="J184" i="4"/>
  <c r="R184" i="4"/>
  <c r="Z184" i="4"/>
  <c r="AH184" i="4"/>
  <c r="AP184" i="4"/>
  <c r="AX184" i="4"/>
  <c r="BF184" i="4"/>
  <c r="K184" i="4"/>
  <c r="S184" i="4"/>
  <c r="AA184" i="4"/>
  <c r="AI184" i="4"/>
  <c r="AQ184" i="4"/>
  <c r="AY184" i="4"/>
  <c r="BG184" i="4"/>
  <c r="L184" i="4"/>
  <c r="T184" i="4"/>
  <c r="AB184" i="4"/>
  <c r="AJ184" i="4"/>
  <c r="AR184" i="4"/>
  <c r="AZ184" i="4"/>
  <c r="M184" i="4"/>
  <c r="U184" i="4"/>
  <c r="AC184" i="4"/>
  <c r="AK184" i="4"/>
  <c r="AS184" i="4"/>
  <c r="BA184" i="4"/>
  <c r="N184" i="4"/>
  <c r="V184" i="4"/>
  <c r="AD184" i="4"/>
  <c r="AL184" i="4"/>
  <c r="AT184" i="4"/>
  <c r="G184" i="4"/>
  <c r="O184" i="4"/>
  <c r="W184" i="4"/>
  <c r="AE184" i="4"/>
  <c r="AM184" i="4"/>
  <c r="AU184" i="4"/>
  <c r="BB184" i="4"/>
  <c r="BC184" i="4"/>
  <c r="F152" i="4" a="1"/>
  <c r="F152" i="4" s="1"/>
  <c r="H152" i="4" a="1"/>
  <c r="H152" i="4" s="1"/>
  <c r="P152" i="4" a="1"/>
  <c r="P152" i="4" s="1"/>
  <c r="X152" i="4" a="1"/>
  <c r="X152" i="4" s="1"/>
  <c r="AF152" i="4" a="1"/>
  <c r="AF152" i="4" s="1"/>
  <c r="AN152" i="4" a="1"/>
  <c r="AN152" i="4" s="1"/>
  <c r="AV152" i="4" a="1"/>
  <c r="AV152" i="4" s="1"/>
  <c r="BD152" i="4" a="1"/>
  <c r="BD152" i="4" s="1"/>
  <c r="I152" i="4" a="1"/>
  <c r="I152" i="4" s="1"/>
  <c r="Q152" i="4" a="1"/>
  <c r="Q152" i="4" s="1"/>
  <c r="Y152" i="4" a="1"/>
  <c r="Y152" i="4" s="1"/>
  <c r="AG152" i="4" a="1"/>
  <c r="AG152" i="4" s="1"/>
  <c r="AO152" i="4" a="1"/>
  <c r="AO152" i="4" s="1"/>
  <c r="AW152" i="4" a="1"/>
  <c r="AW152" i="4" s="1"/>
  <c r="BE152" i="4" a="1"/>
  <c r="BE152" i="4" s="1"/>
  <c r="J152" i="4" a="1"/>
  <c r="J152" i="4" s="1"/>
  <c r="R152" i="4" a="1"/>
  <c r="R152" i="4" s="1"/>
  <c r="Z152" i="4" a="1"/>
  <c r="Z152" i="4" s="1"/>
  <c r="AH152" i="4" a="1"/>
  <c r="AH152" i="4" s="1"/>
  <c r="AP152" i="4" a="1"/>
  <c r="AP152" i="4" s="1"/>
  <c r="AX152" i="4" a="1"/>
  <c r="AX152" i="4" s="1"/>
  <c r="BF152" i="4" a="1"/>
  <c r="BF152" i="4" s="1"/>
  <c r="K152" i="4" a="1"/>
  <c r="K152" i="4" s="1"/>
  <c r="S152" i="4" a="1"/>
  <c r="S152" i="4" s="1"/>
  <c r="AA152" i="4" a="1"/>
  <c r="AA152" i="4" s="1"/>
  <c r="AI152" i="4" a="1"/>
  <c r="AI152" i="4" s="1"/>
  <c r="AQ152" i="4" a="1"/>
  <c r="AQ152" i="4" s="1"/>
  <c r="AY152" i="4" a="1"/>
  <c r="AY152" i="4" s="1"/>
  <c r="BG152" i="4" a="1"/>
  <c r="BG152" i="4" s="1"/>
  <c r="L152" i="4" a="1"/>
  <c r="L152" i="4" s="1"/>
  <c r="T152" i="4" a="1"/>
  <c r="T152" i="4" s="1"/>
  <c r="AB152" i="4" a="1"/>
  <c r="AB152" i="4" s="1"/>
  <c r="AJ152" i="4" a="1"/>
  <c r="AJ152" i="4" s="1"/>
  <c r="AR152" i="4" a="1"/>
  <c r="AR152" i="4" s="1"/>
  <c r="AZ152" i="4" a="1"/>
  <c r="AZ152" i="4" s="1"/>
  <c r="M152" i="4" a="1"/>
  <c r="M152" i="4" s="1"/>
  <c r="U152" i="4" a="1"/>
  <c r="U152" i="4" s="1"/>
  <c r="AC152" i="4" a="1"/>
  <c r="AC152" i="4" s="1"/>
  <c r="AK152" i="4" a="1"/>
  <c r="AK152" i="4" s="1"/>
  <c r="AS152" i="4" a="1"/>
  <c r="AS152" i="4" s="1"/>
  <c r="BA152" i="4" a="1"/>
  <c r="BA152" i="4" s="1"/>
  <c r="N152" i="4" a="1"/>
  <c r="N152" i="4" s="1"/>
  <c r="V152" i="4" a="1"/>
  <c r="V152" i="4" s="1"/>
  <c r="AD152" i="4" a="1"/>
  <c r="AD152" i="4" s="1"/>
  <c r="AL152" i="4" a="1"/>
  <c r="AL152" i="4" s="1"/>
  <c r="AT152" i="4" a="1"/>
  <c r="AT152" i="4" s="1"/>
  <c r="BB152" i="4" a="1"/>
  <c r="BB152" i="4" s="1"/>
  <c r="G152" i="4" a="1"/>
  <c r="G152" i="4" s="1"/>
  <c r="O152" i="4" a="1"/>
  <c r="O152" i="4" s="1"/>
  <c r="W152" i="4" a="1"/>
  <c r="W152" i="4" s="1"/>
  <c r="AE152" i="4" a="1"/>
  <c r="AE152" i="4" s="1"/>
  <c r="AM152" i="4" a="1"/>
  <c r="AM152" i="4" s="1"/>
  <c r="AU152" i="4" a="1"/>
  <c r="AU152" i="4" s="1"/>
  <c r="BC152" i="4" a="1"/>
  <c r="BC152" i="4" s="1"/>
  <c r="AG136" i="4" a="1"/>
  <c r="AG136" i="4" s="1"/>
  <c r="AO136" i="4" a="1"/>
  <c r="AO136" i="4" s="1"/>
  <c r="AW136" i="4" a="1"/>
  <c r="AW136" i="4" s="1"/>
  <c r="BE136" i="4" a="1"/>
  <c r="BE136" i="4" s="1"/>
  <c r="J136" i="4" a="1"/>
  <c r="J136" i="4" s="1"/>
  <c r="AH136" i="4" a="1"/>
  <c r="AH136" i="4" s="1"/>
  <c r="AP136" i="4" a="1"/>
  <c r="AP136" i="4" s="1"/>
  <c r="AX136" i="4" a="1"/>
  <c r="AX136" i="4" s="1"/>
  <c r="BF136" i="4" a="1"/>
  <c r="BF136" i="4" s="1"/>
  <c r="K136" i="4" a="1"/>
  <c r="K136" i="4" s="1"/>
  <c r="S136" i="4" a="1"/>
  <c r="S136" i="4" s="1"/>
  <c r="AI136" i="4" a="1"/>
  <c r="AI136" i="4" s="1"/>
  <c r="AQ136" i="4" a="1"/>
  <c r="AQ136" i="4" s="1"/>
  <c r="BG136" i="4" a="1"/>
  <c r="BG136" i="4" s="1"/>
  <c r="L136" i="4" a="1"/>
  <c r="L136" i="4" s="1"/>
  <c r="T136" i="4" a="1"/>
  <c r="T136" i="4" s="1"/>
  <c r="AB136" i="4" a="1"/>
  <c r="AB136" i="4" s="1"/>
  <c r="AJ136" i="4" a="1"/>
  <c r="AJ136" i="4" s="1"/>
  <c r="AR136" i="4" a="1"/>
  <c r="AR136" i="4" s="1"/>
  <c r="M136" i="4" a="1"/>
  <c r="M136" i="4" s="1"/>
  <c r="U136" i="4" a="1"/>
  <c r="U136" i="4" s="1"/>
  <c r="AC136" i="4" a="1"/>
  <c r="AC136" i="4" s="1"/>
  <c r="AS136" i="4" a="1"/>
  <c r="AS136" i="4" s="1"/>
  <c r="BA136" i="4" a="1"/>
  <c r="BA136" i="4" s="1"/>
  <c r="V136" i="4" a="1"/>
  <c r="V136" i="4" s="1"/>
  <c r="AD136" i="4" a="1"/>
  <c r="AD136" i="4" s="1"/>
  <c r="AL136" i="4" a="1"/>
  <c r="AL136" i="4" s="1"/>
  <c r="AT136" i="4" a="1"/>
  <c r="AT136" i="4" s="1"/>
  <c r="BB136" i="4" a="1"/>
  <c r="BB136" i="4" s="1"/>
  <c r="G136" i="4" a="1"/>
  <c r="G136" i="4" s="1"/>
  <c r="O136" i="4" a="1"/>
  <c r="O136" i="4" s="1"/>
  <c r="AE136" i="4" a="1"/>
  <c r="AE136" i="4" s="1"/>
  <c r="AU136" i="4" a="1"/>
  <c r="AU136" i="4" s="1"/>
  <c r="BC136" i="4" a="1"/>
  <c r="BC136" i="4" s="1"/>
  <c r="P136" i="4" a="1"/>
  <c r="P136" i="4" s="1"/>
  <c r="X136" i="4" a="1"/>
  <c r="X136" i="4" s="1"/>
  <c r="AF136" i="4" a="1"/>
  <c r="AF136" i="4" s="1"/>
  <c r="AV136" i="4" a="1"/>
  <c r="AV136" i="4" s="1"/>
  <c r="BD136" i="4" a="1"/>
  <c r="BD136" i="4" s="1"/>
  <c r="I125" i="4" a="1"/>
  <c r="I125" i="4" s="1"/>
  <c r="AG125" i="4" a="1"/>
  <c r="AG125" i="4" s="1"/>
  <c r="AO125" i="4" a="1"/>
  <c r="AO125" i="4" s="1"/>
  <c r="AW125" i="4" a="1"/>
  <c r="AW125" i="4" s="1"/>
  <c r="BE125" i="4" a="1"/>
  <c r="BE125" i="4" s="1"/>
  <c r="L125" i="4" a="1"/>
  <c r="L125" i="4" s="1"/>
  <c r="T125" i="4" a="1"/>
  <c r="T125" i="4" s="1"/>
  <c r="AB125" i="4" a="1"/>
  <c r="AB125" i="4" s="1"/>
  <c r="AJ125" i="4" a="1"/>
  <c r="AJ125" i="4" s="1"/>
  <c r="AR125" i="4" a="1"/>
  <c r="AR125" i="4" s="1"/>
  <c r="M125" i="4" a="1"/>
  <c r="M125" i="4" s="1"/>
  <c r="U125" i="4" a="1"/>
  <c r="U125" i="4" s="1"/>
  <c r="AC125" i="4" a="1"/>
  <c r="AC125" i="4" s="1"/>
  <c r="AS125" i="4" a="1"/>
  <c r="AS125" i="4" s="1"/>
  <c r="BA125" i="4" a="1"/>
  <c r="BA125" i="4" s="1"/>
  <c r="V125" i="4" a="1"/>
  <c r="V125" i="4" s="1"/>
  <c r="AD125" i="4" a="1"/>
  <c r="AD125" i="4" s="1"/>
  <c r="AL125" i="4" a="1"/>
  <c r="AL125" i="4" s="1"/>
  <c r="AT125" i="4" a="1"/>
  <c r="AT125" i="4" s="1"/>
  <c r="BB125" i="4" a="1"/>
  <c r="BB125" i="4" s="1"/>
  <c r="G125" i="4" a="1"/>
  <c r="G125" i="4" s="1"/>
  <c r="O125" i="4" a="1"/>
  <c r="O125" i="4" s="1"/>
  <c r="AE125" i="4" a="1"/>
  <c r="AE125" i="4" s="1"/>
  <c r="AU125" i="4" a="1"/>
  <c r="AU125" i="4" s="1"/>
  <c r="BC125" i="4" a="1"/>
  <c r="BC125" i="4" s="1"/>
  <c r="H125" i="4" a="1"/>
  <c r="H125" i="4" s="1"/>
  <c r="AX125" i="4" a="1"/>
  <c r="AX125" i="4" s="1"/>
  <c r="J125" i="4" a="1"/>
  <c r="J125" i="4" s="1"/>
  <c r="AF125" i="4" a="1"/>
  <c r="AF125" i="4" s="1"/>
  <c r="K125" i="4" a="1"/>
  <c r="K125" i="4" s="1"/>
  <c r="AH125" i="4" a="1"/>
  <c r="AH125" i="4" s="1"/>
  <c r="BD125" i="4" a="1"/>
  <c r="BD125" i="4" s="1"/>
  <c r="P125" i="4" a="1"/>
  <c r="P125" i="4" s="1"/>
  <c r="AI125" i="4" a="1"/>
  <c r="AI125" i="4" s="1"/>
  <c r="BF125" i="4" a="1"/>
  <c r="BF125" i="4" s="1"/>
  <c r="BG125" i="4" a="1"/>
  <c r="BG125" i="4" s="1"/>
  <c r="S125" i="4" a="1"/>
  <c r="S125" i="4" s="1"/>
  <c r="AP125" i="4" a="1"/>
  <c r="AP125" i="4" s="1"/>
  <c r="X125" i="4" a="1"/>
  <c r="X125" i="4" s="1"/>
  <c r="AQ125" i="4" a="1"/>
  <c r="AQ125" i="4" s="1"/>
  <c r="AV125" i="4" a="1"/>
  <c r="AV125" i="4" s="1"/>
  <c r="C79" i="4"/>
  <c r="C87" i="4"/>
  <c r="L71" i="4"/>
  <c r="T71" i="4"/>
  <c r="M71" i="4"/>
  <c r="U71" i="4"/>
  <c r="G71" i="4"/>
  <c r="Q71" i="4"/>
  <c r="AA71" i="4"/>
  <c r="AI71" i="4"/>
  <c r="AQ71" i="4"/>
  <c r="AY71" i="4"/>
  <c r="BG71" i="4"/>
  <c r="H71" i="4"/>
  <c r="R71" i="4"/>
  <c r="AB71" i="4"/>
  <c r="AJ71" i="4"/>
  <c r="AR71" i="4"/>
  <c r="AZ71" i="4"/>
  <c r="I71" i="4"/>
  <c r="S71" i="4"/>
  <c r="AC71" i="4"/>
  <c r="AK71" i="4"/>
  <c r="AS71" i="4"/>
  <c r="BA71" i="4"/>
  <c r="J71" i="4"/>
  <c r="V71" i="4"/>
  <c r="AD71" i="4"/>
  <c r="AL71" i="4"/>
  <c r="AT71" i="4"/>
  <c r="BB71" i="4"/>
  <c r="K71" i="4"/>
  <c r="W71" i="4"/>
  <c r="AE71" i="4"/>
  <c r="AM71" i="4"/>
  <c r="AU71" i="4"/>
  <c r="BC71" i="4"/>
  <c r="N71" i="4"/>
  <c r="X71" i="4"/>
  <c r="AF71" i="4"/>
  <c r="AN71" i="4"/>
  <c r="AV71" i="4"/>
  <c r="BD71" i="4"/>
  <c r="O71" i="4"/>
  <c r="Y71" i="4"/>
  <c r="AG71" i="4"/>
  <c r="AO71" i="4"/>
  <c r="AW71" i="4"/>
  <c r="BE71" i="4"/>
  <c r="P71" i="4"/>
  <c r="Z71" i="4"/>
  <c r="AH71" i="4"/>
  <c r="AP71" i="4"/>
  <c r="AX71" i="4"/>
  <c r="BF71" i="4"/>
  <c r="H57" i="4"/>
  <c r="P57" i="4"/>
  <c r="X57" i="4"/>
  <c r="AF57" i="4"/>
  <c r="AN57" i="4"/>
  <c r="AV57" i="4"/>
  <c r="BD57" i="4"/>
  <c r="I57" i="4"/>
  <c r="Q57" i="4"/>
  <c r="Y57" i="4"/>
  <c r="AG57" i="4"/>
  <c r="AO57" i="4"/>
  <c r="AW57" i="4"/>
  <c r="BE57" i="4"/>
  <c r="J57" i="4"/>
  <c r="R57" i="4"/>
  <c r="Z57" i="4"/>
  <c r="AH57" i="4"/>
  <c r="AP57" i="4"/>
  <c r="AX57" i="4"/>
  <c r="BF57" i="4"/>
  <c r="K57" i="4"/>
  <c r="S57" i="4"/>
  <c r="AA57" i="4"/>
  <c r="AI57" i="4"/>
  <c r="AQ57" i="4"/>
  <c r="AY57" i="4"/>
  <c r="BG57" i="4"/>
  <c r="L57" i="4"/>
  <c r="T57" i="4"/>
  <c r="AB57" i="4"/>
  <c r="AJ57" i="4"/>
  <c r="AR57" i="4"/>
  <c r="AZ57" i="4"/>
  <c r="M57" i="4"/>
  <c r="U57" i="4"/>
  <c r="AC57" i="4"/>
  <c r="AK57" i="4"/>
  <c r="AS57" i="4"/>
  <c r="BA57" i="4"/>
  <c r="N57" i="4"/>
  <c r="V57" i="4"/>
  <c r="AD57" i="4"/>
  <c r="AL57" i="4"/>
  <c r="AT57" i="4"/>
  <c r="BB57" i="4"/>
  <c r="G57" i="4"/>
  <c r="O57" i="4"/>
  <c r="W57" i="4"/>
  <c r="AE57" i="4"/>
  <c r="AM57" i="4"/>
  <c r="AU57" i="4"/>
  <c r="BC57" i="4"/>
  <c r="H46" i="4"/>
  <c r="P46" i="4"/>
  <c r="X46" i="4"/>
  <c r="L46" i="4"/>
  <c r="T46" i="4"/>
  <c r="M46" i="4"/>
  <c r="U46" i="4"/>
  <c r="AC46" i="4"/>
  <c r="AK46" i="4"/>
  <c r="AS46" i="4"/>
  <c r="BA46" i="4"/>
  <c r="N46" i="4"/>
  <c r="V46" i="4"/>
  <c r="AD46" i="4"/>
  <c r="AL46" i="4"/>
  <c r="AT46" i="4"/>
  <c r="BB46" i="4"/>
  <c r="I46" i="4"/>
  <c r="Y46" i="4"/>
  <c r="AI46" i="4"/>
  <c r="AU46" i="4"/>
  <c r="BE46" i="4"/>
  <c r="J46" i="4"/>
  <c r="Z46" i="4"/>
  <c r="AJ46" i="4"/>
  <c r="AV46" i="4"/>
  <c r="BF46" i="4"/>
  <c r="K46" i="4"/>
  <c r="AA46" i="4"/>
  <c r="AM46" i="4"/>
  <c r="AW46" i="4"/>
  <c r="BG46" i="4"/>
  <c r="O46" i="4"/>
  <c r="AB46" i="4"/>
  <c r="AN46" i="4"/>
  <c r="AX46" i="4"/>
  <c r="Q46" i="4"/>
  <c r="AE46" i="4"/>
  <c r="AO46" i="4"/>
  <c r="AY46" i="4"/>
  <c r="R46" i="4"/>
  <c r="AF46" i="4"/>
  <c r="AP46" i="4"/>
  <c r="AZ46" i="4"/>
  <c r="S46" i="4"/>
  <c r="AG46" i="4"/>
  <c r="AQ46" i="4"/>
  <c r="BC46" i="4"/>
  <c r="G46" i="4"/>
  <c r="W46" i="4"/>
  <c r="AH46" i="4"/>
  <c r="AR46" i="4"/>
  <c r="BD46" i="4"/>
  <c r="F32" i="4" a="1"/>
  <c r="F32" i="4" s="1"/>
  <c r="I32" i="4" a="1"/>
  <c r="I32" i="4" s="1"/>
  <c r="Q32" i="4" a="1"/>
  <c r="Q32" i="4" s="1"/>
  <c r="Y32" i="4" a="1"/>
  <c r="Y32" i="4" s="1"/>
  <c r="AG32" i="4" a="1"/>
  <c r="AG32" i="4" s="1"/>
  <c r="J32" i="4" a="1"/>
  <c r="J32" i="4" s="1"/>
  <c r="R32" i="4" a="1"/>
  <c r="R32" i="4" s="1"/>
  <c r="Z32" i="4" a="1"/>
  <c r="Z32" i="4" s="1"/>
  <c r="AH32" i="4" a="1"/>
  <c r="AH32" i="4" s="1"/>
  <c r="K32" i="4" a="1"/>
  <c r="K32" i="4" s="1"/>
  <c r="U32" i="4" a="1"/>
  <c r="U32" i="4" s="1"/>
  <c r="AE32" i="4" a="1"/>
  <c r="AE32" i="4" s="1"/>
  <c r="AO32" i="4" a="1"/>
  <c r="AO32" i="4" s="1"/>
  <c r="AW32" i="4" a="1"/>
  <c r="AW32" i="4" s="1"/>
  <c r="BE32" i="4" a="1"/>
  <c r="BE32" i="4" s="1"/>
  <c r="L32" i="4" a="1"/>
  <c r="L32" i="4" s="1"/>
  <c r="V32" i="4" a="1"/>
  <c r="V32" i="4" s="1"/>
  <c r="AF32" i="4" a="1"/>
  <c r="AF32" i="4" s="1"/>
  <c r="AP32" i="4" a="1"/>
  <c r="AP32" i="4" s="1"/>
  <c r="AX32" i="4" a="1"/>
  <c r="AX32" i="4" s="1"/>
  <c r="BF32" i="4" a="1"/>
  <c r="BF32" i="4" s="1"/>
  <c r="M32" i="4" a="1"/>
  <c r="M32" i="4" s="1"/>
  <c r="W32" i="4" a="1"/>
  <c r="W32" i="4" s="1"/>
  <c r="AI32" i="4" a="1"/>
  <c r="AI32" i="4" s="1"/>
  <c r="AQ32" i="4" a="1"/>
  <c r="AQ32" i="4" s="1"/>
  <c r="AY32" i="4" a="1"/>
  <c r="AY32" i="4" s="1"/>
  <c r="BG32" i="4" a="1"/>
  <c r="BG32" i="4" s="1"/>
  <c r="N32" i="4" a="1"/>
  <c r="N32" i="4" s="1"/>
  <c r="X32" i="4" a="1"/>
  <c r="X32" i="4" s="1"/>
  <c r="AJ32" i="4" a="1"/>
  <c r="AJ32" i="4" s="1"/>
  <c r="AR32" i="4" a="1"/>
  <c r="AR32" i="4" s="1"/>
  <c r="AZ32" i="4" a="1"/>
  <c r="AZ32" i="4" s="1"/>
  <c r="O32" i="4" a="1"/>
  <c r="O32" i="4" s="1"/>
  <c r="AA32" i="4" a="1"/>
  <c r="AA32" i="4" s="1"/>
  <c r="AK32" i="4" a="1"/>
  <c r="AK32" i="4" s="1"/>
  <c r="AS32" i="4" a="1"/>
  <c r="AS32" i="4" s="1"/>
  <c r="BA32" i="4" a="1"/>
  <c r="BA32" i="4" s="1"/>
  <c r="P32" i="4" a="1"/>
  <c r="P32" i="4" s="1"/>
  <c r="AB32" i="4" a="1"/>
  <c r="AB32" i="4" s="1"/>
  <c r="AL32" i="4" a="1"/>
  <c r="AL32" i="4" s="1"/>
  <c r="AT32" i="4" a="1"/>
  <c r="AT32" i="4" s="1"/>
  <c r="BB32" i="4" a="1"/>
  <c r="BB32" i="4" s="1"/>
  <c r="G32" i="4" a="1"/>
  <c r="G32" i="4" s="1"/>
  <c r="S32" i="4" a="1"/>
  <c r="S32" i="4" s="1"/>
  <c r="AC32" i="4" a="1"/>
  <c r="AC32" i="4" s="1"/>
  <c r="AM32" i="4" a="1"/>
  <c r="AM32" i="4" s="1"/>
  <c r="AU32" i="4" a="1"/>
  <c r="AU32" i="4" s="1"/>
  <c r="BC32" i="4" a="1"/>
  <c r="BC32" i="4" s="1"/>
  <c r="H32" i="4" a="1"/>
  <c r="H32" i="4" s="1"/>
  <c r="T32" i="4" a="1"/>
  <c r="T32" i="4" s="1"/>
  <c r="AD32" i="4" a="1"/>
  <c r="AD32" i="4" s="1"/>
  <c r="AN32" i="4" a="1"/>
  <c r="AN32" i="4" s="1"/>
  <c r="AV32" i="4" a="1"/>
  <c r="AV32" i="4" s="1"/>
  <c r="BD32" i="4" a="1"/>
  <c r="BD32" i="4" s="1"/>
  <c r="F21" i="4" a="1"/>
  <c r="F21" i="4" s="1"/>
  <c r="N21" i="4" a="1"/>
  <c r="N21" i="4" s="1"/>
  <c r="V21" i="4" a="1"/>
  <c r="V21" i="4" s="1"/>
  <c r="AD21" i="4" a="1"/>
  <c r="AD21" i="4" s="1"/>
  <c r="AL21" i="4" a="1"/>
  <c r="AL21" i="4" s="1"/>
  <c r="AT21" i="4" a="1"/>
  <c r="AT21" i="4" s="1"/>
  <c r="BB21" i="4" a="1"/>
  <c r="BB21" i="4" s="1"/>
  <c r="G21" i="4" a="1"/>
  <c r="G21" i="4" s="1"/>
  <c r="O21" i="4" a="1"/>
  <c r="O21" i="4" s="1"/>
  <c r="W21" i="4" a="1"/>
  <c r="W21" i="4" s="1"/>
  <c r="AE21" i="4" a="1"/>
  <c r="AE21" i="4" s="1"/>
  <c r="AM21" i="4" a="1"/>
  <c r="AM21" i="4" s="1"/>
  <c r="AU21" i="4" a="1"/>
  <c r="AU21" i="4" s="1"/>
  <c r="BC21" i="4" a="1"/>
  <c r="BC21" i="4" s="1"/>
  <c r="M21" i="4" a="1"/>
  <c r="M21" i="4" s="1"/>
  <c r="Y21" i="4" a="1"/>
  <c r="Y21" i="4" s="1"/>
  <c r="AI21" i="4" a="1"/>
  <c r="AI21" i="4" s="1"/>
  <c r="AS21" i="4" a="1"/>
  <c r="AS21" i="4" s="1"/>
  <c r="BE21" i="4" a="1"/>
  <c r="BE21" i="4" s="1"/>
  <c r="P21" i="4" a="1"/>
  <c r="P21" i="4" s="1"/>
  <c r="Z21" i="4" a="1"/>
  <c r="Z21" i="4" s="1"/>
  <c r="AJ21" i="4" a="1"/>
  <c r="AJ21" i="4" s="1"/>
  <c r="AV21" i="4" a="1"/>
  <c r="AV21" i="4" s="1"/>
  <c r="BF21" i="4" a="1"/>
  <c r="BF21" i="4" s="1"/>
  <c r="I21" i="4" a="1"/>
  <c r="I21" i="4" s="1"/>
  <c r="S21" i="4" a="1"/>
  <c r="S21" i="4" s="1"/>
  <c r="AC21" i="4" a="1"/>
  <c r="AC21" i="4" s="1"/>
  <c r="AO21" i="4" a="1"/>
  <c r="AO21" i="4" s="1"/>
  <c r="AY21" i="4" a="1"/>
  <c r="AY21" i="4" s="1"/>
  <c r="J21" i="4" a="1"/>
  <c r="J21" i="4" s="1"/>
  <c r="T21" i="4" a="1"/>
  <c r="T21" i="4" s="1"/>
  <c r="AF21" i="4" a="1"/>
  <c r="AF21" i="4" s="1"/>
  <c r="AP21" i="4" a="1"/>
  <c r="AP21" i="4" s="1"/>
  <c r="AZ21" i="4" a="1"/>
  <c r="AZ21" i="4" s="1"/>
  <c r="K21" i="4" a="1"/>
  <c r="K21" i="4" s="1"/>
  <c r="U21" i="4" a="1"/>
  <c r="U21" i="4" s="1"/>
  <c r="AG21" i="4" a="1"/>
  <c r="AG21" i="4" s="1"/>
  <c r="AQ21" i="4" a="1"/>
  <c r="AQ21" i="4" s="1"/>
  <c r="BA21" i="4" a="1"/>
  <c r="BA21" i="4" s="1"/>
  <c r="L21" i="4" a="1"/>
  <c r="L21" i="4" s="1"/>
  <c r="X21" i="4" a="1"/>
  <c r="X21" i="4" s="1"/>
  <c r="AH21" i="4" a="1"/>
  <c r="AH21" i="4" s="1"/>
  <c r="AR21" i="4" a="1"/>
  <c r="AR21" i="4" s="1"/>
  <c r="BD21" i="4" a="1"/>
  <c r="BD21" i="4" s="1"/>
  <c r="AK21" i="4" a="1"/>
  <c r="AK21" i="4" s="1"/>
  <c r="AN21" i="4" a="1"/>
  <c r="AN21" i="4" s="1"/>
  <c r="AW21" i="4" a="1"/>
  <c r="AW21" i="4" s="1"/>
  <c r="H21" i="4" a="1"/>
  <c r="H21" i="4" s="1"/>
  <c r="AX21" i="4" a="1"/>
  <c r="AX21" i="4" s="1"/>
  <c r="Q21" i="4" a="1"/>
  <c r="Q21" i="4" s="1"/>
  <c r="BG21" i="4" a="1"/>
  <c r="BG21" i="4" s="1"/>
  <c r="R21" i="4" a="1"/>
  <c r="R21" i="4" s="1"/>
  <c r="AA21" i="4" a="1"/>
  <c r="AA21" i="4" s="1"/>
  <c r="AB21" i="4" a="1"/>
  <c r="AB21" i="4" s="1"/>
  <c r="J7" i="4"/>
  <c r="R7" i="4"/>
  <c r="Z7" i="4"/>
  <c r="AH7" i="4"/>
  <c r="AP7" i="4"/>
  <c r="AX7" i="4"/>
  <c r="BF7" i="4"/>
  <c r="K7" i="4"/>
  <c r="S7" i="4"/>
  <c r="AA7" i="4"/>
  <c r="AI7" i="4"/>
  <c r="AQ7" i="4"/>
  <c r="AY7" i="4"/>
  <c r="BG7" i="4"/>
  <c r="L7" i="4"/>
  <c r="T7" i="4"/>
  <c r="AB7" i="4"/>
  <c r="AJ7" i="4"/>
  <c r="AR7" i="4"/>
  <c r="AZ7" i="4"/>
  <c r="M7" i="4"/>
  <c r="U7" i="4"/>
  <c r="AC7" i="4"/>
  <c r="AK7" i="4"/>
  <c r="AS7" i="4"/>
  <c r="BA7" i="4"/>
  <c r="N7" i="4"/>
  <c r="V7" i="4"/>
  <c r="AD7" i="4"/>
  <c r="AL7" i="4"/>
  <c r="AT7" i="4"/>
  <c r="BB7" i="4"/>
  <c r="G7" i="4"/>
  <c r="O7" i="4"/>
  <c r="W7" i="4"/>
  <c r="AE7" i="4"/>
  <c r="AM7" i="4"/>
  <c r="AU7" i="4"/>
  <c r="BC7" i="4"/>
  <c r="H7" i="4"/>
  <c r="P7" i="4"/>
  <c r="X7" i="4"/>
  <c r="AF7" i="4"/>
  <c r="AN7" i="4"/>
  <c r="AV7" i="4"/>
  <c r="BD7" i="4"/>
  <c r="I7" i="4"/>
  <c r="Q7" i="4"/>
  <c r="Y7" i="4"/>
  <c r="AG7" i="4"/>
  <c r="AO7" i="4"/>
  <c r="AW7" i="4"/>
  <c r="BE7" i="4"/>
  <c r="J95" i="4"/>
  <c r="R95" i="4"/>
  <c r="Z95" i="4"/>
  <c r="AH95" i="4"/>
  <c r="AP95" i="4"/>
  <c r="AX95" i="4"/>
  <c r="BF95" i="4"/>
  <c r="K95" i="4"/>
  <c r="S95" i="4"/>
  <c r="AA95" i="4"/>
  <c r="AI95" i="4"/>
  <c r="AQ95" i="4"/>
  <c r="AY95" i="4"/>
  <c r="BG95" i="4"/>
  <c r="L95" i="4"/>
  <c r="T95" i="4"/>
  <c r="AB95" i="4"/>
  <c r="AJ95" i="4"/>
  <c r="AR95" i="4"/>
  <c r="AZ95" i="4"/>
  <c r="M95" i="4"/>
  <c r="U95" i="4"/>
  <c r="AC95" i="4"/>
  <c r="AK95" i="4"/>
  <c r="AS95" i="4"/>
  <c r="BA95" i="4"/>
  <c r="N95" i="4"/>
  <c r="V95" i="4"/>
  <c r="AD95" i="4"/>
  <c r="AL95" i="4"/>
  <c r="AT95" i="4"/>
  <c r="BB95" i="4"/>
  <c r="G95" i="4"/>
  <c r="O95" i="4"/>
  <c r="W95" i="4"/>
  <c r="AE95" i="4"/>
  <c r="AM95" i="4"/>
  <c r="AU95" i="4"/>
  <c r="BC95" i="4"/>
  <c r="H95" i="4"/>
  <c r="P95" i="4"/>
  <c r="X95" i="4"/>
  <c r="AF95" i="4"/>
  <c r="AN95" i="4"/>
  <c r="AV95" i="4"/>
  <c r="BD95" i="4"/>
  <c r="I95" i="4"/>
  <c r="Q95" i="4"/>
  <c r="Y95" i="4"/>
  <c r="AG95" i="4"/>
  <c r="AO95" i="4"/>
  <c r="AW95" i="4"/>
  <c r="BE95" i="4"/>
  <c r="I157" i="4"/>
  <c r="Q157" i="4"/>
  <c r="Y157" i="4"/>
  <c r="AG157" i="4"/>
  <c r="AO157" i="4"/>
  <c r="AW157" i="4"/>
  <c r="BE157" i="4"/>
  <c r="J157" i="4"/>
  <c r="R157" i="4"/>
  <c r="Z157" i="4"/>
  <c r="AH157" i="4"/>
  <c r="AP157" i="4"/>
  <c r="AX157" i="4"/>
  <c r="BF157" i="4"/>
  <c r="K157" i="4"/>
  <c r="S157" i="4"/>
  <c r="AA157" i="4"/>
  <c r="AI157" i="4"/>
  <c r="AQ157" i="4"/>
  <c r="AY157" i="4"/>
  <c r="BG157" i="4"/>
  <c r="L157" i="4"/>
  <c r="T157" i="4"/>
  <c r="AB157" i="4"/>
  <c r="AJ157" i="4"/>
  <c r="AR157" i="4"/>
  <c r="AZ157" i="4"/>
  <c r="M157" i="4"/>
  <c r="U157" i="4"/>
  <c r="AC157" i="4"/>
  <c r="AK157" i="4"/>
  <c r="AS157" i="4"/>
  <c r="BA157" i="4"/>
  <c r="N157" i="4"/>
  <c r="V157" i="4"/>
  <c r="AD157" i="4"/>
  <c r="AL157" i="4"/>
  <c r="AT157" i="4"/>
  <c r="BB157" i="4"/>
  <c r="G157" i="4"/>
  <c r="O157" i="4"/>
  <c r="W157" i="4"/>
  <c r="AE157" i="4"/>
  <c r="AM157" i="4"/>
  <c r="AU157" i="4"/>
  <c r="BC157" i="4"/>
  <c r="H157" i="4"/>
  <c r="P157" i="4"/>
  <c r="X157" i="4"/>
  <c r="AF157" i="4"/>
  <c r="AN157" i="4"/>
  <c r="AV157" i="4"/>
  <c r="BD157" i="4"/>
  <c r="F237" i="4" a="1"/>
  <c r="F237" i="4" s="1"/>
  <c r="N237" i="4" a="1"/>
  <c r="N237" i="4" s="1"/>
  <c r="V237" i="4" a="1"/>
  <c r="V237" i="4" s="1"/>
  <c r="AD237" i="4" a="1"/>
  <c r="AD237" i="4" s="1"/>
  <c r="AL237" i="4" a="1"/>
  <c r="AL237" i="4" s="1"/>
  <c r="AT237" i="4" a="1"/>
  <c r="AT237" i="4" s="1"/>
  <c r="BB237" i="4" a="1"/>
  <c r="BB237" i="4" s="1"/>
  <c r="G237" i="4" a="1"/>
  <c r="G237" i="4" s="1"/>
  <c r="O237" i="4" a="1"/>
  <c r="O237" i="4" s="1"/>
  <c r="W237" i="4" a="1"/>
  <c r="W237" i="4" s="1"/>
  <c r="AE237" i="4" a="1"/>
  <c r="AE237" i="4" s="1"/>
  <c r="AM237" i="4" a="1"/>
  <c r="AM237" i="4" s="1"/>
  <c r="AU237" i="4" a="1"/>
  <c r="AU237" i="4" s="1"/>
  <c r="BC237" i="4" a="1"/>
  <c r="BC237" i="4" s="1"/>
  <c r="H237" i="4" a="1"/>
  <c r="H237" i="4" s="1"/>
  <c r="P237" i="4" a="1"/>
  <c r="P237" i="4" s="1"/>
  <c r="X237" i="4" a="1"/>
  <c r="X237" i="4" s="1"/>
  <c r="AF237" i="4" a="1"/>
  <c r="AF237" i="4" s="1"/>
  <c r="AN237" i="4" a="1"/>
  <c r="AN237" i="4" s="1"/>
  <c r="AV237" i="4" a="1"/>
  <c r="AV237" i="4" s="1"/>
  <c r="BD237" i="4" a="1"/>
  <c r="BD237" i="4" s="1"/>
  <c r="I237" i="4" a="1"/>
  <c r="I237" i="4" s="1"/>
  <c r="Q237" i="4" a="1"/>
  <c r="Q237" i="4" s="1"/>
  <c r="Y237" i="4" a="1"/>
  <c r="Y237" i="4" s="1"/>
  <c r="AG237" i="4" a="1"/>
  <c r="AG237" i="4" s="1"/>
  <c r="AO237" i="4" a="1"/>
  <c r="AO237" i="4" s="1"/>
  <c r="AW237" i="4" a="1"/>
  <c r="AW237" i="4" s="1"/>
  <c r="BE237" i="4" a="1"/>
  <c r="BE237" i="4" s="1"/>
  <c r="J237" i="4" a="1"/>
  <c r="J237" i="4" s="1"/>
  <c r="R237" i="4" a="1"/>
  <c r="R237" i="4" s="1"/>
  <c r="Z237" i="4" a="1"/>
  <c r="Z237" i="4" s="1"/>
  <c r="AH237" i="4" a="1"/>
  <c r="AH237" i="4" s="1"/>
  <c r="AP237" i="4" a="1"/>
  <c r="AP237" i="4" s="1"/>
  <c r="AX237" i="4" a="1"/>
  <c r="AX237" i="4" s="1"/>
  <c r="BF237" i="4" a="1"/>
  <c r="BF237" i="4" s="1"/>
  <c r="K237" i="4" a="1"/>
  <c r="K237" i="4" s="1"/>
  <c r="S237" i="4" a="1"/>
  <c r="S237" i="4" s="1"/>
  <c r="AA237" i="4" a="1"/>
  <c r="AA237" i="4" s="1"/>
  <c r="AI237" i="4" a="1"/>
  <c r="AI237" i="4" s="1"/>
  <c r="AQ237" i="4" a="1"/>
  <c r="AQ237" i="4" s="1"/>
  <c r="AY237" i="4" a="1"/>
  <c r="AY237" i="4" s="1"/>
  <c r="BG237" i="4" a="1"/>
  <c r="BG237" i="4" s="1"/>
  <c r="L237" i="4" a="1"/>
  <c r="L237" i="4" s="1"/>
  <c r="T237" i="4" a="1"/>
  <c r="T237" i="4" s="1"/>
  <c r="AB237" i="4" a="1"/>
  <c r="AB237" i="4" s="1"/>
  <c r="AJ237" i="4" a="1"/>
  <c r="AJ237" i="4" s="1"/>
  <c r="AR237" i="4" a="1"/>
  <c r="AR237" i="4" s="1"/>
  <c r="AZ237" i="4" a="1"/>
  <c r="AZ237" i="4" s="1"/>
  <c r="M237" i="4" a="1"/>
  <c r="M237" i="4" s="1"/>
  <c r="U237" i="4" a="1"/>
  <c r="U237" i="4" s="1"/>
  <c r="AC237" i="4" a="1"/>
  <c r="AC237" i="4" s="1"/>
  <c r="AK237" i="4" a="1"/>
  <c r="AK237" i="4" s="1"/>
  <c r="AS237" i="4" a="1"/>
  <c r="AS237" i="4" s="1"/>
  <c r="BA237" i="4" a="1"/>
  <c r="BA237" i="4" s="1"/>
  <c r="AG317" i="4"/>
  <c r="AO317" i="4"/>
  <c r="AW317" i="4"/>
  <c r="BE317" i="4"/>
  <c r="J317" i="4"/>
  <c r="AH317" i="4"/>
  <c r="AP317" i="4"/>
  <c r="AX317" i="4"/>
  <c r="BF317" i="4"/>
  <c r="K317" i="4"/>
  <c r="S317" i="4"/>
  <c r="AI317" i="4"/>
  <c r="AQ317" i="4"/>
  <c r="BG317" i="4"/>
  <c r="L317" i="4"/>
  <c r="T317" i="4"/>
  <c r="AB317" i="4"/>
  <c r="AJ317" i="4"/>
  <c r="AR317" i="4"/>
  <c r="M317" i="4"/>
  <c r="U317" i="4"/>
  <c r="AC317" i="4"/>
  <c r="AS317" i="4"/>
  <c r="BA317" i="4"/>
  <c r="V317" i="4"/>
  <c r="AD317" i="4"/>
  <c r="AL317" i="4"/>
  <c r="AT317" i="4"/>
  <c r="BB317" i="4"/>
  <c r="G317" i="4"/>
  <c r="O317" i="4"/>
  <c r="AE317" i="4"/>
  <c r="AU317" i="4"/>
  <c r="BC317" i="4"/>
  <c r="P317" i="4"/>
  <c r="X317" i="4"/>
  <c r="AF317" i="4"/>
  <c r="AV317" i="4"/>
  <c r="BD317" i="4"/>
  <c r="K381" i="4"/>
  <c r="S381" i="4"/>
  <c r="AA381" i="4"/>
  <c r="AI381" i="4"/>
  <c r="AQ381" i="4"/>
  <c r="AY381" i="4"/>
  <c r="BG381" i="4"/>
  <c r="L381" i="4"/>
  <c r="T381" i="4"/>
  <c r="AB381" i="4"/>
  <c r="AJ381" i="4"/>
  <c r="AR381" i="4"/>
  <c r="AZ381" i="4"/>
  <c r="M381" i="4"/>
  <c r="U381" i="4"/>
  <c r="AC381" i="4"/>
  <c r="AK381" i="4"/>
  <c r="AS381" i="4"/>
  <c r="BA381" i="4"/>
  <c r="N381" i="4"/>
  <c r="V381" i="4"/>
  <c r="AD381" i="4"/>
  <c r="AL381" i="4"/>
  <c r="AT381" i="4"/>
  <c r="BB381" i="4"/>
  <c r="G381" i="4"/>
  <c r="O381" i="4"/>
  <c r="W381" i="4"/>
  <c r="AE381" i="4"/>
  <c r="AM381" i="4"/>
  <c r="AU381" i="4"/>
  <c r="BC381" i="4"/>
  <c r="H381" i="4"/>
  <c r="P381" i="4"/>
  <c r="X381" i="4"/>
  <c r="AF381" i="4"/>
  <c r="AN381" i="4"/>
  <c r="AV381" i="4"/>
  <c r="BD381" i="4"/>
  <c r="I381" i="4"/>
  <c r="Q381" i="4"/>
  <c r="Y381" i="4"/>
  <c r="AG381" i="4"/>
  <c r="AO381" i="4"/>
  <c r="AW381" i="4"/>
  <c r="BE381" i="4"/>
  <c r="J381" i="4"/>
  <c r="R381" i="4"/>
  <c r="Z381" i="4"/>
  <c r="AH381" i="4"/>
  <c r="AP381" i="4"/>
  <c r="AX381" i="4"/>
  <c r="BF381" i="4"/>
  <c r="C82" i="4"/>
  <c r="C90" i="4"/>
  <c r="N415" i="4"/>
  <c r="V415" i="4"/>
  <c r="AD415" i="4"/>
  <c r="AL415" i="4"/>
  <c r="AT415" i="4"/>
  <c r="BB415" i="4"/>
  <c r="G415" i="4"/>
  <c r="O415" i="4"/>
  <c r="W415" i="4"/>
  <c r="AE415" i="4"/>
  <c r="AM415" i="4"/>
  <c r="AU415" i="4"/>
  <c r="BC415" i="4"/>
  <c r="H415" i="4"/>
  <c r="P415" i="4"/>
  <c r="X415" i="4"/>
  <c r="AF415" i="4"/>
  <c r="AN415" i="4"/>
  <c r="AV415" i="4"/>
  <c r="BD415" i="4"/>
  <c r="I415" i="4"/>
  <c r="Q415" i="4"/>
  <c r="Y415" i="4"/>
  <c r="AG415" i="4"/>
  <c r="AO415" i="4"/>
  <c r="AW415" i="4"/>
  <c r="BE415" i="4"/>
  <c r="J415" i="4"/>
  <c r="R415" i="4"/>
  <c r="Z415" i="4"/>
  <c r="AH415" i="4"/>
  <c r="AP415" i="4"/>
  <c r="AX415" i="4"/>
  <c r="BF415" i="4"/>
  <c r="K415" i="4"/>
  <c r="S415" i="4"/>
  <c r="AA415" i="4"/>
  <c r="AI415" i="4"/>
  <c r="AQ415" i="4"/>
  <c r="AY415" i="4"/>
  <c r="BG415" i="4"/>
  <c r="L415" i="4"/>
  <c r="T415" i="4"/>
  <c r="AB415" i="4"/>
  <c r="AJ415" i="4"/>
  <c r="AR415" i="4"/>
  <c r="AZ415" i="4"/>
  <c r="M415" i="4"/>
  <c r="U415" i="4"/>
  <c r="AC415" i="4"/>
  <c r="AK415" i="4"/>
  <c r="AS415" i="4"/>
  <c r="BA415" i="4"/>
  <c r="C399" i="4"/>
  <c r="S399" i="4" s="1" a="1"/>
  <c r="S399" i="4" s="1"/>
  <c r="K391" i="4"/>
  <c r="S391" i="4"/>
  <c r="AA391" i="4"/>
  <c r="AI391" i="4"/>
  <c r="AQ391" i="4"/>
  <c r="AY391" i="4"/>
  <c r="BG391" i="4"/>
  <c r="L391" i="4"/>
  <c r="T391" i="4"/>
  <c r="AB391" i="4"/>
  <c r="AJ391" i="4"/>
  <c r="AR391" i="4"/>
  <c r="AZ391" i="4"/>
  <c r="M391" i="4"/>
  <c r="U391" i="4"/>
  <c r="AC391" i="4"/>
  <c r="AK391" i="4"/>
  <c r="AS391" i="4"/>
  <c r="BA391" i="4"/>
  <c r="N391" i="4"/>
  <c r="V391" i="4"/>
  <c r="AD391" i="4"/>
  <c r="AL391" i="4"/>
  <c r="AT391" i="4"/>
  <c r="BB391" i="4"/>
  <c r="G391" i="4"/>
  <c r="O391" i="4"/>
  <c r="W391" i="4"/>
  <c r="AE391" i="4"/>
  <c r="AM391" i="4"/>
  <c r="AU391" i="4"/>
  <c r="BC391" i="4"/>
  <c r="H391" i="4"/>
  <c r="P391" i="4"/>
  <c r="X391" i="4"/>
  <c r="AF391" i="4"/>
  <c r="AN391" i="4"/>
  <c r="AV391" i="4"/>
  <c r="BD391" i="4"/>
  <c r="I391" i="4"/>
  <c r="Q391" i="4"/>
  <c r="Y391" i="4"/>
  <c r="AG391" i="4"/>
  <c r="AO391" i="4"/>
  <c r="AW391" i="4"/>
  <c r="BE391" i="4"/>
  <c r="J391" i="4"/>
  <c r="R391" i="4"/>
  <c r="Z391" i="4"/>
  <c r="AH391" i="4"/>
  <c r="AP391" i="4"/>
  <c r="AX391" i="4"/>
  <c r="BF391" i="4"/>
  <c r="G375" i="4"/>
  <c r="O375" i="4"/>
  <c r="W375" i="4"/>
  <c r="AE375" i="4"/>
  <c r="AM375" i="4"/>
  <c r="AU375" i="4"/>
  <c r="BC375" i="4"/>
  <c r="H375" i="4"/>
  <c r="P375" i="4"/>
  <c r="X375" i="4"/>
  <c r="AF375" i="4"/>
  <c r="AN375" i="4"/>
  <c r="AV375" i="4"/>
  <c r="BD375" i="4"/>
  <c r="I375" i="4"/>
  <c r="Q375" i="4"/>
  <c r="Y375" i="4"/>
  <c r="AG375" i="4"/>
  <c r="AO375" i="4"/>
  <c r="AW375" i="4"/>
  <c r="BE375" i="4"/>
  <c r="J375" i="4"/>
  <c r="R375" i="4"/>
  <c r="Z375" i="4"/>
  <c r="AH375" i="4"/>
  <c r="AP375" i="4"/>
  <c r="AX375" i="4"/>
  <c r="BF375" i="4"/>
  <c r="K375" i="4"/>
  <c r="S375" i="4"/>
  <c r="AA375" i="4"/>
  <c r="AI375" i="4"/>
  <c r="AQ375" i="4"/>
  <c r="AY375" i="4"/>
  <c r="BG375" i="4"/>
  <c r="L375" i="4"/>
  <c r="T375" i="4"/>
  <c r="AB375" i="4"/>
  <c r="AJ375" i="4"/>
  <c r="AR375" i="4"/>
  <c r="AZ375" i="4"/>
  <c r="M375" i="4"/>
  <c r="U375" i="4"/>
  <c r="AC375" i="4"/>
  <c r="AK375" i="4"/>
  <c r="AS375" i="4"/>
  <c r="BA375" i="4"/>
  <c r="N375" i="4"/>
  <c r="V375" i="4"/>
  <c r="AD375" i="4"/>
  <c r="AL375" i="4"/>
  <c r="AT375" i="4"/>
  <c r="BB375" i="4"/>
  <c r="G359" i="4"/>
  <c r="O359" i="4"/>
  <c r="W359" i="4"/>
  <c r="AE359" i="4"/>
  <c r="AM359" i="4"/>
  <c r="AU359" i="4"/>
  <c r="BC359" i="4"/>
  <c r="H359" i="4"/>
  <c r="P359" i="4"/>
  <c r="X359" i="4"/>
  <c r="AF359" i="4"/>
  <c r="AN359" i="4"/>
  <c r="AV359" i="4"/>
  <c r="BD359" i="4"/>
  <c r="I359" i="4"/>
  <c r="Q359" i="4"/>
  <c r="Y359" i="4"/>
  <c r="AG359" i="4"/>
  <c r="AO359" i="4"/>
  <c r="AW359" i="4"/>
  <c r="BE359" i="4"/>
  <c r="J359" i="4"/>
  <c r="R359" i="4"/>
  <c r="Z359" i="4"/>
  <c r="AH359" i="4"/>
  <c r="AP359" i="4"/>
  <c r="AX359" i="4"/>
  <c r="BF359" i="4"/>
  <c r="K359" i="4"/>
  <c r="S359" i="4"/>
  <c r="AA359" i="4"/>
  <c r="AI359" i="4"/>
  <c r="AQ359" i="4"/>
  <c r="AY359" i="4"/>
  <c r="BG359" i="4"/>
  <c r="L359" i="4"/>
  <c r="T359" i="4"/>
  <c r="AB359" i="4"/>
  <c r="AJ359" i="4"/>
  <c r="AR359" i="4"/>
  <c r="AZ359" i="4"/>
  <c r="M359" i="4"/>
  <c r="U359" i="4"/>
  <c r="AC359" i="4"/>
  <c r="AK359" i="4"/>
  <c r="AS359" i="4"/>
  <c r="BA359" i="4"/>
  <c r="N359" i="4"/>
  <c r="V359" i="4"/>
  <c r="AD359" i="4"/>
  <c r="AL359" i="4"/>
  <c r="AT359" i="4"/>
  <c r="BB359" i="4"/>
  <c r="K343" i="4"/>
  <c r="S343" i="4"/>
  <c r="AI343" i="4"/>
  <c r="AQ343" i="4"/>
  <c r="BG343" i="4"/>
  <c r="L343" i="4"/>
  <c r="T343" i="4"/>
  <c r="AB343" i="4"/>
  <c r="AJ343" i="4"/>
  <c r="AR343" i="4"/>
  <c r="M343" i="4"/>
  <c r="U343" i="4"/>
  <c r="AC343" i="4"/>
  <c r="AS343" i="4"/>
  <c r="BA343" i="4"/>
  <c r="V343" i="4"/>
  <c r="AD343" i="4"/>
  <c r="AL343" i="4"/>
  <c r="AT343" i="4"/>
  <c r="BB343" i="4"/>
  <c r="G343" i="4"/>
  <c r="O343" i="4"/>
  <c r="AE343" i="4"/>
  <c r="AU343" i="4"/>
  <c r="BC343" i="4"/>
  <c r="P343" i="4"/>
  <c r="X343" i="4"/>
  <c r="AF343" i="4"/>
  <c r="AV343" i="4"/>
  <c r="BD343" i="4"/>
  <c r="AG343" i="4"/>
  <c r="AO343" i="4"/>
  <c r="AW343" i="4"/>
  <c r="BE343" i="4"/>
  <c r="J343" i="4"/>
  <c r="AH343" i="4"/>
  <c r="AP343" i="4"/>
  <c r="AX343" i="4"/>
  <c r="BF343" i="4"/>
  <c r="I327" i="4"/>
  <c r="Q327" i="4"/>
  <c r="Y327" i="4"/>
  <c r="AG327" i="4"/>
  <c r="AO327" i="4"/>
  <c r="AW327" i="4"/>
  <c r="BE327" i="4"/>
  <c r="K327" i="4"/>
  <c r="S327" i="4"/>
  <c r="AA327" i="4"/>
  <c r="AI327" i="4"/>
  <c r="AQ327" i="4"/>
  <c r="AY327" i="4"/>
  <c r="BG327" i="4"/>
  <c r="L327" i="4"/>
  <c r="T327" i="4"/>
  <c r="AB327" i="4"/>
  <c r="AJ327" i="4"/>
  <c r="AR327" i="4"/>
  <c r="AZ327" i="4"/>
  <c r="M327" i="4"/>
  <c r="U327" i="4"/>
  <c r="AC327" i="4"/>
  <c r="AK327" i="4"/>
  <c r="AS327" i="4"/>
  <c r="BA327" i="4"/>
  <c r="G327" i="4"/>
  <c r="O327" i="4"/>
  <c r="W327" i="4"/>
  <c r="AE327" i="4"/>
  <c r="AM327" i="4"/>
  <c r="AU327" i="4"/>
  <c r="BC327" i="4"/>
  <c r="V327" i="4"/>
  <c r="AP327" i="4"/>
  <c r="X327" i="4"/>
  <c r="AT327" i="4"/>
  <c r="Z327" i="4"/>
  <c r="AV327" i="4"/>
  <c r="H327" i="4"/>
  <c r="AD327" i="4"/>
  <c r="AX327" i="4"/>
  <c r="J327" i="4"/>
  <c r="AF327" i="4"/>
  <c r="BB327" i="4"/>
  <c r="N327" i="4"/>
  <c r="AH327" i="4"/>
  <c r="BD327" i="4"/>
  <c r="P327" i="4"/>
  <c r="AL327" i="4"/>
  <c r="BF327" i="4"/>
  <c r="R327" i="4"/>
  <c r="AN327" i="4"/>
  <c r="M311" i="4"/>
  <c r="U311" i="4"/>
  <c r="AC311" i="4"/>
  <c r="AK311" i="4"/>
  <c r="AS311" i="4"/>
  <c r="BA311" i="4"/>
  <c r="N311" i="4"/>
  <c r="V311" i="4"/>
  <c r="AD311" i="4"/>
  <c r="AL311" i="4"/>
  <c r="AT311" i="4"/>
  <c r="BB311" i="4"/>
  <c r="G311" i="4"/>
  <c r="O311" i="4"/>
  <c r="W311" i="4"/>
  <c r="AE311" i="4"/>
  <c r="AM311" i="4"/>
  <c r="AU311" i="4"/>
  <c r="BC311" i="4"/>
  <c r="H311" i="4"/>
  <c r="P311" i="4"/>
  <c r="X311" i="4"/>
  <c r="AF311" i="4"/>
  <c r="AN311" i="4"/>
  <c r="AV311" i="4"/>
  <c r="BD311" i="4"/>
  <c r="I311" i="4"/>
  <c r="Q311" i="4"/>
  <c r="Y311" i="4"/>
  <c r="AG311" i="4"/>
  <c r="AO311" i="4"/>
  <c r="AW311" i="4"/>
  <c r="BE311" i="4"/>
  <c r="J311" i="4"/>
  <c r="R311" i="4"/>
  <c r="Z311" i="4"/>
  <c r="AH311" i="4"/>
  <c r="AP311" i="4"/>
  <c r="AX311" i="4"/>
  <c r="BF311" i="4"/>
  <c r="K311" i="4"/>
  <c r="S311" i="4"/>
  <c r="AA311" i="4"/>
  <c r="AI311" i="4"/>
  <c r="AQ311" i="4"/>
  <c r="AY311" i="4"/>
  <c r="BG311" i="4"/>
  <c r="L311" i="4"/>
  <c r="T311" i="4"/>
  <c r="AB311" i="4"/>
  <c r="AJ311" i="4"/>
  <c r="AR311" i="4"/>
  <c r="AZ311" i="4"/>
  <c r="K303" i="4"/>
  <c r="S303" i="4"/>
  <c r="AA303" i="4"/>
  <c r="AI303" i="4"/>
  <c r="AQ303" i="4"/>
  <c r="AY303" i="4"/>
  <c r="BG303" i="4"/>
  <c r="L303" i="4"/>
  <c r="T303" i="4"/>
  <c r="AB303" i="4"/>
  <c r="AJ303" i="4"/>
  <c r="AR303" i="4"/>
  <c r="AZ303" i="4"/>
  <c r="M303" i="4"/>
  <c r="U303" i="4"/>
  <c r="AC303" i="4"/>
  <c r="AK303" i="4"/>
  <c r="AS303" i="4"/>
  <c r="BA303" i="4"/>
  <c r="N303" i="4"/>
  <c r="V303" i="4"/>
  <c r="AD303" i="4"/>
  <c r="AL303" i="4"/>
  <c r="AT303" i="4"/>
  <c r="BB303" i="4"/>
  <c r="G303" i="4"/>
  <c r="O303" i="4"/>
  <c r="W303" i="4"/>
  <c r="AE303" i="4"/>
  <c r="AM303" i="4"/>
  <c r="AU303" i="4"/>
  <c r="BC303" i="4"/>
  <c r="H303" i="4"/>
  <c r="P303" i="4"/>
  <c r="X303" i="4"/>
  <c r="AF303" i="4"/>
  <c r="AN303" i="4"/>
  <c r="AV303" i="4"/>
  <c r="BD303" i="4"/>
  <c r="I303" i="4"/>
  <c r="Q303" i="4"/>
  <c r="Y303" i="4"/>
  <c r="AG303" i="4"/>
  <c r="AO303" i="4"/>
  <c r="AW303" i="4"/>
  <c r="BE303" i="4"/>
  <c r="J303" i="4"/>
  <c r="R303" i="4"/>
  <c r="Z303" i="4"/>
  <c r="AH303" i="4"/>
  <c r="AP303" i="4"/>
  <c r="AX303" i="4"/>
  <c r="BF303" i="4"/>
  <c r="M263" i="4"/>
  <c r="U263" i="4"/>
  <c r="AC263" i="4"/>
  <c r="AK263" i="4"/>
  <c r="AS263" i="4"/>
  <c r="BA263" i="4"/>
  <c r="G263" i="4"/>
  <c r="O263" i="4"/>
  <c r="W263" i="4"/>
  <c r="AE263" i="4"/>
  <c r="AM263" i="4"/>
  <c r="AU263" i="4"/>
  <c r="BC263" i="4"/>
  <c r="H263" i="4"/>
  <c r="P263" i="4"/>
  <c r="X263" i="4"/>
  <c r="AF263" i="4"/>
  <c r="AN263" i="4"/>
  <c r="AV263" i="4"/>
  <c r="BD263" i="4"/>
  <c r="I263" i="4"/>
  <c r="Q263" i="4"/>
  <c r="Y263" i="4"/>
  <c r="AG263" i="4"/>
  <c r="AO263" i="4"/>
  <c r="AW263" i="4"/>
  <c r="BE263" i="4"/>
  <c r="J263" i="4"/>
  <c r="R263" i="4"/>
  <c r="Z263" i="4"/>
  <c r="AH263" i="4"/>
  <c r="AP263" i="4"/>
  <c r="AX263" i="4"/>
  <c r="BF263" i="4"/>
  <c r="K263" i="4"/>
  <c r="S263" i="4"/>
  <c r="AA263" i="4"/>
  <c r="AI263" i="4"/>
  <c r="AQ263" i="4"/>
  <c r="AY263" i="4"/>
  <c r="BG263" i="4"/>
  <c r="L263" i="4"/>
  <c r="T263" i="4"/>
  <c r="AB263" i="4"/>
  <c r="AJ263" i="4"/>
  <c r="AR263" i="4"/>
  <c r="AZ263" i="4"/>
  <c r="N263" i="4"/>
  <c r="V263" i="4"/>
  <c r="AD263" i="4"/>
  <c r="AL263" i="4"/>
  <c r="AT263" i="4"/>
  <c r="BB263" i="4"/>
  <c r="J231" i="4"/>
  <c r="R231" i="4"/>
  <c r="Z231" i="4"/>
  <c r="AH231" i="4"/>
  <c r="AP231" i="4"/>
  <c r="AX231" i="4"/>
  <c r="BF231" i="4"/>
  <c r="K231" i="4"/>
  <c r="S231" i="4"/>
  <c r="AA231" i="4"/>
  <c r="AI231" i="4"/>
  <c r="AQ231" i="4"/>
  <c r="AY231" i="4"/>
  <c r="BG231" i="4"/>
  <c r="L231" i="4"/>
  <c r="T231" i="4"/>
  <c r="AB231" i="4"/>
  <c r="AJ231" i="4"/>
  <c r="AR231" i="4"/>
  <c r="AZ231" i="4"/>
  <c r="M231" i="4"/>
  <c r="U231" i="4"/>
  <c r="AC231" i="4"/>
  <c r="AK231" i="4"/>
  <c r="AS231" i="4"/>
  <c r="BA231" i="4"/>
  <c r="N231" i="4"/>
  <c r="V231" i="4"/>
  <c r="AD231" i="4"/>
  <c r="AL231" i="4"/>
  <c r="AT231" i="4"/>
  <c r="BB231" i="4"/>
  <c r="G231" i="4"/>
  <c r="O231" i="4"/>
  <c r="W231" i="4"/>
  <c r="AE231" i="4"/>
  <c r="AM231" i="4"/>
  <c r="AU231" i="4"/>
  <c r="BC231" i="4"/>
  <c r="H231" i="4"/>
  <c r="P231" i="4"/>
  <c r="X231" i="4"/>
  <c r="AF231" i="4"/>
  <c r="AN231" i="4"/>
  <c r="AV231" i="4"/>
  <c r="BD231" i="4"/>
  <c r="I231" i="4"/>
  <c r="Q231" i="4"/>
  <c r="Y231" i="4"/>
  <c r="AG231" i="4"/>
  <c r="AO231" i="4"/>
  <c r="AW231" i="4"/>
  <c r="BE231" i="4"/>
  <c r="N215" i="4"/>
  <c r="V215" i="4"/>
  <c r="AD215" i="4"/>
  <c r="AL215" i="4"/>
  <c r="AT215" i="4"/>
  <c r="BB215" i="4"/>
  <c r="G215" i="4"/>
  <c r="O215" i="4"/>
  <c r="W215" i="4"/>
  <c r="AE215" i="4"/>
  <c r="AM215" i="4"/>
  <c r="AU215" i="4"/>
  <c r="BC215" i="4"/>
  <c r="H215" i="4"/>
  <c r="P215" i="4"/>
  <c r="X215" i="4"/>
  <c r="AF215" i="4"/>
  <c r="AN215" i="4"/>
  <c r="AV215" i="4"/>
  <c r="BD215" i="4"/>
  <c r="I215" i="4"/>
  <c r="Q215" i="4"/>
  <c r="Y215" i="4"/>
  <c r="AG215" i="4"/>
  <c r="AO215" i="4"/>
  <c r="AW215" i="4"/>
  <c r="BE215" i="4"/>
  <c r="J215" i="4"/>
  <c r="R215" i="4"/>
  <c r="Z215" i="4"/>
  <c r="AH215" i="4"/>
  <c r="AP215" i="4"/>
  <c r="AX215" i="4"/>
  <c r="BF215" i="4"/>
  <c r="K215" i="4"/>
  <c r="S215" i="4"/>
  <c r="AA215" i="4"/>
  <c r="AI215" i="4"/>
  <c r="AQ215" i="4"/>
  <c r="AY215" i="4"/>
  <c r="BG215" i="4"/>
  <c r="L215" i="4"/>
  <c r="T215" i="4"/>
  <c r="AB215" i="4"/>
  <c r="AJ215" i="4"/>
  <c r="AR215" i="4"/>
  <c r="AZ215" i="4"/>
  <c r="M215" i="4"/>
  <c r="U215" i="4"/>
  <c r="AC215" i="4"/>
  <c r="AK215" i="4"/>
  <c r="AS215" i="4"/>
  <c r="BA215" i="4"/>
  <c r="M183" i="4"/>
  <c r="U183" i="4"/>
  <c r="AC183" i="4"/>
  <c r="AK183" i="4"/>
  <c r="AS183" i="4"/>
  <c r="BA183" i="4"/>
  <c r="N183" i="4"/>
  <c r="V183" i="4"/>
  <c r="AD183" i="4"/>
  <c r="AL183" i="4"/>
  <c r="AT183" i="4"/>
  <c r="BB183" i="4"/>
  <c r="G183" i="4"/>
  <c r="O183" i="4"/>
  <c r="W183" i="4"/>
  <c r="AE183" i="4"/>
  <c r="AM183" i="4"/>
  <c r="AU183" i="4"/>
  <c r="BC183" i="4"/>
  <c r="H183" i="4"/>
  <c r="P183" i="4"/>
  <c r="X183" i="4"/>
  <c r="AF183" i="4"/>
  <c r="AN183" i="4"/>
  <c r="AV183" i="4"/>
  <c r="BD183" i="4"/>
  <c r="I183" i="4"/>
  <c r="Q183" i="4"/>
  <c r="Y183" i="4"/>
  <c r="AG183" i="4"/>
  <c r="AO183" i="4"/>
  <c r="AW183" i="4"/>
  <c r="BE183" i="4"/>
  <c r="J183" i="4"/>
  <c r="R183" i="4"/>
  <c r="Z183" i="4"/>
  <c r="AH183" i="4"/>
  <c r="AP183" i="4"/>
  <c r="AX183" i="4"/>
  <c r="BF183" i="4"/>
  <c r="K183" i="4"/>
  <c r="S183" i="4"/>
  <c r="AA183" i="4"/>
  <c r="AI183" i="4"/>
  <c r="AQ183" i="4"/>
  <c r="AY183" i="4"/>
  <c r="BG183" i="4"/>
  <c r="L183" i="4"/>
  <c r="T183" i="4"/>
  <c r="AB183" i="4"/>
  <c r="AJ183" i="4"/>
  <c r="AR183" i="4"/>
  <c r="AZ183" i="4"/>
  <c r="F151" i="4" a="1"/>
  <c r="F151" i="4" s="1"/>
  <c r="M151" i="4" a="1"/>
  <c r="M151" i="4" s="1"/>
  <c r="U151" i="4" a="1"/>
  <c r="U151" i="4" s="1"/>
  <c r="AC151" i="4" a="1"/>
  <c r="AC151" i="4" s="1"/>
  <c r="AK151" i="4" a="1"/>
  <c r="AK151" i="4" s="1"/>
  <c r="AS151" i="4" a="1"/>
  <c r="AS151" i="4" s="1"/>
  <c r="BA151" i="4" a="1"/>
  <c r="BA151" i="4" s="1"/>
  <c r="N151" i="4" a="1"/>
  <c r="N151" i="4" s="1"/>
  <c r="V151" i="4" a="1"/>
  <c r="V151" i="4" s="1"/>
  <c r="AD151" i="4" a="1"/>
  <c r="AD151" i="4" s="1"/>
  <c r="AL151" i="4" a="1"/>
  <c r="AL151" i="4" s="1"/>
  <c r="AT151" i="4" a="1"/>
  <c r="AT151" i="4" s="1"/>
  <c r="BB151" i="4" a="1"/>
  <c r="BB151" i="4" s="1"/>
  <c r="G151" i="4" a="1"/>
  <c r="G151" i="4" s="1"/>
  <c r="O151" i="4" a="1"/>
  <c r="O151" i="4" s="1"/>
  <c r="W151" i="4" a="1"/>
  <c r="W151" i="4" s="1"/>
  <c r="AE151" i="4" a="1"/>
  <c r="AE151" i="4" s="1"/>
  <c r="AM151" i="4" a="1"/>
  <c r="AM151" i="4" s="1"/>
  <c r="AU151" i="4" a="1"/>
  <c r="AU151" i="4" s="1"/>
  <c r="BC151" i="4" a="1"/>
  <c r="BC151" i="4" s="1"/>
  <c r="H151" i="4" a="1"/>
  <c r="H151" i="4" s="1"/>
  <c r="P151" i="4" a="1"/>
  <c r="P151" i="4" s="1"/>
  <c r="X151" i="4" a="1"/>
  <c r="X151" i="4" s="1"/>
  <c r="AF151" i="4" a="1"/>
  <c r="AF151" i="4" s="1"/>
  <c r="AN151" i="4" a="1"/>
  <c r="AN151" i="4" s="1"/>
  <c r="AV151" i="4" a="1"/>
  <c r="AV151" i="4" s="1"/>
  <c r="BD151" i="4" a="1"/>
  <c r="BD151" i="4" s="1"/>
  <c r="I151" i="4" a="1"/>
  <c r="I151" i="4" s="1"/>
  <c r="Q151" i="4" a="1"/>
  <c r="Q151" i="4" s="1"/>
  <c r="Y151" i="4" a="1"/>
  <c r="Y151" i="4" s="1"/>
  <c r="AG151" i="4" a="1"/>
  <c r="AG151" i="4" s="1"/>
  <c r="AO151" i="4" a="1"/>
  <c r="AO151" i="4" s="1"/>
  <c r="AW151" i="4" a="1"/>
  <c r="AW151" i="4" s="1"/>
  <c r="BE151" i="4" a="1"/>
  <c r="BE151" i="4" s="1"/>
  <c r="J151" i="4" a="1"/>
  <c r="J151" i="4" s="1"/>
  <c r="R151" i="4" a="1"/>
  <c r="R151" i="4" s="1"/>
  <c r="Z151" i="4" a="1"/>
  <c r="Z151" i="4" s="1"/>
  <c r="AH151" i="4" a="1"/>
  <c r="AH151" i="4" s="1"/>
  <c r="AP151" i="4" a="1"/>
  <c r="AP151" i="4" s="1"/>
  <c r="AX151" i="4" a="1"/>
  <c r="AX151" i="4" s="1"/>
  <c r="BF151" i="4" a="1"/>
  <c r="BF151" i="4" s="1"/>
  <c r="K151" i="4" a="1"/>
  <c r="K151" i="4" s="1"/>
  <c r="S151" i="4" a="1"/>
  <c r="S151" i="4" s="1"/>
  <c r="AA151" i="4" a="1"/>
  <c r="AA151" i="4" s="1"/>
  <c r="AI151" i="4" a="1"/>
  <c r="AI151" i="4" s="1"/>
  <c r="AQ151" i="4" a="1"/>
  <c r="AQ151" i="4" s="1"/>
  <c r="AY151" i="4" a="1"/>
  <c r="AY151" i="4" s="1"/>
  <c r="BG151" i="4" a="1"/>
  <c r="BG151" i="4" s="1"/>
  <c r="L151" i="4" a="1"/>
  <c r="L151" i="4" s="1"/>
  <c r="T151" i="4" a="1"/>
  <c r="T151" i="4" s="1"/>
  <c r="AB151" i="4" a="1"/>
  <c r="AB151" i="4" s="1"/>
  <c r="AJ151" i="4" a="1"/>
  <c r="AJ151" i="4" s="1"/>
  <c r="AR151" i="4" a="1"/>
  <c r="AR151" i="4" s="1"/>
  <c r="AZ151" i="4" a="1"/>
  <c r="AZ151" i="4" s="1"/>
  <c r="V135" i="4" a="1"/>
  <c r="V135" i="4" s="1"/>
  <c r="AD135" i="4" a="1"/>
  <c r="AD135" i="4" s="1"/>
  <c r="AL135" i="4" a="1"/>
  <c r="AL135" i="4" s="1"/>
  <c r="AT135" i="4" a="1"/>
  <c r="AT135" i="4" s="1"/>
  <c r="BB135" i="4" a="1"/>
  <c r="BB135" i="4" s="1"/>
  <c r="G135" i="4" a="1"/>
  <c r="G135" i="4" s="1"/>
  <c r="O135" i="4" a="1"/>
  <c r="O135" i="4" s="1"/>
  <c r="AE135" i="4" a="1"/>
  <c r="AE135" i="4" s="1"/>
  <c r="AU135" i="4" a="1"/>
  <c r="AU135" i="4" s="1"/>
  <c r="BC135" i="4" a="1"/>
  <c r="BC135" i="4" s="1"/>
  <c r="P135" i="4" a="1"/>
  <c r="P135" i="4" s="1"/>
  <c r="X135" i="4" a="1"/>
  <c r="X135" i="4" s="1"/>
  <c r="AF135" i="4" a="1"/>
  <c r="AF135" i="4" s="1"/>
  <c r="AV135" i="4" a="1"/>
  <c r="AV135" i="4" s="1"/>
  <c r="BD135" i="4" a="1"/>
  <c r="BD135" i="4" s="1"/>
  <c r="AG135" i="4" a="1"/>
  <c r="AG135" i="4" s="1"/>
  <c r="AO135" i="4" a="1"/>
  <c r="AO135" i="4" s="1"/>
  <c r="AW135" i="4" a="1"/>
  <c r="AW135" i="4" s="1"/>
  <c r="BE135" i="4" a="1"/>
  <c r="BE135" i="4" s="1"/>
  <c r="J135" i="4" a="1"/>
  <c r="J135" i="4" s="1"/>
  <c r="AH135" i="4" a="1"/>
  <c r="AH135" i="4" s="1"/>
  <c r="AP135" i="4" a="1"/>
  <c r="AP135" i="4" s="1"/>
  <c r="AX135" i="4" a="1"/>
  <c r="AX135" i="4" s="1"/>
  <c r="BF135" i="4" a="1"/>
  <c r="BF135" i="4" s="1"/>
  <c r="K135" i="4" a="1"/>
  <c r="K135" i="4" s="1"/>
  <c r="S135" i="4" a="1"/>
  <c r="S135" i="4" s="1"/>
  <c r="AI135" i="4" a="1"/>
  <c r="AI135" i="4" s="1"/>
  <c r="AQ135" i="4" a="1"/>
  <c r="AQ135" i="4" s="1"/>
  <c r="BG135" i="4" a="1"/>
  <c r="BG135" i="4" s="1"/>
  <c r="L135" i="4" a="1"/>
  <c r="L135" i="4" s="1"/>
  <c r="T135" i="4" a="1"/>
  <c r="T135" i="4" s="1"/>
  <c r="AB135" i="4" a="1"/>
  <c r="AB135" i="4" s="1"/>
  <c r="AJ135" i="4" a="1"/>
  <c r="AJ135" i="4" s="1"/>
  <c r="AR135" i="4" a="1"/>
  <c r="AR135" i="4" s="1"/>
  <c r="M135" i="4" a="1"/>
  <c r="M135" i="4" s="1"/>
  <c r="U135" i="4" a="1"/>
  <c r="U135" i="4" s="1"/>
  <c r="AC135" i="4" a="1"/>
  <c r="AC135" i="4" s="1"/>
  <c r="AS135" i="4" a="1"/>
  <c r="AS135" i="4" s="1"/>
  <c r="BA135" i="4" a="1"/>
  <c r="BA135" i="4" s="1"/>
  <c r="F121" i="4" a="1"/>
  <c r="F121" i="4" s="1"/>
  <c r="K121" i="4" a="1"/>
  <c r="K121" i="4" s="1"/>
  <c r="S121" i="4" a="1"/>
  <c r="S121" i="4" s="1"/>
  <c r="AA121" i="4" a="1"/>
  <c r="AA121" i="4" s="1"/>
  <c r="AI121" i="4" a="1"/>
  <c r="AI121" i="4" s="1"/>
  <c r="AQ121" i="4" a="1"/>
  <c r="AQ121" i="4" s="1"/>
  <c r="AY121" i="4" a="1"/>
  <c r="AY121" i="4" s="1"/>
  <c r="BG121" i="4" a="1"/>
  <c r="BG121" i="4" s="1"/>
  <c r="L121" i="4" a="1"/>
  <c r="L121" i="4" s="1"/>
  <c r="T121" i="4" a="1"/>
  <c r="T121" i="4" s="1"/>
  <c r="AB121" i="4" a="1"/>
  <c r="AB121" i="4" s="1"/>
  <c r="AJ121" i="4" a="1"/>
  <c r="AJ121" i="4" s="1"/>
  <c r="M121" i="4" a="1"/>
  <c r="M121" i="4" s="1"/>
  <c r="U121" i="4" a="1"/>
  <c r="U121" i="4" s="1"/>
  <c r="AC121" i="4" a="1"/>
  <c r="AC121" i="4" s="1"/>
  <c r="N121" i="4" a="1"/>
  <c r="N121" i="4" s="1"/>
  <c r="V121" i="4" a="1"/>
  <c r="V121" i="4" s="1"/>
  <c r="AD121" i="4" a="1"/>
  <c r="AD121" i="4" s="1"/>
  <c r="AL121" i="4" a="1"/>
  <c r="AL121" i="4" s="1"/>
  <c r="AT121" i="4" a="1"/>
  <c r="AT121" i="4" s="1"/>
  <c r="BB121" i="4" a="1"/>
  <c r="BB121" i="4" s="1"/>
  <c r="G121" i="4" a="1"/>
  <c r="G121" i="4" s="1"/>
  <c r="O121" i="4" a="1"/>
  <c r="O121" i="4" s="1"/>
  <c r="W121" i="4" a="1"/>
  <c r="W121" i="4" s="1"/>
  <c r="AE121" i="4" a="1"/>
  <c r="AE121" i="4" s="1"/>
  <c r="AM121" i="4" a="1"/>
  <c r="AM121" i="4" s="1"/>
  <c r="AU121" i="4" a="1"/>
  <c r="AU121" i="4" s="1"/>
  <c r="BC121" i="4" a="1"/>
  <c r="BC121" i="4" s="1"/>
  <c r="H121" i="4" a="1"/>
  <c r="H121" i="4" s="1"/>
  <c r="P121" i="4" a="1"/>
  <c r="P121" i="4" s="1"/>
  <c r="X121" i="4" a="1"/>
  <c r="X121" i="4" s="1"/>
  <c r="AF121" i="4" a="1"/>
  <c r="AF121" i="4" s="1"/>
  <c r="AN121" i="4" a="1"/>
  <c r="AN121" i="4" s="1"/>
  <c r="AV121" i="4" a="1"/>
  <c r="AV121" i="4" s="1"/>
  <c r="BD121" i="4" a="1"/>
  <c r="BD121" i="4" s="1"/>
  <c r="I121" i="4" a="1"/>
  <c r="I121" i="4" s="1"/>
  <c r="Q121" i="4" a="1"/>
  <c r="Q121" i="4" s="1"/>
  <c r="Y121" i="4" a="1"/>
  <c r="Y121" i="4" s="1"/>
  <c r="AG121" i="4" a="1"/>
  <c r="AG121" i="4" s="1"/>
  <c r="AO121" i="4" a="1"/>
  <c r="AO121" i="4" s="1"/>
  <c r="AW121" i="4" a="1"/>
  <c r="AW121" i="4" s="1"/>
  <c r="BE121" i="4" a="1"/>
  <c r="BE121" i="4" s="1"/>
  <c r="R121" i="4" a="1"/>
  <c r="R121" i="4" s="1"/>
  <c r="AZ121" i="4" a="1"/>
  <c r="AZ121" i="4" s="1"/>
  <c r="Z121" i="4" a="1"/>
  <c r="Z121" i="4" s="1"/>
  <c r="BA121" i="4" a="1"/>
  <c r="BA121" i="4" s="1"/>
  <c r="AH121" i="4" a="1"/>
  <c r="AH121" i="4" s="1"/>
  <c r="BF121" i="4" a="1"/>
  <c r="BF121" i="4" s="1"/>
  <c r="AK121" i="4" a="1"/>
  <c r="AK121" i="4" s="1"/>
  <c r="AP121" i="4" a="1"/>
  <c r="AP121" i="4" s="1"/>
  <c r="AR121" i="4" a="1"/>
  <c r="AR121" i="4" s="1"/>
  <c r="AS121" i="4" a="1"/>
  <c r="AS121" i="4" s="1"/>
  <c r="J121" i="4" a="1"/>
  <c r="J121" i="4" s="1"/>
  <c r="AX121" i="4" a="1"/>
  <c r="AX121" i="4" s="1"/>
  <c r="C78" i="4"/>
  <c r="C86" i="4"/>
  <c r="I70" i="4"/>
  <c r="Q70" i="4"/>
  <c r="Y70" i="4"/>
  <c r="AG70" i="4"/>
  <c r="AO70" i="4"/>
  <c r="AW70" i="4"/>
  <c r="BE70" i="4"/>
  <c r="J70" i="4"/>
  <c r="R70" i="4"/>
  <c r="Z70" i="4"/>
  <c r="AH70" i="4"/>
  <c r="AP70" i="4"/>
  <c r="AX70" i="4"/>
  <c r="BF70" i="4"/>
  <c r="P70" i="4"/>
  <c r="AB70" i="4"/>
  <c r="AL70" i="4"/>
  <c r="AV70" i="4"/>
  <c r="G70" i="4"/>
  <c r="S70" i="4"/>
  <c r="AC70" i="4"/>
  <c r="AM70" i="4"/>
  <c r="AY70" i="4"/>
  <c r="H70" i="4"/>
  <c r="T70" i="4"/>
  <c r="AD70" i="4"/>
  <c r="AN70" i="4"/>
  <c r="AZ70" i="4"/>
  <c r="K70" i="4"/>
  <c r="U70" i="4"/>
  <c r="AE70" i="4"/>
  <c r="AQ70" i="4"/>
  <c r="BA70" i="4"/>
  <c r="L70" i="4"/>
  <c r="V70" i="4"/>
  <c r="AF70" i="4"/>
  <c r="AR70" i="4"/>
  <c r="BB70" i="4"/>
  <c r="M70" i="4"/>
  <c r="W70" i="4"/>
  <c r="AI70" i="4"/>
  <c r="AS70" i="4"/>
  <c r="BC70" i="4"/>
  <c r="N70" i="4"/>
  <c r="X70" i="4"/>
  <c r="AJ70" i="4"/>
  <c r="AT70" i="4"/>
  <c r="BD70" i="4"/>
  <c r="O70" i="4"/>
  <c r="AA70" i="4"/>
  <c r="AK70" i="4"/>
  <c r="AU70" i="4"/>
  <c r="BG70" i="4"/>
  <c r="M56" i="4"/>
  <c r="U56" i="4"/>
  <c r="AC56" i="4"/>
  <c r="AK56" i="4"/>
  <c r="AS56" i="4"/>
  <c r="BA56" i="4"/>
  <c r="N56" i="4"/>
  <c r="V56" i="4"/>
  <c r="AD56" i="4"/>
  <c r="AL56" i="4"/>
  <c r="AT56" i="4"/>
  <c r="BB56" i="4"/>
  <c r="G56" i="4"/>
  <c r="O56" i="4"/>
  <c r="W56" i="4"/>
  <c r="AE56" i="4"/>
  <c r="AM56" i="4"/>
  <c r="AU56" i="4"/>
  <c r="BC56" i="4"/>
  <c r="H56" i="4"/>
  <c r="P56" i="4"/>
  <c r="X56" i="4"/>
  <c r="AF56" i="4"/>
  <c r="AN56" i="4"/>
  <c r="AV56" i="4"/>
  <c r="BD56" i="4"/>
  <c r="I56" i="4"/>
  <c r="Q56" i="4"/>
  <c r="Y56" i="4"/>
  <c r="AG56" i="4"/>
  <c r="AO56" i="4"/>
  <c r="AW56" i="4"/>
  <c r="BE56" i="4"/>
  <c r="J56" i="4"/>
  <c r="R56" i="4"/>
  <c r="Z56" i="4"/>
  <c r="AH56" i="4"/>
  <c r="AP56" i="4"/>
  <c r="AX56" i="4"/>
  <c r="BF56" i="4"/>
  <c r="K56" i="4"/>
  <c r="S56" i="4"/>
  <c r="AA56" i="4"/>
  <c r="AI56" i="4"/>
  <c r="AQ56" i="4"/>
  <c r="AY56" i="4"/>
  <c r="BG56" i="4"/>
  <c r="L56" i="4"/>
  <c r="T56" i="4"/>
  <c r="AB56" i="4"/>
  <c r="AJ56" i="4"/>
  <c r="AR56" i="4"/>
  <c r="AZ56" i="4"/>
  <c r="M45" i="4"/>
  <c r="U45" i="4"/>
  <c r="AC45" i="4"/>
  <c r="AK45" i="4"/>
  <c r="AS45" i="4"/>
  <c r="BA45" i="4"/>
  <c r="I45" i="4"/>
  <c r="Q45" i="4"/>
  <c r="Y45" i="4"/>
  <c r="AG45" i="4"/>
  <c r="AO45" i="4"/>
  <c r="AW45" i="4"/>
  <c r="BE45" i="4"/>
  <c r="J45" i="4"/>
  <c r="R45" i="4"/>
  <c r="Z45" i="4"/>
  <c r="AH45" i="4"/>
  <c r="AP45" i="4"/>
  <c r="AX45" i="4"/>
  <c r="BF45" i="4"/>
  <c r="K45" i="4"/>
  <c r="S45" i="4"/>
  <c r="AA45" i="4"/>
  <c r="AI45" i="4"/>
  <c r="AQ45" i="4"/>
  <c r="AY45" i="4"/>
  <c r="BG45" i="4"/>
  <c r="N45" i="4"/>
  <c r="AD45" i="4"/>
  <c r="AT45" i="4"/>
  <c r="O45" i="4"/>
  <c r="AE45" i="4"/>
  <c r="AU45" i="4"/>
  <c r="P45" i="4"/>
  <c r="AF45" i="4"/>
  <c r="AV45" i="4"/>
  <c r="T45" i="4"/>
  <c r="AJ45" i="4"/>
  <c r="AZ45" i="4"/>
  <c r="V45" i="4"/>
  <c r="AL45" i="4"/>
  <c r="BB45" i="4"/>
  <c r="G45" i="4"/>
  <c r="W45" i="4"/>
  <c r="AM45" i="4"/>
  <c r="BC45" i="4"/>
  <c r="H45" i="4"/>
  <c r="X45" i="4"/>
  <c r="AN45" i="4"/>
  <c r="BD45" i="4"/>
  <c r="L45" i="4"/>
  <c r="AB45" i="4"/>
  <c r="AR45" i="4"/>
  <c r="F31" i="4" a="1"/>
  <c r="F31" i="4" s="1"/>
  <c r="N31" i="4" a="1"/>
  <c r="N31" i="4" s="1"/>
  <c r="V31" i="4" a="1"/>
  <c r="V31" i="4" s="1"/>
  <c r="AD31" i="4" a="1"/>
  <c r="AD31" i="4" s="1"/>
  <c r="AL31" i="4" a="1"/>
  <c r="AL31" i="4" s="1"/>
  <c r="AT31" i="4" a="1"/>
  <c r="AT31" i="4" s="1"/>
  <c r="BB31" i="4" a="1"/>
  <c r="BB31" i="4" s="1"/>
  <c r="G31" i="4" a="1"/>
  <c r="G31" i="4" s="1"/>
  <c r="O31" i="4" a="1"/>
  <c r="O31" i="4" s="1"/>
  <c r="W31" i="4" a="1"/>
  <c r="W31" i="4" s="1"/>
  <c r="AE31" i="4" a="1"/>
  <c r="AE31" i="4" s="1"/>
  <c r="AM31" i="4" a="1"/>
  <c r="AM31" i="4" s="1"/>
  <c r="AU31" i="4" a="1"/>
  <c r="AU31" i="4" s="1"/>
  <c r="BC31" i="4" a="1"/>
  <c r="BC31" i="4" s="1"/>
  <c r="J31" i="4" a="1"/>
  <c r="J31" i="4" s="1"/>
  <c r="T31" i="4" a="1"/>
  <c r="T31" i="4" s="1"/>
  <c r="AF31" i="4" a="1"/>
  <c r="AF31" i="4" s="1"/>
  <c r="AP31" i="4" a="1"/>
  <c r="AP31" i="4" s="1"/>
  <c r="AZ31" i="4" a="1"/>
  <c r="AZ31" i="4" s="1"/>
  <c r="K31" i="4" a="1"/>
  <c r="K31" i="4" s="1"/>
  <c r="U31" i="4" a="1"/>
  <c r="U31" i="4" s="1"/>
  <c r="AG31" i="4" a="1"/>
  <c r="AG31" i="4" s="1"/>
  <c r="AQ31" i="4" a="1"/>
  <c r="AQ31" i="4" s="1"/>
  <c r="BA31" i="4" a="1"/>
  <c r="BA31" i="4" s="1"/>
  <c r="L31" i="4" a="1"/>
  <c r="L31" i="4" s="1"/>
  <c r="X31" i="4" a="1"/>
  <c r="X31" i="4" s="1"/>
  <c r="AH31" i="4" a="1"/>
  <c r="AH31" i="4" s="1"/>
  <c r="AR31" i="4" a="1"/>
  <c r="AR31" i="4" s="1"/>
  <c r="BD31" i="4" a="1"/>
  <c r="BD31" i="4" s="1"/>
  <c r="M31" i="4" a="1"/>
  <c r="M31" i="4" s="1"/>
  <c r="Y31" i="4" a="1"/>
  <c r="Y31" i="4" s="1"/>
  <c r="AI31" i="4" a="1"/>
  <c r="AI31" i="4" s="1"/>
  <c r="AS31" i="4" a="1"/>
  <c r="AS31" i="4" s="1"/>
  <c r="BE31" i="4" a="1"/>
  <c r="BE31" i="4" s="1"/>
  <c r="P31" i="4" a="1"/>
  <c r="P31" i="4" s="1"/>
  <c r="Z31" i="4" a="1"/>
  <c r="Z31" i="4" s="1"/>
  <c r="AJ31" i="4" a="1"/>
  <c r="AJ31" i="4" s="1"/>
  <c r="AV31" i="4" a="1"/>
  <c r="AV31" i="4" s="1"/>
  <c r="BF31" i="4" a="1"/>
  <c r="BF31" i="4" s="1"/>
  <c r="Q31" i="4" a="1"/>
  <c r="Q31" i="4" s="1"/>
  <c r="AA31" i="4" a="1"/>
  <c r="AA31" i="4" s="1"/>
  <c r="AK31" i="4" a="1"/>
  <c r="AK31" i="4" s="1"/>
  <c r="AW31" i="4" a="1"/>
  <c r="AW31" i="4" s="1"/>
  <c r="BG31" i="4" a="1"/>
  <c r="BG31" i="4" s="1"/>
  <c r="H31" i="4" a="1"/>
  <c r="H31" i="4" s="1"/>
  <c r="R31" i="4" a="1"/>
  <c r="R31" i="4" s="1"/>
  <c r="AB31" i="4" a="1"/>
  <c r="AB31" i="4" s="1"/>
  <c r="AN31" i="4" a="1"/>
  <c r="AN31" i="4" s="1"/>
  <c r="AX31" i="4" a="1"/>
  <c r="AX31" i="4" s="1"/>
  <c r="I31" i="4" a="1"/>
  <c r="I31" i="4" s="1"/>
  <c r="S31" i="4" a="1"/>
  <c r="S31" i="4" s="1"/>
  <c r="AC31" i="4" a="1"/>
  <c r="AC31" i="4" s="1"/>
  <c r="AO31" i="4" a="1"/>
  <c r="AO31" i="4" s="1"/>
  <c r="AY31" i="4" a="1"/>
  <c r="AY31" i="4" s="1"/>
  <c r="H17" i="4"/>
  <c r="P17" i="4"/>
  <c r="X17" i="4"/>
  <c r="AF17" i="4"/>
  <c r="AN17" i="4"/>
  <c r="AV17" i="4"/>
  <c r="BD17" i="4"/>
  <c r="I17" i="4"/>
  <c r="Q17" i="4"/>
  <c r="Y17" i="4"/>
  <c r="AG17" i="4"/>
  <c r="AO17" i="4"/>
  <c r="AW17" i="4"/>
  <c r="BE17" i="4"/>
  <c r="J17" i="4"/>
  <c r="T17" i="4"/>
  <c r="AD17" i="4"/>
  <c r="AP17" i="4"/>
  <c r="AZ17" i="4"/>
  <c r="K17" i="4"/>
  <c r="U17" i="4"/>
  <c r="AE17" i="4"/>
  <c r="AQ17" i="4"/>
  <c r="BA17" i="4"/>
  <c r="L17" i="4"/>
  <c r="V17" i="4"/>
  <c r="AH17" i="4"/>
  <c r="M17" i="4"/>
  <c r="W17" i="4"/>
  <c r="AI17" i="4"/>
  <c r="N17" i="4"/>
  <c r="Z17" i="4"/>
  <c r="AJ17" i="4"/>
  <c r="AT17" i="4"/>
  <c r="BF17" i="4"/>
  <c r="O17" i="4"/>
  <c r="AA17" i="4"/>
  <c r="AK17" i="4"/>
  <c r="AU17" i="4"/>
  <c r="BG17" i="4"/>
  <c r="R17" i="4"/>
  <c r="AB17" i="4"/>
  <c r="AL17" i="4"/>
  <c r="AX17" i="4"/>
  <c r="G17" i="4"/>
  <c r="S17" i="4"/>
  <c r="AC17" i="4"/>
  <c r="AM17" i="4"/>
  <c r="AY17" i="4"/>
  <c r="AR17" i="4"/>
  <c r="AS17" i="4"/>
  <c r="BB17" i="4"/>
  <c r="BC17" i="4"/>
  <c r="G6" i="4"/>
  <c r="O6" i="4"/>
  <c r="W6" i="4"/>
  <c r="AE6" i="4"/>
  <c r="AM6" i="4"/>
  <c r="AU6" i="4"/>
  <c r="BC6" i="4"/>
  <c r="H6" i="4"/>
  <c r="P6" i="4"/>
  <c r="X6" i="4"/>
  <c r="AF6" i="4"/>
  <c r="AN6" i="4"/>
  <c r="AV6" i="4"/>
  <c r="BD6" i="4"/>
  <c r="I6" i="4"/>
  <c r="Q6" i="4"/>
  <c r="Y6" i="4"/>
  <c r="AG6" i="4"/>
  <c r="AO6" i="4"/>
  <c r="AW6" i="4"/>
  <c r="BE6" i="4"/>
  <c r="J6" i="4"/>
  <c r="R6" i="4"/>
  <c r="Z6" i="4"/>
  <c r="AH6" i="4"/>
  <c r="AP6" i="4"/>
  <c r="AX6" i="4"/>
  <c r="BF6" i="4"/>
  <c r="K6" i="4"/>
  <c r="S6" i="4"/>
  <c r="AA6" i="4"/>
  <c r="AI6" i="4"/>
  <c r="AQ6" i="4"/>
  <c r="AY6" i="4"/>
  <c r="BG6" i="4"/>
  <c r="L6" i="4"/>
  <c r="T6" i="4"/>
  <c r="AB6" i="4"/>
  <c r="AJ6" i="4"/>
  <c r="AR6" i="4"/>
  <c r="AZ6" i="4"/>
  <c r="M6" i="4"/>
  <c r="U6" i="4"/>
  <c r="AC6" i="4"/>
  <c r="AK6" i="4"/>
  <c r="AS6" i="4"/>
  <c r="BA6" i="4"/>
  <c r="N6" i="4"/>
  <c r="V6" i="4"/>
  <c r="AD6" i="4"/>
  <c r="AL6" i="4"/>
  <c r="AT6" i="4"/>
  <c r="BB6" i="4"/>
  <c r="N105" i="4"/>
  <c r="V105" i="4"/>
  <c r="AD105" i="4"/>
  <c r="AL105" i="4"/>
  <c r="AT105" i="4"/>
  <c r="BB105" i="4"/>
  <c r="G105" i="4"/>
  <c r="O105" i="4"/>
  <c r="W105" i="4"/>
  <c r="AE105" i="4"/>
  <c r="AM105" i="4"/>
  <c r="AU105" i="4"/>
  <c r="BC105" i="4"/>
  <c r="H105" i="4"/>
  <c r="P105" i="4"/>
  <c r="X105" i="4"/>
  <c r="AF105" i="4"/>
  <c r="AN105" i="4"/>
  <c r="AV105" i="4"/>
  <c r="BD105" i="4"/>
  <c r="I105" i="4"/>
  <c r="Q105" i="4"/>
  <c r="Y105" i="4"/>
  <c r="AG105" i="4"/>
  <c r="AO105" i="4"/>
  <c r="AW105" i="4"/>
  <c r="BE105" i="4"/>
  <c r="J105" i="4"/>
  <c r="R105" i="4"/>
  <c r="Z105" i="4"/>
  <c r="AH105" i="4"/>
  <c r="AP105" i="4"/>
  <c r="AX105" i="4"/>
  <c r="BF105" i="4"/>
  <c r="K105" i="4"/>
  <c r="S105" i="4"/>
  <c r="AA105" i="4"/>
  <c r="AI105" i="4"/>
  <c r="AQ105" i="4"/>
  <c r="AY105" i="4"/>
  <c r="BG105" i="4"/>
  <c r="L105" i="4"/>
  <c r="T105" i="4"/>
  <c r="AB105" i="4"/>
  <c r="AJ105" i="4"/>
  <c r="AR105" i="4"/>
  <c r="AZ105" i="4"/>
  <c r="M105" i="4"/>
  <c r="U105" i="4"/>
  <c r="AC105" i="4"/>
  <c r="AK105" i="4"/>
  <c r="AS105" i="4"/>
  <c r="BA105" i="4"/>
  <c r="G94" i="4"/>
  <c r="O94" i="4"/>
  <c r="W94" i="4"/>
  <c r="AE94" i="4"/>
  <c r="AM94" i="4"/>
  <c r="AU94" i="4"/>
  <c r="BC94" i="4"/>
  <c r="H94" i="4"/>
  <c r="P94" i="4"/>
  <c r="X94" i="4"/>
  <c r="AF94" i="4"/>
  <c r="AN94" i="4"/>
  <c r="AV94" i="4"/>
  <c r="BD94" i="4"/>
  <c r="I94" i="4"/>
  <c r="Q94" i="4"/>
  <c r="Y94" i="4"/>
  <c r="AG94" i="4"/>
  <c r="AO94" i="4"/>
  <c r="AW94" i="4"/>
  <c r="BE94" i="4"/>
  <c r="J94" i="4"/>
  <c r="R94" i="4"/>
  <c r="Z94" i="4"/>
  <c r="AH94" i="4"/>
  <c r="AP94" i="4"/>
  <c r="AX94" i="4"/>
  <c r="BF94" i="4"/>
  <c r="K94" i="4"/>
  <c r="S94" i="4"/>
  <c r="AA94" i="4"/>
  <c r="AI94" i="4"/>
  <c r="AQ94" i="4"/>
  <c r="AY94" i="4"/>
  <c r="BG94" i="4"/>
  <c r="L94" i="4"/>
  <c r="T94" i="4"/>
  <c r="AB94" i="4"/>
  <c r="AJ94" i="4"/>
  <c r="AR94" i="4"/>
  <c r="AZ94" i="4"/>
  <c r="M94" i="4"/>
  <c r="U94" i="4"/>
  <c r="AC94" i="4"/>
  <c r="AK94" i="4"/>
  <c r="AS94" i="4"/>
  <c r="BA94" i="4"/>
  <c r="N94" i="4"/>
  <c r="V94" i="4"/>
  <c r="AD94" i="4"/>
  <c r="AL94" i="4"/>
  <c r="AT94" i="4"/>
  <c r="BB94" i="4"/>
  <c r="K325" i="4"/>
  <c r="S325" i="4"/>
  <c r="AA325" i="4"/>
  <c r="AI325" i="4"/>
  <c r="AQ325" i="4"/>
  <c r="AY325" i="4"/>
  <c r="BG325" i="4"/>
  <c r="L325" i="4"/>
  <c r="T325" i="4"/>
  <c r="M325" i="4"/>
  <c r="U325" i="4"/>
  <c r="AC325" i="4"/>
  <c r="AK325" i="4"/>
  <c r="AS325" i="4"/>
  <c r="BA325" i="4"/>
  <c r="N325" i="4"/>
  <c r="V325" i="4"/>
  <c r="AD325" i="4"/>
  <c r="AL325" i="4"/>
  <c r="AT325" i="4"/>
  <c r="BB325" i="4"/>
  <c r="G325" i="4"/>
  <c r="O325" i="4"/>
  <c r="W325" i="4"/>
  <c r="AE325" i="4"/>
  <c r="AM325" i="4"/>
  <c r="AU325" i="4"/>
  <c r="BC325" i="4"/>
  <c r="I325" i="4"/>
  <c r="Q325" i="4"/>
  <c r="Y325" i="4"/>
  <c r="AG325" i="4"/>
  <c r="AO325" i="4"/>
  <c r="AW325" i="4"/>
  <c r="BE325" i="4"/>
  <c r="R325" i="4"/>
  <c r="AP325" i="4"/>
  <c r="X325" i="4"/>
  <c r="AR325" i="4"/>
  <c r="Z325" i="4"/>
  <c r="AV325" i="4"/>
  <c r="AB325" i="4"/>
  <c r="AX325" i="4"/>
  <c r="AF325" i="4"/>
  <c r="AZ325" i="4"/>
  <c r="H325" i="4"/>
  <c r="AH325" i="4"/>
  <c r="BD325" i="4"/>
  <c r="J325" i="4"/>
  <c r="AJ325" i="4"/>
  <c r="BF325" i="4"/>
  <c r="P325" i="4"/>
  <c r="AN325" i="4"/>
  <c r="M389" i="4"/>
  <c r="U389" i="4"/>
  <c r="AC389" i="4"/>
  <c r="AK389" i="4"/>
  <c r="AS389" i="4"/>
  <c r="BA389" i="4"/>
  <c r="N389" i="4"/>
  <c r="V389" i="4"/>
  <c r="AD389" i="4"/>
  <c r="AL389" i="4"/>
  <c r="AT389" i="4"/>
  <c r="BB389" i="4"/>
  <c r="G389" i="4"/>
  <c r="O389" i="4"/>
  <c r="W389" i="4"/>
  <c r="AE389" i="4"/>
  <c r="AM389" i="4"/>
  <c r="AU389" i="4"/>
  <c r="BC389" i="4"/>
  <c r="H389" i="4"/>
  <c r="P389" i="4"/>
  <c r="X389" i="4"/>
  <c r="AF389" i="4"/>
  <c r="AN389" i="4"/>
  <c r="AV389" i="4"/>
  <c r="BD389" i="4"/>
  <c r="I389" i="4"/>
  <c r="Q389" i="4"/>
  <c r="Y389" i="4"/>
  <c r="AG389" i="4"/>
  <c r="AO389" i="4"/>
  <c r="AW389" i="4"/>
  <c r="BE389" i="4"/>
  <c r="J389" i="4"/>
  <c r="R389" i="4"/>
  <c r="Z389" i="4"/>
  <c r="AH389" i="4"/>
  <c r="AP389" i="4"/>
  <c r="AX389" i="4"/>
  <c r="BF389" i="4"/>
  <c r="K389" i="4"/>
  <c r="S389" i="4"/>
  <c r="AA389" i="4"/>
  <c r="AI389" i="4"/>
  <c r="AQ389" i="4"/>
  <c r="AY389" i="4"/>
  <c r="BG389" i="4"/>
  <c r="L389" i="4"/>
  <c r="T389" i="4"/>
  <c r="AB389" i="4"/>
  <c r="AJ389" i="4"/>
  <c r="AR389" i="4"/>
  <c r="AZ389" i="4"/>
  <c r="C284" i="4"/>
  <c r="C292" i="4"/>
  <c r="G414" i="4"/>
  <c r="H414" i="4"/>
  <c r="P414" i="4"/>
  <c r="X414" i="4"/>
  <c r="L414" i="4"/>
  <c r="T414" i="4"/>
  <c r="Q414" i="4"/>
  <c r="AA414" i="4"/>
  <c r="AI414" i="4"/>
  <c r="AQ414" i="4"/>
  <c r="AY414" i="4"/>
  <c r="BG414" i="4"/>
  <c r="R414" i="4"/>
  <c r="AB414" i="4"/>
  <c r="AJ414" i="4"/>
  <c r="AR414" i="4"/>
  <c r="AZ414" i="4"/>
  <c r="I414" i="4"/>
  <c r="S414" i="4"/>
  <c r="AC414" i="4"/>
  <c r="AK414" i="4"/>
  <c r="AS414" i="4"/>
  <c r="BA414" i="4"/>
  <c r="J414" i="4"/>
  <c r="U414" i="4"/>
  <c r="AD414" i="4"/>
  <c r="AL414" i="4"/>
  <c r="AT414" i="4"/>
  <c r="BB414" i="4"/>
  <c r="K414" i="4"/>
  <c r="V414" i="4"/>
  <c r="AE414" i="4"/>
  <c r="AM414" i="4"/>
  <c r="AU414" i="4"/>
  <c r="BC414" i="4"/>
  <c r="M414" i="4"/>
  <c r="W414" i="4"/>
  <c r="AF414" i="4"/>
  <c r="AN414" i="4"/>
  <c r="AV414" i="4"/>
  <c r="BD414" i="4"/>
  <c r="N414" i="4"/>
  <c r="Y414" i="4"/>
  <c r="AG414" i="4"/>
  <c r="AO414" i="4"/>
  <c r="AW414" i="4"/>
  <c r="BE414" i="4"/>
  <c r="O414" i="4"/>
  <c r="Z414" i="4"/>
  <c r="AH414" i="4"/>
  <c r="AP414" i="4"/>
  <c r="AX414" i="4"/>
  <c r="BF414" i="4"/>
  <c r="C398" i="4"/>
  <c r="I398" i="4" s="1" a="1"/>
  <c r="I398" i="4" s="1"/>
  <c r="H390" i="4"/>
  <c r="P390" i="4"/>
  <c r="X390" i="4"/>
  <c r="AF390" i="4"/>
  <c r="AN390" i="4"/>
  <c r="AV390" i="4"/>
  <c r="BD390" i="4"/>
  <c r="I390" i="4"/>
  <c r="Q390" i="4"/>
  <c r="Y390" i="4"/>
  <c r="AG390" i="4"/>
  <c r="AO390" i="4"/>
  <c r="AW390" i="4"/>
  <c r="BE390" i="4"/>
  <c r="J390" i="4"/>
  <c r="R390" i="4"/>
  <c r="Z390" i="4"/>
  <c r="AH390" i="4"/>
  <c r="AP390" i="4"/>
  <c r="AX390" i="4"/>
  <c r="BF390" i="4"/>
  <c r="K390" i="4"/>
  <c r="S390" i="4"/>
  <c r="AA390" i="4"/>
  <c r="AI390" i="4"/>
  <c r="AQ390" i="4"/>
  <c r="AY390" i="4"/>
  <c r="BG390" i="4"/>
  <c r="L390" i="4"/>
  <c r="T390" i="4"/>
  <c r="AB390" i="4"/>
  <c r="AJ390" i="4"/>
  <c r="AR390" i="4"/>
  <c r="AZ390" i="4"/>
  <c r="M390" i="4"/>
  <c r="U390" i="4"/>
  <c r="AC390" i="4"/>
  <c r="AK390" i="4"/>
  <c r="AS390" i="4"/>
  <c r="BA390" i="4"/>
  <c r="N390" i="4"/>
  <c r="V390" i="4"/>
  <c r="AD390" i="4"/>
  <c r="AL390" i="4"/>
  <c r="AT390" i="4"/>
  <c r="BB390" i="4"/>
  <c r="G390" i="4"/>
  <c r="O390" i="4"/>
  <c r="W390" i="4"/>
  <c r="AE390" i="4"/>
  <c r="AM390" i="4"/>
  <c r="AU390" i="4"/>
  <c r="BC390" i="4"/>
  <c r="L374" i="4"/>
  <c r="T374" i="4"/>
  <c r="AB374" i="4"/>
  <c r="AJ374" i="4"/>
  <c r="AR374" i="4"/>
  <c r="AZ374" i="4"/>
  <c r="M374" i="4"/>
  <c r="U374" i="4"/>
  <c r="AC374" i="4"/>
  <c r="AK374" i="4"/>
  <c r="AS374" i="4"/>
  <c r="BA374" i="4"/>
  <c r="N374" i="4"/>
  <c r="V374" i="4"/>
  <c r="AD374" i="4"/>
  <c r="AL374" i="4"/>
  <c r="AT374" i="4"/>
  <c r="BB374" i="4"/>
  <c r="G374" i="4"/>
  <c r="O374" i="4"/>
  <c r="W374" i="4"/>
  <c r="AE374" i="4"/>
  <c r="AM374" i="4"/>
  <c r="AU374" i="4"/>
  <c r="BC374" i="4"/>
  <c r="H374" i="4"/>
  <c r="P374" i="4"/>
  <c r="X374" i="4"/>
  <c r="AF374" i="4"/>
  <c r="AN374" i="4"/>
  <c r="AV374" i="4"/>
  <c r="BD374" i="4"/>
  <c r="I374" i="4"/>
  <c r="Q374" i="4"/>
  <c r="Y374" i="4"/>
  <c r="AG374" i="4"/>
  <c r="AO374" i="4"/>
  <c r="AW374" i="4"/>
  <c r="BE374" i="4"/>
  <c r="J374" i="4"/>
  <c r="R374" i="4"/>
  <c r="Z374" i="4"/>
  <c r="AH374" i="4"/>
  <c r="AP374" i="4"/>
  <c r="AX374" i="4"/>
  <c r="BF374" i="4"/>
  <c r="K374" i="4"/>
  <c r="S374" i="4"/>
  <c r="AA374" i="4"/>
  <c r="AI374" i="4"/>
  <c r="AQ374" i="4"/>
  <c r="AY374" i="4"/>
  <c r="BG374" i="4"/>
  <c r="L358" i="4"/>
  <c r="T358" i="4"/>
  <c r="AB358" i="4"/>
  <c r="AJ358" i="4"/>
  <c r="AR358" i="4"/>
  <c r="AZ358" i="4"/>
  <c r="M358" i="4"/>
  <c r="U358" i="4"/>
  <c r="AC358" i="4"/>
  <c r="AK358" i="4"/>
  <c r="AS358" i="4"/>
  <c r="BA358" i="4"/>
  <c r="N358" i="4"/>
  <c r="V358" i="4"/>
  <c r="AD358" i="4"/>
  <c r="AL358" i="4"/>
  <c r="AT358" i="4"/>
  <c r="BB358" i="4"/>
  <c r="G358" i="4"/>
  <c r="O358" i="4"/>
  <c r="W358" i="4"/>
  <c r="AE358" i="4"/>
  <c r="AM358" i="4"/>
  <c r="AU358" i="4"/>
  <c r="BC358" i="4"/>
  <c r="H358" i="4"/>
  <c r="P358" i="4"/>
  <c r="X358" i="4"/>
  <c r="AF358" i="4"/>
  <c r="AN358" i="4"/>
  <c r="AV358" i="4"/>
  <c r="BD358" i="4"/>
  <c r="I358" i="4"/>
  <c r="Q358" i="4"/>
  <c r="Y358" i="4"/>
  <c r="AG358" i="4"/>
  <c r="AO358" i="4"/>
  <c r="AW358" i="4"/>
  <c r="BE358" i="4"/>
  <c r="J358" i="4"/>
  <c r="R358" i="4"/>
  <c r="Z358" i="4"/>
  <c r="AH358" i="4"/>
  <c r="AP358" i="4"/>
  <c r="AX358" i="4"/>
  <c r="BF358" i="4"/>
  <c r="K358" i="4"/>
  <c r="S358" i="4"/>
  <c r="AA358" i="4"/>
  <c r="AI358" i="4"/>
  <c r="AQ358" i="4"/>
  <c r="AY358" i="4"/>
  <c r="BG358" i="4"/>
  <c r="P342" i="4"/>
  <c r="X342" i="4"/>
  <c r="AF342" i="4"/>
  <c r="AV342" i="4"/>
  <c r="BD342" i="4"/>
  <c r="AG342" i="4"/>
  <c r="AO342" i="4"/>
  <c r="AW342" i="4"/>
  <c r="BE342" i="4"/>
  <c r="J342" i="4"/>
  <c r="AH342" i="4"/>
  <c r="AP342" i="4"/>
  <c r="AX342" i="4"/>
  <c r="BF342" i="4"/>
  <c r="K342" i="4"/>
  <c r="S342" i="4"/>
  <c r="AI342" i="4"/>
  <c r="AQ342" i="4"/>
  <c r="BG342" i="4"/>
  <c r="L342" i="4"/>
  <c r="T342" i="4"/>
  <c r="AB342" i="4"/>
  <c r="AJ342" i="4"/>
  <c r="AR342" i="4"/>
  <c r="M342" i="4"/>
  <c r="U342" i="4"/>
  <c r="AC342" i="4"/>
  <c r="AS342" i="4"/>
  <c r="BA342" i="4"/>
  <c r="V342" i="4"/>
  <c r="AD342" i="4"/>
  <c r="AL342" i="4"/>
  <c r="AT342" i="4"/>
  <c r="BB342" i="4"/>
  <c r="G342" i="4"/>
  <c r="O342" i="4"/>
  <c r="AE342" i="4"/>
  <c r="AU342" i="4"/>
  <c r="BC342" i="4"/>
  <c r="N326" i="4"/>
  <c r="V326" i="4"/>
  <c r="AD326" i="4"/>
  <c r="AL326" i="4"/>
  <c r="AT326" i="4"/>
  <c r="BB326" i="4"/>
  <c r="H326" i="4"/>
  <c r="P326" i="4"/>
  <c r="X326" i="4"/>
  <c r="AF326" i="4"/>
  <c r="AN326" i="4"/>
  <c r="AV326" i="4"/>
  <c r="BD326" i="4"/>
  <c r="I326" i="4"/>
  <c r="Q326" i="4"/>
  <c r="Y326" i="4"/>
  <c r="AG326" i="4"/>
  <c r="AO326" i="4"/>
  <c r="AW326" i="4"/>
  <c r="BE326" i="4"/>
  <c r="J326" i="4"/>
  <c r="R326" i="4"/>
  <c r="Z326" i="4"/>
  <c r="AH326" i="4"/>
  <c r="AP326" i="4"/>
  <c r="AX326" i="4"/>
  <c r="BF326" i="4"/>
  <c r="L326" i="4"/>
  <c r="T326" i="4"/>
  <c r="AB326" i="4"/>
  <c r="AJ326" i="4"/>
  <c r="AR326" i="4"/>
  <c r="AZ326" i="4"/>
  <c r="K326" i="4"/>
  <c r="AE326" i="4"/>
  <c r="BA326" i="4"/>
  <c r="M326" i="4"/>
  <c r="AI326" i="4"/>
  <c r="BC326" i="4"/>
  <c r="O326" i="4"/>
  <c r="AK326" i="4"/>
  <c r="BG326" i="4"/>
  <c r="S326" i="4"/>
  <c r="AM326" i="4"/>
  <c r="U326" i="4"/>
  <c r="AQ326" i="4"/>
  <c r="W326" i="4"/>
  <c r="AS326" i="4"/>
  <c r="AA326" i="4"/>
  <c r="AU326" i="4"/>
  <c r="G326" i="4"/>
  <c r="AC326" i="4"/>
  <c r="AY326" i="4"/>
  <c r="J310" i="4"/>
  <c r="R310" i="4"/>
  <c r="Z310" i="4"/>
  <c r="AH310" i="4"/>
  <c r="AP310" i="4"/>
  <c r="AX310" i="4"/>
  <c r="BF310" i="4"/>
  <c r="K310" i="4"/>
  <c r="S310" i="4"/>
  <c r="AA310" i="4"/>
  <c r="AI310" i="4"/>
  <c r="AQ310" i="4"/>
  <c r="AY310" i="4"/>
  <c r="BG310" i="4"/>
  <c r="L310" i="4"/>
  <c r="T310" i="4"/>
  <c r="AB310" i="4"/>
  <c r="AJ310" i="4"/>
  <c r="AR310" i="4"/>
  <c r="AZ310" i="4"/>
  <c r="M310" i="4"/>
  <c r="U310" i="4"/>
  <c r="AC310" i="4"/>
  <c r="AK310" i="4"/>
  <c r="AS310" i="4"/>
  <c r="BA310" i="4"/>
  <c r="N310" i="4"/>
  <c r="V310" i="4"/>
  <c r="AD310" i="4"/>
  <c r="AL310" i="4"/>
  <c r="AT310" i="4"/>
  <c r="BB310" i="4"/>
  <c r="G310" i="4"/>
  <c r="O310" i="4"/>
  <c r="W310" i="4"/>
  <c r="AE310" i="4"/>
  <c r="AM310" i="4"/>
  <c r="AU310" i="4"/>
  <c r="BC310" i="4"/>
  <c r="H310" i="4"/>
  <c r="P310" i="4"/>
  <c r="X310" i="4"/>
  <c r="AF310" i="4"/>
  <c r="AN310" i="4"/>
  <c r="AV310" i="4"/>
  <c r="BD310" i="4"/>
  <c r="I310" i="4"/>
  <c r="Q310" i="4"/>
  <c r="Y310" i="4"/>
  <c r="AG310" i="4"/>
  <c r="AO310" i="4"/>
  <c r="AW310" i="4"/>
  <c r="BE310" i="4"/>
  <c r="H302" i="4"/>
  <c r="P302" i="4"/>
  <c r="X302" i="4"/>
  <c r="AF302" i="4"/>
  <c r="AN302" i="4"/>
  <c r="AV302" i="4"/>
  <c r="BD302" i="4"/>
  <c r="I302" i="4"/>
  <c r="Q302" i="4"/>
  <c r="Y302" i="4"/>
  <c r="AG302" i="4"/>
  <c r="AO302" i="4"/>
  <c r="AW302" i="4"/>
  <c r="BE302" i="4"/>
  <c r="J302" i="4"/>
  <c r="R302" i="4"/>
  <c r="Z302" i="4"/>
  <c r="AH302" i="4"/>
  <c r="AP302" i="4"/>
  <c r="AX302" i="4"/>
  <c r="BF302" i="4"/>
  <c r="K302" i="4"/>
  <c r="S302" i="4"/>
  <c r="AA302" i="4"/>
  <c r="AI302" i="4"/>
  <c r="AQ302" i="4"/>
  <c r="AY302" i="4"/>
  <c r="BG302" i="4"/>
  <c r="L302" i="4"/>
  <c r="T302" i="4"/>
  <c r="AB302" i="4"/>
  <c r="AJ302" i="4"/>
  <c r="AR302" i="4"/>
  <c r="AZ302" i="4"/>
  <c r="M302" i="4"/>
  <c r="U302" i="4"/>
  <c r="AC302" i="4"/>
  <c r="AK302" i="4"/>
  <c r="AS302" i="4"/>
  <c r="BA302" i="4"/>
  <c r="N302" i="4"/>
  <c r="V302" i="4"/>
  <c r="AD302" i="4"/>
  <c r="AL302" i="4"/>
  <c r="AT302" i="4"/>
  <c r="BB302" i="4"/>
  <c r="G302" i="4"/>
  <c r="O302" i="4"/>
  <c r="W302" i="4"/>
  <c r="AE302" i="4"/>
  <c r="AM302" i="4"/>
  <c r="AU302" i="4"/>
  <c r="BC302" i="4"/>
  <c r="J262" i="4"/>
  <c r="R262" i="4"/>
  <c r="Z262" i="4"/>
  <c r="AH262" i="4"/>
  <c r="AP262" i="4"/>
  <c r="AX262" i="4"/>
  <c r="BF262" i="4"/>
  <c r="L262" i="4"/>
  <c r="T262" i="4"/>
  <c r="AB262" i="4"/>
  <c r="AJ262" i="4"/>
  <c r="AR262" i="4"/>
  <c r="AZ262" i="4"/>
  <c r="M262" i="4"/>
  <c r="U262" i="4"/>
  <c r="AC262" i="4"/>
  <c r="AK262" i="4"/>
  <c r="AS262" i="4"/>
  <c r="BA262" i="4"/>
  <c r="N262" i="4"/>
  <c r="V262" i="4"/>
  <c r="AD262" i="4"/>
  <c r="AL262" i="4"/>
  <c r="AT262" i="4"/>
  <c r="BB262" i="4"/>
  <c r="G262" i="4"/>
  <c r="O262" i="4"/>
  <c r="W262" i="4"/>
  <c r="AE262" i="4"/>
  <c r="AM262" i="4"/>
  <c r="AU262" i="4"/>
  <c r="BC262" i="4"/>
  <c r="H262" i="4"/>
  <c r="P262" i="4"/>
  <c r="X262" i="4"/>
  <c r="AF262" i="4"/>
  <c r="AN262" i="4"/>
  <c r="AV262" i="4"/>
  <c r="BD262" i="4"/>
  <c r="I262" i="4"/>
  <c r="Q262" i="4"/>
  <c r="Y262" i="4"/>
  <c r="AG262" i="4"/>
  <c r="AO262" i="4"/>
  <c r="AW262" i="4"/>
  <c r="BE262" i="4"/>
  <c r="AY262" i="4"/>
  <c r="BG262" i="4"/>
  <c r="K262" i="4"/>
  <c r="S262" i="4"/>
  <c r="AA262" i="4"/>
  <c r="AI262" i="4"/>
  <c r="AQ262" i="4"/>
  <c r="G230" i="4"/>
  <c r="O230" i="4"/>
  <c r="W230" i="4"/>
  <c r="AE230" i="4"/>
  <c r="AM230" i="4"/>
  <c r="AU230" i="4"/>
  <c r="BC230" i="4"/>
  <c r="H230" i="4"/>
  <c r="P230" i="4"/>
  <c r="X230" i="4"/>
  <c r="AF230" i="4"/>
  <c r="AN230" i="4"/>
  <c r="AV230" i="4"/>
  <c r="BD230" i="4"/>
  <c r="I230" i="4"/>
  <c r="Q230" i="4"/>
  <c r="Y230" i="4"/>
  <c r="AG230" i="4"/>
  <c r="AO230" i="4"/>
  <c r="AW230" i="4"/>
  <c r="BE230" i="4"/>
  <c r="J230" i="4"/>
  <c r="R230" i="4"/>
  <c r="Z230" i="4"/>
  <c r="AH230" i="4"/>
  <c r="AP230" i="4"/>
  <c r="AX230" i="4"/>
  <c r="BF230" i="4"/>
  <c r="K230" i="4"/>
  <c r="S230" i="4"/>
  <c r="AA230" i="4"/>
  <c r="AI230" i="4"/>
  <c r="AQ230" i="4"/>
  <c r="AY230" i="4"/>
  <c r="BG230" i="4"/>
  <c r="L230" i="4"/>
  <c r="T230" i="4"/>
  <c r="AB230" i="4"/>
  <c r="AJ230" i="4"/>
  <c r="AR230" i="4"/>
  <c r="AZ230" i="4"/>
  <c r="M230" i="4"/>
  <c r="U230" i="4"/>
  <c r="AC230" i="4"/>
  <c r="AK230" i="4"/>
  <c r="AS230" i="4"/>
  <c r="BA230" i="4"/>
  <c r="N230" i="4"/>
  <c r="V230" i="4"/>
  <c r="AD230" i="4"/>
  <c r="AL230" i="4"/>
  <c r="AT230" i="4"/>
  <c r="BB230" i="4"/>
  <c r="K214" i="4"/>
  <c r="S214" i="4"/>
  <c r="AA214" i="4"/>
  <c r="AI214" i="4"/>
  <c r="AQ214" i="4"/>
  <c r="AY214" i="4"/>
  <c r="BG214" i="4"/>
  <c r="L214" i="4"/>
  <c r="T214" i="4"/>
  <c r="AB214" i="4"/>
  <c r="AJ214" i="4"/>
  <c r="AR214" i="4"/>
  <c r="AZ214" i="4"/>
  <c r="M214" i="4"/>
  <c r="U214" i="4"/>
  <c r="AC214" i="4"/>
  <c r="AK214" i="4"/>
  <c r="AS214" i="4"/>
  <c r="BA214" i="4"/>
  <c r="N214" i="4"/>
  <c r="V214" i="4"/>
  <c r="AD214" i="4"/>
  <c r="AL214" i="4"/>
  <c r="AT214" i="4"/>
  <c r="BB214" i="4"/>
  <c r="G214" i="4"/>
  <c r="O214" i="4"/>
  <c r="W214" i="4"/>
  <c r="AE214" i="4"/>
  <c r="AM214" i="4"/>
  <c r="AU214" i="4"/>
  <c r="BC214" i="4"/>
  <c r="H214" i="4"/>
  <c r="P214" i="4"/>
  <c r="X214" i="4"/>
  <c r="AF214" i="4"/>
  <c r="AN214" i="4"/>
  <c r="AV214" i="4"/>
  <c r="BD214" i="4"/>
  <c r="I214" i="4"/>
  <c r="Q214" i="4"/>
  <c r="Y214" i="4"/>
  <c r="AG214" i="4"/>
  <c r="AO214" i="4"/>
  <c r="AW214" i="4"/>
  <c r="BE214" i="4"/>
  <c r="J214" i="4"/>
  <c r="R214" i="4"/>
  <c r="Z214" i="4"/>
  <c r="AH214" i="4"/>
  <c r="AP214" i="4"/>
  <c r="AX214" i="4"/>
  <c r="BF214" i="4"/>
  <c r="J182" i="4"/>
  <c r="R182" i="4"/>
  <c r="Z182" i="4"/>
  <c r="AH182" i="4"/>
  <c r="AP182" i="4"/>
  <c r="AX182" i="4"/>
  <c r="BF182" i="4"/>
  <c r="K182" i="4"/>
  <c r="S182" i="4"/>
  <c r="AA182" i="4"/>
  <c r="AI182" i="4"/>
  <c r="AQ182" i="4"/>
  <c r="AY182" i="4"/>
  <c r="BG182" i="4"/>
  <c r="L182" i="4"/>
  <c r="T182" i="4"/>
  <c r="AB182" i="4"/>
  <c r="AJ182" i="4"/>
  <c r="AR182" i="4"/>
  <c r="AZ182" i="4"/>
  <c r="M182" i="4"/>
  <c r="U182" i="4"/>
  <c r="AC182" i="4"/>
  <c r="AK182" i="4"/>
  <c r="AS182" i="4"/>
  <c r="BA182" i="4"/>
  <c r="N182" i="4"/>
  <c r="V182" i="4"/>
  <c r="AD182" i="4"/>
  <c r="AL182" i="4"/>
  <c r="AT182" i="4"/>
  <c r="BB182" i="4"/>
  <c r="G182" i="4"/>
  <c r="O182" i="4"/>
  <c r="W182" i="4"/>
  <c r="AE182" i="4"/>
  <c r="AM182" i="4"/>
  <c r="AU182" i="4"/>
  <c r="BC182" i="4"/>
  <c r="H182" i="4"/>
  <c r="P182" i="4"/>
  <c r="X182" i="4"/>
  <c r="AF182" i="4"/>
  <c r="AN182" i="4"/>
  <c r="AV182" i="4"/>
  <c r="BD182" i="4"/>
  <c r="I182" i="4"/>
  <c r="Q182" i="4"/>
  <c r="Y182" i="4"/>
  <c r="AG182" i="4"/>
  <c r="AO182" i="4"/>
  <c r="AW182" i="4"/>
  <c r="BE182" i="4"/>
  <c r="F150" i="4" a="1"/>
  <c r="F150" i="4" s="1"/>
  <c r="J150" i="4" a="1"/>
  <c r="J150" i="4" s="1"/>
  <c r="R150" i="4" a="1"/>
  <c r="R150" i="4" s="1"/>
  <c r="Z150" i="4" a="1"/>
  <c r="Z150" i="4" s="1"/>
  <c r="AH150" i="4" a="1"/>
  <c r="AH150" i="4" s="1"/>
  <c r="AP150" i="4" a="1"/>
  <c r="AP150" i="4" s="1"/>
  <c r="AX150" i="4" a="1"/>
  <c r="AX150" i="4" s="1"/>
  <c r="BF150" i="4" a="1"/>
  <c r="BF150" i="4" s="1"/>
  <c r="K150" i="4" a="1"/>
  <c r="K150" i="4" s="1"/>
  <c r="S150" i="4" a="1"/>
  <c r="S150" i="4" s="1"/>
  <c r="AA150" i="4" a="1"/>
  <c r="AA150" i="4" s="1"/>
  <c r="AI150" i="4" a="1"/>
  <c r="AI150" i="4" s="1"/>
  <c r="AQ150" i="4" a="1"/>
  <c r="AQ150" i="4" s="1"/>
  <c r="AY150" i="4" a="1"/>
  <c r="AY150" i="4" s="1"/>
  <c r="BG150" i="4" a="1"/>
  <c r="BG150" i="4" s="1"/>
  <c r="L150" i="4" a="1"/>
  <c r="L150" i="4" s="1"/>
  <c r="T150" i="4" a="1"/>
  <c r="T150" i="4" s="1"/>
  <c r="AB150" i="4" a="1"/>
  <c r="AB150" i="4" s="1"/>
  <c r="AJ150" i="4" a="1"/>
  <c r="AJ150" i="4" s="1"/>
  <c r="AR150" i="4" a="1"/>
  <c r="AR150" i="4" s="1"/>
  <c r="AZ150" i="4" a="1"/>
  <c r="AZ150" i="4" s="1"/>
  <c r="M150" i="4" a="1"/>
  <c r="M150" i="4" s="1"/>
  <c r="U150" i="4" a="1"/>
  <c r="U150" i="4" s="1"/>
  <c r="AC150" i="4" a="1"/>
  <c r="AC150" i="4" s="1"/>
  <c r="AK150" i="4" a="1"/>
  <c r="AK150" i="4" s="1"/>
  <c r="AS150" i="4" a="1"/>
  <c r="AS150" i="4" s="1"/>
  <c r="BA150" i="4" a="1"/>
  <c r="BA150" i="4" s="1"/>
  <c r="N150" i="4" a="1"/>
  <c r="N150" i="4" s="1"/>
  <c r="V150" i="4" a="1"/>
  <c r="V150" i="4" s="1"/>
  <c r="AD150" i="4" a="1"/>
  <c r="AD150" i="4" s="1"/>
  <c r="AL150" i="4" a="1"/>
  <c r="AL150" i="4" s="1"/>
  <c r="AT150" i="4" a="1"/>
  <c r="AT150" i="4" s="1"/>
  <c r="BB150" i="4" a="1"/>
  <c r="BB150" i="4" s="1"/>
  <c r="G150" i="4" a="1"/>
  <c r="G150" i="4" s="1"/>
  <c r="O150" i="4" a="1"/>
  <c r="O150" i="4" s="1"/>
  <c r="W150" i="4" a="1"/>
  <c r="W150" i="4" s="1"/>
  <c r="AE150" i="4" a="1"/>
  <c r="AE150" i="4" s="1"/>
  <c r="AM150" i="4" a="1"/>
  <c r="AM150" i="4" s="1"/>
  <c r="AU150" i="4" a="1"/>
  <c r="AU150" i="4" s="1"/>
  <c r="BC150" i="4" a="1"/>
  <c r="BC150" i="4" s="1"/>
  <c r="H150" i="4" a="1"/>
  <c r="H150" i="4" s="1"/>
  <c r="P150" i="4" a="1"/>
  <c r="P150" i="4" s="1"/>
  <c r="X150" i="4" a="1"/>
  <c r="X150" i="4" s="1"/>
  <c r="AF150" i="4" a="1"/>
  <c r="AF150" i="4" s="1"/>
  <c r="AN150" i="4" a="1"/>
  <c r="AN150" i="4" s="1"/>
  <c r="AV150" i="4" a="1"/>
  <c r="AV150" i="4" s="1"/>
  <c r="BD150" i="4" a="1"/>
  <c r="BD150" i="4" s="1"/>
  <c r="I150" i="4" a="1"/>
  <c r="I150" i="4" s="1"/>
  <c r="Q150" i="4" a="1"/>
  <c r="Q150" i="4" s="1"/>
  <c r="Y150" i="4" a="1"/>
  <c r="Y150" i="4" s="1"/>
  <c r="AG150" i="4" a="1"/>
  <c r="AG150" i="4" s="1"/>
  <c r="AO150" i="4" a="1"/>
  <c r="AO150" i="4" s="1"/>
  <c r="AW150" i="4" a="1"/>
  <c r="AW150" i="4" s="1"/>
  <c r="BE150" i="4" a="1"/>
  <c r="BE150" i="4" s="1"/>
  <c r="K134" i="4" a="1"/>
  <c r="K134" i="4" s="1"/>
  <c r="S134" i="4" a="1"/>
  <c r="S134" i="4" s="1"/>
  <c r="AI134" i="4" a="1"/>
  <c r="AI134" i="4" s="1"/>
  <c r="AQ134" i="4" a="1"/>
  <c r="AQ134" i="4" s="1"/>
  <c r="BG134" i="4" a="1"/>
  <c r="BG134" i="4" s="1"/>
  <c r="L134" i="4" a="1"/>
  <c r="L134" i="4" s="1"/>
  <c r="T134" i="4" a="1"/>
  <c r="T134" i="4" s="1"/>
  <c r="AB134" i="4" a="1"/>
  <c r="AB134" i="4" s="1"/>
  <c r="AJ134" i="4" a="1"/>
  <c r="AJ134" i="4" s="1"/>
  <c r="AR134" i="4" a="1"/>
  <c r="AR134" i="4" s="1"/>
  <c r="M134" i="4" a="1"/>
  <c r="M134" i="4" s="1"/>
  <c r="U134" i="4" a="1"/>
  <c r="U134" i="4" s="1"/>
  <c r="AC134" i="4" a="1"/>
  <c r="AC134" i="4" s="1"/>
  <c r="AS134" i="4" a="1"/>
  <c r="AS134" i="4" s="1"/>
  <c r="BA134" i="4" a="1"/>
  <c r="BA134" i="4" s="1"/>
  <c r="V134" i="4" a="1"/>
  <c r="V134" i="4" s="1"/>
  <c r="AD134" i="4" a="1"/>
  <c r="AD134" i="4" s="1"/>
  <c r="AL134" i="4" a="1"/>
  <c r="AL134" i="4" s="1"/>
  <c r="AT134" i="4" a="1"/>
  <c r="AT134" i="4" s="1"/>
  <c r="BB134" i="4" a="1"/>
  <c r="BB134" i="4" s="1"/>
  <c r="G134" i="4" a="1"/>
  <c r="G134" i="4" s="1"/>
  <c r="O134" i="4" a="1"/>
  <c r="O134" i="4" s="1"/>
  <c r="AE134" i="4" a="1"/>
  <c r="AE134" i="4" s="1"/>
  <c r="AU134" i="4" a="1"/>
  <c r="AU134" i="4" s="1"/>
  <c r="BC134" i="4" a="1"/>
  <c r="BC134" i="4" s="1"/>
  <c r="P134" i="4" a="1"/>
  <c r="P134" i="4" s="1"/>
  <c r="X134" i="4" a="1"/>
  <c r="X134" i="4" s="1"/>
  <c r="AF134" i="4" a="1"/>
  <c r="AF134" i="4" s="1"/>
  <c r="AV134" i="4" a="1"/>
  <c r="AV134" i="4" s="1"/>
  <c r="BD134" i="4" a="1"/>
  <c r="BD134" i="4" s="1"/>
  <c r="AG134" i="4" a="1"/>
  <c r="AG134" i="4" s="1"/>
  <c r="AO134" i="4" a="1"/>
  <c r="AO134" i="4" s="1"/>
  <c r="AW134" i="4" a="1"/>
  <c r="AW134" i="4" s="1"/>
  <c r="BE134" i="4" a="1"/>
  <c r="BE134" i="4" s="1"/>
  <c r="J134" i="4" a="1"/>
  <c r="J134" i="4" s="1"/>
  <c r="AH134" i="4" a="1"/>
  <c r="AH134" i="4" s="1"/>
  <c r="AP134" i="4" a="1"/>
  <c r="AP134" i="4" s="1"/>
  <c r="AX134" i="4" a="1"/>
  <c r="AX134" i="4" s="1"/>
  <c r="BF134" i="4" a="1"/>
  <c r="BF134" i="4" s="1"/>
  <c r="H120" i="4" a="1"/>
  <c r="H120" i="4" s="1"/>
  <c r="P120" i="4" a="1"/>
  <c r="P120" i="4" s="1"/>
  <c r="X120" i="4" a="1"/>
  <c r="X120" i="4" s="1"/>
  <c r="AF120" i="4" a="1"/>
  <c r="AF120" i="4" s="1"/>
  <c r="AN120" i="4" a="1"/>
  <c r="AN120" i="4" s="1"/>
  <c r="AV120" i="4" a="1"/>
  <c r="AV120" i="4" s="1"/>
  <c r="BD120" i="4" a="1"/>
  <c r="BD120" i="4" s="1"/>
  <c r="I120" i="4" a="1"/>
  <c r="I120" i="4" s="1"/>
  <c r="Q120" i="4" a="1"/>
  <c r="Q120" i="4" s="1"/>
  <c r="Y120" i="4" a="1"/>
  <c r="Y120" i="4" s="1"/>
  <c r="AG120" i="4" a="1"/>
  <c r="AG120" i="4" s="1"/>
  <c r="AO120" i="4" a="1"/>
  <c r="AO120" i="4" s="1"/>
  <c r="AW120" i="4" a="1"/>
  <c r="AW120" i="4" s="1"/>
  <c r="BE120" i="4" a="1"/>
  <c r="BE120" i="4" s="1"/>
  <c r="J120" i="4" a="1"/>
  <c r="J120" i="4" s="1"/>
  <c r="R120" i="4" a="1"/>
  <c r="R120" i="4" s="1"/>
  <c r="Z120" i="4" a="1"/>
  <c r="Z120" i="4" s="1"/>
  <c r="AH120" i="4" a="1"/>
  <c r="AH120" i="4" s="1"/>
  <c r="AP120" i="4" a="1"/>
  <c r="AP120" i="4" s="1"/>
  <c r="AX120" i="4" a="1"/>
  <c r="AX120" i="4" s="1"/>
  <c r="BF120" i="4" a="1"/>
  <c r="BF120" i="4" s="1"/>
  <c r="K120" i="4" a="1"/>
  <c r="K120" i="4" s="1"/>
  <c r="S120" i="4" a="1"/>
  <c r="S120" i="4" s="1"/>
  <c r="AA120" i="4" a="1"/>
  <c r="AA120" i="4" s="1"/>
  <c r="AI120" i="4" a="1"/>
  <c r="AI120" i="4" s="1"/>
  <c r="AQ120" i="4" a="1"/>
  <c r="AQ120" i="4" s="1"/>
  <c r="AY120" i="4" a="1"/>
  <c r="AY120" i="4" s="1"/>
  <c r="BG120" i="4" a="1"/>
  <c r="BG120" i="4" s="1"/>
  <c r="L120" i="4" a="1"/>
  <c r="L120" i="4" s="1"/>
  <c r="T120" i="4" a="1"/>
  <c r="T120" i="4" s="1"/>
  <c r="AB120" i="4" a="1"/>
  <c r="AB120" i="4" s="1"/>
  <c r="AJ120" i="4" a="1"/>
  <c r="AJ120" i="4" s="1"/>
  <c r="AR120" i="4" a="1"/>
  <c r="AR120" i="4" s="1"/>
  <c r="AZ120" i="4" a="1"/>
  <c r="AZ120" i="4" s="1"/>
  <c r="M120" i="4" a="1"/>
  <c r="M120" i="4" s="1"/>
  <c r="U120" i="4" a="1"/>
  <c r="U120" i="4" s="1"/>
  <c r="AC120" i="4" a="1"/>
  <c r="AC120" i="4" s="1"/>
  <c r="AK120" i="4" a="1"/>
  <c r="AK120" i="4" s="1"/>
  <c r="AS120" i="4" a="1"/>
  <c r="AS120" i="4" s="1"/>
  <c r="BA120" i="4" a="1"/>
  <c r="BA120" i="4" s="1"/>
  <c r="N120" i="4" a="1"/>
  <c r="N120" i="4" s="1"/>
  <c r="V120" i="4" a="1"/>
  <c r="V120" i="4" s="1"/>
  <c r="AD120" i="4" a="1"/>
  <c r="AD120" i="4" s="1"/>
  <c r="AL120" i="4" a="1"/>
  <c r="AL120" i="4" s="1"/>
  <c r="AT120" i="4" a="1"/>
  <c r="AT120" i="4" s="1"/>
  <c r="BB120" i="4" a="1"/>
  <c r="BB120" i="4" s="1"/>
  <c r="G120" i="4" a="1"/>
  <c r="G120" i="4" s="1"/>
  <c r="O120" i="4" a="1"/>
  <c r="O120" i="4" s="1"/>
  <c r="W120" i="4" a="1"/>
  <c r="W120" i="4" s="1"/>
  <c r="AE120" i="4" a="1"/>
  <c r="AE120" i="4" s="1"/>
  <c r="AM120" i="4" a="1"/>
  <c r="AM120" i="4" s="1"/>
  <c r="AU120" i="4" a="1"/>
  <c r="AU120" i="4" s="1"/>
  <c r="BC120" i="4" a="1"/>
  <c r="BC120" i="4" s="1"/>
  <c r="C77" i="4"/>
  <c r="C85" i="4"/>
  <c r="N69" i="4"/>
  <c r="V69" i="4"/>
  <c r="AD69" i="4"/>
  <c r="AL69" i="4"/>
  <c r="AT69" i="4"/>
  <c r="BB69" i="4"/>
  <c r="G69" i="4"/>
  <c r="O69" i="4"/>
  <c r="W69" i="4"/>
  <c r="AE69" i="4"/>
  <c r="AM69" i="4"/>
  <c r="AU69" i="4"/>
  <c r="BC69" i="4"/>
  <c r="Q69" i="4"/>
  <c r="AA69" i="4"/>
  <c r="AK69" i="4"/>
  <c r="AW69" i="4"/>
  <c r="BG69" i="4"/>
  <c r="H69" i="4"/>
  <c r="R69" i="4"/>
  <c r="AB69" i="4"/>
  <c r="AN69" i="4"/>
  <c r="AX69" i="4"/>
  <c r="I69" i="4"/>
  <c r="S69" i="4"/>
  <c r="AC69" i="4"/>
  <c r="AO69" i="4"/>
  <c r="AY69" i="4"/>
  <c r="J69" i="4"/>
  <c r="T69" i="4"/>
  <c r="AF69" i="4"/>
  <c r="AP69" i="4"/>
  <c r="AZ69" i="4"/>
  <c r="K69" i="4"/>
  <c r="U69" i="4"/>
  <c r="AG69" i="4"/>
  <c r="AQ69" i="4"/>
  <c r="BA69" i="4"/>
  <c r="L69" i="4"/>
  <c r="X69" i="4"/>
  <c r="AH69" i="4"/>
  <c r="AR69" i="4"/>
  <c r="BD69" i="4"/>
  <c r="M69" i="4"/>
  <c r="Y69" i="4"/>
  <c r="AI69" i="4"/>
  <c r="AS69" i="4"/>
  <c r="BE69" i="4"/>
  <c r="P69" i="4"/>
  <c r="Z69" i="4"/>
  <c r="AJ69" i="4"/>
  <c r="AV69" i="4"/>
  <c r="BF69" i="4"/>
  <c r="J55" i="4"/>
  <c r="R55" i="4"/>
  <c r="Z55" i="4"/>
  <c r="AH55" i="4"/>
  <c r="AP55" i="4"/>
  <c r="AX55" i="4"/>
  <c r="BF55" i="4"/>
  <c r="K55" i="4"/>
  <c r="S55" i="4"/>
  <c r="AA55" i="4"/>
  <c r="AI55" i="4"/>
  <c r="AQ55" i="4"/>
  <c r="AY55" i="4"/>
  <c r="BG55" i="4"/>
  <c r="L55" i="4"/>
  <c r="T55" i="4"/>
  <c r="AB55" i="4"/>
  <c r="AJ55" i="4"/>
  <c r="AR55" i="4"/>
  <c r="AZ55" i="4"/>
  <c r="M55" i="4"/>
  <c r="U55" i="4"/>
  <c r="AC55" i="4"/>
  <c r="AK55" i="4"/>
  <c r="AS55" i="4"/>
  <c r="BA55" i="4"/>
  <c r="N55" i="4"/>
  <c r="V55" i="4"/>
  <c r="AD55" i="4"/>
  <c r="AL55" i="4"/>
  <c r="AT55" i="4"/>
  <c r="BB55" i="4"/>
  <c r="G55" i="4"/>
  <c r="O55" i="4"/>
  <c r="W55" i="4"/>
  <c r="AE55" i="4"/>
  <c r="AM55" i="4"/>
  <c r="AU55" i="4"/>
  <c r="BC55" i="4"/>
  <c r="H55" i="4"/>
  <c r="P55" i="4"/>
  <c r="X55" i="4"/>
  <c r="AF55" i="4"/>
  <c r="AN55" i="4"/>
  <c r="AV55" i="4"/>
  <c r="BD55" i="4"/>
  <c r="I55" i="4"/>
  <c r="Q55" i="4"/>
  <c r="Y55" i="4"/>
  <c r="AG55" i="4"/>
  <c r="AO55" i="4"/>
  <c r="AW55" i="4"/>
  <c r="BE55" i="4"/>
  <c r="N41" i="4" a="1"/>
  <c r="N41" i="4" s="1"/>
  <c r="V41" i="4" a="1"/>
  <c r="V41" i="4" s="1"/>
  <c r="AD41" i="4" a="1"/>
  <c r="AD41" i="4" s="1"/>
  <c r="G41" i="4" a="1"/>
  <c r="G41" i="4" s="1"/>
  <c r="O41" i="4" a="1"/>
  <c r="O41" i="4" s="1"/>
  <c r="W41" i="4" a="1"/>
  <c r="W41" i="4" s="1"/>
  <c r="AE41" i="4" a="1"/>
  <c r="AE41" i="4" s="1"/>
  <c r="AM41" i="4" a="1"/>
  <c r="AM41" i="4" s="1"/>
  <c r="AU41" i="4" a="1"/>
  <c r="AU41" i="4" s="1"/>
  <c r="BC41" i="4" a="1"/>
  <c r="BC41" i="4" s="1"/>
  <c r="J41" i="4" a="1"/>
  <c r="J41" i="4" s="1"/>
  <c r="R41" i="4" a="1"/>
  <c r="R41" i="4" s="1"/>
  <c r="Z41" i="4" a="1"/>
  <c r="Z41" i="4" s="1"/>
  <c r="K41" i="4" a="1"/>
  <c r="K41" i="4" s="1"/>
  <c r="S41" i="4" a="1"/>
  <c r="S41" i="4" s="1"/>
  <c r="AA41" i="4" a="1"/>
  <c r="AA41" i="4" s="1"/>
  <c r="AI41" i="4" a="1"/>
  <c r="AI41" i="4" s="1"/>
  <c r="AQ41" i="4" a="1"/>
  <c r="AQ41" i="4" s="1"/>
  <c r="AY41" i="4" a="1"/>
  <c r="AY41" i="4" s="1"/>
  <c r="BG41" i="4" a="1"/>
  <c r="BG41" i="4" s="1"/>
  <c r="L41" i="4" a="1"/>
  <c r="L41" i="4" s="1"/>
  <c r="T41" i="4" a="1"/>
  <c r="T41" i="4" s="1"/>
  <c r="AB41" i="4" a="1"/>
  <c r="AB41" i="4" s="1"/>
  <c r="AJ41" i="4" a="1"/>
  <c r="AJ41" i="4" s="1"/>
  <c r="AR41" i="4" a="1"/>
  <c r="AR41" i="4" s="1"/>
  <c r="AZ41" i="4" a="1"/>
  <c r="AZ41" i="4" s="1"/>
  <c r="M41" i="4" a="1"/>
  <c r="M41" i="4" s="1"/>
  <c r="U41" i="4" a="1"/>
  <c r="U41" i="4" s="1"/>
  <c r="AC41" i="4" a="1"/>
  <c r="AC41" i="4" s="1"/>
  <c r="AK41" i="4" a="1"/>
  <c r="AK41" i="4" s="1"/>
  <c r="AS41" i="4" a="1"/>
  <c r="AS41" i="4" s="1"/>
  <c r="BA41" i="4" a="1"/>
  <c r="BA41" i="4" s="1"/>
  <c r="Y41" i="4" a="1"/>
  <c r="Y41" i="4" s="1"/>
  <c r="AT41" i="4" a="1"/>
  <c r="AT41" i="4" s="1"/>
  <c r="AF41" i="4" a="1"/>
  <c r="AF41" i="4" s="1"/>
  <c r="AV41" i="4" a="1"/>
  <c r="AV41" i="4" s="1"/>
  <c r="AG41" i="4" a="1"/>
  <c r="AG41" i="4" s="1"/>
  <c r="AW41" i="4" a="1"/>
  <c r="AW41" i="4" s="1"/>
  <c r="H41" i="4" a="1"/>
  <c r="H41" i="4" s="1"/>
  <c r="AH41" i="4" a="1"/>
  <c r="AH41" i="4" s="1"/>
  <c r="AX41" i="4" a="1"/>
  <c r="AX41" i="4" s="1"/>
  <c r="I41" i="4" a="1"/>
  <c r="I41" i="4" s="1"/>
  <c r="AL41" i="4" a="1"/>
  <c r="AL41" i="4" s="1"/>
  <c r="BB41" i="4" a="1"/>
  <c r="BB41" i="4" s="1"/>
  <c r="P41" i="4" a="1"/>
  <c r="P41" i="4" s="1"/>
  <c r="AN41" i="4" a="1"/>
  <c r="AN41" i="4" s="1"/>
  <c r="BD41" i="4" a="1"/>
  <c r="BD41" i="4" s="1"/>
  <c r="Q41" i="4" a="1"/>
  <c r="Q41" i="4" s="1"/>
  <c r="AO41" i="4" a="1"/>
  <c r="AO41" i="4" s="1"/>
  <c r="BE41" i="4" a="1"/>
  <c r="BE41" i="4" s="1"/>
  <c r="X41" i="4" a="1"/>
  <c r="X41" i="4" s="1"/>
  <c r="AP41" i="4" a="1"/>
  <c r="AP41" i="4" s="1"/>
  <c r="BF41" i="4" a="1"/>
  <c r="BF41" i="4" s="1"/>
  <c r="K30" i="4" a="1"/>
  <c r="K30" i="4" s="1"/>
  <c r="S30" i="4" a="1"/>
  <c r="S30" i="4" s="1"/>
  <c r="AA30" i="4" a="1"/>
  <c r="AA30" i="4" s="1"/>
  <c r="AI30" i="4" a="1"/>
  <c r="AI30" i="4" s="1"/>
  <c r="AQ30" i="4" a="1"/>
  <c r="AQ30" i="4" s="1"/>
  <c r="AY30" i="4" a="1"/>
  <c r="AY30" i="4" s="1"/>
  <c r="BG30" i="4" a="1"/>
  <c r="BG30" i="4" s="1"/>
  <c r="L30" i="4" a="1"/>
  <c r="L30" i="4" s="1"/>
  <c r="T30" i="4" a="1"/>
  <c r="T30" i="4" s="1"/>
  <c r="AB30" i="4" a="1"/>
  <c r="AB30" i="4" s="1"/>
  <c r="AJ30" i="4" a="1"/>
  <c r="AJ30" i="4" s="1"/>
  <c r="AR30" i="4" a="1"/>
  <c r="AR30" i="4" s="1"/>
  <c r="AZ30" i="4" a="1"/>
  <c r="AZ30" i="4" s="1"/>
  <c r="I30" i="4" a="1"/>
  <c r="I30" i="4" s="1"/>
  <c r="U30" i="4" a="1"/>
  <c r="U30" i="4" s="1"/>
  <c r="AE30" i="4" a="1"/>
  <c r="AE30" i="4" s="1"/>
  <c r="AO30" i="4" a="1"/>
  <c r="AO30" i="4" s="1"/>
  <c r="BA30" i="4" a="1"/>
  <c r="BA30" i="4" s="1"/>
  <c r="J30" i="4" a="1"/>
  <c r="J30" i="4" s="1"/>
  <c r="V30" i="4" a="1"/>
  <c r="V30" i="4" s="1"/>
  <c r="AF30" i="4" a="1"/>
  <c r="AF30" i="4" s="1"/>
  <c r="AP30" i="4" a="1"/>
  <c r="AP30" i="4" s="1"/>
  <c r="BB30" i="4" a="1"/>
  <c r="BB30" i="4" s="1"/>
  <c r="M30" i="4" a="1"/>
  <c r="M30" i="4" s="1"/>
  <c r="W30" i="4" a="1"/>
  <c r="W30" i="4" s="1"/>
  <c r="AG30" i="4" a="1"/>
  <c r="AG30" i="4" s="1"/>
  <c r="AS30" i="4" a="1"/>
  <c r="AS30" i="4" s="1"/>
  <c r="BC30" i="4" a="1"/>
  <c r="BC30" i="4" s="1"/>
  <c r="N30" i="4" a="1"/>
  <c r="N30" i="4" s="1"/>
  <c r="X30" i="4" a="1"/>
  <c r="X30" i="4" s="1"/>
  <c r="AH30" i="4" a="1"/>
  <c r="AH30" i="4" s="1"/>
  <c r="AT30" i="4" a="1"/>
  <c r="AT30" i="4" s="1"/>
  <c r="BD30" i="4" a="1"/>
  <c r="BD30" i="4" s="1"/>
  <c r="O30" i="4" a="1"/>
  <c r="O30" i="4" s="1"/>
  <c r="Y30" i="4" a="1"/>
  <c r="Y30" i="4" s="1"/>
  <c r="AK30" i="4" a="1"/>
  <c r="AK30" i="4" s="1"/>
  <c r="AU30" i="4" a="1"/>
  <c r="AU30" i="4" s="1"/>
  <c r="BE30" i="4" a="1"/>
  <c r="BE30" i="4" s="1"/>
  <c r="P30" i="4" a="1"/>
  <c r="P30" i="4" s="1"/>
  <c r="Z30" i="4" a="1"/>
  <c r="Z30" i="4" s="1"/>
  <c r="AL30" i="4" a="1"/>
  <c r="AL30" i="4" s="1"/>
  <c r="AV30" i="4" a="1"/>
  <c r="AV30" i="4" s="1"/>
  <c r="BF30" i="4" a="1"/>
  <c r="BF30" i="4" s="1"/>
  <c r="G30" i="4" a="1"/>
  <c r="G30" i="4" s="1"/>
  <c r="Q30" i="4" a="1"/>
  <c r="Q30" i="4" s="1"/>
  <c r="AC30" i="4" a="1"/>
  <c r="AC30" i="4" s="1"/>
  <c r="AM30" i="4" a="1"/>
  <c r="AM30" i="4" s="1"/>
  <c r="AW30" i="4" a="1"/>
  <c r="AW30" i="4" s="1"/>
  <c r="H30" i="4" a="1"/>
  <c r="H30" i="4" s="1"/>
  <c r="R30" i="4" a="1"/>
  <c r="R30" i="4" s="1"/>
  <c r="AD30" i="4" a="1"/>
  <c r="AD30" i="4" s="1"/>
  <c r="AN30" i="4" a="1"/>
  <c r="AN30" i="4" s="1"/>
  <c r="AX30" i="4" a="1"/>
  <c r="AX30" i="4" s="1"/>
  <c r="M16" i="4"/>
  <c r="U16" i="4"/>
  <c r="AC16" i="4"/>
  <c r="AK16" i="4"/>
  <c r="AS16" i="4"/>
  <c r="BA16" i="4"/>
  <c r="N16" i="4"/>
  <c r="V16" i="4"/>
  <c r="AD16" i="4"/>
  <c r="AL16" i="4"/>
  <c r="AT16" i="4"/>
  <c r="BB16" i="4"/>
  <c r="I16" i="4"/>
  <c r="S16" i="4"/>
  <c r="AE16" i="4"/>
  <c r="AO16" i="4"/>
  <c r="AY16" i="4"/>
  <c r="J16" i="4"/>
  <c r="T16" i="4"/>
  <c r="AF16" i="4"/>
  <c r="AP16" i="4"/>
  <c r="AZ16" i="4"/>
  <c r="K16" i="4"/>
  <c r="W16" i="4"/>
  <c r="AG16" i="4"/>
  <c r="AQ16" i="4"/>
  <c r="BC16" i="4"/>
  <c r="L16" i="4"/>
  <c r="X16" i="4"/>
  <c r="AH16" i="4"/>
  <c r="AR16" i="4"/>
  <c r="BD16" i="4"/>
  <c r="O16" i="4"/>
  <c r="Y16" i="4"/>
  <c r="AI16" i="4"/>
  <c r="AU16" i="4"/>
  <c r="BE16" i="4"/>
  <c r="P16" i="4"/>
  <c r="Z16" i="4"/>
  <c r="AJ16" i="4"/>
  <c r="AV16" i="4"/>
  <c r="BF16" i="4"/>
  <c r="G16" i="4"/>
  <c r="Q16" i="4"/>
  <c r="AA16" i="4"/>
  <c r="AM16" i="4"/>
  <c r="AW16" i="4"/>
  <c r="BG16" i="4"/>
  <c r="H16" i="4"/>
  <c r="R16" i="4"/>
  <c r="AB16" i="4"/>
  <c r="AN16" i="4"/>
  <c r="AX16" i="4"/>
  <c r="L5" i="4"/>
  <c r="T5" i="4"/>
  <c r="AB5" i="4"/>
  <c r="AJ5" i="4"/>
  <c r="AR5" i="4"/>
  <c r="AZ5" i="4"/>
  <c r="M5" i="4"/>
  <c r="U5" i="4"/>
  <c r="AC5" i="4"/>
  <c r="AK5" i="4"/>
  <c r="AS5" i="4"/>
  <c r="BA5" i="4"/>
  <c r="N5" i="4"/>
  <c r="V5" i="4"/>
  <c r="AD5" i="4"/>
  <c r="AL5" i="4"/>
  <c r="AT5" i="4"/>
  <c r="BB5" i="4"/>
  <c r="G5" i="4"/>
  <c r="O5" i="4"/>
  <c r="W5" i="4"/>
  <c r="AE5" i="4"/>
  <c r="AM5" i="4"/>
  <c r="AU5" i="4"/>
  <c r="BC5" i="4"/>
  <c r="H5" i="4"/>
  <c r="P5" i="4"/>
  <c r="X5" i="4"/>
  <c r="AF5" i="4"/>
  <c r="AN5" i="4"/>
  <c r="AV5" i="4"/>
  <c r="BD5" i="4"/>
  <c r="I5" i="4"/>
  <c r="Q5" i="4"/>
  <c r="Y5" i="4"/>
  <c r="AG5" i="4"/>
  <c r="AO5" i="4"/>
  <c r="AW5" i="4"/>
  <c r="BE5" i="4"/>
  <c r="J5" i="4"/>
  <c r="R5" i="4"/>
  <c r="Z5" i="4"/>
  <c r="AH5" i="4"/>
  <c r="AP5" i="4"/>
  <c r="AX5" i="4"/>
  <c r="BF5" i="4"/>
  <c r="K5" i="4"/>
  <c r="S5" i="4"/>
  <c r="AA5" i="4"/>
  <c r="AI5" i="4"/>
  <c r="AQ5" i="4"/>
  <c r="AY5" i="4"/>
  <c r="BG5" i="4"/>
  <c r="G104" i="4"/>
  <c r="O104" i="4"/>
  <c r="K104" i="4"/>
  <c r="S104" i="4"/>
  <c r="H104" i="4"/>
  <c r="R104" i="4"/>
  <c r="AA104" i="4"/>
  <c r="AI104" i="4"/>
  <c r="AQ104" i="4"/>
  <c r="AY104" i="4"/>
  <c r="BG104" i="4"/>
  <c r="I104" i="4"/>
  <c r="T104" i="4"/>
  <c r="AB104" i="4"/>
  <c r="AJ104" i="4"/>
  <c r="AR104" i="4"/>
  <c r="AZ104" i="4"/>
  <c r="J104" i="4"/>
  <c r="U104" i="4"/>
  <c r="AC104" i="4"/>
  <c r="AK104" i="4"/>
  <c r="AS104" i="4"/>
  <c r="BA104" i="4"/>
  <c r="L104" i="4"/>
  <c r="V104" i="4"/>
  <c r="AD104" i="4"/>
  <c r="AL104" i="4"/>
  <c r="AT104" i="4"/>
  <c r="BB104" i="4"/>
  <c r="M104" i="4"/>
  <c r="W104" i="4"/>
  <c r="AE104" i="4"/>
  <c r="AM104" i="4"/>
  <c r="AU104" i="4"/>
  <c r="BC104" i="4"/>
  <c r="N104" i="4"/>
  <c r="X104" i="4"/>
  <c r="AF104" i="4"/>
  <c r="AN104" i="4"/>
  <c r="AV104" i="4"/>
  <c r="BD104" i="4"/>
  <c r="P104" i="4"/>
  <c r="Y104" i="4"/>
  <c r="AG104" i="4"/>
  <c r="AO104" i="4"/>
  <c r="AW104" i="4"/>
  <c r="BE104" i="4"/>
  <c r="Q104" i="4"/>
  <c r="Z104" i="4"/>
  <c r="AH104" i="4"/>
  <c r="AP104" i="4"/>
  <c r="AX104" i="4"/>
  <c r="BF104" i="4"/>
  <c r="L93" i="4"/>
  <c r="T93" i="4"/>
  <c r="AB93" i="4"/>
  <c r="AJ93" i="4"/>
  <c r="AR93" i="4"/>
  <c r="AZ93" i="4"/>
  <c r="M93" i="4"/>
  <c r="U93" i="4"/>
  <c r="AC93" i="4"/>
  <c r="AK93" i="4"/>
  <c r="AS93" i="4"/>
  <c r="BA93" i="4"/>
  <c r="N93" i="4"/>
  <c r="V93" i="4"/>
  <c r="AD93" i="4"/>
  <c r="AL93" i="4"/>
  <c r="AT93" i="4"/>
  <c r="BB93" i="4"/>
  <c r="G93" i="4"/>
  <c r="O93" i="4"/>
  <c r="W93" i="4"/>
  <c r="AE93" i="4"/>
  <c r="AM93" i="4"/>
  <c r="AU93" i="4"/>
  <c r="BC93" i="4"/>
  <c r="H93" i="4"/>
  <c r="P93" i="4"/>
  <c r="X93" i="4"/>
  <c r="AF93" i="4"/>
  <c r="AN93" i="4"/>
  <c r="AV93" i="4"/>
  <c r="BD93" i="4"/>
  <c r="I93" i="4"/>
  <c r="Q93" i="4"/>
  <c r="Y93" i="4"/>
  <c r="AG93" i="4"/>
  <c r="AO93" i="4"/>
  <c r="AW93" i="4"/>
  <c r="BE93" i="4"/>
  <c r="J93" i="4"/>
  <c r="R93" i="4"/>
  <c r="Z93" i="4"/>
  <c r="AH93" i="4"/>
  <c r="AP93" i="4"/>
  <c r="AX93" i="4"/>
  <c r="BF93" i="4"/>
  <c r="K93" i="4"/>
  <c r="S93" i="4"/>
  <c r="AA93" i="4"/>
  <c r="AI93" i="4"/>
  <c r="AQ93" i="4"/>
  <c r="AY93" i="4"/>
  <c r="BG93" i="4"/>
  <c r="M173" i="4"/>
  <c r="U173" i="4"/>
  <c r="AC173" i="4"/>
  <c r="AK173" i="4"/>
  <c r="AS173" i="4"/>
  <c r="BA173" i="4"/>
  <c r="N173" i="4"/>
  <c r="V173" i="4"/>
  <c r="AD173" i="4"/>
  <c r="AL173" i="4"/>
  <c r="AT173" i="4"/>
  <c r="BB173" i="4"/>
  <c r="G173" i="4"/>
  <c r="O173" i="4"/>
  <c r="W173" i="4"/>
  <c r="AE173" i="4"/>
  <c r="AM173" i="4"/>
  <c r="AU173" i="4"/>
  <c r="BC173" i="4"/>
  <c r="H173" i="4"/>
  <c r="P173" i="4"/>
  <c r="X173" i="4"/>
  <c r="AF173" i="4"/>
  <c r="AN173" i="4"/>
  <c r="AV173" i="4"/>
  <c r="BD173" i="4"/>
  <c r="I173" i="4"/>
  <c r="Q173" i="4"/>
  <c r="Y173" i="4"/>
  <c r="AG173" i="4"/>
  <c r="AO173" i="4"/>
  <c r="AW173" i="4"/>
  <c r="BE173" i="4"/>
  <c r="J173" i="4"/>
  <c r="R173" i="4"/>
  <c r="Z173" i="4"/>
  <c r="AH173" i="4"/>
  <c r="AP173" i="4"/>
  <c r="AX173" i="4"/>
  <c r="BF173" i="4"/>
  <c r="K173" i="4"/>
  <c r="S173" i="4"/>
  <c r="AA173" i="4"/>
  <c r="AI173" i="4"/>
  <c r="AQ173" i="4"/>
  <c r="AY173" i="4"/>
  <c r="BG173" i="4"/>
  <c r="L173" i="4"/>
  <c r="T173" i="4"/>
  <c r="AB173" i="4"/>
  <c r="AJ173" i="4"/>
  <c r="AR173" i="4"/>
  <c r="AZ173" i="4"/>
  <c r="M253" i="4"/>
  <c r="U253" i="4"/>
  <c r="AC253" i="4"/>
  <c r="AK253" i="4"/>
  <c r="AS253" i="4"/>
  <c r="BA253" i="4"/>
  <c r="G253" i="4"/>
  <c r="O253" i="4"/>
  <c r="W253" i="4"/>
  <c r="AE253" i="4"/>
  <c r="AM253" i="4"/>
  <c r="AU253" i="4"/>
  <c r="BC253" i="4"/>
  <c r="H253" i="4"/>
  <c r="P253" i="4"/>
  <c r="X253" i="4"/>
  <c r="AF253" i="4"/>
  <c r="AN253" i="4"/>
  <c r="AV253" i="4"/>
  <c r="BD253" i="4"/>
  <c r="I253" i="4"/>
  <c r="Q253" i="4"/>
  <c r="Y253" i="4"/>
  <c r="AG253" i="4"/>
  <c r="AO253" i="4"/>
  <c r="AW253" i="4"/>
  <c r="BE253" i="4"/>
  <c r="J253" i="4"/>
  <c r="R253" i="4"/>
  <c r="Z253" i="4"/>
  <c r="AH253" i="4"/>
  <c r="AP253" i="4"/>
  <c r="AX253" i="4"/>
  <c r="BF253" i="4"/>
  <c r="K253" i="4"/>
  <c r="S253" i="4"/>
  <c r="AA253" i="4"/>
  <c r="AI253" i="4"/>
  <c r="AQ253" i="4"/>
  <c r="AY253" i="4"/>
  <c r="BG253" i="4"/>
  <c r="L253" i="4"/>
  <c r="T253" i="4"/>
  <c r="AB253" i="4"/>
  <c r="AJ253" i="4"/>
  <c r="AR253" i="4"/>
  <c r="AZ253" i="4"/>
  <c r="AD253" i="4"/>
  <c r="AL253" i="4"/>
  <c r="AT253" i="4"/>
  <c r="BB253" i="4"/>
  <c r="N253" i="4"/>
  <c r="V253" i="4"/>
  <c r="K333" i="4" a="1"/>
  <c r="K333" i="4" s="1"/>
  <c r="S333" i="4" a="1"/>
  <c r="S333" i="4" s="1"/>
  <c r="AA333" i="4" a="1"/>
  <c r="AA333" i="4" s="1"/>
  <c r="AI333" i="4" a="1"/>
  <c r="AI333" i="4" s="1"/>
  <c r="AQ333" i="4" a="1"/>
  <c r="AQ333" i="4" s="1"/>
  <c r="AY333" i="4" a="1"/>
  <c r="AY333" i="4" s="1"/>
  <c r="BG333" i="4" a="1"/>
  <c r="BG333" i="4" s="1"/>
  <c r="L333" i="4" a="1"/>
  <c r="L333" i="4" s="1"/>
  <c r="T333" i="4" a="1"/>
  <c r="T333" i="4" s="1"/>
  <c r="AB333" i="4" a="1"/>
  <c r="AB333" i="4" s="1"/>
  <c r="AJ333" i="4" a="1"/>
  <c r="AJ333" i="4" s="1"/>
  <c r="AR333" i="4" a="1"/>
  <c r="AR333" i="4" s="1"/>
  <c r="AZ333" i="4" a="1"/>
  <c r="AZ333" i="4" s="1"/>
  <c r="M333" i="4" a="1"/>
  <c r="M333" i="4" s="1"/>
  <c r="U333" i="4" a="1"/>
  <c r="U333" i="4" s="1"/>
  <c r="AC333" i="4" a="1"/>
  <c r="AC333" i="4" s="1"/>
  <c r="AK333" i="4" a="1"/>
  <c r="AK333" i="4" s="1"/>
  <c r="AS333" i="4" a="1"/>
  <c r="AS333" i="4" s="1"/>
  <c r="BA333" i="4" a="1"/>
  <c r="BA333" i="4" s="1"/>
  <c r="N333" i="4" a="1"/>
  <c r="N333" i="4" s="1"/>
  <c r="V333" i="4" a="1"/>
  <c r="V333" i="4" s="1"/>
  <c r="AD333" i="4" a="1"/>
  <c r="AD333" i="4" s="1"/>
  <c r="AL333" i="4" a="1"/>
  <c r="AL333" i="4" s="1"/>
  <c r="AT333" i="4" a="1"/>
  <c r="AT333" i="4" s="1"/>
  <c r="BB333" i="4" a="1"/>
  <c r="BB333" i="4" s="1"/>
  <c r="G333" i="4" a="1"/>
  <c r="G333" i="4" s="1"/>
  <c r="O333" i="4" a="1"/>
  <c r="O333" i="4" s="1"/>
  <c r="W333" i="4" a="1"/>
  <c r="W333" i="4" s="1"/>
  <c r="AE333" i="4" a="1"/>
  <c r="AE333" i="4" s="1"/>
  <c r="AM333" i="4" a="1"/>
  <c r="AM333" i="4" s="1"/>
  <c r="AU333" i="4" a="1"/>
  <c r="AU333" i="4" s="1"/>
  <c r="BC333" i="4" a="1"/>
  <c r="BC333" i="4" s="1"/>
  <c r="H333" i="4" a="1"/>
  <c r="H333" i="4" s="1"/>
  <c r="P333" i="4" a="1"/>
  <c r="P333" i="4" s="1"/>
  <c r="X333" i="4" a="1"/>
  <c r="X333" i="4" s="1"/>
  <c r="AF333" i="4" a="1"/>
  <c r="AF333" i="4" s="1"/>
  <c r="AN333" i="4" a="1"/>
  <c r="AN333" i="4" s="1"/>
  <c r="AV333" i="4" a="1"/>
  <c r="AV333" i="4" s="1"/>
  <c r="BD333" i="4" a="1"/>
  <c r="BD333" i="4" s="1"/>
  <c r="I333" i="4" a="1"/>
  <c r="I333" i="4" s="1"/>
  <c r="Q333" i="4" a="1"/>
  <c r="Q333" i="4" s="1"/>
  <c r="Y333" i="4" a="1"/>
  <c r="Y333" i="4" s="1"/>
  <c r="AG333" i="4" a="1"/>
  <c r="AG333" i="4" s="1"/>
  <c r="AO333" i="4" a="1"/>
  <c r="AO333" i="4" s="1"/>
  <c r="AW333" i="4" a="1"/>
  <c r="AW333" i="4" s="1"/>
  <c r="BE333" i="4" a="1"/>
  <c r="BE333" i="4" s="1"/>
  <c r="J333" i="4" a="1"/>
  <c r="J333" i="4" s="1"/>
  <c r="R333" i="4" a="1"/>
  <c r="R333" i="4" s="1"/>
  <c r="Z333" i="4" a="1"/>
  <c r="Z333" i="4" s="1"/>
  <c r="AH333" i="4" a="1"/>
  <c r="AH333" i="4" s="1"/>
  <c r="AP333" i="4" a="1"/>
  <c r="AP333" i="4" s="1"/>
  <c r="AX333" i="4" a="1"/>
  <c r="AX333" i="4" s="1"/>
  <c r="BF333" i="4" a="1"/>
  <c r="BF333" i="4" s="1"/>
  <c r="J405" i="4"/>
  <c r="R405" i="4"/>
  <c r="Z405" i="4"/>
  <c r="AH405" i="4"/>
  <c r="AP405" i="4"/>
  <c r="AX405" i="4"/>
  <c r="BF405" i="4"/>
  <c r="K405" i="4"/>
  <c r="S405" i="4"/>
  <c r="AA405" i="4"/>
  <c r="AI405" i="4"/>
  <c r="AQ405" i="4"/>
  <c r="AY405" i="4"/>
  <c r="BG405" i="4"/>
  <c r="L405" i="4"/>
  <c r="T405" i="4"/>
  <c r="AB405" i="4"/>
  <c r="AJ405" i="4"/>
  <c r="AR405" i="4"/>
  <c r="AZ405" i="4"/>
  <c r="M405" i="4"/>
  <c r="U405" i="4"/>
  <c r="AC405" i="4"/>
  <c r="AK405" i="4"/>
  <c r="AS405" i="4"/>
  <c r="BA405" i="4"/>
  <c r="N405" i="4"/>
  <c r="V405" i="4"/>
  <c r="AD405" i="4"/>
  <c r="AL405" i="4"/>
  <c r="G405" i="4"/>
  <c r="O405" i="4"/>
  <c r="W405" i="4"/>
  <c r="AE405" i="4"/>
  <c r="AM405" i="4"/>
  <c r="AU405" i="4"/>
  <c r="BC405" i="4"/>
  <c r="H405" i="4"/>
  <c r="P405" i="4"/>
  <c r="X405" i="4"/>
  <c r="AF405" i="4"/>
  <c r="AN405" i="4"/>
  <c r="AV405" i="4"/>
  <c r="BD405" i="4"/>
  <c r="I405" i="4"/>
  <c r="Q405" i="4"/>
  <c r="Y405" i="4"/>
  <c r="AG405" i="4"/>
  <c r="AO405" i="4"/>
  <c r="AW405" i="4"/>
  <c r="BE405" i="4"/>
  <c r="AT405" i="4"/>
  <c r="BB405" i="4"/>
  <c r="C290" i="4"/>
  <c r="C298" i="4"/>
  <c r="N425" i="4"/>
  <c r="V425" i="4"/>
  <c r="AD425" i="4"/>
  <c r="AL425" i="4"/>
  <c r="AT425" i="4"/>
  <c r="BB425" i="4"/>
  <c r="G425" i="4"/>
  <c r="O425" i="4"/>
  <c r="W425" i="4"/>
  <c r="AE425" i="4"/>
  <c r="AM425" i="4"/>
  <c r="AU425" i="4"/>
  <c r="BC425" i="4"/>
  <c r="H425" i="4"/>
  <c r="P425" i="4"/>
  <c r="X425" i="4"/>
  <c r="AF425" i="4"/>
  <c r="AN425" i="4"/>
  <c r="AV425" i="4"/>
  <c r="BD425" i="4"/>
  <c r="BG425" i="4"/>
  <c r="I425" i="4"/>
  <c r="Q425" i="4"/>
  <c r="Y425" i="4"/>
  <c r="AG425" i="4"/>
  <c r="AO425" i="4"/>
  <c r="AW425" i="4"/>
  <c r="BE425" i="4"/>
  <c r="J425" i="4"/>
  <c r="R425" i="4"/>
  <c r="Z425" i="4"/>
  <c r="AH425" i="4"/>
  <c r="AP425" i="4"/>
  <c r="AX425" i="4"/>
  <c r="BF425" i="4"/>
  <c r="AQ425" i="4"/>
  <c r="K425" i="4"/>
  <c r="S425" i="4"/>
  <c r="AA425" i="4"/>
  <c r="AI425" i="4"/>
  <c r="L425" i="4"/>
  <c r="T425" i="4"/>
  <c r="AB425" i="4"/>
  <c r="AJ425" i="4"/>
  <c r="AR425" i="4"/>
  <c r="AZ425" i="4"/>
  <c r="M425" i="4"/>
  <c r="U425" i="4"/>
  <c r="AC425" i="4"/>
  <c r="AK425" i="4"/>
  <c r="AS425" i="4"/>
  <c r="BA425" i="4"/>
  <c r="AY425" i="4"/>
  <c r="N409" i="4"/>
  <c r="V409" i="4"/>
  <c r="AD409" i="4"/>
  <c r="AL409" i="4"/>
  <c r="AT409" i="4"/>
  <c r="BB409" i="4"/>
  <c r="G409" i="4"/>
  <c r="O409" i="4"/>
  <c r="W409" i="4"/>
  <c r="AE409" i="4"/>
  <c r="AM409" i="4"/>
  <c r="AU409" i="4"/>
  <c r="BC409" i="4"/>
  <c r="H409" i="4"/>
  <c r="P409" i="4"/>
  <c r="X409" i="4"/>
  <c r="AF409" i="4"/>
  <c r="AN409" i="4"/>
  <c r="AV409" i="4"/>
  <c r="BD409" i="4"/>
  <c r="I409" i="4"/>
  <c r="Q409" i="4"/>
  <c r="Y409" i="4"/>
  <c r="AG409" i="4"/>
  <c r="AO409" i="4"/>
  <c r="AW409" i="4"/>
  <c r="BE409" i="4"/>
  <c r="K409" i="4"/>
  <c r="S409" i="4"/>
  <c r="AA409" i="4"/>
  <c r="AI409" i="4"/>
  <c r="AQ409" i="4"/>
  <c r="AY409" i="4"/>
  <c r="BG409" i="4"/>
  <c r="Z409" i="4"/>
  <c r="AS409" i="4"/>
  <c r="AB409" i="4"/>
  <c r="AX409" i="4"/>
  <c r="J409" i="4"/>
  <c r="AC409" i="4"/>
  <c r="AZ409" i="4"/>
  <c r="L409" i="4"/>
  <c r="AH409" i="4"/>
  <c r="BA409" i="4"/>
  <c r="M409" i="4"/>
  <c r="AJ409" i="4"/>
  <c r="BF409" i="4"/>
  <c r="R409" i="4"/>
  <c r="AK409" i="4"/>
  <c r="T409" i="4"/>
  <c r="AP409" i="4"/>
  <c r="U409" i="4"/>
  <c r="AR409" i="4"/>
  <c r="G385" i="4"/>
  <c r="O385" i="4"/>
  <c r="W385" i="4"/>
  <c r="AE385" i="4"/>
  <c r="AM385" i="4"/>
  <c r="AU385" i="4"/>
  <c r="BC385" i="4"/>
  <c r="H385" i="4"/>
  <c r="P385" i="4"/>
  <c r="X385" i="4"/>
  <c r="AF385" i="4"/>
  <c r="AN385" i="4"/>
  <c r="AV385" i="4"/>
  <c r="BD385" i="4"/>
  <c r="I385" i="4"/>
  <c r="Q385" i="4"/>
  <c r="Y385" i="4"/>
  <c r="AG385" i="4"/>
  <c r="AO385" i="4"/>
  <c r="AW385" i="4"/>
  <c r="BE385" i="4"/>
  <c r="J385" i="4"/>
  <c r="R385" i="4"/>
  <c r="Z385" i="4"/>
  <c r="AH385" i="4"/>
  <c r="AP385" i="4"/>
  <c r="AX385" i="4"/>
  <c r="BF385" i="4"/>
  <c r="K385" i="4"/>
  <c r="S385" i="4"/>
  <c r="AA385" i="4"/>
  <c r="AI385" i="4"/>
  <c r="AQ385" i="4"/>
  <c r="AY385" i="4"/>
  <c r="BG385" i="4"/>
  <c r="L385" i="4"/>
  <c r="T385" i="4"/>
  <c r="AB385" i="4"/>
  <c r="AJ385" i="4"/>
  <c r="AR385" i="4"/>
  <c r="AZ385" i="4"/>
  <c r="M385" i="4"/>
  <c r="U385" i="4"/>
  <c r="AC385" i="4"/>
  <c r="AK385" i="4"/>
  <c r="AS385" i="4"/>
  <c r="BA385" i="4"/>
  <c r="N385" i="4"/>
  <c r="V385" i="4"/>
  <c r="AD385" i="4"/>
  <c r="AL385" i="4"/>
  <c r="AT385" i="4"/>
  <c r="BB385" i="4"/>
  <c r="H369" i="4"/>
  <c r="P369" i="4"/>
  <c r="X369" i="4"/>
  <c r="AF369" i="4"/>
  <c r="AN369" i="4"/>
  <c r="AV369" i="4"/>
  <c r="BD369" i="4"/>
  <c r="I369" i="4"/>
  <c r="Q369" i="4"/>
  <c r="Y369" i="4"/>
  <c r="AG369" i="4"/>
  <c r="AO369" i="4"/>
  <c r="AW369" i="4"/>
  <c r="BE369" i="4"/>
  <c r="J369" i="4"/>
  <c r="R369" i="4"/>
  <c r="Z369" i="4"/>
  <c r="AH369" i="4"/>
  <c r="AP369" i="4"/>
  <c r="AX369" i="4"/>
  <c r="BF369" i="4"/>
  <c r="K369" i="4"/>
  <c r="S369" i="4"/>
  <c r="AA369" i="4"/>
  <c r="AI369" i="4"/>
  <c r="AQ369" i="4"/>
  <c r="AY369" i="4"/>
  <c r="BG369" i="4"/>
  <c r="L369" i="4"/>
  <c r="T369" i="4"/>
  <c r="AB369" i="4"/>
  <c r="AJ369" i="4"/>
  <c r="AR369" i="4"/>
  <c r="AZ369" i="4"/>
  <c r="M369" i="4"/>
  <c r="U369" i="4"/>
  <c r="AC369" i="4"/>
  <c r="AK369" i="4"/>
  <c r="AS369" i="4"/>
  <c r="BA369" i="4"/>
  <c r="N369" i="4"/>
  <c r="V369" i="4"/>
  <c r="AD369" i="4"/>
  <c r="AL369" i="4"/>
  <c r="AT369" i="4"/>
  <c r="BB369" i="4"/>
  <c r="G369" i="4"/>
  <c r="O369" i="4"/>
  <c r="W369" i="4"/>
  <c r="AE369" i="4"/>
  <c r="AM369" i="4"/>
  <c r="AU369" i="4"/>
  <c r="BC369" i="4"/>
  <c r="K353" i="4"/>
  <c r="S353" i="4"/>
  <c r="AA353" i="4"/>
  <c r="AI353" i="4"/>
  <c r="AQ353" i="4"/>
  <c r="AY353" i="4"/>
  <c r="BG353" i="4"/>
  <c r="L353" i="4"/>
  <c r="T353" i="4"/>
  <c r="AB353" i="4"/>
  <c r="AJ353" i="4"/>
  <c r="AR353" i="4"/>
  <c r="AZ353" i="4"/>
  <c r="M353" i="4"/>
  <c r="U353" i="4"/>
  <c r="AC353" i="4"/>
  <c r="AK353" i="4"/>
  <c r="AS353" i="4"/>
  <c r="BA353" i="4"/>
  <c r="N353" i="4"/>
  <c r="V353" i="4"/>
  <c r="AD353" i="4"/>
  <c r="AL353" i="4"/>
  <c r="AT353" i="4"/>
  <c r="BB353" i="4"/>
  <c r="G353" i="4"/>
  <c r="O353" i="4"/>
  <c r="W353" i="4"/>
  <c r="AE353" i="4"/>
  <c r="AM353" i="4"/>
  <c r="AU353" i="4"/>
  <c r="BC353" i="4"/>
  <c r="H353" i="4"/>
  <c r="P353" i="4"/>
  <c r="X353" i="4"/>
  <c r="AF353" i="4"/>
  <c r="AN353" i="4"/>
  <c r="AV353" i="4"/>
  <c r="BD353" i="4"/>
  <c r="I353" i="4"/>
  <c r="Q353" i="4"/>
  <c r="Y353" i="4"/>
  <c r="AG353" i="4"/>
  <c r="AO353" i="4"/>
  <c r="AW353" i="4"/>
  <c r="BE353" i="4"/>
  <c r="J353" i="4"/>
  <c r="R353" i="4"/>
  <c r="Z353" i="4"/>
  <c r="AH353" i="4"/>
  <c r="AP353" i="4"/>
  <c r="AX353" i="4"/>
  <c r="BF353" i="4"/>
  <c r="F337" i="4" a="1"/>
  <c r="F337" i="4" s="1"/>
  <c r="G337" i="4" a="1"/>
  <c r="G337" i="4" s="1"/>
  <c r="O337" i="4" a="1"/>
  <c r="O337" i="4" s="1"/>
  <c r="W337" i="4" a="1"/>
  <c r="W337" i="4" s="1"/>
  <c r="AE337" i="4" a="1"/>
  <c r="AE337" i="4" s="1"/>
  <c r="AM337" i="4" a="1"/>
  <c r="AM337" i="4" s="1"/>
  <c r="AU337" i="4" a="1"/>
  <c r="AU337" i="4" s="1"/>
  <c r="BC337" i="4" a="1"/>
  <c r="BC337" i="4" s="1"/>
  <c r="H337" i="4" a="1"/>
  <c r="H337" i="4" s="1"/>
  <c r="P337" i="4" a="1"/>
  <c r="P337" i="4" s="1"/>
  <c r="X337" i="4" a="1"/>
  <c r="X337" i="4" s="1"/>
  <c r="AF337" i="4" a="1"/>
  <c r="AF337" i="4" s="1"/>
  <c r="AN337" i="4" a="1"/>
  <c r="AN337" i="4" s="1"/>
  <c r="AV337" i="4" a="1"/>
  <c r="AV337" i="4" s="1"/>
  <c r="BD337" i="4" a="1"/>
  <c r="BD337" i="4" s="1"/>
  <c r="I337" i="4" a="1"/>
  <c r="I337" i="4" s="1"/>
  <c r="Q337" i="4" a="1"/>
  <c r="Q337" i="4" s="1"/>
  <c r="Y337" i="4" a="1"/>
  <c r="Y337" i="4" s="1"/>
  <c r="AG337" i="4" a="1"/>
  <c r="AG337" i="4" s="1"/>
  <c r="AO337" i="4" a="1"/>
  <c r="AO337" i="4" s="1"/>
  <c r="AW337" i="4" a="1"/>
  <c r="AW337" i="4" s="1"/>
  <c r="BE337" i="4" a="1"/>
  <c r="BE337" i="4" s="1"/>
  <c r="J337" i="4" a="1"/>
  <c r="J337" i="4" s="1"/>
  <c r="R337" i="4" a="1"/>
  <c r="R337" i="4" s="1"/>
  <c r="Z337" i="4" a="1"/>
  <c r="Z337" i="4" s="1"/>
  <c r="AH337" i="4" a="1"/>
  <c r="AH337" i="4" s="1"/>
  <c r="AP337" i="4" a="1"/>
  <c r="AP337" i="4" s="1"/>
  <c r="AX337" i="4" a="1"/>
  <c r="AX337" i="4" s="1"/>
  <c r="BF337" i="4" a="1"/>
  <c r="BF337" i="4" s="1"/>
  <c r="K337" i="4" a="1"/>
  <c r="K337" i="4" s="1"/>
  <c r="S337" i="4" a="1"/>
  <c r="S337" i="4" s="1"/>
  <c r="AA337" i="4" a="1"/>
  <c r="AA337" i="4" s="1"/>
  <c r="AI337" i="4" a="1"/>
  <c r="AI337" i="4" s="1"/>
  <c r="AQ337" i="4" a="1"/>
  <c r="AQ337" i="4" s="1"/>
  <c r="AY337" i="4" a="1"/>
  <c r="AY337" i="4" s="1"/>
  <c r="BG337" i="4" a="1"/>
  <c r="BG337" i="4" s="1"/>
  <c r="L337" i="4" a="1"/>
  <c r="L337" i="4" s="1"/>
  <c r="T337" i="4" a="1"/>
  <c r="T337" i="4" s="1"/>
  <c r="AB337" i="4" a="1"/>
  <c r="AB337" i="4" s="1"/>
  <c r="AJ337" i="4" a="1"/>
  <c r="AJ337" i="4" s="1"/>
  <c r="AR337" i="4" a="1"/>
  <c r="AR337" i="4" s="1"/>
  <c r="AZ337" i="4" a="1"/>
  <c r="AZ337" i="4" s="1"/>
  <c r="M337" i="4" a="1"/>
  <c r="M337" i="4" s="1"/>
  <c r="U337" i="4" a="1"/>
  <c r="U337" i="4" s="1"/>
  <c r="AC337" i="4" a="1"/>
  <c r="AC337" i="4" s="1"/>
  <c r="AK337" i="4" a="1"/>
  <c r="AK337" i="4" s="1"/>
  <c r="AS337" i="4" a="1"/>
  <c r="AS337" i="4" s="1"/>
  <c r="BA337" i="4" a="1"/>
  <c r="BA337" i="4" s="1"/>
  <c r="N337" i="4" a="1"/>
  <c r="N337" i="4" s="1"/>
  <c r="V337" i="4" a="1"/>
  <c r="V337" i="4" s="1"/>
  <c r="AD337" i="4" a="1"/>
  <c r="AD337" i="4" s="1"/>
  <c r="AL337" i="4" a="1"/>
  <c r="AL337" i="4" s="1"/>
  <c r="AT337" i="4" a="1"/>
  <c r="AT337" i="4" s="1"/>
  <c r="BB337" i="4" a="1"/>
  <c r="BB337" i="4" s="1"/>
  <c r="M321" i="4"/>
  <c r="U321" i="4"/>
  <c r="AC321" i="4"/>
  <c r="AS321" i="4"/>
  <c r="BA321" i="4"/>
  <c r="V321" i="4"/>
  <c r="AD321" i="4"/>
  <c r="AL321" i="4"/>
  <c r="AT321" i="4"/>
  <c r="BB321" i="4"/>
  <c r="G321" i="4"/>
  <c r="O321" i="4"/>
  <c r="AE321" i="4"/>
  <c r="AU321" i="4"/>
  <c r="BC321" i="4"/>
  <c r="P321" i="4"/>
  <c r="X321" i="4"/>
  <c r="AF321" i="4"/>
  <c r="AV321" i="4"/>
  <c r="BD321" i="4"/>
  <c r="AG321" i="4"/>
  <c r="AO321" i="4"/>
  <c r="AW321" i="4"/>
  <c r="BE321" i="4"/>
  <c r="K321" i="4"/>
  <c r="S321" i="4"/>
  <c r="AI321" i="4"/>
  <c r="AQ321" i="4"/>
  <c r="BG321" i="4"/>
  <c r="AB321" i="4"/>
  <c r="AH321" i="4"/>
  <c r="AJ321" i="4"/>
  <c r="J321" i="4"/>
  <c r="AP321" i="4"/>
  <c r="L321" i="4"/>
  <c r="AR321" i="4"/>
  <c r="AX321" i="4"/>
  <c r="T321" i="4"/>
  <c r="BF321" i="4"/>
  <c r="G273" i="4"/>
  <c r="O273" i="4"/>
  <c r="AE273" i="4"/>
  <c r="AU273" i="4"/>
  <c r="BC273" i="4"/>
  <c r="AG273" i="4"/>
  <c r="AO273" i="4"/>
  <c r="AW273" i="4"/>
  <c r="BE273" i="4"/>
  <c r="J273" i="4"/>
  <c r="AH273" i="4"/>
  <c r="AP273" i="4"/>
  <c r="AX273" i="4"/>
  <c r="BF273" i="4"/>
  <c r="K273" i="4"/>
  <c r="S273" i="4"/>
  <c r="AI273" i="4"/>
  <c r="AQ273" i="4"/>
  <c r="BG273" i="4"/>
  <c r="V273" i="4"/>
  <c r="AB273" i="4"/>
  <c r="AR273" i="4"/>
  <c r="AC273" i="4"/>
  <c r="AS273" i="4"/>
  <c r="L273" i="4"/>
  <c r="AD273" i="4"/>
  <c r="AT273" i="4"/>
  <c r="M273" i="4"/>
  <c r="AF273" i="4"/>
  <c r="AV273" i="4"/>
  <c r="P273" i="4"/>
  <c r="AJ273" i="4"/>
  <c r="T273" i="4"/>
  <c r="BA273" i="4"/>
  <c r="U273" i="4"/>
  <c r="AL273" i="4"/>
  <c r="BB273" i="4"/>
  <c r="X273" i="4"/>
  <c r="BD273" i="4"/>
  <c r="I281" i="4"/>
  <c r="Q281" i="4"/>
  <c r="Y281" i="4"/>
  <c r="AG281" i="4"/>
  <c r="AO281" i="4"/>
  <c r="AW281" i="4"/>
  <c r="BE281" i="4"/>
  <c r="K281" i="4"/>
  <c r="S281" i="4"/>
  <c r="AA281" i="4"/>
  <c r="AI281" i="4"/>
  <c r="AQ281" i="4"/>
  <c r="AY281" i="4"/>
  <c r="BG281" i="4"/>
  <c r="L281" i="4"/>
  <c r="T281" i="4"/>
  <c r="AB281" i="4"/>
  <c r="AJ281" i="4"/>
  <c r="AR281" i="4"/>
  <c r="AZ281" i="4"/>
  <c r="M281" i="4"/>
  <c r="U281" i="4"/>
  <c r="AC281" i="4"/>
  <c r="AK281" i="4"/>
  <c r="AS281" i="4"/>
  <c r="BA281" i="4"/>
  <c r="J281" i="4"/>
  <c r="Z281" i="4"/>
  <c r="AP281" i="4"/>
  <c r="BF281" i="4"/>
  <c r="N281" i="4"/>
  <c r="AD281" i="4"/>
  <c r="AT281" i="4"/>
  <c r="O281" i="4"/>
  <c r="AE281" i="4"/>
  <c r="AU281" i="4"/>
  <c r="P281" i="4"/>
  <c r="AF281" i="4"/>
  <c r="AV281" i="4"/>
  <c r="R281" i="4"/>
  <c r="AH281" i="4"/>
  <c r="AX281" i="4"/>
  <c r="V281" i="4"/>
  <c r="AL281" i="4"/>
  <c r="BB281" i="4"/>
  <c r="G281" i="4"/>
  <c r="W281" i="4"/>
  <c r="AM281" i="4"/>
  <c r="BC281" i="4"/>
  <c r="H281" i="4"/>
  <c r="X281" i="4"/>
  <c r="AN281" i="4"/>
  <c r="BD281" i="4"/>
  <c r="C297" i="4"/>
  <c r="C289" i="4"/>
  <c r="I257" i="4"/>
  <c r="Q257" i="4"/>
  <c r="Y257" i="4"/>
  <c r="AG257" i="4"/>
  <c r="AO257" i="4"/>
  <c r="AW257" i="4"/>
  <c r="BE257" i="4"/>
  <c r="K257" i="4"/>
  <c r="S257" i="4"/>
  <c r="AA257" i="4"/>
  <c r="AI257" i="4"/>
  <c r="AQ257" i="4"/>
  <c r="AY257" i="4"/>
  <c r="BG257" i="4"/>
  <c r="L257" i="4"/>
  <c r="T257" i="4"/>
  <c r="AB257" i="4"/>
  <c r="AJ257" i="4"/>
  <c r="AR257" i="4"/>
  <c r="AZ257" i="4"/>
  <c r="M257" i="4"/>
  <c r="U257" i="4"/>
  <c r="AC257" i="4"/>
  <c r="AK257" i="4"/>
  <c r="AS257" i="4"/>
  <c r="BA257" i="4"/>
  <c r="N257" i="4"/>
  <c r="V257" i="4"/>
  <c r="AD257" i="4"/>
  <c r="AL257" i="4"/>
  <c r="AT257" i="4"/>
  <c r="BB257" i="4"/>
  <c r="G257" i="4"/>
  <c r="O257" i="4"/>
  <c r="W257" i="4"/>
  <c r="AE257" i="4"/>
  <c r="AM257" i="4"/>
  <c r="AU257" i="4"/>
  <c r="BC257" i="4"/>
  <c r="H257" i="4"/>
  <c r="P257" i="4"/>
  <c r="X257" i="4"/>
  <c r="AF257" i="4"/>
  <c r="AN257" i="4"/>
  <c r="AV257" i="4"/>
  <c r="BD257" i="4"/>
  <c r="J257" i="4"/>
  <c r="R257" i="4"/>
  <c r="Z257" i="4"/>
  <c r="AH257" i="4"/>
  <c r="AP257" i="4"/>
  <c r="AX257" i="4"/>
  <c r="BF257" i="4"/>
  <c r="F241" i="4" a="1"/>
  <c r="F241" i="4" s="1"/>
  <c r="J241" i="4" a="1"/>
  <c r="J241" i="4" s="1"/>
  <c r="R241" i="4" a="1"/>
  <c r="R241" i="4" s="1"/>
  <c r="Z241" i="4" a="1"/>
  <c r="Z241" i="4" s="1"/>
  <c r="AH241" i="4" a="1"/>
  <c r="AH241" i="4" s="1"/>
  <c r="AP241" i="4" a="1"/>
  <c r="AP241" i="4" s="1"/>
  <c r="AX241" i="4" a="1"/>
  <c r="AX241" i="4" s="1"/>
  <c r="BF241" i="4" a="1"/>
  <c r="BF241" i="4" s="1"/>
  <c r="K241" i="4" a="1"/>
  <c r="K241" i="4" s="1"/>
  <c r="S241" i="4" a="1"/>
  <c r="S241" i="4" s="1"/>
  <c r="AA241" i="4" a="1"/>
  <c r="AA241" i="4" s="1"/>
  <c r="AI241" i="4" a="1"/>
  <c r="AI241" i="4" s="1"/>
  <c r="AQ241" i="4" a="1"/>
  <c r="AQ241" i="4" s="1"/>
  <c r="L241" i="4" a="1"/>
  <c r="L241" i="4" s="1"/>
  <c r="T241" i="4" a="1"/>
  <c r="T241" i="4" s="1"/>
  <c r="AB241" i="4" a="1"/>
  <c r="AB241" i="4" s="1"/>
  <c r="M241" i="4" a="1"/>
  <c r="M241" i="4" s="1"/>
  <c r="U241" i="4" a="1"/>
  <c r="U241" i="4" s="1"/>
  <c r="AC241" i="4" a="1"/>
  <c r="AC241" i="4" s="1"/>
  <c r="N241" i="4" a="1"/>
  <c r="N241" i="4" s="1"/>
  <c r="V241" i="4" a="1"/>
  <c r="V241" i="4" s="1"/>
  <c r="AD241" i="4" a="1"/>
  <c r="AD241" i="4" s="1"/>
  <c r="AL241" i="4" a="1"/>
  <c r="AL241" i="4" s="1"/>
  <c r="AT241" i="4" a="1"/>
  <c r="AT241" i="4" s="1"/>
  <c r="BB241" i="4" a="1"/>
  <c r="BB241" i="4" s="1"/>
  <c r="G241" i="4" a="1"/>
  <c r="G241" i="4" s="1"/>
  <c r="O241" i="4" a="1"/>
  <c r="O241" i="4" s="1"/>
  <c r="W241" i="4" a="1"/>
  <c r="W241" i="4" s="1"/>
  <c r="AE241" i="4" a="1"/>
  <c r="AE241" i="4" s="1"/>
  <c r="AM241" i="4" a="1"/>
  <c r="AM241" i="4" s="1"/>
  <c r="AU241" i="4" a="1"/>
  <c r="AU241" i="4" s="1"/>
  <c r="H241" i="4" a="1"/>
  <c r="H241" i="4" s="1"/>
  <c r="P241" i="4" a="1"/>
  <c r="P241" i="4" s="1"/>
  <c r="X241" i="4" a="1"/>
  <c r="X241" i="4" s="1"/>
  <c r="AF241" i="4" a="1"/>
  <c r="AF241" i="4" s="1"/>
  <c r="AN241" i="4" a="1"/>
  <c r="AN241" i="4" s="1"/>
  <c r="AV241" i="4" a="1"/>
  <c r="AV241" i="4" s="1"/>
  <c r="BD241" i="4" a="1"/>
  <c r="BD241" i="4" s="1"/>
  <c r="I241" i="4" a="1"/>
  <c r="I241" i="4" s="1"/>
  <c r="Q241" i="4" a="1"/>
  <c r="Q241" i="4" s="1"/>
  <c r="Y241" i="4" a="1"/>
  <c r="Y241" i="4" s="1"/>
  <c r="AG241" i="4" a="1"/>
  <c r="AG241" i="4" s="1"/>
  <c r="AO241" i="4" a="1"/>
  <c r="AO241" i="4" s="1"/>
  <c r="AW241" i="4" a="1"/>
  <c r="AW241" i="4" s="1"/>
  <c r="BE241" i="4" a="1"/>
  <c r="BE241" i="4" s="1"/>
  <c r="AR241" i="4" a="1"/>
  <c r="AR241" i="4" s="1"/>
  <c r="AS241" i="4" a="1"/>
  <c r="AS241" i="4" s="1"/>
  <c r="AY241" i="4" a="1"/>
  <c r="AY241" i="4" s="1"/>
  <c r="AZ241" i="4" a="1"/>
  <c r="AZ241" i="4" s="1"/>
  <c r="BA241" i="4" a="1"/>
  <c r="BA241" i="4" s="1"/>
  <c r="BC241" i="4" a="1"/>
  <c r="BC241" i="4" s="1"/>
  <c r="AJ241" i="4" a="1"/>
  <c r="AJ241" i="4" s="1"/>
  <c r="BG241" i="4" a="1"/>
  <c r="BG241" i="4" s="1"/>
  <c r="AK241" i="4" a="1"/>
  <c r="AK241" i="4" s="1"/>
  <c r="N225" i="4"/>
  <c r="V225" i="4"/>
  <c r="AD225" i="4"/>
  <c r="AL225" i="4"/>
  <c r="AT225" i="4"/>
  <c r="BB225" i="4"/>
  <c r="G225" i="4"/>
  <c r="O225" i="4"/>
  <c r="W225" i="4"/>
  <c r="AE225" i="4"/>
  <c r="AM225" i="4"/>
  <c r="AU225" i="4"/>
  <c r="BC225" i="4"/>
  <c r="H225" i="4"/>
  <c r="P225" i="4"/>
  <c r="X225" i="4"/>
  <c r="AF225" i="4"/>
  <c r="AN225" i="4"/>
  <c r="AV225" i="4"/>
  <c r="BD225" i="4"/>
  <c r="I225" i="4"/>
  <c r="Q225" i="4"/>
  <c r="Y225" i="4"/>
  <c r="AG225" i="4"/>
  <c r="AO225" i="4"/>
  <c r="AW225" i="4"/>
  <c r="BE225" i="4"/>
  <c r="J225" i="4"/>
  <c r="R225" i="4"/>
  <c r="Z225" i="4"/>
  <c r="AH225" i="4"/>
  <c r="AP225" i="4"/>
  <c r="AX225" i="4"/>
  <c r="BF225" i="4"/>
  <c r="K225" i="4"/>
  <c r="S225" i="4"/>
  <c r="AA225" i="4"/>
  <c r="AI225" i="4"/>
  <c r="AQ225" i="4"/>
  <c r="AY225" i="4"/>
  <c r="BG225" i="4"/>
  <c r="L225" i="4"/>
  <c r="T225" i="4"/>
  <c r="AB225" i="4"/>
  <c r="AJ225" i="4"/>
  <c r="AR225" i="4"/>
  <c r="AZ225" i="4"/>
  <c r="M225" i="4"/>
  <c r="U225" i="4"/>
  <c r="AC225" i="4"/>
  <c r="AK225" i="4"/>
  <c r="AS225" i="4"/>
  <c r="BA225" i="4"/>
  <c r="J209" i="4"/>
  <c r="R209" i="4"/>
  <c r="Z209" i="4"/>
  <c r="AH209" i="4"/>
  <c r="AP209" i="4"/>
  <c r="AX209" i="4"/>
  <c r="BF209" i="4"/>
  <c r="K209" i="4"/>
  <c r="S209" i="4"/>
  <c r="AA209" i="4"/>
  <c r="AI209" i="4"/>
  <c r="AQ209" i="4"/>
  <c r="AY209" i="4"/>
  <c r="BG209" i="4"/>
  <c r="L209" i="4"/>
  <c r="T209" i="4"/>
  <c r="AB209" i="4"/>
  <c r="AJ209" i="4"/>
  <c r="AR209" i="4"/>
  <c r="AZ209" i="4"/>
  <c r="M209" i="4"/>
  <c r="U209" i="4"/>
  <c r="AC209" i="4"/>
  <c r="AK209" i="4"/>
  <c r="AS209" i="4"/>
  <c r="BA209" i="4"/>
  <c r="N209" i="4"/>
  <c r="V209" i="4"/>
  <c r="AD209" i="4"/>
  <c r="AL209" i="4"/>
  <c r="AT209" i="4"/>
  <c r="BB209" i="4"/>
  <c r="G209" i="4"/>
  <c r="O209" i="4"/>
  <c r="W209" i="4"/>
  <c r="AE209" i="4"/>
  <c r="AM209" i="4"/>
  <c r="AU209" i="4"/>
  <c r="BC209" i="4"/>
  <c r="H209" i="4"/>
  <c r="P209" i="4"/>
  <c r="X209" i="4"/>
  <c r="AF209" i="4"/>
  <c r="AN209" i="4"/>
  <c r="AV209" i="4"/>
  <c r="BD209" i="4"/>
  <c r="I209" i="4"/>
  <c r="Q209" i="4"/>
  <c r="Y209" i="4"/>
  <c r="AG209" i="4"/>
  <c r="AO209" i="4"/>
  <c r="AW209" i="4"/>
  <c r="BE209" i="4"/>
  <c r="I177" i="4"/>
  <c r="Q177" i="4"/>
  <c r="Y177" i="4"/>
  <c r="AG177" i="4"/>
  <c r="AO177" i="4"/>
  <c r="AW177" i="4"/>
  <c r="BE177" i="4"/>
  <c r="J177" i="4"/>
  <c r="R177" i="4"/>
  <c r="Z177" i="4"/>
  <c r="AH177" i="4"/>
  <c r="AP177" i="4"/>
  <c r="AX177" i="4"/>
  <c r="BF177" i="4"/>
  <c r="K177" i="4"/>
  <c r="S177" i="4"/>
  <c r="AA177" i="4"/>
  <c r="AI177" i="4"/>
  <c r="AQ177" i="4"/>
  <c r="AY177" i="4"/>
  <c r="BG177" i="4"/>
  <c r="L177" i="4"/>
  <c r="T177" i="4"/>
  <c r="AB177" i="4"/>
  <c r="AJ177" i="4"/>
  <c r="AR177" i="4"/>
  <c r="AZ177" i="4"/>
  <c r="M177" i="4"/>
  <c r="U177" i="4"/>
  <c r="AC177" i="4"/>
  <c r="AK177" i="4"/>
  <c r="AS177" i="4"/>
  <c r="BA177" i="4"/>
  <c r="N177" i="4"/>
  <c r="V177" i="4"/>
  <c r="AD177" i="4"/>
  <c r="AL177" i="4"/>
  <c r="AT177" i="4"/>
  <c r="BB177" i="4"/>
  <c r="G177" i="4"/>
  <c r="O177" i="4"/>
  <c r="W177" i="4"/>
  <c r="AE177" i="4"/>
  <c r="AM177" i="4"/>
  <c r="AU177" i="4"/>
  <c r="BC177" i="4"/>
  <c r="H177" i="4"/>
  <c r="P177" i="4"/>
  <c r="X177" i="4"/>
  <c r="AF177" i="4"/>
  <c r="AN177" i="4"/>
  <c r="AV177" i="4"/>
  <c r="BD177" i="4"/>
  <c r="M161" i="4"/>
  <c r="U161" i="4"/>
  <c r="AC161" i="4"/>
  <c r="AK161" i="4"/>
  <c r="AS161" i="4"/>
  <c r="BA161" i="4"/>
  <c r="N161" i="4"/>
  <c r="V161" i="4"/>
  <c r="AD161" i="4"/>
  <c r="AL161" i="4"/>
  <c r="AT161" i="4"/>
  <c r="BB161" i="4"/>
  <c r="G161" i="4"/>
  <c r="O161" i="4"/>
  <c r="W161" i="4"/>
  <c r="AE161" i="4"/>
  <c r="AM161" i="4"/>
  <c r="AU161" i="4"/>
  <c r="BC161" i="4"/>
  <c r="H161" i="4"/>
  <c r="P161" i="4"/>
  <c r="X161" i="4"/>
  <c r="AF161" i="4"/>
  <c r="AN161" i="4"/>
  <c r="AV161" i="4"/>
  <c r="BD161" i="4"/>
  <c r="I161" i="4"/>
  <c r="Q161" i="4"/>
  <c r="Y161" i="4"/>
  <c r="AG161" i="4"/>
  <c r="AO161" i="4"/>
  <c r="AW161" i="4"/>
  <c r="BE161" i="4"/>
  <c r="J161" i="4"/>
  <c r="R161" i="4"/>
  <c r="Z161" i="4"/>
  <c r="AH161" i="4"/>
  <c r="AP161" i="4"/>
  <c r="AX161" i="4"/>
  <c r="BF161" i="4"/>
  <c r="K161" i="4"/>
  <c r="S161" i="4"/>
  <c r="AA161" i="4"/>
  <c r="AI161" i="4"/>
  <c r="AQ161" i="4"/>
  <c r="AY161" i="4"/>
  <c r="BG161" i="4"/>
  <c r="L161" i="4"/>
  <c r="T161" i="4"/>
  <c r="AB161" i="4"/>
  <c r="AJ161" i="4"/>
  <c r="AR161" i="4"/>
  <c r="AZ161" i="4"/>
  <c r="V145" i="4"/>
  <c r="AD145" i="4"/>
  <c r="AL145" i="4"/>
  <c r="G145" i="4"/>
  <c r="O145" i="4"/>
  <c r="J145" i="4"/>
  <c r="AH145" i="4"/>
  <c r="AP145" i="4"/>
  <c r="K145" i="4"/>
  <c r="S145" i="4"/>
  <c r="L145" i="4"/>
  <c r="T145" i="4"/>
  <c r="AB145" i="4"/>
  <c r="M145" i="4"/>
  <c r="U145" i="4"/>
  <c r="AC145" i="4"/>
  <c r="AW145" i="4"/>
  <c r="BE145" i="4"/>
  <c r="AE145" i="4"/>
  <c r="AO145" i="4"/>
  <c r="AX145" i="4"/>
  <c r="BF145" i="4"/>
  <c r="AF145" i="4"/>
  <c r="AQ145" i="4"/>
  <c r="BG145" i="4"/>
  <c r="AG145" i="4"/>
  <c r="AR145" i="4"/>
  <c r="P145" i="4"/>
  <c r="AI145" i="4"/>
  <c r="AS145" i="4"/>
  <c r="BA145" i="4"/>
  <c r="AJ145" i="4"/>
  <c r="AT145" i="4"/>
  <c r="BB145" i="4"/>
  <c r="X145" i="4"/>
  <c r="AU145" i="4"/>
  <c r="BC145" i="4"/>
  <c r="AV145" i="4"/>
  <c r="BD145" i="4"/>
  <c r="P133" i="4" a="1"/>
  <c r="P133" i="4" s="1"/>
  <c r="X133" i="4" a="1"/>
  <c r="X133" i="4" s="1"/>
  <c r="AF133" i="4" a="1"/>
  <c r="AF133" i="4" s="1"/>
  <c r="AV133" i="4" a="1"/>
  <c r="AV133" i="4" s="1"/>
  <c r="BD133" i="4" a="1"/>
  <c r="BD133" i="4" s="1"/>
  <c r="AG133" i="4" a="1"/>
  <c r="AG133" i="4" s="1"/>
  <c r="AO133" i="4" a="1"/>
  <c r="AO133" i="4" s="1"/>
  <c r="AW133" i="4" a="1"/>
  <c r="AW133" i="4" s="1"/>
  <c r="BE133" i="4" a="1"/>
  <c r="BE133" i="4" s="1"/>
  <c r="J133" i="4" a="1"/>
  <c r="J133" i="4" s="1"/>
  <c r="AH133" i="4" a="1"/>
  <c r="AH133" i="4" s="1"/>
  <c r="AP133" i="4" a="1"/>
  <c r="AP133" i="4" s="1"/>
  <c r="AX133" i="4" a="1"/>
  <c r="AX133" i="4" s="1"/>
  <c r="BF133" i="4" a="1"/>
  <c r="BF133" i="4" s="1"/>
  <c r="K133" i="4" a="1"/>
  <c r="K133" i="4" s="1"/>
  <c r="S133" i="4" a="1"/>
  <c r="S133" i="4" s="1"/>
  <c r="AI133" i="4" a="1"/>
  <c r="AI133" i="4" s="1"/>
  <c r="AQ133" i="4" a="1"/>
  <c r="AQ133" i="4" s="1"/>
  <c r="BG133" i="4" a="1"/>
  <c r="BG133" i="4" s="1"/>
  <c r="L133" i="4" a="1"/>
  <c r="L133" i="4" s="1"/>
  <c r="T133" i="4" a="1"/>
  <c r="T133" i="4" s="1"/>
  <c r="AB133" i="4" a="1"/>
  <c r="AB133" i="4" s="1"/>
  <c r="AJ133" i="4" a="1"/>
  <c r="AJ133" i="4" s="1"/>
  <c r="AR133" i="4" a="1"/>
  <c r="AR133" i="4" s="1"/>
  <c r="M133" i="4" a="1"/>
  <c r="M133" i="4" s="1"/>
  <c r="U133" i="4" a="1"/>
  <c r="U133" i="4" s="1"/>
  <c r="AC133" i="4" a="1"/>
  <c r="AC133" i="4" s="1"/>
  <c r="AS133" i="4" a="1"/>
  <c r="AS133" i="4" s="1"/>
  <c r="BA133" i="4" a="1"/>
  <c r="BA133" i="4" s="1"/>
  <c r="V133" i="4" a="1"/>
  <c r="V133" i="4" s="1"/>
  <c r="AD133" i="4" a="1"/>
  <c r="AD133" i="4" s="1"/>
  <c r="AL133" i="4" a="1"/>
  <c r="AL133" i="4" s="1"/>
  <c r="AT133" i="4" a="1"/>
  <c r="AT133" i="4" s="1"/>
  <c r="BB133" i="4" a="1"/>
  <c r="BB133" i="4" s="1"/>
  <c r="G133" i="4" a="1"/>
  <c r="G133" i="4" s="1"/>
  <c r="O133" i="4" a="1"/>
  <c r="O133" i="4" s="1"/>
  <c r="AE133" i="4" a="1"/>
  <c r="AE133" i="4" s="1"/>
  <c r="AU133" i="4" a="1"/>
  <c r="AU133" i="4" s="1"/>
  <c r="BC133" i="4" a="1"/>
  <c r="BC133" i="4" s="1"/>
  <c r="F119" i="4" a="1"/>
  <c r="F119" i="4" s="1"/>
  <c r="L119" i="4" a="1"/>
  <c r="L119" i="4" s="1"/>
  <c r="M119" i="4" a="1"/>
  <c r="M119" i="4" s="1"/>
  <c r="U119" i="4" a="1"/>
  <c r="U119" i="4" s="1"/>
  <c r="AC119" i="4" a="1"/>
  <c r="AC119" i="4" s="1"/>
  <c r="AK119" i="4" a="1"/>
  <c r="AK119" i="4" s="1"/>
  <c r="AS119" i="4" a="1"/>
  <c r="AS119" i="4" s="1"/>
  <c r="BA119" i="4" a="1"/>
  <c r="BA119" i="4" s="1"/>
  <c r="N119" i="4" a="1"/>
  <c r="N119" i="4" s="1"/>
  <c r="V119" i="4" a="1"/>
  <c r="V119" i="4" s="1"/>
  <c r="AD119" i="4" a="1"/>
  <c r="AD119" i="4" s="1"/>
  <c r="AL119" i="4" a="1"/>
  <c r="AL119" i="4" s="1"/>
  <c r="AT119" i="4" a="1"/>
  <c r="AT119" i="4" s="1"/>
  <c r="BB119" i="4" a="1"/>
  <c r="BB119" i="4" s="1"/>
  <c r="G119" i="4" a="1"/>
  <c r="G119" i="4" s="1"/>
  <c r="O119" i="4" a="1"/>
  <c r="O119" i="4" s="1"/>
  <c r="W119" i="4" a="1"/>
  <c r="W119" i="4" s="1"/>
  <c r="AE119" i="4" a="1"/>
  <c r="AE119" i="4" s="1"/>
  <c r="AM119" i="4" a="1"/>
  <c r="AM119" i="4" s="1"/>
  <c r="AU119" i="4" a="1"/>
  <c r="AU119" i="4" s="1"/>
  <c r="BC119" i="4" a="1"/>
  <c r="BC119" i="4" s="1"/>
  <c r="H119" i="4" a="1"/>
  <c r="H119" i="4" s="1"/>
  <c r="P119" i="4" a="1"/>
  <c r="P119" i="4" s="1"/>
  <c r="X119" i="4" a="1"/>
  <c r="X119" i="4" s="1"/>
  <c r="AF119" i="4" a="1"/>
  <c r="AF119" i="4" s="1"/>
  <c r="AN119" i="4" a="1"/>
  <c r="AN119" i="4" s="1"/>
  <c r="AV119" i="4" a="1"/>
  <c r="AV119" i="4" s="1"/>
  <c r="BD119" i="4" a="1"/>
  <c r="BD119" i="4" s="1"/>
  <c r="I119" i="4" a="1"/>
  <c r="I119" i="4" s="1"/>
  <c r="Q119" i="4" a="1"/>
  <c r="Q119" i="4" s="1"/>
  <c r="Y119" i="4" a="1"/>
  <c r="Y119" i="4" s="1"/>
  <c r="AG119" i="4" a="1"/>
  <c r="AG119" i="4" s="1"/>
  <c r="AO119" i="4" a="1"/>
  <c r="AO119" i="4" s="1"/>
  <c r="AW119" i="4" a="1"/>
  <c r="AW119" i="4" s="1"/>
  <c r="BE119" i="4" a="1"/>
  <c r="BE119" i="4" s="1"/>
  <c r="J119" i="4" a="1"/>
  <c r="J119" i="4" s="1"/>
  <c r="R119" i="4" a="1"/>
  <c r="R119" i="4" s="1"/>
  <c r="Z119" i="4" a="1"/>
  <c r="Z119" i="4" s="1"/>
  <c r="AH119" i="4" a="1"/>
  <c r="AH119" i="4" s="1"/>
  <c r="AP119" i="4" a="1"/>
  <c r="AP119" i="4" s="1"/>
  <c r="AX119" i="4" a="1"/>
  <c r="AX119" i="4" s="1"/>
  <c r="BF119" i="4" a="1"/>
  <c r="BF119" i="4" s="1"/>
  <c r="K119" i="4" a="1"/>
  <c r="K119" i="4" s="1"/>
  <c r="S119" i="4" a="1"/>
  <c r="S119" i="4" s="1"/>
  <c r="AA119" i="4" a="1"/>
  <c r="AA119" i="4" s="1"/>
  <c r="AI119" i="4" a="1"/>
  <c r="AI119" i="4" s="1"/>
  <c r="AQ119" i="4" a="1"/>
  <c r="AQ119" i="4" s="1"/>
  <c r="AY119" i="4" a="1"/>
  <c r="AY119" i="4" s="1"/>
  <c r="BG119" i="4" a="1"/>
  <c r="BG119" i="4" s="1"/>
  <c r="T119" i="4" a="1"/>
  <c r="T119" i="4" s="1"/>
  <c r="AB119" i="4" a="1"/>
  <c r="AB119" i="4" s="1"/>
  <c r="AJ119" i="4" a="1"/>
  <c r="AJ119" i="4" s="1"/>
  <c r="AR119" i="4" a="1"/>
  <c r="AR119" i="4" s="1"/>
  <c r="AZ119" i="4" a="1"/>
  <c r="AZ119" i="4" s="1"/>
  <c r="F65" i="4"/>
  <c r="H65" i="4"/>
  <c r="P65" i="4"/>
  <c r="X65" i="4"/>
  <c r="AF65" i="4"/>
  <c r="AN65" i="4"/>
  <c r="AV65" i="4"/>
  <c r="BD65" i="4"/>
  <c r="I65" i="4"/>
  <c r="Q65" i="4"/>
  <c r="Y65" i="4"/>
  <c r="AG65" i="4"/>
  <c r="AO65" i="4"/>
  <c r="AW65" i="4"/>
  <c r="BE65" i="4"/>
  <c r="L65" i="4"/>
  <c r="V65" i="4"/>
  <c r="AH65" i="4"/>
  <c r="AR65" i="4"/>
  <c r="BB65" i="4"/>
  <c r="M65" i="4"/>
  <c r="W65" i="4"/>
  <c r="AI65" i="4"/>
  <c r="AS65" i="4"/>
  <c r="BC65" i="4"/>
  <c r="N65" i="4"/>
  <c r="Z65" i="4"/>
  <c r="AJ65" i="4"/>
  <c r="AT65" i="4"/>
  <c r="BF65" i="4"/>
  <c r="O65" i="4"/>
  <c r="AA65" i="4"/>
  <c r="AK65" i="4"/>
  <c r="AU65" i="4"/>
  <c r="BG65" i="4"/>
  <c r="R65" i="4"/>
  <c r="AB65" i="4"/>
  <c r="AL65" i="4"/>
  <c r="AX65" i="4"/>
  <c r="G65" i="4"/>
  <c r="S65" i="4"/>
  <c r="AC65" i="4"/>
  <c r="AM65" i="4"/>
  <c r="AY65" i="4"/>
  <c r="J65" i="4"/>
  <c r="T65" i="4"/>
  <c r="AD65" i="4"/>
  <c r="AP65" i="4"/>
  <c r="AZ65" i="4"/>
  <c r="K65" i="4"/>
  <c r="U65" i="4"/>
  <c r="AE65" i="4"/>
  <c r="AQ65" i="4"/>
  <c r="BA65" i="4"/>
  <c r="G54" i="4"/>
  <c r="O54" i="4"/>
  <c r="W54" i="4"/>
  <c r="AE54" i="4"/>
  <c r="AM54" i="4"/>
  <c r="AU54" i="4"/>
  <c r="BC54" i="4"/>
  <c r="H54" i="4"/>
  <c r="P54" i="4"/>
  <c r="X54" i="4"/>
  <c r="AF54" i="4"/>
  <c r="AN54" i="4"/>
  <c r="AV54" i="4"/>
  <c r="BD54" i="4"/>
  <c r="I54" i="4"/>
  <c r="Q54" i="4"/>
  <c r="Y54" i="4"/>
  <c r="AG54" i="4"/>
  <c r="AO54" i="4"/>
  <c r="AW54" i="4"/>
  <c r="BE54" i="4"/>
  <c r="J54" i="4"/>
  <c r="R54" i="4"/>
  <c r="Z54" i="4"/>
  <c r="AH54" i="4"/>
  <c r="AP54" i="4"/>
  <c r="AX54" i="4"/>
  <c r="BF54" i="4"/>
  <c r="K54" i="4"/>
  <c r="S54" i="4"/>
  <c r="AA54" i="4"/>
  <c r="AI54" i="4"/>
  <c r="AQ54" i="4"/>
  <c r="AY54" i="4"/>
  <c r="BG54" i="4"/>
  <c r="L54" i="4"/>
  <c r="T54" i="4"/>
  <c r="AB54" i="4"/>
  <c r="AJ54" i="4"/>
  <c r="AR54" i="4"/>
  <c r="AZ54" i="4"/>
  <c r="M54" i="4"/>
  <c r="U54" i="4"/>
  <c r="AC54" i="4"/>
  <c r="AK54" i="4"/>
  <c r="AS54" i="4"/>
  <c r="BA54" i="4"/>
  <c r="N54" i="4"/>
  <c r="V54" i="4"/>
  <c r="AD54" i="4"/>
  <c r="AL54" i="4"/>
  <c r="AT54" i="4"/>
  <c r="BB54" i="4"/>
  <c r="K40" i="4" a="1"/>
  <c r="K40" i="4" s="1"/>
  <c r="S40" i="4" a="1"/>
  <c r="S40" i="4" s="1"/>
  <c r="AA40" i="4" a="1"/>
  <c r="AA40" i="4" s="1"/>
  <c r="AI40" i="4" a="1"/>
  <c r="AI40" i="4" s="1"/>
  <c r="AQ40" i="4" a="1"/>
  <c r="AQ40" i="4" s="1"/>
  <c r="AY40" i="4" a="1"/>
  <c r="AY40" i="4" s="1"/>
  <c r="BG40" i="4" a="1"/>
  <c r="BG40" i="4" s="1"/>
  <c r="L40" i="4" a="1"/>
  <c r="L40" i="4" s="1"/>
  <c r="T40" i="4" a="1"/>
  <c r="T40" i="4" s="1"/>
  <c r="AB40" i="4" a="1"/>
  <c r="AB40" i="4" s="1"/>
  <c r="AJ40" i="4" a="1"/>
  <c r="AJ40" i="4" s="1"/>
  <c r="AR40" i="4" a="1"/>
  <c r="AR40" i="4" s="1"/>
  <c r="AZ40" i="4" a="1"/>
  <c r="AZ40" i="4" s="1"/>
  <c r="G40" i="4" a="1"/>
  <c r="G40" i="4" s="1"/>
  <c r="O40" i="4" a="1"/>
  <c r="O40" i="4" s="1"/>
  <c r="W40" i="4" a="1"/>
  <c r="W40" i="4" s="1"/>
  <c r="AE40" i="4" a="1"/>
  <c r="AE40" i="4" s="1"/>
  <c r="AM40" i="4" a="1"/>
  <c r="AM40" i="4" s="1"/>
  <c r="AU40" i="4" a="1"/>
  <c r="AU40" i="4" s="1"/>
  <c r="BC40" i="4" a="1"/>
  <c r="BC40" i="4" s="1"/>
  <c r="H40" i="4" a="1"/>
  <c r="H40" i="4" s="1"/>
  <c r="P40" i="4" a="1"/>
  <c r="P40" i="4" s="1"/>
  <c r="X40" i="4" a="1"/>
  <c r="X40" i="4" s="1"/>
  <c r="AF40" i="4" a="1"/>
  <c r="AF40" i="4" s="1"/>
  <c r="AN40" i="4" a="1"/>
  <c r="AN40" i="4" s="1"/>
  <c r="AV40" i="4" a="1"/>
  <c r="AV40" i="4" s="1"/>
  <c r="BD40" i="4" a="1"/>
  <c r="BD40" i="4" s="1"/>
  <c r="I40" i="4" a="1"/>
  <c r="I40" i="4" s="1"/>
  <c r="Q40" i="4" a="1"/>
  <c r="Q40" i="4" s="1"/>
  <c r="Y40" i="4" a="1"/>
  <c r="Y40" i="4" s="1"/>
  <c r="AG40" i="4" a="1"/>
  <c r="AG40" i="4" s="1"/>
  <c r="AO40" i="4" a="1"/>
  <c r="AO40" i="4" s="1"/>
  <c r="AW40" i="4" a="1"/>
  <c r="AW40" i="4" s="1"/>
  <c r="BE40" i="4" a="1"/>
  <c r="BE40" i="4" s="1"/>
  <c r="J40" i="4" a="1"/>
  <c r="J40" i="4" s="1"/>
  <c r="R40" i="4" a="1"/>
  <c r="R40" i="4" s="1"/>
  <c r="Z40" i="4" a="1"/>
  <c r="Z40" i="4" s="1"/>
  <c r="AH40" i="4" a="1"/>
  <c r="AH40" i="4" s="1"/>
  <c r="AP40" i="4" a="1"/>
  <c r="AP40" i="4" s="1"/>
  <c r="AX40" i="4" a="1"/>
  <c r="AX40" i="4" s="1"/>
  <c r="BF40" i="4" a="1"/>
  <c r="BF40" i="4" s="1"/>
  <c r="N40" i="4" a="1"/>
  <c r="N40" i="4" s="1"/>
  <c r="AT40" i="4" a="1"/>
  <c r="AT40" i="4" s="1"/>
  <c r="U40" i="4" a="1"/>
  <c r="U40" i="4" s="1"/>
  <c r="BA40" i="4" a="1"/>
  <c r="BA40" i="4" s="1"/>
  <c r="V40" i="4" a="1"/>
  <c r="V40" i="4" s="1"/>
  <c r="BB40" i="4" a="1"/>
  <c r="BB40" i="4" s="1"/>
  <c r="AC40" i="4" a="1"/>
  <c r="AC40" i="4" s="1"/>
  <c r="AD40" i="4" a="1"/>
  <c r="AD40" i="4" s="1"/>
  <c r="AK40" i="4" a="1"/>
  <c r="AK40" i="4" s="1"/>
  <c r="AL40" i="4" a="1"/>
  <c r="AL40" i="4" s="1"/>
  <c r="M40" i="4" a="1"/>
  <c r="M40" i="4" s="1"/>
  <c r="AS40" i="4" a="1"/>
  <c r="AS40" i="4" s="1"/>
  <c r="H29" i="4" a="1"/>
  <c r="H29" i="4" s="1"/>
  <c r="P29" i="4" a="1"/>
  <c r="P29" i="4" s="1"/>
  <c r="X29" i="4" a="1"/>
  <c r="X29" i="4" s="1"/>
  <c r="AF29" i="4" a="1"/>
  <c r="AF29" i="4" s="1"/>
  <c r="AN29" i="4" a="1"/>
  <c r="AN29" i="4" s="1"/>
  <c r="AV29" i="4" a="1"/>
  <c r="AV29" i="4" s="1"/>
  <c r="BD29" i="4" a="1"/>
  <c r="BD29" i="4" s="1"/>
  <c r="I29" i="4" a="1"/>
  <c r="I29" i="4" s="1"/>
  <c r="Q29" i="4" a="1"/>
  <c r="Q29" i="4" s="1"/>
  <c r="Y29" i="4" a="1"/>
  <c r="Y29" i="4" s="1"/>
  <c r="AG29" i="4" a="1"/>
  <c r="AG29" i="4" s="1"/>
  <c r="AO29" i="4" a="1"/>
  <c r="AO29" i="4" s="1"/>
  <c r="AW29" i="4" a="1"/>
  <c r="AW29" i="4" s="1"/>
  <c r="BE29" i="4" a="1"/>
  <c r="BE29" i="4" s="1"/>
  <c r="J29" i="4" a="1"/>
  <c r="J29" i="4" s="1"/>
  <c r="T29" i="4" a="1"/>
  <c r="T29" i="4" s="1"/>
  <c r="AD29" i="4" a="1"/>
  <c r="AD29" i="4" s="1"/>
  <c r="AP29" i="4" a="1"/>
  <c r="AP29" i="4" s="1"/>
  <c r="AZ29" i="4" a="1"/>
  <c r="AZ29" i="4" s="1"/>
  <c r="K29" i="4" a="1"/>
  <c r="K29" i="4" s="1"/>
  <c r="U29" i="4" a="1"/>
  <c r="U29" i="4" s="1"/>
  <c r="AE29" i="4" a="1"/>
  <c r="AE29" i="4" s="1"/>
  <c r="AQ29" i="4" a="1"/>
  <c r="AQ29" i="4" s="1"/>
  <c r="BA29" i="4" a="1"/>
  <c r="BA29" i="4" s="1"/>
  <c r="L29" i="4" a="1"/>
  <c r="L29" i="4" s="1"/>
  <c r="V29" i="4" a="1"/>
  <c r="V29" i="4" s="1"/>
  <c r="AH29" i="4" a="1"/>
  <c r="AH29" i="4" s="1"/>
  <c r="AR29" i="4" a="1"/>
  <c r="AR29" i="4" s="1"/>
  <c r="BB29" i="4" a="1"/>
  <c r="BB29" i="4" s="1"/>
  <c r="M29" i="4" a="1"/>
  <c r="M29" i="4" s="1"/>
  <c r="W29" i="4" a="1"/>
  <c r="W29" i="4" s="1"/>
  <c r="AI29" i="4" a="1"/>
  <c r="AI29" i="4" s="1"/>
  <c r="AS29" i="4" a="1"/>
  <c r="AS29" i="4" s="1"/>
  <c r="BC29" i="4" a="1"/>
  <c r="BC29" i="4" s="1"/>
  <c r="N29" i="4" a="1"/>
  <c r="N29" i="4" s="1"/>
  <c r="Z29" i="4" a="1"/>
  <c r="Z29" i="4" s="1"/>
  <c r="AJ29" i="4" a="1"/>
  <c r="AJ29" i="4" s="1"/>
  <c r="AT29" i="4" a="1"/>
  <c r="AT29" i="4" s="1"/>
  <c r="BF29" i="4" a="1"/>
  <c r="BF29" i="4" s="1"/>
  <c r="O29" i="4" a="1"/>
  <c r="O29" i="4" s="1"/>
  <c r="AA29" i="4" a="1"/>
  <c r="AA29" i="4" s="1"/>
  <c r="AK29" i="4" a="1"/>
  <c r="AK29" i="4" s="1"/>
  <c r="AU29" i="4" a="1"/>
  <c r="AU29" i="4" s="1"/>
  <c r="BG29" i="4" a="1"/>
  <c r="BG29" i="4" s="1"/>
  <c r="R29" i="4" a="1"/>
  <c r="R29" i="4" s="1"/>
  <c r="AB29" i="4" a="1"/>
  <c r="AB29" i="4" s="1"/>
  <c r="AL29" i="4" a="1"/>
  <c r="AL29" i="4" s="1"/>
  <c r="AX29" i="4" a="1"/>
  <c r="AX29" i="4" s="1"/>
  <c r="G29" i="4" a="1"/>
  <c r="G29" i="4" s="1"/>
  <c r="S29" i="4" a="1"/>
  <c r="S29" i="4" s="1"/>
  <c r="AC29" i="4" a="1"/>
  <c r="AC29" i="4" s="1"/>
  <c r="AM29" i="4" a="1"/>
  <c r="AM29" i="4" s="1"/>
  <c r="AY29" i="4" a="1"/>
  <c r="AY29" i="4" s="1"/>
  <c r="J15" i="4"/>
  <c r="R15" i="4"/>
  <c r="Z15" i="4"/>
  <c r="AH15" i="4"/>
  <c r="AP15" i="4"/>
  <c r="AX15" i="4"/>
  <c r="BF15" i="4"/>
  <c r="K15" i="4"/>
  <c r="S15" i="4"/>
  <c r="AA15" i="4"/>
  <c r="AI15" i="4"/>
  <c r="AQ15" i="4"/>
  <c r="AY15" i="4"/>
  <c r="BG15" i="4"/>
  <c r="H15" i="4"/>
  <c r="T15" i="4"/>
  <c r="AD15" i="4"/>
  <c r="AN15" i="4"/>
  <c r="AZ15" i="4"/>
  <c r="I15" i="4"/>
  <c r="U15" i="4"/>
  <c r="AE15" i="4"/>
  <c r="AO15" i="4"/>
  <c r="BA15" i="4"/>
  <c r="L15" i="4"/>
  <c r="V15" i="4"/>
  <c r="AF15" i="4"/>
  <c r="AR15" i="4"/>
  <c r="BB15" i="4"/>
  <c r="M15" i="4"/>
  <c r="W15" i="4"/>
  <c r="AG15" i="4"/>
  <c r="AS15" i="4"/>
  <c r="BC15" i="4"/>
  <c r="N15" i="4"/>
  <c r="X15" i="4"/>
  <c r="AJ15" i="4"/>
  <c r="AT15" i="4"/>
  <c r="BD15" i="4"/>
  <c r="O15" i="4"/>
  <c r="Y15" i="4"/>
  <c r="AK15" i="4"/>
  <c r="AU15" i="4"/>
  <c r="BE15" i="4"/>
  <c r="P15" i="4"/>
  <c r="AB15" i="4"/>
  <c r="AL15" i="4"/>
  <c r="AV15" i="4"/>
  <c r="G15" i="4"/>
  <c r="Q15" i="4"/>
  <c r="AC15" i="4"/>
  <c r="AM15" i="4"/>
  <c r="AW15" i="4"/>
  <c r="L103" i="4"/>
  <c r="T103" i="4"/>
  <c r="AB103" i="4"/>
  <c r="AJ103" i="4"/>
  <c r="AR103" i="4"/>
  <c r="AZ103" i="4"/>
  <c r="H103" i="4"/>
  <c r="P103" i="4"/>
  <c r="X103" i="4"/>
  <c r="AF103" i="4"/>
  <c r="AN103" i="4"/>
  <c r="AV103" i="4"/>
  <c r="BD103" i="4"/>
  <c r="J103" i="4"/>
  <c r="R103" i="4"/>
  <c r="Z103" i="4"/>
  <c r="AH103" i="4"/>
  <c r="AP103" i="4"/>
  <c r="K103" i="4"/>
  <c r="S103" i="4"/>
  <c r="AA103" i="4"/>
  <c r="AI103" i="4"/>
  <c r="AQ103" i="4"/>
  <c r="U103" i="4"/>
  <c r="AK103" i="4"/>
  <c r="AX103" i="4"/>
  <c r="V103" i="4"/>
  <c r="AL103" i="4"/>
  <c r="AY103" i="4"/>
  <c r="G103" i="4"/>
  <c r="W103" i="4"/>
  <c r="AM103" i="4"/>
  <c r="BA103" i="4"/>
  <c r="I103" i="4"/>
  <c r="Y103" i="4"/>
  <c r="AO103" i="4"/>
  <c r="BB103" i="4"/>
  <c r="M103" i="4"/>
  <c r="AC103" i="4"/>
  <c r="AS103" i="4"/>
  <c r="BC103" i="4"/>
  <c r="N103" i="4"/>
  <c r="AD103" i="4"/>
  <c r="AT103" i="4"/>
  <c r="BE103" i="4"/>
  <c r="O103" i="4"/>
  <c r="AE103" i="4"/>
  <c r="AU103" i="4"/>
  <c r="BF103" i="4"/>
  <c r="Q103" i="4"/>
  <c r="AG103" i="4"/>
  <c r="AW103" i="4"/>
  <c r="BG103" i="4"/>
  <c r="G181" i="4"/>
  <c r="O181" i="4"/>
  <c r="W181" i="4"/>
  <c r="AE181" i="4"/>
  <c r="AM181" i="4"/>
  <c r="AU181" i="4"/>
  <c r="BC181" i="4"/>
  <c r="H181" i="4"/>
  <c r="P181" i="4"/>
  <c r="X181" i="4"/>
  <c r="AF181" i="4"/>
  <c r="AN181" i="4"/>
  <c r="AV181" i="4"/>
  <c r="BD181" i="4"/>
  <c r="I181" i="4"/>
  <c r="Q181" i="4"/>
  <c r="Y181" i="4"/>
  <c r="AG181" i="4"/>
  <c r="AO181" i="4"/>
  <c r="AW181" i="4"/>
  <c r="BE181" i="4"/>
  <c r="J181" i="4"/>
  <c r="R181" i="4"/>
  <c r="Z181" i="4"/>
  <c r="AH181" i="4"/>
  <c r="AP181" i="4"/>
  <c r="AX181" i="4"/>
  <c r="BF181" i="4"/>
  <c r="K181" i="4"/>
  <c r="S181" i="4"/>
  <c r="AA181" i="4"/>
  <c r="AI181" i="4"/>
  <c r="AQ181" i="4"/>
  <c r="AY181" i="4"/>
  <c r="BG181" i="4"/>
  <c r="L181" i="4"/>
  <c r="T181" i="4"/>
  <c r="AB181" i="4"/>
  <c r="AJ181" i="4"/>
  <c r="AR181" i="4"/>
  <c r="AZ181" i="4"/>
  <c r="M181" i="4"/>
  <c r="U181" i="4"/>
  <c r="AC181" i="4"/>
  <c r="AK181" i="4"/>
  <c r="AS181" i="4"/>
  <c r="BA181" i="4"/>
  <c r="N181" i="4"/>
  <c r="V181" i="4"/>
  <c r="AD181" i="4"/>
  <c r="AL181" i="4"/>
  <c r="AT181" i="4"/>
  <c r="BB181" i="4"/>
  <c r="G261" i="4"/>
  <c r="O261" i="4"/>
  <c r="W261" i="4"/>
  <c r="AE261" i="4"/>
  <c r="AM261" i="4"/>
  <c r="AU261" i="4"/>
  <c r="BC261" i="4"/>
  <c r="I261" i="4"/>
  <c r="Q261" i="4"/>
  <c r="Y261" i="4"/>
  <c r="AG261" i="4"/>
  <c r="AO261" i="4"/>
  <c r="AW261" i="4"/>
  <c r="BE261" i="4"/>
  <c r="J261" i="4"/>
  <c r="R261" i="4"/>
  <c r="Z261" i="4"/>
  <c r="AH261" i="4"/>
  <c r="AP261" i="4"/>
  <c r="AX261" i="4"/>
  <c r="BF261" i="4"/>
  <c r="K261" i="4"/>
  <c r="S261" i="4"/>
  <c r="AA261" i="4"/>
  <c r="AI261" i="4"/>
  <c r="AQ261" i="4"/>
  <c r="AY261" i="4"/>
  <c r="BG261" i="4"/>
  <c r="L261" i="4"/>
  <c r="T261" i="4"/>
  <c r="AB261" i="4"/>
  <c r="AJ261" i="4"/>
  <c r="AR261" i="4"/>
  <c r="AZ261" i="4"/>
  <c r="M261" i="4"/>
  <c r="U261" i="4"/>
  <c r="AC261" i="4"/>
  <c r="AK261" i="4"/>
  <c r="AS261" i="4"/>
  <c r="BA261" i="4"/>
  <c r="N261" i="4"/>
  <c r="V261" i="4"/>
  <c r="AD261" i="4"/>
  <c r="AL261" i="4"/>
  <c r="AT261" i="4"/>
  <c r="BB261" i="4"/>
  <c r="AN261" i="4"/>
  <c r="AV261" i="4"/>
  <c r="BD261" i="4"/>
  <c r="H261" i="4"/>
  <c r="P261" i="4"/>
  <c r="X261" i="4"/>
  <c r="AF261" i="4"/>
  <c r="M341" i="4"/>
  <c r="U341" i="4"/>
  <c r="AC341" i="4"/>
  <c r="AS341" i="4"/>
  <c r="BA341" i="4"/>
  <c r="V341" i="4"/>
  <c r="AD341" i="4"/>
  <c r="AL341" i="4"/>
  <c r="AT341" i="4"/>
  <c r="BB341" i="4"/>
  <c r="G341" i="4"/>
  <c r="O341" i="4"/>
  <c r="AE341" i="4"/>
  <c r="AU341" i="4"/>
  <c r="BC341" i="4"/>
  <c r="P341" i="4"/>
  <c r="X341" i="4"/>
  <c r="AF341" i="4"/>
  <c r="AV341" i="4"/>
  <c r="BD341" i="4"/>
  <c r="AG341" i="4"/>
  <c r="AO341" i="4"/>
  <c r="AW341" i="4"/>
  <c r="BE341" i="4"/>
  <c r="J341" i="4"/>
  <c r="AH341" i="4"/>
  <c r="AP341" i="4"/>
  <c r="AX341" i="4"/>
  <c r="BF341" i="4"/>
  <c r="K341" i="4"/>
  <c r="S341" i="4"/>
  <c r="AI341" i="4"/>
  <c r="AQ341" i="4"/>
  <c r="BG341" i="4"/>
  <c r="L341" i="4"/>
  <c r="T341" i="4"/>
  <c r="AB341" i="4"/>
  <c r="AJ341" i="4"/>
  <c r="AR341" i="4"/>
  <c r="L413" i="4"/>
  <c r="T413" i="4"/>
  <c r="AB413" i="4"/>
  <c r="AJ413" i="4"/>
  <c r="AR413" i="4"/>
  <c r="AZ413" i="4"/>
  <c r="BM67" i="143" s="1"/>
  <c r="M413" i="4"/>
  <c r="U413" i="4"/>
  <c r="AC413" i="4"/>
  <c r="AK413" i="4"/>
  <c r="AS413" i="4"/>
  <c r="BA413" i="4"/>
  <c r="N413" i="4"/>
  <c r="G413" i="4"/>
  <c r="I413" i="4"/>
  <c r="Q413" i="4"/>
  <c r="Y413" i="4"/>
  <c r="AG413" i="4"/>
  <c r="AO413" i="4"/>
  <c r="AW413" i="4"/>
  <c r="BE413" i="4"/>
  <c r="S413" i="4"/>
  <c r="AF413" i="4"/>
  <c r="AT413" i="4"/>
  <c r="BF413" i="4"/>
  <c r="V413" i="4"/>
  <c r="AH413" i="4"/>
  <c r="AU413" i="4"/>
  <c r="BG413" i="4"/>
  <c r="H413" i="4"/>
  <c r="W413" i="4"/>
  <c r="AI413" i="4"/>
  <c r="AV413" i="4"/>
  <c r="J413" i="4"/>
  <c r="X413" i="4"/>
  <c r="AL413" i="4"/>
  <c r="AX413" i="4"/>
  <c r="K413" i="4"/>
  <c r="Z413" i="4"/>
  <c r="AM413" i="4"/>
  <c r="AY413" i="4"/>
  <c r="O413" i="4"/>
  <c r="AA413" i="4"/>
  <c r="AN413" i="4"/>
  <c r="BB413" i="4"/>
  <c r="P413" i="4"/>
  <c r="AD413" i="4"/>
  <c r="AP413" i="4"/>
  <c r="BC413" i="4"/>
  <c r="R413" i="4"/>
  <c r="AE413" i="4"/>
  <c r="AQ413" i="4"/>
  <c r="BD413" i="4"/>
  <c r="K424" i="4"/>
  <c r="S424" i="4"/>
  <c r="AA424" i="4"/>
  <c r="AI424" i="4"/>
  <c r="AQ424" i="4"/>
  <c r="AY424" i="4"/>
  <c r="BG424" i="4"/>
  <c r="L424" i="4"/>
  <c r="T424" i="4"/>
  <c r="AB424" i="4"/>
  <c r="AJ424" i="4"/>
  <c r="AR424" i="4"/>
  <c r="AZ424" i="4"/>
  <c r="M424" i="4"/>
  <c r="U424" i="4"/>
  <c r="AC424" i="4"/>
  <c r="AK424" i="4"/>
  <c r="AS424" i="4"/>
  <c r="BA424" i="4"/>
  <c r="N424" i="4"/>
  <c r="V424" i="4"/>
  <c r="AD424" i="4"/>
  <c r="AL424" i="4"/>
  <c r="AT424" i="4"/>
  <c r="BB424" i="4"/>
  <c r="G424" i="4"/>
  <c r="O424" i="4"/>
  <c r="W424" i="4"/>
  <c r="AE424" i="4"/>
  <c r="AM424" i="4"/>
  <c r="AU424" i="4"/>
  <c r="BC424" i="4"/>
  <c r="H424" i="4"/>
  <c r="P424" i="4"/>
  <c r="X424" i="4"/>
  <c r="AF424" i="4"/>
  <c r="AN424" i="4"/>
  <c r="AV424" i="4"/>
  <c r="BD424" i="4"/>
  <c r="I424" i="4"/>
  <c r="Q424" i="4"/>
  <c r="Y424" i="4"/>
  <c r="AG424" i="4"/>
  <c r="AO424" i="4"/>
  <c r="AW424" i="4"/>
  <c r="BE424" i="4"/>
  <c r="J424" i="4"/>
  <c r="R424" i="4"/>
  <c r="Z424" i="4"/>
  <c r="AH424" i="4"/>
  <c r="AP424" i="4"/>
  <c r="AX424" i="4"/>
  <c r="BF424" i="4"/>
  <c r="K408" i="4"/>
  <c r="S408" i="4"/>
  <c r="AA408" i="4"/>
  <c r="AI408" i="4"/>
  <c r="AQ408" i="4"/>
  <c r="AY408" i="4"/>
  <c r="BG408" i="4"/>
  <c r="L408" i="4"/>
  <c r="T408" i="4"/>
  <c r="AB408" i="4"/>
  <c r="AJ408" i="4"/>
  <c r="AR408" i="4"/>
  <c r="AZ408" i="4"/>
  <c r="M408" i="4"/>
  <c r="U408" i="4"/>
  <c r="AC408" i="4"/>
  <c r="AK408" i="4"/>
  <c r="AS408" i="4"/>
  <c r="BA408" i="4"/>
  <c r="N408" i="4"/>
  <c r="V408" i="4"/>
  <c r="AD408" i="4"/>
  <c r="AL408" i="4"/>
  <c r="AT408" i="4"/>
  <c r="BB408" i="4"/>
  <c r="H408" i="4"/>
  <c r="P408" i="4"/>
  <c r="X408" i="4"/>
  <c r="AF408" i="4"/>
  <c r="AN408" i="4"/>
  <c r="AV408" i="4"/>
  <c r="BD408" i="4"/>
  <c r="O408" i="4"/>
  <c r="AH408" i="4"/>
  <c r="BE408" i="4"/>
  <c r="Q408" i="4"/>
  <c r="AM408" i="4"/>
  <c r="BF408" i="4"/>
  <c r="R408" i="4"/>
  <c r="AO408" i="4"/>
  <c r="W408" i="4"/>
  <c r="AP408" i="4"/>
  <c r="Y408" i="4"/>
  <c r="AU408" i="4"/>
  <c r="G408" i="4"/>
  <c r="Z408" i="4"/>
  <c r="AW408" i="4"/>
  <c r="I408" i="4"/>
  <c r="AE408" i="4"/>
  <c r="AX408" i="4"/>
  <c r="J408" i="4"/>
  <c r="AG408" i="4"/>
  <c r="BC408" i="4"/>
  <c r="L384" i="4"/>
  <c r="T384" i="4"/>
  <c r="AB384" i="4"/>
  <c r="AJ384" i="4"/>
  <c r="AR384" i="4"/>
  <c r="AZ384" i="4"/>
  <c r="M384" i="4"/>
  <c r="U384" i="4"/>
  <c r="AC384" i="4"/>
  <c r="AK384" i="4"/>
  <c r="AS384" i="4"/>
  <c r="BA384" i="4"/>
  <c r="N384" i="4"/>
  <c r="V384" i="4"/>
  <c r="AD384" i="4"/>
  <c r="AL384" i="4"/>
  <c r="AT384" i="4"/>
  <c r="BB384" i="4"/>
  <c r="G384" i="4"/>
  <c r="O384" i="4"/>
  <c r="W384" i="4"/>
  <c r="AE384" i="4"/>
  <c r="AM384" i="4"/>
  <c r="AU384" i="4"/>
  <c r="BC384" i="4"/>
  <c r="H384" i="4"/>
  <c r="P384" i="4"/>
  <c r="X384" i="4"/>
  <c r="AF384" i="4"/>
  <c r="AN384" i="4"/>
  <c r="AV384" i="4"/>
  <c r="BD384" i="4"/>
  <c r="I384" i="4"/>
  <c r="Q384" i="4"/>
  <c r="Y384" i="4"/>
  <c r="AG384" i="4"/>
  <c r="AO384" i="4"/>
  <c r="AW384" i="4"/>
  <c r="BE384" i="4"/>
  <c r="J384" i="4"/>
  <c r="R384" i="4"/>
  <c r="Z384" i="4"/>
  <c r="AH384" i="4"/>
  <c r="AP384" i="4"/>
  <c r="AX384" i="4"/>
  <c r="BF384" i="4"/>
  <c r="K384" i="4"/>
  <c r="S384" i="4"/>
  <c r="AA384" i="4"/>
  <c r="AI384" i="4"/>
  <c r="AQ384" i="4"/>
  <c r="AY384" i="4"/>
  <c r="BG384" i="4"/>
  <c r="M368" i="4"/>
  <c r="U368" i="4"/>
  <c r="AC368" i="4"/>
  <c r="AK368" i="4"/>
  <c r="AS368" i="4"/>
  <c r="BA368" i="4"/>
  <c r="N368" i="4"/>
  <c r="V368" i="4"/>
  <c r="AD368" i="4"/>
  <c r="AL368" i="4"/>
  <c r="AT368" i="4"/>
  <c r="BB368" i="4"/>
  <c r="G368" i="4"/>
  <c r="O368" i="4"/>
  <c r="W368" i="4"/>
  <c r="AE368" i="4"/>
  <c r="AM368" i="4"/>
  <c r="AU368" i="4"/>
  <c r="BC368" i="4"/>
  <c r="H368" i="4"/>
  <c r="P368" i="4"/>
  <c r="X368" i="4"/>
  <c r="AF368" i="4"/>
  <c r="AN368" i="4"/>
  <c r="AV368" i="4"/>
  <c r="BD368" i="4"/>
  <c r="I368" i="4"/>
  <c r="Q368" i="4"/>
  <c r="Y368" i="4"/>
  <c r="AG368" i="4"/>
  <c r="AO368" i="4"/>
  <c r="AW368" i="4"/>
  <c r="BE368" i="4"/>
  <c r="J368" i="4"/>
  <c r="R368" i="4"/>
  <c r="Z368" i="4"/>
  <c r="AH368" i="4"/>
  <c r="AP368" i="4"/>
  <c r="AX368" i="4"/>
  <c r="BF368" i="4"/>
  <c r="K368" i="4"/>
  <c r="S368" i="4"/>
  <c r="AA368" i="4"/>
  <c r="AI368" i="4"/>
  <c r="AQ368" i="4"/>
  <c r="AY368" i="4"/>
  <c r="BG368" i="4"/>
  <c r="L368" i="4"/>
  <c r="T368" i="4"/>
  <c r="AB368" i="4"/>
  <c r="AJ368" i="4"/>
  <c r="AR368" i="4"/>
  <c r="AZ368" i="4"/>
  <c r="H352" i="4"/>
  <c r="P352" i="4"/>
  <c r="X352" i="4"/>
  <c r="AF352" i="4"/>
  <c r="AN352" i="4"/>
  <c r="AV352" i="4"/>
  <c r="BD352" i="4"/>
  <c r="I352" i="4"/>
  <c r="Q352" i="4"/>
  <c r="Y352" i="4"/>
  <c r="AG352" i="4"/>
  <c r="AO352" i="4"/>
  <c r="AW352" i="4"/>
  <c r="BE352" i="4"/>
  <c r="J352" i="4"/>
  <c r="R352" i="4"/>
  <c r="Z352" i="4"/>
  <c r="AH352" i="4"/>
  <c r="AP352" i="4"/>
  <c r="AX352" i="4"/>
  <c r="BF352" i="4"/>
  <c r="K352" i="4"/>
  <c r="S352" i="4"/>
  <c r="AA352" i="4"/>
  <c r="AI352" i="4"/>
  <c r="AQ352" i="4"/>
  <c r="AY352" i="4"/>
  <c r="BG352" i="4"/>
  <c r="L352" i="4"/>
  <c r="T352" i="4"/>
  <c r="AB352" i="4"/>
  <c r="AJ352" i="4"/>
  <c r="AR352" i="4"/>
  <c r="AZ352" i="4"/>
  <c r="M352" i="4"/>
  <c r="U352" i="4"/>
  <c r="AC352" i="4"/>
  <c r="AK352" i="4"/>
  <c r="AS352" i="4"/>
  <c r="BA352" i="4"/>
  <c r="N352" i="4"/>
  <c r="V352" i="4"/>
  <c r="AD352" i="4"/>
  <c r="AL352" i="4"/>
  <c r="AT352" i="4"/>
  <c r="BB352" i="4"/>
  <c r="G352" i="4"/>
  <c r="O352" i="4"/>
  <c r="W352" i="4"/>
  <c r="AE352" i="4"/>
  <c r="AM352" i="4"/>
  <c r="AU352" i="4"/>
  <c r="BC352" i="4"/>
  <c r="F336" i="4" a="1"/>
  <c r="F336" i="4" s="1"/>
  <c r="L336" i="4" a="1"/>
  <c r="L336" i="4" s="1"/>
  <c r="T336" i="4" a="1"/>
  <c r="T336" i="4" s="1"/>
  <c r="AB336" i="4" a="1"/>
  <c r="AB336" i="4" s="1"/>
  <c r="AJ336" i="4" a="1"/>
  <c r="AJ336" i="4" s="1"/>
  <c r="AR336" i="4" a="1"/>
  <c r="AR336" i="4" s="1"/>
  <c r="AZ336" i="4" a="1"/>
  <c r="AZ336" i="4" s="1"/>
  <c r="M336" i="4" a="1"/>
  <c r="M336" i="4" s="1"/>
  <c r="U336" i="4" a="1"/>
  <c r="U336" i="4" s="1"/>
  <c r="AC336" i="4" a="1"/>
  <c r="AC336" i="4" s="1"/>
  <c r="AK336" i="4" a="1"/>
  <c r="AK336" i="4" s="1"/>
  <c r="AS336" i="4" a="1"/>
  <c r="AS336" i="4" s="1"/>
  <c r="BA336" i="4" a="1"/>
  <c r="BA336" i="4" s="1"/>
  <c r="N336" i="4" a="1"/>
  <c r="N336" i="4" s="1"/>
  <c r="V336" i="4" a="1"/>
  <c r="V336" i="4" s="1"/>
  <c r="AD336" i="4" a="1"/>
  <c r="AD336" i="4" s="1"/>
  <c r="AL336" i="4" a="1"/>
  <c r="AL336" i="4" s="1"/>
  <c r="AT336" i="4" a="1"/>
  <c r="AT336" i="4" s="1"/>
  <c r="BB336" i="4" a="1"/>
  <c r="BB336" i="4" s="1"/>
  <c r="G336" i="4" a="1"/>
  <c r="G336" i="4" s="1"/>
  <c r="O336" i="4" a="1"/>
  <c r="O336" i="4" s="1"/>
  <c r="W336" i="4" a="1"/>
  <c r="W336" i="4" s="1"/>
  <c r="AE336" i="4" a="1"/>
  <c r="AE336" i="4" s="1"/>
  <c r="AM336" i="4" a="1"/>
  <c r="AM336" i="4" s="1"/>
  <c r="AU336" i="4" a="1"/>
  <c r="AU336" i="4" s="1"/>
  <c r="BC336" i="4" a="1"/>
  <c r="BC336" i="4" s="1"/>
  <c r="H336" i="4" a="1"/>
  <c r="H336" i="4" s="1"/>
  <c r="P336" i="4" a="1"/>
  <c r="P336" i="4" s="1"/>
  <c r="X336" i="4" a="1"/>
  <c r="X336" i="4" s="1"/>
  <c r="AF336" i="4" a="1"/>
  <c r="AF336" i="4" s="1"/>
  <c r="AN336" i="4" a="1"/>
  <c r="AN336" i="4" s="1"/>
  <c r="AV336" i="4" a="1"/>
  <c r="AV336" i="4" s="1"/>
  <c r="BD336" i="4" a="1"/>
  <c r="BD336" i="4" s="1"/>
  <c r="I336" i="4" a="1"/>
  <c r="I336" i="4" s="1"/>
  <c r="Q336" i="4" a="1"/>
  <c r="Q336" i="4" s="1"/>
  <c r="Y336" i="4" a="1"/>
  <c r="Y336" i="4" s="1"/>
  <c r="AG336" i="4" a="1"/>
  <c r="AG336" i="4" s="1"/>
  <c r="AO336" i="4" a="1"/>
  <c r="AO336" i="4" s="1"/>
  <c r="AW336" i="4" a="1"/>
  <c r="AW336" i="4" s="1"/>
  <c r="BE336" i="4" a="1"/>
  <c r="BE336" i="4" s="1"/>
  <c r="J336" i="4" a="1"/>
  <c r="J336" i="4" s="1"/>
  <c r="R336" i="4" a="1"/>
  <c r="R336" i="4" s="1"/>
  <c r="Z336" i="4" a="1"/>
  <c r="Z336" i="4" s="1"/>
  <c r="AH336" i="4" a="1"/>
  <c r="AH336" i="4" s="1"/>
  <c r="AP336" i="4" a="1"/>
  <c r="AP336" i="4" s="1"/>
  <c r="AX336" i="4" a="1"/>
  <c r="AX336" i="4" s="1"/>
  <c r="BF336" i="4" a="1"/>
  <c r="BF336" i="4" s="1"/>
  <c r="K336" i="4" a="1"/>
  <c r="K336" i="4" s="1"/>
  <c r="S336" i="4" a="1"/>
  <c r="S336" i="4" s="1"/>
  <c r="AA336" i="4" a="1"/>
  <c r="AA336" i="4" s="1"/>
  <c r="AI336" i="4" a="1"/>
  <c r="AI336" i="4" s="1"/>
  <c r="AQ336" i="4" a="1"/>
  <c r="AQ336" i="4" s="1"/>
  <c r="AY336" i="4" a="1"/>
  <c r="AY336" i="4" s="1"/>
  <c r="BG336" i="4" a="1"/>
  <c r="BG336" i="4" s="1"/>
  <c r="J320" i="4"/>
  <c r="AH320" i="4"/>
  <c r="AP320" i="4"/>
  <c r="AX320" i="4"/>
  <c r="BF320" i="4"/>
  <c r="K320" i="4"/>
  <c r="S320" i="4"/>
  <c r="AI320" i="4"/>
  <c r="AQ320" i="4"/>
  <c r="BG320" i="4"/>
  <c r="L320" i="4"/>
  <c r="T320" i="4"/>
  <c r="AB320" i="4"/>
  <c r="AJ320" i="4"/>
  <c r="AR320" i="4"/>
  <c r="M320" i="4"/>
  <c r="U320" i="4"/>
  <c r="AC320" i="4"/>
  <c r="AS320" i="4"/>
  <c r="BA320" i="4"/>
  <c r="V320" i="4"/>
  <c r="AD320" i="4"/>
  <c r="AL320" i="4"/>
  <c r="AT320" i="4"/>
  <c r="BB320" i="4"/>
  <c r="G320" i="4"/>
  <c r="O320" i="4"/>
  <c r="AE320" i="4"/>
  <c r="AU320" i="4"/>
  <c r="BC320" i="4"/>
  <c r="P320" i="4"/>
  <c r="X320" i="4"/>
  <c r="AF320" i="4"/>
  <c r="AV320" i="4"/>
  <c r="BD320" i="4"/>
  <c r="AO320" i="4"/>
  <c r="AW320" i="4"/>
  <c r="BE320" i="4"/>
  <c r="AG320" i="4"/>
  <c r="L272" i="4"/>
  <c r="T272" i="4"/>
  <c r="AB272" i="4"/>
  <c r="AJ272" i="4"/>
  <c r="AR272" i="4"/>
  <c r="V272" i="4"/>
  <c r="AD272" i="4"/>
  <c r="AL272" i="4"/>
  <c r="AT272" i="4"/>
  <c r="BB272" i="4"/>
  <c r="G272" i="4"/>
  <c r="O272" i="4"/>
  <c r="AE272" i="4"/>
  <c r="AU272" i="4"/>
  <c r="BC272" i="4"/>
  <c r="P272" i="4"/>
  <c r="X272" i="4"/>
  <c r="AF272" i="4"/>
  <c r="AV272" i="4"/>
  <c r="BD272" i="4"/>
  <c r="K272" i="4"/>
  <c r="S272" i="4"/>
  <c r="AI272" i="4"/>
  <c r="AQ272" i="4"/>
  <c r="BG272" i="4"/>
  <c r="BF272" i="4"/>
  <c r="AO272" i="4"/>
  <c r="U272" i="4"/>
  <c r="AP272" i="4"/>
  <c r="AS272" i="4"/>
  <c r="AW272" i="4"/>
  <c r="AC272" i="4"/>
  <c r="AX272" i="4"/>
  <c r="J272" i="4"/>
  <c r="AG272" i="4"/>
  <c r="BA272" i="4"/>
  <c r="M272" i="4"/>
  <c r="AH272" i="4"/>
  <c r="BE272" i="4"/>
  <c r="N280" i="4"/>
  <c r="V280" i="4"/>
  <c r="AD280" i="4"/>
  <c r="AL280" i="4"/>
  <c r="AT280" i="4"/>
  <c r="BB280" i="4"/>
  <c r="H280" i="4"/>
  <c r="P280" i="4"/>
  <c r="X280" i="4"/>
  <c r="AF280" i="4"/>
  <c r="AN280" i="4"/>
  <c r="AV280" i="4"/>
  <c r="BD280" i="4"/>
  <c r="I280" i="4"/>
  <c r="Q280" i="4"/>
  <c r="Y280" i="4"/>
  <c r="AG280" i="4"/>
  <c r="AO280" i="4"/>
  <c r="AW280" i="4"/>
  <c r="BE280" i="4"/>
  <c r="J280" i="4"/>
  <c r="R280" i="4"/>
  <c r="Z280" i="4"/>
  <c r="AH280" i="4"/>
  <c r="AP280" i="4"/>
  <c r="AX280" i="4"/>
  <c r="BF280" i="4"/>
  <c r="O280" i="4"/>
  <c r="AE280" i="4"/>
  <c r="AU280" i="4"/>
  <c r="S280" i="4"/>
  <c r="AI280" i="4"/>
  <c r="AY280" i="4"/>
  <c r="T280" i="4"/>
  <c r="AJ280" i="4"/>
  <c r="AZ280" i="4"/>
  <c r="U280" i="4"/>
  <c r="AK280" i="4"/>
  <c r="BA280" i="4"/>
  <c r="G280" i="4"/>
  <c r="W280" i="4"/>
  <c r="AM280" i="4"/>
  <c r="BC280" i="4"/>
  <c r="K280" i="4"/>
  <c r="AA280" i="4"/>
  <c r="AQ280" i="4"/>
  <c r="BG280" i="4"/>
  <c r="L280" i="4"/>
  <c r="AB280" i="4"/>
  <c r="AR280" i="4"/>
  <c r="M280" i="4"/>
  <c r="AC280" i="4"/>
  <c r="AS280" i="4"/>
  <c r="C288" i="4"/>
  <c r="C296" i="4"/>
  <c r="N256" i="4"/>
  <c r="V256" i="4"/>
  <c r="AD256" i="4"/>
  <c r="AL256" i="4"/>
  <c r="AT256" i="4"/>
  <c r="BB256" i="4"/>
  <c r="H256" i="4"/>
  <c r="P256" i="4"/>
  <c r="X256" i="4"/>
  <c r="AF256" i="4"/>
  <c r="AN256" i="4"/>
  <c r="AV256" i="4"/>
  <c r="BD256" i="4"/>
  <c r="I256" i="4"/>
  <c r="Q256" i="4"/>
  <c r="Y256" i="4"/>
  <c r="AG256" i="4"/>
  <c r="AO256" i="4"/>
  <c r="AW256" i="4"/>
  <c r="BE256" i="4"/>
  <c r="J256" i="4"/>
  <c r="R256" i="4"/>
  <c r="Z256" i="4"/>
  <c r="AH256" i="4"/>
  <c r="AP256" i="4"/>
  <c r="AX256" i="4"/>
  <c r="BF256" i="4"/>
  <c r="K256" i="4"/>
  <c r="S256" i="4"/>
  <c r="AA256" i="4"/>
  <c r="AI256" i="4"/>
  <c r="AQ256" i="4"/>
  <c r="AY256" i="4"/>
  <c r="BG256" i="4"/>
  <c r="L256" i="4"/>
  <c r="T256" i="4"/>
  <c r="AB256" i="4"/>
  <c r="AJ256" i="4"/>
  <c r="AR256" i="4"/>
  <c r="AZ256" i="4"/>
  <c r="M256" i="4"/>
  <c r="U256" i="4"/>
  <c r="AC256" i="4"/>
  <c r="AK256" i="4"/>
  <c r="AS256" i="4"/>
  <c r="BA256" i="4"/>
  <c r="G256" i="4"/>
  <c r="O256" i="4"/>
  <c r="W256" i="4"/>
  <c r="AE256" i="4"/>
  <c r="AM256" i="4"/>
  <c r="AU256" i="4"/>
  <c r="BC256" i="4"/>
  <c r="F240" i="4" a="1"/>
  <c r="F240" i="4" s="1"/>
  <c r="G240" i="4" a="1"/>
  <c r="G240" i="4" s="1"/>
  <c r="O240" i="4" a="1"/>
  <c r="O240" i="4" s="1"/>
  <c r="W240" i="4" a="1"/>
  <c r="W240" i="4" s="1"/>
  <c r="AE240" i="4" a="1"/>
  <c r="AE240" i="4" s="1"/>
  <c r="AM240" i="4" a="1"/>
  <c r="AM240" i="4" s="1"/>
  <c r="AU240" i="4" a="1"/>
  <c r="AU240" i="4" s="1"/>
  <c r="BC240" i="4" a="1"/>
  <c r="BC240" i="4" s="1"/>
  <c r="H240" i="4" a="1"/>
  <c r="H240" i="4" s="1"/>
  <c r="P240" i="4" a="1"/>
  <c r="P240" i="4" s="1"/>
  <c r="X240" i="4" a="1"/>
  <c r="X240" i="4" s="1"/>
  <c r="AF240" i="4" a="1"/>
  <c r="AF240" i="4" s="1"/>
  <c r="AN240" i="4" a="1"/>
  <c r="AN240" i="4" s="1"/>
  <c r="AV240" i="4" a="1"/>
  <c r="AV240" i="4" s="1"/>
  <c r="BD240" i="4" a="1"/>
  <c r="BD240" i="4" s="1"/>
  <c r="I240" i="4" a="1"/>
  <c r="I240" i="4" s="1"/>
  <c r="Q240" i="4" a="1"/>
  <c r="Q240" i="4" s="1"/>
  <c r="Y240" i="4" a="1"/>
  <c r="Y240" i="4" s="1"/>
  <c r="AG240" i="4" a="1"/>
  <c r="AG240" i="4" s="1"/>
  <c r="AO240" i="4" a="1"/>
  <c r="AO240" i="4" s="1"/>
  <c r="AW240" i="4" a="1"/>
  <c r="AW240" i="4" s="1"/>
  <c r="BE240" i="4" a="1"/>
  <c r="BE240" i="4" s="1"/>
  <c r="J240" i="4" a="1"/>
  <c r="J240" i="4" s="1"/>
  <c r="R240" i="4" a="1"/>
  <c r="R240" i="4" s="1"/>
  <c r="Z240" i="4" a="1"/>
  <c r="Z240" i="4" s="1"/>
  <c r="AH240" i="4" a="1"/>
  <c r="AH240" i="4" s="1"/>
  <c r="AP240" i="4" a="1"/>
  <c r="AP240" i="4" s="1"/>
  <c r="AX240" i="4" a="1"/>
  <c r="AX240" i="4" s="1"/>
  <c r="BF240" i="4" a="1"/>
  <c r="BF240" i="4" s="1"/>
  <c r="K240" i="4" a="1"/>
  <c r="K240" i="4" s="1"/>
  <c r="S240" i="4" a="1"/>
  <c r="S240" i="4" s="1"/>
  <c r="AA240" i="4" a="1"/>
  <c r="AA240" i="4" s="1"/>
  <c r="AI240" i="4" a="1"/>
  <c r="AI240" i="4" s="1"/>
  <c r="AQ240" i="4" a="1"/>
  <c r="AQ240" i="4" s="1"/>
  <c r="AY240" i="4" a="1"/>
  <c r="AY240" i="4" s="1"/>
  <c r="BG240" i="4" a="1"/>
  <c r="BG240" i="4" s="1"/>
  <c r="L240" i="4" a="1"/>
  <c r="L240" i="4" s="1"/>
  <c r="T240" i="4" a="1"/>
  <c r="T240" i="4" s="1"/>
  <c r="AB240" i="4" a="1"/>
  <c r="AB240" i="4" s="1"/>
  <c r="AJ240" i="4" a="1"/>
  <c r="AJ240" i="4" s="1"/>
  <c r="AR240" i="4" a="1"/>
  <c r="AR240" i="4" s="1"/>
  <c r="AZ240" i="4" a="1"/>
  <c r="AZ240" i="4" s="1"/>
  <c r="M240" i="4" a="1"/>
  <c r="M240" i="4" s="1"/>
  <c r="U240" i="4" a="1"/>
  <c r="U240" i="4" s="1"/>
  <c r="AC240" i="4" a="1"/>
  <c r="AC240" i="4" s="1"/>
  <c r="AK240" i="4" a="1"/>
  <c r="AK240" i="4" s="1"/>
  <c r="AS240" i="4" a="1"/>
  <c r="AS240" i="4" s="1"/>
  <c r="BA240" i="4" a="1"/>
  <c r="BA240" i="4" s="1"/>
  <c r="N240" i="4" a="1"/>
  <c r="N240" i="4" s="1"/>
  <c r="V240" i="4" a="1"/>
  <c r="V240" i="4" s="1"/>
  <c r="AD240" i="4" a="1"/>
  <c r="AD240" i="4" s="1"/>
  <c r="AL240" i="4" a="1"/>
  <c r="AL240" i="4" s="1"/>
  <c r="AT240" i="4" a="1"/>
  <c r="AT240" i="4" s="1"/>
  <c r="BB240" i="4" a="1"/>
  <c r="BB240" i="4" s="1"/>
  <c r="K224" i="4"/>
  <c r="S224" i="4"/>
  <c r="AA224" i="4"/>
  <c r="AI224" i="4"/>
  <c r="AQ224" i="4"/>
  <c r="AY224" i="4"/>
  <c r="BG224" i="4"/>
  <c r="L224" i="4"/>
  <c r="T224" i="4"/>
  <c r="AB224" i="4"/>
  <c r="AJ224" i="4"/>
  <c r="AR224" i="4"/>
  <c r="AZ224" i="4"/>
  <c r="M224" i="4"/>
  <c r="U224" i="4"/>
  <c r="AC224" i="4"/>
  <c r="AK224" i="4"/>
  <c r="AS224" i="4"/>
  <c r="BA224" i="4"/>
  <c r="N224" i="4"/>
  <c r="V224" i="4"/>
  <c r="AD224" i="4"/>
  <c r="AL224" i="4"/>
  <c r="AT224" i="4"/>
  <c r="BB224" i="4"/>
  <c r="G224" i="4"/>
  <c r="O224" i="4"/>
  <c r="W224" i="4"/>
  <c r="AE224" i="4"/>
  <c r="AM224" i="4"/>
  <c r="AU224" i="4"/>
  <c r="BC224" i="4"/>
  <c r="H224" i="4"/>
  <c r="P224" i="4"/>
  <c r="X224" i="4"/>
  <c r="AF224" i="4"/>
  <c r="AN224" i="4"/>
  <c r="AV224" i="4"/>
  <c r="BD224" i="4"/>
  <c r="I224" i="4"/>
  <c r="Q224" i="4"/>
  <c r="Y224" i="4"/>
  <c r="AG224" i="4"/>
  <c r="AO224" i="4"/>
  <c r="AW224" i="4"/>
  <c r="BE224" i="4"/>
  <c r="J224" i="4"/>
  <c r="R224" i="4"/>
  <c r="Z224" i="4"/>
  <c r="AH224" i="4"/>
  <c r="AP224" i="4"/>
  <c r="AX224" i="4"/>
  <c r="BF224" i="4"/>
  <c r="G208" i="4"/>
  <c r="O208" i="4"/>
  <c r="W208" i="4"/>
  <c r="AE208" i="4"/>
  <c r="AM208" i="4"/>
  <c r="AU208" i="4"/>
  <c r="BC208" i="4"/>
  <c r="H208" i="4"/>
  <c r="P208" i="4"/>
  <c r="X208" i="4"/>
  <c r="AF208" i="4"/>
  <c r="AN208" i="4"/>
  <c r="AV208" i="4"/>
  <c r="BD208" i="4"/>
  <c r="I208" i="4"/>
  <c r="Q208" i="4"/>
  <c r="Y208" i="4"/>
  <c r="AG208" i="4"/>
  <c r="AO208" i="4"/>
  <c r="AW208" i="4"/>
  <c r="BE208" i="4"/>
  <c r="J208" i="4"/>
  <c r="R208" i="4"/>
  <c r="Z208" i="4"/>
  <c r="AH208" i="4"/>
  <c r="AP208" i="4"/>
  <c r="AX208" i="4"/>
  <c r="BF208" i="4"/>
  <c r="K208" i="4"/>
  <c r="S208" i="4"/>
  <c r="AA208" i="4"/>
  <c r="AI208" i="4"/>
  <c r="AQ208" i="4"/>
  <c r="AY208" i="4"/>
  <c r="BG208" i="4"/>
  <c r="L208" i="4"/>
  <c r="T208" i="4"/>
  <c r="AB208" i="4"/>
  <c r="AJ208" i="4"/>
  <c r="AR208" i="4"/>
  <c r="AZ208" i="4"/>
  <c r="M208" i="4"/>
  <c r="U208" i="4"/>
  <c r="AC208" i="4"/>
  <c r="AK208" i="4"/>
  <c r="AS208" i="4"/>
  <c r="BA208" i="4"/>
  <c r="N208" i="4"/>
  <c r="V208" i="4"/>
  <c r="AD208" i="4"/>
  <c r="AL208" i="4"/>
  <c r="AT208" i="4"/>
  <c r="BB208" i="4"/>
  <c r="N176" i="4"/>
  <c r="V176" i="4"/>
  <c r="AD176" i="4"/>
  <c r="AL176" i="4"/>
  <c r="AT176" i="4"/>
  <c r="BB176" i="4"/>
  <c r="G176" i="4"/>
  <c r="O176" i="4"/>
  <c r="W176" i="4"/>
  <c r="AE176" i="4"/>
  <c r="AM176" i="4"/>
  <c r="AU176" i="4"/>
  <c r="BC176" i="4"/>
  <c r="H176" i="4"/>
  <c r="P176" i="4"/>
  <c r="X176" i="4"/>
  <c r="AF176" i="4"/>
  <c r="AN176" i="4"/>
  <c r="AV176" i="4"/>
  <c r="BD176" i="4"/>
  <c r="I176" i="4"/>
  <c r="Q176" i="4"/>
  <c r="Y176" i="4"/>
  <c r="AG176" i="4"/>
  <c r="AO176" i="4"/>
  <c r="AW176" i="4"/>
  <c r="BE176" i="4"/>
  <c r="J176" i="4"/>
  <c r="R176" i="4"/>
  <c r="Z176" i="4"/>
  <c r="AH176" i="4"/>
  <c r="AP176" i="4"/>
  <c r="AX176" i="4"/>
  <c r="BF176" i="4"/>
  <c r="K176" i="4"/>
  <c r="S176" i="4"/>
  <c r="AA176" i="4"/>
  <c r="AI176" i="4"/>
  <c r="AQ176" i="4"/>
  <c r="AY176" i="4"/>
  <c r="BG176" i="4"/>
  <c r="L176" i="4"/>
  <c r="T176" i="4"/>
  <c r="AB176" i="4"/>
  <c r="AJ176" i="4"/>
  <c r="AR176" i="4"/>
  <c r="AZ176" i="4"/>
  <c r="M176" i="4"/>
  <c r="U176" i="4"/>
  <c r="AC176" i="4"/>
  <c r="AK176" i="4"/>
  <c r="AS176" i="4"/>
  <c r="BA176" i="4"/>
  <c r="J160" i="4"/>
  <c r="R160" i="4"/>
  <c r="Z160" i="4"/>
  <c r="AH160" i="4"/>
  <c r="AP160" i="4"/>
  <c r="AX160" i="4"/>
  <c r="BF160" i="4"/>
  <c r="K160" i="4"/>
  <c r="S160" i="4"/>
  <c r="AA160" i="4"/>
  <c r="AI160" i="4"/>
  <c r="AQ160" i="4"/>
  <c r="AY160" i="4"/>
  <c r="BG160" i="4"/>
  <c r="L160" i="4"/>
  <c r="T160" i="4"/>
  <c r="AB160" i="4"/>
  <c r="AJ160" i="4"/>
  <c r="AR160" i="4"/>
  <c r="AZ160" i="4"/>
  <c r="M160" i="4"/>
  <c r="U160" i="4"/>
  <c r="AC160" i="4"/>
  <c r="AK160" i="4"/>
  <c r="AS160" i="4"/>
  <c r="BA160" i="4"/>
  <c r="N160" i="4"/>
  <c r="V160" i="4"/>
  <c r="AD160" i="4"/>
  <c r="AL160" i="4"/>
  <c r="AT160" i="4"/>
  <c r="BB160" i="4"/>
  <c r="G160" i="4"/>
  <c r="O160" i="4"/>
  <c r="W160" i="4"/>
  <c r="AE160" i="4"/>
  <c r="AM160" i="4"/>
  <c r="AU160" i="4"/>
  <c r="BC160" i="4"/>
  <c r="H160" i="4"/>
  <c r="P160" i="4"/>
  <c r="X160" i="4"/>
  <c r="AF160" i="4"/>
  <c r="AN160" i="4"/>
  <c r="AV160" i="4"/>
  <c r="BD160" i="4"/>
  <c r="I160" i="4"/>
  <c r="Q160" i="4"/>
  <c r="Y160" i="4"/>
  <c r="AG160" i="4"/>
  <c r="AO160" i="4"/>
  <c r="AW160" i="4"/>
  <c r="BE160" i="4"/>
  <c r="K144" i="4"/>
  <c r="S144" i="4"/>
  <c r="AI144" i="4"/>
  <c r="AQ144" i="4"/>
  <c r="BG144" i="4"/>
  <c r="L144" i="4"/>
  <c r="T144" i="4"/>
  <c r="AB144" i="4"/>
  <c r="AJ144" i="4"/>
  <c r="AR144" i="4"/>
  <c r="M144" i="4"/>
  <c r="U144" i="4"/>
  <c r="AC144" i="4"/>
  <c r="AS144" i="4"/>
  <c r="BA144" i="4"/>
  <c r="V144" i="4"/>
  <c r="AD144" i="4"/>
  <c r="AL144" i="4"/>
  <c r="AT144" i="4"/>
  <c r="BB144" i="4"/>
  <c r="G144" i="4"/>
  <c r="O144" i="4"/>
  <c r="AE144" i="4"/>
  <c r="AU144" i="4"/>
  <c r="BC144" i="4"/>
  <c r="P144" i="4"/>
  <c r="X144" i="4"/>
  <c r="AF144" i="4"/>
  <c r="AV144" i="4"/>
  <c r="BD144" i="4"/>
  <c r="AG144" i="4"/>
  <c r="AO144" i="4"/>
  <c r="AW144" i="4"/>
  <c r="BE144" i="4"/>
  <c r="J144" i="4"/>
  <c r="AH144" i="4"/>
  <c r="AP144" i="4"/>
  <c r="AX144" i="4"/>
  <c r="BF144" i="4"/>
  <c r="F129" i="4" a="1"/>
  <c r="F129" i="4" s="1"/>
  <c r="J129" i="4" a="1"/>
  <c r="J129" i="4" s="1"/>
  <c r="AH129" i="4" a="1"/>
  <c r="AH129" i="4" s="1"/>
  <c r="AP129" i="4" a="1"/>
  <c r="AP129" i="4" s="1"/>
  <c r="AX129" i="4" a="1"/>
  <c r="AX129" i="4" s="1"/>
  <c r="BF129" i="4" a="1"/>
  <c r="BF129" i="4" s="1"/>
  <c r="K129" i="4" a="1"/>
  <c r="K129" i="4" s="1"/>
  <c r="S129" i="4" a="1"/>
  <c r="S129" i="4" s="1"/>
  <c r="AI129" i="4" a="1"/>
  <c r="AI129" i="4" s="1"/>
  <c r="AQ129" i="4" a="1"/>
  <c r="AQ129" i="4" s="1"/>
  <c r="BG129" i="4" a="1"/>
  <c r="BG129" i="4" s="1"/>
  <c r="L129" i="4" a="1"/>
  <c r="L129" i="4" s="1"/>
  <c r="T129" i="4" a="1"/>
  <c r="T129" i="4" s="1"/>
  <c r="AB129" i="4" a="1"/>
  <c r="AB129" i="4" s="1"/>
  <c r="AJ129" i="4" a="1"/>
  <c r="AJ129" i="4" s="1"/>
  <c r="AR129" i="4" a="1"/>
  <c r="AR129" i="4" s="1"/>
  <c r="M129" i="4" a="1"/>
  <c r="M129" i="4" s="1"/>
  <c r="U129" i="4" a="1"/>
  <c r="U129" i="4" s="1"/>
  <c r="AC129" i="4" a="1"/>
  <c r="AC129" i="4" s="1"/>
  <c r="AS129" i="4" a="1"/>
  <c r="AS129" i="4" s="1"/>
  <c r="BA129" i="4" a="1"/>
  <c r="BA129" i="4" s="1"/>
  <c r="V129" i="4" a="1"/>
  <c r="V129" i="4" s="1"/>
  <c r="AD129" i="4" a="1"/>
  <c r="AD129" i="4" s="1"/>
  <c r="AL129" i="4" a="1"/>
  <c r="AL129" i="4" s="1"/>
  <c r="AT129" i="4" a="1"/>
  <c r="AT129" i="4" s="1"/>
  <c r="BB129" i="4" a="1"/>
  <c r="BB129" i="4" s="1"/>
  <c r="G129" i="4" a="1"/>
  <c r="G129" i="4" s="1"/>
  <c r="O129" i="4" a="1"/>
  <c r="O129" i="4" s="1"/>
  <c r="AE129" i="4" a="1"/>
  <c r="AE129" i="4" s="1"/>
  <c r="AU129" i="4" a="1"/>
  <c r="AU129" i="4" s="1"/>
  <c r="BC129" i="4" a="1"/>
  <c r="BC129" i="4" s="1"/>
  <c r="H129" i="4" a="1"/>
  <c r="H129" i="4" s="1"/>
  <c r="P129" i="4" a="1"/>
  <c r="P129" i="4" s="1"/>
  <c r="X129" i="4" a="1"/>
  <c r="X129" i="4" s="1"/>
  <c r="AF129" i="4" a="1"/>
  <c r="AF129" i="4" s="1"/>
  <c r="AV129" i="4" a="1"/>
  <c r="AV129" i="4" s="1"/>
  <c r="BD129" i="4" a="1"/>
  <c r="BD129" i="4" s="1"/>
  <c r="I129" i="4" a="1"/>
  <c r="I129" i="4" s="1"/>
  <c r="AG129" i="4" a="1"/>
  <c r="AG129" i="4" s="1"/>
  <c r="AO129" i="4" a="1"/>
  <c r="AO129" i="4" s="1"/>
  <c r="AW129" i="4" a="1"/>
  <c r="AW129" i="4" s="1"/>
  <c r="BE129" i="4" a="1"/>
  <c r="BE129" i="4" s="1"/>
  <c r="F118" i="4" a="1"/>
  <c r="F118" i="4" s="1"/>
  <c r="I118" i="4" a="1"/>
  <c r="I118" i="4" s="1"/>
  <c r="Q118" i="4" a="1"/>
  <c r="Q118" i="4" s="1"/>
  <c r="Y118" i="4" a="1"/>
  <c r="Y118" i="4" s="1"/>
  <c r="AG118" i="4" a="1"/>
  <c r="AG118" i="4" s="1"/>
  <c r="AO118" i="4" a="1"/>
  <c r="AO118" i="4" s="1"/>
  <c r="AW118" i="4" a="1"/>
  <c r="AW118" i="4" s="1"/>
  <c r="BE118" i="4" a="1"/>
  <c r="BE118" i="4" s="1"/>
  <c r="J118" i="4" a="1"/>
  <c r="J118" i="4" s="1"/>
  <c r="R118" i="4" a="1"/>
  <c r="R118" i="4" s="1"/>
  <c r="Z118" i="4" a="1"/>
  <c r="Z118" i="4" s="1"/>
  <c r="AH118" i="4" a="1"/>
  <c r="AH118" i="4" s="1"/>
  <c r="AP118" i="4" a="1"/>
  <c r="AP118" i="4" s="1"/>
  <c r="AX118" i="4" a="1"/>
  <c r="AX118" i="4" s="1"/>
  <c r="BF118" i="4" a="1"/>
  <c r="BF118" i="4" s="1"/>
  <c r="K118" i="4" a="1"/>
  <c r="K118" i="4" s="1"/>
  <c r="S118" i="4" a="1"/>
  <c r="S118" i="4" s="1"/>
  <c r="AA118" i="4" a="1"/>
  <c r="AA118" i="4" s="1"/>
  <c r="AI118" i="4" a="1"/>
  <c r="AI118" i="4" s="1"/>
  <c r="AQ118" i="4" a="1"/>
  <c r="AQ118" i="4" s="1"/>
  <c r="AY118" i="4" a="1"/>
  <c r="AY118" i="4" s="1"/>
  <c r="BG118" i="4" a="1"/>
  <c r="BG118" i="4" s="1"/>
  <c r="L118" i="4" a="1"/>
  <c r="L118" i="4" s="1"/>
  <c r="T118" i="4" a="1"/>
  <c r="T118" i="4" s="1"/>
  <c r="AB118" i="4" a="1"/>
  <c r="AB118" i="4" s="1"/>
  <c r="AJ118" i="4" a="1"/>
  <c r="AJ118" i="4" s="1"/>
  <c r="AR118" i="4" a="1"/>
  <c r="AR118" i="4" s="1"/>
  <c r="AZ118" i="4" a="1"/>
  <c r="AZ118" i="4" s="1"/>
  <c r="M118" i="4" a="1"/>
  <c r="M118" i="4" s="1"/>
  <c r="U118" i="4" a="1"/>
  <c r="U118" i="4" s="1"/>
  <c r="AC118" i="4" a="1"/>
  <c r="AC118" i="4" s="1"/>
  <c r="AK118" i="4" a="1"/>
  <c r="AK118" i="4" s="1"/>
  <c r="AS118" i="4" a="1"/>
  <c r="AS118" i="4" s="1"/>
  <c r="BA118" i="4" a="1"/>
  <c r="BA118" i="4" s="1"/>
  <c r="N118" i="4" a="1"/>
  <c r="N118" i="4" s="1"/>
  <c r="V118" i="4" a="1"/>
  <c r="V118" i="4" s="1"/>
  <c r="AD118" i="4" a="1"/>
  <c r="AD118" i="4" s="1"/>
  <c r="AL118" i="4" a="1"/>
  <c r="AL118" i="4" s="1"/>
  <c r="AT118" i="4" a="1"/>
  <c r="AT118" i="4" s="1"/>
  <c r="BB118" i="4" a="1"/>
  <c r="BB118" i="4" s="1"/>
  <c r="G118" i="4" a="1"/>
  <c r="G118" i="4" s="1"/>
  <c r="O118" i="4" a="1"/>
  <c r="O118" i="4" s="1"/>
  <c r="W118" i="4" a="1"/>
  <c r="W118" i="4" s="1"/>
  <c r="AE118" i="4" a="1"/>
  <c r="AE118" i="4" s="1"/>
  <c r="AM118" i="4" a="1"/>
  <c r="AM118" i="4" s="1"/>
  <c r="AU118" i="4" a="1"/>
  <c r="AU118" i="4" s="1"/>
  <c r="BC118" i="4" a="1"/>
  <c r="BC118" i="4" s="1"/>
  <c r="H118" i="4" a="1"/>
  <c r="H118" i="4" s="1"/>
  <c r="P118" i="4" a="1"/>
  <c r="P118" i="4" s="1"/>
  <c r="X118" i="4" a="1"/>
  <c r="X118" i="4" s="1"/>
  <c r="AF118" i="4" a="1"/>
  <c r="AF118" i="4" s="1"/>
  <c r="AN118" i="4" a="1"/>
  <c r="AN118" i="4" s="1"/>
  <c r="AV118" i="4" a="1"/>
  <c r="AV118" i="4" s="1"/>
  <c r="BD118" i="4" a="1"/>
  <c r="BD118" i="4" s="1"/>
  <c r="F64" i="4"/>
  <c r="G64" i="4"/>
  <c r="O64" i="4"/>
  <c r="W64" i="4"/>
  <c r="AE64" i="4"/>
  <c r="AM64" i="4"/>
  <c r="K64" i="4"/>
  <c r="S64" i="4"/>
  <c r="AA64" i="4"/>
  <c r="AI64" i="4"/>
  <c r="M64" i="4"/>
  <c r="U64" i="4"/>
  <c r="AC64" i="4"/>
  <c r="AK64" i="4"/>
  <c r="AS64" i="4"/>
  <c r="BA64" i="4"/>
  <c r="N64" i="4"/>
  <c r="V64" i="4"/>
  <c r="AD64" i="4"/>
  <c r="AL64" i="4"/>
  <c r="AT64" i="4"/>
  <c r="BB64" i="4"/>
  <c r="L64" i="4"/>
  <c r="AB64" i="4"/>
  <c r="AQ64" i="4"/>
  <c r="BC64" i="4"/>
  <c r="P64" i="4"/>
  <c r="AF64" i="4"/>
  <c r="AR64" i="4"/>
  <c r="BD64" i="4"/>
  <c r="Q64" i="4"/>
  <c r="AG64" i="4"/>
  <c r="AU64" i="4"/>
  <c r="BE64" i="4"/>
  <c r="R64" i="4"/>
  <c r="AH64" i="4"/>
  <c r="AV64" i="4"/>
  <c r="BF64" i="4"/>
  <c r="T64" i="4"/>
  <c r="AJ64" i="4"/>
  <c r="AW64" i="4"/>
  <c r="BG64" i="4"/>
  <c r="H64" i="4"/>
  <c r="X64" i="4"/>
  <c r="AN64" i="4"/>
  <c r="AX64" i="4"/>
  <c r="I64" i="4"/>
  <c r="Y64" i="4"/>
  <c r="AO64" i="4"/>
  <c r="AY64" i="4"/>
  <c r="J64" i="4"/>
  <c r="Z64" i="4"/>
  <c r="AP64" i="4"/>
  <c r="AZ64" i="4"/>
  <c r="F53" i="4" a="1"/>
  <c r="F53" i="4" s="1"/>
  <c r="L53" i="4" a="1"/>
  <c r="L53" i="4" s="1"/>
  <c r="T53" i="4" a="1"/>
  <c r="T53" i="4" s="1"/>
  <c r="AB53" i="4" a="1"/>
  <c r="AB53" i="4" s="1"/>
  <c r="AJ53" i="4" a="1"/>
  <c r="AJ53" i="4" s="1"/>
  <c r="AR53" i="4" a="1"/>
  <c r="AR53" i="4" s="1"/>
  <c r="AZ53" i="4" a="1"/>
  <c r="AZ53" i="4" s="1"/>
  <c r="M53" i="4" a="1"/>
  <c r="M53" i="4" s="1"/>
  <c r="U53" i="4" a="1"/>
  <c r="U53" i="4" s="1"/>
  <c r="AC53" i="4" a="1"/>
  <c r="AC53" i="4" s="1"/>
  <c r="AK53" i="4" a="1"/>
  <c r="AK53" i="4" s="1"/>
  <c r="AS53" i="4" a="1"/>
  <c r="AS53" i="4" s="1"/>
  <c r="BA53" i="4" a="1"/>
  <c r="BA53" i="4" s="1"/>
  <c r="N53" i="4" a="1"/>
  <c r="N53" i="4" s="1"/>
  <c r="V53" i="4" a="1"/>
  <c r="V53" i="4" s="1"/>
  <c r="AD53" i="4" a="1"/>
  <c r="AD53" i="4" s="1"/>
  <c r="AL53" i="4" a="1"/>
  <c r="AL53" i="4" s="1"/>
  <c r="AT53" i="4" a="1"/>
  <c r="AT53" i="4" s="1"/>
  <c r="BB53" i="4" a="1"/>
  <c r="BB53" i="4" s="1"/>
  <c r="G53" i="4" a="1"/>
  <c r="G53" i="4" s="1"/>
  <c r="O53" i="4" a="1"/>
  <c r="O53" i="4" s="1"/>
  <c r="W53" i="4" a="1"/>
  <c r="W53" i="4" s="1"/>
  <c r="AE53" i="4" a="1"/>
  <c r="AE53" i="4" s="1"/>
  <c r="AM53" i="4" a="1"/>
  <c r="AM53" i="4" s="1"/>
  <c r="AU53" i="4" a="1"/>
  <c r="AU53" i="4" s="1"/>
  <c r="BC53" i="4" a="1"/>
  <c r="BC53" i="4" s="1"/>
  <c r="H53" i="4" a="1"/>
  <c r="H53" i="4" s="1"/>
  <c r="P53" i="4" a="1"/>
  <c r="P53" i="4" s="1"/>
  <c r="X53" i="4" a="1"/>
  <c r="X53" i="4" s="1"/>
  <c r="AF53" i="4" a="1"/>
  <c r="AF53" i="4" s="1"/>
  <c r="AN53" i="4" a="1"/>
  <c r="AN53" i="4" s="1"/>
  <c r="AV53" i="4" a="1"/>
  <c r="AV53" i="4" s="1"/>
  <c r="BD53" i="4" a="1"/>
  <c r="BD53" i="4" s="1"/>
  <c r="I53" i="4" a="1"/>
  <c r="I53" i="4" s="1"/>
  <c r="Q53" i="4" a="1"/>
  <c r="Q53" i="4" s="1"/>
  <c r="Y53" i="4" a="1"/>
  <c r="Y53" i="4" s="1"/>
  <c r="AG53" i="4" a="1"/>
  <c r="AG53" i="4" s="1"/>
  <c r="AO53" i="4" a="1"/>
  <c r="AO53" i="4" s="1"/>
  <c r="AW53" i="4" a="1"/>
  <c r="AW53" i="4" s="1"/>
  <c r="BE53" i="4" a="1"/>
  <c r="BE53" i="4" s="1"/>
  <c r="J53" i="4" a="1"/>
  <c r="J53" i="4" s="1"/>
  <c r="R53" i="4" a="1"/>
  <c r="R53" i="4" s="1"/>
  <c r="Z53" i="4" a="1"/>
  <c r="Z53" i="4" s="1"/>
  <c r="AH53" i="4" a="1"/>
  <c r="AH53" i="4" s="1"/>
  <c r="AP53" i="4" a="1"/>
  <c r="AP53" i="4" s="1"/>
  <c r="AX53" i="4" a="1"/>
  <c r="AX53" i="4" s="1"/>
  <c r="BF53" i="4" a="1"/>
  <c r="BF53" i="4" s="1"/>
  <c r="K53" i="4" a="1"/>
  <c r="K53" i="4" s="1"/>
  <c r="S53" i="4" a="1"/>
  <c r="S53" i="4" s="1"/>
  <c r="AA53" i="4" a="1"/>
  <c r="AA53" i="4" s="1"/>
  <c r="AI53" i="4" a="1"/>
  <c r="AI53" i="4" s="1"/>
  <c r="AQ53" i="4" a="1"/>
  <c r="AQ53" i="4" s="1"/>
  <c r="AY53" i="4" a="1"/>
  <c r="AY53" i="4" s="1"/>
  <c r="BG53" i="4" a="1"/>
  <c r="BG53" i="4" s="1"/>
  <c r="F39" i="4" a="1"/>
  <c r="F39" i="4" s="1"/>
  <c r="H39" i="4" a="1"/>
  <c r="H39" i="4" s="1"/>
  <c r="P39" i="4" a="1"/>
  <c r="P39" i="4" s="1"/>
  <c r="X39" i="4" a="1"/>
  <c r="X39" i="4" s="1"/>
  <c r="AF39" i="4" a="1"/>
  <c r="AF39" i="4" s="1"/>
  <c r="AN39" i="4" a="1"/>
  <c r="AN39" i="4" s="1"/>
  <c r="AV39" i="4" a="1"/>
  <c r="AV39" i="4" s="1"/>
  <c r="BD39" i="4" a="1"/>
  <c r="BD39" i="4" s="1"/>
  <c r="I39" i="4" a="1"/>
  <c r="I39" i="4" s="1"/>
  <c r="Q39" i="4" a="1"/>
  <c r="Q39" i="4" s="1"/>
  <c r="Y39" i="4" a="1"/>
  <c r="Y39" i="4" s="1"/>
  <c r="AG39" i="4" a="1"/>
  <c r="AG39" i="4" s="1"/>
  <c r="AO39" i="4" a="1"/>
  <c r="AO39" i="4" s="1"/>
  <c r="AW39" i="4" a="1"/>
  <c r="AW39" i="4" s="1"/>
  <c r="BE39" i="4" a="1"/>
  <c r="BE39" i="4" s="1"/>
  <c r="J39" i="4" a="1"/>
  <c r="J39" i="4" s="1"/>
  <c r="R39" i="4" a="1"/>
  <c r="R39" i="4" s="1"/>
  <c r="Z39" i="4" a="1"/>
  <c r="Z39" i="4" s="1"/>
  <c r="AH39" i="4" a="1"/>
  <c r="AH39" i="4" s="1"/>
  <c r="K39" i="4" a="1"/>
  <c r="K39" i="4" s="1"/>
  <c r="S39" i="4" a="1"/>
  <c r="S39" i="4" s="1"/>
  <c r="AA39" i="4" a="1"/>
  <c r="AA39" i="4" s="1"/>
  <c r="AI39" i="4" a="1"/>
  <c r="AI39" i="4" s="1"/>
  <c r="L39" i="4" a="1"/>
  <c r="L39" i="4" s="1"/>
  <c r="T39" i="4" a="1"/>
  <c r="T39" i="4" s="1"/>
  <c r="AB39" i="4" a="1"/>
  <c r="AB39" i="4" s="1"/>
  <c r="AJ39" i="4" a="1"/>
  <c r="AJ39" i="4" s="1"/>
  <c r="AR39" i="4" a="1"/>
  <c r="AR39" i="4" s="1"/>
  <c r="AZ39" i="4" a="1"/>
  <c r="AZ39" i="4" s="1"/>
  <c r="M39" i="4" a="1"/>
  <c r="M39" i="4" s="1"/>
  <c r="U39" i="4" a="1"/>
  <c r="U39" i="4" s="1"/>
  <c r="AC39" i="4" a="1"/>
  <c r="AC39" i="4" s="1"/>
  <c r="AK39" i="4" a="1"/>
  <c r="AK39" i="4" s="1"/>
  <c r="AS39" i="4" a="1"/>
  <c r="AS39" i="4" s="1"/>
  <c r="BA39" i="4" a="1"/>
  <c r="BA39" i="4" s="1"/>
  <c r="N39" i="4" a="1"/>
  <c r="N39" i="4" s="1"/>
  <c r="V39" i="4" a="1"/>
  <c r="V39" i="4" s="1"/>
  <c r="AD39" i="4" a="1"/>
  <c r="AD39" i="4" s="1"/>
  <c r="AL39" i="4" a="1"/>
  <c r="AL39" i="4" s="1"/>
  <c r="AT39" i="4" a="1"/>
  <c r="AT39" i="4" s="1"/>
  <c r="BB39" i="4" a="1"/>
  <c r="BB39" i="4" s="1"/>
  <c r="G39" i="4" a="1"/>
  <c r="G39" i="4" s="1"/>
  <c r="O39" i="4" a="1"/>
  <c r="O39" i="4" s="1"/>
  <c r="W39" i="4" a="1"/>
  <c r="W39" i="4" s="1"/>
  <c r="AE39" i="4" a="1"/>
  <c r="AE39" i="4" s="1"/>
  <c r="AM39" i="4" a="1"/>
  <c r="AM39" i="4" s="1"/>
  <c r="AU39" i="4" a="1"/>
  <c r="AU39" i="4" s="1"/>
  <c r="BC39" i="4" a="1"/>
  <c r="BC39" i="4" s="1"/>
  <c r="AP39" i="4" a="1"/>
  <c r="AP39" i="4" s="1"/>
  <c r="AQ39" i="4" a="1"/>
  <c r="AQ39" i="4" s="1"/>
  <c r="AX39" i="4" a="1"/>
  <c r="AX39" i="4" s="1"/>
  <c r="AY39" i="4" a="1"/>
  <c r="AY39" i="4" s="1"/>
  <c r="BF39" i="4" a="1"/>
  <c r="BF39" i="4" s="1"/>
  <c r="BG39" i="4" a="1"/>
  <c r="BG39" i="4" s="1"/>
  <c r="F25" i="4" a="1"/>
  <c r="F25" i="4" s="1"/>
  <c r="H25" i="4" a="1"/>
  <c r="H25" i="4" s="1"/>
  <c r="J25" i="4" a="1"/>
  <c r="J25" i="4" s="1"/>
  <c r="R25" i="4" a="1"/>
  <c r="R25" i="4" s="1"/>
  <c r="Z25" i="4" a="1"/>
  <c r="Z25" i="4" s="1"/>
  <c r="AH25" i="4" a="1"/>
  <c r="AH25" i="4" s="1"/>
  <c r="AP25" i="4" a="1"/>
  <c r="AP25" i="4" s="1"/>
  <c r="AX25" i="4" a="1"/>
  <c r="AX25" i="4" s="1"/>
  <c r="BF25" i="4" a="1"/>
  <c r="BF25" i="4" s="1"/>
  <c r="K25" i="4" a="1"/>
  <c r="K25" i="4" s="1"/>
  <c r="S25" i="4" a="1"/>
  <c r="S25" i="4" s="1"/>
  <c r="AA25" i="4" a="1"/>
  <c r="AA25" i="4" s="1"/>
  <c r="AI25" i="4" a="1"/>
  <c r="AI25" i="4" s="1"/>
  <c r="AQ25" i="4" a="1"/>
  <c r="AQ25" i="4" s="1"/>
  <c r="AY25" i="4" a="1"/>
  <c r="AY25" i="4" s="1"/>
  <c r="BG25" i="4" a="1"/>
  <c r="BG25" i="4" s="1"/>
  <c r="N25" i="4" a="1"/>
  <c r="N25" i="4" s="1"/>
  <c r="X25" i="4" a="1"/>
  <c r="X25" i="4" s="1"/>
  <c r="AJ25" i="4" a="1"/>
  <c r="AJ25" i="4" s="1"/>
  <c r="AT25" i="4" a="1"/>
  <c r="AT25" i="4" s="1"/>
  <c r="BD25" i="4" a="1"/>
  <c r="BD25" i="4" s="1"/>
  <c r="O25" i="4" a="1"/>
  <c r="O25" i="4" s="1"/>
  <c r="Y25" i="4" a="1"/>
  <c r="Y25" i="4" s="1"/>
  <c r="AK25" i="4" a="1"/>
  <c r="AK25" i="4" s="1"/>
  <c r="AU25" i="4" a="1"/>
  <c r="AU25" i="4" s="1"/>
  <c r="BE25" i="4" a="1"/>
  <c r="BE25" i="4" s="1"/>
  <c r="P25" i="4" a="1"/>
  <c r="P25" i="4" s="1"/>
  <c r="AB25" i="4" a="1"/>
  <c r="AB25" i="4" s="1"/>
  <c r="AL25" i="4" a="1"/>
  <c r="AL25" i="4" s="1"/>
  <c r="AV25" i="4" a="1"/>
  <c r="AV25" i="4" s="1"/>
  <c r="Q25" i="4" a="1"/>
  <c r="Q25" i="4" s="1"/>
  <c r="AC25" i="4" a="1"/>
  <c r="AC25" i="4" s="1"/>
  <c r="AM25" i="4" a="1"/>
  <c r="AM25" i="4" s="1"/>
  <c r="AW25" i="4" a="1"/>
  <c r="AW25" i="4" s="1"/>
  <c r="G25" i="4" a="1"/>
  <c r="G25" i="4" s="1"/>
  <c r="T25" i="4" a="1"/>
  <c r="T25" i="4" s="1"/>
  <c r="AD25" i="4" a="1"/>
  <c r="AD25" i="4" s="1"/>
  <c r="AN25" i="4" a="1"/>
  <c r="AN25" i="4" s="1"/>
  <c r="AZ25" i="4" a="1"/>
  <c r="AZ25" i="4" s="1"/>
  <c r="I25" i="4" a="1"/>
  <c r="I25" i="4" s="1"/>
  <c r="U25" i="4" a="1"/>
  <c r="U25" i="4" s="1"/>
  <c r="AE25" i="4" a="1"/>
  <c r="AE25" i="4" s="1"/>
  <c r="AO25" i="4" a="1"/>
  <c r="AO25" i="4" s="1"/>
  <c r="BA25" i="4" a="1"/>
  <c r="BA25" i="4" s="1"/>
  <c r="L25" i="4" a="1"/>
  <c r="L25" i="4" s="1"/>
  <c r="V25" i="4" a="1"/>
  <c r="V25" i="4" s="1"/>
  <c r="AF25" i="4" a="1"/>
  <c r="AF25" i="4" s="1"/>
  <c r="AR25" i="4" a="1"/>
  <c r="AR25" i="4" s="1"/>
  <c r="BB25" i="4" a="1"/>
  <c r="BB25" i="4" s="1"/>
  <c r="M25" i="4" a="1"/>
  <c r="M25" i="4" s="1"/>
  <c r="W25" i="4" a="1"/>
  <c r="W25" i="4" s="1"/>
  <c r="AG25" i="4" a="1"/>
  <c r="AG25" i="4" s="1"/>
  <c r="AS25" i="4" a="1"/>
  <c r="AS25" i="4" s="1"/>
  <c r="BC25" i="4" a="1"/>
  <c r="BC25" i="4" s="1"/>
  <c r="G14" i="4"/>
  <c r="O14" i="4"/>
  <c r="W14" i="4"/>
  <c r="AE14" i="4"/>
  <c r="AM14" i="4"/>
  <c r="AU14" i="4"/>
  <c r="BC14" i="4"/>
  <c r="H14" i="4"/>
  <c r="P14" i="4"/>
  <c r="X14" i="4"/>
  <c r="AF14" i="4"/>
  <c r="AN14" i="4"/>
  <c r="AV14" i="4"/>
  <c r="BD14" i="4"/>
  <c r="I14" i="4"/>
  <c r="S14" i="4"/>
  <c r="AC14" i="4"/>
  <c r="AO14" i="4"/>
  <c r="AY14" i="4"/>
  <c r="J14" i="4"/>
  <c r="T14" i="4"/>
  <c r="AD14" i="4"/>
  <c r="AP14" i="4"/>
  <c r="AZ14" i="4"/>
  <c r="K14" i="4"/>
  <c r="U14" i="4"/>
  <c r="AG14" i="4"/>
  <c r="AQ14" i="4"/>
  <c r="BA14" i="4"/>
  <c r="L14" i="4"/>
  <c r="V14" i="4"/>
  <c r="AH14" i="4"/>
  <c r="AR14" i="4"/>
  <c r="BB14" i="4"/>
  <c r="M14" i="4"/>
  <c r="Y14" i="4"/>
  <c r="AI14" i="4"/>
  <c r="AS14" i="4"/>
  <c r="BE14" i="4"/>
  <c r="N14" i="4"/>
  <c r="Z14" i="4"/>
  <c r="AJ14" i="4"/>
  <c r="AT14" i="4"/>
  <c r="BF14" i="4"/>
  <c r="Q14" i="4"/>
  <c r="AA14" i="4"/>
  <c r="AK14" i="4"/>
  <c r="AW14" i="4"/>
  <c r="BG14" i="4"/>
  <c r="R14" i="4"/>
  <c r="AB14" i="4"/>
  <c r="AL14" i="4"/>
  <c r="AX14" i="4"/>
  <c r="I102" i="4"/>
  <c r="Q102" i="4"/>
  <c r="Y102" i="4"/>
  <c r="AG102" i="4"/>
  <c r="AO102" i="4"/>
  <c r="AW102" i="4"/>
  <c r="BE102" i="4"/>
  <c r="K102" i="4"/>
  <c r="S102" i="4"/>
  <c r="AA102" i="4"/>
  <c r="L102" i="4"/>
  <c r="T102" i="4"/>
  <c r="AB102" i="4"/>
  <c r="M102" i="4"/>
  <c r="U102" i="4"/>
  <c r="AC102" i="4"/>
  <c r="AK102" i="4"/>
  <c r="AS102" i="4"/>
  <c r="BA102" i="4"/>
  <c r="G102" i="4"/>
  <c r="O102" i="4"/>
  <c r="W102" i="4"/>
  <c r="AE102" i="4"/>
  <c r="AM102" i="4"/>
  <c r="AU102" i="4"/>
  <c r="BC102" i="4"/>
  <c r="H102" i="4"/>
  <c r="P102" i="4"/>
  <c r="X102" i="4"/>
  <c r="AF102" i="4"/>
  <c r="AN102" i="4"/>
  <c r="AV102" i="4"/>
  <c r="BD102" i="4"/>
  <c r="R102" i="4"/>
  <c r="AP102" i="4"/>
  <c r="BF102" i="4"/>
  <c r="V102" i="4"/>
  <c r="AQ102" i="4"/>
  <c r="BG102" i="4"/>
  <c r="Z102" i="4"/>
  <c r="AR102" i="4"/>
  <c r="AD102" i="4"/>
  <c r="AT102" i="4"/>
  <c r="AH102" i="4"/>
  <c r="AX102" i="4"/>
  <c r="AI102" i="4"/>
  <c r="AY102" i="4"/>
  <c r="J102" i="4"/>
  <c r="AJ102" i="4"/>
  <c r="AZ102" i="4"/>
  <c r="N102" i="4"/>
  <c r="AL102" i="4"/>
  <c r="BB102" i="4"/>
  <c r="N205" i="4"/>
  <c r="V205" i="4"/>
  <c r="AD205" i="4"/>
  <c r="AL205" i="4"/>
  <c r="AT205" i="4"/>
  <c r="BB205" i="4"/>
  <c r="G205" i="4"/>
  <c r="O205" i="4"/>
  <c r="W205" i="4"/>
  <c r="AE205" i="4"/>
  <c r="AM205" i="4"/>
  <c r="AU205" i="4"/>
  <c r="BC205" i="4"/>
  <c r="H205" i="4"/>
  <c r="P205" i="4"/>
  <c r="X205" i="4"/>
  <c r="AF205" i="4"/>
  <c r="AN205" i="4"/>
  <c r="AV205" i="4"/>
  <c r="BD205" i="4"/>
  <c r="I205" i="4"/>
  <c r="Q205" i="4"/>
  <c r="Y205" i="4"/>
  <c r="AG205" i="4"/>
  <c r="AO205" i="4"/>
  <c r="AW205" i="4"/>
  <c r="BE205" i="4"/>
  <c r="J205" i="4"/>
  <c r="R205" i="4"/>
  <c r="Z205" i="4"/>
  <c r="AH205" i="4"/>
  <c r="AP205" i="4"/>
  <c r="AX205" i="4"/>
  <c r="BF205" i="4"/>
  <c r="K205" i="4"/>
  <c r="S205" i="4"/>
  <c r="AA205" i="4"/>
  <c r="AI205" i="4"/>
  <c r="AQ205" i="4"/>
  <c r="AY205" i="4"/>
  <c r="BG205" i="4"/>
  <c r="L205" i="4"/>
  <c r="T205" i="4"/>
  <c r="AB205" i="4"/>
  <c r="AJ205" i="4"/>
  <c r="AR205" i="4"/>
  <c r="AZ205" i="4"/>
  <c r="M205" i="4"/>
  <c r="U205" i="4"/>
  <c r="AC205" i="4"/>
  <c r="AK205" i="4"/>
  <c r="AS205" i="4"/>
  <c r="BA205" i="4"/>
  <c r="K269" i="4"/>
  <c r="S269" i="4"/>
  <c r="AI269" i="4"/>
  <c r="AQ269" i="4"/>
  <c r="BG269" i="4"/>
  <c r="M269" i="4"/>
  <c r="U269" i="4"/>
  <c r="AC269" i="4"/>
  <c r="AS269" i="4"/>
  <c r="BA269" i="4"/>
  <c r="V269" i="4"/>
  <c r="AD269" i="4"/>
  <c r="AL269" i="4"/>
  <c r="AT269" i="4"/>
  <c r="BB269" i="4"/>
  <c r="G269" i="4"/>
  <c r="O269" i="4"/>
  <c r="AE269" i="4"/>
  <c r="AU269" i="4"/>
  <c r="BC269" i="4"/>
  <c r="P269" i="4"/>
  <c r="X269" i="4"/>
  <c r="AF269" i="4"/>
  <c r="AV269" i="4"/>
  <c r="BD269" i="4"/>
  <c r="AG269" i="4"/>
  <c r="AO269" i="4"/>
  <c r="J269" i="4"/>
  <c r="AH269" i="4"/>
  <c r="AP269" i="4"/>
  <c r="AX269" i="4"/>
  <c r="BF269" i="4"/>
  <c r="L269" i="4"/>
  <c r="T269" i="4"/>
  <c r="AB269" i="4"/>
  <c r="AJ269" i="4"/>
  <c r="AR269" i="4"/>
  <c r="AW269" i="4"/>
  <c r="BE269" i="4"/>
  <c r="G349" i="4"/>
  <c r="O349" i="4"/>
  <c r="W349" i="4"/>
  <c r="AE349" i="4"/>
  <c r="AM349" i="4"/>
  <c r="AU349" i="4"/>
  <c r="BC349" i="4"/>
  <c r="H349" i="4"/>
  <c r="P349" i="4"/>
  <c r="X349" i="4"/>
  <c r="AF349" i="4"/>
  <c r="AN349" i="4"/>
  <c r="AV349" i="4"/>
  <c r="BD349" i="4"/>
  <c r="I349" i="4"/>
  <c r="Q349" i="4"/>
  <c r="Y349" i="4"/>
  <c r="AG349" i="4"/>
  <c r="AO349" i="4"/>
  <c r="AW349" i="4"/>
  <c r="BE349" i="4"/>
  <c r="J349" i="4"/>
  <c r="R349" i="4"/>
  <c r="Z349" i="4"/>
  <c r="AH349" i="4"/>
  <c r="AP349" i="4"/>
  <c r="AX349" i="4"/>
  <c r="BF349" i="4"/>
  <c r="K349" i="4"/>
  <c r="S349" i="4"/>
  <c r="AA349" i="4"/>
  <c r="AI349" i="4"/>
  <c r="AQ349" i="4"/>
  <c r="AY349" i="4"/>
  <c r="BG349" i="4"/>
  <c r="L349" i="4"/>
  <c r="T349" i="4"/>
  <c r="AB349" i="4"/>
  <c r="AJ349" i="4"/>
  <c r="AR349" i="4"/>
  <c r="AZ349" i="4"/>
  <c r="M349" i="4"/>
  <c r="U349" i="4"/>
  <c r="AC349" i="4"/>
  <c r="AK349" i="4"/>
  <c r="AS349" i="4"/>
  <c r="BA349" i="4"/>
  <c r="N349" i="4"/>
  <c r="V349" i="4"/>
  <c r="AD349" i="4"/>
  <c r="AL349" i="4"/>
  <c r="AT349" i="4"/>
  <c r="BB349" i="4"/>
  <c r="C429" i="4"/>
  <c r="M429" i="4" s="1" a="1"/>
  <c r="M429" i="4" s="1"/>
  <c r="J421" i="4"/>
  <c r="R421" i="4"/>
  <c r="Z421" i="4"/>
  <c r="AH421" i="4"/>
  <c r="AP421" i="4"/>
  <c r="AX421" i="4"/>
  <c r="BF421" i="4"/>
  <c r="K421" i="4"/>
  <c r="S421" i="4"/>
  <c r="AA421" i="4"/>
  <c r="AI421" i="4"/>
  <c r="AQ421" i="4"/>
  <c r="AY421" i="4"/>
  <c r="BG421" i="4"/>
  <c r="L421" i="4"/>
  <c r="T421" i="4"/>
  <c r="AB421" i="4"/>
  <c r="AJ421" i="4"/>
  <c r="AR421" i="4"/>
  <c r="AZ421" i="4"/>
  <c r="M421" i="4"/>
  <c r="U421" i="4"/>
  <c r="AC421" i="4"/>
  <c r="AK421" i="4"/>
  <c r="AS421" i="4"/>
  <c r="BA421" i="4"/>
  <c r="N421" i="4"/>
  <c r="V421" i="4"/>
  <c r="AD421" i="4"/>
  <c r="AL421" i="4"/>
  <c r="AT421" i="4"/>
  <c r="BB421" i="4"/>
  <c r="G421" i="4"/>
  <c r="O421" i="4"/>
  <c r="W421" i="4"/>
  <c r="AE421" i="4"/>
  <c r="AM421" i="4"/>
  <c r="AU421" i="4"/>
  <c r="BC421" i="4"/>
  <c r="H421" i="4"/>
  <c r="P421" i="4"/>
  <c r="X421" i="4"/>
  <c r="AF421" i="4"/>
  <c r="AN421" i="4"/>
  <c r="AV421" i="4"/>
  <c r="BD421" i="4"/>
  <c r="I421" i="4"/>
  <c r="Q421" i="4"/>
  <c r="Y421" i="4"/>
  <c r="AG421" i="4"/>
  <c r="AO421" i="4"/>
  <c r="AW421" i="4"/>
  <c r="BE421" i="4"/>
  <c r="I99" i="4"/>
  <c r="N99" i="4"/>
  <c r="H99" i="4"/>
  <c r="G99" i="4"/>
  <c r="K99" i="4"/>
  <c r="J99" i="4"/>
  <c r="L99" i="4"/>
  <c r="AM227" i="4"/>
  <c r="AM54" i="143" s="1"/>
  <c r="Q99" i="4"/>
  <c r="P99" i="4"/>
  <c r="W251" i="4"/>
  <c r="AP32" i="143" s="1"/>
  <c r="F35" i="4"/>
  <c r="K11" i="143" s="1"/>
  <c r="K9" i="143" s="1"/>
  <c r="N67" i="4"/>
  <c r="L67" i="4"/>
  <c r="O17" i="143" s="1"/>
  <c r="K67" i="4"/>
  <c r="O16" i="143" s="1"/>
  <c r="J67" i="4"/>
  <c r="O15" i="143" s="1"/>
  <c r="BE419" i="4"/>
  <c r="BN75" i="143" s="1"/>
  <c r="W419" i="4"/>
  <c r="BN32" i="143" s="1"/>
  <c r="I419" i="4"/>
  <c r="BN14" i="143" s="1"/>
  <c r="AX411" i="4"/>
  <c r="BM65" i="143" s="1"/>
  <c r="AP411" i="4"/>
  <c r="BM57" i="143" s="1"/>
  <c r="Z411" i="4"/>
  <c r="BM35" i="143" s="1"/>
  <c r="Q411" i="4"/>
  <c r="BM22" i="143" s="1"/>
  <c r="AR403" i="4"/>
  <c r="BL59" i="143" s="1"/>
  <c r="AJ403" i="4"/>
  <c r="BL49" i="143" s="1"/>
  <c r="AB403" i="4"/>
  <c r="BL37" i="143" s="1"/>
  <c r="S403" i="4"/>
  <c r="BL26" i="143" s="1"/>
  <c r="BA387" i="4"/>
  <c r="BI70" i="143" s="1"/>
  <c r="AT387" i="4"/>
  <c r="BI61" i="143" s="1"/>
  <c r="AL387" i="4"/>
  <c r="BI51" i="143" s="1"/>
  <c r="AD387" i="4"/>
  <c r="BI39" i="143" s="1"/>
  <c r="U387" i="4"/>
  <c r="BI28" i="143" s="1"/>
  <c r="BF379" i="4"/>
  <c r="BH76" i="143" s="1"/>
  <c r="X379" i="4"/>
  <c r="BH33" i="143" s="1"/>
  <c r="P379" i="4"/>
  <c r="BH21" i="143" s="1"/>
  <c r="AR371" i="4"/>
  <c r="BG59" i="143" s="1"/>
  <c r="AJ371" i="4"/>
  <c r="BG49" i="143" s="1"/>
  <c r="AB371" i="4"/>
  <c r="BG37" i="143" s="1"/>
  <c r="S371" i="4"/>
  <c r="BG26" i="143" s="1"/>
  <c r="AT363" i="4"/>
  <c r="BE61" i="143" s="1"/>
  <c r="AL363" i="4"/>
  <c r="BE51" i="143" s="1"/>
  <c r="AD363" i="4"/>
  <c r="BE39" i="143" s="1"/>
  <c r="AU355" i="4"/>
  <c r="BD62" i="143" s="1"/>
  <c r="AM355" i="4"/>
  <c r="BD54" i="143" s="1"/>
  <c r="BG347" i="4"/>
  <c r="BC77" i="143" s="1"/>
  <c r="AX347" i="4"/>
  <c r="BC65" i="143" s="1"/>
  <c r="AP347" i="4"/>
  <c r="BC57" i="143" s="1"/>
  <c r="AH347" i="4"/>
  <c r="BC47" i="143" s="1"/>
  <c r="Z347" i="4"/>
  <c r="BC35" i="143" s="1"/>
  <c r="Q347" i="4"/>
  <c r="BC22" i="143" s="1"/>
  <c r="AA331" i="4"/>
  <c r="BA36" i="143" s="1"/>
  <c r="R331" i="4"/>
  <c r="BA25" i="143" s="1"/>
  <c r="AT323" i="4"/>
  <c r="AL323" i="4"/>
  <c r="AZ51" i="143" s="1"/>
  <c r="U323" i="4"/>
  <c r="AZ28" i="143" s="1"/>
  <c r="BF315" i="4"/>
  <c r="AY76" i="143" s="1"/>
  <c r="AQ307" i="4"/>
  <c r="AX58" i="143" s="1"/>
  <c r="R307" i="4"/>
  <c r="AX25" i="143" s="1"/>
  <c r="BG299" i="4"/>
  <c r="AW77" i="143" s="1"/>
  <c r="AX299" i="4"/>
  <c r="AW65" i="143" s="1"/>
  <c r="AO299" i="4"/>
  <c r="AW56" i="143" s="1"/>
  <c r="AG299" i="4"/>
  <c r="AW46" i="143" s="1"/>
  <c r="X299" i="4"/>
  <c r="AW33" i="143" s="1"/>
  <c r="BA259" i="4"/>
  <c r="AQ70" i="143" s="1"/>
  <c r="AK259" i="4"/>
  <c r="AQ50" i="143" s="1"/>
  <c r="T259" i="4"/>
  <c r="AQ27" i="143" s="1"/>
  <c r="BE251" i="4"/>
  <c r="AP75" i="143" s="1"/>
  <c r="AW243" i="4"/>
  <c r="AO64" i="143" s="1"/>
  <c r="AF243" i="4"/>
  <c r="AO41" i="143" s="1"/>
  <c r="Q227" i="4"/>
  <c r="AM22" i="143" s="1"/>
  <c r="AV203" i="4"/>
  <c r="BG179" i="4"/>
  <c r="AE77" i="143" s="1"/>
  <c r="AX171" i="4"/>
  <c r="AD65" i="143" s="1"/>
  <c r="AP171" i="4"/>
  <c r="AD57" i="143" s="1"/>
  <c r="AH171" i="4"/>
  <c r="AD47" i="143" s="1"/>
  <c r="X171" i="4"/>
  <c r="AD33" i="143" s="1"/>
  <c r="P171" i="4"/>
  <c r="AD21" i="143" s="1"/>
  <c r="AQ147" i="4"/>
  <c r="AA58" i="143" s="1"/>
  <c r="Q147" i="4"/>
  <c r="AA22" i="143" s="1"/>
  <c r="AX123" i="4"/>
  <c r="W65" i="143" s="1"/>
  <c r="AP123" i="4"/>
  <c r="W57" i="143" s="1"/>
  <c r="AH123" i="4"/>
  <c r="W47" i="143" s="1"/>
  <c r="W44" i="143" s="1"/>
  <c r="AA115" i="4"/>
  <c r="V36" i="143" s="1"/>
  <c r="V30" i="143" s="1"/>
  <c r="Q115" i="4"/>
  <c r="V22" i="143" s="1"/>
  <c r="AR91" i="4"/>
  <c r="R59" i="143" s="1"/>
  <c r="N387" i="4"/>
  <c r="BI19" i="143" s="1"/>
  <c r="N155" i="4"/>
  <c r="AB19" i="143" s="1"/>
  <c r="J387" i="4"/>
  <c r="BI15" i="143" s="1"/>
  <c r="J323" i="4"/>
  <c r="AZ15" i="143" s="1"/>
  <c r="AT35" i="4"/>
  <c r="K61" i="143" s="1"/>
  <c r="AO43" i="4"/>
  <c r="L56" i="143" s="1"/>
  <c r="H171" i="4"/>
  <c r="AD13" i="143" s="1"/>
  <c r="H115" i="4"/>
  <c r="V13" i="143" s="1"/>
  <c r="X11" i="4"/>
  <c r="H33" i="143" s="1"/>
  <c r="F33" i="143" s="1"/>
  <c r="Q11" i="4"/>
  <c r="H22" i="143" s="1"/>
  <c r="F22" i="143" s="1"/>
  <c r="AU419" i="4"/>
  <c r="BN62" i="143" s="1"/>
  <c r="AM419" i="4"/>
  <c r="BN54" i="143" s="1"/>
  <c r="AE419" i="4"/>
  <c r="BN40" i="143" s="1"/>
  <c r="V419" i="4"/>
  <c r="BN29" i="143" s="1"/>
  <c r="BG411" i="4"/>
  <c r="BM77" i="143" s="1"/>
  <c r="AW411" i="4"/>
  <c r="BM64" i="143" s="1"/>
  <c r="AO411" i="4"/>
  <c r="BM56" i="143" s="1"/>
  <c r="AG411" i="4"/>
  <c r="BM46" i="143" s="1"/>
  <c r="X411" i="4"/>
  <c r="BM33" i="143" s="1"/>
  <c r="P411" i="4"/>
  <c r="BM21" i="143" s="1"/>
  <c r="R403" i="4"/>
  <c r="BL25" i="143" s="1"/>
  <c r="BE379" i="4"/>
  <c r="BH75" i="143" s="1"/>
  <c r="AV379" i="4"/>
  <c r="BH63" i="143" s="1"/>
  <c r="AN379" i="4"/>
  <c r="BH55" i="143" s="1"/>
  <c r="AF379" i="4"/>
  <c r="BH41" i="143" s="1"/>
  <c r="AQ371" i="4"/>
  <c r="BG58" i="143" s="1"/>
  <c r="AA371" i="4"/>
  <c r="BG36" i="143" s="1"/>
  <c r="R371" i="4"/>
  <c r="BG25" i="143" s="1"/>
  <c r="BA363" i="4"/>
  <c r="BE70" i="143" s="1"/>
  <c r="AS363" i="4"/>
  <c r="BE60" i="143" s="1"/>
  <c r="AC363" i="4"/>
  <c r="BE38" i="143" s="1"/>
  <c r="T363" i="4"/>
  <c r="BE27" i="143" s="1"/>
  <c r="BE355" i="4"/>
  <c r="BD75" i="143" s="1"/>
  <c r="AD355" i="4"/>
  <c r="BD39" i="143" s="1"/>
  <c r="BF347" i="4"/>
  <c r="BC76" i="143" s="1"/>
  <c r="AX339" i="4"/>
  <c r="BB65" i="143" s="1"/>
  <c r="AO339" i="4"/>
  <c r="BB56" i="143" s="1"/>
  <c r="AG339" i="4"/>
  <c r="BB46" i="143" s="1"/>
  <c r="P339" i="4"/>
  <c r="BB21" i="143" s="1"/>
  <c r="AK323" i="4"/>
  <c r="AZ50" i="143" s="1"/>
  <c r="AV315" i="4"/>
  <c r="AY63" i="143" s="1"/>
  <c r="AY307" i="4"/>
  <c r="AX66" i="143" s="1"/>
  <c r="Z307" i="4"/>
  <c r="AX35" i="143" s="1"/>
  <c r="AN299" i="4"/>
  <c r="AW55" i="143" s="1"/>
  <c r="W299" i="4"/>
  <c r="AW32" i="143" s="1"/>
  <c r="I299" i="4"/>
  <c r="AW14" i="143" s="1"/>
  <c r="AP275" i="4"/>
  <c r="AT57" i="143" s="1"/>
  <c r="AG275" i="4"/>
  <c r="AT46" i="143" s="1"/>
  <c r="X275" i="4"/>
  <c r="AT33" i="143" s="1"/>
  <c r="P275" i="4"/>
  <c r="AT21" i="143" s="1"/>
  <c r="BA251" i="4"/>
  <c r="AP70" i="143" s="1"/>
  <c r="AT251" i="4"/>
  <c r="AP61" i="143" s="1"/>
  <c r="AV243" i="4"/>
  <c r="AO63" i="143" s="1"/>
  <c r="AX227" i="4"/>
  <c r="AM65" i="143" s="1"/>
  <c r="AP227" i="4"/>
  <c r="AM57" i="143" s="1"/>
  <c r="AZ211" i="4"/>
  <c r="AI69" i="143" s="1"/>
  <c r="AS211" i="4"/>
  <c r="AI60" i="143" s="1"/>
  <c r="AD203" i="4"/>
  <c r="U203" i="4"/>
  <c r="BF179" i="4"/>
  <c r="AE76" i="143" s="1"/>
  <c r="W171" i="4"/>
  <c r="AD32" i="143" s="1"/>
  <c r="I171" i="4"/>
  <c r="AD14" i="143" s="1"/>
  <c r="AW163" i="4"/>
  <c r="AC64" i="143" s="1"/>
  <c r="AO163" i="4"/>
  <c r="AC56" i="143" s="1"/>
  <c r="AX147" i="4"/>
  <c r="AA65" i="143" s="1"/>
  <c r="AP147" i="4"/>
  <c r="AA57" i="143" s="1"/>
  <c r="AH147" i="4"/>
  <c r="AA47" i="143" s="1"/>
  <c r="P147" i="4"/>
  <c r="AA21" i="143" s="1"/>
  <c r="AX139" i="4"/>
  <c r="Z65" i="143" s="1"/>
  <c r="AH139" i="4"/>
  <c r="Z47" i="143" s="1"/>
  <c r="AX115" i="4"/>
  <c r="V65" i="143" s="1"/>
  <c r="AH115" i="4"/>
  <c r="V47" i="143" s="1"/>
  <c r="V44" i="143" s="1"/>
  <c r="P115" i="4"/>
  <c r="V21" i="143" s="1"/>
  <c r="BG91" i="4"/>
  <c r="R77" i="143" s="1"/>
  <c r="AY91" i="4"/>
  <c r="R66" i="143" s="1"/>
  <c r="AQ91" i="4"/>
  <c r="R58" i="143" s="1"/>
  <c r="AA91" i="4"/>
  <c r="R36" i="143" s="1"/>
  <c r="R91" i="4"/>
  <c r="R25" i="143" s="1"/>
  <c r="AR83" i="4"/>
  <c r="Q59" i="143" s="1"/>
  <c r="AJ83" i="4"/>
  <c r="Q49" i="143" s="1"/>
  <c r="AB83" i="4"/>
  <c r="Q37" i="143" s="1"/>
  <c r="S83" i="4"/>
  <c r="Q26" i="143" s="1"/>
  <c r="N379" i="4"/>
  <c r="BH19" i="143" s="1"/>
  <c r="N307" i="4"/>
  <c r="AX19" i="143" s="1"/>
  <c r="N227" i="4"/>
  <c r="AM19" i="143" s="1"/>
  <c r="N91" i="4"/>
  <c r="R19" i="143" s="1"/>
  <c r="AY67" i="4"/>
  <c r="O66" i="143" s="1"/>
  <c r="AQ67" i="4"/>
  <c r="O58" i="143" s="1"/>
  <c r="AA67" i="4"/>
  <c r="O36" i="143" s="1"/>
  <c r="R67" i="4"/>
  <c r="O25" i="143" s="1"/>
  <c r="J379" i="4"/>
  <c r="BH15" i="143" s="1"/>
  <c r="J243" i="4"/>
  <c r="AO15" i="143" s="1"/>
  <c r="K203" i="4"/>
  <c r="K131" i="4"/>
  <c r="X16" i="143" s="1"/>
  <c r="AO51" i="4"/>
  <c r="M56" i="143" s="1"/>
  <c r="AG51" i="4"/>
  <c r="M46" i="143" s="1"/>
  <c r="M44" i="143" s="1"/>
  <c r="M42" i="143" s="1"/>
  <c r="Q51" i="4"/>
  <c r="M22" i="143" s="1"/>
  <c r="L379" i="4"/>
  <c r="BH17" i="143" s="1"/>
  <c r="L115" i="4"/>
  <c r="V17" i="143" s="1"/>
  <c r="BG43" i="4"/>
  <c r="L77" i="143" s="1"/>
  <c r="AV19" i="4"/>
  <c r="I63" i="143" s="1"/>
  <c r="AN19" i="4"/>
  <c r="I55" i="143" s="1"/>
  <c r="AF19" i="4"/>
  <c r="I41" i="143" s="1"/>
  <c r="W19" i="4"/>
  <c r="I32" i="143" s="1"/>
  <c r="N19" i="4"/>
  <c r="I19" i="143" s="1"/>
  <c r="G331" i="4"/>
  <c r="BA12" i="143" s="1"/>
  <c r="G163" i="4"/>
  <c r="AC12" i="143" s="1"/>
  <c r="AB11" i="4"/>
  <c r="H37" i="143" s="1"/>
  <c r="F37" i="143" s="1"/>
  <c r="BA419" i="4"/>
  <c r="BN70" i="143" s="1"/>
  <c r="AD419" i="4"/>
  <c r="BN39" i="143" s="1"/>
  <c r="U419" i="4"/>
  <c r="BN28" i="143" s="1"/>
  <c r="BE411" i="4"/>
  <c r="AV411" i="4"/>
  <c r="BM63" i="143" s="1"/>
  <c r="AX403" i="4"/>
  <c r="BL65" i="143" s="1"/>
  <c r="AP403" i="4"/>
  <c r="BL57" i="143" s="1"/>
  <c r="AH403" i="4"/>
  <c r="BL47" i="143" s="1"/>
  <c r="Z403" i="4"/>
  <c r="BL35" i="143" s="1"/>
  <c r="Q403" i="4"/>
  <c r="BL22" i="143" s="1"/>
  <c r="AR387" i="4"/>
  <c r="BI59" i="143" s="1"/>
  <c r="AJ387" i="4"/>
  <c r="BI49" i="143" s="1"/>
  <c r="AB387" i="4"/>
  <c r="BI37" i="143" s="1"/>
  <c r="S387" i="4"/>
  <c r="BI26" i="143" s="1"/>
  <c r="AU379" i="4"/>
  <c r="BH62" i="143" s="1"/>
  <c r="AM379" i="4"/>
  <c r="BH54" i="143" s="1"/>
  <c r="AE379" i="4"/>
  <c r="BH40" i="143" s="1"/>
  <c r="V379" i="4"/>
  <c r="BH29" i="143" s="1"/>
  <c r="BG371" i="4"/>
  <c r="BG77" i="143" s="1"/>
  <c r="AX371" i="4"/>
  <c r="BG65" i="143" s="1"/>
  <c r="AP371" i="4"/>
  <c r="BG57" i="143" s="1"/>
  <c r="AH371" i="4"/>
  <c r="BG47" i="143" s="1"/>
  <c r="Z371" i="4"/>
  <c r="BG35" i="143" s="1"/>
  <c r="Q371" i="4"/>
  <c r="BG22" i="143" s="1"/>
  <c r="AR363" i="4"/>
  <c r="BE59" i="143" s="1"/>
  <c r="AJ363" i="4"/>
  <c r="BE49" i="143" s="1"/>
  <c r="AB363" i="4"/>
  <c r="BE37" i="143" s="1"/>
  <c r="S363" i="4"/>
  <c r="BE26" i="143" s="1"/>
  <c r="BA355" i="4"/>
  <c r="BD70" i="143" s="1"/>
  <c r="AS355" i="4"/>
  <c r="BD60" i="143" s="1"/>
  <c r="T355" i="4"/>
  <c r="BD27" i="143" s="1"/>
  <c r="BE347" i="4"/>
  <c r="BC75" i="143" s="1"/>
  <c r="AV347" i="4"/>
  <c r="BC63" i="143" s="1"/>
  <c r="AN347" i="4"/>
  <c r="BC55" i="143" s="1"/>
  <c r="AF347" i="4"/>
  <c r="BC41" i="143" s="1"/>
  <c r="W347" i="4"/>
  <c r="BC32" i="143" s="1"/>
  <c r="AV339" i="4"/>
  <c r="AF339" i="4"/>
  <c r="BB41" i="143" s="1"/>
  <c r="AO331" i="4"/>
  <c r="BA56" i="143" s="1"/>
  <c r="P331" i="4"/>
  <c r="BA21" i="143" s="1"/>
  <c r="AB323" i="4"/>
  <c r="AZ37" i="143" s="1"/>
  <c r="S323" i="4"/>
  <c r="AZ26" i="143" s="1"/>
  <c r="AU315" i="4"/>
  <c r="AY62" i="143" s="1"/>
  <c r="AL315" i="4"/>
  <c r="AY51" i="143" s="1"/>
  <c r="U315" i="4"/>
  <c r="AY28" i="143" s="1"/>
  <c r="BG307" i="4"/>
  <c r="AX77" i="143" s="1"/>
  <c r="BE299" i="4"/>
  <c r="AW75" i="143" s="1"/>
  <c r="AE299" i="4"/>
  <c r="AW40" i="143" s="1"/>
  <c r="AZ251" i="4"/>
  <c r="AP69" i="143" s="1"/>
  <c r="AS251" i="4"/>
  <c r="AP60" i="143" s="1"/>
  <c r="AJ251" i="4"/>
  <c r="AP49" i="143" s="1"/>
  <c r="AB251" i="4"/>
  <c r="AP37" i="143" s="1"/>
  <c r="AX219" i="4"/>
  <c r="AL65" i="143" s="1"/>
  <c r="AH219" i="4"/>
  <c r="AL47" i="143" s="1"/>
  <c r="X219" i="4"/>
  <c r="AL33" i="143" s="1"/>
  <c r="AJ211" i="4"/>
  <c r="AI49" i="143" s="1"/>
  <c r="R211" i="4"/>
  <c r="AI25" i="143" s="1"/>
  <c r="AU179" i="4"/>
  <c r="AE62" i="143" s="1"/>
  <c r="AM179" i="4"/>
  <c r="AE54" i="143" s="1"/>
  <c r="AE179" i="4"/>
  <c r="AE40" i="143" s="1"/>
  <c r="U179" i="4"/>
  <c r="AE28" i="143" s="1"/>
  <c r="BF171" i="4"/>
  <c r="AD76" i="143" s="1"/>
  <c r="AN155" i="4"/>
  <c r="AB55" i="143" s="1"/>
  <c r="V155" i="4"/>
  <c r="AB29" i="143" s="1"/>
  <c r="BG147" i="4"/>
  <c r="AA77" i="143" s="1"/>
  <c r="AO139" i="4"/>
  <c r="Z56" i="143" s="1"/>
  <c r="AV131" i="4"/>
  <c r="X63" i="143" s="1"/>
  <c r="AF131" i="4"/>
  <c r="X41" i="143" s="1"/>
  <c r="BF91" i="4"/>
  <c r="R76" i="143" s="1"/>
  <c r="AX91" i="4"/>
  <c r="R65" i="143" s="1"/>
  <c r="Z91" i="4"/>
  <c r="R35" i="143" s="1"/>
  <c r="P91" i="4"/>
  <c r="R21" i="143" s="1"/>
  <c r="AR35" i="4"/>
  <c r="K59" i="143" s="1"/>
  <c r="S35" i="4"/>
  <c r="K26" i="143" s="1"/>
  <c r="K259" i="4"/>
  <c r="AQ16" i="143" s="1"/>
  <c r="BG51" i="4"/>
  <c r="M77" i="143" s="1"/>
  <c r="M72" i="143" s="1"/>
  <c r="L243" i="4"/>
  <c r="AO17" i="143" s="1"/>
  <c r="AE43" i="4"/>
  <c r="L40" i="143" s="1"/>
  <c r="V43" i="4"/>
  <c r="L29" i="143" s="1"/>
  <c r="P43" i="4"/>
  <c r="L21" i="143" s="1"/>
  <c r="AR27" i="4"/>
  <c r="J59" i="143" s="1"/>
  <c r="AJ27" i="4"/>
  <c r="J49" i="143" s="1"/>
  <c r="AB27" i="4"/>
  <c r="J37" i="143" s="1"/>
  <c r="S27" i="4"/>
  <c r="J26" i="143" s="1"/>
  <c r="H387" i="4"/>
  <c r="BI13" i="143" s="1"/>
  <c r="G419" i="4"/>
  <c r="BN12" i="143" s="1"/>
  <c r="AR11" i="4"/>
  <c r="H59" i="143" s="1"/>
  <c r="W11" i="4"/>
  <c r="H32" i="143" s="1"/>
  <c r="F32" i="143" s="1"/>
  <c r="AZ419" i="4"/>
  <c r="BN69" i="143" s="1"/>
  <c r="AS419" i="4"/>
  <c r="BN60" i="143" s="1"/>
  <c r="AC419" i="4"/>
  <c r="BN38" i="143" s="1"/>
  <c r="AM411" i="4"/>
  <c r="BM54" i="143" s="1"/>
  <c r="AE411" i="4"/>
  <c r="BM40" i="143" s="1"/>
  <c r="V411" i="4"/>
  <c r="BM29" i="143" s="1"/>
  <c r="AW403" i="4"/>
  <c r="BL64" i="143" s="1"/>
  <c r="AG403" i="4"/>
  <c r="BL46" i="143" s="1"/>
  <c r="X403" i="4"/>
  <c r="BL33" i="143" s="1"/>
  <c r="P403" i="4"/>
  <c r="BL21" i="143" s="1"/>
  <c r="AY387" i="4"/>
  <c r="BI66" i="143" s="1"/>
  <c r="AQ387" i="4"/>
  <c r="BI58" i="143" s="1"/>
  <c r="AA387" i="4"/>
  <c r="BI36" i="143" s="1"/>
  <c r="R387" i="4"/>
  <c r="BI25" i="143" s="1"/>
  <c r="BA379" i="4"/>
  <c r="AT379" i="4"/>
  <c r="BH61" i="143" s="1"/>
  <c r="AL379" i="4"/>
  <c r="BH51" i="143" s="1"/>
  <c r="AD379" i="4"/>
  <c r="BH39" i="143" s="1"/>
  <c r="U379" i="4"/>
  <c r="BH28" i="143" s="1"/>
  <c r="BF371" i="4"/>
  <c r="BG76" i="143" s="1"/>
  <c r="AW371" i="4"/>
  <c r="BG64" i="143" s="1"/>
  <c r="AO371" i="4"/>
  <c r="BG56" i="143" s="1"/>
  <c r="AG371" i="4"/>
  <c r="BG46" i="143" s="1"/>
  <c r="X371" i="4"/>
  <c r="BG33" i="143" s="1"/>
  <c r="P371" i="4"/>
  <c r="BG21" i="143" s="1"/>
  <c r="AY363" i="4"/>
  <c r="R363" i="4"/>
  <c r="BE25" i="143" s="1"/>
  <c r="AZ355" i="4"/>
  <c r="BD69" i="143" s="1"/>
  <c r="AR355" i="4"/>
  <c r="BD59" i="143" s="1"/>
  <c r="AJ355" i="4"/>
  <c r="BD49" i="143" s="1"/>
  <c r="AB355" i="4"/>
  <c r="BD37" i="143" s="1"/>
  <c r="S355" i="4"/>
  <c r="BD26" i="143" s="1"/>
  <c r="AU347" i="4"/>
  <c r="BC62" i="143" s="1"/>
  <c r="AM347" i="4"/>
  <c r="BC54" i="143" s="1"/>
  <c r="AE347" i="4"/>
  <c r="BC40" i="143" s="1"/>
  <c r="V347" i="4"/>
  <c r="BC29" i="143" s="1"/>
  <c r="BF339" i="4"/>
  <c r="BB76" i="143" s="1"/>
  <c r="AE339" i="4"/>
  <c r="BB40" i="143" s="1"/>
  <c r="V339" i="4"/>
  <c r="BB29" i="143" s="1"/>
  <c r="AF331" i="4"/>
  <c r="BA41" i="143" s="1"/>
  <c r="W331" i="4"/>
  <c r="BA32" i="143" s="1"/>
  <c r="I331" i="4"/>
  <c r="BA14" i="143" s="1"/>
  <c r="AQ323" i="4"/>
  <c r="AZ58" i="143" s="1"/>
  <c r="AA323" i="4"/>
  <c r="AZ36" i="143" s="1"/>
  <c r="R323" i="4"/>
  <c r="AZ25" i="143" s="1"/>
  <c r="BA315" i="4"/>
  <c r="AY70" i="143" s="1"/>
  <c r="AS315" i="4"/>
  <c r="T315" i="4"/>
  <c r="AY27" i="143" s="1"/>
  <c r="AW307" i="4"/>
  <c r="AX64" i="143" s="1"/>
  <c r="AN307" i="4"/>
  <c r="AX55" i="143" s="1"/>
  <c r="AF307" i="4"/>
  <c r="AX41" i="143" s="1"/>
  <c r="W307" i="4"/>
  <c r="AX32" i="143" s="1"/>
  <c r="I307" i="4"/>
  <c r="AX14" i="143" s="1"/>
  <c r="AL299" i="4"/>
  <c r="AW51" i="143" s="1"/>
  <c r="AD299" i="4"/>
  <c r="AW39" i="143" s="1"/>
  <c r="V275" i="4"/>
  <c r="AT29" i="143" s="1"/>
  <c r="AY259" i="4"/>
  <c r="AQ66" i="143" s="1"/>
  <c r="AH259" i="4"/>
  <c r="AQ47" i="143" s="1"/>
  <c r="Z259" i="4"/>
  <c r="AQ35" i="143" s="1"/>
  <c r="Q259" i="4"/>
  <c r="AQ22" i="143" s="1"/>
  <c r="BF227" i="4"/>
  <c r="AM76" i="143" s="1"/>
  <c r="AO219" i="4"/>
  <c r="AL56" i="143" s="1"/>
  <c r="W219" i="4"/>
  <c r="AL32" i="143" s="1"/>
  <c r="BA179" i="4"/>
  <c r="AE70" i="143" s="1"/>
  <c r="AL179" i="4"/>
  <c r="AE51" i="143" s="1"/>
  <c r="BE171" i="4"/>
  <c r="AD75" i="143" s="1"/>
  <c r="AU155" i="4"/>
  <c r="AB62" i="143" s="1"/>
  <c r="AE155" i="4"/>
  <c r="AB40" i="143" s="1"/>
  <c r="U155" i="4"/>
  <c r="AB28" i="143" s="1"/>
  <c r="BF147" i="4"/>
  <c r="AA76" i="143" s="1"/>
  <c r="AV147" i="4"/>
  <c r="AA63" i="143" s="1"/>
  <c r="AN147" i="4"/>
  <c r="AA55" i="143" s="1"/>
  <c r="AF147" i="4"/>
  <c r="AA41" i="143" s="1"/>
  <c r="AU131" i="4"/>
  <c r="X62" i="143" s="1"/>
  <c r="BF123" i="4"/>
  <c r="W76" i="143" s="1"/>
  <c r="W72" i="143" s="1"/>
  <c r="AU123" i="4"/>
  <c r="W62" i="143" s="1"/>
  <c r="AE123" i="4"/>
  <c r="W40" i="143" s="1"/>
  <c r="V123" i="4"/>
  <c r="W29" i="143" s="1"/>
  <c r="BF115" i="4"/>
  <c r="V76" i="143" s="1"/>
  <c r="V72" i="143" s="1"/>
  <c r="AW91" i="4"/>
  <c r="R64" i="143" s="1"/>
  <c r="AO91" i="4"/>
  <c r="R56" i="143" s="1"/>
  <c r="AG91" i="4"/>
  <c r="R46" i="143" s="1"/>
  <c r="R44" i="143" s="1"/>
  <c r="X91" i="4"/>
  <c r="R33" i="143" s="1"/>
  <c r="I91" i="4"/>
  <c r="R14" i="143" s="1"/>
  <c r="AX83" i="4"/>
  <c r="Q65" i="143" s="1"/>
  <c r="AP83" i="4"/>
  <c r="Q57" i="143" s="1"/>
  <c r="AH83" i="4"/>
  <c r="Q47" i="143" s="1"/>
  <c r="Q44" i="143" s="1"/>
  <c r="Z83" i="4"/>
  <c r="Q35" i="143" s="1"/>
  <c r="N363" i="4"/>
  <c r="BE19" i="143" s="1"/>
  <c r="N299" i="4"/>
  <c r="AW19" i="143" s="1"/>
  <c r="N211" i="4"/>
  <c r="AI19" i="143" s="1"/>
  <c r="BG67" i="4"/>
  <c r="O77" i="143" s="1"/>
  <c r="O72" i="143" s="1"/>
  <c r="AW67" i="4"/>
  <c r="O64" i="143" s="1"/>
  <c r="AQ35" i="4"/>
  <c r="K58" i="143" s="1"/>
  <c r="K387" i="4"/>
  <c r="BI16" i="143" s="1"/>
  <c r="K331" i="4"/>
  <c r="BA16" i="143" s="1"/>
  <c r="AU51" i="4"/>
  <c r="M62" i="143" s="1"/>
  <c r="N51" i="4"/>
  <c r="M19" i="143" s="1"/>
  <c r="BE43" i="4"/>
  <c r="L75" i="143" s="1"/>
  <c r="H227" i="4"/>
  <c r="AM13" i="143" s="1"/>
  <c r="G411" i="4"/>
  <c r="BM12" i="143" s="1"/>
  <c r="G91" i="4"/>
  <c r="R12" i="143" s="1"/>
  <c r="E12" i="143" s="1"/>
  <c r="N11" i="4"/>
  <c r="H19" i="143" s="1"/>
  <c r="F19" i="143" s="1"/>
  <c r="AJ419" i="4"/>
  <c r="BN49" i="143" s="1"/>
  <c r="S419" i="4"/>
  <c r="BN26" i="143" s="1"/>
  <c r="AT411" i="4"/>
  <c r="BM61" i="143" s="1"/>
  <c r="AL411" i="4"/>
  <c r="BM51" i="143" s="1"/>
  <c r="AD411" i="4"/>
  <c r="BM39" i="143" s="1"/>
  <c r="U411" i="4"/>
  <c r="BM28" i="143" s="1"/>
  <c r="BF403" i="4"/>
  <c r="BL76" i="143" s="1"/>
  <c r="AV403" i="4"/>
  <c r="BL63" i="143" s="1"/>
  <c r="AN403" i="4"/>
  <c r="BL55" i="143" s="1"/>
  <c r="AF403" i="4"/>
  <c r="BL41" i="143" s="1"/>
  <c r="W403" i="4"/>
  <c r="BL32" i="143" s="1"/>
  <c r="I403" i="4"/>
  <c r="BL14" i="143" s="1"/>
  <c r="AX387" i="4"/>
  <c r="BI65" i="143" s="1"/>
  <c r="AP387" i="4"/>
  <c r="BI57" i="143" s="1"/>
  <c r="AH387" i="4"/>
  <c r="BI47" i="143" s="1"/>
  <c r="Z387" i="4"/>
  <c r="BI35" i="143" s="1"/>
  <c r="T379" i="4"/>
  <c r="BH27" i="143" s="1"/>
  <c r="AV371" i="4"/>
  <c r="BG63" i="143" s="1"/>
  <c r="AN371" i="4"/>
  <c r="BG55" i="143" s="1"/>
  <c r="AF371" i="4"/>
  <c r="BG41" i="143" s="1"/>
  <c r="W371" i="4"/>
  <c r="BG32" i="143" s="1"/>
  <c r="AP363" i="4"/>
  <c r="BE57" i="143" s="1"/>
  <c r="AH363" i="4"/>
  <c r="BE47" i="143" s="1"/>
  <c r="Z363" i="4"/>
  <c r="BE35" i="143" s="1"/>
  <c r="Q363" i="4"/>
  <c r="BE22" i="143" s="1"/>
  <c r="AA355" i="4"/>
  <c r="BD36" i="143" s="1"/>
  <c r="R355" i="4"/>
  <c r="BD25" i="143" s="1"/>
  <c r="AT347" i="4"/>
  <c r="BC61" i="143" s="1"/>
  <c r="AL347" i="4"/>
  <c r="BC51" i="143" s="1"/>
  <c r="AD347" i="4"/>
  <c r="BC39" i="143" s="1"/>
  <c r="U347" i="4"/>
  <c r="BC28" i="143" s="1"/>
  <c r="BE339" i="4"/>
  <c r="BB75" i="143" s="1"/>
  <c r="AL339" i="4"/>
  <c r="BB51" i="143" s="1"/>
  <c r="BF331" i="4"/>
  <c r="BA76" i="143" s="1"/>
  <c r="AU331" i="4"/>
  <c r="AM331" i="4"/>
  <c r="BA54" i="143" s="1"/>
  <c r="AE331" i="4"/>
  <c r="BA40" i="143" s="1"/>
  <c r="BG323" i="4"/>
  <c r="AZ77" i="143" s="1"/>
  <c r="AY323" i="4"/>
  <c r="AZ66" i="143" s="1"/>
  <c r="AP323" i="4"/>
  <c r="AZ57" i="143" s="1"/>
  <c r="AH323" i="4"/>
  <c r="AZ47" i="143" s="1"/>
  <c r="Z323" i="4"/>
  <c r="AZ35" i="143" s="1"/>
  <c r="Q323" i="4"/>
  <c r="AZ22" i="143" s="1"/>
  <c r="AB315" i="4"/>
  <c r="AY37" i="143" s="1"/>
  <c r="S315" i="4"/>
  <c r="AY26" i="143" s="1"/>
  <c r="BE307" i="4"/>
  <c r="AX75" i="143" s="1"/>
  <c r="AV307" i="4"/>
  <c r="AX63" i="143" s="1"/>
  <c r="AM307" i="4"/>
  <c r="AX54" i="143" s="1"/>
  <c r="AE307" i="4"/>
  <c r="AX40" i="143" s="1"/>
  <c r="V307" i="4"/>
  <c r="AX29" i="143" s="1"/>
  <c r="BA299" i="4"/>
  <c r="AW70" i="143" s="1"/>
  <c r="T299" i="4"/>
  <c r="AW27" i="143" s="1"/>
  <c r="BE275" i="4"/>
  <c r="AT75" i="143" s="1"/>
  <c r="AU275" i="4"/>
  <c r="AT62" i="143" s="1"/>
  <c r="BG259" i="4"/>
  <c r="AQ77" i="143" s="1"/>
  <c r="AX259" i="4"/>
  <c r="AQ65" i="143" s="1"/>
  <c r="P259" i="4"/>
  <c r="AQ21" i="143" s="1"/>
  <c r="AB243" i="4"/>
  <c r="AO37" i="143" s="1"/>
  <c r="AU227" i="4"/>
  <c r="AM62" i="143" s="1"/>
  <c r="AD227" i="4"/>
  <c r="AM39" i="143" s="1"/>
  <c r="BF219" i="4"/>
  <c r="AL76" i="143" s="1"/>
  <c r="AR203" i="4"/>
  <c r="AJ203" i="4"/>
  <c r="AA203" i="4"/>
  <c r="AT171" i="4"/>
  <c r="AD61" i="143" s="1"/>
  <c r="AL171" i="4"/>
  <c r="AD51" i="143" s="1"/>
  <c r="AD171" i="4"/>
  <c r="AD39" i="143" s="1"/>
  <c r="T171" i="4"/>
  <c r="AD27" i="143" s="1"/>
  <c r="BE163" i="4"/>
  <c r="AC75" i="143" s="1"/>
  <c r="AU147" i="4"/>
  <c r="AA62" i="143" s="1"/>
  <c r="AE147" i="4"/>
  <c r="AA40" i="143" s="1"/>
  <c r="BF139" i="4"/>
  <c r="Z76" i="143" s="1"/>
  <c r="AT123" i="4"/>
  <c r="W61" i="143" s="1"/>
  <c r="AL123" i="4"/>
  <c r="W51" i="143" s="1"/>
  <c r="AD123" i="4"/>
  <c r="W39" i="143" s="1"/>
  <c r="T123" i="4"/>
  <c r="W27" i="143" s="1"/>
  <c r="AV91" i="4"/>
  <c r="R63" i="143" s="1"/>
  <c r="AF91" i="4"/>
  <c r="R41" i="143" s="1"/>
  <c r="W91" i="4"/>
  <c r="R32" i="143" s="1"/>
  <c r="J219" i="4"/>
  <c r="AL15" i="143" s="1"/>
  <c r="AH35" i="4"/>
  <c r="K47" i="143" s="1"/>
  <c r="K44" i="143" s="1"/>
  <c r="K42" i="143" s="1"/>
  <c r="K379" i="4"/>
  <c r="BH16" i="143" s="1"/>
  <c r="K323" i="4"/>
  <c r="AZ16" i="143" s="1"/>
  <c r="L355" i="4"/>
  <c r="BD17" i="143" s="1"/>
  <c r="AS43" i="4"/>
  <c r="L60" i="143" s="1"/>
  <c r="AK43" i="4"/>
  <c r="L50" i="143" s="1"/>
  <c r="T43" i="4"/>
  <c r="L27" i="143" s="1"/>
  <c r="I43" i="4"/>
  <c r="L14" i="143" s="1"/>
  <c r="AP27" i="4"/>
  <c r="J57" i="143" s="1"/>
  <c r="G307" i="4"/>
  <c r="AX12" i="143" s="1"/>
  <c r="AN11" i="4"/>
  <c r="H55" i="143" s="1"/>
  <c r="F55" i="143" s="1"/>
  <c r="S11" i="4"/>
  <c r="H26" i="143" s="1"/>
  <c r="AY419" i="4"/>
  <c r="BN66" i="143" s="1"/>
  <c r="AQ419" i="4"/>
  <c r="BN58" i="143" s="1"/>
  <c r="AA419" i="4"/>
  <c r="BN36" i="143" s="1"/>
  <c r="R419" i="4"/>
  <c r="BN25" i="143" s="1"/>
  <c r="AS411" i="4"/>
  <c r="BM60" i="143" s="1"/>
  <c r="AK411" i="4"/>
  <c r="BM50" i="143" s="1"/>
  <c r="AC411" i="4"/>
  <c r="BM38" i="143" s="1"/>
  <c r="T411" i="4"/>
  <c r="BM27" i="143" s="1"/>
  <c r="BG387" i="4"/>
  <c r="BI77" i="143" s="1"/>
  <c r="AO387" i="4"/>
  <c r="BI56" i="143" s="1"/>
  <c r="P387" i="4"/>
  <c r="BI21" i="143" s="1"/>
  <c r="AR379" i="4"/>
  <c r="BH59" i="143" s="1"/>
  <c r="AJ379" i="4"/>
  <c r="BH49" i="143" s="1"/>
  <c r="AB379" i="4"/>
  <c r="BH37" i="143" s="1"/>
  <c r="S379" i="4"/>
  <c r="BH26" i="143" s="1"/>
  <c r="BG363" i="4"/>
  <c r="BE77" i="143" s="1"/>
  <c r="AW363" i="4"/>
  <c r="BE64" i="143" s="1"/>
  <c r="AO363" i="4"/>
  <c r="BE56" i="143" s="1"/>
  <c r="AG363" i="4"/>
  <c r="BE46" i="143" s="1"/>
  <c r="X363" i="4"/>
  <c r="BE33" i="143" s="1"/>
  <c r="AX355" i="4"/>
  <c r="AP355" i="4"/>
  <c r="BD57" i="143" s="1"/>
  <c r="AH355" i="4"/>
  <c r="BD47" i="143" s="1"/>
  <c r="BA347" i="4"/>
  <c r="BC70" i="143" s="1"/>
  <c r="BA339" i="4"/>
  <c r="BB70" i="143" s="1"/>
  <c r="AS339" i="4"/>
  <c r="BB60" i="143" s="1"/>
  <c r="AC339" i="4"/>
  <c r="BB38" i="143" s="1"/>
  <c r="T339" i="4"/>
  <c r="BB27" i="143" s="1"/>
  <c r="BE331" i="4"/>
  <c r="BA75" i="143" s="1"/>
  <c r="AG323" i="4"/>
  <c r="AZ46" i="143" s="1"/>
  <c r="AU307" i="4"/>
  <c r="AX62" i="143" s="1"/>
  <c r="U307" i="4"/>
  <c r="AX28" i="143" s="1"/>
  <c r="AZ299" i="4"/>
  <c r="AW69" i="143" s="1"/>
  <c r="AS299" i="4"/>
  <c r="AW60" i="143" s="1"/>
  <c r="AJ299" i="4"/>
  <c r="AW49" i="143" s="1"/>
  <c r="AB299" i="4"/>
  <c r="AW37" i="143" s="1"/>
  <c r="S299" i="4"/>
  <c r="AW26" i="143" s="1"/>
  <c r="BA275" i="4"/>
  <c r="AT70" i="143" s="1"/>
  <c r="AC275" i="4"/>
  <c r="AT38" i="143" s="1"/>
  <c r="BF259" i="4"/>
  <c r="AQ76" i="143" s="1"/>
  <c r="AX251" i="4"/>
  <c r="AP65" i="143" s="1"/>
  <c r="AG251" i="4"/>
  <c r="AP46" i="143" s="1"/>
  <c r="X251" i="4"/>
  <c r="AP33" i="143" s="1"/>
  <c r="AC227" i="4"/>
  <c r="AM38" i="143" s="1"/>
  <c r="T227" i="4"/>
  <c r="AM27" i="143" s="1"/>
  <c r="BE219" i="4"/>
  <c r="AL75" i="143" s="1"/>
  <c r="AW211" i="4"/>
  <c r="AI64" i="143" s="1"/>
  <c r="AO211" i="4"/>
  <c r="AI56" i="143" s="1"/>
  <c r="AG211" i="4"/>
  <c r="AI46" i="143" s="1"/>
  <c r="I211" i="4"/>
  <c r="AI14" i="143" s="1"/>
  <c r="AB171" i="4"/>
  <c r="AD37" i="143" s="1"/>
  <c r="AS163" i="4"/>
  <c r="AC60" i="143" s="1"/>
  <c r="AC163" i="4"/>
  <c r="AC38" i="143" s="1"/>
  <c r="AT147" i="4"/>
  <c r="AA61" i="143" s="1"/>
  <c r="AL147" i="4"/>
  <c r="AA51" i="143" s="1"/>
  <c r="AD147" i="4"/>
  <c r="AA39" i="143" s="1"/>
  <c r="T147" i="4"/>
  <c r="AA27" i="143" s="1"/>
  <c r="BE139" i="4"/>
  <c r="Z75" i="143" s="1"/>
  <c r="AT139" i="4"/>
  <c r="Z61" i="143" s="1"/>
  <c r="AL139" i="4"/>
  <c r="Z51" i="143" s="1"/>
  <c r="AD139" i="4"/>
  <c r="Z39" i="143" s="1"/>
  <c r="T139" i="4"/>
  <c r="Z27" i="143" s="1"/>
  <c r="AL115" i="4"/>
  <c r="V51" i="143" s="1"/>
  <c r="U115" i="4"/>
  <c r="V28" i="143" s="1"/>
  <c r="S99" i="4"/>
  <c r="AU91" i="4"/>
  <c r="R62" i="143" s="1"/>
  <c r="AM91" i="4"/>
  <c r="R54" i="143" s="1"/>
  <c r="AE91" i="4"/>
  <c r="R40" i="143" s="1"/>
  <c r="V91" i="4"/>
  <c r="R29" i="143" s="1"/>
  <c r="W83" i="4"/>
  <c r="Q32" i="143" s="1"/>
  <c r="N259" i="4"/>
  <c r="AQ19" i="143" s="1"/>
  <c r="AE67" i="4"/>
  <c r="O40" i="143" s="1"/>
  <c r="V67" i="4"/>
  <c r="O29" i="143" s="1"/>
  <c r="J419" i="4"/>
  <c r="BN15" i="143" s="1"/>
  <c r="J347" i="4"/>
  <c r="BC15" i="143" s="1"/>
  <c r="J131" i="4"/>
  <c r="X15" i="143" s="1"/>
  <c r="BG35" i="4"/>
  <c r="K77" i="143" s="1"/>
  <c r="K315" i="4"/>
  <c r="AY16" i="143" s="1"/>
  <c r="AC51" i="4"/>
  <c r="M38" i="143" s="1"/>
  <c r="T51" i="4"/>
  <c r="M27" i="143" s="1"/>
  <c r="L299" i="4"/>
  <c r="AW17" i="143" s="1"/>
  <c r="H211" i="4"/>
  <c r="AI13" i="143" s="1"/>
  <c r="H67" i="4"/>
  <c r="O13" i="143" s="1"/>
  <c r="S19" i="4"/>
  <c r="I26" i="143" s="1"/>
  <c r="G363" i="4"/>
  <c r="BE12" i="143" s="1"/>
  <c r="G299" i="4"/>
  <c r="AW12" i="143" s="1"/>
  <c r="G211" i="4"/>
  <c r="AI12" i="143" s="1"/>
  <c r="BF11" i="4"/>
  <c r="H76" i="143" s="1"/>
  <c r="F76" i="143" s="1"/>
  <c r="AG11" i="4"/>
  <c r="H46" i="143" s="1"/>
  <c r="H44" i="143" s="1"/>
  <c r="I11" i="4"/>
  <c r="H14" i="143" s="1"/>
  <c r="F14" i="143" s="1"/>
  <c r="AX419" i="4"/>
  <c r="BN65" i="143" s="1"/>
  <c r="AP419" i="4"/>
  <c r="BN57" i="143" s="1"/>
  <c r="AH419" i="4"/>
  <c r="BN47" i="143" s="1"/>
  <c r="Q419" i="4"/>
  <c r="BN22" i="143" s="1"/>
  <c r="S411" i="4"/>
  <c r="BM26" i="143" s="1"/>
  <c r="AT403" i="4"/>
  <c r="BL61" i="143" s="1"/>
  <c r="AL403" i="4"/>
  <c r="BL51" i="143" s="1"/>
  <c r="AD403" i="4"/>
  <c r="BL39" i="143" s="1"/>
  <c r="U403" i="4"/>
  <c r="BL28" i="143" s="1"/>
  <c r="BF387" i="4"/>
  <c r="BI76" i="143" s="1"/>
  <c r="AV387" i="4"/>
  <c r="BI63" i="143" s="1"/>
  <c r="AN387" i="4"/>
  <c r="BI55" i="143" s="1"/>
  <c r="AF387" i="4"/>
  <c r="BI41" i="143" s="1"/>
  <c r="W387" i="4"/>
  <c r="BI32" i="143" s="1"/>
  <c r="I387" i="4"/>
  <c r="BI14" i="143" s="1"/>
  <c r="AY379" i="4"/>
  <c r="BH66" i="143" s="1"/>
  <c r="AQ379" i="4"/>
  <c r="BH58" i="143" s="1"/>
  <c r="R379" i="4"/>
  <c r="BH25" i="143" s="1"/>
  <c r="AT371" i="4"/>
  <c r="BG61" i="143" s="1"/>
  <c r="AL371" i="4"/>
  <c r="BG51" i="143" s="1"/>
  <c r="AD371" i="4"/>
  <c r="BG39" i="143" s="1"/>
  <c r="U371" i="4"/>
  <c r="BG28" i="143" s="1"/>
  <c r="BF363" i="4"/>
  <c r="BE76" i="143" s="1"/>
  <c r="AV363" i="4"/>
  <c r="BE63" i="143" s="1"/>
  <c r="AN363" i="4"/>
  <c r="BE55" i="143" s="1"/>
  <c r="AF363" i="4"/>
  <c r="BE41" i="143" s="1"/>
  <c r="AW355" i="4"/>
  <c r="BD64" i="143" s="1"/>
  <c r="AR347" i="4"/>
  <c r="BC59" i="143" s="1"/>
  <c r="AJ347" i="4"/>
  <c r="BC49" i="143" s="1"/>
  <c r="AB347" i="4"/>
  <c r="BC37" i="143" s="1"/>
  <c r="S347" i="4"/>
  <c r="BC26" i="143" s="1"/>
  <c r="AJ339" i="4"/>
  <c r="BB49" i="143" s="1"/>
  <c r="AB339" i="4"/>
  <c r="BB37" i="143" s="1"/>
  <c r="S339" i="4"/>
  <c r="BB26" i="143" s="1"/>
  <c r="AK331" i="4"/>
  <c r="BA50" i="143" s="1"/>
  <c r="AC331" i="4"/>
  <c r="BA38" i="143" s="1"/>
  <c r="T331" i="4"/>
  <c r="BA27" i="143" s="1"/>
  <c r="W323" i="4"/>
  <c r="AZ32" i="143" s="1"/>
  <c r="I323" i="4"/>
  <c r="AZ14" i="143" s="1"/>
  <c r="AP315" i="4"/>
  <c r="AY57" i="143" s="1"/>
  <c r="AH315" i="4"/>
  <c r="AY47" i="143" s="1"/>
  <c r="AR299" i="4"/>
  <c r="AW59" i="143" s="1"/>
  <c r="R299" i="4"/>
  <c r="AW25" i="143" s="1"/>
  <c r="AZ275" i="4"/>
  <c r="AT69" i="143" s="1"/>
  <c r="S275" i="4"/>
  <c r="AT26" i="143" s="1"/>
  <c r="AW251" i="4"/>
  <c r="AP64" i="143" s="1"/>
  <c r="AF251" i="4"/>
  <c r="AP41" i="143" s="1"/>
  <c r="AT219" i="4"/>
  <c r="AL61" i="143" s="1"/>
  <c r="AL219" i="4"/>
  <c r="AL51" i="143" s="1"/>
  <c r="T219" i="4"/>
  <c r="AL27" i="143" s="1"/>
  <c r="AE211" i="4"/>
  <c r="AI40" i="143" s="1"/>
  <c r="AY179" i="4"/>
  <c r="AE66" i="143" s="1"/>
  <c r="AQ179" i="4"/>
  <c r="AE58" i="143" s="1"/>
  <c r="Z179" i="4"/>
  <c r="AE35" i="143" s="1"/>
  <c r="Q179" i="4"/>
  <c r="AE22" i="143" s="1"/>
  <c r="AJ155" i="4"/>
  <c r="AB49" i="143" s="1"/>
  <c r="N411" i="4"/>
  <c r="BM19" i="143" s="1"/>
  <c r="N331" i="4"/>
  <c r="BA19" i="143" s="1"/>
  <c r="N171" i="4"/>
  <c r="AD19" i="143" s="1"/>
  <c r="N115" i="4"/>
  <c r="V19" i="143" s="1"/>
  <c r="J411" i="4"/>
  <c r="BM15" i="143" s="1"/>
  <c r="J339" i="4"/>
  <c r="BB15" i="143" s="1"/>
  <c r="J203" i="4"/>
  <c r="K147" i="4"/>
  <c r="AA16" i="143" s="1"/>
  <c r="L211" i="4"/>
  <c r="AI17" i="143" s="1"/>
  <c r="AF27" i="4"/>
  <c r="J41" i="143" s="1"/>
  <c r="W27" i="4"/>
  <c r="J32" i="143" s="1"/>
  <c r="N27" i="4"/>
  <c r="J19" i="143" s="1"/>
  <c r="H355" i="4"/>
  <c r="BD13" i="143" s="1"/>
  <c r="AX11" i="4"/>
  <c r="H65" i="143" s="1"/>
  <c r="F65" i="143" s="1"/>
  <c r="AJ11" i="4"/>
  <c r="H49" i="143" s="1"/>
  <c r="H42" i="143" s="1"/>
  <c r="BF419" i="4"/>
  <c r="AW419" i="4"/>
  <c r="BN64" i="143" s="1"/>
  <c r="AO419" i="4"/>
  <c r="BN56" i="143" s="1"/>
  <c r="AQ411" i="4"/>
  <c r="BM58" i="143" s="1"/>
  <c r="AA411" i="4"/>
  <c r="BM36" i="143" s="1"/>
  <c r="R411" i="4"/>
  <c r="BM25" i="143" s="1"/>
  <c r="AS403" i="4"/>
  <c r="BL60" i="143" s="1"/>
  <c r="AK403" i="4"/>
  <c r="BL50" i="143" s="1"/>
  <c r="AC403" i="4"/>
  <c r="BL38" i="143" s="1"/>
  <c r="BE387" i="4"/>
  <c r="BI75" i="143" s="1"/>
  <c r="AM387" i="4"/>
  <c r="BI54" i="143" s="1"/>
  <c r="AE387" i="4"/>
  <c r="BI40" i="143" s="1"/>
  <c r="BG379" i="4"/>
  <c r="BH77" i="143" s="1"/>
  <c r="AX379" i="4"/>
  <c r="BH65" i="143" s="1"/>
  <c r="AP379" i="4"/>
  <c r="BH57" i="143" s="1"/>
  <c r="AH379" i="4"/>
  <c r="BH47" i="143" s="1"/>
  <c r="AZ371" i="4"/>
  <c r="AS371" i="4"/>
  <c r="BG60" i="143" s="1"/>
  <c r="V363" i="4"/>
  <c r="BE29" i="143" s="1"/>
  <c r="AV355" i="4"/>
  <c r="BD63" i="143" s="1"/>
  <c r="AN355" i="4"/>
  <c r="BD55" i="143" s="1"/>
  <c r="AF355" i="4"/>
  <c r="BD41" i="143" s="1"/>
  <c r="I355" i="4"/>
  <c r="BD14" i="143" s="1"/>
  <c r="AA347" i="4"/>
  <c r="BC36" i="143" s="1"/>
  <c r="R347" i="4"/>
  <c r="BC25" i="143" s="1"/>
  <c r="AZ331" i="4"/>
  <c r="BA69" i="143" s="1"/>
  <c r="AR331" i="4"/>
  <c r="BA59" i="143" s="1"/>
  <c r="AJ331" i="4"/>
  <c r="BA49" i="143" s="1"/>
  <c r="AB331" i="4"/>
  <c r="BA37" i="143" s="1"/>
  <c r="S331" i="4"/>
  <c r="BA26" i="143" s="1"/>
  <c r="AM323" i="4"/>
  <c r="AZ54" i="143" s="1"/>
  <c r="AE323" i="4"/>
  <c r="AZ40" i="143" s="1"/>
  <c r="V323" i="4"/>
  <c r="AZ29" i="143" s="1"/>
  <c r="BG315" i="4"/>
  <c r="AY77" i="143" s="1"/>
  <c r="AX315" i="4"/>
  <c r="AY65" i="143" s="1"/>
  <c r="AO315" i="4"/>
  <c r="AY56" i="143" s="1"/>
  <c r="AG315" i="4"/>
  <c r="AY46" i="143" s="1"/>
  <c r="AZ307" i="4"/>
  <c r="AX69" i="143" s="1"/>
  <c r="AS307" i="4"/>
  <c r="AX60" i="143" s="1"/>
  <c r="AJ307" i="4"/>
  <c r="AX49" i="143" s="1"/>
  <c r="AB307" i="4"/>
  <c r="AX37" i="143" s="1"/>
  <c r="S307" i="4"/>
  <c r="AX26" i="143" s="1"/>
  <c r="AH299" i="4"/>
  <c r="AW47" i="143" s="1"/>
  <c r="Z299" i="4"/>
  <c r="AW35" i="143" s="1"/>
  <c r="Q299" i="4"/>
  <c r="AW22" i="143" s="1"/>
  <c r="R275" i="4"/>
  <c r="AT25" i="143" s="1"/>
  <c r="AU259" i="4"/>
  <c r="AQ62" i="143" s="1"/>
  <c r="AM259" i="4"/>
  <c r="AQ54" i="143" s="1"/>
  <c r="AD259" i="4"/>
  <c r="AQ39" i="143" s="1"/>
  <c r="BF251" i="4"/>
  <c r="AP76" i="143" s="1"/>
  <c r="AG243" i="4"/>
  <c r="AO46" i="143" s="1"/>
  <c r="X243" i="4"/>
  <c r="AO33" i="143" s="1"/>
  <c r="AZ219" i="4"/>
  <c r="AL69" i="143" s="1"/>
  <c r="AK219" i="4"/>
  <c r="AL50" i="143" s="1"/>
  <c r="AH179" i="4"/>
  <c r="AE47" i="143" s="1"/>
  <c r="AY155" i="4"/>
  <c r="AB66" i="143" s="1"/>
  <c r="AQ131" i="4"/>
  <c r="X58" i="143" s="1"/>
  <c r="AS91" i="4"/>
  <c r="R60" i="143" s="1"/>
  <c r="AK91" i="4"/>
  <c r="R50" i="143" s="1"/>
  <c r="AC91" i="4"/>
  <c r="R38" i="143" s="1"/>
  <c r="T91" i="4"/>
  <c r="R27" i="143" s="1"/>
  <c r="AT83" i="4"/>
  <c r="Q61" i="143" s="1"/>
  <c r="AL83" i="4"/>
  <c r="Q51" i="143" s="1"/>
  <c r="AD83" i="4"/>
  <c r="Q39" i="143" s="1"/>
  <c r="U83" i="4"/>
  <c r="Q28" i="143" s="1"/>
  <c r="N403" i="4"/>
  <c r="BL19" i="143" s="1"/>
  <c r="AS67" i="4"/>
  <c r="O60" i="143" s="1"/>
  <c r="AK67" i="4"/>
  <c r="O50" i="143" s="1"/>
  <c r="J115" i="4"/>
  <c r="V15" i="143" s="1"/>
  <c r="BE35" i="4"/>
  <c r="K75" i="143" s="1"/>
  <c r="AU35" i="4"/>
  <c r="K62" i="143" s="1"/>
  <c r="K355" i="4"/>
  <c r="BD16" i="143" s="1"/>
  <c r="AA51" i="4"/>
  <c r="M36" i="143" s="1"/>
  <c r="L331" i="4"/>
  <c r="BA17" i="143" s="1"/>
  <c r="L131" i="4"/>
  <c r="X17" i="143" s="1"/>
  <c r="L35" i="4"/>
  <c r="K17" i="143" s="1"/>
  <c r="H51" i="4"/>
  <c r="M13" i="143" s="1"/>
  <c r="AP19" i="4"/>
  <c r="I57" i="143" s="1"/>
  <c r="G347" i="4"/>
  <c r="BC12" i="143" s="1"/>
  <c r="AF11" i="4"/>
  <c r="H41" i="143" s="1"/>
  <c r="F41" i="143" s="1"/>
  <c r="AC11" i="4"/>
  <c r="H38" i="143" s="1"/>
  <c r="F38" i="143" s="1"/>
  <c r="Q398" i="4" a="1"/>
  <c r="Q398" i="4" s="1"/>
  <c r="Y398" i="4" a="1"/>
  <c r="Y398" i="4" s="1"/>
  <c r="AG398" i="4" a="1"/>
  <c r="AG398" i="4" s="1"/>
  <c r="AW398" i="4" a="1"/>
  <c r="AW398" i="4" s="1"/>
  <c r="BD398" i="4" a="1"/>
  <c r="BD398" i="4" s="1"/>
  <c r="K398" i="4" a="1"/>
  <c r="K398" i="4" s="1"/>
  <c r="AA398" i="4" a="1"/>
  <c r="AA398" i="4" s="1"/>
  <c r="AI398" i="4" a="1"/>
  <c r="AI398" i="4" s="1"/>
  <c r="AQ398" i="4" a="1"/>
  <c r="AQ398" i="4" s="1"/>
  <c r="BF398" i="4" a="1"/>
  <c r="BF398" i="4" s="1"/>
  <c r="L398" i="4" a="1"/>
  <c r="L398" i="4" s="1"/>
  <c r="T398" i="4" a="1"/>
  <c r="T398" i="4" s="1"/>
  <c r="AJ398" i="4" a="1"/>
  <c r="AJ398" i="4" s="1"/>
  <c r="AR398" i="4" a="1"/>
  <c r="AR398" i="4" s="1"/>
  <c r="BG398" i="4" a="1"/>
  <c r="BG398" i="4" s="1"/>
  <c r="U398" i="4" a="1"/>
  <c r="U398" i="4" s="1"/>
  <c r="AC398" i="4" a="1"/>
  <c r="AC398" i="4" s="1"/>
  <c r="AK398" i="4" a="1"/>
  <c r="AK398" i="4" s="1"/>
  <c r="AZ398" i="4" a="1"/>
  <c r="AZ398" i="4" s="1"/>
  <c r="N398" i="4" a="1"/>
  <c r="N398" i="4" s="1"/>
  <c r="V398" i="4" a="1"/>
  <c r="V398" i="4" s="1"/>
  <c r="AL398" i="4" a="1"/>
  <c r="AL398" i="4" s="1"/>
  <c r="AT398" i="4" a="1"/>
  <c r="AT398" i="4" s="1"/>
  <c r="BA398" i="4" a="1"/>
  <c r="BA398" i="4" s="1"/>
  <c r="O398" i="4" a="1"/>
  <c r="O398" i="4" s="1"/>
  <c r="W398" i="4" a="1"/>
  <c r="W398" i="4" s="1"/>
  <c r="AE398" i="4" a="1"/>
  <c r="AE398" i="4" s="1"/>
  <c r="AU398" i="4" a="1"/>
  <c r="AU398" i="4" s="1"/>
  <c r="BB398" i="4" a="1"/>
  <c r="BB398" i="4" s="1"/>
  <c r="X398" i="4" a="1"/>
  <c r="X398" i="4" s="1"/>
  <c r="Z398" i="4" a="1"/>
  <c r="Z398" i="4" s="1"/>
  <c r="BE398" i="4" a="1"/>
  <c r="BE398" i="4" s="1"/>
  <c r="AF398" i="4" a="1"/>
  <c r="AF398" i="4" s="1"/>
  <c r="AV398" i="4" a="1"/>
  <c r="AV398" i="4" s="1"/>
  <c r="H398" i="4" a="1"/>
  <c r="H398" i="4" s="1"/>
  <c r="AN398" i="4" a="1"/>
  <c r="AN398" i="4" s="1"/>
  <c r="AP398" i="4" a="1"/>
  <c r="AP398" i="4" s="1"/>
  <c r="P398" i="4" a="1"/>
  <c r="P398" i="4" s="1"/>
  <c r="R398" i="4" a="1"/>
  <c r="R398" i="4" s="1"/>
  <c r="V431" i="4" a="1"/>
  <c r="V431" i="4" s="1"/>
  <c r="AM431" i="4" a="1"/>
  <c r="AM431" i="4" s="1"/>
  <c r="AN431" i="4" a="1"/>
  <c r="AN431" i="4" s="1"/>
  <c r="U431" i="4" a="1"/>
  <c r="U431" i="4" s="1"/>
  <c r="BF431" i="4" a="1"/>
  <c r="BF431" i="4" s="1"/>
  <c r="H431" i="4" a="1"/>
  <c r="H431" i="4" s="1"/>
  <c r="W431" i="4" a="1"/>
  <c r="W431" i="4" s="1"/>
  <c r="AJ431" i="4" a="1"/>
  <c r="AJ431" i="4" s="1"/>
  <c r="BD431" i="4" a="1"/>
  <c r="BD431" i="4" s="1"/>
  <c r="BA431" i="4" a="1"/>
  <c r="BA431" i="4" s="1"/>
  <c r="X431" i="4" a="1"/>
  <c r="X431" i="4" s="1"/>
  <c r="AD431" i="4" a="1"/>
  <c r="AD431" i="4" s="1"/>
  <c r="J431" i="4" a="1"/>
  <c r="J431" i="4" s="1"/>
  <c r="AX431" i="4" a="1"/>
  <c r="AX431" i="4" s="1"/>
  <c r="T431" i="4" a="1"/>
  <c r="T431" i="4" s="1"/>
  <c r="Y431" i="4" a="1"/>
  <c r="Y431" i="4" s="1"/>
  <c r="AV431" i="4" a="1"/>
  <c r="AV431" i="4" s="1"/>
  <c r="BE431" i="4" a="1"/>
  <c r="BE431" i="4" s="1"/>
  <c r="O431" i="4" a="1"/>
  <c r="O431" i="4" s="1"/>
  <c r="Z431" i="4" a="1"/>
  <c r="Z431" i="4" s="1"/>
  <c r="AW431" i="4" a="1"/>
  <c r="AW431" i="4" s="1"/>
  <c r="AL431" i="4" a="1"/>
  <c r="AL431" i="4" s="1"/>
  <c r="AG431" i="4" a="1"/>
  <c r="AG431" i="4" s="1"/>
  <c r="AS431" i="4" a="1"/>
  <c r="AS431" i="4" s="1"/>
  <c r="AH431" i="4" a="1"/>
  <c r="AH431" i="4" s="1"/>
  <c r="BG431" i="4" a="1"/>
  <c r="BG431" i="4" s="1"/>
  <c r="F430" i="4" a="1"/>
  <c r="F430" i="4" s="1"/>
  <c r="L430" i="4" a="1"/>
  <c r="L430" i="4" s="1"/>
  <c r="AR430" i="4" a="1"/>
  <c r="AR430" i="4" s="1"/>
  <c r="BB430" i="4" a="1"/>
  <c r="BB430" i="4" s="1"/>
  <c r="AC430" i="4" a="1"/>
  <c r="AC430" i="4" s="1"/>
  <c r="BA430" i="4" a="1"/>
  <c r="BA430" i="4" s="1"/>
  <c r="S430" i="4" a="1"/>
  <c r="S430" i="4" s="1"/>
  <c r="X430" i="4" a="1"/>
  <c r="X430" i="4" s="1"/>
  <c r="AN430" i="4" a="1"/>
  <c r="AN430" i="4" s="1"/>
  <c r="AT430" i="4" a="1"/>
  <c r="AT430" i="4" s="1"/>
  <c r="K430" i="4" a="1"/>
  <c r="K430" i="4" s="1"/>
  <c r="AQ430" i="4" a="1"/>
  <c r="AQ430" i="4" s="1"/>
  <c r="AO430" i="4" a="1"/>
  <c r="AO430" i="4" s="1"/>
  <c r="BD430" i="4" a="1"/>
  <c r="BD430" i="4" s="1"/>
  <c r="O430" i="4" a="1"/>
  <c r="O430" i="4" s="1"/>
  <c r="T430" i="4" a="1"/>
  <c r="T430" i="4" s="1"/>
  <c r="AJ430" i="4" a="1"/>
  <c r="AJ430" i="4" s="1"/>
  <c r="AP430" i="4" a="1"/>
  <c r="AP430" i="4" s="1"/>
  <c r="AA430" i="4" a="1"/>
  <c r="AA430" i="4" s="1"/>
  <c r="U430" i="4" a="1"/>
  <c r="U430" i="4" s="1"/>
  <c r="P430" i="4" a="1"/>
  <c r="P430" i="4" s="1"/>
  <c r="AV430" i="4" a="1"/>
  <c r="AV430" i="4" s="1"/>
  <c r="AG430" i="4" a="1"/>
  <c r="AG430" i="4" s="1"/>
  <c r="AW430" i="4" a="1"/>
  <c r="AW430" i="4" s="1"/>
  <c r="AB430" i="4" a="1"/>
  <c r="AB430" i="4" s="1"/>
  <c r="AM430" i="4" a="1"/>
  <c r="AM430" i="4" s="1"/>
  <c r="AS430" i="4" a="1"/>
  <c r="AS430" i="4" s="1"/>
  <c r="AL430" i="4" a="1"/>
  <c r="AL430" i="4" s="1"/>
  <c r="G401" i="4" a="1"/>
  <c r="G401" i="4" s="1"/>
  <c r="O401" i="4" a="1"/>
  <c r="O401" i="4" s="1"/>
  <c r="W401" i="4" a="1"/>
  <c r="W401" i="4" s="1"/>
  <c r="AE401" i="4" a="1"/>
  <c r="AE401" i="4" s="1"/>
  <c r="AM401" i="4" a="1"/>
  <c r="AM401" i="4" s="1"/>
  <c r="AU401" i="4" a="1"/>
  <c r="AU401" i="4" s="1"/>
  <c r="BB401" i="4" a="1"/>
  <c r="BB401" i="4" s="1"/>
  <c r="J401" i="4" a="1"/>
  <c r="J401" i="4" s="1"/>
  <c r="R401" i="4" a="1"/>
  <c r="R401" i="4" s="1"/>
  <c r="Z401" i="4" a="1"/>
  <c r="Z401" i="4" s="1"/>
  <c r="AH401" i="4" a="1"/>
  <c r="AH401" i="4" s="1"/>
  <c r="AP401" i="4" a="1"/>
  <c r="AP401" i="4" s="1"/>
  <c r="AX401" i="4" a="1"/>
  <c r="AX401" i="4" s="1"/>
  <c r="BE401" i="4" a="1"/>
  <c r="BE401" i="4" s="1"/>
  <c r="M401" i="4" a="1"/>
  <c r="M401" i="4" s="1"/>
  <c r="U401" i="4" a="1"/>
  <c r="U401" i="4" s="1"/>
  <c r="AC401" i="4" a="1"/>
  <c r="AC401" i="4" s="1"/>
  <c r="AK401" i="4" a="1"/>
  <c r="AK401" i="4" s="1"/>
  <c r="AS401" i="4" a="1"/>
  <c r="AS401" i="4" s="1"/>
  <c r="AZ401" i="4" a="1"/>
  <c r="AZ401" i="4" s="1"/>
  <c r="P401" i="4" a="1"/>
  <c r="P401" i="4" s="1"/>
  <c r="AB401" i="4" a="1"/>
  <c r="AB401" i="4" s="1"/>
  <c r="AO401" i="4" a="1"/>
  <c r="AO401" i="4" s="1"/>
  <c r="BA401" i="4" a="1"/>
  <c r="BA401" i="4" s="1"/>
  <c r="Q401" i="4" a="1"/>
  <c r="Q401" i="4" s="1"/>
  <c r="AD401" i="4" a="1"/>
  <c r="AD401" i="4" s="1"/>
  <c r="AQ401" i="4" a="1"/>
  <c r="AQ401" i="4" s="1"/>
  <c r="BC401" i="4" a="1"/>
  <c r="BC401" i="4" s="1"/>
  <c r="S401" i="4" a="1"/>
  <c r="S401" i="4" s="1"/>
  <c r="AF401" i="4" a="1"/>
  <c r="AF401" i="4" s="1"/>
  <c r="AR401" i="4" a="1"/>
  <c r="AR401" i="4" s="1"/>
  <c r="BD401" i="4" a="1"/>
  <c r="BD401" i="4" s="1"/>
  <c r="L401" i="4" a="1"/>
  <c r="L401" i="4" s="1"/>
  <c r="H401" i="4" a="1"/>
  <c r="H401" i="4" s="1"/>
  <c r="T401" i="4" a="1"/>
  <c r="T401" i="4" s="1"/>
  <c r="AG401" i="4" a="1"/>
  <c r="AG401" i="4" s="1"/>
  <c r="AT401" i="4" a="1"/>
  <c r="AT401" i="4" s="1"/>
  <c r="BF401" i="4" a="1"/>
  <c r="BF401" i="4" s="1"/>
  <c r="I401" i="4" a="1"/>
  <c r="I401" i="4" s="1"/>
  <c r="V401" i="4" a="1"/>
  <c r="V401" i="4" s="1"/>
  <c r="AI401" i="4" a="1"/>
  <c r="AI401" i="4" s="1"/>
  <c r="AV401" i="4" a="1"/>
  <c r="AV401" i="4" s="1"/>
  <c r="BG401" i="4" a="1"/>
  <c r="BG401" i="4" s="1"/>
  <c r="Y401" i="4" a="1"/>
  <c r="Y401" i="4" s="1"/>
  <c r="K401" i="4" a="1"/>
  <c r="K401" i="4" s="1"/>
  <c r="X401" i="4" a="1"/>
  <c r="X401" i="4" s="1"/>
  <c r="AJ401" i="4" a="1"/>
  <c r="AJ401" i="4" s="1"/>
  <c r="AW401" i="4" a="1"/>
  <c r="AW401" i="4" s="1"/>
  <c r="AY401" i="4" a="1"/>
  <c r="AY401" i="4" s="1"/>
  <c r="AL401" i="4" a="1"/>
  <c r="AL401" i="4" s="1"/>
  <c r="N401" i="4" a="1"/>
  <c r="N401" i="4" s="1"/>
  <c r="AA401" i="4" a="1"/>
  <c r="AA401" i="4" s="1"/>
  <c r="AN401" i="4" a="1"/>
  <c r="AN401" i="4" s="1"/>
  <c r="AA399" i="4" a="1"/>
  <c r="AA399" i="4" s="1"/>
  <c r="M399" i="4" a="1"/>
  <c r="M399" i="4" s="1"/>
  <c r="AD399" i="4" a="1"/>
  <c r="AD399" i="4" s="1"/>
  <c r="W399" i="4" a="1"/>
  <c r="W399" i="4" s="1"/>
  <c r="AF399" i="4" a="1"/>
  <c r="AF399" i="4" s="1"/>
  <c r="AO399" i="4" a="1"/>
  <c r="AO399" i="4" s="1"/>
  <c r="AJ399" i="4" a="1"/>
  <c r="AJ399" i="4" s="1"/>
  <c r="BC399" i="4" a="1"/>
  <c r="BC399" i="4" s="1"/>
  <c r="AN399" i="4" a="1"/>
  <c r="AN399" i="4" s="1"/>
  <c r="AB399" i="4" a="1"/>
  <c r="AB399" i="4" s="1"/>
  <c r="C433" i="4"/>
  <c r="C432" i="4"/>
  <c r="C397" i="4"/>
  <c r="F401" i="4" a="1"/>
  <c r="F401" i="4" s="1"/>
  <c r="C400" i="4"/>
  <c r="F399" i="4" a="1"/>
  <c r="F399" i="4" s="1"/>
  <c r="F398" i="4" a="1"/>
  <c r="F398" i="4" s="1"/>
  <c r="F57" i="4"/>
  <c r="F406" i="4"/>
  <c r="F333" i="4" a="1"/>
  <c r="F333" i="4" s="1"/>
  <c r="C190" i="4"/>
  <c r="C198" i="4"/>
  <c r="C189" i="4"/>
  <c r="C197" i="4"/>
  <c r="C193" i="4"/>
  <c r="C201" i="4"/>
  <c r="C196" i="4"/>
  <c r="C188" i="4"/>
  <c r="C192" i="4"/>
  <c r="C200" i="4"/>
  <c r="C194" i="4"/>
  <c r="C202" i="4"/>
  <c r="C191" i="4"/>
  <c r="C199" i="4"/>
  <c r="F425" i="4"/>
  <c r="F185" i="4"/>
  <c r="F153" i="4" a="1"/>
  <c r="F153" i="4" s="1"/>
  <c r="F126" i="4" a="1"/>
  <c r="F126" i="4" s="1"/>
  <c r="F88" i="4"/>
  <c r="F69" i="4"/>
  <c r="F41" i="4" a="1"/>
  <c r="F41" i="4" s="1"/>
  <c r="F30" i="4" a="1"/>
  <c r="F30" i="4" s="1"/>
  <c r="F5" i="4"/>
  <c r="F369" i="4"/>
  <c r="F281" i="4"/>
  <c r="F265" i="4"/>
  <c r="F16" i="4"/>
  <c r="F409" i="4"/>
  <c r="F353" i="4"/>
  <c r="F125" i="4" a="1"/>
  <c r="F125" i="4" s="1"/>
  <c r="F120" i="4" a="1"/>
  <c r="F120" i="4" s="1"/>
  <c r="F329" i="4"/>
  <c r="F40" i="4" a="1"/>
  <c r="F40" i="4" s="1"/>
  <c r="F29" i="4" a="1"/>
  <c r="F29" i="4" s="1"/>
  <c r="F55" i="4"/>
  <c r="F24" i="4" a="1"/>
  <c r="F24" i="4" s="1"/>
  <c r="F37" i="4" a="1"/>
  <c r="F37" i="4" s="1"/>
  <c r="F61" i="4" a="1"/>
  <c r="F61" i="4" s="1"/>
  <c r="F208" i="4"/>
  <c r="F176" i="4"/>
  <c r="F391" i="4"/>
  <c r="F303" i="4"/>
  <c r="F375" i="4"/>
  <c r="F311" i="4"/>
  <c r="F255" i="4"/>
  <c r="F175" i="4"/>
  <c r="F159" i="4"/>
  <c r="F87" i="4"/>
  <c r="F54" i="4"/>
  <c r="F15" i="4"/>
  <c r="F415" i="4"/>
  <c r="F207" i="4"/>
  <c r="F101" i="4"/>
  <c r="T11" i="143" s="1"/>
  <c r="V74" i="12"/>
  <c r="Y45" i="12"/>
  <c r="Y74" i="12"/>
  <c r="AL74" i="12"/>
  <c r="AK74" i="12"/>
  <c r="AM74" i="12"/>
  <c r="AE74" i="12"/>
  <c r="AG74" i="12"/>
  <c r="AC74" i="12"/>
  <c r="W74" i="12"/>
  <c r="X74" i="12"/>
  <c r="R74" i="12"/>
  <c r="AD74" i="12"/>
  <c r="U74" i="12"/>
  <c r="AF74" i="12"/>
  <c r="Z74" i="12"/>
  <c r="AN74" i="12"/>
  <c r="AH74" i="12"/>
  <c r="AI74" i="12"/>
  <c r="AN45" i="12"/>
  <c r="V45" i="12"/>
  <c r="AK45" i="12"/>
  <c r="T74" i="12"/>
  <c r="AF45" i="12"/>
  <c r="AC45" i="12"/>
  <c r="AB74" i="12"/>
  <c r="X45" i="12"/>
  <c r="AM45" i="12"/>
  <c r="U45" i="12"/>
  <c r="AJ74" i="12"/>
  <c r="AE45" i="12"/>
  <c r="W45" i="12"/>
  <c r="AJ45" i="12"/>
  <c r="S74" i="12"/>
  <c r="AL45" i="12"/>
  <c r="AB45" i="12"/>
  <c r="AA74" i="12"/>
  <c r="AD45" i="12"/>
  <c r="T45" i="12"/>
  <c r="AI45" i="12"/>
  <c r="AH45" i="12"/>
  <c r="AA45" i="12"/>
  <c r="Z45" i="12"/>
  <c r="S45" i="12"/>
  <c r="R45" i="12"/>
  <c r="AG45" i="12"/>
  <c r="G74" i="12"/>
  <c r="F93" i="4"/>
  <c r="H437" i="3"/>
  <c r="H319" i="3"/>
  <c r="E299" i="4" s="1"/>
  <c r="F219" i="4"/>
  <c r="AL11" i="143" s="1"/>
  <c r="H194" i="3"/>
  <c r="E219" i="4" s="1"/>
  <c r="F83" i="4"/>
  <c r="Q11" i="143" s="1"/>
  <c r="Q9" i="143" s="1"/>
  <c r="Q7" i="143" s="1"/>
  <c r="H48" i="3"/>
  <c r="E83" i="4" s="1"/>
  <c r="H37" i="3"/>
  <c r="E67" i="4" s="1"/>
  <c r="F419" i="4"/>
  <c r="BN11" i="143" s="1"/>
  <c r="H431" i="3"/>
  <c r="E419" i="4" s="1"/>
  <c r="F275" i="4"/>
  <c r="AT11" i="143" s="1"/>
  <c r="H285" i="3"/>
  <c r="E275" i="4" s="1"/>
  <c r="F211" i="4"/>
  <c r="AI11" i="143" s="1"/>
  <c r="H189" i="3"/>
  <c r="E211" i="4" s="1"/>
  <c r="H18" i="3"/>
  <c r="E59" i="4" s="1"/>
  <c r="H8" i="3"/>
  <c r="F411" i="4"/>
  <c r="BM11" i="143" s="1"/>
  <c r="H425" i="3"/>
  <c r="E411" i="4" s="1"/>
  <c r="F387" i="4"/>
  <c r="BI11" i="143" s="1"/>
  <c r="H407" i="3"/>
  <c r="E387" i="4" s="1"/>
  <c r="F331" i="4"/>
  <c r="BA11" i="143" s="1"/>
  <c r="H348" i="3"/>
  <c r="E331" i="4" s="1"/>
  <c r="F203" i="4"/>
  <c r="H183" i="3"/>
  <c r="E203" i="4" s="1"/>
  <c r="F51" i="4"/>
  <c r="M11" i="143" s="1"/>
  <c r="M9" i="143" s="1"/>
  <c r="H26" i="3"/>
  <c r="E51" i="4" s="1"/>
  <c r="F403" i="4"/>
  <c r="BL11" i="143" s="1"/>
  <c r="H419" i="3"/>
  <c r="E403" i="4" s="1"/>
  <c r="F379" i="4"/>
  <c r="BH11" i="143" s="1"/>
  <c r="H401" i="3"/>
  <c r="E379" i="4" s="1"/>
  <c r="F323" i="4"/>
  <c r="AZ11" i="143" s="1"/>
  <c r="H342" i="3"/>
  <c r="E323" i="4" s="1"/>
  <c r="F259" i="4"/>
  <c r="AQ11" i="143" s="1"/>
  <c r="H257" i="3"/>
  <c r="E259" i="4" s="1"/>
  <c r="F179" i="4"/>
  <c r="AE11" i="143" s="1"/>
  <c r="H165" i="3"/>
  <c r="E179" i="4" s="1"/>
  <c r="F123" i="4"/>
  <c r="W11" i="143" s="1"/>
  <c r="W9" i="143" s="1"/>
  <c r="F43" i="4"/>
  <c r="L11" i="143" s="1"/>
  <c r="L9" i="143" s="1"/>
  <c r="H22" i="3"/>
  <c r="E43" i="4" s="1"/>
  <c r="F371" i="4"/>
  <c r="BG11" i="143" s="1"/>
  <c r="H396" i="3"/>
  <c r="E371" i="4" s="1"/>
  <c r="F251" i="4"/>
  <c r="AP11" i="143" s="1"/>
  <c r="H246" i="3"/>
  <c r="F171" i="4"/>
  <c r="AD11" i="143" s="1"/>
  <c r="H159" i="3"/>
  <c r="E171" i="4" s="1"/>
  <c r="F115" i="4"/>
  <c r="V11" i="143" s="1"/>
  <c r="V9" i="143" s="1"/>
  <c r="H99" i="3"/>
  <c r="H14" i="3"/>
  <c r="E35" i="4" s="1"/>
  <c r="F363" i="4"/>
  <c r="BE11" i="143" s="1"/>
  <c r="H381" i="3"/>
  <c r="E363" i="4" s="1"/>
  <c r="H12" i="3"/>
  <c r="F355" i="4"/>
  <c r="BD11" i="143" s="1"/>
  <c r="H369" i="3"/>
  <c r="E355" i="4" s="1"/>
  <c r="F307" i="4"/>
  <c r="AX11" i="143" s="1"/>
  <c r="H328" i="3"/>
  <c r="E307" i="4" s="1"/>
  <c r="F235" i="4"/>
  <c r="AN11" i="143" s="1"/>
  <c r="H207" i="3"/>
  <c r="E235" i="4" s="1"/>
  <c r="F155" i="4"/>
  <c r="AB11" i="143" s="1"/>
  <c r="H137" i="3"/>
  <c r="E155" i="4" s="1"/>
  <c r="F99" i="4"/>
  <c r="H59" i="3"/>
  <c r="H359" i="3"/>
  <c r="E347" i="4" s="1"/>
  <c r="F227" i="4"/>
  <c r="AM11" i="143" s="1"/>
  <c r="H200" i="3"/>
  <c r="F147" i="4"/>
  <c r="AA11" i="143" s="1"/>
  <c r="H132" i="3"/>
  <c r="E147" i="4" s="1"/>
  <c r="H52" i="3"/>
  <c r="E91" i="4" s="1"/>
  <c r="F352" i="4"/>
  <c r="F223" i="4"/>
  <c r="F94" i="4"/>
  <c r="F407" i="4"/>
  <c r="F233" i="4"/>
  <c r="F217" i="4"/>
  <c r="F385" i="4"/>
  <c r="F359" i="4"/>
  <c r="F424" i="4"/>
  <c r="F96" i="4"/>
  <c r="F95" i="4"/>
  <c r="F105" i="4"/>
  <c r="F368" i="4"/>
  <c r="F417" i="4"/>
  <c r="F392" i="4"/>
  <c r="F414" i="4"/>
  <c r="F374" i="4"/>
  <c r="E8" i="3"/>
  <c r="F11" i="4"/>
  <c r="H11" i="143" s="1"/>
  <c r="F102" i="4"/>
  <c r="G5" i="13"/>
  <c r="E5" i="29"/>
  <c r="F104" i="4"/>
  <c r="F213" i="4"/>
  <c r="F309" i="4"/>
  <c r="F357" i="4"/>
  <c r="F389" i="4"/>
  <c r="F157" i="4"/>
  <c r="F221" i="4"/>
  <c r="F253" i="4"/>
  <c r="F277" i="4"/>
  <c r="F365" i="4"/>
  <c r="F405" i="4"/>
  <c r="F181" i="4"/>
  <c r="F229" i="4"/>
  <c r="F261" i="4"/>
  <c r="F301" i="4"/>
  <c r="F373" i="4"/>
  <c r="F413" i="4"/>
  <c r="F173" i="4"/>
  <c r="F103" i="4"/>
  <c r="F97" i="4"/>
  <c r="F205" i="4"/>
  <c r="F325" i="4"/>
  <c r="F349" i="4"/>
  <c r="F381" i="4"/>
  <c r="F421" i="4"/>
  <c r="F44" i="4"/>
  <c r="F91" i="4"/>
  <c r="R11" i="143" s="1"/>
  <c r="D62" i="22"/>
  <c r="D53" i="22"/>
  <c r="R5" i="29"/>
  <c r="E6" i="12"/>
  <c r="M5" i="10"/>
  <c r="U5" i="13"/>
  <c r="M5" i="29"/>
  <c r="S5" i="29"/>
  <c r="S5" i="13"/>
  <c r="O5" i="13"/>
  <c r="O6" i="12"/>
  <c r="Q5" i="10"/>
  <c r="O5" i="29"/>
  <c r="L5" i="29"/>
  <c r="H5" i="29"/>
  <c r="AO6" i="12"/>
  <c r="G6" i="25"/>
  <c r="I5" i="10"/>
  <c r="J6" i="12"/>
  <c r="P6" i="12"/>
  <c r="G5" i="10"/>
  <c r="E5" i="13"/>
  <c r="E6" i="25"/>
  <c r="K5" i="13"/>
  <c r="AP6" i="12"/>
  <c r="M6" i="12"/>
  <c r="M5" i="13"/>
  <c r="O5" i="10"/>
  <c r="D65" i="22"/>
  <c r="F73" i="145" s="1"/>
  <c r="D11" i="22"/>
  <c r="N6" i="12"/>
  <c r="N5" i="29"/>
  <c r="D58" i="22"/>
  <c r="D50" i="22"/>
  <c r="D27" i="22"/>
  <c r="D24" i="22"/>
  <c r="F26" i="145" s="1"/>
  <c r="G26" i="145" s="1"/>
  <c r="D19" i="22"/>
  <c r="D14" i="22"/>
  <c r="D13" i="22"/>
  <c r="D63" i="22"/>
  <c r="F12" i="145"/>
  <c r="G12" i="145" s="1"/>
  <c r="D68" i="22"/>
  <c r="D56" i="22"/>
  <c r="D54" i="22"/>
  <c r="D51" i="22"/>
  <c r="D57" i="22"/>
  <c r="D26" i="22"/>
  <c r="F25" i="145"/>
  <c r="D18" i="22"/>
  <c r="D10" i="22"/>
  <c r="D55" i="22"/>
  <c r="D49" i="22"/>
  <c r="D25" i="22"/>
  <c r="D22" i="22"/>
  <c r="D16" i="22"/>
  <c r="D70" i="22"/>
  <c r="F70" i="145"/>
  <c r="G70" i="145" s="1"/>
  <c r="F55" i="145"/>
  <c r="G55" i="145" s="1"/>
  <c r="D28" i="22"/>
  <c r="D20" i="22"/>
  <c r="D15" i="22"/>
  <c r="D69" i="22"/>
  <c r="D29" i="22"/>
  <c r="D67" i="22"/>
  <c r="D64" i="22"/>
  <c r="D59" i="22"/>
  <c r="D48" i="22"/>
  <c r="G45" i="12"/>
  <c r="I5" i="29"/>
  <c r="K5" i="10"/>
  <c r="I5" i="13"/>
  <c r="I6" i="12"/>
  <c r="S5" i="10"/>
  <c r="Q5" i="13"/>
  <c r="Q5" i="29"/>
  <c r="Q6" i="12"/>
  <c r="K6" i="12"/>
  <c r="H6" i="12"/>
  <c r="T5" i="13"/>
  <c r="P5" i="13"/>
  <c r="L5" i="13"/>
  <c r="H5" i="13"/>
  <c r="R5" i="10"/>
  <c r="N5" i="10"/>
  <c r="J5" i="10"/>
  <c r="P5" i="29"/>
  <c r="F6" i="12"/>
  <c r="L6" i="12"/>
  <c r="J5" i="29"/>
  <c r="H6" i="25"/>
  <c r="F5" i="29"/>
  <c r="F6" i="25"/>
  <c r="T5" i="29"/>
  <c r="R5" i="13"/>
  <c r="N5" i="13"/>
  <c r="J5" i="13"/>
  <c r="F5" i="13"/>
  <c r="P5" i="10"/>
  <c r="L5" i="10"/>
  <c r="H5" i="10"/>
  <c r="F67" i="4"/>
  <c r="O11" i="143" s="1"/>
  <c r="O9" i="143" s="1"/>
  <c r="F347" i="4"/>
  <c r="BC11" i="143" s="1"/>
  <c r="E19" i="4"/>
  <c r="H5" i="3"/>
  <c r="F3" i="4"/>
  <c r="H429" i="4" l="1" a="1"/>
  <c r="H429" i="4" s="1"/>
  <c r="R399" i="4" a="1"/>
  <c r="R399" i="4" s="1"/>
  <c r="AU399" i="4" a="1"/>
  <c r="AU399" i="4" s="1"/>
  <c r="AG399" i="4" a="1"/>
  <c r="AG399" i="4" s="1"/>
  <c r="G399" i="4" a="1"/>
  <c r="G399" i="4" s="1"/>
  <c r="V399" i="4" a="1"/>
  <c r="V399" i="4" s="1"/>
  <c r="K399" i="4" a="1"/>
  <c r="K399" i="4" s="1"/>
  <c r="BB399" i="4" a="1"/>
  <c r="BB399" i="4" s="1"/>
  <c r="AX399" i="4" a="1"/>
  <c r="AX399" i="4" s="1"/>
  <c r="X399" i="4" a="1"/>
  <c r="X399" i="4" s="1"/>
  <c r="BF399" i="4" a="1"/>
  <c r="BF399" i="4" s="1"/>
  <c r="BE399" i="4" a="1"/>
  <c r="BE399" i="4" s="1"/>
  <c r="AP399" i="4" a="1"/>
  <c r="AP399" i="4" s="1"/>
  <c r="AR399" i="4" a="1"/>
  <c r="AR399" i="4" s="1"/>
  <c r="J399" i="4" a="1"/>
  <c r="J399" i="4" s="1"/>
  <c r="AH399" i="4" a="1"/>
  <c r="AH399" i="4" s="1"/>
  <c r="Y399" i="4" a="1"/>
  <c r="Y399" i="4" s="1"/>
  <c r="H399" i="4" a="1"/>
  <c r="H399" i="4" s="1"/>
  <c r="BA399" i="4" a="1"/>
  <c r="BA399" i="4" s="1"/>
  <c r="N399" i="4" a="1"/>
  <c r="N399" i="4" s="1"/>
  <c r="AQ399" i="4" a="1"/>
  <c r="AQ399" i="4" s="1"/>
  <c r="BG430" i="4" a="1"/>
  <c r="BG430" i="4" s="1"/>
  <c r="R430" i="4" a="1"/>
  <c r="R430" i="4" s="1"/>
  <c r="Q430" i="4" a="1"/>
  <c r="Q430" i="4" s="1"/>
  <c r="AZ430" i="4" a="1"/>
  <c r="AZ430" i="4" s="1"/>
  <c r="BE430" i="4" a="1"/>
  <c r="BE430" i="4" s="1"/>
  <c r="AE430" i="4" a="1"/>
  <c r="AE430" i="4" s="1"/>
  <c r="J430" i="4" a="1"/>
  <c r="J430" i="4" s="1"/>
  <c r="Y430" i="4" a="1"/>
  <c r="Y430" i="4" s="1"/>
  <c r="BC430" i="4" a="1"/>
  <c r="BC430" i="4" s="1"/>
  <c r="AI430" i="4" a="1"/>
  <c r="AI430" i="4" s="1"/>
  <c r="N430" i="4" a="1"/>
  <c r="N430" i="4" s="1"/>
  <c r="M430" i="4" a="1"/>
  <c r="M430" i="4" s="1"/>
  <c r="AH430" i="4" a="1"/>
  <c r="AH430" i="4" s="1"/>
  <c r="AA431" i="4" a="1"/>
  <c r="AA431" i="4" s="1"/>
  <c r="Q431" i="4" a="1"/>
  <c r="Q431" i="4" s="1"/>
  <c r="AB431" i="4" a="1"/>
  <c r="AB431" i="4" s="1"/>
  <c r="AR431" i="4" a="1"/>
  <c r="AR431" i="4" s="1"/>
  <c r="BB431" i="4" a="1"/>
  <c r="BB431" i="4" s="1"/>
  <c r="AQ431" i="4" a="1"/>
  <c r="AQ431" i="4" s="1"/>
  <c r="N431" i="4" a="1"/>
  <c r="N431" i="4" s="1"/>
  <c r="AU431" i="4" a="1"/>
  <c r="AU431" i="4" s="1"/>
  <c r="S431" i="4" a="1"/>
  <c r="S431" i="4" s="1"/>
  <c r="AZ431" i="4" a="1"/>
  <c r="AZ431" i="4" s="1"/>
  <c r="R431" i="4" a="1"/>
  <c r="R431" i="4" s="1"/>
  <c r="AT431" i="4" a="1"/>
  <c r="AT431" i="4" s="1"/>
  <c r="AC431" i="4" a="1"/>
  <c r="AC431" i="4" s="1"/>
  <c r="L431" i="4" a="1"/>
  <c r="L431" i="4" s="1"/>
  <c r="AS399" i="4" a="1"/>
  <c r="AS399" i="4" s="1"/>
  <c r="T399" i="4" a="1"/>
  <c r="T399" i="4" s="1"/>
  <c r="L399" i="4" a="1"/>
  <c r="L399" i="4" s="1"/>
  <c r="AV399" i="4" a="1"/>
  <c r="AV399" i="4" s="1"/>
  <c r="BD399" i="4" a="1"/>
  <c r="BD399" i="4" s="1"/>
  <c r="I399" i="4" a="1"/>
  <c r="I399" i="4" s="1"/>
  <c r="AE399" i="4" a="1"/>
  <c r="AE399" i="4" s="1"/>
  <c r="AT399" i="4" a="1"/>
  <c r="AT399" i="4" s="1"/>
  <c r="U399" i="4" a="1"/>
  <c r="U399" i="4" s="1"/>
  <c r="AI399" i="4" a="1"/>
  <c r="AI399" i="4" s="1"/>
  <c r="AX430" i="4" a="1"/>
  <c r="AX430" i="4" s="1"/>
  <c r="G430" i="4" a="1"/>
  <c r="G430" i="4" s="1"/>
  <c r="BF430" i="4" a="1"/>
  <c r="BF430" i="4" s="1"/>
  <c r="AK430" i="4" a="1"/>
  <c r="AK430" i="4" s="1"/>
  <c r="AU430" i="4" a="1"/>
  <c r="AU430" i="4" s="1"/>
  <c r="Z430" i="4" a="1"/>
  <c r="Z430" i="4" s="1"/>
  <c r="V430" i="4" a="1"/>
  <c r="V430" i="4" s="1"/>
  <c r="I430" i="4" a="1"/>
  <c r="I430" i="4" s="1"/>
  <c r="AY430" i="4" a="1"/>
  <c r="AY430" i="4" s="1"/>
  <c r="AD430" i="4" a="1"/>
  <c r="AD430" i="4" s="1"/>
  <c r="H430" i="4" a="1"/>
  <c r="H430" i="4" s="1"/>
  <c r="AF430" i="4" a="1"/>
  <c r="AF430" i="4" s="1"/>
  <c r="AI431" i="4" a="1"/>
  <c r="AI431" i="4" s="1"/>
  <c r="AY431" i="4" a="1"/>
  <c r="AY431" i="4" s="1"/>
  <c r="K431" i="4" a="1"/>
  <c r="K431" i="4" s="1"/>
  <c r="AE431" i="4" a="1"/>
  <c r="AE431" i="4" s="1"/>
  <c r="P431" i="4" a="1"/>
  <c r="P431" i="4" s="1"/>
  <c r="AK431" i="4" a="1"/>
  <c r="AK431" i="4" s="1"/>
  <c r="I431" i="4" a="1"/>
  <c r="I431" i="4" s="1"/>
  <c r="AP431" i="4" a="1"/>
  <c r="AP431" i="4" s="1"/>
  <c r="AF431" i="4" a="1"/>
  <c r="AF431" i="4" s="1"/>
  <c r="AO431" i="4" a="1"/>
  <c r="AO431" i="4" s="1"/>
  <c r="M431" i="4" a="1"/>
  <c r="M431" i="4" s="1"/>
  <c r="G431" i="4" a="1"/>
  <c r="G431" i="4" s="1"/>
  <c r="BC431" i="4" a="1"/>
  <c r="BC431" i="4" s="1"/>
  <c r="R9" i="143"/>
  <c r="T9" i="143"/>
  <c r="T7" i="143" s="1"/>
  <c r="E27" i="4"/>
  <c r="D64" i="143"/>
  <c r="F66" i="145"/>
  <c r="D76" i="143"/>
  <c r="F78" i="145"/>
  <c r="D22" i="143"/>
  <c r="F24" i="145"/>
  <c r="D60" i="143"/>
  <c r="F62" i="145"/>
  <c r="D26" i="143"/>
  <c r="F28" i="145"/>
  <c r="D61" i="143"/>
  <c r="F63" i="145"/>
  <c r="D13" i="143"/>
  <c r="F15" i="145"/>
  <c r="D27" i="143"/>
  <c r="F29" i="145"/>
  <c r="D20" i="143"/>
  <c r="F22" i="145"/>
  <c r="D54" i="143"/>
  <c r="F56" i="145"/>
  <c r="F16" i="124"/>
  <c r="I16" i="124" s="1"/>
  <c r="J16" i="124" s="1"/>
  <c r="F20" i="145"/>
  <c r="G20" i="145" s="1"/>
  <c r="D56" i="143"/>
  <c r="F58" i="145"/>
  <c r="D63" i="143"/>
  <c r="F65" i="145"/>
  <c r="D58" i="143"/>
  <c r="F60" i="145"/>
  <c r="D52" i="143"/>
  <c r="F54" i="145"/>
  <c r="D29" i="143"/>
  <c r="F31" i="145"/>
  <c r="D28" i="143"/>
  <c r="F30" i="145"/>
  <c r="D16" i="143"/>
  <c r="F18" i="145"/>
  <c r="D72" i="143"/>
  <c r="F74" i="145"/>
  <c r="D59" i="143"/>
  <c r="F61" i="145"/>
  <c r="D69" i="143"/>
  <c r="F71" i="145"/>
  <c r="D67" i="143"/>
  <c r="F69" i="145"/>
  <c r="Z399" i="4" a="1"/>
  <c r="Z399" i="4" s="1"/>
  <c r="AZ399" i="4" a="1"/>
  <c r="AZ399" i="4" s="1"/>
  <c r="AM399" i="4" a="1"/>
  <c r="AM399" i="4" s="1"/>
  <c r="AK399" i="4" a="1"/>
  <c r="AK399" i="4" s="1"/>
  <c r="BG399" i="4" a="1"/>
  <c r="BG399" i="4" s="1"/>
  <c r="AW399" i="4" a="1"/>
  <c r="AW399" i="4" s="1"/>
  <c r="Q399" i="4" a="1"/>
  <c r="Q399" i="4" s="1"/>
  <c r="P399" i="4" a="1"/>
  <c r="P399" i="4" s="1"/>
  <c r="O399" i="4" a="1"/>
  <c r="O399" i="4" s="1"/>
  <c r="AL399" i="4" a="1"/>
  <c r="AL399" i="4" s="1"/>
  <c r="AC399" i="4" a="1"/>
  <c r="AC399" i="4" s="1"/>
  <c r="AY399" i="4" a="1"/>
  <c r="AY399" i="4" s="1"/>
  <c r="AX398" i="4" a="1"/>
  <c r="AX398" i="4" s="1"/>
  <c r="J398" i="4" a="1"/>
  <c r="J398" i="4" s="1"/>
  <c r="AH398" i="4" a="1"/>
  <c r="AH398" i="4" s="1"/>
  <c r="BC398" i="4" a="1"/>
  <c r="BC398" i="4" s="1"/>
  <c r="AM398" i="4" a="1"/>
  <c r="AM398" i="4" s="1"/>
  <c r="G398" i="4" a="1"/>
  <c r="G398" i="4" s="1"/>
  <c r="AD398" i="4" a="1"/>
  <c r="AD398" i="4" s="1"/>
  <c r="AS398" i="4" a="1"/>
  <c r="AS398" i="4" s="1"/>
  <c r="M398" i="4" a="1"/>
  <c r="M398" i="4" s="1"/>
  <c r="AB398" i="4" a="1"/>
  <c r="AB398" i="4" s="1"/>
  <c r="AY398" i="4" a="1"/>
  <c r="AY398" i="4" s="1"/>
  <c r="S398" i="4" a="1"/>
  <c r="S398" i="4" s="1"/>
  <c r="AO398" i="4" a="1"/>
  <c r="AO398" i="4" s="1"/>
  <c r="D70" i="143"/>
  <c r="F72" i="145"/>
  <c r="D15" i="143"/>
  <c r="F17" i="145"/>
  <c r="D25" i="143"/>
  <c r="F27" i="145"/>
  <c r="D9" i="143"/>
  <c r="F11" i="145"/>
  <c r="D62" i="143"/>
  <c r="F64" i="145"/>
  <c r="D75" i="143"/>
  <c r="F77" i="145"/>
  <c r="D14" i="143"/>
  <c r="F16" i="145"/>
  <c r="D55" i="143"/>
  <c r="F57" i="145"/>
  <c r="D74" i="143"/>
  <c r="F76" i="145"/>
  <c r="D77" i="143"/>
  <c r="F79" i="145"/>
  <c r="D19" i="143"/>
  <c r="F21" i="145"/>
  <c r="D11" i="143"/>
  <c r="F13" i="145"/>
  <c r="I7" i="143"/>
  <c r="R72" i="143"/>
  <c r="O52" i="143"/>
  <c r="O42" i="143"/>
  <c r="E39" i="143"/>
  <c r="E15" i="143"/>
  <c r="E35" i="143"/>
  <c r="R7" i="143"/>
  <c r="E65" i="143"/>
  <c r="R42" i="143"/>
  <c r="AV340" i="4"/>
  <c r="AV346" i="4" s="1"/>
  <c r="AQ9" i="143"/>
  <c r="AQ7" i="143" s="1"/>
  <c r="M30" i="143"/>
  <c r="BE412" i="4"/>
  <c r="BE418" i="4" s="1"/>
  <c r="N68" i="4"/>
  <c r="N74" i="4" s="1"/>
  <c r="R30" i="143"/>
  <c r="E19" i="143"/>
  <c r="E40" i="143"/>
  <c r="J52" i="143"/>
  <c r="E22" i="143"/>
  <c r="AL260" i="4"/>
  <c r="AL266" i="4" s="1"/>
  <c r="AN429" i="4" a="1"/>
  <c r="AN429" i="4" s="1"/>
  <c r="BO55" i="138" s="1"/>
  <c r="E33" i="143"/>
  <c r="H9" i="138"/>
  <c r="G23" i="143"/>
  <c r="G78" i="143" s="1"/>
  <c r="BB429" i="4" a="1"/>
  <c r="BB429" i="4" s="1"/>
  <c r="BO71" i="138" s="1"/>
  <c r="AU429" i="4" a="1"/>
  <c r="AU429" i="4" s="1"/>
  <c r="BO62" i="138" s="1"/>
  <c r="Q52" i="143"/>
  <c r="E50" i="143"/>
  <c r="Q30" i="143"/>
  <c r="E58" i="143"/>
  <c r="O7" i="143"/>
  <c r="AO429" i="4" a="1"/>
  <c r="AO429" i="4" s="1"/>
  <c r="BO56" i="138" s="1"/>
  <c r="E38" i="143"/>
  <c r="E56" i="143"/>
  <c r="V7" i="143"/>
  <c r="M7" i="143"/>
  <c r="Y429" i="4" a="1"/>
  <c r="Y429" i="4" s="1"/>
  <c r="BO34" i="138" s="1"/>
  <c r="E14" i="143"/>
  <c r="E55" i="143"/>
  <c r="I30" i="143"/>
  <c r="O30" i="143"/>
  <c r="E61" i="143"/>
  <c r="V42" i="143"/>
  <c r="V23" i="143" s="1"/>
  <c r="E37" i="143"/>
  <c r="L72" i="143"/>
  <c r="L7" i="143"/>
  <c r="E57" i="143"/>
  <c r="K72" i="143"/>
  <c r="E76" i="143"/>
  <c r="I52" i="143"/>
  <c r="E66" i="143"/>
  <c r="K7" i="143"/>
  <c r="E32" i="143"/>
  <c r="F30" i="143"/>
  <c r="F46" i="143"/>
  <c r="H72" i="143"/>
  <c r="E13" i="143"/>
  <c r="F7" i="143"/>
  <c r="F11" i="143"/>
  <c r="H9" i="143"/>
  <c r="H7" i="143" s="1"/>
  <c r="E11" i="143"/>
  <c r="E9" i="143" s="1"/>
  <c r="E41" i="143"/>
  <c r="H52" i="143"/>
  <c r="T67" i="143"/>
  <c r="T44" i="143"/>
  <c r="T42" i="143" s="1"/>
  <c r="F59" i="143"/>
  <c r="E59" i="143" s="1"/>
  <c r="F26" i="143"/>
  <c r="E26" i="143" s="1"/>
  <c r="N25" i="129" a="1"/>
  <c r="N25" i="129" s="1"/>
  <c r="R52" i="143"/>
  <c r="T72" i="143"/>
  <c r="T52" i="143"/>
  <c r="E51" i="143"/>
  <c r="E29" i="143"/>
  <c r="L30" i="143"/>
  <c r="E25" i="143"/>
  <c r="E27" i="143"/>
  <c r="J7" i="143"/>
  <c r="M52" i="143"/>
  <c r="BN44" i="143"/>
  <c r="BN42" i="143" s="1"/>
  <c r="T30" i="143"/>
  <c r="L42" i="143"/>
  <c r="E62" i="143"/>
  <c r="E60" i="143"/>
  <c r="J30" i="143"/>
  <c r="H30" i="143"/>
  <c r="E47" i="143"/>
  <c r="E54" i="143"/>
  <c r="E64" i="143"/>
  <c r="F49" i="143"/>
  <c r="E49" i="143" s="1"/>
  <c r="Q42" i="143"/>
  <c r="E17" i="143"/>
  <c r="E77" i="143"/>
  <c r="L52" i="143"/>
  <c r="K52" i="143"/>
  <c r="K23" i="143" s="1"/>
  <c r="BM44" i="143"/>
  <c r="BM42" i="143" s="1"/>
  <c r="AE67" i="143"/>
  <c r="E16" i="143"/>
  <c r="E75" i="143"/>
  <c r="F72" i="143"/>
  <c r="E63" i="143"/>
  <c r="E21" i="143"/>
  <c r="E28" i="143"/>
  <c r="E36" i="143"/>
  <c r="J42" i="143"/>
  <c r="D71" i="143"/>
  <c r="D23" i="143"/>
  <c r="BM9" i="143"/>
  <c r="BM7" i="143" s="1"/>
  <c r="BN67" i="143"/>
  <c r="BC44" i="143"/>
  <c r="BC42" i="143" s="1"/>
  <c r="BM52" i="143"/>
  <c r="AQ67" i="143"/>
  <c r="AE72" i="143"/>
  <c r="AP67" i="143"/>
  <c r="BC9" i="143"/>
  <c r="BC67" i="143"/>
  <c r="BM30" i="143"/>
  <c r="BI67" i="143"/>
  <c r="BE67" i="143"/>
  <c r="AT9" i="143"/>
  <c r="AS44" i="143"/>
  <c r="BB72" i="143"/>
  <c r="AE52" i="143"/>
  <c r="AB9" i="143"/>
  <c r="AB7" i="143" s="1"/>
  <c r="BF47" i="143"/>
  <c r="BF34" i="143"/>
  <c r="AP9" i="143"/>
  <c r="BA9" i="143"/>
  <c r="BC72" i="143"/>
  <c r="AQ72" i="143"/>
  <c r="BF35" i="143"/>
  <c r="BF22" i="143"/>
  <c r="AK75" i="143"/>
  <c r="AJ75" i="143" s="1"/>
  <c r="AK63" i="143"/>
  <c r="AJ63" i="143" s="1"/>
  <c r="AK39" i="143"/>
  <c r="AK18" i="143"/>
  <c r="AE30" i="143"/>
  <c r="BI72" i="143"/>
  <c r="AZ44" i="143"/>
  <c r="AZ42" i="143" s="1"/>
  <c r="AC44" i="143"/>
  <c r="BF14" i="143"/>
  <c r="AA9" i="143"/>
  <c r="AK64" i="143"/>
  <c r="AK55" i="143"/>
  <c r="AK40" i="143"/>
  <c r="AK29" i="143"/>
  <c r="AJ29" i="143" s="1"/>
  <c r="BC52" i="143"/>
  <c r="AQ52" i="143"/>
  <c r="AE44" i="143"/>
  <c r="AE42" i="143" s="1"/>
  <c r="BL44" i="143"/>
  <c r="BI52" i="143"/>
  <c r="AZ30" i="143"/>
  <c r="BF21" i="143"/>
  <c r="BF12" i="143"/>
  <c r="BF60" i="143"/>
  <c r="BF37" i="143"/>
  <c r="BF26" i="143"/>
  <c r="BF15" i="143"/>
  <c r="AK56" i="143"/>
  <c r="AK41" i="143"/>
  <c r="AK19" i="143"/>
  <c r="AK48" i="143"/>
  <c r="AJ48" i="143" s="1"/>
  <c r="AE9" i="143"/>
  <c r="AE7" i="143" s="1"/>
  <c r="BI9" i="143"/>
  <c r="BI7" i="143" s="1"/>
  <c r="AS72" i="143"/>
  <c r="AZ67" i="143"/>
  <c r="BF13" i="143"/>
  <c r="BF71" i="143"/>
  <c r="BF50" i="143"/>
  <c r="BF27" i="143"/>
  <c r="BF16" i="143"/>
  <c r="BF75" i="143"/>
  <c r="AK33" i="143"/>
  <c r="AK20" i="143"/>
  <c r="BD67" i="143"/>
  <c r="BN9" i="143"/>
  <c r="BN7" i="143" s="1"/>
  <c r="BL9" i="143"/>
  <c r="BD9" i="143"/>
  <c r="BN72" i="143"/>
  <c r="BN52" i="143"/>
  <c r="BN30" i="143"/>
  <c r="BC30" i="143"/>
  <c r="BM72" i="143"/>
  <c r="BB44" i="143"/>
  <c r="AQ44" i="143"/>
  <c r="AQ42" i="143" s="1"/>
  <c r="AQ30" i="143"/>
  <c r="BA44" i="143"/>
  <c r="AP44" i="143"/>
  <c r="AP42" i="143" s="1"/>
  <c r="AD67" i="143"/>
  <c r="AD9" i="143"/>
  <c r="AD7" i="143" s="1"/>
  <c r="BI30" i="143"/>
  <c r="AZ72" i="143"/>
  <c r="BH44" i="143"/>
  <c r="AN72" i="143"/>
  <c r="AB67" i="143"/>
  <c r="BF61" i="143"/>
  <c r="BF38" i="143"/>
  <c r="BF17" i="143"/>
  <c r="BF76" i="143"/>
  <c r="BF64" i="143"/>
  <c r="AX30" i="143"/>
  <c r="AK34" i="143"/>
  <c r="AK21" i="143"/>
  <c r="AJ21" i="143" s="1"/>
  <c r="AK12" i="143"/>
  <c r="AJ12" i="143" s="1"/>
  <c r="AK60" i="143"/>
  <c r="AJ60" i="143" s="1"/>
  <c r="AK37" i="143"/>
  <c r="AJ37" i="143" s="1"/>
  <c r="AK26" i="143"/>
  <c r="AJ26" i="143" s="1"/>
  <c r="AT30" i="143"/>
  <c r="AQ429" i="4" a="1"/>
  <c r="AQ429" i="4" s="1"/>
  <c r="BO58" i="138" s="1"/>
  <c r="T429" i="4" a="1"/>
  <c r="T429" i="4" s="1"/>
  <c r="BO27" i="138" s="1"/>
  <c r="BA429" i="4" a="1"/>
  <c r="BA429" i="4" s="1"/>
  <c r="BO70" i="138" s="1"/>
  <c r="K429" i="4" a="1"/>
  <c r="K429" i="4" s="1"/>
  <c r="BO16" i="138" s="1"/>
  <c r="BE429" i="4" a="1"/>
  <c r="BE429" i="4" s="1"/>
  <c r="BO75" i="138" s="1"/>
  <c r="BC429" i="4" a="1"/>
  <c r="BC429" i="4" s="1"/>
  <c r="BO73" i="138" s="1"/>
  <c r="Z429" i="4" a="1"/>
  <c r="Z429" i="4" s="1"/>
  <c r="BO35" i="138" s="1"/>
  <c r="AH429" i="4" a="1"/>
  <c r="AH429" i="4" s="1"/>
  <c r="BO47" i="138" s="1"/>
  <c r="J429" i="4" a="1"/>
  <c r="J429" i="4" s="1"/>
  <c r="BO15" i="138" s="1"/>
  <c r="F12" i="4"/>
  <c r="F18" i="4" s="1"/>
  <c r="I28" i="4"/>
  <c r="I34" i="4" s="1"/>
  <c r="AB180" i="4"/>
  <c r="AB186" i="4" s="1"/>
  <c r="AW348" i="4"/>
  <c r="AW354" i="4" s="1"/>
  <c r="W11" i="138"/>
  <c r="I22" i="138"/>
  <c r="I47" i="138"/>
  <c r="I69" i="138"/>
  <c r="I26" i="138"/>
  <c r="I60" i="138"/>
  <c r="I32" i="138"/>
  <c r="I19" i="138"/>
  <c r="W39" i="138"/>
  <c r="W18" i="138"/>
  <c r="W64" i="138"/>
  <c r="N70" i="138"/>
  <c r="N49" i="138"/>
  <c r="N36" i="138"/>
  <c r="N25" i="138"/>
  <c r="N14" i="138"/>
  <c r="N73" i="138"/>
  <c r="N61" i="138"/>
  <c r="K56" i="138"/>
  <c r="K41" i="138"/>
  <c r="K32" i="138"/>
  <c r="K19" i="138"/>
  <c r="K59" i="138"/>
  <c r="K48" i="138"/>
  <c r="K35" i="138"/>
  <c r="T66" i="138"/>
  <c r="T60" i="138"/>
  <c r="T37" i="138"/>
  <c r="T14" i="138"/>
  <c r="T12" i="138"/>
  <c r="H22" i="138"/>
  <c r="H62" i="138"/>
  <c r="H19" i="138"/>
  <c r="H41" i="138"/>
  <c r="H65" i="138"/>
  <c r="H38" i="138"/>
  <c r="H17" i="138"/>
  <c r="V60" i="138"/>
  <c r="V37" i="138"/>
  <c r="V26" i="138"/>
  <c r="V15" i="138"/>
  <c r="V74" i="138"/>
  <c r="V62" i="138"/>
  <c r="V51" i="138"/>
  <c r="I65" i="138"/>
  <c r="I33" i="138"/>
  <c r="I57" i="138"/>
  <c r="I14" i="138"/>
  <c r="I48" i="138"/>
  <c r="I20" i="138"/>
  <c r="I11" i="138"/>
  <c r="W63" i="138"/>
  <c r="W41" i="138"/>
  <c r="W40" i="138"/>
  <c r="W29" i="138"/>
  <c r="W56" i="138"/>
  <c r="N60" i="138"/>
  <c r="N37" i="138"/>
  <c r="N26" i="138"/>
  <c r="N15" i="138"/>
  <c r="N74" i="138"/>
  <c r="N62" i="138"/>
  <c r="N51" i="138"/>
  <c r="K46" i="138"/>
  <c r="K33" i="138"/>
  <c r="K20" i="138"/>
  <c r="K70" i="138"/>
  <c r="K49" i="138"/>
  <c r="K36" i="138"/>
  <c r="K25" i="138"/>
  <c r="T26" i="138"/>
  <c r="T50" i="138"/>
  <c r="T27" i="138"/>
  <c r="T15" i="138"/>
  <c r="T74" i="138"/>
  <c r="T71" i="138"/>
  <c r="H48" i="138"/>
  <c r="H73" i="138"/>
  <c r="H29" i="138"/>
  <c r="H55" i="138"/>
  <c r="H28" i="138"/>
  <c r="V50" i="138"/>
  <c r="V16" i="138"/>
  <c r="V75" i="138"/>
  <c r="V63" i="138"/>
  <c r="V54" i="138"/>
  <c r="V39" i="138"/>
  <c r="T11" i="138"/>
  <c r="AM429" i="4" a="1"/>
  <c r="AM429" i="4" s="1"/>
  <c r="BO54" i="138" s="1"/>
  <c r="AZ429" i="4" a="1"/>
  <c r="AZ429" i="4" s="1"/>
  <c r="BO69" i="138" s="1"/>
  <c r="AE429" i="4" a="1"/>
  <c r="AE429" i="4" s="1"/>
  <c r="BO40" i="138" s="1"/>
  <c r="N429" i="4" a="1"/>
  <c r="N429" i="4" s="1"/>
  <c r="BO19" i="138" s="1"/>
  <c r="X429" i="4" a="1"/>
  <c r="X429" i="4" s="1"/>
  <c r="BO33" i="138" s="1"/>
  <c r="X40" i="138"/>
  <c r="X47" i="138"/>
  <c r="X21" i="138"/>
  <c r="Q92" i="4"/>
  <c r="Q98" i="4" s="1"/>
  <c r="I17" i="138"/>
  <c r="I41" i="138"/>
  <c r="I76" i="138"/>
  <c r="I34" i="138"/>
  <c r="I12" i="138"/>
  <c r="W76" i="138"/>
  <c r="W15" i="138"/>
  <c r="W59" i="138"/>
  <c r="W46" i="138"/>
  <c r="N50" i="138"/>
  <c r="N27" i="138"/>
  <c r="N16" i="138"/>
  <c r="N75" i="138"/>
  <c r="N63" i="138"/>
  <c r="N54" i="138"/>
  <c r="N39" i="138"/>
  <c r="K34" i="138"/>
  <c r="K21" i="138"/>
  <c r="K12" i="138"/>
  <c r="K60" i="138"/>
  <c r="K37" i="138"/>
  <c r="K26" i="138"/>
  <c r="T48" i="138"/>
  <c r="T62" i="138"/>
  <c r="T38" i="138"/>
  <c r="T17" i="138"/>
  <c r="T75" i="138"/>
  <c r="T63" i="138"/>
  <c r="T61" i="138"/>
  <c r="H76" i="138"/>
  <c r="H34" i="138"/>
  <c r="H58" i="138"/>
  <c r="H15" i="138"/>
  <c r="H39" i="138"/>
  <c r="H18" i="138"/>
  <c r="V38" i="138"/>
  <c r="V17" i="138"/>
  <c r="V76" i="138"/>
  <c r="V64" i="138"/>
  <c r="V55" i="138"/>
  <c r="V40" i="138"/>
  <c r="V29" i="138"/>
  <c r="K11" i="138"/>
  <c r="K9" i="138" s="1"/>
  <c r="F124" i="4"/>
  <c r="F130" i="4" s="1"/>
  <c r="R11" i="138"/>
  <c r="O429" i="4" a="1"/>
  <c r="O429" i="4" s="1"/>
  <c r="BO20" i="138" s="1"/>
  <c r="AW429" i="4" a="1"/>
  <c r="AW429" i="4" s="1"/>
  <c r="BO64" i="138" s="1"/>
  <c r="O25" i="138"/>
  <c r="O51" i="138"/>
  <c r="K44" i="4"/>
  <c r="K50" i="4" s="1"/>
  <c r="I64" i="138"/>
  <c r="I70" i="138"/>
  <c r="I27" i="138"/>
  <c r="I63" i="138"/>
  <c r="I18" i="138"/>
  <c r="I71" i="138"/>
  <c r="W58" i="138"/>
  <c r="W48" i="138"/>
  <c r="W65" i="138"/>
  <c r="W20" i="138"/>
  <c r="W70" i="138"/>
  <c r="W49" i="138"/>
  <c r="N38" i="138"/>
  <c r="N17" i="138"/>
  <c r="N76" i="138"/>
  <c r="N64" i="138"/>
  <c r="N55" i="138"/>
  <c r="N40" i="138"/>
  <c r="N29" i="138"/>
  <c r="K22" i="138"/>
  <c r="K13" i="138"/>
  <c r="K71" i="138"/>
  <c r="K50" i="138"/>
  <c r="K27" i="138"/>
  <c r="K16" i="138"/>
  <c r="T40" i="138"/>
  <c r="T20" i="138"/>
  <c r="T28" i="138"/>
  <c r="T76" i="138"/>
  <c r="T64" i="138"/>
  <c r="T55" i="138"/>
  <c r="T51" i="138"/>
  <c r="H63" i="138"/>
  <c r="H20" i="138"/>
  <c r="H46" i="138"/>
  <c r="H66" i="138"/>
  <c r="H25" i="138"/>
  <c r="H69" i="138"/>
  <c r="V28" i="138"/>
  <c r="V77" i="138"/>
  <c r="V65" i="138"/>
  <c r="V56" i="138"/>
  <c r="V41" i="138"/>
  <c r="V32" i="138"/>
  <c r="V19" i="138"/>
  <c r="AP429" i="4" a="1"/>
  <c r="AP429" i="4" s="1"/>
  <c r="BO57" i="138" s="1"/>
  <c r="F429" i="4" a="1"/>
  <c r="F429" i="4" s="1"/>
  <c r="BO11" i="138" s="1"/>
  <c r="BG429" i="4" a="1"/>
  <c r="BG429" i="4" s="1"/>
  <c r="AK429" i="4" a="1"/>
  <c r="AK429" i="4" s="1"/>
  <c r="BO50" i="138" s="1"/>
  <c r="X20" i="138"/>
  <c r="X70" i="138"/>
  <c r="X49" i="138"/>
  <c r="I37" i="138"/>
  <c r="I55" i="138"/>
  <c r="I58" i="138"/>
  <c r="I15" i="138"/>
  <c r="I49" i="138"/>
  <c r="I73" i="138"/>
  <c r="I61" i="138"/>
  <c r="W33" i="138"/>
  <c r="W21" i="138"/>
  <c r="W12" i="138"/>
  <c r="W60" i="138"/>
  <c r="W37" i="138"/>
  <c r="N28" i="138"/>
  <c r="N77" i="138"/>
  <c r="N65" i="138"/>
  <c r="N56" i="138"/>
  <c r="N41" i="138"/>
  <c r="N32" i="138"/>
  <c r="N19" i="138"/>
  <c r="K14" i="138"/>
  <c r="K73" i="138"/>
  <c r="K61" i="138"/>
  <c r="K38" i="138"/>
  <c r="K17" i="138"/>
  <c r="K76" i="138"/>
  <c r="T77" i="138"/>
  <c r="T58" i="138"/>
  <c r="T18" i="138"/>
  <c r="T65" i="138"/>
  <c r="T56" i="138"/>
  <c r="T41" i="138"/>
  <c r="T39" i="138"/>
  <c r="H77" i="138"/>
  <c r="H51" i="138"/>
  <c r="H74" i="138"/>
  <c r="H32" i="138"/>
  <c r="H56" i="138"/>
  <c r="H13" i="138"/>
  <c r="H59" i="138"/>
  <c r="V18" i="138"/>
  <c r="V66" i="138"/>
  <c r="V57" i="138"/>
  <c r="V46" i="138"/>
  <c r="V33" i="138"/>
  <c r="V20" i="138"/>
  <c r="V11" i="138"/>
  <c r="G429" i="4" a="1"/>
  <c r="G429" i="4" s="1"/>
  <c r="BO12" i="138" s="1"/>
  <c r="AR429" i="4" a="1"/>
  <c r="AR429" i="4" s="1"/>
  <c r="BO59" i="138" s="1"/>
  <c r="V429" i="4" a="1"/>
  <c r="V429" i="4" s="1"/>
  <c r="BO29" i="138" s="1"/>
  <c r="AY429" i="4" a="1"/>
  <c r="AY429" i="4" s="1"/>
  <c r="BO66" i="138" s="1"/>
  <c r="AX429" i="4" a="1"/>
  <c r="AX429" i="4" s="1"/>
  <c r="BO65" i="138" s="1"/>
  <c r="BF429" i="4" a="1"/>
  <c r="BF429" i="4" s="1"/>
  <c r="BO76" i="138" s="1"/>
  <c r="AF429" i="4" a="1"/>
  <c r="AF429" i="4" s="1"/>
  <c r="BO41" i="138" s="1"/>
  <c r="AT429" i="4" a="1"/>
  <c r="AT429" i="4" s="1"/>
  <c r="BO61" i="138" s="1"/>
  <c r="S429" i="4" a="1"/>
  <c r="S429" i="4" s="1"/>
  <c r="BO26" i="138" s="1"/>
  <c r="X12" i="138"/>
  <c r="X60" i="138"/>
  <c r="X37" i="138"/>
  <c r="X26" i="138"/>
  <c r="I36" i="138"/>
  <c r="I50" i="138"/>
  <c r="I46" i="138"/>
  <c r="I66" i="138"/>
  <c r="I35" i="138"/>
  <c r="I62" i="138"/>
  <c r="I51" i="138"/>
  <c r="W57" i="138"/>
  <c r="W74" i="138"/>
  <c r="W13" i="138"/>
  <c r="W71" i="138"/>
  <c r="W27" i="138"/>
  <c r="W14" i="138"/>
  <c r="N66" i="138"/>
  <c r="N57" i="138"/>
  <c r="N46" i="138"/>
  <c r="N33" i="138"/>
  <c r="N20" i="138"/>
  <c r="K74" i="138"/>
  <c r="K62" i="138"/>
  <c r="K51" i="138"/>
  <c r="K28" i="138"/>
  <c r="K77" i="138"/>
  <c r="K65" i="138"/>
  <c r="T36" i="138"/>
  <c r="T16" i="138"/>
  <c r="T69" i="138"/>
  <c r="T57" i="138"/>
  <c r="T46" i="138"/>
  <c r="T33" i="138"/>
  <c r="T29" i="138"/>
  <c r="H64" i="138"/>
  <c r="H35" i="138"/>
  <c r="H61" i="138"/>
  <c r="H16" i="138"/>
  <c r="H40" i="138"/>
  <c r="H70" i="138"/>
  <c r="H49" i="138"/>
  <c r="V69" i="138"/>
  <c r="V58" i="138"/>
  <c r="V47" i="138"/>
  <c r="V34" i="138"/>
  <c r="V21" i="138"/>
  <c r="V12" i="138"/>
  <c r="I25" i="138"/>
  <c r="I74" i="138"/>
  <c r="I28" i="138"/>
  <c r="I56" i="138"/>
  <c r="I21" i="138"/>
  <c r="I54" i="138"/>
  <c r="I39" i="138"/>
  <c r="W26" i="138"/>
  <c r="W47" i="138"/>
  <c r="W73" i="138"/>
  <c r="W61" i="138"/>
  <c r="W38" i="138"/>
  <c r="W17" i="138"/>
  <c r="N69" i="138"/>
  <c r="N58" i="138"/>
  <c r="N47" i="138"/>
  <c r="N34" i="138"/>
  <c r="N21" i="138"/>
  <c r="N12" i="138"/>
  <c r="K75" i="138"/>
  <c r="K63" i="138"/>
  <c r="K54" i="138"/>
  <c r="K39" i="138"/>
  <c r="K18" i="138"/>
  <c r="K66" i="138"/>
  <c r="K57" i="138"/>
  <c r="T73" i="138"/>
  <c r="T54" i="138"/>
  <c r="T59" i="138"/>
  <c r="T47" i="138"/>
  <c r="T34" i="138"/>
  <c r="T21" i="138"/>
  <c r="T19" i="138"/>
  <c r="H54" i="138"/>
  <c r="H21" i="138"/>
  <c r="H47" i="138"/>
  <c r="H71" i="138"/>
  <c r="H26" i="138"/>
  <c r="H60" i="138"/>
  <c r="H37" i="138"/>
  <c r="V59" i="138"/>
  <c r="V48" i="138"/>
  <c r="V35" i="138"/>
  <c r="V22" i="138"/>
  <c r="V13" i="138"/>
  <c r="V71" i="138"/>
  <c r="M11" i="138"/>
  <c r="F52" i="4"/>
  <c r="F58" i="4" s="1"/>
  <c r="N11" i="138"/>
  <c r="R429" i="4" a="1"/>
  <c r="R429" i="4" s="1"/>
  <c r="BO25" i="138" s="1"/>
  <c r="AA429" i="4" a="1"/>
  <c r="AA429" i="4" s="1"/>
  <c r="BO36" i="138" s="1"/>
  <c r="P429" i="4" a="1"/>
  <c r="P429" i="4" s="1"/>
  <c r="BO21" i="138" s="1"/>
  <c r="AD429" i="4" a="1"/>
  <c r="AD429" i="4" s="1"/>
  <c r="BO39" i="138" s="1"/>
  <c r="L429" i="4" a="1"/>
  <c r="L429" i="4" s="1"/>
  <c r="BO17" i="138" s="1"/>
  <c r="X38" i="138"/>
  <c r="X17" i="138"/>
  <c r="X76" i="138"/>
  <c r="X64" i="138"/>
  <c r="O14" i="138"/>
  <c r="O20" i="138"/>
  <c r="I77" i="138"/>
  <c r="I59" i="138"/>
  <c r="I16" i="138"/>
  <c r="I38" i="138"/>
  <c r="I75" i="138"/>
  <c r="I40" i="138"/>
  <c r="I29" i="138"/>
  <c r="W77" i="138"/>
  <c r="W16" i="138"/>
  <c r="W62" i="138"/>
  <c r="W51" i="138"/>
  <c r="W75" i="138"/>
  <c r="N59" i="138"/>
  <c r="N48" i="138"/>
  <c r="N35" i="138"/>
  <c r="N22" i="138"/>
  <c r="N13" i="138"/>
  <c r="N71" i="138"/>
  <c r="K64" i="138"/>
  <c r="K55" i="138"/>
  <c r="K40" i="138"/>
  <c r="K29" i="138"/>
  <c r="K69" i="138"/>
  <c r="K58" i="138"/>
  <c r="K47" i="138"/>
  <c r="T32" i="138"/>
  <c r="T70" i="138"/>
  <c r="T49" i="138"/>
  <c r="T35" i="138"/>
  <c r="T22" i="138"/>
  <c r="T13" i="138"/>
  <c r="H36" i="138"/>
  <c r="H75" i="138"/>
  <c r="H33" i="138"/>
  <c r="H57" i="138"/>
  <c r="H14" i="138"/>
  <c r="H50" i="138"/>
  <c r="H27" i="138"/>
  <c r="V70" i="138"/>
  <c r="V49" i="138"/>
  <c r="V36" i="138"/>
  <c r="V25" i="138"/>
  <c r="V14" i="138"/>
  <c r="V73" i="138"/>
  <c r="V61" i="138"/>
  <c r="BH11" i="138"/>
  <c r="BM11" i="138"/>
  <c r="BE11" i="138"/>
  <c r="AX11" i="138"/>
  <c r="AS27" i="138"/>
  <c r="AH60" i="138"/>
  <c r="AH37" i="138"/>
  <c r="AH26" i="138"/>
  <c r="AH15" i="138"/>
  <c r="AH74" i="138"/>
  <c r="AH62" i="138"/>
  <c r="AH51" i="138"/>
  <c r="BL22" i="138"/>
  <c r="BL13" i="138"/>
  <c r="BL51" i="138"/>
  <c r="BL28" i="138"/>
  <c r="BL77" i="138"/>
  <c r="BL65" i="138"/>
  <c r="BA57" i="138"/>
  <c r="BA46" i="138"/>
  <c r="BA33" i="138"/>
  <c r="BA20" i="138"/>
  <c r="BA70" i="138"/>
  <c r="BA49" i="138"/>
  <c r="BA36" i="138"/>
  <c r="AP39" i="138"/>
  <c r="AP66" i="138"/>
  <c r="AP57" i="138"/>
  <c r="AP46" i="138"/>
  <c r="AP33" i="138"/>
  <c r="AP20" i="138"/>
  <c r="AD69" i="138"/>
  <c r="AD58" i="138"/>
  <c r="AD47" i="138"/>
  <c r="AD34" i="138"/>
  <c r="AD21" i="138"/>
  <c r="AD12" i="138"/>
  <c r="AD60" i="138"/>
  <c r="AZ21" i="138"/>
  <c r="AZ41" i="138"/>
  <c r="AZ25" i="138"/>
  <c r="AZ73" i="138"/>
  <c r="AZ38" i="138"/>
  <c r="AZ48" i="138"/>
  <c r="AO71" i="138"/>
  <c r="AO27" i="138"/>
  <c r="AO16" i="138"/>
  <c r="AC15" i="138"/>
  <c r="AC74" i="138"/>
  <c r="AC62" i="138"/>
  <c r="AC51" i="138"/>
  <c r="AC28" i="138"/>
  <c r="AC77" i="138"/>
  <c r="BH57" i="138"/>
  <c r="BH46" i="138"/>
  <c r="BH33" i="138"/>
  <c r="BH20" i="138"/>
  <c r="BH49" i="138"/>
  <c r="BH36" i="138"/>
  <c r="AY21" i="138"/>
  <c r="AY12" i="138"/>
  <c r="AY37" i="138"/>
  <c r="AY26" i="138"/>
  <c r="AY15" i="138"/>
  <c r="AN70" i="138"/>
  <c r="AN49" i="138"/>
  <c r="AN36" i="138"/>
  <c r="AN25" i="138"/>
  <c r="AN14" i="138"/>
  <c r="AN73" i="138"/>
  <c r="AN61" i="138"/>
  <c r="AB55" i="138"/>
  <c r="AB40" i="138"/>
  <c r="AB29" i="138"/>
  <c r="AB69" i="138"/>
  <c r="AB58" i="138"/>
  <c r="AB47" i="138"/>
  <c r="BG73" i="138"/>
  <c r="BG61" i="138"/>
  <c r="BG38" i="138"/>
  <c r="BG17" i="138"/>
  <c r="BG76" i="138"/>
  <c r="BG64" i="138"/>
  <c r="AX51" i="138"/>
  <c r="AX28" i="138"/>
  <c r="AX77" i="138"/>
  <c r="AX65" i="138"/>
  <c r="AX56" i="138"/>
  <c r="AX41" i="138"/>
  <c r="AX32" i="138"/>
  <c r="AM26" i="138"/>
  <c r="AM15" i="138"/>
  <c r="AM74" i="138"/>
  <c r="AM62" i="138"/>
  <c r="AM51" i="138"/>
  <c r="AM28" i="138"/>
  <c r="AA71" i="138"/>
  <c r="AA50" i="138"/>
  <c r="AA27" i="138"/>
  <c r="AA16" i="138"/>
  <c r="AA75" i="138"/>
  <c r="AA63" i="138"/>
  <c r="AA54" i="138"/>
  <c r="BE61" i="138"/>
  <c r="BE34" i="138"/>
  <c r="BE29" i="138"/>
  <c r="BE35" i="138"/>
  <c r="BE21" i="138"/>
  <c r="BE77" i="138"/>
  <c r="AW69" i="138"/>
  <c r="AW48" i="138"/>
  <c r="AW20" i="138"/>
  <c r="AW63" i="138"/>
  <c r="AW40" i="138"/>
  <c r="AW15" i="138"/>
  <c r="AW14" i="138"/>
  <c r="AL33" i="138"/>
  <c r="AL20" i="138"/>
  <c r="AL70" i="138"/>
  <c r="AL49" i="138"/>
  <c r="AL36" i="138"/>
  <c r="AL25" i="138"/>
  <c r="Z73" i="138"/>
  <c r="Z61" i="138"/>
  <c r="Z38" i="138"/>
  <c r="Z17" i="138"/>
  <c r="Z76" i="138"/>
  <c r="BD63" i="138"/>
  <c r="BD54" i="138"/>
  <c r="BD39" i="138"/>
  <c r="BD18" i="138"/>
  <c r="BD66" i="138"/>
  <c r="BD57" i="138"/>
  <c r="BD46" i="138"/>
  <c r="AT17" i="138"/>
  <c r="AT15" i="138"/>
  <c r="AT48" i="138"/>
  <c r="AT75" i="138"/>
  <c r="AT63" i="138"/>
  <c r="AT54" i="138"/>
  <c r="AT38" i="138"/>
  <c r="AI20" i="138"/>
  <c r="AI70" i="138"/>
  <c r="AI49" i="138"/>
  <c r="AI36" i="138"/>
  <c r="AI25" i="138"/>
  <c r="AI14" i="138"/>
  <c r="AE11" i="138"/>
  <c r="BC29" i="138"/>
  <c r="BC69" i="138"/>
  <c r="BC58" i="138"/>
  <c r="BC47" i="138"/>
  <c r="BC34" i="138"/>
  <c r="BC21" i="138"/>
  <c r="BL71" i="138"/>
  <c r="BL14" i="138"/>
  <c r="BL73" i="138"/>
  <c r="BL39" i="138"/>
  <c r="BL18" i="138"/>
  <c r="BL66" i="138"/>
  <c r="BL57" i="138"/>
  <c r="BA47" i="138"/>
  <c r="BA34" i="138"/>
  <c r="BA21" i="138"/>
  <c r="BA12" i="138"/>
  <c r="BA60" i="138"/>
  <c r="BA37" i="138"/>
  <c r="BA26" i="138"/>
  <c r="AP69" i="138"/>
  <c r="AP58" i="138"/>
  <c r="AP47" i="138"/>
  <c r="AP34" i="138"/>
  <c r="AP21" i="138"/>
  <c r="AP12" i="138"/>
  <c r="AD59" i="138"/>
  <c r="AD48" i="138"/>
  <c r="AD35" i="138"/>
  <c r="AD22" i="138"/>
  <c r="AD13" i="138"/>
  <c r="AD71" i="138"/>
  <c r="AD50" i="138"/>
  <c r="BI66" i="138"/>
  <c r="BI57" i="138"/>
  <c r="BI46" i="138"/>
  <c r="BI33" i="138"/>
  <c r="BI20" i="138"/>
  <c r="BI70" i="138"/>
  <c r="AZ76" i="138"/>
  <c r="AZ65" i="138"/>
  <c r="AZ75" i="138"/>
  <c r="AZ62" i="138"/>
  <c r="AZ51" i="138"/>
  <c r="AZ28" i="138"/>
  <c r="AZ36" i="138"/>
  <c r="AO73" i="138"/>
  <c r="AO61" i="138"/>
  <c r="AO38" i="138"/>
  <c r="AO17" i="138"/>
  <c r="AC75" i="138"/>
  <c r="AC63" i="138"/>
  <c r="AC39" i="138"/>
  <c r="AC18" i="138"/>
  <c r="BH47" i="138"/>
  <c r="BH34" i="138"/>
  <c r="BH21" i="138"/>
  <c r="BH12" i="138"/>
  <c r="BH60" i="138"/>
  <c r="BH37" i="138"/>
  <c r="BH26" i="138"/>
  <c r="AY71" i="138"/>
  <c r="AY27" i="138"/>
  <c r="AY16" i="138"/>
  <c r="AY75" i="138"/>
  <c r="AN60" i="138"/>
  <c r="AN37" i="138"/>
  <c r="AN26" i="138"/>
  <c r="AN15" i="138"/>
  <c r="AN74" i="138"/>
  <c r="AN62" i="138"/>
  <c r="AN51" i="138"/>
  <c r="AB41" i="138"/>
  <c r="AB32" i="138"/>
  <c r="AB19" i="138"/>
  <c r="AB59" i="138"/>
  <c r="AB48" i="138"/>
  <c r="AB35" i="138"/>
  <c r="AB22" i="138"/>
  <c r="BG74" i="138"/>
  <c r="BG62" i="138"/>
  <c r="BG51" i="138"/>
  <c r="BG28" i="138"/>
  <c r="BG77" i="138"/>
  <c r="BG65" i="138"/>
  <c r="BG56" i="138"/>
  <c r="AX39" i="138"/>
  <c r="AX18" i="138"/>
  <c r="AX66" i="138"/>
  <c r="AX57" i="138"/>
  <c r="AX46" i="138"/>
  <c r="AX33" i="138"/>
  <c r="AX20" i="138"/>
  <c r="AM16" i="138"/>
  <c r="AM75" i="138"/>
  <c r="AM63" i="138"/>
  <c r="AM54" i="138"/>
  <c r="AM39" i="138"/>
  <c r="AM18" i="138"/>
  <c r="AA61" i="138"/>
  <c r="AA38" i="138"/>
  <c r="AA17" i="138"/>
  <c r="AA76" i="138"/>
  <c r="AA64" i="138"/>
  <c r="AA55" i="138"/>
  <c r="AA40" i="138"/>
  <c r="BE39" i="138"/>
  <c r="BE14" i="138"/>
  <c r="BE70" i="138"/>
  <c r="BE25" i="138"/>
  <c r="BE13" i="138"/>
  <c r="AW59" i="138"/>
  <c r="AW35" i="138"/>
  <c r="AW75" i="138"/>
  <c r="AW55" i="138"/>
  <c r="AW29" i="138"/>
  <c r="AW70" i="138"/>
  <c r="AW13" i="138"/>
  <c r="AL34" i="138"/>
  <c r="AL21" i="138"/>
  <c r="AL12" i="138"/>
  <c r="AL60" i="138"/>
  <c r="AL37" i="138"/>
  <c r="AL26" i="138"/>
  <c r="AL15" i="138"/>
  <c r="Z74" i="138"/>
  <c r="Z62" i="138"/>
  <c r="Z51" i="138"/>
  <c r="Z28" i="138"/>
  <c r="Z77" i="138"/>
  <c r="Z65" i="138"/>
  <c r="BD55" i="138"/>
  <c r="BD40" i="138"/>
  <c r="BD29" i="138"/>
  <c r="BD69" i="138"/>
  <c r="BD58" i="138"/>
  <c r="BD47" i="138"/>
  <c r="BD34" i="138"/>
  <c r="AT77" i="138"/>
  <c r="AT71" i="138"/>
  <c r="AT26" i="138"/>
  <c r="AT64" i="138"/>
  <c r="AT40" i="138"/>
  <c r="AT28" i="138"/>
  <c r="AI12" i="138"/>
  <c r="AI60" i="138"/>
  <c r="AI37" i="138"/>
  <c r="AI26" i="138"/>
  <c r="AI15" i="138"/>
  <c r="AI74" i="138"/>
  <c r="BC11" i="138"/>
  <c r="BG11" i="138"/>
  <c r="AI11" i="138"/>
  <c r="AE204" i="4"/>
  <c r="AE210" i="4" s="1"/>
  <c r="BL61" i="138"/>
  <c r="BL62" i="138"/>
  <c r="BL29" i="138"/>
  <c r="BL69" i="138"/>
  <c r="BL58" i="138"/>
  <c r="BL47" i="138"/>
  <c r="BA35" i="138"/>
  <c r="BA22" i="138"/>
  <c r="BA13" i="138"/>
  <c r="BA71" i="138"/>
  <c r="BA50" i="138"/>
  <c r="BA27" i="138"/>
  <c r="BA16" i="138"/>
  <c r="AP59" i="138"/>
  <c r="AP48" i="138"/>
  <c r="AP35" i="138"/>
  <c r="AP22" i="138"/>
  <c r="AP13" i="138"/>
  <c r="AP70" i="138"/>
  <c r="AD49" i="138"/>
  <c r="AD25" i="138"/>
  <c r="AD14" i="138"/>
  <c r="AD73" i="138"/>
  <c r="AD61" i="138"/>
  <c r="AD38" i="138"/>
  <c r="BI69" i="138"/>
  <c r="BI58" i="138"/>
  <c r="BI47" i="138"/>
  <c r="BI34" i="138"/>
  <c r="BI21" i="138"/>
  <c r="BI12" i="138"/>
  <c r="BI60" i="138"/>
  <c r="AZ49" i="138"/>
  <c r="AZ37" i="138"/>
  <c r="AZ64" i="138"/>
  <c r="AZ54" i="138"/>
  <c r="AZ39" i="138"/>
  <c r="AZ18" i="138"/>
  <c r="AZ26" i="138"/>
  <c r="AO15" i="138"/>
  <c r="AO74" i="138"/>
  <c r="AO62" i="138"/>
  <c r="AO51" i="138"/>
  <c r="AO28" i="138"/>
  <c r="AO77" i="138"/>
  <c r="AC76" i="138"/>
  <c r="AC64" i="138"/>
  <c r="AC40" i="138"/>
  <c r="AC29" i="138"/>
  <c r="AC58" i="138"/>
  <c r="BH35" i="138"/>
  <c r="BH22" i="138"/>
  <c r="BH13" i="138"/>
  <c r="BH71" i="138"/>
  <c r="BH50" i="138"/>
  <c r="BH27" i="138"/>
  <c r="BH16" i="138"/>
  <c r="AY73" i="138"/>
  <c r="AY61" i="138"/>
  <c r="AY38" i="138"/>
  <c r="AY17" i="138"/>
  <c r="AY76" i="138"/>
  <c r="AY64" i="138"/>
  <c r="AN50" i="138"/>
  <c r="AN27" i="138"/>
  <c r="AN16" i="138"/>
  <c r="AN75" i="138"/>
  <c r="AN63" i="138"/>
  <c r="AN54" i="138"/>
  <c r="AN39" i="138"/>
  <c r="AB33" i="138"/>
  <c r="AB20" i="138"/>
  <c r="AB70" i="138"/>
  <c r="AB49" i="138"/>
  <c r="AB36" i="138"/>
  <c r="AB25" i="138"/>
  <c r="AB14" i="138"/>
  <c r="BG63" i="138"/>
  <c r="BG54" i="138"/>
  <c r="BG39" i="138"/>
  <c r="BG18" i="138"/>
  <c r="BG66" i="138"/>
  <c r="BG57" i="138"/>
  <c r="BG46" i="138"/>
  <c r="AX29" i="138"/>
  <c r="AX69" i="138"/>
  <c r="AX58" i="138"/>
  <c r="AX47" i="138"/>
  <c r="AX34" i="138"/>
  <c r="AX21" i="138"/>
  <c r="AX12" i="138"/>
  <c r="AM76" i="138"/>
  <c r="AM64" i="138"/>
  <c r="AM55" i="138"/>
  <c r="AM40" i="138"/>
  <c r="AM29" i="138"/>
  <c r="AM69" i="138"/>
  <c r="AA51" i="138"/>
  <c r="AA28" i="138"/>
  <c r="AA77" i="138"/>
  <c r="AA65" i="138"/>
  <c r="AA56" i="138"/>
  <c r="AA41" i="138"/>
  <c r="AA32" i="138"/>
  <c r="BE64" i="138"/>
  <c r="BE19" i="138"/>
  <c r="BE73" i="138"/>
  <c r="BE50" i="138"/>
  <c r="BE15" i="138"/>
  <c r="BE69" i="138"/>
  <c r="BE58" i="138"/>
  <c r="AW49" i="138"/>
  <c r="AW21" i="138"/>
  <c r="AW64" i="138"/>
  <c r="AW41" i="138"/>
  <c r="AW16" i="138"/>
  <c r="AW60" i="138"/>
  <c r="AW38" i="138"/>
  <c r="AL22" i="138"/>
  <c r="AL13" i="138"/>
  <c r="AL71" i="138"/>
  <c r="AL50" i="138"/>
  <c r="AL27" i="138"/>
  <c r="AL16" i="138"/>
  <c r="Z75" i="138"/>
  <c r="Z63" i="138"/>
  <c r="Z39" i="138"/>
  <c r="Z18" i="138"/>
  <c r="Z57" i="138"/>
  <c r="BD41" i="138"/>
  <c r="BD32" i="138"/>
  <c r="BD19" i="138"/>
  <c r="BD59" i="138"/>
  <c r="BD48" i="138"/>
  <c r="BD35" i="138"/>
  <c r="BD22" i="138"/>
  <c r="AT58" i="138"/>
  <c r="AT51" i="138"/>
  <c r="AT65" i="138"/>
  <c r="AT56" i="138"/>
  <c r="AT41" i="138"/>
  <c r="AT32" i="138"/>
  <c r="AT18" i="138"/>
  <c r="AI71" i="138"/>
  <c r="AI50" i="138"/>
  <c r="AI27" i="138"/>
  <c r="AI16" i="138"/>
  <c r="AI75" i="138"/>
  <c r="AI63" i="138"/>
  <c r="AZ11" i="138"/>
  <c r="AT11" i="138"/>
  <c r="AH11" i="138"/>
  <c r="AW11" i="138"/>
  <c r="AP11" i="138"/>
  <c r="AS65" i="138"/>
  <c r="AS60" i="138"/>
  <c r="AH28" i="138"/>
  <c r="AH77" i="138"/>
  <c r="AH65" i="138"/>
  <c r="AH56" i="138"/>
  <c r="AH41" i="138"/>
  <c r="AH32" i="138"/>
  <c r="BL75" i="138"/>
  <c r="BL63" i="138"/>
  <c r="BL54" i="138"/>
  <c r="BL19" i="138"/>
  <c r="BL59" i="138"/>
  <c r="BL48" i="138"/>
  <c r="BL35" i="138"/>
  <c r="BA25" i="138"/>
  <c r="BA14" i="138"/>
  <c r="BA73" i="138"/>
  <c r="BA61" i="138"/>
  <c r="BA38" i="138"/>
  <c r="BA17" i="138"/>
  <c r="AP29" i="138"/>
  <c r="AP49" i="138"/>
  <c r="AP36" i="138"/>
  <c r="AP25" i="138"/>
  <c r="AP14" i="138"/>
  <c r="AP73" i="138"/>
  <c r="AP60" i="138"/>
  <c r="AD37" i="138"/>
  <c r="AD26" i="138"/>
  <c r="AD15" i="138"/>
  <c r="AD74" i="138"/>
  <c r="AD62" i="138"/>
  <c r="AD51" i="138"/>
  <c r="AD28" i="138"/>
  <c r="BI50" i="138"/>
  <c r="AZ15" i="138"/>
  <c r="AZ63" i="138"/>
  <c r="AZ56" i="138"/>
  <c r="AZ40" i="138"/>
  <c r="AZ29" i="138"/>
  <c r="AZ27" i="138"/>
  <c r="AZ16" i="138"/>
  <c r="AO75" i="138"/>
  <c r="AO63" i="138"/>
  <c r="AO39" i="138"/>
  <c r="AO18" i="138"/>
  <c r="AC65" i="138"/>
  <c r="AC56" i="138"/>
  <c r="AC41" i="138"/>
  <c r="AC59" i="138"/>
  <c r="AC48" i="138"/>
  <c r="BH25" i="138"/>
  <c r="BH14" i="138"/>
  <c r="BH73" i="138"/>
  <c r="BH61" i="138"/>
  <c r="BH38" i="138"/>
  <c r="BH17" i="138"/>
  <c r="AY74" i="138"/>
  <c r="AY62" i="138"/>
  <c r="AY51" i="138"/>
  <c r="AY28" i="138"/>
  <c r="AY77" i="138"/>
  <c r="AY65" i="138"/>
  <c r="AY56" i="138"/>
  <c r="AN38" i="138"/>
  <c r="AN17" i="138"/>
  <c r="AN76" i="138"/>
  <c r="AN64" i="138"/>
  <c r="AN55" i="138"/>
  <c r="AN40" i="138"/>
  <c r="AN29" i="138"/>
  <c r="AB21" i="138"/>
  <c r="AB12" i="138"/>
  <c r="AB60" i="138"/>
  <c r="AB37" i="138"/>
  <c r="AB26" i="138"/>
  <c r="AB15" i="138"/>
  <c r="BG55" i="138"/>
  <c r="BG40" i="138"/>
  <c r="BG29" i="138"/>
  <c r="BG58" i="138"/>
  <c r="BG47" i="138"/>
  <c r="BG34" i="138"/>
  <c r="AX19" i="138"/>
  <c r="AX48" i="138"/>
  <c r="AX35" i="138"/>
  <c r="AX22" i="138"/>
  <c r="AX13" i="138"/>
  <c r="AM77" i="138"/>
  <c r="AM65" i="138"/>
  <c r="AM56" i="138"/>
  <c r="AM41" i="138"/>
  <c r="AM32" i="138"/>
  <c r="AM19" i="138"/>
  <c r="AM59" i="138"/>
  <c r="AA39" i="138"/>
  <c r="AA18" i="138"/>
  <c r="AA66" i="138"/>
  <c r="AA57" i="138"/>
  <c r="AA46" i="138"/>
  <c r="AA20" i="138"/>
  <c r="BE46" i="138"/>
  <c r="BE60" i="138"/>
  <c r="BE54" i="138"/>
  <c r="BE28" i="138"/>
  <c r="BE74" i="138"/>
  <c r="BE59" i="138"/>
  <c r="BE48" i="138"/>
  <c r="AW36" i="138"/>
  <c r="AW76" i="138"/>
  <c r="AW56" i="138"/>
  <c r="AW32" i="138"/>
  <c r="AW71" i="138"/>
  <c r="AW50" i="138"/>
  <c r="AW28" i="138"/>
  <c r="AL14" i="138"/>
  <c r="AL73" i="138"/>
  <c r="AL61" i="138"/>
  <c r="AL38" i="138"/>
  <c r="AL17" i="138"/>
  <c r="AL76" i="138"/>
  <c r="Z64" i="138"/>
  <c r="Z40" i="138"/>
  <c r="Z29" i="138"/>
  <c r="Z58" i="138"/>
  <c r="Z47" i="138"/>
  <c r="BD33" i="138"/>
  <c r="BD20" i="138"/>
  <c r="BD70" i="138"/>
  <c r="BD49" i="138"/>
  <c r="BD36" i="138"/>
  <c r="BD25" i="138"/>
  <c r="BD14" i="138"/>
  <c r="AT36" i="138"/>
  <c r="AT29" i="138"/>
  <c r="AT47" i="138"/>
  <c r="AT46" i="138"/>
  <c r="AT33" i="138"/>
  <c r="AT20" i="138"/>
  <c r="AI73" i="138"/>
  <c r="AI61" i="138"/>
  <c r="AI38" i="138"/>
  <c r="AI17" i="138"/>
  <c r="AI76" i="138"/>
  <c r="AI64" i="138"/>
  <c r="AI55" i="138"/>
  <c r="BO18" i="138"/>
  <c r="BL64" i="138"/>
  <c r="BL55" i="138"/>
  <c r="BL40" i="138"/>
  <c r="BL70" i="138"/>
  <c r="BL49" i="138"/>
  <c r="BL36" i="138"/>
  <c r="BL25" i="138"/>
  <c r="BA15" i="138"/>
  <c r="BA74" i="138"/>
  <c r="BA51" i="138"/>
  <c r="BA28" i="138"/>
  <c r="BA77" i="138"/>
  <c r="AP19" i="138"/>
  <c r="AP37" i="138"/>
  <c r="AP26" i="138"/>
  <c r="AP15" i="138"/>
  <c r="AP74" i="138"/>
  <c r="AP62" i="138"/>
  <c r="AD27" i="138"/>
  <c r="AD16" i="138"/>
  <c r="AD75" i="138"/>
  <c r="AD63" i="138"/>
  <c r="AD54" i="138"/>
  <c r="AD39" i="138"/>
  <c r="AD18" i="138"/>
  <c r="AO76" i="138"/>
  <c r="AO64" i="138"/>
  <c r="AO40" i="138"/>
  <c r="AO29" i="138"/>
  <c r="AC70" i="138"/>
  <c r="AC49" i="138"/>
  <c r="BH15" i="138"/>
  <c r="BH74" i="138"/>
  <c r="BH62" i="138"/>
  <c r="BH51" i="138"/>
  <c r="BH28" i="138"/>
  <c r="BH77" i="138"/>
  <c r="AY63" i="138"/>
  <c r="AY39" i="138"/>
  <c r="AY18" i="138"/>
  <c r="AY57" i="138"/>
  <c r="AY46" i="138"/>
  <c r="AN28" i="138"/>
  <c r="AN77" i="138"/>
  <c r="AN65" i="138"/>
  <c r="AN56" i="138"/>
  <c r="AN41" i="138"/>
  <c r="AN32" i="138"/>
  <c r="AN19" i="138"/>
  <c r="AB13" i="138"/>
  <c r="AB71" i="138"/>
  <c r="AB50" i="138"/>
  <c r="AB27" i="138"/>
  <c r="AB16" i="138"/>
  <c r="AB75" i="138"/>
  <c r="BG41" i="138"/>
  <c r="BG32" i="138"/>
  <c r="BG19" i="138"/>
  <c r="BG59" i="138"/>
  <c r="BG48" i="138"/>
  <c r="BG35" i="138"/>
  <c r="BG22" i="138"/>
  <c r="AX70" i="138"/>
  <c r="AX49" i="138"/>
  <c r="AX36" i="138"/>
  <c r="AX25" i="138"/>
  <c r="AX14" i="138"/>
  <c r="AX73" i="138"/>
  <c r="AM66" i="138"/>
  <c r="AM57" i="138"/>
  <c r="AM46" i="138"/>
  <c r="AM33" i="138"/>
  <c r="AM20" i="138"/>
  <c r="AM70" i="138"/>
  <c r="AM49" i="138"/>
  <c r="AA29" i="138"/>
  <c r="AA69" i="138"/>
  <c r="AA58" i="138"/>
  <c r="AA47" i="138"/>
  <c r="AA34" i="138"/>
  <c r="AA21" i="138"/>
  <c r="AA12" i="138"/>
  <c r="BE22" i="138"/>
  <c r="BE38" i="138"/>
  <c r="BE32" i="138"/>
  <c r="BE76" i="138"/>
  <c r="BE63" i="138"/>
  <c r="BE49" i="138"/>
  <c r="BE36" i="138"/>
  <c r="AW25" i="138"/>
  <c r="AW65" i="138"/>
  <c r="AW46" i="138"/>
  <c r="AW17" i="138"/>
  <c r="AW61" i="138"/>
  <c r="AW37" i="138"/>
  <c r="AW18" i="138"/>
  <c r="AL74" i="138"/>
  <c r="AL62" i="138"/>
  <c r="AL51" i="138"/>
  <c r="AL28" i="138"/>
  <c r="AL77" i="138"/>
  <c r="AL65" i="138"/>
  <c r="Z56" i="138"/>
  <c r="Z41" i="138"/>
  <c r="Z59" i="138"/>
  <c r="Z48" i="138"/>
  <c r="BD21" i="138"/>
  <c r="BD12" i="138"/>
  <c r="BD60" i="138"/>
  <c r="BD37" i="138"/>
  <c r="BD26" i="138"/>
  <c r="BD15" i="138"/>
  <c r="AT16" i="138"/>
  <c r="AT69" i="138"/>
  <c r="AT25" i="138"/>
  <c r="AT34" i="138"/>
  <c r="AT21" i="138"/>
  <c r="AT12" i="138"/>
  <c r="AI62" i="138"/>
  <c r="AI51" i="138"/>
  <c r="AI28" i="138"/>
  <c r="AI77" i="138"/>
  <c r="AI65" i="138"/>
  <c r="AI56" i="138"/>
  <c r="AL11" i="138"/>
  <c r="AM11" i="138"/>
  <c r="BA11" i="138"/>
  <c r="BL56" i="138"/>
  <c r="BL41" i="138"/>
  <c r="BL32" i="138"/>
  <c r="BL60" i="138"/>
  <c r="BL37" i="138"/>
  <c r="BL26" i="138"/>
  <c r="BL15" i="138"/>
  <c r="BA75" i="138"/>
  <c r="BA63" i="138"/>
  <c r="BA54" i="138"/>
  <c r="BA39" i="138"/>
  <c r="BA18" i="138"/>
  <c r="BA66" i="138"/>
  <c r="AP71" i="138"/>
  <c r="AP27" i="138"/>
  <c r="AP16" i="138"/>
  <c r="AP75" i="138"/>
  <c r="AP63" i="138"/>
  <c r="AP54" i="138"/>
  <c r="AP38" i="138"/>
  <c r="AD17" i="138"/>
  <c r="AD76" i="138"/>
  <c r="AD64" i="138"/>
  <c r="AD55" i="138"/>
  <c r="AD40" i="138"/>
  <c r="AD29" i="138"/>
  <c r="BI37" i="138"/>
  <c r="BI26" i="138"/>
  <c r="BI15" i="138"/>
  <c r="BI74" i="138"/>
  <c r="BI62" i="138"/>
  <c r="BI51" i="138"/>
  <c r="BI28" i="138"/>
  <c r="AZ47" i="138"/>
  <c r="AZ59" i="138"/>
  <c r="AZ34" i="138"/>
  <c r="AZ20" i="138"/>
  <c r="AZ70" i="138"/>
  <c r="AZ77" i="138"/>
  <c r="AO65" i="138"/>
  <c r="AO56" i="138"/>
  <c r="AO41" i="138"/>
  <c r="AO59" i="138"/>
  <c r="AO48" i="138"/>
  <c r="AC47" i="138"/>
  <c r="AC21" i="138"/>
  <c r="AC12" i="138"/>
  <c r="AC60" i="138"/>
  <c r="AC37" i="138"/>
  <c r="AC26" i="138"/>
  <c r="BH75" i="138"/>
  <c r="BH63" i="138"/>
  <c r="BH54" i="138"/>
  <c r="BH39" i="138"/>
  <c r="BH18" i="138"/>
  <c r="BH66" i="138"/>
  <c r="AY40" i="138"/>
  <c r="AY29" i="138"/>
  <c r="AY58" i="138"/>
  <c r="AY47" i="138"/>
  <c r="AN18" i="138"/>
  <c r="AN66" i="138"/>
  <c r="AN57" i="138"/>
  <c r="AN46" i="138"/>
  <c r="AN33" i="138"/>
  <c r="AN20" i="138"/>
  <c r="AN11" i="138"/>
  <c r="AB73" i="138"/>
  <c r="AB61" i="138"/>
  <c r="AB38" i="138"/>
  <c r="AB17" i="138"/>
  <c r="AB76" i="138"/>
  <c r="AB64" i="138"/>
  <c r="BG33" i="138"/>
  <c r="BG20" i="138"/>
  <c r="BG70" i="138"/>
  <c r="BF70" i="138" s="1"/>
  <c r="BG49" i="138"/>
  <c r="BG36" i="138"/>
  <c r="BG25" i="138"/>
  <c r="BG14" i="138"/>
  <c r="AX60" i="138"/>
  <c r="AX37" i="138"/>
  <c r="AX26" i="138"/>
  <c r="AX15" i="138"/>
  <c r="AX74" i="138"/>
  <c r="AX62" i="138"/>
  <c r="AM58" i="138"/>
  <c r="AM34" i="138"/>
  <c r="AM21" i="138"/>
  <c r="AM12" i="138"/>
  <c r="AM60" i="138"/>
  <c r="AM37" i="138"/>
  <c r="AA19" i="138"/>
  <c r="AA59" i="138"/>
  <c r="AA48" i="138"/>
  <c r="AA35" i="138"/>
  <c r="AA22" i="138"/>
  <c r="AA13" i="138"/>
  <c r="AA11" i="138"/>
  <c r="BE62" i="138"/>
  <c r="BE18" i="138"/>
  <c r="BE12" i="138"/>
  <c r="BE65" i="138"/>
  <c r="BE55" i="138"/>
  <c r="BE37" i="138"/>
  <c r="BE26" i="138"/>
  <c r="AW77" i="138"/>
  <c r="AW57" i="138"/>
  <c r="AW33" i="138"/>
  <c r="AW73" i="138"/>
  <c r="AW51" i="138"/>
  <c r="AW26" i="138"/>
  <c r="AL75" i="138"/>
  <c r="AL63" i="138"/>
  <c r="AL54" i="138"/>
  <c r="AL39" i="138"/>
  <c r="AL18" i="138"/>
  <c r="AL66" i="138"/>
  <c r="AL57" i="138"/>
  <c r="Z46" i="138"/>
  <c r="Z33" i="138"/>
  <c r="Z20" i="138"/>
  <c r="Z70" i="138"/>
  <c r="Z49" i="138"/>
  <c r="BD13" i="138"/>
  <c r="BD71" i="138"/>
  <c r="BD50" i="138"/>
  <c r="BD27" i="138"/>
  <c r="BD16" i="138"/>
  <c r="BD75" i="138"/>
  <c r="AT76" i="138"/>
  <c r="AT49" i="138"/>
  <c r="AT61" i="138"/>
  <c r="AT22" i="138"/>
  <c r="AT13" i="138"/>
  <c r="AT70" i="138"/>
  <c r="AI54" i="138"/>
  <c r="AI39" i="138"/>
  <c r="AI18" i="138"/>
  <c r="AI66" i="138"/>
  <c r="AI57" i="138"/>
  <c r="AI46" i="138"/>
  <c r="AI33" i="138"/>
  <c r="BI11" i="138"/>
  <c r="BO13" i="138"/>
  <c r="BC40" i="138"/>
  <c r="AS74" i="138"/>
  <c r="AS62" i="138"/>
  <c r="AS51" i="138"/>
  <c r="BL46" i="138"/>
  <c r="BL33" i="138"/>
  <c r="BL20" i="138"/>
  <c r="BL50" i="138"/>
  <c r="BL27" i="138"/>
  <c r="BL16" i="138"/>
  <c r="BA76" i="138"/>
  <c r="BA64" i="138"/>
  <c r="BA55" i="138"/>
  <c r="BA40" i="138"/>
  <c r="BA29" i="138"/>
  <c r="BA69" i="138"/>
  <c r="BA58" i="138"/>
  <c r="AP61" i="138"/>
  <c r="AP17" i="138"/>
  <c r="AP76" i="138"/>
  <c r="AP64" i="138"/>
  <c r="AP55" i="138"/>
  <c r="AP40" i="138"/>
  <c r="AP28" i="138"/>
  <c r="AD77" i="138"/>
  <c r="AD65" i="138"/>
  <c r="AD56" i="138"/>
  <c r="AD41" i="138"/>
  <c r="AD32" i="138"/>
  <c r="AD19" i="138"/>
  <c r="BI27" i="138"/>
  <c r="BI16" i="138"/>
  <c r="BI75" i="138"/>
  <c r="BI63" i="138"/>
  <c r="BI54" i="138"/>
  <c r="BI39" i="138"/>
  <c r="BI18" i="138"/>
  <c r="AZ13" i="138"/>
  <c r="AZ33" i="138"/>
  <c r="AZ22" i="138"/>
  <c r="AZ12" i="138"/>
  <c r="AZ60" i="138"/>
  <c r="AZ66" i="138"/>
  <c r="AO57" i="138"/>
  <c r="AO46" i="138"/>
  <c r="AO33" i="138"/>
  <c r="AO20" i="138"/>
  <c r="AO70" i="138"/>
  <c r="AC71" i="138"/>
  <c r="AC27" i="138"/>
  <c r="AC16" i="138"/>
  <c r="BH76" i="138"/>
  <c r="BH64" i="138"/>
  <c r="BH55" i="138"/>
  <c r="BH40" i="138"/>
  <c r="BH29" i="138"/>
  <c r="BH69" i="138"/>
  <c r="BF69" i="138" s="1"/>
  <c r="BH58" i="138"/>
  <c r="AY41" i="138"/>
  <c r="AY59" i="138"/>
  <c r="AY48" i="138"/>
  <c r="AN69" i="138"/>
  <c r="AN58" i="138"/>
  <c r="AN47" i="138"/>
  <c r="AN34" i="138"/>
  <c r="AN21" i="138"/>
  <c r="AN12" i="138"/>
  <c r="AB74" i="138"/>
  <c r="AB62" i="138"/>
  <c r="AB51" i="138"/>
  <c r="AB28" i="138"/>
  <c r="AB77" i="138"/>
  <c r="AB65" i="138"/>
  <c r="AB56" i="138"/>
  <c r="BG21" i="138"/>
  <c r="BG12" i="138"/>
  <c r="BG60" i="138"/>
  <c r="BG37" i="138"/>
  <c r="BG26" i="138"/>
  <c r="BG15" i="138"/>
  <c r="AX71" i="138"/>
  <c r="AX50" i="138"/>
  <c r="AX27" i="138"/>
  <c r="AX16" i="138"/>
  <c r="AX75" i="138"/>
  <c r="AX63" i="138"/>
  <c r="AX54" i="138"/>
  <c r="AM48" i="138"/>
  <c r="AM35" i="138"/>
  <c r="AM22" i="138"/>
  <c r="AM13" i="138"/>
  <c r="AM71" i="138"/>
  <c r="AM50" i="138"/>
  <c r="AM27" i="138"/>
  <c r="AA70" i="138"/>
  <c r="AA49" i="138"/>
  <c r="AA36" i="138"/>
  <c r="AA25" i="138"/>
  <c r="AA14" i="138"/>
  <c r="AA73" i="138"/>
  <c r="BE40" i="138"/>
  <c r="BE75" i="138"/>
  <c r="BE71" i="138"/>
  <c r="BE57" i="138"/>
  <c r="BE41" i="138"/>
  <c r="BE27" i="138"/>
  <c r="BE16" i="138"/>
  <c r="AW66" i="138"/>
  <c r="AW47" i="138"/>
  <c r="AW19" i="138"/>
  <c r="AW62" i="138"/>
  <c r="AW39" i="138"/>
  <c r="AW12" i="138"/>
  <c r="AL64" i="138"/>
  <c r="AL55" i="138"/>
  <c r="AL40" i="138"/>
  <c r="AL29" i="138"/>
  <c r="AL69" i="138"/>
  <c r="AL58" i="138"/>
  <c r="AL47" i="138"/>
  <c r="AK47" i="138" s="1"/>
  <c r="Z21" i="138"/>
  <c r="Z12" i="138"/>
  <c r="Z60" i="138"/>
  <c r="Z37" i="138"/>
  <c r="Z26" i="138"/>
  <c r="Z15" i="138"/>
  <c r="BD73" i="138"/>
  <c r="BD61" i="138"/>
  <c r="BD38" i="138"/>
  <c r="BD17" i="138"/>
  <c r="BD76" i="138"/>
  <c r="BD64" i="138"/>
  <c r="AT59" i="138"/>
  <c r="AT57" i="138"/>
  <c r="AT27" i="138"/>
  <c r="AT39" i="138"/>
  <c r="AT14" i="138"/>
  <c r="AT73" i="138"/>
  <c r="AT60" i="138"/>
  <c r="AI40" i="138"/>
  <c r="AI29" i="138"/>
  <c r="AI69" i="138"/>
  <c r="AI58" i="138"/>
  <c r="AI47" i="138"/>
  <c r="AI34" i="138"/>
  <c r="AI21" i="138"/>
  <c r="BN11" i="138"/>
  <c r="BL11" i="138"/>
  <c r="BD11" i="138"/>
  <c r="BN75" i="138"/>
  <c r="BN63" i="138"/>
  <c r="BN54" i="138"/>
  <c r="BN39" i="138"/>
  <c r="BL34" i="138"/>
  <c r="BL21" i="138"/>
  <c r="BL12" i="138"/>
  <c r="BL38" i="138"/>
  <c r="BL17" i="138"/>
  <c r="BL76" i="138"/>
  <c r="BA65" i="138"/>
  <c r="BA56" i="138"/>
  <c r="BA41" i="138"/>
  <c r="BA32" i="138"/>
  <c r="BA19" i="138"/>
  <c r="BA59" i="138"/>
  <c r="BA48" i="138"/>
  <c r="AP51" i="138"/>
  <c r="AP77" i="138"/>
  <c r="AP65" i="138"/>
  <c r="AP56" i="138"/>
  <c r="AP41" i="138"/>
  <c r="AP32" i="138"/>
  <c r="AP18" i="138"/>
  <c r="AD66" i="138"/>
  <c r="AD57" i="138"/>
  <c r="AD46" i="138"/>
  <c r="AD33" i="138"/>
  <c r="AD20" i="138"/>
  <c r="AD70" i="138"/>
  <c r="AZ58" i="138"/>
  <c r="AO47" i="138"/>
  <c r="AO21" i="138"/>
  <c r="AO12" i="138"/>
  <c r="AC73" i="138"/>
  <c r="AC61" i="138"/>
  <c r="AC38" i="138"/>
  <c r="AC17" i="138"/>
  <c r="BH65" i="138"/>
  <c r="BH56" i="138"/>
  <c r="BH41" i="138"/>
  <c r="BH32" i="138"/>
  <c r="BH19" i="138"/>
  <c r="BH59" i="138"/>
  <c r="BH48" i="138"/>
  <c r="AY33" i="138"/>
  <c r="AY20" i="138"/>
  <c r="AY70" i="138"/>
  <c r="AY49" i="138"/>
  <c r="AN59" i="138"/>
  <c r="AN35" i="138"/>
  <c r="AN22" i="138"/>
  <c r="AN13" i="138"/>
  <c r="AN71" i="138"/>
  <c r="AB63" i="138"/>
  <c r="AB54" i="138"/>
  <c r="AB39" i="138"/>
  <c r="AB18" i="138"/>
  <c r="AB66" i="138"/>
  <c r="AB57" i="138"/>
  <c r="AB46" i="138"/>
  <c r="BG13" i="138"/>
  <c r="BG71" i="138"/>
  <c r="BG50" i="138"/>
  <c r="BG27" i="138"/>
  <c r="BG16" i="138"/>
  <c r="BG75" i="138"/>
  <c r="AX61" i="138"/>
  <c r="AX38" i="138"/>
  <c r="AX17" i="138"/>
  <c r="AX76" i="138"/>
  <c r="AX64" i="138"/>
  <c r="AX55" i="138"/>
  <c r="AX40" i="138"/>
  <c r="AM36" i="138"/>
  <c r="AM25" i="138"/>
  <c r="AM14" i="138"/>
  <c r="AM73" i="138"/>
  <c r="AM61" i="138"/>
  <c r="AM38" i="138"/>
  <c r="AM17" i="138"/>
  <c r="AA60" i="138"/>
  <c r="AA37" i="138"/>
  <c r="AA26" i="138"/>
  <c r="AA15" i="138"/>
  <c r="AA74" i="138"/>
  <c r="AA62" i="138"/>
  <c r="BE20" i="138"/>
  <c r="BE56" i="138"/>
  <c r="BE51" i="138"/>
  <c r="BE47" i="138"/>
  <c r="BE33" i="138"/>
  <c r="BE17" i="138"/>
  <c r="AW34" i="138"/>
  <c r="AW74" i="138"/>
  <c r="AW54" i="138"/>
  <c r="AW27" i="138"/>
  <c r="AW22" i="138"/>
  <c r="AL56" i="138"/>
  <c r="AL41" i="138"/>
  <c r="AL32" i="138"/>
  <c r="AL19" i="138"/>
  <c r="AL59" i="138"/>
  <c r="AL48" i="138"/>
  <c r="AL35" i="138"/>
  <c r="Z71" i="138"/>
  <c r="Z27" i="138"/>
  <c r="Z16" i="138"/>
  <c r="BD74" i="138"/>
  <c r="BD62" i="138"/>
  <c r="BD51" i="138"/>
  <c r="BD28" i="138"/>
  <c r="BD77" i="138"/>
  <c r="BD56" i="138"/>
  <c r="AT37" i="138"/>
  <c r="AT35" i="138"/>
  <c r="AT66" i="138"/>
  <c r="AT19" i="138"/>
  <c r="AT74" i="138"/>
  <c r="AT62" i="138"/>
  <c r="AT50" i="138"/>
  <c r="AI32" i="138"/>
  <c r="AI19" i="138"/>
  <c r="AI59" i="138"/>
  <c r="AI48" i="138"/>
  <c r="AI35" i="138"/>
  <c r="AI22" i="138"/>
  <c r="AI13" i="138"/>
  <c r="F172" i="4"/>
  <c r="F178" i="4" s="1"/>
  <c r="AD11" i="138"/>
  <c r="AG420" i="4"/>
  <c r="AG426" i="4" s="1"/>
  <c r="BN46" i="138"/>
  <c r="O420" i="4"/>
  <c r="O426" i="4" s="1"/>
  <c r="BN20" i="138"/>
  <c r="AJ420" i="4"/>
  <c r="AJ426" i="4" s="1"/>
  <c r="BN49" i="138"/>
  <c r="N348" i="4"/>
  <c r="N354" i="4" s="1"/>
  <c r="BC19" i="138"/>
  <c r="Z348" i="4"/>
  <c r="Z354" i="4" s="1"/>
  <c r="BC35" i="138"/>
  <c r="BF268" i="4"/>
  <c r="BF274" i="4" s="1"/>
  <c r="AS76" i="138"/>
  <c r="X268" i="4"/>
  <c r="X274" i="4" s="1"/>
  <c r="AS33" i="138"/>
  <c r="AQ268" i="4"/>
  <c r="AQ274" i="4" s="1"/>
  <c r="AS58" i="138"/>
  <c r="BF204" i="4"/>
  <c r="BF210" i="4" s="1"/>
  <c r="AH76" i="138"/>
  <c r="AN204" i="4"/>
  <c r="AN210" i="4" s="1"/>
  <c r="AH55" i="138"/>
  <c r="Y52" i="4"/>
  <c r="Y58" i="4" s="1"/>
  <c r="M34" i="138"/>
  <c r="AS52" i="4"/>
  <c r="AS58" i="4" s="1"/>
  <c r="M60" i="138"/>
  <c r="X420" i="4"/>
  <c r="X426" i="4" s="1"/>
  <c r="BN33" i="138"/>
  <c r="AA420" i="4"/>
  <c r="AA426" i="4" s="1"/>
  <c r="BN36" i="138"/>
  <c r="AR348" i="4"/>
  <c r="AR354" i="4" s="1"/>
  <c r="BC59" i="138"/>
  <c r="Q348" i="4"/>
  <c r="Q354" i="4" s="1"/>
  <c r="BC22" i="138"/>
  <c r="AG268" i="4"/>
  <c r="AG274" i="4" s="1"/>
  <c r="AS46" i="138"/>
  <c r="AQ52" i="4"/>
  <c r="AQ58" i="4" s="1"/>
  <c r="M58" i="138"/>
  <c r="AB52" i="4"/>
  <c r="AB58" i="4" s="1"/>
  <c r="M37" i="138"/>
  <c r="Y420" i="4"/>
  <c r="Y426" i="4" s="1"/>
  <c r="BN34" i="138"/>
  <c r="P420" i="4"/>
  <c r="P426" i="4" s="1"/>
  <c r="BN21" i="138"/>
  <c r="G420" i="4"/>
  <c r="G426" i="4" s="1"/>
  <c r="BN12" i="138"/>
  <c r="AS420" i="4"/>
  <c r="AS426" i="4" s="1"/>
  <c r="BN60" i="138"/>
  <c r="AB420" i="4"/>
  <c r="AB426" i="4" s="1"/>
  <c r="BN37" i="138"/>
  <c r="S420" i="4"/>
  <c r="S426" i="4" s="1"/>
  <c r="BN26" i="138"/>
  <c r="J420" i="4"/>
  <c r="J426" i="4" s="1"/>
  <c r="BN15" i="138"/>
  <c r="BA348" i="4"/>
  <c r="BA354" i="4" s="1"/>
  <c r="BC70" i="138"/>
  <c r="AJ348" i="4"/>
  <c r="AJ354" i="4" s="1"/>
  <c r="BC49" i="138"/>
  <c r="AA348" i="4"/>
  <c r="AA354" i="4" s="1"/>
  <c r="BC36" i="138"/>
  <c r="R348" i="4"/>
  <c r="R354" i="4" s="1"/>
  <c r="BC25" i="138"/>
  <c r="I348" i="4"/>
  <c r="I354" i="4" s="1"/>
  <c r="BC14" i="138"/>
  <c r="BC348" i="4"/>
  <c r="BC354" i="4" s="1"/>
  <c r="BC73" i="138"/>
  <c r="BA420" i="4"/>
  <c r="BA426" i="4" s="1"/>
  <c r="BN70" i="138"/>
  <c r="R420" i="4"/>
  <c r="R426" i="4" s="1"/>
  <c r="BN25" i="138"/>
  <c r="AI348" i="4"/>
  <c r="AI354" i="4" s="1"/>
  <c r="BC48" i="138"/>
  <c r="H348" i="4"/>
  <c r="H354" i="4" s="1"/>
  <c r="BC13" i="138"/>
  <c r="BA268" i="4"/>
  <c r="BA274" i="4" s="1"/>
  <c r="AS70" i="138"/>
  <c r="L204" i="4"/>
  <c r="L210" i="4" s="1"/>
  <c r="AH17" i="138"/>
  <c r="P52" i="4"/>
  <c r="P58" i="4" s="1"/>
  <c r="M21" i="138"/>
  <c r="O11" i="138"/>
  <c r="F68" i="4"/>
  <c r="F74" i="4" s="1"/>
  <c r="BE268" i="4"/>
  <c r="BE274" i="4" s="1"/>
  <c r="AS75" i="138"/>
  <c r="O268" i="4"/>
  <c r="O274" i="4" s="1"/>
  <c r="AS20" i="138"/>
  <c r="AC204" i="4"/>
  <c r="AC210" i="4" s="1"/>
  <c r="AH38" i="138"/>
  <c r="AW204" i="4"/>
  <c r="AW210" i="4" s="1"/>
  <c r="AH64" i="138"/>
  <c r="V204" i="4"/>
  <c r="V210" i="4" s="1"/>
  <c r="AH29" i="138"/>
  <c r="AH52" i="4"/>
  <c r="AH58" i="4" s="1"/>
  <c r="M47" i="138"/>
  <c r="G52" i="4"/>
  <c r="G58" i="4" s="1"/>
  <c r="M12" i="138"/>
  <c r="J11" i="138"/>
  <c r="F28" i="4"/>
  <c r="F34" i="4" s="1"/>
  <c r="AL420" i="4"/>
  <c r="AL426" i="4" s="1"/>
  <c r="BN51" i="138"/>
  <c r="U420" i="4"/>
  <c r="U426" i="4" s="1"/>
  <c r="BN28" i="138"/>
  <c r="BG420" i="4"/>
  <c r="BG426" i="4" s="1"/>
  <c r="BN77" i="138"/>
  <c r="AX420" i="4"/>
  <c r="AX426" i="4" s="1"/>
  <c r="BN65" i="138"/>
  <c r="AT348" i="4"/>
  <c r="AT354" i="4" s="1"/>
  <c r="BC61" i="138"/>
  <c r="AC348" i="4"/>
  <c r="AC354" i="4" s="1"/>
  <c r="BC38" i="138"/>
  <c r="L348" i="4"/>
  <c r="L354" i="4" s="1"/>
  <c r="BC17" i="138"/>
  <c r="BF348" i="4"/>
  <c r="BF354" i="4" s="1"/>
  <c r="BC76" i="138"/>
  <c r="AN348" i="4"/>
  <c r="AN354" i="4" s="1"/>
  <c r="BC55" i="138"/>
  <c r="AJ268" i="4"/>
  <c r="AJ274" i="4" s="1"/>
  <c r="AS49" i="138"/>
  <c r="U268" i="4"/>
  <c r="U274" i="4" s="1"/>
  <c r="AS28" i="138"/>
  <c r="K268" i="4"/>
  <c r="K274" i="4" s="1"/>
  <c r="AS16" i="138"/>
  <c r="AR204" i="4"/>
  <c r="AR210" i="4" s="1"/>
  <c r="AH59" i="138"/>
  <c r="AI204" i="4"/>
  <c r="AI210" i="4" s="1"/>
  <c r="AH48" i="138"/>
  <c r="Z204" i="4"/>
  <c r="Z210" i="4" s="1"/>
  <c r="AH35" i="138"/>
  <c r="Q204" i="4"/>
  <c r="Q210" i="4" s="1"/>
  <c r="AH22" i="138"/>
  <c r="H204" i="4"/>
  <c r="H210" i="4" s="1"/>
  <c r="AH13" i="138"/>
  <c r="BB204" i="4"/>
  <c r="BB210" i="4" s="1"/>
  <c r="AH71" i="138"/>
  <c r="K52" i="4"/>
  <c r="K58" i="4" s="1"/>
  <c r="M16" i="138"/>
  <c r="BE52" i="4"/>
  <c r="BE58" i="4" s="1"/>
  <c r="M75" i="138"/>
  <c r="AV52" i="4"/>
  <c r="AV58" i="4" s="1"/>
  <c r="M63" i="138"/>
  <c r="AM52" i="4"/>
  <c r="AM58" i="4" s="1"/>
  <c r="M54" i="138"/>
  <c r="AD52" i="4"/>
  <c r="AD58" i="4" s="1"/>
  <c r="M39" i="138"/>
  <c r="M52" i="4"/>
  <c r="M58" i="4" s="1"/>
  <c r="M18" i="138"/>
  <c r="AU420" i="4"/>
  <c r="AU426" i="4" s="1"/>
  <c r="BN62" i="138"/>
  <c r="M420" i="4"/>
  <c r="M426" i="4" s="1"/>
  <c r="BN18" i="138"/>
  <c r="AP420" i="4"/>
  <c r="AP426" i="4" s="1"/>
  <c r="BN57" i="138"/>
  <c r="U348" i="4"/>
  <c r="U354" i="4" s="1"/>
  <c r="BC28" i="138"/>
  <c r="AX348" i="4"/>
  <c r="AX354" i="4" s="1"/>
  <c r="BC65" i="138"/>
  <c r="AF348" i="4"/>
  <c r="AF354" i="4" s="1"/>
  <c r="BC41" i="138"/>
  <c r="AB268" i="4"/>
  <c r="AB274" i="4" s="1"/>
  <c r="AS37" i="138"/>
  <c r="AV268" i="4"/>
  <c r="AV274" i="4" s="1"/>
  <c r="AS63" i="138"/>
  <c r="AD268" i="4"/>
  <c r="AD274" i="4" s="1"/>
  <c r="AS39" i="138"/>
  <c r="BA204" i="4"/>
  <c r="BA210" i="4" s="1"/>
  <c r="AH70" i="138"/>
  <c r="AA204" i="4"/>
  <c r="AA210" i="4" s="1"/>
  <c r="AH36" i="138"/>
  <c r="I204" i="4"/>
  <c r="I210" i="4" s="1"/>
  <c r="AH14" i="138"/>
  <c r="AT204" i="4"/>
  <c r="AT210" i="4" s="1"/>
  <c r="AH61" i="138"/>
  <c r="F36" i="4"/>
  <c r="F42" i="4" s="1"/>
  <c r="BF52" i="4"/>
  <c r="BF58" i="4" s="1"/>
  <c r="M76" i="138"/>
  <c r="AW52" i="4"/>
  <c r="AW58" i="4" s="1"/>
  <c r="M64" i="138"/>
  <c r="AN52" i="4"/>
  <c r="AN58" i="4" s="1"/>
  <c r="M55" i="138"/>
  <c r="AE52" i="4"/>
  <c r="AE58" i="4" s="1"/>
  <c r="M40" i="138"/>
  <c r="V52" i="4"/>
  <c r="V58" i="4" s="1"/>
  <c r="M29" i="138"/>
  <c r="AZ52" i="4"/>
  <c r="AZ58" i="4" s="1"/>
  <c r="M69" i="138"/>
  <c r="BD420" i="4"/>
  <c r="BD426" i="4" s="1"/>
  <c r="BN74" i="138"/>
  <c r="AY420" i="4"/>
  <c r="AY426" i="4" s="1"/>
  <c r="BN66" i="138"/>
  <c r="AL348" i="4"/>
  <c r="AL354" i="4" s="1"/>
  <c r="BC51" i="138"/>
  <c r="BG348" i="4"/>
  <c r="BG354" i="4" s="1"/>
  <c r="BC77" i="138"/>
  <c r="AO348" i="4"/>
  <c r="AO354" i="4" s="1"/>
  <c r="BC56" i="138"/>
  <c r="W348" i="4"/>
  <c r="W354" i="4" s="1"/>
  <c r="BC32" i="138"/>
  <c r="M268" i="4"/>
  <c r="M274" i="4" s="1"/>
  <c r="AS18" i="138"/>
  <c r="AJ204" i="4"/>
  <c r="AJ210" i="4" s="1"/>
  <c r="AH49" i="138"/>
  <c r="R204" i="4"/>
  <c r="R210" i="4" s="1"/>
  <c r="AH25" i="138"/>
  <c r="BC204" i="4"/>
  <c r="BC210" i="4" s="1"/>
  <c r="AH73" i="138"/>
  <c r="G268" i="4"/>
  <c r="G274" i="4" s="1"/>
  <c r="AS12" i="138"/>
  <c r="N204" i="4"/>
  <c r="N210" i="4" s="1"/>
  <c r="AH19" i="138"/>
  <c r="Q52" i="4"/>
  <c r="Q58" i="4" s="1"/>
  <c r="M22" i="138"/>
  <c r="AK52" i="4"/>
  <c r="AK58" i="4" s="1"/>
  <c r="M50" i="138"/>
  <c r="Q420" i="4"/>
  <c r="Q426" i="4" s="1"/>
  <c r="BN22" i="138"/>
  <c r="H420" i="4"/>
  <c r="H426" i="4" s="1"/>
  <c r="BN13" i="138"/>
  <c r="AK420" i="4"/>
  <c r="AK426" i="4" s="1"/>
  <c r="BN50" i="138"/>
  <c r="AS348" i="4"/>
  <c r="AS354" i="4" s="1"/>
  <c r="BC60" i="138"/>
  <c r="S348" i="4"/>
  <c r="S354" i="4" s="1"/>
  <c r="BC26" i="138"/>
  <c r="BD348" i="4"/>
  <c r="BD354" i="4" s="1"/>
  <c r="BC74" i="138"/>
  <c r="AW268" i="4"/>
  <c r="AW274" i="4" s="1"/>
  <c r="AS64" i="138"/>
  <c r="AP268" i="4"/>
  <c r="AP274" i="4" s="1"/>
  <c r="AS57" i="138"/>
  <c r="M204" i="4"/>
  <c r="M210" i="4" s="1"/>
  <c r="AH18" i="138"/>
  <c r="AP204" i="4"/>
  <c r="AP210" i="4" s="1"/>
  <c r="AH57" i="138"/>
  <c r="X204" i="4"/>
  <c r="X210" i="4" s="1"/>
  <c r="AH33" i="138"/>
  <c r="AA52" i="4"/>
  <c r="AA58" i="4" s="1"/>
  <c r="M36" i="138"/>
  <c r="R52" i="4"/>
  <c r="R58" i="4" s="1"/>
  <c r="M25" i="138"/>
  <c r="I52" i="4"/>
  <c r="I58" i="4" s="1"/>
  <c r="M14" i="138"/>
  <c r="BC52" i="4"/>
  <c r="BC58" i="4" s="1"/>
  <c r="M73" i="138"/>
  <c r="AT52" i="4"/>
  <c r="AT58" i="4" s="1"/>
  <c r="M61" i="138"/>
  <c r="AC52" i="4"/>
  <c r="AC58" i="4" s="1"/>
  <c r="M38" i="138"/>
  <c r="L52" i="4"/>
  <c r="L58" i="4" s="1"/>
  <c r="Z52" i="4"/>
  <c r="Z58" i="4" s="1"/>
  <c r="M35" i="138"/>
  <c r="BB52" i="4"/>
  <c r="BB58" i="4" s="1"/>
  <c r="M71" i="138"/>
  <c r="BB420" i="4"/>
  <c r="BB426" i="4" s="1"/>
  <c r="BN71" i="138"/>
  <c r="T420" i="4"/>
  <c r="T426" i="4" s="1"/>
  <c r="BN27" i="138"/>
  <c r="K420" i="4"/>
  <c r="K426" i="4" s="1"/>
  <c r="BN16" i="138"/>
  <c r="AB348" i="4"/>
  <c r="AB354" i="4" s="1"/>
  <c r="BC37" i="138"/>
  <c r="J348" i="4"/>
  <c r="J354" i="4" s="1"/>
  <c r="BC15" i="138"/>
  <c r="AU348" i="4"/>
  <c r="AU354" i="4" s="1"/>
  <c r="BC62" i="138"/>
  <c r="BB268" i="4"/>
  <c r="BB274" i="4" s="1"/>
  <c r="AS71" i="138"/>
  <c r="AY204" i="4"/>
  <c r="AY210" i="4" s="1"/>
  <c r="AH66" i="138"/>
  <c r="AG204" i="4"/>
  <c r="AG210" i="4" s="1"/>
  <c r="AH46" i="138"/>
  <c r="O204" i="4"/>
  <c r="O210" i="4" s="1"/>
  <c r="AH20" i="138"/>
  <c r="F260" i="4"/>
  <c r="F266" i="4" s="1"/>
  <c r="AQ11" i="138"/>
  <c r="Q429" i="4" a="1"/>
  <c r="Q429" i="4" s="1"/>
  <c r="W429" i="4" a="1"/>
  <c r="W429" i="4" s="1"/>
  <c r="AG429" i="4" a="1"/>
  <c r="AG429" i="4" s="1"/>
  <c r="U429" i="4" a="1"/>
  <c r="U429" i="4" s="1"/>
  <c r="BD429" i="4" a="1"/>
  <c r="BD429" i="4" s="1"/>
  <c r="I429" i="4" a="1"/>
  <c r="I429" i="4" s="1"/>
  <c r="AS429" i="4" a="1"/>
  <c r="AS429" i="4" s="1"/>
  <c r="I420" i="4"/>
  <c r="I426" i="4" s="1"/>
  <c r="BN14" i="138"/>
  <c r="BC420" i="4"/>
  <c r="BC426" i="4" s="1"/>
  <c r="BN73" i="138"/>
  <c r="AT420" i="4"/>
  <c r="AT426" i="4" s="1"/>
  <c r="BN61" i="138"/>
  <c r="AC420" i="4"/>
  <c r="AC426" i="4" s="1"/>
  <c r="BN38" i="138"/>
  <c r="L420" i="4"/>
  <c r="L426" i="4" s="1"/>
  <c r="BN17" i="138"/>
  <c r="BD412" i="4"/>
  <c r="BD418" i="4" s="1"/>
  <c r="BM74" i="138"/>
  <c r="BB412" i="4"/>
  <c r="BB418" i="4" s="1"/>
  <c r="BM71" i="138"/>
  <c r="AX412" i="4"/>
  <c r="AX418" i="4" s="1"/>
  <c r="BM65" i="138"/>
  <c r="BG412" i="4"/>
  <c r="BG418" i="4" s="1"/>
  <c r="BM77" i="138"/>
  <c r="N412" i="4"/>
  <c r="N418" i="4" s="1"/>
  <c r="BM19" i="138"/>
  <c r="AR412" i="4"/>
  <c r="AR418" i="4" s="1"/>
  <c r="BM59" i="138"/>
  <c r="AB340" i="4"/>
  <c r="AB346" i="4" s="1"/>
  <c r="BB37" i="138"/>
  <c r="S340" i="4"/>
  <c r="S346" i="4" s="1"/>
  <c r="BB26" i="138"/>
  <c r="J340" i="4"/>
  <c r="J346" i="4" s="1"/>
  <c r="BB15" i="138"/>
  <c r="BD340" i="4"/>
  <c r="BD346" i="4" s="1"/>
  <c r="BB74" i="138"/>
  <c r="AU340" i="4"/>
  <c r="AU346" i="4" s="1"/>
  <c r="BB62" i="138"/>
  <c r="AL340" i="4"/>
  <c r="AL346" i="4" s="1"/>
  <c r="BB51" i="138"/>
  <c r="U340" i="4"/>
  <c r="U346" i="4" s="1"/>
  <c r="BB28" i="138"/>
  <c r="AN260" i="4"/>
  <c r="AN266" i="4" s="1"/>
  <c r="AQ55" i="138"/>
  <c r="AS260" i="4"/>
  <c r="AS266" i="4" s="1"/>
  <c r="AQ60" i="138"/>
  <c r="AB260" i="4"/>
  <c r="AB266" i="4" s="1"/>
  <c r="AQ37" i="138"/>
  <c r="S260" i="4"/>
  <c r="S266" i="4" s="1"/>
  <c r="AQ26" i="138"/>
  <c r="J260" i="4"/>
  <c r="J266" i="4" s="1"/>
  <c r="AQ15" i="138"/>
  <c r="BC260" i="4"/>
  <c r="BC266" i="4" s="1"/>
  <c r="AQ73" i="138"/>
  <c r="AT180" i="4"/>
  <c r="AT186" i="4" s="1"/>
  <c r="AE61" i="138"/>
  <c r="AC180" i="4"/>
  <c r="AC186" i="4" s="1"/>
  <c r="AE38" i="138"/>
  <c r="L180" i="4"/>
  <c r="L186" i="4" s="1"/>
  <c r="AE17" i="138"/>
  <c r="BF180" i="4"/>
  <c r="BF186" i="4" s="1"/>
  <c r="AE76" i="138"/>
  <c r="AW180" i="4"/>
  <c r="AW186" i="4" s="1"/>
  <c r="AE64" i="138"/>
  <c r="AQ412" i="4"/>
  <c r="AQ418" i="4" s="1"/>
  <c r="BM58" i="138"/>
  <c r="AN412" i="4"/>
  <c r="AN418" i="4" s="1"/>
  <c r="BM55" i="138"/>
  <c r="AL412" i="4"/>
  <c r="AL418" i="4" s="1"/>
  <c r="BM51" i="138"/>
  <c r="AU412" i="4"/>
  <c r="AU418" i="4" s="1"/>
  <c r="BM62" i="138"/>
  <c r="AW412" i="4"/>
  <c r="AW418" i="4" s="1"/>
  <c r="BM64" i="138"/>
  <c r="BA412" i="4"/>
  <c r="BA418" i="4" s="1"/>
  <c r="BM70" i="138"/>
  <c r="AJ412" i="4"/>
  <c r="AJ418" i="4" s="1"/>
  <c r="BM49" i="138"/>
  <c r="T340" i="4"/>
  <c r="T346" i="4" s="1"/>
  <c r="BB27" i="138"/>
  <c r="K340" i="4"/>
  <c r="K346" i="4" s="1"/>
  <c r="BB16" i="138"/>
  <c r="BE340" i="4"/>
  <c r="BE346" i="4" s="1"/>
  <c r="BB75" i="138"/>
  <c r="AD340" i="4"/>
  <c r="AD346" i="4" s="1"/>
  <c r="BB39" i="138"/>
  <c r="M340" i="4"/>
  <c r="M346" i="4" s="1"/>
  <c r="BB18" i="138"/>
  <c r="BB260" i="4"/>
  <c r="BB266" i="4" s="1"/>
  <c r="AQ71" i="138"/>
  <c r="AK260" i="4"/>
  <c r="AK266" i="4" s="1"/>
  <c r="AQ50" i="138"/>
  <c r="T260" i="4"/>
  <c r="T266" i="4" s="1"/>
  <c r="AQ27" i="138"/>
  <c r="K260" i="4"/>
  <c r="K266" i="4" s="1"/>
  <c r="AQ16" i="138"/>
  <c r="BE260" i="4"/>
  <c r="BE266" i="4" s="1"/>
  <c r="AQ75" i="138"/>
  <c r="AU260" i="4"/>
  <c r="AU266" i="4" s="1"/>
  <c r="AQ62" i="138"/>
  <c r="AL180" i="4"/>
  <c r="AL186" i="4" s="1"/>
  <c r="AE51" i="138"/>
  <c r="U180" i="4"/>
  <c r="U186" i="4" s="1"/>
  <c r="AE28" i="138"/>
  <c r="BG180" i="4"/>
  <c r="BG186" i="4" s="1"/>
  <c r="AE77" i="138"/>
  <c r="AX180" i="4"/>
  <c r="AX186" i="4" s="1"/>
  <c r="AE65" i="138"/>
  <c r="AO180" i="4"/>
  <c r="AO186" i="4" s="1"/>
  <c r="AE56" i="138"/>
  <c r="AF180" i="4"/>
  <c r="AF186" i="4" s="1"/>
  <c r="AE41" i="138"/>
  <c r="W180" i="4"/>
  <c r="W186" i="4" s="1"/>
  <c r="AE32" i="138"/>
  <c r="AC28" i="4"/>
  <c r="AC34" i="4" s="1"/>
  <c r="J38" i="138"/>
  <c r="AU28" i="4"/>
  <c r="AU34" i="4" s="1"/>
  <c r="J62" i="138"/>
  <c r="N28" i="4"/>
  <c r="J19" i="138"/>
  <c r="AB44" i="4"/>
  <c r="AB50" i="4" s="1"/>
  <c r="L37" i="138"/>
  <c r="W44" i="4"/>
  <c r="W50" i="4" s="1"/>
  <c r="L32" i="138"/>
  <c r="AV44" i="4"/>
  <c r="AV50" i="4" s="1"/>
  <c r="L63" i="138"/>
  <c r="N44" i="4"/>
  <c r="N50" i="4" s="1"/>
  <c r="L19" i="138"/>
  <c r="BF44" i="4"/>
  <c r="BF50" i="4" s="1"/>
  <c r="L76" i="138"/>
  <c r="AW44" i="4"/>
  <c r="AW50" i="4" s="1"/>
  <c r="L64" i="138"/>
  <c r="AK44" i="4"/>
  <c r="AK50" i="4" s="1"/>
  <c r="L50" i="138"/>
  <c r="AE412" i="4"/>
  <c r="AE418" i="4" s="1"/>
  <c r="BM40" i="138"/>
  <c r="AA412" i="4"/>
  <c r="AA418" i="4" s="1"/>
  <c r="BM36" i="138"/>
  <c r="X412" i="4"/>
  <c r="X418" i="4" s="1"/>
  <c r="BM33" i="138"/>
  <c r="AH412" i="4"/>
  <c r="AH418" i="4" s="1"/>
  <c r="BM47" i="138"/>
  <c r="AO412" i="4"/>
  <c r="AO418" i="4" s="1"/>
  <c r="BM56" i="138"/>
  <c r="AS412" i="4"/>
  <c r="AS418" i="4" s="1"/>
  <c r="BM60" i="138"/>
  <c r="L340" i="4"/>
  <c r="L346" i="4" s="1"/>
  <c r="BB17" i="138"/>
  <c r="BF340" i="4"/>
  <c r="BF346" i="4" s="1"/>
  <c r="BB76" i="138"/>
  <c r="AW340" i="4"/>
  <c r="AW346" i="4" s="1"/>
  <c r="BB64" i="138"/>
  <c r="AE340" i="4"/>
  <c r="AE346" i="4" s="1"/>
  <c r="BB40" i="138"/>
  <c r="V340" i="4"/>
  <c r="V346" i="4" s="1"/>
  <c r="BB29" i="138"/>
  <c r="AF260" i="4"/>
  <c r="AF266" i="4" s="1"/>
  <c r="AQ41" i="138"/>
  <c r="AT260" i="4"/>
  <c r="AT266" i="4" s="1"/>
  <c r="AQ61" i="138"/>
  <c r="AC260" i="4"/>
  <c r="AC266" i="4" s="1"/>
  <c r="AQ38" i="138"/>
  <c r="L260" i="4"/>
  <c r="L266" i="4" s="1"/>
  <c r="AQ17" i="138"/>
  <c r="BF260" i="4"/>
  <c r="BF266" i="4" s="1"/>
  <c r="AQ76" i="138"/>
  <c r="AW260" i="4"/>
  <c r="AW266" i="4" s="1"/>
  <c r="AQ64" i="138"/>
  <c r="AM260" i="4"/>
  <c r="AM266" i="4" s="1"/>
  <c r="AQ54" i="138"/>
  <c r="AD180" i="4"/>
  <c r="AD186" i="4" s="1"/>
  <c r="AE39" i="138"/>
  <c r="M180" i="4"/>
  <c r="M186" i="4" s="1"/>
  <c r="AE18" i="138"/>
  <c r="AY180" i="4"/>
  <c r="AY186" i="4" s="1"/>
  <c r="AE66" i="138"/>
  <c r="AP180" i="4"/>
  <c r="AP186" i="4" s="1"/>
  <c r="AE57" i="138"/>
  <c r="AG180" i="4"/>
  <c r="AG186" i="4" s="1"/>
  <c r="AE46" i="138"/>
  <c r="X180" i="4"/>
  <c r="X186" i="4" s="1"/>
  <c r="AE33" i="138"/>
  <c r="O180" i="4"/>
  <c r="O186" i="4" s="1"/>
  <c r="AE20" i="138"/>
  <c r="S28" i="4"/>
  <c r="S34" i="4" s="1"/>
  <c r="J26" i="138"/>
  <c r="AK28" i="4"/>
  <c r="AK34" i="4" s="1"/>
  <c r="J50" i="138"/>
  <c r="BC28" i="4"/>
  <c r="BC34" i="4" s="1"/>
  <c r="J73" i="138"/>
  <c r="V28" i="4"/>
  <c r="V34" i="4" s="1"/>
  <c r="J29" i="138"/>
  <c r="AP28" i="4"/>
  <c r="AP34" i="4" s="1"/>
  <c r="J57" i="138"/>
  <c r="Y28" i="4"/>
  <c r="Y34" i="4" s="1"/>
  <c r="J34" i="138"/>
  <c r="P28" i="4"/>
  <c r="P34" i="4" s="1"/>
  <c r="J21" i="138"/>
  <c r="AB412" i="4"/>
  <c r="AB418" i="4" s="1"/>
  <c r="BM37" i="138"/>
  <c r="AC429" i="4" a="1"/>
  <c r="AC429" i="4" s="1"/>
  <c r="AB429" i="4" a="1"/>
  <c r="AB429" i="4" s="1"/>
  <c r="AV429" i="4" a="1"/>
  <c r="AV429" i="4" s="1"/>
  <c r="AL429" i="4" a="1"/>
  <c r="AL429" i="4" s="1"/>
  <c r="AJ429" i="4" a="1"/>
  <c r="AJ429" i="4" s="1"/>
  <c r="AI429" i="4" a="1"/>
  <c r="AI429" i="4" s="1"/>
  <c r="N34" i="4"/>
  <c r="AW420" i="4"/>
  <c r="AW426" i="4" s="1"/>
  <c r="BN64" i="138"/>
  <c r="AN420" i="4"/>
  <c r="AN426" i="4" s="1"/>
  <c r="BN55" i="138"/>
  <c r="AE420" i="4"/>
  <c r="AE426" i="4" s="1"/>
  <c r="BN40" i="138"/>
  <c r="V420" i="4"/>
  <c r="V426" i="4" s="1"/>
  <c r="BN29" i="138"/>
  <c r="AZ420" i="4"/>
  <c r="AZ426" i="4" s="1"/>
  <c r="BN69" i="138"/>
  <c r="AQ420" i="4"/>
  <c r="AQ426" i="4" s="1"/>
  <c r="BN58" i="138"/>
  <c r="AH420" i="4"/>
  <c r="AH426" i="4" s="1"/>
  <c r="BN47" i="138"/>
  <c r="AD348" i="4"/>
  <c r="AD354" i="4" s="1"/>
  <c r="BC39" i="138"/>
  <c r="M348" i="4"/>
  <c r="M354" i="4" s="1"/>
  <c r="BC18" i="138"/>
  <c r="AY348" i="4"/>
  <c r="AY354" i="4" s="1"/>
  <c r="BC66" i="138"/>
  <c r="AP348" i="4"/>
  <c r="AP354" i="4" s="1"/>
  <c r="BC57" i="138"/>
  <c r="AG348" i="4"/>
  <c r="AG354" i="4" s="1"/>
  <c r="BC46" i="138"/>
  <c r="X348" i="4"/>
  <c r="X354" i="4" s="1"/>
  <c r="BC33" i="138"/>
  <c r="O348" i="4"/>
  <c r="O354" i="4" s="1"/>
  <c r="BC20" i="138"/>
  <c r="J268" i="4"/>
  <c r="J274" i="4" s="1"/>
  <c r="AS15" i="138"/>
  <c r="AE268" i="4"/>
  <c r="AE274" i="4" s="1"/>
  <c r="AS40" i="138"/>
  <c r="V268" i="4"/>
  <c r="V274" i="4" s="1"/>
  <c r="AS29" i="138"/>
  <c r="BG268" i="4"/>
  <c r="BG274" i="4" s="1"/>
  <c r="AS77" i="138"/>
  <c r="BG52" i="4"/>
  <c r="BG58" i="4" s="1"/>
  <c r="M77" i="138"/>
  <c r="AX52" i="4"/>
  <c r="AX58" i="4" s="1"/>
  <c r="M65" i="138"/>
  <c r="AO52" i="4"/>
  <c r="AO58" i="4" s="1"/>
  <c r="M56" i="138"/>
  <c r="AF52" i="4"/>
  <c r="AF58" i="4" s="1"/>
  <c r="M41" i="138"/>
  <c r="W52" i="4"/>
  <c r="W58" i="4" s="1"/>
  <c r="M32" i="138"/>
  <c r="N52" i="4"/>
  <c r="N58" i="4" s="1"/>
  <c r="M19" i="138"/>
  <c r="AR52" i="4"/>
  <c r="AR58" i="4" s="1"/>
  <c r="M59" i="138"/>
  <c r="AO420" i="4"/>
  <c r="AO426" i="4" s="1"/>
  <c r="BN56" i="138"/>
  <c r="AF420" i="4"/>
  <c r="AF426" i="4" s="1"/>
  <c r="BN41" i="138"/>
  <c r="W420" i="4"/>
  <c r="W426" i="4" s="1"/>
  <c r="BN32" i="138"/>
  <c r="N420" i="4"/>
  <c r="N426" i="4" s="1"/>
  <c r="BN19" i="138"/>
  <c r="AR420" i="4"/>
  <c r="AR426" i="4" s="1"/>
  <c r="BN59" i="138"/>
  <c r="AI420" i="4"/>
  <c r="AI426" i="4" s="1"/>
  <c r="BN48" i="138"/>
  <c r="Z420" i="4"/>
  <c r="Z426" i="4" s="1"/>
  <c r="BN35" i="138"/>
  <c r="G348" i="4"/>
  <c r="G354" i="4" s="1"/>
  <c r="BC12" i="138"/>
  <c r="L268" i="4"/>
  <c r="L274" i="4" s="1"/>
  <c r="AS17" i="138"/>
  <c r="AO268" i="4"/>
  <c r="AO274" i="4" s="1"/>
  <c r="AS56" i="138"/>
  <c r="AF268" i="4"/>
  <c r="AF274" i="4" s="1"/>
  <c r="AS41" i="138"/>
  <c r="AK204" i="4"/>
  <c r="AK210" i="4" s="1"/>
  <c r="AH50" i="138"/>
  <c r="T204" i="4"/>
  <c r="T210" i="4" s="1"/>
  <c r="AH27" i="138"/>
  <c r="K204" i="4"/>
  <c r="K210" i="4" s="1"/>
  <c r="AH16" i="138"/>
  <c r="BE204" i="4"/>
  <c r="BE210" i="4" s="1"/>
  <c r="AH75" i="138"/>
  <c r="AV204" i="4"/>
  <c r="AV210" i="4" s="1"/>
  <c r="AH63" i="138"/>
  <c r="AM204" i="4"/>
  <c r="AM210" i="4" s="1"/>
  <c r="AH54" i="138"/>
  <c r="AD204" i="4"/>
  <c r="AD210" i="4" s="1"/>
  <c r="AH39" i="138"/>
  <c r="AY52" i="4"/>
  <c r="AY58" i="4" s="1"/>
  <c r="M66" i="138"/>
  <c r="AP52" i="4"/>
  <c r="AP58" i="4" s="1"/>
  <c r="M57" i="138"/>
  <c r="AG52" i="4"/>
  <c r="AG58" i="4" s="1"/>
  <c r="M46" i="138"/>
  <c r="X52" i="4"/>
  <c r="X58" i="4" s="1"/>
  <c r="M33" i="138"/>
  <c r="O52" i="4"/>
  <c r="O58" i="4" s="1"/>
  <c r="M20" i="138"/>
  <c r="BA52" i="4"/>
  <c r="BA58" i="4" s="1"/>
  <c r="M70" i="138"/>
  <c r="AJ52" i="4"/>
  <c r="AJ58" i="4" s="1"/>
  <c r="M49" i="138"/>
  <c r="AP412" i="4"/>
  <c r="AP418" i="4" s="1"/>
  <c r="BM57" i="138"/>
  <c r="AM412" i="4"/>
  <c r="AM418" i="4" s="1"/>
  <c r="BM54" i="138"/>
  <c r="AI412" i="4"/>
  <c r="AI418" i="4" s="1"/>
  <c r="BM48" i="138"/>
  <c r="AT412" i="4"/>
  <c r="AT418" i="4" s="1"/>
  <c r="BM61" i="138"/>
  <c r="Q412" i="4"/>
  <c r="Q418" i="4" s="1"/>
  <c r="BM22" i="138"/>
  <c r="U412" i="4"/>
  <c r="U418" i="4" s="1"/>
  <c r="BM28" i="138"/>
  <c r="AQ340" i="4"/>
  <c r="AQ346" i="4" s="1"/>
  <c r="BB58" i="138"/>
  <c r="AH340" i="4"/>
  <c r="AH346" i="4" s="1"/>
  <c r="BB47" i="138"/>
  <c r="P340" i="4"/>
  <c r="P346" i="4" s="1"/>
  <c r="BB21" i="138"/>
  <c r="G340" i="4"/>
  <c r="G346" i="4" s="1"/>
  <c r="BB12" i="138"/>
  <c r="AS340" i="4"/>
  <c r="AS346" i="4" s="1"/>
  <c r="BB60" i="138"/>
  <c r="H260" i="4"/>
  <c r="H266" i="4" s="1"/>
  <c r="AQ13" i="138"/>
  <c r="V260" i="4"/>
  <c r="V266" i="4" s="1"/>
  <c r="AQ29" i="138"/>
  <c r="AZ260" i="4"/>
  <c r="AZ266" i="4" s="1"/>
  <c r="AQ69" i="138"/>
  <c r="AQ260" i="4"/>
  <c r="AQ266" i="4" s="1"/>
  <c r="AQ58" i="138"/>
  <c r="AH260" i="4"/>
  <c r="AH266" i="4" s="1"/>
  <c r="AQ47" i="138"/>
  <c r="Y260" i="4"/>
  <c r="Y266" i="4" s="1"/>
  <c r="AQ34" i="138"/>
  <c r="O260" i="4"/>
  <c r="O266" i="4" s="1"/>
  <c r="AQ20" i="138"/>
  <c r="BA180" i="4"/>
  <c r="BA186" i="4" s="1"/>
  <c r="AE70" i="138"/>
  <c r="AJ180" i="4"/>
  <c r="AJ186" i="4" s="1"/>
  <c r="AE49" i="138"/>
  <c r="AY92" i="4"/>
  <c r="AY98" i="4" s="1"/>
  <c r="R66" i="138"/>
  <c r="AP92" i="4"/>
  <c r="AP98" i="4" s="1"/>
  <c r="R57" i="138"/>
  <c r="AG92" i="4"/>
  <c r="AG98" i="4" s="1"/>
  <c r="R46" i="138"/>
  <c r="X92" i="4"/>
  <c r="X98" i="4" s="1"/>
  <c r="R33" i="138"/>
  <c r="O92" i="4"/>
  <c r="O98" i="4" s="1"/>
  <c r="R20" i="138"/>
  <c r="BA92" i="4"/>
  <c r="BA98" i="4" s="1"/>
  <c r="R70" i="138"/>
  <c r="AJ92" i="4"/>
  <c r="AJ98" i="4" s="1"/>
  <c r="R49" i="138"/>
  <c r="BF4" i="4"/>
  <c r="BF10" i="4" s="1"/>
  <c r="G76" i="138"/>
  <c r="AW4" i="4"/>
  <c r="AW10" i="4" s="1"/>
  <c r="G64" i="138"/>
  <c r="AN4" i="4"/>
  <c r="AN10" i="4" s="1"/>
  <c r="G55" i="138"/>
  <c r="AE4" i="4"/>
  <c r="AE10" i="4" s="1"/>
  <c r="G40" i="138"/>
  <c r="V4" i="4"/>
  <c r="V10" i="4" s="1"/>
  <c r="G29" i="138"/>
  <c r="AZ4" i="4"/>
  <c r="AZ10" i="4" s="1"/>
  <c r="G69" i="138"/>
  <c r="AS68" i="4"/>
  <c r="AS74" i="4" s="1"/>
  <c r="O60" i="138"/>
  <c r="L68" i="4"/>
  <c r="L74" i="4" s="1"/>
  <c r="O17" i="138"/>
  <c r="AF68" i="4"/>
  <c r="AF74" i="4" s="1"/>
  <c r="O41" i="138"/>
  <c r="AX68" i="4"/>
  <c r="AX74" i="4" s="1"/>
  <c r="O65" i="138"/>
  <c r="AA68" i="4"/>
  <c r="AA74" i="4" s="1"/>
  <c r="O36" i="138"/>
  <c r="G68" i="4"/>
  <c r="G74" i="4" s="1"/>
  <c r="O12" i="138"/>
  <c r="P268" i="4"/>
  <c r="P274" i="4" s="1"/>
  <c r="AS21" i="138"/>
  <c r="AI268" i="4"/>
  <c r="AI274" i="4" s="1"/>
  <c r="AS48" i="138"/>
  <c r="AI52" i="4"/>
  <c r="AI58" i="4" s="1"/>
  <c r="M48" i="138"/>
  <c r="H52" i="4"/>
  <c r="H58" i="4" s="1"/>
  <c r="M13" i="138"/>
  <c r="T52" i="4"/>
  <c r="T58" i="4" s="1"/>
  <c r="M27" i="138"/>
  <c r="AD412" i="4"/>
  <c r="AD418" i="4" s="1"/>
  <c r="BM39" i="138"/>
  <c r="Z412" i="4"/>
  <c r="Z418" i="4" s="1"/>
  <c r="BM35" i="138"/>
  <c r="W412" i="4"/>
  <c r="W418" i="4" s="1"/>
  <c r="BM32" i="138"/>
  <c r="AF412" i="4"/>
  <c r="AF418" i="4" s="1"/>
  <c r="BM41" i="138"/>
  <c r="I412" i="4"/>
  <c r="I418" i="4" s="1"/>
  <c r="BM14" i="138"/>
  <c r="M412" i="4"/>
  <c r="M418" i="4" s="1"/>
  <c r="BM18" i="138"/>
  <c r="AR340" i="4"/>
  <c r="AR346" i="4" s="1"/>
  <c r="BB59" i="138"/>
  <c r="AI340" i="4"/>
  <c r="AI346" i="4" s="1"/>
  <c r="BB48" i="138"/>
  <c r="BB340" i="4"/>
  <c r="BB346" i="4" s="1"/>
  <c r="BB71" i="138"/>
  <c r="BD260" i="4"/>
  <c r="BD266" i="4" s="1"/>
  <c r="AQ74" i="138"/>
  <c r="N260" i="4"/>
  <c r="N266" i="4" s="1"/>
  <c r="AQ19" i="138"/>
  <c r="AR260" i="4"/>
  <c r="AR266" i="4" s="1"/>
  <c r="AQ59" i="138"/>
  <c r="AI260" i="4"/>
  <c r="AI266" i="4" s="1"/>
  <c r="AQ48" i="138"/>
  <c r="Z260" i="4"/>
  <c r="Z266" i="4" s="1"/>
  <c r="AQ35" i="138"/>
  <c r="Q260" i="4"/>
  <c r="Q266" i="4" s="1"/>
  <c r="AQ22" i="138"/>
  <c r="G260" i="4"/>
  <c r="G266" i="4" s="1"/>
  <c r="AQ12" i="138"/>
  <c r="AS180" i="4"/>
  <c r="AS186" i="4" s="1"/>
  <c r="AE60" i="138"/>
  <c r="S180" i="4"/>
  <c r="S186" i="4" s="1"/>
  <c r="AE26" i="138"/>
  <c r="J180" i="4"/>
  <c r="J186" i="4" s="1"/>
  <c r="AE15" i="138"/>
  <c r="BD180" i="4"/>
  <c r="BD186" i="4" s="1"/>
  <c r="AE74" i="138"/>
  <c r="AU180" i="4"/>
  <c r="AU186" i="4" s="1"/>
  <c r="AE62" i="138"/>
  <c r="AB28" i="4"/>
  <c r="AB34" i="4" s="1"/>
  <c r="J37" i="138"/>
  <c r="AT28" i="4"/>
  <c r="AT34" i="4" s="1"/>
  <c r="J61" i="138"/>
  <c r="M28" i="4"/>
  <c r="M34" i="4" s="1"/>
  <c r="J18" i="138"/>
  <c r="AE28" i="4"/>
  <c r="AE34" i="4" s="1"/>
  <c r="J40" i="138"/>
  <c r="BE28" i="4"/>
  <c r="BE34" i="4" s="1"/>
  <c r="J75" i="138"/>
  <c r="AV28" i="4"/>
  <c r="AV34" i="4" s="1"/>
  <c r="J63" i="138"/>
  <c r="R412" i="4"/>
  <c r="R418" i="4" s="1"/>
  <c r="BM25" i="138"/>
  <c r="O412" i="4"/>
  <c r="O418" i="4" s="1"/>
  <c r="BM20" i="138"/>
  <c r="J412" i="4"/>
  <c r="J418" i="4" s="1"/>
  <c r="BM15" i="138"/>
  <c r="V412" i="4"/>
  <c r="V418" i="4" s="1"/>
  <c r="BM29" i="138"/>
  <c r="AG412" i="4"/>
  <c r="AG418" i="4" s="1"/>
  <c r="BM46" i="138"/>
  <c r="AK412" i="4"/>
  <c r="AK418" i="4" s="1"/>
  <c r="BM50" i="138"/>
  <c r="T412" i="4"/>
  <c r="T418" i="4" s="1"/>
  <c r="BM27" i="138"/>
  <c r="BG340" i="4"/>
  <c r="BG346" i="4" s="1"/>
  <c r="BB77" i="138"/>
  <c r="AX340" i="4"/>
  <c r="AX346" i="4" s="1"/>
  <c r="BB65" i="138"/>
  <c r="AO340" i="4"/>
  <c r="AO346" i="4" s="1"/>
  <c r="BB56" i="138"/>
  <c r="AF340" i="4"/>
  <c r="AF346" i="4" s="1"/>
  <c r="BB41" i="138"/>
  <c r="X260" i="4"/>
  <c r="X266" i="4" s="1"/>
  <c r="AQ33" i="138"/>
  <c r="U260" i="4"/>
  <c r="U266" i="4" s="1"/>
  <c r="AQ28" i="138"/>
  <c r="BG260" i="4"/>
  <c r="BG266" i="4" s="1"/>
  <c r="AQ77" i="138"/>
  <c r="AX260" i="4"/>
  <c r="AX266" i="4" s="1"/>
  <c r="AQ65" i="138"/>
  <c r="AO260" i="4"/>
  <c r="AO266" i="4" s="1"/>
  <c r="AQ56" i="138"/>
  <c r="AE260" i="4"/>
  <c r="AE266" i="4" s="1"/>
  <c r="AQ40" i="138"/>
  <c r="V180" i="4"/>
  <c r="V186" i="4" s="1"/>
  <c r="AE29" i="138"/>
  <c r="AZ180" i="4"/>
  <c r="AZ186" i="4" s="1"/>
  <c r="AE69" i="138"/>
  <c r="AQ180" i="4"/>
  <c r="AQ186" i="4" s="1"/>
  <c r="AE58" i="138"/>
  <c r="AH180" i="4"/>
  <c r="AH186" i="4" s="1"/>
  <c r="AE47" i="138"/>
  <c r="Y180" i="4"/>
  <c r="Y186" i="4" s="1"/>
  <c r="AE34" i="138"/>
  <c r="P180" i="4"/>
  <c r="P186" i="4" s="1"/>
  <c r="AE21" i="138"/>
  <c r="G180" i="4"/>
  <c r="G186" i="4" s="1"/>
  <c r="AE12" i="138"/>
  <c r="G28" i="4"/>
  <c r="G34" i="4" s="1"/>
  <c r="J12" i="138"/>
  <c r="AA28" i="4"/>
  <c r="AA34" i="4" s="1"/>
  <c r="J36" i="138"/>
  <c r="AS28" i="4"/>
  <c r="AS34" i="4" s="1"/>
  <c r="J60" i="138"/>
  <c r="L28" i="4"/>
  <c r="L34" i="4" s="1"/>
  <c r="J17" i="138"/>
  <c r="AD28" i="4"/>
  <c r="AD34" i="4" s="1"/>
  <c r="J39" i="138"/>
  <c r="Q28" i="4"/>
  <c r="Q34" i="4" s="1"/>
  <c r="J22" i="138"/>
  <c r="H28" i="4"/>
  <c r="H34" i="4" s="1"/>
  <c r="J13" i="138"/>
  <c r="AQ92" i="4"/>
  <c r="AQ98" i="4" s="1"/>
  <c r="R58" i="138"/>
  <c r="AH92" i="4"/>
  <c r="AH98" i="4" s="1"/>
  <c r="R47" i="138"/>
  <c r="Y92" i="4"/>
  <c r="Y98" i="4" s="1"/>
  <c r="R34" i="138"/>
  <c r="P92" i="4"/>
  <c r="P98" i="4" s="1"/>
  <c r="R21" i="138"/>
  <c r="G92" i="4"/>
  <c r="G98" i="4" s="1"/>
  <c r="R12" i="138"/>
  <c r="AS92" i="4"/>
  <c r="AS98" i="4" s="1"/>
  <c r="R60" i="138"/>
  <c r="AB92" i="4"/>
  <c r="AB98" i="4" s="1"/>
  <c r="R37" i="138"/>
  <c r="BG4" i="4"/>
  <c r="BG10" i="4" s="1"/>
  <c r="G77" i="138"/>
  <c r="AX4" i="4"/>
  <c r="AX10" i="4" s="1"/>
  <c r="G65" i="138"/>
  <c r="AO4" i="4"/>
  <c r="AO10" i="4" s="1"/>
  <c r="G56" i="138"/>
  <c r="AF4" i="4"/>
  <c r="AF10" i="4" s="1"/>
  <c r="G41" i="138"/>
  <c r="W4" i="4"/>
  <c r="W10" i="4" s="1"/>
  <c r="G32" i="138"/>
  <c r="N4" i="4"/>
  <c r="N10" i="4" s="1"/>
  <c r="G19" i="138"/>
  <c r="AR4" i="4"/>
  <c r="AR10" i="4" s="1"/>
  <c r="G59" i="138"/>
  <c r="AI68" i="4"/>
  <c r="AI74" i="4" s="1"/>
  <c r="O48" i="138"/>
  <c r="BA68" i="4"/>
  <c r="BA74" i="4" s="1"/>
  <c r="O70" i="138"/>
  <c r="T68" i="4"/>
  <c r="T74" i="4" s="1"/>
  <c r="O27" i="138"/>
  <c r="AN68" i="4"/>
  <c r="AN74" i="4" s="1"/>
  <c r="O55" i="138"/>
  <c r="Q68" i="4"/>
  <c r="Q74" i="4" s="1"/>
  <c r="O22" i="138"/>
  <c r="BB68" i="4"/>
  <c r="BB74" i="4" s="1"/>
  <c r="O71" i="138"/>
  <c r="AR388" i="4"/>
  <c r="AR394" i="4" s="1"/>
  <c r="BI59" i="138"/>
  <c r="AI388" i="4"/>
  <c r="AI394" i="4" s="1"/>
  <c r="BI48" i="138"/>
  <c r="Z388" i="4"/>
  <c r="Z394" i="4" s="1"/>
  <c r="BI35" i="138"/>
  <c r="Q388" i="4"/>
  <c r="Q394" i="4" s="1"/>
  <c r="BI22" i="138"/>
  <c r="H388" i="4"/>
  <c r="H394" i="4" s="1"/>
  <c r="BI13" i="138"/>
  <c r="L44" i="4"/>
  <c r="L50" i="4" s="1"/>
  <c r="L17" i="138"/>
  <c r="G44" i="4"/>
  <c r="G50" i="4" s="1"/>
  <c r="L12" i="138"/>
  <c r="L9" i="138" s="1"/>
  <c r="AF44" i="4"/>
  <c r="AF50" i="4" s="1"/>
  <c r="L41" i="138"/>
  <c r="BG44" i="4"/>
  <c r="BG50" i="4" s="1"/>
  <c r="L77" i="138"/>
  <c r="AX44" i="4"/>
  <c r="AX50" i="4" s="1"/>
  <c r="L65" i="138"/>
  <c r="AO44" i="4"/>
  <c r="AO50" i="4" s="1"/>
  <c r="L56" i="138"/>
  <c r="AC44" i="4"/>
  <c r="AC50" i="4" s="1"/>
  <c r="L38" i="138"/>
  <c r="BF420" i="4"/>
  <c r="BF426" i="4" s="1"/>
  <c r="BB348" i="4"/>
  <c r="BB354" i="4" s="1"/>
  <c r="BC71" i="138"/>
  <c r="AK348" i="4"/>
  <c r="AK354" i="4" s="1"/>
  <c r="BC50" i="138"/>
  <c r="T348" i="4"/>
  <c r="T354" i="4" s="1"/>
  <c r="BC27" i="138"/>
  <c r="K348" i="4"/>
  <c r="K354" i="4" s="1"/>
  <c r="BC16" i="138"/>
  <c r="BE348" i="4"/>
  <c r="BE354" i="4" s="1"/>
  <c r="BC75" i="138"/>
  <c r="AV348" i="4"/>
  <c r="AV354" i="4" s="1"/>
  <c r="BC63" i="138"/>
  <c r="AM348" i="4"/>
  <c r="AM354" i="4" s="1"/>
  <c r="BC54" i="138"/>
  <c r="AR268" i="4"/>
  <c r="AR274" i="4" s="1"/>
  <c r="AS59" i="138"/>
  <c r="AH268" i="4"/>
  <c r="AH274" i="4" s="1"/>
  <c r="AS47" i="138"/>
  <c r="BC268" i="4"/>
  <c r="BC274" i="4" s="1"/>
  <c r="AS73" i="138"/>
  <c r="AT268" i="4"/>
  <c r="AT274" i="4" s="1"/>
  <c r="AS61" i="138"/>
  <c r="AC268" i="4"/>
  <c r="AC274" i="4" s="1"/>
  <c r="AS38" i="138"/>
  <c r="S268" i="4"/>
  <c r="S274" i="4" s="1"/>
  <c r="AS26" i="138"/>
  <c r="AZ204" i="4"/>
  <c r="AZ210" i="4" s="1"/>
  <c r="AH69" i="138"/>
  <c r="AQ204" i="4"/>
  <c r="AQ210" i="4" s="1"/>
  <c r="AH58" i="138"/>
  <c r="AH204" i="4"/>
  <c r="AH210" i="4" s="1"/>
  <c r="AH47" i="138"/>
  <c r="Y204" i="4"/>
  <c r="Y210" i="4" s="1"/>
  <c r="AH34" i="138"/>
  <c r="P204" i="4"/>
  <c r="P210" i="4" s="1"/>
  <c r="AH21" i="138"/>
  <c r="G204" i="4"/>
  <c r="G210" i="4" s="1"/>
  <c r="AH12" i="138"/>
  <c r="S52" i="4"/>
  <c r="S58" i="4" s="1"/>
  <c r="M26" i="138"/>
  <c r="J52" i="4"/>
  <c r="J58" i="4" s="1"/>
  <c r="M15" i="138"/>
  <c r="BD52" i="4"/>
  <c r="BD58" i="4" s="1"/>
  <c r="M74" i="138"/>
  <c r="AU52" i="4"/>
  <c r="AU58" i="4" s="1"/>
  <c r="M62" i="138"/>
  <c r="AL52" i="4"/>
  <c r="AL58" i="4" s="1"/>
  <c r="M51" i="138"/>
  <c r="U52" i="4"/>
  <c r="U58" i="4" s="1"/>
  <c r="M28" i="138"/>
  <c r="BC412" i="4"/>
  <c r="BC418" i="4" s="1"/>
  <c r="BM73" i="138"/>
  <c r="AY412" i="4"/>
  <c r="AY418" i="4" s="1"/>
  <c r="BM66" i="138"/>
  <c r="AV412" i="4"/>
  <c r="AV418" i="4" s="1"/>
  <c r="BM63" i="138"/>
  <c r="BF412" i="4"/>
  <c r="BF418" i="4" s="1"/>
  <c r="BM76" i="138"/>
  <c r="Y412" i="4"/>
  <c r="Y418" i="4" s="1"/>
  <c r="BM34" i="138"/>
  <c r="AC412" i="4"/>
  <c r="AC418" i="4" s="1"/>
  <c r="BM38" i="138"/>
  <c r="L412" i="4"/>
  <c r="L418" i="4" s="1"/>
  <c r="BM17" i="138"/>
  <c r="AP340" i="4"/>
  <c r="AP346" i="4" s="1"/>
  <c r="BB57" i="138"/>
  <c r="AG340" i="4"/>
  <c r="AG346" i="4" s="1"/>
  <c r="BB46" i="138"/>
  <c r="X340" i="4"/>
  <c r="X346" i="4" s="1"/>
  <c r="BB33" i="138"/>
  <c r="O340" i="4"/>
  <c r="O346" i="4" s="1"/>
  <c r="BB20" i="138"/>
  <c r="BA340" i="4"/>
  <c r="BA346" i="4" s="1"/>
  <c r="BB70" i="138"/>
  <c r="P260" i="4"/>
  <c r="P266" i="4" s="1"/>
  <c r="AQ21" i="138"/>
  <c r="AD260" i="4"/>
  <c r="AD266" i="4" s="1"/>
  <c r="AQ39" i="138"/>
  <c r="M260" i="4"/>
  <c r="M266" i="4" s="1"/>
  <c r="AQ18" i="138"/>
  <c r="AY260" i="4"/>
  <c r="AY266" i="4" s="1"/>
  <c r="AQ66" i="138"/>
  <c r="AP260" i="4"/>
  <c r="AP266" i="4" s="1"/>
  <c r="AQ57" i="138"/>
  <c r="AG260" i="4"/>
  <c r="AG266" i="4" s="1"/>
  <c r="AQ46" i="138"/>
  <c r="W260" i="4"/>
  <c r="W266" i="4" s="1"/>
  <c r="AQ32" i="138"/>
  <c r="N180" i="4"/>
  <c r="N186" i="4" s="1"/>
  <c r="AE19" i="138"/>
  <c r="AR180" i="4"/>
  <c r="AR186" i="4" s="1"/>
  <c r="AE59" i="138"/>
  <c r="AI180" i="4"/>
  <c r="AI186" i="4" s="1"/>
  <c r="AE48" i="138"/>
  <c r="Z180" i="4"/>
  <c r="Z186" i="4" s="1"/>
  <c r="AE35" i="138"/>
  <c r="Q180" i="4"/>
  <c r="Q186" i="4" s="1"/>
  <c r="AE22" i="138"/>
  <c r="H180" i="4"/>
  <c r="H186" i="4" s="1"/>
  <c r="AE13" i="138"/>
  <c r="AX28" i="4"/>
  <c r="AX34" i="4" s="1"/>
  <c r="J65" i="138"/>
  <c r="O28" i="4"/>
  <c r="O34" i="4" s="1"/>
  <c r="J20" i="138"/>
  <c r="AI28" i="4"/>
  <c r="AI34" i="4" s="1"/>
  <c r="J48" i="138"/>
  <c r="BA28" i="4"/>
  <c r="BA34" i="4" s="1"/>
  <c r="J70" i="138"/>
  <c r="T28" i="4"/>
  <c r="T34" i="4" s="1"/>
  <c r="J27" i="138"/>
  <c r="AI92" i="4"/>
  <c r="AI98" i="4" s="1"/>
  <c r="R48" i="138"/>
  <c r="Z92" i="4"/>
  <c r="Z98" i="4" s="1"/>
  <c r="R35" i="138"/>
  <c r="H92" i="4"/>
  <c r="H98" i="4" s="1"/>
  <c r="R13" i="138"/>
  <c r="BB92" i="4"/>
  <c r="BB98" i="4" s="1"/>
  <c r="R71" i="138"/>
  <c r="AK92" i="4"/>
  <c r="AK98" i="4" s="1"/>
  <c r="R50" i="138"/>
  <c r="T92" i="4"/>
  <c r="T98" i="4" s="1"/>
  <c r="R27" i="138"/>
  <c r="AY4" i="4"/>
  <c r="AY10" i="4" s="1"/>
  <c r="G66" i="138"/>
  <c r="AP4" i="4"/>
  <c r="AP10" i="4" s="1"/>
  <c r="G57" i="138"/>
  <c r="AG4" i="4"/>
  <c r="AG10" i="4" s="1"/>
  <c r="G46" i="138"/>
  <c r="X4" i="4"/>
  <c r="X10" i="4" s="1"/>
  <c r="G33" i="138"/>
  <c r="O4" i="4"/>
  <c r="O10" i="4" s="1"/>
  <c r="G20" i="138"/>
  <c r="BA4" i="4"/>
  <c r="BA10" i="4" s="1"/>
  <c r="G70" i="138"/>
  <c r="AJ4" i="4"/>
  <c r="AJ10" i="4" s="1"/>
  <c r="G49" i="138"/>
  <c r="BF68" i="4"/>
  <c r="BF74" i="4" s="1"/>
  <c r="O76" i="138"/>
  <c r="Y68" i="4"/>
  <c r="Y74" i="4" s="1"/>
  <c r="O34" i="138"/>
  <c r="AQ68" i="4"/>
  <c r="AQ74" i="4" s="1"/>
  <c r="O58" i="138"/>
  <c r="J68" i="4"/>
  <c r="J74" i="4" s="1"/>
  <c r="O15" i="138"/>
  <c r="AB68" i="4"/>
  <c r="AB74" i="4" s="1"/>
  <c r="O37" i="138"/>
  <c r="BC68" i="4"/>
  <c r="BC74" i="4" s="1"/>
  <c r="O73" i="138"/>
  <c r="AT68" i="4"/>
  <c r="AT74" i="4" s="1"/>
  <c r="O61" i="138"/>
  <c r="AJ388" i="4"/>
  <c r="AJ394" i="4" s="1"/>
  <c r="BI49" i="138"/>
  <c r="AA388" i="4"/>
  <c r="AA394" i="4" s="1"/>
  <c r="BI36" i="138"/>
  <c r="R388" i="4"/>
  <c r="R394" i="4" s="1"/>
  <c r="BI25" i="138"/>
  <c r="I388" i="4"/>
  <c r="I394" i="4" s="1"/>
  <c r="BI14" i="138"/>
  <c r="BC388" i="4"/>
  <c r="BC394" i="4" s="1"/>
  <c r="BI73" i="138"/>
  <c r="AT388" i="4"/>
  <c r="AT394" i="4" s="1"/>
  <c r="BI61" i="138"/>
  <c r="AC388" i="4"/>
  <c r="AC394" i="4" s="1"/>
  <c r="BI38" i="138"/>
  <c r="BD324" i="4"/>
  <c r="BD330" i="4" s="1"/>
  <c r="AZ74" i="138"/>
  <c r="Z324" i="4"/>
  <c r="Z330" i="4" s="1"/>
  <c r="AZ35" i="138"/>
  <c r="AG324" i="4"/>
  <c r="AG330" i="4" s="1"/>
  <c r="AZ46" i="138"/>
  <c r="W324" i="4"/>
  <c r="W330" i="4" s="1"/>
  <c r="AZ32" i="138"/>
  <c r="N324" i="4"/>
  <c r="N330" i="4" s="1"/>
  <c r="AZ19" i="138"/>
  <c r="L324" i="4"/>
  <c r="L330" i="4" s="1"/>
  <c r="AZ17" i="138"/>
  <c r="AQ244" i="4"/>
  <c r="AQ250" i="4" s="1"/>
  <c r="AO58" i="138"/>
  <c r="AP164" i="4"/>
  <c r="AP170" i="4" s="1"/>
  <c r="AC57" i="138"/>
  <c r="AG164" i="4"/>
  <c r="AG170" i="4" s="1"/>
  <c r="AC46" i="138"/>
  <c r="X164" i="4"/>
  <c r="X170" i="4" s="1"/>
  <c r="AC33" i="138"/>
  <c r="O164" i="4"/>
  <c r="O170" i="4" s="1"/>
  <c r="AC20" i="138"/>
  <c r="BD44" i="4"/>
  <c r="BD50" i="4" s="1"/>
  <c r="L74" i="138"/>
  <c r="BB44" i="4"/>
  <c r="BB50" i="4" s="1"/>
  <c r="L71" i="138"/>
  <c r="P44" i="4"/>
  <c r="P50" i="4" s="1"/>
  <c r="L21" i="138"/>
  <c r="AY44" i="4"/>
  <c r="AY50" i="4" s="1"/>
  <c r="L66" i="138"/>
  <c r="AP44" i="4"/>
  <c r="AP50" i="4" s="1"/>
  <c r="L57" i="138"/>
  <c r="AG44" i="4"/>
  <c r="AG50" i="4" s="1"/>
  <c r="L46" i="138"/>
  <c r="U44" i="4"/>
  <c r="U50" i="4" s="1"/>
  <c r="L28" i="138"/>
  <c r="AA180" i="4"/>
  <c r="AA186" i="4" s="1"/>
  <c r="AE36" i="138"/>
  <c r="R180" i="4"/>
  <c r="R186" i="4" s="1"/>
  <c r="AE25" i="138"/>
  <c r="I180" i="4"/>
  <c r="I186" i="4" s="1"/>
  <c r="AE14" i="138"/>
  <c r="BC180" i="4"/>
  <c r="BC186" i="4" s="1"/>
  <c r="AE73" i="138"/>
  <c r="AL28" i="4"/>
  <c r="AL34" i="4" s="1"/>
  <c r="J51" i="138"/>
  <c r="BF28" i="4"/>
  <c r="BF34" i="4" s="1"/>
  <c r="J76" i="138"/>
  <c r="W28" i="4"/>
  <c r="W34" i="4" s="1"/>
  <c r="J32" i="138"/>
  <c r="AQ28" i="4"/>
  <c r="AQ34" i="4" s="1"/>
  <c r="J58" i="138"/>
  <c r="J28" i="4"/>
  <c r="J34" i="4" s="1"/>
  <c r="J15" i="138"/>
  <c r="BD28" i="4"/>
  <c r="BD34" i="4" s="1"/>
  <c r="J74" i="138"/>
  <c r="AA92" i="4"/>
  <c r="AA98" i="4" s="1"/>
  <c r="R36" i="138"/>
  <c r="R92" i="4"/>
  <c r="R98" i="4" s="1"/>
  <c r="R25" i="138"/>
  <c r="I92" i="4"/>
  <c r="I98" i="4" s="1"/>
  <c r="R14" i="138"/>
  <c r="BC92" i="4"/>
  <c r="BC98" i="4" s="1"/>
  <c r="R73" i="138"/>
  <c r="AT92" i="4"/>
  <c r="AT98" i="4" s="1"/>
  <c r="R61" i="138"/>
  <c r="AC92" i="4"/>
  <c r="AC98" i="4" s="1"/>
  <c r="R38" i="138"/>
  <c r="L92" i="4"/>
  <c r="L98" i="4" s="1"/>
  <c r="R17" i="138"/>
  <c r="AQ4" i="4"/>
  <c r="AQ10" i="4" s="1"/>
  <c r="G58" i="138"/>
  <c r="AH4" i="4"/>
  <c r="AH10" i="4" s="1"/>
  <c r="G47" i="138"/>
  <c r="Y4" i="4"/>
  <c r="Y10" i="4" s="1"/>
  <c r="G34" i="138"/>
  <c r="P4" i="4"/>
  <c r="P10" i="4" s="1"/>
  <c r="G21" i="138"/>
  <c r="G4" i="4"/>
  <c r="G10" i="4" s="1"/>
  <c r="G12" i="138"/>
  <c r="F12" i="138" s="1"/>
  <c r="AS4" i="4"/>
  <c r="AS10" i="4" s="1"/>
  <c r="G60" i="138"/>
  <c r="AB4" i="4"/>
  <c r="AB10" i="4" s="1"/>
  <c r="G37" i="138"/>
  <c r="AV68" i="4"/>
  <c r="AV74" i="4" s="1"/>
  <c r="O63" i="138"/>
  <c r="M68" i="4"/>
  <c r="M74" i="4" s="1"/>
  <c r="O18" i="138"/>
  <c r="AG68" i="4"/>
  <c r="AG74" i="4" s="1"/>
  <c r="O46" i="138"/>
  <c r="AY68" i="4"/>
  <c r="AY74" i="4" s="1"/>
  <c r="O66" i="138"/>
  <c r="AU68" i="4"/>
  <c r="AU74" i="4" s="1"/>
  <c r="O62" i="138"/>
  <c r="AN44" i="4"/>
  <c r="AN50" i="4" s="1"/>
  <c r="L55" i="138"/>
  <c r="AL44" i="4"/>
  <c r="AL50" i="4" s="1"/>
  <c r="L51" i="138"/>
  <c r="AU44" i="4"/>
  <c r="AU50" i="4" s="1"/>
  <c r="L62" i="138"/>
  <c r="AQ44" i="4"/>
  <c r="AQ50" i="4" s="1"/>
  <c r="L58" i="138"/>
  <c r="AH44" i="4"/>
  <c r="AH50" i="4" s="1"/>
  <c r="L47" i="138"/>
  <c r="Y44" i="4"/>
  <c r="Y50" i="4" s="1"/>
  <c r="L34" i="138"/>
  <c r="M44" i="4"/>
  <c r="M50" i="4" s="1"/>
  <c r="L18" i="138"/>
  <c r="S92" i="4"/>
  <c r="S98" i="4" s="1"/>
  <c r="R26" i="138"/>
  <c r="J92" i="4"/>
  <c r="J98" i="4" s="1"/>
  <c r="R15" i="138"/>
  <c r="BD92" i="4"/>
  <c r="BD98" i="4" s="1"/>
  <c r="R74" i="138"/>
  <c r="AU92" i="4"/>
  <c r="AU98" i="4" s="1"/>
  <c r="R62" i="138"/>
  <c r="AL92" i="4"/>
  <c r="AL98" i="4" s="1"/>
  <c r="R51" i="138"/>
  <c r="U92" i="4"/>
  <c r="U98" i="4" s="1"/>
  <c r="R28" i="138"/>
  <c r="AI4" i="4"/>
  <c r="AI10" i="4" s="1"/>
  <c r="G48" i="138"/>
  <c r="Z4" i="4"/>
  <c r="Z10" i="4" s="1"/>
  <c r="G35" i="138"/>
  <c r="Q4" i="4"/>
  <c r="Q10" i="4" s="1"/>
  <c r="G22" i="138"/>
  <c r="H4" i="4"/>
  <c r="H10" i="4" s="1"/>
  <c r="G13" i="138"/>
  <c r="BB4" i="4"/>
  <c r="BB10" i="4" s="1"/>
  <c r="G71" i="138"/>
  <c r="AK4" i="4"/>
  <c r="AK10" i="4" s="1"/>
  <c r="G50" i="138"/>
  <c r="T4" i="4"/>
  <c r="T10" i="4" s="1"/>
  <c r="G27" i="138"/>
  <c r="AJ68" i="4"/>
  <c r="AJ74" i="4" s="1"/>
  <c r="O49" i="138"/>
  <c r="BD68" i="4"/>
  <c r="BD74" i="4" s="1"/>
  <c r="O74" i="138"/>
  <c r="U68" i="4"/>
  <c r="U74" i="4" s="1"/>
  <c r="O28" i="138"/>
  <c r="AO68" i="4"/>
  <c r="AO74" i="4" s="1"/>
  <c r="O56" i="138"/>
  <c r="H68" i="4"/>
  <c r="H74" i="4" s="1"/>
  <c r="O13" i="138"/>
  <c r="AM68" i="4"/>
  <c r="AM74" i="4" s="1"/>
  <c r="O54" i="138"/>
  <c r="AD68" i="4"/>
  <c r="AD74" i="4" s="1"/>
  <c r="O39" i="138"/>
  <c r="X44" i="4"/>
  <c r="X50" i="4" s="1"/>
  <c r="L33" i="138"/>
  <c r="V44" i="4"/>
  <c r="V50" i="4" s="1"/>
  <c r="L29" i="138"/>
  <c r="AE44" i="4"/>
  <c r="AE50" i="4" s="1"/>
  <c r="L40" i="138"/>
  <c r="AI44" i="4"/>
  <c r="AI50" i="4" s="1"/>
  <c r="L48" i="138"/>
  <c r="Z44" i="4"/>
  <c r="Z50" i="4" s="1"/>
  <c r="L35" i="138"/>
  <c r="Q44" i="4"/>
  <c r="Q50" i="4" s="1"/>
  <c r="L22" i="138"/>
  <c r="P412" i="4"/>
  <c r="P418" i="4" s="1"/>
  <c r="BM21" i="138"/>
  <c r="K412" i="4"/>
  <c r="K418" i="4" s="1"/>
  <c r="BM16" i="138"/>
  <c r="H412" i="4"/>
  <c r="H418" i="4" s="1"/>
  <c r="BM13" i="138"/>
  <c r="S412" i="4"/>
  <c r="S418" i="4" s="1"/>
  <c r="BM26" i="138"/>
  <c r="G412" i="4"/>
  <c r="G418" i="4" s="1"/>
  <c r="BM12" i="138"/>
  <c r="AZ412" i="4"/>
  <c r="AZ418" i="4" s="1"/>
  <c r="BM69" i="138"/>
  <c r="AJ340" i="4"/>
  <c r="AJ346" i="4" s="1"/>
  <c r="BB49" i="138"/>
  <c r="BC340" i="4"/>
  <c r="BC346" i="4" s="1"/>
  <c r="BB73" i="138"/>
  <c r="AT340" i="4"/>
  <c r="AT346" i="4" s="1"/>
  <c r="BB61" i="138"/>
  <c r="AC340" i="4"/>
  <c r="AC346" i="4" s="1"/>
  <c r="BB38" i="138"/>
  <c r="AV260" i="4"/>
  <c r="AV266" i="4" s="1"/>
  <c r="AQ63" i="138"/>
  <c r="BA260" i="4"/>
  <c r="BA266" i="4" s="1"/>
  <c r="AQ70" i="138"/>
  <c r="AJ260" i="4"/>
  <c r="AJ266" i="4" s="1"/>
  <c r="AQ49" i="138"/>
  <c r="AA260" i="4"/>
  <c r="AA266" i="4" s="1"/>
  <c r="AQ36" i="138"/>
  <c r="R260" i="4"/>
  <c r="R266" i="4" s="1"/>
  <c r="AQ25" i="138"/>
  <c r="I260" i="4"/>
  <c r="I266" i="4" s="1"/>
  <c r="AQ14" i="138"/>
  <c r="BB180" i="4"/>
  <c r="BB186" i="4" s="1"/>
  <c r="AE71" i="138"/>
  <c r="AK180" i="4"/>
  <c r="AK186" i="4" s="1"/>
  <c r="AE50" i="138"/>
  <c r="T180" i="4"/>
  <c r="T186" i="4" s="1"/>
  <c r="AE27" i="138"/>
  <c r="K180" i="4"/>
  <c r="K186" i="4" s="1"/>
  <c r="AE16" i="138"/>
  <c r="BE180" i="4"/>
  <c r="BE186" i="4" s="1"/>
  <c r="AE75" i="138"/>
  <c r="AV180" i="4"/>
  <c r="AV186" i="4" s="1"/>
  <c r="AE63" i="138"/>
  <c r="AM180" i="4"/>
  <c r="AM186" i="4" s="1"/>
  <c r="AE54" i="138"/>
  <c r="AY28" i="4"/>
  <c r="AY34" i="4" s="1"/>
  <c r="J66" i="138"/>
  <c r="R28" i="4"/>
  <c r="R34" i="4" s="1"/>
  <c r="J25" i="138"/>
  <c r="AJ28" i="4"/>
  <c r="AJ34" i="4" s="1"/>
  <c r="J49" i="138"/>
  <c r="BB28" i="4"/>
  <c r="BB34" i="4" s="1"/>
  <c r="J71" i="138"/>
  <c r="U28" i="4"/>
  <c r="U34" i="4" s="1"/>
  <c r="J28" i="138"/>
  <c r="AW28" i="4"/>
  <c r="AW34" i="4" s="1"/>
  <c r="J64" i="138"/>
  <c r="AN28" i="4"/>
  <c r="AN34" i="4" s="1"/>
  <c r="J55" i="138"/>
  <c r="K92" i="4"/>
  <c r="K98" i="4" s="1"/>
  <c r="R16" i="138"/>
  <c r="BE92" i="4"/>
  <c r="BE98" i="4" s="1"/>
  <c r="R75" i="138"/>
  <c r="AV92" i="4"/>
  <c r="AV98" i="4" s="1"/>
  <c r="R63" i="138"/>
  <c r="AM92" i="4"/>
  <c r="AM98" i="4" s="1"/>
  <c r="R54" i="138"/>
  <c r="AD92" i="4"/>
  <c r="AD98" i="4" s="1"/>
  <c r="R39" i="138"/>
  <c r="M92" i="4"/>
  <c r="M98" i="4" s="1"/>
  <c r="R18" i="138"/>
  <c r="AA4" i="4"/>
  <c r="AA10" i="4" s="1"/>
  <c r="G36" i="138"/>
  <c r="R4" i="4"/>
  <c r="R10" i="4" s="1"/>
  <c r="G25" i="138"/>
  <c r="I4" i="4"/>
  <c r="I10" i="4" s="1"/>
  <c r="G14" i="138"/>
  <c r="BC4" i="4"/>
  <c r="BC10" i="4" s="1"/>
  <c r="G73" i="138"/>
  <c r="AT4" i="4"/>
  <c r="AT10" i="4" s="1"/>
  <c r="G61" i="138"/>
  <c r="AC4" i="4"/>
  <c r="AC10" i="4" s="1"/>
  <c r="G38" i="138"/>
  <c r="L4" i="4"/>
  <c r="L10" i="4" s="1"/>
  <c r="G17" i="138"/>
  <c r="Z68" i="4"/>
  <c r="Z74" i="4" s="1"/>
  <c r="O35" i="138"/>
  <c r="AR68" i="4"/>
  <c r="AR74" i="4" s="1"/>
  <c r="O59" i="138"/>
  <c r="K68" i="4"/>
  <c r="K74" i="4" s="1"/>
  <c r="O16" i="138"/>
  <c r="AC68" i="4"/>
  <c r="AC74" i="4" s="1"/>
  <c r="O38" i="138"/>
  <c r="BG68" i="4"/>
  <c r="BG74" i="4" s="1"/>
  <c r="O77" i="138"/>
  <c r="AE68" i="4"/>
  <c r="AE74" i="4" s="1"/>
  <c r="O40" i="138"/>
  <c r="V68" i="4"/>
  <c r="V74" i="4" s="1"/>
  <c r="O29" i="138"/>
  <c r="L388" i="4"/>
  <c r="L394" i="4" s="1"/>
  <c r="BI17" i="138"/>
  <c r="BF388" i="4"/>
  <c r="BF394" i="4" s="1"/>
  <c r="BI76" i="138"/>
  <c r="AW388" i="4"/>
  <c r="AW394" i="4" s="1"/>
  <c r="BI64" i="138"/>
  <c r="AN388" i="4"/>
  <c r="AN394" i="4" s="1"/>
  <c r="BI55" i="138"/>
  <c r="AE388" i="4"/>
  <c r="AE394" i="4" s="1"/>
  <c r="BI40" i="138"/>
  <c r="V388" i="4"/>
  <c r="V394" i="4" s="1"/>
  <c r="BI29" i="138"/>
  <c r="AN324" i="4"/>
  <c r="AN330" i="4" s="1"/>
  <c r="AZ55" i="138"/>
  <c r="AZ324" i="4"/>
  <c r="AZ330" i="4" s="1"/>
  <c r="AZ69" i="138"/>
  <c r="AP324" i="4"/>
  <c r="AP330" i="4" s="1"/>
  <c r="AZ57" i="138"/>
  <c r="I324" i="4"/>
  <c r="I330" i="4" s="1"/>
  <c r="AZ14" i="138"/>
  <c r="BB324" i="4"/>
  <c r="BB330" i="4" s="1"/>
  <c r="AZ71" i="138"/>
  <c r="AK324" i="4"/>
  <c r="AK330" i="4" s="1"/>
  <c r="AZ50" i="138"/>
  <c r="AS244" i="4"/>
  <c r="AS250" i="4" s="1"/>
  <c r="AO60" i="138"/>
  <c r="AB244" i="4"/>
  <c r="AB250" i="4" s="1"/>
  <c r="AO37" i="138"/>
  <c r="S244" i="4"/>
  <c r="S250" i="4" s="1"/>
  <c r="AO26" i="138"/>
  <c r="H44" i="4"/>
  <c r="H50" i="4" s="1"/>
  <c r="L13" i="138"/>
  <c r="AZ44" i="4"/>
  <c r="AZ50" i="4" s="1"/>
  <c r="L69" i="138"/>
  <c r="O44" i="4"/>
  <c r="O50" i="4" s="1"/>
  <c r="L20" i="138"/>
  <c r="AA44" i="4"/>
  <c r="AA50" i="4" s="1"/>
  <c r="L36" i="138"/>
  <c r="R44" i="4"/>
  <c r="R50" i="4" s="1"/>
  <c r="L25" i="138"/>
  <c r="I44" i="4"/>
  <c r="I50" i="4" s="1"/>
  <c r="L14" i="138"/>
  <c r="AN180" i="4"/>
  <c r="AN186" i="4" s="1"/>
  <c r="AE55" i="138"/>
  <c r="AE180" i="4"/>
  <c r="AE186" i="4" s="1"/>
  <c r="AE40" i="138"/>
  <c r="AM28" i="4"/>
  <c r="AM34" i="4" s="1"/>
  <c r="J54" i="138"/>
  <c r="BG28" i="4"/>
  <c r="BG34" i="4" s="1"/>
  <c r="J77" i="138"/>
  <c r="Z28" i="4"/>
  <c r="Z34" i="4" s="1"/>
  <c r="J35" i="138"/>
  <c r="AR28" i="4"/>
  <c r="AR34" i="4" s="1"/>
  <c r="J59" i="138"/>
  <c r="K28" i="4"/>
  <c r="K34" i="4" s="1"/>
  <c r="J16" i="138"/>
  <c r="AO28" i="4"/>
  <c r="AO34" i="4" s="1"/>
  <c r="J56" i="138"/>
  <c r="AF28" i="4"/>
  <c r="AF34" i="4" s="1"/>
  <c r="J41" i="138"/>
  <c r="BF92" i="4"/>
  <c r="BF98" i="4" s="1"/>
  <c r="R76" i="138"/>
  <c r="AW92" i="4"/>
  <c r="AW98" i="4" s="1"/>
  <c r="R64" i="138"/>
  <c r="AN92" i="4"/>
  <c r="AN98" i="4" s="1"/>
  <c r="R55" i="138"/>
  <c r="AE92" i="4"/>
  <c r="AE98" i="4" s="1"/>
  <c r="R40" i="138"/>
  <c r="V92" i="4"/>
  <c r="V98" i="4" s="1"/>
  <c r="R29" i="138"/>
  <c r="AZ92" i="4"/>
  <c r="AZ98" i="4" s="1"/>
  <c r="R69" i="138"/>
  <c r="S4" i="4"/>
  <c r="S10" i="4" s="1"/>
  <c r="G26" i="138"/>
  <c r="J4" i="4"/>
  <c r="J10" i="4" s="1"/>
  <c r="G15" i="138"/>
  <c r="BD4" i="4"/>
  <c r="BD10" i="4" s="1"/>
  <c r="G74" i="138"/>
  <c r="AU4" i="4"/>
  <c r="AU10" i="4" s="1"/>
  <c r="G62" i="138"/>
  <c r="AL4" i="4"/>
  <c r="AL10" i="4" s="1"/>
  <c r="G51" i="138"/>
  <c r="U4" i="4"/>
  <c r="U10" i="4" s="1"/>
  <c r="G28" i="138"/>
  <c r="P68" i="4"/>
  <c r="P74" i="4" s="1"/>
  <c r="O21" i="138"/>
  <c r="AH68" i="4"/>
  <c r="AH74" i="4" s="1"/>
  <c r="O47" i="138"/>
  <c r="AZ68" i="4"/>
  <c r="AZ74" i="4" s="1"/>
  <c r="O69" i="138"/>
  <c r="S68" i="4"/>
  <c r="S74" i="4" s="1"/>
  <c r="O26" i="138"/>
  <c r="AW68" i="4"/>
  <c r="AW74" i="4" s="1"/>
  <c r="O64" i="138"/>
  <c r="W68" i="4"/>
  <c r="W74" i="4" s="1"/>
  <c r="O32" i="138"/>
  <c r="BG388" i="4"/>
  <c r="BG394" i="4" s="1"/>
  <c r="BI77" i="138"/>
  <c r="AX388" i="4"/>
  <c r="AX394" i="4" s="1"/>
  <c r="BI65" i="138"/>
  <c r="AO388" i="4"/>
  <c r="AO394" i="4" s="1"/>
  <c r="BI56" i="138"/>
  <c r="AF388" i="4"/>
  <c r="AF394" i="4" s="1"/>
  <c r="BI41" i="138"/>
  <c r="W388" i="4"/>
  <c r="W394" i="4" s="1"/>
  <c r="BI32" i="138"/>
  <c r="N388" i="4"/>
  <c r="N394" i="4" s="1"/>
  <c r="BI19" i="138"/>
  <c r="AT324" i="4"/>
  <c r="AT330" i="4" s="1"/>
  <c r="BC44" i="4"/>
  <c r="BC50" i="4" s="1"/>
  <c r="L73" i="138"/>
  <c r="AJ44" i="4"/>
  <c r="AJ50" i="4" s="1"/>
  <c r="L49" i="138"/>
  <c r="AT44" i="4"/>
  <c r="AT50" i="4" s="1"/>
  <c r="L61" i="138"/>
  <c r="S44" i="4"/>
  <c r="S50" i="4" s="1"/>
  <c r="L26" i="138"/>
  <c r="J44" i="4"/>
  <c r="J50" i="4" s="1"/>
  <c r="L15" i="138"/>
  <c r="BA44" i="4"/>
  <c r="BA50" i="4" s="1"/>
  <c r="L70" i="138"/>
  <c r="AH28" i="4"/>
  <c r="AH34" i="4" s="1"/>
  <c r="J47" i="138"/>
  <c r="AZ28" i="4"/>
  <c r="AZ34" i="4" s="1"/>
  <c r="J69" i="138"/>
  <c r="AG28" i="4"/>
  <c r="AG34" i="4" s="1"/>
  <c r="J46" i="138"/>
  <c r="X28" i="4"/>
  <c r="X34" i="4" s="1"/>
  <c r="J33" i="138"/>
  <c r="BG92" i="4"/>
  <c r="BG98" i="4" s="1"/>
  <c r="R77" i="138"/>
  <c r="AX92" i="4"/>
  <c r="AX98" i="4" s="1"/>
  <c r="R65" i="138"/>
  <c r="AO92" i="4"/>
  <c r="AO98" i="4" s="1"/>
  <c r="R56" i="138"/>
  <c r="AF92" i="4"/>
  <c r="AF98" i="4" s="1"/>
  <c r="R41" i="138"/>
  <c r="W92" i="4"/>
  <c r="W98" i="4" s="1"/>
  <c r="R32" i="138"/>
  <c r="N92" i="4"/>
  <c r="N98" i="4" s="1"/>
  <c r="R19" i="138"/>
  <c r="AR92" i="4"/>
  <c r="AR98" i="4" s="1"/>
  <c r="R59" i="138"/>
  <c r="K4" i="4"/>
  <c r="K10" i="4" s="1"/>
  <c r="G16" i="138"/>
  <c r="BE4" i="4"/>
  <c r="BE10" i="4" s="1"/>
  <c r="G75" i="138"/>
  <c r="AV4" i="4"/>
  <c r="AV10" i="4" s="1"/>
  <c r="G63" i="138"/>
  <c r="AM4" i="4"/>
  <c r="AM10" i="4" s="1"/>
  <c r="G54" i="138"/>
  <c r="AD4" i="4"/>
  <c r="AD10" i="4" s="1"/>
  <c r="G39" i="138"/>
  <c r="M4" i="4"/>
  <c r="M10" i="4" s="1"/>
  <c r="G18" i="138"/>
  <c r="BE68" i="4"/>
  <c r="BE74" i="4" s="1"/>
  <c r="O75" i="138"/>
  <c r="X68" i="4"/>
  <c r="X74" i="4" s="1"/>
  <c r="O33" i="138"/>
  <c r="AP68" i="4"/>
  <c r="AP74" i="4" s="1"/>
  <c r="O57" i="138"/>
  <c r="AK68" i="4"/>
  <c r="AK74" i="4" s="1"/>
  <c r="O50" i="138"/>
  <c r="AR44" i="4"/>
  <c r="AR50" i="4" s="1"/>
  <c r="L59" i="138"/>
  <c r="AM44" i="4"/>
  <c r="AM50" i="4" s="1"/>
  <c r="L54" i="138"/>
  <c r="T44" i="4"/>
  <c r="T50" i="4" s="1"/>
  <c r="L27" i="138"/>
  <c r="AD44" i="4"/>
  <c r="AD50" i="4" s="1"/>
  <c r="L39" i="138"/>
  <c r="BE44" i="4"/>
  <c r="BE50" i="4" s="1"/>
  <c r="L75" i="138"/>
  <c r="AS44" i="4"/>
  <c r="AS50" i="4" s="1"/>
  <c r="L60" i="138"/>
  <c r="F156" i="4"/>
  <c r="F162" i="4" s="1"/>
  <c r="AB11" i="138"/>
  <c r="D20" i="138"/>
  <c r="F18" i="124"/>
  <c r="I18" i="124" s="1"/>
  <c r="J18" i="124" s="1"/>
  <c r="D19" i="138"/>
  <c r="F17" i="124"/>
  <c r="I17" i="124" s="1"/>
  <c r="J17" i="124" s="1"/>
  <c r="D9" i="138"/>
  <c r="F8" i="124"/>
  <c r="I8" i="124" s="1"/>
  <c r="J8" i="124" s="1"/>
  <c r="D11" i="138"/>
  <c r="F9" i="124"/>
  <c r="I9" i="124" s="1"/>
  <c r="J9" i="124" s="1"/>
  <c r="F14" i="124"/>
  <c r="I14" i="124" s="1"/>
  <c r="J14" i="124" s="1"/>
  <c r="D16" i="138"/>
  <c r="F20" i="124"/>
  <c r="I20" i="124" s="1"/>
  <c r="J20" i="124" s="1"/>
  <c r="D22" i="138"/>
  <c r="D13" i="138"/>
  <c r="F11" i="124"/>
  <c r="I11" i="124" s="1"/>
  <c r="J11" i="124" s="1"/>
  <c r="F13" i="124"/>
  <c r="I13" i="124" s="1"/>
  <c r="J13" i="124" s="1"/>
  <c r="D15" i="138"/>
  <c r="F12" i="124"/>
  <c r="I12" i="124" s="1"/>
  <c r="J12" i="124" s="1"/>
  <c r="D14" i="138"/>
  <c r="F25" i="124"/>
  <c r="I25" i="124" s="1"/>
  <c r="J25" i="124" s="1"/>
  <c r="D28" i="138"/>
  <c r="D27" i="138"/>
  <c r="F24" i="124"/>
  <c r="I24" i="124" s="1"/>
  <c r="J24" i="124" s="1"/>
  <c r="F26" i="124"/>
  <c r="I26" i="124" s="1"/>
  <c r="J26" i="124" s="1"/>
  <c r="D29" i="138"/>
  <c r="D26" i="138"/>
  <c r="F23" i="124"/>
  <c r="I23" i="124" s="1"/>
  <c r="J23" i="124" s="1"/>
  <c r="D25" i="138"/>
  <c r="F22" i="124"/>
  <c r="I22" i="124" s="1"/>
  <c r="J22" i="124" s="1"/>
  <c r="F62" i="124"/>
  <c r="I62" i="124" s="1"/>
  <c r="J62" i="124" s="1"/>
  <c r="D71" i="138"/>
  <c r="D56" i="138"/>
  <c r="F48" i="124"/>
  <c r="I48" i="124" s="1"/>
  <c r="J48" i="124" s="1"/>
  <c r="D52" i="138"/>
  <c r="F45" i="124"/>
  <c r="I45" i="124" s="1"/>
  <c r="J45" i="124" s="1"/>
  <c r="F46" i="124"/>
  <c r="I46" i="124" s="1"/>
  <c r="J46" i="124" s="1"/>
  <c r="D54" i="138"/>
  <c r="F51" i="124"/>
  <c r="I51" i="124" s="1"/>
  <c r="J51" i="124" s="1"/>
  <c r="D59" i="138"/>
  <c r="D64" i="138"/>
  <c r="F56" i="124"/>
  <c r="I56" i="124" s="1"/>
  <c r="J56" i="124" s="1"/>
  <c r="D60" i="138"/>
  <c r="F52" i="124"/>
  <c r="I52" i="124" s="1"/>
  <c r="J52" i="124" s="1"/>
  <c r="D61" i="138"/>
  <c r="F53" i="124"/>
  <c r="I53" i="124" s="1"/>
  <c r="J53" i="124" s="1"/>
  <c r="F47" i="124"/>
  <c r="I47" i="124" s="1"/>
  <c r="J47" i="124" s="1"/>
  <c r="D55" i="138"/>
  <c r="F55" i="124"/>
  <c r="I55" i="124" s="1"/>
  <c r="J55" i="124" s="1"/>
  <c r="D63" i="138"/>
  <c r="F54" i="124"/>
  <c r="I54" i="124" s="1"/>
  <c r="J54" i="124" s="1"/>
  <c r="D62" i="138"/>
  <c r="D58" i="138"/>
  <c r="D67" i="138"/>
  <c r="F59" i="124"/>
  <c r="I59" i="124" s="1"/>
  <c r="J59" i="124" s="1"/>
  <c r="F61" i="124"/>
  <c r="I61" i="124" s="1"/>
  <c r="J61" i="124" s="1"/>
  <c r="D70" i="138"/>
  <c r="D69" i="138"/>
  <c r="F60" i="124"/>
  <c r="I60" i="124" s="1"/>
  <c r="J60" i="124" s="1"/>
  <c r="D23" i="138"/>
  <c r="F21" i="124"/>
  <c r="I21" i="124" s="1"/>
  <c r="J21" i="124" s="1"/>
  <c r="D72" i="138"/>
  <c r="F63" i="124"/>
  <c r="I63" i="124" s="1"/>
  <c r="J63" i="124" s="1"/>
  <c r="D75" i="138"/>
  <c r="F65" i="124"/>
  <c r="I65" i="124" s="1"/>
  <c r="J65" i="124" s="1"/>
  <c r="F67" i="124"/>
  <c r="I67" i="124" s="1"/>
  <c r="J67" i="124" s="1"/>
  <c r="D77" i="138"/>
  <c r="D74" i="138"/>
  <c r="F64" i="124"/>
  <c r="I64" i="124" s="1"/>
  <c r="J64" i="124" s="1"/>
  <c r="F66" i="124"/>
  <c r="I66" i="124" s="1"/>
  <c r="J66" i="124" s="1"/>
  <c r="D76" i="138"/>
  <c r="J132" i="4"/>
  <c r="J138" i="4" s="1"/>
  <c r="X15" i="138"/>
  <c r="BD132" i="4"/>
  <c r="BD138" i="4" s="1"/>
  <c r="X74" i="138"/>
  <c r="BB132" i="4"/>
  <c r="BB138" i="4" s="1"/>
  <c r="X71" i="138"/>
  <c r="T132" i="4"/>
  <c r="T138" i="4" s="1"/>
  <c r="X27" i="138"/>
  <c r="K132" i="4"/>
  <c r="K138" i="4" s="1"/>
  <c r="X16" i="138"/>
  <c r="BE132" i="4"/>
  <c r="BE138" i="4" s="1"/>
  <c r="X75" i="138"/>
  <c r="AV132" i="4"/>
  <c r="AV138" i="4" s="1"/>
  <c r="X63" i="138"/>
  <c r="BC132" i="4"/>
  <c r="BC138" i="4" s="1"/>
  <c r="X73" i="138"/>
  <c r="AT132" i="4"/>
  <c r="AT138" i="4" s="1"/>
  <c r="X61" i="138"/>
  <c r="AU132" i="4"/>
  <c r="AU138" i="4" s="1"/>
  <c r="X62" i="138"/>
  <c r="AL132" i="4"/>
  <c r="AL138" i="4" s="1"/>
  <c r="X51" i="138"/>
  <c r="U132" i="4"/>
  <c r="U138" i="4" s="1"/>
  <c r="X28" i="138"/>
  <c r="BG132" i="4"/>
  <c r="BG138" i="4" s="1"/>
  <c r="X77" i="138"/>
  <c r="AX132" i="4"/>
  <c r="AX138" i="4" s="1"/>
  <c r="X65" i="138"/>
  <c r="AO132" i="4"/>
  <c r="AO138" i="4" s="1"/>
  <c r="X56" i="138"/>
  <c r="AF132" i="4"/>
  <c r="AF138" i="4" s="1"/>
  <c r="X41" i="138"/>
  <c r="AD132" i="4"/>
  <c r="AD138" i="4" s="1"/>
  <c r="X39" i="138"/>
  <c r="M132" i="4"/>
  <c r="M138" i="4" s="1"/>
  <c r="X18" i="138"/>
  <c r="AP132" i="4"/>
  <c r="AP138" i="4" s="1"/>
  <c r="X57" i="138"/>
  <c r="AG132" i="4"/>
  <c r="AG138" i="4" s="1"/>
  <c r="X46" i="138"/>
  <c r="X132" i="4"/>
  <c r="X138" i="4" s="1"/>
  <c r="X33" i="138"/>
  <c r="AQ132" i="4"/>
  <c r="AQ138" i="4" s="1"/>
  <c r="X58" i="138"/>
  <c r="AR132" i="4"/>
  <c r="AR138" i="4" s="1"/>
  <c r="X59" i="138"/>
  <c r="AI132" i="4"/>
  <c r="AI138" i="4" s="1"/>
  <c r="X48" i="138"/>
  <c r="O132" i="4"/>
  <c r="O138" i="4" s="1"/>
  <c r="BA132" i="4"/>
  <c r="BA138" i="4" s="1"/>
  <c r="AJ132" i="4"/>
  <c r="AJ138" i="4" s="1"/>
  <c r="G132" i="4"/>
  <c r="G138" i="4" s="1"/>
  <c r="AS132" i="4"/>
  <c r="AS138" i="4" s="1"/>
  <c r="AB132" i="4"/>
  <c r="AB138" i="4" s="1"/>
  <c r="S132" i="4"/>
  <c r="S138" i="4" s="1"/>
  <c r="AC132" i="4"/>
  <c r="AC138" i="4" s="1"/>
  <c r="L132" i="4"/>
  <c r="L138" i="4" s="1"/>
  <c r="BF132" i="4"/>
  <c r="BF138" i="4" s="1"/>
  <c r="AW132" i="4"/>
  <c r="AW138" i="4" s="1"/>
  <c r="AE132" i="4"/>
  <c r="AE138" i="4" s="1"/>
  <c r="V132" i="4"/>
  <c r="V138" i="4" s="1"/>
  <c r="AH132" i="4"/>
  <c r="AH138" i="4" s="1"/>
  <c r="P132" i="4"/>
  <c r="P138" i="4" s="1"/>
  <c r="AF297" i="4" a="1"/>
  <c r="AF297" i="4" s="1"/>
  <c r="AA297" i="4" a="1"/>
  <c r="AA297" i="4" s="1"/>
  <c r="AI297" i="4" a="1"/>
  <c r="AI297" i="4" s="1"/>
  <c r="U297" i="4" a="1"/>
  <c r="U297" i="4" s="1"/>
  <c r="BA297" i="4" a="1"/>
  <c r="BA297" i="4" s="1"/>
  <c r="I297" i="4" a="1"/>
  <c r="I297" i="4" s="1"/>
  <c r="AH297" i="4" a="1"/>
  <c r="AH297" i="4" s="1"/>
  <c r="AL297" i="4" a="1"/>
  <c r="AL297" i="4" s="1"/>
  <c r="AG297" i="4" a="1"/>
  <c r="AG297" i="4" s="1"/>
  <c r="AQ297" i="4" a="1"/>
  <c r="AQ297" i="4" s="1"/>
  <c r="AJ297" i="4" a="1"/>
  <c r="AJ297" i="4" s="1"/>
  <c r="W297" i="4" a="1"/>
  <c r="W297" i="4" s="1"/>
  <c r="Q297" i="4" a="1"/>
  <c r="Q297" i="4" s="1"/>
  <c r="AP297" i="4" a="1"/>
  <c r="AP297" i="4" s="1"/>
  <c r="AS297" i="4" a="1"/>
  <c r="AS297" i="4" s="1"/>
  <c r="AM297" i="4" a="1"/>
  <c r="AM297" i="4" s="1"/>
  <c r="BG297" i="4" a="1"/>
  <c r="BG297" i="4" s="1"/>
  <c r="AT297" i="4" a="1"/>
  <c r="AT297" i="4" s="1"/>
  <c r="AE297" i="4" a="1"/>
  <c r="AE297" i="4" s="1"/>
  <c r="X297" i="4" a="1"/>
  <c r="X297" i="4" s="1"/>
  <c r="BF297" i="4" a="1"/>
  <c r="BF297" i="4" s="1"/>
  <c r="AX297" i="4" a="1"/>
  <c r="AX297" i="4" s="1"/>
  <c r="AY297" i="4" a="1"/>
  <c r="AY297" i="4" s="1"/>
  <c r="L297" i="4" a="1"/>
  <c r="L297" i="4" s="1"/>
  <c r="AZ297" i="4" a="1"/>
  <c r="AZ297" i="4" s="1"/>
  <c r="BB297" i="4" a="1"/>
  <c r="BB297" i="4" s="1"/>
  <c r="AO297" i="4" a="1"/>
  <c r="AO297" i="4" s="1"/>
  <c r="BC297" i="4" a="1"/>
  <c r="BC297" i="4" s="1"/>
  <c r="BD297" i="4" a="1"/>
  <c r="BD297" i="4" s="1"/>
  <c r="S297" i="4" a="1"/>
  <c r="S297" i="4" s="1"/>
  <c r="V297" i="4" a="1"/>
  <c r="V297" i="4" s="1"/>
  <c r="G297" i="4" a="1"/>
  <c r="G297" i="4" s="1"/>
  <c r="AW297" i="4" a="1"/>
  <c r="AW297" i="4" s="1"/>
  <c r="F297" i="4" a="1"/>
  <c r="F297" i="4" s="1"/>
  <c r="H297" i="4" a="1"/>
  <c r="H297" i="4" s="1"/>
  <c r="K297" i="4" a="1"/>
  <c r="K297" i="4" s="1"/>
  <c r="AC297" i="4" a="1"/>
  <c r="AC297" i="4" s="1"/>
  <c r="AD297" i="4" a="1"/>
  <c r="AD297" i="4" s="1"/>
  <c r="P297" i="4" a="1"/>
  <c r="P297" i="4" s="1"/>
  <c r="BE297" i="4" a="1"/>
  <c r="BE297" i="4" s="1"/>
  <c r="N297" i="4" a="1"/>
  <c r="N297" i="4" s="1"/>
  <c r="O297" i="4" a="1"/>
  <c r="O297" i="4" s="1"/>
  <c r="R297" i="4" a="1"/>
  <c r="R297" i="4" s="1"/>
  <c r="Z297" i="4" a="1"/>
  <c r="Z297" i="4" s="1"/>
  <c r="T297" i="4" a="1"/>
  <c r="T297" i="4" s="1"/>
  <c r="AB297" i="4" a="1"/>
  <c r="AB297" i="4" s="1"/>
  <c r="M297" i="4" a="1"/>
  <c r="M297" i="4" s="1"/>
  <c r="AU297" i="4" a="1"/>
  <c r="AU297" i="4" s="1"/>
  <c r="AV297" i="4" a="1"/>
  <c r="AV297" i="4" s="1"/>
  <c r="Y297" i="4" a="1"/>
  <c r="Y297" i="4" s="1"/>
  <c r="AR297" i="4" a="1"/>
  <c r="AR297" i="4" s="1"/>
  <c r="AK297" i="4" a="1"/>
  <c r="AK297" i="4" s="1"/>
  <c r="AN297" i="4" a="1"/>
  <c r="AN297" i="4" s="1"/>
  <c r="J297" i="4" a="1"/>
  <c r="J297" i="4" s="1"/>
  <c r="AE348" i="4"/>
  <c r="AE354" i="4" s="1"/>
  <c r="BD268" i="4"/>
  <c r="BD274" i="4" s="1"/>
  <c r="AU268" i="4"/>
  <c r="AU274" i="4" s="1"/>
  <c r="AL268" i="4"/>
  <c r="AL274" i="4" s="1"/>
  <c r="BE420" i="4"/>
  <c r="BE426" i="4" s="1"/>
  <c r="AV420" i="4"/>
  <c r="AV426" i="4" s="1"/>
  <c r="AM420" i="4"/>
  <c r="AM426" i="4" s="1"/>
  <c r="AD420" i="4"/>
  <c r="AD426" i="4" s="1"/>
  <c r="BB404" i="4"/>
  <c r="BB410" i="4" s="1"/>
  <c r="I404" i="4"/>
  <c r="I410" i="4" s="1"/>
  <c r="BC404" i="4"/>
  <c r="BC410" i="4" s="1"/>
  <c r="AD404" i="4"/>
  <c r="AD410" i="4" s="1"/>
  <c r="F308" i="4"/>
  <c r="F314" i="4" s="1"/>
  <c r="T268" i="4"/>
  <c r="T274" i="4" s="1"/>
  <c r="AS204" i="4"/>
  <c r="AS210" i="4" s="1"/>
  <c r="AB204" i="4"/>
  <c r="AB210" i="4" s="1"/>
  <c r="S204" i="4"/>
  <c r="S210" i="4" s="1"/>
  <c r="J204" i="4"/>
  <c r="J210" i="4" s="1"/>
  <c r="BD204" i="4"/>
  <c r="BD210" i="4" s="1"/>
  <c r="AU204" i="4"/>
  <c r="AU210" i="4" s="1"/>
  <c r="AL204" i="4"/>
  <c r="AL210" i="4" s="1"/>
  <c r="AQ296" i="4" a="1"/>
  <c r="AQ296" i="4" s="1"/>
  <c r="H296" i="4" a="1"/>
  <c r="H296" i="4" s="1"/>
  <c r="X296" i="4" a="1"/>
  <c r="X296" i="4" s="1"/>
  <c r="J296" i="4" a="1"/>
  <c r="J296" i="4" s="1"/>
  <c r="AJ296" i="4" a="1"/>
  <c r="AJ296" i="4" s="1"/>
  <c r="V296" i="4" a="1"/>
  <c r="V296" i="4" s="1"/>
  <c r="BB296" i="4" a="1"/>
  <c r="BB296" i="4" s="1"/>
  <c r="AX296" i="4" a="1"/>
  <c r="AX296" i="4" s="1"/>
  <c r="T296" i="4" a="1"/>
  <c r="T296" i="4" s="1"/>
  <c r="AG296" i="4" a="1"/>
  <c r="AG296" i="4" s="1"/>
  <c r="F296" i="4" a="1"/>
  <c r="F296" i="4" s="1"/>
  <c r="AF296" i="4" a="1"/>
  <c r="AF296" i="4" s="1"/>
  <c r="AN296" i="4" a="1"/>
  <c r="AN296" i="4" s="1"/>
  <c r="AW296" i="4" a="1"/>
  <c r="AW296" i="4" s="1"/>
  <c r="AP296" i="4" a="1"/>
  <c r="AP296" i="4" s="1"/>
  <c r="BG296" i="4" a="1"/>
  <c r="BG296" i="4" s="1"/>
  <c r="BA296" i="4" a="1"/>
  <c r="BA296" i="4" s="1"/>
  <c r="G296" i="4" a="1"/>
  <c r="G296" i="4" s="1"/>
  <c r="AL296" i="4" a="1"/>
  <c r="AL296" i="4" s="1"/>
  <c r="AV296" i="4" a="1"/>
  <c r="AV296" i="4" s="1"/>
  <c r="R296" i="4" a="1"/>
  <c r="R296" i="4" s="1"/>
  <c r="BF296" i="4" a="1"/>
  <c r="BF296" i="4" s="1"/>
  <c r="L296" i="4" a="1"/>
  <c r="L296" i="4" s="1"/>
  <c r="O296" i="4" a="1"/>
  <c r="O296" i="4" s="1"/>
  <c r="M296" i="4" a="1"/>
  <c r="M296" i="4" s="1"/>
  <c r="AR296" i="4" a="1"/>
  <c r="AR296" i="4" s="1"/>
  <c r="BD296" i="4" a="1"/>
  <c r="BD296" i="4" s="1"/>
  <c r="Z296" i="4" a="1"/>
  <c r="Z296" i="4" s="1"/>
  <c r="K296" i="4" a="1"/>
  <c r="K296" i="4" s="1"/>
  <c r="AC296" i="4" a="1"/>
  <c r="AC296" i="4" s="1"/>
  <c r="W296" i="4" a="1"/>
  <c r="W296" i="4" s="1"/>
  <c r="AE296" i="4" a="1"/>
  <c r="AE296" i="4" s="1"/>
  <c r="BC296" i="4" a="1"/>
  <c r="BC296" i="4" s="1"/>
  <c r="Q296" i="4" a="1"/>
  <c r="Q296" i="4" s="1"/>
  <c r="BE296" i="4" a="1"/>
  <c r="BE296" i="4" s="1"/>
  <c r="AB296" i="4" a="1"/>
  <c r="AB296" i="4" s="1"/>
  <c r="N296" i="4" a="1"/>
  <c r="N296" i="4" s="1"/>
  <c r="AU296" i="4" a="1"/>
  <c r="AU296" i="4" s="1"/>
  <c r="AH296" i="4" a="1"/>
  <c r="AH296" i="4" s="1"/>
  <c r="AK296" i="4" a="1"/>
  <c r="AK296" i="4" s="1"/>
  <c r="AO296" i="4" a="1"/>
  <c r="AO296" i="4" s="1"/>
  <c r="AM296" i="4" a="1"/>
  <c r="AM296" i="4" s="1"/>
  <c r="AI296" i="4" a="1"/>
  <c r="AI296" i="4" s="1"/>
  <c r="AT296" i="4" a="1"/>
  <c r="AT296" i="4" s="1"/>
  <c r="S296" i="4" a="1"/>
  <c r="S296" i="4" s="1"/>
  <c r="AD296" i="4" a="1"/>
  <c r="AD296" i="4" s="1"/>
  <c r="Y296" i="4" a="1"/>
  <c r="Y296" i="4" s="1"/>
  <c r="AA296" i="4" a="1"/>
  <c r="AA296" i="4" s="1"/>
  <c r="AY296" i="4" a="1"/>
  <c r="AY296" i="4" s="1"/>
  <c r="U296" i="4" a="1"/>
  <c r="U296" i="4" s="1"/>
  <c r="P296" i="4" a="1"/>
  <c r="P296" i="4" s="1"/>
  <c r="AS296" i="4" a="1"/>
  <c r="AS296" i="4" s="1"/>
  <c r="I296" i="4" a="1"/>
  <c r="I296" i="4" s="1"/>
  <c r="AZ296" i="4" a="1"/>
  <c r="AZ296" i="4" s="1"/>
  <c r="F204" i="4"/>
  <c r="F210" i="4" s="1"/>
  <c r="V348" i="4"/>
  <c r="V354" i="4" s="1"/>
  <c r="AZ348" i="4"/>
  <c r="AZ354" i="4" s="1"/>
  <c r="AQ348" i="4"/>
  <c r="AQ354" i="4" s="1"/>
  <c r="AH348" i="4"/>
  <c r="AH354" i="4" s="1"/>
  <c r="Y348" i="4"/>
  <c r="Y354" i="4" s="1"/>
  <c r="P348" i="4"/>
  <c r="P354" i="4" s="1"/>
  <c r="U288" i="4" a="1"/>
  <c r="U288" i="4" s="1"/>
  <c r="Y288" i="4" a="1"/>
  <c r="Y288" i="4" s="1"/>
  <c r="AS288" i="4" a="1"/>
  <c r="AS288" i="4" s="1"/>
  <c r="BF288" i="4" a="1"/>
  <c r="BF288" i="4" s="1"/>
  <c r="M288" i="4" a="1"/>
  <c r="M288" i="4" s="1"/>
  <c r="O288" i="4" a="1"/>
  <c r="O288" i="4" s="1"/>
  <c r="R288" i="4" a="1"/>
  <c r="R288" i="4" s="1"/>
  <c r="AA288" i="4" a="1"/>
  <c r="AA288" i="4" s="1"/>
  <c r="AL288" i="4" a="1"/>
  <c r="AL288" i="4" s="1"/>
  <c r="AY288" i="4" a="1"/>
  <c r="AY288" i="4" s="1"/>
  <c r="H288" i="4" a="1"/>
  <c r="H288" i="4" s="1"/>
  <c r="AQ288" i="4" a="1"/>
  <c r="AQ288" i="4" s="1"/>
  <c r="AJ288" i="4" a="1"/>
  <c r="AJ288" i="4" s="1"/>
  <c r="AC288" i="4" a="1"/>
  <c r="AC288" i="4" s="1"/>
  <c r="J288" i="4" a="1"/>
  <c r="J288" i="4" s="1"/>
  <c r="AR288" i="4" a="1"/>
  <c r="AR288" i="4" s="1"/>
  <c r="BD288" i="4" a="1"/>
  <c r="BD288" i="4" s="1"/>
  <c r="AF288" i="4" a="1"/>
  <c r="AF288" i="4" s="1"/>
  <c r="AZ288" i="4" a="1"/>
  <c r="AZ288" i="4" s="1"/>
  <c r="AU288" i="4" a="1"/>
  <c r="AU288" i="4" s="1"/>
  <c r="AM288" i="4" a="1"/>
  <c r="AM288" i="4" s="1"/>
  <c r="Q288" i="4" a="1"/>
  <c r="Q288" i="4" s="1"/>
  <c r="BC288" i="4" a="1"/>
  <c r="BC288" i="4" s="1"/>
  <c r="G288" i="4" a="1"/>
  <c r="G288" i="4" s="1"/>
  <c r="AO288" i="4" a="1"/>
  <c r="AO288" i="4" s="1"/>
  <c r="N288" i="4" a="1"/>
  <c r="N288" i="4" s="1"/>
  <c r="BB288" i="4" a="1"/>
  <c r="BB288" i="4" s="1"/>
  <c r="W288" i="4" a="1"/>
  <c r="W288" i="4" s="1"/>
  <c r="L288" i="4" a="1"/>
  <c r="L288" i="4" s="1"/>
  <c r="T288" i="4" a="1"/>
  <c r="T288" i="4" s="1"/>
  <c r="BG288" i="4" a="1"/>
  <c r="BG288" i="4" s="1"/>
  <c r="X288" i="4" a="1"/>
  <c r="X288" i="4" s="1"/>
  <c r="AB288" i="4" a="1"/>
  <c r="AB288" i="4" s="1"/>
  <c r="F288" i="4" a="1"/>
  <c r="F288" i="4" s="1"/>
  <c r="AE288" i="4" a="1"/>
  <c r="AE288" i="4" s="1"/>
  <c r="S288" i="4" a="1"/>
  <c r="S288" i="4" s="1"/>
  <c r="AD288" i="4" a="1"/>
  <c r="AD288" i="4" s="1"/>
  <c r="V288" i="4" a="1"/>
  <c r="V288" i="4" s="1"/>
  <c r="AI288" i="4" a="1"/>
  <c r="AI288" i="4" s="1"/>
  <c r="AK288" i="4" a="1"/>
  <c r="AK288" i="4" s="1"/>
  <c r="I288" i="4" a="1"/>
  <c r="I288" i="4" s="1"/>
  <c r="AW288" i="4" a="1"/>
  <c r="AW288" i="4" s="1"/>
  <c r="Z288" i="4" a="1"/>
  <c r="Z288" i="4" s="1"/>
  <c r="AN288" i="4" a="1"/>
  <c r="AN288" i="4" s="1"/>
  <c r="AH288" i="4" a="1"/>
  <c r="AH288" i="4" s="1"/>
  <c r="AT288" i="4" a="1"/>
  <c r="AT288" i="4" s="1"/>
  <c r="AV288" i="4" a="1"/>
  <c r="AV288" i="4" s="1"/>
  <c r="P288" i="4" a="1"/>
  <c r="P288" i="4" s="1"/>
  <c r="K288" i="4" a="1"/>
  <c r="K288" i="4" s="1"/>
  <c r="AG288" i="4" a="1"/>
  <c r="AG288" i="4" s="1"/>
  <c r="AX288" i="4" a="1"/>
  <c r="AX288" i="4" s="1"/>
  <c r="AP288" i="4" a="1"/>
  <c r="AP288" i="4" s="1"/>
  <c r="BA288" i="4" a="1"/>
  <c r="BA288" i="4" s="1"/>
  <c r="BE288" i="4" a="1"/>
  <c r="BE288" i="4" s="1"/>
  <c r="F4" i="4"/>
  <c r="F10" i="4" s="1"/>
  <c r="AX268" i="4"/>
  <c r="AX274" i="4" s="1"/>
  <c r="AS268" i="4"/>
  <c r="AS274" i="4" s="1"/>
  <c r="U204" i="4"/>
  <c r="U210" i="4" s="1"/>
  <c r="BG204" i="4"/>
  <c r="BG210" i="4" s="1"/>
  <c r="AX204" i="4"/>
  <c r="AX210" i="4" s="1"/>
  <c r="AO204" i="4"/>
  <c r="AO210" i="4" s="1"/>
  <c r="AF204" i="4"/>
  <c r="AF210" i="4" s="1"/>
  <c r="W204" i="4"/>
  <c r="W210" i="4" s="1"/>
  <c r="F180" i="4"/>
  <c r="F186" i="4" s="1"/>
  <c r="G289" i="4" a="1"/>
  <c r="G289" i="4" s="1"/>
  <c r="AM289" i="4" a="1"/>
  <c r="AM289" i="4" s="1"/>
  <c r="AG289" i="4" a="1"/>
  <c r="AG289" i="4" s="1"/>
  <c r="AZ289" i="4" a="1"/>
  <c r="AZ289" i="4" s="1"/>
  <c r="BB289" i="4" a="1"/>
  <c r="BB289" i="4" s="1"/>
  <c r="V289" i="4" a="1"/>
  <c r="V289" i="4" s="1"/>
  <c r="X289" i="4" a="1"/>
  <c r="X289" i="4" s="1"/>
  <c r="M289" i="4" a="1"/>
  <c r="M289" i="4" s="1"/>
  <c r="AS289" i="4" a="1"/>
  <c r="AS289" i="4" s="1"/>
  <c r="AN289" i="4" a="1"/>
  <c r="AN289" i="4" s="1"/>
  <c r="H289" i="4" a="1"/>
  <c r="H289" i="4" s="1"/>
  <c r="K289" i="4" a="1"/>
  <c r="K289" i="4" s="1"/>
  <c r="AP289" i="4" a="1"/>
  <c r="AP289" i="4" s="1"/>
  <c r="AH289" i="4" a="1"/>
  <c r="AH289" i="4" s="1"/>
  <c r="S289" i="4" a="1"/>
  <c r="S289" i="4" s="1"/>
  <c r="AY289" i="4" a="1"/>
  <c r="AY289" i="4" s="1"/>
  <c r="AT289" i="4" a="1"/>
  <c r="AT289" i="4" s="1"/>
  <c r="Q289" i="4" a="1"/>
  <c r="Q289" i="4" s="1"/>
  <c r="T289" i="4" a="1"/>
  <c r="T289" i="4" s="1"/>
  <c r="BD289" i="4" a="1"/>
  <c r="BD289" i="4" s="1"/>
  <c r="AQ289" i="4" a="1"/>
  <c r="AQ289" i="4" s="1"/>
  <c r="Z289" i="4" a="1"/>
  <c r="Z289" i="4" s="1"/>
  <c r="BE289" i="4" a="1"/>
  <c r="BE289" i="4" s="1"/>
  <c r="P289" i="4" a="1"/>
  <c r="P289" i="4" s="1"/>
  <c r="BA289" i="4" a="1"/>
  <c r="BA289" i="4" s="1"/>
  <c r="AD289" i="4" a="1"/>
  <c r="AD289" i="4" s="1"/>
  <c r="W289" i="4" a="1"/>
  <c r="W289" i="4" s="1"/>
  <c r="AX289" i="4" a="1"/>
  <c r="AX289" i="4" s="1"/>
  <c r="AE289" i="4" a="1"/>
  <c r="AE289" i="4" s="1"/>
  <c r="J289" i="4" a="1"/>
  <c r="J289" i="4" s="1"/>
  <c r="Y289" i="4" a="1"/>
  <c r="Y289" i="4" s="1"/>
  <c r="R289" i="4" a="1"/>
  <c r="R289" i="4" s="1"/>
  <c r="AO289" i="4" a="1"/>
  <c r="AO289" i="4" s="1"/>
  <c r="AF289" i="4" a="1"/>
  <c r="AF289" i="4" s="1"/>
  <c r="BG289" i="4" a="1"/>
  <c r="BG289" i="4" s="1"/>
  <c r="AK289" i="4" a="1"/>
  <c r="AK289" i="4" s="1"/>
  <c r="O289" i="4" a="1"/>
  <c r="O289" i="4" s="1"/>
  <c r="AI289" i="4" a="1"/>
  <c r="AI289" i="4" s="1"/>
  <c r="AC289" i="4" a="1"/>
  <c r="AC289" i="4" s="1"/>
  <c r="AV289" i="4" a="1"/>
  <c r="AV289" i="4" s="1"/>
  <c r="AW289" i="4" a="1"/>
  <c r="AW289" i="4" s="1"/>
  <c r="I289" i="4" a="1"/>
  <c r="I289" i="4" s="1"/>
  <c r="U289" i="4" a="1"/>
  <c r="U289" i="4" s="1"/>
  <c r="AR289" i="4" a="1"/>
  <c r="AR289" i="4" s="1"/>
  <c r="AL289" i="4" a="1"/>
  <c r="AL289" i="4" s="1"/>
  <c r="BC289" i="4" a="1"/>
  <c r="BC289" i="4" s="1"/>
  <c r="BF289" i="4" a="1"/>
  <c r="BF289" i="4" s="1"/>
  <c r="F289" i="4" a="1"/>
  <c r="F289" i="4" s="1"/>
  <c r="AA289" i="4" a="1"/>
  <c r="AA289" i="4" s="1"/>
  <c r="AB289" i="4" a="1"/>
  <c r="AB289" i="4" s="1"/>
  <c r="AJ289" i="4" a="1"/>
  <c r="AJ289" i="4" s="1"/>
  <c r="AU289" i="4" a="1"/>
  <c r="AU289" i="4" s="1"/>
  <c r="L289" i="4" a="1"/>
  <c r="L289" i="4" s="1"/>
  <c r="N289" i="4" a="1"/>
  <c r="N289" i="4" s="1"/>
  <c r="BE404" i="4"/>
  <c r="BE410" i="4" s="1"/>
  <c r="AV404" i="4"/>
  <c r="AV410" i="4" s="1"/>
  <c r="AM404" i="4"/>
  <c r="AM410" i="4" s="1"/>
  <c r="N404" i="4"/>
  <c r="N410" i="4" s="1"/>
  <c r="AR404" i="4"/>
  <c r="AR410" i="4" s="1"/>
  <c r="AI404" i="4"/>
  <c r="AI410" i="4" s="1"/>
  <c r="Z404" i="4"/>
  <c r="Z410" i="4" s="1"/>
  <c r="R332" i="4"/>
  <c r="R338" i="4" s="1"/>
  <c r="I332" i="4"/>
  <c r="I338" i="4" s="1"/>
  <c r="BC332" i="4"/>
  <c r="BC338" i="4" s="1"/>
  <c r="AT332" i="4"/>
  <c r="AT338" i="4" s="1"/>
  <c r="AC332" i="4"/>
  <c r="AC338" i="4" s="1"/>
  <c r="L332" i="4"/>
  <c r="L338" i="4" s="1"/>
  <c r="V252" i="4"/>
  <c r="V258" i="4" s="1"/>
  <c r="AJ252" i="4"/>
  <c r="AJ258" i="4" s="1"/>
  <c r="AA252" i="4"/>
  <c r="AA258" i="4" s="1"/>
  <c r="R252" i="4"/>
  <c r="R258" i="4" s="1"/>
  <c r="I252" i="4"/>
  <c r="I258" i="4" s="1"/>
  <c r="BC252" i="4"/>
  <c r="BC258" i="4" s="1"/>
  <c r="AS252" i="4"/>
  <c r="AS258" i="4" s="1"/>
  <c r="AB172" i="4"/>
  <c r="AB178" i="4" s="1"/>
  <c r="S172" i="4"/>
  <c r="S178" i="4" s="1"/>
  <c r="J172" i="4"/>
  <c r="J178" i="4" s="1"/>
  <c r="BD172" i="4"/>
  <c r="BD178" i="4" s="1"/>
  <c r="AU172" i="4"/>
  <c r="AU178" i="4" s="1"/>
  <c r="AL172" i="4"/>
  <c r="AL178" i="4" s="1"/>
  <c r="U172" i="4"/>
  <c r="U178" i="4" s="1"/>
  <c r="G77" i="4" a="1"/>
  <c r="G77" i="4" s="1"/>
  <c r="O77" i="4" a="1"/>
  <c r="O77" i="4" s="1"/>
  <c r="W77" i="4" a="1"/>
  <c r="W77" i="4" s="1"/>
  <c r="AE77" i="4" a="1"/>
  <c r="AE77" i="4" s="1"/>
  <c r="AM77" i="4" a="1"/>
  <c r="AM77" i="4" s="1"/>
  <c r="AU77" i="4" a="1"/>
  <c r="AU77" i="4" s="1"/>
  <c r="BC77" i="4" a="1"/>
  <c r="BC77" i="4" s="1"/>
  <c r="H77" i="4" a="1"/>
  <c r="H77" i="4" s="1"/>
  <c r="P77" i="4" a="1"/>
  <c r="P77" i="4" s="1"/>
  <c r="X77" i="4" a="1"/>
  <c r="X77" i="4" s="1"/>
  <c r="AF77" i="4" a="1"/>
  <c r="AF77" i="4" s="1"/>
  <c r="AN77" i="4" a="1"/>
  <c r="AN77" i="4" s="1"/>
  <c r="AV77" i="4" a="1"/>
  <c r="AV77" i="4" s="1"/>
  <c r="BD77" i="4" a="1"/>
  <c r="BD77" i="4" s="1"/>
  <c r="I77" i="4" a="1"/>
  <c r="I77" i="4" s="1"/>
  <c r="Q77" i="4" a="1"/>
  <c r="Q77" i="4" s="1"/>
  <c r="Y77" i="4" a="1"/>
  <c r="Y77" i="4" s="1"/>
  <c r="AG77" i="4" a="1"/>
  <c r="AG77" i="4" s="1"/>
  <c r="AO77" i="4" a="1"/>
  <c r="AO77" i="4" s="1"/>
  <c r="AW77" i="4" a="1"/>
  <c r="AW77" i="4" s="1"/>
  <c r="BE77" i="4" a="1"/>
  <c r="BE77" i="4" s="1"/>
  <c r="J77" i="4" a="1"/>
  <c r="J77" i="4" s="1"/>
  <c r="R77" i="4" a="1"/>
  <c r="R77" i="4" s="1"/>
  <c r="Z77" i="4" a="1"/>
  <c r="Z77" i="4" s="1"/>
  <c r="AH77" i="4" a="1"/>
  <c r="AH77" i="4" s="1"/>
  <c r="AP77" i="4" a="1"/>
  <c r="AP77" i="4" s="1"/>
  <c r="AX77" i="4" a="1"/>
  <c r="AX77" i="4" s="1"/>
  <c r="BF77" i="4" a="1"/>
  <c r="BF77" i="4" s="1"/>
  <c r="K77" i="4" a="1"/>
  <c r="K77" i="4" s="1"/>
  <c r="S77" i="4" a="1"/>
  <c r="S77" i="4" s="1"/>
  <c r="AA77" i="4" a="1"/>
  <c r="AA77" i="4" s="1"/>
  <c r="AI77" i="4" a="1"/>
  <c r="AI77" i="4" s="1"/>
  <c r="AQ77" i="4" a="1"/>
  <c r="AQ77" i="4" s="1"/>
  <c r="AY77" i="4" a="1"/>
  <c r="AY77" i="4" s="1"/>
  <c r="BG77" i="4" a="1"/>
  <c r="BG77" i="4" s="1"/>
  <c r="L77" i="4" a="1"/>
  <c r="L77" i="4" s="1"/>
  <c r="T77" i="4" a="1"/>
  <c r="T77" i="4" s="1"/>
  <c r="AB77" i="4" a="1"/>
  <c r="AB77" i="4" s="1"/>
  <c r="AJ77" i="4" a="1"/>
  <c r="AJ77" i="4" s="1"/>
  <c r="AR77" i="4" a="1"/>
  <c r="AR77" i="4" s="1"/>
  <c r="AZ77" i="4" a="1"/>
  <c r="AZ77" i="4" s="1"/>
  <c r="M77" i="4" a="1"/>
  <c r="M77" i="4" s="1"/>
  <c r="U77" i="4" a="1"/>
  <c r="U77" i="4" s="1"/>
  <c r="AC77" i="4" a="1"/>
  <c r="AC77" i="4" s="1"/>
  <c r="AK77" i="4" a="1"/>
  <c r="AK77" i="4" s="1"/>
  <c r="AS77" i="4" a="1"/>
  <c r="AS77" i="4" s="1"/>
  <c r="BA77" i="4" a="1"/>
  <c r="BA77" i="4" s="1"/>
  <c r="N77" i="4" a="1"/>
  <c r="N77" i="4" s="1"/>
  <c r="V77" i="4" a="1"/>
  <c r="V77" i="4" s="1"/>
  <c r="AD77" i="4" a="1"/>
  <c r="AD77" i="4" s="1"/>
  <c r="AL77" i="4" a="1"/>
  <c r="AL77" i="4" s="1"/>
  <c r="AT77" i="4" a="1"/>
  <c r="AT77" i="4" s="1"/>
  <c r="BB77" i="4" a="1"/>
  <c r="BB77" i="4" s="1"/>
  <c r="F77" i="4" a="1"/>
  <c r="F77" i="4" s="1"/>
  <c r="T388" i="4"/>
  <c r="T394" i="4" s="1"/>
  <c r="K388" i="4"/>
  <c r="K394" i="4" s="1"/>
  <c r="BE388" i="4"/>
  <c r="BE394" i="4" s="1"/>
  <c r="AV388" i="4"/>
  <c r="AV394" i="4" s="1"/>
  <c r="AM388" i="4"/>
  <c r="AM394" i="4" s="1"/>
  <c r="AD388" i="4"/>
  <c r="AD394" i="4" s="1"/>
  <c r="M388" i="4"/>
  <c r="M394" i="4" s="1"/>
  <c r="H324" i="4"/>
  <c r="H330" i="4" s="1"/>
  <c r="X324" i="4"/>
  <c r="X330" i="4" s="1"/>
  <c r="Q324" i="4"/>
  <c r="Q330" i="4" s="1"/>
  <c r="G324" i="4"/>
  <c r="G330" i="4" s="1"/>
  <c r="AS324" i="4"/>
  <c r="AS330" i="4" s="1"/>
  <c r="AY324" i="4"/>
  <c r="AY330" i="4" s="1"/>
  <c r="AP244" i="4"/>
  <c r="AP250" i="4" s="1"/>
  <c r="AG244" i="4"/>
  <c r="AG250" i="4" s="1"/>
  <c r="X244" i="4"/>
  <c r="X250" i="4" s="1"/>
  <c r="O244" i="4"/>
  <c r="O250" i="4" s="1"/>
  <c r="BA244" i="4"/>
  <c r="BA250" i="4" s="1"/>
  <c r="AJ244" i="4"/>
  <c r="AJ250" i="4" s="1"/>
  <c r="BB164" i="4"/>
  <c r="BB170" i="4" s="1"/>
  <c r="T164" i="4"/>
  <c r="T170" i="4" s="1"/>
  <c r="K164" i="4"/>
  <c r="K170" i="4" s="1"/>
  <c r="J78" i="4" a="1"/>
  <c r="J78" i="4" s="1"/>
  <c r="R78" i="4" a="1"/>
  <c r="R78" i="4" s="1"/>
  <c r="Z78" i="4" a="1"/>
  <c r="Z78" i="4" s="1"/>
  <c r="AH78" i="4" a="1"/>
  <c r="AH78" i="4" s="1"/>
  <c r="AP78" i="4" a="1"/>
  <c r="AP78" i="4" s="1"/>
  <c r="AX78" i="4" a="1"/>
  <c r="AX78" i="4" s="1"/>
  <c r="BF78" i="4" a="1"/>
  <c r="BF78" i="4" s="1"/>
  <c r="K78" i="4" a="1"/>
  <c r="K78" i="4" s="1"/>
  <c r="S78" i="4" a="1"/>
  <c r="S78" i="4" s="1"/>
  <c r="AA78" i="4" a="1"/>
  <c r="AA78" i="4" s="1"/>
  <c r="AI78" i="4" a="1"/>
  <c r="AI78" i="4" s="1"/>
  <c r="AQ78" i="4" a="1"/>
  <c r="AQ78" i="4" s="1"/>
  <c r="AY78" i="4" a="1"/>
  <c r="AY78" i="4" s="1"/>
  <c r="BG78" i="4" a="1"/>
  <c r="BG78" i="4" s="1"/>
  <c r="L78" i="4" a="1"/>
  <c r="L78" i="4" s="1"/>
  <c r="T78" i="4" a="1"/>
  <c r="T78" i="4" s="1"/>
  <c r="AB78" i="4" a="1"/>
  <c r="AB78" i="4" s="1"/>
  <c r="AJ78" i="4" a="1"/>
  <c r="AJ78" i="4" s="1"/>
  <c r="AR78" i="4" a="1"/>
  <c r="AR78" i="4" s="1"/>
  <c r="AZ78" i="4" a="1"/>
  <c r="AZ78" i="4" s="1"/>
  <c r="M78" i="4" a="1"/>
  <c r="M78" i="4" s="1"/>
  <c r="U78" i="4" a="1"/>
  <c r="U78" i="4" s="1"/>
  <c r="AC78" i="4" a="1"/>
  <c r="AC78" i="4" s="1"/>
  <c r="AK78" i="4" a="1"/>
  <c r="AK78" i="4" s="1"/>
  <c r="AS78" i="4" a="1"/>
  <c r="AS78" i="4" s="1"/>
  <c r="BA78" i="4" a="1"/>
  <c r="BA78" i="4" s="1"/>
  <c r="N78" i="4" a="1"/>
  <c r="N78" i="4" s="1"/>
  <c r="V78" i="4" a="1"/>
  <c r="V78" i="4" s="1"/>
  <c r="AD78" i="4" a="1"/>
  <c r="AD78" i="4" s="1"/>
  <c r="AL78" i="4" a="1"/>
  <c r="AL78" i="4" s="1"/>
  <c r="AT78" i="4" a="1"/>
  <c r="AT78" i="4" s="1"/>
  <c r="BB78" i="4" a="1"/>
  <c r="BB78" i="4" s="1"/>
  <c r="G78" i="4" a="1"/>
  <c r="G78" i="4" s="1"/>
  <c r="O78" i="4" a="1"/>
  <c r="O78" i="4" s="1"/>
  <c r="W78" i="4" a="1"/>
  <c r="W78" i="4" s="1"/>
  <c r="AE78" i="4" a="1"/>
  <c r="AE78" i="4" s="1"/>
  <c r="AM78" i="4" a="1"/>
  <c r="AM78" i="4" s="1"/>
  <c r="AU78" i="4" a="1"/>
  <c r="AU78" i="4" s="1"/>
  <c r="BC78" i="4" a="1"/>
  <c r="BC78" i="4" s="1"/>
  <c r="H78" i="4" a="1"/>
  <c r="H78" i="4" s="1"/>
  <c r="P78" i="4" a="1"/>
  <c r="P78" i="4" s="1"/>
  <c r="X78" i="4" a="1"/>
  <c r="X78" i="4" s="1"/>
  <c r="AF78" i="4" a="1"/>
  <c r="AF78" i="4" s="1"/>
  <c r="AN78" i="4" a="1"/>
  <c r="AN78" i="4" s="1"/>
  <c r="AV78" i="4" a="1"/>
  <c r="AV78" i="4" s="1"/>
  <c r="BD78" i="4" a="1"/>
  <c r="BD78" i="4" s="1"/>
  <c r="I78" i="4" a="1"/>
  <c r="I78" i="4" s="1"/>
  <c r="Q78" i="4" a="1"/>
  <c r="Q78" i="4" s="1"/>
  <c r="Y78" i="4" a="1"/>
  <c r="Y78" i="4" s="1"/>
  <c r="AG78" i="4" a="1"/>
  <c r="AG78" i="4" s="1"/>
  <c r="AO78" i="4" a="1"/>
  <c r="AO78" i="4" s="1"/>
  <c r="AW78" i="4" a="1"/>
  <c r="AW78" i="4" s="1"/>
  <c r="BE78" i="4" a="1"/>
  <c r="BE78" i="4" s="1"/>
  <c r="F78" i="4" a="1"/>
  <c r="F78" i="4" s="1"/>
  <c r="AX380" i="4"/>
  <c r="AX386" i="4" s="1"/>
  <c r="AO380" i="4"/>
  <c r="AO386" i="4" s="1"/>
  <c r="AF380" i="4"/>
  <c r="AF386" i="4" s="1"/>
  <c r="W380" i="4"/>
  <c r="W386" i="4" s="1"/>
  <c r="N380" i="4"/>
  <c r="N386" i="4" s="1"/>
  <c r="AR380" i="4"/>
  <c r="AR386" i="4" s="1"/>
  <c r="AI380" i="4"/>
  <c r="AI386" i="4" s="1"/>
  <c r="X316" i="4"/>
  <c r="X322" i="4" s="1"/>
  <c r="O316" i="4"/>
  <c r="O322" i="4" s="1"/>
  <c r="BA316" i="4"/>
  <c r="BA322" i="4" s="1"/>
  <c r="AJ316" i="4"/>
  <c r="AJ322" i="4" s="1"/>
  <c r="AR236" i="4"/>
  <c r="AR242" i="4" s="1"/>
  <c r="AI236" i="4"/>
  <c r="AI242" i="4" s="1"/>
  <c r="Z236" i="4"/>
  <c r="Z242" i="4" s="1"/>
  <c r="Q236" i="4"/>
  <c r="Q242" i="4" s="1"/>
  <c r="H236" i="4"/>
  <c r="H242" i="4" s="1"/>
  <c r="BB236" i="4"/>
  <c r="BB242" i="4" s="1"/>
  <c r="AV156" i="4"/>
  <c r="AV162" i="4" s="1"/>
  <c r="AM156" i="4"/>
  <c r="AM162" i="4" s="1"/>
  <c r="AD156" i="4"/>
  <c r="AD162" i="4" s="1"/>
  <c r="M156" i="4"/>
  <c r="M162" i="4" s="1"/>
  <c r="AY156" i="4"/>
  <c r="AY162" i="4" s="1"/>
  <c r="AP156" i="4"/>
  <c r="AP162" i="4" s="1"/>
  <c r="AG156" i="4"/>
  <c r="AG162" i="4" s="1"/>
  <c r="AB20" i="4"/>
  <c r="AB26" i="4" s="1"/>
  <c r="AN20" i="4"/>
  <c r="AN26" i="4" s="1"/>
  <c r="AQ20" i="4"/>
  <c r="AQ26" i="4" s="1"/>
  <c r="J20" i="4"/>
  <c r="J26" i="4" s="1"/>
  <c r="AJ20" i="4"/>
  <c r="AJ26" i="4" s="1"/>
  <c r="BC20" i="4"/>
  <c r="BC26" i="4" s="1"/>
  <c r="AT20" i="4"/>
  <c r="AT26" i="4" s="1"/>
  <c r="X124" i="4"/>
  <c r="X130" i="4" s="1"/>
  <c r="P124" i="4"/>
  <c r="P130" i="4" s="1"/>
  <c r="G124" i="4"/>
  <c r="G130" i="4" s="1"/>
  <c r="AS124" i="4"/>
  <c r="AS130" i="4" s="1"/>
  <c r="AB124" i="4"/>
  <c r="AB130" i="4" s="1"/>
  <c r="P372" i="4"/>
  <c r="P378" i="4" s="1"/>
  <c r="G372" i="4"/>
  <c r="G378" i="4" s="1"/>
  <c r="AS372" i="4"/>
  <c r="AS378" i="4" s="1"/>
  <c r="AB372" i="4"/>
  <c r="AB378" i="4" s="1"/>
  <c r="S372" i="4"/>
  <c r="S378" i="4" s="1"/>
  <c r="J372" i="4"/>
  <c r="J378" i="4" s="1"/>
  <c r="BB308" i="4"/>
  <c r="BB314" i="4" s="1"/>
  <c r="AK308" i="4"/>
  <c r="AK314" i="4" s="1"/>
  <c r="T308" i="4"/>
  <c r="T314" i="4" s="1"/>
  <c r="K308" i="4"/>
  <c r="K314" i="4" s="1"/>
  <c r="BE308" i="4"/>
  <c r="BE314" i="4" s="1"/>
  <c r="AV308" i="4"/>
  <c r="AV314" i="4" s="1"/>
  <c r="AM308" i="4"/>
  <c r="AM314" i="4" s="1"/>
  <c r="AI228" i="4"/>
  <c r="AI234" i="4" s="1"/>
  <c r="Z228" i="4"/>
  <c r="Z234" i="4" s="1"/>
  <c r="Q228" i="4"/>
  <c r="Q234" i="4" s="1"/>
  <c r="H228" i="4"/>
  <c r="H234" i="4" s="1"/>
  <c r="BB228" i="4"/>
  <c r="BB234" i="4" s="1"/>
  <c r="AK228" i="4"/>
  <c r="AK234" i="4" s="1"/>
  <c r="T228" i="4"/>
  <c r="T234" i="4" s="1"/>
  <c r="BA148" i="4"/>
  <c r="BA154" i="4" s="1"/>
  <c r="AJ148" i="4"/>
  <c r="AJ154" i="4" s="1"/>
  <c r="AA148" i="4"/>
  <c r="AA154" i="4" s="1"/>
  <c r="R148" i="4"/>
  <c r="R154" i="4" s="1"/>
  <c r="I148" i="4"/>
  <c r="I154" i="4" s="1"/>
  <c r="BC148" i="4"/>
  <c r="BC154" i="4" s="1"/>
  <c r="AC60" i="4"/>
  <c r="AC66" i="4" s="1"/>
  <c r="L60" i="4"/>
  <c r="L66" i="4" s="1"/>
  <c r="BF60" i="4"/>
  <c r="BF66" i="4" s="1"/>
  <c r="AW60" i="4"/>
  <c r="AW66" i="4" s="1"/>
  <c r="AN60" i="4"/>
  <c r="AN66" i="4" s="1"/>
  <c r="AE60" i="4"/>
  <c r="AE66" i="4" s="1"/>
  <c r="V60" i="4"/>
  <c r="V66" i="4" s="1"/>
  <c r="H80" i="4" a="1"/>
  <c r="H80" i="4" s="1"/>
  <c r="P80" i="4" a="1"/>
  <c r="P80" i="4" s="1"/>
  <c r="X80" i="4" a="1"/>
  <c r="X80" i="4" s="1"/>
  <c r="AF80" i="4" a="1"/>
  <c r="AF80" i="4" s="1"/>
  <c r="AN80" i="4" a="1"/>
  <c r="AN80" i="4" s="1"/>
  <c r="AV80" i="4" a="1"/>
  <c r="AV80" i="4" s="1"/>
  <c r="BD80" i="4" a="1"/>
  <c r="BD80" i="4" s="1"/>
  <c r="I80" i="4" a="1"/>
  <c r="I80" i="4" s="1"/>
  <c r="Q80" i="4" a="1"/>
  <c r="Q80" i="4" s="1"/>
  <c r="Y80" i="4" a="1"/>
  <c r="Y80" i="4" s="1"/>
  <c r="AG80" i="4" a="1"/>
  <c r="AG80" i="4" s="1"/>
  <c r="AO80" i="4" a="1"/>
  <c r="AO80" i="4" s="1"/>
  <c r="AW80" i="4" a="1"/>
  <c r="AW80" i="4" s="1"/>
  <c r="BE80" i="4" a="1"/>
  <c r="BE80" i="4" s="1"/>
  <c r="L80" i="4" a="1"/>
  <c r="L80" i="4" s="1"/>
  <c r="T80" i="4" a="1"/>
  <c r="T80" i="4" s="1"/>
  <c r="AB80" i="4" a="1"/>
  <c r="AB80" i="4" s="1"/>
  <c r="AJ80" i="4" a="1"/>
  <c r="AJ80" i="4" s="1"/>
  <c r="AR80" i="4" a="1"/>
  <c r="AR80" i="4" s="1"/>
  <c r="AZ80" i="4" a="1"/>
  <c r="AZ80" i="4" s="1"/>
  <c r="M80" i="4" a="1"/>
  <c r="M80" i="4" s="1"/>
  <c r="U80" i="4" a="1"/>
  <c r="U80" i="4" s="1"/>
  <c r="AC80" i="4" a="1"/>
  <c r="AC80" i="4" s="1"/>
  <c r="AK80" i="4" a="1"/>
  <c r="AK80" i="4" s="1"/>
  <c r="AS80" i="4" a="1"/>
  <c r="AS80" i="4" s="1"/>
  <c r="BA80" i="4" a="1"/>
  <c r="BA80" i="4" s="1"/>
  <c r="N80" i="4" a="1"/>
  <c r="N80" i="4" s="1"/>
  <c r="V80" i="4" a="1"/>
  <c r="V80" i="4" s="1"/>
  <c r="AD80" i="4" a="1"/>
  <c r="AD80" i="4" s="1"/>
  <c r="AL80" i="4" a="1"/>
  <c r="AL80" i="4" s="1"/>
  <c r="AT80" i="4" a="1"/>
  <c r="AT80" i="4" s="1"/>
  <c r="BB80" i="4" a="1"/>
  <c r="BB80" i="4" s="1"/>
  <c r="G80" i="4" a="1"/>
  <c r="G80" i="4" s="1"/>
  <c r="O80" i="4" a="1"/>
  <c r="O80" i="4" s="1"/>
  <c r="W80" i="4" a="1"/>
  <c r="W80" i="4" s="1"/>
  <c r="AE80" i="4" a="1"/>
  <c r="AE80" i="4" s="1"/>
  <c r="AM80" i="4" a="1"/>
  <c r="AM80" i="4" s="1"/>
  <c r="AU80" i="4" a="1"/>
  <c r="AU80" i="4" s="1"/>
  <c r="BC80" i="4" a="1"/>
  <c r="BC80" i="4" s="1"/>
  <c r="J80" i="4" a="1"/>
  <c r="J80" i="4" s="1"/>
  <c r="AP80" i="4" a="1"/>
  <c r="AP80" i="4" s="1"/>
  <c r="K80" i="4" a="1"/>
  <c r="K80" i="4" s="1"/>
  <c r="AQ80" i="4" a="1"/>
  <c r="AQ80" i="4" s="1"/>
  <c r="R80" i="4" a="1"/>
  <c r="R80" i="4" s="1"/>
  <c r="AX80" i="4" a="1"/>
  <c r="AX80" i="4" s="1"/>
  <c r="S80" i="4" a="1"/>
  <c r="S80" i="4" s="1"/>
  <c r="AY80" i="4" a="1"/>
  <c r="AY80" i="4" s="1"/>
  <c r="Z80" i="4" a="1"/>
  <c r="Z80" i="4" s="1"/>
  <c r="BF80" i="4" a="1"/>
  <c r="BF80" i="4" s="1"/>
  <c r="AA80" i="4" a="1"/>
  <c r="AA80" i="4" s="1"/>
  <c r="BG80" i="4" a="1"/>
  <c r="BG80" i="4" s="1"/>
  <c r="AH80" i="4" a="1"/>
  <c r="AH80" i="4" s="1"/>
  <c r="AI80" i="4" a="1"/>
  <c r="AI80" i="4" s="1"/>
  <c r="F80" i="4" a="1"/>
  <c r="F80" i="4" s="1"/>
  <c r="AU364" i="4"/>
  <c r="AU370" i="4" s="1"/>
  <c r="M364" i="4"/>
  <c r="M370" i="4" s="1"/>
  <c r="G364" i="4"/>
  <c r="G370" i="4" s="1"/>
  <c r="AX364" i="4"/>
  <c r="AX370" i="4" s="1"/>
  <c r="AN364" i="4"/>
  <c r="AN370" i="4" s="1"/>
  <c r="AB364" i="4"/>
  <c r="AB370" i="4" s="1"/>
  <c r="S364" i="4"/>
  <c r="S370" i="4" s="1"/>
  <c r="BG300" i="4"/>
  <c r="BG306" i="4" s="1"/>
  <c r="AP300" i="4"/>
  <c r="AP306" i="4" s="1"/>
  <c r="X300" i="4"/>
  <c r="X306" i="4" s="1"/>
  <c r="BC300" i="4"/>
  <c r="BC306" i="4" s="1"/>
  <c r="AL300" i="4"/>
  <c r="AL306" i="4" s="1"/>
  <c r="S300" i="4"/>
  <c r="S306" i="4" s="1"/>
  <c r="BE220" i="4"/>
  <c r="BE226" i="4" s="1"/>
  <c r="AV220" i="4"/>
  <c r="AV226" i="4" s="1"/>
  <c r="AM220" i="4"/>
  <c r="AM226" i="4" s="1"/>
  <c r="AD220" i="4"/>
  <c r="AD226" i="4" s="1"/>
  <c r="M220" i="4"/>
  <c r="M226" i="4" s="1"/>
  <c r="AY220" i="4"/>
  <c r="AY226" i="4" s="1"/>
  <c r="AP220" i="4"/>
  <c r="AP226" i="4" s="1"/>
  <c r="AG140" i="4"/>
  <c r="AG146" i="4" s="1"/>
  <c r="X140" i="4"/>
  <c r="X146" i="4" s="1"/>
  <c r="O140" i="4"/>
  <c r="O146" i="4" s="1"/>
  <c r="BA140" i="4"/>
  <c r="BA146" i="4" s="1"/>
  <c r="AJ140" i="4"/>
  <c r="AJ146" i="4" s="1"/>
  <c r="Y36" i="4"/>
  <c r="Y42" i="4" s="1"/>
  <c r="P36" i="4"/>
  <c r="P42" i="4" s="1"/>
  <c r="G36" i="4"/>
  <c r="G42" i="4" s="1"/>
  <c r="AS36" i="4"/>
  <c r="AS42" i="4" s="1"/>
  <c r="AB36" i="4"/>
  <c r="AB42" i="4" s="1"/>
  <c r="S36" i="4"/>
  <c r="S42" i="4" s="1"/>
  <c r="J36" i="4"/>
  <c r="J42" i="4" s="1"/>
  <c r="AV356" i="4"/>
  <c r="AV362" i="4" s="1"/>
  <c r="AM356" i="4"/>
  <c r="AM362" i="4" s="1"/>
  <c r="AD356" i="4"/>
  <c r="AD362" i="4" s="1"/>
  <c r="M356" i="4"/>
  <c r="M362" i="4" s="1"/>
  <c r="AY356" i="4"/>
  <c r="AY362" i="4" s="1"/>
  <c r="AP356" i="4"/>
  <c r="AP362" i="4" s="1"/>
  <c r="AG356" i="4"/>
  <c r="AG362" i="4" s="1"/>
  <c r="L276" i="4"/>
  <c r="L282" i="4" s="1"/>
  <c r="J276" i="4"/>
  <c r="J282" i="4" s="1"/>
  <c r="AI276" i="4"/>
  <c r="AI282" i="4" s="1"/>
  <c r="BE276" i="4"/>
  <c r="BE282" i="4" s="1"/>
  <c r="AV276" i="4"/>
  <c r="AV282" i="4" s="1"/>
  <c r="AM276" i="4"/>
  <c r="AM282" i="4" s="1"/>
  <c r="AC276" i="4"/>
  <c r="AC282" i="4" s="1"/>
  <c r="O212" i="4"/>
  <c r="O218" i="4" s="1"/>
  <c r="BA212" i="4"/>
  <c r="BA218" i="4" s="1"/>
  <c r="AJ212" i="4"/>
  <c r="AJ218" i="4" s="1"/>
  <c r="AA212" i="4"/>
  <c r="AA218" i="4" s="1"/>
  <c r="R212" i="4"/>
  <c r="R218" i="4" s="1"/>
  <c r="I212" i="4"/>
  <c r="I218" i="4" s="1"/>
  <c r="S100" i="4"/>
  <c r="S106" i="4" s="1"/>
  <c r="AK100" i="4"/>
  <c r="AK106" i="4" s="1"/>
  <c r="T100" i="4"/>
  <c r="T106" i="4" s="1"/>
  <c r="J100" i="4"/>
  <c r="J106" i="4" s="1"/>
  <c r="BD100" i="4"/>
  <c r="BD106" i="4" s="1"/>
  <c r="BB100" i="4"/>
  <c r="BB106" i="4" s="1"/>
  <c r="AW12" i="4"/>
  <c r="AW18" i="4" s="1"/>
  <c r="Z12" i="4"/>
  <c r="Z18" i="4" s="1"/>
  <c r="AT12" i="4"/>
  <c r="AT18" i="4" s="1"/>
  <c r="K12" i="4"/>
  <c r="K18" i="4" s="1"/>
  <c r="AE12" i="4"/>
  <c r="AE18" i="4" s="1"/>
  <c r="BA12" i="4"/>
  <c r="BA18" i="4" s="1"/>
  <c r="AJ12" i="4"/>
  <c r="AJ18" i="4" s="1"/>
  <c r="AZ116" i="4"/>
  <c r="AZ122" i="4" s="1"/>
  <c r="AQ116" i="4"/>
  <c r="AQ122" i="4" s="1"/>
  <c r="AH116" i="4"/>
  <c r="AH122" i="4" s="1"/>
  <c r="Y116" i="4"/>
  <c r="Y122" i="4" s="1"/>
  <c r="P116" i="4"/>
  <c r="P122" i="4" s="1"/>
  <c r="G116" i="4"/>
  <c r="G122" i="4" s="1"/>
  <c r="AW404" i="4"/>
  <c r="AW410" i="4" s="1"/>
  <c r="AN404" i="4"/>
  <c r="AN410" i="4" s="1"/>
  <c r="AE404" i="4"/>
  <c r="AE410" i="4" s="1"/>
  <c r="BA404" i="4"/>
  <c r="BA410" i="4" s="1"/>
  <c r="AJ404" i="4"/>
  <c r="AJ410" i="4" s="1"/>
  <c r="AA404" i="4"/>
  <c r="AA410" i="4" s="1"/>
  <c r="R404" i="4"/>
  <c r="R410" i="4" s="1"/>
  <c r="J332" i="4"/>
  <c r="J338" i="4" s="1"/>
  <c r="BD332" i="4"/>
  <c r="BD338" i="4" s="1"/>
  <c r="AU332" i="4"/>
  <c r="AU338" i="4" s="1"/>
  <c r="AL332" i="4"/>
  <c r="AL338" i="4" s="1"/>
  <c r="U332" i="4"/>
  <c r="U338" i="4" s="1"/>
  <c r="BG332" i="4"/>
  <c r="BG338" i="4" s="1"/>
  <c r="N252" i="4"/>
  <c r="N258" i="4" s="1"/>
  <c r="AB252" i="4"/>
  <c r="AB258" i="4" s="1"/>
  <c r="S252" i="4"/>
  <c r="S258" i="4" s="1"/>
  <c r="J252" i="4"/>
  <c r="J258" i="4" s="1"/>
  <c r="BD252" i="4"/>
  <c r="BD258" i="4" s="1"/>
  <c r="AU252" i="4"/>
  <c r="AU258" i="4" s="1"/>
  <c r="AK252" i="4"/>
  <c r="AK258" i="4" s="1"/>
  <c r="T172" i="4"/>
  <c r="T178" i="4" s="1"/>
  <c r="K172" i="4"/>
  <c r="K178" i="4" s="1"/>
  <c r="BE172" i="4"/>
  <c r="BE178" i="4" s="1"/>
  <c r="AV172" i="4"/>
  <c r="AV178" i="4" s="1"/>
  <c r="AM172" i="4"/>
  <c r="AM178" i="4" s="1"/>
  <c r="AD172" i="4"/>
  <c r="AD178" i="4" s="1"/>
  <c r="M172" i="4"/>
  <c r="M178" i="4" s="1"/>
  <c r="AQ324" i="4"/>
  <c r="AQ330" i="4" s="1"/>
  <c r="AH244" i="4"/>
  <c r="AH250" i="4" s="1"/>
  <c r="P244" i="4"/>
  <c r="P250" i="4" s="1"/>
  <c r="G244" i="4"/>
  <c r="G250" i="4" s="1"/>
  <c r="BC164" i="4"/>
  <c r="BC170" i="4" s="1"/>
  <c r="AT164" i="4"/>
  <c r="AT170" i="4" s="1"/>
  <c r="AC164" i="4"/>
  <c r="AC170" i="4" s="1"/>
  <c r="L164" i="4"/>
  <c r="L170" i="4" s="1"/>
  <c r="AP380" i="4"/>
  <c r="AP386" i="4" s="1"/>
  <c r="AG380" i="4"/>
  <c r="AG386" i="4" s="1"/>
  <c r="X380" i="4"/>
  <c r="X386" i="4" s="1"/>
  <c r="O380" i="4"/>
  <c r="O386" i="4" s="1"/>
  <c r="BA380" i="4"/>
  <c r="BA386" i="4" s="1"/>
  <c r="AJ380" i="4"/>
  <c r="AJ386" i="4" s="1"/>
  <c r="AA380" i="4"/>
  <c r="AA386" i="4" s="1"/>
  <c r="P316" i="4"/>
  <c r="P322" i="4" s="1"/>
  <c r="G316" i="4"/>
  <c r="G322" i="4" s="1"/>
  <c r="AS316" i="4"/>
  <c r="AS322" i="4" s="1"/>
  <c r="AB316" i="4"/>
  <c r="AB322" i="4" s="1"/>
  <c r="S316" i="4"/>
  <c r="S322" i="4" s="1"/>
  <c r="J316" i="4"/>
  <c r="J322" i="4" s="1"/>
  <c r="BA236" i="4"/>
  <c r="BA242" i="4" s="1"/>
  <c r="AJ236" i="4"/>
  <c r="AJ242" i="4" s="1"/>
  <c r="AA236" i="4"/>
  <c r="AA242" i="4" s="1"/>
  <c r="R236" i="4"/>
  <c r="R242" i="4" s="1"/>
  <c r="I236" i="4"/>
  <c r="I242" i="4" s="1"/>
  <c r="BC236" i="4"/>
  <c r="BC242" i="4" s="1"/>
  <c r="AT236" i="4"/>
  <c r="AT242" i="4" s="1"/>
  <c r="AN156" i="4"/>
  <c r="AN162" i="4" s="1"/>
  <c r="AE156" i="4"/>
  <c r="AE162" i="4" s="1"/>
  <c r="V156" i="4"/>
  <c r="V162" i="4" s="1"/>
  <c r="AZ156" i="4"/>
  <c r="AZ162" i="4" s="1"/>
  <c r="AQ156" i="4"/>
  <c r="AQ162" i="4" s="1"/>
  <c r="AH156" i="4"/>
  <c r="AH162" i="4" s="1"/>
  <c r="Y156" i="4"/>
  <c r="Y162" i="4" s="1"/>
  <c r="AA20" i="4"/>
  <c r="AA26" i="4" s="1"/>
  <c r="AK20" i="4"/>
  <c r="AK26" i="4" s="1"/>
  <c r="AG20" i="4"/>
  <c r="AG26" i="4" s="1"/>
  <c r="AY20" i="4"/>
  <c r="AY26" i="4" s="1"/>
  <c r="Z20" i="4"/>
  <c r="Z26" i="4" s="1"/>
  <c r="AU20" i="4"/>
  <c r="AU26" i="4" s="1"/>
  <c r="AL20" i="4"/>
  <c r="AL26" i="4" s="1"/>
  <c r="AP124" i="4"/>
  <c r="AP130" i="4" s="1"/>
  <c r="BD124" i="4"/>
  <c r="BD130" i="4" s="1"/>
  <c r="H124" i="4"/>
  <c r="H130" i="4" s="1"/>
  <c r="BB124" i="4"/>
  <c r="BB130" i="4" s="1"/>
  <c r="T124" i="4"/>
  <c r="T130" i="4" s="1"/>
  <c r="I124" i="4"/>
  <c r="I130" i="4" s="1"/>
  <c r="H372" i="4"/>
  <c r="H378" i="4" s="1"/>
  <c r="BB372" i="4"/>
  <c r="BB378" i="4" s="1"/>
  <c r="AK372" i="4"/>
  <c r="AK378" i="4" s="1"/>
  <c r="T372" i="4"/>
  <c r="T378" i="4" s="1"/>
  <c r="K372" i="4"/>
  <c r="K378" i="4" s="1"/>
  <c r="BE372" i="4"/>
  <c r="BE378" i="4" s="1"/>
  <c r="AT308" i="4"/>
  <c r="AT314" i="4" s="1"/>
  <c r="AC308" i="4"/>
  <c r="AC314" i="4" s="1"/>
  <c r="L308" i="4"/>
  <c r="L314" i="4" s="1"/>
  <c r="BF308" i="4"/>
  <c r="BF314" i="4" s="1"/>
  <c r="AW308" i="4"/>
  <c r="AW314" i="4" s="1"/>
  <c r="AN308" i="4"/>
  <c r="AN314" i="4" s="1"/>
  <c r="AE308" i="4"/>
  <c r="AE314" i="4" s="1"/>
  <c r="AA228" i="4"/>
  <c r="AA234" i="4" s="1"/>
  <c r="R228" i="4"/>
  <c r="R234" i="4" s="1"/>
  <c r="I228" i="4"/>
  <c r="I234" i="4" s="1"/>
  <c r="BC228" i="4"/>
  <c r="BC234" i="4" s="1"/>
  <c r="AT228" i="4"/>
  <c r="AT234" i="4" s="1"/>
  <c r="AC228" i="4"/>
  <c r="AC234" i="4" s="1"/>
  <c r="L228" i="4"/>
  <c r="L234" i="4" s="1"/>
  <c r="AS148" i="4"/>
  <c r="AS154" i="4" s="1"/>
  <c r="AB148" i="4"/>
  <c r="AB154" i="4" s="1"/>
  <c r="S148" i="4"/>
  <c r="S154" i="4" s="1"/>
  <c r="J148" i="4"/>
  <c r="J154" i="4" s="1"/>
  <c r="BD148" i="4"/>
  <c r="BD154" i="4" s="1"/>
  <c r="AU148" i="4"/>
  <c r="AU154" i="4" s="1"/>
  <c r="U60" i="4"/>
  <c r="U66" i="4" s="1"/>
  <c r="BG60" i="4"/>
  <c r="BG66" i="4" s="1"/>
  <c r="AX60" i="4"/>
  <c r="AX66" i="4" s="1"/>
  <c r="AO60" i="4"/>
  <c r="AO66" i="4" s="1"/>
  <c r="AF60" i="4"/>
  <c r="AF66" i="4" s="1"/>
  <c r="W60" i="4"/>
  <c r="W66" i="4" s="1"/>
  <c r="N60" i="4"/>
  <c r="N66" i="4" s="1"/>
  <c r="AE364" i="4"/>
  <c r="AE370" i="4" s="1"/>
  <c r="BE364" i="4"/>
  <c r="BE370" i="4" s="1"/>
  <c r="BB364" i="4"/>
  <c r="BB370" i="4" s="1"/>
  <c r="AP364" i="4"/>
  <c r="AP370" i="4" s="1"/>
  <c r="AF364" i="4"/>
  <c r="AF370" i="4" s="1"/>
  <c r="T364" i="4"/>
  <c r="T370" i="4" s="1"/>
  <c r="K364" i="4"/>
  <c r="K370" i="4" s="1"/>
  <c r="AY300" i="4"/>
  <c r="AY306" i="4" s="1"/>
  <c r="AH300" i="4"/>
  <c r="AH306" i="4" s="1"/>
  <c r="N300" i="4"/>
  <c r="N306" i="4" s="1"/>
  <c r="AU300" i="4"/>
  <c r="AU306" i="4" s="1"/>
  <c r="AD300" i="4"/>
  <c r="AD306" i="4" s="1"/>
  <c r="G300" i="4"/>
  <c r="G306" i="4" s="1"/>
  <c r="AW220" i="4"/>
  <c r="AW226" i="4" s="1"/>
  <c r="AN220" i="4"/>
  <c r="AN226" i="4" s="1"/>
  <c r="AE220" i="4"/>
  <c r="AE226" i="4" s="1"/>
  <c r="V220" i="4"/>
  <c r="V226" i="4" s="1"/>
  <c r="AZ220" i="4"/>
  <c r="AZ226" i="4" s="1"/>
  <c r="AQ220" i="4"/>
  <c r="AQ226" i="4" s="1"/>
  <c r="AH220" i="4"/>
  <c r="AH226" i="4" s="1"/>
  <c r="P140" i="4"/>
  <c r="P146" i="4" s="1"/>
  <c r="G140" i="4"/>
  <c r="G146" i="4" s="1"/>
  <c r="AS140" i="4"/>
  <c r="AS146" i="4" s="1"/>
  <c r="AB140" i="4"/>
  <c r="AB146" i="4" s="1"/>
  <c r="S140" i="4"/>
  <c r="S146" i="4" s="1"/>
  <c r="J140" i="4"/>
  <c r="J146" i="4" s="1"/>
  <c r="Q36" i="4"/>
  <c r="Q42" i="4" s="1"/>
  <c r="H36" i="4"/>
  <c r="H42" i="4" s="1"/>
  <c r="BB36" i="4"/>
  <c r="BB42" i="4" s="1"/>
  <c r="AK36" i="4"/>
  <c r="AK42" i="4" s="1"/>
  <c r="T36" i="4"/>
  <c r="T42" i="4" s="1"/>
  <c r="K36" i="4"/>
  <c r="K42" i="4" s="1"/>
  <c r="N89" i="4"/>
  <c r="V89" i="4"/>
  <c r="AD89" i="4"/>
  <c r="AL89" i="4"/>
  <c r="AT89" i="4"/>
  <c r="BB89" i="4"/>
  <c r="G89" i="4"/>
  <c r="O89" i="4"/>
  <c r="W89" i="4"/>
  <c r="AE89" i="4"/>
  <c r="AM89" i="4"/>
  <c r="AU89" i="4"/>
  <c r="BC89" i="4"/>
  <c r="H89" i="4"/>
  <c r="P89" i="4"/>
  <c r="X89" i="4"/>
  <c r="AF89" i="4"/>
  <c r="AN89" i="4"/>
  <c r="AV89" i="4"/>
  <c r="BD89" i="4"/>
  <c r="I89" i="4"/>
  <c r="Q89" i="4"/>
  <c r="Y89" i="4"/>
  <c r="AG89" i="4"/>
  <c r="AO89" i="4"/>
  <c r="AW89" i="4"/>
  <c r="BE89" i="4"/>
  <c r="J89" i="4"/>
  <c r="R89" i="4"/>
  <c r="Z89" i="4"/>
  <c r="AH89" i="4"/>
  <c r="AP89" i="4"/>
  <c r="AX89" i="4"/>
  <c r="BF89" i="4"/>
  <c r="K89" i="4"/>
  <c r="S89" i="4"/>
  <c r="AA89" i="4"/>
  <c r="AI89" i="4"/>
  <c r="AQ89" i="4"/>
  <c r="AY89" i="4"/>
  <c r="BG89" i="4"/>
  <c r="L89" i="4"/>
  <c r="T89" i="4"/>
  <c r="AB89" i="4"/>
  <c r="AJ89" i="4"/>
  <c r="AR89" i="4"/>
  <c r="AZ89" i="4"/>
  <c r="M89" i="4"/>
  <c r="U89" i="4"/>
  <c r="AC89" i="4"/>
  <c r="AK89" i="4"/>
  <c r="AS89" i="4"/>
  <c r="BA89" i="4"/>
  <c r="F89" i="4"/>
  <c r="AN356" i="4"/>
  <c r="AN362" i="4" s="1"/>
  <c r="AE356" i="4"/>
  <c r="AE362" i="4" s="1"/>
  <c r="V356" i="4"/>
  <c r="V362" i="4" s="1"/>
  <c r="AZ356" i="4"/>
  <c r="AZ362" i="4" s="1"/>
  <c r="AQ356" i="4"/>
  <c r="AQ362" i="4" s="1"/>
  <c r="AH356" i="4"/>
  <c r="AH362" i="4" s="1"/>
  <c r="Y356" i="4"/>
  <c r="Y362" i="4" s="1"/>
  <c r="BG276" i="4"/>
  <c r="BG282" i="4" s="1"/>
  <c r="BB276" i="4"/>
  <c r="BB282" i="4" s="1"/>
  <c r="S276" i="4"/>
  <c r="S282" i="4" s="1"/>
  <c r="AW276" i="4"/>
  <c r="AW282" i="4" s="1"/>
  <c r="AN276" i="4"/>
  <c r="AN282" i="4" s="1"/>
  <c r="AE276" i="4"/>
  <c r="AE282" i="4" s="1"/>
  <c r="U276" i="4"/>
  <c r="U282" i="4" s="1"/>
  <c r="G212" i="4"/>
  <c r="G218" i="4" s="1"/>
  <c r="AS212" i="4"/>
  <c r="AS218" i="4" s="1"/>
  <c r="AB212" i="4"/>
  <c r="AB218" i="4" s="1"/>
  <c r="S212" i="4"/>
  <c r="S218" i="4" s="1"/>
  <c r="J212" i="4"/>
  <c r="J218" i="4" s="1"/>
  <c r="BD212" i="4"/>
  <c r="BD218" i="4" s="1"/>
  <c r="AI100" i="4"/>
  <c r="AI106" i="4" s="1"/>
  <c r="AU100" i="4"/>
  <c r="AU106" i="4" s="1"/>
  <c r="AC100" i="4"/>
  <c r="AC106" i="4" s="1"/>
  <c r="L100" i="4"/>
  <c r="L106" i="4" s="1"/>
  <c r="BE100" i="4"/>
  <c r="BE106" i="4" s="1"/>
  <c r="AV100" i="4"/>
  <c r="AV106" i="4" s="1"/>
  <c r="AT100" i="4"/>
  <c r="AT106" i="4" s="1"/>
  <c r="AM12" i="4"/>
  <c r="AM18" i="4" s="1"/>
  <c r="P12" i="4"/>
  <c r="P18" i="4" s="1"/>
  <c r="AH12" i="4"/>
  <c r="AH18" i="4" s="1"/>
  <c r="BB12" i="4"/>
  <c r="BB18" i="4" s="1"/>
  <c r="S12" i="4"/>
  <c r="S18" i="4" s="1"/>
  <c r="AS12" i="4"/>
  <c r="AS18" i="4" s="1"/>
  <c r="AB12" i="4"/>
  <c r="AB18" i="4" s="1"/>
  <c r="AR116" i="4"/>
  <c r="AR122" i="4" s="1"/>
  <c r="AI116" i="4"/>
  <c r="AI122" i="4" s="1"/>
  <c r="Z116" i="4"/>
  <c r="Z122" i="4" s="1"/>
  <c r="Q116" i="4"/>
  <c r="Q122" i="4" s="1"/>
  <c r="H116" i="4"/>
  <c r="H122" i="4" s="1"/>
  <c r="BB116" i="4"/>
  <c r="BB122" i="4" s="1"/>
  <c r="AO404" i="4"/>
  <c r="AO410" i="4" s="1"/>
  <c r="AF404" i="4"/>
  <c r="AF410" i="4" s="1"/>
  <c r="W404" i="4"/>
  <c r="W410" i="4" s="1"/>
  <c r="AS404" i="4"/>
  <c r="AS410" i="4" s="1"/>
  <c r="AB404" i="4"/>
  <c r="AB410" i="4" s="1"/>
  <c r="S404" i="4"/>
  <c r="S410" i="4" s="1"/>
  <c r="J404" i="4"/>
  <c r="J410" i="4" s="1"/>
  <c r="BE332" i="4"/>
  <c r="BE338" i="4" s="1"/>
  <c r="AV332" i="4"/>
  <c r="AV338" i="4" s="1"/>
  <c r="AM332" i="4"/>
  <c r="AM338" i="4" s="1"/>
  <c r="AD332" i="4"/>
  <c r="AD338" i="4" s="1"/>
  <c r="M332" i="4"/>
  <c r="M338" i="4" s="1"/>
  <c r="AY332" i="4"/>
  <c r="AY338" i="4" s="1"/>
  <c r="BB252" i="4"/>
  <c r="BB258" i="4" s="1"/>
  <c r="T252" i="4"/>
  <c r="T258" i="4" s="1"/>
  <c r="K252" i="4"/>
  <c r="K258" i="4" s="1"/>
  <c r="BE252" i="4"/>
  <c r="BE258" i="4" s="1"/>
  <c r="AV252" i="4"/>
  <c r="AV258" i="4" s="1"/>
  <c r="AM252" i="4"/>
  <c r="AM258" i="4" s="1"/>
  <c r="AC252" i="4"/>
  <c r="AC258" i="4" s="1"/>
  <c r="L172" i="4"/>
  <c r="L178" i="4" s="1"/>
  <c r="BF172" i="4"/>
  <c r="BF178" i="4" s="1"/>
  <c r="AW172" i="4"/>
  <c r="AW178" i="4" s="1"/>
  <c r="AN172" i="4"/>
  <c r="AN178" i="4" s="1"/>
  <c r="AE172" i="4"/>
  <c r="AE178" i="4" s="1"/>
  <c r="V172" i="4"/>
  <c r="V178" i="4" s="1"/>
  <c r="P324" i="4"/>
  <c r="P330" i="4" s="1"/>
  <c r="AF324" i="4"/>
  <c r="AF330" i="4" s="1"/>
  <c r="R324" i="4"/>
  <c r="R330" i="4" s="1"/>
  <c r="BC324" i="4"/>
  <c r="BC330" i="4" s="1"/>
  <c r="AC324" i="4"/>
  <c r="AC330" i="4" s="1"/>
  <c r="AI324" i="4"/>
  <c r="AI330" i="4" s="1"/>
  <c r="BB244" i="4"/>
  <c r="BB250" i="4" s="1"/>
  <c r="T244" i="4"/>
  <c r="T250" i="4" s="1"/>
  <c r="K244" i="4"/>
  <c r="K250" i="4" s="1"/>
  <c r="J164" i="4"/>
  <c r="J170" i="4" s="1"/>
  <c r="BD164" i="4"/>
  <c r="BD170" i="4" s="1"/>
  <c r="AU164" i="4"/>
  <c r="AU170" i="4" s="1"/>
  <c r="AL164" i="4"/>
  <c r="AL170" i="4" s="1"/>
  <c r="U164" i="4"/>
  <c r="U170" i="4" s="1"/>
  <c r="BG164" i="4"/>
  <c r="BG170" i="4" s="1"/>
  <c r="AH380" i="4"/>
  <c r="AH386" i="4" s="1"/>
  <c r="Y380" i="4"/>
  <c r="Y386" i="4" s="1"/>
  <c r="P380" i="4"/>
  <c r="P386" i="4" s="1"/>
  <c r="G380" i="4"/>
  <c r="G386" i="4" s="1"/>
  <c r="AS380" i="4"/>
  <c r="AS386" i="4" s="1"/>
  <c r="AB380" i="4"/>
  <c r="AB386" i="4" s="1"/>
  <c r="S380" i="4"/>
  <c r="S386" i="4" s="1"/>
  <c r="BB316" i="4"/>
  <c r="BB322" i="4" s="1"/>
  <c r="T316" i="4"/>
  <c r="T322" i="4" s="1"/>
  <c r="K316" i="4"/>
  <c r="K322" i="4" s="1"/>
  <c r="BE316" i="4"/>
  <c r="BE322" i="4" s="1"/>
  <c r="AS236" i="4"/>
  <c r="AS242" i="4" s="1"/>
  <c r="AB236" i="4"/>
  <c r="AB242" i="4" s="1"/>
  <c r="S236" i="4"/>
  <c r="S242" i="4" s="1"/>
  <c r="J236" i="4"/>
  <c r="J242" i="4" s="1"/>
  <c r="BD236" i="4"/>
  <c r="BD242" i="4" s="1"/>
  <c r="AU236" i="4"/>
  <c r="AU242" i="4" s="1"/>
  <c r="AL236" i="4"/>
  <c r="AL242" i="4" s="1"/>
  <c r="AF156" i="4"/>
  <c r="AF162" i="4" s="1"/>
  <c r="W156" i="4"/>
  <c r="W162" i="4" s="1"/>
  <c r="N156" i="4"/>
  <c r="N162" i="4" s="1"/>
  <c r="AR156" i="4"/>
  <c r="AR162" i="4" s="1"/>
  <c r="AI156" i="4"/>
  <c r="AI162" i="4" s="1"/>
  <c r="Z156" i="4"/>
  <c r="Z162" i="4" s="1"/>
  <c r="Q156" i="4"/>
  <c r="Q162" i="4" s="1"/>
  <c r="R20" i="4"/>
  <c r="R26" i="4" s="1"/>
  <c r="BD20" i="4"/>
  <c r="BD26" i="4" s="1"/>
  <c r="U20" i="4"/>
  <c r="U26" i="4" s="1"/>
  <c r="AO20" i="4"/>
  <c r="AO26" i="4" s="1"/>
  <c r="P20" i="4"/>
  <c r="P26" i="4" s="1"/>
  <c r="AM20" i="4"/>
  <c r="AM26" i="4" s="1"/>
  <c r="AD20" i="4"/>
  <c r="AD26" i="4" s="1"/>
  <c r="S124" i="4"/>
  <c r="S130" i="4" s="1"/>
  <c r="AH124" i="4"/>
  <c r="AH130" i="4" s="1"/>
  <c r="BC124" i="4"/>
  <c r="BC130" i="4" s="1"/>
  <c r="AT124" i="4"/>
  <c r="AT130" i="4" s="1"/>
  <c r="AC124" i="4"/>
  <c r="AC130" i="4" s="1"/>
  <c r="L124" i="4"/>
  <c r="L130" i="4" s="1"/>
  <c r="BC372" i="4"/>
  <c r="BC378" i="4" s="1"/>
  <c r="AT372" i="4"/>
  <c r="AT378" i="4" s="1"/>
  <c r="AC372" i="4"/>
  <c r="AC378" i="4" s="1"/>
  <c r="L372" i="4"/>
  <c r="L378" i="4" s="1"/>
  <c r="BF372" i="4"/>
  <c r="BF378" i="4" s="1"/>
  <c r="AW372" i="4"/>
  <c r="AW378" i="4" s="1"/>
  <c r="AL308" i="4"/>
  <c r="AL314" i="4" s="1"/>
  <c r="U308" i="4"/>
  <c r="U314" i="4" s="1"/>
  <c r="BG308" i="4"/>
  <c r="BG314" i="4" s="1"/>
  <c r="AX308" i="4"/>
  <c r="AX314" i="4" s="1"/>
  <c r="AO308" i="4"/>
  <c r="AO314" i="4" s="1"/>
  <c r="AF308" i="4"/>
  <c r="AF314" i="4" s="1"/>
  <c r="W308" i="4"/>
  <c r="W314" i="4" s="1"/>
  <c r="S228" i="4"/>
  <c r="S234" i="4" s="1"/>
  <c r="J228" i="4"/>
  <c r="J234" i="4" s="1"/>
  <c r="BD228" i="4"/>
  <c r="BD234" i="4" s="1"/>
  <c r="AU228" i="4"/>
  <c r="AU234" i="4" s="1"/>
  <c r="AL228" i="4"/>
  <c r="AL234" i="4" s="1"/>
  <c r="U228" i="4"/>
  <c r="U234" i="4" s="1"/>
  <c r="BB148" i="4"/>
  <c r="BB154" i="4" s="1"/>
  <c r="AK148" i="4"/>
  <c r="AK154" i="4" s="1"/>
  <c r="T148" i="4"/>
  <c r="T154" i="4" s="1"/>
  <c r="K148" i="4"/>
  <c r="K154" i="4" s="1"/>
  <c r="BE148" i="4"/>
  <c r="BE154" i="4" s="1"/>
  <c r="AV148" i="4"/>
  <c r="AV154" i="4" s="1"/>
  <c r="AM148" i="4"/>
  <c r="AM154" i="4" s="1"/>
  <c r="M60" i="4"/>
  <c r="M66" i="4" s="1"/>
  <c r="AY60" i="4"/>
  <c r="AY66" i="4" s="1"/>
  <c r="AP60" i="4"/>
  <c r="AP66" i="4" s="1"/>
  <c r="AG60" i="4"/>
  <c r="AG66" i="4" s="1"/>
  <c r="X60" i="4"/>
  <c r="X66" i="4" s="1"/>
  <c r="O60" i="4"/>
  <c r="O66" i="4" s="1"/>
  <c r="O364" i="4"/>
  <c r="O370" i="4" s="1"/>
  <c r="AO364" i="4"/>
  <c r="AO370" i="4" s="1"/>
  <c r="AL364" i="4"/>
  <c r="AL370" i="4" s="1"/>
  <c r="AH364" i="4"/>
  <c r="AH370" i="4" s="1"/>
  <c r="X364" i="4"/>
  <c r="X370" i="4" s="1"/>
  <c r="L364" i="4"/>
  <c r="L370" i="4" s="1"/>
  <c r="AQ300" i="4"/>
  <c r="AQ306" i="4" s="1"/>
  <c r="Y300" i="4"/>
  <c r="Y306" i="4" s="1"/>
  <c r="BD300" i="4"/>
  <c r="BD306" i="4" s="1"/>
  <c r="AM300" i="4"/>
  <c r="AM306" i="4" s="1"/>
  <c r="T300" i="4"/>
  <c r="T306" i="4" s="1"/>
  <c r="Q300" i="4"/>
  <c r="Q306" i="4" s="1"/>
  <c r="AO220" i="4"/>
  <c r="AO226" i="4" s="1"/>
  <c r="AF220" i="4"/>
  <c r="AF226" i="4" s="1"/>
  <c r="W220" i="4"/>
  <c r="W226" i="4" s="1"/>
  <c r="N220" i="4"/>
  <c r="N226" i="4" s="1"/>
  <c r="AR220" i="4"/>
  <c r="AR226" i="4" s="1"/>
  <c r="AI220" i="4"/>
  <c r="AI226" i="4" s="1"/>
  <c r="Z220" i="4"/>
  <c r="Z226" i="4" s="1"/>
  <c r="BB140" i="4"/>
  <c r="BB146" i="4" s="1"/>
  <c r="T140" i="4"/>
  <c r="T146" i="4" s="1"/>
  <c r="K140" i="4"/>
  <c r="K146" i="4" s="1"/>
  <c r="I36" i="4"/>
  <c r="I42" i="4" s="1"/>
  <c r="BC36" i="4"/>
  <c r="BC42" i="4" s="1"/>
  <c r="AT36" i="4"/>
  <c r="AT42" i="4" s="1"/>
  <c r="AC36" i="4"/>
  <c r="AC42" i="4" s="1"/>
  <c r="L36" i="4"/>
  <c r="L42" i="4" s="1"/>
  <c r="BF36" i="4"/>
  <c r="BF42" i="4" s="1"/>
  <c r="K81" i="4" a="1"/>
  <c r="K81" i="4" s="1"/>
  <c r="S81" i="4" a="1"/>
  <c r="S81" i="4" s="1"/>
  <c r="AA81" i="4" a="1"/>
  <c r="AA81" i="4" s="1"/>
  <c r="AI81" i="4" a="1"/>
  <c r="AI81" i="4" s="1"/>
  <c r="AQ81" i="4" a="1"/>
  <c r="AQ81" i="4" s="1"/>
  <c r="AY81" i="4" a="1"/>
  <c r="AY81" i="4" s="1"/>
  <c r="BG81" i="4" a="1"/>
  <c r="BG81" i="4" s="1"/>
  <c r="L81" i="4" a="1"/>
  <c r="L81" i="4" s="1"/>
  <c r="T81" i="4" a="1"/>
  <c r="T81" i="4" s="1"/>
  <c r="AB81" i="4" a="1"/>
  <c r="AB81" i="4" s="1"/>
  <c r="AJ81" i="4" a="1"/>
  <c r="AJ81" i="4" s="1"/>
  <c r="AR81" i="4" a="1"/>
  <c r="AR81" i="4" s="1"/>
  <c r="AZ81" i="4" a="1"/>
  <c r="AZ81" i="4" s="1"/>
  <c r="G81" i="4" a="1"/>
  <c r="G81" i="4" s="1"/>
  <c r="O81" i="4" a="1"/>
  <c r="O81" i="4" s="1"/>
  <c r="W81" i="4" a="1"/>
  <c r="W81" i="4" s="1"/>
  <c r="AE81" i="4" a="1"/>
  <c r="AE81" i="4" s="1"/>
  <c r="AM81" i="4" a="1"/>
  <c r="AM81" i="4" s="1"/>
  <c r="AU81" i="4" a="1"/>
  <c r="AU81" i="4" s="1"/>
  <c r="BC81" i="4" a="1"/>
  <c r="BC81" i="4" s="1"/>
  <c r="H81" i="4" a="1"/>
  <c r="H81" i="4" s="1"/>
  <c r="P81" i="4" a="1"/>
  <c r="P81" i="4" s="1"/>
  <c r="X81" i="4" a="1"/>
  <c r="X81" i="4" s="1"/>
  <c r="AF81" i="4" a="1"/>
  <c r="AF81" i="4" s="1"/>
  <c r="AN81" i="4" a="1"/>
  <c r="AN81" i="4" s="1"/>
  <c r="AV81" i="4" a="1"/>
  <c r="AV81" i="4" s="1"/>
  <c r="BD81" i="4" a="1"/>
  <c r="BD81" i="4" s="1"/>
  <c r="I81" i="4" a="1"/>
  <c r="I81" i="4" s="1"/>
  <c r="Q81" i="4" a="1"/>
  <c r="Q81" i="4" s="1"/>
  <c r="Y81" i="4" a="1"/>
  <c r="Y81" i="4" s="1"/>
  <c r="AG81" i="4" a="1"/>
  <c r="AG81" i="4" s="1"/>
  <c r="AO81" i="4" a="1"/>
  <c r="AO81" i="4" s="1"/>
  <c r="AW81" i="4" a="1"/>
  <c r="AW81" i="4" s="1"/>
  <c r="BE81" i="4" a="1"/>
  <c r="BE81" i="4" s="1"/>
  <c r="J81" i="4" a="1"/>
  <c r="J81" i="4" s="1"/>
  <c r="R81" i="4" a="1"/>
  <c r="R81" i="4" s="1"/>
  <c r="Z81" i="4" a="1"/>
  <c r="Z81" i="4" s="1"/>
  <c r="AH81" i="4" a="1"/>
  <c r="AH81" i="4" s="1"/>
  <c r="AP81" i="4" a="1"/>
  <c r="AP81" i="4" s="1"/>
  <c r="AX81" i="4" a="1"/>
  <c r="AX81" i="4" s="1"/>
  <c r="BF81" i="4" a="1"/>
  <c r="BF81" i="4" s="1"/>
  <c r="U81" i="4" a="1"/>
  <c r="U81" i="4" s="1"/>
  <c r="BA81" i="4" a="1"/>
  <c r="BA81" i="4" s="1"/>
  <c r="V81" i="4" a="1"/>
  <c r="V81" i="4" s="1"/>
  <c r="BB81" i="4" a="1"/>
  <c r="BB81" i="4" s="1"/>
  <c r="AC81" i="4" a="1"/>
  <c r="AC81" i="4" s="1"/>
  <c r="AD81" i="4" a="1"/>
  <c r="AD81" i="4" s="1"/>
  <c r="AK81" i="4" a="1"/>
  <c r="AK81" i="4" s="1"/>
  <c r="AL81" i="4" a="1"/>
  <c r="AL81" i="4" s="1"/>
  <c r="M81" i="4" a="1"/>
  <c r="M81" i="4" s="1"/>
  <c r="AS81" i="4" a="1"/>
  <c r="AS81" i="4" s="1"/>
  <c r="N81" i="4" a="1"/>
  <c r="N81" i="4" s="1"/>
  <c r="AT81" i="4" a="1"/>
  <c r="AT81" i="4" s="1"/>
  <c r="F81" i="4" a="1"/>
  <c r="F81" i="4" s="1"/>
  <c r="AF356" i="4"/>
  <c r="AF362" i="4" s="1"/>
  <c r="W356" i="4"/>
  <c r="W362" i="4" s="1"/>
  <c r="N356" i="4"/>
  <c r="N362" i="4" s="1"/>
  <c r="AR356" i="4"/>
  <c r="AR362" i="4" s="1"/>
  <c r="AI356" i="4"/>
  <c r="AI362" i="4" s="1"/>
  <c r="Z356" i="4"/>
  <c r="Z362" i="4" s="1"/>
  <c r="Q356" i="4"/>
  <c r="Q362" i="4" s="1"/>
  <c r="AQ276" i="4"/>
  <c r="AQ282" i="4" s="1"/>
  <c r="AL276" i="4"/>
  <c r="AL282" i="4" s="1"/>
  <c r="AX276" i="4"/>
  <c r="AX282" i="4" s="1"/>
  <c r="AO276" i="4"/>
  <c r="AO282" i="4" s="1"/>
  <c r="AF276" i="4"/>
  <c r="AF282" i="4" s="1"/>
  <c r="W276" i="4"/>
  <c r="W282" i="4" s="1"/>
  <c r="M276" i="4"/>
  <c r="M282" i="4" s="1"/>
  <c r="BB212" i="4"/>
  <c r="BB218" i="4" s="1"/>
  <c r="AK212" i="4"/>
  <c r="AK218" i="4" s="1"/>
  <c r="T212" i="4"/>
  <c r="T218" i="4" s="1"/>
  <c r="K212" i="4"/>
  <c r="K218" i="4" s="1"/>
  <c r="BE212" i="4"/>
  <c r="BE218" i="4" s="1"/>
  <c r="AV212" i="4"/>
  <c r="AV218" i="4" s="1"/>
  <c r="AE100" i="4"/>
  <c r="AE106" i="4" s="1"/>
  <c r="O100" i="4"/>
  <c r="O106" i="4" s="1"/>
  <c r="U100" i="4"/>
  <c r="U106" i="4" s="1"/>
  <c r="BF100" i="4"/>
  <c r="BF106" i="4" s="1"/>
  <c r="AW100" i="4"/>
  <c r="AW106" i="4" s="1"/>
  <c r="AN100" i="4"/>
  <c r="AN106" i="4" s="1"/>
  <c r="AL100" i="4"/>
  <c r="AL106" i="4" s="1"/>
  <c r="AA12" i="4"/>
  <c r="AA18" i="4" s="1"/>
  <c r="BE12" i="4"/>
  <c r="BE18" i="4" s="1"/>
  <c r="X12" i="4"/>
  <c r="X18" i="4" s="1"/>
  <c r="AP12" i="4"/>
  <c r="AP18" i="4" s="1"/>
  <c r="I12" i="4"/>
  <c r="I18" i="4" s="1"/>
  <c r="AK12" i="4"/>
  <c r="AK18" i="4" s="1"/>
  <c r="T12" i="4"/>
  <c r="T18" i="4" s="1"/>
  <c r="BA116" i="4"/>
  <c r="BA122" i="4" s="1"/>
  <c r="AJ116" i="4"/>
  <c r="AJ122" i="4" s="1"/>
  <c r="AA116" i="4"/>
  <c r="AA122" i="4" s="1"/>
  <c r="R116" i="4"/>
  <c r="R122" i="4" s="1"/>
  <c r="I116" i="4"/>
  <c r="I122" i="4" s="1"/>
  <c r="BC116" i="4"/>
  <c r="BC122" i="4" s="1"/>
  <c r="AT116" i="4"/>
  <c r="AT122" i="4" s="1"/>
  <c r="AJ295" i="4" a="1"/>
  <c r="AJ295" i="4" s="1"/>
  <c r="AK295" i="4" a="1"/>
  <c r="AK295" i="4" s="1"/>
  <c r="V295" i="4" a="1"/>
  <c r="V295" i="4" s="1"/>
  <c r="AU295" i="4" a="1"/>
  <c r="AU295" i="4" s="1"/>
  <c r="AG295" i="4" a="1"/>
  <c r="AG295" i="4" s="1"/>
  <c r="AY295" i="4" a="1"/>
  <c r="AY295" i="4" s="1"/>
  <c r="BG295" i="4" a="1"/>
  <c r="BG295" i="4" s="1"/>
  <c r="AQ295" i="4" a="1"/>
  <c r="AQ295" i="4" s="1"/>
  <c r="AW295" i="4" a="1"/>
  <c r="AW295" i="4" s="1"/>
  <c r="AM295" i="4" a="1"/>
  <c r="AM295" i="4" s="1"/>
  <c r="BD295" i="4" a="1"/>
  <c r="BD295" i="4" s="1"/>
  <c r="AX295" i="4" a="1"/>
  <c r="AX295" i="4" s="1"/>
  <c r="BF295" i="4" a="1"/>
  <c r="BF295" i="4" s="1"/>
  <c r="AV295" i="4" a="1"/>
  <c r="AV295" i="4" s="1"/>
  <c r="BC295" i="4" a="1"/>
  <c r="BC295" i="4" s="1"/>
  <c r="AT295" i="4" a="1"/>
  <c r="AT295" i="4" s="1"/>
  <c r="I295" i="4" a="1"/>
  <c r="I295" i="4" s="1"/>
  <c r="BE295" i="4" a="1"/>
  <c r="BE295" i="4" s="1"/>
  <c r="K295" i="4" a="1"/>
  <c r="K295" i="4" s="1"/>
  <c r="F295" i="4" a="1"/>
  <c r="F295" i="4" s="1"/>
  <c r="BB295" i="4" a="1"/>
  <c r="BB295" i="4" s="1"/>
  <c r="U295" i="4" a="1"/>
  <c r="U295" i="4" s="1"/>
  <c r="BA295" i="4" a="1"/>
  <c r="BA295" i="4" s="1"/>
  <c r="X295" i="4" a="1"/>
  <c r="X295" i="4" s="1"/>
  <c r="J295" i="4" a="1"/>
  <c r="J295" i="4" s="1"/>
  <c r="AI295" i="4" a="1"/>
  <c r="AI295" i="4" s="1"/>
  <c r="L295" i="4" a="1"/>
  <c r="L295" i="4" s="1"/>
  <c r="G295" i="4" a="1"/>
  <c r="G295" i="4" s="1"/>
  <c r="AC295" i="4" a="1"/>
  <c r="AC295" i="4" s="1"/>
  <c r="H295" i="4" a="1"/>
  <c r="H295" i="4" s="1"/>
  <c r="AF295" i="4" a="1"/>
  <c r="AF295" i="4" s="1"/>
  <c r="Q295" i="4" a="1"/>
  <c r="Q295" i="4" s="1"/>
  <c r="AR295" i="4" a="1"/>
  <c r="AR295" i="4" s="1"/>
  <c r="R295" i="4" a="1"/>
  <c r="R295" i="4" s="1"/>
  <c r="M295" i="4" a="1"/>
  <c r="M295" i="4" s="1"/>
  <c r="AL295" i="4" a="1"/>
  <c r="AL295" i="4" s="1"/>
  <c r="O295" i="4" a="1"/>
  <c r="O295" i="4" s="1"/>
  <c r="AO295" i="4" a="1"/>
  <c r="AO295" i="4" s="1"/>
  <c r="AA295" i="4" a="1"/>
  <c r="AA295" i="4" s="1"/>
  <c r="T295" i="4" a="1"/>
  <c r="T295" i="4" s="1"/>
  <c r="Y295" i="4" a="1"/>
  <c r="Y295" i="4" s="1"/>
  <c r="S295" i="4" a="1"/>
  <c r="S295" i="4" s="1"/>
  <c r="AZ295" i="4" a="1"/>
  <c r="AZ295" i="4" s="1"/>
  <c r="W295" i="4" a="1"/>
  <c r="W295" i="4" s="1"/>
  <c r="P295" i="4" a="1"/>
  <c r="P295" i="4" s="1"/>
  <c r="AH295" i="4" a="1"/>
  <c r="AH295" i="4" s="1"/>
  <c r="AB295" i="4" a="1"/>
  <c r="AB295" i="4" s="1"/>
  <c r="AD295" i="4" a="1"/>
  <c r="AD295" i="4" s="1"/>
  <c r="AE295" i="4" a="1"/>
  <c r="AE295" i="4" s="1"/>
  <c r="N295" i="4" a="1"/>
  <c r="N295" i="4" s="1"/>
  <c r="AN295" i="4" a="1"/>
  <c r="AN295" i="4" s="1"/>
  <c r="Z295" i="4" a="1"/>
  <c r="Z295" i="4" s="1"/>
  <c r="AP295" i="4" a="1"/>
  <c r="AP295" i="4" s="1"/>
  <c r="AS295" i="4" a="1"/>
  <c r="AS295" i="4" s="1"/>
  <c r="AG404" i="4"/>
  <c r="AG410" i="4" s="1"/>
  <c r="X404" i="4"/>
  <c r="X410" i="4" s="1"/>
  <c r="O404" i="4"/>
  <c r="O410" i="4" s="1"/>
  <c r="AK404" i="4"/>
  <c r="AK410" i="4" s="1"/>
  <c r="T404" i="4"/>
  <c r="T410" i="4" s="1"/>
  <c r="K404" i="4"/>
  <c r="K410" i="4" s="1"/>
  <c r="BF332" i="4"/>
  <c r="BF338" i="4" s="1"/>
  <c r="AW332" i="4"/>
  <c r="AW338" i="4" s="1"/>
  <c r="AN332" i="4"/>
  <c r="AN338" i="4" s="1"/>
  <c r="AE332" i="4"/>
  <c r="AE338" i="4" s="1"/>
  <c r="V332" i="4"/>
  <c r="V338" i="4" s="1"/>
  <c r="AZ332" i="4"/>
  <c r="AZ338" i="4" s="1"/>
  <c r="AQ332" i="4"/>
  <c r="AQ338" i="4" s="1"/>
  <c r="AT252" i="4"/>
  <c r="AT258" i="4" s="1"/>
  <c r="L252" i="4"/>
  <c r="L258" i="4" s="1"/>
  <c r="BF252" i="4"/>
  <c r="BF258" i="4" s="1"/>
  <c r="AW252" i="4"/>
  <c r="AW258" i="4" s="1"/>
  <c r="AN252" i="4"/>
  <c r="AN258" i="4" s="1"/>
  <c r="AE252" i="4"/>
  <c r="AE258" i="4" s="1"/>
  <c r="U252" i="4"/>
  <c r="U258" i="4" s="1"/>
  <c r="BG172" i="4"/>
  <c r="BG178" i="4" s="1"/>
  <c r="AX172" i="4"/>
  <c r="AX178" i="4" s="1"/>
  <c r="AO172" i="4"/>
  <c r="AO178" i="4" s="1"/>
  <c r="AF172" i="4"/>
  <c r="AF178" i="4" s="1"/>
  <c r="W172" i="4"/>
  <c r="W178" i="4" s="1"/>
  <c r="N172" i="4"/>
  <c r="N178" i="4" s="1"/>
  <c r="R68" i="4"/>
  <c r="R74" i="4" s="1"/>
  <c r="AL68" i="4"/>
  <c r="AL74" i="4" s="1"/>
  <c r="AY388" i="4"/>
  <c r="AY394" i="4" s="1"/>
  <c r="AP388" i="4"/>
  <c r="AP394" i="4" s="1"/>
  <c r="AG388" i="4"/>
  <c r="AG394" i="4" s="1"/>
  <c r="X388" i="4"/>
  <c r="X394" i="4" s="1"/>
  <c r="O388" i="4"/>
  <c r="O394" i="4" s="1"/>
  <c r="BA388" i="4"/>
  <c r="BA394" i="4" s="1"/>
  <c r="BF324" i="4"/>
  <c r="BF330" i="4" s="1"/>
  <c r="AX324" i="4"/>
  <c r="AX330" i="4" s="1"/>
  <c r="BE324" i="4"/>
  <c r="BE330" i="4" s="1"/>
  <c r="AU324" i="4"/>
  <c r="AU330" i="4" s="1"/>
  <c r="AL324" i="4"/>
  <c r="AL330" i="4" s="1"/>
  <c r="U324" i="4"/>
  <c r="U330" i="4" s="1"/>
  <c r="AA324" i="4"/>
  <c r="AA330" i="4" s="1"/>
  <c r="BC244" i="4"/>
  <c r="BC250" i="4" s="1"/>
  <c r="AT244" i="4"/>
  <c r="AT250" i="4" s="1"/>
  <c r="AC244" i="4"/>
  <c r="AC250" i="4" s="1"/>
  <c r="L244" i="4"/>
  <c r="L250" i="4" s="1"/>
  <c r="BE164" i="4"/>
  <c r="BE170" i="4" s="1"/>
  <c r="AV164" i="4"/>
  <c r="AV170" i="4" s="1"/>
  <c r="AD164" i="4"/>
  <c r="AD170" i="4" s="1"/>
  <c r="M164" i="4"/>
  <c r="M170" i="4" s="1"/>
  <c r="Z380" i="4"/>
  <c r="Z386" i="4" s="1"/>
  <c r="Q380" i="4"/>
  <c r="Q386" i="4" s="1"/>
  <c r="H380" i="4"/>
  <c r="H386" i="4" s="1"/>
  <c r="BB380" i="4"/>
  <c r="BB386" i="4" s="1"/>
  <c r="AK380" i="4"/>
  <c r="AK386" i="4" s="1"/>
  <c r="T380" i="4"/>
  <c r="T386" i="4" s="1"/>
  <c r="K380" i="4"/>
  <c r="K386" i="4" s="1"/>
  <c r="BC316" i="4"/>
  <c r="BC322" i="4" s="1"/>
  <c r="AT316" i="4"/>
  <c r="AT322" i="4" s="1"/>
  <c r="AC316" i="4"/>
  <c r="AC322" i="4" s="1"/>
  <c r="L316" i="4"/>
  <c r="L322" i="4" s="1"/>
  <c r="BF316" i="4"/>
  <c r="BF322" i="4" s="1"/>
  <c r="AW316" i="4"/>
  <c r="AW322" i="4" s="1"/>
  <c r="AK236" i="4"/>
  <c r="AK242" i="4" s="1"/>
  <c r="T236" i="4"/>
  <c r="T242" i="4" s="1"/>
  <c r="K236" i="4"/>
  <c r="K242" i="4" s="1"/>
  <c r="BE236" i="4"/>
  <c r="BE242" i="4" s="1"/>
  <c r="AV236" i="4"/>
  <c r="AV242" i="4" s="1"/>
  <c r="AM236" i="4"/>
  <c r="AM242" i="4" s="1"/>
  <c r="AD236" i="4"/>
  <c r="AD242" i="4" s="1"/>
  <c r="X156" i="4"/>
  <c r="X162" i="4" s="1"/>
  <c r="O156" i="4"/>
  <c r="O162" i="4" s="1"/>
  <c r="BA156" i="4"/>
  <c r="BA162" i="4" s="1"/>
  <c r="AJ156" i="4"/>
  <c r="AJ162" i="4" s="1"/>
  <c r="AA156" i="4"/>
  <c r="AA162" i="4" s="1"/>
  <c r="R156" i="4"/>
  <c r="R162" i="4" s="1"/>
  <c r="I156" i="4"/>
  <c r="I162" i="4" s="1"/>
  <c r="BG20" i="4"/>
  <c r="BG26" i="4" s="1"/>
  <c r="AR20" i="4"/>
  <c r="AR26" i="4" s="1"/>
  <c r="K20" i="4"/>
  <c r="K26" i="4" s="1"/>
  <c r="AC20" i="4"/>
  <c r="AC26" i="4" s="1"/>
  <c r="BE20" i="4"/>
  <c r="BE26" i="4" s="1"/>
  <c r="AE20" i="4"/>
  <c r="AE26" i="4" s="1"/>
  <c r="V20" i="4"/>
  <c r="V26" i="4" s="1"/>
  <c r="H87" i="4"/>
  <c r="P87" i="4"/>
  <c r="X87" i="4"/>
  <c r="AF87" i="4"/>
  <c r="AN87" i="4"/>
  <c r="AV87" i="4"/>
  <c r="BD87" i="4"/>
  <c r="I87" i="4"/>
  <c r="Q87" i="4"/>
  <c r="Y87" i="4"/>
  <c r="AG87" i="4"/>
  <c r="AO87" i="4"/>
  <c r="AW87" i="4"/>
  <c r="BE87" i="4"/>
  <c r="J87" i="4"/>
  <c r="R87" i="4"/>
  <c r="Z87" i="4"/>
  <c r="AH87" i="4"/>
  <c r="AP87" i="4"/>
  <c r="AX87" i="4"/>
  <c r="BF87" i="4"/>
  <c r="K87" i="4"/>
  <c r="S87" i="4"/>
  <c r="AA87" i="4"/>
  <c r="AI87" i="4"/>
  <c r="AQ87" i="4"/>
  <c r="AY87" i="4"/>
  <c r="BG87" i="4"/>
  <c r="L87" i="4"/>
  <c r="T87" i="4"/>
  <c r="AB87" i="4"/>
  <c r="AJ87" i="4"/>
  <c r="AR87" i="4"/>
  <c r="AZ87" i="4"/>
  <c r="M87" i="4"/>
  <c r="U87" i="4"/>
  <c r="AC87" i="4"/>
  <c r="AK87" i="4"/>
  <c r="AS87" i="4"/>
  <c r="BA87" i="4"/>
  <c r="N87" i="4"/>
  <c r="V87" i="4"/>
  <c r="AD87" i="4"/>
  <c r="AL87" i="4"/>
  <c r="AT87" i="4"/>
  <c r="BB87" i="4"/>
  <c r="G87" i="4"/>
  <c r="O87" i="4"/>
  <c r="W87" i="4"/>
  <c r="AE87" i="4"/>
  <c r="AM87" i="4"/>
  <c r="AU87" i="4"/>
  <c r="BC87" i="4"/>
  <c r="BG124" i="4"/>
  <c r="BG130" i="4" s="1"/>
  <c r="K124" i="4"/>
  <c r="K130" i="4" s="1"/>
  <c r="AU124" i="4"/>
  <c r="AU130" i="4" s="1"/>
  <c r="AL124" i="4"/>
  <c r="AL130" i="4" s="1"/>
  <c r="U124" i="4"/>
  <c r="U130" i="4" s="1"/>
  <c r="BE124" i="4"/>
  <c r="BE130" i="4" s="1"/>
  <c r="BD372" i="4"/>
  <c r="BD378" i="4" s="1"/>
  <c r="AU372" i="4"/>
  <c r="AU378" i="4" s="1"/>
  <c r="AL372" i="4"/>
  <c r="AL378" i="4" s="1"/>
  <c r="U372" i="4"/>
  <c r="U378" i="4" s="1"/>
  <c r="BG372" i="4"/>
  <c r="BG378" i="4" s="1"/>
  <c r="AX372" i="4"/>
  <c r="AX378" i="4" s="1"/>
  <c r="AO372" i="4"/>
  <c r="AO378" i="4" s="1"/>
  <c r="AD308" i="4"/>
  <c r="AD314" i="4" s="1"/>
  <c r="M308" i="4"/>
  <c r="M314" i="4" s="1"/>
  <c r="AY308" i="4"/>
  <c r="AY314" i="4" s="1"/>
  <c r="AP308" i="4"/>
  <c r="AP314" i="4" s="1"/>
  <c r="AG308" i="4"/>
  <c r="AG314" i="4" s="1"/>
  <c r="X308" i="4"/>
  <c r="X314" i="4" s="1"/>
  <c r="O308" i="4"/>
  <c r="O314" i="4" s="1"/>
  <c r="K228" i="4"/>
  <c r="K234" i="4" s="1"/>
  <c r="BE228" i="4"/>
  <c r="BE234" i="4" s="1"/>
  <c r="AV228" i="4"/>
  <c r="AV234" i="4" s="1"/>
  <c r="AM228" i="4"/>
  <c r="AM234" i="4" s="1"/>
  <c r="AD228" i="4"/>
  <c r="AD234" i="4" s="1"/>
  <c r="M228" i="4"/>
  <c r="M234" i="4" s="1"/>
  <c r="AT148" i="4"/>
  <c r="AT154" i="4" s="1"/>
  <c r="AC148" i="4"/>
  <c r="AC154" i="4" s="1"/>
  <c r="L148" i="4"/>
  <c r="L154" i="4" s="1"/>
  <c r="BF148" i="4"/>
  <c r="BF154" i="4" s="1"/>
  <c r="AW148" i="4"/>
  <c r="AW154" i="4" s="1"/>
  <c r="AN148" i="4"/>
  <c r="AN154" i="4" s="1"/>
  <c r="AE148" i="4"/>
  <c r="AE154" i="4" s="1"/>
  <c r="AZ60" i="4"/>
  <c r="AZ66" i="4" s="1"/>
  <c r="AQ60" i="4"/>
  <c r="AQ66" i="4" s="1"/>
  <c r="AH60" i="4"/>
  <c r="AH66" i="4" s="1"/>
  <c r="Y60" i="4"/>
  <c r="Y66" i="4" s="1"/>
  <c r="P60" i="4"/>
  <c r="P66" i="4" s="1"/>
  <c r="G60" i="4"/>
  <c r="G66" i="4" s="1"/>
  <c r="AT364" i="4"/>
  <c r="AT370" i="4" s="1"/>
  <c r="Y364" i="4"/>
  <c r="Y370" i="4" s="1"/>
  <c r="V364" i="4"/>
  <c r="V370" i="4" s="1"/>
  <c r="Z364" i="4"/>
  <c r="Z370" i="4" s="1"/>
  <c r="P364" i="4"/>
  <c r="P370" i="4" s="1"/>
  <c r="BG364" i="4"/>
  <c r="BG370" i="4" s="1"/>
  <c r="AZ300" i="4"/>
  <c r="AZ306" i="4" s="1"/>
  <c r="AI300" i="4"/>
  <c r="AI306" i="4" s="1"/>
  <c r="O300" i="4"/>
  <c r="O306" i="4" s="1"/>
  <c r="AV300" i="4"/>
  <c r="AV306" i="4" s="1"/>
  <c r="AE300" i="4"/>
  <c r="AE306" i="4" s="1"/>
  <c r="J300" i="4"/>
  <c r="J306" i="4" s="1"/>
  <c r="I300" i="4"/>
  <c r="I306" i="4" s="1"/>
  <c r="AG220" i="4"/>
  <c r="AG226" i="4" s="1"/>
  <c r="X220" i="4"/>
  <c r="X226" i="4" s="1"/>
  <c r="O220" i="4"/>
  <c r="O226" i="4" s="1"/>
  <c r="BA220" i="4"/>
  <c r="BA226" i="4" s="1"/>
  <c r="AJ220" i="4"/>
  <c r="AJ226" i="4" s="1"/>
  <c r="AA220" i="4"/>
  <c r="AA226" i="4" s="1"/>
  <c r="R220" i="4"/>
  <c r="R226" i="4" s="1"/>
  <c r="BC140" i="4"/>
  <c r="BC146" i="4" s="1"/>
  <c r="AT140" i="4"/>
  <c r="AT146" i="4" s="1"/>
  <c r="AC140" i="4"/>
  <c r="AC146" i="4" s="1"/>
  <c r="L140" i="4"/>
  <c r="L146" i="4" s="1"/>
  <c r="BF140" i="4"/>
  <c r="BF146" i="4" s="1"/>
  <c r="BD36" i="4"/>
  <c r="BD42" i="4" s="1"/>
  <c r="AU36" i="4"/>
  <c r="AU42" i="4" s="1"/>
  <c r="AL36" i="4"/>
  <c r="AL42" i="4" s="1"/>
  <c r="U36" i="4"/>
  <c r="U42" i="4" s="1"/>
  <c r="BG36" i="4"/>
  <c r="BG42" i="4" s="1"/>
  <c r="AX36" i="4"/>
  <c r="AX42" i="4" s="1"/>
  <c r="X356" i="4"/>
  <c r="X362" i="4" s="1"/>
  <c r="O356" i="4"/>
  <c r="O362" i="4" s="1"/>
  <c r="BA356" i="4"/>
  <c r="BA362" i="4" s="1"/>
  <c r="AJ356" i="4"/>
  <c r="AJ362" i="4" s="1"/>
  <c r="AA356" i="4"/>
  <c r="AA362" i="4" s="1"/>
  <c r="R356" i="4"/>
  <c r="R362" i="4" s="1"/>
  <c r="I356" i="4"/>
  <c r="I362" i="4" s="1"/>
  <c r="AA276" i="4"/>
  <c r="AA282" i="4" s="1"/>
  <c r="V276" i="4"/>
  <c r="V282" i="4" s="1"/>
  <c r="AH276" i="4"/>
  <c r="AH282" i="4" s="1"/>
  <c r="AG276" i="4"/>
  <c r="AG282" i="4" s="1"/>
  <c r="X276" i="4"/>
  <c r="X282" i="4" s="1"/>
  <c r="O276" i="4"/>
  <c r="O282" i="4" s="1"/>
  <c r="BC212" i="4"/>
  <c r="BC218" i="4" s="1"/>
  <c r="AT212" i="4"/>
  <c r="AT218" i="4" s="1"/>
  <c r="AC212" i="4"/>
  <c r="AC218" i="4" s="1"/>
  <c r="L212" i="4"/>
  <c r="L218" i="4" s="1"/>
  <c r="BF212" i="4"/>
  <c r="BF218" i="4" s="1"/>
  <c r="AW212" i="4"/>
  <c r="AW218" i="4" s="1"/>
  <c r="AN212" i="4"/>
  <c r="AN218" i="4" s="1"/>
  <c r="BG100" i="4"/>
  <c r="BG106" i="4" s="1"/>
  <c r="AQ100" i="4"/>
  <c r="AQ106" i="4" s="1"/>
  <c r="M100" i="4"/>
  <c r="M106" i="4" s="1"/>
  <c r="AX100" i="4"/>
  <c r="AX106" i="4" s="1"/>
  <c r="AO100" i="4"/>
  <c r="AO106" i="4" s="1"/>
  <c r="AF100" i="4"/>
  <c r="AF106" i="4" s="1"/>
  <c r="AD100" i="4"/>
  <c r="AD106" i="4" s="1"/>
  <c r="Q12" i="4"/>
  <c r="Q18" i="4" s="1"/>
  <c r="AU12" i="4"/>
  <c r="AU18" i="4" s="1"/>
  <c r="N12" i="4"/>
  <c r="N18" i="4" s="1"/>
  <c r="AF12" i="4"/>
  <c r="AF18" i="4" s="1"/>
  <c r="AX12" i="4"/>
  <c r="AX18" i="4" s="1"/>
  <c r="AC12" i="4"/>
  <c r="AC18" i="4" s="1"/>
  <c r="L12" i="4"/>
  <c r="L18" i="4" s="1"/>
  <c r="AS116" i="4"/>
  <c r="AS122" i="4" s="1"/>
  <c r="AB116" i="4"/>
  <c r="AB122" i="4" s="1"/>
  <c r="S116" i="4"/>
  <c r="S122" i="4" s="1"/>
  <c r="J116" i="4"/>
  <c r="J122" i="4" s="1"/>
  <c r="BD116" i="4"/>
  <c r="BD122" i="4" s="1"/>
  <c r="AU116" i="4"/>
  <c r="AU122" i="4" s="1"/>
  <c r="AL116" i="4"/>
  <c r="AL122" i="4" s="1"/>
  <c r="O287" i="4" a="1"/>
  <c r="O287" i="4" s="1"/>
  <c r="Y287" i="4" a="1"/>
  <c r="Y287" i="4" s="1"/>
  <c r="AQ287" i="4" a="1"/>
  <c r="AQ287" i="4" s="1"/>
  <c r="M287" i="4" a="1"/>
  <c r="M287" i="4" s="1"/>
  <c r="R287" i="4" a="1"/>
  <c r="R287" i="4" s="1"/>
  <c r="H287" i="4" a="1"/>
  <c r="H287" i="4" s="1"/>
  <c r="F287" i="4" a="1"/>
  <c r="F287" i="4" s="1"/>
  <c r="V287" i="4" a="1"/>
  <c r="V287" i="4" s="1"/>
  <c r="AH287" i="4" a="1"/>
  <c r="AH287" i="4" s="1"/>
  <c r="L287" i="4" a="1"/>
  <c r="L287" i="4" s="1"/>
  <c r="Z287" i="4" a="1"/>
  <c r="Z287" i="4" s="1"/>
  <c r="AE287" i="4" a="1"/>
  <c r="AE287" i="4" s="1"/>
  <c r="W287" i="4" a="1"/>
  <c r="W287" i="4" s="1"/>
  <c r="N287" i="4" a="1"/>
  <c r="N287" i="4" s="1"/>
  <c r="AA287" i="4" a="1"/>
  <c r="AA287" i="4" s="1"/>
  <c r="AP287" i="4" a="1"/>
  <c r="AP287" i="4" s="1"/>
  <c r="T287" i="4" a="1"/>
  <c r="T287" i="4" s="1"/>
  <c r="BA287" i="4" a="1"/>
  <c r="BA287" i="4" s="1"/>
  <c r="AT287" i="4" a="1"/>
  <c r="AT287" i="4" s="1"/>
  <c r="AI287" i="4" a="1"/>
  <c r="AI287" i="4" s="1"/>
  <c r="U287" i="4" a="1"/>
  <c r="U287" i="4" s="1"/>
  <c r="AG287" i="4" a="1"/>
  <c r="AG287" i="4" s="1"/>
  <c r="AW287" i="4" a="1"/>
  <c r="AW287" i="4" s="1"/>
  <c r="AK287" i="4" a="1"/>
  <c r="AK287" i="4" s="1"/>
  <c r="P287" i="4" a="1"/>
  <c r="P287" i="4" s="1"/>
  <c r="BC287" i="4" a="1"/>
  <c r="BC287" i="4" s="1"/>
  <c r="AV287" i="4" a="1"/>
  <c r="AV287" i="4" s="1"/>
  <c r="AM287" i="4" a="1"/>
  <c r="AM287" i="4" s="1"/>
  <c r="AN287" i="4" a="1"/>
  <c r="AN287" i="4" s="1"/>
  <c r="K287" i="4" a="1"/>
  <c r="K287" i="4" s="1"/>
  <c r="AR287" i="4" a="1"/>
  <c r="AR287" i="4" s="1"/>
  <c r="AC287" i="4" a="1"/>
  <c r="AC287" i="4" s="1"/>
  <c r="G287" i="4" a="1"/>
  <c r="G287" i="4" s="1"/>
  <c r="BG287" i="4" a="1"/>
  <c r="BG287" i="4" s="1"/>
  <c r="AY287" i="4" a="1"/>
  <c r="AY287" i="4" s="1"/>
  <c r="AS287" i="4" a="1"/>
  <c r="AS287" i="4" s="1"/>
  <c r="S287" i="4" a="1"/>
  <c r="S287" i="4" s="1"/>
  <c r="AZ287" i="4" a="1"/>
  <c r="AZ287" i="4" s="1"/>
  <c r="AO287" i="4" a="1"/>
  <c r="AO287" i="4" s="1"/>
  <c r="AF287" i="4" a="1"/>
  <c r="AF287" i="4" s="1"/>
  <c r="X287" i="4" a="1"/>
  <c r="X287" i="4" s="1"/>
  <c r="BD287" i="4" a="1"/>
  <c r="BD287" i="4" s="1"/>
  <c r="J287" i="4" a="1"/>
  <c r="J287" i="4" s="1"/>
  <c r="AB287" i="4" a="1"/>
  <c r="AB287" i="4" s="1"/>
  <c r="BF287" i="4" a="1"/>
  <c r="BF287" i="4" s="1"/>
  <c r="AD287" i="4" a="1"/>
  <c r="AD287" i="4" s="1"/>
  <c r="AU287" i="4" a="1"/>
  <c r="AU287" i="4" s="1"/>
  <c r="AL287" i="4" a="1"/>
  <c r="AL287" i="4" s="1"/>
  <c r="I287" i="4" a="1"/>
  <c r="I287" i="4" s="1"/>
  <c r="Q287" i="4" a="1"/>
  <c r="Q287" i="4" s="1"/>
  <c r="AJ287" i="4" a="1"/>
  <c r="AJ287" i="4" s="1"/>
  <c r="AX287" i="4" a="1"/>
  <c r="AX287" i="4" s="1"/>
  <c r="BB287" i="4" a="1"/>
  <c r="BB287" i="4" s="1"/>
  <c r="BE287" i="4" a="1"/>
  <c r="BE287" i="4" s="1"/>
  <c r="Y404" i="4"/>
  <c r="Y410" i="4" s="1"/>
  <c r="P404" i="4"/>
  <c r="P410" i="4" s="1"/>
  <c r="G404" i="4"/>
  <c r="G410" i="4" s="1"/>
  <c r="AC404" i="4"/>
  <c r="AC410" i="4" s="1"/>
  <c r="L404" i="4"/>
  <c r="L410" i="4" s="1"/>
  <c r="BF404" i="4"/>
  <c r="BF410" i="4" s="1"/>
  <c r="AX332" i="4"/>
  <c r="AX338" i="4" s="1"/>
  <c r="AO332" i="4"/>
  <c r="AO338" i="4" s="1"/>
  <c r="AF332" i="4"/>
  <c r="AF338" i="4" s="1"/>
  <c r="W332" i="4"/>
  <c r="W338" i="4" s="1"/>
  <c r="N332" i="4"/>
  <c r="N338" i="4" s="1"/>
  <c r="AR332" i="4"/>
  <c r="AR338" i="4" s="1"/>
  <c r="AI332" i="4"/>
  <c r="AI338" i="4" s="1"/>
  <c r="AL252" i="4"/>
  <c r="AL258" i="4" s="1"/>
  <c r="BG252" i="4"/>
  <c r="BG258" i="4" s="1"/>
  <c r="AX252" i="4"/>
  <c r="AX258" i="4" s="1"/>
  <c r="AO252" i="4"/>
  <c r="AO258" i="4" s="1"/>
  <c r="AF252" i="4"/>
  <c r="AF258" i="4" s="1"/>
  <c r="W252" i="4"/>
  <c r="W258" i="4" s="1"/>
  <c r="M252" i="4"/>
  <c r="M258" i="4" s="1"/>
  <c r="AY172" i="4"/>
  <c r="AY178" i="4" s="1"/>
  <c r="AP172" i="4"/>
  <c r="AP178" i="4" s="1"/>
  <c r="AG172" i="4"/>
  <c r="AG178" i="4" s="1"/>
  <c r="X172" i="4"/>
  <c r="X178" i="4" s="1"/>
  <c r="O172" i="4"/>
  <c r="O178" i="4" s="1"/>
  <c r="BA172" i="4"/>
  <c r="BA178" i="4" s="1"/>
  <c r="AZ388" i="4"/>
  <c r="AZ394" i="4" s="1"/>
  <c r="AQ388" i="4"/>
  <c r="AQ394" i="4" s="1"/>
  <c r="AH388" i="4"/>
  <c r="AH394" i="4" s="1"/>
  <c r="Y388" i="4"/>
  <c r="Y394" i="4" s="1"/>
  <c r="P388" i="4"/>
  <c r="P394" i="4" s="1"/>
  <c r="G388" i="4"/>
  <c r="G394" i="4" s="1"/>
  <c r="AS388" i="4"/>
  <c r="AS394" i="4" s="1"/>
  <c r="AJ324" i="4"/>
  <c r="AJ330" i="4" s="1"/>
  <c r="AB324" i="4"/>
  <c r="AB330" i="4" s="1"/>
  <c r="AW324" i="4"/>
  <c r="AW330" i="4" s="1"/>
  <c r="AM324" i="4"/>
  <c r="AM330" i="4" s="1"/>
  <c r="AD324" i="4"/>
  <c r="AD330" i="4" s="1"/>
  <c r="M324" i="4"/>
  <c r="M330" i="4" s="1"/>
  <c r="S324" i="4"/>
  <c r="S330" i="4" s="1"/>
  <c r="J244" i="4"/>
  <c r="J250" i="4" s="1"/>
  <c r="BD244" i="4"/>
  <c r="BD250" i="4" s="1"/>
  <c r="AU244" i="4"/>
  <c r="AU250" i="4" s="1"/>
  <c r="AL244" i="4"/>
  <c r="AL250" i="4" s="1"/>
  <c r="U244" i="4"/>
  <c r="U250" i="4" s="1"/>
  <c r="BG244" i="4"/>
  <c r="BG250" i="4" s="1"/>
  <c r="BF164" i="4"/>
  <c r="BF170" i="4" s="1"/>
  <c r="AW164" i="4"/>
  <c r="AW170" i="4" s="1"/>
  <c r="AE164" i="4"/>
  <c r="AE170" i="4" s="1"/>
  <c r="V164" i="4"/>
  <c r="V170" i="4" s="1"/>
  <c r="AQ164" i="4"/>
  <c r="AQ170" i="4" s="1"/>
  <c r="R380" i="4"/>
  <c r="R386" i="4" s="1"/>
  <c r="I380" i="4"/>
  <c r="I386" i="4" s="1"/>
  <c r="BC380" i="4"/>
  <c r="BC386" i="4" s="1"/>
  <c r="AT380" i="4"/>
  <c r="AT386" i="4" s="1"/>
  <c r="AC380" i="4"/>
  <c r="AC386" i="4" s="1"/>
  <c r="L380" i="4"/>
  <c r="L386" i="4" s="1"/>
  <c r="BD316" i="4"/>
  <c r="BD322" i="4" s="1"/>
  <c r="AU316" i="4"/>
  <c r="AU322" i="4" s="1"/>
  <c r="AL316" i="4"/>
  <c r="AL322" i="4" s="1"/>
  <c r="U316" i="4"/>
  <c r="U322" i="4" s="1"/>
  <c r="BG316" i="4"/>
  <c r="BG322" i="4" s="1"/>
  <c r="AX316" i="4"/>
  <c r="AX322" i="4" s="1"/>
  <c r="AO316" i="4"/>
  <c r="AO322" i="4" s="1"/>
  <c r="AC236" i="4"/>
  <c r="AC242" i="4" s="1"/>
  <c r="L236" i="4"/>
  <c r="L242" i="4" s="1"/>
  <c r="BF236" i="4"/>
  <c r="BF242" i="4" s="1"/>
  <c r="AW236" i="4"/>
  <c r="AW242" i="4" s="1"/>
  <c r="AN236" i="4"/>
  <c r="AN242" i="4" s="1"/>
  <c r="AE236" i="4"/>
  <c r="AE242" i="4" s="1"/>
  <c r="V236" i="4"/>
  <c r="V242" i="4" s="1"/>
  <c r="P156" i="4"/>
  <c r="P162" i="4" s="1"/>
  <c r="G156" i="4"/>
  <c r="G162" i="4" s="1"/>
  <c r="AS156" i="4"/>
  <c r="AS162" i="4" s="1"/>
  <c r="AB156" i="4"/>
  <c r="AB162" i="4" s="1"/>
  <c r="S156" i="4"/>
  <c r="S162" i="4" s="1"/>
  <c r="J156" i="4"/>
  <c r="J162" i="4" s="1"/>
  <c r="Q20" i="4"/>
  <c r="Q26" i="4" s="1"/>
  <c r="AH20" i="4"/>
  <c r="AH26" i="4" s="1"/>
  <c r="AZ20" i="4"/>
  <c r="AZ26" i="4" s="1"/>
  <c r="S20" i="4"/>
  <c r="S26" i="4" s="1"/>
  <c r="AS20" i="4"/>
  <c r="AS26" i="4" s="1"/>
  <c r="W20" i="4"/>
  <c r="W26" i="4" s="1"/>
  <c r="N20" i="4"/>
  <c r="N26" i="4" s="1"/>
  <c r="M79" i="4" a="1"/>
  <c r="M79" i="4" s="1"/>
  <c r="U79" i="4" a="1"/>
  <c r="U79" i="4" s="1"/>
  <c r="AC79" i="4" a="1"/>
  <c r="AC79" i="4" s="1"/>
  <c r="AK79" i="4" a="1"/>
  <c r="AK79" i="4" s="1"/>
  <c r="AS79" i="4" a="1"/>
  <c r="AS79" i="4" s="1"/>
  <c r="BA79" i="4" a="1"/>
  <c r="BA79" i="4" s="1"/>
  <c r="N79" i="4" a="1"/>
  <c r="N79" i="4" s="1"/>
  <c r="V79" i="4" a="1"/>
  <c r="V79" i="4" s="1"/>
  <c r="AD79" i="4" a="1"/>
  <c r="AD79" i="4" s="1"/>
  <c r="AL79" i="4" a="1"/>
  <c r="AL79" i="4" s="1"/>
  <c r="AT79" i="4" a="1"/>
  <c r="AT79" i="4" s="1"/>
  <c r="BB79" i="4" a="1"/>
  <c r="BB79" i="4" s="1"/>
  <c r="G79" i="4" a="1"/>
  <c r="G79" i="4" s="1"/>
  <c r="O79" i="4" a="1"/>
  <c r="O79" i="4" s="1"/>
  <c r="W79" i="4" a="1"/>
  <c r="W79" i="4" s="1"/>
  <c r="AE79" i="4" a="1"/>
  <c r="AE79" i="4" s="1"/>
  <c r="H79" i="4" a="1"/>
  <c r="H79" i="4" s="1"/>
  <c r="P79" i="4" a="1"/>
  <c r="P79" i="4" s="1"/>
  <c r="X79" i="4" a="1"/>
  <c r="X79" i="4" s="1"/>
  <c r="AF79" i="4" a="1"/>
  <c r="AF79" i="4" s="1"/>
  <c r="I79" i="4" a="1"/>
  <c r="I79" i="4" s="1"/>
  <c r="Q79" i="4" a="1"/>
  <c r="Q79" i="4" s="1"/>
  <c r="Y79" i="4" a="1"/>
  <c r="Y79" i="4" s="1"/>
  <c r="AG79" i="4" a="1"/>
  <c r="AG79" i="4" s="1"/>
  <c r="AO79" i="4" a="1"/>
  <c r="AO79" i="4" s="1"/>
  <c r="AW79" i="4" a="1"/>
  <c r="AW79" i="4" s="1"/>
  <c r="BE79" i="4" a="1"/>
  <c r="BE79" i="4" s="1"/>
  <c r="J79" i="4" a="1"/>
  <c r="J79" i="4" s="1"/>
  <c r="R79" i="4" a="1"/>
  <c r="R79" i="4" s="1"/>
  <c r="Z79" i="4" a="1"/>
  <c r="Z79" i="4" s="1"/>
  <c r="AH79" i="4" a="1"/>
  <c r="AH79" i="4" s="1"/>
  <c r="AP79" i="4" a="1"/>
  <c r="AP79" i="4" s="1"/>
  <c r="AX79" i="4" a="1"/>
  <c r="AX79" i="4" s="1"/>
  <c r="BF79" i="4" a="1"/>
  <c r="BF79" i="4" s="1"/>
  <c r="K79" i="4" a="1"/>
  <c r="K79" i="4" s="1"/>
  <c r="S79" i="4" a="1"/>
  <c r="S79" i="4" s="1"/>
  <c r="AA79" i="4" a="1"/>
  <c r="AA79" i="4" s="1"/>
  <c r="AI79" i="4" a="1"/>
  <c r="AI79" i="4" s="1"/>
  <c r="AQ79" i="4" a="1"/>
  <c r="AQ79" i="4" s="1"/>
  <c r="AY79" i="4" a="1"/>
  <c r="AY79" i="4" s="1"/>
  <c r="BG79" i="4" a="1"/>
  <c r="BG79" i="4" s="1"/>
  <c r="L79" i="4" a="1"/>
  <c r="L79" i="4" s="1"/>
  <c r="T79" i="4" a="1"/>
  <c r="T79" i="4" s="1"/>
  <c r="AB79" i="4" a="1"/>
  <c r="AB79" i="4" s="1"/>
  <c r="AJ79" i="4" a="1"/>
  <c r="AJ79" i="4" s="1"/>
  <c r="AR79" i="4" a="1"/>
  <c r="AR79" i="4" s="1"/>
  <c r="AZ79" i="4" a="1"/>
  <c r="AZ79" i="4" s="1"/>
  <c r="AM79" i="4" a="1"/>
  <c r="AM79" i="4" s="1"/>
  <c r="AN79" i="4" a="1"/>
  <c r="AN79" i="4" s="1"/>
  <c r="AU79" i="4" a="1"/>
  <c r="AU79" i="4" s="1"/>
  <c r="AV79" i="4" a="1"/>
  <c r="AV79" i="4" s="1"/>
  <c r="BC79" i="4" a="1"/>
  <c r="BC79" i="4" s="1"/>
  <c r="BD79" i="4" a="1"/>
  <c r="BD79" i="4" s="1"/>
  <c r="F79" i="4" a="1"/>
  <c r="F79" i="4" s="1"/>
  <c r="AD124" i="4"/>
  <c r="AD130" i="4" s="1"/>
  <c r="M124" i="4"/>
  <c r="M130" i="4" s="1"/>
  <c r="AW124" i="4"/>
  <c r="AW130" i="4" s="1"/>
  <c r="AV372" i="4"/>
  <c r="AV378" i="4" s="1"/>
  <c r="AM372" i="4"/>
  <c r="AM378" i="4" s="1"/>
  <c r="AD372" i="4"/>
  <c r="AD378" i="4" s="1"/>
  <c r="M372" i="4"/>
  <c r="M378" i="4" s="1"/>
  <c r="AY372" i="4"/>
  <c r="AY378" i="4" s="1"/>
  <c r="AP372" i="4"/>
  <c r="AP378" i="4" s="1"/>
  <c r="AG372" i="4"/>
  <c r="AG378" i="4" s="1"/>
  <c r="V308" i="4"/>
  <c r="V314" i="4" s="1"/>
  <c r="AZ308" i="4"/>
  <c r="AZ314" i="4" s="1"/>
  <c r="AQ308" i="4"/>
  <c r="AQ314" i="4" s="1"/>
  <c r="AH308" i="4"/>
  <c r="AH314" i="4" s="1"/>
  <c r="Y308" i="4"/>
  <c r="Y314" i="4" s="1"/>
  <c r="P308" i="4"/>
  <c r="P314" i="4" s="1"/>
  <c r="G308" i="4"/>
  <c r="G314" i="4" s="1"/>
  <c r="BF228" i="4"/>
  <c r="BF234" i="4" s="1"/>
  <c r="AW228" i="4"/>
  <c r="AW234" i="4" s="1"/>
  <c r="AN228" i="4"/>
  <c r="AN234" i="4" s="1"/>
  <c r="AE228" i="4"/>
  <c r="AE234" i="4" s="1"/>
  <c r="V228" i="4"/>
  <c r="V234" i="4" s="1"/>
  <c r="AZ228" i="4"/>
  <c r="AZ234" i="4" s="1"/>
  <c r="AL148" i="4"/>
  <c r="AL154" i="4" s="1"/>
  <c r="U148" i="4"/>
  <c r="U154" i="4" s="1"/>
  <c r="BG148" i="4"/>
  <c r="BG154" i="4" s="1"/>
  <c r="AX148" i="4"/>
  <c r="AX154" i="4" s="1"/>
  <c r="AO148" i="4"/>
  <c r="AO154" i="4" s="1"/>
  <c r="AF148" i="4"/>
  <c r="AF154" i="4" s="1"/>
  <c r="W148" i="4"/>
  <c r="W154" i="4" s="1"/>
  <c r="AR60" i="4"/>
  <c r="AR66" i="4" s="1"/>
  <c r="AI60" i="4"/>
  <c r="AI66" i="4" s="1"/>
  <c r="Z60" i="4"/>
  <c r="Z66" i="4" s="1"/>
  <c r="Q60" i="4"/>
  <c r="Q66" i="4" s="1"/>
  <c r="H60" i="4"/>
  <c r="H66" i="4" s="1"/>
  <c r="BB60" i="4"/>
  <c r="BB66" i="4" s="1"/>
  <c r="AD364" i="4"/>
  <c r="AD370" i="4" s="1"/>
  <c r="I364" i="4"/>
  <c r="I370" i="4" s="1"/>
  <c r="BA364" i="4"/>
  <c r="BA370" i="4" s="1"/>
  <c r="R364" i="4"/>
  <c r="R370" i="4" s="1"/>
  <c r="H364" i="4"/>
  <c r="H370" i="4" s="1"/>
  <c r="AY364" i="4"/>
  <c r="AY370" i="4" s="1"/>
  <c r="AR300" i="4"/>
  <c r="AR306" i="4" s="1"/>
  <c r="Z300" i="4"/>
  <c r="Z306" i="4" s="1"/>
  <c r="BE300" i="4"/>
  <c r="BE306" i="4" s="1"/>
  <c r="AN300" i="4"/>
  <c r="AN306" i="4" s="1"/>
  <c r="V300" i="4"/>
  <c r="V306" i="4" s="1"/>
  <c r="BA300" i="4"/>
  <c r="BA306" i="4" s="1"/>
  <c r="H300" i="4"/>
  <c r="H306" i="4" s="1"/>
  <c r="Y220" i="4"/>
  <c r="Y226" i="4" s="1"/>
  <c r="P220" i="4"/>
  <c r="P226" i="4" s="1"/>
  <c r="G220" i="4"/>
  <c r="G226" i="4" s="1"/>
  <c r="AS220" i="4"/>
  <c r="AS226" i="4" s="1"/>
  <c r="AB220" i="4"/>
  <c r="AB226" i="4" s="1"/>
  <c r="S220" i="4"/>
  <c r="S226" i="4" s="1"/>
  <c r="J220" i="4"/>
  <c r="J226" i="4" s="1"/>
  <c r="BD140" i="4"/>
  <c r="BD146" i="4" s="1"/>
  <c r="AU140" i="4"/>
  <c r="AU146" i="4" s="1"/>
  <c r="AL140" i="4"/>
  <c r="AL146" i="4" s="1"/>
  <c r="U140" i="4"/>
  <c r="U146" i="4" s="1"/>
  <c r="BG140" i="4"/>
  <c r="BG146" i="4" s="1"/>
  <c r="AX140" i="4"/>
  <c r="AX146" i="4" s="1"/>
  <c r="BE36" i="4"/>
  <c r="BE42" i="4" s="1"/>
  <c r="AV36" i="4"/>
  <c r="AV42" i="4" s="1"/>
  <c r="AM36" i="4"/>
  <c r="AM42" i="4" s="1"/>
  <c r="AD36" i="4"/>
  <c r="AD42" i="4" s="1"/>
  <c r="M36" i="4"/>
  <c r="M42" i="4" s="1"/>
  <c r="AY36" i="4"/>
  <c r="AY42" i="4" s="1"/>
  <c r="AP36" i="4"/>
  <c r="AP42" i="4" s="1"/>
  <c r="P356" i="4"/>
  <c r="P362" i="4" s="1"/>
  <c r="G356" i="4"/>
  <c r="G362" i="4" s="1"/>
  <c r="AS356" i="4"/>
  <c r="AS362" i="4" s="1"/>
  <c r="AB356" i="4"/>
  <c r="AB362" i="4" s="1"/>
  <c r="S356" i="4"/>
  <c r="S362" i="4" s="1"/>
  <c r="J356" i="4"/>
  <c r="J362" i="4" s="1"/>
  <c r="AB293" i="4" a="1"/>
  <c r="AB293" i="4" s="1"/>
  <c r="AJ293" i="4" a="1"/>
  <c r="AJ293" i="4" s="1"/>
  <c r="AF293" i="4" a="1"/>
  <c r="AF293" i="4" s="1"/>
  <c r="AX293" i="4" a="1"/>
  <c r="AX293" i="4" s="1"/>
  <c r="AA293" i="4" a="1"/>
  <c r="AA293" i="4" s="1"/>
  <c r="AD293" i="4" a="1"/>
  <c r="AD293" i="4" s="1"/>
  <c r="AM293" i="4" a="1"/>
  <c r="AM293" i="4" s="1"/>
  <c r="AI293" i="4" a="1"/>
  <c r="AI293" i="4" s="1"/>
  <c r="BA293" i="4" a="1"/>
  <c r="BA293" i="4" s="1"/>
  <c r="AN293" i="4" a="1"/>
  <c r="AN293" i="4" s="1"/>
  <c r="S293" i="4" a="1"/>
  <c r="S293" i="4" s="1"/>
  <c r="AK293" i="4" a="1"/>
  <c r="AK293" i="4" s="1"/>
  <c r="AL293" i="4" a="1"/>
  <c r="AL293" i="4" s="1"/>
  <c r="AT293" i="4" a="1"/>
  <c r="AT293" i="4" s="1"/>
  <c r="AO293" i="4" a="1"/>
  <c r="AO293" i="4" s="1"/>
  <c r="O293" i="4" a="1"/>
  <c r="O293" i="4" s="1"/>
  <c r="AW293" i="4" a="1"/>
  <c r="AW293" i="4" s="1"/>
  <c r="Z293" i="4" a="1"/>
  <c r="Z293" i="4" s="1"/>
  <c r="BG293" i="4" a="1"/>
  <c r="BG293" i="4" s="1"/>
  <c r="AS293" i="4" a="1"/>
  <c r="AS293" i="4" s="1"/>
  <c r="AU293" i="4" a="1"/>
  <c r="AU293" i="4" s="1"/>
  <c r="X293" i="4" a="1"/>
  <c r="X293" i="4" s="1"/>
  <c r="BD293" i="4" a="1"/>
  <c r="BD293" i="4" s="1"/>
  <c r="AH293" i="4" a="1"/>
  <c r="AH293" i="4" s="1"/>
  <c r="L293" i="4" a="1"/>
  <c r="L293" i="4" s="1"/>
  <c r="BB293" i="4" a="1"/>
  <c r="BB293" i="4" s="1"/>
  <c r="F293" i="4" a="1"/>
  <c r="F293" i="4" s="1"/>
  <c r="BF293" i="4" a="1"/>
  <c r="BF293" i="4" s="1"/>
  <c r="AV293" i="4" a="1"/>
  <c r="AV293" i="4" s="1"/>
  <c r="I293" i="4" a="1"/>
  <c r="I293" i="4" s="1"/>
  <c r="AQ293" i="4" a="1"/>
  <c r="AQ293" i="4" s="1"/>
  <c r="U293" i="4" a="1"/>
  <c r="U293" i="4" s="1"/>
  <c r="G293" i="4" a="1"/>
  <c r="G293" i="4" s="1"/>
  <c r="J293" i="4" a="1"/>
  <c r="J293" i="4" s="1"/>
  <c r="K293" i="4" a="1"/>
  <c r="K293" i="4" s="1"/>
  <c r="BC293" i="4" a="1"/>
  <c r="BC293" i="4" s="1"/>
  <c r="R293" i="4" a="1"/>
  <c r="R293" i="4" s="1"/>
  <c r="AY293" i="4" a="1"/>
  <c r="AY293" i="4" s="1"/>
  <c r="AR293" i="4" a="1"/>
  <c r="AR293" i="4" s="1"/>
  <c r="N293" i="4" a="1"/>
  <c r="N293" i="4" s="1"/>
  <c r="P293" i="4" a="1"/>
  <c r="P293" i="4" s="1"/>
  <c r="Q293" i="4" a="1"/>
  <c r="Q293" i="4" s="1"/>
  <c r="H293" i="4" a="1"/>
  <c r="H293" i="4" s="1"/>
  <c r="AG293" i="4" a="1"/>
  <c r="AG293" i="4" s="1"/>
  <c r="BE293" i="4" a="1"/>
  <c r="BE293" i="4" s="1"/>
  <c r="AZ293" i="4" a="1"/>
  <c r="AZ293" i="4" s="1"/>
  <c r="V293" i="4" a="1"/>
  <c r="V293" i="4" s="1"/>
  <c r="W293" i="4" a="1"/>
  <c r="W293" i="4" s="1"/>
  <c r="AC293" i="4" a="1"/>
  <c r="AC293" i="4" s="1"/>
  <c r="Y293" i="4" a="1"/>
  <c r="Y293" i="4" s="1"/>
  <c r="AP293" i="4" a="1"/>
  <c r="AP293" i="4" s="1"/>
  <c r="T293" i="4" a="1"/>
  <c r="T293" i="4" s="1"/>
  <c r="M293" i="4" a="1"/>
  <c r="M293" i="4" s="1"/>
  <c r="AE293" i="4" a="1"/>
  <c r="AE293" i="4" s="1"/>
  <c r="K276" i="4"/>
  <c r="K282" i="4" s="1"/>
  <c r="AZ276" i="4"/>
  <c r="AZ282" i="4" s="1"/>
  <c r="R276" i="4"/>
  <c r="R282" i="4" s="1"/>
  <c r="Y276" i="4"/>
  <c r="Y282" i="4" s="1"/>
  <c r="P276" i="4"/>
  <c r="P282" i="4" s="1"/>
  <c r="G276" i="4"/>
  <c r="G282" i="4" s="1"/>
  <c r="AU212" i="4"/>
  <c r="AU218" i="4" s="1"/>
  <c r="AL212" i="4"/>
  <c r="AL218" i="4" s="1"/>
  <c r="U212" i="4"/>
  <c r="U218" i="4" s="1"/>
  <c r="BG212" i="4"/>
  <c r="BG218" i="4" s="1"/>
  <c r="AX212" i="4"/>
  <c r="AX218" i="4" s="1"/>
  <c r="AO212" i="4"/>
  <c r="AO218" i="4" s="1"/>
  <c r="AF212" i="4"/>
  <c r="AF218" i="4" s="1"/>
  <c r="AA100" i="4"/>
  <c r="AA106" i="4" s="1"/>
  <c r="K100" i="4"/>
  <c r="K106" i="4" s="1"/>
  <c r="AZ100" i="4"/>
  <c r="AZ106" i="4" s="1"/>
  <c r="AP100" i="4"/>
  <c r="AP106" i="4" s="1"/>
  <c r="AG100" i="4"/>
  <c r="AG106" i="4" s="1"/>
  <c r="X100" i="4"/>
  <c r="X106" i="4" s="1"/>
  <c r="V100" i="4"/>
  <c r="V106" i="4" s="1"/>
  <c r="G12" i="4"/>
  <c r="G18" i="4" s="1"/>
  <c r="AI12" i="4"/>
  <c r="AI18" i="4" s="1"/>
  <c r="BC12" i="4"/>
  <c r="BC18" i="4" s="1"/>
  <c r="V12" i="4"/>
  <c r="V18" i="4" s="1"/>
  <c r="AN12" i="4"/>
  <c r="AN18" i="4" s="1"/>
  <c r="U12" i="4"/>
  <c r="U18" i="4" s="1"/>
  <c r="AK116" i="4"/>
  <c r="AK122" i="4" s="1"/>
  <c r="T116" i="4"/>
  <c r="T122" i="4" s="1"/>
  <c r="K116" i="4"/>
  <c r="K122" i="4" s="1"/>
  <c r="BE116" i="4"/>
  <c r="BE122" i="4" s="1"/>
  <c r="AV116" i="4"/>
  <c r="AV122" i="4" s="1"/>
  <c r="AM116" i="4"/>
  <c r="AM122" i="4" s="1"/>
  <c r="AD116" i="4"/>
  <c r="AD122" i="4" s="1"/>
  <c r="Q404" i="4"/>
  <c r="Q410" i="4" s="1"/>
  <c r="H404" i="4"/>
  <c r="H410" i="4" s="1"/>
  <c r="AL404" i="4"/>
  <c r="AL410" i="4" s="1"/>
  <c r="U404" i="4"/>
  <c r="U410" i="4" s="1"/>
  <c r="BG404" i="4"/>
  <c r="BG410" i="4" s="1"/>
  <c r="AX404" i="4"/>
  <c r="AX410" i="4" s="1"/>
  <c r="AP332" i="4"/>
  <c r="AP338" i="4" s="1"/>
  <c r="AG332" i="4"/>
  <c r="AG338" i="4" s="1"/>
  <c r="X332" i="4"/>
  <c r="X338" i="4" s="1"/>
  <c r="O332" i="4"/>
  <c r="O338" i="4" s="1"/>
  <c r="BA332" i="4"/>
  <c r="BA338" i="4" s="1"/>
  <c r="AJ332" i="4"/>
  <c r="AJ338" i="4" s="1"/>
  <c r="AA332" i="4"/>
  <c r="AA338" i="4" s="1"/>
  <c r="AD252" i="4"/>
  <c r="AD258" i="4" s="1"/>
  <c r="AY252" i="4"/>
  <c r="AY258" i="4" s="1"/>
  <c r="AP252" i="4"/>
  <c r="AP258" i="4" s="1"/>
  <c r="AG252" i="4"/>
  <c r="AG258" i="4" s="1"/>
  <c r="X252" i="4"/>
  <c r="X258" i="4" s="1"/>
  <c r="O252" i="4"/>
  <c r="O258" i="4" s="1"/>
  <c r="AZ172" i="4"/>
  <c r="AZ178" i="4" s="1"/>
  <c r="AQ172" i="4"/>
  <c r="AQ178" i="4" s="1"/>
  <c r="AH172" i="4"/>
  <c r="AH178" i="4" s="1"/>
  <c r="Y172" i="4"/>
  <c r="Y178" i="4" s="1"/>
  <c r="P172" i="4"/>
  <c r="P178" i="4" s="1"/>
  <c r="G172" i="4"/>
  <c r="G178" i="4" s="1"/>
  <c r="AS172" i="4"/>
  <c r="AS178" i="4" s="1"/>
  <c r="BB388" i="4"/>
  <c r="BB394" i="4" s="1"/>
  <c r="AK388" i="4"/>
  <c r="AK394" i="4" s="1"/>
  <c r="J324" i="4"/>
  <c r="J330" i="4" s="1"/>
  <c r="AV324" i="4"/>
  <c r="AV330" i="4" s="1"/>
  <c r="AO324" i="4"/>
  <c r="AO330" i="4" s="1"/>
  <c r="AE324" i="4"/>
  <c r="AE330" i="4" s="1"/>
  <c r="V324" i="4"/>
  <c r="V330" i="4" s="1"/>
  <c r="T324" i="4"/>
  <c r="T330" i="4" s="1"/>
  <c r="K324" i="4"/>
  <c r="K330" i="4" s="1"/>
  <c r="BE244" i="4"/>
  <c r="BE250" i="4" s="1"/>
  <c r="AV244" i="4"/>
  <c r="AV250" i="4" s="1"/>
  <c r="AD244" i="4"/>
  <c r="AD250" i="4" s="1"/>
  <c r="M244" i="4"/>
  <c r="M250" i="4" s="1"/>
  <c r="AX164" i="4"/>
  <c r="AX170" i="4" s="1"/>
  <c r="AO164" i="4"/>
  <c r="AO170" i="4" s="1"/>
  <c r="AF164" i="4"/>
  <c r="AF170" i="4" s="1"/>
  <c r="AR164" i="4"/>
  <c r="AR170" i="4" s="1"/>
  <c r="AI164" i="4"/>
  <c r="AI170" i="4" s="1"/>
  <c r="J380" i="4"/>
  <c r="J386" i="4" s="1"/>
  <c r="BD380" i="4"/>
  <c r="BD386" i="4" s="1"/>
  <c r="AU380" i="4"/>
  <c r="AU386" i="4" s="1"/>
  <c r="AL380" i="4"/>
  <c r="AL386" i="4" s="1"/>
  <c r="U380" i="4"/>
  <c r="U386" i="4" s="1"/>
  <c r="BG380" i="4"/>
  <c r="BG386" i="4" s="1"/>
  <c r="AV316" i="4"/>
  <c r="AV322" i="4" s="1"/>
  <c r="AD316" i="4"/>
  <c r="AD322" i="4" s="1"/>
  <c r="M316" i="4"/>
  <c r="M322" i="4" s="1"/>
  <c r="AP316" i="4"/>
  <c r="AP322" i="4" s="1"/>
  <c r="AG316" i="4"/>
  <c r="AG322" i="4" s="1"/>
  <c r="U236" i="4"/>
  <c r="U242" i="4" s="1"/>
  <c r="BG236" i="4"/>
  <c r="BG242" i="4" s="1"/>
  <c r="AX236" i="4"/>
  <c r="AX242" i="4" s="1"/>
  <c r="AO236" i="4"/>
  <c r="AO242" i="4" s="1"/>
  <c r="AF236" i="4"/>
  <c r="AF242" i="4" s="1"/>
  <c r="W236" i="4"/>
  <c r="W242" i="4" s="1"/>
  <c r="N236" i="4"/>
  <c r="N242" i="4" s="1"/>
  <c r="H156" i="4"/>
  <c r="H162" i="4" s="1"/>
  <c r="BB156" i="4"/>
  <c r="BB162" i="4" s="1"/>
  <c r="AK156" i="4"/>
  <c r="AK162" i="4" s="1"/>
  <c r="T156" i="4"/>
  <c r="T162" i="4" s="1"/>
  <c r="K156" i="4"/>
  <c r="K162" i="4" s="1"/>
  <c r="BE156" i="4"/>
  <c r="BE162" i="4" s="1"/>
  <c r="AX20" i="4"/>
  <c r="AX26" i="4" s="1"/>
  <c r="X20" i="4"/>
  <c r="X26" i="4" s="1"/>
  <c r="AP20" i="4"/>
  <c r="AP26" i="4" s="1"/>
  <c r="I20" i="4"/>
  <c r="I26" i="4" s="1"/>
  <c r="AI20" i="4"/>
  <c r="AI26" i="4" s="1"/>
  <c r="O20" i="4"/>
  <c r="O26" i="4" s="1"/>
  <c r="AV124" i="4"/>
  <c r="AV130" i="4" s="1"/>
  <c r="AF124" i="4"/>
  <c r="AF130" i="4" s="1"/>
  <c r="AE124" i="4"/>
  <c r="AE130" i="4" s="1"/>
  <c r="V124" i="4"/>
  <c r="V130" i="4" s="1"/>
  <c r="AO124" i="4"/>
  <c r="AO130" i="4" s="1"/>
  <c r="AN372" i="4"/>
  <c r="AN378" i="4" s="1"/>
  <c r="AE372" i="4"/>
  <c r="AE378" i="4" s="1"/>
  <c r="V372" i="4"/>
  <c r="V378" i="4" s="1"/>
  <c r="AZ372" i="4"/>
  <c r="AZ378" i="4" s="1"/>
  <c r="AQ372" i="4"/>
  <c r="AQ378" i="4" s="1"/>
  <c r="AH372" i="4"/>
  <c r="AH378" i="4" s="1"/>
  <c r="Y372" i="4"/>
  <c r="Y378" i="4" s="1"/>
  <c r="N308" i="4"/>
  <c r="N314" i="4" s="1"/>
  <c r="AR308" i="4"/>
  <c r="AR314" i="4" s="1"/>
  <c r="AI308" i="4"/>
  <c r="AI314" i="4" s="1"/>
  <c r="Z308" i="4"/>
  <c r="Z314" i="4" s="1"/>
  <c r="Q308" i="4"/>
  <c r="Q314" i="4" s="1"/>
  <c r="H308" i="4"/>
  <c r="H314" i="4" s="1"/>
  <c r="BG228" i="4"/>
  <c r="BG234" i="4" s="1"/>
  <c r="AX228" i="4"/>
  <c r="AX234" i="4" s="1"/>
  <c r="AO228" i="4"/>
  <c r="AO234" i="4" s="1"/>
  <c r="AF228" i="4"/>
  <c r="AF234" i="4" s="1"/>
  <c r="W228" i="4"/>
  <c r="W234" i="4" s="1"/>
  <c r="N228" i="4"/>
  <c r="N234" i="4" s="1"/>
  <c r="AR228" i="4"/>
  <c r="AR234" i="4" s="1"/>
  <c r="AD148" i="4"/>
  <c r="AD154" i="4" s="1"/>
  <c r="M148" i="4"/>
  <c r="M154" i="4" s="1"/>
  <c r="AY148" i="4"/>
  <c r="AY154" i="4" s="1"/>
  <c r="AP148" i="4"/>
  <c r="AP154" i="4" s="1"/>
  <c r="AG148" i="4"/>
  <c r="AG154" i="4" s="1"/>
  <c r="X148" i="4"/>
  <c r="X154" i="4" s="1"/>
  <c r="O148" i="4"/>
  <c r="O154" i="4" s="1"/>
  <c r="BA60" i="4"/>
  <c r="BA66" i="4" s="1"/>
  <c r="AJ60" i="4"/>
  <c r="AJ66" i="4" s="1"/>
  <c r="AA60" i="4"/>
  <c r="AA66" i="4" s="1"/>
  <c r="R60" i="4"/>
  <c r="R66" i="4" s="1"/>
  <c r="I60" i="4"/>
  <c r="I66" i="4" s="1"/>
  <c r="BC60" i="4"/>
  <c r="BC66" i="4" s="1"/>
  <c r="AT60" i="4"/>
  <c r="AT66" i="4" s="1"/>
  <c r="AW364" i="4"/>
  <c r="AW370" i="4" s="1"/>
  <c r="N364" i="4"/>
  <c r="N370" i="4" s="1"/>
  <c r="BC364" i="4"/>
  <c r="BC370" i="4" s="1"/>
  <c r="AK364" i="4"/>
  <c r="AK370" i="4" s="1"/>
  <c r="J364" i="4"/>
  <c r="J370" i="4" s="1"/>
  <c r="AZ364" i="4"/>
  <c r="AZ370" i="4" s="1"/>
  <c r="AQ364" i="4"/>
  <c r="AQ370" i="4" s="1"/>
  <c r="AJ300" i="4"/>
  <c r="AJ306" i="4" s="1"/>
  <c r="P300" i="4"/>
  <c r="P306" i="4" s="1"/>
  <c r="AW300" i="4"/>
  <c r="AW306" i="4" s="1"/>
  <c r="AF300" i="4"/>
  <c r="AF306" i="4" s="1"/>
  <c r="K300" i="4"/>
  <c r="K306" i="4" s="1"/>
  <c r="AS300" i="4"/>
  <c r="AS306" i="4" s="1"/>
  <c r="AC300" i="4"/>
  <c r="AC306" i="4" s="1"/>
  <c r="Q220" i="4"/>
  <c r="Q226" i="4" s="1"/>
  <c r="H220" i="4"/>
  <c r="H226" i="4" s="1"/>
  <c r="BB220" i="4"/>
  <c r="BB226" i="4" s="1"/>
  <c r="AK220" i="4"/>
  <c r="AK226" i="4" s="1"/>
  <c r="T220" i="4"/>
  <c r="T226" i="4" s="1"/>
  <c r="K220" i="4"/>
  <c r="K226" i="4" s="1"/>
  <c r="BE140" i="4"/>
  <c r="BE146" i="4" s="1"/>
  <c r="AV140" i="4"/>
  <c r="AV146" i="4" s="1"/>
  <c r="AD140" i="4"/>
  <c r="AD146" i="4" s="1"/>
  <c r="M140" i="4"/>
  <c r="M146" i="4" s="1"/>
  <c r="AP140" i="4"/>
  <c r="AP146" i="4" s="1"/>
  <c r="AW36" i="4"/>
  <c r="AW42" i="4" s="1"/>
  <c r="AN36" i="4"/>
  <c r="AN42" i="4" s="1"/>
  <c r="AE36" i="4"/>
  <c r="AE42" i="4" s="1"/>
  <c r="V36" i="4"/>
  <c r="V42" i="4" s="1"/>
  <c r="AZ36" i="4"/>
  <c r="AZ42" i="4" s="1"/>
  <c r="AQ36" i="4"/>
  <c r="AQ42" i="4" s="1"/>
  <c r="AH36" i="4"/>
  <c r="AH42" i="4" s="1"/>
  <c r="N286" i="4" a="1"/>
  <c r="N286" i="4" s="1"/>
  <c r="T286" i="4" a="1"/>
  <c r="T286" i="4" s="1"/>
  <c r="AC286" i="4" a="1"/>
  <c r="AC286" i="4" s="1"/>
  <c r="X286" i="4" a="1"/>
  <c r="X286" i="4" s="1"/>
  <c r="AP286" i="4" a="1"/>
  <c r="AP286" i="4" s="1"/>
  <c r="AK286" i="4" a="1"/>
  <c r="AK286" i="4" s="1"/>
  <c r="AB286" i="4" a="1"/>
  <c r="AB286" i="4" s="1"/>
  <c r="S286" i="4" a="1"/>
  <c r="S286" i="4" s="1"/>
  <c r="AA286" i="4" a="1"/>
  <c r="AA286" i="4" s="1"/>
  <c r="AJ286" i="4" a="1"/>
  <c r="AJ286" i="4" s="1"/>
  <c r="AG286" i="4" a="1"/>
  <c r="AG286" i="4" s="1"/>
  <c r="AW286" i="4" a="1"/>
  <c r="AW286" i="4" s="1"/>
  <c r="BB286" i="4" a="1"/>
  <c r="BB286" i="4" s="1"/>
  <c r="AV286" i="4" a="1"/>
  <c r="AV286" i="4" s="1"/>
  <c r="Z286" i="4" a="1"/>
  <c r="Z286" i="4" s="1"/>
  <c r="AS286" i="4" a="1"/>
  <c r="AS286" i="4" s="1"/>
  <c r="AT286" i="4" a="1"/>
  <c r="AT286" i="4" s="1"/>
  <c r="AO286" i="4" a="1"/>
  <c r="AO286" i="4" s="1"/>
  <c r="BF286" i="4" a="1"/>
  <c r="BF286" i="4" s="1"/>
  <c r="R286" i="4" a="1"/>
  <c r="R286" i="4" s="1"/>
  <c r="AD286" i="4" a="1"/>
  <c r="AD286" i="4" s="1"/>
  <c r="AF286" i="4" a="1"/>
  <c r="AF286" i="4" s="1"/>
  <c r="BD286" i="4" a="1"/>
  <c r="BD286" i="4" s="1"/>
  <c r="AZ286" i="4" a="1"/>
  <c r="AZ286" i="4" s="1"/>
  <c r="BE286" i="4" a="1"/>
  <c r="BE286" i="4" s="1"/>
  <c r="K286" i="4" a="1"/>
  <c r="K286" i="4" s="1"/>
  <c r="AN286" i="4" a="1"/>
  <c r="AN286" i="4" s="1"/>
  <c r="AY286" i="4" a="1"/>
  <c r="AY286" i="4" s="1"/>
  <c r="AL286" i="4" a="1"/>
  <c r="AL286" i="4" s="1"/>
  <c r="L286" i="4" a="1"/>
  <c r="L286" i="4" s="1"/>
  <c r="O286" i="4" a="1"/>
  <c r="O286" i="4" s="1"/>
  <c r="J286" i="4" a="1"/>
  <c r="J286" i="4" s="1"/>
  <c r="AE286" i="4" a="1"/>
  <c r="AE286" i="4" s="1"/>
  <c r="BG286" i="4" a="1"/>
  <c r="BG286" i="4" s="1"/>
  <c r="AX286" i="4" a="1"/>
  <c r="AX286" i="4" s="1"/>
  <c r="AI286" i="4" a="1"/>
  <c r="AI286" i="4" s="1"/>
  <c r="AM286" i="4" a="1"/>
  <c r="AM286" i="4" s="1"/>
  <c r="Q286" i="4" a="1"/>
  <c r="Q286" i="4" s="1"/>
  <c r="M286" i="4" a="1"/>
  <c r="M286" i="4" s="1"/>
  <c r="V286" i="4" a="1"/>
  <c r="V286" i="4" s="1"/>
  <c r="F286" i="4" a="1"/>
  <c r="F286" i="4" s="1"/>
  <c r="BC286" i="4" a="1"/>
  <c r="BC286" i="4" s="1"/>
  <c r="AR286" i="4" a="1"/>
  <c r="AR286" i="4" s="1"/>
  <c r="AU286" i="4" a="1"/>
  <c r="AU286" i="4" s="1"/>
  <c r="Y286" i="4" a="1"/>
  <c r="Y286" i="4" s="1"/>
  <c r="BA286" i="4" a="1"/>
  <c r="BA286" i="4" s="1"/>
  <c r="AQ286" i="4" a="1"/>
  <c r="AQ286" i="4" s="1"/>
  <c r="G286" i="4" a="1"/>
  <c r="G286" i="4" s="1"/>
  <c r="H286" i="4" a="1"/>
  <c r="H286" i="4" s="1"/>
  <c r="U286" i="4" a="1"/>
  <c r="U286" i="4" s="1"/>
  <c r="I286" i="4" a="1"/>
  <c r="I286" i="4" s="1"/>
  <c r="AH286" i="4" a="1"/>
  <c r="AH286" i="4" s="1"/>
  <c r="P286" i="4" a="1"/>
  <c r="P286" i="4" s="1"/>
  <c r="W286" i="4" a="1"/>
  <c r="W286" i="4" s="1"/>
  <c r="H356" i="4"/>
  <c r="H362" i="4" s="1"/>
  <c r="BB356" i="4"/>
  <c r="BB362" i="4" s="1"/>
  <c r="AK356" i="4"/>
  <c r="AK362" i="4" s="1"/>
  <c r="T356" i="4"/>
  <c r="T362" i="4" s="1"/>
  <c r="K356" i="4"/>
  <c r="K362" i="4" s="1"/>
  <c r="BE356" i="4"/>
  <c r="BE362" i="4" s="1"/>
  <c r="Q285" i="4" a="1"/>
  <c r="Q285" i="4" s="1"/>
  <c r="Y285" i="4" a="1"/>
  <c r="Y285" i="4" s="1"/>
  <c r="AW285" i="4" a="1"/>
  <c r="AW285" i="4" s="1"/>
  <c r="S285" i="4" a="1"/>
  <c r="S285" i="4" s="1"/>
  <c r="BA285" i="4" a="1"/>
  <c r="BA285" i="4" s="1"/>
  <c r="AS285" i="4" a="1"/>
  <c r="AS285" i="4" s="1"/>
  <c r="M285" i="4" a="1"/>
  <c r="M285" i="4" s="1"/>
  <c r="X285" i="4" a="1"/>
  <c r="X285" i="4" s="1"/>
  <c r="AF285" i="4" a="1"/>
  <c r="AF285" i="4" s="1"/>
  <c r="BD285" i="4" a="1"/>
  <c r="BD285" i="4" s="1"/>
  <c r="AB285" i="4" a="1"/>
  <c r="AB285" i="4" s="1"/>
  <c r="L285" i="4" a="1"/>
  <c r="L285" i="4" s="1"/>
  <c r="AA285" i="4" a="1"/>
  <c r="AA285" i="4" s="1"/>
  <c r="BF285" i="4" a="1"/>
  <c r="BF285" i="4" s="1"/>
  <c r="AE285" i="4" a="1"/>
  <c r="AE285" i="4" s="1"/>
  <c r="AL285" i="4" a="1"/>
  <c r="AL285" i="4" s="1"/>
  <c r="O285" i="4" a="1"/>
  <c r="O285" i="4" s="1"/>
  <c r="AJ285" i="4" a="1"/>
  <c r="AJ285" i="4" s="1"/>
  <c r="V285" i="4" a="1"/>
  <c r="V285" i="4" s="1"/>
  <c r="AV285" i="4" a="1"/>
  <c r="AV285" i="4" s="1"/>
  <c r="P285" i="4" a="1"/>
  <c r="P285" i="4" s="1"/>
  <c r="AK285" i="4" a="1"/>
  <c r="AK285" i="4" s="1"/>
  <c r="AR285" i="4" a="1"/>
  <c r="AR285" i="4" s="1"/>
  <c r="Z285" i="4" a="1"/>
  <c r="Z285" i="4" s="1"/>
  <c r="BG285" i="4" a="1"/>
  <c r="BG285" i="4" s="1"/>
  <c r="AD285" i="4" a="1"/>
  <c r="AD285" i="4" s="1"/>
  <c r="G285" i="4" a="1"/>
  <c r="G285" i="4" s="1"/>
  <c r="AN285" i="4" a="1"/>
  <c r="AN285" i="4" s="1"/>
  <c r="AQ285" i="4" a="1"/>
  <c r="AQ285" i="4" s="1"/>
  <c r="BC285" i="4" a="1"/>
  <c r="BC285" i="4" s="1"/>
  <c r="AU72" i="143" s="1"/>
  <c r="AO285" i="4" a="1"/>
  <c r="AO285" i="4" s="1"/>
  <c r="K285" i="4" a="1"/>
  <c r="K285" i="4" s="1"/>
  <c r="AM285" i="4" a="1"/>
  <c r="AM285" i="4" s="1"/>
  <c r="AG285" i="4" a="1"/>
  <c r="AG285" i="4" s="1"/>
  <c r="AU44" i="143" s="1"/>
  <c r="AX285" i="4" a="1"/>
  <c r="AX285" i="4" s="1"/>
  <c r="N285" i="4" a="1"/>
  <c r="N285" i="4" s="1"/>
  <c r="AY285" i="4" a="1"/>
  <c r="AY285" i="4" s="1"/>
  <c r="U285" i="4" a="1"/>
  <c r="U285" i="4" s="1"/>
  <c r="AU285" i="4" a="1"/>
  <c r="AU285" i="4" s="1"/>
  <c r="AZ285" i="4" a="1"/>
  <c r="AZ285" i="4" s="1"/>
  <c r="BB285" i="4" a="1"/>
  <c r="BB285" i="4" s="1"/>
  <c r="W285" i="4" a="1"/>
  <c r="W285" i="4" s="1"/>
  <c r="AU30" i="143" s="1"/>
  <c r="BE285" i="4" a="1"/>
  <c r="BE285" i="4" s="1"/>
  <c r="AC285" i="4" a="1"/>
  <c r="AC285" i="4" s="1"/>
  <c r="T285" i="4" a="1"/>
  <c r="T285" i="4" s="1"/>
  <c r="I285" i="4" a="1"/>
  <c r="I285" i="4" s="1"/>
  <c r="J285" i="4" a="1"/>
  <c r="J285" i="4" s="1"/>
  <c r="R285" i="4" a="1"/>
  <c r="R285" i="4" s="1"/>
  <c r="AH285" i="4" a="1"/>
  <c r="AH285" i="4" s="1"/>
  <c r="H285" i="4" a="1"/>
  <c r="H285" i="4" s="1"/>
  <c r="AT285" i="4" a="1"/>
  <c r="AT285" i="4" s="1"/>
  <c r="AP285" i="4" a="1"/>
  <c r="AP285" i="4" s="1"/>
  <c r="AR57" i="143" s="1"/>
  <c r="AI285" i="4" a="1"/>
  <c r="AI285" i="4" s="1"/>
  <c r="F285" i="4" a="1"/>
  <c r="F285" i="4" s="1"/>
  <c r="BF276" i="4"/>
  <c r="BF282" i="4" s="1"/>
  <c r="AJ276" i="4"/>
  <c r="AJ282" i="4" s="1"/>
  <c r="AT276" i="4"/>
  <c r="AT282" i="4" s="1"/>
  <c r="Q276" i="4"/>
  <c r="Q282" i="4" s="1"/>
  <c r="H276" i="4"/>
  <c r="H282" i="4" s="1"/>
  <c r="BA276" i="4"/>
  <c r="BA282" i="4" s="1"/>
  <c r="AM212" i="4"/>
  <c r="AM218" i="4" s="1"/>
  <c r="AD212" i="4"/>
  <c r="AD218" i="4" s="1"/>
  <c r="M212" i="4"/>
  <c r="M218" i="4" s="1"/>
  <c r="AY212" i="4"/>
  <c r="AY218" i="4" s="1"/>
  <c r="AP212" i="4"/>
  <c r="AP218" i="4" s="1"/>
  <c r="AG212" i="4"/>
  <c r="AG218" i="4" s="1"/>
  <c r="X212" i="4"/>
  <c r="X218" i="4" s="1"/>
  <c r="BC100" i="4"/>
  <c r="BC106" i="4" s="1"/>
  <c r="AM100" i="4"/>
  <c r="AM106" i="4" s="1"/>
  <c r="AR100" i="4"/>
  <c r="AR106" i="4" s="1"/>
  <c r="AH100" i="4"/>
  <c r="AH106" i="4" s="1"/>
  <c r="Y100" i="4"/>
  <c r="Y106" i="4" s="1"/>
  <c r="P100" i="4"/>
  <c r="P106" i="4" s="1"/>
  <c r="N100" i="4"/>
  <c r="N106" i="4" s="1"/>
  <c r="BF12" i="4"/>
  <c r="BF18" i="4" s="1"/>
  <c r="Y12" i="4"/>
  <c r="Y18" i="4" s="1"/>
  <c r="AQ12" i="4"/>
  <c r="AQ18" i="4" s="1"/>
  <c r="J12" i="4"/>
  <c r="J18" i="4" s="1"/>
  <c r="AD12" i="4"/>
  <c r="AD18" i="4" s="1"/>
  <c r="M12" i="4"/>
  <c r="M18" i="4" s="1"/>
  <c r="AC116" i="4"/>
  <c r="AC122" i="4" s="1"/>
  <c r="L116" i="4"/>
  <c r="L122" i="4" s="1"/>
  <c r="BF116" i="4"/>
  <c r="BF122" i="4" s="1"/>
  <c r="AW116" i="4"/>
  <c r="AW122" i="4" s="1"/>
  <c r="AN116" i="4"/>
  <c r="AN122" i="4" s="1"/>
  <c r="AE116" i="4"/>
  <c r="AE122" i="4" s="1"/>
  <c r="V116" i="4"/>
  <c r="V122" i="4" s="1"/>
  <c r="M404" i="4"/>
  <c r="M410" i="4" s="1"/>
  <c r="AY404" i="4"/>
  <c r="AY410" i="4" s="1"/>
  <c r="AP404" i="4"/>
  <c r="AP410" i="4" s="1"/>
  <c r="AH332" i="4"/>
  <c r="AH338" i="4" s="1"/>
  <c r="Y332" i="4"/>
  <c r="Y338" i="4" s="1"/>
  <c r="P332" i="4"/>
  <c r="P338" i="4" s="1"/>
  <c r="G332" i="4"/>
  <c r="G338" i="4" s="1"/>
  <c r="AS332" i="4"/>
  <c r="AS338" i="4" s="1"/>
  <c r="AB332" i="4"/>
  <c r="AB338" i="4" s="1"/>
  <c r="S332" i="4"/>
  <c r="S338" i="4" s="1"/>
  <c r="AZ252" i="4"/>
  <c r="AZ258" i="4" s="1"/>
  <c r="AQ252" i="4"/>
  <c r="AQ258" i="4" s="1"/>
  <c r="AH252" i="4"/>
  <c r="AH258" i="4" s="1"/>
  <c r="Y252" i="4"/>
  <c r="Y258" i="4" s="1"/>
  <c r="P252" i="4"/>
  <c r="P258" i="4" s="1"/>
  <c r="G252" i="4"/>
  <c r="G258" i="4" s="1"/>
  <c r="AR172" i="4"/>
  <c r="AR178" i="4" s="1"/>
  <c r="AI172" i="4"/>
  <c r="AI178" i="4" s="1"/>
  <c r="Z172" i="4"/>
  <c r="Z178" i="4" s="1"/>
  <c r="Q172" i="4"/>
  <c r="Q178" i="4" s="1"/>
  <c r="H172" i="4"/>
  <c r="H178" i="4" s="1"/>
  <c r="BB172" i="4"/>
  <c r="BB178" i="4" s="1"/>
  <c r="AK172" i="4"/>
  <c r="AK178" i="4" s="1"/>
  <c r="BF244" i="4"/>
  <c r="BF250" i="4" s="1"/>
  <c r="AW244" i="4"/>
  <c r="AW250" i="4" s="1"/>
  <c r="AE244" i="4"/>
  <c r="AE250" i="4" s="1"/>
  <c r="V244" i="4"/>
  <c r="V250" i="4" s="1"/>
  <c r="BA164" i="4"/>
  <c r="BA170" i="4" s="1"/>
  <c r="AJ164" i="4"/>
  <c r="AJ170" i="4" s="1"/>
  <c r="BE380" i="4"/>
  <c r="BE386" i="4" s="1"/>
  <c r="AV380" i="4"/>
  <c r="AV386" i="4" s="1"/>
  <c r="AM380" i="4"/>
  <c r="AM386" i="4" s="1"/>
  <c r="AD380" i="4"/>
  <c r="AD386" i="4" s="1"/>
  <c r="M380" i="4"/>
  <c r="M386" i="4" s="1"/>
  <c r="AY380" i="4"/>
  <c r="AY386" i="4" s="1"/>
  <c r="AE316" i="4"/>
  <c r="AE322" i="4" s="1"/>
  <c r="V316" i="4"/>
  <c r="V322" i="4" s="1"/>
  <c r="AQ316" i="4"/>
  <c r="AQ322" i="4" s="1"/>
  <c r="AH316" i="4"/>
  <c r="AH322" i="4" s="1"/>
  <c r="M236" i="4"/>
  <c r="M242" i="4" s="1"/>
  <c r="AY236" i="4"/>
  <c r="AY242" i="4" s="1"/>
  <c r="AP236" i="4"/>
  <c r="AP242" i="4" s="1"/>
  <c r="AG236" i="4"/>
  <c r="AG242" i="4" s="1"/>
  <c r="X236" i="4"/>
  <c r="X242" i="4" s="1"/>
  <c r="O236" i="4"/>
  <c r="O242" i="4" s="1"/>
  <c r="BC156" i="4"/>
  <c r="BC162" i="4" s="1"/>
  <c r="AT156" i="4"/>
  <c r="AT162" i="4" s="1"/>
  <c r="AC156" i="4"/>
  <c r="AC162" i="4" s="1"/>
  <c r="L156" i="4"/>
  <c r="L162" i="4" s="1"/>
  <c r="BF156" i="4"/>
  <c r="BF162" i="4" s="1"/>
  <c r="AW156" i="4"/>
  <c r="AW162" i="4" s="1"/>
  <c r="H20" i="4"/>
  <c r="H26" i="4" s="1"/>
  <c r="L20" i="4"/>
  <c r="L26" i="4" s="1"/>
  <c r="AF20" i="4"/>
  <c r="AF26" i="4" s="1"/>
  <c r="BF20" i="4"/>
  <c r="BF26" i="4" s="1"/>
  <c r="Y20" i="4"/>
  <c r="Y26" i="4" s="1"/>
  <c r="G20" i="4"/>
  <c r="G26" i="4" s="1"/>
  <c r="BF124" i="4"/>
  <c r="BF130" i="4" s="1"/>
  <c r="J124" i="4"/>
  <c r="J130" i="4" s="1"/>
  <c r="AR124" i="4"/>
  <c r="AR130" i="4" s="1"/>
  <c r="AG124" i="4"/>
  <c r="AG130" i="4" s="1"/>
  <c r="AF372" i="4"/>
  <c r="AF378" i="4" s="1"/>
  <c r="W372" i="4"/>
  <c r="W378" i="4" s="1"/>
  <c r="N372" i="4"/>
  <c r="N378" i="4" s="1"/>
  <c r="AR372" i="4"/>
  <c r="AR378" i="4" s="1"/>
  <c r="AI372" i="4"/>
  <c r="AI378" i="4" s="1"/>
  <c r="Z372" i="4"/>
  <c r="Z378" i="4" s="1"/>
  <c r="Q372" i="4"/>
  <c r="Q378" i="4" s="1"/>
  <c r="BA308" i="4"/>
  <c r="BA314" i="4" s="1"/>
  <c r="AJ308" i="4"/>
  <c r="AJ314" i="4" s="1"/>
  <c r="AA308" i="4"/>
  <c r="AA314" i="4" s="1"/>
  <c r="R308" i="4"/>
  <c r="R314" i="4" s="1"/>
  <c r="I308" i="4"/>
  <c r="I314" i="4" s="1"/>
  <c r="BC308" i="4"/>
  <c r="BC314" i="4" s="1"/>
  <c r="AY228" i="4"/>
  <c r="AY234" i="4" s="1"/>
  <c r="AP228" i="4"/>
  <c r="AP234" i="4" s="1"/>
  <c r="AG228" i="4"/>
  <c r="AG234" i="4" s="1"/>
  <c r="X228" i="4"/>
  <c r="X234" i="4" s="1"/>
  <c r="O228" i="4"/>
  <c r="O234" i="4" s="1"/>
  <c r="BA228" i="4"/>
  <c r="BA234" i="4" s="1"/>
  <c r="AJ228" i="4"/>
  <c r="AJ234" i="4" s="1"/>
  <c r="V148" i="4"/>
  <c r="V154" i="4" s="1"/>
  <c r="AZ148" i="4"/>
  <c r="AZ154" i="4" s="1"/>
  <c r="AQ148" i="4"/>
  <c r="AQ154" i="4" s="1"/>
  <c r="AH148" i="4"/>
  <c r="AH154" i="4" s="1"/>
  <c r="Y148" i="4"/>
  <c r="Y154" i="4" s="1"/>
  <c r="P148" i="4"/>
  <c r="P154" i="4" s="1"/>
  <c r="G148" i="4"/>
  <c r="G154" i="4" s="1"/>
  <c r="AS60" i="4"/>
  <c r="AS66" i="4" s="1"/>
  <c r="AB60" i="4"/>
  <c r="AB66" i="4" s="1"/>
  <c r="S60" i="4"/>
  <c r="S66" i="4" s="1"/>
  <c r="J60" i="4"/>
  <c r="J66" i="4" s="1"/>
  <c r="BD60" i="4"/>
  <c r="BD66" i="4" s="1"/>
  <c r="AU60" i="4"/>
  <c r="AU66" i="4" s="1"/>
  <c r="AL60" i="4"/>
  <c r="AL66" i="4" s="1"/>
  <c r="AG364" i="4"/>
  <c r="AG370" i="4" s="1"/>
  <c r="AS364" i="4"/>
  <c r="AS370" i="4" s="1"/>
  <c r="AM364" i="4"/>
  <c r="AM370" i="4" s="1"/>
  <c r="U364" i="4"/>
  <c r="U370" i="4" s="1"/>
  <c r="BD364" i="4"/>
  <c r="BD370" i="4" s="1"/>
  <c r="AR364" i="4"/>
  <c r="AR370" i="4" s="1"/>
  <c r="AI364" i="4"/>
  <c r="AI370" i="4" s="1"/>
  <c r="AA300" i="4"/>
  <c r="AA306" i="4" s="1"/>
  <c r="BF300" i="4"/>
  <c r="BF306" i="4" s="1"/>
  <c r="AO300" i="4"/>
  <c r="AO306" i="4" s="1"/>
  <c r="W300" i="4"/>
  <c r="W306" i="4" s="1"/>
  <c r="BB300" i="4"/>
  <c r="BB306" i="4" s="1"/>
  <c r="AK300" i="4"/>
  <c r="AK306" i="4" s="1"/>
  <c r="U300" i="4"/>
  <c r="U306" i="4" s="1"/>
  <c r="I220" i="4"/>
  <c r="I226" i="4" s="1"/>
  <c r="BC220" i="4"/>
  <c r="BC226" i="4" s="1"/>
  <c r="AT220" i="4"/>
  <c r="AT226" i="4" s="1"/>
  <c r="AC220" i="4"/>
  <c r="AC226" i="4" s="1"/>
  <c r="L220" i="4"/>
  <c r="L226" i="4" s="1"/>
  <c r="BF220" i="4"/>
  <c r="BF226" i="4" s="1"/>
  <c r="AW140" i="4"/>
  <c r="AW146" i="4" s="1"/>
  <c r="AE140" i="4"/>
  <c r="AE146" i="4" s="1"/>
  <c r="V140" i="4"/>
  <c r="V146" i="4" s="1"/>
  <c r="AQ140" i="4"/>
  <c r="AQ146" i="4" s="1"/>
  <c r="AH140" i="4"/>
  <c r="AH146" i="4" s="1"/>
  <c r="AO36" i="4"/>
  <c r="AO42" i="4" s="1"/>
  <c r="AF36" i="4"/>
  <c r="AF42" i="4" s="1"/>
  <c r="W36" i="4"/>
  <c r="W42" i="4" s="1"/>
  <c r="N36" i="4"/>
  <c r="N42" i="4" s="1"/>
  <c r="AR36" i="4"/>
  <c r="AR42" i="4" s="1"/>
  <c r="AI36" i="4"/>
  <c r="AI42" i="4" s="1"/>
  <c r="Z36" i="4"/>
  <c r="Z42" i="4" s="1"/>
  <c r="K294" i="4" a="1"/>
  <c r="K294" i="4" s="1"/>
  <c r="AE294" i="4" a="1"/>
  <c r="AE294" i="4" s="1"/>
  <c r="AQ294" i="4" a="1"/>
  <c r="AQ294" i="4" s="1"/>
  <c r="M294" i="4" a="1"/>
  <c r="M294" i="4" s="1"/>
  <c r="AT294" i="4" a="1"/>
  <c r="AT294" i="4" s="1"/>
  <c r="AF294" i="4" a="1"/>
  <c r="AF294" i="4" s="1"/>
  <c r="BD294" i="4" a="1"/>
  <c r="BD294" i="4" s="1"/>
  <c r="W294" i="4" a="1"/>
  <c r="W294" i="4" s="1"/>
  <c r="AJ294" i="4" a="1"/>
  <c r="AJ294" i="4" s="1"/>
  <c r="AY294" i="4" a="1"/>
  <c r="AY294" i="4" s="1"/>
  <c r="T294" i="4" a="1"/>
  <c r="T294" i="4" s="1"/>
  <c r="AZ294" i="4" a="1"/>
  <c r="AZ294" i="4" s="1"/>
  <c r="AM294" i="4" a="1"/>
  <c r="AM294" i="4" s="1"/>
  <c r="I294" i="4" a="1"/>
  <c r="I294" i="4" s="1"/>
  <c r="AD294" i="4" a="1"/>
  <c r="AD294" i="4" s="1"/>
  <c r="AP294" i="4" a="1"/>
  <c r="AP294" i="4" s="1"/>
  <c r="BE294" i="4" a="1"/>
  <c r="BE294" i="4" s="1"/>
  <c r="AB294" i="4" a="1"/>
  <c r="AB294" i="4" s="1"/>
  <c r="O294" i="4" a="1"/>
  <c r="O294" i="4" s="1"/>
  <c r="BC294" i="4" a="1"/>
  <c r="BC294" i="4" s="1"/>
  <c r="Q294" i="4" a="1"/>
  <c r="Q294" i="4" s="1"/>
  <c r="AV294" i="4" a="1"/>
  <c r="AV294" i="4" s="1"/>
  <c r="AW294" i="4" a="1"/>
  <c r="AW294" i="4" s="1"/>
  <c r="J294" i="4" a="1"/>
  <c r="J294" i="4" s="1"/>
  <c r="AK294" i="4" a="1"/>
  <c r="AK294" i="4" s="1"/>
  <c r="AL294" i="4" a="1"/>
  <c r="AL294" i="4" s="1"/>
  <c r="H294" i="4" a="1"/>
  <c r="H294" i="4" s="1"/>
  <c r="AO294" i="4" a="1"/>
  <c r="AO294" i="4" s="1"/>
  <c r="BG294" i="4" a="1"/>
  <c r="BG294" i="4" s="1"/>
  <c r="BA294" i="4" a="1"/>
  <c r="BA294" i="4" s="1"/>
  <c r="AA294" i="4" a="1"/>
  <c r="AA294" i="4" s="1"/>
  <c r="AS294" i="4" a="1"/>
  <c r="AS294" i="4" s="1"/>
  <c r="AU294" i="4" a="1"/>
  <c r="AU294" i="4" s="1"/>
  <c r="P294" i="4" a="1"/>
  <c r="P294" i="4" s="1"/>
  <c r="AX294" i="4" a="1"/>
  <c r="AX294" i="4" s="1"/>
  <c r="L294" i="4" a="1"/>
  <c r="L294" i="4" s="1"/>
  <c r="S294" i="4" a="1"/>
  <c r="S294" i="4" s="1"/>
  <c r="AI294" i="4" a="1"/>
  <c r="AI294" i="4" s="1"/>
  <c r="N294" i="4" a="1"/>
  <c r="N294" i="4" s="1"/>
  <c r="BB294" i="4" a="1"/>
  <c r="BB294" i="4" s="1"/>
  <c r="Y294" i="4" a="1"/>
  <c r="Y294" i="4" s="1"/>
  <c r="R294" i="4" a="1"/>
  <c r="R294" i="4" s="1"/>
  <c r="Z294" i="4" a="1"/>
  <c r="Z294" i="4" s="1"/>
  <c r="AR294" i="4" a="1"/>
  <c r="AR294" i="4" s="1"/>
  <c r="U294" i="4" a="1"/>
  <c r="U294" i="4" s="1"/>
  <c r="G294" i="4" a="1"/>
  <c r="G294" i="4" s="1"/>
  <c r="AG294" i="4" a="1"/>
  <c r="AG294" i="4" s="1"/>
  <c r="F294" i="4" a="1"/>
  <c r="F294" i="4" s="1"/>
  <c r="X294" i="4" a="1"/>
  <c r="X294" i="4" s="1"/>
  <c r="AH294" i="4" a="1"/>
  <c r="AH294" i="4" s="1"/>
  <c r="BF294" i="4" a="1"/>
  <c r="BF294" i="4" s="1"/>
  <c r="AC294" i="4" a="1"/>
  <c r="AC294" i="4" s="1"/>
  <c r="V294" i="4" a="1"/>
  <c r="V294" i="4" s="1"/>
  <c r="AN294" i="4" a="1"/>
  <c r="AN294" i="4" s="1"/>
  <c r="BC356" i="4"/>
  <c r="BC362" i="4" s="1"/>
  <c r="AT356" i="4"/>
  <c r="AT362" i="4" s="1"/>
  <c r="AC356" i="4"/>
  <c r="AC362" i="4" s="1"/>
  <c r="L356" i="4"/>
  <c r="L362" i="4" s="1"/>
  <c r="BF356" i="4"/>
  <c r="BF362" i="4" s="1"/>
  <c r="AW356" i="4"/>
  <c r="AW362" i="4" s="1"/>
  <c r="AR276" i="4"/>
  <c r="AR282" i="4" s="1"/>
  <c r="AP276" i="4"/>
  <c r="AP282" i="4" s="1"/>
  <c r="T276" i="4"/>
  <c r="T282" i="4" s="1"/>
  <c r="AD276" i="4"/>
  <c r="AD282" i="4" s="1"/>
  <c r="I276" i="4"/>
  <c r="I282" i="4" s="1"/>
  <c r="BC276" i="4"/>
  <c r="BC282" i="4" s="1"/>
  <c r="AS276" i="4"/>
  <c r="AS282" i="4" s="1"/>
  <c r="AE212" i="4"/>
  <c r="AE218" i="4" s="1"/>
  <c r="V212" i="4"/>
  <c r="V218" i="4" s="1"/>
  <c r="AZ212" i="4"/>
  <c r="AZ218" i="4" s="1"/>
  <c r="AQ212" i="4"/>
  <c r="AQ218" i="4" s="1"/>
  <c r="AH212" i="4"/>
  <c r="AH218" i="4" s="1"/>
  <c r="Y212" i="4"/>
  <c r="Y218" i="4" s="1"/>
  <c r="P212" i="4"/>
  <c r="P218" i="4" s="1"/>
  <c r="W100" i="4"/>
  <c r="W106" i="4" s="1"/>
  <c r="BA100" i="4"/>
  <c r="BA106" i="4" s="1"/>
  <c r="AJ100" i="4"/>
  <c r="AJ106" i="4" s="1"/>
  <c r="Z100" i="4"/>
  <c r="Z106" i="4" s="1"/>
  <c r="Q100" i="4"/>
  <c r="Q106" i="4" s="1"/>
  <c r="H100" i="4"/>
  <c r="H106" i="4" s="1"/>
  <c r="AV12" i="4"/>
  <c r="AV18" i="4" s="1"/>
  <c r="O12" i="4"/>
  <c r="O18" i="4" s="1"/>
  <c r="AG12" i="4"/>
  <c r="AG18" i="4" s="1"/>
  <c r="AY12" i="4"/>
  <c r="AY18" i="4" s="1"/>
  <c r="R12" i="4"/>
  <c r="R18" i="4" s="1"/>
  <c r="AZ12" i="4"/>
  <c r="AZ18" i="4" s="1"/>
  <c r="U116" i="4"/>
  <c r="U122" i="4" s="1"/>
  <c r="BG116" i="4"/>
  <c r="BG122" i="4" s="1"/>
  <c r="AX116" i="4"/>
  <c r="AX122" i="4" s="1"/>
  <c r="AO116" i="4"/>
  <c r="AO122" i="4" s="1"/>
  <c r="AF116" i="4"/>
  <c r="AF122" i="4" s="1"/>
  <c r="W116" i="4"/>
  <c r="W122" i="4" s="1"/>
  <c r="N116" i="4"/>
  <c r="N122" i="4" s="1"/>
  <c r="AT404" i="4"/>
  <c r="AT410" i="4" s="1"/>
  <c r="BD404" i="4"/>
  <c r="BD410" i="4" s="1"/>
  <c r="AU404" i="4"/>
  <c r="AU410" i="4" s="1"/>
  <c r="V404" i="4"/>
  <c r="V410" i="4" s="1"/>
  <c r="AZ404" i="4"/>
  <c r="AZ410" i="4" s="1"/>
  <c r="AQ404" i="4"/>
  <c r="AQ410" i="4" s="1"/>
  <c r="AH404" i="4"/>
  <c r="AH410" i="4" s="1"/>
  <c r="Z332" i="4"/>
  <c r="Z338" i="4" s="1"/>
  <c r="Q332" i="4"/>
  <c r="Q338" i="4" s="1"/>
  <c r="H332" i="4"/>
  <c r="H338" i="4" s="1"/>
  <c r="BB332" i="4"/>
  <c r="BB338" i="4" s="1"/>
  <c r="AK332" i="4"/>
  <c r="AK338" i="4" s="1"/>
  <c r="T332" i="4"/>
  <c r="T338" i="4" s="1"/>
  <c r="K332" i="4"/>
  <c r="K338" i="4" s="1"/>
  <c r="AR252" i="4"/>
  <c r="AR258" i="4" s="1"/>
  <c r="AI252" i="4"/>
  <c r="AI258" i="4" s="1"/>
  <c r="Z252" i="4"/>
  <c r="Z258" i="4" s="1"/>
  <c r="Q252" i="4"/>
  <c r="Q258" i="4" s="1"/>
  <c r="H252" i="4"/>
  <c r="H258" i="4" s="1"/>
  <c r="BA252" i="4"/>
  <c r="BA258" i="4" s="1"/>
  <c r="AJ172" i="4"/>
  <c r="AJ178" i="4" s="1"/>
  <c r="AA172" i="4"/>
  <c r="AA178" i="4" s="1"/>
  <c r="R172" i="4"/>
  <c r="R178" i="4" s="1"/>
  <c r="I172" i="4"/>
  <c r="I178" i="4" s="1"/>
  <c r="BC172" i="4"/>
  <c r="BC178" i="4" s="1"/>
  <c r="AT172" i="4"/>
  <c r="AT178" i="4" s="1"/>
  <c r="AC172" i="4"/>
  <c r="AC178" i="4" s="1"/>
  <c r="I68" i="4"/>
  <c r="I74" i="4" s="1"/>
  <c r="O68" i="4"/>
  <c r="O74" i="4" s="1"/>
  <c r="I85" i="4"/>
  <c r="Q85" i="4"/>
  <c r="Y85" i="4"/>
  <c r="AG85" i="4"/>
  <c r="AO85" i="4"/>
  <c r="AW85" i="4"/>
  <c r="BE85" i="4"/>
  <c r="J85" i="4"/>
  <c r="R85" i="4"/>
  <c r="Z85" i="4"/>
  <c r="AH85" i="4"/>
  <c r="AP85" i="4"/>
  <c r="AX85" i="4"/>
  <c r="BF85" i="4"/>
  <c r="M85" i="4"/>
  <c r="U85" i="4"/>
  <c r="AC85" i="4"/>
  <c r="AK85" i="4"/>
  <c r="AS85" i="4"/>
  <c r="BA85" i="4"/>
  <c r="N85" i="4"/>
  <c r="V85" i="4"/>
  <c r="AD85" i="4"/>
  <c r="AL85" i="4"/>
  <c r="AT85" i="4"/>
  <c r="BB85" i="4"/>
  <c r="G85" i="4"/>
  <c r="O85" i="4"/>
  <c r="W85" i="4"/>
  <c r="AE85" i="4"/>
  <c r="AM85" i="4"/>
  <c r="AU85" i="4"/>
  <c r="BC85" i="4"/>
  <c r="H85" i="4"/>
  <c r="P85" i="4"/>
  <c r="X85" i="4"/>
  <c r="AF85" i="4"/>
  <c r="AN85" i="4"/>
  <c r="AV85" i="4"/>
  <c r="BD85" i="4"/>
  <c r="L85" i="4"/>
  <c r="AR85" i="4"/>
  <c r="S85" i="4"/>
  <c r="AY85" i="4"/>
  <c r="T85" i="4"/>
  <c r="AZ85" i="4"/>
  <c r="AA85" i="4"/>
  <c r="BG85" i="4"/>
  <c r="AB85" i="4"/>
  <c r="AI85" i="4"/>
  <c r="AJ85" i="4"/>
  <c r="K85" i="4"/>
  <c r="AQ85" i="4"/>
  <c r="F85" i="4"/>
  <c r="AB388" i="4"/>
  <c r="AB394" i="4" s="1"/>
  <c r="S388" i="4"/>
  <c r="S394" i="4" s="1"/>
  <c r="J388" i="4"/>
  <c r="J394" i="4" s="1"/>
  <c r="BD388" i="4"/>
  <c r="BD394" i="4" s="1"/>
  <c r="AU388" i="4"/>
  <c r="AU394" i="4" s="1"/>
  <c r="AL388" i="4"/>
  <c r="AL394" i="4" s="1"/>
  <c r="U388" i="4"/>
  <c r="U394" i="4" s="1"/>
  <c r="AH324" i="4"/>
  <c r="AH330" i="4" s="1"/>
  <c r="AR324" i="4"/>
  <c r="AR330" i="4" s="1"/>
  <c r="Y324" i="4"/>
  <c r="Y330" i="4" s="1"/>
  <c r="O324" i="4"/>
  <c r="O330" i="4" s="1"/>
  <c r="BA324" i="4"/>
  <c r="BA330" i="4" s="1"/>
  <c r="BG324" i="4"/>
  <c r="BG330" i="4" s="1"/>
  <c r="AX244" i="4"/>
  <c r="AX250" i="4" s="1"/>
  <c r="AO244" i="4"/>
  <c r="AO250" i="4" s="1"/>
  <c r="AF244" i="4"/>
  <c r="AF250" i="4" s="1"/>
  <c r="AR244" i="4"/>
  <c r="AR250" i="4" s="1"/>
  <c r="AI244" i="4"/>
  <c r="AI250" i="4" s="1"/>
  <c r="AH164" i="4"/>
  <c r="AH170" i="4" s="1"/>
  <c r="P164" i="4"/>
  <c r="P170" i="4" s="1"/>
  <c r="G164" i="4"/>
  <c r="G170" i="4" s="1"/>
  <c r="AS164" i="4"/>
  <c r="AS170" i="4" s="1"/>
  <c r="AB164" i="4"/>
  <c r="AB170" i="4" s="1"/>
  <c r="S164" i="4"/>
  <c r="S170" i="4" s="1"/>
  <c r="L86" i="4"/>
  <c r="M86" i="4"/>
  <c r="H86" i="4"/>
  <c r="P86" i="4"/>
  <c r="I86" i="4"/>
  <c r="Q86" i="4"/>
  <c r="J86" i="4"/>
  <c r="R86" i="4"/>
  <c r="K86" i="4"/>
  <c r="S86" i="4"/>
  <c r="U86" i="4"/>
  <c r="AC86" i="4"/>
  <c r="AK86" i="4"/>
  <c r="AS86" i="4"/>
  <c r="BA86" i="4"/>
  <c r="V86" i="4"/>
  <c r="AD86" i="4"/>
  <c r="AL86" i="4"/>
  <c r="AT86" i="4"/>
  <c r="BB86" i="4"/>
  <c r="W86" i="4"/>
  <c r="AE86" i="4"/>
  <c r="AM86" i="4"/>
  <c r="AU86" i="4"/>
  <c r="BC86" i="4"/>
  <c r="X86" i="4"/>
  <c r="AF86" i="4"/>
  <c r="AN86" i="4"/>
  <c r="AV86" i="4"/>
  <c r="BD86" i="4"/>
  <c r="G86" i="4"/>
  <c r="Y86" i="4"/>
  <c r="AG86" i="4"/>
  <c r="AO86" i="4"/>
  <c r="AW86" i="4"/>
  <c r="BE86" i="4"/>
  <c r="N86" i="4"/>
  <c r="Z86" i="4"/>
  <c r="AH86" i="4"/>
  <c r="AP86" i="4"/>
  <c r="AX86" i="4"/>
  <c r="BF86" i="4"/>
  <c r="O86" i="4"/>
  <c r="AA86" i="4"/>
  <c r="AI86" i="4"/>
  <c r="AQ86" i="4"/>
  <c r="AY86" i="4"/>
  <c r="BG86" i="4"/>
  <c r="T86" i="4"/>
  <c r="AB86" i="4"/>
  <c r="AJ86" i="4"/>
  <c r="AR86" i="4"/>
  <c r="AZ86" i="4"/>
  <c r="F86" i="4"/>
  <c r="BF380" i="4"/>
  <c r="BF386" i="4" s="1"/>
  <c r="AW380" i="4"/>
  <c r="AW386" i="4" s="1"/>
  <c r="AN380" i="4"/>
  <c r="AN386" i="4" s="1"/>
  <c r="AE380" i="4"/>
  <c r="AE386" i="4" s="1"/>
  <c r="V380" i="4"/>
  <c r="V386" i="4" s="1"/>
  <c r="AZ380" i="4"/>
  <c r="AZ386" i="4" s="1"/>
  <c r="AQ380" i="4"/>
  <c r="AQ386" i="4" s="1"/>
  <c r="AF316" i="4"/>
  <c r="AF322" i="4" s="1"/>
  <c r="AR316" i="4"/>
  <c r="AR322" i="4" s="1"/>
  <c r="AI316" i="4"/>
  <c r="AI322" i="4" s="1"/>
  <c r="AZ236" i="4"/>
  <c r="AZ242" i="4" s="1"/>
  <c r="AQ236" i="4"/>
  <c r="AQ242" i="4" s="1"/>
  <c r="AH236" i="4"/>
  <c r="AH242" i="4" s="1"/>
  <c r="Y236" i="4"/>
  <c r="Y242" i="4" s="1"/>
  <c r="P236" i="4"/>
  <c r="P242" i="4" s="1"/>
  <c r="G236" i="4"/>
  <c r="G242" i="4" s="1"/>
  <c r="BD156" i="4"/>
  <c r="BD162" i="4" s="1"/>
  <c r="AU156" i="4"/>
  <c r="AU162" i="4" s="1"/>
  <c r="AL156" i="4"/>
  <c r="AL162" i="4" s="1"/>
  <c r="U156" i="4"/>
  <c r="U162" i="4" s="1"/>
  <c r="BG156" i="4"/>
  <c r="BG162" i="4" s="1"/>
  <c r="AX156" i="4"/>
  <c r="AX162" i="4" s="1"/>
  <c r="AO156" i="4"/>
  <c r="AO162" i="4" s="1"/>
  <c r="AW20" i="4"/>
  <c r="AW26" i="4" s="1"/>
  <c r="BA20" i="4"/>
  <c r="BA26" i="4" s="1"/>
  <c r="T20" i="4"/>
  <c r="T26" i="4" s="1"/>
  <c r="AV20" i="4"/>
  <c r="AV26" i="4" s="1"/>
  <c r="M20" i="4"/>
  <c r="M26" i="4" s="1"/>
  <c r="BB20" i="4"/>
  <c r="BB26" i="4" s="1"/>
  <c r="AQ124" i="4"/>
  <c r="AQ130" i="4" s="1"/>
  <c r="AI124" i="4"/>
  <c r="AI130" i="4" s="1"/>
  <c r="AX124" i="4"/>
  <c r="AX130" i="4" s="1"/>
  <c r="O124" i="4"/>
  <c r="O130" i="4" s="1"/>
  <c r="BA124" i="4"/>
  <c r="BA130" i="4" s="1"/>
  <c r="AJ124" i="4"/>
  <c r="AJ130" i="4" s="1"/>
  <c r="X372" i="4"/>
  <c r="X378" i="4" s="1"/>
  <c r="O372" i="4"/>
  <c r="O378" i="4" s="1"/>
  <c r="BA372" i="4"/>
  <c r="BA378" i="4" s="1"/>
  <c r="AJ372" i="4"/>
  <c r="AJ378" i="4" s="1"/>
  <c r="AA372" i="4"/>
  <c r="AA378" i="4" s="1"/>
  <c r="R372" i="4"/>
  <c r="R378" i="4" s="1"/>
  <c r="I372" i="4"/>
  <c r="I378" i="4" s="1"/>
  <c r="AS308" i="4"/>
  <c r="AS314" i="4" s="1"/>
  <c r="AB308" i="4"/>
  <c r="AB314" i="4" s="1"/>
  <c r="S308" i="4"/>
  <c r="S314" i="4" s="1"/>
  <c r="J308" i="4"/>
  <c r="J314" i="4" s="1"/>
  <c r="BD308" i="4"/>
  <c r="BD314" i="4" s="1"/>
  <c r="AU308" i="4"/>
  <c r="AU314" i="4" s="1"/>
  <c r="AQ228" i="4"/>
  <c r="AQ234" i="4" s="1"/>
  <c r="AH228" i="4"/>
  <c r="AH234" i="4" s="1"/>
  <c r="Y228" i="4"/>
  <c r="Y234" i="4" s="1"/>
  <c r="P228" i="4"/>
  <c r="P234" i="4" s="1"/>
  <c r="G228" i="4"/>
  <c r="G234" i="4" s="1"/>
  <c r="AS228" i="4"/>
  <c r="AS234" i="4" s="1"/>
  <c r="AB228" i="4"/>
  <c r="AB234" i="4" s="1"/>
  <c r="N148" i="4"/>
  <c r="N154" i="4" s="1"/>
  <c r="AR148" i="4"/>
  <c r="AR154" i="4" s="1"/>
  <c r="AI148" i="4"/>
  <c r="AI154" i="4" s="1"/>
  <c r="Z148" i="4"/>
  <c r="Z154" i="4" s="1"/>
  <c r="Q148" i="4"/>
  <c r="Q154" i="4" s="1"/>
  <c r="H148" i="4"/>
  <c r="H154" i="4" s="1"/>
  <c r="AK60" i="4"/>
  <c r="AK66" i="4" s="1"/>
  <c r="T60" i="4"/>
  <c r="T66" i="4" s="1"/>
  <c r="K60" i="4"/>
  <c r="K66" i="4" s="1"/>
  <c r="BE60" i="4"/>
  <c r="BE66" i="4" s="1"/>
  <c r="AV60" i="4"/>
  <c r="AV66" i="4" s="1"/>
  <c r="AM60" i="4"/>
  <c r="AM66" i="4" s="1"/>
  <c r="AD60" i="4"/>
  <c r="AD66" i="4" s="1"/>
  <c r="K88" i="4"/>
  <c r="S88" i="4"/>
  <c r="AA88" i="4"/>
  <c r="AI88" i="4"/>
  <c r="AQ88" i="4"/>
  <c r="AY88" i="4"/>
  <c r="BG88" i="4"/>
  <c r="L88" i="4"/>
  <c r="T88" i="4"/>
  <c r="AB88" i="4"/>
  <c r="AJ88" i="4"/>
  <c r="AR88" i="4"/>
  <c r="AZ88" i="4"/>
  <c r="M88" i="4"/>
  <c r="U88" i="4"/>
  <c r="AC88" i="4"/>
  <c r="AK88" i="4"/>
  <c r="AS88" i="4"/>
  <c r="BA88" i="4"/>
  <c r="N88" i="4"/>
  <c r="V88" i="4"/>
  <c r="AD88" i="4"/>
  <c r="AL88" i="4"/>
  <c r="AT88" i="4"/>
  <c r="BB88" i="4"/>
  <c r="G88" i="4"/>
  <c r="O88" i="4"/>
  <c r="W88" i="4"/>
  <c r="AE88" i="4"/>
  <c r="AM88" i="4"/>
  <c r="AU88" i="4"/>
  <c r="BC88" i="4"/>
  <c r="H88" i="4"/>
  <c r="P88" i="4"/>
  <c r="X88" i="4"/>
  <c r="AF88" i="4"/>
  <c r="AN88" i="4"/>
  <c r="AV88" i="4"/>
  <c r="BD88" i="4"/>
  <c r="I88" i="4"/>
  <c r="Q88" i="4"/>
  <c r="Y88" i="4"/>
  <c r="AG88" i="4"/>
  <c r="AO88" i="4"/>
  <c r="AW88" i="4"/>
  <c r="BE88" i="4"/>
  <c r="J88" i="4"/>
  <c r="R88" i="4"/>
  <c r="Z88" i="4"/>
  <c r="AH88" i="4"/>
  <c r="AP88" i="4"/>
  <c r="AX88" i="4"/>
  <c r="BF88" i="4"/>
  <c r="Q364" i="4"/>
  <c r="Q370" i="4" s="1"/>
  <c r="AC364" i="4"/>
  <c r="AC370" i="4" s="1"/>
  <c r="W364" i="4"/>
  <c r="W370" i="4" s="1"/>
  <c r="BF364" i="4"/>
  <c r="BF370" i="4" s="1"/>
  <c r="AV364" i="4"/>
  <c r="AV370" i="4" s="1"/>
  <c r="AJ364" i="4"/>
  <c r="AJ370" i="4" s="1"/>
  <c r="AA364" i="4"/>
  <c r="AA370" i="4" s="1"/>
  <c r="R300" i="4"/>
  <c r="R306" i="4" s="1"/>
  <c r="AX300" i="4"/>
  <c r="AX306" i="4" s="1"/>
  <c r="AG300" i="4"/>
  <c r="AG306" i="4" s="1"/>
  <c r="L300" i="4"/>
  <c r="L306" i="4" s="1"/>
  <c r="AT300" i="4"/>
  <c r="AT306" i="4" s="1"/>
  <c r="AB300" i="4"/>
  <c r="AB306" i="4" s="1"/>
  <c r="M300" i="4"/>
  <c r="M306" i="4" s="1"/>
  <c r="BD220" i="4"/>
  <c r="BD226" i="4" s="1"/>
  <c r="AU220" i="4"/>
  <c r="AU226" i="4" s="1"/>
  <c r="AL220" i="4"/>
  <c r="AL226" i="4" s="1"/>
  <c r="U220" i="4"/>
  <c r="U226" i="4" s="1"/>
  <c r="BG220" i="4"/>
  <c r="BG226" i="4" s="1"/>
  <c r="AX220" i="4"/>
  <c r="AX226" i="4" s="1"/>
  <c r="AO140" i="4"/>
  <c r="AO146" i="4" s="1"/>
  <c r="AF140" i="4"/>
  <c r="AF146" i="4" s="1"/>
  <c r="AR140" i="4"/>
  <c r="AR146" i="4" s="1"/>
  <c r="AI140" i="4"/>
  <c r="AI146" i="4" s="1"/>
  <c r="AG36" i="4"/>
  <c r="AG42" i="4" s="1"/>
  <c r="X36" i="4"/>
  <c r="X42" i="4" s="1"/>
  <c r="O36" i="4"/>
  <c r="O42" i="4" s="1"/>
  <c r="BA36" i="4"/>
  <c r="BA42" i="4" s="1"/>
  <c r="AJ36" i="4"/>
  <c r="AJ42" i="4" s="1"/>
  <c r="AA36" i="4"/>
  <c r="AA42" i="4" s="1"/>
  <c r="R36" i="4"/>
  <c r="R42" i="4" s="1"/>
  <c r="BD356" i="4"/>
  <c r="BD362" i="4" s="1"/>
  <c r="AU356" i="4"/>
  <c r="AU362" i="4" s="1"/>
  <c r="AL356" i="4"/>
  <c r="AL362" i="4" s="1"/>
  <c r="U356" i="4"/>
  <c r="U362" i="4" s="1"/>
  <c r="BG356" i="4"/>
  <c r="BG362" i="4" s="1"/>
  <c r="AX356" i="4"/>
  <c r="AX362" i="4" s="1"/>
  <c r="AO356" i="4"/>
  <c r="AO362" i="4" s="1"/>
  <c r="AB276" i="4"/>
  <c r="AB282" i="4" s="1"/>
  <c r="Z276" i="4"/>
  <c r="Z282" i="4" s="1"/>
  <c r="AY276" i="4"/>
  <c r="AY282" i="4" s="1"/>
  <c r="N276" i="4"/>
  <c r="N282" i="4" s="1"/>
  <c r="BD276" i="4"/>
  <c r="BD282" i="4" s="1"/>
  <c r="AU276" i="4"/>
  <c r="AU282" i="4" s="1"/>
  <c r="AK276" i="4"/>
  <c r="AK282" i="4" s="1"/>
  <c r="W212" i="4"/>
  <c r="W218" i="4" s="1"/>
  <c r="N212" i="4"/>
  <c r="N218" i="4" s="1"/>
  <c r="AR212" i="4"/>
  <c r="AR218" i="4" s="1"/>
  <c r="AI212" i="4"/>
  <c r="AI218" i="4" s="1"/>
  <c r="Z212" i="4"/>
  <c r="Z218" i="4" s="1"/>
  <c r="Q212" i="4"/>
  <c r="Q218" i="4" s="1"/>
  <c r="H212" i="4"/>
  <c r="H218" i="4" s="1"/>
  <c r="AY100" i="4"/>
  <c r="AY106" i="4" s="1"/>
  <c r="AS100" i="4"/>
  <c r="AS106" i="4" s="1"/>
  <c r="AB100" i="4"/>
  <c r="AB106" i="4" s="1"/>
  <c r="R100" i="4"/>
  <c r="R106" i="4" s="1"/>
  <c r="I100" i="4"/>
  <c r="I106" i="4" s="1"/>
  <c r="G100" i="4"/>
  <c r="G106" i="4" s="1"/>
  <c r="BG12" i="4"/>
  <c r="BG18" i="4" s="1"/>
  <c r="AL12" i="4"/>
  <c r="AL18" i="4" s="1"/>
  <c r="BD12" i="4"/>
  <c r="BD18" i="4" s="1"/>
  <c r="W12" i="4"/>
  <c r="W18" i="4" s="1"/>
  <c r="AO12" i="4"/>
  <c r="AO18" i="4" s="1"/>
  <c r="H12" i="4"/>
  <c r="H18" i="4" s="1"/>
  <c r="AR12" i="4"/>
  <c r="AR18" i="4" s="1"/>
  <c r="M116" i="4"/>
  <c r="M122" i="4" s="1"/>
  <c r="AY116" i="4"/>
  <c r="AY122" i="4" s="1"/>
  <c r="AP116" i="4"/>
  <c r="AP122" i="4" s="1"/>
  <c r="AG116" i="4"/>
  <c r="AG122" i="4" s="1"/>
  <c r="X116" i="4"/>
  <c r="X122" i="4" s="1"/>
  <c r="O116" i="4"/>
  <c r="O122" i="4" s="1"/>
  <c r="Y26" i="129" a="1"/>
  <c r="Y26" i="129" s="1"/>
  <c r="J26" i="129" a="1"/>
  <c r="J26" i="129" s="1"/>
  <c r="V26" i="129" a="1"/>
  <c r="V26" i="129" s="1"/>
  <c r="M26" i="129" a="1"/>
  <c r="M26" i="129" s="1"/>
  <c r="AA26" i="129" a="1"/>
  <c r="AA26" i="129" s="1"/>
  <c r="E27" i="129" a="1"/>
  <c r="E27" i="129" s="1"/>
  <c r="P27" i="129" a="1"/>
  <c r="P27" i="129" s="1"/>
  <c r="AL27" i="129" a="1"/>
  <c r="AL27" i="129" s="1"/>
  <c r="U27" i="129" a="1"/>
  <c r="U27" i="129" s="1"/>
  <c r="AI27" i="129" a="1"/>
  <c r="AI27" i="129" s="1"/>
  <c r="R28" i="129" a="1"/>
  <c r="R28" i="129" s="1"/>
  <c r="AE28" i="129" a="1"/>
  <c r="AE28" i="129" s="1"/>
  <c r="N28" i="129" a="1"/>
  <c r="N28" i="129" s="1"/>
  <c r="Y28" i="129" a="1"/>
  <c r="Y28" i="129" s="1"/>
  <c r="K28" i="129" a="1"/>
  <c r="K28" i="129" s="1"/>
  <c r="M25" i="129" a="1"/>
  <c r="M25" i="129" s="1"/>
  <c r="S25" i="129" a="1"/>
  <c r="S25" i="129" s="1"/>
  <c r="AG25" i="129" a="1"/>
  <c r="AG25" i="129" s="1"/>
  <c r="H25" i="129" a="1"/>
  <c r="H25" i="129" s="1"/>
  <c r="V25" i="129" a="1"/>
  <c r="V25" i="129" s="1"/>
  <c r="Q26" i="129" a="1"/>
  <c r="Q26" i="129" s="1"/>
  <c r="AM26" i="129" a="1"/>
  <c r="AM26" i="129" s="1"/>
  <c r="N26" i="129" a="1"/>
  <c r="N26" i="129" s="1"/>
  <c r="R26" i="129" a="1"/>
  <c r="R26" i="129" s="1"/>
  <c r="S26" i="129" a="1"/>
  <c r="S26" i="129" s="1"/>
  <c r="AG27" i="129" a="1"/>
  <c r="AG27" i="129" s="1"/>
  <c r="H27" i="129" a="1"/>
  <c r="H27" i="129" s="1"/>
  <c r="AD27" i="129" a="1"/>
  <c r="AD27" i="129" s="1"/>
  <c r="M27" i="129" a="1"/>
  <c r="M27" i="129" s="1"/>
  <c r="AA27" i="129" a="1"/>
  <c r="AA27" i="129" s="1"/>
  <c r="J28" i="129" a="1"/>
  <c r="J28" i="129" s="1"/>
  <c r="W28" i="129" a="1"/>
  <c r="W28" i="129" s="1"/>
  <c r="F28" i="129" a="1"/>
  <c r="F28" i="129" s="1"/>
  <c r="AJ28" i="129" a="1"/>
  <c r="AJ28" i="129" s="1"/>
  <c r="AJ25" i="129" a="1"/>
  <c r="AJ25" i="129" s="1"/>
  <c r="K25" i="129" a="1"/>
  <c r="K25" i="129" s="1"/>
  <c r="Y25" i="129" a="1"/>
  <c r="Y25" i="129" s="1"/>
  <c r="AM25" i="129" a="1"/>
  <c r="AM25" i="129" s="1"/>
  <c r="M29" i="129" a="1"/>
  <c r="M29" i="129" s="1"/>
  <c r="U29" i="129" a="1"/>
  <c r="U29" i="129" s="1"/>
  <c r="AC29" i="129" a="1"/>
  <c r="AC29" i="129" s="1"/>
  <c r="AK29" i="129" a="1"/>
  <c r="AK29" i="129" s="1"/>
  <c r="F29" i="129" a="1"/>
  <c r="F29" i="129" s="1"/>
  <c r="N29" i="129" a="1"/>
  <c r="N29" i="129" s="1"/>
  <c r="V29" i="129" a="1"/>
  <c r="V29" i="129" s="1"/>
  <c r="AD29" i="129" a="1"/>
  <c r="AD29" i="129" s="1"/>
  <c r="AL29" i="129" a="1"/>
  <c r="AL29" i="129" s="1"/>
  <c r="G29" i="129" a="1"/>
  <c r="G29" i="129" s="1"/>
  <c r="O29" i="129" a="1"/>
  <c r="O29" i="129" s="1"/>
  <c r="W29" i="129" a="1"/>
  <c r="W29" i="129" s="1"/>
  <c r="AE29" i="129" a="1"/>
  <c r="AE29" i="129" s="1"/>
  <c r="AM29" i="129" a="1"/>
  <c r="AM29" i="129" s="1"/>
  <c r="K29" i="129" a="1"/>
  <c r="K29" i="129" s="1"/>
  <c r="H29" i="129" a="1"/>
  <c r="H29" i="129" s="1"/>
  <c r="P29" i="129" a="1"/>
  <c r="P29" i="129" s="1"/>
  <c r="X29" i="129" a="1"/>
  <c r="X29" i="129" s="1"/>
  <c r="AF29" i="129" a="1"/>
  <c r="AF29" i="129" s="1"/>
  <c r="AN29" i="129" a="1"/>
  <c r="AN29" i="129" s="1"/>
  <c r="S29" i="129" a="1"/>
  <c r="S29" i="129" s="1"/>
  <c r="E29" i="129" a="1"/>
  <c r="E29" i="129" s="1"/>
  <c r="I29" i="129" a="1"/>
  <c r="I29" i="129" s="1"/>
  <c r="Q29" i="129" a="1"/>
  <c r="Q29" i="129" s="1"/>
  <c r="Y29" i="129" a="1"/>
  <c r="Y29" i="129" s="1"/>
  <c r="AG29" i="129" a="1"/>
  <c r="AG29" i="129" s="1"/>
  <c r="AI29" i="129" a="1"/>
  <c r="AI29" i="129" s="1"/>
  <c r="J29" i="129" a="1"/>
  <c r="J29" i="129" s="1"/>
  <c r="R29" i="129" a="1"/>
  <c r="R29" i="129" s="1"/>
  <c r="Z29" i="129" a="1"/>
  <c r="Z29" i="129" s="1"/>
  <c r="AH29" i="129" a="1"/>
  <c r="AH29" i="129" s="1"/>
  <c r="AA29" i="129" a="1"/>
  <c r="AA29" i="129" s="1"/>
  <c r="L29" i="129" a="1"/>
  <c r="L29" i="129" s="1"/>
  <c r="T29" i="129" a="1"/>
  <c r="T29" i="129" s="1"/>
  <c r="AB29" i="129" a="1"/>
  <c r="AB29" i="129" s="1"/>
  <c r="AJ29" i="129" a="1"/>
  <c r="AJ29" i="129" s="1"/>
  <c r="I26" i="129" a="1"/>
  <c r="I26" i="129" s="1"/>
  <c r="AE26" i="129" a="1"/>
  <c r="AE26" i="129" s="1"/>
  <c r="F26" i="129" a="1"/>
  <c r="F26" i="129" s="1"/>
  <c r="AJ26" i="129" a="1"/>
  <c r="AJ26" i="129" s="1"/>
  <c r="K26" i="129" a="1"/>
  <c r="K26" i="129" s="1"/>
  <c r="Y27" i="129" a="1"/>
  <c r="Y27" i="129" s="1"/>
  <c r="AM27" i="129" a="1"/>
  <c r="AM27" i="129" s="1"/>
  <c r="V27" i="129" a="1"/>
  <c r="V27" i="129" s="1"/>
  <c r="R27" i="129" a="1"/>
  <c r="R27" i="129" s="1"/>
  <c r="S27" i="129" a="1"/>
  <c r="S27" i="129" s="1"/>
  <c r="AN28" i="129" a="1"/>
  <c r="AN28" i="129" s="1"/>
  <c r="O28" i="129" a="1"/>
  <c r="O28" i="129" s="1"/>
  <c r="Q28" i="129" a="1"/>
  <c r="Q28" i="129" s="1"/>
  <c r="AB28" i="129" a="1"/>
  <c r="AB28" i="129" s="1"/>
  <c r="AB25" i="129" a="1"/>
  <c r="AB25" i="129" s="1"/>
  <c r="AC25" i="129" a="1"/>
  <c r="AC25" i="129" s="1"/>
  <c r="Q25" i="129" a="1"/>
  <c r="Q25" i="129" s="1"/>
  <c r="AE25" i="129" a="1"/>
  <c r="AE25" i="129" s="1"/>
  <c r="F25" i="129" a="1"/>
  <c r="F25" i="129" s="1"/>
  <c r="AN26" i="129" a="1"/>
  <c r="AN26" i="129" s="1"/>
  <c r="W26" i="129" a="1"/>
  <c r="W26" i="129" s="1"/>
  <c r="AH26" i="129" a="1"/>
  <c r="AH26" i="129" s="1"/>
  <c r="AB26" i="129" a="1"/>
  <c r="AB26" i="129" s="1"/>
  <c r="Q27" i="129" a="1"/>
  <c r="Q27" i="129" s="1"/>
  <c r="AE27" i="129" a="1"/>
  <c r="AE27" i="129" s="1"/>
  <c r="N27" i="129" a="1"/>
  <c r="N27" i="129" s="1"/>
  <c r="AJ27" i="129" a="1"/>
  <c r="AJ27" i="129" s="1"/>
  <c r="K27" i="129" a="1"/>
  <c r="K27" i="129" s="1"/>
  <c r="AF28" i="129" a="1"/>
  <c r="AF28" i="129" s="1"/>
  <c r="G28" i="129" a="1"/>
  <c r="G28" i="129" s="1"/>
  <c r="E28" i="129" a="1"/>
  <c r="E28" i="129" s="1"/>
  <c r="T28" i="129" a="1"/>
  <c r="T28" i="129" s="1"/>
  <c r="T25" i="129" a="1"/>
  <c r="T25" i="129" s="1"/>
  <c r="AH25" i="129" a="1"/>
  <c r="AH25" i="129" s="1"/>
  <c r="I25" i="129" a="1"/>
  <c r="I25" i="129" s="1"/>
  <c r="W25" i="129" a="1"/>
  <c r="W25" i="129" s="1"/>
  <c r="AF26" i="129" a="1"/>
  <c r="AF26" i="129" s="1"/>
  <c r="O26" i="129" a="1"/>
  <c r="O26" i="129" s="1"/>
  <c r="E26" i="129" a="1"/>
  <c r="E26" i="129" s="1"/>
  <c r="T26" i="129" a="1"/>
  <c r="T26" i="129" s="1"/>
  <c r="I27" i="129" a="1"/>
  <c r="I27" i="129" s="1"/>
  <c r="W27" i="129" a="1"/>
  <c r="W27" i="129" s="1"/>
  <c r="F27" i="129" a="1"/>
  <c r="F27" i="129" s="1"/>
  <c r="AB27" i="129" a="1"/>
  <c r="AB27" i="129" s="1"/>
  <c r="X28" i="129" a="1"/>
  <c r="X28" i="129" s="1"/>
  <c r="AG28" i="129" a="1"/>
  <c r="AG28" i="129" s="1"/>
  <c r="AK28" i="129" a="1"/>
  <c r="AK28" i="129" s="1"/>
  <c r="L28" i="129" a="1"/>
  <c r="L28" i="129" s="1"/>
  <c r="L25" i="129" a="1"/>
  <c r="L25" i="129" s="1"/>
  <c r="Z25" i="129" a="1"/>
  <c r="Z25" i="129" s="1"/>
  <c r="AN25" i="129" a="1"/>
  <c r="AN25" i="129" s="1"/>
  <c r="O25" i="129" a="1"/>
  <c r="O25" i="129" s="1"/>
  <c r="X26" i="129" a="1"/>
  <c r="X26" i="129" s="1"/>
  <c r="G26" i="129" a="1"/>
  <c r="G26" i="129" s="1"/>
  <c r="AK26" i="129" a="1"/>
  <c r="AK26" i="129" s="1"/>
  <c r="L26" i="129" a="1"/>
  <c r="L26" i="129" s="1"/>
  <c r="AN27" i="129" a="1"/>
  <c r="AN27" i="129" s="1"/>
  <c r="O27" i="129" a="1"/>
  <c r="O27" i="129" s="1"/>
  <c r="J27" i="129" a="1"/>
  <c r="J27" i="129" s="1"/>
  <c r="T27" i="129" a="1"/>
  <c r="T27" i="129" s="1"/>
  <c r="I28" i="129" a="1"/>
  <c r="I28" i="129" s="1"/>
  <c r="P28" i="129" a="1"/>
  <c r="P28" i="129" s="1"/>
  <c r="AL28" i="129" a="1"/>
  <c r="AL28" i="129" s="1"/>
  <c r="AC28" i="129" a="1"/>
  <c r="AC28" i="129" s="1"/>
  <c r="AI28" i="129" a="1"/>
  <c r="AI28" i="129" s="1"/>
  <c r="U25" i="129" a="1"/>
  <c r="U25" i="129" s="1"/>
  <c r="R25" i="129" a="1"/>
  <c r="R25" i="129" s="1"/>
  <c r="AF25" i="129" a="1"/>
  <c r="AF25" i="129" s="1"/>
  <c r="G25" i="129" a="1"/>
  <c r="G25" i="129" s="1"/>
  <c r="P26" i="129" a="1"/>
  <c r="P26" i="129" s="1"/>
  <c r="AL26" i="129" a="1"/>
  <c r="AL26" i="129" s="1"/>
  <c r="AC26" i="129" a="1"/>
  <c r="AC26" i="129" s="1"/>
  <c r="Z26" i="129" a="1"/>
  <c r="Z26" i="129" s="1"/>
  <c r="AF27" i="129" a="1"/>
  <c r="AF27" i="129" s="1"/>
  <c r="G27" i="129" a="1"/>
  <c r="G27" i="129" s="1"/>
  <c r="AK27" i="129" a="1"/>
  <c r="AK27" i="129" s="1"/>
  <c r="L27" i="129" a="1"/>
  <c r="L27" i="129" s="1"/>
  <c r="AH28" i="129" a="1"/>
  <c r="AH28" i="129" s="1"/>
  <c r="H28" i="129" a="1"/>
  <c r="H28" i="129" s="1"/>
  <c r="AD28" i="129" a="1"/>
  <c r="AD28" i="129" s="1"/>
  <c r="U28" i="129" a="1"/>
  <c r="U28" i="129" s="1"/>
  <c r="AA28" i="129" a="1"/>
  <c r="AA28" i="129" s="1"/>
  <c r="AI25" i="129" a="1"/>
  <c r="AI25" i="129" s="1"/>
  <c r="J25" i="129" a="1"/>
  <c r="J25" i="129" s="1"/>
  <c r="X25" i="129" a="1"/>
  <c r="X25" i="129" s="1"/>
  <c r="AL25" i="129" a="1"/>
  <c r="AL25" i="129" s="1"/>
  <c r="AG26" i="129" a="1"/>
  <c r="AG26" i="129" s="1"/>
  <c r="H26" i="129" a="1"/>
  <c r="H26" i="129" s="1"/>
  <c r="AD26" i="129" a="1"/>
  <c r="AD26" i="129" s="1"/>
  <c r="U26" i="129" a="1"/>
  <c r="U26" i="129" s="1"/>
  <c r="AI26" i="129" a="1"/>
  <c r="AI26" i="129" s="1"/>
  <c r="X27" i="129" a="1"/>
  <c r="X27" i="129" s="1"/>
  <c r="Z27" i="129" a="1"/>
  <c r="Z27" i="129" s="1"/>
  <c r="AC27" i="129" a="1"/>
  <c r="AC27" i="129" s="1"/>
  <c r="AH27" i="129" a="1"/>
  <c r="AH27" i="129" s="1"/>
  <c r="Z28" i="129" a="1"/>
  <c r="Z28" i="129" s="1"/>
  <c r="AM28" i="129" a="1"/>
  <c r="AM28" i="129" s="1"/>
  <c r="V28" i="129" a="1"/>
  <c r="V28" i="129" s="1"/>
  <c r="M28" i="129" a="1"/>
  <c r="M28" i="129" s="1"/>
  <c r="S28" i="129" a="1"/>
  <c r="S28" i="129" s="1"/>
  <c r="E25" i="129" a="1"/>
  <c r="E25" i="129" s="1"/>
  <c r="AA25" i="129" a="1"/>
  <c r="AA25" i="129" s="1"/>
  <c r="AK25" i="129" a="1"/>
  <c r="AK25" i="129" s="1"/>
  <c r="P25" i="129" a="1"/>
  <c r="P25" i="129" s="1"/>
  <c r="AD25" i="129" a="1"/>
  <c r="AD25" i="129" s="1"/>
  <c r="F348" i="4"/>
  <c r="F354" i="4" s="1"/>
  <c r="F432" i="4" a="1"/>
  <c r="F432" i="4" s="1"/>
  <c r="J432" i="4" a="1"/>
  <c r="J432" i="4" s="1"/>
  <c r="R432" i="4" a="1"/>
  <c r="R432" i="4" s="1"/>
  <c r="Z432" i="4" a="1"/>
  <c r="Z432" i="4" s="1"/>
  <c r="AH432" i="4" a="1"/>
  <c r="AH432" i="4" s="1"/>
  <c r="AP432" i="4" a="1"/>
  <c r="AP432" i="4" s="1"/>
  <c r="AX432" i="4" a="1"/>
  <c r="AX432" i="4" s="1"/>
  <c r="BE432" i="4" a="1"/>
  <c r="BE432" i="4" s="1"/>
  <c r="M432" i="4" a="1"/>
  <c r="M432" i="4" s="1"/>
  <c r="AK432" i="4" a="1"/>
  <c r="AK432" i="4" s="1"/>
  <c r="AS432" i="4" a="1"/>
  <c r="AS432" i="4" s="1"/>
  <c r="G432" i="4" a="1"/>
  <c r="G432" i="4" s="1"/>
  <c r="K432" i="4" a="1"/>
  <c r="K432" i="4" s="1"/>
  <c r="O432" i="4" a="1"/>
  <c r="O432" i="4" s="1"/>
  <c r="S432" i="4" a="1"/>
  <c r="S432" i="4" s="1"/>
  <c r="W432" i="4" a="1"/>
  <c r="W432" i="4" s="1"/>
  <c r="AA432" i="4" a="1"/>
  <c r="AA432" i="4" s="1"/>
  <c r="AE432" i="4" a="1"/>
  <c r="AE432" i="4" s="1"/>
  <c r="AI432" i="4" a="1"/>
  <c r="AI432" i="4" s="1"/>
  <c r="AM432" i="4" a="1"/>
  <c r="AM432" i="4" s="1"/>
  <c r="AQ432" i="4" a="1"/>
  <c r="AQ432" i="4" s="1"/>
  <c r="AU432" i="4" a="1"/>
  <c r="AU432" i="4" s="1"/>
  <c r="AY432" i="4" a="1"/>
  <c r="AY432" i="4" s="1"/>
  <c r="BB432" i="4" a="1"/>
  <c r="BB432" i="4" s="1"/>
  <c r="BF432" i="4" a="1"/>
  <c r="BF432" i="4" s="1"/>
  <c r="U432" i="4" a="1"/>
  <c r="U432" i="4" s="1"/>
  <c r="P432" i="4" a="1"/>
  <c r="P432" i="4" s="1"/>
  <c r="X432" i="4" a="1"/>
  <c r="X432" i="4" s="1"/>
  <c r="AF432" i="4" a="1"/>
  <c r="AF432" i="4" s="1"/>
  <c r="AN432" i="4" a="1"/>
  <c r="AN432" i="4" s="1"/>
  <c r="AV432" i="4" a="1"/>
  <c r="AV432" i="4" s="1"/>
  <c r="BG432" i="4" a="1"/>
  <c r="BG432" i="4" s="1"/>
  <c r="Y432" i="4" a="1"/>
  <c r="Y432" i="4" s="1"/>
  <c r="AZ432" i="4" a="1"/>
  <c r="AZ432" i="4" s="1"/>
  <c r="H432" i="4" a="1"/>
  <c r="H432" i="4" s="1"/>
  <c r="L432" i="4" a="1"/>
  <c r="L432" i="4" s="1"/>
  <c r="T432" i="4" a="1"/>
  <c r="T432" i="4" s="1"/>
  <c r="AB432" i="4" a="1"/>
  <c r="AB432" i="4" s="1"/>
  <c r="AJ432" i="4" a="1"/>
  <c r="AJ432" i="4" s="1"/>
  <c r="AR432" i="4" a="1"/>
  <c r="AR432" i="4" s="1"/>
  <c r="BC432" i="4" a="1"/>
  <c r="BC432" i="4" s="1"/>
  <c r="AG432" i="4" a="1"/>
  <c r="AG432" i="4" s="1"/>
  <c r="BD432" i="4" a="1"/>
  <c r="BD432" i="4" s="1"/>
  <c r="AC432" i="4" a="1"/>
  <c r="AC432" i="4" s="1"/>
  <c r="I432" i="4" a="1"/>
  <c r="I432" i="4" s="1"/>
  <c r="AW432" i="4" a="1"/>
  <c r="AW432" i="4" s="1"/>
  <c r="N432" i="4" a="1"/>
  <c r="N432" i="4" s="1"/>
  <c r="V432" i="4" a="1"/>
  <c r="V432" i="4" s="1"/>
  <c r="AD432" i="4" a="1"/>
  <c r="AD432" i="4" s="1"/>
  <c r="AL432" i="4" a="1"/>
  <c r="AL432" i="4" s="1"/>
  <c r="AT432" i="4" a="1"/>
  <c r="AT432" i="4" s="1"/>
  <c r="BA432" i="4" a="1"/>
  <c r="BA432" i="4" s="1"/>
  <c r="Q432" i="4" a="1"/>
  <c r="Q432" i="4" s="1"/>
  <c r="AO432" i="4" a="1"/>
  <c r="AO432" i="4" s="1"/>
  <c r="I199" i="4" a="1"/>
  <c r="I199" i="4" s="1"/>
  <c r="Q199" i="4" a="1"/>
  <c r="Q199" i="4" s="1"/>
  <c r="Y199" i="4" a="1"/>
  <c r="Y199" i="4" s="1"/>
  <c r="AG199" i="4" a="1"/>
  <c r="AG199" i="4" s="1"/>
  <c r="AO199" i="4" a="1"/>
  <c r="AO199" i="4" s="1"/>
  <c r="AW199" i="4" a="1"/>
  <c r="AW199" i="4" s="1"/>
  <c r="BD199" i="4" a="1"/>
  <c r="BD199" i="4" s="1"/>
  <c r="J199" i="4" a="1"/>
  <c r="J199" i="4" s="1"/>
  <c r="R199" i="4" a="1"/>
  <c r="R199" i="4" s="1"/>
  <c r="Z199" i="4" a="1"/>
  <c r="Z199" i="4" s="1"/>
  <c r="AH199" i="4" a="1"/>
  <c r="AH199" i="4" s="1"/>
  <c r="AP199" i="4" a="1"/>
  <c r="AP199" i="4" s="1"/>
  <c r="AX199" i="4" a="1"/>
  <c r="AX199" i="4" s="1"/>
  <c r="BE199" i="4" a="1"/>
  <c r="BE199" i="4" s="1"/>
  <c r="M199" i="4" a="1"/>
  <c r="M199" i="4" s="1"/>
  <c r="U199" i="4" a="1"/>
  <c r="U199" i="4" s="1"/>
  <c r="AC199" i="4" a="1"/>
  <c r="AC199" i="4" s="1"/>
  <c r="AK199" i="4" a="1"/>
  <c r="AK199" i="4" s="1"/>
  <c r="AS199" i="4" a="1"/>
  <c r="AS199" i="4" s="1"/>
  <c r="AZ199" i="4" a="1"/>
  <c r="AZ199" i="4" s="1"/>
  <c r="H199" i="4" a="1"/>
  <c r="H199" i="4" s="1"/>
  <c r="V199" i="4" a="1"/>
  <c r="V199" i="4" s="1"/>
  <c r="AI199" i="4" a="1"/>
  <c r="AI199" i="4" s="1"/>
  <c r="AU199" i="4" a="1"/>
  <c r="AU199" i="4" s="1"/>
  <c r="BG199" i="4" a="1"/>
  <c r="BG199" i="4" s="1"/>
  <c r="K199" i="4" a="1"/>
  <c r="K199" i="4" s="1"/>
  <c r="W199" i="4" a="1"/>
  <c r="W199" i="4" s="1"/>
  <c r="AJ199" i="4" a="1"/>
  <c r="AJ199" i="4" s="1"/>
  <c r="AV199" i="4" a="1"/>
  <c r="AV199" i="4" s="1"/>
  <c r="N199" i="4" a="1"/>
  <c r="N199" i="4" s="1"/>
  <c r="AA199" i="4" a="1"/>
  <c r="AA199" i="4" s="1"/>
  <c r="AM199" i="4" a="1"/>
  <c r="AM199" i="4" s="1"/>
  <c r="O199" i="4" a="1"/>
  <c r="O199" i="4" s="1"/>
  <c r="AB199" i="4" a="1"/>
  <c r="AB199" i="4" s="1"/>
  <c r="AN199" i="4" a="1"/>
  <c r="AN199" i="4" s="1"/>
  <c r="BA199" i="4" a="1"/>
  <c r="BA199" i="4" s="1"/>
  <c r="G199" i="4" a="1"/>
  <c r="G199" i="4" s="1"/>
  <c r="AF199" i="4" a="1"/>
  <c r="AF199" i="4" s="1"/>
  <c r="BF199" i="4" a="1"/>
  <c r="BF199" i="4" s="1"/>
  <c r="L199" i="4" a="1"/>
  <c r="L199" i="4" s="1"/>
  <c r="AL199" i="4" a="1"/>
  <c r="AL199" i="4" s="1"/>
  <c r="P199" i="4" a="1"/>
  <c r="P199" i="4" s="1"/>
  <c r="AQ199" i="4" a="1"/>
  <c r="AQ199" i="4" s="1"/>
  <c r="S199" i="4" a="1"/>
  <c r="S199" i="4" s="1"/>
  <c r="AR199" i="4" a="1"/>
  <c r="AR199" i="4" s="1"/>
  <c r="T199" i="4" a="1"/>
  <c r="T199" i="4" s="1"/>
  <c r="AT199" i="4" a="1"/>
  <c r="AT199" i="4" s="1"/>
  <c r="X199" i="4" a="1"/>
  <c r="X199" i="4" s="1"/>
  <c r="AY199" i="4" a="1"/>
  <c r="AY199" i="4" s="1"/>
  <c r="AD199" i="4" a="1"/>
  <c r="AD199" i="4" s="1"/>
  <c r="BB199" i="4" a="1"/>
  <c r="BB199" i="4" s="1"/>
  <c r="AE199" i="4" a="1"/>
  <c r="AE199" i="4" s="1"/>
  <c r="BC199" i="4" a="1"/>
  <c r="BC199" i="4" s="1"/>
  <c r="M201" i="4" a="1"/>
  <c r="M201" i="4" s="1"/>
  <c r="AH18" i="143" s="1"/>
  <c r="U201" i="4" a="1"/>
  <c r="U201" i="4" s="1"/>
  <c r="AH28" i="143" s="1"/>
  <c r="AC201" i="4" a="1"/>
  <c r="AC201" i="4" s="1"/>
  <c r="AH38" i="143" s="1"/>
  <c r="AK201" i="4" a="1"/>
  <c r="AK201" i="4" s="1"/>
  <c r="AH50" i="143" s="1"/>
  <c r="N201" i="4" a="1"/>
  <c r="N201" i="4" s="1"/>
  <c r="AH19" i="143" s="1"/>
  <c r="V201" i="4" a="1"/>
  <c r="V201" i="4" s="1"/>
  <c r="AH29" i="143" s="1"/>
  <c r="AD201" i="4" a="1"/>
  <c r="AD201" i="4" s="1"/>
  <c r="AH39" i="143" s="1"/>
  <c r="AL201" i="4" a="1"/>
  <c r="AL201" i="4" s="1"/>
  <c r="AH51" i="143" s="1"/>
  <c r="I201" i="4" a="1"/>
  <c r="I201" i="4" s="1"/>
  <c r="AH14" i="143" s="1"/>
  <c r="Q201" i="4" a="1"/>
  <c r="Q201" i="4" s="1"/>
  <c r="AH22" i="143" s="1"/>
  <c r="Y201" i="4" a="1"/>
  <c r="Y201" i="4" s="1"/>
  <c r="AH34" i="143" s="1"/>
  <c r="AG201" i="4" a="1"/>
  <c r="AG201" i="4" s="1"/>
  <c r="AH46" i="143" s="1"/>
  <c r="P201" i="4" a="1"/>
  <c r="P201" i="4" s="1"/>
  <c r="AH21" i="143" s="1"/>
  <c r="AB201" i="4" a="1"/>
  <c r="AB201" i="4" s="1"/>
  <c r="AH37" i="143" s="1"/>
  <c r="AO201" i="4" a="1"/>
  <c r="AO201" i="4" s="1"/>
  <c r="AH56" i="143" s="1"/>
  <c r="AW201" i="4" a="1"/>
  <c r="AW201" i="4" s="1"/>
  <c r="AH64" i="143" s="1"/>
  <c r="BD201" i="4" a="1"/>
  <c r="BD201" i="4" s="1"/>
  <c r="AH74" i="143" s="1"/>
  <c r="R201" i="4" a="1"/>
  <c r="R201" i="4" s="1"/>
  <c r="AH25" i="143" s="1"/>
  <c r="AE201" i="4" a="1"/>
  <c r="AE201" i="4" s="1"/>
  <c r="AP201" i="4" a="1"/>
  <c r="AP201" i="4" s="1"/>
  <c r="AH57" i="143" s="1"/>
  <c r="AX201" i="4" a="1"/>
  <c r="AX201" i="4" s="1"/>
  <c r="AH65" i="143" s="1"/>
  <c r="BE201" i="4" a="1"/>
  <c r="BE201" i="4" s="1"/>
  <c r="AH75" i="143" s="1"/>
  <c r="H201" i="4" a="1"/>
  <c r="H201" i="4" s="1"/>
  <c r="AH13" i="143" s="1"/>
  <c r="T201" i="4" a="1"/>
  <c r="T201" i="4" s="1"/>
  <c r="AH27" i="143" s="1"/>
  <c r="AH201" i="4" a="1"/>
  <c r="AH201" i="4" s="1"/>
  <c r="AH47" i="143" s="1"/>
  <c r="AR201" i="4" a="1"/>
  <c r="AR201" i="4" s="1"/>
  <c r="AH59" i="143" s="1"/>
  <c r="BG201" i="4" a="1"/>
  <c r="BG201" i="4" s="1"/>
  <c r="AH77" i="143" s="1"/>
  <c r="J201" i="4" a="1"/>
  <c r="J201" i="4" s="1"/>
  <c r="AH15" i="143" s="1"/>
  <c r="W201" i="4" a="1"/>
  <c r="W201" i="4" s="1"/>
  <c r="AH32" i="143" s="1"/>
  <c r="AI201" i="4" a="1"/>
  <c r="AI201" i="4" s="1"/>
  <c r="AH48" i="143" s="1"/>
  <c r="AS201" i="4" a="1"/>
  <c r="AS201" i="4" s="1"/>
  <c r="AH60" i="143" s="1"/>
  <c r="AZ201" i="4" a="1"/>
  <c r="AZ201" i="4" s="1"/>
  <c r="AH69" i="143" s="1"/>
  <c r="AA201" i="4" a="1"/>
  <c r="AA201" i="4" s="1"/>
  <c r="AH36" i="143" s="1"/>
  <c r="AV201" i="4" a="1"/>
  <c r="AV201" i="4" s="1"/>
  <c r="AH63" i="143" s="1"/>
  <c r="G201" i="4" a="1"/>
  <c r="G201" i="4" s="1"/>
  <c r="AH12" i="143" s="1"/>
  <c r="AF201" i="4" a="1"/>
  <c r="AF201" i="4" s="1"/>
  <c r="AH41" i="143" s="1"/>
  <c r="AY201" i="4" a="1"/>
  <c r="AY201" i="4" s="1"/>
  <c r="AH66" i="143" s="1"/>
  <c r="K201" i="4" a="1"/>
  <c r="K201" i="4" s="1"/>
  <c r="AH16" i="143" s="1"/>
  <c r="AJ201" i="4" a="1"/>
  <c r="AJ201" i="4" s="1"/>
  <c r="AH49" i="143" s="1"/>
  <c r="BA201" i="4" a="1"/>
  <c r="BA201" i="4" s="1"/>
  <c r="AH70" i="143" s="1"/>
  <c r="L201" i="4" a="1"/>
  <c r="L201" i="4" s="1"/>
  <c r="AH17" i="143" s="1"/>
  <c r="AM201" i="4" a="1"/>
  <c r="AM201" i="4" s="1"/>
  <c r="AH54" i="143" s="1"/>
  <c r="BB201" i="4" a="1"/>
  <c r="BB201" i="4" s="1"/>
  <c r="AH71" i="143" s="1"/>
  <c r="O201" i="4" a="1"/>
  <c r="O201" i="4" s="1"/>
  <c r="AH20" i="143" s="1"/>
  <c r="AN201" i="4" a="1"/>
  <c r="AN201" i="4" s="1"/>
  <c r="AH55" i="143" s="1"/>
  <c r="BC201" i="4" a="1"/>
  <c r="BC201" i="4" s="1"/>
  <c r="AH73" i="143" s="1"/>
  <c r="S201" i="4" a="1"/>
  <c r="S201" i="4" s="1"/>
  <c r="AH26" i="143" s="1"/>
  <c r="AQ201" i="4" a="1"/>
  <c r="AQ201" i="4" s="1"/>
  <c r="AH58" i="143" s="1"/>
  <c r="BF201" i="4" a="1"/>
  <c r="BF201" i="4" s="1"/>
  <c r="AH76" i="143" s="1"/>
  <c r="X201" i="4" a="1"/>
  <c r="X201" i="4" s="1"/>
  <c r="AH33" i="143" s="1"/>
  <c r="AT201" i="4" a="1"/>
  <c r="AT201" i="4" s="1"/>
  <c r="AH61" i="143" s="1"/>
  <c r="Z201" i="4" a="1"/>
  <c r="Z201" i="4" s="1"/>
  <c r="AH35" i="143" s="1"/>
  <c r="AU201" i="4" a="1"/>
  <c r="AU201" i="4" s="1"/>
  <c r="AH62" i="143" s="1"/>
  <c r="L191" i="4" a="1"/>
  <c r="L191" i="4" s="1"/>
  <c r="U191" i="4" a="1"/>
  <c r="U191" i="4" s="1"/>
  <c r="AD191" i="4" a="1"/>
  <c r="AD191" i="4" s="1"/>
  <c r="AI191" i="4" a="1"/>
  <c r="AI191" i="4" s="1"/>
  <c r="AR191" i="4" a="1"/>
  <c r="AR191" i="4" s="1"/>
  <c r="AZ191" i="4" a="1"/>
  <c r="AZ191" i="4" s="1"/>
  <c r="H191" i="4" a="1"/>
  <c r="H191" i="4" s="1"/>
  <c r="Q191" i="4" a="1"/>
  <c r="Q191" i="4" s="1"/>
  <c r="Z191" i="4" a="1"/>
  <c r="Z191" i="4" s="1"/>
  <c r="AE191" i="4" a="1"/>
  <c r="AE191" i="4" s="1"/>
  <c r="AN191" i="4" a="1"/>
  <c r="AN191" i="4" s="1"/>
  <c r="AW191" i="4" a="1"/>
  <c r="AW191" i="4" s="1"/>
  <c r="BE191" i="4" a="1"/>
  <c r="BE191" i="4" s="1"/>
  <c r="N191" i="4" a="1"/>
  <c r="N191" i="4" s="1"/>
  <c r="S191" i="4" a="1"/>
  <c r="S191" i="4" s="1"/>
  <c r="AB191" i="4" a="1"/>
  <c r="AB191" i="4" s="1"/>
  <c r="AK191" i="4" a="1"/>
  <c r="AK191" i="4" s="1"/>
  <c r="AT191" i="4" a="1"/>
  <c r="AT191" i="4" s="1"/>
  <c r="AY191" i="4" a="1"/>
  <c r="AY191" i="4" s="1"/>
  <c r="BG191" i="4" a="1"/>
  <c r="BG191" i="4" s="1"/>
  <c r="W191" i="4" a="1"/>
  <c r="W191" i="4" s="1"/>
  <c r="AS191" i="4" a="1"/>
  <c r="AS191" i="4" s="1"/>
  <c r="I191" i="4" a="1"/>
  <c r="I191" i="4" s="1"/>
  <c r="P191" i="4" a="1"/>
  <c r="P191" i="4" s="1"/>
  <c r="X191" i="4" a="1"/>
  <c r="X191" i="4" s="1"/>
  <c r="AL191" i="4" a="1"/>
  <c r="AL191" i="4" s="1"/>
  <c r="K191" i="4" a="1"/>
  <c r="K191" i="4" s="1"/>
  <c r="R191" i="4" a="1"/>
  <c r="R191" i="4" s="1"/>
  <c r="Y191" i="4" a="1"/>
  <c r="Y191" i="4" s="1"/>
  <c r="AG191" i="4" a="1"/>
  <c r="AG191" i="4" s="1"/>
  <c r="BB191" i="4" a="1"/>
  <c r="BB191" i="4" s="1"/>
  <c r="AA191" i="4" a="1"/>
  <c r="AA191" i="4" s="1"/>
  <c r="AO191" i="4" a="1"/>
  <c r="AO191" i="4" s="1"/>
  <c r="AV191" i="4" a="1"/>
  <c r="AV191" i="4" s="1"/>
  <c r="BC191" i="4" a="1"/>
  <c r="BC191" i="4" s="1"/>
  <c r="M191" i="4" a="1"/>
  <c r="M191" i="4" s="1"/>
  <c r="T191" i="4" a="1"/>
  <c r="T191" i="4" s="1"/>
  <c r="AH191" i="4" a="1"/>
  <c r="AH191" i="4" s="1"/>
  <c r="AP191" i="4" a="1"/>
  <c r="AP191" i="4" s="1"/>
  <c r="G191" i="4" a="1"/>
  <c r="G191" i="4" s="1"/>
  <c r="AU191" i="4" a="1"/>
  <c r="AU191" i="4" s="1"/>
  <c r="J191" i="4" a="1"/>
  <c r="J191" i="4" s="1"/>
  <c r="AC191" i="4" a="1"/>
  <c r="AC191" i="4" s="1"/>
  <c r="AX191" i="4" a="1"/>
  <c r="AX191" i="4" s="1"/>
  <c r="AF191" i="4" a="1"/>
  <c r="AF191" i="4" s="1"/>
  <c r="O191" i="4" a="1"/>
  <c r="O191" i="4" s="1"/>
  <c r="AJ191" i="4" a="1"/>
  <c r="AJ191" i="4" s="1"/>
  <c r="BA191" i="4" a="1"/>
  <c r="BA191" i="4" s="1"/>
  <c r="BD191" i="4" a="1"/>
  <c r="BD191" i="4" s="1"/>
  <c r="AM191" i="4" a="1"/>
  <c r="AM191" i="4" s="1"/>
  <c r="BF191" i="4" a="1"/>
  <c r="BF191" i="4" s="1"/>
  <c r="V191" i="4" a="1"/>
  <c r="V191" i="4" s="1"/>
  <c r="AQ191" i="4" a="1"/>
  <c r="AQ191" i="4" s="1"/>
  <c r="R193" i="4" a="1"/>
  <c r="R193" i="4" s="1"/>
  <c r="X193" i="4" a="1"/>
  <c r="X193" i="4" s="1"/>
  <c r="AE193" i="4" a="1"/>
  <c r="AE193" i="4" s="1"/>
  <c r="AK193" i="4" a="1"/>
  <c r="AK193" i="4" s="1"/>
  <c r="AX193" i="4" a="1"/>
  <c r="AX193" i="4" s="1"/>
  <c r="BD193" i="4" a="1"/>
  <c r="BD193" i="4" s="1"/>
  <c r="G193" i="4" a="1"/>
  <c r="G193" i="4" s="1"/>
  <c r="L193" i="4" a="1"/>
  <c r="L193" i="4" s="1"/>
  <c r="S193" i="4" a="1"/>
  <c r="S193" i="4" s="1"/>
  <c r="Y193" i="4" a="1"/>
  <c r="Y193" i="4" s="1"/>
  <c r="AL193" i="4" a="1"/>
  <c r="AL193" i="4" s="1"/>
  <c r="AR193" i="4" a="1"/>
  <c r="AR193" i="4" s="1"/>
  <c r="AY193" i="4" a="1"/>
  <c r="AY193" i="4" s="1"/>
  <c r="BE193" i="4" a="1"/>
  <c r="BE193" i="4" s="1"/>
  <c r="O193" i="4" a="1"/>
  <c r="O193" i="4" s="1"/>
  <c r="U193" i="4" a="1"/>
  <c r="U193" i="4" s="1"/>
  <c r="AH193" i="4" a="1"/>
  <c r="AH193" i="4" s="1"/>
  <c r="AN193" i="4" a="1"/>
  <c r="AN193" i="4" s="1"/>
  <c r="AU193" i="4" a="1"/>
  <c r="AU193" i="4" s="1"/>
  <c r="AZ193" i="4" a="1"/>
  <c r="AZ193" i="4" s="1"/>
  <c r="M193" i="4" a="1"/>
  <c r="M193" i="4" s="1"/>
  <c r="W193" i="4" a="1"/>
  <c r="W193" i="4" s="1"/>
  <c r="AG193" i="4" a="1"/>
  <c r="AG193" i="4" s="1"/>
  <c r="AQ193" i="4" a="1"/>
  <c r="AQ193" i="4" s="1"/>
  <c r="BA193" i="4" a="1"/>
  <c r="BA193" i="4" s="1"/>
  <c r="N193" i="4" a="1"/>
  <c r="N193" i="4" s="1"/>
  <c r="AI193" i="4" a="1"/>
  <c r="AI193" i="4" s="1"/>
  <c r="AS193" i="4" a="1"/>
  <c r="AS193" i="4" s="1"/>
  <c r="BB193" i="4" a="1"/>
  <c r="BB193" i="4" s="1"/>
  <c r="P193" i="4" a="1"/>
  <c r="P193" i="4" s="1"/>
  <c r="AA193" i="4" a="1"/>
  <c r="AA193" i="4" s="1"/>
  <c r="AJ193" i="4" a="1"/>
  <c r="AJ193" i="4" s="1"/>
  <c r="BF193" i="4" a="1"/>
  <c r="BF193" i="4" s="1"/>
  <c r="H193" i="4" a="1"/>
  <c r="H193" i="4" s="1"/>
  <c r="Q193" i="4" a="1"/>
  <c r="Q193" i="4" s="1"/>
  <c r="AB193" i="4" a="1"/>
  <c r="AB193" i="4" s="1"/>
  <c r="AM193" i="4" a="1"/>
  <c r="AM193" i="4" s="1"/>
  <c r="AV193" i="4" a="1"/>
  <c r="AV193" i="4" s="1"/>
  <c r="BG193" i="4" a="1"/>
  <c r="BG193" i="4" s="1"/>
  <c r="I193" i="4" a="1"/>
  <c r="I193" i="4" s="1"/>
  <c r="T193" i="4" a="1"/>
  <c r="T193" i="4" s="1"/>
  <c r="AO193" i="4" a="1"/>
  <c r="AO193" i="4" s="1"/>
  <c r="V193" i="4" a="1"/>
  <c r="V193" i="4" s="1"/>
  <c r="AP193" i="4" a="1"/>
  <c r="AP193" i="4" s="1"/>
  <c r="Z193" i="4" a="1"/>
  <c r="Z193" i="4" s="1"/>
  <c r="AT193" i="4" a="1"/>
  <c r="AT193" i="4" s="1"/>
  <c r="AC193" i="4" a="1"/>
  <c r="AC193" i="4" s="1"/>
  <c r="AW193" i="4" a="1"/>
  <c r="AW193" i="4" s="1"/>
  <c r="J193" i="4" a="1"/>
  <c r="J193" i="4" s="1"/>
  <c r="AD193" i="4" a="1"/>
  <c r="AD193" i="4" s="1"/>
  <c r="K193" i="4" a="1"/>
  <c r="K193" i="4" s="1"/>
  <c r="AF193" i="4" a="1"/>
  <c r="AF193" i="4" s="1"/>
  <c r="BC193" i="4" a="1"/>
  <c r="BC193" i="4" s="1"/>
  <c r="F433" i="4" a="1"/>
  <c r="F433" i="4" s="1"/>
  <c r="L433" i="4" a="1"/>
  <c r="L433" i="4" s="1"/>
  <c r="Y433" i="4" a="1"/>
  <c r="Y433" i="4" s="1"/>
  <c r="AM433" i="4" a="1"/>
  <c r="AM433" i="4" s="1"/>
  <c r="BD433" i="4" a="1"/>
  <c r="BD433" i="4" s="1"/>
  <c r="AD433" i="4" a="1"/>
  <c r="AD433" i="4" s="1"/>
  <c r="AZ433" i="4" a="1"/>
  <c r="AZ433" i="4" s="1"/>
  <c r="O433" i="4" a="1"/>
  <c r="O433" i="4" s="1"/>
  <c r="AI433" i="4" a="1"/>
  <c r="AI433" i="4" s="1"/>
  <c r="AP433" i="4" a="1"/>
  <c r="AP433" i="4" s="1"/>
  <c r="I433" i="4" a="1"/>
  <c r="I433" i="4" s="1"/>
  <c r="M433" i="4" a="1"/>
  <c r="M433" i="4" s="1"/>
  <c r="Q433" i="4" a="1"/>
  <c r="Q433" i="4" s="1"/>
  <c r="Z433" i="4" a="1"/>
  <c r="Z433" i="4" s="1"/>
  <c r="AE433" i="4" a="1"/>
  <c r="AE433" i="4" s="1"/>
  <c r="AN433" i="4" a="1"/>
  <c r="AN433" i="4" s="1"/>
  <c r="AW433" i="4" a="1"/>
  <c r="AW433" i="4" s="1"/>
  <c r="BE433" i="4" a="1"/>
  <c r="BE433" i="4" s="1"/>
  <c r="BF433" i="4" a="1"/>
  <c r="BF433" i="4" s="1"/>
  <c r="J433" i="4" a="1"/>
  <c r="J433" i="4" s="1"/>
  <c r="W433" i="4" a="1"/>
  <c r="W433" i="4" s="1"/>
  <c r="AX433" i="4" a="1"/>
  <c r="AX433" i="4" s="1"/>
  <c r="G433" i="4" a="1"/>
  <c r="G433" i="4" s="1"/>
  <c r="V433" i="4" a="1"/>
  <c r="V433" i="4" s="1"/>
  <c r="AA433" i="4" a="1"/>
  <c r="AA433" i="4" s="1"/>
  <c r="AJ433" i="4" a="1"/>
  <c r="AJ433" i="4" s="1"/>
  <c r="AS433" i="4" a="1"/>
  <c r="AS433" i="4" s="1"/>
  <c r="BA433" i="4" a="1"/>
  <c r="BA433" i="4" s="1"/>
  <c r="R433" i="4" a="1"/>
  <c r="R433" i="4" s="1"/>
  <c r="AF433" i="4" a="1"/>
  <c r="AF433" i="4" s="1"/>
  <c r="BB433" i="4" a="1"/>
  <c r="BB433" i="4" s="1"/>
  <c r="AU433" i="4" a="1"/>
  <c r="AU433" i="4" s="1"/>
  <c r="N433" i="4" a="1"/>
  <c r="N433" i="4" s="1"/>
  <c r="AO433" i="4" a="1"/>
  <c r="AO433" i="4" s="1"/>
  <c r="BC433" i="4" a="1"/>
  <c r="BC433" i="4" s="1"/>
  <c r="S433" i="4" a="1"/>
  <c r="S433" i="4" s="1"/>
  <c r="AB433" i="4" a="1"/>
  <c r="AB433" i="4" s="1"/>
  <c r="AK433" i="4" a="1"/>
  <c r="AK433" i="4" s="1"/>
  <c r="AT433" i="4" a="1"/>
  <c r="AT433" i="4" s="1"/>
  <c r="AY433" i="4" a="1"/>
  <c r="AY433" i="4" s="1"/>
  <c r="BG433" i="4" a="1"/>
  <c r="BG433" i="4" s="1"/>
  <c r="K433" i="4" a="1"/>
  <c r="K433" i="4" s="1"/>
  <c r="AG433" i="4" a="1"/>
  <c r="AG433" i="4" s="1"/>
  <c r="T433" i="4" a="1"/>
  <c r="T433" i="4" s="1"/>
  <c r="AC433" i="4" a="1"/>
  <c r="AC433" i="4" s="1"/>
  <c r="AL433" i="4" a="1"/>
  <c r="AL433" i="4" s="1"/>
  <c r="AQ433" i="4" a="1"/>
  <c r="AQ433" i="4" s="1"/>
  <c r="H433" i="4" a="1"/>
  <c r="H433" i="4" s="1"/>
  <c r="P433" i="4" a="1"/>
  <c r="P433" i="4" s="1"/>
  <c r="AH433" i="4" a="1"/>
  <c r="AH433" i="4" s="1"/>
  <c r="AV433" i="4" a="1"/>
  <c r="AV433" i="4" s="1"/>
  <c r="U433" i="4" a="1"/>
  <c r="U433" i="4" s="1"/>
  <c r="AR433" i="4" a="1"/>
  <c r="AR433" i="4" s="1"/>
  <c r="X433" i="4" a="1"/>
  <c r="X433" i="4" s="1"/>
  <c r="M197" i="4" a="1"/>
  <c r="M197" i="4" s="1"/>
  <c r="U197" i="4" a="1"/>
  <c r="U197" i="4" s="1"/>
  <c r="AC197" i="4" a="1"/>
  <c r="AC197" i="4" s="1"/>
  <c r="AK197" i="4" a="1"/>
  <c r="AK197" i="4" s="1"/>
  <c r="AS197" i="4" a="1"/>
  <c r="AS197" i="4" s="1"/>
  <c r="AZ197" i="4" a="1"/>
  <c r="AZ197" i="4" s="1"/>
  <c r="N197" i="4" a="1"/>
  <c r="N197" i="4" s="1"/>
  <c r="V197" i="4" a="1"/>
  <c r="V197" i="4" s="1"/>
  <c r="AD197" i="4" a="1"/>
  <c r="AD197" i="4" s="1"/>
  <c r="AL197" i="4" a="1"/>
  <c r="AL197" i="4" s="1"/>
  <c r="AT197" i="4" a="1"/>
  <c r="AT197" i="4" s="1"/>
  <c r="BA197" i="4" a="1"/>
  <c r="BA197" i="4" s="1"/>
  <c r="I197" i="4" a="1"/>
  <c r="I197" i="4" s="1"/>
  <c r="Q197" i="4" a="1"/>
  <c r="Q197" i="4" s="1"/>
  <c r="Y197" i="4" a="1"/>
  <c r="Y197" i="4" s="1"/>
  <c r="AG197" i="4" a="1"/>
  <c r="AG197" i="4" s="1"/>
  <c r="AO197" i="4" a="1"/>
  <c r="AO197" i="4" s="1"/>
  <c r="AW197" i="4" a="1"/>
  <c r="AW197" i="4" s="1"/>
  <c r="BD197" i="4" a="1"/>
  <c r="BD197" i="4" s="1"/>
  <c r="O197" i="4" a="1"/>
  <c r="O197" i="4" s="1"/>
  <c r="AA197" i="4" a="1"/>
  <c r="AA197" i="4" s="1"/>
  <c r="AN197" i="4" a="1"/>
  <c r="AN197" i="4" s="1"/>
  <c r="P197" i="4" a="1"/>
  <c r="P197" i="4" s="1"/>
  <c r="AB197" i="4" a="1"/>
  <c r="AB197" i="4" s="1"/>
  <c r="AP197" i="4" a="1"/>
  <c r="AP197" i="4" s="1"/>
  <c r="BB197" i="4" a="1"/>
  <c r="BB197" i="4" s="1"/>
  <c r="G197" i="4" a="1"/>
  <c r="G197" i="4" s="1"/>
  <c r="S197" i="4" a="1"/>
  <c r="S197" i="4" s="1"/>
  <c r="AF197" i="4" a="1"/>
  <c r="AF197" i="4" s="1"/>
  <c r="AR197" i="4" a="1"/>
  <c r="AR197" i="4" s="1"/>
  <c r="BE197" i="4" a="1"/>
  <c r="BE197" i="4" s="1"/>
  <c r="H197" i="4" a="1"/>
  <c r="H197" i="4" s="1"/>
  <c r="T197" i="4" a="1"/>
  <c r="T197" i="4" s="1"/>
  <c r="AH197" i="4" a="1"/>
  <c r="AH197" i="4" s="1"/>
  <c r="AU197" i="4" a="1"/>
  <c r="AU197" i="4" s="1"/>
  <c r="BF197" i="4" a="1"/>
  <c r="BF197" i="4" s="1"/>
  <c r="L197" i="4" a="1"/>
  <c r="L197" i="4" s="1"/>
  <c r="AM197" i="4" a="1"/>
  <c r="AM197" i="4" s="1"/>
  <c r="R197" i="4" a="1"/>
  <c r="R197" i="4" s="1"/>
  <c r="AQ197" i="4" a="1"/>
  <c r="AQ197" i="4" s="1"/>
  <c r="W197" i="4" a="1"/>
  <c r="W197" i="4" s="1"/>
  <c r="AV197" i="4" a="1"/>
  <c r="AV197" i="4" s="1"/>
  <c r="X197" i="4" a="1"/>
  <c r="X197" i="4" s="1"/>
  <c r="AX197" i="4" a="1"/>
  <c r="AX197" i="4" s="1"/>
  <c r="Z197" i="4" a="1"/>
  <c r="Z197" i="4" s="1"/>
  <c r="AY197" i="4" a="1"/>
  <c r="AY197" i="4" s="1"/>
  <c r="AE197" i="4" a="1"/>
  <c r="AE197" i="4" s="1"/>
  <c r="BC197" i="4" a="1"/>
  <c r="BC197" i="4" s="1"/>
  <c r="J197" i="4" a="1"/>
  <c r="J197" i="4" s="1"/>
  <c r="AI197" i="4" a="1"/>
  <c r="AI197" i="4" s="1"/>
  <c r="BG197" i="4" a="1"/>
  <c r="BG197" i="4" s="1"/>
  <c r="K197" i="4" a="1"/>
  <c r="K197" i="4" s="1"/>
  <c r="AJ197" i="4" a="1"/>
  <c r="AJ197" i="4" s="1"/>
  <c r="M400" i="4" a="1"/>
  <c r="M400" i="4" s="1"/>
  <c r="U400" i="4" a="1"/>
  <c r="U400" i="4" s="1"/>
  <c r="AC400" i="4" a="1"/>
  <c r="AC400" i="4" s="1"/>
  <c r="AK400" i="4" a="1"/>
  <c r="AK400" i="4" s="1"/>
  <c r="AS400" i="4" a="1"/>
  <c r="AS400" i="4" s="1"/>
  <c r="AZ400" i="4" a="1"/>
  <c r="AZ400" i="4" s="1"/>
  <c r="H400" i="4" a="1"/>
  <c r="H400" i="4" s="1"/>
  <c r="P400" i="4" a="1"/>
  <c r="P400" i="4" s="1"/>
  <c r="X400" i="4" a="1"/>
  <c r="X400" i="4" s="1"/>
  <c r="AF400" i="4" a="1"/>
  <c r="AF400" i="4" s="1"/>
  <c r="AN400" i="4" a="1"/>
  <c r="AN400" i="4" s="1"/>
  <c r="AV400" i="4" a="1"/>
  <c r="AV400" i="4" s="1"/>
  <c r="BC400" i="4" a="1"/>
  <c r="BC400" i="4" s="1"/>
  <c r="K400" i="4" a="1"/>
  <c r="K400" i="4" s="1"/>
  <c r="S400" i="4" a="1"/>
  <c r="S400" i="4" s="1"/>
  <c r="AA400" i="4" a="1"/>
  <c r="AA400" i="4" s="1"/>
  <c r="AI400" i="4" a="1"/>
  <c r="AI400" i="4" s="1"/>
  <c r="AQ400" i="4" a="1"/>
  <c r="AQ400" i="4" s="1"/>
  <c r="AY400" i="4" a="1"/>
  <c r="AY400" i="4" s="1"/>
  <c r="BF400" i="4" a="1"/>
  <c r="BF400" i="4" s="1"/>
  <c r="R400" i="4" a="1"/>
  <c r="R400" i="4" s="1"/>
  <c r="AE400" i="4" a="1"/>
  <c r="AE400" i="4" s="1"/>
  <c r="AR400" i="4" a="1"/>
  <c r="AR400" i="4" s="1"/>
  <c r="BD400" i="4" a="1"/>
  <c r="BD400" i="4" s="1"/>
  <c r="G400" i="4" a="1"/>
  <c r="G400" i="4" s="1"/>
  <c r="T400" i="4" a="1"/>
  <c r="T400" i="4" s="1"/>
  <c r="AG400" i="4" a="1"/>
  <c r="AG400" i="4" s="1"/>
  <c r="AT400" i="4" a="1"/>
  <c r="AT400" i="4" s="1"/>
  <c r="BE400" i="4" a="1"/>
  <c r="BE400" i="4" s="1"/>
  <c r="I400" i="4" a="1"/>
  <c r="I400" i="4" s="1"/>
  <c r="V400" i="4" a="1"/>
  <c r="V400" i="4" s="1"/>
  <c r="AH400" i="4" a="1"/>
  <c r="AH400" i="4" s="1"/>
  <c r="AU400" i="4" a="1"/>
  <c r="AU400" i="4" s="1"/>
  <c r="BG400" i="4" a="1"/>
  <c r="BG400" i="4" s="1"/>
  <c r="J400" i="4" a="1"/>
  <c r="J400" i="4" s="1"/>
  <c r="W400" i="4" a="1"/>
  <c r="W400" i="4" s="1"/>
  <c r="AJ400" i="4" a="1"/>
  <c r="AJ400" i="4" s="1"/>
  <c r="AW400" i="4" a="1"/>
  <c r="AW400" i="4" s="1"/>
  <c r="BA400" i="4" a="1"/>
  <c r="BA400" i="4" s="1"/>
  <c r="L400" i="4" a="1"/>
  <c r="L400" i="4" s="1"/>
  <c r="Y400" i="4" a="1"/>
  <c r="Y400" i="4" s="1"/>
  <c r="AL400" i="4" a="1"/>
  <c r="AL400" i="4" s="1"/>
  <c r="AX400" i="4" a="1"/>
  <c r="AX400" i="4" s="1"/>
  <c r="O400" i="4" a="1"/>
  <c r="O400" i="4" s="1"/>
  <c r="N400" i="4" a="1"/>
  <c r="N400" i="4" s="1"/>
  <c r="Z400" i="4" a="1"/>
  <c r="Z400" i="4" s="1"/>
  <c r="AM400" i="4" a="1"/>
  <c r="AM400" i="4" s="1"/>
  <c r="AO400" i="4" a="1"/>
  <c r="AO400" i="4" s="1"/>
  <c r="AB400" i="4" a="1"/>
  <c r="AB400" i="4" s="1"/>
  <c r="Q400" i="4" a="1"/>
  <c r="Q400" i="4" s="1"/>
  <c r="AD400" i="4" a="1"/>
  <c r="AD400" i="4" s="1"/>
  <c r="AP400" i="4" a="1"/>
  <c r="AP400" i="4" s="1"/>
  <c r="BB400" i="4" a="1"/>
  <c r="BB400" i="4" s="1"/>
  <c r="K200" i="4" a="1"/>
  <c r="K200" i="4" s="1"/>
  <c r="S200" i="4" a="1"/>
  <c r="S200" i="4" s="1"/>
  <c r="AA200" i="4" a="1"/>
  <c r="AA200" i="4" s="1"/>
  <c r="AI200" i="4" a="1"/>
  <c r="AI200" i="4" s="1"/>
  <c r="AQ200" i="4" a="1"/>
  <c r="AQ200" i="4" s="1"/>
  <c r="AY200" i="4" a="1"/>
  <c r="AY200" i="4" s="1"/>
  <c r="BF200" i="4" a="1"/>
  <c r="BF200" i="4" s="1"/>
  <c r="L200" i="4" a="1"/>
  <c r="L200" i="4" s="1"/>
  <c r="T200" i="4" a="1"/>
  <c r="T200" i="4" s="1"/>
  <c r="AB200" i="4" a="1"/>
  <c r="AB200" i="4" s="1"/>
  <c r="AJ200" i="4" a="1"/>
  <c r="AJ200" i="4" s="1"/>
  <c r="AR200" i="4" a="1"/>
  <c r="AR200" i="4" s="1"/>
  <c r="BG200" i="4" a="1"/>
  <c r="BG200" i="4" s="1"/>
  <c r="G200" i="4" a="1"/>
  <c r="G200" i="4" s="1"/>
  <c r="O200" i="4" a="1"/>
  <c r="O200" i="4" s="1"/>
  <c r="W200" i="4" a="1"/>
  <c r="W200" i="4" s="1"/>
  <c r="AE200" i="4" a="1"/>
  <c r="AE200" i="4" s="1"/>
  <c r="AM200" i="4" a="1"/>
  <c r="AM200" i="4" s="1"/>
  <c r="AU200" i="4" a="1"/>
  <c r="AU200" i="4" s="1"/>
  <c r="BB200" i="4" a="1"/>
  <c r="BB200" i="4" s="1"/>
  <c r="R200" i="4" a="1"/>
  <c r="R200" i="4" s="1"/>
  <c r="AF200" i="4" a="1"/>
  <c r="AF200" i="4" s="1"/>
  <c r="AS200" i="4" a="1"/>
  <c r="AS200" i="4" s="1"/>
  <c r="BD200" i="4" a="1"/>
  <c r="BD200" i="4" s="1"/>
  <c r="H200" i="4" a="1"/>
  <c r="H200" i="4" s="1"/>
  <c r="U200" i="4" a="1"/>
  <c r="U200" i="4" s="1"/>
  <c r="AG200" i="4" a="1"/>
  <c r="AG200" i="4" s="1"/>
  <c r="AT200" i="4" a="1"/>
  <c r="AT200" i="4" s="1"/>
  <c r="BE200" i="4" a="1"/>
  <c r="BE200" i="4" s="1"/>
  <c r="J200" i="4" a="1"/>
  <c r="J200" i="4" s="1"/>
  <c r="X200" i="4" a="1"/>
  <c r="X200" i="4" s="1"/>
  <c r="AK200" i="4" a="1"/>
  <c r="AK200" i="4" s="1"/>
  <c r="AW200" i="4" a="1"/>
  <c r="AW200" i="4" s="1"/>
  <c r="M200" i="4" a="1"/>
  <c r="M200" i="4" s="1"/>
  <c r="Y200" i="4" a="1"/>
  <c r="Y200" i="4" s="1"/>
  <c r="AL200" i="4" a="1"/>
  <c r="AL200" i="4" s="1"/>
  <c r="AX200" i="4" a="1"/>
  <c r="AX200" i="4" s="1"/>
  <c r="AD200" i="4" a="1"/>
  <c r="AD200" i="4" s="1"/>
  <c r="BC200" i="4" a="1"/>
  <c r="BC200" i="4" s="1"/>
  <c r="I200" i="4" a="1"/>
  <c r="I200" i="4" s="1"/>
  <c r="AH200" i="4" a="1"/>
  <c r="AH200" i="4" s="1"/>
  <c r="N200" i="4" a="1"/>
  <c r="N200" i="4" s="1"/>
  <c r="AN200" i="4" a="1"/>
  <c r="AN200" i="4" s="1"/>
  <c r="P200" i="4" a="1"/>
  <c r="P200" i="4" s="1"/>
  <c r="AO200" i="4" a="1"/>
  <c r="AO200" i="4" s="1"/>
  <c r="Q200" i="4" a="1"/>
  <c r="Q200" i="4" s="1"/>
  <c r="AP200" i="4" a="1"/>
  <c r="AP200" i="4" s="1"/>
  <c r="V200" i="4" a="1"/>
  <c r="V200" i="4" s="1"/>
  <c r="AV200" i="4" a="1"/>
  <c r="AV200" i="4" s="1"/>
  <c r="Z200" i="4" a="1"/>
  <c r="Z200" i="4" s="1"/>
  <c r="AZ200" i="4" a="1"/>
  <c r="AZ200" i="4" s="1"/>
  <c r="AC200" i="4" a="1"/>
  <c r="AC200" i="4" s="1"/>
  <c r="BA200" i="4" a="1"/>
  <c r="BA200" i="4" s="1"/>
  <c r="H189" i="4" a="1"/>
  <c r="H189" i="4" s="1"/>
  <c r="L189" i="4" a="1"/>
  <c r="L189" i="4" s="1"/>
  <c r="P189" i="4" a="1"/>
  <c r="P189" i="4" s="1"/>
  <c r="T189" i="4" a="1"/>
  <c r="T189" i="4" s="1"/>
  <c r="X189" i="4" a="1"/>
  <c r="X189" i="4" s="1"/>
  <c r="AB189" i="4" a="1"/>
  <c r="AB189" i="4" s="1"/>
  <c r="AF189" i="4" a="1"/>
  <c r="AF189" i="4" s="1"/>
  <c r="AJ189" i="4" a="1"/>
  <c r="AJ189" i="4" s="1"/>
  <c r="AN189" i="4" a="1"/>
  <c r="AN189" i="4" s="1"/>
  <c r="AR189" i="4" a="1"/>
  <c r="AR189" i="4" s="1"/>
  <c r="AV189" i="4" a="1"/>
  <c r="AV189" i="4" s="1"/>
  <c r="BC189" i="4" a="1"/>
  <c r="BC189" i="4" s="1"/>
  <c r="BG189" i="4" a="1"/>
  <c r="BG189" i="4" s="1"/>
  <c r="K189" i="4" a="1"/>
  <c r="K189" i="4" s="1"/>
  <c r="AA189" i="4" a="1"/>
  <c r="AA189" i="4" s="1"/>
  <c r="AQ189" i="4" a="1"/>
  <c r="AQ189" i="4" s="1"/>
  <c r="BF189" i="4" a="1"/>
  <c r="BF189" i="4" s="1"/>
  <c r="Q189" i="4" a="1"/>
  <c r="Q189" i="4" s="1"/>
  <c r="V189" i="4" a="1"/>
  <c r="V189" i="4" s="1"/>
  <c r="AG189" i="4" a="1"/>
  <c r="AG189" i="4" s="1"/>
  <c r="AL189" i="4" a="1"/>
  <c r="AL189" i="4" s="1"/>
  <c r="AW189" i="4" a="1"/>
  <c r="AW189" i="4" s="1"/>
  <c r="BA189" i="4" a="1"/>
  <c r="BA189" i="4" s="1"/>
  <c r="S189" i="4" a="1"/>
  <c r="S189" i="4" s="1"/>
  <c r="AI189" i="4" a="1"/>
  <c r="AI189" i="4" s="1"/>
  <c r="AY189" i="4" a="1"/>
  <c r="AY189" i="4" s="1"/>
  <c r="M189" i="4" a="1"/>
  <c r="M189" i="4" s="1"/>
  <c r="U189" i="4" a="1"/>
  <c r="U189" i="4" s="1"/>
  <c r="AD189" i="4" a="1"/>
  <c r="AD189" i="4" s="1"/>
  <c r="AM189" i="4" a="1"/>
  <c r="AM189" i="4" s="1"/>
  <c r="AU189" i="4" a="1"/>
  <c r="AU189" i="4" s="1"/>
  <c r="N189" i="4" a="1"/>
  <c r="N189" i="4" s="1"/>
  <c r="W189" i="4" a="1"/>
  <c r="W189" i="4" s="1"/>
  <c r="AE189" i="4" a="1"/>
  <c r="AE189" i="4" s="1"/>
  <c r="BD189" i="4" a="1"/>
  <c r="BD189" i="4" s="1"/>
  <c r="Y189" i="4" a="1"/>
  <c r="Y189" i="4" s="1"/>
  <c r="AX189" i="4" a="1"/>
  <c r="AX189" i="4" s="1"/>
  <c r="BE189" i="4" a="1"/>
  <c r="BE189" i="4" s="1"/>
  <c r="I189" i="4" a="1"/>
  <c r="I189" i="4" s="1"/>
  <c r="AH189" i="4" a="1"/>
  <c r="AH189" i="4" s="1"/>
  <c r="AP189" i="4" a="1"/>
  <c r="AP189" i="4" s="1"/>
  <c r="R189" i="4" a="1"/>
  <c r="R189" i="4" s="1"/>
  <c r="Z189" i="4" a="1"/>
  <c r="Z189" i="4" s="1"/>
  <c r="G189" i="4" a="1"/>
  <c r="G189" i="4" s="1"/>
  <c r="AC189" i="4" a="1"/>
  <c r="AC189" i="4" s="1"/>
  <c r="AZ189" i="4" a="1"/>
  <c r="AZ189" i="4" s="1"/>
  <c r="J189" i="4" a="1"/>
  <c r="J189" i="4" s="1"/>
  <c r="BB189" i="4" a="1"/>
  <c r="BB189" i="4" s="1"/>
  <c r="O189" i="4" a="1"/>
  <c r="O189" i="4" s="1"/>
  <c r="AK189" i="4" a="1"/>
  <c r="AK189" i="4" s="1"/>
  <c r="AO189" i="4" a="1"/>
  <c r="AO189" i="4" s="1"/>
  <c r="AS189" i="4" a="1"/>
  <c r="AS189" i="4" s="1"/>
  <c r="AT189" i="4" a="1"/>
  <c r="AT189" i="4" s="1"/>
  <c r="AC192" i="4" a="1"/>
  <c r="AC192" i="4" s="1"/>
  <c r="H192" i="4" a="1"/>
  <c r="H192" i="4" s="1"/>
  <c r="M192" i="4" a="1"/>
  <c r="M192" i="4" s="1"/>
  <c r="V192" i="4" a="1"/>
  <c r="V192" i="4" s="1"/>
  <c r="AJ192" i="4" a="1"/>
  <c r="AJ192" i="4" s="1"/>
  <c r="AO192" i="4" a="1"/>
  <c r="AO192" i="4" s="1"/>
  <c r="AX192" i="4" a="1"/>
  <c r="AX192" i="4" s="1"/>
  <c r="BG192" i="4" a="1"/>
  <c r="BG192" i="4" s="1"/>
  <c r="I192" i="4" a="1"/>
  <c r="I192" i="4" s="1"/>
  <c r="R192" i="4" a="1"/>
  <c r="R192" i="4" s="1"/>
  <c r="AA192" i="4" a="1"/>
  <c r="AA192" i="4" s="1"/>
  <c r="AF192" i="4" a="1"/>
  <c r="AF192" i="4" s="1"/>
  <c r="AK192" i="4" a="1"/>
  <c r="AK192" i="4" s="1"/>
  <c r="AT192" i="4" a="1"/>
  <c r="AT192" i="4" s="1"/>
  <c r="BB192" i="4" a="1"/>
  <c r="BB192" i="4" s="1"/>
  <c r="O192" i="4" a="1"/>
  <c r="O192" i="4" s="1"/>
  <c r="X192" i="4" a="1"/>
  <c r="X192" i="4" s="1"/>
  <c r="AH192" i="4" a="1"/>
  <c r="AH192" i="4" s="1"/>
  <c r="AQ192" i="4" a="1"/>
  <c r="AQ192" i="4" s="1"/>
  <c r="L192" i="4" a="1"/>
  <c r="L192" i="4" s="1"/>
  <c r="T192" i="4" a="1"/>
  <c r="T192" i="4" s="1"/>
  <c r="AI192" i="4" a="1"/>
  <c r="AI192" i="4" s="1"/>
  <c r="BE192" i="4" a="1"/>
  <c r="BE192" i="4" s="1"/>
  <c r="N192" i="4" a="1"/>
  <c r="N192" i="4" s="1"/>
  <c r="U192" i="4" a="1"/>
  <c r="U192" i="4" s="1"/>
  <c r="AB192" i="4" a="1"/>
  <c r="AB192" i="4" s="1"/>
  <c r="AY192" i="4" a="1"/>
  <c r="AY192" i="4" s="1"/>
  <c r="W192" i="4" a="1"/>
  <c r="W192" i="4" s="1"/>
  <c r="AL192" i="4" a="1"/>
  <c r="AL192" i="4" s="1"/>
  <c r="AS192" i="4" a="1"/>
  <c r="AS192" i="4" s="1"/>
  <c r="AZ192" i="4" a="1"/>
  <c r="AZ192" i="4" s="1"/>
  <c r="P192" i="4" a="1"/>
  <c r="P192" i="4" s="1"/>
  <c r="AE192" i="4" a="1"/>
  <c r="AE192" i="4" s="1"/>
  <c r="AM192" i="4" a="1"/>
  <c r="AM192" i="4" s="1"/>
  <c r="J192" i="4" a="1"/>
  <c r="J192" i="4" s="1"/>
  <c r="Q192" i="4" a="1"/>
  <c r="Q192" i="4" s="1"/>
  <c r="Y192" i="4" a="1"/>
  <c r="Y192" i="4" s="1"/>
  <c r="AG192" i="4" a="1"/>
  <c r="AG192" i="4" s="1"/>
  <c r="AU192" i="4" a="1"/>
  <c r="AU192" i="4" s="1"/>
  <c r="BA192" i="4" a="1"/>
  <c r="BA192" i="4" s="1"/>
  <c r="K192" i="4" a="1"/>
  <c r="K192" i="4" s="1"/>
  <c r="AD192" i="4" a="1"/>
  <c r="AD192" i="4" s="1"/>
  <c r="AW192" i="4" a="1"/>
  <c r="AW192" i="4" s="1"/>
  <c r="BC192" i="4" a="1"/>
  <c r="BC192" i="4" s="1"/>
  <c r="BD192" i="4" a="1"/>
  <c r="BD192" i="4" s="1"/>
  <c r="S192" i="4" a="1"/>
  <c r="S192" i="4" s="1"/>
  <c r="AN192" i="4" a="1"/>
  <c r="AN192" i="4" s="1"/>
  <c r="BF192" i="4" a="1"/>
  <c r="BF192" i="4" s="1"/>
  <c r="AP192" i="4" a="1"/>
  <c r="AP192" i="4" s="1"/>
  <c r="AR192" i="4" a="1"/>
  <c r="AR192" i="4" s="1"/>
  <c r="G192" i="4" a="1"/>
  <c r="G192" i="4" s="1"/>
  <c r="Z192" i="4" a="1"/>
  <c r="Z192" i="4" s="1"/>
  <c r="AV192" i="4" a="1"/>
  <c r="AV192" i="4" s="1"/>
  <c r="G198" i="4" a="1"/>
  <c r="G198" i="4" s="1"/>
  <c r="O198" i="4" a="1"/>
  <c r="O198" i="4" s="1"/>
  <c r="W198" i="4" a="1"/>
  <c r="W198" i="4" s="1"/>
  <c r="AE198" i="4" a="1"/>
  <c r="AE198" i="4" s="1"/>
  <c r="AM198" i="4" a="1"/>
  <c r="AM198" i="4" s="1"/>
  <c r="AU198" i="4" a="1"/>
  <c r="AU198" i="4" s="1"/>
  <c r="BB198" i="4" a="1"/>
  <c r="BB198" i="4" s="1"/>
  <c r="H198" i="4" a="1"/>
  <c r="H198" i="4" s="1"/>
  <c r="P198" i="4" a="1"/>
  <c r="P198" i="4" s="1"/>
  <c r="X198" i="4" a="1"/>
  <c r="X198" i="4" s="1"/>
  <c r="AF198" i="4" a="1"/>
  <c r="AF198" i="4" s="1"/>
  <c r="AN198" i="4" a="1"/>
  <c r="AN198" i="4" s="1"/>
  <c r="AV198" i="4" a="1"/>
  <c r="AV198" i="4" s="1"/>
  <c r="BC198" i="4" a="1"/>
  <c r="BC198" i="4" s="1"/>
  <c r="K198" i="4" a="1"/>
  <c r="K198" i="4" s="1"/>
  <c r="S198" i="4" a="1"/>
  <c r="S198" i="4" s="1"/>
  <c r="AA198" i="4" a="1"/>
  <c r="AA198" i="4" s="1"/>
  <c r="AI198" i="4" a="1"/>
  <c r="AI198" i="4" s="1"/>
  <c r="AQ198" i="4" a="1"/>
  <c r="AQ198" i="4" s="1"/>
  <c r="AY198" i="4" a="1"/>
  <c r="AY198" i="4" s="1"/>
  <c r="BF198" i="4" a="1"/>
  <c r="BF198" i="4" s="1"/>
  <c r="L198" i="4" a="1"/>
  <c r="L198" i="4" s="1"/>
  <c r="Y198" i="4" a="1"/>
  <c r="Y198" i="4" s="1"/>
  <c r="AK198" i="4" a="1"/>
  <c r="AK198" i="4" s="1"/>
  <c r="AX198" i="4" a="1"/>
  <c r="AX198" i="4" s="1"/>
  <c r="M198" i="4" a="1"/>
  <c r="M198" i="4" s="1"/>
  <c r="Z198" i="4" a="1"/>
  <c r="Z198" i="4" s="1"/>
  <c r="AL198" i="4" a="1"/>
  <c r="AL198" i="4" s="1"/>
  <c r="Q198" i="4" a="1"/>
  <c r="Q198" i="4" s="1"/>
  <c r="AC198" i="4" a="1"/>
  <c r="AC198" i="4" s="1"/>
  <c r="AP198" i="4" a="1"/>
  <c r="AP198" i="4" s="1"/>
  <c r="BA198" i="4" a="1"/>
  <c r="BA198" i="4" s="1"/>
  <c r="R198" i="4" a="1"/>
  <c r="R198" i="4" s="1"/>
  <c r="AD198" i="4" a="1"/>
  <c r="AD198" i="4" s="1"/>
  <c r="AR198" i="4" a="1"/>
  <c r="AR198" i="4" s="1"/>
  <c r="BD198" i="4" a="1"/>
  <c r="BD198" i="4" s="1"/>
  <c r="J198" i="4" a="1"/>
  <c r="J198" i="4" s="1"/>
  <c r="AJ198" i="4" a="1"/>
  <c r="AJ198" i="4" s="1"/>
  <c r="N198" i="4" a="1"/>
  <c r="N198" i="4" s="1"/>
  <c r="AO198" i="4" a="1"/>
  <c r="AO198" i="4" s="1"/>
  <c r="T198" i="4" a="1"/>
  <c r="T198" i="4" s="1"/>
  <c r="AS198" i="4" a="1"/>
  <c r="AS198" i="4" s="1"/>
  <c r="U198" i="4" a="1"/>
  <c r="U198" i="4" s="1"/>
  <c r="AT198" i="4" a="1"/>
  <c r="AT198" i="4" s="1"/>
  <c r="V198" i="4" a="1"/>
  <c r="V198" i="4" s="1"/>
  <c r="AW198" i="4" a="1"/>
  <c r="AW198" i="4" s="1"/>
  <c r="AB198" i="4" a="1"/>
  <c r="AB198" i="4" s="1"/>
  <c r="AZ198" i="4" a="1"/>
  <c r="AZ198" i="4" s="1"/>
  <c r="AG198" i="4" a="1"/>
  <c r="AG198" i="4" s="1"/>
  <c r="BE198" i="4" a="1"/>
  <c r="BE198" i="4" s="1"/>
  <c r="I198" i="4" a="1"/>
  <c r="I198" i="4" s="1"/>
  <c r="AH198" i="4" a="1"/>
  <c r="AH198" i="4" s="1"/>
  <c r="BG198" i="4" a="1"/>
  <c r="BG198" i="4" s="1"/>
  <c r="J190" i="4" a="1"/>
  <c r="J190" i="4" s="1"/>
  <c r="N190" i="4" a="1"/>
  <c r="N190" i="4" s="1"/>
  <c r="T190" i="4" a="1"/>
  <c r="T190" i="4" s="1"/>
  <c r="Y190" i="4" a="1"/>
  <c r="Y190" i="4" s="1"/>
  <c r="AH190" i="4" a="1"/>
  <c r="AH190" i="4" s="1"/>
  <c r="AQ190" i="4" a="1"/>
  <c r="AQ190" i="4" s="1"/>
  <c r="BD190" i="4" a="1"/>
  <c r="BD190" i="4" s="1"/>
  <c r="K190" i="4" a="1"/>
  <c r="K190" i="4" s="1"/>
  <c r="P190" i="4" a="1"/>
  <c r="P190" i="4" s="1"/>
  <c r="U190" i="4" a="1"/>
  <c r="U190" i="4" s="1"/>
  <c r="AD190" i="4" a="1"/>
  <c r="AD190" i="4" s="1"/>
  <c r="AM190" i="4" a="1"/>
  <c r="AM190" i="4" s="1"/>
  <c r="AV190" i="4" a="1"/>
  <c r="AV190" i="4" s="1"/>
  <c r="AZ190" i="4" a="1"/>
  <c r="AZ190" i="4" s="1"/>
  <c r="M190" i="4" a="1"/>
  <c r="M190" i="4" s="1"/>
  <c r="R190" i="4" a="1"/>
  <c r="R190" i="4" s="1"/>
  <c r="AA190" i="4" a="1"/>
  <c r="AA190" i="4" s="1"/>
  <c r="AJ190" i="4" a="1"/>
  <c r="AJ190" i="4" s="1"/>
  <c r="AO190" i="4" a="1"/>
  <c r="AO190" i="4" s="1"/>
  <c r="AX190" i="4" a="1"/>
  <c r="AX190" i="4" s="1"/>
  <c r="BF190" i="4" a="1"/>
  <c r="BF190" i="4" s="1"/>
  <c r="Z190" i="4" a="1"/>
  <c r="Z190" i="4" s="1"/>
  <c r="AG190" i="4" a="1"/>
  <c r="AG190" i="4" s="1"/>
  <c r="AN190" i="4" a="1"/>
  <c r="AN190" i="4" s="1"/>
  <c r="AU190" i="4" a="1"/>
  <c r="AU190" i="4" s="1"/>
  <c r="BB190" i="4" a="1"/>
  <c r="BB190" i="4" s="1"/>
  <c r="S190" i="4" a="1"/>
  <c r="S190" i="4" s="1"/>
  <c r="AW190" i="4" a="1"/>
  <c r="AW190" i="4" s="1"/>
  <c r="AB190" i="4" a="1"/>
  <c r="AB190" i="4" s="1"/>
  <c r="BE190" i="4" a="1"/>
  <c r="BE190" i="4" s="1"/>
  <c r="V190" i="4" a="1"/>
  <c r="V190" i="4" s="1"/>
  <c r="AC190" i="4" a="1"/>
  <c r="AC190" i="4" s="1"/>
  <c r="AK190" i="4" a="1"/>
  <c r="AK190" i="4" s="1"/>
  <c r="AR190" i="4" a="1"/>
  <c r="AR190" i="4" s="1"/>
  <c r="AY190" i="4" a="1"/>
  <c r="AY190" i="4" s="1"/>
  <c r="G190" i="4" a="1"/>
  <c r="G190" i="4" s="1"/>
  <c r="O190" i="4" a="1"/>
  <c r="O190" i="4" s="1"/>
  <c r="W190" i="4" a="1"/>
  <c r="W190" i="4" s="1"/>
  <c r="AS190" i="4" a="1"/>
  <c r="AS190" i="4" s="1"/>
  <c r="BG190" i="4" a="1"/>
  <c r="BG190" i="4" s="1"/>
  <c r="AP190" i="4" a="1"/>
  <c r="AP190" i="4" s="1"/>
  <c r="X190" i="4" a="1"/>
  <c r="X190" i="4" s="1"/>
  <c r="AT190" i="4" a="1"/>
  <c r="AT190" i="4" s="1"/>
  <c r="H190" i="4" a="1"/>
  <c r="H190" i="4" s="1"/>
  <c r="I190" i="4" a="1"/>
  <c r="I190" i="4" s="1"/>
  <c r="AE190" i="4" a="1"/>
  <c r="AE190" i="4" s="1"/>
  <c r="L190" i="4" a="1"/>
  <c r="L190" i="4" s="1"/>
  <c r="AF190" i="4" a="1"/>
  <c r="AF190" i="4" s="1"/>
  <c r="Q190" i="4" a="1"/>
  <c r="Q190" i="4" s="1"/>
  <c r="AI190" i="4" a="1"/>
  <c r="AI190" i="4" s="1"/>
  <c r="BA190" i="4" a="1"/>
  <c r="BA190" i="4" s="1"/>
  <c r="AL190" i="4" a="1"/>
  <c r="AL190" i="4" s="1"/>
  <c r="BC190" i="4" a="1"/>
  <c r="BC190" i="4" s="1"/>
  <c r="G397" i="4" a="1"/>
  <c r="G397" i="4" s="1"/>
  <c r="O397" i="4" a="1"/>
  <c r="O397" i="4" s="1"/>
  <c r="W397" i="4" a="1"/>
  <c r="W397" i="4" s="1"/>
  <c r="AE397" i="4" a="1"/>
  <c r="AE397" i="4" s="1"/>
  <c r="AM397" i="4" a="1"/>
  <c r="AM397" i="4" s="1"/>
  <c r="AU397" i="4" a="1"/>
  <c r="AU397" i="4" s="1"/>
  <c r="BJ62" i="143" s="1"/>
  <c r="BB397" i="4" a="1"/>
  <c r="BB397" i="4" s="1"/>
  <c r="I397" i="4" a="1"/>
  <c r="I397" i="4" s="1"/>
  <c r="Q397" i="4" a="1"/>
  <c r="Q397" i="4" s="1"/>
  <c r="Y397" i="4" a="1"/>
  <c r="Y397" i="4" s="1"/>
  <c r="BJ34" i="143" s="1"/>
  <c r="AG397" i="4" a="1"/>
  <c r="AG397" i="4" s="1"/>
  <c r="AO397" i="4" a="1"/>
  <c r="AO397" i="4" s="1"/>
  <c r="BJ56" i="143" s="1"/>
  <c r="AW397" i="4" a="1"/>
  <c r="AW397" i="4" s="1"/>
  <c r="BD397" i="4" a="1"/>
  <c r="BD397" i="4" s="1"/>
  <c r="J397" i="4" a="1"/>
  <c r="J397" i="4" s="1"/>
  <c r="R397" i="4" a="1"/>
  <c r="R397" i="4" s="1"/>
  <c r="Z397" i="4" a="1"/>
  <c r="Z397" i="4" s="1"/>
  <c r="AH397" i="4" a="1"/>
  <c r="AH397" i="4" s="1"/>
  <c r="AP397" i="4" a="1"/>
  <c r="AP397" i="4" s="1"/>
  <c r="AX397" i="4" a="1"/>
  <c r="AX397" i="4" s="1"/>
  <c r="BE397" i="4" a="1"/>
  <c r="BE397" i="4" s="1"/>
  <c r="K397" i="4" a="1"/>
  <c r="K397" i="4" s="1"/>
  <c r="S397" i="4" a="1"/>
  <c r="S397" i="4" s="1"/>
  <c r="AA397" i="4" a="1"/>
  <c r="AA397" i="4" s="1"/>
  <c r="AI397" i="4" a="1"/>
  <c r="AI397" i="4" s="1"/>
  <c r="AQ397" i="4" a="1"/>
  <c r="AQ397" i="4" s="1"/>
  <c r="AY397" i="4" a="1"/>
  <c r="AY397" i="4" s="1"/>
  <c r="BF397" i="4" a="1"/>
  <c r="BF397" i="4" s="1"/>
  <c r="L397" i="4" a="1"/>
  <c r="L397" i="4" s="1"/>
  <c r="T397" i="4" a="1"/>
  <c r="T397" i="4" s="1"/>
  <c r="AB397" i="4" a="1"/>
  <c r="AB397" i="4" s="1"/>
  <c r="AJ397" i="4" a="1"/>
  <c r="AJ397" i="4" s="1"/>
  <c r="AR397" i="4" a="1"/>
  <c r="AR397" i="4" s="1"/>
  <c r="BG397" i="4" a="1"/>
  <c r="BG397" i="4" s="1"/>
  <c r="BJ77" i="143" s="1"/>
  <c r="M397" i="4" a="1"/>
  <c r="M397" i="4" s="1"/>
  <c r="BJ18" i="143" s="1"/>
  <c r="U397" i="4" a="1"/>
  <c r="U397" i="4" s="1"/>
  <c r="AC397" i="4" a="1"/>
  <c r="AC397" i="4" s="1"/>
  <c r="AK397" i="4" a="1"/>
  <c r="AK397" i="4" s="1"/>
  <c r="AS397" i="4" a="1"/>
  <c r="AS397" i="4" s="1"/>
  <c r="AZ397" i="4" a="1"/>
  <c r="AZ397" i="4" s="1"/>
  <c r="N397" i="4" a="1"/>
  <c r="N397" i="4" s="1"/>
  <c r="AT397" i="4" a="1"/>
  <c r="AT397" i="4" s="1"/>
  <c r="P397" i="4" a="1"/>
  <c r="P397" i="4" s="1"/>
  <c r="AV397" i="4" a="1"/>
  <c r="AV397" i="4" s="1"/>
  <c r="V397" i="4" a="1"/>
  <c r="V397" i="4" s="1"/>
  <c r="BA397" i="4" a="1"/>
  <c r="BA397" i="4" s="1"/>
  <c r="X397" i="4" a="1"/>
  <c r="X397" i="4" s="1"/>
  <c r="BC397" i="4" a="1"/>
  <c r="BC397" i="4" s="1"/>
  <c r="AD397" i="4" a="1"/>
  <c r="AD397" i="4" s="1"/>
  <c r="AL397" i="4" a="1"/>
  <c r="AL397" i="4" s="1"/>
  <c r="AF397" i="4" a="1"/>
  <c r="AF397" i="4" s="1"/>
  <c r="H397" i="4" a="1"/>
  <c r="H397" i="4" s="1"/>
  <c r="AN397" i="4" a="1"/>
  <c r="AN397" i="4" s="1"/>
  <c r="BJ55" i="143" s="1"/>
  <c r="E401" i="4"/>
  <c r="F400" i="4" a="1"/>
  <c r="F400" i="4" s="1"/>
  <c r="F397" i="4" a="1"/>
  <c r="F397" i="4" s="1"/>
  <c r="F199" i="4" a="1"/>
  <c r="F199" i="4" s="1"/>
  <c r="F201" i="4" a="1"/>
  <c r="F201" i="4" s="1"/>
  <c r="AH11" i="143" s="1"/>
  <c r="F191" i="4" a="1"/>
  <c r="F191" i="4" s="1"/>
  <c r="F193" i="4" a="1"/>
  <c r="F193" i="4" s="1"/>
  <c r="F197" i="4" a="1"/>
  <c r="F197" i="4" s="1"/>
  <c r="F200" i="4" a="1"/>
  <c r="F200" i="4" s="1"/>
  <c r="F189" i="4" a="1"/>
  <c r="F189" i="4" s="1"/>
  <c r="F192" i="4" a="1"/>
  <c r="F192" i="4" s="1"/>
  <c r="F198" i="4" a="1"/>
  <c r="F198" i="4" s="1"/>
  <c r="F190" i="4" a="1"/>
  <c r="F190" i="4" s="1"/>
  <c r="F20" i="4"/>
  <c r="F26" i="4" s="1"/>
  <c r="Q74" i="12"/>
  <c r="J74" i="12"/>
  <c r="I74" i="12"/>
  <c r="K74" i="12"/>
  <c r="M74" i="12"/>
  <c r="O74" i="12"/>
  <c r="F74" i="12"/>
  <c r="H74" i="12"/>
  <c r="AO22" i="12"/>
  <c r="AO78" i="12"/>
  <c r="AO70" i="12"/>
  <c r="AO61" i="12"/>
  <c r="AO73" i="12"/>
  <c r="AO64" i="12"/>
  <c r="AO76" i="12"/>
  <c r="AO67" i="12"/>
  <c r="AO71" i="12"/>
  <c r="AO62" i="12"/>
  <c r="AO75" i="12"/>
  <c r="AO74" i="12"/>
  <c r="AO65" i="12"/>
  <c r="AO77" i="12"/>
  <c r="AO68" i="12"/>
  <c r="AO72" i="12"/>
  <c r="AO63" i="12"/>
  <c r="AO66" i="12"/>
  <c r="L74" i="12"/>
  <c r="E74" i="12"/>
  <c r="N74" i="12"/>
  <c r="P74" i="12"/>
  <c r="F228" i="4"/>
  <c r="F234" i="4" s="1"/>
  <c r="F60" i="4"/>
  <c r="F116" i="4"/>
  <c r="F122" i="4" s="1"/>
  <c r="E24" i="4"/>
  <c r="E49" i="4"/>
  <c r="E265" i="4"/>
  <c r="E329" i="4"/>
  <c r="E353" i="4"/>
  <c r="E40" i="4"/>
  <c r="E65" i="4"/>
  <c r="E223" i="4"/>
  <c r="E303" i="4"/>
  <c r="E375" i="4"/>
  <c r="E16" i="4"/>
  <c r="E41" i="4"/>
  <c r="E224" i="4"/>
  <c r="E256" i="4"/>
  <c r="E408" i="4"/>
  <c r="E393" i="4"/>
  <c r="E32" i="4"/>
  <c r="E117" i="4"/>
  <c r="E278" i="4"/>
  <c r="E382" i="4"/>
  <c r="E409" i="4"/>
  <c r="E64" i="4"/>
  <c r="E121" i="4"/>
  <c r="E254" i="4"/>
  <c r="E302" i="4"/>
  <c r="E422" i="4"/>
  <c r="E174" i="4"/>
  <c r="E152" i="4"/>
  <c r="E153" i="4"/>
  <c r="E233" i="4"/>
  <c r="E14" i="4"/>
  <c r="E222" i="4"/>
  <c r="E255" i="4"/>
  <c r="E415" i="4"/>
  <c r="E69" i="4"/>
  <c r="E176" i="4"/>
  <c r="E304" i="4"/>
  <c r="E7" i="4"/>
  <c r="E366" i="4"/>
  <c r="E39" i="4"/>
  <c r="E406" i="4"/>
  <c r="E175" i="4"/>
  <c r="E48" i="4"/>
  <c r="E416" i="4"/>
  <c r="E185" i="4"/>
  <c r="E214" i="4"/>
  <c r="E15" i="4"/>
  <c r="E177" i="4"/>
  <c r="E225" i="4"/>
  <c r="E390" i="4"/>
  <c r="E57" i="4"/>
  <c r="E383" i="4"/>
  <c r="E328" i="4"/>
  <c r="E21" i="4"/>
  <c r="E46" i="4"/>
  <c r="E71" i="4"/>
  <c r="E150" i="4"/>
  <c r="E326" i="4"/>
  <c r="E350" i="4"/>
  <c r="E240" i="4"/>
  <c r="E22" i="4"/>
  <c r="E47" i="4"/>
  <c r="E183" i="4"/>
  <c r="E231" i="4"/>
  <c r="E263" i="4"/>
  <c r="E327" i="4"/>
  <c r="E351" i="4"/>
  <c r="E423" i="4"/>
  <c r="E23" i="4"/>
  <c r="E73" i="4"/>
  <c r="E184" i="4"/>
  <c r="E232" i="4"/>
  <c r="E264" i="4"/>
  <c r="E6" i="4"/>
  <c r="E31" i="4"/>
  <c r="E56" i="4"/>
  <c r="E161" i="4"/>
  <c r="E209" i="4"/>
  <c r="E241" i="4"/>
  <c r="E313" i="4"/>
  <c r="E337" i="4"/>
  <c r="E361" i="4"/>
  <c r="E425" i="4"/>
  <c r="E182" i="4"/>
  <c r="E230" i="4"/>
  <c r="E262" i="4"/>
  <c r="E29" i="4"/>
  <c r="E159" i="4"/>
  <c r="E311" i="4"/>
  <c r="E312" i="4"/>
  <c r="E336" i="4"/>
  <c r="E360" i="4"/>
  <c r="E376" i="4"/>
  <c r="E17" i="4"/>
  <c r="E45" i="4"/>
  <c r="E70" i="4"/>
  <c r="E257" i="4"/>
  <c r="E305" i="4"/>
  <c r="E377" i="4"/>
  <c r="E72" i="4"/>
  <c r="F388" i="4"/>
  <c r="F394" i="4" s="1"/>
  <c r="E54" i="4"/>
  <c r="E207" i="4"/>
  <c r="E239" i="4"/>
  <c r="E391" i="4"/>
  <c r="E5" i="4"/>
  <c r="E30" i="4"/>
  <c r="E55" i="4"/>
  <c r="E160" i="4"/>
  <c r="E352" i="4"/>
  <c r="E8" i="4"/>
  <c r="E33" i="4"/>
  <c r="E61" i="4"/>
  <c r="E118" i="4"/>
  <c r="E215" i="4"/>
  <c r="E279" i="4"/>
  <c r="E367" i="4"/>
  <c r="E407" i="4"/>
  <c r="E9" i="4"/>
  <c r="E37" i="4"/>
  <c r="E62" i="4"/>
  <c r="E119" i="4"/>
  <c r="E216" i="4"/>
  <c r="E280" i="4"/>
  <c r="E13" i="4"/>
  <c r="E217" i="4"/>
  <c r="E369" i="4"/>
  <c r="E25" i="4"/>
  <c r="E53" i="4"/>
  <c r="E158" i="4"/>
  <c r="E206" i="4"/>
  <c r="E238" i="4"/>
  <c r="E310" i="4"/>
  <c r="E334" i="4"/>
  <c r="E358" i="4"/>
  <c r="E368" i="4"/>
  <c r="E424" i="4"/>
  <c r="F412" i="4"/>
  <c r="E359" i="4"/>
  <c r="E384" i="4"/>
  <c r="E38" i="4"/>
  <c r="E63" i="4"/>
  <c r="E120" i="4"/>
  <c r="E281" i="4"/>
  <c r="E392" i="4"/>
  <c r="E417" i="4"/>
  <c r="E385" i="4"/>
  <c r="E151" i="4"/>
  <c r="E335" i="4"/>
  <c r="E208" i="4"/>
  <c r="E389" i="4"/>
  <c r="E357" i="4"/>
  <c r="E253" i="4"/>
  <c r="E237" i="4"/>
  <c r="E173" i="4"/>
  <c r="E421" i="4"/>
  <c r="E374" i="4"/>
  <c r="E414" i="4"/>
  <c r="E11" i="4"/>
  <c r="E99" i="4"/>
  <c r="E381" i="4"/>
  <c r="F380" i="4"/>
  <c r="E205" i="4"/>
  <c r="E101" i="4"/>
  <c r="E301" i="4"/>
  <c r="F300" i="4"/>
  <c r="E93" i="4"/>
  <c r="F332" i="4"/>
  <c r="E333" i="4"/>
  <c r="F220" i="4"/>
  <c r="E96" i="4"/>
  <c r="E105" i="4"/>
  <c r="E103" i="4"/>
  <c r="F100" i="4"/>
  <c r="E95" i="4"/>
  <c r="E149" i="4"/>
  <c r="F148" i="4"/>
  <c r="E405" i="4"/>
  <c r="F404" i="4"/>
  <c r="E365" i="4"/>
  <c r="F364" i="4"/>
  <c r="F252" i="4"/>
  <c r="F356" i="4"/>
  <c r="F212" i="4"/>
  <c r="E213" i="4"/>
  <c r="E104" i="4"/>
  <c r="F420" i="4"/>
  <c r="F236" i="4"/>
  <c r="F372" i="4"/>
  <c r="E373" i="4"/>
  <c r="E229" i="4"/>
  <c r="E181" i="4"/>
  <c r="F276" i="4"/>
  <c r="E277" i="4"/>
  <c r="E221" i="4"/>
  <c r="E349" i="4"/>
  <c r="E325" i="4"/>
  <c r="F324" i="4"/>
  <c r="E94" i="4"/>
  <c r="E97" i="4"/>
  <c r="F92" i="4"/>
  <c r="E413" i="4"/>
  <c r="E261" i="4"/>
  <c r="E102" i="4"/>
  <c r="E157" i="4"/>
  <c r="E309" i="4"/>
  <c r="F50" i="4"/>
  <c r="E3" i="4"/>
  <c r="E45" i="12"/>
  <c r="AO24" i="12"/>
  <c r="AO17" i="12"/>
  <c r="AO57" i="12"/>
  <c r="AO59" i="12"/>
  <c r="AO14" i="12"/>
  <c r="O45" i="12"/>
  <c r="P45" i="12"/>
  <c r="J45" i="12"/>
  <c r="AO55" i="12"/>
  <c r="AO41" i="12"/>
  <c r="AO28" i="12"/>
  <c r="AO15" i="12"/>
  <c r="AO38" i="12"/>
  <c r="AO58" i="12"/>
  <c r="AO36" i="12"/>
  <c r="AO23" i="12"/>
  <c r="AO42" i="12"/>
  <c r="AO31" i="12"/>
  <c r="AO49" i="12"/>
  <c r="AO53" i="12"/>
  <c r="AO37" i="12"/>
  <c r="AO21" i="12"/>
  <c r="AO43" i="12"/>
  <c r="AO51" i="12"/>
  <c r="AO27" i="12"/>
  <c r="AO26" i="12"/>
  <c r="AO60" i="12"/>
  <c r="AO50" i="12"/>
  <c r="AO10" i="12"/>
  <c r="AO34" i="12"/>
  <c r="AO52" i="12"/>
  <c r="AO33" i="12"/>
  <c r="AO40" i="12"/>
  <c r="AO13" i="12"/>
  <c r="AO18" i="12"/>
  <c r="AO48" i="12"/>
  <c r="AO56" i="12"/>
  <c r="AO35" i="12"/>
  <c r="AO12" i="12"/>
  <c r="AO45" i="12"/>
  <c r="M45" i="12"/>
  <c r="K45" i="12"/>
  <c r="N45" i="12"/>
  <c r="D12" i="22"/>
  <c r="V7" i="13"/>
  <c r="D30" i="22"/>
  <c r="F10" i="145"/>
  <c r="G10" i="145" s="1"/>
  <c r="Q45" i="12"/>
  <c r="I45" i="12"/>
  <c r="L45" i="12"/>
  <c r="H45" i="12"/>
  <c r="D46" i="12"/>
  <c r="F45" i="12"/>
  <c r="D19" i="12"/>
  <c r="D44" i="12"/>
  <c r="D11" i="12"/>
  <c r="E251" i="4"/>
  <c r="E227" i="4"/>
  <c r="E115" i="4"/>
  <c r="E430" i="4" l="1"/>
  <c r="E431" i="4"/>
  <c r="R23" i="143"/>
  <c r="R78" i="143" s="1"/>
  <c r="K78" i="143"/>
  <c r="Q23" i="143"/>
  <c r="Q78" i="143" s="1"/>
  <c r="F52" i="143"/>
  <c r="E398" i="4"/>
  <c r="E399" i="4"/>
  <c r="H23" i="143"/>
  <c r="M23" i="143"/>
  <c r="M78" i="143" s="1"/>
  <c r="D27" i="163"/>
  <c r="D25" i="163"/>
  <c r="D26" i="163"/>
  <c r="D30" i="163"/>
  <c r="D28" i="163"/>
  <c r="D30" i="143"/>
  <c r="F32" i="145"/>
  <c r="D12" i="143"/>
  <c r="F14" i="145"/>
  <c r="AD9" i="138"/>
  <c r="AD7" i="138" s="1"/>
  <c r="G61" i="124"/>
  <c r="H61" i="124"/>
  <c r="G55" i="124"/>
  <c r="H55" i="124"/>
  <c r="G46" i="124"/>
  <c r="H46" i="124"/>
  <c r="G26" i="124"/>
  <c r="H26" i="124"/>
  <c r="G25" i="124"/>
  <c r="H25" i="124"/>
  <c r="G20" i="124"/>
  <c r="H20" i="124"/>
  <c r="G63" i="124"/>
  <c r="H63" i="124"/>
  <c r="G59" i="124"/>
  <c r="H59" i="124"/>
  <c r="G52" i="124"/>
  <c r="H52" i="124"/>
  <c r="G45" i="124"/>
  <c r="H45" i="124"/>
  <c r="G23" i="124"/>
  <c r="H23" i="124"/>
  <c r="G24" i="124"/>
  <c r="H24" i="124"/>
  <c r="G11" i="124"/>
  <c r="H11" i="124"/>
  <c r="G8" i="124"/>
  <c r="H8" i="124"/>
  <c r="G66" i="124"/>
  <c r="G67" i="124"/>
  <c r="G54" i="124"/>
  <c r="H54" i="124"/>
  <c r="G47" i="124"/>
  <c r="H47" i="124"/>
  <c r="G62" i="124"/>
  <c r="H62" i="124"/>
  <c r="G12" i="124"/>
  <c r="H12" i="124"/>
  <c r="G64" i="124"/>
  <c r="H64" i="124"/>
  <c r="G65" i="124"/>
  <c r="G21" i="124"/>
  <c r="H21" i="124"/>
  <c r="G56" i="124"/>
  <c r="G48" i="124"/>
  <c r="G22" i="124"/>
  <c r="H22" i="124"/>
  <c r="G9" i="124"/>
  <c r="H9" i="124"/>
  <c r="G17" i="124"/>
  <c r="H17" i="124"/>
  <c r="O23" i="143"/>
  <c r="O78" i="143" s="1"/>
  <c r="T23" i="143"/>
  <c r="T78" i="143" s="1"/>
  <c r="F20" i="138"/>
  <c r="BF27" i="138"/>
  <c r="BF71" i="138"/>
  <c r="N9" i="138"/>
  <c r="N7" i="138" s="1"/>
  <c r="K44" i="138"/>
  <c r="K42" i="138" s="1"/>
  <c r="V78" i="143"/>
  <c r="F57" i="138"/>
  <c r="J23" i="143"/>
  <c r="J78" i="143" s="1"/>
  <c r="AK66" i="138"/>
  <c r="F58" i="138"/>
  <c r="AA67" i="138"/>
  <c r="N428" i="4"/>
  <c r="N434" i="4" s="1"/>
  <c r="AK74" i="138"/>
  <c r="AJ74" i="138" s="1"/>
  <c r="BF51" i="138"/>
  <c r="F60" i="138"/>
  <c r="F21" i="138"/>
  <c r="F61" i="138"/>
  <c r="F41" i="138"/>
  <c r="F49" i="138"/>
  <c r="F66" i="138"/>
  <c r="AH9" i="138"/>
  <c r="AH7" i="138" s="1"/>
  <c r="BF29" i="138"/>
  <c r="F39" i="138"/>
  <c r="BM9" i="138"/>
  <c r="BM7" i="138" s="1"/>
  <c r="F56" i="138"/>
  <c r="F77" i="138"/>
  <c r="F76" i="138"/>
  <c r="BF59" i="138"/>
  <c r="BF56" i="138"/>
  <c r="AK20" i="138"/>
  <c r="AJ20" i="138" s="1"/>
  <c r="H72" i="138"/>
  <c r="F75" i="138"/>
  <c r="F62" i="138"/>
  <c r="F38" i="138"/>
  <c r="F71" i="138"/>
  <c r="F74" i="138"/>
  <c r="F50" i="138"/>
  <c r="F40" i="138"/>
  <c r="F64" i="138"/>
  <c r="E72" i="143"/>
  <c r="BF75" i="138"/>
  <c r="AL9" i="138"/>
  <c r="AL7" i="138" s="1"/>
  <c r="AO72" i="138"/>
  <c r="BF61" i="138"/>
  <c r="AK36" i="138"/>
  <c r="F70" i="138"/>
  <c r="F33" i="138"/>
  <c r="BN9" i="138"/>
  <c r="BN7" i="138" s="1"/>
  <c r="AK69" i="138"/>
  <c r="AK75" i="138"/>
  <c r="AJ75" i="138" s="1"/>
  <c r="BA9" i="138"/>
  <c r="BA7" i="138" s="1"/>
  <c r="AK65" i="138"/>
  <c r="AJ65" i="138" s="1"/>
  <c r="AX44" i="138"/>
  <c r="AX42" i="138" s="1"/>
  <c r="AL44" i="138"/>
  <c r="AL42" i="138" s="1"/>
  <c r="BF76" i="138"/>
  <c r="AL72" i="138"/>
  <c r="BF49" i="138"/>
  <c r="AT67" i="138"/>
  <c r="BF57" i="138"/>
  <c r="BF54" i="138"/>
  <c r="BF35" i="138"/>
  <c r="BF60" i="138"/>
  <c r="BF14" i="138"/>
  <c r="E89" i="4"/>
  <c r="AM44" i="138"/>
  <c r="AM42" i="138" s="1"/>
  <c r="BG9" i="138"/>
  <c r="BG7" i="138" s="1"/>
  <c r="BF66" i="138"/>
  <c r="AI72" i="138"/>
  <c r="AK14" i="138"/>
  <c r="AK41" i="138"/>
  <c r="AJ41" i="138" s="1"/>
  <c r="BD52" i="138"/>
  <c r="AK33" i="138"/>
  <c r="AJ33" i="138" s="1"/>
  <c r="AP44" i="138"/>
  <c r="AP42" i="138" s="1"/>
  <c r="R67" i="138"/>
  <c r="BF58" i="138"/>
  <c r="AK62" i="138"/>
  <c r="AJ62" i="138" s="1"/>
  <c r="BF73" i="138"/>
  <c r="AK26" i="138"/>
  <c r="AJ26" i="138" s="1"/>
  <c r="BF36" i="138"/>
  <c r="BF46" i="138"/>
  <c r="N67" i="138"/>
  <c r="I9" i="138"/>
  <c r="I7" i="138" s="1"/>
  <c r="E87" i="4"/>
  <c r="AK48" i="138"/>
  <c r="AJ48" i="138" s="1"/>
  <c r="BF50" i="138"/>
  <c r="AB52" i="138"/>
  <c r="AK21" i="138"/>
  <c r="AJ21" i="138" s="1"/>
  <c r="AN67" i="138"/>
  <c r="AK40" i="138"/>
  <c r="AJ40" i="138" s="1"/>
  <c r="AK18" i="138"/>
  <c r="AJ18" i="138" s="1"/>
  <c r="K30" i="138"/>
  <c r="F65" i="138"/>
  <c r="AE9" i="138"/>
  <c r="AE7" i="138" s="1"/>
  <c r="F26" i="138"/>
  <c r="F35" i="138"/>
  <c r="F28" i="138"/>
  <c r="F15" i="138"/>
  <c r="F17" i="138"/>
  <c r="F27" i="138"/>
  <c r="F48" i="138"/>
  <c r="F19" i="138"/>
  <c r="R9" i="138"/>
  <c r="R7" i="138" s="1"/>
  <c r="BC9" i="138"/>
  <c r="BC7" i="138" s="1"/>
  <c r="BC67" i="138"/>
  <c r="BM23" i="143"/>
  <c r="BM78" i="143" s="1"/>
  <c r="BA67" i="138"/>
  <c r="BF47" i="138"/>
  <c r="AW67" i="138"/>
  <c r="AD44" i="138"/>
  <c r="AD42" i="138" s="1"/>
  <c r="BA30" i="138"/>
  <c r="BF25" i="138"/>
  <c r="AY428" i="4"/>
  <c r="AY434" i="4" s="1"/>
  <c r="S428" i="4"/>
  <c r="S434" i="4" s="1"/>
  <c r="BF37" i="138"/>
  <c r="AK60" i="138"/>
  <c r="AJ60" i="138" s="1"/>
  <c r="BF62" i="138"/>
  <c r="E86" i="4"/>
  <c r="AK19" i="138"/>
  <c r="AA72" i="138"/>
  <c r="AK73" i="138"/>
  <c r="AJ73" i="138" s="1"/>
  <c r="BF16" i="138"/>
  <c r="BF13" i="138"/>
  <c r="AK59" i="138"/>
  <c r="AJ59" i="138" s="1"/>
  <c r="BF48" i="138"/>
  <c r="AD30" i="138"/>
  <c r="BF64" i="138"/>
  <c r="BL44" i="138"/>
  <c r="BL42" i="138" s="1"/>
  <c r="AK46" i="138"/>
  <c r="AJ46" i="138" s="1"/>
  <c r="BF34" i="138"/>
  <c r="BE67" i="138"/>
  <c r="BF63" i="138"/>
  <c r="AP67" i="138"/>
  <c r="N72" i="138"/>
  <c r="BF32" i="138"/>
  <c r="AW72" i="138"/>
  <c r="AK58" i="138"/>
  <c r="AJ58" i="138" s="1"/>
  <c r="BF20" i="138"/>
  <c r="BF39" i="138"/>
  <c r="AP72" i="138"/>
  <c r="AK11" i="138"/>
  <c r="BD30" i="138"/>
  <c r="AW44" i="138"/>
  <c r="AW42" i="138" s="1"/>
  <c r="BE30" i="138"/>
  <c r="AX72" i="138"/>
  <c r="BG44" i="138"/>
  <c r="BG42" i="138" s="1"/>
  <c r="BF41" i="138"/>
  <c r="AN30" i="138"/>
  <c r="AK77" i="138"/>
  <c r="AJ77" i="138" s="1"/>
  <c r="AI30" i="138"/>
  <c r="AK17" i="138"/>
  <c r="AJ17" i="138" s="1"/>
  <c r="AA44" i="138"/>
  <c r="AA42" i="138" s="1"/>
  <c r="BL72" i="138"/>
  <c r="BF18" i="138"/>
  <c r="AB67" i="138"/>
  <c r="BA52" i="138"/>
  <c r="AK70" i="138"/>
  <c r="AJ70" i="138" s="1"/>
  <c r="BF22" i="138"/>
  <c r="BF28" i="138"/>
  <c r="BF15" i="138"/>
  <c r="AI67" i="138"/>
  <c r="AK49" i="138"/>
  <c r="AJ49" i="138" s="1"/>
  <c r="AX52" i="138"/>
  <c r="AK25" i="138"/>
  <c r="BF33" i="138"/>
  <c r="AD67" i="138"/>
  <c r="BA44" i="138"/>
  <c r="BA42" i="138" s="1"/>
  <c r="V72" i="138"/>
  <c r="W72" i="138"/>
  <c r="I30" i="138"/>
  <c r="M9" i="138"/>
  <c r="M7" i="138" s="1"/>
  <c r="T52" i="138"/>
  <c r="I52" i="138"/>
  <c r="V67" i="138"/>
  <c r="T67" i="138"/>
  <c r="N30" i="138"/>
  <c r="H52" i="138"/>
  <c r="I44" i="138"/>
  <c r="I42" i="138" s="1"/>
  <c r="AK13" i="138"/>
  <c r="BF26" i="138"/>
  <c r="BF21" i="138"/>
  <c r="AK50" i="138"/>
  <c r="AK55" i="138"/>
  <c r="AX67" i="138"/>
  <c r="AK39" i="138"/>
  <c r="AJ39" i="138" s="1"/>
  <c r="AK16" i="138"/>
  <c r="AJ16" i="138" s="1"/>
  <c r="BD44" i="138"/>
  <c r="BD42" i="138" s="1"/>
  <c r="AK12" i="138"/>
  <c r="AJ12" i="138" s="1"/>
  <c r="BF65" i="138"/>
  <c r="AB44" i="138"/>
  <c r="AB42" i="138" s="1"/>
  <c r="BH52" i="138"/>
  <c r="AK32" i="138"/>
  <c r="BH67" i="138"/>
  <c r="AZ72" i="138"/>
  <c r="AK61" i="138"/>
  <c r="AJ61" i="138" s="1"/>
  <c r="AK35" i="138"/>
  <c r="AL67" i="138"/>
  <c r="AK64" i="138"/>
  <c r="AJ64" i="138" s="1"/>
  <c r="BE72" i="138"/>
  <c r="AK27" i="138"/>
  <c r="AJ27" i="138" s="1"/>
  <c r="AK22" i="138"/>
  <c r="BF55" i="138"/>
  <c r="AP52" i="138"/>
  <c r="BL30" i="138"/>
  <c r="BD72" i="138"/>
  <c r="Z44" i="138"/>
  <c r="BE52" i="138"/>
  <c r="AA30" i="138"/>
  <c r="AK37" i="138"/>
  <c r="AJ37" i="138" s="1"/>
  <c r="AM30" i="138"/>
  <c r="AB72" i="138"/>
  <c r="AN44" i="138"/>
  <c r="AN42" i="138" s="1"/>
  <c r="BH72" i="138"/>
  <c r="AT52" i="138"/>
  <c r="BF17" i="138"/>
  <c r="AC72" i="138"/>
  <c r="T30" i="138"/>
  <c r="BO9" i="138"/>
  <c r="V52" i="138"/>
  <c r="T9" i="138"/>
  <c r="T7" i="138" s="1"/>
  <c r="AW30" i="138"/>
  <c r="BL67" i="138"/>
  <c r="AA52" i="138"/>
  <c r="AM52" i="138"/>
  <c r="Z72" i="138"/>
  <c r="AK28" i="138"/>
  <c r="AJ28" i="138" s="1"/>
  <c r="AK15" i="138"/>
  <c r="AJ15" i="138" s="1"/>
  <c r="BF38" i="138"/>
  <c r="K52" i="138"/>
  <c r="N52" i="138"/>
  <c r="T72" i="138"/>
  <c r="V30" i="138"/>
  <c r="AH9" i="143"/>
  <c r="AH7" i="143" s="1"/>
  <c r="AG428" i="4"/>
  <c r="AG434" i="4" s="1"/>
  <c r="AH72" i="143"/>
  <c r="AH52" i="143"/>
  <c r="BG52" i="138"/>
  <c r="AT44" i="138"/>
  <c r="AT42" i="138" s="1"/>
  <c r="BD67" i="138"/>
  <c r="AK38" i="138"/>
  <c r="AJ38" i="138" s="1"/>
  <c r="AW52" i="138"/>
  <c r="AK56" i="138"/>
  <c r="AJ56" i="138" s="1"/>
  <c r="BF40" i="138"/>
  <c r="AB30" i="138"/>
  <c r="AK29" i="138"/>
  <c r="AJ29" i="138" s="1"/>
  <c r="AN72" i="138"/>
  <c r="AP30" i="138"/>
  <c r="AK71" i="138"/>
  <c r="AJ71" i="138" s="1"/>
  <c r="AM67" i="138"/>
  <c r="AK54" i="138"/>
  <c r="AD72" i="138"/>
  <c r="BF11" i="138"/>
  <c r="AK63" i="138"/>
  <c r="AJ63" i="138" s="1"/>
  <c r="AX30" i="138"/>
  <c r="BF77" i="138"/>
  <c r="BG72" i="138"/>
  <c r="AK51" i="138"/>
  <c r="AJ51" i="138" s="1"/>
  <c r="BF12" i="138"/>
  <c r="AD52" i="138"/>
  <c r="AT72" i="138"/>
  <c r="AL52" i="138"/>
  <c r="AN9" i="138"/>
  <c r="AN7" i="138" s="1"/>
  <c r="BA72" i="138"/>
  <c r="AI52" i="138"/>
  <c r="AT30" i="138"/>
  <c r="AK57" i="138"/>
  <c r="AJ57" i="138" s="1"/>
  <c r="BF19" i="138"/>
  <c r="AY44" i="138"/>
  <c r="BL52" i="138"/>
  <c r="F63" i="138"/>
  <c r="F16" i="138"/>
  <c r="AL30" i="138"/>
  <c r="AM72" i="138"/>
  <c r="F14" i="138"/>
  <c r="F36" i="138"/>
  <c r="F22" i="138"/>
  <c r="BG67" i="138"/>
  <c r="F47" i="138"/>
  <c r="BG30" i="138"/>
  <c r="AZ44" i="138"/>
  <c r="AZ42" i="138" s="1"/>
  <c r="AK76" i="138"/>
  <c r="AJ76" i="138" s="1"/>
  <c r="AN52" i="138"/>
  <c r="AK34" i="138"/>
  <c r="F18" i="138"/>
  <c r="F51" i="138"/>
  <c r="BH30" i="138"/>
  <c r="AZ67" i="138"/>
  <c r="F13" i="138"/>
  <c r="F37" i="138"/>
  <c r="F34" i="138"/>
  <c r="AC44" i="138"/>
  <c r="F428" i="4"/>
  <c r="F434" i="4" s="1"/>
  <c r="BF74" i="138"/>
  <c r="BI44" i="138"/>
  <c r="BI42" i="138" s="1"/>
  <c r="F59" i="138"/>
  <c r="F29" i="138"/>
  <c r="F55" i="138"/>
  <c r="BI9" i="138"/>
  <c r="BI7" i="138" s="1"/>
  <c r="I23" i="143"/>
  <c r="I78" i="143" s="1"/>
  <c r="BN23" i="143"/>
  <c r="BN78" i="143" s="1"/>
  <c r="AH67" i="143"/>
  <c r="BC428" i="4"/>
  <c r="BC434" i="4" s="1"/>
  <c r="AH30" i="143"/>
  <c r="AH44" i="143"/>
  <c r="AH42" i="143" s="1"/>
  <c r="O428" i="4"/>
  <c r="O434" i="4" s="1"/>
  <c r="L23" i="143"/>
  <c r="L78" i="143" s="1"/>
  <c r="T428" i="4"/>
  <c r="T434" i="4" s="1"/>
  <c r="M428" i="4"/>
  <c r="M434" i="4" s="1"/>
  <c r="J52" i="138"/>
  <c r="BD9" i="138"/>
  <c r="BD7" i="138" s="1"/>
  <c r="E46" i="143"/>
  <c r="E44" i="143" s="1"/>
  <c r="E42" i="143" s="1"/>
  <c r="F44" i="143"/>
  <c r="F42" i="143" s="1"/>
  <c r="J67" i="138"/>
  <c r="AA9" i="138"/>
  <c r="AA7" i="138" s="1"/>
  <c r="AP9" i="138"/>
  <c r="AP7" i="138" s="1"/>
  <c r="K67" i="138"/>
  <c r="BC23" i="143"/>
  <c r="H78" i="143"/>
  <c r="E52" i="143"/>
  <c r="O67" i="138"/>
  <c r="AQ23" i="143"/>
  <c r="AQ78" i="143" s="1"/>
  <c r="E30" i="143"/>
  <c r="AF428" i="4"/>
  <c r="AF434" i="4" s="1"/>
  <c r="AC428" i="4"/>
  <c r="AC434" i="4" s="1"/>
  <c r="BI67" i="138"/>
  <c r="AL23" i="129"/>
  <c r="E23" i="129"/>
  <c r="AD23" i="129"/>
  <c r="AE23" i="143"/>
  <c r="AE78" i="143" s="1"/>
  <c r="BK44" i="143"/>
  <c r="AL428" i="4"/>
  <c r="AL434" i="4" s="1"/>
  <c r="AK428" i="4"/>
  <c r="AK434" i="4" s="1"/>
  <c r="AR38" i="143"/>
  <c r="AR21" i="143"/>
  <c r="AR12" i="143"/>
  <c r="AR17" i="143"/>
  <c r="AR64" i="143"/>
  <c r="AR70" i="143"/>
  <c r="AR37" i="143"/>
  <c r="BJ41" i="143"/>
  <c r="BD30" i="143"/>
  <c r="AK15" i="143"/>
  <c r="AJ15" i="143" s="1"/>
  <c r="AA52" i="143"/>
  <c r="BH42" i="143"/>
  <c r="BL7" i="143"/>
  <c r="AI67" i="143"/>
  <c r="AT72" i="143"/>
  <c r="AK66" i="143"/>
  <c r="AW72" i="143"/>
  <c r="BE30" i="143"/>
  <c r="AA67" i="143"/>
  <c r="BG30" i="143"/>
  <c r="BF32" i="143"/>
  <c r="AK27" i="143"/>
  <c r="AJ27" i="143" s="1"/>
  <c r="AK22" i="143"/>
  <c r="AX44" i="143"/>
  <c r="AX42" i="143" s="1"/>
  <c r="BF28" i="143"/>
  <c r="AX9" i="143"/>
  <c r="AX7" i="143" s="1"/>
  <c r="AB428" i="4"/>
  <c r="AB434" i="4" s="1"/>
  <c r="AR28" i="143"/>
  <c r="AR47" i="143"/>
  <c r="AR20" i="143"/>
  <c r="AR48" i="143"/>
  <c r="BO9" i="143"/>
  <c r="AK25" i="143"/>
  <c r="AJ20" i="143"/>
  <c r="AW67" i="143"/>
  <c r="AM72" i="143"/>
  <c r="AK59" i="143"/>
  <c r="AJ59" i="143" s="1"/>
  <c r="AJ56" i="143"/>
  <c r="BF69" i="143"/>
  <c r="BH67" i="143"/>
  <c r="AO44" i="143"/>
  <c r="AD30" i="143"/>
  <c r="BL42" i="143"/>
  <c r="AK58" i="143"/>
  <c r="AJ58" i="143" s="1"/>
  <c r="BF36" i="143"/>
  <c r="BF33" i="143"/>
  <c r="BH52" i="143"/>
  <c r="AK51" i="143"/>
  <c r="AJ51" i="143" s="1"/>
  <c r="BE44" i="143"/>
  <c r="BE42" i="143" s="1"/>
  <c r="BF55" i="143"/>
  <c r="BH72" i="143"/>
  <c r="AP72" i="143"/>
  <c r="BL52" i="143"/>
  <c r="AK11" i="143"/>
  <c r="AL9" i="143"/>
  <c r="AL7" i="143" s="1"/>
  <c r="Y58" i="143"/>
  <c r="AK38" i="143"/>
  <c r="AJ38" i="143" s="1"/>
  <c r="AX67" i="143"/>
  <c r="BF66" i="143"/>
  <c r="BF63" i="143"/>
  <c r="AY72" i="143"/>
  <c r="AZ52" i="143"/>
  <c r="AZ23" i="143" s="1"/>
  <c r="BL67" i="143"/>
  <c r="BJ59" i="143"/>
  <c r="BJ48" i="143"/>
  <c r="BJ12" i="143"/>
  <c r="AF67" i="143"/>
  <c r="Y16" i="143"/>
  <c r="U428" i="4"/>
  <c r="U434" i="4" s="1"/>
  <c r="J428" i="4"/>
  <c r="J434" i="4" s="1"/>
  <c r="AU42" i="143"/>
  <c r="AR29" i="143"/>
  <c r="AR59" i="143"/>
  <c r="AR58" i="143"/>
  <c r="AR56" i="143"/>
  <c r="BJ57" i="143"/>
  <c r="BF73" i="143"/>
  <c r="BG72" i="143"/>
  <c r="AR74" i="143"/>
  <c r="AJ18" i="143"/>
  <c r="AX72" i="143"/>
  <c r="BF48" i="143"/>
  <c r="BF41" i="143"/>
  <c r="AN30" i="143"/>
  <c r="AD52" i="143"/>
  <c r="AT44" i="143"/>
  <c r="AT42" i="143" s="1"/>
  <c r="AK50" i="143"/>
  <c r="BF56" i="143"/>
  <c r="BF51" i="143"/>
  <c r="AB30" i="143"/>
  <c r="AO72" i="143"/>
  <c r="BL72" i="143"/>
  <c r="BE9" i="143"/>
  <c r="BE7" i="143" s="1"/>
  <c r="BJ49" i="143"/>
  <c r="BJ14" i="143"/>
  <c r="Y51" i="143"/>
  <c r="AU52" i="143"/>
  <c r="AR40" i="143"/>
  <c r="AV67" i="143"/>
  <c r="AR33" i="143"/>
  <c r="AR61" i="143"/>
  <c r="AR39" i="143"/>
  <c r="BJ51" i="143"/>
  <c r="BJ21" i="143"/>
  <c r="BJ58" i="143"/>
  <c r="AK36" i="143"/>
  <c r="AJ33" i="143"/>
  <c r="AB44" i="143"/>
  <c r="AB42" i="143" s="1"/>
  <c r="BD44" i="143"/>
  <c r="BD42" i="143" s="1"/>
  <c r="AA72" i="143"/>
  <c r="BA67" i="143"/>
  <c r="AK69" i="143"/>
  <c r="AL67" i="143"/>
  <c r="AJ64" i="143"/>
  <c r="BF49" i="143"/>
  <c r="AP52" i="143"/>
  <c r="BL30" i="143"/>
  <c r="BA7" i="143"/>
  <c r="AI9" i="143"/>
  <c r="AI7" i="143" s="1"/>
  <c r="AI44" i="143"/>
  <c r="AI42" i="143" s="1"/>
  <c r="AK65" i="143"/>
  <c r="AJ65" i="143" s="1"/>
  <c r="AK62" i="143"/>
  <c r="AJ62" i="143" s="1"/>
  <c r="AM30" i="143"/>
  <c r="BF58" i="143"/>
  <c r="BA72" i="143"/>
  <c r="AK61" i="143"/>
  <c r="AJ61" i="143" s="1"/>
  <c r="AM67" i="143"/>
  <c r="BF18" i="143"/>
  <c r="AN52" i="143"/>
  <c r="AD72" i="143"/>
  <c r="BF11" i="143"/>
  <c r="BF9" i="143" s="1"/>
  <c r="BG9" i="143"/>
  <c r="BG7" i="143" s="1"/>
  <c r="BJ60" i="143"/>
  <c r="BJ15" i="143"/>
  <c r="BJ71" i="143"/>
  <c r="Y12" i="143"/>
  <c r="Y28" i="143"/>
  <c r="Y27" i="143"/>
  <c r="Y26" i="143"/>
  <c r="AU67" i="143"/>
  <c r="AR18" i="143"/>
  <c r="AR75" i="143"/>
  <c r="AR63" i="143"/>
  <c r="AR62" i="143"/>
  <c r="AI9" i="138"/>
  <c r="AI7" i="138" s="1"/>
  <c r="BJ36" i="143"/>
  <c r="BJ33" i="143"/>
  <c r="BJ47" i="143"/>
  <c r="Y65" i="143"/>
  <c r="AD44" i="143"/>
  <c r="AD42" i="143" s="1"/>
  <c r="AP30" i="143"/>
  <c r="Y49" i="143"/>
  <c r="Y46" i="143"/>
  <c r="Z44" i="143"/>
  <c r="AJ39" i="143"/>
  <c r="AK46" i="143"/>
  <c r="AJ46" i="143" s="1"/>
  <c r="AM44" i="143"/>
  <c r="AM42" i="143" s="1"/>
  <c r="BF59" i="143"/>
  <c r="AI72" i="143"/>
  <c r="Y75" i="143"/>
  <c r="AK71" i="143"/>
  <c r="AJ71" i="143" s="1"/>
  <c r="AM52" i="143"/>
  <c r="BF65" i="143"/>
  <c r="BF62" i="143"/>
  <c r="BI44" i="143"/>
  <c r="BI42" i="143" s="1"/>
  <c r="BI23" i="143" s="1"/>
  <c r="BI78" i="143" s="1"/>
  <c r="BJ70" i="143"/>
  <c r="BJ27" i="143"/>
  <c r="BJ16" i="143"/>
  <c r="BJ74" i="143"/>
  <c r="Y56" i="143"/>
  <c r="Y18" i="143"/>
  <c r="Y63" i="143"/>
  <c r="Y21" i="143"/>
  <c r="Y62" i="143"/>
  <c r="Y61" i="143"/>
  <c r="Y38" i="143"/>
  <c r="AR15" i="143"/>
  <c r="AR27" i="143"/>
  <c r="AV44" i="143"/>
  <c r="AR73" i="143"/>
  <c r="AR76" i="143"/>
  <c r="AR65" i="143"/>
  <c r="BC44" i="138"/>
  <c r="BC42" i="138" s="1"/>
  <c r="BJ37" i="143"/>
  <c r="BO44" i="143"/>
  <c r="BJ25" i="143"/>
  <c r="BJ19" i="143"/>
  <c r="Y73" i="143"/>
  <c r="Z72" i="143"/>
  <c r="AK49" i="143"/>
  <c r="AB52" i="143"/>
  <c r="AC72" i="143"/>
  <c r="BD52" i="143"/>
  <c r="AK35" i="143"/>
  <c r="AK32" i="143"/>
  <c r="AL30" i="143"/>
  <c r="AX52" i="143"/>
  <c r="AI30" i="143"/>
  <c r="Y37" i="143"/>
  <c r="BG67" i="143"/>
  <c r="BF70" i="143"/>
  <c r="AB72" i="143"/>
  <c r="AN44" i="143"/>
  <c r="AN42" i="143" s="1"/>
  <c r="BA52" i="143"/>
  <c r="AP7" i="143"/>
  <c r="AI52" i="143"/>
  <c r="AK77" i="143"/>
  <c r="AJ77" i="143" s="1"/>
  <c r="AK74" i="143"/>
  <c r="AJ74" i="143" s="1"/>
  <c r="BE52" i="143"/>
  <c r="AA44" i="143"/>
  <c r="AA42" i="143" s="1"/>
  <c r="BF29" i="143"/>
  <c r="AT7" i="143"/>
  <c r="Y29" i="143"/>
  <c r="AK76" i="143"/>
  <c r="AJ76" i="143" s="1"/>
  <c r="AK73" i="143"/>
  <c r="AL72" i="143"/>
  <c r="AA30" i="143"/>
  <c r="BF46" i="143"/>
  <c r="BG44" i="143"/>
  <c r="BG42" i="143" s="1"/>
  <c r="BF39" i="143"/>
  <c r="BC7" i="143"/>
  <c r="BJ17" i="143"/>
  <c r="BJ64" i="143"/>
  <c r="Y59" i="143"/>
  <c r="Y64" i="143"/>
  <c r="AU9" i="143"/>
  <c r="AU7" i="143" s="1"/>
  <c r="AR16" i="143"/>
  <c r="AV9" i="143"/>
  <c r="AR77" i="143"/>
  <c r="AR26" i="143"/>
  <c r="AR41" i="143"/>
  <c r="BJ38" i="143"/>
  <c r="BO30" i="143"/>
  <c r="BJ26" i="143"/>
  <c r="BJ66" i="143"/>
  <c r="BJ73" i="143"/>
  <c r="Y77" i="143"/>
  <c r="Y74" i="143"/>
  <c r="BD7" i="143"/>
  <c r="BA30" i="143"/>
  <c r="AR51" i="143"/>
  <c r="BD72" i="143"/>
  <c r="Y70" i="143"/>
  <c r="AK57" i="143"/>
  <c r="AJ57" i="143" s="1"/>
  <c r="AK54" i="143"/>
  <c r="AL52" i="143"/>
  <c r="BF19" i="143"/>
  <c r="AY44" i="143"/>
  <c r="AR60" i="143"/>
  <c r="Y39" i="143"/>
  <c r="AK16" i="143"/>
  <c r="AJ16" i="143" s="1"/>
  <c r="AK13" i="143"/>
  <c r="BF77" i="143"/>
  <c r="BF74" i="143"/>
  <c r="BH9" i="143"/>
  <c r="BH7" i="143" s="1"/>
  <c r="AF9" i="143"/>
  <c r="BJ13" i="143"/>
  <c r="BJ63" i="143"/>
  <c r="BJ28" i="143"/>
  <c r="BJ76" i="143"/>
  <c r="BJ65" i="143"/>
  <c r="BJ40" i="143"/>
  <c r="Y20" i="143"/>
  <c r="Y57" i="143"/>
  <c r="AF30" i="143"/>
  <c r="Y48" i="143"/>
  <c r="Y76" i="143"/>
  <c r="Y15" i="143"/>
  <c r="AG30" i="143"/>
  <c r="AZ428" i="4"/>
  <c r="AZ434" i="4" s="1"/>
  <c r="AR71" i="143"/>
  <c r="AR49" i="143"/>
  <c r="BJ22" i="143"/>
  <c r="BJ29" i="143"/>
  <c r="BO67" i="143"/>
  <c r="BJ75" i="143"/>
  <c r="BA42" i="143"/>
  <c r="Y17" i="143"/>
  <c r="AK70" i="143"/>
  <c r="AJ70" i="143" s="1"/>
  <c r="BH30" i="143"/>
  <c r="AT52" i="143"/>
  <c r="Y71" i="143"/>
  <c r="AJ41" i="143"/>
  <c r="AW52" i="143"/>
  <c r="AN67" i="143"/>
  <c r="Y60" i="143"/>
  <c r="AL44" i="143"/>
  <c r="AL42" i="143" s="1"/>
  <c r="AK47" i="143"/>
  <c r="AJ47" i="143" s="1"/>
  <c r="AJ40" i="143"/>
  <c r="AA7" i="143"/>
  <c r="BF25" i="143"/>
  <c r="BF20" i="143"/>
  <c r="AN9" i="143"/>
  <c r="AN7" i="143" s="1"/>
  <c r="AW9" i="143"/>
  <c r="AW7" i="143" s="1"/>
  <c r="AM9" i="143"/>
  <c r="AM7" i="143" s="1"/>
  <c r="Y41" i="143"/>
  <c r="AK28" i="143"/>
  <c r="AJ28" i="143" s="1"/>
  <c r="AW44" i="143"/>
  <c r="AW42" i="143" s="1"/>
  <c r="BF40" i="143"/>
  <c r="AZ9" i="143"/>
  <c r="AZ7" i="143" s="1"/>
  <c r="AT67" i="143"/>
  <c r="Y47" i="143"/>
  <c r="Y40" i="143"/>
  <c r="AK17" i="143"/>
  <c r="AJ17" i="143" s="1"/>
  <c r="AK14" i="143"/>
  <c r="AW30" i="143"/>
  <c r="BE72" i="143"/>
  <c r="BF57" i="143"/>
  <c r="BG52" i="143"/>
  <c r="BF54" i="143"/>
  <c r="Y33" i="143"/>
  <c r="E172" i="4"/>
  <c r="E178" i="4" s="1"/>
  <c r="BG428" i="4"/>
  <c r="BG434" i="4" s="1"/>
  <c r="E88" i="4"/>
  <c r="E85" i="4"/>
  <c r="AR428" i="4"/>
  <c r="AR434" i="4" s="1"/>
  <c r="Q58" i="138"/>
  <c r="Q27" i="138"/>
  <c r="Q41" i="138"/>
  <c r="Q32" i="138"/>
  <c r="Q19" i="138"/>
  <c r="Q65" i="138"/>
  <c r="Q56" i="138"/>
  <c r="P19" i="138"/>
  <c r="P59" i="138"/>
  <c r="P48" i="138"/>
  <c r="P35" i="138"/>
  <c r="P22" i="138"/>
  <c r="P13" i="138"/>
  <c r="Q16" i="138"/>
  <c r="Q66" i="138"/>
  <c r="Q33" i="138"/>
  <c r="Q20" i="138"/>
  <c r="Q70" i="138"/>
  <c r="Q57" i="138"/>
  <c r="Q46" i="138"/>
  <c r="P70" i="138"/>
  <c r="P49" i="138"/>
  <c r="P36" i="138"/>
  <c r="P25" i="138"/>
  <c r="P14" i="138"/>
  <c r="P73" i="138"/>
  <c r="H30" i="138"/>
  <c r="I72" i="138"/>
  <c r="Q49" i="138"/>
  <c r="Q26" i="138"/>
  <c r="Q12" i="138"/>
  <c r="Q60" i="138"/>
  <c r="Q47" i="138"/>
  <c r="Q34" i="138"/>
  <c r="P11" i="138"/>
  <c r="P60" i="138"/>
  <c r="P37" i="138"/>
  <c r="P26" i="138"/>
  <c r="P15" i="138"/>
  <c r="P74" i="138"/>
  <c r="P62" i="138"/>
  <c r="H67" i="138"/>
  <c r="I67" i="138"/>
  <c r="BE428" i="4"/>
  <c r="BE434" i="4" s="1"/>
  <c r="AA428" i="4"/>
  <c r="AA434" i="4" s="1"/>
  <c r="Q48" i="138"/>
  <c r="Q59" i="138"/>
  <c r="Q13" i="138"/>
  <c r="Q71" i="138"/>
  <c r="Q50" i="138"/>
  <c r="Q35" i="138"/>
  <c r="Q22" i="138"/>
  <c r="P71" i="138"/>
  <c r="P50" i="138"/>
  <c r="P27" i="138"/>
  <c r="P16" i="138"/>
  <c r="P75" i="138"/>
  <c r="P63" i="138"/>
  <c r="P54" i="138"/>
  <c r="M44" i="138"/>
  <c r="M42" i="138" s="1"/>
  <c r="M30" i="138"/>
  <c r="V9" i="138"/>
  <c r="V7" i="138" s="1"/>
  <c r="H44" i="138"/>
  <c r="H42" i="138" s="1"/>
  <c r="Q37" i="138"/>
  <c r="Q17" i="138"/>
  <c r="Q73" i="138"/>
  <c r="Q61" i="138"/>
  <c r="Q38" i="138"/>
  <c r="Q25" i="138"/>
  <c r="Q14" i="138"/>
  <c r="P61" i="138"/>
  <c r="P38" i="138"/>
  <c r="P17" i="138"/>
  <c r="P76" i="138"/>
  <c r="P64" i="138"/>
  <c r="P55" i="138"/>
  <c r="P40" i="138"/>
  <c r="V44" i="138"/>
  <c r="V42" i="138" s="1"/>
  <c r="W44" i="138"/>
  <c r="AU428" i="4"/>
  <c r="AU434" i="4" s="1"/>
  <c r="V428" i="4"/>
  <c r="V434" i="4" s="1"/>
  <c r="Q77" i="138"/>
  <c r="Q74" i="138"/>
  <c r="Q62" i="138"/>
  <c r="Q51" i="138"/>
  <c r="Q28" i="138"/>
  <c r="Q15" i="138"/>
  <c r="P51" i="138"/>
  <c r="P28" i="138"/>
  <c r="P77" i="138"/>
  <c r="P65" i="138"/>
  <c r="P56" i="138"/>
  <c r="P41" i="138"/>
  <c r="P32" i="138"/>
  <c r="K7" i="138"/>
  <c r="BB428" i="4"/>
  <c r="BB434" i="4" s="1"/>
  <c r="Q36" i="138"/>
  <c r="Q63" i="138"/>
  <c r="Q54" i="138"/>
  <c r="Q39" i="138"/>
  <c r="Q18" i="138"/>
  <c r="Q75" i="138"/>
  <c r="P39" i="138"/>
  <c r="P18" i="138"/>
  <c r="P66" i="138"/>
  <c r="P57" i="138"/>
  <c r="P46" i="138"/>
  <c r="P33" i="138"/>
  <c r="O30" i="138"/>
  <c r="N44" i="138"/>
  <c r="N42" i="138" s="1"/>
  <c r="K72" i="138"/>
  <c r="Q428" i="4"/>
  <c r="Q434" i="4" s="1"/>
  <c r="I428" i="4"/>
  <c r="I434" i="4" s="1"/>
  <c r="K428" i="4"/>
  <c r="K434" i="4" s="1"/>
  <c r="Q11" i="138"/>
  <c r="Q69" i="138"/>
  <c r="Q55" i="138"/>
  <c r="Q40" i="138"/>
  <c r="Q29" i="138"/>
  <c r="Q76" i="138"/>
  <c r="Q64" i="138"/>
  <c r="P29" i="138"/>
  <c r="P69" i="138"/>
  <c r="P58" i="138"/>
  <c r="P47" i="138"/>
  <c r="P34" i="138"/>
  <c r="P21" i="138"/>
  <c r="P12" i="138"/>
  <c r="J44" i="138"/>
  <c r="J42" i="138" s="1"/>
  <c r="T44" i="138"/>
  <c r="T42" i="138" s="1"/>
  <c r="W9" i="138"/>
  <c r="BF428" i="4"/>
  <c r="BF434" i="4" s="1"/>
  <c r="Y428" i="4"/>
  <c r="Y434" i="4" s="1"/>
  <c r="AH67" i="138"/>
  <c r="BC52" i="138"/>
  <c r="AH428" i="4"/>
  <c r="AH434" i="4" s="1"/>
  <c r="AQ428" i="4"/>
  <c r="AQ434" i="4" s="1"/>
  <c r="BB72" i="138"/>
  <c r="BM44" i="138"/>
  <c r="BM42" i="138" s="1"/>
  <c r="E429" i="4"/>
  <c r="R428" i="4"/>
  <c r="R434" i="4" s="1"/>
  <c r="W428" i="4"/>
  <c r="W434" i="4" s="1"/>
  <c r="L428" i="4"/>
  <c r="L434" i="4" s="1"/>
  <c r="X428" i="4"/>
  <c r="X434" i="4" s="1"/>
  <c r="BM67" i="138"/>
  <c r="BN67" i="138"/>
  <c r="BK61" i="138"/>
  <c r="BJ61" i="138" s="1"/>
  <c r="BK20" i="138"/>
  <c r="BJ20" i="138" s="1"/>
  <c r="AG15" i="138"/>
  <c r="AG32" i="138"/>
  <c r="AG27" i="138"/>
  <c r="AG57" i="138"/>
  <c r="AG56" i="138"/>
  <c r="AG18" i="138"/>
  <c r="BK39" i="138"/>
  <c r="BJ39" i="138" s="1"/>
  <c r="BK59" i="138"/>
  <c r="BJ59" i="138" s="1"/>
  <c r="BK35" i="138"/>
  <c r="BJ35" i="138" s="1"/>
  <c r="AF56" i="138"/>
  <c r="AF35" i="138"/>
  <c r="AF74" i="138"/>
  <c r="AF18" i="138"/>
  <c r="AF29" i="138"/>
  <c r="AF63" i="138"/>
  <c r="AF21" i="138"/>
  <c r="AF50" i="138"/>
  <c r="AF25" i="138"/>
  <c r="AF40" i="138"/>
  <c r="AF66" i="138"/>
  <c r="AF22" i="138"/>
  <c r="AF59" i="138"/>
  <c r="AF17" i="138"/>
  <c r="AF11" i="138"/>
  <c r="BK71" i="138"/>
  <c r="BJ71" i="138" s="1"/>
  <c r="AN428" i="4"/>
  <c r="AN434" i="4" s="1"/>
  <c r="BK50" i="138"/>
  <c r="BJ50" i="138" s="1"/>
  <c r="BK16" i="138"/>
  <c r="BJ16" i="138" s="1"/>
  <c r="AG49" i="138"/>
  <c r="AG35" i="138"/>
  <c r="AG17" i="138"/>
  <c r="AG41" i="138"/>
  <c r="AG36" i="138"/>
  <c r="AG14" i="138"/>
  <c r="AG60" i="138"/>
  <c r="AG11" i="138"/>
  <c r="BK64" i="138"/>
  <c r="BJ64" i="138" s="1"/>
  <c r="BK54" i="138"/>
  <c r="BJ54" i="138" s="1"/>
  <c r="AG16" i="138"/>
  <c r="AG65" i="138"/>
  <c r="AG76" i="138"/>
  <c r="AG26" i="138"/>
  <c r="AG20" i="138"/>
  <c r="AG70" i="138"/>
  <c r="AG50" i="138"/>
  <c r="AU11" i="138"/>
  <c r="AV13" i="138"/>
  <c r="AV16" i="138"/>
  <c r="AV11" i="138"/>
  <c r="AV77" i="138"/>
  <c r="AV26" i="138"/>
  <c r="AV41" i="138"/>
  <c r="BK13" i="138"/>
  <c r="BJ13" i="138" s="1"/>
  <c r="AF69" i="138"/>
  <c r="AF75" i="138"/>
  <c r="AF54" i="138"/>
  <c r="AF64" i="138"/>
  <c r="AF16" i="138"/>
  <c r="AF37" i="138"/>
  <c r="BA428" i="4"/>
  <c r="BA434" i="4" s="1"/>
  <c r="BK11" i="138"/>
  <c r="BK32" i="138"/>
  <c r="AF61" i="138"/>
  <c r="AF65" i="138"/>
  <c r="AF39" i="138"/>
  <c r="Y39" i="138" s="1"/>
  <c r="AF51" i="138"/>
  <c r="AF77" i="138"/>
  <c r="AF33" i="138"/>
  <c r="AG48" i="138"/>
  <c r="AG63" i="138"/>
  <c r="AG47" i="138"/>
  <c r="AG71" i="138"/>
  <c r="AG64" i="138"/>
  <c r="AG51" i="138"/>
  <c r="AG28" i="138"/>
  <c r="BC396" i="4"/>
  <c r="BC402" i="4" s="1"/>
  <c r="BK69" i="138"/>
  <c r="BJ69" i="138" s="1"/>
  <c r="AF71" i="138"/>
  <c r="AF47" i="138"/>
  <c r="AF19" i="138"/>
  <c r="AF26" i="138"/>
  <c r="AF58" i="138"/>
  <c r="AF49" i="138"/>
  <c r="AG40" i="138"/>
  <c r="AG25" i="138"/>
  <c r="AG75" i="138"/>
  <c r="AG21" i="138"/>
  <c r="AG34" i="138"/>
  <c r="AG19" i="138"/>
  <c r="AO428" i="4"/>
  <c r="AO434" i="4" s="1"/>
  <c r="AJ428" i="4"/>
  <c r="AJ434" i="4" s="1"/>
  <c r="AP428" i="4"/>
  <c r="AP434" i="4" s="1"/>
  <c r="AV32" i="138"/>
  <c r="AV19" i="138"/>
  <c r="AV28" i="138"/>
  <c r="AV47" i="138"/>
  <c r="AV20" i="138"/>
  <c r="AV48" i="138"/>
  <c r="AJ47" i="138"/>
  <c r="AQ44" i="138"/>
  <c r="AQ42" i="138" s="1"/>
  <c r="BO51" i="138"/>
  <c r="AF15" i="138"/>
  <c r="AF14" i="138"/>
  <c r="AF62" i="138"/>
  <c r="AF70" i="138"/>
  <c r="AF36" i="138"/>
  <c r="AF41" i="138"/>
  <c r="AG66" i="138"/>
  <c r="AG54" i="138"/>
  <c r="AG59" i="138"/>
  <c r="AG55" i="138"/>
  <c r="AG22" i="138"/>
  <c r="AG69" i="138"/>
  <c r="AW428" i="4"/>
  <c r="AW434" i="4" s="1"/>
  <c r="AI428" i="4"/>
  <c r="AI434" i="4" s="1"/>
  <c r="AV29" i="138"/>
  <c r="AV59" i="138"/>
  <c r="AV58" i="138"/>
  <c r="AV74" i="138"/>
  <c r="AV56" i="138"/>
  <c r="AR56" i="138" s="1"/>
  <c r="AV54" i="138"/>
  <c r="BO63" i="138"/>
  <c r="BO60" i="138"/>
  <c r="BL9" i="138"/>
  <c r="BL7" i="138" s="1"/>
  <c r="AM9" i="138"/>
  <c r="AM7" i="138" s="1"/>
  <c r="AT9" i="138"/>
  <c r="AT7" i="138" s="1"/>
  <c r="AY72" i="138"/>
  <c r="AX9" i="138"/>
  <c r="AX7" i="138" s="1"/>
  <c r="AV40" i="138"/>
  <c r="AV69" i="138"/>
  <c r="AV66" i="138"/>
  <c r="AV14" i="138"/>
  <c r="AV33" i="138"/>
  <c r="AV61" i="138"/>
  <c r="AV39" i="138"/>
  <c r="BB44" i="138"/>
  <c r="AE67" i="138"/>
  <c r="BO37" i="138"/>
  <c r="BN72" i="138"/>
  <c r="BO14" i="138"/>
  <c r="AV18" i="138"/>
  <c r="AV75" i="138"/>
  <c r="AV25" i="138"/>
  <c r="AV63" i="138"/>
  <c r="AV62" i="138"/>
  <c r="AV51" i="138"/>
  <c r="AV36" i="138"/>
  <c r="BO38" i="138"/>
  <c r="BO74" i="138"/>
  <c r="BO72" i="138" s="1"/>
  <c r="AO44" i="138"/>
  <c r="AI44" i="138"/>
  <c r="AI42" i="138" s="1"/>
  <c r="BE44" i="138"/>
  <c r="BE42" i="138" s="1"/>
  <c r="AZ9" i="138"/>
  <c r="AZ7" i="138" s="1"/>
  <c r="BO67" i="138"/>
  <c r="BE9" i="138"/>
  <c r="BE7" i="138" s="1"/>
  <c r="BK76" i="138"/>
  <c r="BJ76" i="138" s="1"/>
  <c r="BK40" i="138"/>
  <c r="BJ40" i="138" s="1"/>
  <c r="AF60" i="138"/>
  <c r="AF12" i="138"/>
  <c r="AF34" i="138"/>
  <c r="AF28" i="138"/>
  <c r="AF46" i="138"/>
  <c r="AF73" i="138"/>
  <c r="AF27" i="138"/>
  <c r="AG77" i="138"/>
  <c r="AG33" i="138"/>
  <c r="AG62" i="138"/>
  <c r="AG12" i="138"/>
  <c r="AG74" i="138"/>
  <c r="AG61" i="138"/>
  <c r="AG38" i="138"/>
  <c r="Y38" i="138" s="1"/>
  <c r="AX428" i="4"/>
  <c r="AX434" i="4" s="1"/>
  <c r="AU15" i="138"/>
  <c r="AO284" i="4"/>
  <c r="AO290" i="4" s="1"/>
  <c r="AV27" i="138"/>
  <c r="AV46" i="138"/>
  <c r="AV73" i="138"/>
  <c r="AV76" i="138"/>
  <c r="AV60" i="138"/>
  <c r="AV50" i="138"/>
  <c r="AV65" i="138"/>
  <c r="BJ73" i="138"/>
  <c r="BO28" i="138"/>
  <c r="BO46" i="138"/>
  <c r="AW9" i="138"/>
  <c r="AW7" i="138" s="1"/>
  <c r="BH44" i="138"/>
  <c r="BH42" i="138" s="1"/>
  <c r="AV34" i="138"/>
  <c r="AV22" i="138"/>
  <c r="AV15" i="138"/>
  <c r="AV71" i="138"/>
  <c r="AV35" i="138"/>
  <c r="AV55" i="138"/>
  <c r="AV49" i="138"/>
  <c r="BO48" i="138"/>
  <c r="BO32" i="138"/>
  <c r="AF20" i="138"/>
  <c r="AF57" i="138"/>
  <c r="AF32" i="138"/>
  <c r="AF48" i="138"/>
  <c r="AF76" i="138"/>
  <c r="AF55" i="138"/>
  <c r="AF13" i="138"/>
  <c r="AG73" i="138"/>
  <c r="AG58" i="138"/>
  <c r="AG13" i="138"/>
  <c r="AG37" i="138"/>
  <c r="AG46" i="138"/>
  <c r="AG29" i="138"/>
  <c r="AV428" i="4"/>
  <c r="AV434" i="4" s="1"/>
  <c r="AS428" i="4"/>
  <c r="AS434" i="4" s="1"/>
  <c r="AV38" i="138"/>
  <c r="AV21" i="138"/>
  <c r="AV12" i="138"/>
  <c r="AV17" i="138"/>
  <c r="AV64" i="138"/>
  <c r="AV70" i="138"/>
  <c r="AV37" i="138"/>
  <c r="AZ30" i="138"/>
  <c r="AH30" i="138"/>
  <c r="BO49" i="138"/>
  <c r="BO22" i="138"/>
  <c r="BH9" i="138"/>
  <c r="BH7" i="138" s="1"/>
  <c r="AC23" i="129"/>
  <c r="AF23" i="129"/>
  <c r="AN23" i="129"/>
  <c r="AK23" i="129"/>
  <c r="BI52" i="138"/>
  <c r="AZ52" i="138"/>
  <c r="AE72" i="138"/>
  <c r="BN52" i="138"/>
  <c r="N396" i="4"/>
  <c r="N402" i="4" s="1"/>
  <c r="BK19" i="138"/>
  <c r="BJ19" i="138" s="1"/>
  <c r="AI396" i="4"/>
  <c r="AI402" i="4" s="1"/>
  <c r="BK48" i="138"/>
  <c r="Q396" i="4"/>
  <c r="Q402" i="4" s="1"/>
  <c r="BK22" i="138"/>
  <c r="G396" i="4"/>
  <c r="G402" i="4" s="1"/>
  <c r="BK12" i="138"/>
  <c r="BJ12" i="138" s="1"/>
  <c r="AU284" i="4"/>
  <c r="AU290" i="4" s="1"/>
  <c r="AU62" i="138"/>
  <c r="AR284" i="4"/>
  <c r="AR290" i="4" s="1"/>
  <c r="AU59" i="138"/>
  <c r="AE284" i="4"/>
  <c r="AE290" i="4" s="1"/>
  <c r="AU40" i="138"/>
  <c r="M284" i="4"/>
  <c r="M290" i="4" s="1"/>
  <c r="AU18" i="138"/>
  <c r="AQ30" i="138"/>
  <c r="R44" i="138"/>
  <c r="R42" i="138" s="1"/>
  <c r="AQ72" i="138"/>
  <c r="AJ396" i="4"/>
  <c r="AJ402" i="4" s="1"/>
  <c r="BK49" i="138"/>
  <c r="AA396" i="4"/>
  <c r="AA402" i="4" s="1"/>
  <c r="BK36" i="138"/>
  <c r="BJ36" i="138" s="1"/>
  <c r="R396" i="4"/>
  <c r="R402" i="4" s="1"/>
  <c r="BK25" i="138"/>
  <c r="I396" i="4"/>
  <c r="I402" i="4" s="1"/>
  <c r="BK14" i="138"/>
  <c r="I284" i="4"/>
  <c r="I290" i="4" s="1"/>
  <c r="AU14" i="138"/>
  <c r="U284" i="4"/>
  <c r="U290" i="4" s="1"/>
  <c r="AU28" i="138"/>
  <c r="BC284" i="4"/>
  <c r="BC290" i="4" s="1"/>
  <c r="AU73" i="138"/>
  <c r="AK284" i="4"/>
  <c r="AK290" i="4" s="1"/>
  <c r="AU50" i="138"/>
  <c r="BF284" i="4"/>
  <c r="BF290" i="4" s="1"/>
  <c r="AU76" i="138"/>
  <c r="AS284" i="4"/>
  <c r="AS290" i="4" s="1"/>
  <c r="AU60" i="138"/>
  <c r="G52" i="138"/>
  <c r="F54" i="138"/>
  <c r="O72" i="138"/>
  <c r="X396" i="4"/>
  <c r="X402" i="4" s="1"/>
  <c r="BK33" i="138"/>
  <c r="BJ33" i="138" s="1"/>
  <c r="AS396" i="4"/>
  <c r="AS402" i="4" s="1"/>
  <c r="BK60" i="138"/>
  <c r="AB396" i="4"/>
  <c r="AB402" i="4" s="1"/>
  <c r="BK37" i="138"/>
  <c r="S396" i="4"/>
  <c r="S402" i="4" s="1"/>
  <c r="BK26" i="138"/>
  <c r="BJ26" i="138" s="1"/>
  <c r="J396" i="4"/>
  <c r="J402" i="4" s="1"/>
  <c r="BK15" i="138"/>
  <c r="BJ15" i="138" s="1"/>
  <c r="AI284" i="4"/>
  <c r="AI290" i="4" s="1"/>
  <c r="AU48" i="138"/>
  <c r="T284" i="4"/>
  <c r="T290" i="4" s="1"/>
  <c r="AU27" i="138"/>
  <c r="AY284" i="4"/>
  <c r="AY290" i="4" s="1"/>
  <c r="AU66" i="138"/>
  <c r="AQ284" i="4"/>
  <c r="AQ290" i="4" s="1"/>
  <c r="AU58" i="138"/>
  <c r="P284" i="4"/>
  <c r="P290" i="4" s="1"/>
  <c r="AU21" i="138"/>
  <c r="AA284" i="4"/>
  <c r="AA290" i="4" s="1"/>
  <c r="AU36" i="138"/>
  <c r="BA284" i="4"/>
  <c r="BA290" i="4" s="1"/>
  <c r="AU70" i="138"/>
  <c r="L67" i="138"/>
  <c r="G72" i="138"/>
  <c r="F73" i="138"/>
  <c r="J30" i="138"/>
  <c r="AE30" i="138"/>
  <c r="J9" i="138"/>
  <c r="J7" i="138" s="1"/>
  <c r="O9" i="138"/>
  <c r="O7" i="138" s="1"/>
  <c r="BN44" i="138"/>
  <c r="BN42" i="138" s="1"/>
  <c r="BA396" i="4"/>
  <c r="BA402" i="4" s="1"/>
  <c r="BK70" i="138"/>
  <c r="BJ70" i="138" s="1"/>
  <c r="T396" i="4"/>
  <c r="T402" i="4" s="1"/>
  <c r="BK27" i="138"/>
  <c r="BJ27" i="138" s="1"/>
  <c r="BD396" i="4"/>
  <c r="BD402" i="4" s="1"/>
  <c r="BK74" i="138"/>
  <c r="AU396" i="4"/>
  <c r="AU402" i="4" s="1"/>
  <c r="BK62" i="138"/>
  <c r="BJ62" i="138" s="1"/>
  <c r="AP284" i="4"/>
  <c r="AP290" i="4" s="1"/>
  <c r="AU57" i="138"/>
  <c r="AR57" i="138" s="1"/>
  <c r="AC284" i="4"/>
  <c r="AC290" i="4" s="1"/>
  <c r="AU38" i="138"/>
  <c r="N284" i="4"/>
  <c r="N290" i="4" s="1"/>
  <c r="AU19" i="138"/>
  <c r="AN284" i="4"/>
  <c r="AN290" i="4" s="1"/>
  <c r="AU55" i="138"/>
  <c r="AV284" i="4"/>
  <c r="AV290" i="4" s="1"/>
  <c r="AU63" i="138"/>
  <c r="L284" i="4"/>
  <c r="L290" i="4" s="1"/>
  <c r="AU17" i="138"/>
  <c r="S284" i="4"/>
  <c r="S290" i="4" s="1"/>
  <c r="AU26" i="138"/>
  <c r="O44" i="138"/>
  <c r="O42" i="138" s="1"/>
  <c r="L7" i="138"/>
  <c r="G30" i="138"/>
  <c r="F32" i="138"/>
  <c r="AQ67" i="138"/>
  <c r="AH52" i="138"/>
  <c r="J72" i="138"/>
  <c r="AH44" i="138"/>
  <c r="AH42" i="138" s="1"/>
  <c r="M72" i="138"/>
  <c r="AN396" i="4"/>
  <c r="AN402" i="4" s="1"/>
  <c r="BK55" i="138"/>
  <c r="BJ55" i="138" s="1"/>
  <c r="V396" i="4"/>
  <c r="V402" i="4" s="1"/>
  <c r="BK29" i="138"/>
  <c r="BJ29" i="138" s="1"/>
  <c r="AC396" i="4"/>
  <c r="AC402" i="4" s="1"/>
  <c r="BK38" i="138"/>
  <c r="L396" i="4"/>
  <c r="L402" i="4" s="1"/>
  <c r="BK17" i="138"/>
  <c r="BJ17" i="138" s="1"/>
  <c r="BE396" i="4"/>
  <c r="BE402" i="4" s="1"/>
  <c r="BK75" i="138"/>
  <c r="BJ75" i="138" s="1"/>
  <c r="AT284" i="4"/>
  <c r="AT290" i="4" s="1"/>
  <c r="AU61" i="138"/>
  <c r="BE284" i="4"/>
  <c r="BE290" i="4" s="1"/>
  <c r="AU75" i="138"/>
  <c r="AX284" i="4"/>
  <c r="AX290" i="4" s="1"/>
  <c r="AU65" i="138"/>
  <c r="G284" i="4"/>
  <c r="G290" i="4" s="1"/>
  <c r="AU12" i="138"/>
  <c r="V284" i="4"/>
  <c r="V290" i="4" s="1"/>
  <c r="AU29" i="138"/>
  <c r="AB284" i="4"/>
  <c r="AB290" i="4" s="1"/>
  <c r="AU37" i="138"/>
  <c r="AW284" i="4"/>
  <c r="AW290" i="4" s="1"/>
  <c r="AU64" i="138"/>
  <c r="L52" i="138"/>
  <c r="G67" i="138"/>
  <c r="F69" i="138"/>
  <c r="AV396" i="4"/>
  <c r="AV402" i="4" s="1"/>
  <c r="BK63" i="138"/>
  <c r="U396" i="4"/>
  <c r="U402" i="4" s="1"/>
  <c r="BK28" i="138"/>
  <c r="AX396" i="4"/>
  <c r="AX402" i="4" s="1"/>
  <c r="BK65" i="138"/>
  <c r="BJ65" i="138" s="1"/>
  <c r="AO396" i="4"/>
  <c r="AO402" i="4" s="1"/>
  <c r="BK56" i="138"/>
  <c r="BJ56" i="138" s="1"/>
  <c r="H284" i="4"/>
  <c r="H290" i="4" s="1"/>
  <c r="AU13" i="138"/>
  <c r="W284" i="4"/>
  <c r="W290" i="4" s="1"/>
  <c r="AU32" i="138"/>
  <c r="AG284" i="4"/>
  <c r="AG290" i="4" s="1"/>
  <c r="AU46" i="138"/>
  <c r="AD284" i="4"/>
  <c r="AD290" i="4" s="1"/>
  <c r="AU39" i="138"/>
  <c r="AJ284" i="4"/>
  <c r="AJ290" i="4" s="1"/>
  <c r="AU49" i="138"/>
  <c r="BD284" i="4"/>
  <c r="BD290" i="4" s="1"/>
  <c r="AU74" i="138"/>
  <c r="Y284" i="4"/>
  <c r="Y290" i="4" s="1"/>
  <c r="AU34" i="138"/>
  <c r="R30" i="138"/>
  <c r="BI30" i="138"/>
  <c r="AE52" i="138"/>
  <c r="G9" i="138"/>
  <c r="R72" i="138"/>
  <c r="L44" i="138"/>
  <c r="L42" i="138" s="1"/>
  <c r="BI72" i="138"/>
  <c r="G44" i="138"/>
  <c r="G42" i="138" s="1"/>
  <c r="F46" i="138"/>
  <c r="AE44" i="138"/>
  <c r="AE42" i="138" s="1"/>
  <c r="AH72" i="138"/>
  <c r="M67" i="138"/>
  <c r="AF396" i="4"/>
  <c r="AF402" i="4" s="1"/>
  <c r="BK41" i="138"/>
  <c r="BJ41" i="138" s="1"/>
  <c r="P396" i="4"/>
  <c r="P402" i="4" s="1"/>
  <c r="BK21" i="138"/>
  <c r="BJ21" i="138" s="1"/>
  <c r="M396" i="4"/>
  <c r="M402" i="4" s="1"/>
  <c r="BK18" i="138"/>
  <c r="BJ18" i="138" s="1"/>
  <c r="AY396" i="4"/>
  <c r="AY402" i="4" s="1"/>
  <c r="BK66" i="138"/>
  <c r="BJ66" i="138" s="1"/>
  <c r="AP396" i="4"/>
  <c r="AP402" i="4" s="1"/>
  <c r="BK57" i="138"/>
  <c r="BJ57" i="138" s="1"/>
  <c r="AG396" i="4"/>
  <c r="AG402" i="4" s="1"/>
  <c r="BK46" i="138"/>
  <c r="AH284" i="4"/>
  <c r="AH290" i="4" s="1"/>
  <c r="AU47" i="138"/>
  <c r="BB284" i="4"/>
  <c r="BB290" i="4" s="1"/>
  <c r="AU71" i="138"/>
  <c r="AM284" i="4"/>
  <c r="AM290" i="4" s="1"/>
  <c r="AU54" i="138"/>
  <c r="BG284" i="4"/>
  <c r="BG290" i="4" s="1"/>
  <c r="AU77" i="138"/>
  <c r="O284" i="4"/>
  <c r="O290" i="4" s="1"/>
  <c r="AU20" i="138"/>
  <c r="AF284" i="4"/>
  <c r="AF290" i="4" s="1"/>
  <c r="AU41" i="138"/>
  <c r="Q284" i="4"/>
  <c r="Q290" i="4" s="1"/>
  <c r="AU22" i="138"/>
  <c r="L72" i="138"/>
  <c r="F25" i="138"/>
  <c r="R52" i="138"/>
  <c r="O52" i="138"/>
  <c r="BM72" i="138"/>
  <c r="BN30" i="138"/>
  <c r="BC72" i="138"/>
  <c r="AS44" i="138"/>
  <c r="AL396" i="4"/>
  <c r="AL402" i="4" s="1"/>
  <c r="BK51" i="138"/>
  <c r="BG396" i="4"/>
  <c r="BG402" i="4" s="1"/>
  <c r="BK77" i="138"/>
  <c r="BJ77" i="138" s="1"/>
  <c r="AQ396" i="4"/>
  <c r="AQ402" i="4" s="1"/>
  <c r="BK58" i="138"/>
  <c r="BJ58" i="138" s="1"/>
  <c r="AH396" i="4"/>
  <c r="AH402" i="4" s="1"/>
  <c r="BK47" i="138"/>
  <c r="BJ47" i="138" s="1"/>
  <c r="Y396" i="4"/>
  <c r="Y402" i="4" s="1"/>
  <c r="BK34" i="138"/>
  <c r="BJ34" i="138" s="1"/>
  <c r="R284" i="4"/>
  <c r="R290" i="4" s="1"/>
  <c r="AU25" i="138"/>
  <c r="AZ284" i="4"/>
  <c r="AZ290" i="4" s="1"/>
  <c r="AU69" i="138"/>
  <c r="K284" i="4"/>
  <c r="K290" i="4" s="1"/>
  <c r="AU16" i="138"/>
  <c r="Z284" i="4"/>
  <c r="Z290" i="4" s="1"/>
  <c r="AU35" i="138"/>
  <c r="AL284" i="4"/>
  <c r="AL290" i="4" s="1"/>
  <c r="AU51" i="138"/>
  <c r="X284" i="4"/>
  <c r="X290" i="4" s="1"/>
  <c r="AU33" i="138"/>
  <c r="AS72" i="138"/>
  <c r="BM30" i="138"/>
  <c r="BM52" i="138"/>
  <c r="AQ52" i="138"/>
  <c r="L30" i="138"/>
  <c r="AQ9" i="138"/>
  <c r="AQ7" i="138" s="1"/>
  <c r="BC30" i="138"/>
  <c r="M52" i="138"/>
  <c r="AB9" i="138"/>
  <c r="AB7" i="138" s="1"/>
  <c r="D12" i="138"/>
  <c r="F10" i="124"/>
  <c r="I10" i="124" s="1"/>
  <c r="J10" i="124" s="1"/>
  <c r="D30" i="138"/>
  <c r="F27" i="124"/>
  <c r="I27" i="124" s="1"/>
  <c r="J27" i="124" s="1"/>
  <c r="X44" i="138"/>
  <c r="X72" i="138"/>
  <c r="R23" i="129"/>
  <c r="J23" i="129"/>
  <c r="P23" i="129"/>
  <c r="I23" i="129"/>
  <c r="AJ84" i="4"/>
  <c r="AJ90" i="4" s="1"/>
  <c r="S84" i="4"/>
  <c r="S90" i="4" s="1"/>
  <c r="P84" i="4"/>
  <c r="P90" i="4" s="1"/>
  <c r="G84" i="4"/>
  <c r="G90" i="4" s="1"/>
  <c r="AS84" i="4"/>
  <c r="AS90" i="4" s="1"/>
  <c r="AH84" i="4"/>
  <c r="AH90" i="4" s="1"/>
  <c r="Y84" i="4"/>
  <c r="Y90" i="4" s="1"/>
  <c r="W292" i="4"/>
  <c r="W298" i="4" s="1"/>
  <c r="N292" i="4"/>
  <c r="N298" i="4" s="1"/>
  <c r="U292" i="4"/>
  <c r="U298" i="4" s="1"/>
  <c r="AH292" i="4"/>
  <c r="AH298" i="4" s="1"/>
  <c r="O292" i="4"/>
  <c r="O298" i="4" s="1"/>
  <c r="AI292" i="4"/>
  <c r="AI298" i="4" s="1"/>
  <c r="E287" i="4"/>
  <c r="E295" i="4"/>
  <c r="AT76" i="4"/>
  <c r="AT82" i="4" s="1"/>
  <c r="AC76" i="4"/>
  <c r="AC82" i="4" s="1"/>
  <c r="L76" i="4"/>
  <c r="L82" i="4" s="1"/>
  <c r="BF76" i="4"/>
  <c r="BF82" i="4" s="1"/>
  <c r="AW76" i="4"/>
  <c r="AW82" i="4" s="1"/>
  <c r="AN76" i="4"/>
  <c r="AN82" i="4" s="1"/>
  <c r="AE76" i="4"/>
  <c r="AE82" i="4" s="1"/>
  <c r="AI84" i="4"/>
  <c r="AI90" i="4" s="1"/>
  <c r="AR84" i="4"/>
  <c r="AR90" i="4" s="1"/>
  <c r="H84" i="4"/>
  <c r="H90" i="4" s="1"/>
  <c r="BB84" i="4"/>
  <c r="BB90" i="4" s="1"/>
  <c r="AK84" i="4"/>
  <c r="AK90" i="4" s="1"/>
  <c r="Z84" i="4"/>
  <c r="Z90" i="4" s="1"/>
  <c r="Q84" i="4"/>
  <c r="Q90" i="4" s="1"/>
  <c r="V292" i="4"/>
  <c r="V298" i="4" s="1"/>
  <c r="AR292" i="4"/>
  <c r="AR298" i="4" s="1"/>
  <c r="AQ292" i="4"/>
  <c r="AQ298" i="4" s="1"/>
  <c r="BD292" i="4"/>
  <c r="BD298" i="4" s="1"/>
  <c r="AO292" i="4"/>
  <c r="AO298" i="4" s="1"/>
  <c r="AM292" i="4"/>
  <c r="AM298" i="4" s="1"/>
  <c r="AL76" i="4"/>
  <c r="AL82" i="4" s="1"/>
  <c r="U76" i="4"/>
  <c r="U82" i="4" s="1"/>
  <c r="BG76" i="4"/>
  <c r="BG82" i="4" s="1"/>
  <c r="AX76" i="4"/>
  <c r="AX82" i="4" s="1"/>
  <c r="AO76" i="4"/>
  <c r="AO82" i="4" s="1"/>
  <c r="AF76" i="4"/>
  <c r="AF82" i="4" s="1"/>
  <c r="W76" i="4"/>
  <c r="W82" i="4" s="1"/>
  <c r="E296" i="4"/>
  <c r="E297" i="4"/>
  <c r="AB84" i="4"/>
  <c r="AB90" i="4" s="1"/>
  <c r="L84" i="4"/>
  <c r="L90" i="4" s="1"/>
  <c r="BC84" i="4"/>
  <c r="BC90" i="4" s="1"/>
  <c r="AT84" i="4"/>
  <c r="AT90" i="4" s="1"/>
  <c r="AC84" i="4"/>
  <c r="AC90" i="4" s="1"/>
  <c r="R84" i="4"/>
  <c r="R90" i="4" s="1"/>
  <c r="I84" i="4"/>
  <c r="I90" i="4" s="1"/>
  <c r="AE292" i="4"/>
  <c r="AE298" i="4" s="1"/>
  <c r="AZ292" i="4"/>
  <c r="AZ298" i="4" s="1"/>
  <c r="AY292" i="4"/>
  <c r="AY298" i="4" s="1"/>
  <c r="I292" i="4"/>
  <c r="I298" i="4" s="1"/>
  <c r="X292" i="4"/>
  <c r="X298" i="4" s="1"/>
  <c r="AT292" i="4"/>
  <c r="AT298" i="4" s="1"/>
  <c r="AD292" i="4"/>
  <c r="AD298" i="4" s="1"/>
  <c r="AD76" i="4"/>
  <c r="AD82" i="4" s="1"/>
  <c r="M76" i="4"/>
  <c r="M82" i="4" s="1"/>
  <c r="AY76" i="4"/>
  <c r="AY82" i="4" s="1"/>
  <c r="AP76" i="4"/>
  <c r="AP82" i="4" s="1"/>
  <c r="AG76" i="4"/>
  <c r="AG82" i="4" s="1"/>
  <c r="X76" i="4"/>
  <c r="X82" i="4" s="1"/>
  <c r="O76" i="4"/>
  <c r="O82" i="4" s="1"/>
  <c r="E288" i="4"/>
  <c r="BG84" i="4"/>
  <c r="BG90" i="4" s="1"/>
  <c r="BD84" i="4"/>
  <c r="BD90" i="4" s="1"/>
  <c r="AU84" i="4"/>
  <c r="AU90" i="4" s="1"/>
  <c r="AL84" i="4"/>
  <c r="AL90" i="4" s="1"/>
  <c r="U84" i="4"/>
  <c r="U90" i="4" s="1"/>
  <c r="J84" i="4"/>
  <c r="J90" i="4" s="1"/>
  <c r="M292" i="4"/>
  <c r="M298" i="4" s="1"/>
  <c r="BE292" i="4"/>
  <c r="BE298" i="4" s="1"/>
  <c r="R292" i="4"/>
  <c r="R298" i="4" s="1"/>
  <c r="AV292" i="4"/>
  <c r="AV298" i="4" s="1"/>
  <c r="AU292" i="4"/>
  <c r="AU298" i="4" s="1"/>
  <c r="AL292" i="4"/>
  <c r="AL298" i="4" s="1"/>
  <c r="AA292" i="4"/>
  <c r="AA298" i="4" s="1"/>
  <c r="V76" i="4"/>
  <c r="V82" i="4" s="1"/>
  <c r="AZ76" i="4"/>
  <c r="AZ82" i="4" s="1"/>
  <c r="AQ76" i="4"/>
  <c r="AQ82" i="4" s="1"/>
  <c r="AH76" i="4"/>
  <c r="AH82" i="4" s="1"/>
  <c r="Y76" i="4"/>
  <c r="Y82" i="4" s="1"/>
  <c r="P76" i="4"/>
  <c r="P82" i="4" s="1"/>
  <c r="G76" i="4"/>
  <c r="G82" i="4" s="1"/>
  <c r="AA84" i="4"/>
  <c r="AA90" i="4" s="1"/>
  <c r="AV84" i="4"/>
  <c r="AV90" i="4" s="1"/>
  <c r="AM84" i="4"/>
  <c r="AM90" i="4" s="1"/>
  <c r="AD84" i="4"/>
  <c r="AD90" i="4" s="1"/>
  <c r="M84" i="4"/>
  <c r="M90" i="4" s="1"/>
  <c r="BE84" i="4"/>
  <c r="BE90" i="4" s="1"/>
  <c r="T292" i="4"/>
  <c r="T298" i="4" s="1"/>
  <c r="AG292" i="4"/>
  <c r="AG298" i="4" s="1"/>
  <c r="BC292" i="4"/>
  <c r="BC298" i="4" s="1"/>
  <c r="BF292" i="4"/>
  <c r="BF298" i="4" s="1"/>
  <c r="AS292" i="4"/>
  <c r="AS298" i="4" s="1"/>
  <c r="AK292" i="4"/>
  <c r="AK298" i="4" s="1"/>
  <c r="AX292" i="4"/>
  <c r="AX298" i="4" s="1"/>
  <c r="N76" i="4"/>
  <c r="N82" i="4" s="1"/>
  <c r="AR76" i="4"/>
  <c r="AR82" i="4" s="1"/>
  <c r="AI76" i="4"/>
  <c r="AI82" i="4" s="1"/>
  <c r="Z76" i="4"/>
  <c r="Z82" i="4" s="1"/>
  <c r="Q76" i="4"/>
  <c r="Q82" i="4" s="1"/>
  <c r="H76" i="4"/>
  <c r="H82" i="4" s="1"/>
  <c r="F84" i="4"/>
  <c r="AZ84" i="4"/>
  <c r="AZ90" i="4" s="1"/>
  <c r="AN84" i="4"/>
  <c r="AN90" i="4" s="1"/>
  <c r="AE84" i="4"/>
  <c r="AE90" i="4" s="1"/>
  <c r="V84" i="4"/>
  <c r="V90" i="4" s="1"/>
  <c r="BF84" i="4"/>
  <c r="BF90" i="4" s="1"/>
  <c r="AW84" i="4"/>
  <c r="AW90" i="4" s="1"/>
  <c r="E294" i="4"/>
  <c r="E285" i="4"/>
  <c r="F284" i="4"/>
  <c r="F290" i="4" s="1"/>
  <c r="AP292" i="4"/>
  <c r="AP298" i="4" s="1"/>
  <c r="H292" i="4"/>
  <c r="H298" i="4" s="1"/>
  <c r="K292" i="4"/>
  <c r="K298" i="4" s="1"/>
  <c r="F292" i="4"/>
  <c r="F298" i="4" s="1"/>
  <c r="E293" i="4"/>
  <c r="BG292" i="4"/>
  <c r="BG298" i="4" s="1"/>
  <c r="S292" i="4"/>
  <c r="S298" i="4" s="1"/>
  <c r="AF292" i="4"/>
  <c r="AF298" i="4" s="1"/>
  <c r="E81" i="4"/>
  <c r="E78" i="4"/>
  <c r="BA76" i="4"/>
  <c r="BA82" i="4" s="1"/>
  <c r="AJ76" i="4"/>
  <c r="AJ82" i="4" s="1"/>
  <c r="AA76" i="4"/>
  <c r="AA82" i="4" s="1"/>
  <c r="R76" i="4"/>
  <c r="R82" i="4" s="1"/>
  <c r="I76" i="4"/>
  <c r="I82" i="4" s="1"/>
  <c r="BC76" i="4"/>
  <c r="BC82" i="4" s="1"/>
  <c r="E289" i="4"/>
  <c r="BB292" i="4"/>
  <c r="BB298" i="4" s="1"/>
  <c r="AQ84" i="4"/>
  <c r="AQ90" i="4" s="1"/>
  <c r="T84" i="4"/>
  <c r="T90" i="4" s="1"/>
  <c r="AF84" i="4"/>
  <c r="AF90" i="4" s="1"/>
  <c r="W84" i="4"/>
  <c r="W90" i="4" s="1"/>
  <c r="N84" i="4"/>
  <c r="N90" i="4" s="1"/>
  <c r="AX84" i="4"/>
  <c r="AX90" i="4" s="1"/>
  <c r="AO84" i="4"/>
  <c r="AO90" i="4" s="1"/>
  <c r="E286" i="4"/>
  <c r="Y292" i="4"/>
  <c r="Y298" i="4" s="1"/>
  <c r="Q292" i="4"/>
  <c r="Q298" i="4" s="1"/>
  <c r="J292" i="4"/>
  <c r="J298" i="4" s="1"/>
  <c r="Z292" i="4"/>
  <c r="Z298" i="4" s="1"/>
  <c r="AN292" i="4"/>
  <c r="AN298" i="4" s="1"/>
  <c r="AJ292" i="4"/>
  <c r="AJ298" i="4" s="1"/>
  <c r="E79" i="4"/>
  <c r="F76" i="4"/>
  <c r="E77" i="4"/>
  <c r="AS76" i="4"/>
  <c r="AS82" i="4" s="1"/>
  <c r="AB76" i="4"/>
  <c r="AB82" i="4" s="1"/>
  <c r="S76" i="4"/>
  <c r="S82" i="4" s="1"/>
  <c r="J76" i="4"/>
  <c r="J82" i="4" s="1"/>
  <c r="BD76" i="4"/>
  <c r="BD82" i="4" s="1"/>
  <c r="AU76" i="4"/>
  <c r="AU82" i="4" s="1"/>
  <c r="K84" i="4"/>
  <c r="K90" i="4" s="1"/>
  <c r="AY84" i="4"/>
  <c r="AY90" i="4" s="1"/>
  <c r="X84" i="4"/>
  <c r="X90" i="4" s="1"/>
  <c r="O84" i="4"/>
  <c r="O90" i="4" s="1"/>
  <c r="BA84" i="4"/>
  <c r="BA90" i="4" s="1"/>
  <c r="AP84" i="4"/>
  <c r="AP90" i="4" s="1"/>
  <c r="AG84" i="4"/>
  <c r="AG90" i="4" s="1"/>
  <c r="J284" i="4"/>
  <c r="J290" i="4" s="1"/>
  <c r="AC292" i="4"/>
  <c r="AC298" i="4" s="1"/>
  <c r="P292" i="4"/>
  <c r="P298" i="4" s="1"/>
  <c r="G292" i="4"/>
  <c r="G298" i="4" s="1"/>
  <c r="L292" i="4"/>
  <c r="L298" i="4" s="1"/>
  <c r="AW292" i="4"/>
  <c r="AW298" i="4" s="1"/>
  <c r="BA292" i="4"/>
  <c r="BA298" i="4" s="1"/>
  <c r="AB292" i="4"/>
  <c r="AB298" i="4" s="1"/>
  <c r="E80" i="4"/>
  <c r="BB76" i="4"/>
  <c r="BB82" i="4" s="1"/>
  <c r="AK76" i="4"/>
  <c r="AK82" i="4" s="1"/>
  <c r="T76" i="4"/>
  <c r="T82" i="4" s="1"/>
  <c r="K76" i="4"/>
  <c r="K82" i="4" s="1"/>
  <c r="BE76" i="4"/>
  <c r="BE82" i="4" s="1"/>
  <c r="AV76" i="4"/>
  <c r="AV82" i="4" s="1"/>
  <c r="AM76" i="4"/>
  <c r="AM82" i="4" s="1"/>
  <c r="E300" i="4"/>
  <c r="E306" i="4" s="1"/>
  <c r="E380" i="4"/>
  <c r="E386" i="4" s="1"/>
  <c r="E348" i="4"/>
  <c r="E354" i="4" s="1"/>
  <c r="E372" i="4"/>
  <c r="E378" i="4" s="1"/>
  <c r="E212" i="4"/>
  <c r="E218" i="4" s="1"/>
  <c r="E44" i="4"/>
  <c r="E50" i="4" s="1"/>
  <c r="T23" i="129"/>
  <c r="N23" i="129"/>
  <c r="BD428" i="4"/>
  <c r="BD434" i="4" s="1"/>
  <c r="P428" i="4"/>
  <c r="P434" i="4" s="1"/>
  <c r="G428" i="4"/>
  <c r="G434" i="4" s="1"/>
  <c r="Z428" i="4"/>
  <c r="Z434" i="4" s="1"/>
  <c r="BB396" i="4"/>
  <c r="BB402" i="4" s="1"/>
  <c r="X23" i="129"/>
  <c r="L23" i="129"/>
  <c r="G23" i="129"/>
  <c r="O23" i="129"/>
  <c r="D28" i="129"/>
  <c r="AE23" i="129"/>
  <c r="D27" i="129"/>
  <c r="AA23" i="129"/>
  <c r="F23" i="129"/>
  <c r="AM23" i="129"/>
  <c r="E332" i="4"/>
  <c r="E338" i="4" s="1"/>
  <c r="D29" i="129"/>
  <c r="BF396" i="4"/>
  <c r="BF402" i="4" s="1"/>
  <c r="AK188" i="4"/>
  <c r="AK194" i="4" s="1"/>
  <c r="Q23" i="129"/>
  <c r="K23" i="129"/>
  <c r="E276" i="4"/>
  <c r="E282" i="4" s="1"/>
  <c r="AT396" i="4"/>
  <c r="AT402" i="4" s="1"/>
  <c r="W396" i="4"/>
  <c r="W402" i="4" s="1"/>
  <c r="AM428" i="4"/>
  <c r="AM434" i="4" s="1"/>
  <c r="D25" i="129"/>
  <c r="AI23" i="129"/>
  <c r="AJ23" i="129"/>
  <c r="V23" i="129"/>
  <c r="AD396" i="4"/>
  <c r="AD402" i="4" s="1"/>
  <c r="O396" i="4"/>
  <c r="O402" i="4" s="1"/>
  <c r="U23" i="129"/>
  <c r="W23" i="129"/>
  <c r="AB23" i="129"/>
  <c r="H23" i="129"/>
  <c r="E364" i="4"/>
  <c r="E370" i="4" s="1"/>
  <c r="D26" i="129"/>
  <c r="Z23" i="129"/>
  <c r="AG23" i="129"/>
  <c r="H428" i="4"/>
  <c r="H434" i="4" s="1"/>
  <c r="AH23" i="129"/>
  <c r="S23" i="129"/>
  <c r="Y23" i="129"/>
  <c r="AK396" i="4"/>
  <c r="AK402" i="4" s="1"/>
  <c r="M23" i="129"/>
  <c r="E68" i="4"/>
  <c r="E74" i="4" s="1"/>
  <c r="E60" i="4"/>
  <c r="E66" i="4" s="1"/>
  <c r="AT428" i="4"/>
  <c r="AT434" i="4" s="1"/>
  <c r="E252" i="4"/>
  <c r="E258" i="4" s="1"/>
  <c r="E116" i="4"/>
  <c r="E122" i="4" s="1"/>
  <c r="E36" i="4"/>
  <c r="E42" i="4" s="1"/>
  <c r="BG196" i="4"/>
  <c r="BG202" i="4" s="1"/>
  <c r="X196" i="4"/>
  <c r="X202" i="4" s="1"/>
  <c r="O196" i="4"/>
  <c r="O202" i="4" s="1"/>
  <c r="N188" i="4"/>
  <c r="N194" i="4" s="1"/>
  <c r="AC188" i="4"/>
  <c r="AC194" i="4" s="1"/>
  <c r="AD188" i="4"/>
  <c r="AD194" i="4" s="1"/>
  <c r="BG188" i="4"/>
  <c r="BG194" i="4" s="1"/>
  <c r="AS188" i="4"/>
  <c r="AS194" i="4" s="1"/>
  <c r="U188" i="4"/>
  <c r="U194" i="4" s="1"/>
  <c r="X188" i="4"/>
  <c r="X194" i="4" s="1"/>
  <c r="K196" i="4"/>
  <c r="K202" i="4" s="1"/>
  <c r="BF196" i="4"/>
  <c r="BF202" i="4" s="1"/>
  <c r="I196" i="4"/>
  <c r="I202" i="4" s="1"/>
  <c r="AS196" i="4"/>
  <c r="AS202" i="4" s="1"/>
  <c r="AD428" i="4"/>
  <c r="AD434" i="4" s="1"/>
  <c r="AE428" i="4"/>
  <c r="AE434" i="4" s="1"/>
  <c r="AL188" i="4"/>
  <c r="AL194" i="4" s="1"/>
  <c r="AB188" i="4"/>
  <c r="AB194" i="4" s="1"/>
  <c r="AX196" i="4"/>
  <c r="AX202" i="4" s="1"/>
  <c r="S196" i="4"/>
  <c r="S202" i="4" s="1"/>
  <c r="AA196" i="4"/>
  <c r="AA202" i="4" s="1"/>
  <c r="G188" i="4"/>
  <c r="G194" i="4" s="1"/>
  <c r="Y188" i="4"/>
  <c r="Y194" i="4" s="1"/>
  <c r="AG188" i="4"/>
  <c r="AG194" i="4" s="1"/>
  <c r="BC188" i="4"/>
  <c r="BC194" i="4" s="1"/>
  <c r="AU196" i="4"/>
  <c r="AU202" i="4" s="1"/>
  <c r="G196" i="4"/>
  <c r="G202" i="4" s="1"/>
  <c r="BA196" i="4"/>
  <c r="BA202" i="4" s="1"/>
  <c r="AK196" i="4"/>
  <c r="AK202" i="4" s="1"/>
  <c r="E260" i="4"/>
  <c r="E266" i="4" s="1"/>
  <c r="K396" i="4"/>
  <c r="K402" i="4" s="1"/>
  <c r="AO188" i="4"/>
  <c r="AO194" i="4" s="1"/>
  <c r="Z188" i="4"/>
  <c r="Z194" i="4" s="1"/>
  <c r="BD188" i="4"/>
  <c r="BD194" i="4" s="1"/>
  <c r="M188" i="4"/>
  <c r="M194" i="4" s="1"/>
  <c r="V188" i="4"/>
  <c r="V194" i="4" s="1"/>
  <c r="T188" i="4"/>
  <c r="T194" i="4" s="1"/>
  <c r="AI196" i="4"/>
  <c r="AI202" i="4" s="1"/>
  <c r="AV196" i="4"/>
  <c r="AV202" i="4" s="1"/>
  <c r="AH196" i="4"/>
  <c r="AH202" i="4" s="1"/>
  <c r="BB196" i="4"/>
  <c r="BB202" i="4" s="1"/>
  <c r="BD196" i="4"/>
  <c r="BD202" i="4" s="1"/>
  <c r="AT196" i="4"/>
  <c r="AT202" i="4" s="1"/>
  <c r="AC196" i="4"/>
  <c r="AC202" i="4" s="1"/>
  <c r="BA188" i="4"/>
  <c r="BA194" i="4" s="1"/>
  <c r="E156" i="4"/>
  <c r="E162" i="4" s="1"/>
  <c r="H396" i="4"/>
  <c r="H402" i="4" s="1"/>
  <c r="AW396" i="4"/>
  <c r="AW402" i="4" s="1"/>
  <c r="AM396" i="4"/>
  <c r="AM402" i="4" s="1"/>
  <c r="R188" i="4"/>
  <c r="R194" i="4" s="1"/>
  <c r="AE188" i="4"/>
  <c r="AE194" i="4" s="1"/>
  <c r="AY188" i="4"/>
  <c r="AY194" i="4" s="1"/>
  <c r="Q188" i="4"/>
  <c r="Q194" i="4" s="1"/>
  <c r="AV188" i="4"/>
  <c r="AV194" i="4" s="1"/>
  <c r="P188" i="4"/>
  <c r="P194" i="4" s="1"/>
  <c r="J196" i="4"/>
  <c r="J202" i="4" s="1"/>
  <c r="W196" i="4"/>
  <c r="W202" i="4" s="1"/>
  <c r="T196" i="4"/>
  <c r="T202" i="4" s="1"/>
  <c r="AP196" i="4"/>
  <c r="AP202" i="4" s="1"/>
  <c r="AW196" i="4"/>
  <c r="AW202" i="4" s="1"/>
  <c r="AL196" i="4"/>
  <c r="AL202" i="4" s="1"/>
  <c r="U196" i="4"/>
  <c r="U202" i="4" s="1"/>
  <c r="E220" i="4"/>
  <c r="E226" i="4" s="1"/>
  <c r="E420" i="4"/>
  <c r="E426" i="4" s="1"/>
  <c r="E52" i="4"/>
  <c r="E58" i="4" s="1"/>
  <c r="AE396" i="4"/>
  <c r="AE402" i="4" s="1"/>
  <c r="O188" i="4"/>
  <c r="O194" i="4" s="1"/>
  <c r="AP188" i="4"/>
  <c r="AP194" i="4" s="1"/>
  <c r="W188" i="4"/>
  <c r="W194" i="4" s="1"/>
  <c r="AI188" i="4"/>
  <c r="AI194" i="4" s="1"/>
  <c r="BF188" i="4"/>
  <c r="BF194" i="4" s="1"/>
  <c r="AR188" i="4"/>
  <c r="AR194" i="4" s="1"/>
  <c r="L188" i="4"/>
  <c r="L194" i="4" s="1"/>
  <c r="BC196" i="4"/>
  <c r="BC202" i="4" s="1"/>
  <c r="AQ196" i="4"/>
  <c r="AQ202" i="4" s="1"/>
  <c r="H196" i="4"/>
  <c r="H202" i="4" s="1"/>
  <c r="AB196" i="4"/>
  <c r="AB202" i="4" s="1"/>
  <c r="AO196" i="4"/>
  <c r="AO202" i="4" s="1"/>
  <c r="AD196" i="4"/>
  <c r="AD202" i="4" s="1"/>
  <c r="M196" i="4"/>
  <c r="M202" i="4" s="1"/>
  <c r="E412" i="4"/>
  <c r="E418" i="4" s="1"/>
  <c r="E404" i="4"/>
  <c r="E410" i="4" s="1"/>
  <c r="BB188" i="4"/>
  <c r="BB194" i="4" s="1"/>
  <c r="AH188" i="4"/>
  <c r="AH194" i="4" s="1"/>
  <c r="S188" i="4"/>
  <c r="S194" i="4" s="1"/>
  <c r="AQ188" i="4"/>
  <c r="AQ194" i="4" s="1"/>
  <c r="AN188" i="4"/>
  <c r="AN194" i="4" s="1"/>
  <c r="H188" i="4"/>
  <c r="H194" i="4" s="1"/>
  <c r="AE196" i="4"/>
  <c r="AE202" i="4" s="1"/>
  <c r="R196" i="4"/>
  <c r="R202" i="4" s="1"/>
  <c r="BE196" i="4"/>
  <c r="BE202" i="4" s="1"/>
  <c r="P196" i="4"/>
  <c r="P202" i="4" s="1"/>
  <c r="AG196" i="4"/>
  <c r="AG202" i="4" s="1"/>
  <c r="V196" i="4"/>
  <c r="V202" i="4" s="1"/>
  <c r="AT188" i="4"/>
  <c r="AT194" i="4" s="1"/>
  <c r="BE188" i="4"/>
  <c r="BE194" i="4" s="1"/>
  <c r="E324" i="4"/>
  <c r="E330" i="4" s="1"/>
  <c r="J188" i="4"/>
  <c r="J194" i="4" s="1"/>
  <c r="I188" i="4"/>
  <c r="I194" i="4" s="1"/>
  <c r="AU188" i="4"/>
  <c r="AU194" i="4" s="1"/>
  <c r="AA188" i="4"/>
  <c r="AA194" i="4" s="1"/>
  <c r="AJ188" i="4"/>
  <c r="AJ194" i="4" s="1"/>
  <c r="AY196" i="4"/>
  <c r="AY202" i="4" s="1"/>
  <c r="AM196" i="4"/>
  <c r="AM202" i="4" s="1"/>
  <c r="AR196" i="4"/>
  <c r="AR202" i="4" s="1"/>
  <c r="Y196" i="4"/>
  <c r="Y202" i="4" s="1"/>
  <c r="N196" i="4"/>
  <c r="N202" i="4" s="1"/>
  <c r="AX188" i="4"/>
  <c r="AX194" i="4" s="1"/>
  <c r="E308" i="4"/>
  <c r="E314" i="4" s="1"/>
  <c r="E180" i="4"/>
  <c r="E186" i="4" s="1"/>
  <c r="E228" i="4"/>
  <c r="E234" i="4" s="1"/>
  <c r="E148" i="4"/>
  <c r="E154" i="4" s="1"/>
  <c r="E204" i="4"/>
  <c r="E210" i="4" s="1"/>
  <c r="AZ396" i="4"/>
  <c r="AZ402" i="4" s="1"/>
  <c r="AR396" i="4"/>
  <c r="AR402" i="4" s="1"/>
  <c r="Z396" i="4"/>
  <c r="Z402" i="4" s="1"/>
  <c r="AZ188" i="4"/>
  <c r="AZ194" i="4" s="1"/>
  <c r="AM188" i="4"/>
  <c r="AM194" i="4" s="1"/>
  <c r="AW188" i="4"/>
  <c r="AW194" i="4" s="1"/>
  <c r="K188" i="4"/>
  <c r="K194" i="4" s="1"/>
  <c r="AF188" i="4"/>
  <c r="AF194" i="4" s="1"/>
  <c r="AJ196" i="4"/>
  <c r="AJ202" i="4" s="1"/>
  <c r="Z196" i="4"/>
  <c r="Z202" i="4" s="1"/>
  <c r="L196" i="4"/>
  <c r="L202" i="4" s="1"/>
  <c r="AF196" i="4"/>
  <c r="AF202" i="4" s="1"/>
  <c r="AN196" i="4"/>
  <c r="AN202" i="4" s="1"/>
  <c r="Q196" i="4"/>
  <c r="Q202" i="4" s="1"/>
  <c r="AZ196" i="4"/>
  <c r="AZ202" i="4" s="1"/>
  <c r="E433" i="4"/>
  <c r="E432" i="4"/>
  <c r="E400" i="4"/>
  <c r="E397" i="4"/>
  <c r="F396" i="4"/>
  <c r="F402" i="4" s="1"/>
  <c r="E190" i="4"/>
  <c r="E198" i="4"/>
  <c r="E191" i="4"/>
  <c r="E200" i="4"/>
  <c r="E189" i="4"/>
  <c r="F188" i="4"/>
  <c r="F194" i="4" s="1"/>
  <c r="E201" i="4"/>
  <c r="E192" i="4"/>
  <c r="E193" i="4"/>
  <c r="E197" i="4"/>
  <c r="F196" i="4"/>
  <c r="F202" i="4" s="1"/>
  <c r="E199" i="4"/>
  <c r="F66" i="4"/>
  <c r="D74" i="12"/>
  <c r="D54" i="12"/>
  <c r="D45" i="12"/>
  <c r="D9" i="12"/>
  <c r="D32" i="12"/>
  <c r="D25" i="12"/>
  <c r="E356" i="4"/>
  <c r="E362" i="4" s="1"/>
  <c r="E20" i="4"/>
  <c r="E26" i="4" s="1"/>
  <c r="E12" i="4"/>
  <c r="E18" i="4" s="1"/>
  <c r="E4" i="4"/>
  <c r="E10" i="4" s="1"/>
  <c r="E236" i="4"/>
  <c r="E242" i="4" s="1"/>
  <c r="F98" i="4"/>
  <c r="F418" i="4"/>
  <c r="E28" i="4"/>
  <c r="E34" i="4" s="1"/>
  <c r="E388" i="4"/>
  <c r="E394" i="4" s="1"/>
  <c r="F330" i="4"/>
  <c r="F242" i="4"/>
  <c r="F426" i="4"/>
  <c r="F362" i="4"/>
  <c r="F258" i="4"/>
  <c r="F306" i="4"/>
  <c r="F282" i="4"/>
  <c r="F410" i="4"/>
  <c r="F154" i="4"/>
  <c r="E92" i="4"/>
  <c r="E98" i="4" s="1"/>
  <c r="F386" i="4"/>
  <c r="F378" i="4"/>
  <c r="F218" i="4"/>
  <c r="F106" i="4"/>
  <c r="F370" i="4"/>
  <c r="F226" i="4"/>
  <c r="F338" i="4"/>
  <c r="E100" i="4"/>
  <c r="E106" i="4" s="1"/>
  <c r="AO8" i="12"/>
  <c r="AO29" i="12"/>
  <c r="AO20" i="12" s="1"/>
  <c r="D9" i="22"/>
  <c r="D21" i="22"/>
  <c r="F23" i="143" l="1"/>
  <c r="D23" i="163"/>
  <c r="E20" i="138"/>
  <c r="D21" i="143"/>
  <c r="F23" i="145"/>
  <c r="D7" i="143"/>
  <c r="F9" i="145"/>
  <c r="G27" i="124"/>
  <c r="H27" i="124"/>
  <c r="E77" i="138"/>
  <c r="E61" i="138"/>
  <c r="E60" i="138"/>
  <c r="E21" i="138"/>
  <c r="E50" i="138"/>
  <c r="E71" i="138"/>
  <c r="AK9" i="138"/>
  <c r="AK7" i="138" s="1"/>
  <c r="E38" i="138"/>
  <c r="AK67" i="138"/>
  <c r="Q9" i="138"/>
  <c r="Q7" i="138" s="1"/>
  <c r="E12" i="138"/>
  <c r="E58" i="138"/>
  <c r="AR26" i="138"/>
  <c r="BF44" i="138"/>
  <c r="BF42" i="138" s="1"/>
  <c r="AR64" i="138"/>
  <c r="AR60" i="138"/>
  <c r="AR59" i="138"/>
  <c r="E40" i="138"/>
  <c r="E19" i="138"/>
  <c r="AR39" i="138"/>
  <c r="E18" i="138"/>
  <c r="E15" i="138"/>
  <c r="BC78" i="143"/>
  <c r="AR29" i="138"/>
  <c r="AR76" i="138"/>
  <c r="E26" i="138"/>
  <c r="E17" i="138"/>
  <c r="AR37" i="138"/>
  <c r="Y20" i="138"/>
  <c r="E33" i="138"/>
  <c r="BF72" i="138"/>
  <c r="E11" i="138"/>
  <c r="BO44" i="138"/>
  <c r="BO42" i="138" s="1"/>
  <c r="AR49" i="138"/>
  <c r="AR38" i="138"/>
  <c r="E35" i="138"/>
  <c r="E41" i="138"/>
  <c r="AR73" i="138"/>
  <c r="Y76" i="138"/>
  <c r="AZ23" i="138"/>
  <c r="AZ78" i="138" s="1"/>
  <c r="BT61" i="138" s="1"/>
  <c r="E14" i="138"/>
  <c r="AD23" i="138"/>
  <c r="AD78" i="138" s="1"/>
  <c r="BT36" i="138" s="1"/>
  <c r="E84" i="4"/>
  <c r="E90" i="4" s="1"/>
  <c r="AR40" i="138"/>
  <c r="Y16" i="138"/>
  <c r="E64" i="138"/>
  <c r="E62" i="138"/>
  <c r="E49" i="138"/>
  <c r="E56" i="138"/>
  <c r="AD23" i="143"/>
  <c r="AD78" i="143" s="1"/>
  <c r="E47" i="138"/>
  <c r="AR77" i="138"/>
  <c r="V23" i="138"/>
  <c r="V78" i="138" s="1"/>
  <c r="BT27" i="138" s="1"/>
  <c r="E23" i="143"/>
  <c r="E78" i="143" s="1"/>
  <c r="E16" i="138"/>
  <c r="AR48" i="138"/>
  <c r="I23" i="138"/>
  <c r="I78" i="138" s="1"/>
  <c r="BF9" i="138"/>
  <c r="BF7" i="138" s="1"/>
  <c r="AP23" i="138"/>
  <c r="AP78" i="138" s="1"/>
  <c r="BT50" i="138" s="1"/>
  <c r="Q72" i="138"/>
  <c r="E75" i="138"/>
  <c r="AI23" i="138"/>
  <c r="AI78" i="138" s="1"/>
  <c r="K23" i="138"/>
  <c r="K78" i="138" s="1"/>
  <c r="AT23" i="138"/>
  <c r="AT78" i="138" s="1"/>
  <c r="BT55" i="138" s="1"/>
  <c r="AB23" i="138"/>
  <c r="AB78" i="138" s="1"/>
  <c r="BT34" i="138" s="1"/>
  <c r="AX23" i="138"/>
  <c r="AX78" i="138" s="1"/>
  <c r="BT59" i="138" s="1"/>
  <c r="AR21" i="138"/>
  <c r="E28" i="138"/>
  <c r="Q67" i="138"/>
  <c r="AR58" i="138"/>
  <c r="AK52" i="138"/>
  <c r="BK9" i="138"/>
  <c r="BK7" i="138" s="1"/>
  <c r="E29" i="138"/>
  <c r="E51" i="138"/>
  <c r="E55" i="138"/>
  <c r="E63" i="138"/>
  <c r="Q44" i="138"/>
  <c r="Q42" i="138" s="1"/>
  <c r="E57" i="138"/>
  <c r="BF30" i="138"/>
  <c r="AW23" i="138"/>
  <c r="AW78" i="138" s="1"/>
  <c r="BT58" i="138" s="1"/>
  <c r="BF52" i="138"/>
  <c r="BJ11" i="138"/>
  <c r="BJ9" i="138" s="1"/>
  <c r="AR74" i="138"/>
  <c r="AK72" i="138"/>
  <c r="BJ14" i="138"/>
  <c r="Y48" i="138"/>
  <c r="E34" i="138"/>
  <c r="N23" i="138"/>
  <c r="N78" i="138" s="1"/>
  <c r="N79" i="138" s="1"/>
  <c r="AL23" i="138"/>
  <c r="AL78" i="138" s="1"/>
  <c r="BT46" i="138" s="1"/>
  <c r="BA23" i="138"/>
  <c r="BA78" i="138" s="1"/>
  <c r="BT62" i="138" s="1"/>
  <c r="M23" i="138"/>
  <c r="M78" i="138" s="1"/>
  <c r="AR20" i="138"/>
  <c r="AK30" i="138"/>
  <c r="E66" i="138"/>
  <c r="E36" i="138"/>
  <c r="P30" i="138"/>
  <c r="E22" i="138"/>
  <c r="E13" i="138"/>
  <c r="E48" i="138"/>
  <c r="BG23" i="138"/>
  <c r="BG78" i="138" s="1"/>
  <c r="BT69" i="138" s="1"/>
  <c r="BC23" i="138"/>
  <c r="BC78" i="138" s="1"/>
  <c r="BT64" i="138" s="1"/>
  <c r="AR33" i="138"/>
  <c r="AU67" i="138"/>
  <c r="BJ51" i="138"/>
  <c r="BJ63" i="138"/>
  <c r="E39" i="138"/>
  <c r="E76" i="138"/>
  <c r="P67" i="138"/>
  <c r="E65" i="138"/>
  <c r="E27" i="138"/>
  <c r="AP23" i="143"/>
  <c r="AP78" i="143" s="1"/>
  <c r="E59" i="138"/>
  <c r="E37" i="138"/>
  <c r="Y57" i="138"/>
  <c r="F7" i="138"/>
  <c r="AM23" i="138"/>
  <c r="AM78" i="138" s="1"/>
  <c r="BT47" i="138" s="1"/>
  <c r="BD23" i="138"/>
  <c r="BD78" i="138" s="1"/>
  <c r="BT65" i="138" s="1"/>
  <c r="AA23" i="138"/>
  <c r="AA78" i="138" s="1"/>
  <c r="BT33" i="138" s="1"/>
  <c r="AN23" i="138"/>
  <c r="AN78" i="138" s="1"/>
  <c r="BT48" i="138" s="1"/>
  <c r="BL23" i="138"/>
  <c r="BL78" i="138" s="1"/>
  <c r="E70" i="138"/>
  <c r="P52" i="138"/>
  <c r="AK42" i="138"/>
  <c r="AR17" i="138"/>
  <c r="AR62" i="138"/>
  <c r="AV44" i="138"/>
  <c r="AV42" i="138" s="1"/>
  <c r="AR47" i="138"/>
  <c r="BJ38" i="138"/>
  <c r="BH23" i="138"/>
  <c r="BH78" i="138" s="1"/>
  <c r="BT70" i="138" s="1"/>
  <c r="T23" i="138"/>
  <c r="T78" i="138" s="1"/>
  <c r="BT25" i="138" s="1"/>
  <c r="AU23" i="143"/>
  <c r="AU78" i="143" s="1"/>
  <c r="AH23" i="143"/>
  <c r="AH78" i="143" s="1"/>
  <c r="AR18" i="138"/>
  <c r="AR15" i="138"/>
  <c r="BE23" i="138"/>
  <c r="BE78" i="138" s="1"/>
  <c r="BT66" i="138" s="1"/>
  <c r="BJ32" i="138"/>
  <c r="Y12" i="138"/>
  <c r="Y75" i="138"/>
  <c r="AG72" i="138"/>
  <c r="Y15" i="138"/>
  <c r="Q52" i="138"/>
  <c r="AX23" i="143"/>
  <c r="AX78" i="143" s="1"/>
  <c r="AR61" i="138"/>
  <c r="AG44" i="138"/>
  <c r="AG42" i="138" s="1"/>
  <c r="E74" i="138"/>
  <c r="AT23" i="143"/>
  <c r="AT78" i="143" s="1"/>
  <c r="AF72" i="138"/>
  <c r="P72" i="138"/>
  <c r="BG23" i="143"/>
  <c r="BG78" i="143" s="1"/>
  <c r="AZ78" i="143"/>
  <c r="G23" i="138"/>
  <c r="AR46" i="138"/>
  <c r="AJ72" i="138"/>
  <c r="Y33" i="138"/>
  <c r="Y60" i="138"/>
  <c r="AW23" i="143"/>
  <c r="AW78" i="143" s="1"/>
  <c r="BD23" i="143"/>
  <c r="BD78" i="143" s="1"/>
  <c r="AV9" i="138"/>
  <c r="AV7" i="138" s="1"/>
  <c r="BA23" i="143"/>
  <c r="BA78" i="143" s="1"/>
  <c r="AJ44" i="138"/>
  <c r="AR28" i="138"/>
  <c r="AB23" i="143"/>
  <c r="AB78" i="143" s="1"/>
  <c r="AR70" i="138"/>
  <c r="Y71" i="138"/>
  <c r="AI23" i="143"/>
  <c r="AI78" i="143" s="1"/>
  <c r="AA23" i="143"/>
  <c r="AA78" i="143" s="1"/>
  <c r="BL23" i="143"/>
  <c r="BL78" i="143" s="1"/>
  <c r="BH23" i="143"/>
  <c r="BH78" i="143" s="1"/>
  <c r="BF44" i="143"/>
  <c r="BF42" i="143" s="1"/>
  <c r="BF52" i="143"/>
  <c r="BE23" i="143"/>
  <c r="BE78" i="143" s="1"/>
  <c r="S26" i="143"/>
  <c r="BP26" i="143" s="1"/>
  <c r="U26" i="143" s="1"/>
  <c r="AR72" i="143"/>
  <c r="AN23" i="143"/>
  <c r="AN78" i="143" s="1"/>
  <c r="AM23" i="143"/>
  <c r="AM78" i="143" s="1"/>
  <c r="AL23" i="143"/>
  <c r="AL78" i="143" s="1"/>
  <c r="BO42" i="143"/>
  <c r="AF44" i="143"/>
  <c r="AF42" i="143" s="1"/>
  <c r="AK67" i="143"/>
  <c r="BF72" i="143"/>
  <c r="AV52" i="143"/>
  <c r="AV30" i="143"/>
  <c r="BO72" i="143"/>
  <c r="BK72" i="143"/>
  <c r="Y44" i="143"/>
  <c r="AF52" i="143"/>
  <c r="BJ35" i="143"/>
  <c r="AK72" i="143"/>
  <c r="AJ73" i="143"/>
  <c r="AJ72" i="143" s="1"/>
  <c r="AG9" i="143"/>
  <c r="AG7" i="143" s="1"/>
  <c r="AV7" i="143"/>
  <c r="BF7" i="143"/>
  <c r="BJ69" i="143"/>
  <c r="BJ67" i="143" s="1"/>
  <c r="BK67" i="143"/>
  <c r="BJ20" i="143"/>
  <c r="Y41" i="138"/>
  <c r="AK9" i="143"/>
  <c r="AK7" i="143" s="1"/>
  <c r="BO52" i="143"/>
  <c r="BJ32" i="143"/>
  <c r="BK30" i="143"/>
  <c r="AR46" i="143"/>
  <c r="AR44" i="143" s="1"/>
  <c r="AK30" i="143"/>
  <c r="AJ49" i="143"/>
  <c r="AK42" i="143"/>
  <c r="AV72" i="143"/>
  <c r="AK52" i="143"/>
  <c r="BJ50" i="143"/>
  <c r="AJ44" i="143"/>
  <c r="AF72" i="143"/>
  <c r="BF30" i="143"/>
  <c r="AG44" i="143"/>
  <c r="AG42" i="143" s="1"/>
  <c r="AG72" i="143"/>
  <c r="BJ46" i="143"/>
  <c r="BJ44" i="143" s="1"/>
  <c r="AF7" i="143"/>
  <c r="BJ54" i="143"/>
  <c r="BK52" i="143"/>
  <c r="BJ11" i="143"/>
  <c r="BJ9" i="143" s="1"/>
  <c r="BK9" i="143"/>
  <c r="BK7" i="143" s="1"/>
  <c r="Y72" i="143"/>
  <c r="AV42" i="143"/>
  <c r="AG67" i="143"/>
  <c r="AG52" i="143"/>
  <c r="BJ39" i="143"/>
  <c r="BO7" i="143"/>
  <c r="BJ61" i="143"/>
  <c r="BK42" i="143"/>
  <c r="AF52" i="138"/>
  <c r="AG67" i="138"/>
  <c r="AV72" i="138"/>
  <c r="AG52" i="138"/>
  <c r="AF44" i="138"/>
  <c r="AF42" i="138" s="1"/>
  <c r="AR65" i="138"/>
  <c r="AH23" i="138"/>
  <c r="AH78" i="138" s="1"/>
  <c r="BJ37" i="138"/>
  <c r="AR51" i="138"/>
  <c r="AR41" i="138"/>
  <c r="AR71" i="138"/>
  <c r="BJ28" i="138"/>
  <c r="AR75" i="138"/>
  <c r="AR63" i="138"/>
  <c r="Q30" i="138"/>
  <c r="BJ60" i="138"/>
  <c r="L23" i="138"/>
  <c r="L78" i="138" s="1"/>
  <c r="AG30" i="138"/>
  <c r="AV52" i="138"/>
  <c r="BO30" i="138"/>
  <c r="AF30" i="138"/>
  <c r="AR16" i="138"/>
  <c r="Y26" i="138"/>
  <c r="J23" i="138"/>
  <c r="J78" i="138" s="1"/>
  <c r="Y18" i="138"/>
  <c r="BI23" i="138"/>
  <c r="BI78" i="138" s="1"/>
  <c r="BT71" i="138" s="1"/>
  <c r="BJ22" i="138"/>
  <c r="Y27" i="138"/>
  <c r="Y49" i="138"/>
  <c r="AQ23" i="138"/>
  <c r="AQ78" i="138" s="1"/>
  <c r="BN23" i="138"/>
  <c r="BN78" i="138" s="1"/>
  <c r="AR12" i="138"/>
  <c r="AR27" i="138"/>
  <c r="BJ48" i="138"/>
  <c r="AV30" i="138"/>
  <c r="Y65" i="138"/>
  <c r="BJ49" i="138"/>
  <c r="Y28" i="138"/>
  <c r="Y70" i="138"/>
  <c r="Y56" i="138"/>
  <c r="H23" i="138"/>
  <c r="BO52" i="138"/>
  <c r="P44" i="138"/>
  <c r="P42" i="138" s="1"/>
  <c r="R23" i="138"/>
  <c r="R78" i="138" s="1"/>
  <c r="P9" i="138"/>
  <c r="P7" i="138" s="1"/>
  <c r="O23" i="138"/>
  <c r="O78" i="138" s="1"/>
  <c r="BO7" i="138"/>
  <c r="Y77" i="138"/>
  <c r="Y61" i="138"/>
  <c r="AF9" i="138"/>
  <c r="AF7" i="138" s="1"/>
  <c r="Y59" i="138"/>
  <c r="Y29" i="138"/>
  <c r="AE23" i="138"/>
  <c r="AE78" i="138" s="1"/>
  <c r="AV67" i="138"/>
  <c r="Y64" i="138"/>
  <c r="Y51" i="138"/>
  <c r="AG9" i="138"/>
  <c r="AG7" i="138" s="1"/>
  <c r="Y73" i="138"/>
  <c r="Y47" i="138"/>
  <c r="Y21" i="138"/>
  <c r="Y74" i="138"/>
  <c r="Y46" i="138"/>
  <c r="Y58" i="138"/>
  <c r="Y37" i="138"/>
  <c r="Y17" i="138"/>
  <c r="Y40" i="138"/>
  <c r="Y63" i="138"/>
  <c r="Y62" i="138"/>
  <c r="AF67" i="138"/>
  <c r="BM23" i="138"/>
  <c r="BM78" i="138" s="1"/>
  <c r="E292" i="4"/>
  <c r="E298" i="4" s="1"/>
  <c r="AU44" i="138"/>
  <c r="AU42" i="138" s="1"/>
  <c r="E69" i="138"/>
  <c r="F67" i="138"/>
  <c r="BK67" i="138"/>
  <c r="BJ25" i="138"/>
  <c r="AU30" i="138"/>
  <c r="E32" i="138"/>
  <c r="F30" i="138"/>
  <c r="E73" i="138"/>
  <c r="F72" i="138"/>
  <c r="E54" i="138"/>
  <c r="F52" i="138"/>
  <c r="AU9" i="138"/>
  <c r="AU7" i="138" s="1"/>
  <c r="AU52" i="138"/>
  <c r="E25" i="138"/>
  <c r="BK30" i="138"/>
  <c r="BK52" i="138"/>
  <c r="AU72" i="138"/>
  <c r="BK44" i="138"/>
  <c r="BK42" i="138" s="1"/>
  <c r="BJ46" i="138"/>
  <c r="F44" i="138"/>
  <c r="F42" i="138" s="1"/>
  <c r="E46" i="138"/>
  <c r="BK72" i="138"/>
  <c r="BJ74" i="138"/>
  <c r="BJ67" i="138"/>
  <c r="D21" i="138"/>
  <c r="F19" i="124"/>
  <c r="I19" i="124" s="1"/>
  <c r="J19" i="124" s="1"/>
  <c r="F7" i="124"/>
  <c r="D7" i="138"/>
  <c r="E284" i="4"/>
  <c r="E290" i="4" s="1"/>
  <c r="F90" i="4"/>
  <c r="E76" i="4"/>
  <c r="E82" i="4" s="1"/>
  <c r="F82" i="4"/>
  <c r="D23" i="129"/>
  <c r="E428" i="4"/>
  <c r="E434" i="4" s="1"/>
  <c r="E188" i="4"/>
  <c r="E194" i="4" s="1"/>
  <c r="E396" i="4"/>
  <c r="E402" i="4" s="1"/>
  <c r="E196" i="4"/>
  <c r="E202" i="4" s="1"/>
  <c r="F8" i="145"/>
  <c r="F68" i="124" l="1"/>
  <c r="I7" i="124"/>
  <c r="J7" i="124" s="1"/>
  <c r="G7" i="124"/>
  <c r="H7" i="124"/>
  <c r="S26" i="138"/>
  <c r="BP26" i="138" s="1"/>
  <c r="BJ7" i="138"/>
  <c r="BJ52" i="138"/>
  <c r="BF23" i="143"/>
  <c r="BF78" i="143" s="1"/>
  <c r="BF23" i="138"/>
  <c r="BF78" i="138" s="1"/>
  <c r="BT67" i="138" s="1"/>
  <c r="BJ44" i="138"/>
  <c r="BJ42" i="138" s="1"/>
  <c r="AF23" i="143"/>
  <c r="AF78" i="143" s="1"/>
  <c r="E67" i="138"/>
  <c r="Q23" i="138"/>
  <c r="Q78" i="138" s="1"/>
  <c r="AK23" i="138"/>
  <c r="AK78" i="138" s="1"/>
  <c r="BJ30" i="138"/>
  <c r="E44" i="138"/>
  <c r="E42" i="138" s="1"/>
  <c r="E30" i="138"/>
  <c r="AR44" i="138"/>
  <c r="E52" i="138"/>
  <c r="P23" i="138"/>
  <c r="P78" i="138" s="1"/>
  <c r="E72" i="138"/>
  <c r="AF23" i="138"/>
  <c r="AF78" i="138" s="1"/>
  <c r="AV23" i="138"/>
  <c r="AV78" i="138" s="1"/>
  <c r="BO23" i="138"/>
  <c r="BO78" i="138" s="1"/>
  <c r="AG23" i="138"/>
  <c r="AG78" i="138" s="1"/>
  <c r="AR72" i="138"/>
  <c r="AV23" i="143"/>
  <c r="AV78" i="143" s="1"/>
  <c r="BO23" i="143"/>
  <c r="BO78" i="143" s="1"/>
  <c r="BJ42" i="143"/>
  <c r="BJ7" i="143"/>
  <c r="BJ52" i="143"/>
  <c r="AK23" i="143"/>
  <c r="AK78" i="143" s="1"/>
  <c r="AG23" i="143"/>
  <c r="AG78" i="143" s="1"/>
  <c r="BK23" i="143"/>
  <c r="BK78" i="143" s="1"/>
  <c r="BJ30" i="143"/>
  <c r="F23" i="138"/>
  <c r="AU23" i="138"/>
  <c r="AU78" i="138" s="1"/>
  <c r="BT56" i="138" s="1"/>
  <c r="Y44" i="138"/>
  <c r="Y72" i="138"/>
  <c r="E44" i="22"/>
  <c r="E46" i="22"/>
  <c r="E47" i="22"/>
  <c r="E45" i="22"/>
  <c r="BK23" i="138"/>
  <c r="BK78" i="138" s="1"/>
  <c r="E37" i="22"/>
  <c r="E33" i="22"/>
  <c r="E43" i="22"/>
  <c r="E39" i="22"/>
  <c r="E42" i="22"/>
  <c r="E32" i="22"/>
  <c r="E35" i="22"/>
  <c r="E40" i="22"/>
  <c r="E41" i="22"/>
  <c r="E38" i="22"/>
  <c r="E36" i="22"/>
  <c r="E31" i="22"/>
  <c r="E34" i="22"/>
  <c r="E61" i="22"/>
  <c r="E60" i="22"/>
  <c r="E62" i="22"/>
  <c r="E53" i="22"/>
  <c r="E52" i="22"/>
  <c r="E48" i="22"/>
  <c r="E57" i="22"/>
  <c r="E11" i="22"/>
  <c r="E68" i="22"/>
  <c r="E54" i="22"/>
  <c r="E10" i="22"/>
  <c r="E23" i="22"/>
  <c r="E8" i="22"/>
  <c r="E17" i="22"/>
  <c r="E18" i="22"/>
  <c r="E21" i="22"/>
  <c r="E64" i="22"/>
  <c r="E25" i="22"/>
  <c r="E49" i="22"/>
  <c r="E56" i="22"/>
  <c r="E26" i="22"/>
  <c r="E9" i="22"/>
  <c r="E15" i="22"/>
  <c r="E29" i="22"/>
  <c r="E67" i="22"/>
  <c r="E16" i="22"/>
  <c r="E55" i="22"/>
  <c r="E63" i="22"/>
  <c r="E59" i="22"/>
  <c r="E12" i="22"/>
  <c r="E24" i="22"/>
  <c r="E66" i="22"/>
  <c r="E50" i="22"/>
  <c r="E70" i="22"/>
  <c r="E69" i="22"/>
  <c r="E20" i="22"/>
  <c r="E22" i="22"/>
  <c r="E51" i="22"/>
  <c r="E28" i="22"/>
  <c r="E13" i="22"/>
  <c r="E19" i="22"/>
  <c r="E14" i="22"/>
  <c r="E65" i="22"/>
  <c r="E58" i="22"/>
  <c r="E27" i="22"/>
  <c r="E30" i="22"/>
  <c r="U26" i="138" l="1"/>
  <c r="BJ23" i="138"/>
  <c r="BJ78" i="138" s="1"/>
  <c r="E23" i="138"/>
  <c r="E78" i="138" s="1"/>
  <c r="BJ23" i="143"/>
  <c r="BP23" i="143" s="1"/>
  <c r="S23" i="143" s="1"/>
  <c r="BP23" i="138" l="1"/>
  <c r="BJ78" i="143"/>
  <c r="F78" i="143" l="1"/>
  <c r="E9" i="138" l="1"/>
  <c r="H7" i="138" l="1"/>
  <c r="H78" i="138" s="1"/>
  <c r="S23" i="138" l="1"/>
  <c r="F78" i="138" l="1"/>
  <c r="G7" i="138"/>
  <c r="G78" i="138" s="1"/>
  <c r="H243" i="4" l="1"/>
  <c r="AO13" i="143" s="1"/>
  <c r="AJ13" i="143" s="1"/>
  <c r="R243" i="4"/>
  <c r="AO25" i="143" s="1"/>
  <c r="R127" i="4" a="1"/>
  <c r="R129" i="4" a="1"/>
  <c r="R128" i="4" a="1"/>
  <c r="R125" i="4" a="1"/>
  <c r="R125" i="4" s="1"/>
  <c r="R126" i="4" a="1"/>
  <c r="R126" i="4" s="1"/>
  <c r="H135" i="4" a="1"/>
  <c r="H135" i="4" s="1"/>
  <c r="H134" i="4" a="1"/>
  <c r="H134" i="4" s="1"/>
  <c r="H133" i="4" a="1"/>
  <c r="H133" i="4" s="1"/>
  <c r="H137" i="4" a="1"/>
  <c r="H137" i="4" s="1"/>
  <c r="H136" i="4" a="1"/>
  <c r="H136" i="4" s="1"/>
  <c r="R134" i="4" a="1"/>
  <c r="R134" i="4" s="1"/>
  <c r="R133" i="4" a="1"/>
  <c r="R133" i="4" s="1"/>
  <c r="R136" i="4" a="1"/>
  <c r="R137" i="4" a="1"/>
  <c r="R137" i="4" s="1"/>
  <c r="R135" i="4" a="1"/>
  <c r="AM137" i="4" a="1"/>
  <c r="AM137" i="4" s="1"/>
  <c r="AM136" i="4" a="1"/>
  <c r="AM136" i="4" s="1"/>
  <c r="AM133" i="4" a="1"/>
  <c r="AM133" i="4" s="1"/>
  <c r="AM135" i="4" a="1"/>
  <c r="AM135" i="4" s="1"/>
  <c r="AM134" i="4" a="1"/>
  <c r="AM134" i="4" s="1"/>
  <c r="AM128" i="4" a="1"/>
  <c r="AM128" i="4" s="1"/>
  <c r="AM129" i="4" a="1"/>
  <c r="AM129" i="4" s="1"/>
  <c r="AM126" i="4" a="1"/>
  <c r="AM126" i="4" s="1"/>
  <c r="AM127" i="4" a="1"/>
  <c r="AM127" i="4" s="1"/>
  <c r="AM125" i="4" a="1"/>
  <c r="AM125" i="4" s="1"/>
  <c r="AP352" i="3"/>
  <c r="AM339" i="4" s="1"/>
  <c r="BB54" i="143" s="1"/>
  <c r="AM344" i="4"/>
  <c r="AM342" i="4"/>
  <c r="AM341" i="4"/>
  <c r="AM345" i="4"/>
  <c r="AM343" i="4"/>
  <c r="U103" i="3"/>
  <c r="R127" i="4"/>
  <c r="R129" i="4"/>
  <c r="R128" i="4"/>
  <c r="AP122" i="3"/>
  <c r="AM139" i="4" s="1"/>
  <c r="Z54" i="143" s="1"/>
  <c r="AM142" i="4"/>
  <c r="AM141" i="4"/>
  <c r="AM143" i="4"/>
  <c r="AM145" i="4"/>
  <c r="AM144" i="4"/>
  <c r="K109" i="3"/>
  <c r="K352" i="3"/>
  <c r="H339" i="4" s="1"/>
  <c r="BB13" i="143" s="1"/>
  <c r="H345" i="4"/>
  <c r="H343" i="4"/>
  <c r="H344" i="4"/>
  <c r="H341" i="4"/>
  <c r="H342" i="4"/>
  <c r="U352" i="3"/>
  <c r="R339" i="4" s="1"/>
  <c r="BB25" i="143" s="1"/>
  <c r="R343" i="4"/>
  <c r="R342" i="4"/>
  <c r="R344" i="4"/>
  <c r="R345" i="4"/>
  <c r="R341" i="4"/>
  <c r="AM163" i="4"/>
  <c r="AC54" i="143" s="1"/>
  <c r="AP262" i="3"/>
  <c r="AM267" i="4" s="1"/>
  <c r="AM270" i="4"/>
  <c r="AM271" i="4"/>
  <c r="AM273" i="4"/>
  <c r="AM269" i="4"/>
  <c r="AM272" i="4"/>
  <c r="K335" i="3"/>
  <c r="H315" i="4" s="1"/>
  <c r="AY13" i="143" s="1"/>
  <c r="H318" i="4"/>
  <c r="H319" i="4"/>
  <c r="H320" i="4"/>
  <c r="H317" i="4"/>
  <c r="H321" i="4"/>
  <c r="H163" i="4"/>
  <c r="AC13" i="143" s="1"/>
  <c r="K122" i="3"/>
  <c r="H139" i="4" s="1"/>
  <c r="Z13" i="143" s="1"/>
  <c r="H143" i="4"/>
  <c r="H141" i="4"/>
  <c r="H145" i="4"/>
  <c r="H142" i="4"/>
  <c r="H144" i="4"/>
  <c r="U109" i="3"/>
  <c r="R131" i="4" s="1"/>
  <c r="X25" i="143" s="1"/>
  <c r="R135" i="4"/>
  <c r="R136" i="4"/>
  <c r="U335" i="3"/>
  <c r="R315" i="4" s="1"/>
  <c r="AY25" i="143" s="1"/>
  <c r="R317" i="4"/>
  <c r="R318" i="4"/>
  <c r="R319" i="4"/>
  <c r="R321" i="4"/>
  <c r="R320" i="4"/>
  <c r="R163" i="4"/>
  <c r="AC25" i="143" s="1"/>
  <c r="U122" i="3"/>
  <c r="R139" i="4" s="1"/>
  <c r="Z25" i="143" s="1"/>
  <c r="R145" i="4"/>
  <c r="R142" i="4"/>
  <c r="R143" i="4"/>
  <c r="R141" i="4"/>
  <c r="R144" i="4"/>
  <c r="AP109" i="3"/>
  <c r="AM131" i="4" s="1"/>
  <c r="X54" i="143" s="1"/>
  <c r="AP335" i="3"/>
  <c r="AM315" i="4" s="1"/>
  <c r="AY54" i="143" s="1"/>
  <c r="AM319" i="4"/>
  <c r="AM321" i="4"/>
  <c r="AM318" i="4"/>
  <c r="AM317" i="4"/>
  <c r="AM320" i="4"/>
  <c r="AP103" i="3"/>
  <c r="K262" i="3"/>
  <c r="H267" i="4" s="1"/>
  <c r="AS13" i="143" s="1"/>
  <c r="H271" i="4"/>
  <c r="H270" i="4"/>
  <c r="H273" i="4"/>
  <c r="H269" i="4"/>
  <c r="H272" i="4"/>
  <c r="U262" i="3"/>
  <c r="R267" i="4" s="1"/>
  <c r="AS25" i="143" s="1"/>
  <c r="R271" i="4"/>
  <c r="R273" i="4"/>
  <c r="R270" i="4"/>
  <c r="R269" i="4"/>
  <c r="R272" i="4"/>
  <c r="AJ25" i="143" l="1"/>
  <c r="AM244" i="4"/>
  <c r="AO54" i="138"/>
  <c r="R244" i="4"/>
  <c r="R250" i="4" s="1"/>
  <c r="AO25" i="138"/>
  <c r="AO13" i="138"/>
  <c r="AJ13" i="138" s="1"/>
  <c r="H244" i="4"/>
  <c r="H250" i="4" s="1"/>
  <c r="AM243" i="4"/>
  <c r="AO54" i="143" s="1"/>
  <c r="AR25" i="143"/>
  <c r="AR13" i="143"/>
  <c r="Y13" i="143"/>
  <c r="H268" i="4"/>
  <c r="H274" i="4" s="1"/>
  <c r="AS13" i="138"/>
  <c r="AY25" i="138"/>
  <c r="R316" i="4"/>
  <c r="R322" i="4" s="1"/>
  <c r="AM164" i="4"/>
  <c r="AM170" i="4" s="1"/>
  <c r="AC54" i="138"/>
  <c r="R340" i="4"/>
  <c r="R346" i="4" s="1"/>
  <c r="BB25" i="138"/>
  <c r="X13" i="138"/>
  <c r="H132" i="4"/>
  <c r="R124" i="4"/>
  <c r="W25" i="138"/>
  <c r="AM340" i="4"/>
  <c r="AM346" i="4" s="1"/>
  <c r="BB54" i="138"/>
  <c r="R268" i="4"/>
  <c r="R274" i="4" s="1"/>
  <c r="AS25" i="138"/>
  <c r="AY54" i="138"/>
  <c r="AM316" i="4"/>
  <c r="AM322" i="4" s="1"/>
  <c r="AR54" i="143"/>
  <c r="X54" i="138"/>
  <c r="AM132" i="4"/>
  <c r="AM138" i="4" s="1"/>
  <c r="Z25" i="138"/>
  <c r="R140" i="4"/>
  <c r="R146" i="4" s="1"/>
  <c r="Y25" i="143"/>
  <c r="AM268" i="4"/>
  <c r="AM274" i="4" s="1"/>
  <c r="H131" i="4"/>
  <c r="Z54" i="138"/>
  <c r="AM140" i="4"/>
  <c r="AM146" i="4" s="1"/>
  <c r="R123" i="4"/>
  <c r="W25" i="143" s="1"/>
  <c r="AM124" i="4"/>
  <c r="W54" i="138"/>
  <c r="R164" i="4"/>
  <c r="R170" i="4" s="1"/>
  <c r="AC25" i="138"/>
  <c r="R132" i="4"/>
  <c r="R138" i="4" s="1"/>
  <c r="X25" i="138"/>
  <c r="AC13" i="138"/>
  <c r="H164" i="4"/>
  <c r="H170" i="4" s="1"/>
  <c r="AM123" i="4"/>
  <c r="W54" i="143" s="1"/>
  <c r="Z13" i="138"/>
  <c r="H140" i="4"/>
  <c r="H146" i="4" s="1"/>
  <c r="AY13" i="138"/>
  <c r="H316" i="4"/>
  <c r="H322" i="4" s="1"/>
  <c r="BB13" i="138"/>
  <c r="H340" i="4"/>
  <c r="H346" i="4" s="1"/>
  <c r="Y54" i="143"/>
  <c r="Y13" i="138" l="1"/>
  <c r="AJ54" i="138"/>
  <c r="AM250" i="4"/>
  <c r="AJ25" i="138"/>
  <c r="AJ54" i="143"/>
  <c r="R130" i="4"/>
  <c r="AM130" i="4"/>
  <c r="Y54" i="138"/>
  <c r="AR54" i="138"/>
  <c r="X13" i="143"/>
  <c r="H138" i="4"/>
  <c r="AR13" i="138"/>
  <c r="Y25" i="138"/>
  <c r="AR25" i="138"/>
  <c r="E373" i="148" l="1"/>
  <c r="F373" i="148" s="1"/>
  <c r="I243" i="4" l="1"/>
  <c r="AO14" i="143" s="1"/>
  <c r="AJ14" i="143" s="1"/>
  <c r="Z243" i="4"/>
  <c r="AO35" i="143" s="1"/>
  <c r="AJ35" i="143" s="1"/>
  <c r="N243" i="4"/>
  <c r="AO19" i="143" s="1"/>
  <c r="AJ19" i="143" s="1"/>
  <c r="AZ243" i="4"/>
  <c r="AO69" i="143" s="1"/>
  <c r="Q243" i="4"/>
  <c r="AO22" i="143" s="1"/>
  <c r="AJ22" i="143" s="1"/>
  <c r="Y243" i="4"/>
  <c r="AO34" i="143" s="1"/>
  <c r="AJ34" i="143" s="1"/>
  <c r="AY243" i="4"/>
  <c r="AO66" i="143" s="1"/>
  <c r="AJ66" i="143" s="1"/>
  <c r="AA243" i="4"/>
  <c r="AO36" i="143" s="1"/>
  <c r="AJ36" i="143" s="1"/>
  <c r="W134" i="4" a="1"/>
  <c r="W134" i="4" s="1"/>
  <c r="W133" i="4" a="1"/>
  <c r="W133" i="4" s="1"/>
  <c r="W137" i="4" a="1"/>
  <c r="W137" i="4" s="1"/>
  <c r="W136" i="4" a="1"/>
  <c r="W136" i="4" s="1"/>
  <c r="W135" i="4" a="1"/>
  <c r="W135" i="4" s="1"/>
  <c r="AA127" i="4" a="1"/>
  <c r="AA127" i="4" s="1"/>
  <c r="AA129" i="4" a="1"/>
  <c r="AA129" i="4" s="1"/>
  <c r="AA128" i="4" a="1"/>
  <c r="AA128" i="4" s="1"/>
  <c r="AA126" i="4" a="1"/>
  <c r="AA126" i="4" s="1"/>
  <c r="AA125" i="4" a="1"/>
  <c r="AA125" i="4" s="1"/>
  <c r="Q135" i="4" a="1"/>
  <c r="Q135" i="4" s="1"/>
  <c r="Q134" i="4" a="1"/>
  <c r="Q134" i="4" s="1"/>
  <c r="Q133" i="4" a="1"/>
  <c r="Q133" i="4" s="1"/>
  <c r="Q136" i="4" a="1"/>
  <c r="Q136" i="4" s="1"/>
  <c r="Q137" i="4" a="1"/>
  <c r="Q137" i="4" s="1"/>
  <c r="Y137" i="4" a="1"/>
  <c r="Y137" i="4" s="1"/>
  <c r="Y135" i="4" a="1"/>
  <c r="Y135" i="4" s="1"/>
  <c r="Y134" i="4" a="1"/>
  <c r="Y134" i="4" s="1"/>
  <c r="Y133" i="4" a="1"/>
  <c r="Y133" i="4" s="1"/>
  <c r="Y136" i="4" a="1"/>
  <c r="Y136" i="4" s="1"/>
  <c r="AY136" i="4" a="1"/>
  <c r="AY136" i="4" s="1"/>
  <c r="AY133" i="4" a="1"/>
  <c r="AY133" i="4" s="1"/>
  <c r="AY137" i="4" a="1"/>
  <c r="AY137" i="4" s="1"/>
  <c r="AY135" i="4" a="1"/>
  <c r="AY135" i="4" s="1"/>
  <c r="AY134" i="4" a="1"/>
  <c r="AY134" i="4" s="1"/>
  <c r="AN127" i="4" a="1"/>
  <c r="AN127" i="4" s="1"/>
  <c r="AN126" i="4" a="1"/>
  <c r="AN126" i="4" s="1"/>
  <c r="AN129" i="4" a="1"/>
  <c r="AN129" i="4" s="1"/>
  <c r="AN128" i="4" a="1"/>
  <c r="AN128" i="4" s="1"/>
  <c r="AN125" i="4" a="1"/>
  <c r="AN125" i="4" s="1"/>
  <c r="Z126" i="4" a="1"/>
  <c r="Z126" i="4" s="1"/>
  <c r="Z125" i="4" a="1"/>
  <c r="Z125" i="4" s="1"/>
  <c r="Z127" i="4" a="1"/>
  <c r="Z127" i="4" s="1"/>
  <c r="Z129" i="4" a="1"/>
  <c r="Z129" i="4" s="1"/>
  <c r="Z128" i="4" a="1"/>
  <c r="Z128" i="4" s="1"/>
  <c r="N134" i="4" a="1"/>
  <c r="N134" i="4" s="1"/>
  <c r="N133" i="4" a="1"/>
  <c r="N133" i="4" s="1"/>
  <c r="N137" i="4" a="1"/>
  <c r="N137" i="4" s="1"/>
  <c r="N136" i="4" a="1"/>
  <c r="N136" i="4" s="1"/>
  <c r="N135" i="4" a="1"/>
  <c r="N135" i="4" s="1"/>
  <c r="F136" i="4" a="1"/>
  <c r="F136" i="4" s="1"/>
  <c r="F134" i="4" a="1"/>
  <c r="F134" i="4" s="1"/>
  <c r="F133" i="4" a="1"/>
  <c r="F133" i="4" s="1"/>
  <c r="F137" i="4" a="1"/>
  <c r="F137" i="4" s="1"/>
  <c r="F135" i="4" a="1"/>
  <c r="F135" i="4" s="1"/>
  <c r="AK135" i="4" a="1"/>
  <c r="AK135" i="4" s="1"/>
  <c r="AK134" i="4" a="1"/>
  <c r="AK134" i="4" s="1"/>
  <c r="AK133" i="4" a="1"/>
  <c r="AK133" i="4" s="1"/>
  <c r="AK137" i="4" a="1"/>
  <c r="AK137" i="4" s="1"/>
  <c r="AK136" i="4" a="1"/>
  <c r="AK136" i="4" s="1"/>
  <c r="AA133" i="4" a="1"/>
  <c r="AA133" i="4" s="1"/>
  <c r="AA134" i="4" a="1"/>
  <c r="AA134" i="4" s="1"/>
  <c r="AA136" i="4" a="1"/>
  <c r="AA136" i="4" s="1"/>
  <c r="AA137" i="4" a="1"/>
  <c r="AA135" i="4" a="1"/>
  <c r="AA135" i="4" s="1"/>
  <c r="N127" i="4" a="1"/>
  <c r="N127" i="4" s="1"/>
  <c r="N126" i="4" a="1"/>
  <c r="N126" i="4" s="1"/>
  <c r="N125" i="4" a="1"/>
  <c r="N125" i="4" s="1"/>
  <c r="N129" i="4" a="1"/>
  <c r="N129" i="4" s="1"/>
  <c r="N128" i="4" a="1"/>
  <c r="N128" i="4" s="1"/>
  <c r="W125" i="4" a="1"/>
  <c r="W125" i="4" s="1"/>
  <c r="W128" i="4" a="1"/>
  <c r="W128" i="4" s="1"/>
  <c r="W129" i="4" a="1"/>
  <c r="W129" i="4" s="1"/>
  <c r="W127" i="4" a="1"/>
  <c r="W127" i="4" s="1"/>
  <c r="W126" i="4" a="1"/>
  <c r="W126" i="4" s="1"/>
  <c r="AZ128" i="4" a="1"/>
  <c r="AZ128" i="4" s="1"/>
  <c r="AZ126" i="4" a="1"/>
  <c r="AZ126" i="4" s="1"/>
  <c r="AZ129" i="4" a="1"/>
  <c r="AZ129" i="4" s="1"/>
  <c r="AZ127" i="4" a="1"/>
  <c r="AZ127" i="4" s="1"/>
  <c r="AZ125" i="4" a="1"/>
  <c r="AZ125" i="4" s="1"/>
  <c r="AZ135" i="4" a="1"/>
  <c r="AZ135" i="4" s="1"/>
  <c r="AZ134" i="4" a="1"/>
  <c r="AZ134" i="4" s="1"/>
  <c r="AZ133" i="4" a="1"/>
  <c r="AZ133" i="4" s="1"/>
  <c r="AZ137" i="4" a="1"/>
  <c r="AZ137" i="4" s="1"/>
  <c r="AZ136" i="4" a="1"/>
  <c r="AZ136" i="4" s="1"/>
  <c r="AK128" i="4" a="1"/>
  <c r="AK128" i="4" s="1"/>
  <c r="AK129" i="4" a="1"/>
  <c r="AK129" i="4" s="1"/>
  <c r="AK127" i="4" a="1"/>
  <c r="AK127" i="4" s="1"/>
  <c r="AK126" i="4" a="1"/>
  <c r="AK126" i="4" s="1"/>
  <c r="AK125" i="4" a="1"/>
  <c r="AK125" i="4" s="1"/>
  <c r="AN135" i="4" a="1"/>
  <c r="AN135" i="4" s="1"/>
  <c r="AN134" i="4" a="1"/>
  <c r="AN134" i="4" s="1"/>
  <c r="AN133" i="4" a="1"/>
  <c r="AN133" i="4" s="1"/>
  <c r="AN137" i="4" a="1"/>
  <c r="AN137" i="4" s="1"/>
  <c r="AN136" i="4" a="1"/>
  <c r="AN136" i="4" s="1"/>
  <c r="Z135" i="4" a="1"/>
  <c r="Z135" i="4" s="1"/>
  <c r="Z134" i="4" a="1"/>
  <c r="Z134" i="4" s="1"/>
  <c r="Z133" i="4" a="1"/>
  <c r="Z133" i="4" s="1"/>
  <c r="Z136" i="4" a="1"/>
  <c r="Z136" i="4" s="1"/>
  <c r="Z137" i="4" a="1"/>
  <c r="Z137" i="4" s="1"/>
  <c r="I134" i="4" a="1"/>
  <c r="I134" i="4" s="1"/>
  <c r="I133" i="4" a="1"/>
  <c r="I133" i="4" s="1"/>
  <c r="I136" i="4" a="1"/>
  <c r="I136" i="4" s="1"/>
  <c r="I137" i="4" a="1"/>
  <c r="I137" i="4" s="1"/>
  <c r="I135" i="4" a="1"/>
  <c r="I135" i="4" s="1"/>
  <c r="Q126" i="4" a="1"/>
  <c r="Q126" i="4" s="1"/>
  <c r="Q129" i="4" a="1"/>
  <c r="Q129" i="4" s="1"/>
  <c r="Q127" i="4" a="1"/>
  <c r="Q127" i="4" s="1"/>
  <c r="Q128" i="4" a="1"/>
  <c r="Q128" i="4" s="1"/>
  <c r="Q125" i="4" a="1"/>
  <c r="Q125" i="4" s="1"/>
  <c r="Y128" i="4" a="1"/>
  <c r="Y128" i="4" s="1"/>
  <c r="Y125" i="4" a="1"/>
  <c r="Y125" i="4" s="1"/>
  <c r="Y129" i="4" a="1"/>
  <c r="Y129" i="4" s="1"/>
  <c r="Y127" i="4" a="1"/>
  <c r="Y127" i="4" s="1"/>
  <c r="Y126" i="4" a="1"/>
  <c r="Y126" i="4" s="1"/>
  <c r="AY127" i="4" a="1"/>
  <c r="AY127" i="4" s="1"/>
  <c r="AY129" i="4" a="1"/>
  <c r="AY129" i="4" s="1"/>
  <c r="AY128" i="4" a="1"/>
  <c r="AY128" i="4" s="1"/>
  <c r="AY126" i="4" a="1"/>
  <c r="AY126" i="4" s="1"/>
  <c r="AY125" i="4" a="1"/>
  <c r="AY125" i="4" s="1"/>
  <c r="H111" i="3"/>
  <c r="D111" i="3" s="1"/>
  <c r="H112" i="3"/>
  <c r="D112" i="3" s="1"/>
  <c r="H113" i="3"/>
  <c r="D113" i="3" s="1"/>
  <c r="H114" i="3"/>
  <c r="D114" i="3" s="1"/>
  <c r="H115" i="3"/>
  <c r="H116" i="3"/>
  <c r="D116" i="3" s="1"/>
  <c r="E352" i="148"/>
  <c r="F352" i="148" s="1"/>
  <c r="E390" i="148"/>
  <c r="F390" i="148" s="1"/>
  <c r="E392" i="148"/>
  <c r="F392" i="148" s="1"/>
  <c r="E393" i="148"/>
  <c r="F393" i="148" s="1"/>
  <c r="E353" i="148"/>
  <c r="F353" i="148" s="1"/>
  <c r="E354" i="148"/>
  <c r="F354" i="148" s="1"/>
  <c r="E363" i="148"/>
  <c r="F363" i="148" s="1"/>
  <c r="E194" i="148"/>
  <c r="F194" i="148" s="1"/>
  <c r="E195" i="148"/>
  <c r="F195" i="148" s="1"/>
  <c r="E340" i="148"/>
  <c r="F340" i="148" s="1"/>
  <c r="F271" i="4"/>
  <c r="I262" i="3"/>
  <c r="F270" i="4"/>
  <c r="F269" i="4"/>
  <c r="F272" i="4"/>
  <c r="F273" i="4"/>
  <c r="T262" i="3"/>
  <c r="Q267" i="4" s="1"/>
  <c r="AS22" i="143" s="1"/>
  <c r="Q272" i="4"/>
  <c r="Q269" i="4"/>
  <c r="Q271" i="4"/>
  <c r="Q270" i="4"/>
  <c r="Q273" i="4"/>
  <c r="AN262" i="3"/>
  <c r="AK267" i="4" s="1"/>
  <c r="AS50" i="143" s="1"/>
  <c r="AK271" i="4"/>
  <c r="AK270" i="4"/>
  <c r="AK273" i="4"/>
  <c r="AK272" i="4"/>
  <c r="AK269" i="4"/>
  <c r="AQ262" i="3"/>
  <c r="AN267" i="4" s="1"/>
  <c r="AS55" i="143" s="1"/>
  <c r="AN273" i="4"/>
  <c r="AN271" i="4"/>
  <c r="AN270" i="4"/>
  <c r="AN269" i="4"/>
  <c r="AN272" i="4"/>
  <c r="Z262" i="3"/>
  <c r="W267" i="4" s="1"/>
  <c r="AS32" i="143" s="1"/>
  <c r="W271" i="4"/>
  <c r="W270" i="4"/>
  <c r="W269" i="4"/>
  <c r="W272" i="4"/>
  <c r="W273" i="4"/>
  <c r="AB262" i="3"/>
  <c r="Y267" i="4" s="1"/>
  <c r="AS34" i="143" s="1"/>
  <c r="Y271" i="4"/>
  <c r="Y270" i="4"/>
  <c r="Y273" i="4"/>
  <c r="Y269" i="4"/>
  <c r="Y272" i="4"/>
  <c r="AD262" i="3"/>
  <c r="AA267" i="4" s="1"/>
  <c r="AS36" i="143" s="1"/>
  <c r="AA273" i="4"/>
  <c r="AA270" i="4"/>
  <c r="AA269" i="4"/>
  <c r="AA271" i="4"/>
  <c r="AA272" i="4"/>
  <c r="AC262" i="3"/>
  <c r="Z267" i="4" s="1"/>
  <c r="AS35" i="143" s="1"/>
  <c r="Z271" i="4"/>
  <c r="Z270" i="4"/>
  <c r="Z272" i="4"/>
  <c r="Z273" i="4"/>
  <c r="Z269" i="4"/>
  <c r="BD262" i="3"/>
  <c r="AZ267" i="4" s="1"/>
  <c r="AS69" i="143" s="1"/>
  <c r="AZ271" i="4"/>
  <c r="AZ273" i="4"/>
  <c r="AZ270" i="4"/>
  <c r="AZ272" i="4"/>
  <c r="AZ269" i="4"/>
  <c r="L262" i="3"/>
  <c r="I267" i="4" s="1"/>
  <c r="AS14" i="143" s="1"/>
  <c r="I273" i="4"/>
  <c r="I271" i="4"/>
  <c r="I270" i="4"/>
  <c r="I269" i="4"/>
  <c r="I272" i="4"/>
  <c r="Q262" i="3"/>
  <c r="N267" i="4" s="1"/>
  <c r="AS19" i="143" s="1"/>
  <c r="N270" i="4"/>
  <c r="N269" i="4"/>
  <c r="N271" i="4"/>
  <c r="N273" i="4"/>
  <c r="N272" i="4"/>
  <c r="BB262" i="3"/>
  <c r="AY267" i="4" s="1"/>
  <c r="AS66" i="143" s="1"/>
  <c r="AY270" i="4"/>
  <c r="AY271" i="4"/>
  <c r="AY269" i="4"/>
  <c r="AY272" i="4"/>
  <c r="AY273" i="4"/>
  <c r="F145" i="4"/>
  <c r="F144" i="4"/>
  <c r="L122" i="3"/>
  <c r="I141" i="4"/>
  <c r="I142" i="4"/>
  <c r="I143" i="4"/>
  <c r="I145" i="4"/>
  <c r="I144" i="4"/>
  <c r="Q122" i="3"/>
  <c r="N143" i="4"/>
  <c r="N141" i="4"/>
  <c r="N145" i="4"/>
  <c r="N142" i="4"/>
  <c r="N144" i="4"/>
  <c r="T122" i="3"/>
  <c r="Q139" i="4" s="1"/>
  <c r="Z22" i="143" s="1"/>
  <c r="Q143" i="4"/>
  <c r="Q141" i="4"/>
  <c r="Q142" i="4"/>
  <c r="Q145" i="4"/>
  <c r="Q144" i="4"/>
  <c r="AN122" i="3"/>
  <c r="AK139" i="4" s="1"/>
  <c r="Z50" i="143" s="1"/>
  <c r="AK143" i="4"/>
  <c r="AK141" i="4"/>
  <c r="AK142" i="4"/>
  <c r="AK145" i="4"/>
  <c r="AK144" i="4"/>
  <c r="AQ122" i="3"/>
  <c r="AN139" i="4" s="1"/>
  <c r="Z55" i="143" s="1"/>
  <c r="AN143" i="4"/>
  <c r="AN141" i="4"/>
  <c r="AN142" i="4"/>
  <c r="AN145" i="4"/>
  <c r="AN144" i="4"/>
  <c r="Z122" i="3"/>
  <c r="W139" i="4" s="1"/>
  <c r="W143" i="4"/>
  <c r="W141" i="4"/>
  <c r="W142" i="4"/>
  <c r="W144" i="4"/>
  <c r="W145" i="4"/>
  <c r="AB122" i="3"/>
  <c r="Y139" i="4" s="1"/>
  <c r="Z34" i="143" s="1"/>
  <c r="Y143" i="4"/>
  <c r="Y142" i="4"/>
  <c r="Y141" i="4"/>
  <c r="Y145" i="4"/>
  <c r="Y144" i="4"/>
  <c r="AD122" i="3"/>
  <c r="AA139" i="4" s="1"/>
  <c r="Z36" i="143" s="1"/>
  <c r="AA142" i="4"/>
  <c r="AA143" i="4"/>
  <c r="AA141" i="4"/>
  <c r="AA145" i="4"/>
  <c r="AA144" i="4"/>
  <c r="AC122" i="3"/>
  <c r="Z139" i="4" s="1"/>
  <c r="Z35" i="143" s="1"/>
  <c r="Y35" i="143" s="1"/>
  <c r="Z143" i="4"/>
  <c r="Z141" i="4"/>
  <c r="Z145" i="4"/>
  <c r="Z142" i="4"/>
  <c r="Z144" i="4"/>
  <c r="BD122" i="3"/>
  <c r="AZ139" i="4" s="1"/>
  <c r="Z69" i="143" s="1"/>
  <c r="AZ143" i="4"/>
  <c r="AZ141" i="4"/>
  <c r="AZ142" i="4"/>
  <c r="AZ145" i="4"/>
  <c r="AZ144" i="4"/>
  <c r="BB122" i="3"/>
  <c r="AY139" i="4" s="1"/>
  <c r="Z66" i="143" s="1"/>
  <c r="AY142" i="4"/>
  <c r="AY141" i="4"/>
  <c r="AY143" i="4"/>
  <c r="AY145" i="4"/>
  <c r="AY144" i="4"/>
  <c r="N163" i="4"/>
  <c r="AC19" i="143" s="1"/>
  <c r="Q163" i="4"/>
  <c r="AC22" i="143" s="1"/>
  <c r="AK163" i="4"/>
  <c r="AC50" i="143" s="1"/>
  <c r="AC42" i="143" s="1"/>
  <c r="AN163" i="4"/>
  <c r="AC55" i="143" s="1"/>
  <c r="AC52" i="143" s="1"/>
  <c r="W163" i="4"/>
  <c r="AC32" i="143" s="1"/>
  <c r="Y163" i="4"/>
  <c r="AC34" i="143" s="1"/>
  <c r="AA163" i="4"/>
  <c r="AC36" i="143" s="1"/>
  <c r="Z163" i="4"/>
  <c r="AZ163" i="4"/>
  <c r="AC69" i="143" s="1"/>
  <c r="AC67" i="143" s="1"/>
  <c r="AY163" i="4"/>
  <c r="AC66" i="143" s="1"/>
  <c r="I163" i="4"/>
  <c r="AC14" i="143" s="1"/>
  <c r="F318" i="4"/>
  <c r="I335" i="3"/>
  <c r="F321" i="4"/>
  <c r="F319" i="4"/>
  <c r="F320" i="4"/>
  <c r="F317" i="4"/>
  <c r="L335" i="3"/>
  <c r="I315" i="4" s="1"/>
  <c r="AY14" i="143" s="1"/>
  <c r="I317" i="4"/>
  <c r="I318" i="4"/>
  <c r="I321" i="4"/>
  <c r="I319" i="4"/>
  <c r="I320" i="4"/>
  <c r="Q335" i="3"/>
  <c r="N315" i="4" s="1"/>
  <c r="AY19" i="143" s="1"/>
  <c r="N317" i="4"/>
  <c r="N319" i="4"/>
  <c r="N318" i="4"/>
  <c r="N320" i="4"/>
  <c r="N321" i="4"/>
  <c r="T335" i="3"/>
  <c r="Q315" i="4" s="1"/>
  <c r="AY22" i="143" s="1"/>
  <c r="Q318" i="4"/>
  <c r="Q317" i="4"/>
  <c r="Q319" i="4"/>
  <c r="Q320" i="4"/>
  <c r="Q321" i="4"/>
  <c r="AN335" i="3"/>
  <c r="AK315" i="4" s="1"/>
  <c r="AY50" i="143" s="1"/>
  <c r="AY42" i="143" s="1"/>
  <c r="AK319" i="4"/>
  <c r="AK318" i="4"/>
  <c r="AK321" i="4"/>
  <c r="AK320" i="4"/>
  <c r="AK317" i="4"/>
  <c r="AQ335" i="3"/>
  <c r="AN315" i="4" s="1"/>
  <c r="AY55" i="143" s="1"/>
  <c r="AY52" i="143" s="1"/>
  <c r="AN318" i="4"/>
  <c r="AN319" i="4"/>
  <c r="AN320" i="4"/>
  <c r="AN317" i="4"/>
  <c r="AN321" i="4"/>
  <c r="Z335" i="3"/>
  <c r="W315" i="4" s="1"/>
  <c r="AY32" i="143" s="1"/>
  <c r="W317" i="4"/>
  <c r="W318" i="4"/>
  <c r="W320" i="4"/>
  <c r="W319" i="4"/>
  <c r="W321" i="4"/>
  <c r="AB335" i="3"/>
  <c r="Y315" i="4" s="1"/>
  <c r="AY34" i="143" s="1"/>
  <c r="Y319" i="4"/>
  <c r="Y321" i="4"/>
  <c r="Y318" i="4"/>
  <c r="Y320" i="4"/>
  <c r="Y317" i="4"/>
  <c r="AD335" i="3"/>
  <c r="AA315" i="4" s="1"/>
  <c r="AY36" i="143" s="1"/>
  <c r="AA317" i="4"/>
  <c r="AA318" i="4"/>
  <c r="AA319" i="4"/>
  <c r="AA321" i="4"/>
  <c r="AA320" i="4"/>
  <c r="AC335" i="3"/>
  <c r="Z315" i="4" s="1"/>
  <c r="AY35" i="143" s="1"/>
  <c r="Z318" i="4"/>
  <c r="Z317" i="4"/>
  <c r="Z319" i="4"/>
  <c r="Z320" i="4"/>
  <c r="Z321" i="4"/>
  <c r="BD335" i="3"/>
  <c r="AZ315" i="4" s="1"/>
  <c r="AY69" i="143" s="1"/>
  <c r="AY67" i="143" s="1"/>
  <c r="AZ319" i="4"/>
  <c r="AZ318" i="4"/>
  <c r="AZ321" i="4"/>
  <c r="AZ320" i="4"/>
  <c r="AZ317" i="4"/>
  <c r="BB335" i="3"/>
  <c r="AY315" i="4" s="1"/>
  <c r="AY66" i="143" s="1"/>
  <c r="AY319" i="4"/>
  <c r="AY317" i="4"/>
  <c r="AY318" i="4"/>
  <c r="AY321" i="4"/>
  <c r="AY320" i="4"/>
  <c r="E511" i="148"/>
  <c r="F511" i="148" s="1"/>
  <c r="F344" i="4"/>
  <c r="I352" i="3"/>
  <c r="F342" i="4"/>
  <c r="F345" i="4"/>
  <c r="F341" i="4"/>
  <c r="F343" i="4"/>
  <c r="L352" i="3"/>
  <c r="I339" i="4" s="1"/>
  <c r="BB14" i="143" s="1"/>
  <c r="I343" i="4"/>
  <c r="I342" i="4"/>
  <c r="I344" i="4"/>
  <c r="I345" i="4"/>
  <c r="I341" i="4"/>
  <c r="Q352" i="3"/>
  <c r="N339" i="4" s="1"/>
  <c r="BB19" i="143" s="1"/>
  <c r="N345" i="4"/>
  <c r="N343" i="4"/>
  <c r="N344" i="4"/>
  <c r="N342" i="4"/>
  <c r="N341" i="4"/>
  <c r="T352" i="3"/>
  <c r="Q339" i="4" s="1"/>
  <c r="BB22" i="143" s="1"/>
  <c r="Q345" i="4"/>
  <c r="Q343" i="4"/>
  <c r="Q342" i="4"/>
  <c r="Q341" i="4"/>
  <c r="Q344" i="4"/>
  <c r="AN352" i="3"/>
  <c r="AK339" i="4" s="1"/>
  <c r="BB50" i="143" s="1"/>
  <c r="BB42" i="143" s="1"/>
  <c r="AK345" i="4"/>
  <c r="AK343" i="4"/>
  <c r="AK344" i="4"/>
  <c r="AK341" i="4"/>
  <c r="AK342" i="4"/>
  <c r="AQ352" i="3"/>
  <c r="AN339" i="4" s="1"/>
  <c r="BB55" i="143" s="1"/>
  <c r="BB52" i="143" s="1"/>
  <c r="AN345" i="4"/>
  <c r="AN343" i="4"/>
  <c r="AN344" i="4"/>
  <c r="AN341" i="4"/>
  <c r="AN342" i="4"/>
  <c r="Z352" i="3"/>
  <c r="W339" i="4" s="1"/>
  <c r="BB32" i="143" s="1"/>
  <c r="W345" i="4"/>
  <c r="W343" i="4"/>
  <c r="W344" i="4"/>
  <c r="W342" i="4"/>
  <c r="W341" i="4"/>
  <c r="AB352" i="3"/>
  <c r="Y339" i="4" s="1"/>
  <c r="BB34" i="143" s="1"/>
  <c r="Y345" i="4"/>
  <c r="Y344" i="4"/>
  <c r="Y342" i="4"/>
  <c r="Y341" i="4"/>
  <c r="Y343" i="4"/>
  <c r="AD352" i="3"/>
  <c r="AA339" i="4" s="1"/>
  <c r="BB36" i="143" s="1"/>
  <c r="AA342" i="4"/>
  <c r="AA344" i="4"/>
  <c r="AA345" i="4"/>
  <c r="AA343" i="4"/>
  <c r="AA341" i="4"/>
  <c r="AC352" i="3"/>
  <c r="Z339" i="4" s="1"/>
  <c r="BB35" i="143" s="1"/>
  <c r="Z345" i="4"/>
  <c r="Z343" i="4"/>
  <c r="Z341" i="4"/>
  <c r="Z344" i="4"/>
  <c r="Z342" i="4"/>
  <c r="BD352" i="3"/>
  <c r="AZ339" i="4" s="1"/>
  <c r="BB69" i="143" s="1"/>
  <c r="BB67" i="143" s="1"/>
  <c r="AZ345" i="4"/>
  <c r="AZ343" i="4"/>
  <c r="AZ344" i="4"/>
  <c r="AZ341" i="4"/>
  <c r="AZ342" i="4"/>
  <c r="BB352" i="3"/>
  <c r="AY339" i="4" s="1"/>
  <c r="BB66" i="143" s="1"/>
  <c r="AY344" i="4"/>
  <c r="AY342" i="4"/>
  <c r="AY345" i="4"/>
  <c r="AY343" i="4"/>
  <c r="AY341" i="4"/>
  <c r="I109" i="3"/>
  <c r="H110" i="3"/>
  <c r="D110" i="3" s="1"/>
  <c r="Q109" i="3"/>
  <c r="N131" i="4" s="1"/>
  <c r="X19" i="143" s="1"/>
  <c r="T109" i="3"/>
  <c r="Q131" i="4" s="1"/>
  <c r="X22" i="143" s="1"/>
  <c r="AN109" i="3"/>
  <c r="AK131" i="4" s="1"/>
  <c r="X50" i="143" s="1"/>
  <c r="X42" i="143" s="1"/>
  <c r="AQ109" i="3"/>
  <c r="AN131" i="4" s="1"/>
  <c r="X55" i="143" s="1"/>
  <c r="X52" i="143" s="1"/>
  <c r="Z109" i="3"/>
  <c r="W131" i="4" s="1"/>
  <c r="X32" i="143" s="1"/>
  <c r="AB109" i="3"/>
  <c r="Y131" i="4" s="1"/>
  <c r="X34" i="143" s="1"/>
  <c r="AD109" i="3"/>
  <c r="AA131" i="4" s="1"/>
  <c r="X36" i="143" s="1"/>
  <c r="AA137" i="4"/>
  <c r="AC109" i="3"/>
  <c r="Z131" i="4" s="1"/>
  <c r="X35" i="143" s="1"/>
  <c r="BD109" i="3"/>
  <c r="AZ131" i="4" s="1"/>
  <c r="X69" i="143" s="1"/>
  <c r="X67" i="143" s="1"/>
  <c r="BB109" i="3"/>
  <c r="AY131" i="4" s="1"/>
  <c r="X66" i="143" s="1"/>
  <c r="L109" i="3"/>
  <c r="Q103" i="3"/>
  <c r="T103" i="3"/>
  <c r="AN103" i="3"/>
  <c r="AQ103" i="3"/>
  <c r="Z103" i="3"/>
  <c r="AB103" i="3"/>
  <c r="AD103" i="3"/>
  <c r="AC103" i="3"/>
  <c r="BD103" i="3"/>
  <c r="BB103" i="3"/>
  <c r="I139" i="4" l="1"/>
  <c r="Z14" i="143" s="1"/>
  <c r="N139" i="4"/>
  <c r="Z19" i="143" s="1"/>
  <c r="Y19" i="143" s="1"/>
  <c r="E226" i="148"/>
  <c r="F226" i="148" s="1"/>
  <c r="E351" i="148"/>
  <c r="F351" i="148" s="1"/>
  <c r="E198" i="148"/>
  <c r="F198" i="148" s="1"/>
  <c r="E190" i="148"/>
  <c r="F190" i="148" s="1"/>
  <c r="E344" i="148"/>
  <c r="F344" i="148" s="1"/>
  <c r="E387" i="148"/>
  <c r="F387" i="148" s="1"/>
  <c r="E369" i="148"/>
  <c r="F369" i="148" s="1"/>
  <c r="E360" i="148"/>
  <c r="F360" i="148" s="1"/>
  <c r="E377" i="148"/>
  <c r="F377" i="148" s="1"/>
  <c r="E172" i="148"/>
  <c r="F172" i="148" s="1"/>
  <c r="E492" i="148"/>
  <c r="F492" i="148" s="1"/>
  <c r="E185" i="148"/>
  <c r="F185" i="148" s="1"/>
  <c r="E197" i="148"/>
  <c r="F197" i="148" s="1"/>
  <c r="E193" i="148"/>
  <c r="F193" i="148" s="1"/>
  <c r="E189" i="148"/>
  <c r="F189" i="148" s="1"/>
  <c r="E228" i="148"/>
  <c r="F228" i="148" s="1"/>
  <c r="E386" i="148"/>
  <c r="F386" i="148" s="1"/>
  <c r="E368" i="148"/>
  <c r="F368" i="148" s="1"/>
  <c r="E356" i="148"/>
  <c r="F356" i="148" s="1"/>
  <c r="E359" i="148"/>
  <c r="F359" i="148" s="1"/>
  <c r="E175" i="148"/>
  <c r="F175" i="148" s="1"/>
  <c r="E171" i="148"/>
  <c r="F171" i="148" s="1"/>
  <c r="E169" i="148"/>
  <c r="F169" i="148" s="1"/>
  <c r="E186" i="148"/>
  <c r="F186" i="148" s="1"/>
  <c r="E343" i="148"/>
  <c r="F343" i="148" s="1"/>
  <c r="E184" i="148"/>
  <c r="F184" i="148" s="1"/>
  <c r="E196" i="148"/>
  <c r="F196" i="148" s="1"/>
  <c r="E192" i="148"/>
  <c r="F192" i="148" s="1"/>
  <c r="E405" i="148"/>
  <c r="F405" i="148" s="1"/>
  <c r="E385" i="148"/>
  <c r="F385" i="148" s="1"/>
  <c r="E367" i="148"/>
  <c r="F367" i="148" s="1"/>
  <c r="E355" i="148"/>
  <c r="F355" i="148" s="1"/>
  <c r="E174" i="148"/>
  <c r="F174" i="148" s="1"/>
  <c r="E170" i="148"/>
  <c r="F170" i="148" s="1"/>
  <c r="E161" i="148"/>
  <c r="F161" i="148" s="1"/>
  <c r="E491" i="148"/>
  <c r="F491" i="148" s="1"/>
  <c r="E223" i="148"/>
  <c r="F223" i="148" s="1"/>
  <c r="E182" i="148"/>
  <c r="F182" i="148" s="1"/>
  <c r="E183" i="148"/>
  <c r="F183" i="148" s="1"/>
  <c r="E191" i="148"/>
  <c r="F191" i="148" s="1"/>
  <c r="E391" i="148"/>
  <c r="F391" i="148" s="1"/>
  <c r="E378" i="148"/>
  <c r="F378" i="148" s="1"/>
  <c r="E381" i="148"/>
  <c r="F381" i="148" s="1"/>
  <c r="E173" i="148"/>
  <c r="F173" i="148" s="1"/>
  <c r="E426" i="148"/>
  <c r="F426" i="148" s="1"/>
  <c r="V37" i="129" a="1"/>
  <c r="V37" i="129" s="1"/>
  <c r="O37" i="129" a="1"/>
  <c r="O37" i="129" s="1"/>
  <c r="H37" i="129" a="1"/>
  <c r="H37" i="129" s="1"/>
  <c r="AN37" i="129" a="1"/>
  <c r="AN37" i="129" s="1"/>
  <c r="Y37" i="129" a="1"/>
  <c r="Y37" i="129" s="1"/>
  <c r="R37" i="129" a="1"/>
  <c r="R37" i="129" s="1"/>
  <c r="K37" i="129" a="1"/>
  <c r="K37" i="129" s="1"/>
  <c r="U37" i="129" a="1"/>
  <c r="U37" i="129" s="1"/>
  <c r="AJ37" i="129" a="1"/>
  <c r="AJ37" i="129" s="1"/>
  <c r="AD37" i="129" a="1"/>
  <c r="AD37" i="129" s="1"/>
  <c r="W37" i="129" a="1"/>
  <c r="P37" i="129" a="1"/>
  <c r="P37" i="129" s="1"/>
  <c r="AK37" i="129" a="1"/>
  <c r="AK37" i="129" s="1"/>
  <c r="AG37" i="129" a="1"/>
  <c r="AG37" i="129" s="1"/>
  <c r="Z37" i="129" a="1"/>
  <c r="Z37" i="129" s="1"/>
  <c r="S37" i="129" a="1"/>
  <c r="S37" i="129" s="1"/>
  <c r="L37" i="129" a="1"/>
  <c r="L37" i="129" s="1"/>
  <c r="M37" i="129" a="1"/>
  <c r="M37" i="129" s="1"/>
  <c r="F37" i="129" a="1"/>
  <c r="F37" i="129" s="1"/>
  <c r="AL37" i="129" a="1"/>
  <c r="AL37" i="129" s="1"/>
  <c r="AE37" i="129" a="1"/>
  <c r="AE37" i="129" s="1"/>
  <c r="X37" i="129" a="1"/>
  <c r="X37" i="129" s="1"/>
  <c r="I37" i="129" a="1"/>
  <c r="I37" i="129" s="1"/>
  <c r="E37" i="129" a="1"/>
  <c r="E37" i="129" s="1"/>
  <c r="AH37" i="129" a="1"/>
  <c r="AH37" i="129" s="1"/>
  <c r="AA37" i="129" a="1"/>
  <c r="AA37" i="129" s="1"/>
  <c r="T37" i="129" a="1"/>
  <c r="T37" i="129" s="1"/>
  <c r="N37" i="129" a="1"/>
  <c r="N37" i="129" s="1"/>
  <c r="G37" i="129" a="1"/>
  <c r="G37" i="129" s="1"/>
  <c r="AM37" i="129" a="1"/>
  <c r="AM37" i="129" s="1"/>
  <c r="AF37" i="129" a="1"/>
  <c r="AF37" i="129" s="1"/>
  <c r="Q37" i="129" a="1"/>
  <c r="Q37" i="129" s="1"/>
  <c r="J37" i="129" a="1"/>
  <c r="J37" i="129" s="1"/>
  <c r="AC37" i="129" a="1"/>
  <c r="AC37" i="129" s="1"/>
  <c r="AI37" i="129" a="1"/>
  <c r="AI37" i="129" s="1"/>
  <c r="AB37" i="129" a="1"/>
  <c r="AB37" i="129" s="1"/>
  <c r="M35" i="129" a="1"/>
  <c r="M35" i="129" s="1"/>
  <c r="Y35" i="129" a="1"/>
  <c r="Y35" i="129" s="1"/>
  <c r="AG35" i="129" a="1"/>
  <c r="AG35" i="129" s="1"/>
  <c r="U35" i="129" a="1"/>
  <c r="U35" i="129" s="1"/>
  <c r="I35" i="129" a="1"/>
  <c r="I35" i="129" s="1"/>
  <c r="E35" i="129" a="1"/>
  <c r="E35" i="129" s="1"/>
  <c r="AC35" i="129" a="1"/>
  <c r="AC35" i="129" s="1"/>
  <c r="Q35" i="129" a="1"/>
  <c r="Q35" i="129" s="1"/>
  <c r="AE35" i="129" a="1"/>
  <c r="AE35" i="129" s="1"/>
  <c r="S35" i="129" a="1"/>
  <c r="S35" i="129" s="1"/>
  <c r="G35" i="129" a="1"/>
  <c r="G35" i="129" s="1"/>
  <c r="AM35" i="129" a="1"/>
  <c r="AM35" i="129" s="1"/>
  <c r="AA35" i="129" a="1"/>
  <c r="AA35" i="129" s="1"/>
  <c r="O35" i="129" a="1"/>
  <c r="O35" i="129" s="1"/>
  <c r="X35" i="129" a="1"/>
  <c r="X35" i="129" s="1"/>
  <c r="AI35" i="129" a="1"/>
  <c r="AI35" i="129" s="1"/>
  <c r="W35" i="129" a="1"/>
  <c r="W35" i="129" s="1"/>
  <c r="AK35" i="129" a="1"/>
  <c r="AK35" i="129" s="1"/>
  <c r="AF35" i="129" a="1"/>
  <c r="AF35" i="129" s="1"/>
  <c r="T35" i="129" a="1"/>
  <c r="T35" i="129" s="1"/>
  <c r="H35" i="129" a="1"/>
  <c r="H35" i="129" s="1"/>
  <c r="AN35" i="129" a="1"/>
  <c r="AN35" i="129" s="1"/>
  <c r="AB35" i="129" a="1"/>
  <c r="AB35" i="129" s="1"/>
  <c r="P35" i="129" a="1"/>
  <c r="P35" i="129" s="1"/>
  <c r="L35" i="129" a="1"/>
  <c r="L35" i="129" s="1"/>
  <c r="AJ35" i="129" a="1"/>
  <c r="AJ35" i="129" s="1"/>
  <c r="R35" i="129" a="1"/>
  <c r="R35" i="129" s="1"/>
  <c r="F35" i="129" a="1"/>
  <c r="F35" i="129" s="1"/>
  <c r="AL35" i="129" a="1"/>
  <c r="AL35" i="129" s="1"/>
  <c r="Z35" i="129" a="1"/>
  <c r="Z35" i="129" s="1"/>
  <c r="N35" i="129" a="1"/>
  <c r="N35" i="129" s="1"/>
  <c r="AD35" i="129" a="1"/>
  <c r="AD35" i="129" s="1"/>
  <c r="AH35" i="129" a="1"/>
  <c r="AH35" i="129" s="1"/>
  <c r="V35" i="129" a="1"/>
  <c r="V35" i="129" s="1"/>
  <c r="J35" i="129" a="1"/>
  <c r="J35" i="129" s="1"/>
  <c r="K35" i="129" a="1"/>
  <c r="K35" i="129" s="1"/>
  <c r="N36" i="129" a="1"/>
  <c r="N36" i="129" s="1"/>
  <c r="Y36" i="129" a="1"/>
  <c r="Y36" i="129" s="1"/>
  <c r="AJ36" i="129" a="1"/>
  <c r="AJ36" i="129" s="1"/>
  <c r="AN36" i="129" a="1"/>
  <c r="AN36" i="129" s="1"/>
  <c r="L36" i="129" a="1"/>
  <c r="L36" i="129" s="1"/>
  <c r="P36" i="129" a="1"/>
  <c r="P36" i="129" s="1"/>
  <c r="AA36" i="129" a="1"/>
  <c r="AA36" i="129" s="1"/>
  <c r="AL36" i="129" a="1"/>
  <c r="AL36" i="129" s="1"/>
  <c r="J36" i="129" a="1"/>
  <c r="J36" i="129" s="1"/>
  <c r="G36" i="129" a="1"/>
  <c r="G36" i="129" s="1"/>
  <c r="R36" i="129" a="1"/>
  <c r="R36" i="129" s="1"/>
  <c r="V36" i="129" a="1"/>
  <c r="V36" i="129" s="1"/>
  <c r="AG36" i="129" a="1"/>
  <c r="AG36" i="129" s="1"/>
  <c r="M36" i="129" a="1"/>
  <c r="M36" i="129" s="1"/>
  <c r="I36" i="129" a="1"/>
  <c r="I36" i="129" s="1"/>
  <c r="T36" i="129" a="1"/>
  <c r="T36" i="129" s="1"/>
  <c r="AE36" i="129" a="1"/>
  <c r="AE36" i="129" s="1"/>
  <c r="AC36" i="129" a="1"/>
  <c r="AC36" i="129" s="1"/>
  <c r="AM36" i="129" a="1"/>
  <c r="AM36" i="129" s="1"/>
  <c r="K36" i="129" a="1"/>
  <c r="K36" i="129" s="1"/>
  <c r="O36" i="129" a="1"/>
  <c r="O36" i="129" s="1"/>
  <c r="Z36" i="129" a="1"/>
  <c r="Z36" i="129" s="1"/>
  <c r="AD36" i="129" a="1"/>
  <c r="AD36" i="129" s="1"/>
  <c r="E36" i="129" a="1"/>
  <c r="E36" i="129" s="1"/>
  <c r="AK36" i="129" a="1"/>
  <c r="AK36" i="129" s="1"/>
  <c r="X36" i="129" a="1"/>
  <c r="X36" i="129" s="1"/>
  <c r="AI36" i="129" a="1"/>
  <c r="AI36" i="129" s="1"/>
  <c r="AF36" i="129" a="1"/>
  <c r="AF36" i="129" s="1"/>
  <c r="U36" i="129" a="1"/>
  <c r="U36" i="129" s="1"/>
  <c r="H36" i="129" a="1"/>
  <c r="H36" i="129" s="1"/>
  <c r="S36" i="129" a="1"/>
  <c r="S36" i="129" s="1"/>
  <c r="W36" i="129" a="1"/>
  <c r="W36" i="129" s="1"/>
  <c r="AH36" i="129" a="1"/>
  <c r="AH36" i="129" s="1"/>
  <c r="F36" i="129" a="1"/>
  <c r="F36" i="129" s="1"/>
  <c r="Q36" i="129" a="1"/>
  <c r="Q36" i="129" s="1"/>
  <c r="AB36" i="129" a="1"/>
  <c r="AB36" i="129" s="1"/>
  <c r="E245" i="4"/>
  <c r="AO11" i="138"/>
  <c r="F244" i="4"/>
  <c r="E248" i="4"/>
  <c r="AO55" i="138"/>
  <c r="AN244" i="4"/>
  <c r="AA244" i="4"/>
  <c r="AA250" i="4" s="1"/>
  <c r="AO36" i="138"/>
  <c r="AJ36" i="138" s="1"/>
  <c r="AK244" i="4"/>
  <c r="AO50" i="138"/>
  <c r="E249" i="4"/>
  <c r="F243" i="4"/>
  <c r="H213" i="3"/>
  <c r="AY244" i="4"/>
  <c r="AY250" i="4" s="1"/>
  <c r="AO66" i="138"/>
  <c r="AJ66" i="138" s="1"/>
  <c r="W243" i="4"/>
  <c r="AO32" i="143" s="1"/>
  <c r="N244" i="4"/>
  <c r="N250" i="4" s="1"/>
  <c r="AO19" i="138"/>
  <c r="AJ19" i="138" s="1"/>
  <c r="AN243" i="4"/>
  <c r="AO55" i="143" s="1"/>
  <c r="E246" i="4"/>
  <c r="AO34" i="138"/>
  <c r="AJ34" i="138" s="1"/>
  <c r="Y244" i="4"/>
  <c r="Y250" i="4" s="1"/>
  <c r="I244" i="4"/>
  <c r="I250" i="4" s="1"/>
  <c r="AO14" i="138"/>
  <c r="AJ14" i="138" s="1"/>
  <c r="AK243" i="4"/>
  <c r="AO50" i="143" s="1"/>
  <c r="W37" i="129"/>
  <c r="E247" i="4"/>
  <c r="AO22" i="138"/>
  <c r="AJ22" i="138" s="1"/>
  <c r="Q244" i="4"/>
  <c r="Q250" i="4" s="1"/>
  <c r="AZ244" i="4"/>
  <c r="AZ250" i="4" s="1"/>
  <c r="AO69" i="138"/>
  <c r="AO67" i="143"/>
  <c r="AJ69" i="143"/>
  <c r="AJ67" i="143" s="1"/>
  <c r="AO32" i="138"/>
  <c r="W244" i="4"/>
  <c r="Z244" i="4"/>
  <c r="Z250" i="4" s="1"/>
  <c r="AO35" i="138"/>
  <c r="AJ35" i="138" s="1"/>
  <c r="E343" i="4"/>
  <c r="E168" i="4"/>
  <c r="AR19" i="143"/>
  <c r="Y66" i="143"/>
  <c r="Y22" i="143"/>
  <c r="W140" i="4"/>
  <c r="W146" i="4" s="1"/>
  <c r="E144" i="4"/>
  <c r="E145" i="4"/>
  <c r="E137" i="4"/>
  <c r="BB30" i="143"/>
  <c r="BB23" i="143" s="1"/>
  <c r="Z164" i="4"/>
  <c r="Z170" i="4" s="1"/>
  <c r="Y14" i="143"/>
  <c r="AR36" i="143"/>
  <c r="E272" i="4"/>
  <c r="E271" i="4"/>
  <c r="E126" i="4"/>
  <c r="E134" i="4"/>
  <c r="E321" i="4"/>
  <c r="E166" i="4"/>
  <c r="E128" i="4"/>
  <c r="E127" i="4"/>
  <c r="X30" i="143"/>
  <c r="X23" i="143" s="1"/>
  <c r="E136" i="4"/>
  <c r="E345" i="4"/>
  <c r="AY30" i="143"/>
  <c r="AY23" i="143" s="1"/>
  <c r="E320" i="4"/>
  <c r="E318" i="4"/>
  <c r="E167" i="4"/>
  <c r="F141" i="4"/>
  <c r="Z11" i="138" s="1"/>
  <c r="I122" i="3"/>
  <c r="AR66" i="143"/>
  <c r="AR14" i="143"/>
  <c r="E273" i="4"/>
  <c r="E344" i="4"/>
  <c r="E129" i="4"/>
  <c r="E135" i="4"/>
  <c r="E342" i="4"/>
  <c r="E319" i="4"/>
  <c r="E169" i="4"/>
  <c r="Y36" i="143"/>
  <c r="F143" i="4"/>
  <c r="E143" i="4" s="1"/>
  <c r="F142" i="4"/>
  <c r="E142" i="4" s="1"/>
  <c r="AR35" i="143"/>
  <c r="AR34" i="143"/>
  <c r="AR22" i="143"/>
  <c r="E270" i="4"/>
  <c r="AY124" i="4"/>
  <c r="W66" i="138"/>
  <c r="AY123" i="4"/>
  <c r="W66" i="143" s="1"/>
  <c r="AZ124" i="4"/>
  <c r="W69" i="138"/>
  <c r="AZ123" i="4"/>
  <c r="W69" i="143" s="1"/>
  <c r="Z124" i="4"/>
  <c r="W35" i="138"/>
  <c r="Z123" i="4"/>
  <c r="W35" i="143" s="1"/>
  <c r="W36" i="138"/>
  <c r="AA124" i="4"/>
  <c r="AA123" i="4"/>
  <c r="W36" i="143" s="1"/>
  <c r="W34" i="138"/>
  <c r="Y124" i="4"/>
  <c r="Y123" i="4"/>
  <c r="W34" i="143" s="1"/>
  <c r="W124" i="4"/>
  <c r="W32" i="138"/>
  <c r="W123" i="4"/>
  <c r="W32" i="143" s="1"/>
  <c r="W55" i="138"/>
  <c r="AN124" i="4"/>
  <c r="AN123" i="4"/>
  <c r="W55" i="143" s="1"/>
  <c r="AK124" i="4"/>
  <c r="W50" i="138"/>
  <c r="AK123" i="4"/>
  <c r="W50" i="143" s="1"/>
  <c r="W22" i="138"/>
  <c r="Q124" i="4"/>
  <c r="Q123" i="4"/>
  <c r="W22" i="143" s="1"/>
  <c r="N124" i="4"/>
  <c r="W19" i="138"/>
  <c r="E125" i="4"/>
  <c r="N123" i="4"/>
  <c r="W19" i="143" s="1"/>
  <c r="H103" i="3"/>
  <c r="X14" i="138"/>
  <c r="I132" i="4"/>
  <c r="I131" i="4"/>
  <c r="X14" i="143" s="1"/>
  <c r="AY132" i="4"/>
  <c r="AY138" i="4" s="1"/>
  <c r="X66" i="138"/>
  <c r="AZ132" i="4"/>
  <c r="AZ138" i="4" s="1"/>
  <c r="X69" i="138"/>
  <c r="X67" i="138" s="1"/>
  <c r="Z132" i="4"/>
  <c r="Z138" i="4" s="1"/>
  <c r="X35" i="138"/>
  <c r="AA132" i="4"/>
  <c r="AA138" i="4" s="1"/>
  <c r="X36" i="138"/>
  <c r="Y132" i="4"/>
  <c r="Y138" i="4" s="1"/>
  <c r="X34" i="138"/>
  <c r="W132" i="4"/>
  <c r="W138" i="4" s="1"/>
  <c r="X32" i="138"/>
  <c r="AN132" i="4"/>
  <c r="AN138" i="4" s="1"/>
  <c r="X55" i="138"/>
  <c r="X52" i="138" s="1"/>
  <c r="X50" i="138"/>
  <c r="X42" i="138" s="1"/>
  <c r="AK132" i="4"/>
  <c r="AK138" i="4" s="1"/>
  <c r="X22" i="138"/>
  <c r="Q132" i="4"/>
  <c r="Q138" i="4" s="1"/>
  <c r="X19" i="138"/>
  <c r="N132" i="4"/>
  <c r="N138" i="4" s="1"/>
  <c r="X11" i="138"/>
  <c r="F132" i="4"/>
  <c r="E133" i="4"/>
  <c r="F131" i="4"/>
  <c r="X11" i="143" s="1"/>
  <c r="H109" i="3"/>
  <c r="AY340" i="4"/>
  <c r="AY346" i="4" s="1"/>
  <c r="BB66" i="138"/>
  <c r="BB69" i="138"/>
  <c r="BB67" i="138" s="1"/>
  <c r="AZ340" i="4"/>
  <c r="AZ346" i="4" s="1"/>
  <c r="BB35" i="138"/>
  <c r="Z340" i="4"/>
  <c r="Z346" i="4" s="1"/>
  <c r="AA340" i="4"/>
  <c r="AA346" i="4" s="1"/>
  <c r="BB36" i="138"/>
  <c r="Y340" i="4"/>
  <c r="Y346" i="4" s="1"/>
  <c r="BB34" i="138"/>
  <c r="BB32" i="138"/>
  <c r="W340" i="4"/>
  <c r="W346" i="4" s="1"/>
  <c r="AN340" i="4"/>
  <c r="AN346" i="4" s="1"/>
  <c r="BB55" i="138"/>
  <c r="BB52" i="138" s="1"/>
  <c r="BB50" i="138"/>
  <c r="BB42" i="138" s="1"/>
  <c r="AK340" i="4"/>
  <c r="AK346" i="4" s="1"/>
  <c r="Q340" i="4"/>
  <c r="Q346" i="4" s="1"/>
  <c r="BB22" i="138"/>
  <c r="N340" i="4"/>
  <c r="N346" i="4" s="1"/>
  <c r="BB19" i="138"/>
  <c r="I340" i="4"/>
  <c r="I346" i="4" s="1"/>
  <c r="BB14" i="138"/>
  <c r="F340" i="4"/>
  <c r="BB11" i="138"/>
  <c r="BB9" i="138" s="1"/>
  <c r="E341" i="4"/>
  <c r="F339" i="4"/>
  <c r="BB11" i="143" s="1"/>
  <c r="BB9" i="143" s="1"/>
  <c r="BB7" i="143" s="1"/>
  <c r="H352" i="3"/>
  <c r="E50" i="13" s="1"/>
  <c r="AY66" i="138"/>
  <c r="AY316" i="4"/>
  <c r="AY322" i="4" s="1"/>
  <c r="AY69" i="138"/>
  <c r="AY67" i="138" s="1"/>
  <c r="AZ316" i="4"/>
  <c r="AZ322" i="4" s="1"/>
  <c r="Z316" i="4"/>
  <c r="Z322" i="4" s="1"/>
  <c r="AY35" i="138"/>
  <c r="AY36" i="138"/>
  <c r="AA316" i="4"/>
  <c r="AA322" i="4" s="1"/>
  <c r="Y316" i="4"/>
  <c r="Y322" i="4" s="1"/>
  <c r="AY34" i="138"/>
  <c r="W316" i="4"/>
  <c r="W322" i="4" s="1"/>
  <c r="AY32" i="138"/>
  <c r="AY55" i="138"/>
  <c r="AY52" i="138" s="1"/>
  <c r="AN316" i="4"/>
  <c r="AN322" i="4" s="1"/>
  <c r="AK316" i="4"/>
  <c r="AK322" i="4" s="1"/>
  <c r="AY50" i="138"/>
  <c r="AY42" i="138" s="1"/>
  <c r="AY22" i="138"/>
  <c r="Q316" i="4"/>
  <c r="Q322" i="4" s="1"/>
  <c r="AY19" i="138"/>
  <c r="N316" i="4"/>
  <c r="N322" i="4" s="1"/>
  <c r="AY14" i="138"/>
  <c r="I316" i="4"/>
  <c r="I322" i="4" s="1"/>
  <c r="AY11" i="138"/>
  <c r="AY9" i="138" s="1"/>
  <c r="F316" i="4"/>
  <c r="E317" i="4"/>
  <c r="F315" i="4"/>
  <c r="AY11" i="143" s="1"/>
  <c r="AY9" i="143" s="1"/>
  <c r="AY7" i="143" s="1"/>
  <c r="H335" i="3"/>
  <c r="AC14" i="138"/>
  <c r="I164" i="4"/>
  <c r="I170" i="4" s="1"/>
  <c r="AC11" i="138"/>
  <c r="AC9" i="138" s="1"/>
  <c r="F164" i="4"/>
  <c r="E165" i="4"/>
  <c r="F163" i="4"/>
  <c r="AC11" i="143" s="1"/>
  <c r="AC9" i="143" s="1"/>
  <c r="AC7" i="143" s="1"/>
  <c r="H144" i="3"/>
  <c r="AC66" i="138"/>
  <c r="AY164" i="4"/>
  <c r="AY170" i="4" s="1"/>
  <c r="AC69" i="138"/>
  <c r="AC67" i="138" s="1"/>
  <c r="AZ164" i="4"/>
  <c r="AZ170" i="4" s="1"/>
  <c r="AC36" i="138"/>
  <c r="AA164" i="4"/>
  <c r="AA170" i="4" s="1"/>
  <c r="AC34" i="138"/>
  <c r="Y164" i="4"/>
  <c r="Y170" i="4" s="1"/>
  <c r="AC32" i="138"/>
  <c r="W164" i="4"/>
  <c r="W170" i="4" s="1"/>
  <c r="AC30" i="143"/>
  <c r="AC23" i="143" s="1"/>
  <c r="Y32" i="143"/>
  <c r="AC55" i="138"/>
  <c r="AC52" i="138" s="1"/>
  <c r="AN164" i="4"/>
  <c r="AN170" i="4" s="1"/>
  <c r="AC50" i="138"/>
  <c r="AC42" i="138" s="1"/>
  <c r="AK164" i="4"/>
  <c r="AK170" i="4" s="1"/>
  <c r="AC22" i="138"/>
  <c r="Q164" i="4"/>
  <c r="Q170" i="4" s="1"/>
  <c r="AC19" i="138"/>
  <c r="N164" i="4"/>
  <c r="N170" i="4" s="1"/>
  <c r="Z66" i="138"/>
  <c r="AY140" i="4"/>
  <c r="AY146" i="4" s="1"/>
  <c r="Z69" i="138"/>
  <c r="AZ140" i="4"/>
  <c r="AZ146" i="4" s="1"/>
  <c r="Z67" i="143"/>
  <c r="Y69" i="143"/>
  <c r="Y67" i="143" s="1"/>
  <c r="Z35" i="138"/>
  <c r="Y35" i="138" s="1"/>
  <c r="Z140" i="4"/>
  <c r="Z146" i="4" s="1"/>
  <c r="Z36" i="138"/>
  <c r="Y36" i="138" s="1"/>
  <c r="AA140" i="4"/>
  <c r="AA146" i="4" s="1"/>
  <c r="Z34" i="138"/>
  <c r="Y140" i="4"/>
  <c r="Y146" i="4" s="1"/>
  <c r="Z30" i="143"/>
  <c r="Y34" i="143"/>
  <c r="Z55" i="138"/>
  <c r="AN140" i="4"/>
  <c r="AN146" i="4" s="1"/>
  <c r="Y55" i="143"/>
  <c r="Y52" i="143" s="1"/>
  <c r="Z52" i="143"/>
  <c r="AK140" i="4"/>
  <c r="AK146" i="4" s="1"/>
  <c r="Z50" i="138"/>
  <c r="Y50" i="143"/>
  <c r="Y42" i="143" s="1"/>
  <c r="Z42" i="143"/>
  <c r="Q140" i="4"/>
  <c r="Q146" i="4" s="1"/>
  <c r="Z22" i="138"/>
  <c r="N140" i="4"/>
  <c r="Z19" i="138"/>
  <c r="Z14" i="138"/>
  <c r="I140" i="4"/>
  <c r="I146" i="4" s="1"/>
  <c r="AY268" i="4"/>
  <c r="AY274" i="4" s="1"/>
  <c r="AS66" i="138"/>
  <c r="AS19" i="138"/>
  <c r="N268" i="4"/>
  <c r="N274" i="4" s="1"/>
  <c r="I268" i="4"/>
  <c r="I274" i="4" s="1"/>
  <c r="AS14" i="138"/>
  <c r="AS69" i="138"/>
  <c r="AZ268" i="4"/>
  <c r="AZ274" i="4" s="1"/>
  <c r="AS67" i="143"/>
  <c r="AR69" i="143"/>
  <c r="AR67" i="143" s="1"/>
  <c r="AS35" i="138"/>
  <c r="Z268" i="4"/>
  <c r="Z274" i="4" s="1"/>
  <c r="AS36" i="138"/>
  <c r="AA268" i="4"/>
  <c r="AA274" i="4" s="1"/>
  <c r="Y268" i="4"/>
  <c r="Y274" i="4" s="1"/>
  <c r="AS34" i="138"/>
  <c r="W268" i="4"/>
  <c r="W274" i="4" s="1"/>
  <c r="AS32" i="138"/>
  <c r="AS30" i="143"/>
  <c r="AR32" i="143"/>
  <c r="AN268" i="4"/>
  <c r="AN274" i="4" s="1"/>
  <c r="AS55" i="138"/>
  <c r="AS52" i="143"/>
  <c r="AR55" i="143"/>
  <c r="AK268" i="4"/>
  <c r="AK274" i="4" s="1"/>
  <c r="AS50" i="138"/>
  <c r="AR50" i="143"/>
  <c r="AR42" i="143" s="1"/>
  <c r="AS42" i="143"/>
  <c r="AS22" i="138"/>
  <c r="Q268" i="4"/>
  <c r="Q274" i="4" s="1"/>
  <c r="F268" i="4"/>
  <c r="E269" i="4"/>
  <c r="AS11" i="138"/>
  <c r="H262" i="3"/>
  <c r="F267" i="4"/>
  <c r="N146" i="4" l="1"/>
  <c r="Y66" i="138"/>
  <c r="F139" i="4"/>
  <c r="Z11" i="143" s="1"/>
  <c r="Y11" i="143" s="1"/>
  <c r="Y9" i="143" s="1"/>
  <c r="Y7" i="143" s="1"/>
  <c r="D4" i="3"/>
  <c r="H122" i="3"/>
  <c r="E139" i="4" s="1"/>
  <c r="E315" i="4"/>
  <c r="E267" i="4"/>
  <c r="E163" i="4"/>
  <c r="E339" i="4"/>
  <c r="E131" i="4"/>
  <c r="E243" i="4"/>
  <c r="E340" i="4"/>
  <c r="E132" i="4"/>
  <c r="E268" i="4"/>
  <c r="F140" i="4"/>
  <c r="E316" i="4"/>
  <c r="AC78" i="143"/>
  <c r="W250" i="4"/>
  <c r="D36" i="129"/>
  <c r="AO30" i="143"/>
  <c r="AJ32" i="143"/>
  <c r="AJ30" i="143" s="1"/>
  <c r="AO11" i="143"/>
  <c r="F250" i="4"/>
  <c r="D37" i="129"/>
  <c r="AJ55" i="143"/>
  <c r="AJ52" i="143" s="1"/>
  <c r="AO52" i="143"/>
  <c r="AO67" i="138"/>
  <c r="AJ69" i="138"/>
  <c r="AJ67" i="138" s="1"/>
  <c r="AO42" i="138"/>
  <c r="AJ50" i="138"/>
  <c r="AN250" i="4"/>
  <c r="AO9" i="138"/>
  <c r="AO7" i="138" s="1"/>
  <c r="AJ11" i="138"/>
  <c r="AJ9" i="138" s="1"/>
  <c r="AJ7" i="138" s="1"/>
  <c r="AO30" i="138"/>
  <c r="AJ32" i="138"/>
  <c r="AJ30" i="138" s="1"/>
  <c r="AJ50" i="143"/>
  <c r="AO42" i="143"/>
  <c r="D35" i="129"/>
  <c r="AK250" i="4"/>
  <c r="AJ55" i="138"/>
  <c r="AJ52" i="138" s="1"/>
  <c r="AO52" i="138"/>
  <c r="E244" i="4"/>
  <c r="Y14" i="138"/>
  <c r="F138" i="4"/>
  <c r="Y22" i="138"/>
  <c r="AC7" i="138"/>
  <c r="N130" i="4"/>
  <c r="AK130" i="4"/>
  <c r="W130" i="4"/>
  <c r="Z130" i="4"/>
  <c r="AZ130" i="4"/>
  <c r="AY130" i="4"/>
  <c r="AR19" i="138"/>
  <c r="AR30" i="143"/>
  <c r="AR23" i="143" s="1"/>
  <c r="AR35" i="138"/>
  <c r="Z23" i="143"/>
  <c r="F170" i="4"/>
  <c r="AY7" i="138"/>
  <c r="Q130" i="4"/>
  <c r="AN130" i="4"/>
  <c r="Y130" i="4"/>
  <c r="AA130" i="4"/>
  <c r="E141" i="4"/>
  <c r="E140" i="4" s="1"/>
  <c r="I138" i="4"/>
  <c r="AR14" i="138"/>
  <c r="AR66" i="138"/>
  <c r="BB7" i="138"/>
  <c r="AR22" i="138"/>
  <c r="AR36" i="138"/>
  <c r="Y19" i="138"/>
  <c r="E164" i="4"/>
  <c r="F322" i="4"/>
  <c r="AY30" i="138"/>
  <c r="AY23" i="138" s="1"/>
  <c r="F346" i="4"/>
  <c r="BB30" i="138"/>
  <c r="BB23" i="138" s="1"/>
  <c r="E124" i="4"/>
  <c r="BB78" i="143"/>
  <c r="AS23" i="143"/>
  <c r="AR34" i="138"/>
  <c r="Y23" i="143"/>
  <c r="X30" i="138"/>
  <c r="X23" i="138" s="1"/>
  <c r="AY78" i="143"/>
  <c r="AS11" i="143"/>
  <c r="F274" i="4"/>
  <c r="AS9" i="138"/>
  <c r="AS7" i="138" s="1"/>
  <c r="AR11" i="138"/>
  <c r="AR9" i="138" s="1"/>
  <c r="AR50" i="138"/>
  <c r="AR42" i="138" s="1"/>
  <c r="AS42" i="138"/>
  <c r="AS52" i="138"/>
  <c r="AR55" i="138"/>
  <c r="AS30" i="138"/>
  <c r="AR32" i="138"/>
  <c r="AS67" i="138"/>
  <c r="AR69" i="138"/>
  <c r="AR67" i="138" s="1"/>
  <c r="Z9" i="138"/>
  <c r="Z7" i="138" s="1"/>
  <c r="Y11" i="138"/>
  <c r="Y9" i="138" s="1"/>
  <c r="Z42" i="138"/>
  <c r="Y50" i="138"/>
  <c r="Y42" i="138" s="1"/>
  <c r="Y55" i="138"/>
  <c r="Y52" i="138" s="1"/>
  <c r="Z52" i="138"/>
  <c r="Z30" i="138"/>
  <c r="Y34" i="138"/>
  <c r="Z67" i="138"/>
  <c r="Y69" i="138"/>
  <c r="Y67" i="138" s="1"/>
  <c r="AC30" i="138"/>
  <c r="AC23" i="138" s="1"/>
  <c r="Y32" i="138"/>
  <c r="X9" i="143"/>
  <c r="X7" i="143" s="1"/>
  <c r="X78" i="143" s="1"/>
  <c r="X9" i="138"/>
  <c r="X7" i="138" s="1"/>
  <c r="E123" i="4"/>
  <c r="AK75" i="10"/>
  <c r="X75" i="10"/>
  <c r="U75" i="10"/>
  <c r="Y75" i="10"/>
  <c r="O75" i="10"/>
  <c r="AP75" i="10"/>
  <c r="AO75" i="10"/>
  <c r="M75" i="10"/>
  <c r="I75" i="10"/>
  <c r="AC75" i="10"/>
  <c r="AD75" i="10"/>
  <c r="T75" i="10"/>
  <c r="AL75" i="10"/>
  <c r="AI75" i="10"/>
  <c r="AN75" i="10"/>
  <c r="AG75" i="10"/>
  <c r="AE75" i="10"/>
  <c r="AH75" i="10"/>
  <c r="J75" i="10"/>
  <c r="AF75" i="10"/>
  <c r="R75" i="10"/>
  <c r="N75" i="10"/>
  <c r="L75" i="10"/>
  <c r="S75" i="10"/>
  <c r="AM75" i="10"/>
  <c r="AJ75" i="10"/>
  <c r="AA75" i="10"/>
  <c r="H75" i="10"/>
  <c r="Z75" i="10"/>
  <c r="AB75" i="10"/>
  <c r="K75" i="10"/>
  <c r="G75" i="10"/>
  <c r="W75" i="10"/>
  <c r="Q75" i="10"/>
  <c r="V75" i="10"/>
  <c r="P75" i="10"/>
  <c r="W7" i="143"/>
  <c r="W7" i="138"/>
  <c r="W42" i="143"/>
  <c r="W42" i="138"/>
  <c r="W52" i="143"/>
  <c r="W52" i="138"/>
  <c r="W30" i="143"/>
  <c r="W30" i="138"/>
  <c r="W67" i="143"/>
  <c r="W67" i="138"/>
  <c r="Z9" i="143" l="1"/>
  <c r="Z7" i="143" s="1"/>
  <c r="Z78" i="143" s="1"/>
  <c r="F146" i="4"/>
  <c r="E322" i="4"/>
  <c r="E138" i="4"/>
  <c r="E346" i="4"/>
  <c r="E170" i="4"/>
  <c r="E146" i="4"/>
  <c r="E250" i="4"/>
  <c r="E274" i="4"/>
  <c r="AC78" i="138"/>
  <c r="BT35" i="138" s="1"/>
  <c r="AY78" i="138"/>
  <c r="BT60" i="138" s="1"/>
  <c r="AO9" i="143"/>
  <c r="AO7" i="143" s="1"/>
  <c r="AJ11" i="143"/>
  <c r="AJ9" i="143" s="1"/>
  <c r="AJ7" i="143" s="1"/>
  <c r="AJ23" i="143"/>
  <c r="AJ23" i="138"/>
  <c r="AJ78" i="138" s="1"/>
  <c r="AO23" i="143"/>
  <c r="AO23" i="138"/>
  <c r="AO78" i="138" s="1"/>
  <c r="BT49" i="138" s="1"/>
  <c r="X78" i="138"/>
  <c r="BT29" i="138" s="1"/>
  <c r="W23" i="138"/>
  <c r="W78" i="138" s="1"/>
  <c r="BT28" i="138" s="1"/>
  <c r="AR30" i="138"/>
  <c r="AR23" i="138" s="1"/>
  <c r="AS23" i="138"/>
  <c r="AS78" i="138" s="1"/>
  <c r="BT54" i="138" s="1"/>
  <c r="Y78" i="143"/>
  <c r="Z23" i="138"/>
  <c r="Z78" i="138" s="1"/>
  <c r="BT32" i="138" s="1"/>
  <c r="Y7" i="138"/>
  <c r="AR7" i="138"/>
  <c r="BB78" i="138"/>
  <c r="BT63" i="138" s="1"/>
  <c r="W23" i="143"/>
  <c r="W78" i="143" s="1"/>
  <c r="Y23" i="138"/>
  <c r="E130" i="4"/>
  <c r="D75" i="145"/>
  <c r="G75" i="145" s="1"/>
  <c r="F75" i="10"/>
  <c r="AS9" i="143"/>
  <c r="AS7" i="143" s="1"/>
  <c r="AS78" i="143" s="1"/>
  <c r="AR11" i="143"/>
  <c r="AO78" i="143" l="1"/>
  <c r="AJ78" i="143"/>
  <c r="Y78" i="138"/>
  <c r="BT30" i="138" s="1"/>
  <c r="AR9" i="143"/>
  <c r="AR7" i="143" s="1"/>
  <c r="AR78" i="143" s="1"/>
  <c r="AR78" i="138"/>
  <c r="BT52" i="138" s="1"/>
  <c r="D46" i="145"/>
  <c r="E75" i="10"/>
  <c r="G46" i="145" l="1"/>
  <c r="E9" i="147" l="1"/>
  <c r="AM11" i="129" l="1"/>
  <c r="Y13" i="29"/>
  <c r="W13" i="29"/>
  <c r="E11" i="129"/>
  <c r="AI13" i="29"/>
  <c r="AN11" i="129"/>
  <c r="AB13" i="29"/>
  <c r="AD11" i="129"/>
  <c r="AE11" i="129"/>
  <c r="F11" i="129"/>
  <c r="AG11" i="129"/>
  <c r="AH11" i="129"/>
  <c r="AN13" i="29"/>
  <c r="H11" i="129"/>
  <c r="K11" i="129"/>
  <c r="Q11" i="129"/>
  <c r="I13" i="29"/>
  <c r="AB11" i="129"/>
  <c r="AK11" i="129"/>
  <c r="I11" i="129"/>
  <c r="AC11" i="129"/>
  <c r="X11" i="129"/>
  <c r="K13" i="29"/>
  <c r="O13" i="29"/>
  <c r="AL13" i="29"/>
  <c r="J13" i="29"/>
  <c r="P11" i="129"/>
  <c r="S11" i="129"/>
  <c r="G11" i="129"/>
  <c r="AI11" i="129"/>
  <c r="U11" i="129"/>
  <c r="AA11" i="129"/>
  <c r="J11" i="129"/>
  <c r="O11" i="129"/>
  <c r="Y11" i="129"/>
  <c r="R11" i="129"/>
  <c r="E13" i="29"/>
  <c r="T11" i="129"/>
  <c r="AG13" i="29"/>
  <c r="AH13" i="29"/>
  <c r="T13" i="29"/>
  <c r="G13" i="29"/>
  <c r="H13" i="29"/>
  <c r="N13" i="29"/>
  <c r="R13" i="29"/>
  <c r="V11" i="129"/>
  <c r="P13" i="29"/>
  <c r="V13" i="29"/>
  <c r="AK13" i="29"/>
  <c r="AJ13" i="29"/>
  <c r="Q13" i="29"/>
  <c r="F13" i="29"/>
  <c r="Z13" i="29"/>
  <c r="AM13" i="29"/>
  <c r="AE13" i="29"/>
  <c r="AD13" i="29"/>
  <c r="X13" i="29"/>
  <c r="S13" i="29"/>
  <c r="AJ11" i="129"/>
  <c r="AF11" i="129"/>
  <c r="AF13" i="29"/>
  <c r="F107" i="4"/>
  <c r="M13" i="29"/>
  <c r="L11" i="129"/>
  <c r="AA13" i="29"/>
  <c r="U13" i="29"/>
  <c r="U11" i="143" l="1"/>
  <c r="U11" i="138"/>
  <c r="M11" i="129"/>
  <c r="AC13" i="29"/>
  <c r="L13" i="29"/>
  <c r="F111" i="4"/>
  <c r="N11" i="129"/>
  <c r="F112" i="4"/>
  <c r="AL11" i="129"/>
  <c r="Z11" i="129"/>
  <c r="I4" i="3"/>
  <c r="W11" i="129"/>
  <c r="F110" i="4"/>
  <c r="F113" i="4"/>
  <c r="F108" i="4" l="1"/>
  <c r="F114" i="4" s="1"/>
  <c r="D11" i="163"/>
  <c r="D11" i="129"/>
  <c r="S11" i="138"/>
  <c r="S11" i="143"/>
  <c r="D13" i="29"/>
  <c r="BP11" i="138" l="1"/>
  <c r="G11" i="138" s="1"/>
  <c r="G79" i="138" s="1"/>
  <c r="BP11" i="143"/>
  <c r="G11" i="143" s="1"/>
  <c r="G79" i="143" s="1"/>
  <c r="AG50" i="25"/>
  <c r="AF26" i="12"/>
  <c r="X13" i="12"/>
  <c r="V43" i="25"/>
  <c r="G16" i="25"/>
  <c r="M24" i="12"/>
  <c r="AB48" i="12"/>
  <c r="M18" i="25"/>
  <c r="S42" i="12"/>
  <c r="L39" i="12"/>
  <c r="AH41" i="25"/>
  <c r="N73" i="12"/>
  <c r="G23" i="25"/>
  <c r="Z75" i="12"/>
  <c r="S53" i="12"/>
  <c r="G19" i="25"/>
  <c r="AE48" i="12"/>
  <c r="AK15" i="25"/>
  <c r="L36" i="12"/>
  <c r="Y39" i="25"/>
  <c r="R71" i="12"/>
  <c r="G63" i="25"/>
  <c r="P60" i="25"/>
  <c r="G39" i="25"/>
  <c r="L50" i="25"/>
  <c r="H54" i="25"/>
  <c r="AA31" i="25"/>
  <c r="L77" i="12"/>
  <c r="H28" i="25"/>
  <c r="H33" i="25"/>
  <c r="AD62" i="12"/>
  <c r="AM54" i="25"/>
  <c r="AJ64" i="25"/>
  <c r="AK28" i="25"/>
  <c r="AC46" i="25"/>
  <c r="O67" i="12"/>
  <c r="AJ19" i="25"/>
  <c r="V50" i="12"/>
  <c r="W38" i="12"/>
  <c r="V28" i="25"/>
  <c r="AE59" i="12"/>
  <c r="AM49" i="25"/>
  <c r="Y64" i="12"/>
  <c r="AF13" i="12"/>
  <c r="X55" i="25"/>
  <c r="AJ65" i="12"/>
  <c r="S15" i="12"/>
  <c r="L60" i="25"/>
  <c r="AD15" i="12"/>
  <c r="Y38" i="12"/>
  <c r="H37" i="12"/>
  <c r="N37" i="25"/>
  <c r="AC17" i="12"/>
  <c r="AH19" i="25"/>
  <c r="AI78" i="12"/>
  <c r="AK68" i="12"/>
  <c r="AG59" i="12"/>
  <c r="O49" i="12"/>
  <c r="I11" i="25"/>
  <c r="N76" i="12"/>
  <c r="T53" i="25"/>
  <c r="J57" i="25"/>
  <c r="F60" i="25"/>
  <c r="X27" i="25"/>
  <c r="U52" i="25"/>
  <c r="M36" i="12"/>
  <c r="AG75" i="12"/>
  <c r="I43" i="12"/>
  <c r="X64" i="12"/>
  <c r="T15" i="12"/>
  <c r="AD64" i="12"/>
  <c r="AI50" i="25"/>
  <c r="M23" i="12"/>
  <c r="N47" i="12"/>
  <c r="R31" i="25"/>
  <c r="L27" i="12"/>
  <c r="AI18" i="12"/>
  <c r="AH63" i="25"/>
  <c r="AK37" i="25"/>
  <c r="V38" i="25"/>
  <c r="T54" i="25"/>
  <c r="H15" i="12"/>
  <c r="Y77" i="12"/>
  <c r="Y62" i="12"/>
  <c r="U28" i="25"/>
  <c r="AD23" i="12"/>
  <c r="R55" i="25"/>
  <c r="AL38" i="12"/>
  <c r="U50" i="25"/>
  <c r="P73" i="12"/>
  <c r="L24" i="12"/>
  <c r="Y56" i="12"/>
  <c r="G72" i="12"/>
  <c r="T20" i="25"/>
  <c r="Z50" i="25"/>
  <c r="F33" i="12"/>
  <c r="K36" i="12"/>
  <c r="F75" i="12"/>
  <c r="AF35" i="12"/>
  <c r="T50" i="12"/>
  <c r="AN63" i="25"/>
  <c r="H41" i="12"/>
  <c r="J13" i="12"/>
  <c r="Q44" i="25"/>
  <c r="AF33" i="12"/>
  <c r="Q49" i="25"/>
  <c r="M56" i="12"/>
  <c r="I33" i="12"/>
  <c r="AF78" i="12"/>
  <c r="I50" i="12"/>
  <c r="AN27" i="25"/>
  <c r="Y55" i="12"/>
  <c r="AM38" i="25"/>
  <c r="AB23" i="12"/>
  <c r="I36" i="25"/>
  <c r="J19" i="25"/>
  <c r="U62" i="12"/>
  <c r="J42" i="12"/>
  <c r="AM37" i="25"/>
  <c r="F62" i="12"/>
  <c r="O41" i="12"/>
  <c r="Q24" i="12"/>
  <c r="AE17" i="12"/>
  <c r="AF64" i="12"/>
  <c r="R51" i="25"/>
  <c r="AK67" i="12"/>
  <c r="AK19" i="25"/>
  <c r="AJ53" i="12"/>
  <c r="AN22" i="12"/>
  <c r="T14" i="25"/>
  <c r="AH34" i="25"/>
  <c r="P37" i="25"/>
  <c r="W61" i="12"/>
  <c r="I12" i="25"/>
  <c r="U37" i="25"/>
  <c r="W19" i="25"/>
  <c r="AB27" i="25"/>
  <c r="AK54" i="25"/>
  <c r="T21" i="25"/>
  <c r="W56" i="25"/>
  <c r="M13" i="25"/>
  <c r="R66" i="12"/>
  <c r="M66" i="12"/>
  <c r="V56" i="12"/>
  <c r="U51" i="12"/>
  <c r="J42" i="25"/>
  <c r="AH15" i="12"/>
  <c r="T75" i="12"/>
  <c r="N27" i="12"/>
  <c r="T17" i="12"/>
  <c r="G20" i="25"/>
  <c r="O28" i="25"/>
  <c r="G48" i="12"/>
  <c r="AC33" i="12"/>
  <c r="I24" i="12"/>
  <c r="AD38" i="25"/>
  <c r="AB37" i="25"/>
  <c r="J75" i="12"/>
  <c r="K55" i="25"/>
  <c r="AI22" i="12"/>
  <c r="AE70" i="12"/>
  <c r="M38" i="25"/>
  <c r="AH70" i="12"/>
  <c r="AL50" i="25"/>
  <c r="O73" i="12"/>
  <c r="F56" i="12"/>
  <c r="T26" i="25"/>
  <c r="L64" i="12"/>
  <c r="T70" i="12"/>
  <c r="H11" i="25"/>
  <c r="AA38" i="12"/>
  <c r="AL18" i="25"/>
  <c r="BC110" i="4"/>
  <c r="AI31" i="25"/>
  <c r="G46" i="25"/>
  <c r="P38" i="12"/>
  <c r="AD77" i="12"/>
  <c r="AN51" i="25"/>
  <c r="O53" i="25"/>
  <c r="AL54" i="25"/>
  <c r="L27" i="25"/>
  <c r="P21" i="25"/>
  <c r="AI57" i="25"/>
  <c r="AJ14" i="12"/>
  <c r="AI45" i="25"/>
  <c r="AG63" i="25"/>
  <c r="S70" i="12"/>
  <c r="J14" i="25"/>
  <c r="AM19" i="25"/>
  <c r="F19" i="25"/>
  <c r="AK32" i="25"/>
  <c r="T14" i="12"/>
  <c r="I53" i="12"/>
  <c r="AC59" i="12"/>
  <c r="M12" i="25"/>
  <c r="K64" i="12"/>
  <c r="R36" i="12"/>
  <c r="AI55" i="25"/>
  <c r="N38" i="25"/>
  <c r="AE23" i="25"/>
  <c r="G63" i="12"/>
  <c r="AC63" i="12"/>
  <c r="O72" i="12"/>
  <c r="I52" i="12"/>
  <c r="AM20" i="25"/>
  <c r="J59" i="12"/>
  <c r="AD25" i="25"/>
  <c r="AJ49" i="12"/>
  <c r="AD19" i="25"/>
  <c r="P52" i="25"/>
  <c r="AE12" i="25"/>
  <c r="AD16" i="25"/>
  <c r="X28" i="25"/>
  <c r="R15" i="25"/>
  <c r="T31" i="25"/>
  <c r="J76" i="12"/>
  <c r="AJ23" i="25"/>
  <c r="G36" i="25"/>
  <c r="AD23" i="25"/>
  <c r="AM18" i="25"/>
  <c r="O14" i="25"/>
  <c r="AC48" i="12"/>
  <c r="AM51" i="12"/>
  <c r="Q18" i="12"/>
  <c r="AJ42" i="12"/>
  <c r="AJ28" i="12"/>
  <c r="AN35" i="12"/>
  <c r="L57" i="12"/>
  <c r="AM39" i="25"/>
  <c r="AL64" i="12"/>
  <c r="AG43" i="12"/>
  <c r="I35" i="12"/>
  <c r="AI26" i="12"/>
  <c r="R33" i="12"/>
  <c r="F13" i="12"/>
  <c r="O48" i="12"/>
  <c r="H20" i="25"/>
  <c r="P49" i="12"/>
  <c r="Q17" i="12"/>
  <c r="H27" i="25"/>
  <c r="T45" i="25"/>
  <c r="AH14" i="12"/>
  <c r="X22" i="12"/>
  <c r="Q72" i="12"/>
  <c r="X62" i="12"/>
  <c r="AG15" i="12"/>
  <c r="K40" i="12"/>
  <c r="W71" i="12"/>
  <c r="X66" i="12"/>
  <c r="S12" i="25"/>
  <c r="AM73" i="12"/>
  <c r="AC55" i="25"/>
  <c r="U35" i="12"/>
  <c r="K14" i="12"/>
  <c r="AI63" i="25"/>
  <c r="S64" i="12"/>
  <c r="AI35" i="12"/>
  <c r="Q55" i="25"/>
  <c r="AJ52" i="25"/>
  <c r="AF22" i="12"/>
  <c r="AH35" i="12"/>
  <c r="Z24" i="12"/>
  <c r="J31" i="25"/>
  <c r="AD42" i="12"/>
  <c r="V11" i="25"/>
  <c r="AC73" i="12"/>
  <c r="I71" i="12"/>
  <c r="Q17" i="25"/>
  <c r="AM26" i="12"/>
  <c r="AH39" i="25"/>
  <c r="AE65" i="12"/>
  <c r="Y14" i="25"/>
  <c r="F18" i="12"/>
  <c r="AG27" i="25"/>
  <c r="AB59" i="12"/>
  <c r="AN25" i="25"/>
  <c r="AH26" i="25"/>
  <c r="BC111" i="4"/>
  <c r="AD15" i="25"/>
  <c r="AI54" i="25"/>
  <c r="K72" i="12"/>
  <c r="U10" i="12"/>
  <c r="H49" i="12"/>
  <c r="M38" i="12"/>
  <c r="T57" i="25"/>
  <c r="T38" i="25"/>
  <c r="T13" i="25"/>
  <c r="R37" i="25"/>
  <c r="AE10" i="12"/>
  <c r="AE18" i="25"/>
  <c r="G50" i="25"/>
  <c r="F38" i="25"/>
  <c r="K46" i="25"/>
  <c r="X42" i="25"/>
  <c r="S40" i="12"/>
  <c r="AN48" i="12"/>
  <c r="F26" i="12"/>
  <c r="AN24" i="12"/>
  <c r="Q26" i="25"/>
  <c r="N27" i="25"/>
  <c r="O38" i="12"/>
  <c r="AI38" i="12"/>
  <c r="L37" i="25"/>
  <c r="Y58" i="25"/>
  <c r="AM27" i="12"/>
  <c r="L43" i="25"/>
  <c r="N52" i="12"/>
  <c r="AI50" i="12"/>
  <c r="AB63" i="25"/>
  <c r="U57" i="12"/>
  <c r="U23" i="12"/>
  <c r="U64" i="25"/>
  <c r="AF52" i="12"/>
  <c r="S49" i="12"/>
  <c r="O14" i="12"/>
  <c r="W46" i="25"/>
  <c r="AJ50" i="12"/>
  <c r="H51" i="12"/>
  <c r="K26" i="25"/>
  <c r="AH27" i="25"/>
  <c r="AM53" i="12"/>
  <c r="G14" i="25"/>
  <c r="J65" i="12"/>
  <c r="U41" i="12"/>
  <c r="AF50" i="12"/>
  <c r="S24" i="12"/>
  <c r="K38" i="25"/>
  <c r="K67" i="12"/>
  <c r="G21" i="25"/>
  <c r="AI56" i="25"/>
  <c r="AF76" i="12"/>
  <c r="AE21" i="25"/>
  <c r="AM60" i="25"/>
  <c r="AB19" i="25"/>
  <c r="M34" i="12"/>
  <c r="W62" i="12"/>
  <c r="Z22" i="12"/>
  <c r="N34" i="25"/>
  <c r="J66" i="12"/>
  <c r="AH33" i="12"/>
  <c r="I31" i="25"/>
  <c r="T36" i="12"/>
  <c r="W37" i="12"/>
  <c r="AF71" i="12"/>
  <c r="G33" i="25"/>
  <c r="X72" i="12"/>
  <c r="AC76" i="12"/>
  <c r="AD67" i="12"/>
  <c r="Z13" i="25"/>
  <c r="W35" i="25"/>
  <c r="R43" i="25"/>
  <c r="AB58" i="25"/>
  <c r="M73" i="12"/>
  <c r="Y66" i="12"/>
  <c r="Y35" i="12"/>
  <c r="S62" i="12"/>
  <c r="AE15" i="25"/>
  <c r="G27" i="25"/>
  <c r="AB20" i="25"/>
  <c r="AF59" i="25"/>
  <c r="H53" i="25"/>
  <c r="S27" i="12"/>
  <c r="M33" i="25"/>
  <c r="O33" i="25"/>
  <c r="Y41" i="25"/>
  <c r="H28" i="12"/>
  <c r="P17" i="12"/>
  <c r="O56" i="25"/>
  <c r="R62" i="12"/>
  <c r="Z63" i="25"/>
  <c r="S19" i="25"/>
  <c r="AL73" i="12"/>
  <c r="X52" i="12"/>
  <c r="N18" i="12"/>
  <c r="AF53" i="12"/>
  <c r="U39" i="25"/>
  <c r="AC75" i="12"/>
  <c r="AC34" i="25"/>
  <c r="M48" i="12"/>
  <c r="Z35" i="12"/>
  <c r="AE47" i="12"/>
  <c r="AH39" i="12"/>
  <c r="Q51" i="25"/>
  <c r="N68" i="12"/>
  <c r="S38" i="25"/>
  <c r="AH57" i="12"/>
  <c r="W11" i="25"/>
  <c r="AA15" i="12"/>
  <c r="Z64" i="12"/>
  <c r="R18" i="12"/>
  <c r="AH76" i="12"/>
  <c r="AN41" i="25"/>
  <c r="X35" i="25"/>
  <c r="AJ15" i="25"/>
  <c r="AM57" i="12"/>
  <c r="AA34" i="12"/>
  <c r="AC23" i="12"/>
  <c r="AL15" i="12"/>
  <c r="AD61" i="12"/>
  <c r="AI36" i="12"/>
  <c r="AC38" i="12"/>
  <c r="AM34" i="12"/>
  <c r="AG55" i="12"/>
  <c r="K70" i="12"/>
  <c r="AG53" i="12"/>
  <c r="AL67" i="12"/>
  <c r="AN20" i="25"/>
  <c r="W56" i="12"/>
  <c r="AA37" i="12"/>
  <c r="O13" i="25"/>
  <c r="H46" i="25"/>
  <c r="Y19" i="25"/>
  <c r="AH53" i="12"/>
  <c r="AE59" i="25"/>
  <c r="S59" i="12"/>
  <c r="O17" i="25"/>
  <c r="Z62" i="12"/>
  <c r="AC32" i="25"/>
  <c r="J64" i="12"/>
  <c r="R46" i="25"/>
  <c r="H38" i="25"/>
  <c r="N70" i="12"/>
  <c r="J72" i="12"/>
  <c r="P14" i="12"/>
  <c r="AN54" i="25"/>
  <c r="AA25" i="25"/>
  <c r="K53" i="25"/>
  <c r="AI37" i="25"/>
  <c r="AJ70" i="12"/>
  <c r="H37" i="25"/>
  <c r="K63" i="12"/>
  <c r="AJ39" i="12"/>
  <c r="AC15" i="25"/>
  <c r="P41" i="12"/>
  <c r="Q37" i="25"/>
  <c r="I64" i="25"/>
  <c r="R56" i="25"/>
  <c r="AN39" i="25"/>
  <c r="X34" i="12"/>
  <c r="Q36" i="25"/>
  <c r="I53" i="25"/>
  <c r="AC51" i="12"/>
  <c r="AH47" i="12"/>
  <c r="U58" i="12"/>
  <c r="X26" i="25"/>
  <c r="F64" i="25"/>
  <c r="N37" i="12"/>
  <c r="AK33" i="25"/>
  <c r="J39" i="25"/>
  <c r="AE63" i="12"/>
  <c r="N44" i="25"/>
  <c r="W60" i="12"/>
  <c r="U64" i="12"/>
  <c r="F34" i="12"/>
  <c r="AD34" i="25"/>
  <c r="AB52" i="25"/>
  <c r="N28" i="12"/>
  <c r="V43" i="12"/>
  <c r="T37" i="25"/>
  <c r="I18" i="12"/>
  <c r="AM64" i="25"/>
  <c r="AM77" i="12"/>
  <c r="AF24" i="12"/>
  <c r="W42" i="12"/>
  <c r="AC28" i="12"/>
  <c r="AH73" i="12"/>
  <c r="AC60" i="12"/>
  <c r="O54" i="25"/>
  <c r="M36" i="25"/>
  <c r="AE64" i="25"/>
  <c r="X14" i="12"/>
  <c r="AD73" i="12"/>
  <c r="AF54" i="25"/>
  <c r="AL21" i="25"/>
  <c r="Z45" i="25"/>
  <c r="AB43" i="12"/>
  <c r="Q28" i="12"/>
  <c r="AB24" i="12"/>
  <c r="H39" i="25"/>
  <c r="AA78" i="12"/>
  <c r="W16" i="25"/>
  <c r="W73" i="12"/>
  <c r="AI47" i="12"/>
  <c r="T11" i="25"/>
  <c r="F32" i="25"/>
  <c r="AH50" i="12"/>
  <c r="AA13" i="12"/>
  <c r="AC64" i="12"/>
  <c r="T35" i="25"/>
  <c r="L26" i="12"/>
  <c r="AK46" i="25"/>
  <c r="X43" i="25"/>
  <c r="Q32" i="25"/>
  <c r="AG71" i="12"/>
  <c r="AK64" i="25"/>
  <c r="AK43" i="12"/>
  <c r="X31" i="25"/>
  <c r="O75" i="12"/>
  <c r="Q39" i="12"/>
  <c r="O63" i="12"/>
  <c r="L31" i="25"/>
  <c r="AD41" i="12"/>
  <c r="W39" i="25"/>
  <c r="U27" i="25"/>
  <c r="R54" i="25"/>
  <c r="AJ48" i="12"/>
  <c r="P34" i="25"/>
  <c r="AE17" i="25"/>
  <c r="O27" i="12"/>
  <c r="H48" i="12"/>
  <c r="H44" i="25"/>
  <c r="L32" i="25"/>
  <c r="AJ10" i="12"/>
  <c r="AK60" i="12"/>
  <c r="K21" i="25"/>
  <c r="F58" i="25"/>
  <c r="AA14" i="12"/>
  <c r="AI53" i="25"/>
  <c r="F77" i="12"/>
  <c r="AK65" i="12"/>
  <c r="AG17" i="12"/>
  <c r="AA16" i="25"/>
  <c r="AJ22" i="12"/>
  <c r="X63" i="12"/>
  <c r="AB40" i="12"/>
  <c r="AD53" i="12"/>
  <c r="AI61" i="12"/>
  <c r="S44" i="25"/>
  <c r="AC51" i="25"/>
  <c r="AM14" i="12"/>
  <c r="AE63" i="25"/>
  <c r="S41" i="12"/>
  <c r="AN50" i="25"/>
  <c r="U13" i="25"/>
  <c r="K27" i="12"/>
  <c r="Z26" i="12"/>
  <c r="AJ55" i="25"/>
  <c r="K23" i="12"/>
  <c r="AI64" i="12"/>
  <c r="AB31" i="25"/>
  <c r="J56" i="25"/>
  <c r="AA18" i="25"/>
  <c r="P52" i="12"/>
  <c r="AL53" i="25"/>
  <c r="AL11" i="25"/>
  <c r="F39" i="25"/>
  <c r="AH32" i="25"/>
  <c r="U18" i="25"/>
  <c r="V34" i="12"/>
  <c r="J43" i="12"/>
  <c r="AF57" i="12"/>
  <c r="N33" i="25"/>
  <c r="AB70" i="12"/>
  <c r="AD45" i="25"/>
  <c r="AB37" i="12"/>
  <c r="R20" i="25"/>
  <c r="AH56" i="25"/>
  <c r="AH23" i="12"/>
  <c r="AN19" i="25"/>
  <c r="R78" i="12"/>
  <c r="J63" i="25"/>
  <c r="R28" i="12"/>
  <c r="AL33" i="12"/>
  <c r="AG35" i="12"/>
  <c r="H70" i="12"/>
  <c r="Z34" i="12"/>
  <c r="T55" i="25"/>
  <c r="AI34" i="12"/>
  <c r="O39" i="25"/>
  <c r="Z57" i="25"/>
  <c r="S39" i="25"/>
  <c r="AC52" i="12"/>
  <c r="AI75" i="12"/>
  <c r="F42" i="25"/>
  <c r="AK14" i="25"/>
  <c r="V52" i="12"/>
  <c r="N58" i="12"/>
  <c r="Y27" i="25"/>
  <c r="AI52" i="25"/>
  <c r="R75" i="12"/>
  <c r="Q62" i="12"/>
  <c r="AD65" i="12"/>
  <c r="AF35" i="25"/>
  <c r="Y68" i="12"/>
  <c r="AB60" i="12"/>
  <c r="AC45" i="25"/>
  <c r="O24" i="12"/>
  <c r="I60" i="12"/>
  <c r="F68" i="12"/>
  <c r="M43" i="12"/>
  <c r="H14" i="25"/>
  <c r="J67" i="12"/>
  <c r="V27" i="25"/>
  <c r="AI24" i="12"/>
  <c r="Q55" i="12"/>
  <c r="AA56" i="12"/>
  <c r="W65" i="12"/>
  <c r="Q36" i="12"/>
  <c r="K43" i="25"/>
  <c r="N63" i="12"/>
  <c r="X24" i="12"/>
  <c r="V12" i="25"/>
  <c r="AK56" i="12"/>
  <c r="O15" i="25"/>
  <c r="M39" i="25"/>
  <c r="M14" i="25"/>
  <c r="AE58" i="25"/>
  <c r="AK78" i="12"/>
  <c r="AL51" i="25"/>
  <c r="AN34" i="12"/>
  <c r="AH71" i="12"/>
  <c r="H67" i="12"/>
  <c r="W53" i="12"/>
  <c r="Q61" i="12"/>
  <c r="Q28" i="25"/>
  <c r="S57" i="12"/>
  <c r="AM58" i="12"/>
  <c r="AN60" i="12"/>
  <c r="X56" i="12"/>
  <c r="Z11" i="25"/>
  <c r="AL60" i="12"/>
  <c r="G13" i="25"/>
  <c r="O63" i="25"/>
  <c r="AD34" i="12"/>
  <c r="AG40" i="12"/>
  <c r="O33" i="12"/>
  <c r="F34" i="25"/>
  <c r="P40" i="12"/>
  <c r="N50" i="12"/>
  <c r="O22" i="12"/>
  <c r="AN51" i="12"/>
  <c r="Y72" i="12"/>
  <c r="X54" i="25"/>
  <c r="K12" i="25"/>
  <c r="H77" i="12"/>
  <c r="R35" i="25"/>
  <c r="J52" i="25"/>
  <c r="R28" i="25"/>
  <c r="AD33" i="12"/>
  <c r="AC55" i="12"/>
  <c r="AJ58" i="25"/>
  <c r="L19" i="25"/>
  <c r="AK51" i="25"/>
  <c r="J49" i="12"/>
  <c r="P26" i="25"/>
  <c r="O36" i="25"/>
  <c r="N13" i="25"/>
  <c r="I70" i="12"/>
  <c r="AB28" i="12"/>
  <c r="U59" i="25"/>
  <c r="X43" i="12"/>
  <c r="P13" i="12"/>
  <c r="H56" i="25"/>
  <c r="Y22" i="12"/>
  <c r="BC113" i="4"/>
  <c r="AE35" i="25"/>
  <c r="AA75" i="12"/>
  <c r="Y38" i="25"/>
  <c r="AN73" i="12"/>
  <c r="AN14" i="25"/>
  <c r="L42" i="12"/>
  <c r="L58" i="25"/>
  <c r="I37" i="25"/>
  <c r="AE49" i="12"/>
  <c r="AH16" i="25"/>
  <c r="AK39" i="25"/>
  <c r="P24" i="12"/>
  <c r="V57" i="25"/>
  <c r="AG34" i="25"/>
  <c r="AG37" i="12"/>
  <c r="F25" i="25"/>
  <c r="S34" i="12"/>
  <c r="AK73" i="12"/>
  <c r="T22" i="12"/>
  <c r="AG56" i="25"/>
  <c r="AF33" i="25"/>
  <c r="I15" i="12"/>
  <c r="AC27" i="25"/>
  <c r="S43" i="12"/>
  <c r="K45" i="25"/>
  <c r="X59" i="25"/>
  <c r="BG4" i="3"/>
  <c r="AA53" i="25"/>
  <c r="R17" i="12"/>
  <c r="M55" i="25"/>
  <c r="AH33" i="25"/>
  <c r="AL34" i="25"/>
  <c r="O35" i="25"/>
  <c r="AF55" i="25"/>
  <c r="AJ76" i="12"/>
  <c r="Z36" i="25"/>
  <c r="P53" i="12"/>
  <c r="AM53" i="25"/>
  <c r="AA15" i="25"/>
  <c r="P64" i="12"/>
  <c r="AK53" i="12"/>
  <c r="K43" i="12"/>
  <c r="H24" i="12"/>
  <c r="H13" i="12"/>
  <c r="M15" i="25"/>
  <c r="AJ77" i="12"/>
  <c r="AE55" i="25"/>
  <c r="AC28" i="25"/>
  <c r="AB50" i="12"/>
  <c r="K18" i="25"/>
  <c r="O28" i="12"/>
  <c r="AG18" i="25"/>
  <c r="L44" i="25"/>
  <c r="AB53" i="12"/>
  <c r="S63" i="25"/>
  <c r="AG38" i="12"/>
  <c r="AN42" i="12"/>
  <c r="AB33" i="12"/>
  <c r="AB42" i="25"/>
  <c r="AJ60" i="25"/>
  <c r="AL37" i="12"/>
  <c r="S37" i="25"/>
  <c r="AL76" i="12"/>
  <c r="AB67" i="12"/>
  <c r="L37" i="12"/>
  <c r="Y49" i="12"/>
  <c r="AL17" i="12"/>
  <c r="K17" i="25"/>
  <c r="AG21" i="25"/>
  <c r="I44" i="25"/>
  <c r="J32" i="25"/>
  <c r="M51" i="12"/>
  <c r="O49" i="25"/>
  <c r="AE13" i="25"/>
  <c r="I52" i="25"/>
  <c r="J56" i="12"/>
  <c r="AI15" i="12"/>
  <c r="Z33" i="12"/>
  <c r="X15" i="12"/>
  <c r="T18" i="12"/>
  <c r="AI23" i="25"/>
  <c r="R57" i="12"/>
  <c r="T39" i="25"/>
  <c r="X63" i="25"/>
  <c r="AM57" i="25"/>
  <c r="AH18" i="25"/>
  <c r="X16" i="25"/>
  <c r="V54" i="25"/>
  <c r="X64" i="25"/>
  <c r="AB36" i="25"/>
  <c r="G66" i="12"/>
  <c r="AF77" i="12"/>
  <c r="AM23" i="12"/>
  <c r="AF58" i="12"/>
  <c r="G70" i="12"/>
  <c r="AK55" i="12"/>
  <c r="L15" i="25"/>
  <c r="AL56" i="12"/>
  <c r="AL17" i="25"/>
  <c r="AL35" i="25"/>
  <c r="X21" i="25"/>
  <c r="AM21" i="25"/>
  <c r="J34" i="25"/>
  <c r="J60" i="12"/>
  <c r="X50" i="12"/>
  <c r="AM27" i="25"/>
  <c r="J27" i="12"/>
  <c r="U71" i="12"/>
  <c r="Z73" i="12"/>
  <c r="K64" i="25"/>
  <c r="U65" i="12"/>
  <c r="H49" i="25"/>
  <c r="O55" i="12"/>
  <c r="AL58" i="25"/>
  <c r="K62" i="12"/>
  <c r="I14" i="12"/>
  <c r="O25" i="25"/>
  <c r="AF41" i="25"/>
  <c r="AG64" i="25"/>
  <c r="AH21" i="25"/>
  <c r="AM43" i="25"/>
  <c r="AA68" i="12"/>
  <c r="Q53" i="12"/>
  <c r="R70" i="12"/>
  <c r="Y75" i="12"/>
  <c r="AH55" i="25"/>
  <c r="AD38" i="12"/>
  <c r="AD49" i="25"/>
  <c r="AA32" i="25"/>
  <c r="AA27" i="25"/>
  <c r="AL28" i="12"/>
  <c r="AM49" i="12"/>
  <c r="AF32" i="25"/>
  <c r="G52" i="12"/>
  <c r="Q63" i="25"/>
  <c r="AC14" i="12"/>
  <c r="X18" i="12"/>
  <c r="AM11" i="25"/>
  <c r="AG67" i="12"/>
  <c r="X27" i="12"/>
  <c r="Z14" i="25"/>
  <c r="N42" i="25"/>
  <c r="N43" i="25"/>
  <c r="H23" i="12"/>
  <c r="M58" i="12"/>
  <c r="W50" i="12"/>
  <c r="AJ21" i="25"/>
  <c r="AL63" i="25"/>
  <c r="X49" i="25"/>
  <c r="Z55" i="12"/>
  <c r="I16" i="25"/>
  <c r="Z20" i="25"/>
  <c r="I49" i="25"/>
  <c r="AL50" i="12"/>
  <c r="R55" i="12"/>
  <c r="J68" i="12"/>
  <c r="O39" i="12"/>
  <c r="AN16" i="25"/>
  <c r="I27" i="25"/>
  <c r="AM12" i="25"/>
  <c r="Z17" i="25"/>
  <c r="AC39" i="25"/>
  <c r="Z43" i="12"/>
  <c r="AJ52" i="12"/>
  <c r="J13" i="25"/>
  <c r="AG15" i="25"/>
  <c r="AA65" i="12"/>
  <c r="V22" i="12"/>
  <c r="Z42" i="12"/>
  <c r="AN58" i="12"/>
  <c r="N17" i="25"/>
  <c r="O62" i="12"/>
  <c r="J16" i="25"/>
  <c r="O66" i="12"/>
  <c r="Q66" i="12"/>
  <c r="F24" i="12"/>
  <c r="AK10" i="12"/>
  <c r="Q50" i="12"/>
  <c r="G49" i="25"/>
  <c r="AF46" i="25"/>
  <c r="AH53" i="25"/>
  <c r="F61" i="12"/>
  <c r="V76" i="12"/>
  <c r="H38" i="12"/>
  <c r="F27" i="25"/>
  <c r="AF28" i="12"/>
  <c r="O76" i="12"/>
  <c r="H42" i="25"/>
  <c r="AI20" i="25"/>
  <c r="AD63" i="12"/>
  <c r="Q19" i="25"/>
  <c r="Y60" i="25"/>
  <c r="AL48" i="12"/>
  <c r="O43" i="25"/>
  <c r="AL26" i="25"/>
  <c r="AA61" i="12"/>
  <c r="T48" i="12"/>
  <c r="H21" i="25"/>
  <c r="P16" i="25"/>
  <c r="O61" i="12"/>
  <c r="M56" i="25"/>
  <c r="O77" i="12"/>
  <c r="AH77" i="12"/>
  <c r="G60" i="12"/>
  <c r="AD47" i="12"/>
  <c r="S63" i="12"/>
  <c r="P44" i="25"/>
  <c r="AN35" i="25"/>
  <c r="L67" i="12"/>
  <c r="K56" i="12"/>
  <c r="AN40" i="12"/>
  <c r="AH58" i="25"/>
  <c r="W21" i="25"/>
  <c r="Z42" i="25"/>
  <c r="AJ36" i="12"/>
  <c r="AJ37" i="25"/>
  <c r="J21" i="25"/>
  <c r="Z27" i="12"/>
  <c r="G56" i="25"/>
  <c r="AH28" i="12"/>
  <c r="AG26" i="12"/>
  <c r="AA39" i="25"/>
  <c r="T76" i="12"/>
  <c r="AF18" i="25"/>
  <c r="R51" i="12"/>
  <c r="AM45" i="25"/>
  <c r="AC43" i="25"/>
  <c r="Q78" i="12"/>
  <c r="G49" i="12"/>
  <c r="U23" i="25"/>
  <c r="Q38" i="12"/>
  <c r="Z38" i="12"/>
  <c r="F17" i="12"/>
  <c r="Q71" i="12"/>
  <c r="N71" i="12"/>
  <c r="AE38" i="25"/>
  <c r="X10" i="12"/>
  <c r="G52" i="25"/>
  <c r="T36" i="25"/>
  <c r="AH34" i="12"/>
  <c r="F22" i="12"/>
  <c r="AN49" i="12"/>
  <c r="O18" i="25"/>
  <c r="H64" i="25"/>
  <c r="P33" i="25"/>
  <c r="F59" i="12"/>
  <c r="Y63" i="25"/>
  <c r="AD31" i="25"/>
  <c r="AJ75" i="12"/>
  <c r="U36" i="25"/>
  <c r="AK16" i="25"/>
  <c r="I60" i="25"/>
  <c r="AH27" i="12"/>
  <c r="P45" i="25"/>
  <c r="V48" i="12"/>
  <c r="I42" i="12"/>
  <c r="AK13" i="25"/>
  <c r="AC37" i="12"/>
  <c r="Q45" i="25"/>
  <c r="AM62" i="12"/>
  <c r="I34" i="12"/>
  <c r="V35" i="25"/>
  <c r="G58" i="25"/>
  <c r="AN33" i="25"/>
  <c r="AM33" i="12"/>
  <c r="N56" i="25"/>
  <c r="L22" i="12"/>
  <c r="G36" i="12"/>
  <c r="V71" i="12"/>
  <c r="K23" i="25"/>
  <c r="V51" i="25"/>
  <c r="AN53" i="25"/>
  <c r="AE60" i="12"/>
  <c r="AN17" i="25"/>
  <c r="AA52" i="12"/>
  <c r="AK35" i="25"/>
  <c r="J57" i="12"/>
  <c r="Q46" i="25"/>
  <c r="AD11" i="25"/>
  <c r="J46" i="25"/>
  <c r="K49" i="12"/>
  <c r="H47" i="12"/>
  <c r="Y28" i="12"/>
  <c r="P71" i="12"/>
  <c r="S57" i="25"/>
  <c r="L53" i="12"/>
  <c r="M40" i="12"/>
  <c r="U20" i="25"/>
  <c r="W48" i="12"/>
  <c r="K48" i="12"/>
  <c r="AF25" i="25"/>
  <c r="AL14" i="25"/>
  <c r="AA22" i="12"/>
  <c r="Z37" i="25"/>
  <c r="R32" i="25"/>
  <c r="O26" i="25"/>
  <c r="AL70" i="12"/>
  <c r="AI68" i="12"/>
  <c r="M60" i="25"/>
  <c r="AE61" i="12"/>
  <c r="V67" i="12"/>
  <c r="P19" i="25"/>
  <c r="G37" i="25"/>
  <c r="AJ17" i="25"/>
  <c r="AA45" i="25"/>
  <c r="V39" i="12"/>
  <c r="S65" i="12"/>
  <c r="L23" i="12"/>
  <c r="M37" i="25"/>
  <c r="Y42" i="12"/>
  <c r="AC65" i="12"/>
  <c r="V13" i="12"/>
  <c r="AK37" i="12"/>
  <c r="W27" i="25"/>
  <c r="R72" i="12"/>
  <c r="T58" i="12"/>
  <c r="O45" i="25"/>
  <c r="G34" i="25"/>
  <c r="AA67" i="12"/>
  <c r="O23" i="25"/>
  <c r="X78" i="12"/>
  <c r="AL78" i="12"/>
  <c r="F78" i="12"/>
  <c r="H25" i="25"/>
  <c r="AI42" i="25"/>
  <c r="Q56" i="12"/>
  <c r="AG20" i="25"/>
  <c r="AA20" i="25"/>
  <c r="W36" i="12"/>
  <c r="AB78" i="12"/>
  <c r="V13" i="25"/>
  <c r="AG22" i="12"/>
  <c r="W60" i="25"/>
  <c r="AF27" i="25"/>
  <c r="AI65" i="12"/>
  <c r="W75" i="12"/>
  <c r="AG49" i="12"/>
  <c r="X59" i="12"/>
  <c r="S14" i="25"/>
  <c r="X67" i="12"/>
  <c r="K28" i="25"/>
  <c r="M35" i="12"/>
  <c r="R76" i="12"/>
  <c r="L52" i="12"/>
  <c r="W51" i="25"/>
  <c r="AM70" i="12"/>
  <c r="AI36" i="25"/>
  <c r="AI12" i="25"/>
  <c r="I17" i="25"/>
  <c r="L68" i="12"/>
  <c r="AC62" i="12"/>
  <c r="Z57" i="12"/>
  <c r="G53" i="12"/>
  <c r="Z28" i="25"/>
  <c r="Z77" i="12"/>
  <c r="S37" i="12"/>
  <c r="J24" i="12"/>
  <c r="AA42" i="12"/>
  <c r="AK17" i="25"/>
  <c r="N54" i="25"/>
  <c r="M77" i="12"/>
  <c r="AL66" i="12"/>
  <c r="H57" i="12"/>
  <c r="AK52" i="12"/>
  <c r="N36" i="25"/>
  <c r="AB46" i="25"/>
  <c r="I58" i="12"/>
  <c r="Y59" i="25"/>
  <c r="M17" i="12"/>
  <c r="L17" i="25"/>
  <c r="Z68" i="12"/>
  <c r="L65" i="12"/>
  <c r="AF13" i="25"/>
  <c r="G71" i="12"/>
  <c r="H31" i="25"/>
  <c r="H55" i="12"/>
  <c r="N55" i="12"/>
  <c r="U60" i="25"/>
  <c r="AM75" i="12"/>
  <c r="AL10" i="12"/>
  <c r="M63" i="25"/>
  <c r="AA52" i="25"/>
  <c r="AA13" i="25"/>
  <c r="U15" i="12"/>
  <c r="AJ63" i="12"/>
  <c r="AJ59" i="25"/>
  <c r="AK70" i="12"/>
  <c r="AD12" i="25"/>
  <c r="L49" i="25"/>
  <c r="N34" i="12"/>
  <c r="R26" i="12"/>
  <c r="J62" i="12"/>
  <c r="M39" i="12"/>
  <c r="AK60" i="25"/>
  <c r="AC18" i="25"/>
  <c r="L73" i="12"/>
  <c r="AL33" i="25"/>
  <c r="Z25" i="25"/>
  <c r="S32" i="25"/>
  <c r="AK34" i="25"/>
  <c r="I13" i="25"/>
  <c r="AF61" i="12"/>
  <c r="J60" i="25"/>
  <c r="X33" i="25"/>
  <c r="Z76" i="12"/>
  <c r="V23" i="12"/>
  <c r="W32" i="25"/>
  <c r="T17" i="25"/>
  <c r="K57" i="25"/>
  <c r="AF57" i="25"/>
  <c r="R48" i="12"/>
  <c r="P50" i="25"/>
  <c r="AC49" i="25"/>
  <c r="Y71" i="12"/>
  <c r="N36" i="12"/>
  <c r="X39" i="12"/>
  <c r="AF50" i="25"/>
  <c r="AF40" i="12"/>
  <c r="V65" i="12"/>
  <c r="T49" i="12"/>
  <c r="F41" i="12"/>
  <c r="H55" i="25"/>
  <c r="AD58" i="25"/>
  <c r="AL22" i="12"/>
  <c r="AB39" i="12"/>
  <c r="AM64" i="12"/>
  <c r="L78" i="12"/>
  <c r="AN71" i="12"/>
  <c r="AG34" i="12"/>
  <c r="AC11" i="25"/>
  <c r="AC53" i="25"/>
  <c r="Z21" i="25"/>
  <c r="AC35" i="12"/>
  <c r="G64" i="25"/>
  <c r="AD39" i="12"/>
  <c r="AC38" i="25"/>
  <c r="G50" i="12"/>
  <c r="AF70" i="12"/>
  <c r="AD50" i="12"/>
  <c r="AE24" i="12"/>
  <c r="AD24" i="12"/>
  <c r="AE66" i="12"/>
  <c r="Z38" i="25"/>
  <c r="Q58" i="25"/>
  <c r="AB10" i="12"/>
  <c r="AK26" i="25"/>
  <c r="Z26" i="25"/>
  <c r="U16" i="25"/>
  <c r="H50" i="12"/>
  <c r="S13" i="12"/>
  <c r="Z19" i="25"/>
  <c r="S11" i="25"/>
  <c r="AA11" i="25"/>
  <c r="AL65" i="12"/>
  <c r="AL59" i="12"/>
  <c r="AB26" i="12"/>
  <c r="AN11" i="25"/>
  <c r="AD63" i="25"/>
  <c r="AF34" i="25"/>
  <c r="W51" i="12"/>
  <c r="AM66" i="12"/>
  <c r="H16" i="25"/>
  <c r="AH38" i="25"/>
  <c r="P39" i="25"/>
  <c r="V36" i="25"/>
  <c r="F33" i="25"/>
  <c r="Q20" i="25"/>
  <c r="AK57" i="25"/>
  <c r="L33" i="25"/>
  <c r="N41" i="12"/>
  <c r="AH78" i="12"/>
  <c r="K47" i="12"/>
  <c r="W37" i="25"/>
  <c r="N64" i="12"/>
  <c r="R77" i="12"/>
  <c r="AH12" i="25"/>
  <c r="Y27" i="12"/>
  <c r="K44" i="25"/>
  <c r="Q31" i="25"/>
  <c r="P46" i="25"/>
  <c r="Q48" i="12"/>
  <c r="U76" i="12"/>
  <c r="X15" i="25"/>
  <c r="AD36" i="12"/>
  <c r="O65" i="12"/>
  <c r="K33" i="25"/>
  <c r="AA50" i="25"/>
  <c r="F52" i="25"/>
  <c r="AH26" i="12"/>
  <c r="T61" i="12"/>
  <c r="X17" i="12"/>
  <c r="X33" i="12"/>
  <c r="O70" i="12"/>
  <c r="AB22" i="12"/>
  <c r="AN38" i="12"/>
  <c r="Z23" i="25"/>
  <c r="P76" i="12"/>
  <c r="AK63" i="25"/>
  <c r="AC58" i="25"/>
  <c r="H61" i="12"/>
  <c r="N14" i="12"/>
  <c r="R39" i="25"/>
  <c r="Z49" i="12"/>
  <c r="AJ13" i="12"/>
  <c r="Y37" i="12"/>
  <c r="W47" i="12"/>
  <c r="R18" i="25"/>
  <c r="W53" i="25"/>
  <c r="AM32" i="25"/>
  <c r="U56" i="12"/>
  <c r="L25" i="25"/>
  <c r="J15" i="25"/>
  <c r="AG78" i="12"/>
  <c r="W72" i="12"/>
  <c r="Y17" i="25"/>
  <c r="AF56" i="25"/>
  <c r="W28" i="12"/>
  <c r="S56" i="12"/>
  <c r="Y23" i="12"/>
  <c r="F11" i="25"/>
  <c r="AA18" i="12"/>
  <c r="AH51" i="25"/>
  <c r="H71" i="12"/>
  <c r="O60" i="12"/>
  <c r="Z39" i="25"/>
  <c r="X36" i="12"/>
  <c r="Q42" i="12"/>
  <c r="X48" i="12"/>
  <c r="AL27" i="25"/>
  <c r="I55" i="12"/>
  <c r="V17" i="12"/>
  <c r="O52" i="12"/>
  <c r="J27" i="25"/>
  <c r="I25" i="25"/>
  <c r="AE22" i="12"/>
  <c r="W59" i="25"/>
  <c r="I45" i="25"/>
  <c r="AG52" i="12"/>
  <c r="F71" i="12"/>
  <c r="P26" i="12"/>
  <c r="Z48" i="12"/>
  <c r="O38" i="25"/>
  <c r="H19" i="25"/>
  <c r="AM68" i="12"/>
  <c r="AH31" i="25"/>
  <c r="O57" i="12"/>
  <c r="AL38" i="25"/>
  <c r="O18" i="12"/>
  <c r="Y32" i="25"/>
  <c r="T40" i="12"/>
  <c r="P13" i="25"/>
  <c r="AH46" i="25"/>
  <c r="AD18" i="25"/>
  <c r="X38" i="12"/>
  <c r="Y49" i="25"/>
  <c r="Y24" i="12"/>
  <c r="AL52" i="12"/>
  <c r="U78" i="12"/>
  <c r="Z60" i="25"/>
  <c r="AN64" i="12"/>
  <c r="O10" i="12"/>
  <c r="AL59" i="25"/>
  <c r="Q50" i="25"/>
  <c r="G57" i="12"/>
  <c r="AK53" i="25"/>
  <c r="AB13" i="25"/>
  <c r="P68" i="12"/>
  <c r="T27" i="25"/>
  <c r="P17" i="25"/>
  <c r="Y18" i="25"/>
  <c r="AJ61" i="12"/>
  <c r="V70" i="12"/>
  <c r="AB56" i="25"/>
  <c r="S23" i="12"/>
  <c r="W36" i="25"/>
  <c r="I28" i="25"/>
  <c r="L45" i="25"/>
  <c r="AC31" i="25"/>
  <c r="I57" i="25"/>
  <c r="AH52" i="12"/>
  <c r="H58" i="25"/>
  <c r="AI56" i="12"/>
  <c r="AK55" i="25"/>
  <c r="AE57" i="12"/>
  <c r="AJ18" i="25"/>
  <c r="R38" i="12"/>
  <c r="AM55" i="12"/>
  <c r="AM22" i="12"/>
  <c r="R64" i="12"/>
  <c r="R47" i="12"/>
  <c r="Q68" i="12"/>
  <c r="M26" i="25"/>
  <c r="AI27" i="12"/>
  <c r="Q63" i="12"/>
  <c r="S59" i="25"/>
  <c r="H65" i="12"/>
  <c r="AK61" i="12"/>
  <c r="Q75" i="12"/>
  <c r="Z58" i="12"/>
  <c r="T18" i="25"/>
  <c r="N67" i="12"/>
  <c r="U72" i="12"/>
  <c r="AI77" i="12"/>
  <c r="H50" i="25"/>
  <c r="K37" i="12"/>
  <c r="Y52" i="25"/>
  <c r="Z41" i="25"/>
  <c r="AC13" i="25"/>
  <c r="AC23" i="25"/>
  <c r="O27" i="25"/>
  <c r="H52" i="25"/>
  <c r="AG14" i="12"/>
  <c r="AD21" i="25"/>
  <c r="U48" i="12"/>
  <c r="S50" i="12"/>
  <c r="AB17" i="25"/>
  <c r="X20" i="25"/>
  <c r="AG33" i="12"/>
  <c r="U42" i="25"/>
  <c r="X47" i="12"/>
  <c r="O60" i="25"/>
  <c r="R44" i="25"/>
  <c r="AN13" i="25"/>
  <c r="S33" i="12"/>
  <c r="S61" i="12"/>
  <c r="AE55" i="12"/>
  <c r="P10" i="12"/>
  <c r="AB76" i="12"/>
  <c r="N49" i="12"/>
  <c r="Y50" i="25"/>
  <c r="AG51" i="25"/>
  <c r="J50" i="25"/>
  <c r="M43" i="25"/>
  <c r="W78" i="12"/>
  <c r="T51" i="25"/>
  <c r="AM56" i="25"/>
  <c r="R38" i="25"/>
  <c r="G64" i="12"/>
  <c r="F53" i="12"/>
  <c r="V37" i="12"/>
  <c r="O57" i="25"/>
  <c r="AE35" i="12"/>
  <c r="R50" i="12"/>
  <c r="K34" i="25"/>
  <c r="AB63" i="12"/>
  <c r="AD43" i="25"/>
  <c r="S48" i="12"/>
  <c r="F13" i="25"/>
  <c r="AL41" i="25"/>
  <c r="Y11" i="25"/>
  <c r="S58" i="12"/>
  <c r="G68" i="12"/>
  <c r="F14" i="12"/>
  <c r="V24" i="12"/>
  <c r="Y59" i="12"/>
  <c r="AI13" i="25"/>
  <c r="T15" i="25"/>
  <c r="Z28" i="12"/>
  <c r="L56" i="25"/>
  <c r="AE75" i="12"/>
  <c r="AE34" i="12"/>
  <c r="I10" i="12"/>
  <c r="H53" i="12"/>
  <c r="J14" i="12"/>
  <c r="N59" i="25"/>
  <c r="AL26" i="12"/>
  <c r="AB47" i="12"/>
  <c r="AE60" i="25"/>
  <c r="V23" i="25"/>
  <c r="I32" i="25"/>
  <c r="Z12" i="25"/>
  <c r="F65" i="12"/>
  <c r="H72" i="12"/>
  <c r="AH59" i="12"/>
  <c r="AE16" i="25"/>
  <c r="X36" i="25"/>
  <c r="AM41" i="12"/>
  <c r="AE26" i="12"/>
  <c r="AH60" i="25"/>
  <c r="W50" i="25"/>
  <c r="T26" i="12"/>
  <c r="AH68" i="12"/>
  <c r="W77" i="12"/>
  <c r="X28" i="12"/>
  <c r="N13" i="12"/>
  <c r="Y41" i="12"/>
  <c r="P36" i="25"/>
  <c r="AL39" i="25"/>
  <c r="AG35" i="25"/>
  <c r="AB23" i="25"/>
  <c r="AH41" i="12"/>
  <c r="AN78" i="12"/>
  <c r="AC39" i="12"/>
  <c r="AD54" i="25"/>
  <c r="L48" i="12"/>
  <c r="AA46" i="25"/>
  <c r="AK13" i="12"/>
  <c r="AF68" i="12"/>
  <c r="O35" i="12"/>
  <c r="U50" i="12"/>
  <c r="L53" i="25"/>
  <c r="AK50" i="12"/>
  <c r="AC64" i="25"/>
  <c r="M19" i="25"/>
  <c r="AN32" i="25"/>
  <c r="R36" i="25"/>
  <c r="N39" i="12"/>
  <c r="S46" i="25"/>
  <c r="Z36" i="12"/>
  <c r="Z18" i="12"/>
  <c r="P20" i="25"/>
  <c r="S52" i="12"/>
  <c r="F76" i="12"/>
  <c r="AA17" i="25"/>
  <c r="W15" i="25"/>
  <c r="AF49" i="12"/>
  <c r="W64" i="12"/>
  <c r="I38" i="12"/>
  <c r="V56" i="25"/>
  <c r="AG63" i="12"/>
  <c r="AA41" i="25"/>
  <c r="L56" i="12"/>
  <c r="R64" i="25"/>
  <c r="AM13" i="25"/>
  <c r="V36" i="12"/>
  <c r="I48" i="12"/>
  <c r="F14" i="25"/>
  <c r="AB51" i="25"/>
  <c r="AA37" i="25"/>
  <c r="AI14" i="12"/>
  <c r="S55" i="25"/>
  <c r="AN36" i="25"/>
  <c r="I15" i="25"/>
  <c r="AG54" i="25"/>
  <c r="G39" i="12"/>
  <c r="AG48" i="12"/>
  <c r="R63" i="12"/>
  <c r="Q42" i="25"/>
  <c r="T60" i="25"/>
  <c r="AA43" i="25"/>
  <c r="S51" i="12"/>
  <c r="I67" i="12"/>
  <c r="V39" i="25"/>
  <c r="AN56" i="25"/>
  <c r="AK49" i="12"/>
  <c r="AH43" i="12"/>
  <c r="AN15" i="12"/>
  <c r="Y36" i="25"/>
  <c r="V28" i="12"/>
  <c r="AN45" i="25"/>
  <c r="O34" i="12"/>
  <c r="J64" i="25"/>
  <c r="AM65" i="12"/>
  <c r="Y26" i="25"/>
  <c r="I36" i="12"/>
  <c r="AH50" i="25"/>
  <c r="AK27" i="12"/>
  <c r="AG33" i="25"/>
  <c r="F66" i="12"/>
  <c r="AL16" i="25"/>
  <c r="AM38" i="12"/>
  <c r="V27" i="12"/>
  <c r="T28" i="12"/>
  <c r="U63" i="25"/>
  <c r="H78" i="12"/>
  <c r="W49" i="12"/>
  <c r="AD36" i="25"/>
  <c r="W59" i="12"/>
  <c r="J47" i="12"/>
  <c r="V26" i="25"/>
  <c r="T59" i="25"/>
  <c r="H26" i="25"/>
  <c r="AJ38" i="25"/>
  <c r="K57" i="12"/>
  <c r="AL23" i="12"/>
  <c r="AE51" i="12"/>
  <c r="V31" i="25"/>
  <c r="Y37" i="25"/>
  <c r="G26" i="12"/>
  <c r="AB59" i="25"/>
  <c r="Q65" i="12"/>
  <c r="H32" i="25"/>
  <c r="AI23" i="12"/>
  <c r="M45" i="25"/>
  <c r="Q14" i="25"/>
  <c r="J40" i="12"/>
  <c r="J22" i="12"/>
  <c r="AB66" i="12"/>
  <c r="L34" i="12"/>
  <c r="V63" i="25"/>
  <c r="AC34" i="12"/>
  <c r="AF59" i="12"/>
  <c r="AD46" i="25"/>
  <c r="AE27" i="12"/>
  <c r="K36" i="25"/>
  <c r="X51" i="12"/>
  <c r="F37" i="25"/>
  <c r="AD35" i="25"/>
  <c r="AJ62" i="12"/>
  <c r="L38" i="12"/>
  <c r="F40" i="12"/>
  <c r="AJ24" i="12"/>
  <c r="Y73" i="12"/>
  <c r="K49" i="25"/>
  <c r="J26" i="25"/>
  <c r="N53" i="25"/>
  <c r="AC12" i="25"/>
  <c r="J36" i="25"/>
  <c r="O59" i="12"/>
  <c r="AE51" i="25"/>
  <c r="AD13" i="12"/>
  <c r="AC61" i="12"/>
  <c r="J12" i="25"/>
  <c r="Y25" i="25"/>
  <c r="S52" i="25"/>
  <c r="AM59" i="25"/>
  <c r="X41" i="25"/>
  <c r="AA63" i="12"/>
  <c r="AE15" i="12"/>
  <c r="AF16" i="25"/>
  <c r="Q15" i="25"/>
  <c r="O21" i="25"/>
  <c r="H62" i="12"/>
  <c r="AL60" i="25"/>
  <c r="AE58" i="12"/>
  <c r="AF43" i="12"/>
  <c r="W55" i="25"/>
  <c r="AG51" i="12"/>
  <c r="R59" i="12"/>
  <c r="AF38" i="12"/>
  <c r="AA38" i="25"/>
  <c r="AG10" i="12"/>
  <c r="S10" i="12"/>
  <c r="AD59" i="12"/>
  <c r="AF28" i="25"/>
  <c r="AH64" i="12"/>
  <c r="AN10" i="12"/>
  <c r="M25" i="25"/>
  <c r="N56" i="12"/>
  <c r="L35" i="12"/>
  <c r="G33" i="12"/>
  <c r="P27" i="12"/>
  <c r="AB77" i="12"/>
  <c r="X51" i="25"/>
  <c r="AK40" i="12"/>
  <c r="AI15" i="25"/>
  <c r="AM56" i="12"/>
  <c r="AM48" i="12"/>
  <c r="AD33" i="25"/>
  <c r="J28" i="25"/>
  <c r="Y45" i="25"/>
  <c r="AG59" i="25"/>
  <c r="X58" i="12"/>
  <c r="AD41" i="25"/>
  <c r="N65" i="12"/>
  <c r="X23" i="12"/>
  <c r="AD32" i="25"/>
  <c r="J23" i="12"/>
  <c r="AH28" i="25"/>
  <c r="AK43" i="25"/>
  <c r="G22" i="12"/>
  <c r="Y56" i="25"/>
  <c r="P39" i="12"/>
  <c r="AB34" i="25"/>
  <c r="AI13" i="12"/>
  <c r="AK22" i="12"/>
  <c r="T64" i="25"/>
  <c r="AI72" i="12"/>
  <c r="Y55" i="25"/>
  <c r="AB68" i="12"/>
  <c r="AA64" i="25"/>
  <c r="Z50" i="12"/>
  <c r="AC70" i="12"/>
  <c r="Y18" i="12"/>
  <c r="AK17" i="12"/>
  <c r="AN57" i="12"/>
  <c r="U61" i="12"/>
  <c r="AF53" i="25"/>
  <c r="AD20" i="25"/>
  <c r="AJ16" i="25"/>
  <c r="S15" i="25"/>
  <c r="AC68" i="12"/>
  <c r="AL13" i="25"/>
  <c r="AF37" i="12"/>
  <c r="G28" i="25"/>
  <c r="R11" i="25"/>
  <c r="AL52" i="25"/>
  <c r="AJ40" i="12"/>
  <c r="AE33" i="12"/>
  <c r="AI28" i="12"/>
  <c r="AI67" i="12"/>
  <c r="Q57" i="25"/>
  <c r="AK14" i="12"/>
  <c r="AJ26" i="12"/>
  <c r="N51" i="25"/>
  <c r="O64" i="12"/>
  <c r="AB57" i="12"/>
  <c r="O43" i="12"/>
  <c r="AK38" i="12"/>
  <c r="Z46" i="25"/>
  <c r="AN34" i="25"/>
  <c r="X19" i="25"/>
  <c r="M32" i="25"/>
  <c r="T24" i="12"/>
  <c r="AF49" i="25"/>
  <c r="U75" i="12"/>
  <c r="Y36" i="12"/>
  <c r="AE50" i="12"/>
  <c r="O52" i="25"/>
  <c r="Z72" i="12"/>
  <c r="V78" i="12"/>
  <c r="AL24" i="12"/>
  <c r="AN46" i="25"/>
  <c r="AB25" i="25"/>
  <c r="F50" i="25"/>
  <c r="R12" i="25"/>
  <c r="Q33" i="25"/>
  <c r="V55" i="25"/>
  <c r="AD55" i="25"/>
  <c r="Q56" i="25"/>
  <c r="S67" i="12"/>
  <c r="AG18" i="12"/>
  <c r="L59" i="12"/>
  <c r="W76" i="12"/>
  <c r="Q13" i="25"/>
  <c r="N12" i="25"/>
  <c r="Q38" i="25"/>
  <c r="Y34" i="25"/>
  <c r="P34" i="12"/>
  <c r="N21" i="25"/>
  <c r="G57" i="25"/>
  <c r="AA51" i="12"/>
  <c r="AH24" i="12"/>
  <c r="Z37" i="12"/>
  <c r="Q51" i="12"/>
  <c r="AA28" i="12"/>
  <c r="Q58" i="12"/>
  <c r="AI70" i="12"/>
  <c r="N33" i="12"/>
  <c r="V15" i="12"/>
  <c r="AE34" i="25"/>
  <c r="Q34" i="12"/>
  <c r="AE39" i="25"/>
  <c r="AD37" i="12"/>
  <c r="Q23" i="12"/>
  <c r="V60" i="25"/>
  <c r="AA35" i="25"/>
  <c r="AH49" i="12"/>
  <c r="T65" i="12"/>
  <c r="I22" i="12"/>
  <c r="AE42" i="25"/>
  <c r="R27" i="25"/>
  <c r="AL49" i="25"/>
  <c r="AH67" i="12"/>
  <c r="AF64" i="25"/>
  <c r="AG11" i="25"/>
  <c r="R26" i="25"/>
  <c r="N53" i="12"/>
  <c r="Z39" i="12"/>
  <c r="T71" i="12"/>
  <c r="Z54" i="25"/>
  <c r="U55" i="12"/>
  <c r="AK57" i="12"/>
  <c r="AH72" i="12"/>
  <c r="Y48" i="12"/>
  <c r="U24" i="12"/>
  <c r="V35" i="12"/>
  <c r="K66" i="12"/>
  <c r="M51" i="25"/>
  <c r="R25" i="25"/>
  <c r="M76" i="12"/>
  <c r="AF39" i="12"/>
  <c r="K54" i="25"/>
  <c r="T12" i="25"/>
  <c r="AB54" i="25"/>
  <c r="H40" i="12"/>
  <c r="X18" i="25"/>
  <c r="J10" i="12"/>
  <c r="Z49" i="25"/>
  <c r="J49" i="25"/>
  <c r="V75" i="12"/>
  <c r="T55" i="12"/>
  <c r="K37" i="25"/>
  <c r="G38" i="25"/>
  <c r="AL62" i="12"/>
  <c r="AH25" i="25"/>
  <c r="U26" i="25"/>
  <c r="AC63" i="25"/>
  <c r="J55" i="12"/>
  <c r="X12" i="25"/>
  <c r="Y33" i="12"/>
  <c r="G13" i="12"/>
  <c r="AM51" i="25"/>
  <c r="M65" i="12"/>
  <c r="AI66" i="12"/>
  <c r="AG58" i="25"/>
  <c r="O13" i="12"/>
  <c r="AG52" i="25"/>
  <c r="Q52" i="25"/>
  <c r="K50" i="25"/>
  <c r="AI11" i="25"/>
  <c r="AH36" i="12"/>
  <c r="Z47" i="12"/>
  <c r="AL72" i="12"/>
  <c r="AB35" i="12"/>
  <c r="AG12" i="25"/>
  <c r="AL28" i="25"/>
  <c r="U70" i="12"/>
  <c r="P59" i="25"/>
  <c r="AN61" i="12"/>
  <c r="AJ55" i="12"/>
  <c r="AE64" i="12"/>
  <c r="M57" i="25"/>
  <c r="P62" i="12"/>
  <c r="AA17" i="12"/>
  <c r="AC72" i="12"/>
  <c r="AG31" i="25"/>
  <c r="AM50" i="25"/>
  <c r="J70" i="12"/>
  <c r="AM42" i="25"/>
  <c r="AI42" i="12"/>
  <c r="N75" i="12"/>
  <c r="W18" i="25"/>
  <c r="U34" i="12"/>
  <c r="AK34" i="12"/>
  <c r="S75" i="12"/>
  <c r="AC71" i="12"/>
  <c r="M28" i="12"/>
  <c r="AM42" i="12"/>
  <c r="M53" i="12"/>
  <c r="AM50" i="12"/>
  <c r="AF21" i="25"/>
  <c r="G43" i="12"/>
  <c r="AG42" i="12"/>
  <c r="AH23" i="25"/>
  <c r="AC78" i="12"/>
  <c r="AG39" i="12"/>
  <c r="Q52" i="12"/>
  <c r="T19" i="25"/>
  <c r="X70" i="12"/>
  <c r="AK47" i="12"/>
  <c r="X37" i="12"/>
  <c r="AJ57" i="12"/>
  <c r="AI25" i="25"/>
  <c r="L41" i="12"/>
  <c r="T77" i="12"/>
  <c r="R24" i="12"/>
  <c r="O12" i="25"/>
  <c r="AF14" i="12"/>
  <c r="AF63" i="25"/>
  <c r="Z33" i="25"/>
  <c r="Q23" i="25"/>
  <c r="K42" i="25"/>
  <c r="AF75" i="12"/>
  <c r="AB52" i="12"/>
  <c r="I42" i="25"/>
  <c r="AN21" i="25"/>
  <c r="AC24" i="12"/>
  <c r="AG42" i="25"/>
  <c r="AK42" i="25"/>
  <c r="AJ26" i="25"/>
  <c r="M78" i="12"/>
  <c r="AA72" i="12"/>
  <c r="V37" i="25"/>
  <c r="L51" i="12"/>
  <c r="J17" i="12"/>
  <c r="P15" i="12"/>
  <c r="AB34" i="12"/>
  <c r="M22" i="12"/>
  <c r="G47" i="12"/>
  <c r="F16" i="25"/>
  <c r="G28" i="12"/>
  <c r="W41" i="25"/>
  <c r="O34" i="25"/>
  <c r="AJ28" i="25"/>
  <c r="V26" i="12"/>
  <c r="AF52" i="25"/>
  <c r="AB56" i="12"/>
  <c r="I14" i="25"/>
  <c r="O64" i="25"/>
  <c r="AK50" i="25"/>
  <c r="AA36" i="12"/>
  <c r="K75" i="12"/>
  <c r="T32" i="25"/>
  <c r="AD27" i="25"/>
  <c r="AE36" i="12"/>
  <c r="AC60" i="25"/>
  <c r="K16" i="25"/>
  <c r="I23" i="25"/>
  <c r="AF51" i="12"/>
  <c r="AI49" i="25"/>
  <c r="AL68" i="12"/>
  <c r="W24" i="12"/>
  <c r="AK48" i="12"/>
  <c r="AK31" i="25"/>
  <c r="M11" i="25"/>
  <c r="AA19" i="25"/>
  <c r="AI17" i="25"/>
  <c r="W17" i="25"/>
  <c r="AE52" i="25"/>
  <c r="Q18" i="25"/>
  <c r="AJ71" i="12"/>
  <c r="F28" i="12"/>
  <c r="AF60" i="25"/>
  <c r="K32" i="25"/>
  <c r="R39" i="12"/>
  <c r="P56" i="25"/>
  <c r="U35" i="25"/>
  <c r="AL37" i="25"/>
  <c r="L43" i="12"/>
  <c r="V32" i="25"/>
  <c r="V20" i="25"/>
  <c r="N64" i="25"/>
  <c r="AA73" i="12"/>
  <c r="T67" i="12"/>
  <c r="R21" i="25"/>
  <c r="AC36" i="25"/>
  <c r="H10" i="12"/>
  <c r="AL64" i="25"/>
  <c r="G59" i="25"/>
  <c r="T63" i="25"/>
  <c r="AB16" i="25"/>
  <c r="U60" i="12"/>
  <c r="AH51" i="12"/>
  <c r="AM72" i="12"/>
  <c r="Y20" i="25"/>
  <c r="AC35" i="25"/>
  <c r="J58" i="25"/>
  <c r="S25" i="25"/>
  <c r="U49" i="12"/>
  <c r="AE23" i="12"/>
  <c r="K52" i="12"/>
  <c r="W10" i="12"/>
  <c r="AJ41" i="12"/>
  <c r="U22" i="12"/>
  <c r="AB45" i="25"/>
  <c r="AH22" i="12"/>
  <c r="Q43" i="12"/>
  <c r="AA49" i="12"/>
  <c r="L34" i="25"/>
  <c r="I75" i="12"/>
  <c r="AM43" i="12"/>
  <c r="AC67" i="12"/>
  <c r="W70" i="12"/>
  <c r="N43" i="12"/>
  <c r="P27" i="25"/>
  <c r="AD53" i="25"/>
  <c r="AN60" i="25"/>
  <c r="J41" i="12"/>
  <c r="L14" i="25"/>
  <c r="AC10" i="12"/>
  <c r="AL41" i="12"/>
  <c r="AB62" i="12"/>
  <c r="M46" i="25"/>
  <c r="Z59" i="12"/>
  <c r="F44" i="25"/>
  <c r="R52" i="12"/>
  <c r="Z15" i="12"/>
  <c r="S68" i="12"/>
  <c r="AF18" i="12"/>
  <c r="V19" i="25"/>
  <c r="AB12" i="25"/>
  <c r="W52" i="12"/>
  <c r="F42" i="12"/>
  <c r="H22" i="12"/>
  <c r="AN63" i="12"/>
  <c r="Q14" i="12"/>
  <c r="V21" i="25"/>
  <c r="Z41" i="12"/>
  <c r="AA26" i="25"/>
  <c r="U11" i="25"/>
  <c r="K60" i="25"/>
  <c r="L18" i="12"/>
  <c r="N18" i="25"/>
  <c r="T25" i="25"/>
  <c r="AC42" i="25"/>
  <c r="AN62" i="12"/>
  <c r="M14" i="12"/>
  <c r="AD22" i="12"/>
  <c r="AB18" i="25"/>
  <c r="G65" i="12"/>
  <c r="AH62" i="12"/>
  <c r="P63" i="25"/>
  <c r="W43" i="25"/>
  <c r="P75" i="12"/>
  <c r="AN43" i="25"/>
  <c r="P57" i="12"/>
  <c r="AA41" i="12"/>
  <c r="F49" i="12"/>
  <c r="AI41" i="25"/>
  <c r="AM61" i="12"/>
  <c r="AI49" i="12"/>
  <c r="F55" i="12"/>
  <c r="O50" i="12"/>
  <c r="AG66" i="12"/>
  <c r="AB55" i="25"/>
  <c r="AJ66" i="12"/>
  <c r="AJ14" i="25"/>
  <c r="AB35" i="25"/>
  <c r="R40" i="12"/>
  <c r="AK71" i="12"/>
  <c r="R19" i="25"/>
  <c r="AA12" i="25"/>
  <c r="V47" i="12"/>
  <c r="AE71" i="12"/>
  <c r="AC77" i="12"/>
  <c r="I37" i="12"/>
  <c r="F26" i="25"/>
  <c r="N59" i="12"/>
  <c r="AG43" i="25"/>
  <c r="AD57" i="25"/>
  <c r="AL12" i="25"/>
  <c r="M21" i="25"/>
  <c r="T57" i="12"/>
  <c r="R59" i="25"/>
  <c r="L55" i="25"/>
  <c r="T37" i="12"/>
  <c r="G34" i="12"/>
  <c r="AC26" i="25"/>
  <c r="AN14" i="12"/>
  <c r="U33" i="12"/>
  <c r="J53" i="12"/>
  <c r="P55" i="12"/>
  <c r="J61" i="12"/>
  <c r="L11" i="25"/>
  <c r="S56" i="25"/>
  <c r="AH10" i="12"/>
  <c r="O36" i="12"/>
  <c r="W35" i="12"/>
  <c r="I50" i="25"/>
  <c r="P54" i="25"/>
  <c r="AA60" i="12"/>
  <c r="I17" i="12"/>
  <c r="W20" i="25"/>
  <c r="AB49" i="25"/>
  <c r="AA59" i="12"/>
  <c r="M59" i="25"/>
  <c r="J78" i="12"/>
  <c r="AI14" i="25"/>
  <c r="AB51" i="12"/>
  <c r="M54" i="25"/>
  <c r="S51" i="25"/>
  <c r="AG64" i="12"/>
  <c r="O51" i="25"/>
  <c r="X17" i="25"/>
  <c r="O56" i="12"/>
  <c r="AC41" i="12"/>
  <c r="K78" i="12"/>
  <c r="K15" i="25"/>
  <c r="G78" i="12"/>
  <c r="J25" i="25"/>
  <c r="AB14" i="12"/>
  <c r="M27" i="25"/>
  <c r="S73" i="12"/>
  <c r="X35" i="12"/>
  <c r="S43" i="25"/>
  <c r="L47" i="12"/>
  <c r="K28" i="12"/>
  <c r="I66" i="12"/>
  <c r="S53" i="25"/>
  <c r="P48" i="12"/>
  <c r="AI55" i="12"/>
  <c r="AH60" i="12"/>
  <c r="Y70" i="12"/>
  <c r="W57" i="25"/>
  <c r="Q33" i="12"/>
  <c r="G55" i="12"/>
  <c r="AM63" i="25"/>
  <c r="AC56" i="25"/>
  <c r="AE43" i="25"/>
  <c r="L51" i="25"/>
  <c r="Q21" i="25"/>
  <c r="K33" i="12"/>
  <c r="P51" i="25"/>
  <c r="R14" i="25"/>
  <c r="M75" i="12"/>
  <c r="S71" i="12"/>
  <c r="AD55" i="12"/>
  <c r="R53" i="12"/>
  <c r="AI10" i="12"/>
  <c r="AN23" i="12"/>
  <c r="T53" i="12"/>
  <c r="AD52" i="25"/>
  <c r="H26" i="12"/>
  <c r="AG25" i="25"/>
  <c r="L76" i="12"/>
  <c r="P35" i="25"/>
  <c r="AA50" i="12"/>
  <c r="M13" i="12"/>
  <c r="AE56" i="12"/>
  <c r="AN33" i="12"/>
  <c r="U39" i="12"/>
  <c r="AA60" i="25"/>
  <c r="R49" i="25"/>
  <c r="AN53" i="12"/>
  <c r="U46" i="25"/>
  <c r="P43" i="25"/>
  <c r="Q41" i="12"/>
  <c r="T50" i="25"/>
  <c r="J77" i="12"/>
  <c r="AF10" i="12"/>
  <c r="AH56" i="12"/>
  <c r="N31" i="25"/>
  <c r="V77" i="12"/>
  <c r="AA23" i="12"/>
  <c r="AL31" i="25"/>
  <c r="AJ68" i="12"/>
  <c r="N32" i="25"/>
  <c r="AL34" i="12"/>
  <c r="AI63" i="12"/>
  <c r="U51" i="25"/>
  <c r="AF72" i="12"/>
  <c r="G11" i="25"/>
  <c r="F37" i="12"/>
  <c r="AI57" i="12"/>
  <c r="AE56" i="25"/>
  <c r="AG17" i="25"/>
  <c r="AJ58" i="12"/>
  <c r="U58" i="25"/>
  <c r="Z70" i="12"/>
  <c r="AF15" i="25"/>
  <c r="K13" i="12"/>
  <c r="AI16" i="25"/>
  <c r="AB64" i="25"/>
  <c r="R60" i="12"/>
  <c r="U18" i="12"/>
  <c r="J18" i="25"/>
  <c r="G35" i="25"/>
  <c r="Q26" i="12"/>
  <c r="G53" i="25"/>
  <c r="AG57" i="12"/>
  <c r="N38" i="12"/>
  <c r="AA43" i="12"/>
  <c r="U57" i="25"/>
  <c r="AK39" i="12"/>
  <c r="AK75" i="12"/>
  <c r="W14" i="12"/>
  <c r="AH13" i="25"/>
  <c r="AC50" i="25"/>
  <c r="AJ64" i="12"/>
  <c r="AF43" i="25"/>
  <c r="X58" i="25"/>
  <c r="AL43" i="25"/>
  <c r="J43" i="25"/>
  <c r="AI52" i="12"/>
  <c r="AF23" i="12"/>
  <c r="M26" i="12"/>
  <c r="Z55" i="25"/>
  <c r="O26" i="12"/>
  <c r="AI71" i="12"/>
  <c r="AK41" i="12"/>
  <c r="AE38" i="12"/>
  <c r="AN59" i="25"/>
  <c r="G17" i="12"/>
  <c r="AA33" i="12"/>
  <c r="AJ33" i="25"/>
  <c r="AE39" i="12"/>
  <c r="AL14" i="12"/>
  <c r="M60" i="12"/>
  <c r="AA28" i="25"/>
  <c r="J36" i="12"/>
  <c r="AG23" i="25"/>
  <c r="AJ57" i="25"/>
  <c r="F45" i="25"/>
  <c r="AI17" i="12"/>
  <c r="Z67" i="12"/>
  <c r="AC18" i="12"/>
  <c r="F10" i="12"/>
  <c r="R58" i="25"/>
  <c r="AJ72" i="12"/>
  <c r="AI53" i="12"/>
  <c r="AF56" i="12"/>
  <c r="L15" i="12"/>
  <c r="N52" i="25"/>
  <c r="AM28" i="25"/>
  <c r="V49" i="25"/>
  <c r="AN13" i="12"/>
  <c r="O23" i="12"/>
  <c r="M41" i="12"/>
  <c r="AD17" i="12"/>
  <c r="AH64" i="25"/>
  <c r="F23" i="12"/>
  <c r="R33" i="25"/>
  <c r="AE37" i="12"/>
  <c r="AL25" i="25"/>
  <c r="I51" i="12"/>
  <c r="R42" i="25"/>
  <c r="P55" i="25"/>
  <c r="W23" i="25"/>
  <c r="V33" i="12"/>
  <c r="N39" i="25"/>
  <c r="O19" i="25"/>
  <c r="F15" i="25"/>
  <c r="AG60" i="25"/>
  <c r="T58" i="25"/>
  <c r="AI33" i="25"/>
  <c r="AD75" i="12"/>
  <c r="AC58" i="12"/>
  <c r="F51" i="25"/>
  <c r="X40" i="12"/>
  <c r="W23" i="12"/>
  <c r="AJ17" i="12"/>
  <c r="Y78" i="12"/>
  <c r="I47" i="12"/>
  <c r="J35" i="25"/>
  <c r="AJ12" i="25"/>
  <c r="L38" i="25"/>
  <c r="W67" i="12"/>
  <c r="AB13" i="12"/>
  <c r="AA63" i="25"/>
  <c r="L12" i="25"/>
  <c r="AG14" i="25"/>
  <c r="O46" i="25"/>
  <c r="P14" i="25"/>
  <c r="AK24" i="12"/>
  <c r="P38" i="25"/>
  <c r="AF38" i="25"/>
  <c r="S49" i="25"/>
  <c r="N20" i="25"/>
  <c r="P18" i="25"/>
  <c r="N26" i="25"/>
  <c r="AB15" i="12"/>
  <c r="AD26" i="25"/>
  <c r="S20" i="25"/>
  <c r="AE57" i="25"/>
  <c r="N55" i="25"/>
  <c r="T34" i="12"/>
  <c r="AC17" i="25"/>
  <c r="H59" i="25"/>
  <c r="G42" i="25"/>
  <c r="K77" i="12"/>
  <c r="AJ73" i="12"/>
  <c r="K11" i="25"/>
  <c r="O32" i="25"/>
  <c r="V64" i="25"/>
  <c r="S34" i="25"/>
  <c r="F36" i="25"/>
  <c r="AN52" i="12"/>
  <c r="AG46" i="25"/>
  <c r="AC59" i="25"/>
  <c r="H18" i="12"/>
  <c r="U32" i="25"/>
  <c r="F43" i="12"/>
  <c r="K58" i="25"/>
  <c r="AN67" i="12"/>
  <c r="AF55" i="12"/>
  <c r="AN75" i="12"/>
  <c r="N49" i="25"/>
  <c r="AA39" i="12"/>
  <c r="AA24" i="12"/>
  <c r="F58" i="12"/>
  <c r="AG77" i="12"/>
  <c r="G38" i="12"/>
  <c r="N72" i="12"/>
  <c r="AI19" i="25"/>
  <c r="AL42" i="12"/>
  <c r="W22" i="12"/>
  <c r="Z58" i="25"/>
  <c r="AB38" i="25"/>
  <c r="H34" i="12"/>
  <c r="G15" i="12"/>
  <c r="AE28" i="25"/>
  <c r="AG24" i="12"/>
  <c r="AM24" i="12"/>
  <c r="L70" i="12"/>
  <c r="AE14" i="12"/>
  <c r="T42" i="12"/>
  <c r="N23" i="12"/>
  <c r="N17" i="12"/>
  <c r="AC42" i="12"/>
  <c r="S66" i="12"/>
  <c r="G43" i="25"/>
  <c r="AE42" i="12"/>
  <c r="AD76" i="12"/>
  <c r="AH15" i="25"/>
  <c r="AC49" i="12"/>
  <c r="AH18" i="12"/>
  <c r="AJ13" i="25"/>
  <c r="AL15" i="25"/>
  <c r="G18" i="12"/>
  <c r="J37" i="25"/>
  <c r="AJ23" i="12"/>
  <c r="I68" i="12"/>
  <c r="AG57" i="25"/>
  <c r="AB72" i="12"/>
  <c r="AF73" i="12"/>
  <c r="AB65" i="12"/>
  <c r="G58" i="12"/>
  <c r="O58" i="25"/>
  <c r="AD60" i="12"/>
  <c r="AE19" i="25"/>
  <c r="AN65" i="12"/>
  <c r="AN58" i="25"/>
  <c r="U54" i="25"/>
  <c r="AI73" i="12"/>
  <c r="N51" i="12"/>
  <c r="T51" i="12"/>
  <c r="Y28" i="25"/>
  <c r="U14" i="25"/>
  <c r="AF12" i="25"/>
  <c r="AJ31" i="25"/>
  <c r="AA71" i="12"/>
  <c r="Z53" i="12"/>
  <c r="I26" i="12"/>
  <c r="AF19" i="25"/>
  <c r="AK36" i="12"/>
  <c r="J38" i="12"/>
  <c r="AL39" i="12"/>
  <c r="Y10" i="12"/>
  <c r="AF48" i="12"/>
  <c r="L75" i="12"/>
  <c r="M31" i="25"/>
  <c r="S76" i="12"/>
  <c r="AM40" i="12"/>
  <c r="X53" i="25"/>
  <c r="X60" i="25"/>
  <c r="Z56" i="25"/>
  <c r="AK59" i="25"/>
  <c r="R22" i="12"/>
  <c r="AB32" i="25"/>
  <c r="AA59" i="25"/>
  <c r="AK63" i="12"/>
  <c r="Y60" i="12"/>
  <c r="Y23" i="25"/>
  <c r="F28" i="25"/>
  <c r="R15" i="12"/>
  <c r="U43" i="25"/>
  <c r="K42" i="12"/>
  <c r="T46" i="25"/>
  <c r="AL13" i="12"/>
  <c r="F50" i="12"/>
  <c r="R60" i="25"/>
  <c r="F35" i="12"/>
  <c r="S26" i="25"/>
  <c r="L35" i="25"/>
  <c r="F21" i="25"/>
  <c r="S72" i="12"/>
  <c r="W33" i="25"/>
  <c r="H18" i="25"/>
  <c r="J11" i="25"/>
  <c r="O31" i="25"/>
  <c r="AI21" i="25"/>
  <c r="AA23" i="25"/>
  <c r="R73" i="12"/>
  <c r="I39" i="12"/>
  <c r="S28" i="12"/>
  <c r="Q10" i="12"/>
  <c r="AF27" i="12"/>
  <c r="AG65" i="12"/>
  <c r="V34" i="25"/>
  <c r="AB33" i="25"/>
  <c r="G31" i="25"/>
  <c r="F52" i="12"/>
  <c r="AM46" i="25"/>
  <c r="I34" i="25"/>
  <c r="W34" i="25"/>
  <c r="Z43" i="25"/>
  <c r="AE53" i="12"/>
  <c r="Z71" i="12"/>
  <c r="P28" i="12"/>
  <c r="J38" i="25"/>
  <c r="AK56" i="25"/>
  <c r="X60" i="12"/>
  <c r="J20" i="25"/>
  <c r="J26" i="12"/>
  <c r="J50" i="12"/>
  <c r="AN55" i="12"/>
  <c r="U31" i="25"/>
  <c r="W26" i="12"/>
  <c r="G42" i="12"/>
  <c r="P42" i="12"/>
  <c r="M16" i="25"/>
  <c r="AH49" i="25"/>
  <c r="AJ20" i="25"/>
  <c r="R16" i="25"/>
  <c r="AJ78" i="12"/>
  <c r="K52" i="25"/>
  <c r="AL53" i="12"/>
  <c r="AK58" i="25"/>
  <c r="AK45" i="25"/>
  <c r="Z23" i="12"/>
  <c r="G75" i="12"/>
  <c r="AF34" i="12"/>
  <c r="AK33" i="12"/>
  <c r="I64" i="12"/>
  <c r="K22" i="12"/>
  <c r="G27" i="12"/>
  <c r="M72" i="12"/>
  <c r="S35" i="25"/>
  <c r="AH45" i="25"/>
  <c r="Q67" i="12"/>
  <c r="AJ56" i="25"/>
  <c r="K31" i="25"/>
  <c r="K51" i="12"/>
  <c r="U14" i="12"/>
  <c r="K60" i="12"/>
  <c r="P58" i="25"/>
  <c r="AA14" i="25"/>
  <c r="T56" i="25"/>
  <c r="AE32" i="25"/>
  <c r="S58" i="25"/>
  <c r="AK35" i="12"/>
  <c r="AF41" i="12"/>
  <c r="L66" i="12"/>
  <c r="AI40" i="12"/>
  <c r="Q47" i="12"/>
  <c r="AK28" i="12"/>
  <c r="AM39" i="12"/>
  <c r="X25" i="25"/>
  <c r="AJ42" i="25"/>
  <c r="W27" i="12"/>
  <c r="P56" i="12"/>
  <c r="AG55" i="25"/>
  <c r="F53" i="25"/>
  <c r="P77" i="12"/>
  <c r="AG38" i="25"/>
  <c r="AM60" i="12"/>
  <c r="AA34" i="25"/>
  <c r="K34" i="12"/>
  <c r="AB75" i="12"/>
  <c r="K35" i="12"/>
  <c r="AL47" i="12"/>
  <c r="G14" i="12"/>
  <c r="AE25" i="25"/>
  <c r="AN77" i="12"/>
  <c r="L55" i="12"/>
  <c r="O58" i="12"/>
  <c r="AB73" i="12"/>
  <c r="W52" i="25"/>
  <c r="P23" i="25"/>
  <c r="X65" i="12"/>
  <c r="N15" i="12"/>
  <c r="O44" i="25"/>
  <c r="Y12" i="25"/>
  <c r="AM17" i="25"/>
  <c r="V63" i="12"/>
  <c r="U21" i="25"/>
  <c r="P43" i="12"/>
  <c r="R37" i="12"/>
  <c r="Q22" i="12"/>
  <c r="Z56" i="12"/>
  <c r="AG37" i="25"/>
  <c r="AL19" i="25"/>
  <c r="T13" i="12"/>
  <c r="Y52" i="12"/>
  <c r="V59" i="25"/>
  <c r="AI46" i="25"/>
  <c r="T43" i="12"/>
  <c r="M33" i="12"/>
  <c r="AE36" i="25"/>
  <c r="AE50" i="25"/>
  <c r="AC41" i="25"/>
  <c r="N61" i="12"/>
  <c r="AF63" i="12"/>
  <c r="X49" i="12"/>
  <c r="AI26" i="25"/>
  <c r="AJ36" i="25"/>
  <c r="O20" i="25"/>
  <c r="AE14" i="25"/>
  <c r="AC16" i="25"/>
  <c r="AG41" i="25"/>
  <c r="AC47" i="12"/>
  <c r="P78" i="12"/>
  <c r="Z31" i="25"/>
  <c r="M58" i="25"/>
  <c r="G41" i="12"/>
  <c r="AA27" i="12"/>
  <c r="AJ27" i="25"/>
  <c r="K20" i="25"/>
  <c r="AJ45" i="25"/>
  <c r="AD14" i="25"/>
  <c r="P72" i="12"/>
  <c r="S54" i="25"/>
  <c r="F63" i="12"/>
  <c r="AG28" i="25"/>
  <c r="AE27" i="25"/>
  <c r="AB41" i="12"/>
  <c r="AN64" i="25"/>
  <c r="AJ18" i="12"/>
  <c r="AN76" i="12"/>
  <c r="AK11" i="25"/>
  <c r="O16" i="25"/>
  <c r="AL57" i="25"/>
  <c r="AL71" i="12"/>
  <c r="AB42" i="12"/>
  <c r="S38" i="12"/>
  <c r="G51" i="25"/>
  <c r="F51" i="12"/>
  <c r="AJ63" i="25"/>
  <c r="U44" i="25"/>
  <c r="X45" i="25"/>
  <c r="AH40" i="12"/>
  <c r="W15" i="12"/>
  <c r="AK38" i="25"/>
  <c r="AD50" i="25"/>
  <c r="V55" i="12"/>
  <c r="R43" i="12"/>
  <c r="F36" i="12"/>
  <c r="AN15" i="25"/>
  <c r="S27" i="25"/>
  <c r="AJ33" i="12"/>
  <c r="G45" i="25"/>
  <c r="AM33" i="25"/>
  <c r="H68" i="12"/>
  <c r="X73" i="12"/>
  <c r="H76" i="12"/>
  <c r="AI51" i="12"/>
  <c r="N50" i="25"/>
  <c r="S22" i="12"/>
  <c r="H36" i="12"/>
  <c r="P36" i="12"/>
  <c r="AM35" i="12"/>
  <c r="Y40" i="12"/>
  <c r="AN41" i="12"/>
  <c r="AN26" i="12"/>
  <c r="AK23" i="25"/>
  <c r="AD48" i="12"/>
  <c r="T72" i="12"/>
  <c r="T64" i="12"/>
  <c r="AK41" i="25"/>
  <c r="J23" i="25"/>
  <c r="H57" i="25"/>
  <c r="AN57" i="25"/>
  <c r="H75" i="12"/>
  <c r="M52" i="12"/>
  <c r="G77" i="12"/>
  <c r="S23" i="25"/>
  <c r="W17" i="12"/>
  <c r="AC20" i="25"/>
  <c r="F31" i="25"/>
  <c r="T38" i="12"/>
  <c r="AD13" i="25"/>
  <c r="X26" i="12"/>
  <c r="N78" i="12"/>
  <c r="V66" i="12"/>
  <c r="W45" i="25"/>
  <c r="G44" i="25"/>
  <c r="AL27" i="12"/>
  <c r="AK51" i="12"/>
  <c r="U12" i="25"/>
  <c r="AL63" i="12"/>
  <c r="V59" i="12"/>
  <c r="P70" i="12"/>
  <c r="O71" i="12"/>
  <c r="F47" i="12"/>
  <c r="Y50" i="12"/>
  <c r="L54" i="25"/>
  <c r="G37" i="12"/>
  <c r="AK58" i="12"/>
  <c r="AL40" i="12"/>
  <c r="W38" i="25"/>
  <c r="AE28" i="12"/>
  <c r="AD68" i="12"/>
  <c r="AG39" i="25"/>
  <c r="AG61" i="12"/>
  <c r="AF65" i="12"/>
  <c r="AE26" i="25"/>
  <c r="M35" i="25"/>
  <c r="AM76" i="12"/>
  <c r="AM15" i="25"/>
  <c r="Z27" i="25"/>
  <c r="Y33" i="25"/>
  <c r="H58" i="12"/>
  <c r="S50" i="25"/>
  <c r="AN66" i="12"/>
  <c r="Y16" i="25"/>
  <c r="AC66" i="12"/>
  <c r="L17" i="12"/>
  <c r="Q49" i="12"/>
  <c r="G55" i="25"/>
  <c r="AM26" i="25"/>
  <c r="K26" i="12"/>
  <c r="Y43" i="25"/>
  <c r="I28" i="12"/>
  <c r="O37" i="25"/>
  <c r="M49" i="12"/>
  <c r="H51" i="25"/>
  <c r="AA55" i="25"/>
  <c r="N48" i="12"/>
  <c r="AB58" i="12"/>
  <c r="R13" i="12"/>
  <c r="AF62" i="12"/>
  <c r="AL23" i="25"/>
  <c r="X56" i="25"/>
  <c r="U33" i="25"/>
  <c r="AK52" i="25"/>
  <c r="O53" i="12"/>
  <c r="K13" i="25"/>
  <c r="AC52" i="25"/>
  <c r="R58" i="12"/>
  <c r="H15" i="25"/>
  <c r="AG76" i="12"/>
  <c r="V58" i="12"/>
  <c r="Z10" i="12"/>
  <c r="AM36" i="25"/>
  <c r="J33" i="25"/>
  <c r="L72" i="12"/>
  <c r="I19" i="25"/>
  <c r="AJ35" i="25"/>
  <c r="AC22" i="12"/>
  <c r="AC13" i="12"/>
  <c r="AL42" i="25"/>
  <c r="T52" i="25"/>
  <c r="U15" i="25"/>
  <c r="Z78" i="12"/>
  <c r="W68" i="12"/>
  <c r="H60" i="12"/>
  <c r="U42" i="12"/>
  <c r="AM47" i="12"/>
  <c r="J28" i="12"/>
  <c r="AN72" i="12"/>
  <c r="J15" i="12"/>
  <c r="P31" i="25"/>
  <c r="AA53" i="12"/>
  <c r="AE31" i="25"/>
  <c r="AC37" i="25"/>
  <c r="I54" i="25"/>
  <c r="I23" i="12"/>
  <c r="M17" i="25"/>
  <c r="AI18" i="25"/>
  <c r="S33" i="25"/>
  <c r="AM10" i="12"/>
  <c r="O40" i="12"/>
  <c r="Y34" i="12"/>
  <c r="Z17" i="12"/>
  <c r="AN27" i="12"/>
  <c r="L63" i="12"/>
  <c r="V68" i="12"/>
  <c r="F63" i="25"/>
  <c r="AH20" i="25"/>
  <c r="V14" i="25"/>
  <c r="L21" i="25"/>
  <c r="AD43" i="12"/>
  <c r="Q43" i="25"/>
  <c r="Z18" i="25"/>
  <c r="AL57" i="12"/>
  <c r="I35" i="25"/>
  <c r="Y65" i="12"/>
  <c r="V42" i="25"/>
  <c r="P65" i="12"/>
  <c r="P33" i="12"/>
  <c r="U38" i="12"/>
  <c r="G18" i="25"/>
  <c r="AF36" i="25"/>
  <c r="AA10" i="12"/>
  <c r="AJ59" i="12"/>
  <c r="K24" i="12"/>
  <c r="Y17" i="12"/>
  <c r="AF23" i="25"/>
  <c r="H73" i="12"/>
  <c r="AN50" i="12"/>
  <c r="I38" i="25"/>
  <c r="K27" i="25"/>
  <c r="AH63" i="12"/>
  <c r="Q76" i="12"/>
  <c r="AI35" i="25"/>
  <c r="AG62" i="12"/>
  <c r="X42" i="12"/>
  <c r="AM34" i="25"/>
  <c r="I56" i="12"/>
  <c r="H23" i="25"/>
  <c r="Y43" i="12"/>
  <c r="L10" i="12"/>
  <c r="AF26" i="25"/>
  <c r="U52" i="12"/>
  <c r="F59" i="25"/>
  <c r="AB18" i="12"/>
  <c r="W25" i="25"/>
  <c r="AD17" i="25"/>
  <c r="M64" i="25"/>
  <c r="S16" i="25"/>
  <c r="W54" i="25"/>
  <c r="W63" i="25"/>
  <c r="AA58" i="12"/>
  <c r="AL55" i="12"/>
  <c r="W39" i="12"/>
  <c r="AG60" i="12"/>
  <c r="H39" i="12"/>
  <c r="G25" i="25"/>
  <c r="AD56" i="25"/>
  <c r="L33" i="12"/>
  <c r="AD26" i="12"/>
  <c r="P58" i="12"/>
  <c r="Y67" i="12"/>
  <c r="G24" i="12"/>
  <c r="AF31" i="25"/>
  <c r="AL36" i="12"/>
  <c r="M61" i="12"/>
  <c r="M67" i="12"/>
  <c r="Y63" i="12"/>
  <c r="AB49" i="12"/>
  <c r="AN36" i="12"/>
  <c r="AL45" i="25"/>
  <c r="AN37" i="25"/>
  <c r="AI64" i="25"/>
  <c r="AC14" i="25"/>
  <c r="R41" i="12"/>
  <c r="AE72" i="12"/>
  <c r="Q59" i="25"/>
  <c r="G51" i="12"/>
  <c r="J63" i="12"/>
  <c r="H27" i="12"/>
  <c r="AB57" i="25"/>
  <c r="L18" i="25"/>
  <c r="Y39" i="12"/>
  <c r="F27" i="12"/>
  <c r="I13" i="12"/>
  <c r="V50" i="25"/>
  <c r="AM31" i="25"/>
  <c r="P60" i="12"/>
  <c r="Y57" i="12"/>
  <c r="AM14" i="25"/>
  <c r="N60" i="12"/>
  <c r="V49" i="12"/>
  <c r="F43" i="25"/>
  <c r="N40" i="12"/>
  <c r="P11" i="25"/>
  <c r="M18" i="12"/>
  <c r="AN28" i="25"/>
  <c r="H13" i="25"/>
  <c r="AC19" i="25"/>
  <c r="Y54" i="25"/>
  <c r="AD42" i="25"/>
  <c r="W14" i="25"/>
  <c r="AD51" i="25"/>
  <c r="V61" i="12"/>
  <c r="M59" i="12"/>
  <c r="V57" i="12"/>
  <c r="S78" i="12"/>
  <c r="V17" i="25"/>
  <c r="P67" i="12"/>
  <c r="V16" i="25"/>
  <c r="AC33" i="25"/>
  <c r="H56" i="12"/>
  <c r="J37" i="12"/>
  <c r="I26" i="25"/>
  <c r="AK49" i="25"/>
  <c r="AN17" i="12"/>
  <c r="O11" i="25"/>
  <c r="Z66" i="12"/>
  <c r="AE33" i="25"/>
  <c r="AI27" i="25"/>
  <c r="R17" i="25"/>
  <c r="U40" i="12"/>
  <c r="T68" i="12"/>
  <c r="G54" i="25"/>
  <c r="AG27" i="12"/>
  <c r="W13" i="25"/>
  <c r="Z61" i="12"/>
  <c r="F39" i="12"/>
  <c r="AE62" i="12"/>
  <c r="P12" i="25"/>
  <c r="Q35" i="25"/>
  <c r="AN18" i="25"/>
  <c r="AM28" i="12"/>
  <c r="M49" i="25"/>
  <c r="O37" i="12"/>
  <c r="AB41" i="25"/>
  <c r="AE41" i="25"/>
  <c r="AA40" i="12"/>
  <c r="AI43" i="25"/>
  <c r="G35" i="12"/>
  <c r="T62" i="12"/>
  <c r="AK15" i="12"/>
  <c r="AE37" i="25"/>
  <c r="M62" i="12"/>
  <c r="AL43" i="12"/>
  <c r="F35" i="25"/>
  <c r="T27" i="12"/>
  <c r="K18" i="12"/>
  <c r="I40" i="12"/>
  <c r="AG13" i="12"/>
  <c r="T66" i="12"/>
  <c r="H63" i="25"/>
  <c r="M71" i="12"/>
  <c r="X57" i="12"/>
  <c r="G56" i="12"/>
  <c r="AB53" i="25"/>
  <c r="N19" i="25"/>
  <c r="S47" i="12"/>
  <c r="V40" i="12"/>
  <c r="S17" i="12"/>
  <c r="AD10" i="12"/>
  <c r="I46" i="25"/>
  <c r="S13" i="25"/>
  <c r="AF17" i="25"/>
  <c r="AB21" i="25"/>
  <c r="BC112" i="4"/>
  <c r="R13" i="25"/>
  <c r="O15" i="12"/>
  <c r="Z13" i="12"/>
  <c r="I27" i="12"/>
  <c r="AE76" i="12"/>
  <c r="AH48" i="12"/>
  <c r="AD40" i="12"/>
  <c r="Q37" i="12"/>
  <c r="X37" i="25"/>
  <c r="U43" i="12"/>
  <c r="AC53" i="12"/>
  <c r="R52" i="25"/>
  <c r="N42" i="12"/>
  <c r="T34" i="25"/>
  <c r="I51" i="25"/>
  <c r="U28" i="12"/>
  <c r="F38" i="12"/>
  <c r="AF17" i="12"/>
  <c r="AK25" i="25"/>
  <c r="AM67" i="12"/>
  <c r="O68" i="12"/>
  <c r="AD14" i="12"/>
  <c r="AI39" i="25"/>
  <c r="M23" i="25"/>
  <c r="AG72" i="12"/>
  <c r="L62" i="12"/>
  <c r="X68" i="12"/>
  <c r="AK62" i="12"/>
  <c r="Q16" i="25"/>
  <c r="T49" i="25"/>
  <c r="Z60" i="12"/>
  <c r="AI60" i="25"/>
  <c r="AJ32" i="25"/>
  <c r="AA57" i="25"/>
  <c r="AB36" i="12"/>
  <c r="AM63" i="12"/>
  <c r="AB60" i="25"/>
  <c r="N77" i="12"/>
  <c r="AB14" i="25"/>
  <c r="K58" i="12"/>
  <c r="Y35" i="25"/>
  <c r="K19" i="25"/>
  <c r="AM36" i="12"/>
  <c r="AB71" i="12"/>
  <c r="AN39" i="12"/>
  <c r="AE73" i="12"/>
  <c r="P59" i="12"/>
  <c r="W33" i="12"/>
  <c r="AH54" i="25"/>
  <c r="Q59" i="12"/>
  <c r="X52" i="25"/>
  <c r="T35" i="12"/>
  <c r="AL58" i="12"/>
  <c r="Y15" i="12"/>
  <c r="AE18" i="12"/>
  <c r="I63" i="25"/>
  <c r="AD72" i="12"/>
  <c r="L50" i="12"/>
  <c r="N35" i="25"/>
  <c r="AF36" i="12"/>
  <c r="Y47" i="12"/>
  <c r="S36" i="25"/>
  <c r="AD39" i="25"/>
  <c r="AM35" i="25"/>
  <c r="AC56" i="12"/>
  <c r="U17" i="12"/>
  <c r="L26" i="25"/>
  <c r="F67" i="12"/>
  <c r="AA49" i="25"/>
  <c r="J35" i="12"/>
  <c r="N45" i="25"/>
  <c r="N28" i="25"/>
  <c r="T33" i="25"/>
  <c r="V10" i="12"/>
  <c r="T23" i="12"/>
  <c r="W58" i="25"/>
  <c r="P63" i="12"/>
  <c r="S21" i="25"/>
  <c r="N15" i="25"/>
  <c r="T59" i="12"/>
  <c r="N66" i="12"/>
  <c r="T47" i="12"/>
  <c r="V41" i="25"/>
  <c r="H36" i="25"/>
  <c r="AE40" i="12"/>
  <c r="AB39" i="25"/>
  <c r="Y61" i="12"/>
  <c r="O59" i="25"/>
  <c r="P23" i="12"/>
  <c r="X53" i="12"/>
  <c r="AK36" i="25"/>
  <c r="R45" i="25"/>
  <c r="X34" i="25"/>
  <c r="Z40" i="12"/>
  <c r="AH55" i="12"/>
  <c r="AE53" i="25"/>
  <c r="AH75" i="12"/>
  <c r="W55" i="12"/>
  <c r="AM16" i="25"/>
  <c r="U34" i="25"/>
  <c r="K73" i="12"/>
  <c r="AL32" i="25"/>
  <c r="V46" i="25"/>
  <c r="I41" i="12"/>
  <c r="U77" i="12"/>
  <c r="AN23" i="25"/>
  <c r="AH58" i="12"/>
  <c r="AC21" i="25"/>
  <c r="L23" i="25"/>
  <c r="AK20" i="25"/>
  <c r="K59" i="25"/>
  <c r="AG36" i="25"/>
  <c r="W13" i="12"/>
  <c r="I76" i="12"/>
  <c r="J39" i="12"/>
  <c r="U66" i="12"/>
  <c r="AH38" i="12"/>
  <c r="AI33" i="12"/>
  <c r="AJ43" i="25"/>
  <c r="V73" i="12"/>
  <c r="S26" i="12"/>
  <c r="AA64" i="12"/>
  <c r="AN18" i="12"/>
  <c r="M34" i="25"/>
  <c r="AH61" i="12"/>
  <c r="G26" i="25"/>
  <c r="S60" i="25"/>
  <c r="S45" i="25"/>
  <c r="G62" i="12"/>
  <c r="AM58" i="25"/>
  <c r="AH11" i="25"/>
  <c r="F12" i="25"/>
  <c r="N16" i="25"/>
  <c r="Q25" i="25"/>
  <c r="AM23" i="25"/>
  <c r="H64" i="12"/>
  <c r="T10" i="12"/>
  <c r="Q77" i="12"/>
  <c r="AC57" i="25"/>
  <c r="P35" i="12"/>
  <c r="K56" i="25"/>
  <c r="W43" i="12"/>
  <c r="H35" i="25"/>
  <c r="AA55" i="12"/>
  <c r="AA36" i="25"/>
  <c r="R35" i="12"/>
  <c r="AI48" i="12"/>
  <c r="AE52" i="12"/>
  <c r="K65" i="12"/>
  <c r="U37" i="12"/>
  <c r="Y13" i="25"/>
  <c r="I65" i="12"/>
  <c r="I59" i="25"/>
  <c r="Q12" i="25"/>
  <c r="M52" i="25"/>
  <c r="AH37" i="25"/>
  <c r="AA58" i="25"/>
  <c r="AN49" i="25"/>
  <c r="AD78" i="12"/>
  <c r="AG68" i="12"/>
  <c r="X11" i="25"/>
  <c r="G60" i="25"/>
  <c r="AD27" i="12"/>
  <c r="S42" i="25"/>
  <c r="W58" i="12"/>
  <c r="AK18" i="12"/>
  <c r="U36" i="12"/>
  <c r="R53" i="25"/>
  <c r="T33" i="12"/>
  <c r="X57" i="25"/>
  <c r="AJ54" i="25"/>
  <c r="AF11" i="25"/>
  <c r="S77" i="12"/>
  <c r="P28" i="25"/>
  <c r="V72" i="12"/>
  <c r="K39" i="12"/>
  <c r="Q64" i="25"/>
  <c r="R34" i="12"/>
  <c r="L40" i="12"/>
  <c r="G32" i="25"/>
  <c r="R42" i="12"/>
  <c r="AN38" i="25"/>
  <c r="AI34" i="25"/>
  <c r="AH65" i="12"/>
  <c r="AG70" i="12"/>
  <c r="AM41" i="25"/>
  <c r="M28" i="25"/>
  <c r="U59" i="12"/>
  <c r="I78" i="12"/>
  <c r="M64" i="12"/>
  <c r="J17" i="25"/>
  <c r="F56" i="25"/>
  <c r="R34" i="25"/>
  <c r="F17" i="25"/>
  <c r="AN26" i="25"/>
  <c r="AJ15" i="12"/>
  <c r="W42" i="25"/>
  <c r="F55" i="25"/>
  <c r="F73" i="12"/>
  <c r="O42" i="25"/>
  <c r="AB15" i="25"/>
  <c r="Y15" i="25"/>
  <c r="AI43" i="12"/>
  <c r="AE67" i="12"/>
  <c r="N60" i="25"/>
  <c r="W57" i="12"/>
  <c r="T52" i="12"/>
  <c r="U68" i="12"/>
  <c r="N57" i="25"/>
  <c r="Z16" i="25"/>
  <c r="J48" i="12"/>
  <c r="K38" i="12"/>
  <c r="AJ25" i="25"/>
  <c r="X75" i="12"/>
  <c r="Y13" i="12"/>
  <c r="J51" i="12"/>
  <c r="N25" i="25"/>
  <c r="AG45" i="25"/>
  <c r="N10" i="12"/>
  <c r="J51" i="25"/>
  <c r="AF51" i="25"/>
  <c r="AK26" i="12"/>
  <c r="AH37" i="12"/>
  <c r="V25" i="25"/>
  <c r="G40" i="12"/>
  <c r="T41" i="12"/>
  <c r="AJ35" i="12"/>
  <c r="AL20" i="25"/>
  <c r="AJ47" i="12"/>
  <c r="U67" i="12"/>
  <c r="AC26" i="12"/>
  <c r="AG41" i="12"/>
  <c r="P51" i="12"/>
  <c r="F20" i="25"/>
  <c r="L57" i="25"/>
  <c r="L59" i="25"/>
  <c r="AJ46" i="25"/>
  <c r="M63" i="12"/>
  <c r="Z14" i="12"/>
  <c r="F54" i="25"/>
  <c r="T28" i="25"/>
  <c r="V45" i="25"/>
  <c r="AI38" i="25"/>
  <c r="I49" i="12"/>
  <c r="AH17" i="25"/>
  <c r="U45" i="25"/>
  <c r="AJ56" i="12"/>
  <c r="AD18" i="12"/>
  <c r="T43" i="25"/>
  <c r="AG36" i="12"/>
  <c r="P15" i="25"/>
  <c r="R67" i="12"/>
  <c r="M53" i="25"/>
  <c r="AH42" i="25"/>
  <c r="V18" i="25"/>
  <c r="AI76" i="12"/>
  <c r="N22" i="12"/>
  <c r="W31" i="25"/>
  <c r="AI62" i="12"/>
  <c r="P42" i="25"/>
  <c r="H14" i="12"/>
  <c r="AN59" i="12"/>
  <c r="AB55" i="12"/>
  <c r="K61" i="12"/>
  <c r="AG16" i="25"/>
  <c r="K63" i="25"/>
  <c r="X23" i="25"/>
  <c r="L13" i="12"/>
  <c r="Y51" i="12"/>
  <c r="AD58" i="12"/>
  <c r="X71" i="12"/>
  <c r="J59" i="25"/>
  <c r="AL56" i="25"/>
  <c r="AA66" i="12"/>
  <c r="AB17" i="12"/>
  <c r="AE78" i="12"/>
  <c r="I33" i="25"/>
  <c r="F70" i="12"/>
  <c r="G61" i="12"/>
  <c r="V60" i="12"/>
  <c r="AG73" i="12"/>
  <c r="M47" i="12"/>
  <c r="U19" i="25"/>
  <c r="H12" i="25"/>
  <c r="AF42" i="12"/>
  <c r="N57" i="12"/>
  <c r="AD59" i="25"/>
  <c r="AI32" i="25"/>
  <c r="I56" i="25"/>
  <c r="I77" i="12"/>
  <c r="AM78" i="12"/>
  <c r="O50" i="25"/>
  <c r="L49" i="12"/>
  <c r="J18" i="12"/>
  <c r="AJ11" i="25"/>
  <c r="AM17" i="12"/>
  <c r="AI39" i="12"/>
  <c r="U38" i="25"/>
  <c r="AD71" i="12"/>
  <c r="U49" i="25"/>
  <c r="S17" i="25"/>
  <c r="AC50" i="12"/>
  <c r="AN12" i="25"/>
  <c r="AL46" i="25"/>
  <c r="AC27" i="12"/>
  <c r="V18" i="12"/>
  <c r="I61" i="12"/>
  <c r="AJ34" i="12"/>
  <c r="AJ41" i="25"/>
  <c r="R27" i="12"/>
  <c r="N14" i="25"/>
  <c r="J73" i="12"/>
  <c r="H52" i="12"/>
  <c r="U13" i="12"/>
  <c r="AE20" i="25"/>
  <c r="AF66" i="12"/>
  <c r="AK76" i="12"/>
  <c r="AI59" i="25"/>
  <c r="AM71" i="12"/>
  <c r="AA56" i="25"/>
  <c r="AM52" i="25"/>
  <c r="Y76" i="12"/>
  <c r="P64" i="25"/>
  <c r="O47" i="12"/>
  <c r="AG47" i="12"/>
  <c r="X61" i="12"/>
  <c r="AF60" i="12"/>
  <c r="M68" i="12"/>
  <c r="L58" i="12"/>
  <c r="Y42" i="25"/>
  <c r="AD66" i="12"/>
  <c r="T63" i="12"/>
  <c r="Z52" i="25"/>
  <c r="X46" i="25"/>
  <c r="AJ34" i="25"/>
  <c r="Y21" i="25"/>
  <c r="AF39" i="25"/>
  <c r="F18" i="25"/>
  <c r="I20" i="25"/>
  <c r="AK27" i="25"/>
  <c r="AJ49" i="25"/>
  <c r="AN42" i="25"/>
  <c r="Y14" i="12"/>
  <c r="X14" i="25"/>
  <c r="I58" i="25"/>
  <c r="P47" i="12"/>
  <c r="K71" i="12"/>
  <c r="AJ37" i="12"/>
  <c r="K41" i="12"/>
  <c r="U73" i="12"/>
  <c r="K10" i="12"/>
  <c r="R68" i="12"/>
  <c r="Z52" i="12"/>
  <c r="T42" i="25"/>
  <c r="AE46" i="25"/>
  <c r="S36" i="12"/>
  <c r="R23" i="25"/>
  <c r="K17" i="12"/>
  <c r="AG58" i="12"/>
  <c r="G12" i="25"/>
  <c r="Z34" i="25"/>
  <c r="AN56" i="12"/>
  <c r="I62" i="12"/>
  <c r="T39" i="12"/>
  <c r="L28" i="12"/>
  <c r="AG56" i="12"/>
  <c r="L71" i="12"/>
  <c r="AC54" i="25"/>
  <c r="AI59" i="12"/>
  <c r="S18" i="25"/>
  <c r="V53" i="25"/>
  <c r="V64" i="12"/>
  <c r="H33" i="12"/>
  <c r="O51" i="12"/>
  <c r="J33" i="12"/>
  <c r="K51" i="25"/>
  <c r="AA70" i="12"/>
  <c r="AH42" i="12"/>
  <c r="AK42" i="12"/>
  <c r="R57" i="25"/>
  <c r="S35" i="12"/>
  <c r="Z53" i="25"/>
  <c r="Z63" i="12"/>
  <c r="AF42" i="25"/>
  <c r="K15" i="12"/>
  <c r="M27" i="12"/>
  <c r="O55" i="25"/>
  <c r="I55" i="25"/>
  <c r="AA77" i="12"/>
  <c r="H59" i="12"/>
  <c r="AH36" i="25"/>
  <c r="AJ67" i="12"/>
  <c r="AB27" i="12"/>
  <c r="AJ51" i="12"/>
  <c r="W26" i="25"/>
  <c r="V62" i="12"/>
  <c r="L52" i="25"/>
  <c r="Y53" i="12"/>
  <c r="U17" i="25"/>
  <c r="Y46" i="25"/>
  <c r="U26" i="12"/>
  <c r="AI51" i="25"/>
  <c r="R61" i="12"/>
  <c r="N58" i="25"/>
  <c r="AD37" i="25"/>
  <c r="O17" i="12"/>
  <c r="X41" i="12"/>
  <c r="AG49" i="25"/>
  <c r="M37" i="12"/>
  <c r="AG50" i="12"/>
  <c r="AA76" i="12"/>
  <c r="P53" i="25"/>
  <c r="H17" i="12"/>
  <c r="N24" i="12"/>
  <c r="AC15" i="12"/>
  <c r="N46" i="25"/>
  <c r="AG13" i="25"/>
  <c r="J58" i="12"/>
  <c r="L60" i="12"/>
  <c r="Y57" i="25"/>
  <c r="I72" i="12"/>
  <c r="R49" i="12"/>
  <c r="AL75" i="12"/>
  <c r="AF37" i="25"/>
  <c r="W64" i="25"/>
  <c r="M55" i="12"/>
  <c r="L61" i="12"/>
  <c r="O78" i="12"/>
  <c r="AJ38" i="12"/>
  <c r="X76" i="12"/>
  <c r="AK66" i="12"/>
  <c r="AN28" i="12"/>
  <c r="AC43" i="12"/>
  <c r="Q39" i="25"/>
  <c r="M44" i="25"/>
  <c r="P37" i="12"/>
  <c r="X50" i="25"/>
  <c r="V53" i="12"/>
  <c r="P66" i="12"/>
  <c r="M42" i="25"/>
  <c r="Q11" i="25"/>
  <c r="AD70" i="12"/>
  <c r="AC25" i="25"/>
  <c r="AA54" i="25"/>
  <c r="R65" i="12"/>
  <c r="AN47" i="12"/>
  <c r="AG53" i="25"/>
  <c r="F23" i="25"/>
  <c r="AD64" i="25"/>
  <c r="U55" i="25"/>
  <c r="X13" i="25"/>
  <c r="AF58" i="25"/>
  <c r="AJ53" i="25"/>
  <c r="H60" i="25"/>
  <c r="I73" i="12"/>
  <c r="AK64" i="12"/>
  <c r="S28" i="25"/>
  <c r="H45" i="25"/>
  <c r="Q15" i="12"/>
  <c r="AK21" i="25"/>
  <c r="AB28" i="25"/>
  <c r="AE77" i="12"/>
  <c r="J45" i="25"/>
  <c r="W28" i="25"/>
  <c r="AL55" i="25"/>
  <c r="W63" i="12"/>
  <c r="AL77" i="12"/>
  <c r="AG19" i="25"/>
  <c r="I21" i="25"/>
  <c r="AE54" i="25"/>
  <c r="AA33" i="25"/>
  <c r="M20" i="25"/>
  <c r="Z65" i="12"/>
  <c r="AB61" i="12"/>
  <c r="AH35" i="25"/>
  <c r="F15" i="12"/>
  <c r="Q40" i="12"/>
  <c r="X77" i="12"/>
  <c r="AD51" i="12"/>
  <c r="AN31" i="25"/>
  <c r="AF15" i="12"/>
  <c r="AM59" i="12"/>
  <c r="AD60" i="25"/>
  <c r="P18" i="12"/>
  <c r="AD28" i="25"/>
  <c r="W40" i="12"/>
  <c r="K39" i="25"/>
  <c r="L13" i="25"/>
  <c r="G67" i="12"/>
  <c r="N63" i="25"/>
  <c r="K50" i="12"/>
  <c r="AK72" i="12"/>
  <c r="AE43" i="12"/>
  <c r="Q60" i="25"/>
  <c r="AJ27" i="12"/>
  <c r="P25" i="25"/>
  <c r="AD49" i="12"/>
  <c r="AK59" i="12"/>
  <c r="AK12" i="25"/>
  <c r="N62" i="12"/>
  <c r="K53" i="12"/>
  <c r="AM25" i="25"/>
  <c r="V51" i="12"/>
  <c r="K55" i="12"/>
  <c r="M15" i="12"/>
  <c r="AL49" i="12"/>
  <c r="I43" i="25"/>
  <c r="H17" i="25"/>
  <c r="AF14" i="25"/>
  <c r="L64" i="25"/>
  <c r="Z15" i="25"/>
  <c r="Q27" i="25"/>
  <c r="N23" i="25"/>
  <c r="AJ43" i="12"/>
  <c r="T44" i="25"/>
  <c r="S64" i="25"/>
  <c r="K35" i="25"/>
  <c r="T73" i="12"/>
  <c r="S55" i="12"/>
  <c r="K68" i="12"/>
  <c r="AH59" i="25"/>
  <c r="Y31" i="25"/>
  <c r="U63" i="12"/>
  <c r="AM37" i="12"/>
  <c r="J71" i="12"/>
  <c r="AD57" i="12"/>
  <c r="AH17" i="12"/>
  <c r="AE13" i="12"/>
  <c r="J34" i="12"/>
  <c r="V41" i="12"/>
  <c r="AN37" i="12"/>
  <c r="AD56" i="12"/>
  <c r="I18" i="25"/>
  <c r="U53" i="25"/>
  <c r="H63" i="12"/>
  <c r="AA51" i="25"/>
  <c r="V15" i="25"/>
  <c r="N35" i="12"/>
  <c r="M57" i="12"/>
  <c r="AM52" i="12"/>
  <c r="W41" i="12"/>
  <c r="G17" i="25"/>
  <c r="Z64" i="25"/>
  <c r="F72" i="12"/>
  <c r="AN70" i="12"/>
  <c r="V58" i="25"/>
  <c r="AF47" i="12"/>
  <c r="F48" i="12"/>
  <c r="AN52" i="25"/>
  <c r="K59" i="12"/>
  <c r="V42" i="12"/>
  <c r="X39" i="25"/>
  <c r="Y53" i="25"/>
  <c r="AM55" i="25"/>
  <c r="AL51" i="12"/>
  <c r="AJ50" i="25"/>
  <c r="AE41" i="12"/>
  <c r="Y64" i="25"/>
  <c r="R23" i="12"/>
  <c r="L63" i="25"/>
  <c r="AJ51" i="25"/>
  <c r="S18" i="12"/>
  <c r="T56" i="12"/>
  <c r="P50" i="12"/>
  <c r="AC36" i="12"/>
  <c r="AI58" i="12"/>
  <c r="S39" i="12"/>
  <c r="G73" i="12"/>
  <c r="AI60" i="12"/>
  <c r="H42" i="12"/>
  <c r="M10" i="12"/>
  <c r="J52" i="12"/>
  <c r="K14" i="25"/>
  <c r="Z51" i="25"/>
  <c r="Q27" i="12"/>
  <c r="U25" i="25"/>
  <c r="Y51" i="25"/>
  <c r="M50" i="25"/>
  <c r="AL36" i="25"/>
  <c r="L36" i="25"/>
  <c r="H34" i="25"/>
  <c r="U47" i="12"/>
  <c r="W49" i="25"/>
  <c r="AB26" i="25"/>
  <c r="M70" i="12"/>
  <c r="Q54" i="25"/>
  <c r="AA21" i="25"/>
  <c r="G76" i="12"/>
  <c r="I59" i="12"/>
  <c r="AC57" i="12"/>
  <c r="S60" i="12"/>
  <c r="U27" i="12"/>
  <c r="R56" i="12"/>
  <c r="R14" i="12"/>
  <c r="J44" i="25"/>
  <c r="AI37" i="12"/>
  <c r="V14" i="12"/>
  <c r="I39" i="25"/>
  <c r="Q35" i="12"/>
  <c r="H66" i="12"/>
  <c r="AH13" i="12"/>
  <c r="AD52" i="12"/>
  <c r="Y26" i="12"/>
  <c r="L28" i="25"/>
  <c r="AI58" i="25"/>
  <c r="S31" i="25"/>
  <c r="G23" i="12"/>
  <c r="L16" i="25"/>
  <c r="Z32" i="25"/>
  <c r="K25" i="25"/>
  <c r="G59" i="12"/>
  <c r="AM18" i="12"/>
  <c r="AA42" i="25"/>
  <c r="R50" i="25"/>
  <c r="AM13" i="12"/>
  <c r="AH66" i="12"/>
  <c r="J53" i="25"/>
  <c r="AA26" i="12"/>
  <c r="AA57" i="12"/>
  <c r="AB43" i="25"/>
  <c r="AN68" i="12"/>
  <c r="AF20" i="25"/>
  <c r="AK18" i="25"/>
  <c r="AF67" i="12"/>
  <c r="K76" i="12"/>
  <c r="AB64" i="12"/>
  <c r="AL35" i="12"/>
  <c r="F57" i="25"/>
  <c r="U56" i="25"/>
  <c r="G15" i="25"/>
  <c r="AN55" i="25"/>
  <c r="L39" i="25"/>
  <c r="Q64" i="12"/>
  <c r="S14" i="12"/>
  <c r="P57" i="25"/>
  <c r="AA47" i="12"/>
  <c r="AH14" i="25"/>
  <c r="AE11" i="25"/>
  <c r="Q13" i="12"/>
  <c r="M42" i="12"/>
  <c r="F46" i="25"/>
  <c r="X38" i="25"/>
  <c r="AB50" i="25"/>
  <c r="AM15" i="12"/>
  <c r="AL18" i="12"/>
  <c r="P32" i="25"/>
  <c r="Q34" i="25"/>
  <c r="Q70" i="12"/>
  <c r="AB11" i="25"/>
  <c r="T16" i="25"/>
  <c r="AE68" i="12"/>
  <c r="AG26" i="25"/>
  <c r="F60" i="12"/>
  <c r="AK77" i="12"/>
  <c r="Z59" i="25"/>
  <c r="AK23" i="12"/>
  <c r="T60" i="12"/>
  <c r="Q60" i="12"/>
  <c r="AI28" i="25"/>
  <c r="I57" i="12"/>
  <c r="AC40" i="12"/>
  <c r="AD35" i="12"/>
  <c r="AH57" i="25"/>
  <c r="AA62" i="12"/>
  <c r="W18" i="12"/>
  <c r="G10" i="12"/>
  <c r="AB38" i="12"/>
  <c r="J55" i="25"/>
  <c r="J54" i="25"/>
  <c r="Q73" i="12"/>
  <c r="H35" i="12"/>
  <c r="Z51" i="12"/>
  <c r="AI41" i="12"/>
  <c r="AJ60" i="12"/>
  <c r="AD28" i="12"/>
  <c r="N26" i="12"/>
  <c r="V52" i="25"/>
  <c r="F49" i="25"/>
  <c r="M50" i="12"/>
  <c r="U53" i="12"/>
  <c r="AH43" i="25"/>
  <c r="P22" i="12"/>
  <c r="O42" i="12"/>
  <c r="L20" i="25"/>
  <c r="Z35" i="25"/>
  <c r="AG32" i="25"/>
  <c r="Q57" i="12"/>
  <c r="AF45" i="25"/>
  <c r="H43" i="12"/>
  <c r="W66" i="12"/>
  <c r="AE49" i="25"/>
  <c r="F57" i="12"/>
  <c r="T78" i="12"/>
  <c r="AH52" i="25"/>
  <c r="X55" i="12"/>
  <c r="P49" i="25"/>
  <c r="H43" i="25"/>
  <c r="L14" i="12"/>
  <c r="AG23" i="12"/>
  <c r="AN43" i="12"/>
  <c r="P61" i="12"/>
  <c r="R10" i="12"/>
  <c r="F64" i="12"/>
  <c r="AE45" i="25"/>
  <c r="I63" i="12"/>
  <c r="Y58" i="12"/>
  <c r="N11" i="25"/>
  <c r="L46" i="25"/>
  <c r="R63" i="25"/>
  <c r="AA35" i="12"/>
  <c r="AA48" i="12"/>
  <c r="Q53" i="25"/>
  <c r="W34" i="12"/>
  <c r="AG28" i="12"/>
  <c r="L42" i="25"/>
  <c r="AJ39" i="25"/>
  <c r="T23" i="25"/>
  <c r="V33" i="25"/>
  <c r="X32" i="25"/>
  <c r="W12" i="25"/>
  <c r="AL61" i="12"/>
  <c r="V38" i="12"/>
  <c r="E56" i="25"/>
  <c r="AB31" i="12"/>
  <c r="E13" i="25"/>
  <c r="AL31" i="12"/>
  <c r="AG48" i="25"/>
  <c r="AL24" i="25"/>
  <c r="AM48" i="25"/>
  <c r="Y48" i="25"/>
  <c r="Y44" i="25"/>
  <c r="Y62" i="25"/>
  <c r="AK48" i="25"/>
  <c r="Q30" i="25"/>
  <c r="T12" i="12"/>
  <c r="AK30" i="25"/>
  <c r="AJ24" i="25"/>
  <c r="E57" i="25"/>
  <c r="I31" i="12"/>
  <c r="E44" i="25"/>
  <c r="J12" i="12"/>
  <c r="AG30" i="25"/>
  <c r="E38" i="25"/>
  <c r="AF21" i="12"/>
  <c r="E25" i="25"/>
  <c r="E33" i="25"/>
  <c r="AL12" i="12"/>
  <c r="AE10" i="25"/>
  <c r="E12" i="25"/>
  <c r="AI30" i="25"/>
  <c r="G21" i="12"/>
  <c r="Q21" i="12"/>
  <c r="Y31" i="12"/>
  <c r="G62" i="25"/>
  <c r="V21" i="12"/>
  <c r="O24" i="25"/>
  <c r="E36" i="12"/>
  <c r="Z30" i="25"/>
  <c r="T31" i="12"/>
  <c r="E59" i="12"/>
  <c r="H21" i="12"/>
  <c r="E61" i="12"/>
  <c r="F21" i="12"/>
  <c r="Z24" i="25"/>
  <c r="F30" i="25"/>
  <c r="E49" i="12"/>
  <c r="E22" i="12"/>
  <c r="AH62" i="25"/>
  <c r="U24" i="25"/>
  <c r="S62" i="25"/>
  <c r="Z12" i="12"/>
  <c r="P30" i="25"/>
  <c r="R48" i="25"/>
  <c r="J62" i="25"/>
  <c r="J61" i="25" s="1"/>
  <c r="E60" i="12"/>
  <c r="E24" i="12"/>
  <c r="W12" i="12"/>
  <c r="AK12" i="12"/>
  <c r="E48" i="12"/>
  <c r="E67" i="12"/>
  <c r="AJ44" i="25"/>
  <c r="AG21" i="12"/>
  <c r="AL21" i="12"/>
  <c r="M30" i="25"/>
  <c r="AA31" i="12"/>
  <c r="J31" i="12"/>
  <c r="X62" i="25"/>
  <c r="X61" i="25" s="1"/>
  <c r="G31" i="12"/>
  <c r="E27" i="25"/>
  <c r="AH21" i="12"/>
  <c r="T21" i="12"/>
  <c r="K30" i="25"/>
  <c r="K21" i="12"/>
  <c r="L31" i="12"/>
  <c r="E60" i="25"/>
  <c r="E15" i="12"/>
  <c r="N62" i="25"/>
  <c r="E43" i="25"/>
  <c r="E66" i="12"/>
  <c r="E18" i="25"/>
  <c r="AM30" i="25"/>
  <c r="E63" i="25"/>
  <c r="E58" i="25"/>
  <c r="AM24" i="25"/>
  <c r="F12" i="12"/>
  <c r="Z10" i="25"/>
  <c r="I24" i="25"/>
  <c r="AC24" i="25"/>
  <c r="E75" i="12"/>
  <c r="AJ31" i="12"/>
  <c r="E26" i="25"/>
  <c r="E55" i="12"/>
  <c r="AC44" i="25"/>
  <c r="AC40" i="25" s="1"/>
  <c r="L24" i="25"/>
  <c r="E56" i="12"/>
  <c r="AB48" i="25"/>
  <c r="E28" i="12"/>
  <c r="E49" i="25"/>
  <c r="AK44" i="25"/>
  <c r="Y21" i="12"/>
  <c r="E34" i="12"/>
  <c r="AB30" i="25"/>
  <c r="AL44" i="25"/>
  <c r="F10" i="25"/>
  <c r="F9" i="25" s="1"/>
  <c r="Z62" i="25"/>
  <c r="Z61" i="25" s="1"/>
  <c r="E15" i="25"/>
  <c r="G12" i="12"/>
  <c r="Z44" i="25"/>
  <c r="Z40" i="25" s="1"/>
  <c r="AL30" i="25"/>
  <c r="AN48" i="25"/>
  <c r="Y12" i="12"/>
  <c r="E63" i="12"/>
  <c r="R24" i="25"/>
  <c r="AD10" i="25"/>
  <c r="T30" i="25"/>
  <c r="E10" i="12"/>
  <c r="AN30" i="25"/>
  <c r="Z21" i="12"/>
  <c r="O30" i="25"/>
  <c r="I21" i="12"/>
  <c r="H10" i="25"/>
  <c r="H9" i="25" s="1"/>
  <c r="S48" i="25"/>
  <c r="P62" i="25"/>
  <c r="M24" i="25"/>
  <c r="AA24" i="25"/>
  <c r="V24" i="25"/>
  <c r="E37" i="25"/>
  <c r="AF12" i="12"/>
  <c r="E52" i="25"/>
  <c r="O62" i="25"/>
  <c r="O61" i="25" s="1"/>
  <c r="AI44" i="25"/>
  <c r="AG44" i="25"/>
  <c r="P31" i="12"/>
  <c r="S21" i="12"/>
  <c r="AD21" i="12"/>
  <c r="F62" i="25"/>
  <c r="F48" i="25"/>
  <c r="P12" i="12"/>
  <c r="T41" i="25"/>
  <c r="E59" i="25"/>
  <c r="E39" i="12"/>
  <c r="U31" i="12"/>
  <c r="AN31" i="12"/>
  <c r="AG62" i="25"/>
  <c r="AG61" i="25" s="1"/>
  <c r="R30" i="25"/>
  <c r="O41" i="25"/>
  <c r="E51" i="25"/>
  <c r="K31" i="12"/>
  <c r="Z48" i="25"/>
  <c r="AM62" i="25"/>
  <c r="H12" i="12"/>
  <c r="Q62" i="25"/>
  <c r="AF62" i="25"/>
  <c r="AF61" i="25" s="1"/>
  <c r="AB44" i="25"/>
  <c r="E50" i="12"/>
  <c r="P24" i="25"/>
  <c r="E35" i="12"/>
  <c r="L41" i="25"/>
  <c r="L21" i="12"/>
  <c r="E28" i="25"/>
  <c r="O21" i="12"/>
  <c r="Q24" i="25"/>
  <c r="K12" i="12"/>
  <c r="I62" i="25"/>
  <c r="I61" i="25" s="1"/>
  <c r="AK62" i="25"/>
  <c r="AK61" i="25" s="1"/>
  <c r="AG24" i="25"/>
  <c r="H41" i="25"/>
  <c r="E64" i="25"/>
  <c r="AF30" i="25"/>
  <c r="E57" i="12"/>
  <c r="X12" i="12"/>
  <c r="X8" i="12" s="1"/>
  <c r="AF44" i="25"/>
  <c r="E54" i="25"/>
  <c r="E55" i="25"/>
  <c r="M21" i="12"/>
  <c r="AH31" i="12"/>
  <c r="F41" i="25"/>
  <c r="E26" i="12"/>
  <c r="M48" i="25"/>
  <c r="S24" i="25"/>
  <c r="E53" i="12"/>
  <c r="T48" i="25"/>
  <c r="O31" i="12"/>
  <c r="E23" i="25"/>
  <c r="E14" i="25"/>
  <c r="AC62" i="25"/>
  <c r="E73" i="12"/>
  <c r="W48" i="25"/>
  <c r="AD48" i="25"/>
  <c r="M41" i="25"/>
  <c r="R12" i="12"/>
  <c r="AH30" i="25"/>
  <c r="E47" i="12"/>
  <c r="G10" i="25"/>
  <c r="E35" i="25"/>
  <c r="R62" i="25"/>
  <c r="N31" i="12"/>
  <c r="X10" i="25"/>
  <c r="L62" i="25"/>
  <c r="AK24" i="25"/>
  <c r="AF24" i="25"/>
  <c r="AE62" i="25"/>
  <c r="AE61" i="25" s="1"/>
  <c r="E20" i="25"/>
  <c r="AJ30" i="25"/>
  <c r="J41" i="25"/>
  <c r="J21" i="12"/>
  <c r="E50" i="25"/>
  <c r="AI48" i="25"/>
  <c r="X30" i="25"/>
  <c r="AC30" i="25"/>
  <c r="AI62" i="25"/>
  <c r="AI61" i="25" s="1"/>
  <c r="E58" i="12"/>
  <c r="E38" i="12"/>
  <c r="AM44" i="25"/>
  <c r="AD24" i="25"/>
  <c r="AE21" i="12"/>
  <c r="J30" i="25"/>
  <c r="E71" i="12"/>
  <c r="U12" i="12"/>
  <c r="I41" i="25"/>
  <c r="O48" i="25"/>
  <c r="E64" i="12"/>
  <c r="V62" i="25"/>
  <c r="L30" i="25"/>
  <c r="AE31" i="12"/>
  <c r="G48" i="25"/>
  <c r="E68" i="12"/>
  <c r="AD44" i="25"/>
  <c r="AD40" i="25" s="1"/>
  <c r="E36" i="25"/>
  <c r="AN21" i="12"/>
  <c r="AD30" i="25"/>
  <c r="E78" i="12"/>
  <c r="E77" i="12"/>
  <c r="AI31" i="12"/>
  <c r="E42" i="12"/>
  <c r="X21" i="12"/>
  <c r="AI24" i="25"/>
  <c r="AE12" i="12"/>
  <c r="AA30" i="25"/>
  <c r="R21" i="12"/>
  <c r="E62" i="12"/>
  <c r="O12" i="12"/>
  <c r="U48" i="25"/>
  <c r="V12" i="12"/>
  <c r="AL10" i="25"/>
  <c r="AL9" i="25" s="1"/>
  <c r="U21" i="12"/>
  <c r="J10" i="25"/>
  <c r="U10" i="25"/>
  <c r="AN24" i="25"/>
  <c r="Y10" i="25"/>
  <c r="Y9" i="25" s="1"/>
  <c r="AK10" i="25"/>
  <c r="E17" i="12"/>
  <c r="S30" i="25"/>
  <c r="W31" i="12"/>
  <c r="AL62" i="25"/>
  <c r="AL61" i="25" s="1"/>
  <c r="E14" i="12"/>
  <c r="G41" i="25"/>
  <c r="AN62" i="25"/>
  <c r="AN61" i="25" s="1"/>
  <c r="AA12" i="12"/>
  <c r="I12" i="12"/>
  <c r="R31" i="12"/>
  <c r="AC12" i="12"/>
  <c r="E51" i="12"/>
  <c r="V31" i="12"/>
  <c r="K62" i="25"/>
  <c r="W21" i="12"/>
  <c r="S41" i="25"/>
  <c r="S12" i="12"/>
  <c r="E19" i="25"/>
  <c r="P41" i="25"/>
  <c r="P21" i="12"/>
  <c r="K48" i="25"/>
  <c r="U41" i="25"/>
  <c r="E34" i="25"/>
  <c r="Q12" i="12"/>
  <c r="E76" i="12"/>
  <c r="N12" i="12"/>
  <c r="E40" i="12"/>
  <c r="AJ62" i="25"/>
  <c r="AE44" i="25"/>
  <c r="E42" i="25"/>
  <c r="AD31" i="12"/>
  <c r="AM12" i="12"/>
  <c r="U62" i="25"/>
  <c r="U61" i="25" s="1"/>
  <c r="Z31" i="12"/>
  <c r="Y24" i="25"/>
  <c r="V48" i="25"/>
  <c r="AC48" i="25"/>
  <c r="E41" i="12"/>
  <c r="V30" i="25"/>
  <c r="E53" i="25"/>
  <c r="G24" i="25"/>
  <c r="E32" i="25"/>
  <c r="E17" i="25"/>
  <c r="AF48" i="25"/>
  <c r="E23" i="12"/>
  <c r="AA21" i="12"/>
  <c r="E37" i="12"/>
  <c r="AI21" i="12"/>
  <c r="E46" i="25"/>
  <c r="AF10" i="25"/>
  <c r="E52" i="12"/>
  <c r="AB12" i="12"/>
  <c r="AA44" i="25"/>
  <c r="AA40" i="25" s="1"/>
  <c r="E70" i="12"/>
  <c r="L48" i="25"/>
  <c r="AD12" i="12"/>
  <c r="K41" i="25"/>
  <c r="M62" i="25"/>
  <c r="J48" i="25"/>
  <c r="K24" i="25"/>
  <c r="I48" i="25"/>
  <c r="AK31" i="12"/>
  <c r="N48" i="25"/>
  <c r="H30" i="25"/>
  <c r="K10" i="25"/>
  <c r="H62" i="25"/>
  <c r="AA48" i="25"/>
  <c r="Q10" i="25"/>
  <c r="AI12" i="12"/>
  <c r="W24" i="25"/>
  <c r="AF31" i="12"/>
  <c r="AC21" i="12"/>
  <c r="M31" i="12"/>
  <c r="AE24" i="25"/>
  <c r="AC10" i="25"/>
  <c r="AC9" i="25" s="1"/>
  <c r="N10" i="25"/>
  <c r="AB21" i="12"/>
  <c r="E16" i="25"/>
  <c r="R111" i="4"/>
  <c r="R113" i="4"/>
  <c r="U4" i="3"/>
  <c r="R110" i="4"/>
  <c r="R112" i="4"/>
  <c r="K27" i="29"/>
  <c r="AD27" i="29"/>
  <c r="AE27" i="29"/>
  <c r="AE30" i="25"/>
  <c r="E75" i="29"/>
  <c r="BD113" i="4"/>
  <c r="BD111" i="4"/>
  <c r="BH4" i="3"/>
  <c r="AB75" i="29"/>
  <c r="Q75" i="29"/>
  <c r="BD112" i="4"/>
  <c r="BD110" i="4"/>
  <c r="P75" i="29"/>
  <c r="W75" i="29"/>
  <c r="M75" i="29"/>
  <c r="AE75" i="29"/>
  <c r="W113" i="4"/>
  <c r="Z4" i="3"/>
  <c r="W112" i="4"/>
  <c r="W111" i="4"/>
  <c r="W110" i="4"/>
  <c r="H34" i="29"/>
  <c r="S38" i="29"/>
  <c r="J38" i="29"/>
  <c r="AA113" i="4"/>
  <c r="K38" i="29"/>
  <c r="AA112" i="4"/>
  <c r="X38" i="29"/>
  <c r="AD38" i="29"/>
  <c r="H38" i="29"/>
  <c r="AA111" i="4"/>
  <c r="V38" i="29"/>
  <c r="AC38" i="29"/>
  <c r="M38" i="29"/>
  <c r="I38" i="29"/>
  <c r="G38" i="29"/>
  <c r="U38" i="29"/>
  <c r="AD4" i="3"/>
  <c r="AL38" i="29"/>
  <c r="Y38" i="29"/>
  <c r="W38" i="29"/>
  <c r="O38" i="29"/>
  <c r="L38" i="29"/>
  <c r="AM38" i="29"/>
  <c r="AA110" i="4"/>
  <c r="AJ38" i="29"/>
  <c r="AI38" i="29"/>
  <c r="AN38" i="29"/>
  <c r="T38" i="29"/>
  <c r="AG38" i="29"/>
  <c r="F38" i="29"/>
  <c r="AE38" i="29"/>
  <c r="AB38" i="29"/>
  <c r="AK38" i="29"/>
  <c r="P38" i="29"/>
  <c r="Q38" i="29"/>
  <c r="AF38" i="29"/>
  <c r="AA38" i="29"/>
  <c r="Z38" i="29"/>
  <c r="AH38" i="29"/>
  <c r="N38" i="29"/>
  <c r="R38" i="29"/>
  <c r="AJ4" i="3"/>
  <c r="AG113" i="4"/>
  <c r="AG111" i="4"/>
  <c r="AG112" i="4"/>
  <c r="AG110" i="4"/>
  <c r="AZ110" i="4"/>
  <c r="AZ111" i="4"/>
  <c r="AL71" i="29"/>
  <c r="K71" i="29"/>
  <c r="Q71" i="29"/>
  <c r="AH71" i="29"/>
  <c r="R71" i="29"/>
  <c r="AB71" i="29"/>
  <c r="I71" i="29"/>
  <c r="AF71" i="29"/>
  <c r="AZ112" i="4"/>
  <c r="BD4" i="3"/>
  <c r="AZ113" i="4"/>
  <c r="L71" i="29"/>
  <c r="W16" i="29"/>
  <c r="AL16" i="29"/>
  <c r="X14" i="129"/>
  <c r="AA16" i="29"/>
  <c r="X16" i="29"/>
  <c r="J16" i="29"/>
  <c r="AE16" i="29"/>
  <c r="P16" i="29"/>
  <c r="Q16" i="29"/>
  <c r="AC14" i="129"/>
  <c r="N16" i="29"/>
  <c r="AD14" i="129"/>
  <c r="AG14" i="129"/>
  <c r="K14" i="129"/>
  <c r="E9" i="146" s="1"/>
  <c r="T14" i="129"/>
  <c r="E18" i="146" s="1"/>
  <c r="G14" i="129"/>
  <c r="E5" i="146" s="1"/>
  <c r="T16" i="29"/>
  <c r="AD16" i="29"/>
  <c r="V16" i="29"/>
  <c r="AF14" i="129"/>
  <c r="AI16" i="29"/>
  <c r="R16" i="29"/>
  <c r="AM16" i="29"/>
  <c r="AM14" i="129"/>
  <c r="AG16" i="29"/>
  <c r="AN16" i="29"/>
  <c r="S16" i="29"/>
  <c r="U14" i="129"/>
  <c r="AA14" i="129"/>
  <c r="F16" i="29"/>
  <c r="L16" i="29"/>
  <c r="AB14" i="129"/>
  <c r="V14" i="129"/>
  <c r="AK14" i="129"/>
  <c r="U16" i="29"/>
  <c r="AC16" i="29"/>
  <c r="AB16" i="29"/>
  <c r="AF16" i="29"/>
  <c r="AL14" i="129"/>
  <c r="I111" i="4"/>
  <c r="K16" i="29"/>
  <c r="I112" i="4"/>
  <c r="AK16" i="29"/>
  <c r="I110" i="4"/>
  <c r="AN14" i="129"/>
  <c r="AH16" i="29"/>
  <c r="I16" i="29"/>
  <c r="W14" i="129"/>
  <c r="M16" i="29"/>
  <c r="AE14" i="129"/>
  <c r="Y16" i="29"/>
  <c r="Z14" i="129"/>
  <c r="L4" i="3"/>
  <c r="AH14" i="129"/>
  <c r="Z16" i="29"/>
  <c r="O16" i="29"/>
  <c r="AJ14" i="129"/>
  <c r="AJ16" i="29"/>
  <c r="Y14" i="129"/>
  <c r="H16" i="29"/>
  <c r="G16" i="29"/>
  <c r="I113" i="4"/>
  <c r="AI14" i="129"/>
  <c r="E16" i="29"/>
  <c r="M24" i="29"/>
  <c r="T22" i="129"/>
  <c r="AA24" i="29"/>
  <c r="Y24" i="29"/>
  <c r="AE24" i="29"/>
  <c r="Z22" i="129"/>
  <c r="I24" i="29"/>
  <c r="Q110" i="4"/>
  <c r="K22" i="129"/>
  <c r="R22" i="129"/>
  <c r="J24" i="29"/>
  <c r="Q113" i="4"/>
  <c r="K24" i="29"/>
  <c r="AG24" i="29"/>
  <c r="H22" i="129"/>
  <c r="AL22" i="129"/>
  <c r="AB24" i="29"/>
  <c r="AD22" i="129"/>
  <c r="Z24" i="29"/>
  <c r="AM22" i="129"/>
  <c r="F24" i="29"/>
  <c r="Q24" i="29"/>
  <c r="Y22" i="129"/>
  <c r="P22" i="129"/>
  <c r="R24" i="29"/>
  <c r="H24" i="29"/>
  <c r="AB22" i="129"/>
  <c r="AD24" i="29"/>
  <c r="J22" i="129"/>
  <c r="Q111" i="4"/>
  <c r="V22" i="129"/>
  <c r="AA22" i="129"/>
  <c r="U24" i="29"/>
  <c r="U22" i="129"/>
  <c r="O24" i="29"/>
  <c r="AH22" i="129"/>
  <c r="X22" i="129"/>
  <c r="S24" i="29"/>
  <c r="W24" i="29"/>
  <c r="AK24" i="29"/>
  <c r="T4" i="3"/>
  <c r="AN22" i="129"/>
  <c r="M22" i="129"/>
  <c r="AH24" i="29"/>
  <c r="L24" i="29"/>
  <c r="AK22" i="129"/>
  <c r="P24" i="29"/>
  <c r="T24" i="29"/>
  <c r="AJ24" i="29"/>
  <c r="N22" i="129"/>
  <c r="I22" i="129"/>
  <c r="AI22" i="129"/>
  <c r="AC22" i="129"/>
  <c r="AF24" i="29"/>
  <c r="W22" i="129"/>
  <c r="AF22" i="129"/>
  <c r="AG22" i="129"/>
  <c r="X24" i="29"/>
  <c r="V24" i="29"/>
  <c r="AI24" i="29"/>
  <c r="AN24" i="29"/>
  <c r="F22" i="129"/>
  <c r="AC24" i="29"/>
  <c r="S22" i="129"/>
  <c r="AE22" i="129"/>
  <c r="AL24" i="29"/>
  <c r="G24" i="29"/>
  <c r="AM24" i="29"/>
  <c r="AJ22" i="129"/>
  <c r="O22" i="129"/>
  <c r="N24" i="29"/>
  <c r="L22" i="129"/>
  <c r="Q22" i="129"/>
  <c r="G22" i="129"/>
  <c r="Q112" i="4"/>
  <c r="E24" i="29"/>
  <c r="K75" i="29"/>
  <c r="AA15" i="29"/>
  <c r="Z15" i="29"/>
  <c r="AJ13" i="129"/>
  <c r="W15" i="29"/>
  <c r="Z13" i="129"/>
  <c r="AJ15" i="29"/>
  <c r="AB13" i="129"/>
  <c r="R15" i="29"/>
  <c r="AF15" i="29"/>
  <c r="J15" i="29"/>
  <c r="AN13" i="129"/>
  <c r="AD13" i="129"/>
  <c r="P15" i="29"/>
  <c r="E15" i="29"/>
  <c r="AE13" i="129"/>
  <c r="U15" i="29"/>
  <c r="AH15" i="29"/>
  <c r="X15" i="29"/>
  <c r="AF13" i="129"/>
  <c r="AC15" i="29"/>
  <c r="AL13" i="129"/>
  <c r="O15" i="29"/>
  <c r="AG13" i="129"/>
  <c r="F15" i="29"/>
  <c r="G15" i="29"/>
  <c r="L15" i="29"/>
  <c r="AK13" i="129"/>
  <c r="AG15" i="29"/>
  <c r="AM15" i="29"/>
  <c r="AB15" i="29"/>
  <c r="K15" i="29"/>
  <c r="H113" i="4"/>
  <c r="N15" i="29"/>
  <c r="AH13" i="129"/>
  <c r="H110" i="4"/>
  <c r="W13" i="129"/>
  <c r="V13" i="129"/>
  <c r="AE15" i="29"/>
  <c r="H15" i="29"/>
  <c r="AI15" i="29"/>
  <c r="U13" i="129"/>
  <c r="AK15" i="29"/>
  <c r="H112" i="4"/>
  <c r="V15" i="29"/>
  <c r="AI13" i="129"/>
  <c r="AM13" i="129"/>
  <c r="I15" i="29"/>
  <c r="AL15" i="29"/>
  <c r="H111" i="4"/>
  <c r="T15" i="29"/>
  <c r="K4" i="3"/>
  <c r="AC13" i="129"/>
  <c r="Y15" i="29"/>
  <c r="X13" i="129"/>
  <c r="AD15" i="29"/>
  <c r="Y13" i="129"/>
  <c r="AA13" i="129"/>
  <c r="S15" i="29"/>
  <c r="AN15" i="29"/>
  <c r="M15" i="29"/>
  <c r="Q15" i="29"/>
  <c r="L13" i="129"/>
  <c r="D10" i="146" s="1"/>
  <c r="H13" i="129"/>
  <c r="D6" i="146" s="1"/>
  <c r="I13" i="129"/>
  <c r="D7" i="146" s="1"/>
  <c r="K52" i="29"/>
  <c r="S52" i="29"/>
  <c r="R52" i="29"/>
  <c r="AJ52" i="29"/>
  <c r="AF52" i="29"/>
  <c r="AN4" i="3"/>
  <c r="AK112" i="4"/>
  <c r="G52" i="29"/>
  <c r="Y52" i="29"/>
  <c r="AC52" i="29"/>
  <c r="H52" i="29"/>
  <c r="AK110" i="4"/>
  <c r="AA52" i="29"/>
  <c r="Q52" i="29"/>
  <c r="AL52" i="29"/>
  <c r="L52" i="29"/>
  <c r="AB52" i="29"/>
  <c r="N52" i="29"/>
  <c r="AK52" i="29"/>
  <c r="I52" i="29"/>
  <c r="O52" i="29"/>
  <c r="T52" i="29"/>
  <c r="U52" i="29"/>
  <c r="X52" i="29"/>
  <c r="AN52" i="29"/>
  <c r="AD52" i="29"/>
  <c r="J52" i="29"/>
  <c r="AM52" i="29"/>
  <c r="F52" i="29"/>
  <c r="AK111" i="4"/>
  <c r="V52" i="29"/>
  <c r="W52" i="29"/>
  <c r="AH52" i="29"/>
  <c r="AK113" i="4"/>
  <c r="M52" i="29"/>
  <c r="Z52" i="29"/>
  <c r="AG52" i="29"/>
  <c r="P52" i="29"/>
  <c r="AI52" i="29"/>
  <c r="AE52" i="29"/>
  <c r="AL16" i="129"/>
  <c r="W16" i="129"/>
  <c r="L18" i="29"/>
  <c r="AG16" i="129"/>
  <c r="T16" i="129"/>
  <c r="P16" i="129"/>
  <c r="U18" i="29"/>
  <c r="AN16" i="129"/>
  <c r="K111" i="4"/>
  <c r="J16" i="129"/>
  <c r="AB18" i="29"/>
  <c r="R16" i="129"/>
  <c r="AM16" i="129"/>
  <c r="AI16" i="129"/>
  <c r="AH18" i="29"/>
  <c r="AL18" i="29"/>
  <c r="V18" i="29"/>
  <c r="AD18" i="29"/>
  <c r="V16" i="129"/>
  <c r="K113" i="4"/>
  <c r="N16" i="129"/>
  <c r="J18" i="29"/>
  <c r="L16" i="129"/>
  <c r="Y18" i="29"/>
  <c r="K18" i="29"/>
  <c r="K16" i="129"/>
  <c r="M16" i="129"/>
  <c r="O18" i="29"/>
  <c r="AH16" i="129"/>
  <c r="AN18" i="29"/>
  <c r="N18" i="29"/>
  <c r="T18" i="29"/>
  <c r="G16" i="129"/>
  <c r="AC18" i="29"/>
  <c r="H16" i="129"/>
  <c r="H18" i="29"/>
  <c r="P18" i="29"/>
  <c r="K110" i="4"/>
  <c r="Q18" i="29"/>
  <c r="X16" i="129"/>
  <c r="G18" i="29"/>
  <c r="I16" i="129"/>
  <c r="AB16" i="129"/>
  <c r="AK18" i="29"/>
  <c r="AM18" i="29"/>
  <c r="F16" i="129"/>
  <c r="AF18" i="29"/>
  <c r="M18" i="29"/>
  <c r="W18" i="29"/>
  <c r="AK16" i="129"/>
  <c r="AC16" i="129"/>
  <c r="U16" i="129"/>
  <c r="K112" i="4"/>
  <c r="Y16" i="129"/>
  <c r="AI18" i="29"/>
  <c r="AD16" i="129"/>
  <c r="AG18" i="29"/>
  <c r="AA18" i="29"/>
  <c r="I18" i="29"/>
  <c r="R18" i="29"/>
  <c r="AJ18" i="29"/>
  <c r="F18" i="29"/>
  <c r="AJ16" i="129"/>
  <c r="S18" i="29"/>
  <c r="AE16" i="129"/>
  <c r="X18" i="29"/>
  <c r="Z16" i="129"/>
  <c r="AE18" i="29"/>
  <c r="N4" i="3"/>
  <c r="O16" i="129"/>
  <c r="AF16" i="129"/>
  <c r="Z18" i="29"/>
  <c r="S16" i="129"/>
  <c r="AA16" i="129"/>
  <c r="Q16" i="129"/>
  <c r="AJ19" i="129"/>
  <c r="AG19" i="129"/>
  <c r="AM19" i="129"/>
  <c r="S21" i="29"/>
  <c r="F21" i="29"/>
  <c r="V21" i="29"/>
  <c r="AG21" i="29"/>
  <c r="AC19" i="129"/>
  <c r="N21" i="29"/>
  <c r="AB21" i="29"/>
  <c r="AI19" i="129"/>
  <c r="AA19" i="129"/>
  <c r="AL21" i="29"/>
  <c r="R19" i="129"/>
  <c r="F16" i="146" s="1"/>
  <c r="S19" i="129"/>
  <c r="F17" i="146" s="1"/>
  <c r="K19" i="129"/>
  <c r="F9" i="146" s="1"/>
  <c r="U19" i="129"/>
  <c r="X21" i="29"/>
  <c r="AF19" i="129"/>
  <c r="AB19" i="129"/>
  <c r="AD21" i="29"/>
  <c r="AA21" i="29"/>
  <c r="O21" i="29"/>
  <c r="AE19" i="129"/>
  <c r="G21" i="29"/>
  <c r="W21" i="29"/>
  <c r="AF21" i="29"/>
  <c r="J21" i="29"/>
  <c r="M21" i="29"/>
  <c r="AH21" i="29"/>
  <c r="V19" i="129"/>
  <c r="AK19" i="129"/>
  <c r="AN21" i="29"/>
  <c r="L21" i="29"/>
  <c r="AM21" i="29"/>
  <c r="AL19" i="129"/>
  <c r="K21" i="29"/>
  <c r="AJ21" i="29"/>
  <c r="Z19" i="129"/>
  <c r="H21" i="29"/>
  <c r="AI21" i="29"/>
  <c r="N112" i="4"/>
  <c r="N110" i="4"/>
  <c r="AE21" i="29"/>
  <c r="W19" i="129"/>
  <c r="R21" i="29"/>
  <c r="AC21" i="29"/>
  <c r="AN19" i="129"/>
  <c r="AH19" i="129"/>
  <c r="P21" i="29"/>
  <c r="U21" i="29"/>
  <c r="Q4" i="3"/>
  <c r="Y19" i="129"/>
  <c r="T21" i="29"/>
  <c r="N111" i="4"/>
  <c r="I21" i="29"/>
  <c r="Y21" i="29"/>
  <c r="Z21" i="29"/>
  <c r="AD19" i="129"/>
  <c r="Q21" i="29"/>
  <c r="N113" i="4"/>
  <c r="AK21" i="29"/>
  <c r="X19" i="129"/>
  <c r="O19" i="129"/>
  <c r="F13" i="146" s="1"/>
  <c r="W27" i="29"/>
  <c r="BA111" i="4"/>
  <c r="AC72" i="29"/>
  <c r="AH72" i="29"/>
  <c r="AI72" i="29"/>
  <c r="AD72" i="29"/>
  <c r="AM72" i="29"/>
  <c r="I72" i="29"/>
  <c r="BA110" i="4"/>
  <c r="X72" i="29"/>
  <c r="N72" i="29"/>
  <c r="Q72" i="29"/>
  <c r="R72" i="29"/>
  <c r="AF72" i="29"/>
  <c r="AN72" i="29"/>
  <c r="S72" i="29"/>
  <c r="M72" i="29"/>
  <c r="AL72" i="29"/>
  <c r="F72" i="29"/>
  <c r="Y72" i="29"/>
  <c r="AE72" i="29"/>
  <c r="K72" i="29"/>
  <c r="AJ72" i="29"/>
  <c r="AK72" i="29"/>
  <c r="V72" i="29"/>
  <c r="AB72" i="29"/>
  <c r="H72" i="29"/>
  <c r="U72" i="29"/>
  <c r="G72" i="29"/>
  <c r="BA113" i="4"/>
  <c r="BA112" i="4"/>
  <c r="W72" i="29"/>
  <c r="AA72" i="29"/>
  <c r="L72" i="29"/>
  <c r="O72" i="29"/>
  <c r="BE4" i="3"/>
  <c r="Z72" i="29"/>
  <c r="T72" i="29"/>
  <c r="J72" i="29"/>
  <c r="P72" i="29"/>
  <c r="AG72" i="29"/>
  <c r="M34" i="29"/>
  <c r="F19" i="129"/>
  <c r="F4" i="146" s="1"/>
  <c r="I27" i="29"/>
  <c r="AJ27" i="29"/>
  <c r="AA27" i="29"/>
  <c r="S27" i="29"/>
  <c r="P27" i="29"/>
  <c r="AN27" i="29"/>
  <c r="M27" i="29"/>
  <c r="AM27" i="29"/>
  <c r="R27" i="29"/>
  <c r="F27" i="29"/>
  <c r="V75" i="29"/>
  <c r="AL75" i="29"/>
  <c r="J75" i="29"/>
  <c r="X75" i="29"/>
  <c r="AG75" i="29"/>
  <c r="AM75" i="29"/>
  <c r="AN44" i="25"/>
  <c r="U27" i="29"/>
  <c r="X34" i="29"/>
  <c r="AF34" i="29"/>
  <c r="F34" i="29"/>
  <c r="AK34" i="29"/>
  <c r="AM34" i="29"/>
  <c r="K34" i="29"/>
  <c r="P34" i="29"/>
  <c r="E38" i="29"/>
  <c r="X48" i="25"/>
  <c r="AC48" i="29"/>
  <c r="I48" i="29"/>
  <c r="X48" i="29"/>
  <c r="V48" i="29"/>
  <c r="AM71" i="29"/>
  <c r="AK71" i="29"/>
  <c r="N71" i="29"/>
  <c r="Y71" i="29"/>
  <c r="P14" i="129"/>
  <c r="E14" i="146" s="1"/>
  <c r="L75" i="29"/>
  <c r="E39" i="25"/>
  <c r="G13" i="129"/>
  <c r="D5" i="146" s="1"/>
  <c r="E43" i="12"/>
  <c r="H19" i="129"/>
  <c r="F6" i="146" s="1"/>
  <c r="L19" i="129"/>
  <c r="F10" i="146" s="1"/>
  <c r="E72" i="29"/>
  <c r="Z43" i="29"/>
  <c r="AF110" i="4"/>
  <c r="AF111" i="4"/>
  <c r="AG43" i="29"/>
  <c r="AE43" i="29"/>
  <c r="AN43" i="29"/>
  <c r="K43" i="29"/>
  <c r="AI4" i="3"/>
  <c r="H43" i="29"/>
  <c r="L43" i="29"/>
  <c r="Q43" i="29"/>
  <c r="AC43" i="29"/>
  <c r="O43" i="29"/>
  <c r="X43" i="29"/>
  <c r="G43" i="29"/>
  <c r="R43" i="29"/>
  <c r="AL43" i="29"/>
  <c r="U43" i="29"/>
  <c r="N43" i="29"/>
  <c r="AF112" i="4"/>
  <c r="AD43" i="29"/>
  <c r="S43" i="29"/>
  <c r="AH43" i="29"/>
  <c r="AA43" i="29"/>
  <c r="P43" i="29"/>
  <c r="F43" i="29"/>
  <c r="V43" i="29"/>
  <c r="J43" i="29"/>
  <c r="M43" i="29"/>
  <c r="W43" i="29"/>
  <c r="I43" i="29"/>
  <c r="AI43" i="29"/>
  <c r="AJ43" i="29"/>
  <c r="AF113" i="4"/>
  <c r="AF43" i="29"/>
  <c r="AM43" i="29"/>
  <c r="AK43" i="29"/>
  <c r="T43" i="29"/>
  <c r="AB43" i="29"/>
  <c r="Y43" i="29"/>
  <c r="AB27" i="29"/>
  <c r="AH27" i="29"/>
  <c r="Q27" i="29"/>
  <c r="AC27" i="29"/>
  <c r="AC75" i="29"/>
  <c r="R75" i="29"/>
  <c r="H75" i="29"/>
  <c r="AJ75" i="29"/>
  <c r="F75" i="29"/>
  <c r="AA75" i="29"/>
  <c r="AF75" i="29"/>
  <c r="Z75" i="29"/>
  <c r="Q34" i="29"/>
  <c r="U34" i="29"/>
  <c r="T34" i="29"/>
  <c r="K48" i="29"/>
  <c r="AH48" i="29"/>
  <c r="AF48" i="29"/>
  <c r="AD71" i="29"/>
  <c r="AN71" i="29"/>
  <c r="U71" i="29"/>
  <c r="AG71" i="29"/>
  <c r="Z71" i="29"/>
  <c r="H71" i="29"/>
  <c r="M71" i="29"/>
  <c r="M69" i="29" s="1"/>
  <c r="P71" i="29"/>
  <c r="I14" i="129"/>
  <c r="E7" i="146" s="1"/>
  <c r="AH34" i="29"/>
  <c r="J24" i="25"/>
  <c r="AD48" i="29"/>
  <c r="AA71" i="29"/>
  <c r="F13" i="129"/>
  <c r="D4" i="146" s="1"/>
  <c r="P13" i="129"/>
  <c r="D14" i="146" s="1"/>
  <c r="O13" i="129"/>
  <c r="D13" i="146" s="1"/>
  <c r="Q13" i="129"/>
  <c r="D15" i="146" s="1"/>
  <c r="R13" i="129"/>
  <c r="D16" i="146" s="1"/>
  <c r="E21" i="29"/>
  <c r="T19" i="129"/>
  <c r="F18" i="146" s="1"/>
  <c r="J19" i="129"/>
  <c r="F8" i="146" s="1"/>
  <c r="M19" i="129"/>
  <c r="F11" i="146" s="1"/>
  <c r="P19" i="129"/>
  <c r="F14" i="146" s="1"/>
  <c r="I19" i="129"/>
  <c r="F7" i="146" s="1"/>
  <c r="G19" i="129"/>
  <c r="F5" i="146" s="1"/>
  <c r="T75" i="29"/>
  <c r="E43" i="29"/>
  <c r="U75" i="29"/>
  <c r="Q19" i="129"/>
  <c r="F15" i="146" s="1"/>
  <c r="Y27" i="29"/>
  <c r="AI71" i="29"/>
  <c r="J4" i="3"/>
  <c r="AB34" i="29"/>
  <c r="R41" i="25"/>
  <c r="N75" i="29"/>
  <c r="J27" i="29"/>
  <c r="AG27" i="29"/>
  <c r="AL27" i="29"/>
  <c r="AF27" i="29"/>
  <c r="AK27" i="29"/>
  <c r="O27" i="29"/>
  <c r="T27" i="29"/>
  <c r="X27" i="29"/>
  <c r="Y75" i="29"/>
  <c r="I75" i="29"/>
  <c r="AH75" i="29"/>
  <c r="AK75" i="29"/>
  <c r="T13" i="129"/>
  <c r="D18" i="146" s="1"/>
  <c r="E52" i="29"/>
  <c r="P48" i="29"/>
  <c r="O34" i="29"/>
  <c r="AE34" i="29"/>
  <c r="W34" i="29"/>
  <c r="AL34" i="29"/>
  <c r="I34" i="29"/>
  <c r="V34" i="29"/>
  <c r="AG34" i="29"/>
  <c r="N34" i="29"/>
  <c r="Y48" i="29"/>
  <c r="J48" i="29"/>
  <c r="AJ48" i="29"/>
  <c r="AB48" i="29"/>
  <c r="R48" i="29"/>
  <c r="Z48" i="29"/>
  <c r="T48" i="29"/>
  <c r="O71" i="29"/>
  <c r="F71" i="29"/>
  <c r="R14" i="129"/>
  <c r="E16" i="146" s="1"/>
  <c r="F14" i="129"/>
  <c r="E4" i="146" s="1"/>
  <c r="H14" i="129"/>
  <c r="E6" i="146" s="1"/>
  <c r="P48" i="25"/>
  <c r="G30" i="25"/>
  <c r="L14" i="129"/>
  <c r="E10" i="146" s="1"/>
  <c r="AM31" i="12"/>
  <c r="K13" i="129"/>
  <c r="D9" i="146" s="1"/>
  <c r="S13" i="129"/>
  <c r="D17" i="146" s="1"/>
  <c r="N13" i="129"/>
  <c r="D12" i="146" s="1"/>
  <c r="Y14" i="29"/>
  <c r="Y11" i="29" s="1"/>
  <c r="E27" i="12"/>
  <c r="N19" i="129"/>
  <c r="F12" i="146" s="1"/>
  <c r="W30" i="25"/>
  <c r="E16" i="129"/>
  <c r="R34" i="29"/>
  <c r="F24" i="25"/>
  <c r="AH48" i="25"/>
  <c r="W71" i="29"/>
  <c r="Y30" i="25"/>
  <c r="AF42" i="29"/>
  <c r="I42" i="29"/>
  <c r="Y42" i="29"/>
  <c r="AH42" i="29"/>
  <c r="AL42" i="29"/>
  <c r="R42" i="29"/>
  <c r="J42" i="29"/>
  <c r="AG42" i="29"/>
  <c r="AE113" i="4"/>
  <c r="T42" i="29"/>
  <c r="Q42" i="29"/>
  <c r="AB42" i="29"/>
  <c r="P42" i="29"/>
  <c r="AA42" i="29"/>
  <c r="V42" i="29"/>
  <c r="AD42" i="29"/>
  <c r="K42" i="29"/>
  <c r="N42" i="29"/>
  <c r="AE112" i="4"/>
  <c r="F42" i="29"/>
  <c r="O42" i="29"/>
  <c r="AE111" i="4"/>
  <c r="AM42" i="29"/>
  <c r="G42" i="29"/>
  <c r="AC42" i="29"/>
  <c r="H42" i="29"/>
  <c r="AJ42" i="29"/>
  <c r="Z42" i="29"/>
  <c r="X42" i="29"/>
  <c r="L42" i="29"/>
  <c r="AK42" i="29"/>
  <c r="W42" i="29"/>
  <c r="AH4" i="3"/>
  <c r="AN42" i="29"/>
  <c r="S42" i="29"/>
  <c r="AI42" i="29"/>
  <c r="U42" i="29"/>
  <c r="AE42" i="29"/>
  <c r="M42" i="29"/>
  <c r="AE110" i="4"/>
  <c r="O65" i="29"/>
  <c r="S65" i="29"/>
  <c r="AL65" i="29"/>
  <c r="H65" i="29"/>
  <c r="AF65" i="29"/>
  <c r="U65" i="29"/>
  <c r="AB65" i="29"/>
  <c r="N65" i="29"/>
  <c r="I65" i="29"/>
  <c r="G65" i="29"/>
  <c r="L65" i="29"/>
  <c r="AV113" i="4"/>
  <c r="Y65" i="29"/>
  <c r="AG65" i="29"/>
  <c r="M65" i="29"/>
  <c r="R65" i="29"/>
  <c r="P65" i="29"/>
  <c r="AV112" i="4"/>
  <c r="AC65" i="29"/>
  <c r="AA65" i="29"/>
  <c r="J65" i="29"/>
  <c r="T65" i="29"/>
  <c r="AD65" i="29"/>
  <c r="AE65" i="29"/>
  <c r="AY4" i="3"/>
  <c r="X65" i="29"/>
  <c r="AI65" i="29"/>
  <c r="AJ65" i="29"/>
  <c r="AN65" i="29"/>
  <c r="K65" i="29"/>
  <c r="Z65" i="29"/>
  <c r="V65" i="29"/>
  <c r="AV110" i="4"/>
  <c r="F65" i="29"/>
  <c r="AH65" i="29"/>
  <c r="AV111" i="4"/>
  <c r="AM65" i="29"/>
  <c r="AK65" i="29"/>
  <c r="W65" i="29"/>
  <c r="Q65" i="29"/>
  <c r="N30" i="25"/>
  <c r="J33" i="129" a="1"/>
  <c r="J33" i="129" s="1"/>
  <c r="X29" i="29"/>
  <c r="Q29" i="29"/>
  <c r="AN34" i="129" a="1"/>
  <c r="AN34" i="129" s="1"/>
  <c r="AD33" i="129" a="1"/>
  <c r="AD33" i="129" s="1"/>
  <c r="AE33" i="129" a="1"/>
  <c r="AE33" i="129" s="1"/>
  <c r="Z33" i="129" a="1"/>
  <c r="Z33" i="129" s="1"/>
  <c r="T111" i="4"/>
  <c r="Q33" i="129" a="1"/>
  <c r="Q33" i="129" s="1"/>
  <c r="M33" i="129" a="1"/>
  <c r="M33" i="129" s="1"/>
  <c r="N29" i="29"/>
  <c r="AG29" i="29"/>
  <c r="O33" i="129" a="1"/>
  <c r="O33" i="129" s="1"/>
  <c r="F33" i="129" a="1"/>
  <c r="F33" i="129" s="1"/>
  <c r="AF34" i="129" a="1"/>
  <c r="AF34" i="129" s="1"/>
  <c r="AH33" i="129" a="1"/>
  <c r="AH33" i="129" s="1"/>
  <c r="P33" i="129" a="1"/>
  <c r="P33" i="129" s="1"/>
  <c r="AG33" i="129" a="1"/>
  <c r="AG33" i="129" s="1"/>
  <c r="O29" i="29"/>
  <c r="W4" i="3"/>
  <c r="AE34" i="129" a="1"/>
  <c r="AE34" i="129" s="1"/>
  <c r="AF33" i="129" a="1"/>
  <c r="AF33" i="129" s="1"/>
  <c r="Z34" i="129" a="1"/>
  <c r="Z34" i="129" s="1"/>
  <c r="AB29" i="29"/>
  <c r="V29" i="29"/>
  <c r="I29" i="29"/>
  <c r="Y29" i="29"/>
  <c r="R29" i="29"/>
  <c r="Y34" i="129" a="1"/>
  <c r="Y34" i="129" s="1"/>
  <c r="AA34" i="129" a="1"/>
  <c r="AA34" i="129" s="1"/>
  <c r="I33" i="129" a="1"/>
  <c r="I33" i="129" s="1"/>
  <c r="AL29" i="29"/>
  <c r="U29" i="29"/>
  <c r="AF29" i="29"/>
  <c r="V33" i="129" a="1"/>
  <c r="V33" i="129" s="1"/>
  <c r="T113" i="4"/>
  <c r="AD34" i="129" a="1"/>
  <c r="AD34" i="129" s="1"/>
  <c r="AE29" i="29"/>
  <c r="Z29" i="29"/>
  <c r="AC33" i="129" a="1"/>
  <c r="AC33" i="129" s="1"/>
  <c r="R33" i="129" a="1"/>
  <c r="R33" i="129" s="1"/>
  <c r="L33" i="129" a="1"/>
  <c r="L33" i="129" s="1"/>
  <c r="AH29" i="29"/>
  <c r="AK33" i="129" a="1"/>
  <c r="AK33" i="129" s="1"/>
  <c r="M29" i="29"/>
  <c r="AG34" i="129" a="1"/>
  <c r="AG34" i="129" s="1"/>
  <c r="T33" i="129" a="1"/>
  <c r="T33" i="129" s="1"/>
  <c r="S33" i="129" a="1"/>
  <c r="S33" i="129" s="1"/>
  <c r="H29" i="29"/>
  <c r="AD29" i="29"/>
  <c r="AK29" i="29"/>
  <c r="U34" i="129" a="1"/>
  <c r="U34" i="129" s="1"/>
  <c r="AJ33" i="129" a="1"/>
  <c r="AJ33" i="129" s="1"/>
  <c r="AB34" i="129" a="1"/>
  <c r="AB34" i="129" s="1"/>
  <c r="AI34" i="129" a="1"/>
  <c r="AI34" i="129" s="1"/>
  <c r="AJ29" i="29"/>
  <c r="AK34" i="129" a="1"/>
  <c r="AK34" i="129" s="1"/>
  <c r="AM33" i="129" a="1"/>
  <c r="AM33" i="129" s="1"/>
  <c r="X33" i="129" a="1"/>
  <c r="X33" i="129" s="1"/>
  <c r="AH34" i="129" a="1"/>
  <c r="AH34" i="129" s="1"/>
  <c r="F29" i="29"/>
  <c r="K33" i="129" a="1"/>
  <c r="K33" i="129" s="1"/>
  <c r="AA33" i="129" a="1"/>
  <c r="AA33" i="129" s="1"/>
  <c r="J29" i="29"/>
  <c r="AC29" i="29"/>
  <c r="AB33" i="129" a="1"/>
  <c r="AB33" i="129" s="1"/>
  <c r="V34" i="129" a="1"/>
  <c r="V34" i="129" s="1"/>
  <c r="AI29" i="29"/>
  <c r="AI33" i="129" a="1"/>
  <c r="AI33" i="129" s="1"/>
  <c r="AM34" i="129" a="1"/>
  <c r="AM34" i="129" s="1"/>
  <c r="N33" i="129" a="1"/>
  <c r="N33" i="129" s="1"/>
  <c r="AC34" i="129" a="1"/>
  <c r="AC34" i="129" s="1"/>
  <c r="U33" i="129" a="1"/>
  <c r="U33" i="129" s="1"/>
  <c r="H33" i="129" a="1"/>
  <c r="H33" i="129" s="1"/>
  <c r="K29" i="29"/>
  <c r="AM29" i="29"/>
  <c r="AL34" i="129" a="1"/>
  <c r="AL34" i="129" s="1"/>
  <c r="Y33" i="129" a="1"/>
  <c r="Y33" i="129" s="1"/>
  <c r="AJ34" i="129" a="1"/>
  <c r="AJ34" i="129" s="1"/>
  <c r="G29" i="29"/>
  <c r="T29" i="29"/>
  <c r="T112" i="4"/>
  <c r="X34" i="129" a="1"/>
  <c r="X34" i="129" s="1"/>
  <c r="AA29" i="29"/>
  <c r="W29" i="29"/>
  <c r="AN29" i="29"/>
  <c r="L29" i="29"/>
  <c r="W33" i="129" a="1"/>
  <c r="W33" i="129" s="1"/>
  <c r="T110" i="4"/>
  <c r="S29" i="29"/>
  <c r="G33" i="129" a="1"/>
  <c r="G33" i="129" s="1"/>
  <c r="AN33" i="129" a="1"/>
  <c r="AN33" i="129" s="1"/>
  <c r="AL33" i="129" a="1"/>
  <c r="AL33" i="129" s="1"/>
  <c r="W34" i="129" a="1"/>
  <c r="W34" i="129" s="1"/>
  <c r="P29" i="29"/>
  <c r="S34" i="129" a="1"/>
  <c r="S34" i="129" s="1"/>
  <c r="G17" i="146" s="1"/>
  <c r="F34" i="129" a="1"/>
  <c r="F34" i="129" s="1"/>
  <c r="G4" i="146" s="1"/>
  <c r="J13" i="129"/>
  <c r="D8" i="146" s="1"/>
  <c r="AC71" i="29"/>
  <c r="AE56" i="29"/>
  <c r="AM113" i="4"/>
  <c r="AP4" i="3"/>
  <c r="AM111" i="4"/>
  <c r="AM110" i="4"/>
  <c r="AM112" i="4"/>
  <c r="X56" i="29"/>
  <c r="U56" i="29"/>
  <c r="H56" i="29"/>
  <c r="AI56" i="29"/>
  <c r="AN56" i="29"/>
  <c r="Z56" i="29"/>
  <c r="AG56" i="29"/>
  <c r="AM56" i="29"/>
  <c r="E45" i="25"/>
  <c r="Q41" i="25"/>
  <c r="Z27" i="29"/>
  <c r="T67" i="29"/>
  <c r="P67" i="29"/>
  <c r="AA67" i="29"/>
  <c r="AX112" i="4"/>
  <c r="AE67" i="29"/>
  <c r="AD67" i="29"/>
  <c r="Y67" i="29"/>
  <c r="H67" i="29"/>
  <c r="AH67" i="29"/>
  <c r="Z67" i="29"/>
  <c r="M67" i="29"/>
  <c r="AL67" i="29"/>
  <c r="AX113" i="4"/>
  <c r="AG67" i="29"/>
  <c r="V67" i="29"/>
  <c r="S67" i="29"/>
  <c r="AN67" i="29"/>
  <c r="F67" i="29"/>
  <c r="AC67" i="29"/>
  <c r="AK67" i="29"/>
  <c r="AB67" i="29"/>
  <c r="Q67" i="29"/>
  <c r="AX110" i="4"/>
  <c r="AF67" i="29"/>
  <c r="AM67" i="29"/>
  <c r="K67" i="29"/>
  <c r="W67" i="29"/>
  <c r="N67" i="29"/>
  <c r="BA4" i="3"/>
  <c r="R67" i="29"/>
  <c r="X67" i="29"/>
  <c r="I67" i="29"/>
  <c r="O67" i="29"/>
  <c r="AJ67" i="29"/>
  <c r="AX111" i="4"/>
  <c r="J67" i="29"/>
  <c r="L67" i="29"/>
  <c r="U67" i="29"/>
  <c r="G67" i="29"/>
  <c r="AI67" i="29"/>
  <c r="AH44" i="25"/>
  <c r="K20" i="129"/>
  <c r="AN22" i="29"/>
  <c r="L22" i="29"/>
  <c r="AH20" i="129"/>
  <c r="P20" i="129"/>
  <c r="AF20" i="129"/>
  <c r="O22" i="29"/>
  <c r="N22" i="29"/>
  <c r="N20" i="129"/>
  <c r="AG20" i="129"/>
  <c r="G20" i="129"/>
  <c r="AL20" i="129"/>
  <c r="AJ22" i="29"/>
  <c r="V22" i="29"/>
  <c r="AD22" i="29"/>
  <c r="H22" i="29"/>
  <c r="R4" i="3"/>
  <c r="AB22" i="29"/>
  <c r="H20" i="129"/>
  <c r="T20" i="129"/>
  <c r="O112" i="4"/>
  <c r="AL22" i="29"/>
  <c r="AE20" i="129"/>
  <c r="Z22" i="29"/>
  <c r="I22" i="29"/>
  <c r="AN20" i="129"/>
  <c r="K22" i="29"/>
  <c r="AG22" i="29"/>
  <c r="S22" i="29"/>
  <c r="AA20" i="129"/>
  <c r="AF22" i="29"/>
  <c r="M22" i="29"/>
  <c r="S20" i="129"/>
  <c r="J22" i="29"/>
  <c r="O20" i="129"/>
  <c r="AB20" i="129"/>
  <c r="Y22" i="29"/>
  <c r="AJ20" i="129"/>
  <c r="R22" i="29"/>
  <c r="T22" i="29"/>
  <c r="AD20" i="129"/>
  <c r="X22" i="29"/>
  <c r="O110" i="4"/>
  <c r="AI20" i="129"/>
  <c r="AM22" i="29"/>
  <c r="Z20" i="129"/>
  <c r="AE22" i="29"/>
  <c r="G22" i="29"/>
  <c r="AA22" i="29"/>
  <c r="Y20" i="129"/>
  <c r="W20" i="129"/>
  <c r="J20" i="129"/>
  <c r="O113" i="4"/>
  <c r="AK22" i="29"/>
  <c r="O111" i="4"/>
  <c r="F22" i="29"/>
  <c r="X20" i="129"/>
  <c r="U20" i="129"/>
  <c r="M20" i="129"/>
  <c r="AC22" i="29"/>
  <c r="AI22" i="29"/>
  <c r="AH22" i="29"/>
  <c r="I20" i="129"/>
  <c r="Q22" i="29"/>
  <c r="R20" i="129"/>
  <c r="L20" i="129"/>
  <c r="AM20" i="129"/>
  <c r="F20" i="129"/>
  <c r="U22" i="29"/>
  <c r="AK20" i="129"/>
  <c r="W22" i="29"/>
  <c r="P22" i="29"/>
  <c r="AC20" i="129"/>
  <c r="Q20" i="129"/>
  <c r="V20" i="129"/>
  <c r="AC34" i="29"/>
  <c r="V15" i="129"/>
  <c r="Q17" i="29"/>
  <c r="AA15" i="129"/>
  <c r="P17" i="29"/>
  <c r="N15" i="129"/>
  <c r="W17" i="29"/>
  <c r="K17" i="29"/>
  <c r="J113" i="4"/>
  <c r="I15" i="129"/>
  <c r="T17" i="29"/>
  <c r="M4" i="3"/>
  <c r="J15" i="129"/>
  <c r="AA17" i="29"/>
  <c r="H15" i="129"/>
  <c r="AE17" i="29"/>
  <c r="J110" i="4"/>
  <c r="AB15" i="129"/>
  <c r="O15" i="129"/>
  <c r="W15" i="129"/>
  <c r="AD17" i="29"/>
  <c r="U15" i="129"/>
  <c r="Z17" i="29"/>
  <c r="AK15" i="129"/>
  <c r="AC17" i="29"/>
  <c r="F15" i="129"/>
  <c r="AH17" i="29"/>
  <c r="G15" i="129"/>
  <c r="Y17" i="29"/>
  <c r="S15" i="129"/>
  <c r="AI17" i="29"/>
  <c r="AJ17" i="29"/>
  <c r="AG15" i="129"/>
  <c r="AM17" i="29"/>
  <c r="V17" i="29"/>
  <c r="AI15" i="129"/>
  <c r="J111" i="4"/>
  <c r="R17" i="29"/>
  <c r="K15" i="129"/>
  <c r="Z15" i="129"/>
  <c r="AL15" i="129"/>
  <c r="I17" i="29"/>
  <c r="AN15" i="129"/>
  <c r="M15" i="129"/>
  <c r="X15" i="129"/>
  <c r="AG17" i="29"/>
  <c r="H17" i="29"/>
  <c r="AF15" i="129"/>
  <c r="AJ15" i="129"/>
  <c r="AC15" i="129"/>
  <c r="AN17" i="29"/>
  <c r="X17" i="29"/>
  <c r="L17" i="29"/>
  <c r="AB17" i="29"/>
  <c r="T15" i="129"/>
  <c r="L15" i="129"/>
  <c r="AD15" i="129"/>
  <c r="AH15" i="129"/>
  <c r="G17" i="29"/>
  <c r="J112" i="4"/>
  <c r="F17" i="29"/>
  <c r="R15" i="129"/>
  <c r="AK17" i="29"/>
  <c r="M17" i="29"/>
  <c r="Q15" i="129"/>
  <c r="Y15" i="129"/>
  <c r="AE15" i="129"/>
  <c r="AM15" i="129"/>
  <c r="AF17" i="29"/>
  <c r="S17" i="29"/>
  <c r="AL17" i="29"/>
  <c r="P15" i="129"/>
  <c r="O17" i="29"/>
  <c r="N17" i="29"/>
  <c r="U17" i="29"/>
  <c r="J17" i="29"/>
  <c r="AJ12" i="12"/>
  <c r="Q48" i="25"/>
  <c r="E23" i="29"/>
  <c r="AI23" i="29"/>
  <c r="AI21" i="129"/>
  <c r="P111" i="4"/>
  <c r="J21" i="129"/>
  <c r="S4" i="3"/>
  <c r="O21" i="129"/>
  <c r="AE23" i="29"/>
  <c r="W23" i="29"/>
  <c r="Z21" i="129"/>
  <c r="W21" i="129"/>
  <c r="AB21" i="129"/>
  <c r="R23" i="29"/>
  <c r="G23" i="29"/>
  <c r="V23" i="29"/>
  <c r="I23" i="29"/>
  <c r="AN23" i="29"/>
  <c r="AB23" i="29"/>
  <c r="AK23" i="29"/>
  <c r="K21" i="129"/>
  <c r="H23" i="29"/>
  <c r="AA23" i="29"/>
  <c r="H21" i="129"/>
  <c r="AD21" i="129"/>
  <c r="R21" i="129"/>
  <c r="AJ23" i="29"/>
  <c r="AA21" i="129"/>
  <c r="AG21" i="129"/>
  <c r="U21" i="129"/>
  <c r="AE21" i="129"/>
  <c r="N21" i="129"/>
  <c r="AM23" i="29"/>
  <c r="Y21" i="129"/>
  <c r="AL23" i="29"/>
  <c r="L21" i="129"/>
  <c r="P112" i="4"/>
  <c r="AD23" i="29"/>
  <c r="Z23" i="29"/>
  <c r="M21" i="129"/>
  <c r="M23" i="29"/>
  <c r="K23" i="29"/>
  <c r="AK21" i="129"/>
  <c r="AM21" i="129"/>
  <c r="S21" i="129"/>
  <c r="P110" i="4"/>
  <c r="AG23" i="29"/>
  <c r="AC23" i="29"/>
  <c r="Q21" i="129"/>
  <c r="AC21" i="129"/>
  <c r="L23" i="29"/>
  <c r="F23" i="29"/>
  <c r="X21" i="129"/>
  <c r="P21" i="129"/>
  <c r="AH23" i="29"/>
  <c r="Q23" i="29"/>
  <c r="T21" i="129"/>
  <c r="AN21" i="129"/>
  <c r="I21" i="129"/>
  <c r="U23" i="29"/>
  <c r="X23" i="29"/>
  <c r="J23" i="29"/>
  <c r="F21" i="129"/>
  <c r="AF21" i="129"/>
  <c r="AL21" i="129"/>
  <c r="S23" i="29"/>
  <c r="T23" i="29"/>
  <c r="V21" i="129"/>
  <c r="N23" i="29"/>
  <c r="G21" i="129"/>
  <c r="AH21" i="129"/>
  <c r="P23" i="29"/>
  <c r="Y23" i="29"/>
  <c r="AJ21" i="129"/>
  <c r="P113" i="4"/>
  <c r="AF23" i="29"/>
  <c r="O23" i="29"/>
  <c r="W41" i="29"/>
  <c r="AK41" i="29"/>
  <c r="AI41" i="29"/>
  <c r="AD113" i="4"/>
  <c r="AA41" i="29"/>
  <c r="R41" i="29"/>
  <c r="S41" i="29"/>
  <c r="V41" i="29"/>
  <c r="G41" i="29"/>
  <c r="Y41" i="29"/>
  <c r="H41" i="29"/>
  <c r="L41" i="29"/>
  <c r="AG4" i="3"/>
  <c r="T41" i="29"/>
  <c r="AM41" i="29"/>
  <c r="AG41" i="29"/>
  <c r="O41" i="29"/>
  <c r="F41" i="29"/>
  <c r="AL41" i="29"/>
  <c r="AN41" i="29"/>
  <c r="AJ41" i="29"/>
  <c r="I41" i="29"/>
  <c r="J41" i="29"/>
  <c r="U41" i="29"/>
  <c r="P41" i="29"/>
  <c r="AF41" i="29"/>
  <c r="Q41" i="29"/>
  <c r="AD111" i="4"/>
  <c r="X41" i="29"/>
  <c r="M41" i="29"/>
  <c r="AC41" i="29"/>
  <c r="Z41" i="29"/>
  <c r="N41" i="29"/>
  <c r="K41" i="29"/>
  <c r="AB41" i="29"/>
  <c r="AE41" i="29"/>
  <c r="AD110" i="4"/>
  <c r="AD41" i="29"/>
  <c r="AH41" i="29"/>
  <c r="AD112" i="4"/>
  <c r="AG61" i="29"/>
  <c r="G61" i="29"/>
  <c r="S61" i="29"/>
  <c r="AC61" i="29"/>
  <c r="AR113" i="4"/>
  <c r="Q61" i="29"/>
  <c r="P61" i="29"/>
  <c r="Y61" i="29"/>
  <c r="W61" i="29"/>
  <c r="AH61" i="29"/>
  <c r="K61" i="29"/>
  <c r="AF61" i="29"/>
  <c r="V61" i="29"/>
  <c r="AU4" i="3"/>
  <c r="AI61" i="29"/>
  <c r="AA61" i="29"/>
  <c r="U61" i="29"/>
  <c r="T61" i="29"/>
  <c r="AR111" i="4"/>
  <c r="AE61" i="29"/>
  <c r="O61" i="29"/>
  <c r="R61" i="29"/>
  <c r="Z61" i="29"/>
  <c r="J61" i="29"/>
  <c r="AD61" i="29"/>
  <c r="AJ61" i="29"/>
  <c r="AR110" i="4"/>
  <c r="AL61" i="29"/>
  <c r="M61" i="29"/>
  <c r="F61" i="29"/>
  <c r="L61" i="29"/>
  <c r="AN61" i="29"/>
  <c r="X61" i="29"/>
  <c r="AB61" i="29"/>
  <c r="AR112" i="4"/>
  <c r="N61" i="29"/>
  <c r="AK61" i="29"/>
  <c r="AM61" i="29"/>
  <c r="H61" i="29"/>
  <c r="I61" i="29"/>
  <c r="AH18" i="129"/>
  <c r="K18" i="129"/>
  <c r="AK20" i="29"/>
  <c r="AN20" i="29"/>
  <c r="AG20" i="29"/>
  <c r="AG18" i="129"/>
  <c r="AE20" i="29"/>
  <c r="AF18" i="129"/>
  <c r="Y20" i="29"/>
  <c r="I20" i="29"/>
  <c r="AC18" i="129"/>
  <c r="V20" i="29"/>
  <c r="L20" i="29"/>
  <c r="P20" i="29"/>
  <c r="Y18" i="129"/>
  <c r="M18" i="129"/>
  <c r="AA18" i="129"/>
  <c r="W20" i="29"/>
  <c r="X18" i="129"/>
  <c r="W18" i="129"/>
  <c r="AN18" i="129"/>
  <c r="P4" i="3"/>
  <c r="AJ20" i="29"/>
  <c r="T18" i="129"/>
  <c r="AM18" i="129"/>
  <c r="R18" i="129"/>
  <c r="J18" i="129"/>
  <c r="O18" i="129"/>
  <c r="G18" i="129"/>
  <c r="G20" i="29"/>
  <c r="K20" i="29"/>
  <c r="AD18" i="129"/>
  <c r="AI20" i="29"/>
  <c r="H18" i="129"/>
  <c r="AM20" i="29"/>
  <c r="M113" i="4"/>
  <c r="F20" i="29"/>
  <c r="T20" i="29"/>
  <c r="E18" i="129"/>
  <c r="J20" i="29"/>
  <c r="L18" i="129"/>
  <c r="H20" i="29"/>
  <c r="AI18" i="129"/>
  <c r="Q18" i="129"/>
  <c r="AE18" i="129"/>
  <c r="N20" i="29"/>
  <c r="U20" i="29"/>
  <c r="Q20" i="29"/>
  <c r="AF20" i="29"/>
  <c r="R20" i="29"/>
  <c r="AC20" i="29"/>
  <c r="M111" i="4"/>
  <c r="Z18" i="129"/>
  <c r="O20" i="29"/>
  <c r="AA20" i="29"/>
  <c r="AD20" i="29"/>
  <c r="AB18" i="129"/>
  <c r="M110" i="4"/>
  <c r="X20" i="29"/>
  <c r="AB20" i="29"/>
  <c r="AL18" i="129"/>
  <c r="I18" i="129"/>
  <c r="Z20" i="29"/>
  <c r="AH20" i="29"/>
  <c r="S20" i="29"/>
  <c r="P18" i="129"/>
  <c r="S18" i="129"/>
  <c r="N18" i="129"/>
  <c r="F18" i="129"/>
  <c r="M112" i="4"/>
  <c r="AJ18" i="129"/>
  <c r="M20" i="29"/>
  <c r="AK18" i="129"/>
  <c r="AL20" i="29"/>
  <c r="U18" i="129"/>
  <c r="V18" i="129"/>
  <c r="E67" i="29"/>
  <c r="AK76" i="29"/>
  <c r="AG76" i="29"/>
  <c r="AA76" i="29"/>
  <c r="L76" i="29"/>
  <c r="I76" i="29"/>
  <c r="AE76" i="29"/>
  <c r="BI4" i="3"/>
  <c r="O76" i="29"/>
  <c r="AC76" i="29"/>
  <c r="AI76" i="29"/>
  <c r="V76" i="29"/>
  <c r="F76" i="29"/>
  <c r="N76" i="29"/>
  <c r="AL76" i="29"/>
  <c r="H76" i="29"/>
  <c r="AD76" i="29"/>
  <c r="Q76" i="29"/>
  <c r="M76" i="29"/>
  <c r="P76" i="29"/>
  <c r="AB76" i="29"/>
  <c r="J76" i="29"/>
  <c r="BE110" i="4"/>
  <c r="AM76" i="29"/>
  <c r="BE111" i="4"/>
  <c r="AN76" i="29"/>
  <c r="W76" i="29"/>
  <c r="U76" i="29"/>
  <c r="BE113" i="4"/>
  <c r="AJ76" i="29"/>
  <c r="S76" i="29"/>
  <c r="G76" i="29"/>
  <c r="R76" i="29"/>
  <c r="Y76" i="29"/>
  <c r="X76" i="29"/>
  <c r="AH76" i="29"/>
  <c r="AF76" i="29"/>
  <c r="Z76" i="29"/>
  <c r="T76" i="29"/>
  <c r="BE112" i="4"/>
  <c r="K76" i="29"/>
  <c r="V36" i="29"/>
  <c r="Y110" i="4"/>
  <c r="AJ36" i="29"/>
  <c r="AB36" i="29"/>
  <c r="AF36" i="29"/>
  <c r="X36" i="29"/>
  <c r="T36" i="29"/>
  <c r="AN36" i="29"/>
  <c r="AH36" i="29"/>
  <c r="AL36" i="29"/>
  <c r="K36" i="29"/>
  <c r="Z36" i="29"/>
  <c r="AG36" i="29"/>
  <c r="F36" i="29"/>
  <c r="AI36" i="29"/>
  <c r="R36" i="29"/>
  <c r="L36" i="29"/>
  <c r="J36" i="29"/>
  <c r="Y112" i="4"/>
  <c r="G36" i="29"/>
  <c r="S36" i="29"/>
  <c r="W36" i="29"/>
  <c r="AA36" i="29"/>
  <c r="AM36" i="29"/>
  <c r="AB4" i="3"/>
  <c r="P36" i="29"/>
  <c r="Y111" i="4"/>
  <c r="H36" i="29"/>
  <c r="M36" i="29"/>
  <c r="AE36" i="29"/>
  <c r="U36" i="29"/>
  <c r="AK36" i="29"/>
  <c r="N36" i="29"/>
  <c r="O36" i="29"/>
  <c r="Y36" i="29"/>
  <c r="I36" i="29"/>
  <c r="AC36" i="29"/>
  <c r="AD36" i="29"/>
  <c r="Q36" i="29"/>
  <c r="Y113" i="4"/>
  <c r="AA34" i="29"/>
  <c r="L78" i="29"/>
  <c r="T78" i="29"/>
  <c r="M78" i="29"/>
  <c r="F78" i="29"/>
  <c r="H78" i="29"/>
  <c r="O78" i="29"/>
  <c r="AI78" i="29"/>
  <c r="W78" i="29"/>
  <c r="J78" i="29"/>
  <c r="U78" i="29"/>
  <c r="BG110" i="4"/>
  <c r="X78" i="29"/>
  <c r="K78" i="29"/>
  <c r="AN78" i="29"/>
  <c r="N78" i="29"/>
  <c r="BG113" i="4"/>
  <c r="AL78" i="29"/>
  <c r="Z78" i="29"/>
  <c r="AC78" i="29"/>
  <c r="AJ78" i="29"/>
  <c r="S78" i="29"/>
  <c r="AB78" i="29"/>
  <c r="AA78" i="29"/>
  <c r="BK4" i="3"/>
  <c r="I78" i="29"/>
  <c r="BG111" i="4"/>
  <c r="AF78" i="29"/>
  <c r="AH78" i="29"/>
  <c r="AK78" i="29"/>
  <c r="AE78" i="29"/>
  <c r="AD78" i="29"/>
  <c r="AG78" i="29"/>
  <c r="BG112" i="4"/>
  <c r="P78" i="29"/>
  <c r="R78" i="29"/>
  <c r="Y78" i="29"/>
  <c r="AM78" i="29"/>
  <c r="V78" i="29"/>
  <c r="Q78" i="29"/>
  <c r="G78" i="29"/>
  <c r="AM30" i="29"/>
  <c r="N30" i="29"/>
  <c r="X4" i="3"/>
  <c r="H30" i="29"/>
  <c r="U113" i="4"/>
  <c r="AA30" i="29"/>
  <c r="AG30" i="29"/>
  <c r="W30" i="29"/>
  <c r="AJ30" i="29"/>
  <c r="AD30" i="29"/>
  <c r="Z30" i="29"/>
  <c r="AI30" i="29"/>
  <c r="AN30" i="29"/>
  <c r="K30" i="29"/>
  <c r="L30" i="29"/>
  <c r="AE30" i="29"/>
  <c r="T30" i="29"/>
  <c r="M30" i="29"/>
  <c r="AB30" i="29"/>
  <c r="O30" i="29"/>
  <c r="P30" i="29"/>
  <c r="J30" i="29"/>
  <c r="AC30" i="29"/>
  <c r="R30" i="29"/>
  <c r="U30" i="29"/>
  <c r="V30" i="29"/>
  <c r="U111" i="4"/>
  <c r="G30" i="29"/>
  <c r="AH30" i="29"/>
  <c r="Y30" i="29"/>
  <c r="U110" i="4"/>
  <c r="AF30" i="29"/>
  <c r="Q30" i="29"/>
  <c r="AK30" i="29"/>
  <c r="S30" i="29"/>
  <c r="U112" i="4"/>
  <c r="I30" i="29"/>
  <c r="F30" i="29"/>
  <c r="X30" i="29"/>
  <c r="AL30" i="29"/>
  <c r="L34" i="29"/>
  <c r="AL48" i="25"/>
  <c r="AI75" i="29"/>
  <c r="AK63" i="29"/>
  <c r="AI63" i="29"/>
  <c r="AE63" i="29"/>
  <c r="AC63" i="29"/>
  <c r="G63" i="29"/>
  <c r="AG63" i="29"/>
  <c r="T63" i="29"/>
  <c r="I63" i="29"/>
  <c r="P63" i="29"/>
  <c r="Q63" i="29"/>
  <c r="AH63" i="29"/>
  <c r="S63" i="29"/>
  <c r="AN63" i="29"/>
  <c r="AW4" i="3"/>
  <c r="J63" i="29"/>
  <c r="AT112" i="4"/>
  <c r="AB63" i="29"/>
  <c r="X63" i="29"/>
  <c r="AT110" i="4"/>
  <c r="AD63" i="29"/>
  <c r="W63" i="29"/>
  <c r="Z63" i="29"/>
  <c r="M63" i="29"/>
  <c r="AL63" i="29"/>
  <c r="Y63" i="29"/>
  <c r="AM63" i="29"/>
  <c r="H63" i="29"/>
  <c r="AT113" i="4"/>
  <c r="AT111" i="4"/>
  <c r="V63" i="29"/>
  <c r="AJ63" i="29"/>
  <c r="AA63" i="29"/>
  <c r="L63" i="29"/>
  <c r="F63" i="29"/>
  <c r="N63" i="29"/>
  <c r="AF63" i="29"/>
  <c r="R63" i="29"/>
  <c r="U63" i="29"/>
  <c r="K63" i="29"/>
  <c r="O63" i="29"/>
  <c r="AB111" i="4"/>
  <c r="Y39" i="29"/>
  <c r="AK39" i="29"/>
  <c r="I39" i="29"/>
  <c r="AB110" i="4"/>
  <c r="AB112" i="4"/>
  <c r="AF39" i="29"/>
  <c r="AB39" i="29"/>
  <c r="AD39" i="29"/>
  <c r="AI39" i="29"/>
  <c r="E39" i="29"/>
  <c r="AB113" i="4"/>
  <c r="AJ39" i="29"/>
  <c r="R39" i="29"/>
  <c r="AL39" i="29"/>
  <c r="AM39" i="29"/>
  <c r="L39" i="29"/>
  <c r="N39" i="29"/>
  <c r="G39" i="29"/>
  <c r="V39" i="29"/>
  <c r="AG39" i="29"/>
  <c r="Z39" i="29"/>
  <c r="AA39" i="29"/>
  <c r="AH39" i="29"/>
  <c r="T39" i="29"/>
  <c r="J39" i="29"/>
  <c r="W39" i="29"/>
  <c r="U39" i="29"/>
  <c r="Q39" i="29"/>
  <c r="H39" i="29"/>
  <c r="K39" i="29"/>
  <c r="O39" i="29"/>
  <c r="AN39" i="29"/>
  <c r="P39" i="29"/>
  <c r="AE39" i="29"/>
  <c r="X39" i="29"/>
  <c r="AE4" i="3"/>
  <c r="S39" i="29"/>
  <c r="F39" i="29"/>
  <c r="AC39" i="29"/>
  <c r="M39" i="29"/>
  <c r="E78" i="29"/>
  <c r="E21" i="25"/>
  <c r="AN34" i="29"/>
  <c r="E18" i="12"/>
  <c r="N41" i="25"/>
  <c r="E73" i="29"/>
  <c r="S73" i="29"/>
  <c r="AI73" i="29"/>
  <c r="AG73" i="29"/>
  <c r="BB111" i="4"/>
  <c r="BF4" i="3"/>
  <c r="R73" i="29"/>
  <c r="AM73" i="29"/>
  <c r="AJ73" i="29"/>
  <c r="F73" i="29"/>
  <c r="BB110" i="4"/>
  <c r="W73" i="29"/>
  <c r="AK73" i="29"/>
  <c r="K73" i="29"/>
  <c r="AB73" i="29"/>
  <c r="AE73" i="29"/>
  <c r="M73" i="29"/>
  <c r="Q73" i="29"/>
  <c r="T73" i="29"/>
  <c r="AH73" i="29"/>
  <c r="V73" i="29"/>
  <c r="AN73" i="29"/>
  <c r="U73" i="29"/>
  <c r="L73" i="29"/>
  <c r="I73" i="29"/>
  <c r="AD73" i="29"/>
  <c r="AF73" i="29"/>
  <c r="BB113" i="4"/>
  <c r="AA73" i="29"/>
  <c r="H73" i="29"/>
  <c r="X73" i="29"/>
  <c r="P73" i="29"/>
  <c r="AC73" i="29"/>
  <c r="AL73" i="29"/>
  <c r="Z73" i="29"/>
  <c r="J73" i="29"/>
  <c r="BB112" i="4"/>
  <c r="N73" i="29"/>
  <c r="O73" i="29"/>
  <c r="Y73" i="29"/>
  <c r="G73" i="29"/>
  <c r="O75" i="29"/>
  <c r="L48" i="29"/>
  <c r="AM48" i="29"/>
  <c r="F48" i="29"/>
  <c r="I30" i="25"/>
  <c r="E65" i="29"/>
  <c r="K56" i="29"/>
  <c r="T34" i="129" a="1"/>
  <c r="T34" i="129" s="1"/>
  <c r="G18" i="146" s="1"/>
  <c r="E33" i="129" a="1"/>
  <c r="E33" i="129" s="1"/>
  <c r="Q34" i="129" a="1"/>
  <c r="Q34" i="129" s="1"/>
  <c r="G15" i="146" s="1"/>
  <c r="N34" i="129" a="1"/>
  <c r="N34" i="129" s="1"/>
  <c r="G12" i="146" s="1"/>
  <c r="O34" i="129" a="1"/>
  <c r="O34" i="129" s="1"/>
  <c r="G13" i="146" s="1"/>
  <c r="P34" i="129" a="1"/>
  <c r="P34" i="129" s="1"/>
  <c r="G14" i="146" s="1"/>
  <c r="E63" i="29"/>
  <c r="O56" i="29"/>
  <c r="AJ56" i="29"/>
  <c r="M56" i="29"/>
  <c r="AH56" i="29"/>
  <c r="Q56" i="29"/>
  <c r="I34" i="129" a="1"/>
  <c r="I34" i="129" s="1"/>
  <c r="G7" i="146" s="1"/>
  <c r="AG12" i="129"/>
  <c r="AG10" i="129" s="1"/>
  <c r="E41" i="29"/>
  <c r="E13" i="129"/>
  <c r="M12" i="12"/>
  <c r="J34" i="129" a="1"/>
  <c r="J34" i="129" s="1"/>
  <c r="G8" i="146" s="1"/>
  <c r="E20" i="129"/>
  <c r="L27" i="29"/>
  <c r="S75" i="29"/>
  <c r="N21" i="12"/>
  <c r="AI27" i="29"/>
  <c r="R34" i="129" a="1"/>
  <c r="R34" i="129" s="1"/>
  <c r="G16" i="146" s="1"/>
  <c r="H48" i="25"/>
  <c r="X31" i="12"/>
  <c r="G75" i="29"/>
  <c r="Z34" i="29"/>
  <c r="E12" i="12"/>
  <c r="AM10" i="25"/>
  <c r="AM9" i="25" s="1"/>
  <c r="AM12" i="129"/>
  <c r="AM10" i="129" s="1"/>
  <c r="E34" i="29"/>
  <c r="G71" i="29"/>
  <c r="S14" i="129"/>
  <c r="E17" i="146" s="1"/>
  <c r="O10" i="25"/>
  <c r="E11" i="25"/>
  <c r="S34" i="29"/>
  <c r="N27" i="29"/>
  <c r="N48" i="29"/>
  <c r="J14" i="129"/>
  <c r="E8" i="146" s="1"/>
  <c r="H34" i="129" a="1"/>
  <c r="H34" i="129" s="1"/>
  <c r="G6" i="146" s="1"/>
  <c r="M34" i="129" a="1"/>
  <c r="M34" i="129" s="1"/>
  <c r="G11" i="146" s="1"/>
  <c r="AH12" i="12"/>
  <c r="S48" i="29"/>
  <c r="AD62" i="25"/>
  <c r="AD61" i="25" s="1"/>
  <c r="N56" i="29"/>
  <c r="V56" i="29"/>
  <c r="G56" i="29"/>
  <c r="AC56" i="29"/>
  <c r="Y56" i="29"/>
  <c r="F56" i="29"/>
  <c r="P56" i="29"/>
  <c r="I56" i="29"/>
  <c r="W56" i="29"/>
  <c r="W62" i="25"/>
  <c r="H27" i="29"/>
  <c r="AI14" i="29"/>
  <c r="AI11" i="29" s="1"/>
  <c r="AJ10" i="25"/>
  <c r="AH12" i="129"/>
  <c r="AH10" i="129" s="1"/>
  <c r="E18" i="29"/>
  <c r="AE71" i="29"/>
  <c r="AB10" i="25"/>
  <c r="S56" i="29"/>
  <c r="E19" i="129"/>
  <c r="M14" i="129"/>
  <c r="E11" i="146" s="1"/>
  <c r="E61" i="29"/>
  <c r="E15" i="129"/>
  <c r="AE48" i="29"/>
  <c r="AJ21" i="12"/>
  <c r="E76" i="29"/>
  <c r="E65" i="12"/>
  <c r="AB56" i="29"/>
  <c r="Y34" i="29"/>
  <c r="E30" i="29"/>
  <c r="U30" i="25"/>
  <c r="AI48" i="29"/>
  <c r="G34" i="29"/>
  <c r="AB24" i="25"/>
  <c r="J71" i="29"/>
  <c r="E30" i="25"/>
  <c r="F31" i="12"/>
  <c r="U48" i="29"/>
  <c r="AM21" i="12"/>
  <c r="N59" i="29"/>
  <c r="V59" i="29"/>
  <c r="AG59" i="29"/>
  <c r="AE59" i="29"/>
  <c r="AJ59" i="29"/>
  <c r="O59" i="29"/>
  <c r="W59" i="29"/>
  <c r="AC59" i="29"/>
  <c r="P59" i="29"/>
  <c r="AB59" i="29"/>
  <c r="AD59" i="29"/>
  <c r="X59" i="29"/>
  <c r="Q59" i="29"/>
  <c r="AP110" i="4"/>
  <c r="Z59" i="29"/>
  <c r="S59" i="29"/>
  <c r="AM59" i="29"/>
  <c r="J59" i="29"/>
  <c r="T59" i="29"/>
  <c r="U59" i="29"/>
  <c r="AN59" i="29"/>
  <c r="AK59" i="29"/>
  <c r="AS4" i="3"/>
  <c r="F59" i="29"/>
  <c r="AP113" i="4"/>
  <c r="M59" i="29"/>
  <c r="AA59" i="29"/>
  <c r="AP111" i="4"/>
  <c r="AF59" i="29"/>
  <c r="H59" i="29"/>
  <c r="AH59" i="29"/>
  <c r="R59" i="29"/>
  <c r="AP112" i="4"/>
  <c r="K59" i="29"/>
  <c r="I59" i="29"/>
  <c r="G59" i="29"/>
  <c r="L59" i="29"/>
  <c r="AL59" i="29"/>
  <c r="Y59" i="29"/>
  <c r="AI59" i="29"/>
  <c r="E12" i="129"/>
  <c r="E10" i="129" s="1"/>
  <c r="T24" i="25"/>
  <c r="E22" i="129"/>
  <c r="H24" i="25"/>
  <c r="BA107" i="4"/>
  <c r="U70" i="143" s="1"/>
  <c r="S70" i="143" s="1"/>
  <c r="BP70" i="143" s="1"/>
  <c r="BH70" i="143" s="1"/>
  <c r="BH79" i="143" s="1"/>
  <c r="L10" i="25"/>
  <c r="L9" i="25" s="1"/>
  <c r="R56" i="29"/>
  <c r="T71" i="29"/>
  <c r="E29" i="29"/>
  <c r="G34" i="129" a="1"/>
  <c r="G34" i="129" s="1"/>
  <c r="G5" i="146" s="1"/>
  <c r="K34" i="129" a="1"/>
  <c r="K34" i="129" s="1"/>
  <c r="G9" i="146" s="1"/>
  <c r="AJ48" i="25"/>
  <c r="AL56" i="29"/>
  <c r="L56" i="29"/>
  <c r="AF56" i="29"/>
  <c r="AK56" i="29"/>
  <c r="AA56" i="29"/>
  <c r="AD56" i="29"/>
  <c r="J56" i="29"/>
  <c r="AG31" i="12"/>
  <c r="AE48" i="25"/>
  <c r="E21" i="12"/>
  <c r="T62" i="25"/>
  <c r="S71" i="29"/>
  <c r="E72" i="12"/>
  <c r="L12" i="12"/>
  <c r="E17" i="29"/>
  <c r="X71" i="29"/>
  <c r="M13" i="129"/>
  <c r="D11" i="146" s="1"/>
  <c r="G48" i="29"/>
  <c r="AN75" i="29"/>
  <c r="E20" i="29"/>
  <c r="O14" i="129"/>
  <c r="E13" i="146" s="1"/>
  <c r="AL48" i="29"/>
  <c r="AK21" i="12"/>
  <c r="E27" i="29"/>
  <c r="AG12" i="12"/>
  <c r="E31" i="25"/>
  <c r="X24" i="25"/>
  <c r="AJ34" i="29"/>
  <c r="E13" i="12"/>
  <c r="W48" i="29"/>
  <c r="AI34" i="29"/>
  <c r="AV107" i="4"/>
  <c r="E22" i="29"/>
  <c r="V10" i="25"/>
  <c r="V9" i="25" s="1"/>
  <c r="E36" i="29"/>
  <c r="AC31" i="12"/>
  <c r="E59" i="29"/>
  <c r="BB107" i="4"/>
  <c r="U71" i="143" s="1"/>
  <c r="S71" i="143" s="1"/>
  <c r="BP71" i="143" s="1"/>
  <c r="BI71" i="143" s="1"/>
  <c r="BI79" i="143" s="1"/>
  <c r="AO111" i="4"/>
  <c r="AO110" i="4"/>
  <c r="AJ58" i="29"/>
  <c r="AH58" i="29"/>
  <c r="V58" i="29"/>
  <c r="F58" i="29"/>
  <c r="AR4" i="3"/>
  <c r="S58" i="29"/>
  <c r="M58" i="29"/>
  <c r="AF58" i="29"/>
  <c r="G58" i="29"/>
  <c r="O58" i="29"/>
  <c r="Z58" i="29"/>
  <c r="I58" i="29"/>
  <c r="L58" i="29"/>
  <c r="AD58" i="29"/>
  <c r="U58" i="29"/>
  <c r="AI58" i="29"/>
  <c r="AC58" i="29"/>
  <c r="X58" i="29"/>
  <c r="AN58" i="29"/>
  <c r="AA58" i="29"/>
  <c r="AG58" i="29"/>
  <c r="R58" i="29"/>
  <c r="N58" i="29"/>
  <c r="AO112" i="4"/>
  <c r="AO113" i="4"/>
  <c r="T58" i="29"/>
  <c r="H58" i="29"/>
  <c r="K58" i="29"/>
  <c r="J58" i="29"/>
  <c r="Y58" i="29"/>
  <c r="AB58" i="29"/>
  <c r="P58" i="29"/>
  <c r="AK58" i="29"/>
  <c r="Q58" i="29"/>
  <c r="W58" i="29"/>
  <c r="AE58" i="29"/>
  <c r="AM58" i="29"/>
  <c r="AL58" i="29"/>
  <c r="AE68" i="29"/>
  <c r="AM68" i="29"/>
  <c r="N68" i="29"/>
  <c r="V68" i="29"/>
  <c r="AY110" i="4"/>
  <c r="AJ68" i="29"/>
  <c r="M68" i="29"/>
  <c r="AG68" i="29"/>
  <c r="X68" i="29"/>
  <c r="BB4" i="3"/>
  <c r="S68" i="29"/>
  <c r="AN68" i="29"/>
  <c r="O68" i="29"/>
  <c r="F68" i="29"/>
  <c r="AL68" i="29"/>
  <c r="I68" i="29"/>
  <c r="AD68" i="29"/>
  <c r="G68" i="29"/>
  <c r="L68" i="29"/>
  <c r="AY113" i="4"/>
  <c r="AY112" i="4"/>
  <c r="J68" i="29"/>
  <c r="T68" i="29"/>
  <c r="AB68" i="29"/>
  <c r="AA68" i="29"/>
  <c r="AI68" i="29"/>
  <c r="H68" i="29"/>
  <c r="Z68" i="29"/>
  <c r="AY111" i="4"/>
  <c r="AH68" i="29"/>
  <c r="U68" i="29"/>
  <c r="U66" i="138"/>
  <c r="S66" i="138" s="1"/>
  <c r="BP66" i="138" s="1"/>
  <c r="BE66" i="138" s="1"/>
  <c r="BE79" i="138" s="1"/>
  <c r="P68" i="29"/>
  <c r="W68" i="29"/>
  <c r="AC68" i="29"/>
  <c r="AK68" i="29"/>
  <c r="R68" i="29"/>
  <c r="K68" i="29"/>
  <c r="Q68" i="29"/>
  <c r="Y68" i="29"/>
  <c r="AF68" i="29"/>
  <c r="X44" i="25"/>
  <c r="I28" i="29"/>
  <c r="L28" i="29"/>
  <c r="AA28" i="29"/>
  <c r="Y28" i="29"/>
  <c r="M28" i="29"/>
  <c r="AG28" i="29"/>
  <c r="AM28" i="29"/>
  <c r="N28" i="29"/>
  <c r="X28" i="29"/>
  <c r="AB28" i="29"/>
  <c r="AK28" i="29"/>
  <c r="T28" i="29"/>
  <c r="AL28" i="29"/>
  <c r="S28" i="29"/>
  <c r="U28" i="29"/>
  <c r="S113" i="4"/>
  <c r="AJ28" i="29"/>
  <c r="AE28" i="29"/>
  <c r="AI28" i="29"/>
  <c r="S110" i="4"/>
  <c r="P28" i="29"/>
  <c r="AD28" i="29"/>
  <c r="AC28" i="29"/>
  <c r="S112" i="4"/>
  <c r="K28" i="29"/>
  <c r="H28" i="29"/>
  <c r="W28" i="29"/>
  <c r="AF28" i="29"/>
  <c r="Z28" i="29"/>
  <c r="Q28" i="29"/>
  <c r="V4" i="3"/>
  <c r="J28" i="29"/>
  <c r="G28" i="29"/>
  <c r="R28" i="29"/>
  <c r="AH28" i="29"/>
  <c r="O28" i="29"/>
  <c r="V28" i="29"/>
  <c r="AN28" i="29"/>
  <c r="S111" i="4"/>
  <c r="F28" i="29"/>
  <c r="T56" i="29"/>
  <c r="N14" i="129"/>
  <c r="E12" i="146" s="1"/>
  <c r="E33" i="12"/>
  <c r="V35" i="29"/>
  <c r="O35" i="29"/>
  <c r="S35" i="29"/>
  <c r="AN35" i="29"/>
  <c r="AI35" i="29"/>
  <c r="L35" i="29"/>
  <c r="I35" i="29"/>
  <c r="Q35" i="29"/>
  <c r="H35" i="29"/>
  <c r="AL35" i="29"/>
  <c r="X112" i="4"/>
  <c r="AA35" i="29"/>
  <c r="AB35" i="29"/>
  <c r="AE35" i="29"/>
  <c r="W35" i="29"/>
  <c r="F35" i="29"/>
  <c r="Z35" i="29"/>
  <c r="X35" i="29"/>
  <c r="N35" i="29"/>
  <c r="U35" i="29"/>
  <c r="M35" i="29"/>
  <c r="R35" i="29"/>
  <c r="X111" i="4"/>
  <c r="Y35" i="29"/>
  <c r="AA4" i="3"/>
  <c r="T35" i="29"/>
  <c r="AJ35" i="29"/>
  <c r="AD35" i="29"/>
  <c r="AG35" i="29"/>
  <c r="P35" i="29"/>
  <c r="X110" i="4"/>
  <c r="G35" i="29"/>
  <c r="AH35" i="29"/>
  <c r="X113" i="4"/>
  <c r="J35" i="29"/>
  <c r="AC35" i="29"/>
  <c r="AM35" i="29"/>
  <c r="AF35" i="29"/>
  <c r="K35" i="29"/>
  <c r="AK35" i="29"/>
  <c r="G57" i="29"/>
  <c r="AN57" i="29"/>
  <c r="L57" i="29"/>
  <c r="AH57" i="29"/>
  <c r="AI57" i="29"/>
  <c r="I57" i="29"/>
  <c r="AC57" i="29"/>
  <c r="M57" i="29"/>
  <c r="O57" i="29"/>
  <c r="AN112" i="4"/>
  <c r="V57" i="29"/>
  <c r="K57" i="29"/>
  <c r="AM57" i="29"/>
  <c r="AF57" i="29"/>
  <c r="AB57" i="29"/>
  <c r="AA57" i="29"/>
  <c r="P57" i="29"/>
  <c r="AL57" i="29"/>
  <c r="Q57" i="29"/>
  <c r="N57" i="29"/>
  <c r="Z57" i="29"/>
  <c r="AD57" i="29"/>
  <c r="T57" i="29"/>
  <c r="W57" i="29"/>
  <c r="AN113" i="4"/>
  <c r="AQ4" i="3"/>
  <c r="Y57" i="29"/>
  <c r="AE57" i="29"/>
  <c r="AJ57" i="29"/>
  <c r="J57" i="29"/>
  <c r="AN110" i="4"/>
  <c r="X57" i="29"/>
  <c r="U57" i="29"/>
  <c r="AK57" i="29"/>
  <c r="H57" i="29"/>
  <c r="F57" i="29"/>
  <c r="R57" i="29"/>
  <c r="AN111" i="4"/>
  <c r="S57" i="29"/>
  <c r="AG57" i="29"/>
  <c r="Y12" i="129"/>
  <c r="Y10" i="129" s="1"/>
  <c r="E41" i="25"/>
  <c r="AD64" i="29"/>
  <c r="P64" i="29"/>
  <c r="K64" i="29"/>
  <c r="W64" i="29"/>
  <c r="Y64" i="29"/>
  <c r="AK64" i="29"/>
  <c r="AG64" i="29"/>
  <c r="M64" i="29"/>
  <c r="F64" i="29"/>
  <c r="N64" i="29"/>
  <c r="T64" i="29"/>
  <c r="AM64" i="29"/>
  <c r="X64" i="29"/>
  <c r="AC64" i="29"/>
  <c r="J64" i="29"/>
  <c r="AJ64" i="29"/>
  <c r="AX4" i="3"/>
  <c r="AH64" i="29"/>
  <c r="Q64" i="29"/>
  <c r="L64" i="29"/>
  <c r="H64" i="29"/>
  <c r="V64" i="29"/>
  <c r="AU110" i="4"/>
  <c r="AE64" i="29"/>
  <c r="AB64" i="29"/>
  <c r="AA64" i="29"/>
  <c r="AU112" i="4"/>
  <c r="AU111" i="4"/>
  <c r="I64" i="29"/>
  <c r="S64" i="29"/>
  <c r="G64" i="29"/>
  <c r="AN64" i="29"/>
  <c r="U64" i="29"/>
  <c r="R64" i="29"/>
  <c r="AI64" i="29"/>
  <c r="AL64" i="29"/>
  <c r="AF64" i="29"/>
  <c r="Z64" i="29"/>
  <c r="AU113" i="4"/>
  <c r="O64" i="29"/>
  <c r="K66" i="29"/>
  <c r="J66" i="29"/>
  <c r="H66" i="29"/>
  <c r="AF66" i="29"/>
  <c r="AM66" i="29"/>
  <c r="AZ4" i="3"/>
  <c r="AA66" i="29"/>
  <c r="U66" i="29"/>
  <c r="AN66" i="29"/>
  <c r="I66" i="29"/>
  <c r="F66" i="29"/>
  <c r="AL66" i="29"/>
  <c r="AE66" i="29"/>
  <c r="Q66" i="29"/>
  <c r="O66" i="29"/>
  <c r="AB66" i="29"/>
  <c r="Y66" i="29"/>
  <c r="AH66" i="29"/>
  <c r="AW112" i="4"/>
  <c r="X66" i="29"/>
  <c r="W66" i="29"/>
  <c r="N66" i="29"/>
  <c r="AI66" i="29"/>
  <c r="AW110" i="4"/>
  <c r="L66" i="29"/>
  <c r="AK66" i="29"/>
  <c r="AW111" i="4"/>
  <c r="AW113" i="4"/>
  <c r="V66" i="29"/>
  <c r="Z66" i="29"/>
  <c r="M66" i="29"/>
  <c r="R66" i="29"/>
  <c r="AD66" i="29"/>
  <c r="P66" i="29"/>
  <c r="AG66" i="29"/>
  <c r="T66" i="29"/>
  <c r="AJ66" i="29"/>
  <c r="G66" i="29"/>
  <c r="AC66" i="29"/>
  <c r="S66" i="29"/>
  <c r="E28" i="29"/>
  <c r="Y37" i="29"/>
  <c r="G37" i="29"/>
  <c r="X37" i="29"/>
  <c r="J37" i="29"/>
  <c r="AB37" i="29"/>
  <c r="V37" i="29"/>
  <c r="AF37" i="29"/>
  <c r="Z37" i="29"/>
  <c r="H37" i="29"/>
  <c r="AN37" i="29"/>
  <c r="N37" i="29"/>
  <c r="F37" i="29"/>
  <c r="U37" i="29"/>
  <c r="L37" i="29"/>
  <c r="AI37" i="29"/>
  <c r="AD37" i="29"/>
  <c r="Z110" i="4"/>
  <c r="P37" i="29"/>
  <c r="AJ37" i="29"/>
  <c r="S37" i="29"/>
  <c r="AK37" i="29"/>
  <c r="AC37" i="29"/>
  <c r="O37" i="29"/>
  <c r="W37" i="29"/>
  <c r="I37" i="29"/>
  <c r="R37" i="29"/>
  <c r="AH37" i="29"/>
  <c r="Z112" i="4"/>
  <c r="AG37" i="29"/>
  <c r="AE37" i="29"/>
  <c r="M37" i="29"/>
  <c r="Z113" i="4"/>
  <c r="AM37" i="29"/>
  <c r="Z111" i="4"/>
  <c r="T37" i="29"/>
  <c r="AL37" i="29"/>
  <c r="AC4" i="3"/>
  <c r="AA37" i="29"/>
  <c r="K37" i="29"/>
  <c r="Q37" i="29"/>
  <c r="E48" i="29"/>
  <c r="E58" i="29"/>
  <c r="X77" i="29"/>
  <c r="S77" i="29"/>
  <c r="G77" i="29"/>
  <c r="AK77" i="29"/>
  <c r="AL77" i="29"/>
  <c r="M77" i="29"/>
  <c r="T77" i="29"/>
  <c r="AC77" i="29"/>
  <c r="U77" i="29"/>
  <c r="H77" i="29"/>
  <c r="AG77" i="29"/>
  <c r="AF77" i="29"/>
  <c r="Q77" i="29"/>
  <c r="Z77" i="29"/>
  <c r="BF111" i="4"/>
  <c r="AB77" i="29"/>
  <c r="AE77" i="29"/>
  <c r="BJ4" i="3"/>
  <c r="AI77" i="29"/>
  <c r="N77" i="29"/>
  <c r="AA77" i="29"/>
  <c r="P77" i="29"/>
  <c r="AM77" i="29"/>
  <c r="BF110" i="4"/>
  <c r="AD77" i="29"/>
  <c r="BF113" i="4"/>
  <c r="J77" i="29"/>
  <c r="L77" i="29"/>
  <c r="AN77" i="29"/>
  <c r="W77" i="29"/>
  <c r="Y77" i="29"/>
  <c r="K77" i="29"/>
  <c r="F77" i="29"/>
  <c r="BF112" i="4"/>
  <c r="AH77" i="29"/>
  <c r="I77" i="29"/>
  <c r="R77" i="29"/>
  <c r="O77" i="29"/>
  <c r="AJ77" i="29"/>
  <c r="V77" i="29"/>
  <c r="AJ53" i="29"/>
  <c r="AM53" i="29"/>
  <c r="R53" i="29"/>
  <c r="AH53" i="29"/>
  <c r="J53" i="29"/>
  <c r="Y53" i="29"/>
  <c r="N53" i="29"/>
  <c r="V53" i="29"/>
  <c r="S53" i="29"/>
  <c r="G53" i="29"/>
  <c r="AL110" i="4"/>
  <c r="AK53" i="29"/>
  <c r="AN53" i="29"/>
  <c r="AL111" i="4"/>
  <c r="AL112" i="4"/>
  <c r="AB53" i="29"/>
  <c r="Z53" i="29"/>
  <c r="Q53" i="29"/>
  <c r="U53" i="29"/>
  <c r="X53" i="29"/>
  <c r="I53" i="29"/>
  <c r="AL113" i="4"/>
  <c r="M53" i="29"/>
  <c r="T53" i="29"/>
  <c r="F53" i="29"/>
  <c r="H53" i="29"/>
  <c r="P53" i="29"/>
  <c r="AE53" i="29"/>
  <c r="W53" i="29"/>
  <c r="K53" i="29"/>
  <c r="AF53" i="29"/>
  <c r="AL53" i="29"/>
  <c r="AD53" i="29"/>
  <c r="AG53" i="29"/>
  <c r="O53" i="29"/>
  <c r="AO4" i="3"/>
  <c r="AC53" i="29"/>
  <c r="AI53" i="29"/>
  <c r="L53" i="29"/>
  <c r="AA53" i="29"/>
  <c r="AS110" i="4"/>
  <c r="R62" i="29"/>
  <c r="H62" i="29"/>
  <c r="AL62" i="29"/>
  <c r="AV4" i="3"/>
  <c r="T62" i="29"/>
  <c r="J62" i="29"/>
  <c r="Q62" i="29"/>
  <c r="AG62" i="29"/>
  <c r="N62" i="29"/>
  <c r="AJ62" i="29"/>
  <c r="AD62" i="29"/>
  <c r="AK62" i="29"/>
  <c r="W62" i="29"/>
  <c r="K62" i="29"/>
  <c r="AS112" i="4"/>
  <c r="V62" i="29"/>
  <c r="AE62" i="29"/>
  <c r="G62" i="29"/>
  <c r="AC62" i="29"/>
  <c r="O62" i="29"/>
  <c r="AH62" i="29"/>
  <c r="X62" i="29"/>
  <c r="I62" i="29"/>
  <c r="S62" i="29"/>
  <c r="Z62" i="29"/>
  <c r="L62" i="29"/>
  <c r="P62" i="29"/>
  <c r="AS113" i="4"/>
  <c r="AA62" i="29"/>
  <c r="U62" i="29"/>
  <c r="F62" i="29"/>
  <c r="M62" i="29"/>
  <c r="AI62" i="29"/>
  <c r="AN62" i="29"/>
  <c r="AM62" i="29"/>
  <c r="AF62" i="29"/>
  <c r="Y62" i="29"/>
  <c r="AB62" i="29"/>
  <c r="AS111" i="4"/>
  <c r="E57" i="29"/>
  <c r="G49" i="29"/>
  <c r="Q49" i="29"/>
  <c r="R49" i="29"/>
  <c r="AH110" i="4"/>
  <c r="AF49" i="29"/>
  <c r="K49" i="29"/>
  <c r="AA49" i="29"/>
  <c r="AB49" i="29"/>
  <c r="I49" i="29"/>
  <c r="Z49" i="29"/>
  <c r="E49" i="29"/>
  <c r="O49" i="29"/>
  <c r="J49" i="29"/>
  <c r="Y49" i="29"/>
  <c r="AK49" i="29"/>
  <c r="AH49" i="29"/>
  <c r="V49" i="29"/>
  <c r="W49" i="29"/>
  <c r="M49" i="29"/>
  <c r="AC49" i="29"/>
  <c r="F49" i="29"/>
  <c r="AE49" i="29"/>
  <c r="L49" i="29"/>
  <c r="AG49" i="29"/>
  <c r="AJ49" i="29"/>
  <c r="AM49" i="29"/>
  <c r="S49" i="29"/>
  <c r="X49" i="29"/>
  <c r="AH112" i="4"/>
  <c r="AN49" i="29"/>
  <c r="AI49" i="29"/>
  <c r="P49" i="29"/>
  <c r="T49" i="29"/>
  <c r="AH113" i="4"/>
  <c r="AK4" i="3"/>
  <c r="AD49" i="29"/>
  <c r="H49" i="29"/>
  <c r="U49" i="29"/>
  <c r="AL49" i="29"/>
  <c r="N49" i="29"/>
  <c r="AH111" i="4"/>
  <c r="E34" i="129" a="1"/>
  <c r="E34" i="129" s="1"/>
  <c r="U51" i="29"/>
  <c r="I51" i="29"/>
  <c r="AN51" i="29"/>
  <c r="L51" i="29"/>
  <c r="AJ51" i="29"/>
  <c r="AJ111" i="4"/>
  <c r="AB51" i="29"/>
  <c r="AK51" i="29"/>
  <c r="AE51" i="29"/>
  <c r="P51" i="29"/>
  <c r="AJ110" i="4"/>
  <c r="AJ113" i="4"/>
  <c r="AC51" i="29"/>
  <c r="K51" i="29"/>
  <c r="J51" i="29"/>
  <c r="AL51" i="29"/>
  <c r="AH51" i="29"/>
  <c r="Y51" i="29"/>
  <c r="V51" i="29"/>
  <c r="S51" i="29"/>
  <c r="G51" i="29"/>
  <c r="N51" i="29"/>
  <c r="H51" i="29"/>
  <c r="AD51" i="29"/>
  <c r="M51" i="29"/>
  <c r="AM4" i="3"/>
  <c r="Z51" i="29"/>
  <c r="F51" i="29"/>
  <c r="O51" i="29"/>
  <c r="AF51" i="29"/>
  <c r="X51" i="29"/>
  <c r="AJ112" i="4"/>
  <c r="T51" i="29"/>
  <c r="AA51" i="29"/>
  <c r="AI51" i="29"/>
  <c r="Q51" i="29"/>
  <c r="R51" i="29"/>
  <c r="AG51" i="29"/>
  <c r="W51" i="29"/>
  <c r="AM51" i="29"/>
  <c r="L31" i="29"/>
  <c r="O31" i="29"/>
  <c r="N31" i="29"/>
  <c r="AE31" i="29"/>
  <c r="AG31" i="29"/>
  <c r="V31" i="29"/>
  <c r="AF31" i="29"/>
  <c r="G31" i="29"/>
  <c r="AD31" i="29"/>
  <c r="AA31" i="29"/>
  <c r="S31" i="29"/>
  <c r="V112" i="4"/>
  <c r="M31" i="29"/>
  <c r="P31" i="29"/>
  <c r="V113" i="4"/>
  <c r="X31" i="29"/>
  <c r="AB31" i="29"/>
  <c r="AH31" i="29"/>
  <c r="AK31" i="29"/>
  <c r="K31" i="29"/>
  <c r="F31" i="29"/>
  <c r="U31" i="29"/>
  <c r="AC31" i="29"/>
  <c r="V111" i="4"/>
  <c r="I31" i="29"/>
  <c r="W31" i="29"/>
  <c r="Y4" i="3"/>
  <c r="R31" i="29"/>
  <c r="AI31" i="29"/>
  <c r="Q31" i="29"/>
  <c r="V110" i="4"/>
  <c r="AJ31" i="29"/>
  <c r="T31" i="29"/>
  <c r="Y31" i="29"/>
  <c r="AN31" i="29"/>
  <c r="H31" i="29"/>
  <c r="AL31" i="29"/>
  <c r="AM31" i="29"/>
  <c r="J31" i="29"/>
  <c r="Z31" i="29"/>
  <c r="E31" i="29"/>
  <c r="AA60" i="29"/>
  <c r="F60" i="29"/>
  <c r="AG60" i="29"/>
  <c r="R60" i="29"/>
  <c r="J60" i="29"/>
  <c r="W60" i="29"/>
  <c r="AE60" i="29"/>
  <c r="O60" i="29"/>
  <c r="AF60" i="29"/>
  <c r="AQ113" i="4"/>
  <c r="G60" i="29"/>
  <c r="AQ110" i="4"/>
  <c r="E60" i="29"/>
  <c r="L60" i="29"/>
  <c r="AT4" i="3"/>
  <c r="AK60" i="29"/>
  <c r="Z60" i="29"/>
  <c r="Y60" i="29"/>
  <c r="X60" i="29"/>
  <c r="N60" i="29"/>
  <c r="I60" i="29"/>
  <c r="AQ111" i="4"/>
  <c r="AL60" i="29"/>
  <c r="AD60" i="29"/>
  <c r="AC60" i="29"/>
  <c r="AJ60" i="29"/>
  <c r="AH60" i="29"/>
  <c r="AM60" i="29"/>
  <c r="Q60" i="29"/>
  <c r="K60" i="29"/>
  <c r="AQ112" i="4"/>
  <c r="V60" i="29"/>
  <c r="AI60" i="29"/>
  <c r="H60" i="29"/>
  <c r="S60" i="29"/>
  <c r="M60" i="29"/>
  <c r="AN60" i="29"/>
  <c r="U60" i="29"/>
  <c r="T60" i="29"/>
  <c r="AB60" i="29"/>
  <c r="P60" i="29"/>
  <c r="AN50" i="29"/>
  <c r="AI50" i="29"/>
  <c r="F50" i="29"/>
  <c r="AL4" i="3"/>
  <c r="AB50" i="29"/>
  <c r="AD50" i="29"/>
  <c r="AL50" i="29"/>
  <c r="AI113" i="4"/>
  <c r="AA50" i="29"/>
  <c r="AM50" i="29"/>
  <c r="U50" i="29"/>
  <c r="G50" i="29"/>
  <c r="Z50" i="29"/>
  <c r="S50" i="29"/>
  <c r="AI112" i="4"/>
  <c r="H50" i="29"/>
  <c r="Q50" i="29"/>
  <c r="V50" i="29"/>
  <c r="R50" i="29"/>
  <c r="N50" i="29"/>
  <c r="AI111" i="4"/>
  <c r="AC50" i="29"/>
  <c r="X50" i="29"/>
  <c r="Y50" i="29"/>
  <c r="W50" i="29"/>
  <c r="AI110" i="4"/>
  <c r="I50" i="29"/>
  <c r="K50" i="29"/>
  <c r="M50" i="29"/>
  <c r="AJ50" i="29"/>
  <c r="AH50" i="29"/>
  <c r="J50" i="29"/>
  <c r="AK50" i="29"/>
  <c r="AF50" i="29"/>
  <c r="AG50" i="29"/>
  <c r="P50" i="29"/>
  <c r="L50" i="29"/>
  <c r="T50" i="29"/>
  <c r="O50" i="29"/>
  <c r="AE50" i="29"/>
  <c r="AK48" i="29"/>
  <c r="AF12" i="129"/>
  <c r="AF10" i="129" s="1"/>
  <c r="L19" i="29"/>
  <c r="H19" i="29"/>
  <c r="L111" i="4"/>
  <c r="AE19" i="29"/>
  <c r="U17" i="129"/>
  <c r="I19" i="29"/>
  <c r="X17" i="129"/>
  <c r="M19" i="29"/>
  <c r="Q17" i="129"/>
  <c r="G19" i="29"/>
  <c r="AD17" i="129"/>
  <c r="H17" i="129"/>
  <c r="AJ19" i="29"/>
  <c r="I17" i="129"/>
  <c r="AA17" i="129"/>
  <c r="T17" i="129"/>
  <c r="U19" i="29"/>
  <c r="AM17" i="129"/>
  <c r="AG17" i="129"/>
  <c r="AD19" i="29"/>
  <c r="E19" i="29"/>
  <c r="X19" i="29"/>
  <c r="AF17" i="129"/>
  <c r="P17" i="129"/>
  <c r="T19" i="29"/>
  <c r="O17" i="129"/>
  <c r="M17" i="129"/>
  <c r="AI17" i="129"/>
  <c r="AI19" i="29"/>
  <c r="J19" i="29"/>
  <c r="J17" i="129"/>
  <c r="R17" i="129"/>
  <c r="O4" i="3"/>
  <c r="Q19" i="29"/>
  <c r="W19" i="29"/>
  <c r="O19" i="29"/>
  <c r="AL19" i="29"/>
  <c r="V19" i="29"/>
  <c r="AG19" i="29"/>
  <c r="AB17" i="129"/>
  <c r="AM19" i="29"/>
  <c r="L17" i="129"/>
  <c r="Z19" i="29"/>
  <c r="AN19" i="29"/>
  <c r="N17" i="129"/>
  <c r="Z17" i="129"/>
  <c r="V17" i="129"/>
  <c r="AA19" i="29"/>
  <c r="L110" i="4"/>
  <c r="AL17" i="129"/>
  <c r="AN17" i="129"/>
  <c r="S17" i="129"/>
  <c r="AC17" i="129"/>
  <c r="L112" i="4"/>
  <c r="AF19" i="29"/>
  <c r="AK17" i="129"/>
  <c r="AE17" i="129"/>
  <c r="AH17" i="129"/>
  <c r="S19" i="29"/>
  <c r="K19" i="29"/>
  <c r="R19" i="29"/>
  <c r="K17" i="129"/>
  <c r="L113" i="4"/>
  <c r="F19" i="29"/>
  <c r="AC19" i="29"/>
  <c r="Y19" i="29"/>
  <c r="W17" i="129"/>
  <c r="Y17" i="129"/>
  <c r="P19" i="29"/>
  <c r="AB19" i="29"/>
  <c r="AJ17" i="129"/>
  <c r="N19" i="29"/>
  <c r="AK19" i="29"/>
  <c r="AH19" i="29"/>
  <c r="G17" i="129"/>
  <c r="F17" i="129"/>
  <c r="AH24" i="25"/>
  <c r="H14" i="29"/>
  <c r="H11" i="29" s="1"/>
  <c r="F40" i="29"/>
  <c r="O40" i="29"/>
  <c r="J40" i="29"/>
  <c r="AC113" i="4"/>
  <c r="AC40" i="29"/>
  <c r="Y40" i="29"/>
  <c r="AK40" i="29"/>
  <c r="Z40" i="29"/>
  <c r="AH40" i="29"/>
  <c r="AA40" i="29"/>
  <c r="AF4" i="3"/>
  <c r="U40" i="29"/>
  <c r="AL40" i="29"/>
  <c r="W40" i="29"/>
  <c r="AD40" i="29"/>
  <c r="M40" i="29"/>
  <c r="P40" i="29"/>
  <c r="G40" i="29"/>
  <c r="X40" i="29"/>
  <c r="AI40" i="29"/>
  <c r="S40" i="29"/>
  <c r="AJ40" i="29"/>
  <c r="AE40" i="29"/>
  <c r="Q40" i="29"/>
  <c r="N40" i="29"/>
  <c r="V40" i="29"/>
  <c r="AF40" i="29"/>
  <c r="H40" i="29"/>
  <c r="I40" i="29"/>
  <c r="R40" i="29"/>
  <c r="AC111" i="4"/>
  <c r="AG40" i="29"/>
  <c r="T40" i="29"/>
  <c r="K40" i="29"/>
  <c r="AB40" i="29"/>
  <c r="AN40" i="29"/>
  <c r="AC110" i="4"/>
  <c r="AM40" i="29"/>
  <c r="L40" i="29"/>
  <c r="AC112" i="4"/>
  <c r="E64" i="29"/>
  <c r="V27" i="29"/>
  <c r="AN12" i="12"/>
  <c r="X12" i="129"/>
  <c r="X10" i="129" s="1"/>
  <c r="V12" i="129"/>
  <c r="V10" i="129" s="1"/>
  <c r="G12" i="129"/>
  <c r="G10" i="129" s="1"/>
  <c r="C5" i="146" s="1"/>
  <c r="I14" i="29"/>
  <c r="I11" i="29" s="1"/>
  <c r="AB14" i="29"/>
  <c r="AB11" i="29" s="1"/>
  <c r="H12" i="129"/>
  <c r="H10" i="129" s="1"/>
  <c r="Q31" i="12"/>
  <c r="E62" i="25"/>
  <c r="L34" i="129" a="1"/>
  <c r="L34" i="129" s="1"/>
  <c r="G10" i="146" s="1"/>
  <c r="W10" i="25"/>
  <c r="W9" i="25" s="1"/>
  <c r="AM14" i="29"/>
  <c r="AM11" i="29" s="1"/>
  <c r="N24" i="25"/>
  <c r="M48" i="29"/>
  <c r="E14" i="29"/>
  <c r="E11" i="29" s="1"/>
  <c r="N14" i="29"/>
  <c r="N11" i="29" s="1"/>
  <c r="AF14" i="29"/>
  <c r="AF11" i="29" s="1"/>
  <c r="E21" i="129"/>
  <c r="E51" i="29"/>
  <c r="N107" i="4"/>
  <c r="U19" i="143" s="1"/>
  <c r="S19" i="143" s="1"/>
  <c r="BP19" i="143" s="1"/>
  <c r="O19" i="143" s="1"/>
  <c r="O79" i="143" s="1"/>
  <c r="AN48" i="29"/>
  <c r="V14" i="29"/>
  <c r="V11" i="29" s="1"/>
  <c r="AA10" i="25"/>
  <c r="J34" i="29"/>
  <c r="E40" i="29"/>
  <c r="AE107" i="4"/>
  <c r="U40" i="143" s="1"/>
  <c r="S40" i="143" s="1"/>
  <c r="BP40" i="143" s="1"/>
  <c r="AH40" i="143" s="1"/>
  <c r="AH79" i="143" s="1"/>
  <c r="U37" i="138"/>
  <c r="S37" i="138" s="1"/>
  <c r="BP37" i="138" s="1"/>
  <c r="R10" i="25"/>
  <c r="R9" i="25" s="1"/>
  <c r="AE14" i="29"/>
  <c r="AE11" i="29" s="1"/>
  <c r="K14" i="29"/>
  <c r="K11" i="29" s="1"/>
  <c r="AE12" i="129"/>
  <c r="AE10" i="129" s="1"/>
  <c r="AA14" i="29"/>
  <c r="AA11" i="29" s="1"/>
  <c r="W44" i="25"/>
  <c r="J14" i="29"/>
  <c r="J11" i="29" s="1"/>
  <c r="P14" i="29"/>
  <c r="P11" i="29" s="1"/>
  <c r="AD34" i="29"/>
  <c r="E71" i="29"/>
  <c r="O48" i="29"/>
  <c r="V71" i="29"/>
  <c r="AN10" i="25"/>
  <c r="AN9" i="25" s="1"/>
  <c r="V44" i="25"/>
  <c r="E68" i="29"/>
  <c r="S31" i="12"/>
  <c r="H31" i="12"/>
  <c r="T14" i="29"/>
  <c r="T11" i="29" s="1"/>
  <c r="E42" i="29"/>
  <c r="Q14" i="129"/>
  <c r="E15" i="146" s="1"/>
  <c r="G27" i="29"/>
  <c r="U34" i="138"/>
  <c r="S34" i="138" s="1"/>
  <c r="BP34" i="138" s="1"/>
  <c r="I10" i="25"/>
  <c r="I9" i="25" s="1"/>
  <c r="U12" i="129"/>
  <c r="U10" i="129" s="1"/>
  <c r="AG10" i="25"/>
  <c r="AG9" i="25" s="1"/>
  <c r="M10" i="25"/>
  <c r="M9" i="25" s="1"/>
  <c r="AH10" i="25"/>
  <c r="E77" i="29"/>
  <c r="E53" i="29"/>
  <c r="E62" i="29"/>
  <c r="E10" i="25"/>
  <c r="AN107" i="4"/>
  <c r="U55" i="143" s="1"/>
  <c r="S55" i="143" s="1"/>
  <c r="BP55" i="143" s="1"/>
  <c r="AT55" i="143" s="1"/>
  <c r="AT79" i="143" s="1"/>
  <c r="AL107" i="4"/>
  <c r="U51" i="143" s="1"/>
  <c r="S51" i="143" s="1"/>
  <c r="BP51" i="143" s="1"/>
  <c r="AQ51" i="143" s="1"/>
  <c r="AQ79" i="143" s="1"/>
  <c r="E50" i="29"/>
  <c r="AI10" i="25"/>
  <c r="AI9" i="25" s="1"/>
  <c r="E56" i="29"/>
  <c r="Q14" i="29"/>
  <c r="Q11" i="29" s="1"/>
  <c r="E17" i="129"/>
  <c r="U50" i="138"/>
  <c r="S50" i="138" s="1"/>
  <c r="BP50" i="138" s="1"/>
  <c r="AW107" i="4"/>
  <c r="L107" i="4"/>
  <c r="U17" i="143" s="1"/>
  <c r="S17" i="143" s="1"/>
  <c r="BP17" i="143" s="1"/>
  <c r="M17" i="143" s="1"/>
  <c r="M79" i="143" s="1"/>
  <c r="K107" i="4"/>
  <c r="U16" i="143" s="1"/>
  <c r="S16" i="143" s="1"/>
  <c r="BP16" i="143" s="1"/>
  <c r="L16" i="143" s="1"/>
  <c r="L79" i="143" s="1"/>
  <c r="AA62" i="25"/>
  <c r="H48" i="29"/>
  <c r="AJ71" i="29"/>
  <c r="U18" i="138"/>
  <c r="S18" i="138" s="1"/>
  <c r="U47" i="138"/>
  <c r="S47" i="138" s="1"/>
  <c r="BP47" i="138" s="1"/>
  <c r="AI107" i="4"/>
  <c r="U48" i="143" s="1"/>
  <c r="S48" i="143" s="1"/>
  <c r="BP48" i="143" s="1"/>
  <c r="AN48" i="143" s="1"/>
  <c r="AN79" i="143" s="1"/>
  <c r="R12" i="129"/>
  <c r="R10" i="129" s="1"/>
  <c r="O14" i="29"/>
  <c r="O11" i="29" s="1"/>
  <c r="AB12" i="129"/>
  <c r="AB10" i="129" s="1"/>
  <c r="Z14" i="29"/>
  <c r="Z11" i="29" s="1"/>
  <c r="AD14" i="29"/>
  <c r="AD11" i="29" s="1"/>
  <c r="AA12" i="129"/>
  <c r="AA10" i="129" s="1"/>
  <c r="P12" i="129"/>
  <c r="P10" i="129" s="1"/>
  <c r="AN12" i="129"/>
  <c r="AN10" i="129" s="1"/>
  <c r="F14" i="29"/>
  <c r="F11" i="29" s="1"/>
  <c r="O12" i="129"/>
  <c r="O10" i="129" s="1"/>
  <c r="I12" i="129"/>
  <c r="I10" i="129" s="1"/>
  <c r="AC12" i="129"/>
  <c r="AC10" i="129" s="1"/>
  <c r="Q48" i="29"/>
  <c r="U14" i="138"/>
  <c r="S14" i="138" s="1"/>
  <c r="BP14" i="138" s="1"/>
  <c r="J14" i="138" s="1"/>
  <c r="J79" i="138" s="1"/>
  <c r="P10" i="25"/>
  <c r="AB107" i="4"/>
  <c r="U37" i="143" s="1"/>
  <c r="S37" i="143" s="1"/>
  <c r="BP37" i="143" s="1"/>
  <c r="AE37" i="143" s="1"/>
  <c r="AE79" i="143" s="1"/>
  <c r="AG14" i="29"/>
  <c r="AG11" i="29" s="1"/>
  <c r="M107" i="4"/>
  <c r="U18" i="143" s="1"/>
  <c r="S18" i="143" s="1"/>
  <c r="U75" i="138"/>
  <c r="S75" i="138" s="1"/>
  <c r="BP75" i="138" s="1"/>
  <c r="BM75" i="138" s="1"/>
  <c r="BM79" i="138" s="1"/>
  <c r="S14" i="29"/>
  <c r="S11" i="29" s="1"/>
  <c r="AM107" i="4"/>
  <c r="U64" i="138"/>
  <c r="S64" i="138" s="1"/>
  <c r="BP64" i="138" s="1"/>
  <c r="O107" i="4"/>
  <c r="U20" i="143" s="1"/>
  <c r="S20" i="143" s="1"/>
  <c r="BP20" i="143" s="1"/>
  <c r="P20" i="143" s="1"/>
  <c r="P79" i="143" s="1"/>
  <c r="AD75" i="29"/>
  <c r="S107" i="4"/>
  <c r="U36" i="138"/>
  <c r="S36" i="138" s="1"/>
  <c r="BP36" i="138" s="1"/>
  <c r="AB62" i="25"/>
  <c r="AB61" i="25" s="1"/>
  <c r="BG107" i="4"/>
  <c r="U77" i="143" s="1"/>
  <c r="S77" i="143" s="1"/>
  <c r="BP77" i="143" s="1"/>
  <c r="BO77" i="143" s="1"/>
  <c r="BO79" i="143" s="1"/>
  <c r="AQ107" i="4"/>
  <c r="U58" i="143" s="1"/>
  <c r="S58" i="143" s="1"/>
  <c r="BP58" i="143" s="1"/>
  <c r="AW58" i="143" s="1"/>
  <c r="AW79" i="143" s="1"/>
  <c r="E66" i="29"/>
  <c r="G107" i="4"/>
  <c r="U12" i="143" s="1"/>
  <c r="U9" i="143" s="1"/>
  <c r="U73" i="138"/>
  <c r="U16" i="138"/>
  <c r="S16" i="138" s="1"/>
  <c r="BP16" i="138" s="1"/>
  <c r="L16" i="138" s="1"/>
  <c r="L79" i="138" s="1"/>
  <c r="S12" i="129"/>
  <c r="S10" i="129" s="1"/>
  <c r="AA48" i="29"/>
  <c r="R14" i="29"/>
  <c r="R11" i="29" s="1"/>
  <c r="AJ14" i="29"/>
  <c r="AJ11" i="29" s="1"/>
  <c r="AR107" i="4"/>
  <c r="U59" i="143" s="1"/>
  <c r="S59" i="143" s="1"/>
  <c r="BP59" i="143" s="1"/>
  <c r="AX59" i="143" s="1"/>
  <c r="AX79" i="143" s="1"/>
  <c r="G14" i="29"/>
  <c r="G11" i="29" s="1"/>
  <c r="U20" i="138"/>
  <c r="S20" i="138" s="1"/>
  <c r="BP20" i="138" s="1"/>
  <c r="P20" i="138" s="1"/>
  <c r="P79" i="138" s="1"/>
  <c r="AP107" i="4"/>
  <c r="AD107" i="4"/>
  <c r="U39" i="143" s="1"/>
  <c r="S39" i="143" s="1"/>
  <c r="BP39" i="143" s="1"/>
  <c r="AG39" i="143" s="1"/>
  <c r="AG79" i="143" s="1"/>
  <c r="AJ107" i="4"/>
  <c r="U49" i="143" s="1"/>
  <c r="S49" i="143" s="1"/>
  <c r="BP49" i="143" s="1"/>
  <c r="AO49" i="143" s="1"/>
  <c r="AO79" i="143" s="1"/>
  <c r="W107" i="4"/>
  <c r="U32" i="143" s="1"/>
  <c r="S32" i="143" s="1"/>
  <c r="AK107" i="4"/>
  <c r="U74" i="138"/>
  <c r="S74" i="138" s="1"/>
  <c r="BP74" i="138" s="1"/>
  <c r="BL74" i="138" s="1"/>
  <c r="BL79" i="138" s="1"/>
  <c r="H107" i="4"/>
  <c r="U13" i="143" s="1"/>
  <c r="S13" i="143" s="1"/>
  <c r="BP13" i="143" s="1"/>
  <c r="I13" i="143" s="1"/>
  <c r="I79" i="143" s="1"/>
  <c r="AO107" i="4"/>
  <c r="U56" i="143" s="1"/>
  <c r="S56" i="143" s="1"/>
  <c r="BP56" i="143" s="1"/>
  <c r="AU56" i="143" s="1"/>
  <c r="AU79" i="143" s="1"/>
  <c r="E37" i="29"/>
  <c r="AH107" i="4"/>
  <c r="P107" i="4"/>
  <c r="U21" i="143" s="1"/>
  <c r="S21" i="143" s="1"/>
  <c r="BP21" i="143" s="1"/>
  <c r="Q21" i="143" s="1"/>
  <c r="Q79" i="143" s="1"/>
  <c r="E35" i="29"/>
  <c r="T10" i="25"/>
  <c r="R107" i="4"/>
  <c r="I107" i="4"/>
  <c r="U14" i="143" s="1"/>
  <c r="S14" i="143" s="1"/>
  <c r="BP14" i="143" s="1"/>
  <c r="J14" i="143" s="1"/>
  <c r="J79" i="143" s="1"/>
  <c r="Z107" i="4"/>
  <c r="U35" i="143" s="1"/>
  <c r="S35" i="143" s="1"/>
  <c r="BP35" i="143" s="1"/>
  <c r="AC35" i="143" s="1"/>
  <c r="AC79" i="143" s="1"/>
  <c r="M14" i="29"/>
  <c r="M11" i="29" s="1"/>
  <c r="U32" i="138"/>
  <c r="S32" i="138" s="1"/>
  <c r="BP32" i="138" s="1"/>
  <c r="U21" i="138"/>
  <c r="S21" i="138" s="1"/>
  <c r="BP21" i="138" s="1"/>
  <c r="Q21" i="138" s="1"/>
  <c r="Q79" i="138" s="1"/>
  <c r="U15" i="138"/>
  <c r="S15" i="138" s="1"/>
  <c r="BP15" i="138" s="1"/>
  <c r="K15" i="138" s="1"/>
  <c r="K79" i="138" s="1"/>
  <c r="Q107" i="4"/>
  <c r="U70" i="138"/>
  <c r="S70" i="138" s="1"/>
  <c r="BP70" i="138" s="1"/>
  <c r="BH70" i="138" s="1"/>
  <c r="BH79" i="138" s="1"/>
  <c r="U58" i="138"/>
  <c r="S58" i="138" s="1"/>
  <c r="BP58" i="138" s="1"/>
  <c r="BD107" i="4"/>
  <c r="U74" i="143" s="1"/>
  <c r="S74" i="143" s="1"/>
  <c r="BP74" i="143" s="1"/>
  <c r="BL74" i="143" s="1"/>
  <c r="BL79" i="143" s="1"/>
  <c r="AC107" i="4"/>
  <c r="U38" i="143" s="1"/>
  <c r="S38" i="143" s="1"/>
  <c r="BP38" i="143" s="1"/>
  <c r="AF38" i="143" s="1"/>
  <c r="AF79" i="143" s="1"/>
  <c r="BF107" i="4"/>
  <c r="U76" i="143" s="1"/>
  <c r="S76" i="143" s="1"/>
  <c r="BP76" i="143" s="1"/>
  <c r="BN76" i="143" s="1"/>
  <c r="BN79" i="143" s="1"/>
  <c r="V107" i="4"/>
  <c r="AX107" i="4"/>
  <c r="U65" i="143" s="1"/>
  <c r="S65" i="143" s="1"/>
  <c r="BP65" i="143" s="1"/>
  <c r="BD65" i="143" s="1"/>
  <c r="BD79" i="143" s="1"/>
  <c r="U13" i="138"/>
  <c r="S13" i="138" s="1"/>
  <c r="BP13" i="138" s="1"/>
  <c r="I13" i="138" s="1"/>
  <c r="I79" i="138" s="1"/>
  <c r="S10" i="25"/>
  <c r="S9" i="25" s="1"/>
  <c r="Y107" i="4"/>
  <c r="X107" i="4"/>
  <c r="U33" i="143" s="1"/>
  <c r="S33" i="143" s="1"/>
  <c r="BP33" i="143" s="1"/>
  <c r="AA33" i="143" s="1"/>
  <c r="AA79" i="143" s="1"/>
  <c r="AG107" i="4"/>
  <c r="AJ12" i="129"/>
  <c r="AJ10" i="129" s="1"/>
  <c r="L12" i="129"/>
  <c r="L10" i="129" s="1"/>
  <c r="U77" i="138"/>
  <c r="S77" i="138" s="1"/>
  <c r="BP77" i="138" s="1"/>
  <c r="BO77" i="138" s="1"/>
  <c r="BO79" i="138" s="1"/>
  <c r="AA107" i="4"/>
  <c r="U107" i="4"/>
  <c r="U28" i="143" s="1"/>
  <c r="S28" i="143" s="1"/>
  <c r="BP28" i="143" s="1"/>
  <c r="W28" i="143" s="1"/>
  <c r="W79" i="143" s="1"/>
  <c r="U55" i="138"/>
  <c r="S55" i="138" s="1"/>
  <c r="BP55" i="138" s="1"/>
  <c r="W14" i="29"/>
  <c r="W11" i="29" s="1"/>
  <c r="AH14" i="29"/>
  <c r="AH11" i="29" s="1"/>
  <c r="K12" i="129"/>
  <c r="K10" i="129" s="1"/>
  <c r="G110" i="4"/>
  <c r="W12" i="129"/>
  <c r="W10" i="129" s="1"/>
  <c r="AL12" i="129"/>
  <c r="AL10" i="129" s="1"/>
  <c r="N12" i="129"/>
  <c r="N10" i="129" s="1"/>
  <c r="AZ107" i="4"/>
  <c r="U69" i="143" s="1"/>
  <c r="AT107" i="4"/>
  <c r="U61" i="143" s="1"/>
  <c r="S61" i="143" s="1"/>
  <c r="BP61" i="143" s="1"/>
  <c r="AZ61" i="143" s="1"/>
  <c r="AZ79" i="143" s="1"/>
  <c r="U61" i="138"/>
  <c r="S61" i="138" s="1"/>
  <c r="BP61" i="138" s="1"/>
  <c r="AF107" i="4"/>
  <c r="J107" i="4"/>
  <c r="U15" i="143" s="1"/>
  <c r="S15" i="143" s="1"/>
  <c r="BP15" i="143" s="1"/>
  <c r="K15" i="143" s="1"/>
  <c r="K79" i="143" s="1"/>
  <c r="AN14" i="29"/>
  <c r="AN11" i="29" s="1"/>
  <c r="X14" i="29"/>
  <c r="X11" i="29" s="1"/>
  <c r="AL14" i="29"/>
  <c r="AL11" i="29" s="1"/>
  <c r="AI12" i="129"/>
  <c r="AI10" i="129" s="1"/>
  <c r="Q12" i="129"/>
  <c r="Q10" i="129" s="1"/>
  <c r="F12" i="129"/>
  <c r="F10" i="129" s="1"/>
  <c r="C4" i="146" s="1"/>
  <c r="E14" i="129"/>
  <c r="E24" i="25"/>
  <c r="M12" i="129"/>
  <c r="M10" i="129" s="1"/>
  <c r="E31" i="12"/>
  <c r="E48" i="25"/>
  <c r="G112" i="4"/>
  <c r="BC4" i="3"/>
  <c r="U35" i="138"/>
  <c r="S35" i="138" s="1"/>
  <c r="BP35" i="138" s="1"/>
  <c r="U14" i="29"/>
  <c r="U11" i="29" s="1"/>
  <c r="T107" i="4"/>
  <c r="U69" i="138"/>
  <c r="AG48" i="29"/>
  <c r="AK12" i="129"/>
  <c r="AK10" i="129" s="1"/>
  <c r="AD12" i="129"/>
  <c r="AD10" i="129" s="1"/>
  <c r="T12" i="129"/>
  <c r="T10" i="129" s="1"/>
  <c r="C18" i="146" s="1"/>
  <c r="J12" i="129"/>
  <c r="J10" i="129" s="1"/>
  <c r="C8" i="146" s="1"/>
  <c r="G113" i="4"/>
  <c r="Z12" i="129"/>
  <c r="Z10" i="129" s="1"/>
  <c r="AY107" i="4"/>
  <c r="U66" i="143" s="1"/>
  <c r="S66" i="143" s="1"/>
  <c r="BP66" i="143" s="1"/>
  <c r="BE66" i="143" s="1"/>
  <c r="BE79" i="143" s="1"/>
  <c r="BC107" i="4"/>
  <c r="U73" i="143" s="1"/>
  <c r="S73" i="143" s="1"/>
  <c r="U63" i="138"/>
  <c r="S63" i="138" s="1"/>
  <c r="BP63" i="138" s="1"/>
  <c r="AS107" i="4"/>
  <c r="U60" i="143" s="1"/>
  <c r="S60" i="143" s="1"/>
  <c r="BP60" i="143" s="1"/>
  <c r="AY60" i="143" s="1"/>
  <c r="AY79" i="143" s="1"/>
  <c r="U56" i="138"/>
  <c r="S56" i="138" s="1"/>
  <c r="BP56" i="138" s="1"/>
  <c r="AU107" i="4"/>
  <c r="U62" i="143" s="1"/>
  <c r="S62" i="143" s="1"/>
  <c r="BP62" i="143" s="1"/>
  <c r="BA62" i="143" s="1"/>
  <c r="BA79" i="143" s="1"/>
  <c r="BE107" i="4"/>
  <c r="AK14" i="29"/>
  <c r="AK11" i="29" s="1"/>
  <c r="H85" i="3"/>
  <c r="E24" i="13" s="1"/>
  <c r="G111" i="4"/>
  <c r="L14" i="29"/>
  <c r="L11" i="29" s="1"/>
  <c r="AC14" i="29"/>
  <c r="AC11" i="29" s="1"/>
  <c r="AG8" i="12" l="1"/>
  <c r="AA8" i="12"/>
  <c r="AI8" i="12"/>
  <c r="T9" i="25"/>
  <c r="T8" i="25" s="1"/>
  <c r="AA9" i="25"/>
  <c r="AA8" i="25" s="1"/>
  <c r="Z9" i="25"/>
  <c r="M61" i="25"/>
  <c r="G61" i="25"/>
  <c r="J29" i="25"/>
  <c r="AH61" i="25"/>
  <c r="N8" i="12"/>
  <c r="G29" i="25"/>
  <c r="R69" i="29"/>
  <c r="AF40" i="25"/>
  <c r="AM69" i="29"/>
  <c r="AK69" i="29"/>
  <c r="AH69" i="29"/>
  <c r="AD9" i="25"/>
  <c r="S61" i="25"/>
  <c r="O69" i="29"/>
  <c r="T61" i="25"/>
  <c r="AC61" i="25"/>
  <c r="AB40" i="25"/>
  <c r="AD47" i="25"/>
  <c r="Q61" i="25"/>
  <c r="Y61" i="25"/>
  <c r="AF9" i="25"/>
  <c r="AL8" i="25"/>
  <c r="AA108" i="4"/>
  <c r="AA114" i="4" s="1"/>
  <c r="AJ9" i="25"/>
  <c r="AJ8" i="25" s="1"/>
  <c r="I8" i="12"/>
  <c r="K40" i="25"/>
  <c r="F8" i="12"/>
  <c r="K9" i="25"/>
  <c r="K8" i="25" s="1"/>
  <c r="AK108" i="4"/>
  <c r="AK114" i="4" s="1"/>
  <c r="I108" i="4"/>
  <c r="I114" i="4" s="1"/>
  <c r="W108" i="4"/>
  <c r="O47" i="25"/>
  <c r="K108" i="4"/>
  <c r="K114" i="4" s="1"/>
  <c r="AS108" i="4"/>
  <c r="AS114" i="4" s="1"/>
  <c r="AW108" i="4"/>
  <c r="AP108" i="4"/>
  <c r="AP114" i="4" s="1"/>
  <c r="AE108" i="4"/>
  <c r="BA108" i="4"/>
  <c r="BD108" i="4"/>
  <c r="BD114" i="4" s="1"/>
  <c r="U108" i="4"/>
  <c r="U67" i="138"/>
  <c r="O108" i="4"/>
  <c r="O114" i="4" s="1"/>
  <c r="X108" i="4"/>
  <c r="M8" i="25"/>
  <c r="N40" i="25"/>
  <c r="AC69" i="29"/>
  <c r="J69" i="29"/>
  <c r="G108" i="4"/>
  <c r="AU108" i="4"/>
  <c r="AU114" i="4" s="1"/>
  <c r="AO108" i="4"/>
  <c r="AB108" i="4"/>
  <c r="AB114" i="4" s="1"/>
  <c r="AD108" i="4"/>
  <c r="AM108" i="4"/>
  <c r="AM114" i="4" s="1"/>
  <c r="BF108" i="4"/>
  <c r="Z108" i="4"/>
  <c r="Z114" i="4" s="1"/>
  <c r="J108" i="4"/>
  <c r="AX108" i="4"/>
  <c r="AX114" i="4" s="1"/>
  <c r="Q108" i="4"/>
  <c r="Q114" i="4" s="1"/>
  <c r="AZ108" i="4"/>
  <c r="U67" i="143"/>
  <c r="S69" i="143"/>
  <c r="BP69" i="143" s="1"/>
  <c r="BG69" i="143" s="1"/>
  <c r="BG79" i="143" s="1"/>
  <c r="T108" i="4"/>
  <c r="T114" i="4" s="1"/>
  <c r="N108" i="4"/>
  <c r="AG108" i="4"/>
  <c r="AG114" i="4" s="1"/>
  <c r="R108" i="4"/>
  <c r="R114" i="4" s="1"/>
  <c r="L108" i="4"/>
  <c r="BE108" i="4"/>
  <c r="Q24" i="13"/>
  <c r="W7" i="149" s="1"/>
  <c r="V108" i="4"/>
  <c r="E113" i="4"/>
  <c r="BB108" i="4"/>
  <c r="BB114" i="4" s="1"/>
  <c r="O24" i="13"/>
  <c r="P108" i="4"/>
  <c r="P114" i="4" s="1"/>
  <c r="E111" i="4"/>
  <c r="E11" i="13"/>
  <c r="C13" i="149" s="1"/>
  <c r="I24" i="13"/>
  <c r="T7" i="149" s="1"/>
  <c r="AV108" i="4"/>
  <c r="AC47" i="25"/>
  <c r="E16" i="13"/>
  <c r="C26" i="149" s="1"/>
  <c r="AE9" i="29"/>
  <c r="AJ69" i="29"/>
  <c r="S9" i="29"/>
  <c r="X69" i="29"/>
  <c r="AD69" i="29"/>
  <c r="AN9" i="29"/>
  <c r="R8" i="25"/>
  <c r="W40" i="25"/>
  <c r="S40" i="25"/>
  <c r="AK9" i="25"/>
  <c r="AK8" i="25" s="1"/>
  <c r="J9" i="25"/>
  <c r="J8" i="25" s="1"/>
  <c r="L61" i="25"/>
  <c r="AK40" i="25"/>
  <c r="T8" i="12"/>
  <c r="Y40" i="25"/>
  <c r="AC8" i="25"/>
  <c r="P40" i="25"/>
  <c r="G9" i="25"/>
  <c r="AM61" i="25"/>
  <c r="S47" i="25"/>
  <c r="AD8" i="25"/>
  <c r="G40" i="25"/>
  <c r="AA61" i="25"/>
  <c r="V61" i="25"/>
  <c r="H8" i="12"/>
  <c r="Z8" i="12"/>
  <c r="I29" i="12"/>
  <c r="I20" i="12" s="1"/>
  <c r="AG47" i="25"/>
  <c r="AI8" i="25"/>
  <c r="F29" i="12"/>
  <c r="F20" i="12" s="1"/>
  <c r="AH40" i="25"/>
  <c r="D62" i="12"/>
  <c r="AJ40" i="25"/>
  <c r="P9" i="25"/>
  <c r="P8" i="25" s="1"/>
  <c r="AC29" i="12"/>
  <c r="AC20" i="12" s="1"/>
  <c r="AN40" i="25"/>
  <c r="AD8" i="12"/>
  <c r="AF47" i="25"/>
  <c r="AJ61" i="25"/>
  <c r="F61" i="25"/>
  <c r="G69" i="29"/>
  <c r="Z69" i="29"/>
  <c r="Q9" i="29"/>
  <c r="AD32" i="29"/>
  <c r="AA9" i="29"/>
  <c r="I9" i="29"/>
  <c r="H9" i="29"/>
  <c r="AC9" i="29"/>
  <c r="AG46" i="29"/>
  <c r="AG44" i="29" s="1"/>
  <c r="J40" i="25"/>
  <c r="Q9" i="25"/>
  <c r="Q8" i="25" s="1"/>
  <c r="D50" i="29"/>
  <c r="G32" i="29"/>
  <c r="AA32" i="29"/>
  <c r="AK46" i="29"/>
  <c r="AK44" i="29" s="1"/>
  <c r="V69" i="29"/>
  <c r="AG69" i="29"/>
  <c r="S8" i="25"/>
  <c r="Q29" i="12"/>
  <c r="AJ47" i="25"/>
  <c r="AM8" i="25"/>
  <c r="AB8" i="12"/>
  <c r="I40" i="25"/>
  <c r="AJ29" i="25"/>
  <c r="W47" i="25"/>
  <c r="H8" i="25"/>
  <c r="AN8" i="25"/>
  <c r="W8" i="25"/>
  <c r="U29" i="25"/>
  <c r="AJ8" i="12"/>
  <c r="Q40" i="25"/>
  <c r="W29" i="25"/>
  <c r="AM29" i="12"/>
  <c r="AM20" i="12" s="1"/>
  <c r="AC8" i="12"/>
  <c r="N9" i="25"/>
  <c r="N8" i="25" s="1"/>
  <c r="V47" i="25"/>
  <c r="AM8" i="12"/>
  <c r="Q8" i="12"/>
  <c r="U9" i="25"/>
  <c r="U8" i="25" s="1"/>
  <c r="AH29" i="25"/>
  <c r="D23" i="25"/>
  <c r="P29" i="12"/>
  <c r="P20" i="12" s="1"/>
  <c r="AM29" i="25"/>
  <c r="AI29" i="25"/>
  <c r="AL29" i="12"/>
  <c r="AL20" i="12" s="1"/>
  <c r="H29" i="12"/>
  <c r="H20" i="12" s="1"/>
  <c r="D33" i="12"/>
  <c r="D65" i="12"/>
  <c r="D11" i="25"/>
  <c r="X29" i="12"/>
  <c r="R40" i="25"/>
  <c r="AE29" i="25"/>
  <c r="AF29" i="12"/>
  <c r="AA29" i="25"/>
  <c r="AH9" i="25"/>
  <c r="AH8" i="25" s="1"/>
  <c r="I8" i="25"/>
  <c r="AN8" i="12"/>
  <c r="V8" i="25"/>
  <c r="L8" i="25"/>
  <c r="AB9" i="25"/>
  <c r="AB8" i="25" s="1"/>
  <c r="W61" i="25"/>
  <c r="O9" i="25"/>
  <c r="O8" i="25" s="1"/>
  <c r="H47" i="25"/>
  <c r="AL47" i="25"/>
  <c r="D45" i="25"/>
  <c r="N29" i="25"/>
  <c r="O40" i="25"/>
  <c r="AI40" i="25"/>
  <c r="P61" i="25"/>
  <c r="AL40" i="25"/>
  <c r="R9" i="29"/>
  <c r="AD74" i="29"/>
  <c r="G9" i="29"/>
  <c r="D72" i="29"/>
  <c r="P69" i="29"/>
  <c r="U69" i="29"/>
  <c r="L69" i="29"/>
  <c r="AB8" i="129"/>
  <c r="V9" i="29"/>
  <c r="O74" i="29"/>
  <c r="D17" i="29"/>
  <c r="AM9" i="29"/>
  <c r="I46" i="29"/>
  <c r="I44" i="29" s="1"/>
  <c r="D35" i="29"/>
  <c r="AL9" i="29"/>
  <c r="D42" i="29"/>
  <c r="AN46" i="29"/>
  <c r="AN44" i="29" s="1"/>
  <c r="AF9" i="29"/>
  <c r="M46" i="29"/>
  <c r="M44" i="29" s="1"/>
  <c r="D27" i="12"/>
  <c r="AA69" i="29"/>
  <c r="H69" i="29"/>
  <c r="AN69" i="29"/>
  <c r="AK47" i="25"/>
  <c r="D37" i="29"/>
  <c r="S69" i="29"/>
  <c r="W9" i="29"/>
  <c r="D68" i="29"/>
  <c r="E47" i="25"/>
  <c r="AL8" i="129"/>
  <c r="H46" i="29"/>
  <c r="H44" i="29" s="1"/>
  <c r="V40" i="25"/>
  <c r="J32" i="29"/>
  <c r="X40" i="25"/>
  <c r="AG29" i="12"/>
  <c r="AE69" i="29"/>
  <c r="AI9" i="29"/>
  <c r="D21" i="25"/>
  <c r="AI69" i="29"/>
  <c r="X47" i="25"/>
  <c r="H61" i="25"/>
  <c r="AK29" i="12"/>
  <c r="AK20" i="12" s="1"/>
  <c r="Z29" i="12"/>
  <c r="Z20" i="12" s="1"/>
  <c r="U40" i="25"/>
  <c r="D19" i="25"/>
  <c r="R29" i="12"/>
  <c r="AE8" i="12"/>
  <c r="AM40" i="25"/>
  <c r="O29" i="25"/>
  <c r="Y8" i="12"/>
  <c r="G8" i="12"/>
  <c r="AD8" i="129"/>
  <c r="D13" i="12"/>
  <c r="L8" i="12"/>
  <c r="AE47" i="25"/>
  <c r="AH8" i="12"/>
  <c r="P47" i="25"/>
  <c r="D23" i="12"/>
  <c r="AE40" i="25"/>
  <c r="K47" i="25"/>
  <c r="Y8" i="25"/>
  <c r="G47" i="25"/>
  <c r="AC29" i="25"/>
  <c r="M40" i="25"/>
  <c r="T47" i="25"/>
  <c r="L40" i="25"/>
  <c r="AB29" i="12"/>
  <c r="AN48" i="10"/>
  <c r="S26" i="158"/>
  <c r="E54" i="13"/>
  <c r="E17" i="13"/>
  <c r="E57" i="13"/>
  <c r="G30" i="13"/>
  <c r="L44" i="149" s="1"/>
  <c r="AW114" i="4"/>
  <c r="D17" i="129"/>
  <c r="J54" i="29"/>
  <c r="D18" i="29"/>
  <c r="D30" i="29"/>
  <c r="BG108" i="4"/>
  <c r="AH74" i="29"/>
  <c r="M108" i="4"/>
  <c r="M114" i="4" s="1"/>
  <c r="AR108" i="4"/>
  <c r="AR114" i="4" s="1"/>
  <c r="E63" i="13"/>
  <c r="AL108" i="4"/>
  <c r="E27" i="13"/>
  <c r="AK9" i="29"/>
  <c r="X9" i="29"/>
  <c r="AH9" i="29"/>
  <c r="M9" i="29"/>
  <c r="U50" i="143"/>
  <c r="S50" i="143" s="1"/>
  <c r="BP50" i="143" s="1"/>
  <c r="AP50" i="143" s="1"/>
  <c r="AP79" i="143" s="1"/>
  <c r="AA8" i="129"/>
  <c r="D53" i="29"/>
  <c r="T9" i="29"/>
  <c r="P9" i="29"/>
  <c r="D22" i="29"/>
  <c r="D61" i="29"/>
  <c r="U36" i="143"/>
  <c r="S36" i="143" s="1"/>
  <c r="BP36" i="143" s="1"/>
  <c r="AD36" i="143" s="1"/>
  <c r="AD79" i="143" s="1"/>
  <c r="AJ74" i="29"/>
  <c r="D43" i="29"/>
  <c r="D52" i="29"/>
  <c r="D66" i="29"/>
  <c r="AG54" i="29"/>
  <c r="X54" i="29"/>
  <c r="AF108" i="4"/>
  <c r="AF114" i="4" s="1"/>
  <c r="D31" i="29"/>
  <c r="AJ108" i="4"/>
  <c r="D49" i="29"/>
  <c r="D63" i="29"/>
  <c r="D65" i="29"/>
  <c r="T74" i="29"/>
  <c r="L9" i="29"/>
  <c r="V114" i="4"/>
  <c r="AA46" i="29"/>
  <c r="AA44" i="29" s="1"/>
  <c r="Q46" i="29"/>
  <c r="Q44" i="29" s="1"/>
  <c r="Z9" i="29"/>
  <c r="D40" i="29"/>
  <c r="AB9" i="29"/>
  <c r="D64" i="29"/>
  <c r="AC108" i="4"/>
  <c r="AC114" i="4" s="1"/>
  <c r="AI108" i="4"/>
  <c r="AQ108" i="4"/>
  <c r="AJ54" i="29"/>
  <c r="AN108" i="4"/>
  <c r="AN114" i="4" s="1"/>
  <c r="P54" i="29"/>
  <c r="G54" i="29"/>
  <c r="AH32" i="29"/>
  <c r="AG32" i="29"/>
  <c r="M32" i="29"/>
  <c r="Z32" i="29"/>
  <c r="H32" i="29"/>
  <c r="AI32" i="29"/>
  <c r="S108" i="4"/>
  <c r="S114" i="4" s="1"/>
  <c r="D58" i="29"/>
  <c r="D59" i="29"/>
  <c r="D31" i="25"/>
  <c r="AL46" i="29"/>
  <c r="AL44" i="29" s="1"/>
  <c r="AN74" i="29"/>
  <c r="T69" i="29"/>
  <c r="D18" i="12"/>
  <c r="Q47" i="25"/>
  <c r="N47" i="25"/>
  <c r="L47" i="25"/>
  <c r="D78" i="12"/>
  <c r="L29" i="25"/>
  <c r="R29" i="25"/>
  <c r="U29" i="12"/>
  <c r="P8" i="12"/>
  <c r="D37" i="25"/>
  <c r="AB29" i="25"/>
  <c r="M29" i="25"/>
  <c r="F29" i="25"/>
  <c r="Y29" i="12"/>
  <c r="Y20" i="12" s="1"/>
  <c r="O46" i="29"/>
  <c r="O44" i="29" s="1"/>
  <c r="AB46" i="29"/>
  <c r="AB44" i="29" s="1"/>
  <c r="AH108" i="4"/>
  <c r="AH114" i="4" s="1"/>
  <c r="L46" i="29"/>
  <c r="L44" i="29" s="1"/>
  <c r="D78" i="29"/>
  <c r="Y108" i="4"/>
  <c r="Y114" i="4" s="1"/>
  <c r="X74" i="29"/>
  <c r="AE74" i="29"/>
  <c r="AH47" i="25"/>
  <c r="F69" i="29"/>
  <c r="D39" i="25"/>
  <c r="AL29" i="25"/>
  <c r="D26" i="25"/>
  <c r="D15" i="12"/>
  <c r="K29" i="25"/>
  <c r="G29" i="12"/>
  <c r="G20" i="12" s="1"/>
  <c r="AK8" i="12"/>
  <c r="S74" i="29"/>
  <c r="M54" i="29"/>
  <c r="AM74" i="29"/>
  <c r="Z54" i="29"/>
  <c r="U54" i="29"/>
  <c r="W69" i="29"/>
  <c r="AJ46" i="29"/>
  <c r="AJ44" i="29" s="1"/>
  <c r="AC46" i="29"/>
  <c r="AC44" i="29" s="1"/>
  <c r="D57" i="29"/>
  <c r="F54" i="29"/>
  <c r="W54" i="29"/>
  <c r="K54" i="29"/>
  <c r="AF54" i="29"/>
  <c r="R54" i="29"/>
  <c r="AL74" i="29"/>
  <c r="Z74" i="29"/>
  <c r="P32" i="29"/>
  <c r="J74" i="29"/>
  <c r="D21" i="29"/>
  <c r="P74" i="29"/>
  <c r="W114" i="4"/>
  <c r="AH54" i="29"/>
  <c r="Y32" i="29"/>
  <c r="F32" i="29"/>
  <c r="W74" i="29"/>
  <c r="U9" i="29"/>
  <c r="E54" i="29"/>
  <c r="U8" i="129"/>
  <c r="AI46" i="29"/>
  <c r="AI44" i="29" s="1"/>
  <c r="D28" i="29"/>
  <c r="H54" i="29"/>
  <c r="Y54" i="29"/>
  <c r="AB54" i="29"/>
  <c r="V54" i="29"/>
  <c r="AC54" i="29"/>
  <c r="L54" i="29"/>
  <c r="W32" i="29"/>
  <c r="I32" i="29"/>
  <c r="D36" i="29"/>
  <c r="AJ32" i="29"/>
  <c r="D19" i="129"/>
  <c r="F3" i="146"/>
  <c r="F19" i="146" s="1"/>
  <c r="S46" i="29"/>
  <c r="S44" i="29" s="1"/>
  <c r="D16" i="163"/>
  <c r="Q54" i="29"/>
  <c r="O54" i="29"/>
  <c r="D73" i="29"/>
  <c r="Y74" i="29"/>
  <c r="Q74" i="29"/>
  <c r="I74" i="29"/>
  <c r="AK74" i="29"/>
  <c r="AD46" i="29"/>
  <c r="AD44" i="29" s="1"/>
  <c r="N54" i="29"/>
  <c r="AC32" i="29"/>
  <c r="E110" i="4"/>
  <c r="D77" i="29"/>
  <c r="AE8" i="129"/>
  <c r="E112" i="4"/>
  <c r="AD114" i="4"/>
  <c r="AJ9" i="29"/>
  <c r="AG9" i="29"/>
  <c r="AC8" i="129"/>
  <c r="F9" i="29"/>
  <c r="D62" i="29"/>
  <c r="J9" i="29"/>
  <c r="K9" i="29"/>
  <c r="D51" i="29"/>
  <c r="U46" i="29"/>
  <c r="U44" i="29" s="1"/>
  <c r="AM46" i="29"/>
  <c r="AM44" i="29" s="1"/>
  <c r="AE46" i="29"/>
  <c r="AE44" i="29" s="1"/>
  <c r="W46" i="29"/>
  <c r="W44" i="29" s="1"/>
  <c r="Y46" i="29"/>
  <c r="Y44" i="29" s="1"/>
  <c r="K46" i="29"/>
  <c r="K44" i="29" s="1"/>
  <c r="D76" i="29"/>
  <c r="S54" i="29"/>
  <c r="N46" i="29"/>
  <c r="N44" i="29" s="1"/>
  <c r="G74" i="29"/>
  <c r="D41" i="29"/>
  <c r="AN32" i="29"/>
  <c r="AI74" i="29"/>
  <c r="AD9" i="29"/>
  <c r="O9" i="29"/>
  <c r="N9" i="29"/>
  <c r="D19" i="29"/>
  <c r="D60" i="29"/>
  <c r="T46" i="29"/>
  <c r="T44" i="29" s="1"/>
  <c r="F46" i="29"/>
  <c r="F44" i="29" s="1"/>
  <c r="J46" i="29"/>
  <c r="J44" i="29" s="1"/>
  <c r="AF46" i="29"/>
  <c r="AF44" i="29" s="1"/>
  <c r="G46" i="29"/>
  <c r="G44" i="29" s="1"/>
  <c r="AK54" i="29"/>
  <c r="AD54" i="29"/>
  <c r="I54" i="29"/>
  <c r="AN54" i="29"/>
  <c r="X32" i="29"/>
  <c r="L32" i="29"/>
  <c r="O32" i="29"/>
  <c r="T54" i="29"/>
  <c r="D20" i="29"/>
  <c r="AA54" i="29"/>
  <c r="AL54" i="29"/>
  <c r="D29" i="29"/>
  <c r="S32" i="29"/>
  <c r="D33" i="129"/>
  <c r="I29" i="25"/>
  <c r="D39" i="29"/>
  <c r="K74" i="29"/>
  <c r="R74" i="29"/>
  <c r="AB74" i="29"/>
  <c r="L74" i="29"/>
  <c r="D67" i="29"/>
  <c r="Y29" i="25"/>
  <c r="R32" i="29"/>
  <c r="N32" i="29"/>
  <c r="AL32" i="29"/>
  <c r="P46" i="29"/>
  <c r="P44" i="29" s="1"/>
  <c r="N74" i="29"/>
  <c r="U74" i="29"/>
  <c r="AH46" i="29"/>
  <c r="AH44" i="29" s="1"/>
  <c r="Q32" i="29"/>
  <c r="F74" i="29"/>
  <c r="AC74" i="29"/>
  <c r="N69" i="29"/>
  <c r="X46" i="29"/>
  <c r="X44" i="29" s="1"/>
  <c r="D38" i="29"/>
  <c r="AK32" i="29"/>
  <c r="AL69" i="29"/>
  <c r="D17" i="25"/>
  <c r="V29" i="25"/>
  <c r="AD29" i="12"/>
  <c r="AD20" i="12" s="1"/>
  <c r="V8" i="12"/>
  <c r="D36" i="25"/>
  <c r="R61" i="25"/>
  <c r="AG40" i="25"/>
  <c r="AB47" i="25"/>
  <c r="D27" i="25"/>
  <c r="AK29" i="25"/>
  <c r="D23" i="29"/>
  <c r="Y9" i="29"/>
  <c r="Z46" i="29"/>
  <c r="Z44" i="29" s="1"/>
  <c r="V32" i="29"/>
  <c r="AE32" i="29"/>
  <c r="AB32" i="29"/>
  <c r="T32" i="29"/>
  <c r="AF74" i="29"/>
  <c r="H74" i="29"/>
  <c r="K32" i="29"/>
  <c r="AF32" i="29"/>
  <c r="D16" i="29"/>
  <c r="I69" i="29"/>
  <c r="Q69" i="29"/>
  <c r="W8" i="12"/>
  <c r="D32" i="25"/>
  <c r="D71" i="12"/>
  <c r="M29" i="12"/>
  <c r="K29" i="12"/>
  <c r="K20" i="12" s="1"/>
  <c r="AF29" i="25"/>
  <c r="AM54" i="29"/>
  <c r="AI54" i="29"/>
  <c r="R46" i="29"/>
  <c r="R44" i="29" s="1"/>
  <c r="U32" i="29"/>
  <c r="AA74" i="29"/>
  <c r="Y69" i="29"/>
  <c r="V46" i="29"/>
  <c r="V44" i="29" s="1"/>
  <c r="AM32" i="29"/>
  <c r="AG74" i="29"/>
  <c r="V74" i="29"/>
  <c r="AF69" i="29"/>
  <c r="D15" i="29"/>
  <c r="D24" i="29"/>
  <c r="D22" i="129"/>
  <c r="D14" i="163"/>
  <c r="AB69" i="29"/>
  <c r="K69" i="29"/>
  <c r="M74" i="29"/>
  <c r="D16" i="25"/>
  <c r="D53" i="25"/>
  <c r="D20" i="25"/>
  <c r="AJ8" i="129"/>
  <c r="D43" i="12"/>
  <c r="D19" i="163"/>
  <c r="E9" i="25"/>
  <c r="E8" i="25" s="1"/>
  <c r="AG8" i="25"/>
  <c r="S29" i="12"/>
  <c r="S20" i="12" s="1"/>
  <c r="D72" i="12"/>
  <c r="D15" i="163"/>
  <c r="M8" i="12"/>
  <c r="D22" i="163"/>
  <c r="AA47" i="25"/>
  <c r="H29" i="25"/>
  <c r="D68" i="12"/>
  <c r="X9" i="25"/>
  <c r="X8" i="25" s="1"/>
  <c r="O29" i="12"/>
  <c r="O20" i="12" s="1"/>
  <c r="AH29" i="12"/>
  <c r="AN29" i="12"/>
  <c r="AN20" i="12" s="1"/>
  <c r="T29" i="25"/>
  <c r="L29" i="12"/>
  <c r="L20" i="12" s="1"/>
  <c r="D37" i="12"/>
  <c r="D17" i="12"/>
  <c r="D14" i="25"/>
  <c r="J29" i="12"/>
  <c r="J20" i="12" s="1"/>
  <c r="D13" i="25"/>
  <c r="D38" i="12"/>
  <c r="D22" i="12"/>
  <c r="R47" i="25"/>
  <c r="D25" i="25"/>
  <c r="R8" i="12"/>
  <c r="N61" i="25"/>
  <c r="J8" i="12"/>
  <c r="D28" i="25"/>
  <c r="D31" i="12"/>
  <c r="W8" i="129"/>
  <c r="V8" i="129"/>
  <c r="AB20" i="12"/>
  <c r="I47" i="25"/>
  <c r="E40" i="25"/>
  <c r="D40" i="12"/>
  <c r="D34" i="25"/>
  <c r="AE29" i="12"/>
  <c r="AE20" i="12" s="1"/>
  <c r="F40" i="25"/>
  <c r="D39" i="12"/>
  <c r="AF8" i="12"/>
  <c r="AN47" i="25"/>
  <c r="D75" i="12"/>
  <c r="AL8" i="12"/>
  <c r="D18" i="129"/>
  <c r="D21" i="163"/>
  <c r="Y8" i="129"/>
  <c r="D18" i="163"/>
  <c r="F8" i="129"/>
  <c r="X8" i="129"/>
  <c r="D16" i="129"/>
  <c r="AK8" i="129"/>
  <c r="M8" i="129"/>
  <c r="Z8" i="129"/>
  <c r="D14" i="129"/>
  <c r="AI8" i="129"/>
  <c r="D17" i="163"/>
  <c r="D41" i="25"/>
  <c r="AM8" i="129"/>
  <c r="D13" i="129"/>
  <c r="D70" i="12"/>
  <c r="AF8" i="25"/>
  <c r="D76" i="12"/>
  <c r="AI29" i="12"/>
  <c r="AI20" i="12" s="1"/>
  <c r="AD29" i="25"/>
  <c r="D56" i="25"/>
  <c r="D48" i="12"/>
  <c r="D46" i="25"/>
  <c r="Z29" i="25"/>
  <c r="AA29" i="12"/>
  <c r="AA20" i="12" s="1"/>
  <c r="D52" i="25"/>
  <c r="D66" i="12"/>
  <c r="D10" i="12"/>
  <c r="X29" i="25"/>
  <c r="D15" i="25"/>
  <c r="D57" i="12"/>
  <c r="D54" i="25"/>
  <c r="M47" i="25"/>
  <c r="D58" i="25"/>
  <c r="AJ29" i="12"/>
  <c r="AJ20" i="12" s="1"/>
  <c r="D63" i="12"/>
  <c r="H40" i="25"/>
  <c r="D53" i="12"/>
  <c r="D55" i="12"/>
  <c r="AI47" i="25"/>
  <c r="K8" i="12"/>
  <c r="T40" i="25"/>
  <c r="D59" i="25"/>
  <c r="U8" i="12"/>
  <c r="D36" i="12"/>
  <c r="T29" i="12"/>
  <c r="T20" i="12" s="1"/>
  <c r="AN29" i="25"/>
  <c r="D12" i="25"/>
  <c r="AG8" i="129"/>
  <c r="AN8" i="129"/>
  <c r="D21" i="129"/>
  <c r="AF8" i="129"/>
  <c r="D20" i="163"/>
  <c r="E29" i="25"/>
  <c r="D15" i="129"/>
  <c r="AH8" i="129"/>
  <c r="D12" i="12"/>
  <c r="D20" i="129"/>
  <c r="J47" i="25"/>
  <c r="D52" i="12"/>
  <c r="D41" i="12"/>
  <c r="D42" i="25"/>
  <c r="S8" i="12"/>
  <c r="D35" i="25"/>
  <c r="D26" i="12"/>
  <c r="D43" i="25"/>
  <c r="Y47" i="25"/>
  <c r="J114" i="4"/>
  <c r="S69" i="138"/>
  <c r="BP69" i="138" s="1"/>
  <c r="BG69" i="138" s="1"/>
  <c r="BG79" i="138" s="1"/>
  <c r="BP32" i="143"/>
  <c r="Z32" i="143" s="1"/>
  <c r="Z79" i="143" s="1"/>
  <c r="BU47" i="138"/>
  <c r="AM47" i="138"/>
  <c r="AM79" i="138" s="1"/>
  <c r="BU34" i="138"/>
  <c r="AB34" i="138"/>
  <c r="AB79" i="138" s="1"/>
  <c r="BU63" i="138"/>
  <c r="BB63" i="138"/>
  <c r="BB79" i="138" s="1"/>
  <c r="BU61" i="138"/>
  <c r="AZ61" i="138"/>
  <c r="AZ79" i="138" s="1"/>
  <c r="C12" i="146"/>
  <c r="N8" i="129"/>
  <c r="K8" i="129"/>
  <c r="C9" i="146"/>
  <c r="BU58" i="138"/>
  <c r="AW58" i="138"/>
  <c r="AW79" i="138" s="1"/>
  <c r="BU32" i="138"/>
  <c r="Z32" i="138"/>
  <c r="Z79" i="138" s="1"/>
  <c r="BU64" i="138"/>
  <c r="BC64" i="138"/>
  <c r="BC79" i="138" s="1"/>
  <c r="P8" i="129"/>
  <c r="C14" i="146"/>
  <c r="BU35" i="138"/>
  <c r="AC35" i="138"/>
  <c r="AC79" i="138" s="1"/>
  <c r="BU36" i="138"/>
  <c r="AD36" i="138"/>
  <c r="AD79" i="138" s="1"/>
  <c r="BU50" i="138"/>
  <c r="AP50" i="138"/>
  <c r="AP79" i="138" s="1"/>
  <c r="BU56" i="138"/>
  <c r="AU56" i="138"/>
  <c r="AU79" i="138" s="1"/>
  <c r="BU55" i="138"/>
  <c r="AT55" i="138"/>
  <c r="AT79" i="138" s="1"/>
  <c r="L8" i="129"/>
  <c r="C10" i="146"/>
  <c r="S73" i="138"/>
  <c r="BU37" i="138"/>
  <c r="AE37" i="138"/>
  <c r="AE79" i="138" s="1"/>
  <c r="S11" i="13"/>
  <c r="R11" i="13"/>
  <c r="E30" i="13"/>
  <c r="U66" i="147"/>
  <c r="E25" i="13"/>
  <c r="E53" i="13"/>
  <c r="T24" i="13"/>
  <c r="D24" i="25"/>
  <c r="E32" i="13"/>
  <c r="M11" i="13"/>
  <c r="E15" i="13"/>
  <c r="T11" i="13"/>
  <c r="Y30" i="147"/>
  <c r="U48" i="10"/>
  <c r="G63" i="10"/>
  <c r="Z11" i="147"/>
  <c r="U13" i="10"/>
  <c r="R16" i="147"/>
  <c r="AD12" i="151"/>
  <c r="G30" i="10"/>
  <c r="G76" i="10"/>
  <c r="AF56" i="151"/>
  <c r="AK56" i="158"/>
  <c r="BC108" i="4"/>
  <c r="BC114" i="4" s="1"/>
  <c r="G114" i="4"/>
  <c r="G37" i="10"/>
  <c r="E41" i="13"/>
  <c r="BP73" i="143"/>
  <c r="BK73" i="143" s="1"/>
  <c r="BK79" i="143" s="1"/>
  <c r="AJ12" i="158"/>
  <c r="O26" i="158"/>
  <c r="I26" i="151"/>
  <c r="AK12" i="158"/>
  <c r="G65" i="10"/>
  <c r="C13" i="146"/>
  <c r="O8" i="129"/>
  <c r="E62" i="13"/>
  <c r="AC11" i="147"/>
  <c r="U26" i="151"/>
  <c r="N37" i="147"/>
  <c r="F11" i="13"/>
  <c r="J62" i="13"/>
  <c r="AO19" i="158"/>
  <c r="G64" i="10"/>
  <c r="AO12" i="151"/>
  <c r="T26" i="151"/>
  <c r="G29" i="10"/>
  <c r="E45" i="13"/>
  <c r="AN44" i="13"/>
  <c r="AF56" i="158"/>
  <c r="F38" i="13"/>
  <c r="C99" i="149" s="1"/>
  <c r="D71" i="29"/>
  <c r="AT108" i="4"/>
  <c r="AT114" i="4" s="1"/>
  <c r="J27" i="13"/>
  <c r="C45" i="149" s="1"/>
  <c r="D56" i="29"/>
  <c r="AG48" i="10"/>
  <c r="X66" i="13"/>
  <c r="AM66" i="147"/>
  <c r="D14" i="29"/>
  <c r="BE114" i="4"/>
  <c r="AI57" i="10"/>
  <c r="N64" i="10"/>
  <c r="Z22" i="158"/>
  <c r="AF46" i="13"/>
  <c r="AF28" i="13"/>
  <c r="Q69" i="10"/>
  <c r="AC26" i="158"/>
  <c r="T33" i="13"/>
  <c r="AE53" i="13"/>
  <c r="AI58" i="151"/>
  <c r="Q67" i="10"/>
  <c r="AK58" i="10"/>
  <c r="AL68" i="10"/>
  <c r="AP34" i="158"/>
  <c r="R78" i="10"/>
  <c r="AE72" i="10"/>
  <c r="AN69" i="10"/>
  <c r="O13" i="13"/>
  <c r="AO42" i="10"/>
  <c r="U52" i="147"/>
  <c r="AF34" i="10"/>
  <c r="Z56" i="13"/>
  <c r="X61" i="10"/>
  <c r="AK36" i="151"/>
  <c r="Z42" i="151"/>
  <c r="AJ69" i="147"/>
  <c r="T43" i="10"/>
  <c r="AO27" i="151"/>
  <c r="S29" i="10"/>
  <c r="AH57" i="151"/>
  <c r="AM25" i="158"/>
  <c r="H29" i="10"/>
  <c r="T62" i="10"/>
  <c r="H67" i="10"/>
  <c r="AH21" i="147"/>
  <c r="W27" i="158"/>
  <c r="W31" i="13"/>
  <c r="AH14" i="13"/>
  <c r="R50" i="13"/>
  <c r="V18" i="10"/>
  <c r="AF50" i="10"/>
  <c r="J41" i="10"/>
  <c r="AK46" i="151"/>
  <c r="N23" i="10"/>
  <c r="P41" i="13"/>
  <c r="AA39" i="13"/>
  <c r="AD67" i="10"/>
  <c r="AB46" i="13"/>
  <c r="Z38" i="158"/>
  <c r="AE71" i="10"/>
  <c r="AL45" i="151"/>
  <c r="Z22" i="13"/>
  <c r="AH14" i="10"/>
  <c r="AD47" i="158"/>
  <c r="V12" i="147"/>
  <c r="AL22" i="151"/>
  <c r="H64" i="10"/>
  <c r="AK17" i="10"/>
  <c r="AE65" i="10"/>
  <c r="AK28" i="158"/>
  <c r="AB61" i="10"/>
  <c r="V19" i="13"/>
  <c r="H57" i="10"/>
  <c r="AL41" i="147"/>
  <c r="AF28" i="158"/>
  <c r="AN24" i="158"/>
  <c r="S35" i="13"/>
  <c r="AJ15" i="151"/>
  <c r="AL61" i="10"/>
  <c r="AE49" i="151"/>
  <c r="Z17" i="147"/>
  <c r="AK22" i="13"/>
  <c r="AM58" i="158"/>
  <c r="AL57" i="13"/>
  <c r="N71" i="10"/>
  <c r="AC42" i="151"/>
  <c r="AD53" i="151"/>
  <c r="Q28" i="13"/>
  <c r="F56" i="149" s="1"/>
  <c r="P16" i="13"/>
  <c r="F29" i="149" s="1"/>
  <c r="AO17" i="10"/>
  <c r="I62" i="10"/>
  <c r="AH57" i="13"/>
  <c r="AG46" i="158"/>
  <c r="AL40" i="10"/>
  <c r="G43" i="13"/>
  <c r="AG61" i="10"/>
  <c r="Y50" i="147"/>
  <c r="AJ34" i="147"/>
  <c r="Y52" i="147"/>
  <c r="AK19" i="147"/>
  <c r="X21" i="147"/>
  <c r="AH31" i="147"/>
  <c r="W32" i="147"/>
  <c r="AO58" i="151"/>
  <c r="AH21" i="158"/>
  <c r="AJ51" i="151"/>
  <c r="AB73" i="10"/>
  <c r="AB59" i="13"/>
  <c r="K59" i="13"/>
  <c r="AH50" i="10"/>
  <c r="AM53" i="147"/>
  <c r="AC60" i="10"/>
  <c r="AB38" i="151"/>
  <c r="AH17" i="10"/>
  <c r="AC67" i="147"/>
  <c r="W25" i="147"/>
  <c r="AK15" i="151"/>
  <c r="AB49" i="13"/>
  <c r="AD43" i="10"/>
  <c r="AM31" i="147"/>
  <c r="W55" i="13"/>
  <c r="X39" i="10"/>
  <c r="AQ38" i="158"/>
  <c r="P64" i="13"/>
  <c r="Z43" i="13"/>
  <c r="Y49" i="151"/>
  <c r="AJ42" i="147"/>
  <c r="O59" i="10"/>
  <c r="AL45" i="158"/>
  <c r="AP47" i="158"/>
  <c r="L60" i="13"/>
  <c r="AB57" i="10"/>
  <c r="AH22" i="13"/>
  <c r="AD38" i="151"/>
  <c r="AB50" i="13"/>
  <c r="AN33" i="147"/>
  <c r="AO41" i="10"/>
  <c r="L55" i="13"/>
  <c r="AJ18" i="13"/>
  <c r="AH23" i="151"/>
  <c r="W39" i="13"/>
  <c r="Y38" i="147"/>
  <c r="U63" i="10"/>
  <c r="V46" i="147"/>
  <c r="X44" i="13"/>
  <c r="O61" i="10"/>
  <c r="W14" i="151"/>
  <c r="T37" i="10"/>
  <c r="AG16" i="13"/>
  <c r="AJ64" i="13"/>
  <c r="X79" i="10"/>
  <c r="AA14" i="151"/>
  <c r="Z29" i="10"/>
  <c r="N40" i="10"/>
  <c r="V31" i="13"/>
  <c r="AA51" i="10"/>
  <c r="AL55" i="13"/>
  <c r="O17" i="147"/>
  <c r="AA14" i="147"/>
  <c r="K19" i="10"/>
  <c r="AK78" i="10"/>
  <c r="AG41" i="13"/>
  <c r="M22" i="10"/>
  <c r="AK16" i="10"/>
  <c r="L43" i="10"/>
  <c r="AG13" i="13"/>
  <c r="Z41" i="13"/>
  <c r="AN39" i="147"/>
  <c r="AD47" i="151"/>
  <c r="O39" i="10"/>
  <c r="AI57" i="147"/>
  <c r="AO51" i="10"/>
  <c r="AI38" i="10"/>
  <c r="S59" i="10"/>
  <c r="AN37" i="151"/>
  <c r="V22" i="13"/>
  <c r="W37" i="147"/>
  <c r="I66" i="10"/>
  <c r="AG21" i="147"/>
  <c r="V31" i="10"/>
  <c r="O53" i="10"/>
  <c r="W15" i="151"/>
  <c r="S59" i="13"/>
  <c r="AN19" i="13"/>
  <c r="AE27" i="158"/>
  <c r="AC58" i="13"/>
  <c r="N50" i="13"/>
  <c r="AJ67" i="10"/>
  <c r="AH63" i="147"/>
  <c r="AP50" i="158"/>
  <c r="Z13" i="158"/>
  <c r="Z38" i="13"/>
  <c r="AI24" i="151"/>
  <c r="AJ61" i="147"/>
  <c r="F42" i="13"/>
  <c r="AC54" i="13"/>
  <c r="AA26" i="147"/>
  <c r="AD69" i="10"/>
  <c r="AG35" i="13"/>
  <c r="Z34" i="151"/>
  <c r="AK59" i="13"/>
  <c r="G19" i="10"/>
  <c r="AF68" i="147"/>
  <c r="V33" i="13"/>
  <c r="AE38" i="158"/>
  <c r="G26" i="13"/>
  <c r="AH14" i="147"/>
  <c r="P62" i="10"/>
  <c r="X37" i="10"/>
  <c r="W71" i="10"/>
  <c r="R24" i="10"/>
  <c r="V42" i="147"/>
  <c r="AF17" i="147"/>
  <c r="AF20" i="13"/>
  <c r="AI64" i="147"/>
  <c r="L17" i="13"/>
  <c r="AF38" i="13"/>
  <c r="N35" i="10"/>
  <c r="AE17" i="13"/>
  <c r="AH35" i="13"/>
  <c r="AG58" i="13"/>
  <c r="T41" i="13"/>
  <c r="Y52" i="158"/>
  <c r="M17" i="10"/>
  <c r="AH45" i="151"/>
  <c r="AB27" i="13"/>
  <c r="L17" i="10"/>
  <c r="AG35" i="10"/>
  <c r="X34" i="158"/>
  <c r="AI14" i="13"/>
  <c r="AD19" i="147"/>
  <c r="AN49" i="13"/>
  <c r="X63" i="10"/>
  <c r="H42" i="10"/>
  <c r="AA13" i="158"/>
  <c r="R22" i="13"/>
  <c r="AI21" i="151"/>
  <c r="Y22" i="10"/>
  <c r="J65" i="10"/>
  <c r="AP57" i="151"/>
  <c r="U27" i="151"/>
  <c r="AA55" i="13"/>
  <c r="Y26" i="13"/>
  <c r="AH12" i="147"/>
  <c r="AM60" i="10"/>
  <c r="AD62" i="10"/>
  <c r="AB28" i="10"/>
  <c r="X13" i="147"/>
  <c r="Z52" i="13"/>
  <c r="X13" i="13"/>
  <c r="AP58" i="10"/>
  <c r="AG38" i="10"/>
  <c r="AB45" i="151"/>
  <c r="AF13" i="13"/>
  <c r="Z68" i="13"/>
  <c r="AK38" i="10"/>
  <c r="H28" i="10"/>
  <c r="AH57" i="158"/>
  <c r="AN16" i="10"/>
  <c r="AL53" i="158"/>
  <c r="K33" i="13"/>
  <c r="AG43" i="147"/>
  <c r="F35" i="13"/>
  <c r="L40" i="10"/>
  <c r="Z39" i="147"/>
  <c r="N60" i="13"/>
  <c r="AE14" i="13"/>
  <c r="AL39" i="13"/>
  <c r="AI45" i="13"/>
  <c r="AN63" i="13"/>
  <c r="F53" i="13"/>
  <c r="AE31" i="10"/>
  <c r="O36" i="10"/>
  <c r="X41" i="147"/>
  <c r="K41" i="10"/>
  <c r="AB37" i="10"/>
  <c r="AA24" i="158"/>
  <c r="AH42" i="158"/>
  <c r="AM60" i="147"/>
  <c r="AN17" i="10"/>
  <c r="AN43" i="151"/>
  <c r="W56" i="147"/>
  <c r="AJ42" i="158"/>
  <c r="AA20" i="158"/>
  <c r="AK51" i="147"/>
  <c r="P13" i="13"/>
  <c r="AO37" i="158"/>
  <c r="AB52" i="151"/>
  <c r="AI68" i="10"/>
  <c r="AJ31" i="147"/>
  <c r="AL30" i="10"/>
  <c r="Q29" i="10"/>
  <c r="T55" i="13"/>
  <c r="AO38" i="151"/>
  <c r="AF73" i="10"/>
  <c r="X26" i="13"/>
  <c r="AM40" i="10"/>
  <c r="Y23" i="151"/>
  <c r="Z58" i="13"/>
  <c r="AN58" i="151"/>
  <c r="AK24" i="158"/>
  <c r="H53" i="13"/>
  <c r="AP13" i="158"/>
  <c r="AB20" i="13"/>
  <c r="AG12" i="147"/>
  <c r="AH52" i="158"/>
  <c r="AF23" i="10"/>
  <c r="X55" i="13"/>
  <c r="F33" i="13"/>
  <c r="V24" i="10"/>
  <c r="I40" i="10"/>
  <c r="AN38" i="13"/>
  <c r="T21" i="10"/>
  <c r="M60" i="13"/>
  <c r="AO77" i="10"/>
  <c r="Y54" i="147"/>
  <c r="AL25" i="151"/>
  <c r="I38" i="147"/>
  <c r="N42" i="13"/>
  <c r="X19" i="10"/>
  <c r="AB24" i="151"/>
  <c r="AN21" i="13"/>
  <c r="U53" i="13"/>
  <c r="AI28" i="147"/>
  <c r="AB27" i="147"/>
  <c r="AK45" i="13"/>
  <c r="AL21" i="13"/>
  <c r="AB58" i="13"/>
  <c r="X21" i="13"/>
  <c r="AH49" i="10"/>
  <c r="X23" i="151"/>
  <c r="AN35" i="13"/>
  <c r="T50" i="13"/>
  <c r="K14" i="10"/>
  <c r="AA62" i="10"/>
  <c r="Q40" i="10"/>
  <c r="AH18" i="147"/>
  <c r="R19" i="10"/>
  <c r="AD32" i="13"/>
  <c r="AM42" i="151"/>
  <c r="AB14" i="13"/>
  <c r="AG53" i="13"/>
  <c r="AL20" i="151"/>
  <c r="AC25" i="13"/>
  <c r="AI15" i="10"/>
  <c r="AB63" i="13"/>
  <c r="M43" i="10"/>
  <c r="Q14" i="13"/>
  <c r="AP67" i="10"/>
  <c r="AJ39" i="13"/>
  <c r="I43" i="10"/>
  <c r="AN60" i="147"/>
  <c r="AC58" i="147"/>
  <c r="AF37" i="13"/>
  <c r="AQ27" i="158"/>
  <c r="Y47" i="151"/>
  <c r="W34" i="13"/>
  <c r="Q50" i="13"/>
  <c r="V23" i="10"/>
  <c r="AH13" i="158"/>
  <c r="AN50" i="147"/>
  <c r="AN50" i="13"/>
  <c r="P29" i="10"/>
  <c r="AQ21" i="158"/>
  <c r="Y58" i="151"/>
  <c r="AF49" i="151"/>
  <c r="AG20" i="151"/>
  <c r="V32" i="147"/>
  <c r="AN43" i="147"/>
  <c r="AG16" i="10"/>
  <c r="J37" i="10"/>
  <c r="U51" i="10"/>
  <c r="W49" i="13"/>
  <c r="AC15" i="147"/>
  <c r="AH60" i="13"/>
  <c r="AG36" i="158"/>
  <c r="AH54" i="147"/>
  <c r="X33" i="13"/>
  <c r="V55" i="13"/>
  <c r="T63" i="13"/>
  <c r="AC37" i="13"/>
  <c r="Y50" i="158"/>
  <c r="AF54" i="13"/>
  <c r="AQ49" i="158"/>
  <c r="Z58" i="151"/>
  <c r="AE27" i="151"/>
  <c r="AP25" i="158"/>
  <c r="AA33" i="13"/>
  <c r="AJ32" i="13"/>
  <c r="H49" i="13"/>
  <c r="Y19" i="13"/>
  <c r="AC14" i="158"/>
  <c r="K50" i="10"/>
  <c r="AL44" i="151"/>
  <c r="AF45" i="13"/>
  <c r="AP27" i="151"/>
  <c r="AB71" i="10"/>
  <c r="Q44" i="13"/>
  <c r="T38" i="10"/>
  <c r="AA57" i="147"/>
  <c r="AK45" i="147"/>
  <c r="I41" i="10"/>
  <c r="I63" i="13"/>
  <c r="AN50" i="10"/>
  <c r="AI15" i="147"/>
  <c r="AE37" i="13"/>
  <c r="AE16" i="158"/>
  <c r="AC41" i="13"/>
  <c r="W58" i="147"/>
  <c r="AL49" i="147"/>
  <c r="AI38" i="13"/>
  <c r="Y42" i="13"/>
  <c r="J29" i="10"/>
  <c r="AE69" i="10"/>
  <c r="AC37" i="10"/>
  <c r="Z21" i="158"/>
  <c r="AQ36" i="158"/>
  <c r="AM54" i="147"/>
  <c r="Z48" i="158"/>
  <c r="I52" i="10"/>
  <c r="AI18" i="10"/>
  <c r="AE26" i="158"/>
  <c r="AE15" i="147"/>
  <c r="AB49" i="158"/>
  <c r="H71" i="10"/>
  <c r="AE66" i="10"/>
  <c r="AF18" i="13"/>
  <c r="X51" i="151"/>
  <c r="U15" i="10"/>
  <c r="AN48" i="158"/>
  <c r="I57" i="10"/>
  <c r="J67" i="10"/>
  <c r="AH27" i="151"/>
  <c r="R43" i="13"/>
  <c r="AA23" i="10"/>
  <c r="S60" i="13"/>
  <c r="AA54" i="147"/>
  <c r="Q21" i="10"/>
  <c r="AD41" i="147"/>
  <c r="AC45" i="158"/>
  <c r="I79" i="10"/>
  <c r="AL43" i="151"/>
  <c r="AL26" i="158"/>
  <c r="AA18" i="147"/>
  <c r="AI22" i="13"/>
  <c r="X45" i="151"/>
  <c r="AC28" i="158"/>
  <c r="AA13" i="13"/>
  <c r="Y22" i="147"/>
  <c r="AF16" i="151"/>
  <c r="AG60" i="147"/>
  <c r="W61" i="10"/>
  <c r="X16" i="151"/>
  <c r="L36" i="10"/>
  <c r="AJ34" i="151"/>
  <c r="T39" i="10"/>
  <c r="O68" i="13"/>
  <c r="Z64" i="10"/>
  <c r="X20" i="158"/>
  <c r="T23" i="10"/>
  <c r="Z22" i="147"/>
  <c r="H13" i="13"/>
  <c r="AC60" i="13"/>
  <c r="AA25" i="151"/>
  <c r="Z37" i="147"/>
  <c r="AN53" i="13"/>
  <c r="AN53" i="151"/>
  <c r="P20" i="13"/>
  <c r="AI61" i="10"/>
  <c r="AI16" i="158"/>
  <c r="AM31" i="10"/>
  <c r="P57" i="13"/>
  <c r="AD34" i="158"/>
  <c r="X22" i="151"/>
  <c r="U51" i="13"/>
  <c r="AI79" i="10"/>
  <c r="Z49" i="151"/>
  <c r="AE16" i="151"/>
  <c r="AC42" i="158"/>
  <c r="AO54" i="151"/>
  <c r="AI51" i="147"/>
  <c r="AF50" i="151"/>
  <c r="AL25" i="13"/>
  <c r="L22" i="13"/>
  <c r="Y39" i="10"/>
  <c r="AF51" i="151"/>
  <c r="AH41" i="13"/>
  <c r="AM42" i="158"/>
  <c r="S67" i="13"/>
  <c r="AH52" i="151"/>
  <c r="O28" i="10"/>
  <c r="AO13" i="151"/>
  <c r="AD51" i="10"/>
  <c r="AF55" i="13"/>
  <c r="AD54" i="147"/>
  <c r="AE36" i="158"/>
  <c r="AA26" i="151"/>
  <c r="AA53" i="147"/>
  <c r="AC51" i="10"/>
  <c r="Z41" i="10"/>
  <c r="X67" i="147"/>
  <c r="X35" i="151"/>
  <c r="W53" i="13"/>
  <c r="T18" i="13"/>
  <c r="AQ45" i="158"/>
  <c r="I36" i="13"/>
  <c r="AG41" i="10"/>
  <c r="AB43" i="13"/>
  <c r="AL39" i="147"/>
  <c r="AH43" i="151"/>
  <c r="AO65" i="10"/>
  <c r="AB72" i="10"/>
  <c r="AK38" i="158"/>
  <c r="L25" i="13"/>
  <c r="AE30" i="10"/>
  <c r="AE58" i="158"/>
  <c r="L77" i="10"/>
  <c r="J16" i="10"/>
  <c r="AN54" i="147"/>
  <c r="V54" i="147"/>
  <c r="AL16" i="158"/>
  <c r="AJ12" i="13"/>
  <c r="W43" i="13"/>
  <c r="AO14" i="151"/>
  <c r="AO44" i="158"/>
  <c r="AL42" i="13"/>
  <c r="AD55" i="13"/>
  <c r="AI20" i="13"/>
  <c r="Z14" i="10"/>
  <c r="T30" i="10"/>
  <c r="AN56" i="13"/>
  <c r="Z60" i="147"/>
  <c r="AA37" i="10"/>
  <c r="AO23" i="158"/>
  <c r="V66" i="10"/>
  <c r="AK53" i="147"/>
  <c r="AD52" i="158"/>
  <c r="K27" i="151"/>
  <c r="Z51" i="147"/>
  <c r="AA35" i="151"/>
  <c r="K69" i="13"/>
  <c r="AA63" i="10"/>
  <c r="AE35" i="158"/>
  <c r="AE14" i="147"/>
  <c r="V15" i="13"/>
  <c r="AK57" i="10"/>
  <c r="AB36" i="13"/>
  <c r="AA22" i="151"/>
  <c r="AI35" i="13"/>
  <c r="AM43" i="158"/>
  <c r="O62" i="10"/>
  <c r="AD53" i="147"/>
  <c r="AK12" i="147"/>
  <c r="AM22" i="158"/>
  <c r="T57" i="10"/>
  <c r="AL42" i="10"/>
  <c r="Y33" i="147"/>
  <c r="AN42" i="10"/>
  <c r="AE59" i="13"/>
  <c r="AE12" i="13"/>
  <c r="AL19" i="147"/>
  <c r="AK37" i="10"/>
  <c r="AA29" i="10"/>
  <c r="AL16" i="10"/>
  <c r="AN38" i="151"/>
  <c r="G45" i="13"/>
  <c r="M78" i="10"/>
  <c r="S62" i="10"/>
  <c r="AL49" i="151"/>
  <c r="AC39" i="13"/>
  <c r="W16" i="10"/>
  <c r="AH62" i="10"/>
  <c r="AL15" i="151"/>
  <c r="AJ58" i="13"/>
  <c r="AD14" i="10"/>
  <c r="J61" i="10"/>
  <c r="H79" i="10"/>
  <c r="AK35" i="151"/>
  <c r="V40" i="10"/>
  <c r="AA64" i="13"/>
  <c r="AN58" i="13"/>
  <c r="Z44" i="151"/>
  <c r="AL32" i="147"/>
  <c r="P69" i="13"/>
  <c r="Y37" i="151"/>
  <c r="M21" i="10"/>
  <c r="Y56" i="147"/>
  <c r="AN22" i="147"/>
  <c r="Y58" i="10"/>
  <c r="AH44" i="151"/>
  <c r="AN12" i="13"/>
  <c r="AB25" i="13"/>
  <c r="W49" i="10"/>
  <c r="M67" i="13"/>
  <c r="AL57" i="10"/>
  <c r="W29" i="10"/>
  <c r="AJ45" i="158"/>
  <c r="Z28" i="10"/>
  <c r="V51" i="147"/>
  <c r="AK63" i="10"/>
  <c r="X37" i="151"/>
  <c r="AN32" i="147"/>
  <c r="L73" i="10"/>
  <c r="AE51" i="158"/>
  <c r="Z38" i="151"/>
  <c r="AN77" i="10"/>
  <c r="AM64" i="10"/>
  <c r="AE28" i="13"/>
  <c r="AH29" i="10"/>
  <c r="AC48" i="151"/>
  <c r="H45" i="13"/>
  <c r="AG15" i="151"/>
  <c r="M68" i="13"/>
  <c r="L42" i="13"/>
  <c r="AD13" i="13"/>
  <c r="AF15" i="13"/>
  <c r="F26" i="13"/>
  <c r="AG30" i="10"/>
  <c r="AL67" i="13"/>
  <c r="AH49" i="13"/>
  <c r="AE34" i="147"/>
  <c r="W52" i="13"/>
  <c r="AO23" i="10"/>
  <c r="AB57" i="13"/>
  <c r="AL46" i="158"/>
  <c r="V57" i="10"/>
  <c r="AO29" i="10"/>
  <c r="AK51" i="13"/>
  <c r="AJ68" i="147"/>
  <c r="AG22" i="158"/>
  <c r="AO59" i="10"/>
  <c r="AK65" i="10"/>
  <c r="T66" i="10"/>
  <c r="AE47" i="151"/>
  <c r="AN36" i="13"/>
  <c r="I73" i="10"/>
  <c r="AJ62" i="13"/>
  <c r="W27" i="13"/>
  <c r="AC43" i="13"/>
  <c r="H35" i="13"/>
  <c r="AA46" i="151"/>
  <c r="S68" i="10"/>
  <c r="AE46" i="151"/>
  <c r="AA44" i="151"/>
  <c r="AJ15" i="13"/>
  <c r="X23" i="10"/>
  <c r="M36" i="10"/>
  <c r="W64" i="10"/>
  <c r="AE48" i="158"/>
  <c r="AL56" i="13"/>
  <c r="W20" i="147"/>
  <c r="P19" i="13"/>
  <c r="X29" i="10"/>
  <c r="AN25" i="151"/>
  <c r="AB35" i="151"/>
  <c r="R30" i="10"/>
  <c r="X24" i="158"/>
  <c r="R13" i="13"/>
  <c r="AK64" i="13"/>
  <c r="AI59" i="147"/>
  <c r="AD38" i="147"/>
  <c r="X41" i="10"/>
  <c r="AF20" i="151"/>
  <c r="AI50" i="147"/>
  <c r="K26" i="13"/>
  <c r="N67" i="10"/>
  <c r="AI24" i="10"/>
  <c r="AO69" i="10"/>
  <c r="Z72" i="10"/>
  <c r="AA38" i="158"/>
  <c r="W60" i="10"/>
  <c r="U59" i="10"/>
  <c r="AK35" i="10"/>
  <c r="Y22" i="151"/>
  <c r="AJ15" i="147"/>
  <c r="O49" i="10"/>
  <c r="O35" i="13"/>
  <c r="AB18" i="147"/>
  <c r="AB21" i="10"/>
  <c r="AB34" i="13"/>
  <c r="X56" i="13"/>
  <c r="AG36" i="151"/>
  <c r="AE22" i="10"/>
  <c r="S58" i="13"/>
  <c r="Y41" i="10"/>
  <c r="AA79" i="10"/>
  <c r="AJ32" i="147"/>
  <c r="AO15" i="151"/>
  <c r="AE29" i="10"/>
  <c r="O69" i="13"/>
  <c r="AH25" i="147"/>
  <c r="AF21" i="13"/>
  <c r="N78" i="10"/>
  <c r="AA42" i="13"/>
  <c r="X52" i="13"/>
  <c r="AG65" i="10"/>
  <c r="AP35" i="10"/>
  <c r="M30" i="10"/>
  <c r="AK53" i="151"/>
  <c r="AG33" i="147"/>
  <c r="T50" i="10"/>
  <c r="AM52" i="151"/>
  <c r="J46" i="13"/>
  <c r="AH35" i="158"/>
  <c r="AE17" i="10"/>
  <c r="L52" i="13"/>
  <c r="AP68" i="10"/>
  <c r="S45" i="13"/>
  <c r="AO36" i="151"/>
  <c r="AK34" i="158"/>
  <c r="AO13" i="158"/>
  <c r="L61" i="10"/>
  <c r="AG46" i="147"/>
  <c r="Y28" i="147"/>
  <c r="AO24" i="10"/>
  <c r="S72" i="10"/>
  <c r="AE36" i="10"/>
  <c r="AJ18" i="147"/>
  <c r="AA57" i="13"/>
  <c r="AD49" i="13"/>
  <c r="AM19" i="147"/>
  <c r="AI68" i="13"/>
  <c r="AF53" i="158"/>
  <c r="W45" i="151"/>
  <c r="AP57" i="158"/>
  <c r="AE57" i="13"/>
  <c r="R72" i="10"/>
  <c r="X44" i="151"/>
  <c r="O43" i="13"/>
  <c r="AI25" i="147"/>
  <c r="AN58" i="147"/>
  <c r="AN36" i="10"/>
  <c r="AL25" i="147"/>
  <c r="P64" i="10"/>
  <c r="AG58" i="147"/>
  <c r="AP43" i="10"/>
  <c r="AD51" i="13"/>
  <c r="AM17" i="13"/>
  <c r="W12" i="13"/>
  <c r="AE51" i="151"/>
  <c r="R15" i="10"/>
  <c r="V62" i="10"/>
  <c r="AI17" i="10"/>
  <c r="Z35" i="147"/>
  <c r="AK69" i="10"/>
  <c r="AK51" i="10"/>
  <c r="AF48" i="151"/>
  <c r="W18" i="13"/>
  <c r="AP53" i="158"/>
  <c r="R58" i="10"/>
  <c r="AH54" i="13"/>
  <c r="O19" i="13"/>
  <c r="AO16" i="10"/>
  <c r="AC46" i="147"/>
  <c r="AH51" i="158"/>
  <c r="AJ50" i="147"/>
  <c r="AC52" i="151"/>
  <c r="X46" i="147"/>
  <c r="AA25" i="13"/>
  <c r="AE19" i="147"/>
  <c r="Y26" i="158"/>
  <c r="AG79" i="10"/>
  <c r="W13" i="151"/>
  <c r="AB41" i="147"/>
  <c r="AB26" i="151"/>
  <c r="T49" i="13"/>
  <c r="AO43" i="10"/>
  <c r="O65" i="10"/>
  <c r="AK69" i="147"/>
  <c r="J28" i="10"/>
  <c r="AE43" i="151"/>
  <c r="G14" i="13"/>
  <c r="AE58" i="13"/>
  <c r="AA55" i="147"/>
  <c r="AL54" i="151"/>
  <c r="AP13" i="151"/>
  <c r="X45" i="13"/>
  <c r="AI25" i="151"/>
  <c r="X57" i="13"/>
  <c r="I60" i="13"/>
  <c r="R62" i="10"/>
  <c r="P52" i="10"/>
  <c r="AD15" i="13"/>
  <c r="AE34" i="13"/>
  <c r="AD46" i="147"/>
  <c r="AB78" i="10"/>
  <c r="W17" i="147"/>
  <c r="J71" i="10"/>
  <c r="I44" i="13"/>
  <c r="AD45" i="147"/>
  <c r="U64" i="13"/>
  <c r="G55" i="13"/>
  <c r="AA17" i="10"/>
  <c r="AP43" i="151"/>
  <c r="AN21" i="147"/>
  <c r="R66" i="10"/>
  <c r="P31" i="10"/>
  <c r="H16" i="10"/>
  <c r="O12" i="13"/>
  <c r="F67" i="13"/>
  <c r="AH53" i="10"/>
  <c r="AH66" i="10"/>
  <c r="AG68" i="147"/>
  <c r="AJ21" i="10"/>
  <c r="AC24" i="158"/>
  <c r="AJ66" i="10"/>
  <c r="K39" i="13"/>
  <c r="AM14" i="158"/>
  <c r="I59" i="10"/>
  <c r="T36" i="10"/>
  <c r="AP37" i="10"/>
  <c r="AK34" i="151"/>
  <c r="AK28" i="13"/>
  <c r="AB23" i="10"/>
  <c r="AL51" i="158"/>
  <c r="AI69" i="10"/>
  <c r="AA28" i="151"/>
  <c r="Z20" i="13"/>
  <c r="T35" i="10"/>
  <c r="AB43" i="151"/>
  <c r="J22" i="13"/>
  <c r="AP38" i="158"/>
  <c r="AH22" i="10"/>
  <c r="T19" i="13"/>
  <c r="AB18" i="10"/>
  <c r="AJ50" i="13"/>
  <c r="Y29" i="10"/>
  <c r="AC64" i="10"/>
  <c r="AE45" i="13"/>
  <c r="P50" i="13"/>
  <c r="Z24" i="10"/>
  <c r="AE45" i="158"/>
  <c r="AH24" i="151"/>
  <c r="AJ46" i="147"/>
  <c r="K36" i="13"/>
  <c r="V38" i="13"/>
  <c r="AO28" i="158"/>
  <c r="AO72" i="10"/>
  <c r="AC54" i="147"/>
  <c r="AH77" i="10"/>
  <c r="R38" i="10"/>
  <c r="AP42" i="10"/>
  <c r="AO61" i="10"/>
  <c r="AD29" i="10"/>
  <c r="AJ28" i="151"/>
  <c r="J33" i="13"/>
  <c r="I18" i="13"/>
  <c r="L35" i="10"/>
  <c r="R27" i="158"/>
  <c r="J52" i="10"/>
  <c r="AH20" i="13"/>
  <c r="H12" i="13"/>
  <c r="AL47" i="158"/>
  <c r="AM57" i="158"/>
  <c r="AP16" i="151"/>
  <c r="W21" i="147"/>
  <c r="X27" i="13"/>
  <c r="AL18" i="13"/>
  <c r="H53" i="10"/>
  <c r="Y43" i="151"/>
  <c r="AN38" i="147"/>
  <c r="AC67" i="13"/>
  <c r="AL51" i="147"/>
  <c r="AL64" i="147"/>
  <c r="AA42" i="147"/>
  <c r="AE17" i="147"/>
  <c r="AH28" i="151"/>
  <c r="AQ14" i="158"/>
  <c r="AE36" i="13"/>
  <c r="AA60" i="10"/>
  <c r="P36" i="10"/>
  <c r="Y77" i="10"/>
  <c r="AM39" i="13"/>
  <c r="AG43" i="158"/>
  <c r="AG36" i="10"/>
  <c r="AP38" i="151"/>
  <c r="AC27" i="158"/>
  <c r="H35" i="10"/>
  <c r="AF23" i="158"/>
  <c r="AH37" i="10"/>
  <c r="AM35" i="158"/>
  <c r="AC63" i="10"/>
  <c r="AN68" i="147"/>
  <c r="J52" i="13"/>
  <c r="AG24" i="151"/>
  <c r="R14" i="13"/>
  <c r="AI12" i="147"/>
  <c r="L46" i="13"/>
  <c r="AD57" i="13"/>
  <c r="V58" i="13"/>
  <c r="G20" i="13"/>
  <c r="S39" i="10"/>
  <c r="AA46" i="147"/>
  <c r="X16" i="147"/>
  <c r="AH14" i="158"/>
  <c r="AE58" i="10"/>
  <c r="Q17" i="13"/>
  <c r="P58" i="13"/>
  <c r="AN46" i="151"/>
  <c r="M57" i="13"/>
  <c r="I16" i="10"/>
  <c r="R69" i="10"/>
  <c r="AP61" i="10"/>
  <c r="AH79" i="10"/>
  <c r="AN51" i="13"/>
  <c r="AF66" i="10"/>
  <c r="AG49" i="13"/>
  <c r="X71" i="10"/>
  <c r="AE68" i="13"/>
  <c r="AE22" i="147"/>
  <c r="V69" i="13"/>
  <c r="F45" i="13"/>
  <c r="AO21" i="10"/>
  <c r="AL15" i="13"/>
  <c r="K21" i="10"/>
  <c r="P68" i="10"/>
  <c r="V68" i="10"/>
  <c r="K17" i="147"/>
  <c r="AK26" i="13"/>
  <c r="AK15" i="158"/>
  <c r="Z63" i="10"/>
  <c r="AD48" i="151"/>
  <c r="F20" i="13"/>
  <c r="W30" i="10"/>
  <c r="Y19" i="10"/>
  <c r="Y13" i="147"/>
  <c r="AF28" i="151"/>
  <c r="W56" i="13"/>
  <c r="K58" i="10"/>
  <c r="X52" i="10"/>
  <c r="F52" i="13"/>
  <c r="Y72" i="10"/>
  <c r="AM43" i="13"/>
  <c r="AP15" i="10"/>
  <c r="V29" i="10"/>
  <c r="AG48" i="151"/>
  <c r="Y69" i="13"/>
  <c r="W68" i="147"/>
  <c r="W51" i="147"/>
  <c r="AE60" i="13"/>
  <c r="AN36" i="151"/>
  <c r="X14" i="10"/>
  <c r="AH69" i="13"/>
  <c r="Z57" i="147"/>
  <c r="R53" i="13"/>
  <c r="X60" i="10"/>
  <c r="V21" i="13"/>
  <c r="Y43" i="158"/>
  <c r="AH16" i="151"/>
  <c r="T64" i="10"/>
  <c r="X66" i="10"/>
  <c r="AE55" i="147"/>
  <c r="Z37" i="151"/>
  <c r="K79" i="10"/>
  <c r="AN14" i="158"/>
  <c r="Q65" i="10"/>
  <c r="AL26" i="151"/>
  <c r="W64" i="13"/>
  <c r="AM15" i="147"/>
  <c r="AF35" i="147"/>
  <c r="AE33" i="147"/>
  <c r="AN14" i="13"/>
  <c r="AG45" i="158"/>
  <c r="Z27" i="158"/>
  <c r="L36" i="13"/>
  <c r="AO15" i="158"/>
  <c r="W50" i="10"/>
  <c r="AA58" i="151"/>
  <c r="AO22" i="158"/>
  <c r="AG58" i="151"/>
  <c r="I52" i="13"/>
  <c r="I38" i="10"/>
  <c r="U25" i="13"/>
  <c r="AJ31" i="13"/>
  <c r="Z23" i="158"/>
  <c r="AA77" i="10"/>
  <c r="R12" i="13"/>
  <c r="AN51" i="10"/>
  <c r="AB57" i="147"/>
  <c r="AN22" i="13"/>
  <c r="AG34" i="151"/>
  <c r="AH68" i="13"/>
  <c r="AG13" i="158"/>
  <c r="AA23" i="158"/>
  <c r="N49" i="13"/>
  <c r="X25" i="151"/>
  <c r="T53" i="13"/>
  <c r="Y59" i="10"/>
  <c r="AN52" i="10"/>
  <c r="L64" i="13"/>
  <c r="V34" i="13"/>
  <c r="Y64" i="13"/>
  <c r="AG27" i="13"/>
  <c r="Z18" i="13"/>
  <c r="AB17" i="147"/>
  <c r="N67" i="13"/>
  <c r="P44" i="13"/>
  <c r="AF44" i="151"/>
  <c r="T27" i="158"/>
  <c r="Q60" i="13"/>
  <c r="Z25" i="147"/>
  <c r="AI58" i="147"/>
  <c r="N79" i="10"/>
  <c r="R25" i="13"/>
  <c r="AA58" i="10"/>
  <c r="AJ63" i="10"/>
  <c r="AI58" i="10"/>
  <c r="Q37" i="10"/>
  <c r="AP28" i="151"/>
  <c r="X54" i="147"/>
  <c r="Z52" i="10"/>
  <c r="AD49" i="10"/>
  <c r="V42" i="13"/>
  <c r="AB32" i="13"/>
  <c r="X73" i="10"/>
  <c r="M15" i="10"/>
  <c r="AM25" i="151"/>
  <c r="H36" i="13"/>
  <c r="R38" i="147"/>
  <c r="O31" i="10"/>
  <c r="U60" i="13"/>
  <c r="Y37" i="158"/>
  <c r="AB50" i="10"/>
  <c r="AI13" i="147"/>
  <c r="AF17" i="13"/>
  <c r="AN27" i="158"/>
  <c r="AL34" i="13"/>
  <c r="AF14" i="158"/>
  <c r="Y31" i="10"/>
  <c r="T65" i="10"/>
  <c r="Y27" i="147"/>
  <c r="AN32" i="13"/>
  <c r="AJ20" i="158"/>
  <c r="X34" i="13"/>
  <c r="AE26" i="13"/>
  <c r="L23" i="10"/>
  <c r="AI49" i="158"/>
  <c r="AN30" i="10"/>
  <c r="AC57" i="147"/>
  <c r="I39" i="10"/>
  <c r="AI28" i="151"/>
  <c r="AE49" i="147"/>
  <c r="Z21" i="13"/>
  <c r="AC77" i="10"/>
  <c r="AJ59" i="13"/>
  <c r="AF64" i="147"/>
  <c r="Z15" i="151"/>
  <c r="AD58" i="10"/>
  <c r="O22" i="10"/>
  <c r="AC66" i="10"/>
  <c r="AM45" i="13"/>
  <c r="AD53" i="158"/>
  <c r="AL16" i="13"/>
  <c r="AO34" i="158"/>
  <c r="AI64" i="13"/>
  <c r="AM41" i="147"/>
  <c r="R14" i="10"/>
  <c r="AB58" i="10"/>
  <c r="AM49" i="13"/>
  <c r="AI25" i="13"/>
  <c r="X18" i="147"/>
  <c r="AA38" i="13"/>
  <c r="M49" i="10"/>
  <c r="AB33" i="147"/>
  <c r="X64" i="10"/>
  <c r="AA18" i="13"/>
  <c r="L13" i="13"/>
  <c r="AD64" i="13"/>
  <c r="Y13" i="151"/>
  <c r="AE51" i="13"/>
  <c r="AI32" i="13"/>
  <c r="V63" i="147"/>
  <c r="S24" i="10"/>
  <c r="Z57" i="158"/>
  <c r="AF25" i="147"/>
  <c r="F60" i="13"/>
  <c r="AF38" i="158"/>
  <c r="Q50" i="10"/>
  <c r="AB17" i="13"/>
  <c r="AA34" i="13"/>
  <c r="AJ43" i="158"/>
  <c r="AF35" i="158"/>
  <c r="Y63" i="147"/>
  <c r="Q42" i="13"/>
  <c r="W22" i="10"/>
  <c r="AE26" i="151"/>
  <c r="Y60" i="13"/>
  <c r="AK53" i="10"/>
  <c r="Z43" i="10"/>
  <c r="AL20" i="158"/>
  <c r="W43" i="151"/>
  <c r="AA12" i="13"/>
  <c r="AA38" i="147"/>
  <c r="AM62" i="147"/>
  <c r="Y46" i="151"/>
  <c r="AJ64" i="147"/>
  <c r="AQ58" i="158"/>
  <c r="Z47" i="158"/>
  <c r="AH26" i="151"/>
  <c r="O29" i="10"/>
  <c r="W16" i="151"/>
  <c r="Z14" i="147"/>
  <c r="AF46" i="151"/>
  <c r="Y34" i="151"/>
  <c r="AN17" i="147"/>
  <c r="AA60" i="147"/>
  <c r="AH12" i="13"/>
  <c r="AE57" i="10"/>
  <c r="AE27" i="147"/>
  <c r="Z31" i="13"/>
  <c r="O25" i="13"/>
  <c r="V17" i="13"/>
  <c r="N39" i="10"/>
  <c r="AB67" i="13"/>
  <c r="AL58" i="13"/>
  <c r="H58" i="10"/>
  <c r="AF49" i="10"/>
  <c r="AM67" i="13"/>
  <c r="AL46" i="147"/>
  <c r="AM36" i="151"/>
  <c r="Z77" i="10"/>
  <c r="AM16" i="13"/>
  <c r="X52" i="158"/>
  <c r="U77" i="10"/>
  <c r="AM36" i="13"/>
  <c r="AL71" i="10"/>
  <c r="AC32" i="13"/>
  <c r="AD35" i="13"/>
  <c r="S50" i="10"/>
  <c r="W64" i="147"/>
  <c r="Z13" i="147"/>
  <c r="AJ53" i="147"/>
  <c r="AM39" i="147"/>
  <c r="AC23" i="151"/>
  <c r="AI18" i="13"/>
  <c r="I72" i="10"/>
  <c r="J14" i="10"/>
  <c r="AD45" i="158"/>
  <c r="AN37" i="10"/>
  <c r="AB50" i="147"/>
  <c r="AL63" i="13"/>
  <c r="AK20" i="13"/>
  <c r="W67" i="147"/>
  <c r="AB15" i="147"/>
  <c r="AB12" i="13"/>
  <c r="Y34" i="13"/>
  <c r="AO21" i="158"/>
  <c r="AG38" i="158"/>
  <c r="X27" i="147"/>
  <c r="P65" i="10"/>
  <c r="AB51" i="13"/>
  <c r="AE61" i="10"/>
  <c r="Q13" i="13"/>
  <c r="AE18" i="13"/>
  <c r="AK15" i="10"/>
  <c r="AH37" i="13"/>
  <c r="AC20" i="151"/>
  <c r="AB20" i="151"/>
  <c r="AJ36" i="10"/>
  <c r="AA57" i="10"/>
  <c r="G39" i="13"/>
  <c r="AD21" i="147"/>
  <c r="W69" i="147"/>
  <c r="AM35" i="10"/>
  <c r="AL14" i="151"/>
  <c r="Z59" i="13"/>
  <c r="AD27" i="151"/>
  <c r="Q33" i="13"/>
  <c r="AI39" i="147"/>
  <c r="AH68" i="10"/>
  <c r="AM51" i="10"/>
  <c r="AB16" i="10"/>
  <c r="X21" i="158"/>
  <c r="R59" i="10"/>
  <c r="L31" i="10"/>
  <c r="Y42" i="147"/>
  <c r="Y55" i="13"/>
  <c r="AF21" i="151"/>
  <c r="AC16" i="147"/>
  <c r="AG42" i="13"/>
  <c r="U17" i="147"/>
  <c r="Y20" i="147"/>
  <c r="Z52" i="158"/>
  <c r="AN56" i="151"/>
  <c r="AH38" i="10"/>
  <c r="AB28" i="13"/>
  <c r="AG39" i="147"/>
  <c r="Z38" i="147"/>
  <c r="O63" i="10"/>
  <c r="L67" i="13"/>
  <c r="U55" i="13"/>
  <c r="Y66" i="10"/>
  <c r="O19" i="10"/>
  <c r="W14" i="10"/>
  <c r="AP48" i="158"/>
  <c r="Z16" i="151"/>
  <c r="AQ53" i="158"/>
  <c r="AP66" i="10"/>
  <c r="AD25" i="147"/>
  <c r="M45" i="13"/>
  <c r="N72" i="10"/>
  <c r="AD42" i="10"/>
  <c r="AD67" i="147"/>
  <c r="AN16" i="147"/>
  <c r="R39" i="10"/>
  <c r="AD38" i="158"/>
  <c r="P59" i="10"/>
  <c r="X48" i="151"/>
  <c r="V69" i="147"/>
  <c r="AE35" i="151"/>
  <c r="AC39" i="10"/>
  <c r="AG57" i="10"/>
  <c r="AF23" i="151"/>
  <c r="AP14" i="10"/>
  <c r="W63" i="147"/>
  <c r="AB38" i="147"/>
  <c r="AC15" i="158"/>
  <c r="AL77" i="10"/>
  <c r="I27" i="158"/>
  <c r="I60" i="10"/>
  <c r="Q26" i="13"/>
  <c r="V60" i="10"/>
  <c r="L68" i="10"/>
  <c r="I14" i="13"/>
  <c r="S63" i="10"/>
  <c r="AD45" i="13"/>
  <c r="AE26" i="147"/>
  <c r="Y37" i="10"/>
  <c r="O52" i="10"/>
  <c r="AE62" i="10"/>
  <c r="AE49" i="13"/>
  <c r="V14" i="147"/>
  <c r="AO47" i="158"/>
  <c r="AA19" i="147"/>
  <c r="M42" i="10"/>
  <c r="I18" i="147"/>
  <c r="AK62" i="10"/>
  <c r="Z35" i="13"/>
  <c r="AG66" i="10"/>
  <c r="L41" i="10"/>
  <c r="AP56" i="151"/>
  <c r="O21" i="10"/>
  <c r="AG26" i="158"/>
  <c r="G69" i="13"/>
  <c r="AJ20" i="13"/>
  <c r="AE79" i="10"/>
  <c r="AK47" i="151"/>
  <c r="AI33" i="147"/>
  <c r="AC52" i="13"/>
  <c r="AK18" i="147"/>
  <c r="AB48" i="151"/>
  <c r="AH13" i="13"/>
  <c r="G18" i="13"/>
  <c r="K45" i="13"/>
  <c r="AH64" i="147"/>
  <c r="M59" i="10"/>
  <c r="AN26" i="147"/>
  <c r="AD69" i="147"/>
  <c r="AD16" i="151"/>
  <c r="W53" i="151"/>
  <c r="AJ25" i="147"/>
  <c r="AK43" i="151"/>
  <c r="Y49" i="13"/>
  <c r="Y61" i="10"/>
  <c r="V52" i="147"/>
  <c r="AD55" i="147"/>
  <c r="AC16" i="10"/>
  <c r="AC42" i="10"/>
  <c r="S61" i="10"/>
  <c r="AN51" i="151"/>
  <c r="S16" i="10"/>
  <c r="AQ52" i="158"/>
  <c r="AI48" i="151"/>
  <c r="AF64" i="10"/>
  <c r="AN24" i="10"/>
  <c r="AE69" i="147"/>
  <c r="AL39" i="10"/>
  <c r="V42" i="10"/>
  <c r="AL67" i="10"/>
  <c r="AG59" i="13"/>
  <c r="W72" i="10"/>
  <c r="AD66" i="10"/>
  <c r="AI24" i="158"/>
  <c r="AP59" i="10"/>
  <c r="T68" i="13"/>
  <c r="AD21" i="158"/>
  <c r="AP31" i="10"/>
  <c r="W46" i="151"/>
  <c r="U16" i="13"/>
  <c r="U36" i="13"/>
  <c r="AK20" i="158"/>
  <c r="AG63" i="10"/>
  <c r="AJ55" i="147"/>
  <c r="Y34" i="147"/>
  <c r="Y49" i="147"/>
  <c r="Z27" i="151"/>
  <c r="S36" i="10"/>
  <c r="N59" i="13"/>
  <c r="U32" i="13"/>
  <c r="AL15" i="10"/>
  <c r="X68" i="10"/>
  <c r="V55" i="147"/>
  <c r="AQ20" i="158"/>
  <c r="S77" i="10"/>
  <c r="AA63" i="147"/>
  <c r="AC41" i="147"/>
  <c r="Z40" i="10"/>
  <c r="AC12" i="147"/>
  <c r="AC21" i="13"/>
  <c r="AI17" i="147"/>
  <c r="AB60" i="10"/>
  <c r="N16" i="10"/>
  <c r="X47" i="151"/>
  <c r="Q68" i="13"/>
  <c r="R46" i="13"/>
  <c r="AG33" i="13"/>
  <c r="AH51" i="10"/>
  <c r="H61" i="10"/>
  <c r="X38" i="13"/>
  <c r="AK25" i="13"/>
  <c r="R57" i="10"/>
  <c r="W24" i="151"/>
  <c r="AP36" i="10"/>
  <c r="AC21" i="147"/>
  <c r="AN46" i="158"/>
  <c r="AG56" i="147"/>
  <c r="AH18" i="13"/>
  <c r="R49" i="13"/>
  <c r="AC19" i="10"/>
  <c r="G25" i="13"/>
  <c r="V27" i="158"/>
  <c r="AA21" i="151"/>
  <c r="Z28" i="151"/>
  <c r="Y35" i="147"/>
  <c r="AD71" i="10"/>
  <c r="Y43" i="13"/>
  <c r="AN52" i="13"/>
  <c r="Z30" i="10"/>
  <c r="T67" i="10"/>
  <c r="AM63" i="147"/>
  <c r="M64" i="10"/>
  <c r="T52" i="13"/>
  <c r="AJ49" i="13"/>
  <c r="V45" i="13"/>
  <c r="AK41" i="13"/>
  <c r="AK26" i="158"/>
  <c r="AQ51" i="158"/>
  <c r="U46" i="13"/>
  <c r="G18" i="147"/>
  <c r="AA33" i="147"/>
  <c r="N24" i="10"/>
  <c r="AN41" i="147"/>
  <c r="AP78" i="10"/>
  <c r="H27" i="158"/>
  <c r="J68" i="13"/>
  <c r="AK68" i="10"/>
  <c r="U21" i="10"/>
  <c r="AJ16" i="151"/>
  <c r="AI27" i="147"/>
  <c r="Y47" i="158"/>
  <c r="W50" i="151"/>
  <c r="AE50" i="151"/>
  <c r="AG15" i="147"/>
  <c r="M35" i="10"/>
  <c r="Z69" i="10"/>
  <c r="AD50" i="158"/>
  <c r="AF63" i="13"/>
  <c r="AM61" i="147"/>
  <c r="K68" i="10"/>
  <c r="V67" i="13"/>
  <c r="AA19" i="13"/>
  <c r="AH59" i="147"/>
  <c r="Y30" i="10"/>
  <c r="X43" i="147"/>
  <c r="AL59" i="147"/>
  <c r="L19" i="10"/>
  <c r="AD64" i="147"/>
  <c r="N15" i="10"/>
  <c r="AP25" i="151"/>
  <c r="AE16" i="13"/>
  <c r="N52" i="10"/>
  <c r="AB25" i="158"/>
  <c r="AE31" i="13"/>
  <c r="AJ42" i="13"/>
  <c r="AG26" i="13"/>
  <c r="AK41" i="10"/>
  <c r="M16" i="10"/>
  <c r="M60" i="10"/>
  <c r="AM21" i="10"/>
  <c r="AI72" i="10"/>
  <c r="AD24" i="158"/>
  <c r="U45" i="13"/>
  <c r="AD50" i="13"/>
  <c r="X14" i="13"/>
  <c r="AI36" i="158"/>
  <c r="Y63" i="10"/>
  <c r="AB34" i="158"/>
  <c r="U49" i="10"/>
  <c r="AA36" i="13"/>
  <c r="X37" i="158"/>
  <c r="AN13" i="147"/>
  <c r="AC13" i="147"/>
  <c r="AC22" i="158"/>
  <c r="Y36" i="10"/>
  <c r="Y23" i="10"/>
  <c r="Q14" i="10"/>
  <c r="AC32" i="147"/>
  <c r="P12" i="13"/>
  <c r="S46" i="13"/>
  <c r="AH58" i="158"/>
  <c r="AA78" i="10"/>
  <c r="AH69" i="147"/>
  <c r="AO16" i="158"/>
  <c r="M42" i="13"/>
  <c r="AB57" i="151"/>
  <c r="N57" i="13"/>
  <c r="N77" i="10"/>
  <c r="AA51" i="13"/>
  <c r="AE28" i="147"/>
  <c r="AA12" i="147"/>
  <c r="AC35" i="147"/>
  <c r="AP21" i="10"/>
  <c r="AK50" i="147"/>
  <c r="X18" i="10"/>
  <c r="AI41" i="147"/>
  <c r="U37" i="13"/>
  <c r="AD46" i="151"/>
  <c r="AB16" i="147"/>
  <c r="AO14" i="158"/>
  <c r="AH40" i="10"/>
  <c r="V22" i="10"/>
  <c r="M12" i="13"/>
  <c r="AL52" i="147"/>
  <c r="O52" i="13"/>
  <c r="R35" i="10"/>
  <c r="AD68" i="10"/>
  <c r="AI36" i="147"/>
  <c r="I46" i="13"/>
  <c r="AA49" i="13"/>
  <c r="AO35" i="10"/>
  <c r="AA68" i="13"/>
  <c r="L27" i="151"/>
  <c r="AG50" i="13"/>
  <c r="AN39" i="13"/>
  <c r="K63" i="13"/>
  <c r="S78" i="10"/>
  <c r="AO39" i="10"/>
  <c r="Q49" i="13"/>
  <c r="AA15" i="10"/>
  <c r="V39" i="147"/>
  <c r="AL73" i="10"/>
  <c r="AL17" i="147"/>
  <c r="AH37" i="151"/>
  <c r="AM14" i="10"/>
  <c r="S71" i="10"/>
  <c r="AB47" i="151"/>
  <c r="AH49" i="147"/>
  <c r="O55" i="13"/>
  <c r="AL54" i="13"/>
  <c r="AM50" i="10"/>
  <c r="F50" i="13"/>
  <c r="AD12" i="147"/>
  <c r="AH23" i="10"/>
  <c r="AE21" i="158"/>
  <c r="V57" i="147"/>
  <c r="N51" i="10"/>
  <c r="N53" i="13"/>
  <c r="AA53" i="151"/>
  <c r="AN69" i="147"/>
  <c r="AA52" i="10"/>
  <c r="AP21" i="158"/>
  <c r="Z20" i="158"/>
  <c r="Q51" i="10"/>
  <c r="AI43" i="147"/>
  <c r="AD35" i="10"/>
  <c r="AM62" i="13"/>
  <c r="T60" i="10"/>
  <c r="R61" i="10"/>
  <c r="I67" i="13"/>
  <c r="AC53" i="147"/>
  <c r="AL38" i="10"/>
  <c r="AM20" i="158"/>
  <c r="AA67" i="10"/>
  <c r="P49" i="13"/>
  <c r="AL16" i="147"/>
  <c r="AB45" i="13"/>
  <c r="L15" i="10"/>
  <c r="AJ37" i="151"/>
  <c r="F68" i="13"/>
  <c r="G59" i="13"/>
  <c r="J27" i="158"/>
  <c r="AD30" i="10"/>
  <c r="AP24" i="151"/>
  <c r="AJ39" i="147"/>
  <c r="U63" i="13"/>
  <c r="W39" i="10"/>
  <c r="AD42" i="13"/>
  <c r="AN31" i="13"/>
  <c r="AJ25" i="13"/>
  <c r="K69" i="10"/>
  <c r="AB12" i="147"/>
  <c r="AA65" i="10"/>
  <c r="AH51" i="151"/>
  <c r="AJ34" i="13"/>
  <c r="W41" i="13"/>
  <c r="W28" i="147"/>
  <c r="AI77" i="10"/>
  <c r="AM17" i="10"/>
  <c r="V50" i="10"/>
  <c r="S36" i="13"/>
  <c r="R19" i="13"/>
  <c r="I59" i="13"/>
  <c r="AN62" i="10"/>
  <c r="AA45" i="13"/>
  <c r="N69" i="13"/>
  <c r="K67" i="13"/>
  <c r="AM21" i="158"/>
  <c r="AB21" i="13"/>
  <c r="Y13" i="13"/>
  <c r="AJ43" i="151"/>
  <c r="AH56" i="13"/>
  <c r="Z45" i="158"/>
  <c r="AE25" i="151"/>
  <c r="U28" i="10"/>
  <c r="AG52" i="151"/>
  <c r="M65" i="10"/>
  <c r="V28" i="147"/>
  <c r="AK35" i="147"/>
  <c r="AL12" i="13"/>
  <c r="AM56" i="151"/>
  <c r="S66" i="10"/>
  <c r="R68" i="10"/>
  <c r="W53" i="10"/>
  <c r="F39" i="13"/>
  <c r="AK32" i="147"/>
  <c r="AF43" i="10"/>
  <c r="AM59" i="10"/>
  <c r="AN63" i="147"/>
  <c r="H67" i="13"/>
  <c r="AM15" i="13"/>
  <c r="AH28" i="13"/>
  <c r="U56" i="13"/>
  <c r="Z71" i="10"/>
  <c r="Z53" i="151"/>
  <c r="AM27" i="158"/>
  <c r="AD42" i="147"/>
  <c r="Z34" i="13"/>
  <c r="Z14" i="151"/>
  <c r="AP44" i="151"/>
  <c r="AO73" i="10"/>
  <c r="AO25" i="158"/>
  <c r="AG64" i="13"/>
  <c r="R68" i="13"/>
  <c r="AE42" i="158"/>
  <c r="AK36" i="158"/>
  <c r="AD20" i="13"/>
  <c r="J18" i="147"/>
  <c r="AN71" i="10"/>
  <c r="AD13" i="151"/>
  <c r="X19" i="147"/>
  <c r="AB18" i="13"/>
  <c r="K73" i="10"/>
  <c r="AF16" i="147"/>
  <c r="AD27" i="13"/>
  <c r="V51" i="10"/>
  <c r="AC49" i="158"/>
  <c r="AI21" i="13"/>
  <c r="AC49" i="10"/>
  <c r="AI35" i="151"/>
  <c r="O60" i="10"/>
  <c r="L45" i="13"/>
  <c r="AN78" i="10"/>
  <c r="AG50" i="158"/>
  <c r="T42" i="13"/>
  <c r="X22" i="13"/>
  <c r="O71" i="10"/>
  <c r="K20" i="13"/>
  <c r="AI31" i="13"/>
  <c r="H17" i="13"/>
  <c r="AK72" i="10"/>
  <c r="AB19" i="147"/>
  <c r="L35" i="13"/>
  <c r="L63" i="13"/>
  <c r="H59" i="13"/>
  <c r="Z43" i="147"/>
  <c r="AJ51" i="147"/>
  <c r="T26" i="13"/>
  <c r="AI26" i="13"/>
  <c r="Z63" i="13"/>
  <c r="AN27" i="151"/>
  <c r="I37" i="10"/>
  <c r="W43" i="10"/>
  <c r="AC48" i="158"/>
  <c r="V68" i="13"/>
  <c r="X28" i="158"/>
  <c r="J21" i="10"/>
  <c r="W35" i="147"/>
  <c r="AI34" i="151"/>
  <c r="Q78" i="10"/>
  <c r="W36" i="10"/>
  <c r="AL63" i="147"/>
  <c r="AH63" i="10"/>
  <c r="AN35" i="10"/>
  <c r="Z33" i="147"/>
  <c r="Y15" i="158"/>
  <c r="AI23" i="10"/>
  <c r="AH33" i="13"/>
  <c r="V32" i="13"/>
  <c r="Z57" i="10"/>
  <c r="AK52" i="13"/>
  <c r="AG18" i="10"/>
  <c r="AC65" i="10"/>
  <c r="W37" i="10"/>
  <c r="Z18" i="147"/>
  <c r="AL49" i="10"/>
  <c r="Y16" i="13"/>
  <c r="AM50" i="13"/>
  <c r="AF35" i="10"/>
  <c r="Z19" i="13"/>
  <c r="S52" i="10"/>
  <c r="AK36" i="13"/>
  <c r="W14" i="147"/>
  <c r="AF56" i="13"/>
  <c r="J43" i="13"/>
  <c r="AD24" i="10"/>
  <c r="AN65" i="10"/>
  <c r="AK63" i="147"/>
  <c r="W59" i="13"/>
  <c r="F59" i="13"/>
  <c r="AE24" i="151"/>
  <c r="AN42" i="13"/>
  <c r="G49" i="13"/>
  <c r="AB43" i="158"/>
  <c r="AL28" i="13"/>
  <c r="AH25" i="13"/>
  <c r="Q43" i="13"/>
  <c r="P26" i="13"/>
  <c r="K52" i="13"/>
  <c r="AM24" i="10"/>
  <c r="O38" i="147"/>
  <c r="AM16" i="151"/>
  <c r="AE41" i="147"/>
  <c r="Z28" i="13"/>
  <c r="AM22" i="151"/>
  <c r="W50" i="147"/>
  <c r="AA51" i="147"/>
  <c r="V43" i="13"/>
  <c r="K65" i="10"/>
  <c r="AA41" i="10"/>
  <c r="W69" i="10"/>
  <c r="Z14" i="13"/>
  <c r="V12" i="13"/>
  <c r="AH67" i="13"/>
  <c r="AG72" i="10"/>
  <c r="K35" i="13"/>
  <c r="AL60" i="147"/>
  <c r="AO57" i="151"/>
  <c r="P17" i="147"/>
  <c r="AM25" i="13"/>
  <c r="AN62" i="13"/>
  <c r="Z12" i="13"/>
  <c r="AM21" i="13"/>
  <c r="AL61" i="13"/>
  <c r="AK42" i="151"/>
  <c r="Z49" i="13"/>
  <c r="H52" i="10"/>
  <c r="K68" i="13"/>
  <c r="AC20" i="158"/>
  <c r="S69" i="13"/>
  <c r="AA39" i="10"/>
  <c r="AC14" i="10"/>
  <c r="AL59" i="13"/>
  <c r="V35" i="10"/>
  <c r="AI51" i="10"/>
  <c r="AF53" i="10"/>
  <c r="AL37" i="158"/>
  <c r="U68" i="10"/>
  <c r="I42" i="10"/>
  <c r="AM64" i="13"/>
  <c r="AA35" i="10"/>
  <c r="AD63" i="10"/>
  <c r="T52" i="10"/>
  <c r="AN42" i="151"/>
  <c r="T64" i="13"/>
  <c r="J44" i="13"/>
  <c r="AC28" i="151"/>
  <c r="P18" i="10"/>
  <c r="AD57" i="151"/>
  <c r="H27" i="151"/>
  <c r="AJ59" i="10"/>
  <c r="AM57" i="147"/>
  <c r="R20" i="13"/>
  <c r="AC57" i="10"/>
  <c r="AD35" i="151"/>
  <c r="K29" i="10"/>
  <c r="AE14" i="151"/>
  <c r="K17" i="13"/>
  <c r="AN67" i="10"/>
  <c r="AE14" i="10"/>
  <c r="AP35" i="158"/>
  <c r="AB16" i="151"/>
  <c r="AE46" i="147"/>
  <c r="AF36" i="147"/>
  <c r="W38" i="147"/>
  <c r="S58" i="10"/>
  <c r="AB26" i="13"/>
  <c r="AF51" i="13"/>
  <c r="AJ14" i="10"/>
  <c r="U14" i="13"/>
  <c r="AP46" i="158"/>
  <c r="AC43" i="158"/>
  <c r="L22" i="10"/>
  <c r="K42" i="10"/>
  <c r="X12" i="147"/>
  <c r="AJ28" i="158"/>
  <c r="M46" i="13"/>
  <c r="AM49" i="151"/>
  <c r="AH63" i="13"/>
  <c r="AO50" i="10"/>
  <c r="AC23" i="10"/>
  <c r="AB69" i="10"/>
  <c r="AH51" i="13"/>
  <c r="Z68" i="10"/>
  <c r="AO36" i="10"/>
  <c r="R79" i="10"/>
  <c r="X26" i="151"/>
  <c r="P33" i="13"/>
  <c r="W49" i="147"/>
  <c r="I53" i="10"/>
  <c r="K61" i="10"/>
  <c r="AK32" i="13"/>
  <c r="H22" i="10"/>
  <c r="AL14" i="158"/>
  <c r="AN59" i="13"/>
  <c r="Y60" i="10"/>
  <c r="AM37" i="10"/>
  <c r="N19" i="13"/>
  <c r="AO38" i="158"/>
  <c r="AL68" i="147"/>
  <c r="AL18" i="10"/>
  <c r="AB28" i="147"/>
  <c r="AG16" i="151"/>
  <c r="R18" i="13"/>
  <c r="M19" i="10"/>
  <c r="AH15" i="151"/>
  <c r="AJ47" i="151"/>
  <c r="M24" i="10"/>
  <c r="AC63" i="147"/>
  <c r="AI34" i="158"/>
  <c r="P25" i="13"/>
  <c r="AO57" i="158"/>
  <c r="AG42" i="147"/>
  <c r="K42" i="13"/>
  <c r="AM20" i="147"/>
  <c r="AK34" i="147"/>
  <c r="Z78" i="10"/>
  <c r="X49" i="13"/>
  <c r="AK23" i="158"/>
  <c r="R17" i="13"/>
  <c r="AP16" i="10"/>
  <c r="J42" i="13"/>
  <c r="S73" i="10"/>
  <c r="N27" i="158"/>
  <c r="AI16" i="10"/>
  <c r="I49" i="10"/>
  <c r="AG40" i="10"/>
  <c r="L33" i="13"/>
  <c r="AB41" i="13"/>
  <c r="AA31" i="147"/>
  <c r="Q36" i="13"/>
  <c r="X32" i="147"/>
  <c r="AN21" i="151"/>
  <c r="AL53" i="147"/>
  <c r="P58" i="10"/>
  <c r="H36" i="10"/>
  <c r="AO28" i="151"/>
  <c r="AN21" i="158"/>
  <c r="AJ21" i="13"/>
  <c r="W42" i="13"/>
  <c r="V53" i="147"/>
  <c r="P79" i="10"/>
  <c r="AB46" i="151"/>
  <c r="AK37" i="158"/>
  <c r="AJ52" i="158"/>
  <c r="W22" i="13"/>
  <c r="T36" i="13"/>
  <c r="AF36" i="13"/>
  <c r="AB51" i="147"/>
  <c r="AM41" i="13"/>
  <c r="AK22" i="10"/>
  <c r="AJ58" i="10"/>
  <c r="AE52" i="147"/>
  <c r="AD57" i="158"/>
  <c r="AD21" i="13"/>
  <c r="AE53" i="10"/>
  <c r="AB69" i="147"/>
  <c r="H63" i="10"/>
  <c r="AD49" i="158"/>
  <c r="AA43" i="13"/>
  <c r="AG20" i="158"/>
  <c r="AF50" i="13"/>
  <c r="AE56" i="147"/>
  <c r="AO43" i="158"/>
  <c r="U35" i="13"/>
  <c r="AK37" i="147"/>
  <c r="AG60" i="10"/>
  <c r="AO49" i="10"/>
  <c r="AA13" i="151"/>
  <c r="AA35" i="158"/>
  <c r="V27" i="151"/>
  <c r="S68" i="13"/>
  <c r="P21" i="10"/>
  <c r="AO38" i="10"/>
  <c r="AC28" i="13"/>
  <c r="U44" i="13"/>
  <c r="AK52" i="158"/>
  <c r="AH34" i="147"/>
  <c r="Z16" i="147"/>
  <c r="H26" i="13"/>
  <c r="R17" i="10"/>
  <c r="H25" i="13"/>
  <c r="AG52" i="13"/>
  <c r="AM47" i="151"/>
  <c r="AL43" i="10"/>
  <c r="AL13" i="13"/>
  <c r="Y57" i="151"/>
  <c r="AL58" i="158"/>
  <c r="AQ56" i="158"/>
  <c r="AL43" i="158"/>
  <c r="AC17" i="147"/>
  <c r="O38" i="10"/>
  <c r="S14" i="13"/>
  <c r="AN47" i="151"/>
  <c r="F44" i="13"/>
  <c r="AJ14" i="13"/>
  <c r="AP64" i="10"/>
  <c r="Z39" i="10"/>
  <c r="AO35" i="158"/>
  <c r="W68" i="13"/>
  <c r="AF58" i="158"/>
  <c r="AH48" i="158"/>
  <c r="J53" i="10"/>
  <c r="O39" i="13"/>
  <c r="K57" i="10"/>
  <c r="AL36" i="158"/>
  <c r="Z46" i="147"/>
  <c r="AE39" i="13"/>
  <c r="S17" i="147"/>
  <c r="AL27" i="147"/>
  <c r="AB53" i="10"/>
  <c r="AA36" i="10"/>
  <c r="AL60" i="13"/>
  <c r="AB58" i="147"/>
  <c r="AC18" i="147"/>
  <c r="H58" i="13"/>
  <c r="AI52" i="10"/>
  <c r="AH58" i="147"/>
  <c r="AM50" i="151"/>
  <c r="Z49" i="147"/>
  <c r="AK22" i="158"/>
  <c r="AC73" i="10"/>
  <c r="AA43" i="158"/>
  <c r="AE58" i="151"/>
  <c r="H60" i="10"/>
  <c r="AH61" i="10"/>
  <c r="W39" i="147"/>
  <c r="AM54" i="13"/>
  <c r="R64" i="10"/>
  <c r="M27" i="151"/>
  <c r="W54" i="147"/>
  <c r="AJ41" i="10"/>
  <c r="AH30" i="10"/>
  <c r="I20" i="13"/>
  <c r="AG67" i="147"/>
  <c r="V78" i="10"/>
  <c r="AI22" i="158"/>
  <c r="N39" i="13"/>
  <c r="AH34" i="158"/>
  <c r="Z56" i="147"/>
  <c r="Q24" i="10"/>
  <c r="Y16" i="10"/>
  <c r="I29" i="10"/>
  <c r="AI44" i="151"/>
  <c r="AB14" i="147"/>
  <c r="AK31" i="13"/>
  <c r="V79" i="10"/>
  <c r="AF19" i="147"/>
  <c r="AI47" i="151"/>
  <c r="M39" i="10"/>
  <c r="AG38" i="151"/>
  <c r="AK68" i="147"/>
  <c r="AD43" i="147"/>
  <c r="AL51" i="13"/>
  <c r="AL32" i="13"/>
  <c r="AH39" i="147"/>
  <c r="M68" i="10"/>
  <c r="AB44" i="151"/>
  <c r="U43" i="10"/>
  <c r="P63" i="13"/>
  <c r="AH27" i="158"/>
  <c r="AC30" i="10"/>
  <c r="AE52" i="13"/>
  <c r="J39" i="10"/>
  <c r="F36" i="13"/>
  <c r="J26" i="13"/>
  <c r="U64" i="10"/>
  <c r="U60" i="10"/>
  <c r="Z34" i="147"/>
  <c r="Y65" i="10"/>
  <c r="S42" i="13"/>
  <c r="AH45" i="158"/>
  <c r="U24" i="10"/>
  <c r="AF46" i="158"/>
  <c r="Z68" i="147"/>
  <c r="AA35" i="13"/>
  <c r="V33" i="147"/>
  <c r="P53" i="10"/>
  <c r="X69" i="10"/>
  <c r="X14" i="147"/>
  <c r="AP50" i="151"/>
  <c r="X35" i="13"/>
  <c r="W45" i="13"/>
  <c r="S64" i="10"/>
  <c r="X57" i="151"/>
  <c r="AP41" i="10"/>
  <c r="AK68" i="13"/>
  <c r="H50" i="13"/>
  <c r="T63" i="10"/>
  <c r="AG67" i="13"/>
  <c r="AB65" i="10"/>
  <c r="AC42" i="147"/>
  <c r="V64" i="13"/>
  <c r="AK17" i="147"/>
  <c r="AI42" i="158"/>
  <c r="AO18" i="10"/>
  <c r="S38" i="147"/>
  <c r="AG43" i="151"/>
  <c r="AD16" i="158"/>
  <c r="AF35" i="13"/>
  <c r="AO79" i="10"/>
  <c r="AJ43" i="10"/>
  <c r="X38" i="147"/>
  <c r="S44" i="13"/>
  <c r="AM38" i="158"/>
  <c r="AO35" i="151"/>
  <c r="Z35" i="10"/>
  <c r="AK61" i="13"/>
  <c r="Z54" i="13"/>
  <c r="Z69" i="147"/>
  <c r="N37" i="10"/>
  <c r="Z17" i="13"/>
  <c r="AI14" i="151"/>
  <c r="AD40" i="10"/>
  <c r="AN53" i="10"/>
  <c r="K44" i="13"/>
  <c r="AN56" i="147"/>
  <c r="AC28" i="147"/>
  <c r="K49" i="13"/>
  <c r="AD20" i="158"/>
  <c r="X52" i="147"/>
  <c r="W25" i="13"/>
  <c r="U68" i="13"/>
  <c r="AG13" i="151"/>
  <c r="AO47" i="151"/>
  <c r="Z51" i="158"/>
  <c r="AJ22" i="151"/>
  <c r="AM52" i="13"/>
  <c r="AJ58" i="151"/>
  <c r="AD39" i="147"/>
  <c r="AK56" i="147"/>
  <c r="T44" i="13"/>
  <c r="AK14" i="10"/>
  <c r="AJ22" i="10"/>
  <c r="Z28" i="147"/>
  <c r="J77" i="10"/>
  <c r="AH65" i="10"/>
  <c r="AM20" i="13"/>
  <c r="M28" i="10"/>
  <c r="Y71" i="10"/>
  <c r="AF53" i="13"/>
  <c r="AE64" i="10"/>
  <c r="H42" i="13"/>
  <c r="AI15" i="13"/>
  <c r="AD64" i="10"/>
  <c r="W38" i="10"/>
  <c r="AL68" i="13"/>
  <c r="AH32" i="147"/>
  <c r="AI78" i="10"/>
  <c r="AF49" i="147"/>
  <c r="AH20" i="151"/>
  <c r="AN16" i="13"/>
  <c r="X44" i="158"/>
  <c r="AN43" i="13"/>
  <c r="AH43" i="13"/>
  <c r="V41" i="13"/>
  <c r="L53" i="10"/>
  <c r="L28" i="10"/>
  <c r="AH58" i="151"/>
  <c r="Y16" i="151"/>
  <c r="AN25" i="158"/>
  <c r="AB58" i="158"/>
  <c r="J17" i="13"/>
  <c r="V60" i="147"/>
  <c r="X67" i="10"/>
  <c r="AC14" i="147"/>
  <c r="N22" i="10"/>
  <c r="AN15" i="151"/>
  <c r="AC69" i="13"/>
  <c r="Z64" i="147"/>
  <c r="T35" i="13"/>
  <c r="AJ56" i="147"/>
  <c r="AJ69" i="10"/>
  <c r="L68" i="13"/>
  <c r="Z58" i="158"/>
  <c r="AM17" i="147"/>
  <c r="Y69" i="147"/>
  <c r="I17" i="10"/>
  <c r="Q49" i="10"/>
  <c r="R18" i="10"/>
  <c r="AE45" i="147"/>
  <c r="AE63" i="13"/>
  <c r="AK28" i="151"/>
  <c r="AK21" i="13"/>
  <c r="AF15" i="158"/>
  <c r="AK14" i="147"/>
  <c r="AJ49" i="10"/>
  <c r="AN15" i="147"/>
  <c r="Z46" i="158"/>
  <c r="AD36" i="10"/>
  <c r="AK69" i="13"/>
  <c r="AL31" i="13"/>
  <c r="H41" i="10"/>
  <c r="S26" i="13"/>
  <c r="AI53" i="147"/>
  <c r="AI28" i="13"/>
  <c r="AE37" i="10"/>
  <c r="AE13" i="158"/>
  <c r="AE19" i="13"/>
  <c r="AL43" i="147"/>
  <c r="AF79" i="10"/>
  <c r="V36" i="13"/>
  <c r="AF30" i="10"/>
  <c r="AF22" i="13"/>
  <c r="Y18" i="147"/>
  <c r="AM61" i="10"/>
  <c r="H18" i="13"/>
  <c r="AK60" i="10"/>
  <c r="AJ49" i="151"/>
  <c r="J51" i="10"/>
  <c r="AI45" i="147"/>
  <c r="AK50" i="10"/>
  <c r="V57" i="13"/>
  <c r="AK13" i="158"/>
  <c r="AG58" i="158"/>
  <c r="R52" i="13"/>
  <c r="AC51" i="147"/>
  <c r="AL28" i="147"/>
  <c r="AK54" i="13"/>
  <c r="S43" i="10"/>
  <c r="AK22" i="147"/>
  <c r="AC51" i="13"/>
  <c r="AK61" i="10"/>
  <c r="AF42" i="158"/>
  <c r="R77" i="10"/>
  <c r="R49" i="10"/>
  <c r="AJ16" i="158"/>
  <c r="O63" i="13"/>
  <c r="AF71" i="10"/>
  <c r="S17" i="10"/>
  <c r="AE20" i="147"/>
  <c r="AA34" i="151"/>
  <c r="AC58" i="151"/>
  <c r="K51" i="10"/>
  <c r="AC50" i="158"/>
  <c r="U67" i="10"/>
  <c r="AL24" i="10"/>
  <c r="AO53" i="10"/>
  <c r="P41" i="10"/>
  <c r="AC15" i="10"/>
  <c r="AL58" i="10"/>
  <c r="AB29" i="10"/>
  <c r="AM26" i="151"/>
  <c r="AH21" i="151"/>
  <c r="Z46" i="151"/>
  <c r="AG28" i="10"/>
  <c r="W57" i="13"/>
  <c r="AF26" i="13"/>
  <c r="AK67" i="13"/>
  <c r="AG26" i="147"/>
  <c r="AP53" i="10"/>
  <c r="J68" i="10"/>
  <c r="AH26" i="147"/>
  <c r="AB37" i="151"/>
  <c r="W65" i="10"/>
  <c r="AA48" i="158"/>
  <c r="AL65" i="10"/>
  <c r="Z25" i="151"/>
  <c r="AL36" i="147"/>
  <c r="P68" i="13"/>
  <c r="J15" i="10"/>
  <c r="AD60" i="13"/>
  <c r="P24" i="10"/>
  <c r="U12" i="13"/>
  <c r="W58" i="10"/>
  <c r="AA49" i="147"/>
  <c r="I21" i="10"/>
  <c r="AI33" i="13"/>
  <c r="AP23" i="158"/>
  <c r="AF44" i="158"/>
  <c r="AJ27" i="147"/>
  <c r="O57" i="10"/>
  <c r="J50" i="10"/>
  <c r="X42" i="158"/>
  <c r="AE32" i="13"/>
  <c r="AO30" i="10"/>
  <c r="AI50" i="10"/>
  <c r="Y63" i="13"/>
  <c r="T24" i="10"/>
  <c r="J49" i="10"/>
  <c r="AP63" i="10"/>
  <c r="AB77" i="10"/>
  <c r="Q64" i="10"/>
  <c r="X55" i="147"/>
  <c r="J18" i="13"/>
  <c r="AI53" i="10"/>
  <c r="AD16" i="10"/>
  <c r="V60" i="13"/>
  <c r="O46" i="13"/>
  <c r="Y53" i="147"/>
  <c r="T18" i="10"/>
  <c r="AP40" i="10"/>
  <c r="AA45" i="158"/>
  <c r="H19" i="10"/>
  <c r="P69" i="10"/>
  <c r="AN44" i="158"/>
  <c r="AL52" i="158"/>
  <c r="AJ67" i="13"/>
  <c r="J63" i="13"/>
  <c r="AN25" i="13"/>
  <c r="V43" i="10"/>
  <c r="AC43" i="147"/>
  <c r="L29" i="10"/>
  <c r="AL50" i="10"/>
  <c r="AJ44" i="158"/>
  <c r="X25" i="13"/>
  <c r="I68" i="10"/>
  <c r="Z59" i="10"/>
  <c r="AH51" i="147"/>
  <c r="S28" i="10"/>
  <c r="AD42" i="151"/>
  <c r="Z55" i="13"/>
  <c r="AN46" i="13"/>
  <c r="AN19" i="147"/>
  <c r="Z49" i="10"/>
  <c r="AI21" i="147"/>
  <c r="AN57" i="147"/>
  <c r="AB21" i="158"/>
  <c r="N19" i="10"/>
  <c r="AM46" i="158"/>
  <c r="J23" i="10"/>
  <c r="AM16" i="147"/>
  <c r="T22" i="10"/>
  <c r="AK25" i="158"/>
  <c r="AC53" i="151"/>
  <c r="AP44" i="158"/>
  <c r="AA15" i="13"/>
  <c r="AL49" i="158"/>
  <c r="R55" i="13"/>
  <c r="AB51" i="151"/>
  <c r="AF37" i="151"/>
  <c r="L26" i="13"/>
  <c r="AN49" i="151"/>
  <c r="I23" i="10"/>
  <c r="AM55" i="13"/>
  <c r="AC22" i="10"/>
  <c r="X53" i="158"/>
  <c r="I35" i="10"/>
  <c r="AJ40" i="10"/>
  <c r="AM49" i="10"/>
  <c r="K72" i="10"/>
  <c r="AK13" i="13"/>
  <c r="Y21" i="151"/>
  <c r="V53" i="10"/>
  <c r="AD56" i="13"/>
  <c r="AN72" i="10"/>
  <c r="AL69" i="10"/>
  <c r="T20" i="13"/>
  <c r="AJ25" i="151"/>
  <c r="U38" i="13"/>
  <c r="AH69" i="10"/>
  <c r="AA13" i="147"/>
  <c r="V19" i="10"/>
  <c r="AE57" i="151"/>
  <c r="AK46" i="158"/>
  <c r="AD28" i="147"/>
  <c r="AJ38" i="147"/>
  <c r="Q69" i="13"/>
  <c r="AF43" i="151"/>
  <c r="O16" i="10"/>
  <c r="V59" i="10"/>
  <c r="AH15" i="10"/>
  <c r="AI37" i="147"/>
  <c r="AJ46" i="13"/>
  <c r="U37" i="147"/>
  <c r="G53" i="13"/>
  <c r="AG17" i="13"/>
  <c r="AJ28" i="10"/>
  <c r="AF58" i="151"/>
  <c r="AD32" i="147"/>
  <c r="AA64" i="147"/>
  <c r="AA24" i="10"/>
  <c r="N60" i="10"/>
  <c r="AH37" i="147"/>
  <c r="AP49" i="10"/>
  <c r="Y23" i="158"/>
  <c r="AC57" i="151"/>
  <c r="AC21" i="10"/>
  <c r="AN15" i="13"/>
  <c r="J64" i="10"/>
  <c r="AF52" i="13"/>
  <c r="AA69" i="10"/>
  <c r="AP62" i="10"/>
  <c r="AH21" i="10"/>
  <c r="AC34" i="13"/>
  <c r="AL19" i="10"/>
  <c r="AH49" i="158"/>
  <c r="AD23" i="10"/>
  <c r="Q79" i="10"/>
  <c r="X51" i="158"/>
  <c r="AB68" i="10"/>
  <c r="AA22" i="13"/>
  <c r="AH38" i="147"/>
  <c r="AJ39" i="10"/>
  <c r="AA36" i="158"/>
  <c r="AA23" i="151"/>
  <c r="O58" i="13"/>
  <c r="O45" i="13"/>
  <c r="AA69" i="147"/>
  <c r="AQ46" i="158"/>
  <c r="AD24" i="151"/>
  <c r="AH41" i="10"/>
  <c r="Q67" i="13"/>
  <c r="AM58" i="147"/>
  <c r="P22" i="10"/>
  <c r="AG50" i="147"/>
  <c r="Q57" i="13"/>
  <c r="AM54" i="158"/>
  <c r="AA15" i="158"/>
  <c r="AF63" i="147"/>
  <c r="N36" i="13"/>
  <c r="X14" i="151"/>
  <c r="AL23" i="10"/>
  <c r="AB46" i="147"/>
  <c r="AA51" i="151"/>
  <c r="AC59" i="13"/>
  <c r="AC24" i="151"/>
  <c r="T58" i="13"/>
  <c r="AA73" i="10"/>
  <c r="T16" i="10"/>
  <c r="AA16" i="151"/>
  <c r="H17" i="147"/>
  <c r="J60" i="13"/>
  <c r="AE56" i="13"/>
  <c r="X18" i="13"/>
  <c r="AC68" i="13"/>
  <c r="X47" i="158"/>
  <c r="AF38" i="151"/>
  <c r="AC49" i="151"/>
  <c r="K39" i="10"/>
  <c r="AB57" i="158"/>
  <c r="AH42" i="147"/>
  <c r="AM15" i="158"/>
  <c r="M22" i="13"/>
  <c r="AN16" i="151"/>
  <c r="AQ16" i="158"/>
  <c r="W20" i="151"/>
  <c r="AH67" i="147"/>
  <c r="AL26" i="147"/>
  <c r="AD60" i="10"/>
  <c r="S25" i="13"/>
  <c r="P17" i="13"/>
  <c r="AM57" i="13"/>
  <c r="AH34" i="13"/>
  <c r="N20" i="13"/>
  <c r="Y67" i="10"/>
  <c r="AL42" i="158"/>
  <c r="AE55" i="13"/>
  <c r="AI34" i="13"/>
  <c r="AG21" i="10"/>
  <c r="S15" i="10"/>
  <c r="AO46" i="151"/>
  <c r="AM59" i="13"/>
  <c r="U78" i="10"/>
  <c r="AF26" i="158"/>
  <c r="AL43" i="13"/>
  <c r="AK54" i="147"/>
  <c r="AB35" i="10"/>
  <c r="L49" i="13"/>
  <c r="Z15" i="13"/>
  <c r="W34" i="147"/>
  <c r="AM41" i="10"/>
  <c r="AJ21" i="147"/>
  <c r="AB68" i="13"/>
  <c r="L71" i="10"/>
  <c r="AG14" i="151"/>
  <c r="AJ52" i="147"/>
  <c r="AG36" i="13"/>
  <c r="AM71" i="10"/>
  <c r="AG31" i="13"/>
  <c r="G38" i="147"/>
  <c r="AJ38" i="151"/>
  <c r="O67" i="13"/>
  <c r="AB59" i="10"/>
  <c r="AE38" i="10"/>
  <c r="S69" i="10"/>
  <c r="AM67" i="147"/>
  <c r="AE42" i="151"/>
  <c r="AH18" i="10"/>
  <c r="AG52" i="10"/>
  <c r="AN22" i="158"/>
  <c r="AB64" i="147"/>
  <c r="AI64" i="10"/>
  <c r="AH57" i="147"/>
  <c r="AA49" i="158"/>
  <c r="M33" i="13"/>
  <c r="P60" i="10"/>
  <c r="AA25" i="158"/>
  <c r="T67" i="13"/>
  <c r="AM62" i="10"/>
  <c r="W13" i="13"/>
  <c r="U72" i="10"/>
  <c r="J63" i="10"/>
  <c r="AF14" i="10"/>
  <c r="Y43" i="147"/>
  <c r="AJ53" i="13"/>
  <c r="AF52" i="147"/>
  <c r="AI38" i="151"/>
  <c r="AL63" i="10"/>
  <c r="V69" i="10"/>
  <c r="AA49" i="10"/>
  <c r="AJ53" i="151"/>
  <c r="AA71" i="10"/>
  <c r="AN41" i="10"/>
  <c r="AD38" i="13"/>
  <c r="AK51" i="158"/>
  <c r="V37" i="13"/>
  <c r="F43" i="13"/>
  <c r="Y27" i="151"/>
  <c r="AC55" i="13"/>
  <c r="AM77" i="10"/>
  <c r="AA50" i="10"/>
  <c r="K77" i="10"/>
  <c r="AP52" i="158"/>
  <c r="AG45" i="151"/>
  <c r="S63" i="13"/>
  <c r="AN62" i="147"/>
  <c r="M38" i="10"/>
  <c r="AK56" i="13"/>
  <c r="AC69" i="10"/>
  <c r="M53" i="10"/>
  <c r="AE60" i="10"/>
  <c r="F18" i="13"/>
  <c r="AH16" i="13"/>
  <c r="N57" i="10"/>
  <c r="AB53" i="158"/>
  <c r="AD25" i="151"/>
  <c r="O50" i="10"/>
  <c r="AL35" i="13"/>
  <c r="AD21" i="10"/>
  <c r="AA51" i="158"/>
  <c r="I49" i="13"/>
  <c r="AH46" i="147"/>
  <c r="Y31" i="13"/>
  <c r="AG45" i="13"/>
  <c r="O44" i="13"/>
  <c r="AJ61" i="10"/>
  <c r="AG35" i="147"/>
  <c r="AE38" i="147"/>
  <c r="V35" i="13"/>
  <c r="AQ48" i="158"/>
  <c r="AD34" i="151"/>
  <c r="AG35" i="158"/>
  <c r="AK46" i="147"/>
  <c r="AG53" i="10"/>
  <c r="F64" i="13"/>
  <c r="W38" i="13"/>
  <c r="AA58" i="158"/>
  <c r="Y31" i="147"/>
  <c r="AA60" i="13"/>
  <c r="AF56" i="147"/>
  <c r="AL20" i="147"/>
  <c r="AB44" i="158"/>
  <c r="Y69" i="10"/>
  <c r="AA28" i="13"/>
  <c r="AA19" i="10"/>
  <c r="AE34" i="158"/>
  <c r="AC27" i="147"/>
  <c r="AJ77" i="10"/>
  <c r="AC36" i="13"/>
  <c r="X77" i="10"/>
  <c r="AK40" i="10"/>
  <c r="V39" i="10"/>
  <c r="H19" i="13"/>
  <c r="AE45" i="151"/>
  <c r="W40" i="10"/>
  <c r="Q43" i="10"/>
  <c r="AE59" i="10"/>
  <c r="F14" i="13"/>
  <c r="R36" i="13"/>
  <c r="O73" i="10"/>
  <c r="AN60" i="13"/>
  <c r="T38" i="147"/>
  <c r="V36" i="147"/>
  <c r="U65" i="10"/>
  <c r="AG37" i="147"/>
  <c r="AO25" i="151"/>
  <c r="Z16" i="10"/>
  <c r="AJ12" i="147"/>
  <c r="AA14" i="158"/>
  <c r="I28" i="10"/>
  <c r="U37" i="10"/>
  <c r="Q53" i="13"/>
  <c r="AB13" i="13"/>
  <c r="P66" i="10"/>
  <c r="AF57" i="10"/>
  <c r="R31" i="10"/>
  <c r="M25" i="13"/>
  <c r="AB20" i="147"/>
  <c r="AK39" i="13"/>
  <c r="V45" i="147"/>
  <c r="T12" i="13"/>
  <c r="AJ28" i="147"/>
  <c r="AB62" i="10"/>
  <c r="AL22" i="158"/>
  <c r="AB17" i="10"/>
  <c r="AN49" i="158"/>
  <c r="W53" i="147"/>
  <c r="S60" i="10"/>
  <c r="H38" i="147"/>
  <c r="AC35" i="10"/>
  <c r="AN61" i="13"/>
  <c r="AA61" i="10"/>
  <c r="AE51" i="10"/>
  <c r="AK43" i="13"/>
  <c r="L50" i="13"/>
  <c r="Q16" i="10"/>
  <c r="Y50" i="10"/>
  <c r="V63" i="13"/>
  <c r="AF51" i="147"/>
  <c r="U38" i="10"/>
  <c r="X23" i="158"/>
  <c r="V77" i="10"/>
  <c r="AK42" i="158"/>
  <c r="AF63" i="10"/>
  <c r="Y50" i="151"/>
  <c r="AF49" i="13"/>
  <c r="AD22" i="158"/>
  <c r="Z34" i="158"/>
  <c r="AH64" i="13"/>
  <c r="AE23" i="151"/>
  <c r="W15" i="147"/>
  <c r="X28" i="10"/>
  <c r="U13" i="13"/>
  <c r="AI37" i="151"/>
  <c r="AJ62" i="147"/>
  <c r="Z19" i="10"/>
  <c r="AM29" i="10"/>
  <c r="AF45" i="158"/>
  <c r="W37" i="13"/>
  <c r="Z73" i="10"/>
  <c r="AH20" i="158"/>
  <c r="AN13" i="151"/>
  <c r="AM32" i="13"/>
  <c r="AN57" i="10"/>
  <c r="AG50" i="10"/>
  <c r="Z66" i="10"/>
  <c r="AJ27" i="158"/>
  <c r="AP60" i="10"/>
  <c r="G13" i="13"/>
  <c r="R16" i="10"/>
  <c r="T19" i="10"/>
  <c r="AK25" i="151"/>
  <c r="X58" i="10"/>
  <c r="AD42" i="158"/>
  <c r="V49" i="10"/>
  <c r="Y67" i="13"/>
  <c r="AQ47" i="158"/>
  <c r="AC68" i="147"/>
  <c r="X62" i="10"/>
  <c r="AJ57" i="10"/>
  <c r="AF40" i="10"/>
  <c r="I30" i="10"/>
  <c r="AM55" i="147"/>
  <c r="Y27" i="13"/>
  <c r="AI52" i="151"/>
  <c r="G12" i="13"/>
  <c r="Y57" i="10"/>
  <c r="J45" i="13"/>
  <c r="X39" i="147"/>
  <c r="AI28" i="10"/>
  <c r="AI50" i="151"/>
  <c r="AA49" i="151"/>
  <c r="AM37" i="158"/>
  <c r="AI21" i="10"/>
  <c r="Y49" i="10"/>
  <c r="Y39" i="147"/>
  <c r="AG16" i="158"/>
  <c r="AM28" i="158"/>
  <c r="Y53" i="151"/>
  <c r="Z32" i="13"/>
  <c r="AK26" i="151"/>
  <c r="W35" i="13"/>
  <c r="R60" i="13"/>
  <c r="AK62" i="147"/>
  <c r="AO51" i="158"/>
  <c r="AE68" i="10"/>
  <c r="Y68" i="10"/>
  <c r="AL50" i="13"/>
  <c r="AD57" i="10"/>
  <c r="AL13" i="151"/>
  <c r="AC43" i="10"/>
  <c r="AN54" i="158"/>
  <c r="AG16" i="147"/>
  <c r="AA28" i="158"/>
  <c r="Y67" i="147"/>
  <c r="V56" i="13"/>
  <c r="G68" i="13"/>
  <c r="AH50" i="147"/>
  <c r="U22" i="13"/>
  <c r="U33" i="13"/>
  <c r="AK58" i="158"/>
  <c r="V15" i="10"/>
  <c r="AA14" i="13"/>
  <c r="AI67" i="13"/>
  <c r="AK18" i="10"/>
  <c r="X58" i="158"/>
  <c r="U59" i="13"/>
  <c r="X35" i="158"/>
  <c r="AC37" i="147"/>
  <c r="Y64" i="147"/>
  <c r="AN48" i="151"/>
  <c r="Y17" i="13"/>
  <c r="P35" i="13"/>
  <c r="AM51" i="147"/>
  <c r="P16" i="10"/>
  <c r="AA35" i="147"/>
  <c r="O51" i="10"/>
  <c r="AL18" i="147"/>
  <c r="AC33" i="147"/>
  <c r="AL60" i="10"/>
  <c r="AM46" i="13"/>
  <c r="W52" i="147"/>
  <c r="Y44" i="151"/>
  <c r="Z61" i="10"/>
  <c r="Z67" i="10"/>
  <c r="AB31" i="147"/>
  <c r="Y35" i="10"/>
  <c r="S79" i="10"/>
  <c r="L65" i="10"/>
  <c r="O36" i="13"/>
  <c r="I17" i="13"/>
  <c r="AE46" i="158"/>
  <c r="AA54" i="13"/>
  <c r="N30" i="10"/>
  <c r="R60" i="10"/>
  <c r="AN35" i="158"/>
  <c r="AA57" i="158"/>
  <c r="AO42" i="151"/>
  <c r="AM13" i="13"/>
  <c r="P45" i="13"/>
  <c r="AI46" i="158"/>
  <c r="AD20" i="147"/>
  <c r="AK53" i="158"/>
  <c r="AC42" i="13"/>
  <c r="W63" i="13"/>
  <c r="Y78" i="10"/>
  <c r="AI27" i="151"/>
  <c r="AF47" i="151"/>
  <c r="AK45" i="158"/>
  <c r="AD46" i="158"/>
  <c r="AL69" i="147"/>
  <c r="X20" i="13"/>
  <c r="AI68" i="147"/>
  <c r="S35" i="10"/>
  <c r="AB35" i="147"/>
  <c r="Y28" i="158"/>
  <c r="W57" i="147"/>
  <c r="N63" i="10"/>
  <c r="AF59" i="10"/>
  <c r="Z52" i="147"/>
  <c r="AJ35" i="158"/>
  <c r="L53" i="13"/>
  <c r="H51" i="10"/>
  <c r="AG68" i="13"/>
  <c r="AI35" i="147"/>
  <c r="H49" i="10"/>
  <c r="X60" i="13"/>
  <c r="AJ34" i="158"/>
  <c r="Y55" i="147"/>
  <c r="AB30" i="10"/>
  <c r="O59" i="13"/>
  <c r="O43" i="10"/>
  <c r="AN51" i="158"/>
  <c r="AC22" i="13"/>
  <c r="AI12" i="13"/>
  <c r="AH15" i="147"/>
  <c r="AO52" i="158"/>
  <c r="AH21" i="13"/>
  <c r="AC27" i="13"/>
  <c r="AE69" i="13"/>
  <c r="AB15" i="158"/>
  <c r="W23" i="10"/>
  <c r="AM53" i="158"/>
  <c r="J22" i="10"/>
  <c r="AJ37" i="13"/>
  <c r="AG54" i="147"/>
  <c r="AI63" i="147"/>
  <c r="I12" i="13"/>
  <c r="AM35" i="13"/>
  <c r="R37" i="10"/>
  <c r="AQ23" i="158"/>
  <c r="X38" i="151"/>
  <c r="V41" i="10"/>
  <c r="AJ21" i="151"/>
  <c r="AC50" i="13"/>
  <c r="AK47" i="158"/>
  <c r="P63" i="10"/>
  <c r="AE25" i="147"/>
  <c r="AQ57" i="158"/>
  <c r="AJ17" i="13"/>
  <c r="AN22" i="151"/>
  <c r="AH45" i="147"/>
  <c r="N18" i="147"/>
  <c r="AM42" i="13"/>
  <c r="N55" i="13"/>
  <c r="AI39" i="13"/>
  <c r="X43" i="151"/>
  <c r="AA21" i="13"/>
  <c r="K46" i="13"/>
  <c r="AJ38" i="10"/>
  <c r="X39" i="13"/>
  <c r="AF69" i="147"/>
  <c r="I63" i="10"/>
  <c r="W21" i="151"/>
  <c r="AN28" i="10"/>
  <c r="M66" i="10"/>
  <c r="AC60" i="147"/>
  <c r="AL12" i="147"/>
  <c r="AF59" i="13"/>
  <c r="I77" i="10"/>
  <c r="AD36" i="147"/>
  <c r="AG54" i="13"/>
  <c r="AE23" i="158"/>
  <c r="AD31" i="147"/>
  <c r="W28" i="151"/>
  <c r="H23" i="10"/>
  <c r="Y34" i="158"/>
  <c r="T69" i="10"/>
  <c r="AL27" i="158"/>
  <c r="AP26" i="151"/>
  <c r="AF27" i="13"/>
  <c r="L19" i="13"/>
  <c r="AO58" i="158"/>
  <c r="AL41" i="10"/>
  <c r="S27" i="158"/>
  <c r="S17" i="158" s="1"/>
  <c r="S10" i="158" s="1"/>
  <c r="M62" i="10"/>
  <c r="Y21" i="13"/>
  <c r="Y35" i="151"/>
  <c r="AA32" i="147"/>
  <c r="AM37" i="147"/>
  <c r="AL22" i="147"/>
  <c r="AD58" i="13"/>
  <c r="AG60" i="13"/>
  <c r="AP53" i="151"/>
  <c r="AG20" i="13"/>
  <c r="AJ46" i="158"/>
  <c r="AN34" i="147"/>
  <c r="P52" i="13"/>
  <c r="O37" i="10"/>
  <c r="AG55" i="147"/>
  <c r="AF62" i="10"/>
  <c r="AF48" i="158"/>
  <c r="AF51" i="158"/>
  <c r="Y15" i="151"/>
  <c r="Q59" i="10"/>
  <c r="AE24" i="10"/>
  <c r="AA32" i="13"/>
  <c r="W69" i="13"/>
  <c r="S14" i="10"/>
  <c r="AL34" i="147"/>
  <c r="AF54" i="147"/>
  <c r="AE22" i="13"/>
  <c r="AI38" i="147"/>
  <c r="AA57" i="151"/>
  <c r="AA46" i="158"/>
  <c r="AH31" i="13"/>
  <c r="AM16" i="158"/>
  <c r="R51" i="10"/>
  <c r="AD46" i="13"/>
  <c r="I55" i="13"/>
  <c r="L79" i="10"/>
  <c r="AC12" i="13"/>
  <c r="AA28" i="147"/>
  <c r="AK77" i="10"/>
  <c r="AM48" i="158"/>
  <c r="AH28" i="10"/>
  <c r="I22" i="10"/>
  <c r="X42" i="13"/>
  <c r="K40" i="10"/>
  <c r="M18" i="13"/>
  <c r="P39" i="10"/>
  <c r="AF28" i="147"/>
  <c r="T60" i="13"/>
  <c r="AK14" i="158"/>
  <c r="AJ54" i="147"/>
  <c r="AP14" i="151"/>
  <c r="O72" i="10"/>
  <c r="S52" i="13"/>
  <c r="Y53" i="13"/>
  <c r="S40" i="10"/>
  <c r="AG15" i="13"/>
  <c r="I26" i="13"/>
  <c r="AF59" i="147"/>
  <c r="X48" i="158"/>
  <c r="AH34" i="151"/>
  <c r="G64" i="13"/>
  <c r="AN34" i="13"/>
  <c r="M14" i="13"/>
  <c r="Z42" i="13"/>
  <c r="AM56" i="147"/>
  <c r="AB68" i="147"/>
  <c r="AD18" i="147"/>
  <c r="AF53" i="151"/>
  <c r="AB45" i="147"/>
  <c r="AL38" i="13"/>
  <c r="AM53" i="13"/>
  <c r="AB42" i="13"/>
  <c r="L18" i="10"/>
  <c r="AM32" i="147"/>
  <c r="W22" i="151"/>
  <c r="AF31" i="13"/>
  <c r="AF42" i="13"/>
  <c r="AE16" i="10"/>
  <c r="AB53" i="151"/>
  <c r="X19" i="13"/>
  <c r="AK52" i="10"/>
  <c r="L63" i="10"/>
  <c r="W35" i="10"/>
  <c r="P71" i="10"/>
  <c r="AJ24" i="10"/>
  <c r="T59" i="10"/>
  <c r="P19" i="10"/>
  <c r="AA39" i="147"/>
  <c r="X57" i="147"/>
  <c r="AI28" i="158"/>
  <c r="AM58" i="151"/>
  <c r="AM43" i="10"/>
  <c r="AN57" i="13"/>
  <c r="P53" i="13"/>
  <c r="AG47" i="151"/>
  <c r="AM27" i="13"/>
  <c r="X16" i="10"/>
  <c r="K63" i="10"/>
  <c r="Q30" i="10"/>
  <c r="AK37" i="13"/>
  <c r="X22" i="147"/>
  <c r="AG55" i="13"/>
  <c r="Q60" i="10"/>
  <c r="U16" i="10"/>
  <c r="AB79" i="10"/>
  <c r="AD73" i="10"/>
  <c r="W47" i="151"/>
  <c r="X17" i="13"/>
  <c r="AM69" i="10"/>
  <c r="AB38" i="158"/>
  <c r="AI26" i="151"/>
  <c r="AG51" i="151"/>
  <c r="AD39" i="10"/>
  <c r="AH27" i="147"/>
  <c r="K18" i="10"/>
  <c r="AC29" i="10"/>
  <c r="AL26" i="13"/>
  <c r="AC36" i="151"/>
  <c r="AM48" i="151"/>
  <c r="AH41" i="147"/>
  <c r="K25" i="13"/>
  <c r="AM21" i="147"/>
  <c r="Y18" i="13"/>
  <c r="N17" i="10"/>
  <c r="AE67" i="10"/>
  <c r="J19" i="10"/>
  <c r="AG14" i="158"/>
  <c r="AM38" i="151"/>
  <c r="J53" i="13"/>
  <c r="Q63" i="13"/>
  <c r="AJ14" i="151"/>
  <c r="AF36" i="10"/>
  <c r="AH46" i="158"/>
  <c r="AD18" i="10"/>
  <c r="J25" i="13"/>
  <c r="AM45" i="158"/>
  <c r="AD78" i="10"/>
  <c r="AQ24" i="158"/>
  <c r="AI69" i="13"/>
  <c r="AI51" i="151"/>
  <c r="AL66" i="10"/>
  <c r="AN21" i="10"/>
  <c r="AM44" i="151"/>
  <c r="AL35" i="10"/>
  <c r="AK57" i="158"/>
  <c r="AN28" i="147"/>
  <c r="AI42" i="151"/>
  <c r="O42" i="10"/>
  <c r="AG78" i="10"/>
  <c r="X37" i="13"/>
  <c r="AM37" i="151"/>
  <c r="AB23" i="158"/>
  <c r="AB40" i="10"/>
  <c r="AN54" i="13"/>
  <c r="U20" i="13"/>
  <c r="H50" i="10"/>
  <c r="AD50" i="10"/>
  <c r="Y20" i="158"/>
  <c r="AK39" i="10"/>
  <c r="AG42" i="10"/>
  <c r="L69" i="13"/>
  <c r="L49" i="10"/>
  <c r="AD14" i="147"/>
  <c r="AK58" i="147"/>
  <c r="AL56" i="151"/>
  <c r="AK50" i="13"/>
  <c r="AC19" i="147"/>
  <c r="AH53" i="13"/>
  <c r="AD58" i="158"/>
  <c r="AL58" i="147"/>
  <c r="AG25" i="147"/>
  <c r="AG69" i="147"/>
  <c r="J60" i="10"/>
  <c r="AH37" i="158"/>
  <c r="S67" i="10"/>
  <c r="AI58" i="13"/>
  <c r="AC58" i="158"/>
  <c r="Y21" i="147"/>
  <c r="AG28" i="158"/>
  <c r="Y14" i="13"/>
  <c r="AO24" i="151"/>
  <c r="AF21" i="147"/>
  <c r="AL45" i="147"/>
  <c r="AD12" i="13"/>
  <c r="AH25" i="158"/>
  <c r="AO51" i="151"/>
  <c r="AL35" i="151"/>
  <c r="J13" i="13"/>
  <c r="AO37" i="10"/>
  <c r="AP71" i="10"/>
  <c r="AM22" i="10"/>
  <c r="X43" i="10"/>
  <c r="M58" i="13"/>
  <c r="AM14" i="13"/>
  <c r="AP36" i="151"/>
  <c r="AC34" i="147"/>
  <c r="Z27" i="13"/>
  <c r="P59" i="13"/>
  <c r="AI50" i="158"/>
  <c r="AB39" i="10"/>
  <c r="AC26" i="13"/>
  <c r="AN27" i="147"/>
  <c r="AD49" i="151"/>
  <c r="AJ15" i="10"/>
  <c r="AK43" i="158"/>
  <c r="AJ57" i="13"/>
  <c r="I57" i="13"/>
  <c r="AG51" i="13"/>
  <c r="AC15" i="151"/>
  <c r="AF18" i="147"/>
  <c r="AL27" i="13"/>
  <c r="Q23" i="10"/>
  <c r="AJ27" i="151"/>
  <c r="Q19" i="10"/>
  <c r="AI45" i="158"/>
  <c r="AL31" i="147"/>
  <c r="AI27" i="158"/>
  <c r="AD38" i="10"/>
  <c r="AA21" i="10"/>
  <c r="AF57" i="147"/>
  <c r="AO24" i="158"/>
  <c r="AL64" i="10"/>
  <c r="M27" i="158"/>
  <c r="Y12" i="147"/>
  <c r="R42" i="13"/>
  <c r="M14" i="10"/>
  <c r="AN43" i="10"/>
  <c r="AG39" i="10"/>
  <c r="AM52" i="10"/>
  <c r="AE53" i="147"/>
  <c r="AB36" i="10"/>
  <c r="AG29" i="10"/>
  <c r="T14" i="13"/>
  <c r="AN54" i="151"/>
  <c r="AD14" i="13"/>
  <c r="AB15" i="13"/>
  <c r="Y14" i="158"/>
  <c r="AM23" i="158"/>
  <c r="AA22" i="10"/>
  <c r="AJ53" i="10"/>
  <c r="AO62" i="10"/>
  <c r="Q20" i="13"/>
  <c r="W12" i="147"/>
  <c r="R29" i="10"/>
  <c r="AL46" i="13"/>
  <c r="AJ27" i="13"/>
  <c r="AB31" i="13"/>
  <c r="AJ29" i="10"/>
  <c r="AB51" i="158"/>
  <c r="AF52" i="158"/>
  <c r="Y28" i="10"/>
  <c r="AO57" i="10"/>
  <c r="M67" i="10"/>
  <c r="AJ22" i="147"/>
  <c r="R35" i="13"/>
  <c r="AK21" i="158"/>
  <c r="AL79" i="10"/>
  <c r="AJ22" i="158"/>
  <c r="L62" i="10"/>
  <c r="AF33" i="147"/>
  <c r="AG77" i="10"/>
  <c r="R50" i="10"/>
  <c r="AE18" i="10"/>
  <c r="V17" i="147"/>
  <c r="J39" i="13"/>
  <c r="H66" i="10"/>
  <c r="W59" i="10"/>
  <c r="S38" i="10"/>
  <c r="AG45" i="147"/>
  <c r="W49" i="151"/>
  <c r="AC38" i="147"/>
  <c r="X28" i="147"/>
  <c r="X17" i="10"/>
  <c r="H21" i="10"/>
  <c r="AH47" i="158"/>
  <c r="AI36" i="10"/>
  <c r="L57" i="13"/>
  <c r="AM67" i="10"/>
  <c r="Y56" i="13"/>
  <c r="AG19" i="147"/>
  <c r="AA20" i="147"/>
  <c r="AF43" i="158"/>
  <c r="K38" i="147"/>
  <c r="T78" i="10"/>
  <c r="AQ50" i="158"/>
  <c r="T13" i="13"/>
  <c r="AA14" i="10"/>
  <c r="AF26" i="151"/>
  <c r="J38" i="10"/>
  <c r="AE20" i="158"/>
  <c r="AE39" i="147"/>
  <c r="AI41" i="13"/>
  <c r="X51" i="10"/>
  <c r="AC40" i="10"/>
  <c r="AA30" i="10"/>
  <c r="V49" i="13"/>
  <c r="AA31" i="13"/>
  <c r="K24" i="10"/>
  <c r="S17" i="13"/>
  <c r="L12" i="13"/>
  <c r="G67" i="13"/>
  <c r="AJ15" i="158"/>
  <c r="AJ45" i="147"/>
  <c r="P67" i="13"/>
  <c r="Z49" i="158"/>
  <c r="AC31" i="13"/>
  <c r="AD34" i="147"/>
  <c r="V35" i="147"/>
  <c r="AN60" i="10"/>
  <c r="X46" i="13"/>
  <c r="X24" i="10"/>
  <c r="M40" i="10"/>
  <c r="Y38" i="10"/>
  <c r="AK60" i="147"/>
  <c r="AF15" i="10"/>
  <c r="AE47" i="158"/>
  <c r="AJ13" i="13"/>
  <c r="AA16" i="10"/>
  <c r="X20" i="147"/>
  <c r="AM36" i="158"/>
  <c r="AD60" i="147"/>
  <c r="AC36" i="10"/>
  <c r="AK73" i="10"/>
  <c r="P49" i="10"/>
  <c r="AK34" i="13"/>
  <c r="V25" i="13"/>
  <c r="AM66" i="10"/>
  <c r="AO16" i="151"/>
  <c r="AD17" i="13"/>
  <c r="Z16" i="158"/>
  <c r="X72" i="10"/>
  <c r="S19" i="13"/>
  <c r="Q28" i="10"/>
  <c r="AG48" i="158"/>
  <c r="N53" i="10"/>
  <c r="AG57" i="147"/>
  <c r="AG57" i="158"/>
  <c r="AF32" i="13"/>
  <c r="G52" i="13"/>
  <c r="AD59" i="147"/>
  <c r="Z58" i="147"/>
  <c r="R63" i="10"/>
  <c r="U50" i="10"/>
  <c r="W42" i="151"/>
  <c r="Y68" i="13"/>
  <c r="AF43" i="147"/>
  <c r="W48" i="151"/>
  <c r="AC13" i="13"/>
  <c r="Y59" i="147"/>
  <c r="J40" i="10"/>
  <c r="Q39" i="13"/>
  <c r="AD22" i="147"/>
  <c r="AB42" i="10"/>
  <c r="M58" i="10"/>
  <c r="AN41" i="13"/>
  <c r="AO26" i="158"/>
  <c r="AI54" i="13"/>
  <c r="AE28" i="10"/>
  <c r="AM72" i="10"/>
  <c r="Q41" i="10"/>
  <c r="R73" i="10"/>
  <c r="AO58" i="10"/>
  <c r="AN52" i="151"/>
  <c r="AA16" i="13"/>
  <c r="AD68" i="13"/>
  <c r="AN31" i="10"/>
  <c r="AJ14" i="158"/>
  <c r="AC25" i="147"/>
  <c r="AN18" i="13"/>
  <c r="N43" i="10"/>
  <c r="AN58" i="10"/>
  <c r="W18" i="10"/>
  <c r="AN61" i="10"/>
  <c r="Q46" i="13"/>
  <c r="T31" i="10"/>
  <c r="AA27" i="147"/>
  <c r="AN18" i="147"/>
  <c r="M50" i="10"/>
  <c r="AK51" i="151"/>
  <c r="Z37" i="158"/>
  <c r="Z62" i="10"/>
  <c r="AF12" i="13"/>
  <c r="AE19" i="10"/>
  <c r="AI45" i="151"/>
  <c r="V39" i="13"/>
  <c r="Y13" i="158"/>
  <c r="W16" i="13"/>
  <c r="W37" i="151"/>
  <c r="AI55" i="13"/>
  <c r="R18" i="147"/>
  <c r="W55" i="147"/>
  <c r="M63" i="13"/>
  <c r="AA43" i="147"/>
  <c r="Y42" i="151"/>
  <c r="AC23" i="158"/>
  <c r="I31" i="10"/>
  <c r="AN79" i="10"/>
  <c r="Y40" i="10"/>
  <c r="AQ26" i="158"/>
  <c r="Y58" i="158"/>
  <c r="N27" i="151"/>
  <c r="N69" i="10"/>
  <c r="AO67" i="10"/>
  <c r="AL53" i="10"/>
  <c r="AB56" i="147"/>
  <c r="AF49" i="158"/>
  <c r="AF46" i="147"/>
  <c r="AJ13" i="158"/>
  <c r="W31" i="147"/>
  <c r="AB26" i="158"/>
  <c r="V61" i="10"/>
  <c r="V52" i="13"/>
  <c r="AL64" i="13"/>
  <c r="U19" i="13"/>
  <c r="Z21" i="10"/>
  <c r="AD44" i="151"/>
  <c r="W41" i="147"/>
  <c r="AH38" i="151"/>
  <c r="AG27" i="158"/>
  <c r="AJ50" i="10"/>
  <c r="AI53" i="151"/>
  <c r="AO60" i="10"/>
  <c r="I13" i="13"/>
  <c r="AK50" i="151"/>
  <c r="AF45" i="151"/>
  <c r="AA50" i="147"/>
  <c r="AB20" i="158"/>
  <c r="AB19" i="13"/>
  <c r="AI66" i="10"/>
  <c r="AC45" i="151"/>
  <c r="AO21" i="151"/>
  <c r="W60" i="147"/>
  <c r="W51" i="151"/>
  <c r="V28" i="13"/>
  <c r="AF67" i="147"/>
  <c r="AK42" i="147"/>
  <c r="X59" i="13"/>
  <c r="AI40" i="10"/>
  <c r="AH17" i="13"/>
  <c r="AI52" i="158"/>
  <c r="AL49" i="13"/>
  <c r="AD43" i="13"/>
  <c r="AM50" i="147"/>
  <c r="AE41" i="10"/>
  <c r="AP57" i="10"/>
  <c r="H57" i="13"/>
  <c r="P14" i="10"/>
  <c r="AM22" i="13"/>
  <c r="AL53" i="13"/>
  <c r="AN16" i="158"/>
  <c r="O79" i="10"/>
  <c r="AK31" i="147"/>
  <c r="T57" i="13"/>
  <c r="AE21" i="10"/>
  <c r="AM56" i="13"/>
  <c r="W50" i="13"/>
  <c r="Z57" i="13"/>
  <c r="AH31" i="10"/>
  <c r="Z79" i="10"/>
  <c r="AD56" i="147"/>
  <c r="AE21" i="151"/>
  <c r="W44" i="151"/>
  <c r="AF57" i="13"/>
  <c r="AC37" i="158"/>
  <c r="I35" i="13"/>
  <c r="X49" i="158"/>
  <c r="AM14" i="151"/>
  <c r="AJ37" i="147"/>
  <c r="AN55" i="13"/>
  <c r="AP50" i="10"/>
  <c r="AI57" i="158"/>
  <c r="AH55" i="147"/>
  <c r="R52" i="10"/>
  <c r="AP45" i="158"/>
  <c r="AG52" i="147"/>
  <c r="I64" i="13"/>
  <c r="T53" i="10"/>
  <c r="V25" i="147"/>
  <c r="AB58" i="151"/>
  <c r="G22" i="13"/>
  <c r="Z47" i="151"/>
  <c r="X28" i="13"/>
  <c r="AP72" i="10"/>
  <c r="G60" i="13"/>
  <c r="W36" i="13"/>
  <c r="AO15" i="10"/>
  <c r="Z23" i="10"/>
  <c r="Q64" i="13"/>
  <c r="AI53" i="158"/>
  <c r="AJ47" i="158"/>
  <c r="AK27" i="147"/>
  <c r="AL78" i="10"/>
  <c r="AK20" i="147"/>
  <c r="AG42" i="158"/>
  <c r="AM57" i="10"/>
  <c r="AC35" i="13"/>
  <c r="AH68" i="147"/>
  <c r="O26" i="13"/>
  <c r="F25" i="13"/>
  <c r="AL55" i="147"/>
  <c r="P50" i="10"/>
  <c r="V65" i="10"/>
  <c r="AB64" i="10"/>
  <c r="AG25" i="151"/>
  <c r="AD67" i="13"/>
  <c r="AM15" i="151"/>
  <c r="AP36" i="158"/>
  <c r="AI44" i="158"/>
  <c r="M26" i="13"/>
  <c r="G33" i="13"/>
  <c r="AG24" i="10"/>
  <c r="AJ61" i="13"/>
  <c r="X26" i="147"/>
  <c r="AM38" i="147"/>
  <c r="M13" i="13"/>
  <c r="AE49" i="10"/>
  <c r="AO22" i="10"/>
  <c r="AL53" i="151"/>
  <c r="K19" i="13"/>
  <c r="AK26" i="147"/>
  <c r="AC53" i="13"/>
  <c r="AC20" i="13"/>
  <c r="AG25" i="13"/>
  <c r="AJ33" i="147"/>
  <c r="AK35" i="13"/>
  <c r="J69" i="10"/>
  <c r="AK37" i="151"/>
  <c r="AM43" i="147"/>
  <c r="U54" i="13"/>
  <c r="Q58" i="13"/>
  <c r="R43" i="10"/>
  <c r="AF39" i="10"/>
  <c r="AF69" i="10"/>
  <c r="AJ46" i="151"/>
  <c r="Z53" i="13"/>
  <c r="X56" i="147"/>
  <c r="X65" i="10"/>
  <c r="W21" i="10"/>
  <c r="J57" i="13"/>
  <c r="M39" i="13"/>
  <c r="AI27" i="13"/>
  <c r="T14" i="10"/>
  <c r="AG62" i="10"/>
  <c r="P27" i="158"/>
  <c r="AL57" i="147"/>
  <c r="AI59" i="10"/>
  <c r="AL58" i="151"/>
  <c r="AP79" i="10"/>
  <c r="AC55" i="147"/>
  <c r="V73" i="10"/>
  <c r="AL19" i="13"/>
  <c r="T58" i="10"/>
  <c r="W57" i="10"/>
  <c r="X15" i="147"/>
  <c r="AE37" i="151"/>
  <c r="AJ35" i="151"/>
  <c r="U26" i="13"/>
  <c r="AF28" i="10"/>
  <c r="AE57" i="147"/>
  <c r="X45" i="147"/>
  <c r="AB42" i="147"/>
  <c r="AI26" i="158"/>
  <c r="AA53" i="13"/>
  <c r="Z15" i="158"/>
  <c r="AQ22" i="158"/>
  <c r="U58" i="10"/>
  <c r="AL21" i="158"/>
  <c r="AE22" i="151"/>
  <c r="W33" i="147"/>
  <c r="O66" i="10"/>
  <c r="AK35" i="158"/>
  <c r="AA68" i="10"/>
  <c r="AF31" i="147"/>
  <c r="S39" i="13"/>
  <c r="P39" i="13"/>
  <c r="Z55" i="147"/>
  <c r="AH44" i="158"/>
  <c r="V16" i="13"/>
  <c r="AJ24" i="158"/>
  <c r="W46" i="13"/>
  <c r="AC59" i="10"/>
  <c r="X59" i="10"/>
  <c r="AE67" i="147"/>
  <c r="R17" i="147"/>
  <c r="AI13" i="13"/>
  <c r="S18" i="10"/>
  <c r="AM34" i="13"/>
  <c r="R69" i="13"/>
  <c r="Z42" i="147"/>
  <c r="AN23" i="151"/>
  <c r="AL69" i="13"/>
  <c r="AG28" i="13"/>
  <c r="Q71" i="10"/>
  <c r="AI14" i="10"/>
  <c r="AC57" i="13"/>
  <c r="J38" i="147"/>
  <c r="AM51" i="158"/>
  <c r="S13" i="13"/>
  <c r="O64" i="13"/>
  <c r="K18" i="13"/>
  <c r="AG22" i="10"/>
  <c r="X53" i="10"/>
  <c r="AM38" i="10"/>
  <c r="AM28" i="13"/>
  <c r="F22" i="13"/>
  <c r="AB14" i="10"/>
  <c r="K50" i="13"/>
  <c r="AG22" i="151"/>
  <c r="AL54" i="147"/>
  <c r="AL25" i="158"/>
  <c r="AL45" i="13"/>
  <c r="AP51" i="151"/>
  <c r="Z57" i="151"/>
  <c r="AG51" i="158"/>
  <c r="AI36" i="13"/>
  <c r="Q52" i="10"/>
  <c r="AN58" i="158"/>
  <c r="AB27" i="158"/>
  <c r="AG44" i="151"/>
  <c r="H60" i="13"/>
  <c r="AJ38" i="13"/>
  <c r="AJ52" i="10"/>
  <c r="F13" i="13"/>
  <c r="AL57" i="158"/>
  <c r="V67" i="147"/>
  <c r="S50" i="13"/>
  <c r="S37" i="10"/>
  <c r="L52" i="10"/>
  <c r="N35" i="13"/>
  <c r="AE51" i="147"/>
  <c r="AP29" i="10"/>
  <c r="AF53" i="147"/>
  <c r="AB36" i="147"/>
  <c r="AB15" i="10"/>
  <c r="AF58" i="13"/>
  <c r="AA53" i="158"/>
  <c r="AD36" i="13"/>
  <c r="P57" i="10"/>
  <c r="AJ23" i="10"/>
  <c r="W45" i="147"/>
  <c r="H31" i="10"/>
  <c r="AA20" i="13"/>
  <c r="AH24" i="10"/>
  <c r="AM24" i="158"/>
  <c r="U34" i="13"/>
  <c r="S27" i="151"/>
  <c r="J49" i="13"/>
  <c r="M59" i="13"/>
  <c r="AA15" i="147"/>
  <c r="W63" i="10"/>
  <c r="P61" i="10"/>
  <c r="Z20" i="147"/>
  <c r="AA50" i="13"/>
  <c r="AN19" i="10"/>
  <c r="AD33" i="147"/>
  <c r="AK27" i="158"/>
  <c r="AI37" i="10"/>
  <c r="N28" i="10"/>
  <c r="Y73" i="10"/>
  <c r="Q22" i="10"/>
  <c r="AN38" i="10"/>
  <c r="AC28" i="10"/>
  <c r="X63" i="147"/>
  <c r="AG22" i="147"/>
  <c r="M55" i="13"/>
  <c r="AB45" i="158"/>
  <c r="Q73" i="10"/>
  <c r="F69" i="13"/>
  <c r="AM53" i="10"/>
  <c r="K53" i="13"/>
  <c r="Z48" i="151"/>
  <c r="H78" i="10"/>
  <c r="AE18" i="147"/>
  <c r="AD17" i="147"/>
  <c r="AP52" i="10"/>
  <c r="AN17" i="13"/>
  <c r="AO20" i="158"/>
  <c r="H77" i="10"/>
  <c r="AF42" i="147"/>
  <c r="G35" i="13"/>
  <c r="AG37" i="13"/>
  <c r="V56" i="147"/>
  <c r="AJ60" i="147"/>
  <c r="AN36" i="158"/>
  <c r="X58" i="13"/>
  <c r="Z67" i="13"/>
  <c r="AL21" i="151"/>
  <c r="X31" i="10"/>
  <c r="AB38" i="10"/>
  <c r="J36" i="13"/>
  <c r="AE15" i="158"/>
  <c r="R33" i="13"/>
  <c r="K18" i="147"/>
  <c r="AC25" i="158"/>
  <c r="U19" i="10"/>
  <c r="AJ31" i="10"/>
  <c r="Q38" i="147"/>
  <c r="AK49" i="158"/>
  <c r="AE12" i="147"/>
  <c r="K22" i="13"/>
  <c r="AI31" i="10"/>
  <c r="X53" i="151"/>
  <c r="R41" i="10"/>
  <c r="AJ21" i="158"/>
  <c r="W26" i="147"/>
  <c r="S41" i="10"/>
  <c r="N43" i="13"/>
  <c r="U50" i="13"/>
  <c r="AJ44" i="151"/>
  <c r="U39" i="13"/>
  <c r="O35" i="10"/>
  <c r="AH45" i="13"/>
  <c r="AB13" i="147"/>
  <c r="AJ57" i="147"/>
  <c r="W27" i="147"/>
  <c r="W19" i="147"/>
  <c r="AF41" i="147"/>
  <c r="AG31" i="147"/>
  <c r="AM69" i="147"/>
  <c r="K28" i="10"/>
  <c r="V38" i="147"/>
  <c r="AB34" i="151"/>
  <c r="G19" i="13"/>
  <c r="Y14" i="151"/>
  <c r="AL34" i="151"/>
  <c r="U73" i="10"/>
  <c r="H14" i="10"/>
  <c r="AN56" i="158"/>
  <c r="V16" i="10"/>
  <c r="AJ67" i="147"/>
  <c r="W25" i="151"/>
  <c r="J72" i="10"/>
  <c r="AA45" i="151"/>
  <c r="AC15" i="13"/>
  <c r="J69" i="13"/>
  <c r="AA26" i="13"/>
  <c r="AH16" i="10"/>
  <c r="Z51" i="13"/>
  <c r="AN28" i="151"/>
  <c r="I22" i="13"/>
  <c r="AI63" i="13"/>
  <c r="U61" i="10"/>
  <c r="K31" i="10"/>
  <c r="Y38" i="158"/>
  <c r="AB66" i="10"/>
  <c r="AD18" i="13"/>
  <c r="AH53" i="151"/>
  <c r="M51" i="10"/>
  <c r="AQ35" i="158"/>
  <c r="V13" i="147"/>
  <c r="AE25" i="158"/>
  <c r="AN22" i="10"/>
  <c r="AL56" i="147"/>
  <c r="AE23" i="10"/>
  <c r="AG58" i="10"/>
  <c r="AA15" i="151"/>
  <c r="W32" i="13"/>
  <c r="AN45" i="13"/>
  <c r="AN67" i="147"/>
  <c r="AK49" i="13"/>
  <c r="AC46" i="13"/>
  <c r="P18" i="13"/>
  <c r="AK71" i="10"/>
  <c r="AG39" i="13"/>
  <c r="Z60" i="10"/>
  <c r="AQ28" i="158"/>
  <c r="V27" i="147"/>
  <c r="AA67" i="13"/>
  <c r="AA58" i="147"/>
  <c r="Z63" i="147"/>
  <c r="Z50" i="10"/>
  <c r="O23" i="10"/>
  <c r="X58" i="147"/>
  <c r="O18" i="147"/>
  <c r="AD23" i="158"/>
  <c r="AC44" i="158"/>
  <c r="AJ36" i="158"/>
  <c r="AI17" i="13"/>
  <c r="X57" i="158"/>
  <c r="AH23" i="158"/>
  <c r="AB36" i="158"/>
  <c r="AN25" i="147"/>
  <c r="AN45" i="158"/>
  <c r="AK64" i="147"/>
  <c r="K67" i="10"/>
  <c r="I43" i="13"/>
  <c r="L60" i="10"/>
  <c r="AD50" i="147"/>
  <c r="AL59" i="10"/>
  <c r="AK53" i="13"/>
  <c r="AM34" i="151"/>
  <c r="AC67" i="10"/>
  <c r="AK48" i="151"/>
  <c r="AN44" i="151"/>
  <c r="V53" i="13"/>
  <c r="AQ37" i="158"/>
  <c r="AL36" i="13"/>
  <c r="R36" i="10"/>
  <c r="AF38" i="10"/>
  <c r="AL35" i="158"/>
  <c r="AA45" i="147"/>
  <c r="AM18" i="10"/>
  <c r="AC18" i="13"/>
  <c r="AN18" i="10"/>
  <c r="X49" i="151"/>
  <c r="AB60" i="147"/>
  <c r="AK24" i="151"/>
  <c r="AJ28" i="13"/>
  <c r="Z24" i="151"/>
  <c r="AB28" i="151"/>
  <c r="AI52" i="147"/>
  <c r="Y15" i="147"/>
  <c r="X40" i="10"/>
  <c r="S30" i="10"/>
  <c r="X14" i="158"/>
  <c r="AE27" i="13"/>
  <c r="V37" i="147"/>
  <c r="AK41" i="147"/>
  <c r="I65" i="10"/>
  <c r="AB60" i="13"/>
  <c r="AL51" i="151"/>
  <c r="Q52" i="13"/>
  <c r="AN35" i="147"/>
  <c r="AA47" i="158"/>
  <c r="T18" i="147"/>
  <c r="AH67" i="10"/>
  <c r="Q35" i="10"/>
  <c r="AH36" i="158"/>
  <c r="AH32" i="13"/>
  <c r="V37" i="10"/>
  <c r="AN46" i="147"/>
  <c r="AJ78" i="10"/>
  <c r="AA58" i="13"/>
  <c r="P35" i="10"/>
  <c r="AH38" i="158"/>
  <c r="AK15" i="147"/>
  <c r="AK38" i="13"/>
  <c r="AM54" i="151"/>
  <c r="Y52" i="13"/>
  <c r="AF37" i="10"/>
  <c r="AN57" i="158"/>
  <c r="J58" i="10"/>
  <c r="I39" i="13"/>
  <c r="P28" i="10"/>
  <c r="X35" i="147"/>
  <c r="H73" i="10"/>
  <c r="Y20" i="13"/>
  <c r="AD52" i="151"/>
  <c r="V51" i="13"/>
  <c r="AB67" i="10"/>
  <c r="AJ79" i="10"/>
  <c r="W43" i="147"/>
  <c r="AJ60" i="10"/>
  <c r="N58" i="10"/>
  <c r="AG35" i="151"/>
  <c r="AD36" i="158"/>
  <c r="X53" i="13"/>
  <c r="AI60" i="147"/>
  <c r="AM68" i="10"/>
  <c r="AF22" i="10"/>
  <c r="AG42" i="151"/>
  <c r="AA50" i="151"/>
  <c r="AC16" i="151"/>
  <c r="AF13" i="158"/>
  <c r="AK79" i="10"/>
  <c r="AD26" i="13"/>
  <c r="U38" i="147"/>
  <c r="AB49" i="151"/>
  <c r="AF34" i="147"/>
  <c r="Z51" i="151"/>
  <c r="AL14" i="10"/>
  <c r="Q27" i="158"/>
  <c r="AE13" i="147"/>
  <c r="AL51" i="10"/>
  <c r="AN43" i="158"/>
  <c r="H63" i="13"/>
  <c r="AI60" i="13"/>
  <c r="AP69" i="10"/>
  <c r="AC16" i="13"/>
  <c r="J18" i="10"/>
  <c r="AB35" i="158"/>
  <c r="AC58" i="10"/>
  <c r="Z60" i="13"/>
  <c r="O14" i="13"/>
  <c r="AA41" i="13"/>
  <c r="AP37" i="158"/>
  <c r="X20" i="151"/>
  <c r="AD28" i="13"/>
  <c r="AK23" i="151"/>
  <c r="AH39" i="10"/>
  <c r="AH28" i="158"/>
  <c r="S18" i="13"/>
  <c r="U18" i="10"/>
  <c r="Q63" i="10"/>
  <c r="V58" i="10"/>
  <c r="AG37" i="10"/>
  <c r="G17" i="13"/>
  <c r="AN40" i="10"/>
  <c r="AK14" i="13"/>
  <c r="U22" i="10"/>
  <c r="AB63" i="147"/>
  <c r="AC79" i="10"/>
  <c r="AN55" i="147"/>
  <c r="AG68" i="10"/>
  <c r="Y79" i="10"/>
  <c r="J19" i="13"/>
  <c r="AC31" i="147"/>
  <c r="AI29" i="10"/>
  <c r="AK30" i="10"/>
  <c r="AO64" i="10"/>
  <c r="AN15" i="158"/>
  <c r="AK49" i="151"/>
  <c r="AK27" i="13"/>
  <c r="AM42" i="147"/>
  <c r="AD51" i="151"/>
  <c r="W28" i="10"/>
  <c r="AH43" i="147"/>
  <c r="AB34" i="147"/>
  <c r="AM33" i="147"/>
  <c r="AO48" i="151"/>
  <c r="AB19" i="10"/>
  <c r="AJ49" i="147"/>
  <c r="AL24" i="158"/>
  <c r="AE13" i="13"/>
  <c r="M17" i="13"/>
  <c r="O77" i="10"/>
  <c r="Z18" i="10"/>
  <c r="AB24" i="158"/>
  <c r="Z42" i="10"/>
  <c r="AF33" i="13"/>
  <c r="Y37" i="13"/>
  <c r="AL22" i="13"/>
  <c r="N41" i="10"/>
  <c r="X37" i="147"/>
  <c r="AJ26" i="151"/>
  <c r="AP39" i="10"/>
  <c r="AI19" i="147"/>
  <c r="AH33" i="147"/>
  <c r="AG20" i="147"/>
  <c r="AF19" i="10"/>
  <c r="AE14" i="158"/>
  <c r="V31" i="147"/>
  <c r="AJ68" i="10"/>
  <c r="AB24" i="10"/>
  <c r="AF41" i="13"/>
  <c r="AL67" i="147"/>
  <c r="L27" i="158"/>
  <c r="AJ42" i="151"/>
  <c r="AE20" i="13"/>
  <c r="AH35" i="147"/>
  <c r="AM14" i="147"/>
  <c r="X42" i="151"/>
  <c r="AK44" i="158"/>
  <c r="AD45" i="151"/>
  <c r="P18" i="147"/>
  <c r="AB22" i="151"/>
  <c r="AD22" i="13"/>
  <c r="AB67" i="147"/>
  <c r="U52" i="13"/>
  <c r="AP20" i="151"/>
  <c r="AB27" i="151"/>
  <c r="AP35" i="151"/>
  <c r="AO56" i="151"/>
  <c r="W19" i="10"/>
  <c r="AH50" i="158"/>
  <c r="M77" i="10"/>
  <c r="AO26" i="151"/>
  <c r="AL42" i="147"/>
  <c r="U18" i="147"/>
  <c r="AN36" i="147"/>
  <c r="AM68" i="13"/>
  <c r="AN42" i="147"/>
  <c r="AE63" i="10"/>
  <c r="N61" i="10"/>
  <c r="AH36" i="151"/>
  <c r="Y26" i="147"/>
  <c r="V16" i="147"/>
  <c r="AE36" i="147"/>
  <c r="J35" i="13"/>
  <c r="AL23" i="158"/>
  <c r="AM45" i="147"/>
  <c r="K23" i="10"/>
  <c r="AN14" i="151"/>
  <c r="AC26" i="147"/>
  <c r="AJ48" i="151"/>
  <c r="X13" i="158"/>
  <c r="AD22" i="10"/>
  <c r="AI49" i="10"/>
  <c r="AL34" i="158"/>
  <c r="Z13" i="151"/>
  <c r="X49" i="147"/>
  <c r="AE25" i="13"/>
  <c r="Z36" i="10"/>
  <c r="M38" i="147"/>
  <c r="AN20" i="151"/>
  <c r="W15" i="13"/>
  <c r="AK24" i="10"/>
  <c r="AF51" i="10"/>
  <c r="Q12" i="13"/>
  <c r="AE43" i="10"/>
  <c r="AH13" i="151"/>
  <c r="T79" i="10"/>
  <c r="Y19" i="147"/>
  <c r="AB59" i="147"/>
  <c r="AF13" i="151"/>
  <c r="Q72" i="10"/>
  <c r="AJ16" i="10"/>
  <c r="H15" i="10"/>
  <c r="AG34" i="147"/>
  <c r="V13" i="13"/>
  <c r="X63" i="13"/>
  <c r="AL37" i="147"/>
  <c r="K27" i="158"/>
  <c r="AF16" i="158"/>
  <c r="AB22" i="10"/>
  <c r="AP73" i="10"/>
  <c r="AG23" i="10"/>
  <c r="AH38" i="13"/>
  <c r="Y62" i="10"/>
  <c r="AI63" i="10"/>
  <c r="AJ63" i="13"/>
  <c r="AJ35" i="147"/>
  <c r="AL31" i="10"/>
  <c r="Y52" i="10"/>
  <c r="AE16" i="147"/>
  <c r="AE38" i="151"/>
  <c r="Z13" i="13"/>
  <c r="AP24" i="158"/>
  <c r="X31" i="147"/>
  <c r="AF17" i="10"/>
  <c r="X21" i="151"/>
  <c r="P17" i="10"/>
  <c r="L39" i="10"/>
  <c r="W26" i="151"/>
  <c r="AK58" i="13"/>
  <c r="AN20" i="147"/>
  <c r="AE44" i="158"/>
  <c r="AN26" i="158"/>
  <c r="AB49" i="147"/>
  <c r="R23" i="10"/>
  <c r="AO31" i="10"/>
  <c r="AB35" i="13"/>
  <c r="V18" i="147"/>
  <c r="AC31" i="10"/>
  <c r="AD37" i="158"/>
  <c r="AD72" i="10"/>
  <c r="AI67" i="147"/>
  <c r="Z43" i="151"/>
  <c r="AN35" i="151"/>
  <c r="AC22" i="147"/>
  <c r="K35" i="10"/>
  <c r="V27" i="13"/>
  <c r="AD13" i="147"/>
  <c r="P38" i="147"/>
  <c r="AE38" i="13"/>
  <c r="J42" i="10"/>
  <c r="S42" i="10"/>
  <c r="AB54" i="147"/>
  <c r="AC21" i="158"/>
  <c r="AK33" i="147"/>
  <c r="AA21" i="147"/>
  <c r="AP37" i="151"/>
  <c r="AA37" i="151"/>
  <c r="AK59" i="10"/>
  <c r="AE15" i="151"/>
  <c r="AM35" i="151"/>
  <c r="I45" i="13"/>
  <c r="U49" i="13"/>
  <c r="AJ38" i="158"/>
  <c r="L58" i="13"/>
  <c r="AN37" i="13"/>
  <c r="AE24" i="158"/>
  <c r="O17" i="13"/>
  <c r="S43" i="13"/>
  <c r="M57" i="10"/>
  <c r="AL42" i="151"/>
  <c r="AG57" i="13"/>
  <c r="AE43" i="158"/>
  <c r="AC22" i="151"/>
  <c r="AP51" i="158"/>
  <c r="Q57" i="10"/>
  <c r="AB37" i="147"/>
  <c r="AH19" i="147"/>
  <c r="AP58" i="158"/>
  <c r="AG19" i="10"/>
  <c r="S22" i="10"/>
  <c r="AA18" i="10"/>
  <c r="AN39" i="10"/>
  <c r="AK25" i="147"/>
  <c r="AL41" i="13"/>
  <c r="X45" i="158"/>
  <c r="Z45" i="147"/>
  <c r="AD41" i="13"/>
  <c r="H55" i="13"/>
  <c r="Z16" i="13"/>
  <c r="AF52" i="10"/>
  <c r="AA53" i="10"/>
  <c r="AC50" i="151"/>
  <c r="N58" i="13"/>
  <c r="AF19" i="13"/>
  <c r="T51" i="10"/>
  <c r="S19" i="10"/>
  <c r="AL52" i="13"/>
  <c r="P77" i="10"/>
  <c r="AF47" i="158"/>
  <c r="AD14" i="158"/>
  <c r="AE59" i="147"/>
  <c r="V26" i="13"/>
  <c r="AI52" i="13"/>
  <c r="AD51" i="158"/>
  <c r="AJ36" i="151"/>
  <c r="AM26" i="158"/>
  <c r="AH27" i="13"/>
  <c r="AC64" i="13"/>
  <c r="AM34" i="147"/>
  <c r="AO49" i="151"/>
  <c r="AI42" i="13"/>
  <c r="L51" i="10"/>
  <c r="AK67" i="147"/>
  <c r="X12" i="13"/>
  <c r="Y53" i="158"/>
  <c r="V52" i="10"/>
  <c r="Z35" i="158"/>
  <c r="V59" i="13"/>
  <c r="AK52" i="147"/>
  <c r="U62" i="10"/>
  <c r="AP15" i="158"/>
  <c r="AD19" i="13"/>
  <c r="Q18" i="147"/>
  <c r="U21" i="13"/>
  <c r="AC51" i="151"/>
  <c r="Z26" i="147"/>
  <c r="AB56" i="13"/>
  <c r="I51" i="10"/>
  <c r="G17" i="147"/>
  <c r="AP26" i="158"/>
  <c r="X24" i="151"/>
  <c r="Y58" i="147"/>
  <c r="AI51" i="13"/>
  <c r="AJ54" i="13"/>
  <c r="AJ41" i="147"/>
  <c r="R65" i="10"/>
  <c r="AQ13" i="158"/>
  <c r="AD35" i="158"/>
  <c r="AG21" i="13"/>
  <c r="AD50" i="151"/>
  <c r="AB51" i="10"/>
  <c r="N38" i="10"/>
  <c r="T59" i="13"/>
  <c r="AD26" i="147"/>
  <c r="X38" i="158"/>
  <c r="AK61" i="147"/>
  <c r="AC13" i="158"/>
  <c r="G57" i="13"/>
  <c r="S49" i="13"/>
  <c r="AJ52" i="151"/>
  <c r="Z31" i="10"/>
  <c r="Y28" i="151"/>
  <c r="X57" i="10"/>
  <c r="X27" i="151"/>
  <c r="AH42" i="151"/>
  <c r="AK36" i="147"/>
  <c r="AH58" i="10"/>
  <c r="Y51" i="13"/>
  <c r="AH72" i="10"/>
  <c r="W66" i="10"/>
  <c r="S21" i="10"/>
  <c r="K53" i="10"/>
  <c r="W33" i="13"/>
  <c r="AL27" i="151"/>
  <c r="AG19" i="13"/>
  <c r="AG59" i="10"/>
  <c r="AD21" i="151"/>
  <c r="AC69" i="147"/>
  <c r="P42" i="10"/>
  <c r="P22" i="13"/>
  <c r="AM27" i="151"/>
  <c r="AI43" i="158"/>
  <c r="AD59" i="13"/>
  <c r="S64" i="13"/>
  <c r="AN14" i="10"/>
  <c r="AJ45" i="151"/>
  <c r="AJ23" i="151"/>
  <c r="Y48" i="151"/>
  <c r="AI65" i="10"/>
  <c r="AI55" i="147"/>
  <c r="AJ42" i="10"/>
  <c r="O58" i="10"/>
  <c r="AM60" i="13"/>
  <c r="AL46" i="151"/>
  <c r="AJ57" i="158"/>
  <c r="AH50" i="13"/>
  <c r="AK27" i="151"/>
  <c r="AG28" i="147"/>
  <c r="AL13" i="147"/>
  <c r="J78" i="10"/>
  <c r="O24" i="10"/>
  <c r="L57" i="10"/>
  <c r="Z20" i="151"/>
  <c r="AP45" i="151"/>
  <c r="AL35" i="147"/>
  <c r="AG49" i="151"/>
  <c r="AG26" i="151"/>
  <c r="T43" i="13"/>
  <c r="AM68" i="147"/>
  <c r="O68" i="10"/>
  <c r="Z64" i="13"/>
  <c r="O40" i="10"/>
  <c r="AA44" i="158"/>
  <c r="Q18" i="10"/>
  <c r="AF55" i="147"/>
  <c r="Z42" i="158"/>
  <c r="U42" i="13"/>
  <c r="Q42" i="10"/>
  <c r="AF42" i="151"/>
  <c r="AJ65" i="10"/>
  <c r="AA27" i="151"/>
  <c r="Z36" i="151"/>
  <c r="AJ41" i="13"/>
  <c r="Y35" i="13"/>
  <c r="Z26" i="158"/>
  <c r="T17" i="10"/>
  <c r="AI22" i="147"/>
  <c r="AL14" i="13"/>
  <c r="W57" i="151"/>
  <c r="P78" i="10"/>
  <c r="AI34" i="147"/>
  <c r="AI14" i="158"/>
  <c r="AK20" i="151"/>
  <c r="M18" i="10"/>
  <c r="AA56" i="13"/>
  <c r="AG23" i="151"/>
  <c r="Z25" i="158"/>
  <c r="AM28" i="147"/>
  <c r="AG71" i="10"/>
  <c r="AE37" i="158"/>
  <c r="I27" i="151"/>
  <c r="AO42" i="158"/>
  <c r="AD48" i="158"/>
  <c r="AF67" i="10"/>
  <c r="AL61" i="147"/>
  <c r="AJ64" i="10"/>
  <c r="W58" i="13"/>
  <c r="AM30" i="10"/>
  <c r="M72" i="10"/>
  <c r="AB16" i="13"/>
  <c r="AC19" i="13"/>
  <c r="AK31" i="10"/>
  <c r="AJ58" i="158"/>
  <c r="AF43" i="13"/>
  <c r="H69" i="10"/>
  <c r="AQ15" i="158"/>
  <c r="AD59" i="10"/>
  <c r="AH42" i="10"/>
  <c r="AC18" i="10"/>
  <c r="AJ25" i="158"/>
  <c r="V71" i="10"/>
  <c r="AL22" i="10"/>
  <c r="Y28" i="13"/>
  <c r="AG12" i="13"/>
  <c r="AL38" i="151"/>
  <c r="L16" i="10"/>
  <c r="AH17" i="147"/>
  <c r="AP23" i="10"/>
  <c r="AD63" i="147"/>
  <c r="F19" i="13"/>
  <c r="AD27" i="158"/>
  <c r="AN38" i="158"/>
  <c r="AC78" i="10"/>
  <c r="AP46" i="151"/>
  <c r="Y59" i="13"/>
  <c r="AI21" i="158"/>
  <c r="AP49" i="151"/>
  <c r="AO43" i="151"/>
  <c r="AH15" i="13"/>
  <c r="S55" i="13"/>
  <c r="T15" i="10"/>
  <c r="V15" i="147"/>
  <c r="AC62" i="10"/>
  <c r="AK39" i="147"/>
  <c r="AN23" i="10"/>
  <c r="N31" i="10"/>
  <c r="AA31" i="10"/>
  <c r="F49" i="13"/>
  <c r="AI53" i="13"/>
  <c r="AH25" i="151"/>
  <c r="AD37" i="10"/>
  <c r="AA20" i="151"/>
  <c r="AB52" i="147"/>
  <c r="AB28" i="158"/>
  <c r="AD35" i="147"/>
  <c r="AI57" i="151"/>
  <c r="I25" i="13"/>
  <c r="AH71" i="10"/>
  <c r="U31" i="13"/>
  <c r="J14" i="13"/>
  <c r="AI25" i="158"/>
  <c r="X41" i="13"/>
  <c r="H24" i="10"/>
  <c r="N42" i="10"/>
  <c r="AO34" i="151"/>
  <c r="W42" i="10"/>
  <c r="S57" i="13"/>
  <c r="K64" i="10"/>
  <c r="K59" i="10"/>
  <c r="AJ13" i="151"/>
  <c r="U35" i="10"/>
  <c r="AO36" i="158"/>
  <c r="L44" i="13"/>
  <c r="AQ42" i="158"/>
  <c r="M52" i="13"/>
  <c r="AP42" i="151"/>
  <c r="AA66" i="10"/>
  <c r="AF68" i="13"/>
  <c r="M69" i="13"/>
  <c r="AA37" i="158"/>
  <c r="AI38" i="158"/>
  <c r="AF20" i="158"/>
  <c r="AD28" i="151"/>
  <c r="AA42" i="158"/>
  <c r="AF15" i="151"/>
  <c r="AG18" i="13"/>
  <c r="AP30" i="10"/>
  <c r="AL62" i="10"/>
  <c r="AF69" i="13"/>
  <c r="AF34" i="158"/>
  <c r="AM37" i="13"/>
  <c r="AG21" i="158"/>
  <c r="AO22" i="151"/>
  <c r="X53" i="147"/>
  <c r="AN26" i="151"/>
  <c r="Z15" i="147"/>
  <c r="AG27" i="151"/>
  <c r="AC17" i="10"/>
  <c r="P14" i="13"/>
  <c r="AF25" i="158"/>
  <c r="AA56" i="147"/>
  <c r="AD23" i="151"/>
  <c r="V41" i="147"/>
  <c r="O60" i="13"/>
  <c r="K58" i="13"/>
  <c r="AE50" i="147"/>
  <c r="AB36" i="151"/>
  <c r="AH53" i="158"/>
  <c r="AM18" i="147"/>
  <c r="AF27" i="158"/>
  <c r="AK38" i="147"/>
  <c r="J57" i="10"/>
  <c r="V50" i="13"/>
  <c r="J55" i="13"/>
  <c r="AG47" i="158"/>
  <c r="AH55" i="13"/>
  <c r="Z59" i="147"/>
  <c r="AG31" i="10"/>
  <c r="W54" i="13"/>
  <c r="W36" i="147"/>
  <c r="AK33" i="13"/>
  <c r="Y41" i="13"/>
  <c r="J20" i="13"/>
  <c r="L39" i="13"/>
  <c r="AL29" i="10"/>
  <c r="AM61" i="13"/>
  <c r="AJ50" i="158"/>
  <c r="L50" i="10"/>
  <c r="W22" i="147"/>
  <c r="AL15" i="158"/>
  <c r="AM38" i="13"/>
  <c r="H72" i="10"/>
  <c r="AJ20" i="151"/>
  <c r="AK49" i="147"/>
  <c r="W42" i="147"/>
  <c r="H40" i="10"/>
  <c r="I69" i="13"/>
  <c r="AI14" i="147"/>
  <c r="AI49" i="147"/>
  <c r="AD58" i="147"/>
  <c r="Z44" i="158"/>
  <c r="R64" i="13"/>
  <c r="AH39" i="13"/>
  <c r="AP14" i="158"/>
  <c r="V38" i="10"/>
  <c r="R67" i="10"/>
  <c r="Z53" i="10"/>
  <c r="AL37" i="13"/>
  <c r="AF61" i="10"/>
  <c r="AN51" i="147"/>
  <c r="AM13" i="158"/>
  <c r="J67" i="13"/>
  <c r="AC14" i="13"/>
  <c r="AM56" i="158"/>
  <c r="N63" i="13"/>
  <c r="AF50" i="158"/>
  <c r="AF24" i="151"/>
  <c r="AH35" i="151"/>
  <c r="K43" i="10"/>
  <c r="AK66" i="10"/>
  <c r="AD77" i="10"/>
  <c r="AN37" i="158"/>
  <c r="AC52" i="10"/>
  <c r="K52" i="10"/>
  <c r="AF31" i="10"/>
  <c r="AE64" i="147"/>
  <c r="AF50" i="147"/>
  <c r="V58" i="147"/>
  <c r="H39" i="13"/>
  <c r="O27" i="151"/>
  <c r="J66" i="10"/>
  <c r="P46" i="13"/>
  <c r="Z26" i="151"/>
  <c r="AF22" i="151"/>
  <c r="AM31" i="13"/>
  <c r="AB42" i="158"/>
  <c r="AJ60" i="13"/>
  <c r="AG46" i="13"/>
  <c r="Z35" i="151"/>
  <c r="AL48" i="158"/>
  <c r="AA28" i="10"/>
  <c r="AA43" i="151"/>
  <c r="AK57" i="13"/>
  <c r="Y36" i="13"/>
  <c r="AI35" i="10"/>
  <c r="AO56" i="158"/>
  <c r="N62" i="10"/>
  <c r="AH52" i="147"/>
  <c r="AM64" i="147"/>
  <c r="AP65" i="10"/>
  <c r="G63" i="13"/>
  <c r="AM51" i="13"/>
  <c r="Q39" i="10"/>
  <c r="K71" i="10"/>
  <c r="X69" i="13"/>
  <c r="Y35" i="158"/>
  <c r="J27" i="151"/>
  <c r="AJ19" i="10"/>
  <c r="AC20" i="147"/>
  <c r="R40" i="10"/>
  <c r="AK21" i="10"/>
  <c r="U43" i="13"/>
  <c r="AN27" i="13"/>
  <c r="AE39" i="10"/>
  <c r="AA42" i="151"/>
  <c r="X68" i="147"/>
  <c r="AB38" i="13"/>
  <c r="AJ35" i="13"/>
  <c r="P37" i="10"/>
  <c r="Y18" i="10"/>
  <c r="H18" i="147"/>
  <c r="X69" i="147"/>
  <c r="M52" i="10"/>
  <c r="I67" i="10"/>
  <c r="AB31" i="10"/>
  <c r="AF58" i="10"/>
  <c r="L42" i="10"/>
  <c r="AB50" i="158"/>
  <c r="AO19" i="10"/>
  <c r="AO78" i="10"/>
  <c r="AC16" i="158"/>
  <c r="P67" i="10"/>
  <c r="Y24" i="10"/>
  <c r="I15" i="10"/>
  <c r="AO46" i="158"/>
  <c r="S20" i="13"/>
  <c r="I14" i="10"/>
  <c r="AC14" i="151"/>
  <c r="AF26" i="147"/>
  <c r="L38" i="147"/>
  <c r="AJ26" i="158"/>
  <c r="AN12" i="147"/>
  <c r="AF39" i="147"/>
  <c r="AC61" i="10"/>
  <c r="U39" i="10"/>
  <c r="AJ72" i="10"/>
  <c r="AL50" i="147"/>
  <c r="K12" i="13"/>
  <c r="AK55" i="147"/>
  <c r="AF13" i="147"/>
  <c r="AB43" i="10"/>
  <c r="O67" i="10"/>
  <c r="AB22" i="147"/>
  <c r="AC34" i="151"/>
  <c r="U41" i="10"/>
  <c r="AD15" i="151"/>
  <c r="AI23" i="151"/>
  <c r="U15" i="147"/>
  <c r="R63" i="13"/>
  <c r="AP58" i="151"/>
  <c r="AJ24" i="151"/>
  <c r="AB50" i="151"/>
  <c r="AC53" i="158"/>
  <c r="AK29" i="10"/>
  <c r="AE60" i="147"/>
  <c r="AP22" i="10"/>
  <c r="AD15" i="147"/>
  <c r="X25" i="158"/>
  <c r="R59" i="13"/>
  <c r="AL28" i="158"/>
  <c r="AE52" i="10"/>
  <c r="AB37" i="13"/>
  <c r="T46" i="13"/>
  <c r="AD15" i="158"/>
  <c r="H62" i="10"/>
  <c r="AB52" i="158"/>
  <c r="AQ25" i="158"/>
  <c r="Y32" i="147"/>
  <c r="AG23" i="158"/>
  <c r="AF29" i="10"/>
  <c r="G42" i="13"/>
  <c r="AM52" i="158"/>
  <c r="F12" i="13"/>
  <c r="Y25" i="13"/>
  <c r="AC52" i="147"/>
  <c r="W16" i="147"/>
  <c r="Y43" i="10"/>
  <c r="AH58" i="13"/>
  <c r="AK45" i="151"/>
  <c r="AJ52" i="13"/>
  <c r="AI37" i="158"/>
  <c r="AK59" i="147"/>
  <c r="AG64" i="147"/>
  <c r="AO68" i="10"/>
  <c r="AL24" i="151"/>
  <c r="AE54" i="147"/>
  <c r="I19" i="13"/>
  <c r="AK57" i="147"/>
  <c r="Y16" i="158"/>
  <c r="AL23" i="151"/>
  <c r="W14" i="13"/>
  <c r="N38" i="147"/>
  <c r="AG57" i="151"/>
  <c r="Z54" i="147"/>
  <c r="J35" i="10"/>
  <c r="K22" i="10"/>
  <c r="J17" i="10"/>
  <c r="AA43" i="10"/>
  <c r="AD63" i="13"/>
  <c r="AP24" i="10"/>
  <c r="Y45" i="13"/>
  <c r="AG46" i="151"/>
  <c r="AE28" i="151"/>
  <c r="X36" i="10"/>
  <c r="AJ43" i="13"/>
  <c r="AN68" i="13"/>
  <c r="AB39" i="147"/>
  <c r="T28" i="10"/>
  <c r="AK42" i="13"/>
  <c r="W46" i="147"/>
  <c r="AM24" i="151"/>
  <c r="Y22" i="13"/>
  <c r="AJ56" i="13"/>
  <c r="J73" i="10"/>
  <c r="AE58" i="147"/>
  <c r="AI56" i="13"/>
  <c r="G36" i="13"/>
  <c r="Z19" i="147"/>
  <c r="AK44" i="151"/>
  <c r="I53" i="13"/>
  <c r="L37" i="10"/>
  <c r="AA37" i="147"/>
  <c r="Y16" i="147"/>
  <c r="AC50" i="147"/>
  <c r="AC64" i="147"/>
  <c r="W59" i="147"/>
  <c r="V64" i="10"/>
  <c r="X36" i="13"/>
  <c r="AC43" i="151"/>
  <c r="AJ20" i="147"/>
  <c r="AB64" i="13"/>
  <c r="Q61" i="10"/>
  <c r="X30" i="10"/>
  <c r="AN34" i="151"/>
  <c r="AD36" i="151"/>
  <c r="AE49" i="158"/>
  <c r="O41" i="10"/>
  <c r="AF64" i="13"/>
  <c r="AN23" i="158"/>
  <c r="AK28" i="10"/>
  <c r="AE52" i="151"/>
  <c r="AF45" i="147"/>
  <c r="Y57" i="147"/>
  <c r="AB33" i="13"/>
  <c r="AM51" i="151"/>
  <c r="AP22" i="158"/>
  <c r="X25" i="147"/>
  <c r="AJ50" i="151"/>
  <c r="AI39" i="10"/>
  <c r="AC41" i="10"/>
  <c r="T45" i="13"/>
  <c r="AB25" i="151"/>
  <c r="AI59" i="13"/>
  <c r="AQ34" i="158"/>
  <c r="X32" i="13"/>
  <c r="AC45" i="147"/>
  <c r="U31" i="10"/>
  <c r="L17" i="147"/>
  <c r="AF34" i="151"/>
  <c r="P73" i="10"/>
  <c r="AI18" i="147"/>
  <c r="AL50" i="151"/>
  <c r="H38" i="10"/>
  <c r="U66" i="10"/>
  <c r="AF42" i="10"/>
  <c r="AH78" i="10"/>
  <c r="Z25" i="13"/>
  <c r="AN50" i="151"/>
  <c r="AJ30" i="10"/>
  <c r="AN67" i="13"/>
  <c r="R28" i="10"/>
  <c r="AN20" i="13"/>
  <c r="U29" i="10"/>
  <c r="Z58" i="10"/>
  <c r="Q66" i="10"/>
  <c r="AE20" i="151"/>
  <c r="AD43" i="151"/>
  <c r="Y52" i="151"/>
  <c r="AA24" i="151"/>
  <c r="AC38" i="13"/>
  <c r="AM63" i="13"/>
  <c r="N68" i="10"/>
  <c r="AH16" i="158"/>
  <c r="U15" i="13"/>
  <c r="AJ43" i="147"/>
  <c r="AM47" i="158"/>
  <c r="AM20" i="151"/>
  <c r="L43" i="13"/>
  <c r="V64" i="147"/>
  <c r="H33" i="13"/>
  <c r="AL38" i="158"/>
  <c r="AJ62" i="10"/>
  <c r="AK57" i="151"/>
  <c r="AC45" i="13"/>
  <c r="AF36" i="158"/>
  <c r="AG63" i="147"/>
  <c r="AM59" i="147"/>
  <c r="Q25" i="13"/>
  <c r="AE44" i="151"/>
  <c r="AE21" i="147"/>
  <c r="Q17" i="147"/>
  <c r="AH73" i="10"/>
  <c r="G46" i="13"/>
  <c r="AI13" i="158"/>
  <c r="AQ43" i="158"/>
  <c r="AA38" i="151"/>
  <c r="M18" i="147"/>
  <c r="W20" i="13"/>
  <c r="V43" i="147"/>
  <c r="Q15" i="10"/>
  <c r="V20" i="13"/>
  <c r="N18" i="13"/>
  <c r="AP42" i="158"/>
  <c r="AI57" i="13"/>
  <c r="AD16" i="147"/>
  <c r="Z14" i="158"/>
  <c r="AD52" i="10"/>
  <c r="AD58" i="151"/>
  <c r="AM45" i="151"/>
  <c r="U23" i="10"/>
  <c r="AJ37" i="10"/>
  <c r="R26" i="13"/>
  <c r="AM21" i="151"/>
  <c r="Y38" i="151"/>
  <c r="R45" i="13"/>
  <c r="AK17" i="13"/>
  <c r="H14" i="13"/>
  <c r="AM73" i="10"/>
  <c r="AL17" i="10"/>
  <c r="AL21" i="10"/>
  <c r="Q18" i="13"/>
  <c r="AE53" i="158"/>
  <c r="AG53" i="158"/>
  <c r="M23" i="10"/>
  <c r="AI15" i="158"/>
  <c r="AJ16" i="13"/>
  <c r="N50" i="10"/>
  <c r="AH60" i="147"/>
  <c r="AA67" i="147"/>
  <c r="AI48" i="158"/>
  <c r="AA46" i="13"/>
  <c r="K49" i="10"/>
  <c r="AG49" i="147"/>
  <c r="W21" i="13"/>
  <c r="Z27" i="147"/>
  <c r="Z50" i="147"/>
  <c r="P27" i="151"/>
  <c r="AH19" i="10"/>
  <c r="V63" i="10"/>
  <c r="AO20" i="151"/>
  <c r="P60" i="13"/>
  <c r="H22" i="13"/>
  <c r="T42" i="10"/>
  <c r="N18" i="10"/>
  <c r="U14" i="10"/>
  <c r="AO52" i="151"/>
  <c r="AN14" i="147"/>
  <c r="X78" i="10"/>
  <c r="AI58" i="158"/>
  <c r="H43" i="10"/>
  <c r="AI47" i="158"/>
  <c r="S18" i="147"/>
  <c r="F57" i="13"/>
  <c r="AF34" i="13"/>
  <c r="AL21" i="147"/>
  <c r="X64" i="13"/>
  <c r="AB16" i="158"/>
  <c r="J17" i="147"/>
  <c r="AN59" i="147"/>
  <c r="Z43" i="158"/>
  <c r="AK23" i="10"/>
  <c r="Y27" i="158"/>
  <c r="AF16" i="10"/>
  <c r="H64" i="13"/>
  <c r="X36" i="158"/>
  <c r="AB13" i="151"/>
  <c r="AK60" i="13"/>
  <c r="AG37" i="151"/>
  <c r="Z37" i="13"/>
  <c r="AD53" i="10"/>
  <c r="AN42" i="158"/>
  <c r="K60" i="13"/>
  <c r="W52" i="151"/>
  <c r="AG51" i="10"/>
  <c r="AG69" i="13"/>
  <c r="N14" i="10"/>
  <c r="W51" i="10"/>
  <c r="AA27" i="158"/>
  <c r="AA48" i="151"/>
  <c r="AF14" i="13"/>
  <c r="P38" i="10"/>
  <c r="AD39" i="13"/>
  <c r="AP34" i="151"/>
  <c r="X34" i="147"/>
  <c r="Z46" i="13"/>
  <c r="X49" i="10"/>
  <c r="AA50" i="158"/>
  <c r="AM63" i="10"/>
  <c r="AI26" i="147"/>
  <c r="AI41" i="10"/>
  <c r="AI46" i="147"/>
  <c r="AO50" i="158"/>
  <c r="AE52" i="158"/>
  <c r="AF15" i="147"/>
  <c r="L21" i="10"/>
  <c r="X43" i="158"/>
  <c r="F63" i="13"/>
  <c r="X42" i="147"/>
  <c r="AD53" i="13"/>
  <c r="W31" i="10"/>
  <c r="W68" i="10"/>
  <c r="S53" i="13"/>
  <c r="AE42" i="10"/>
  <c r="S12" i="13"/>
  <c r="W62" i="10"/>
  <c r="AD54" i="13"/>
  <c r="AH46" i="151"/>
  <c r="X58" i="151"/>
  <c r="V21" i="10"/>
  <c r="AG17" i="10"/>
  <c r="AG64" i="10"/>
  <c r="AC47" i="151"/>
  <c r="V17" i="10"/>
  <c r="O42" i="13"/>
  <c r="S51" i="10"/>
  <c r="AJ26" i="13"/>
  <c r="Q77" i="10"/>
  <c r="Z33" i="13"/>
  <c r="AK12" i="13"/>
  <c r="AI73" i="10"/>
  <c r="V68" i="147"/>
  <c r="AC56" i="147"/>
  <c r="AI22" i="10"/>
  <c r="AD34" i="13"/>
  <c r="U40" i="10"/>
  <c r="AG41" i="147"/>
  <c r="M53" i="13"/>
  <c r="AD13" i="158"/>
  <c r="AN50" i="158"/>
  <c r="Y26" i="151"/>
  <c r="AG59" i="147"/>
  <c r="Z32" i="147"/>
  <c r="Y45" i="147"/>
  <c r="AN53" i="158"/>
  <c r="L38" i="10"/>
  <c r="X16" i="13"/>
  <c r="AD26" i="151"/>
  <c r="K37" i="10"/>
  <c r="M37" i="10"/>
  <c r="AM79" i="10"/>
  <c r="AN13" i="158"/>
  <c r="AC49" i="13"/>
  <c r="AI42" i="10"/>
  <c r="N68" i="13"/>
  <c r="AP16" i="158"/>
  <c r="X22" i="158"/>
  <c r="AN59" i="10"/>
  <c r="M73" i="10"/>
  <c r="Z51" i="10"/>
  <c r="L14" i="10"/>
  <c r="AG43" i="10"/>
  <c r="P42" i="13"/>
  <c r="M19" i="13"/>
  <c r="AI36" i="151"/>
  <c r="AO45" i="158"/>
  <c r="Q22" i="13"/>
  <c r="AE15" i="13"/>
  <c r="AP77" i="10"/>
  <c r="AN45" i="147"/>
  <c r="Y38" i="13"/>
  <c r="Y44" i="158"/>
  <c r="AN73" i="10"/>
  <c r="AG13" i="147"/>
  <c r="AD44" i="158"/>
  <c r="Z53" i="147"/>
  <c r="AA37" i="13"/>
  <c r="X17" i="147"/>
  <c r="AC72" i="10"/>
  <c r="AE28" i="158"/>
  <c r="AB23" i="151"/>
  <c r="AG17" i="147"/>
  <c r="V18" i="13"/>
  <c r="Z45" i="13"/>
  <c r="AI54" i="147"/>
  <c r="Y58" i="13"/>
  <c r="AM39" i="10"/>
  <c r="S53" i="10"/>
  <c r="AN34" i="158"/>
  <c r="W19" i="13"/>
  <c r="AI42" i="147"/>
  <c r="AI15" i="151"/>
  <c r="AI49" i="13"/>
  <c r="T27" i="151"/>
  <c r="Z22" i="151"/>
  <c r="AM53" i="151"/>
  <c r="AD25" i="13"/>
  <c r="AO49" i="158"/>
  <c r="G50" i="13"/>
  <c r="AP27" i="158"/>
  <c r="AK16" i="13"/>
  <c r="Y25" i="151"/>
  <c r="AN28" i="158"/>
  <c r="AB39" i="13"/>
  <c r="M41" i="10"/>
  <c r="X51" i="13"/>
  <c r="AO45" i="151"/>
  <c r="X67" i="13"/>
  <c r="AL28" i="10"/>
  <c r="U57" i="10"/>
  <c r="AB52" i="13"/>
  <c r="AH50" i="151"/>
  <c r="AG38" i="13"/>
  <c r="Z38" i="10"/>
  <c r="P40" i="10"/>
  <c r="X13" i="151"/>
  <c r="T41" i="10"/>
  <c r="Y51" i="10"/>
  <c r="AC36" i="147"/>
  <c r="I69" i="10"/>
  <c r="Y21" i="10"/>
  <c r="H39" i="10"/>
  <c r="AN31" i="147"/>
  <c r="Q36" i="10"/>
  <c r="Z36" i="147"/>
  <c r="AO48" i="158"/>
  <c r="AM33" i="13"/>
  <c r="Z52" i="151"/>
  <c r="AE33" i="13"/>
  <c r="N45" i="13"/>
  <c r="AN66" i="10"/>
  <c r="AF37" i="147"/>
  <c r="AD51" i="147"/>
  <c r="M29" i="10"/>
  <c r="AF16" i="13"/>
  <c r="AL57" i="151"/>
  <c r="W77" i="10"/>
  <c r="AP28" i="158"/>
  <c r="AH22" i="158"/>
  <c r="AG53" i="147"/>
  <c r="T49" i="10"/>
  <c r="O27" i="158"/>
  <c r="AK13" i="151"/>
  <c r="AJ71" i="10"/>
  <c r="AL38" i="147"/>
  <c r="I19" i="10"/>
  <c r="AK19" i="10"/>
  <c r="M64" i="13"/>
  <c r="AK38" i="151"/>
  <c r="AC38" i="151"/>
  <c r="U17" i="10"/>
  <c r="AF25" i="151"/>
  <c r="AN64" i="13"/>
  <c r="AG50" i="151"/>
  <c r="AK43" i="10"/>
  <c r="K66" i="10"/>
  <c r="AA69" i="13"/>
  <c r="AA26" i="158"/>
  <c r="AG14" i="147"/>
  <c r="AJ59" i="147"/>
  <c r="L72" i="10"/>
  <c r="O78" i="10"/>
  <c r="N49" i="10"/>
  <c r="AL47" i="151"/>
  <c r="F17" i="13"/>
  <c r="Y68" i="147"/>
  <c r="Y36" i="158"/>
  <c r="W36" i="151"/>
  <c r="X52" i="151"/>
  <c r="X50" i="147"/>
  <c r="Y12" i="13"/>
  <c r="AP19" i="10"/>
  <c r="AM46" i="151"/>
  <c r="Y49" i="158"/>
  <c r="AI37" i="13"/>
  <c r="AE37" i="147"/>
  <c r="AM52" i="147"/>
  <c r="AA17" i="147"/>
  <c r="H65" i="10"/>
  <c r="Q27" i="151"/>
  <c r="AP47" i="151"/>
  <c r="AC37" i="151"/>
  <c r="I78" i="10"/>
  <c r="V30" i="10"/>
  <c r="I71" i="10"/>
  <c r="AO28" i="10"/>
  <c r="S65" i="10"/>
  <c r="AP17" i="10"/>
  <c r="AG52" i="158"/>
  <c r="AJ23" i="158"/>
  <c r="AK16" i="158"/>
  <c r="Y45" i="151"/>
  <c r="AA52" i="147"/>
  <c r="AK22" i="151"/>
  <c r="AG32" i="13"/>
  <c r="AJ17" i="10"/>
  <c r="AG56" i="13"/>
  <c r="Y46" i="13"/>
  <c r="W15" i="10"/>
  <c r="U27" i="13"/>
  <c r="AP18" i="10"/>
  <c r="G27" i="151"/>
  <c r="AD79" i="10"/>
  <c r="P72" i="10"/>
  <c r="AP15" i="151"/>
  <c r="AA64" i="10"/>
  <c r="AH13" i="147"/>
  <c r="U69" i="10"/>
  <c r="AH46" i="13"/>
  <c r="N59" i="10"/>
  <c r="AB69" i="13"/>
  <c r="W13" i="147"/>
  <c r="AE32" i="147"/>
  <c r="AJ22" i="13"/>
  <c r="P51" i="10"/>
  <c r="J12" i="13"/>
  <c r="X36" i="151"/>
  <c r="Y25" i="147"/>
  <c r="R27" i="151"/>
  <c r="AO53" i="151"/>
  <c r="W51" i="13"/>
  <c r="O17" i="10"/>
  <c r="O33" i="13"/>
  <c r="AD28" i="10"/>
  <c r="AD31" i="10"/>
  <c r="Y36" i="147"/>
  <c r="AG18" i="147"/>
  <c r="AM36" i="10"/>
  <c r="AD27" i="147"/>
  <c r="AM58" i="10"/>
  <c r="X50" i="158"/>
  <c r="K15" i="10"/>
  <c r="G44" i="13"/>
  <c r="AE21" i="13"/>
  <c r="AK63" i="13"/>
  <c r="AI69" i="147"/>
  <c r="P23" i="10"/>
  <c r="K64" i="13"/>
  <c r="AJ37" i="158"/>
  <c r="AN37" i="147"/>
  <c r="AF57" i="151"/>
  <c r="V36" i="10"/>
  <c r="W52" i="10"/>
  <c r="Y57" i="158"/>
  <c r="Z26" i="13"/>
  <c r="X15" i="151"/>
  <c r="AM13" i="151"/>
  <c r="AP28" i="10"/>
  <c r="X42" i="10"/>
  <c r="AB63" i="10"/>
  <c r="U58" i="13"/>
  <c r="AF67" i="13"/>
  <c r="AC25" i="151"/>
  <c r="X64" i="147"/>
  <c r="Q68" i="10"/>
  <c r="W28" i="13"/>
  <c r="AE63" i="147"/>
  <c r="AC68" i="10"/>
  <c r="AH22" i="151"/>
  <c r="AO14" i="10"/>
  <c r="AQ54" i="158"/>
  <c r="AF38" i="147"/>
  <c r="AB53" i="13"/>
  <c r="AB48" i="158"/>
  <c r="N12" i="13"/>
  <c r="AL17" i="13"/>
  <c r="AA68" i="147"/>
  <c r="AH59" i="10"/>
  <c r="Z24" i="158"/>
  <c r="AJ55" i="13"/>
  <c r="AE67" i="13"/>
  <c r="AH19" i="13"/>
  <c r="H46" i="13"/>
  <c r="AK42" i="10"/>
  <c r="AH36" i="13"/>
  <c r="I68" i="13"/>
  <c r="V59" i="147"/>
  <c r="Z67" i="147"/>
  <c r="N52" i="13"/>
  <c r="AH26" i="158"/>
  <c r="AM35" i="147"/>
  <c r="V34" i="147"/>
  <c r="AC52" i="158"/>
  <c r="AA38" i="10"/>
  <c r="J24" i="10"/>
  <c r="AM66" i="13"/>
  <c r="AK30" i="13"/>
  <c r="R27" i="13"/>
  <c r="F45" i="149" s="1"/>
  <c r="X66" i="147"/>
  <c r="Q48" i="13"/>
  <c r="AO19" i="151"/>
  <c r="AI48" i="13"/>
  <c r="AB24" i="13"/>
  <c r="AH19" i="151"/>
  <c r="T62" i="13"/>
  <c r="T61" i="13" s="1"/>
  <c r="L48" i="13"/>
  <c r="AI24" i="147"/>
  <c r="AF66" i="13"/>
  <c r="Y24" i="147"/>
  <c r="AK76" i="10"/>
  <c r="V30" i="13"/>
  <c r="Y62" i="147"/>
  <c r="Y61" i="147" s="1"/>
  <c r="I16" i="13"/>
  <c r="C30" i="149" s="1"/>
  <c r="N38" i="13"/>
  <c r="F99" i="149" s="1"/>
  <c r="X43" i="13"/>
  <c r="AD49" i="147"/>
  <c r="AE73" i="10"/>
  <c r="AD33" i="13"/>
  <c r="AG15" i="158"/>
  <c r="W73" i="10"/>
  <c r="AG25" i="158"/>
  <c r="I33" i="13"/>
  <c r="F58" i="13"/>
  <c r="AA52" i="151"/>
  <c r="AN20" i="158"/>
  <c r="Y17" i="147"/>
  <c r="AL48" i="151"/>
  <c r="AC63" i="13"/>
  <c r="AE35" i="13"/>
  <c r="X59" i="147"/>
  <c r="AF35" i="151"/>
  <c r="AM23" i="151"/>
  <c r="K38" i="10"/>
  <c r="AH47" i="151"/>
  <c r="X50" i="151"/>
  <c r="L59" i="10"/>
  <c r="X15" i="158"/>
  <c r="AJ58" i="147"/>
  <c r="AF24" i="10"/>
  <c r="Y57" i="13"/>
  <c r="AI16" i="151"/>
  <c r="AM23" i="10"/>
  <c r="AL28" i="151"/>
  <c r="Z21" i="151"/>
  <c r="I42" i="13"/>
  <c r="AC47" i="158"/>
  <c r="AM28" i="151"/>
  <c r="AP21" i="151"/>
  <c r="K60" i="10"/>
  <c r="N14" i="13"/>
  <c r="AP20" i="158"/>
  <c r="X27" i="158"/>
  <c r="O53" i="13"/>
  <c r="AA22" i="158"/>
  <c r="Z36" i="158"/>
  <c r="AK48" i="158"/>
  <c r="AI51" i="158"/>
  <c r="AD68" i="147"/>
  <c r="Z50" i="151"/>
  <c r="AF22" i="147"/>
  <c r="AE22" i="158"/>
  <c r="AM50" i="158"/>
  <c r="AF77" i="10"/>
  <c r="AN47" i="158"/>
  <c r="K14" i="13"/>
  <c r="AF20" i="147"/>
  <c r="AM34" i="158"/>
  <c r="Z41" i="147"/>
  <c r="AP23" i="151"/>
  <c r="Y45" i="158"/>
  <c r="AI43" i="13"/>
  <c r="Q53" i="10"/>
  <c r="AK55" i="13"/>
  <c r="AC24" i="10"/>
  <c r="Y46" i="158"/>
  <c r="Q62" i="10"/>
  <c r="AH26" i="13"/>
  <c r="H18" i="10"/>
  <c r="AM22" i="147"/>
  <c r="Y64" i="10"/>
  <c r="K16" i="10"/>
  <c r="AE64" i="13"/>
  <c r="AK52" i="151"/>
  <c r="AL33" i="147"/>
  <c r="T40" i="10"/>
  <c r="W17" i="13"/>
  <c r="X54" i="13"/>
  <c r="Y42" i="10"/>
  <c r="AC33" i="13"/>
  <c r="AJ57" i="151"/>
  <c r="R44" i="13"/>
  <c r="V46" i="13"/>
  <c r="AE50" i="158"/>
  <c r="U17" i="13"/>
  <c r="AJ26" i="147"/>
  <c r="AD14" i="151"/>
  <c r="AG14" i="10"/>
  <c r="W79" i="10"/>
  <c r="R67" i="13"/>
  <c r="AF27" i="147"/>
  <c r="AI46" i="13"/>
  <c r="AH53" i="147"/>
  <c r="AJ19" i="147"/>
  <c r="O15" i="10"/>
  <c r="W78" i="10"/>
  <c r="AC56" i="13"/>
  <c r="AD37" i="13"/>
  <c r="K36" i="10"/>
  <c r="I50" i="10"/>
  <c r="AH35" i="10"/>
  <c r="U67" i="13"/>
  <c r="I17" i="147"/>
  <c r="L30" i="10"/>
  <c r="AE36" i="151"/>
  <c r="J62" i="10"/>
  <c r="AD37" i="151"/>
  <c r="AG14" i="13"/>
  <c r="AC50" i="10"/>
  <c r="AJ35" i="10"/>
  <c r="AN57" i="151"/>
  <c r="AI43" i="10"/>
  <c r="AD41" i="10"/>
  <c r="AA16" i="158"/>
  <c r="AH52" i="13"/>
  <c r="L64" i="10"/>
  <c r="X33" i="147"/>
  <c r="AP56" i="158"/>
  <c r="AC26" i="151"/>
  <c r="AE40" i="10"/>
  <c r="AF24" i="158"/>
  <c r="AN45" i="151"/>
  <c r="X26" i="158"/>
  <c r="AM65" i="10"/>
  <c r="AO50" i="151"/>
  <c r="AN68" i="10"/>
  <c r="AM78" i="10"/>
  <c r="Y54" i="13"/>
  <c r="AC34" i="158"/>
  <c r="Z65" i="10"/>
  <c r="J59" i="13"/>
  <c r="AM69" i="13"/>
  <c r="AB54" i="13"/>
  <c r="L20" i="13"/>
  <c r="AG21" i="151"/>
  <c r="AL15" i="147"/>
  <c r="AH52" i="10"/>
  <c r="AI49" i="151"/>
  <c r="AA25" i="147"/>
  <c r="AO23" i="151"/>
  <c r="T72" i="10"/>
  <c r="AB26" i="147"/>
  <c r="AK14" i="151"/>
  <c r="AL36" i="151"/>
  <c r="Y48" i="158"/>
  <c r="T71" i="10"/>
  <c r="T22" i="13"/>
  <c r="AC53" i="10"/>
  <c r="AE43" i="13"/>
  <c r="M20" i="13"/>
  <c r="AB13" i="158"/>
  <c r="K17" i="10"/>
  <c r="J58" i="13"/>
  <c r="Q17" i="10"/>
  <c r="U71" i="10"/>
  <c r="AL16" i="151"/>
  <c r="AP48" i="151"/>
  <c r="AF32" i="147"/>
  <c r="AI20" i="158"/>
  <c r="AL33" i="13"/>
  <c r="Y14" i="147"/>
  <c r="AN29" i="10"/>
  <c r="AC46" i="151"/>
  <c r="AA21" i="158"/>
  <c r="U27" i="158"/>
  <c r="AF68" i="10"/>
  <c r="AL62" i="147"/>
  <c r="AM49" i="147"/>
  <c r="AN28" i="13"/>
  <c r="AC38" i="10"/>
  <c r="O14" i="10"/>
  <c r="AP38" i="10"/>
  <c r="K57" i="13"/>
  <c r="U69" i="13"/>
  <c r="R22" i="10"/>
  <c r="AK18" i="13"/>
  <c r="N25" i="13"/>
  <c r="Y14" i="10"/>
  <c r="N17" i="147"/>
  <c r="AL20" i="13"/>
  <c r="AI46" i="151"/>
  <c r="AB32" i="147"/>
  <c r="O57" i="13"/>
  <c r="Z12" i="147"/>
  <c r="T69" i="13"/>
  <c r="V72" i="10"/>
  <c r="Y41" i="147"/>
  <c r="Y15" i="13"/>
  <c r="AC57" i="158"/>
  <c r="V50" i="147"/>
  <c r="R39" i="13"/>
  <c r="Y15" i="10"/>
  <c r="F46" i="13"/>
  <c r="T73" i="10"/>
  <c r="Y51" i="158"/>
  <c r="O50" i="13"/>
  <c r="AN61" i="147"/>
  <c r="Q19" i="13"/>
  <c r="AJ16" i="147"/>
  <c r="J43" i="10"/>
  <c r="K55" i="13"/>
  <c r="AK50" i="158"/>
  <c r="AE35" i="10"/>
  <c r="AD61" i="10"/>
  <c r="AE57" i="158"/>
  <c r="AF12" i="147"/>
  <c r="AC38" i="158"/>
  <c r="AK16" i="147"/>
  <c r="AN49" i="10"/>
  <c r="AN46" i="10" s="1"/>
  <c r="AN44" i="10" s="1"/>
  <c r="AN33" i="13"/>
  <c r="T29" i="10"/>
  <c r="AH22" i="147"/>
  <c r="AB37" i="158"/>
  <c r="AI16" i="147"/>
  <c r="L59" i="13"/>
  <c r="AA59" i="13"/>
  <c r="AA40" i="10"/>
  <c r="K43" i="13"/>
  <c r="AH36" i="147"/>
  <c r="AC35" i="151"/>
  <c r="AI31" i="147"/>
  <c r="AJ33" i="13"/>
  <c r="V26" i="147"/>
  <c r="Z22" i="10"/>
  <c r="Z50" i="158"/>
  <c r="AK21" i="147"/>
  <c r="AD69" i="13"/>
  <c r="X38" i="10"/>
  <c r="M36" i="13"/>
  <c r="S23" i="10"/>
  <c r="AM58" i="13"/>
  <c r="AF21" i="158"/>
  <c r="N73" i="10"/>
  <c r="L24" i="10"/>
  <c r="K30" i="10"/>
  <c r="R71" i="10"/>
  <c r="AG22" i="13"/>
  <c r="AJ63" i="147"/>
  <c r="AF21" i="10"/>
  <c r="T77" i="10"/>
  <c r="AP12" i="158"/>
  <c r="AN41" i="151"/>
  <c r="AO33" i="158"/>
  <c r="AO31" i="158" s="1"/>
  <c r="AL56" i="158"/>
  <c r="AL54" i="158" s="1"/>
  <c r="J34" i="13"/>
  <c r="C81" i="149" s="1"/>
  <c r="H51" i="13"/>
  <c r="L69" i="149" s="1"/>
  <c r="AA76" i="10"/>
  <c r="AA74" i="10" s="1"/>
  <c r="Y56" i="151"/>
  <c r="Y54" i="151" s="1"/>
  <c r="AN48" i="13"/>
  <c r="AC66" i="13"/>
  <c r="AC65" i="13" s="1"/>
  <c r="AF24" i="147"/>
  <c r="AA19" i="151"/>
  <c r="AF44" i="13"/>
  <c r="AF40" i="13" s="1"/>
  <c r="O56" i="10"/>
  <c r="AE34" i="10"/>
  <c r="AH24" i="13"/>
  <c r="H56" i="13"/>
  <c r="T57" i="149" s="1"/>
  <c r="L66" i="13"/>
  <c r="Z76" i="10"/>
  <c r="Z74" i="10" s="1"/>
  <c r="T56" i="13"/>
  <c r="W61" i="149" s="1"/>
  <c r="T31" i="13"/>
  <c r="W49" i="149" s="1"/>
  <c r="AN44" i="147"/>
  <c r="I56" i="13"/>
  <c r="T58" i="149" s="1"/>
  <c r="R16" i="13"/>
  <c r="F31" i="149" s="1"/>
  <c r="P62" i="13"/>
  <c r="P61" i="13" s="1"/>
  <c r="V56" i="10"/>
  <c r="N16" i="13"/>
  <c r="F27" i="149" s="1"/>
  <c r="S21" i="13"/>
  <c r="O22" i="149" s="1"/>
  <c r="U28" i="147"/>
  <c r="AJ66" i="13"/>
  <c r="P28" i="13"/>
  <c r="F55" i="149" s="1"/>
  <c r="V20" i="147"/>
  <c r="AH66" i="147"/>
  <c r="G62" i="13"/>
  <c r="K31" i="13"/>
  <c r="T48" i="149" s="1"/>
  <c r="Q54" i="13"/>
  <c r="O58" i="149" s="1"/>
  <c r="K51" i="13"/>
  <c r="L72" i="149" s="1"/>
  <c r="W12" i="151"/>
  <c r="U79" i="10"/>
  <c r="M17" i="147"/>
  <c r="Z37" i="10"/>
  <c r="AO40" i="10"/>
  <c r="P43" i="10"/>
  <c r="T17" i="147"/>
  <c r="AC27" i="151"/>
  <c r="AL37" i="10"/>
  <c r="AJ68" i="13"/>
  <c r="AF57" i="158"/>
  <c r="AB21" i="147"/>
  <c r="G58" i="13"/>
  <c r="V54" i="13"/>
  <c r="AQ44" i="158"/>
  <c r="L69" i="10"/>
  <c r="U36" i="10"/>
  <c r="AE54" i="13"/>
  <c r="AK62" i="13"/>
  <c r="X68" i="13"/>
  <c r="AC44" i="151"/>
  <c r="AK19" i="13"/>
  <c r="X21" i="10"/>
  <c r="AA52" i="158"/>
  <c r="AE31" i="147"/>
  <c r="AB41" i="10"/>
  <c r="AM44" i="158"/>
  <c r="AM15" i="10"/>
  <c r="I18" i="10"/>
  <c r="S31" i="10"/>
  <c r="AI22" i="151"/>
  <c r="AF25" i="13"/>
  <c r="Q38" i="10"/>
  <c r="W67" i="10"/>
  <c r="W35" i="151"/>
  <c r="AE41" i="13"/>
  <c r="X60" i="147"/>
  <c r="K78" i="10"/>
  <c r="AD26" i="158"/>
  <c r="AA17" i="13"/>
  <c r="AD43" i="158"/>
  <c r="Y22" i="158"/>
  <c r="AJ45" i="13"/>
  <c r="AF78" i="10"/>
  <c r="P43" i="13"/>
  <c r="Y32" i="13"/>
  <c r="AE77" i="10"/>
  <c r="T16" i="147"/>
  <c r="W27" i="151"/>
  <c r="AH16" i="147"/>
  <c r="AE50" i="10"/>
  <c r="AL37" i="151"/>
  <c r="AJ49" i="158"/>
  <c r="J30" i="10"/>
  <c r="AI23" i="158"/>
  <c r="Y50" i="13"/>
  <c r="AG36" i="147"/>
  <c r="N29" i="10"/>
  <c r="L66" i="10"/>
  <c r="AG44" i="158"/>
  <c r="AK49" i="10"/>
  <c r="AB22" i="13"/>
  <c r="AC59" i="147"/>
  <c r="R57" i="13"/>
  <c r="N26" i="13"/>
  <c r="J59" i="10"/>
  <c r="AF52" i="151"/>
  <c r="AD65" i="10"/>
  <c r="W58" i="151"/>
  <c r="H44" i="13"/>
  <c r="AP54" i="151"/>
  <c r="AF36" i="151"/>
  <c r="O30" i="10"/>
  <c r="X16" i="158"/>
  <c r="AN49" i="147"/>
  <c r="AH57" i="10"/>
  <c r="AC49" i="147"/>
  <c r="Z21" i="147"/>
  <c r="AK13" i="147"/>
  <c r="M79" i="10"/>
  <c r="O22" i="13"/>
  <c r="R21" i="10"/>
  <c r="AI30" i="10"/>
  <c r="M63" i="10"/>
  <c r="Y33" i="13"/>
  <c r="AL72" i="10"/>
  <c r="P30" i="10"/>
  <c r="W23" i="151"/>
  <c r="I36" i="10"/>
  <c r="AG28" i="151"/>
  <c r="AM27" i="147"/>
  <c r="N65" i="10"/>
  <c r="J64" i="13"/>
  <c r="AD52" i="13"/>
  <c r="J36" i="10"/>
  <c r="V67" i="10"/>
  <c r="AG51" i="147"/>
  <c r="AB46" i="158"/>
  <c r="AH48" i="151"/>
  <c r="AM28" i="10"/>
  <c r="AM36" i="147"/>
  <c r="AK43" i="147"/>
  <c r="AI16" i="13"/>
  <c r="I58" i="10"/>
  <c r="AA63" i="13"/>
  <c r="Y39" i="13"/>
  <c r="AF60" i="13"/>
  <c r="AL52" i="10"/>
  <c r="T61" i="10"/>
  <c r="AE43" i="147"/>
  <c r="P55" i="13"/>
  <c r="AL62" i="13"/>
  <c r="Y20" i="151"/>
  <c r="H17" i="10"/>
  <c r="F18" i="147"/>
  <c r="AE46" i="13"/>
  <c r="AE68" i="147"/>
  <c r="AG73" i="10"/>
  <c r="AI35" i="158"/>
  <c r="AG34" i="158"/>
  <c r="AH64" i="10"/>
  <c r="AH24" i="158"/>
  <c r="AN53" i="147"/>
  <c r="AO71" i="10"/>
  <c r="R42" i="10"/>
  <c r="AM42" i="10"/>
  <c r="H52" i="13"/>
  <c r="AI56" i="147"/>
  <c r="AI19" i="13"/>
  <c r="O69" i="10"/>
  <c r="AA34" i="158"/>
  <c r="Z15" i="10"/>
  <c r="X46" i="151"/>
  <c r="AF60" i="147"/>
  <c r="AN64" i="10"/>
  <c r="AJ51" i="158"/>
  <c r="H69" i="13"/>
  <c r="AP51" i="10"/>
  <c r="W38" i="151"/>
  <c r="AM26" i="147"/>
  <c r="AH28" i="147"/>
  <c r="Q31" i="10"/>
  <c r="AP52" i="151"/>
  <c r="Z23" i="151"/>
  <c r="AN64" i="147"/>
  <c r="S22" i="13"/>
  <c r="V14" i="13"/>
  <c r="AK67" i="10"/>
  <c r="AH43" i="10"/>
  <c r="AE50" i="13"/>
  <c r="AC36" i="158"/>
  <c r="W60" i="13"/>
  <c r="AK36" i="10"/>
  <c r="I61" i="10"/>
  <c r="T39" i="13"/>
  <c r="L18" i="13"/>
  <c r="AD16" i="13"/>
  <c r="AA72" i="10"/>
  <c r="AO63" i="10"/>
  <c r="U57" i="13"/>
  <c r="AJ73" i="10"/>
  <c r="Y60" i="147"/>
  <c r="O18" i="10"/>
  <c r="AF14" i="147"/>
  <c r="AB43" i="147"/>
  <c r="AF37" i="158"/>
  <c r="K13" i="13"/>
  <c r="AJ17" i="147"/>
  <c r="AA22" i="147"/>
  <c r="AH42" i="13"/>
  <c r="AI62" i="10"/>
  <c r="AH20" i="147"/>
  <c r="Z69" i="13"/>
  <c r="AA27" i="13"/>
  <c r="AG63" i="13"/>
  <c r="W24" i="10"/>
  <c r="AG34" i="13"/>
  <c r="AL36" i="10"/>
  <c r="AM43" i="151"/>
  <c r="L67" i="10"/>
  <c r="Q35" i="13"/>
  <c r="AN52" i="147"/>
  <c r="AF18" i="10"/>
  <c r="AN24" i="151"/>
  <c r="AD22" i="151"/>
  <c r="AP54" i="158"/>
  <c r="AJ36" i="147"/>
  <c r="W17" i="10"/>
  <c r="W34" i="151"/>
  <c r="AO66" i="10"/>
  <c r="Y17" i="10"/>
  <c r="AN15" i="10"/>
  <c r="N66" i="10"/>
  <c r="AM49" i="158"/>
  <c r="AN13" i="13"/>
  <c r="H59" i="10"/>
  <c r="AE34" i="151"/>
  <c r="AE53" i="151"/>
  <c r="AJ19" i="13"/>
  <c r="F38" i="147"/>
  <c r="M49" i="13"/>
  <c r="O49" i="13"/>
  <c r="AC17" i="13"/>
  <c r="AC51" i="158"/>
  <c r="S57" i="10"/>
  <c r="AA16" i="147"/>
  <c r="AB49" i="10"/>
  <c r="U16" i="147"/>
  <c r="AN63" i="10"/>
  <c r="AO52" i="10"/>
  <c r="AK58" i="151"/>
  <c r="M44" i="13"/>
  <c r="U53" i="10"/>
  <c r="AB21" i="151"/>
  <c r="AH15" i="158"/>
  <c r="X28" i="151"/>
  <c r="AM12" i="13"/>
  <c r="AB22" i="158"/>
  <c r="AL76" i="10"/>
  <c r="G27" i="13"/>
  <c r="C42" i="149" s="1"/>
  <c r="U63" i="147"/>
  <c r="I15" i="13"/>
  <c r="L7" i="149" s="1"/>
  <c r="K38" i="13"/>
  <c r="C104" i="149" s="1"/>
  <c r="M34" i="13"/>
  <c r="F76" i="149" s="1"/>
  <c r="Z24" i="13"/>
  <c r="Y30" i="13"/>
  <c r="AD30" i="147"/>
  <c r="AL41" i="158"/>
  <c r="I51" i="13"/>
  <c r="L70" i="149" s="1"/>
  <c r="Z27" i="10"/>
  <c r="K27" i="13"/>
  <c r="C46" i="149" s="1"/>
  <c r="M13" i="10"/>
  <c r="M11" i="10" s="1"/>
  <c r="Z44" i="13"/>
  <c r="AI48" i="147"/>
  <c r="AA24" i="147"/>
  <c r="AG19" i="158"/>
  <c r="O62" i="13"/>
  <c r="O61" i="13" s="1"/>
  <c r="AJ24" i="147"/>
  <c r="G48" i="13"/>
  <c r="U58" i="147"/>
  <c r="AI76" i="10"/>
  <c r="AI74" i="10" s="1"/>
  <c r="AI41" i="158"/>
  <c r="W62" i="147"/>
  <c r="W61" i="147" s="1"/>
  <c r="Z17" i="10"/>
  <c r="AK64" i="10"/>
  <c r="AN26" i="13"/>
  <c r="AC46" i="158"/>
  <c r="AD25" i="158"/>
  <c r="Z53" i="158"/>
  <c r="M50" i="13"/>
  <c r="AI71" i="10"/>
  <c r="AD52" i="147"/>
  <c r="Y46" i="147"/>
  <c r="T68" i="10"/>
  <c r="O64" i="10"/>
  <c r="AG27" i="147"/>
  <c r="AK21" i="151"/>
  <c r="AF60" i="10"/>
  <c r="AF39" i="13"/>
  <c r="AG37" i="158"/>
  <c r="AL44" i="158"/>
  <c r="AD20" i="151"/>
  <c r="F55" i="13"/>
  <c r="AL52" i="151"/>
  <c r="N13" i="13"/>
  <c r="L14" i="13"/>
  <c r="AA36" i="151"/>
  <c r="AM46" i="147"/>
  <c r="AB42" i="151"/>
  <c r="T17" i="13"/>
  <c r="AF72" i="10"/>
  <c r="U30" i="10"/>
  <c r="AH36" i="10"/>
  <c r="Y51" i="147"/>
  <c r="I64" i="10"/>
  <c r="AH59" i="13"/>
  <c r="H68" i="13"/>
  <c r="AD37" i="147"/>
  <c r="AL14" i="147"/>
  <c r="AO44" i="151"/>
  <c r="AG15" i="10"/>
  <c r="Y36" i="151"/>
  <c r="AE35" i="147"/>
  <c r="X46" i="158"/>
  <c r="AA59" i="147"/>
  <c r="AJ53" i="158"/>
  <c r="AM13" i="147"/>
  <c r="AE42" i="13"/>
  <c r="AC21" i="151"/>
  <c r="AG32" i="147"/>
  <c r="Y24" i="158"/>
  <c r="T25" i="13"/>
  <c r="AH14" i="151"/>
  <c r="AK28" i="147"/>
  <c r="M31" i="10"/>
  <c r="AJ48" i="158"/>
  <c r="AA59" i="10"/>
  <c r="AH56" i="147"/>
  <c r="AK15" i="13"/>
  <c r="AG43" i="13"/>
  <c r="AA42" i="10"/>
  <c r="Z28" i="158"/>
  <c r="AD28" i="158"/>
  <c r="X50" i="10"/>
  <c r="J50" i="13"/>
  <c r="AB14" i="158"/>
  <c r="AJ18" i="10"/>
  <c r="AO54" i="158"/>
  <c r="K62" i="10"/>
  <c r="AP43" i="158"/>
  <c r="Z45" i="151"/>
  <c r="AF65" i="10"/>
  <c r="AA41" i="147"/>
  <c r="W67" i="13"/>
  <c r="Y37" i="147"/>
  <c r="AD31" i="13"/>
  <c r="X50" i="13"/>
  <c r="V14" i="10"/>
  <c r="AN69" i="13"/>
  <c r="AM26" i="13"/>
  <c r="AD17" i="10"/>
  <c r="AB25" i="147"/>
  <c r="Z39" i="13"/>
  <c r="AN52" i="158"/>
  <c r="AB52" i="10"/>
  <c r="AM19" i="13"/>
  <c r="Q55" i="13"/>
  <c r="AI19" i="10"/>
  <c r="W18" i="147"/>
  <c r="AH60" i="10"/>
  <c r="AB15" i="151"/>
  <c r="Z36" i="13"/>
  <c r="AI43" i="151"/>
  <c r="AJ14" i="147"/>
  <c r="AG49" i="10"/>
  <c r="AA36" i="147"/>
  <c r="M43" i="13"/>
  <c r="AF58" i="147"/>
  <c r="AC35" i="158"/>
  <c r="I24" i="10"/>
  <c r="X34" i="151"/>
  <c r="S49" i="10"/>
  <c r="U42" i="10"/>
  <c r="V28" i="10"/>
  <c r="AG38" i="147"/>
  <c r="AJ51" i="10"/>
  <c r="Y24" i="151"/>
  <c r="AM19" i="10"/>
  <c r="L18" i="147"/>
  <c r="AM18" i="13"/>
  <c r="AI20" i="147"/>
  <c r="AB53" i="147"/>
  <c r="AD57" i="147"/>
  <c r="AE42" i="147"/>
  <c r="AI60" i="10"/>
  <c r="M35" i="13"/>
  <c r="AB55" i="13"/>
  <c r="AI13" i="151"/>
  <c r="AE48" i="151"/>
  <c r="AA52" i="13"/>
  <c r="AJ13" i="147"/>
  <c r="AB14" i="151"/>
  <c r="N22" i="13"/>
  <c r="AC13" i="151"/>
  <c r="AM12" i="147"/>
  <c r="AA47" i="151"/>
  <c r="AF14" i="151"/>
  <c r="X36" i="147"/>
  <c r="S33" i="13"/>
  <c r="AA34" i="147"/>
  <c r="V49" i="147"/>
  <c r="Y21" i="158"/>
  <c r="O20" i="13"/>
  <c r="AG67" i="10"/>
  <c r="L58" i="10"/>
  <c r="AC71" i="10"/>
  <c r="AH49" i="151"/>
  <c r="AG69" i="10"/>
  <c r="M69" i="10"/>
  <c r="AH43" i="158"/>
  <c r="AG49" i="158"/>
  <c r="Y51" i="151"/>
  <c r="I50" i="13"/>
  <c r="Z50" i="13"/>
  <c r="AI32" i="147"/>
  <c r="AE78" i="10"/>
  <c r="AL13" i="158"/>
  <c r="AJ51" i="13"/>
  <c r="Y42" i="158"/>
  <c r="P36" i="13"/>
  <c r="Q59" i="13"/>
  <c r="X22" i="10"/>
  <c r="Q45" i="13"/>
  <c r="Y53" i="10"/>
  <c r="AO53" i="158"/>
  <c r="P15" i="10"/>
  <c r="AM57" i="151"/>
  <c r="H68" i="10"/>
  <c r="R53" i="10"/>
  <c r="AL50" i="158"/>
  <c r="AB55" i="147"/>
  <c r="L78" i="10"/>
  <c r="AB47" i="158"/>
  <c r="U52" i="10"/>
  <c r="AG53" i="151"/>
  <c r="AF41" i="10"/>
  <c r="AM25" i="147"/>
  <c r="AK46" i="13"/>
  <c r="H30" i="10"/>
  <c r="AP22" i="151"/>
  <c r="X15" i="13"/>
  <c r="O18" i="13"/>
  <c r="Q58" i="10"/>
  <c r="AC39" i="147"/>
  <c r="I58" i="13"/>
  <c r="AI67" i="10"/>
  <c r="AE13" i="151"/>
  <c r="J79" i="10"/>
  <c r="X31" i="13"/>
  <c r="AE15" i="10"/>
  <c r="H37" i="10"/>
  <c r="AK16" i="151"/>
  <c r="X51" i="147"/>
  <c r="H20" i="13"/>
  <c r="X15" i="10"/>
  <c r="AO37" i="151"/>
  <c r="W41" i="10"/>
  <c r="X35" i="10"/>
  <c r="N17" i="13"/>
  <c r="M71" i="10"/>
  <c r="AJ36" i="13"/>
  <c r="M61" i="10"/>
  <c r="AG24" i="158"/>
  <c r="N46" i="13"/>
  <c r="AD15" i="10"/>
  <c r="U28" i="13"/>
  <c r="R58" i="13"/>
  <c r="N36" i="10"/>
  <c r="AJ69" i="13"/>
  <c r="J31" i="10"/>
  <c r="AI20" i="151"/>
  <c r="N33" i="13"/>
  <c r="U18" i="13"/>
  <c r="Z31" i="147"/>
  <c r="AM16" i="10"/>
  <c r="AF27" i="151"/>
  <c r="AD19" i="10"/>
  <c r="H43" i="13"/>
  <c r="Y25" i="158"/>
  <c r="AP49" i="158"/>
  <c r="AO27" i="158"/>
  <c r="AI50" i="13"/>
  <c r="N64" i="13"/>
  <c r="W26" i="13"/>
  <c r="N21" i="10"/>
  <c r="AF22" i="158"/>
  <c r="N44" i="13"/>
  <c r="R37" i="13"/>
  <c r="F92" i="149" s="1"/>
  <c r="AN34" i="10"/>
  <c r="Q34" i="10"/>
  <c r="AA41" i="151"/>
  <c r="AE33" i="151"/>
  <c r="X56" i="10"/>
  <c r="AP19" i="158"/>
  <c r="AL19" i="151"/>
  <c r="O28" i="13"/>
  <c r="F54" i="149" s="1"/>
  <c r="F34" i="13"/>
  <c r="C77" i="149" s="1"/>
  <c r="S34" i="10"/>
  <c r="S56" i="10"/>
  <c r="U67" i="147"/>
  <c r="AK56" i="10"/>
  <c r="AB41" i="151"/>
  <c r="H27" i="13"/>
  <c r="C43" i="149" s="1"/>
  <c r="W30" i="13"/>
  <c r="N27" i="10"/>
  <c r="G41" i="13"/>
  <c r="AH56" i="10"/>
  <c r="J38" i="13"/>
  <c r="C103" i="149" s="1"/>
  <c r="Y34" i="10"/>
  <c r="S37" i="13"/>
  <c r="F93" i="149" s="1"/>
  <c r="AF48" i="13"/>
  <c r="AD19" i="151"/>
  <c r="F62" i="13"/>
  <c r="AP76" i="10"/>
  <c r="I28" i="13"/>
  <c r="C56" i="149" s="1"/>
  <c r="U69" i="147"/>
  <c r="X44" i="147"/>
  <c r="X40" i="147" s="1"/>
  <c r="O31" i="13"/>
  <c r="W44" i="149" s="1"/>
  <c r="AK44" i="13"/>
  <c r="AF62" i="147"/>
  <c r="AF61" i="147" s="1"/>
  <c r="AE62" i="147"/>
  <c r="AE61" i="147" s="1"/>
  <c r="P32" i="13"/>
  <c r="F67" i="149" s="1"/>
  <c r="W19" i="151"/>
  <c r="AI24" i="13"/>
  <c r="Z19" i="158"/>
  <c r="W56" i="10"/>
  <c r="R32" i="13"/>
  <c r="F69" i="149" s="1"/>
  <c r="AA48" i="147"/>
  <c r="AE56" i="158"/>
  <c r="I32" i="13"/>
  <c r="C68" i="149" s="1"/>
  <c r="G31" i="13"/>
  <c r="T44" i="149" s="1"/>
  <c r="T21" i="13"/>
  <c r="O23" i="149" s="1"/>
  <c r="V66" i="13"/>
  <c r="V65" i="13" s="1"/>
  <c r="P54" i="13"/>
  <c r="O57" i="149" s="1"/>
  <c r="K21" i="13"/>
  <c r="L22" i="149" s="1"/>
  <c r="Z19" i="151"/>
  <c r="AK11" i="13"/>
  <c r="AI56" i="158"/>
  <c r="F17" i="147"/>
  <c r="U31" i="147"/>
  <c r="AC76" i="10"/>
  <c r="G38" i="13"/>
  <c r="C100" i="149" s="1"/>
  <c r="AN19" i="151"/>
  <c r="U39" i="147"/>
  <c r="N26" i="158"/>
  <c r="N17" i="158" s="1"/>
  <c r="N10" i="158" s="1"/>
  <c r="K66" i="13"/>
  <c r="K65" i="13" s="1"/>
  <c r="R28" i="13"/>
  <c r="F57" i="149" s="1"/>
  <c r="H27" i="10"/>
  <c r="AD24" i="13"/>
  <c r="M27" i="13"/>
  <c r="F40" i="149" s="1"/>
  <c r="U56" i="10"/>
  <c r="F28" i="13"/>
  <c r="C53" i="149" s="1"/>
  <c r="AJ56" i="151"/>
  <c r="W66" i="13"/>
  <c r="Z30" i="13"/>
  <c r="S38" i="13"/>
  <c r="F104" i="149" s="1"/>
  <c r="N51" i="13"/>
  <c r="O67" i="149" s="1"/>
  <c r="Y56" i="10"/>
  <c r="P38" i="13"/>
  <c r="F101" i="149" s="1"/>
  <c r="P21" i="13"/>
  <c r="O19" i="149" s="1"/>
  <c r="AD56" i="10"/>
  <c r="H31" i="13"/>
  <c r="T45" i="149" s="1"/>
  <c r="AE76" i="10"/>
  <c r="X24" i="13"/>
  <c r="AP27" i="10"/>
  <c r="AP19" i="151"/>
  <c r="I21" i="13"/>
  <c r="L20" i="149" s="1"/>
  <c r="V27" i="10"/>
  <c r="M28" i="13"/>
  <c r="F52" i="149" s="1"/>
  <c r="Q31" i="13"/>
  <c r="W46" i="149" s="1"/>
  <c r="AG12" i="158"/>
  <c r="AI34" i="10"/>
  <c r="AG30" i="13"/>
  <c r="AK34" i="10"/>
  <c r="Y33" i="158"/>
  <c r="AK12" i="151"/>
  <c r="V48" i="13"/>
  <c r="AH41" i="151"/>
  <c r="X12" i="158"/>
  <c r="AB66" i="147"/>
  <c r="AM13" i="10"/>
  <c r="AM11" i="10" s="1"/>
  <c r="G77" i="10"/>
  <c r="AG41" i="158"/>
  <c r="G69" i="10"/>
  <c r="AQ41" i="158"/>
  <c r="F41" i="13"/>
  <c r="P48" i="13"/>
  <c r="U33" i="147"/>
  <c r="AM24" i="13"/>
  <c r="V34" i="10"/>
  <c r="U64" i="147"/>
  <c r="I48" i="13"/>
  <c r="U57" i="147"/>
  <c r="AA56" i="158"/>
  <c r="AA54" i="158" s="1"/>
  <c r="G42" i="10"/>
  <c r="E18" i="13"/>
  <c r="AB33" i="158"/>
  <c r="AK27" i="10"/>
  <c r="AB56" i="10"/>
  <c r="G16" i="13"/>
  <c r="C28" i="149" s="1"/>
  <c r="AM76" i="10"/>
  <c r="F31" i="13"/>
  <c r="T43" i="149" s="1"/>
  <c r="AO41" i="151"/>
  <c r="AB48" i="147"/>
  <c r="H37" i="13"/>
  <c r="C90" i="149" s="1"/>
  <c r="G23" i="10"/>
  <c r="R48" i="13"/>
  <c r="AN24" i="147"/>
  <c r="G62" i="10"/>
  <c r="W76" i="10"/>
  <c r="AJ76" i="10"/>
  <c r="AP33" i="151"/>
  <c r="U26" i="158"/>
  <c r="U48" i="13"/>
  <c r="T32" i="13"/>
  <c r="F71" i="149" s="1"/>
  <c r="Q16" i="147"/>
  <c r="Q9" i="147" s="1"/>
  <c r="AI12" i="158"/>
  <c r="J54" i="13"/>
  <c r="L59" i="149" s="1"/>
  <c r="AN13" i="10"/>
  <c r="AO76" i="10"/>
  <c r="AO74" i="10" s="1"/>
  <c r="L56" i="10"/>
  <c r="U35" i="147"/>
  <c r="AH41" i="158"/>
  <c r="AF76" i="10"/>
  <c r="U68" i="147"/>
  <c r="AC30" i="13"/>
  <c r="AO41" i="158"/>
  <c r="AL24" i="13"/>
  <c r="AA66" i="147"/>
  <c r="O51" i="13"/>
  <c r="O68" i="149" s="1"/>
  <c r="AL44" i="147"/>
  <c r="O37" i="147"/>
  <c r="O29" i="147" s="1"/>
  <c r="O23" i="147" s="1"/>
  <c r="AC30" i="147"/>
  <c r="AI19" i="158"/>
  <c r="AJ66" i="147"/>
  <c r="O37" i="13"/>
  <c r="F89" i="149" s="1"/>
  <c r="AI30" i="13"/>
  <c r="Y41" i="151"/>
  <c r="AQ12" i="158"/>
  <c r="R51" i="13"/>
  <c r="O71" i="149" s="1"/>
  <c r="T27" i="10"/>
  <c r="AD48" i="10"/>
  <c r="P37" i="147"/>
  <c r="K54" i="13"/>
  <c r="L60" i="149" s="1"/>
  <c r="M32" i="13"/>
  <c r="F64" i="149" s="1"/>
  <c r="V44" i="13"/>
  <c r="V19" i="147"/>
  <c r="AA56" i="10"/>
  <c r="X41" i="158"/>
  <c r="AK66" i="13"/>
  <c r="AK65" i="13" s="1"/>
  <c r="AE19" i="151"/>
  <c r="AD66" i="147"/>
  <c r="L31" i="13"/>
  <c r="T49" i="149" s="1"/>
  <c r="AJ48" i="147"/>
  <c r="L54" i="13"/>
  <c r="L61" i="149" s="1"/>
  <c r="AE44" i="13"/>
  <c r="AA44" i="147"/>
  <c r="AD48" i="13"/>
  <c r="U41" i="147"/>
  <c r="W44" i="147"/>
  <c r="U53" i="147"/>
  <c r="AE24" i="147"/>
  <c r="AD12" i="158"/>
  <c r="M48" i="13"/>
  <c r="AB66" i="13"/>
  <c r="AH11" i="147"/>
  <c r="AH10" i="147" s="1"/>
  <c r="O54" i="13"/>
  <c r="O56" i="149" s="1"/>
  <c r="P34" i="13"/>
  <c r="F79" i="149" s="1"/>
  <c r="S16" i="147"/>
  <c r="S9" i="147" s="1"/>
  <c r="AM27" i="10"/>
  <c r="Y12" i="151"/>
  <c r="W48" i="147"/>
  <c r="AA56" i="151"/>
  <c r="AA54" i="151" s="1"/>
  <c r="S15" i="13"/>
  <c r="O9" i="149" s="1"/>
  <c r="L51" i="13"/>
  <c r="L73" i="149" s="1"/>
  <c r="AE41" i="158"/>
  <c r="V76" i="10"/>
  <c r="V74" i="10" s="1"/>
  <c r="AI62" i="147"/>
  <c r="AI61" i="147" s="1"/>
  <c r="AE56" i="151"/>
  <c r="AE54" i="151" s="1"/>
  <c r="O32" i="13"/>
  <c r="F66" i="149" s="1"/>
  <c r="AB19" i="151"/>
  <c r="S51" i="13"/>
  <c r="O72" i="149" s="1"/>
  <c r="AC27" i="10"/>
  <c r="AG19" i="151"/>
  <c r="AC66" i="147"/>
  <c r="AD44" i="13"/>
  <c r="AD40" i="13" s="1"/>
  <c r="AI27" i="10"/>
  <c r="H66" i="13"/>
  <c r="I76" i="10"/>
  <c r="U46" i="147"/>
  <c r="F27" i="13"/>
  <c r="L27" i="10"/>
  <c r="AL12" i="158"/>
  <c r="H76" i="10"/>
  <c r="P51" i="13"/>
  <c r="O69" i="149" s="1"/>
  <c r="AB13" i="10"/>
  <c r="AF48" i="10"/>
  <c r="AF46" i="10" s="1"/>
  <c r="AF44" i="10" s="1"/>
  <c r="AD11" i="13"/>
  <c r="Z56" i="151"/>
  <c r="O56" i="13"/>
  <c r="W56" i="149" s="1"/>
  <c r="I13" i="10"/>
  <c r="L41" i="13"/>
  <c r="U45" i="147"/>
  <c r="AE11" i="13"/>
  <c r="AE10" i="13" s="1"/>
  <c r="M51" i="13"/>
  <c r="O66" i="149" s="1"/>
  <c r="T51" i="13"/>
  <c r="O73" i="149" s="1"/>
  <c r="AL30" i="147"/>
  <c r="K34" i="10"/>
  <c r="J56" i="13"/>
  <c r="T59" i="149" s="1"/>
  <c r="T37" i="13"/>
  <c r="F94" i="149" s="1"/>
  <c r="U54" i="147"/>
  <c r="AM12" i="158"/>
  <c r="O48" i="10"/>
  <c r="O46" i="10" s="1"/>
  <c r="F66" i="13"/>
  <c r="F65" i="13" s="1"/>
  <c r="R66" i="13"/>
  <c r="AE66" i="13"/>
  <c r="AG66" i="147"/>
  <c r="P66" i="13"/>
  <c r="P65" i="13" s="1"/>
  <c r="AP41" i="158"/>
  <c r="H48" i="13"/>
  <c r="X56" i="151"/>
  <c r="X54" i="151" s="1"/>
  <c r="AL48" i="147"/>
  <c r="AH66" i="13"/>
  <c r="AH65" i="13" s="1"/>
  <c r="AL41" i="151"/>
  <c r="M56" i="10"/>
  <c r="AJ27" i="10"/>
  <c r="AE30" i="13"/>
  <c r="N27" i="13"/>
  <c r="F41" i="149" s="1"/>
  <c r="AB12" i="151"/>
  <c r="H32" i="13"/>
  <c r="C67" i="149" s="1"/>
  <c r="X27" i="10"/>
  <c r="AO56" i="10"/>
  <c r="Q37" i="13"/>
  <c r="F91" i="149" s="1"/>
  <c r="AA30" i="13"/>
  <c r="I56" i="10"/>
  <c r="V66" i="147"/>
  <c r="AD62" i="147"/>
  <c r="AH30" i="147"/>
  <c r="Q76" i="10"/>
  <c r="AM41" i="151"/>
  <c r="T34" i="13"/>
  <c r="F83" i="149" s="1"/>
  <c r="AD30" i="13"/>
  <c r="F16" i="13"/>
  <c r="C27" i="149" s="1"/>
  <c r="V62" i="147"/>
  <c r="V61" i="147" s="1"/>
  <c r="Z48" i="13"/>
  <c r="AD56" i="158"/>
  <c r="AD54" i="158" s="1"/>
  <c r="AA66" i="13"/>
  <c r="AE24" i="13"/>
  <c r="L62" i="13"/>
  <c r="L61" i="13" s="1"/>
  <c r="Z41" i="158"/>
  <c r="J76" i="10"/>
  <c r="V26" i="151"/>
  <c r="V17" i="151" s="1"/>
  <c r="V10" i="151" s="1"/>
  <c r="O34" i="10"/>
  <c r="AH30" i="13"/>
  <c r="AJ48" i="13"/>
  <c r="AH44" i="13"/>
  <c r="G21" i="13"/>
  <c r="L18" i="149" s="1"/>
  <c r="I38" i="13"/>
  <c r="C102" i="149" s="1"/>
  <c r="W24" i="13"/>
  <c r="J28" i="13"/>
  <c r="C57" i="149" s="1"/>
  <c r="AH33" i="158"/>
  <c r="AH31" i="158" s="1"/>
  <c r="T37" i="147"/>
  <c r="T29" i="147" s="1"/>
  <c r="T23" i="147" s="1"/>
  <c r="AA24" i="13"/>
  <c r="AB41" i="158"/>
  <c r="P16" i="147"/>
  <c r="P9" i="147" s="1"/>
  <c r="V24" i="13"/>
  <c r="AN27" i="10"/>
  <c r="U32" i="147"/>
  <c r="J48" i="13"/>
  <c r="T76" i="10"/>
  <c r="AI62" i="13"/>
  <c r="AI61" i="13" s="1"/>
  <c r="L56" i="13"/>
  <c r="T61" i="149" s="1"/>
  <c r="W41" i="151"/>
  <c r="O16" i="147"/>
  <c r="O9" i="147" s="1"/>
  <c r="O8" i="147" s="1"/>
  <c r="E38" i="147"/>
  <c r="AD44" i="147"/>
  <c r="AD40" i="147" s="1"/>
  <c r="AL34" i="10"/>
  <c r="X19" i="158"/>
  <c r="N76" i="10"/>
  <c r="N74" i="10" s="1"/>
  <c r="T34" i="10"/>
  <c r="AM11" i="13"/>
  <c r="AL11" i="147"/>
  <c r="AL10" i="147" s="1"/>
  <c r="S13" i="10"/>
  <c r="S11" i="10" s="1"/>
  <c r="L28" i="13"/>
  <c r="C59" i="149" s="1"/>
  <c r="AL56" i="10"/>
  <c r="AL54" i="10" s="1"/>
  <c r="I34" i="10"/>
  <c r="AP41" i="151"/>
  <c r="AN12" i="158"/>
  <c r="G57" i="10"/>
  <c r="AN33" i="158"/>
  <c r="I66" i="13"/>
  <c r="AA11" i="13"/>
  <c r="AA10" i="13" s="1"/>
  <c r="AA12" i="158"/>
  <c r="AM19" i="151"/>
  <c r="P27" i="13"/>
  <c r="F43" i="149" s="1"/>
  <c r="P26" i="158"/>
  <c r="P17" i="158" s="1"/>
  <c r="P10" i="158" s="1"/>
  <c r="N54" i="13"/>
  <c r="O55" i="149" s="1"/>
  <c r="AC24" i="13"/>
  <c r="G66" i="10"/>
  <c r="AD62" i="13"/>
  <c r="AA48" i="13"/>
  <c r="T48" i="13"/>
  <c r="AE27" i="10"/>
  <c r="AH56" i="151"/>
  <c r="AH54" i="151" s="1"/>
  <c r="Z11" i="13"/>
  <c r="Z10" i="13" s="1"/>
  <c r="AF13" i="10"/>
  <c r="AF11" i="10" s="1"/>
  <c r="AG41" i="151"/>
  <c r="AN76" i="10"/>
  <c r="AN74" i="10" s="1"/>
  <c r="AC48" i="13"/>
  <c r="AB48" i="13"/>
  <c r="AI66" i="147"/>
  <c r="AL24" i="147"/>
  <c r="R41" i="13"/>
  <c r="AB48" i="10"/>
  <c r="P37" i="13"/>
  <c r="F90" i="149" s="1"/>
  <c r="I27" i="10"/>
  <c r="AE48" i="13"/>
  <c r="Z33" i="151"/>
  <c r="M62" i="13"/>
  <c r="M61" i="13" s="1"/>
  <c r="AI33" i="151"/>
  <c r="AI31" i="151" s="1"/>
  <c r="AI29" i="151" s="1"/>
  <c r="F21" i="13"/>
  <c r="L17" i="149" s="1"/>
  <c r="AA62" i="13"/>
  <c r="M27" i="10"/>
  <c r="AF24" i="13"/>
  <c r="Z56" i="10"/>
  <c r="AG44" i="13"/>
  <c r="AG40" i="13" s="1"/>
  <c r="AN30" i="13"/>
  <c r="V22" i="147"/>
  <c r="S56" i="13"/>
  <c r="W60" i="149" s="1"/>
  <c r="AC19" i="151"/>
  <c r="P27" i="10"/>
  <c r="P15" i="13"/>
  <c r="O6" i="149" s="1"/>
  <c r="R62" i="13"/>
  <c r="R34" i="10"/>
  <c r="AE41" i="151"/>
  <c r="U27" i="147"/>
  <c r="H62" i="13"/>
  <c r="O27" i="13"/>
  <c r="AG24" i="147"/>
  <c r="AG56" i="151"/>
  <c r="U34" i="147"/>
  <c r="L48" i="10"/>
  <c r="Y66" i="147"/>
  <c r="N34" i="10"/>
  <c r="AH48" i="147"/>
  <c r="AH19" i="158"/>
  <c r="Q27" i="13"/>
  <c r="F44" i="149" s="1"/>
  <c r="S31" i="13"/>
  <c r="W48" i="149" s="1"/>
  <c r="AN24" i="13"/>
  <c r="AA19" i="158"/>
  <c r="R38" i="13"/>
  <c r="F103" i="149" s="1"/>
  <c r="Q21" i="13"/>
  <c r="O20" i="149" s="1"/>
  <c r="P76" i="10"/>
  <c r="AN19" i="158"/>
  <c r="N37" i="13"/>
  <c r="F88" i="149" s="1"/>
  <c r="AJ56" i="158"/>
  <c r="AJ54" i="158" s="1"/>
  <c r="AI30" i="147"/>
  <c r="AM24" i="147"/>
  <c r="Z44" i="147"/>
  <c r="Z40" i="147" s="1"/>
  <c r="U43" i="147"/>
  <c r="AN41" i="158"/>
  <c r="G14" i="10"/>
  <c r="X56" i="158"/>
  <c r="X54" i="158" s="1"/>
  <c r="S41" i="13"/>
  <c r="G49" i="10"/>
  <c r="V13" i="10"/>
  <c r="AF30" i="147"/>
  <c r="AJ34" i="10"/>
  <c r="F51" i="13"/>
  <c r="L67" i="149" s="1"/>
  <c r="AF56" i="10"/>
  <c r="G37" i="13"/>
  <c r="C89" i="149" s="1"/>
  <c r="J27" i="10"/>
  <c r="AB44" i="147"/>
  <c r="AB40" i="147" s="1"/>
  <c r="AP48" i="10"/>
  <c r="AJ12" i="151"/>
  <c r="N62" i="13"/>
  <c r="AC13" i="10"/>
  <c r="AC11" i="10" s="1"/>
  <c r="Y27" i="10"/>
  <c r="O27" i="10"/>
  <c r="R76" i="10"/>
  <c r="R74" i="10" s="1"/>
  <c r="AI13" i="10"/>
  <c r="Z56" i="158"/>
  <c r="Z54" i="158" s="1"/>
  <c r="L38" i="13"/>
  <c r="C105" i="149" s="1"/>
  <c r="AE48" i="147"/>
  <c r="AG11" i="13"/>
  <c r="H38" i="13"/>
  <c r="C101" i="149" s="1"/>
  <c r="AO27" i="10"/>
  <c r="I54" i="13"/>
  <c r="L58" i="149" s="1"/>
  <c r="AJ44" i="13"/>
  <c r="R54" i="13"/>
  <c r="O59" i="149" s="1"/>
  <c r="W24" i="147"/>
  <c r="Y24" i="13"/>
  <c r="AF30" i="13"/>
  <c r="W66" i="147"/>
  <c r="W65" i="147" s="1"/>
  <c r="AH24" i="147"/>
  <c r="AD76" i="10"/>
  <c r="U42" i="147"/>
  <c r="Z48" i="147"/>
  <c r="AH27" i="10"/>
  <c r="G78" i="10"/>
  <c r="S32" i="13"/>
  <c r="F70" i="149" s="1"/>
  <c r="AH11" i="13"/>
  <c r="AH10" i="13" s="1"/>
  <c r="X13" i="10"/>
  <c r="X11" i="10" s="1"/>
  <c r="Z41" i="151"/>
  <c r="AI56" i="151"/>
  <c r="W56" i="151"/>
  <c r="X30" i="13"/>
  <c r="R13" i="10"/>
  <c r="R11" i="10" s="1"/>
  <c r="F32" i="13"/>
  <c r="C65" i="149" s="1"/>
  <c r="K13" i="10"/>
  <c r="K11" i="10" s="1"/>
  <c r="AC24" i="147"/>
  <c r="AH62" i="13"/>
  <c r="AH61" i="13" s="1"/>
  <c r="AE12" i="151"/>
  <c r="AK19" i="158"/>
  <c r="AO34" i="10"/>
  <c r="L16" i="147"/>
  <c r="U11" i="13"/>
  <c r="U10" i="13" s="1"/>
  <c r="J26" i="151"/>
  <c r="O34" i="13"/>
  <c r="F78" i="149" s="1"/>
  <c r="X62" i="147"/>
  <c r="K26" i="158"/>
  <c r="Y33" i="151"/>
  <c r="Y31" i="151" s="1"/>
  <c r="AF41" i="151"/>
  <c r="AM48" i="147"/>
  <c r="Z34" i="10"/>
  <c r="I62" i="13"/>
  <c r="I61" i="13" s="1"/>
  <c r="AB12" i="158"/>
  <c r="AE44" i="147"/>
  <c r="AE40" i="147" s="1"/>
  <c r="V21" i="147"/>
  <c r="S16" i="13"/>
  <c r="F32" i="149" s="1"/>
  <c r="AK44" i="147"/>
  <c r="AK40" i="147" s="1"/>
  <c r="AA27" i="10"/>
  <c r="Q51" i="13"/>
  <c r="O70" i="149" s="1"/>
  <c r="AN56" i="10"/>
  <c r="J34" i="10"/>
  <c r="G54" i="13"/>
  <c r="L56" i="149" s="1"/>
  <c r="AM41" i="158"/>
  <c r="AN66" i="13"/>
  <c r="F48" i="13"/>
  <c r="AF19" i="151"/>
  <c r="AF66" i="147"/>
  <c r="AI44" i="13"/>
  <c r="AI40" i="13" s="1"/>
  <c r="AG48" i="13"/>
  <c r="AL30" i="13"/>
  <c r="AB56" i="158"/>
  <c r="AB54" i="158" s="1"/>
  <c r="M21" i="13"/>
  <c r="O16" i="149" s="1"/>
  <c r="AM30" i="147"/>
  <c r="AK30" i="147"/>
  <c r="AE56" i="10"/>
  <c r="R21" i="13"/>
  <c r="O21" i="149" s="1"/>
  <c r="AF41" i="158"/>
  <c r="R27" i="10"/>
  <c r="Q34" i="13"/>
  <c r="F80" i="149" s="1"/>
  <c r="N31" i="13"/>
  <c r="W43" i="149" s="1"/>
  <c r="K27" i="10"/>
  <c r="U13" i="147"/>
  <c r="AE66" i="147"/>
  <c r="AI66" i="13"/>
  <c r="AI65" i="13" s="1"/>
  <c r="AB27" i="10"/>
  <c r="G56" i="13"/>
  <c r="T56" i="149" s="1"/>
  <c r="AP34" i="10"/>
  <c r="S34" i="13"/>
  <c r="F82" i="149" s="1"/>
  <c r="AG34" i="10"/>
  <c r="Y13" i="10"/>
  <c r="AH34" i="10"/>
  <c r="W27" i="10"/>
  <c r="G52" i="10"/>
  <c r="AN66" i="147"/>
  <c r="AN65" i="147" s="1"/>
  <c r="AJ48" i="10"/>
  <c r="M76" i="10"/>
  <c r="Q56" i="13"/>
  <c r="W58" i="149" s="1"/>
  <c r="S27" i="13"/>
  <c r="F46" i="149" s="1"/>
  <c r="N24" i="13"/>
  <c r="AL48" i="13"/>
  <c r="AH62" i="147"/>
  <c r="AH61" i="147" s="1"/>
  <c r="AD27" i="10"/>
  <c r="P56" i="10"/>
  <c r="AI41" i="151"/>
  <c r="G38" i="10"/>
  <c r="AB62" i="13"/>
  <c r="AB61" i="13" s="1"/>
  <c r="I30" i="13"/>
  <c r="M30" i="13"/>
  <c r="M66" i="13"/>
  <c r="E44" i="13"/>
  <c r="AE30" i="147"/>
  <c r="K56" i="10"/>
  <c r="M15" i="13"/>
  <c r="O3" i="149" s="1"/>
  <c r="N34" i="13"/>
  <c r="F77" i="149" s="1"/>
  <c r="Y19" i="158"/>
  <c r="N41" i="13"/>
  <c r="AC48" i="147"/>
  <c r="O38" i="13"/>
  <c r="F100" i="149" s="1"/>
  <c r="AL12" i="151"/>
  <c r="AL44" i="13"/>
  <c r="I37" i="13"/>
  <c r="C91" i="149" s="1"/>
  <c r="W34" i="10"/>
  <c r="AF12" i="151"/>
  <c r="AM30" i="13"/>
  <c r="E13" i="13"/>
  <c r="T26" i="158"/>
  <c r="T17" i="158" s="1"/>
  <c r="T10" i="158" s="1"/>
  <c r="H28" i="13"/>
  <c r="C55" i="149" s="1"/>
  <c r="E49" i="13"/>
  <c r="Y41" i="158"/>
  <c r="E107" i="4"/>
  <c r="AM11" i="147"/>
  <c r="AL19" i="158"/>
  <c r="M34" i="10"/>
  <c r="AK48" i="10"/>
  <c r="AC19" i="158"/>
  <c r="V30" i="147"/>
  <c r="R31" i="13"/>
  <c r="W47" i="149" s="1"/>
  <c r="U24" i="13"/>
  <c r="U76" i="10"/>
  <c r="G60" i="10"/>
  <c r="J66" i="13"/>
  <c r="AC56" i="158"/>
  <c r="Y56" i="158"/>
  <c r="P26" i="151"/>
  <c r="AL48" i="10"/>
  <c r="AL46" i="10" s="1"/>
  <c r="AP13" i="10"/>
  <c r="AP11" i="10" s="1"/>
  <c r="X33" i="151"/>
  <c r="X31" i="151" s="1"/>
  <c r="H34" i="10"/>
  <c r="AD41" i="151"/>
  <c r="O76" i="10"/>
  <c r="I27" i="13"/>
  <c r="C44" i="149" s="1"/>
  <c r="Z62" i="147"/>
  <c r="H15" i="13"/>
  <c r="L6" i="149" s="1"/>
  <c r="AB24" i="147"/>
  <c r="V24" i="147"/>
  <c r="Q15" i="13"/>
  <c r="O7" i="149" s="1"/>
  <c r="AJ44" i="147"/>
  <c r="AJ40" i="147" s="1"/>
  <c r="X19" i="151"/>
  <c r="O48" i="13"/>
  <c r="AG30" i="147"/>
  <c r="O26" i="151"/>
  <c r="AJ30" i="147"/>
  <c r="S76" i="10"/>
  <c r="S74" i="10" s="1"/>
  <c r="Y44" i="147"/>
  <c r="S27" i="10"/>
  <c r="K62" i="13"/>
  <c r="K61" i="13" s="1"/>
  <c r="AM34" i="10"/>
  <c r="T38" i="13"/>
  <c r="F105" i="149" s="1"/>
  <c r="W48" i="13"/>
  <c r="AC41" i="158"/>
  <c r="AD41" i="158"/>
  <c r="Y62" i="13"/>
  <c r="Y61" i="13" s="1"/>
  <c r="AB76" i="10"/>
  <c r="AB74" i="10" s="1"/>
  <c r="Q41" i="13"/>
  <c r="G17" i="10"/>
  <c r="X62" i="13"/>
  <c r="N26" i="151"/>
  <c r="N17" i="151" s="1"/>
  <c r="N10" i="151" s="1"/>
  <c r="AK56" i="151"/>
  <c r="AQ33" i="158"/>
  <c r="AG56" i="158"/>
  <c r="AB11" i="13"/>
  <c r="AB10" i="13" s="1"/>
  <c r="AF33" i="151"/>
  <c r="U25" i="147"/>
  <c r="AH48" i="10"/>
  <c r="AH46" i="10" s="1"/>
  <c r="AG62" i="147"/>
  <c r="J16" i="147"/>
  <c r="X48" i="147"/>
  <c r="AM44" i="13"/>
  <c r="AM40" i="13" s="1"/>
  <c r="L13" i="10"/>
  <c r="X11" i="147"/>
  <c r="X10" i="147" s="1"/>
  <c r="T54" i="13"/>
  <c r="O61" i="149" s="1"/>
  <c r="Y48" i="147"/>
  <c r="AK24" i="147"/>
  <c r="G35" i="10"/>
  <c r="AI56" i="10"/>
  <c r="G41" i="10"/>
  <c r="U26" i="147"/>
  <c r="F30" i="13"/>
  <c r="AC34" i="10"/>
  <c r="Q56" i="10"/>
  <c r="H54" i="13"/>
  <c r="L57" i="149" s="1"/>
  <c r="K37" i="13"/>
  <c r="C93" i="149" s="1"/>
  <c r="U34" i="10"/>
  <c r="G24" i="13"/>
  <c r="Q16" i="13"/>
  <c r="F30" i="149" s="1"/>
  <c r="M56" i="13"/>
  <c r="W54" i="149" s="1"/>
  <c r="X41" i="151"/>
  <c r="K48" i="13"/>
  <c r="AG24" i="13"/>
  <c r="F37" i="147"/>
  <c r="AG56" i="10"/>
  <c r="AP33" i="158"/>
  <c r="AP31" i="158" s="1"/>
  <c r="Z62" i="13"/>
  <c r="Z61" i="13" s="1"/>
  <c r="H13" i="10"/>
  <c r="H11" i="10" s="1"/>
  <c r="AB30" i="147"/>
  <c r="Z30" i="147"/>
  <c r="AP56" i="10"/>
  <c r="AJ56" i="10"/>
  <c r="W33" i="151"/>
  <c r="AN11" i="13"/>
  <c r="AN10" i="13" s="1"/>
  <c r="AO48" i="10"/>
  <c r="AO46" i="10" s="1"/>
  <c r="AA33" i="158"/>
  <c r="Q62" i="13"/>
  <c r="Q61" i="13" s="1"/>
  <c r="I16" i="147"/>
  <c r="I9" i="147" s="1"/>
  <c r="AK66" i="147"/>
  <c r="X76" i="10"/>
  <c r="T28" i="13"/>
  <c r="F59" i="149" s="1"/>
  <c r="S28" i="13"/>
  <c r="F58" i="149" s="1"/>
  <c r="O15" i="13"/>
  <c r="O5" i="149" s="1"/>
  <c r="AG48" i="147"/>
  <c r="H37" i="147"/>
  <c r="H29" i="147" s="1"/>
  <c r="H23" i="147" s="1"/>
  <c r="W44" i="13"/>
  <c r="W40" i="13" s="1"/>
  <c r="AG44" i="147"/>
  <c r="H48" i="10"/>
  <c r="H46" i="10" s="1"/>
  <c r="H44" i="10" s="1"/>
  <c r="E59" i="13"/>
  <c r="J37" i="13"/>
  <c r="C92" i="149" s="1"/>
  <c r="G36" i="10"/>
  <c r="G16" i="147"/>
  <c r="AE12" i="158"/>
  <c r="T30" i="13"/>
  <c r="G16" i="10"/>
  <c r="AD33" i="158"/>
  <c r="J41" i="13"/>
  <c r="J40" i="13" s="1"/>
  <c r="AI33" i="158"/>
  <c r="AF62" i="13"/>
  <c r="AF61" i="13" s="1"/>
  <c r="Y11" i="147"/>
  <c r="R26" i="158"/>
  <c r="R17" i="158" s="1"/>
  <c r="R10" i="158" s="1"/>
  <c r="G59" i="10"/>
  <c r="G66" i="13"/>
  <c r="G65" i="13" s="1"/>
  <c r="AJ11" i="147"/>
  <c r="AJ10" i="147" s="1"/>
  <c r="G71" i="10"/>
  <c r="AC12" i="151"/>
  <c r="U50" i="147"/>
  <c r="AA41" i="158"/>
  <c r="AM12" i="151"/>
  <c r="AC44" i="13"/>
  <c r="AC33" i="158"/>
  <c r="E46" i="13"/>
  <c r="AL33" i="151"/>
  <c r="AL31" i="151" s="1"/>
  <c r="R34" i="13"/>
  <c r="F81" i="149" s="1"/>
  <c r="U60" i="147"/>
  <c r="G58" i="10"/>
  <c r="O13" i="10"/>
  <c r="O11" i="13"/>
  <c r="Y11" i="13"/>
  <c r="AA33" i="151"/>
  <c r="AA31" i="151" s="1"/>
  <c r="S37" i="147"/>
  <c r="S29" i="147" s="1"/>
  <c r="S23" i="147" s="1"/>
  <c r="S26" i="151"/>
  <c r="S17" i="151" s="1"/>
  <c r="S10" i="151" s="1"/>
  <c r="I31" i="13"/>
  <c r="T46" i="149" s="1"/>
  <c r="T15" i="147"/>
  <c r="AG66" i="13"/>
  <c r="AF33" i="158"/>
  <c r="AE11" i="147"/>
  <c r="G73" i="10"/>
  <c r="G43" i="10"/>
  <c r="E14" i="13"/>
  <c r="AM33" i="158"/>
  <c r="H26" i="158"/>
  <c r="H17" i="158" s="1"/>
  <c r="H10" i="158" s="1"/>
  <c r="U41" i="13"/>
  <c r="AH56" i="158"/>
  <c r="AH54" i="158" s="1"/>
  <c r="U14" i="147"/>
  <c r="U55" i="147"/>
  <c r="U49" i="147"/>
  <c r="AO12" i="158"/>
  <c r="J15" i="13"/>
  <c r="L8" i="149" s="1"/>
  <c r="AE19" i="158"/>
  <c r="Q38" i="13"/>
  <c r="F102" i="149" s="1"/>
  <c r="AK24" i="13"/>
  <c r="AK41" i="151"/>
  <c r="Z66" i="13"/>
  <c r="G34" i="13"/>
  <c r="C78" i="149" s="1"/>
  <c r="AG12" i="151"/>
  <c r="J16" i="13"/>
  <c r="C31" i="149" s="1"/>
  <c r="J51" i="13"/>
  <c r="L71" i="149" s="1"/>
  <c r="AK41" i="158"/>
  <c r="G15" i="13"/>
  <c r="L5" i="149" s="1"/>
  <c r="AJ19" i="158"/>
  <c r="G51" i="13"/>
  <c r="L68" i="149" s="1"/>
  <c r="T27" i="13"/>
  <c r="F47" i="149" s="1"/>
  <c r="N15" i="13"/>
  <c r="O4" i="149" s="1"/>
  <c r="I48" i="10"/>
  <c r="Y44" i="13"/>
  <c r="AF48" i="147"/>
  <c r="AC41" i="151"/>
  <c r="AG33" i="158"/>
  <c r="M54" i="13"/>
  <c r="O54" i="149" s="1"/>
  <c r="H4" i="3"/>
  <c r="BS4" i="3" s="1"/>
  <c r="AL33" i="158"/>
  <c r="AF19" i="158"/>
  <c r="Q26" i="151"/>
  <c r="Q17" i="151" s="1"/>
  <c r="Q10" i="151" s="1"/>
  <c r="AM44" i="147"/>
  <c r="S48" i="13"/>
  <c r="P30" i="13"/>
  <c r="AJ30" i="13"/>
  <c r="AK48" i="147"/>
  <c r="J21" i="13"/>
  <c r="L21" i="149" s="1"/>
  <c r="U36" i="147"/>
  <c r="U66" i="13"/>
  <c r="AC12" i="158"/>
  <c r="AD24" i="147"/>
  <c r="M38" i="13"/>
  <c r="F98" i="149" s="1"/>
  <c r="AJ41" i="158"/>
  <c r="AL66" i="147"/>
  <c r="AL65" i="147" s="1"/>
  <c r="L15" i="13"/>
  <c r="L10" i="149" s="1"/>
  <c r="Y48" i="13"/>
  <c r="H24" i="13"/>
  <c r="I41" i="13"/>
  <c r="M37" i="13"/>
  <c r="F87" i="149" s="1"/>
  <c r="M16" i="13"/>
  <c r="F26" i="149" s="1"/>
  <c r="O41" i="13"/>
  <c r="H56" i="10"/>
  <c r="P34" i="10"/>
  <c r="AH76" i="10"/>
  <c r="W30" i="147"/>
  <c r="U51" i="147"/>
  <c r="N56" i="13"/>
  <c r="W55" i="149" s="1"/>
  <c r="AI48" i="10"/>
  <c r="J11" i="13"/>
  <c r="AC44" i="147"/>
  <c r="V62" i="13"/>
  <c r="V61" i="13" s="1"/>
  <c r="AF44" i="147"/>
  <c r="T48" i="10"/>
  <c r="L32" i="13"/>
  <c r="C71" i="149" s="1"/>
  <c r="AL27" i="10"/>
  <c r="M41" i="13"/>
  <c r="AG76" i="10"/>
  <c r="AG74" i="10" s="1"/>
  <c r="K15" i="13"/>
  <c r="L9" i="149" s="1"/>
  <c r="I37" i="147"/>
  <c r="I29" i="147" s="1"/>
  <c r="I23" i="147" s="1"/>
  <c r="G26" i="151"/>
  <c r="AN33" i="151"/>
  <c r="O21" i="13"/>
  <c r="O18" i="149" s="1"/>
  <c r="E38" i="13"/>
  <c r="AD33" i="151"/>
  <c r="AD31" i="151" s="1"/>
  <c r="AN30" i="147"/>
  <c r="J13" i="10"/>
  <c r="J11" i="10" s="1"/>
  <c r="G68" i="10"/>
  <c r="H26" i="151"/>
  <c r="H17" i="151" s="1"/>
  <c r="H10" i="151" s="1"/>
  <c r="S54" i="13"/>
  <c r="O60" i="149" s="1"/>
  <c r="L37" i="147"/>
  <c r="AF12" i="158"/>
  <c r="L34" i="10"/>
  <c r="T66" i="13"/>
  <c r="AM56" i="10"/>
  <c r="T15" i="13"/>
  <c r="O10" i="149" s="1"/>
  <c r="K48" i="10"/>
  <c r="AK13" i="10"/>
  <c r="AK11" i="10" s="1"/>
  <c r="AD19" i="158"/>
  <c r="G51" i="10"/>
  <c r="K41" i="13"/>
  <c r="AK19" i="151"/>
  <c r="U48" i="147"/>
  <c r="AN12" i="151"/>
  <c r="G37" i="147"/>
  <c r="G29" i="147" s="1"/>
  <c r="G23" i="147" s="1"/>
  <c r="Z33" i="158"/>
  <c r="AC11" i="13"/>
  <c r="AC10" i="13" s="1"/>
  <c r="G48" i="10"/>
  <c r="AN11" i="147"/>
  <c r="AE48" i="10"/>
  <c r="AE46" i="10" s="1"/>
  <c r="R56" i="10"/>
  <c r="AI11" i="147"/>
  <c r="AI10" i="147" s="1"/>
  <c r="K76" i="10"/>
  <c r="AB56" i="151"/>
  <c r="AB54" i="151" s="1"/>
  <c r="U12" i="147"/>
  <c r="AJ19" i="151"/>
  <c r="Z66" i="147"/>
  <c r="X30" i="147"/>
  <c r="AM19" i="158"/>
  <c r="AL66" i="13"/>
  <c r="E56" i="13"/>
  <c r="AD48" i="147"/>
  <c r="G53" i="10"/>
  <c r="L76" i="10"/>
  <c r="AJ24" i="13"/>
  <c r="X34" i="10"/>
  <c r="F37" i="13"/>
  <c r="C88" i="149" s="1"/>
  <c r="AC62" i="147"/>
  <c r="AC61" i="147" s="1"/>
  <c r="Q66" i="13"/>
  <c r="Q65" i="13" s="1"/>
  <c r="O66" i="13"/>
  <c r="O65" i="13" s="1"/>
  <c r="AM48" i="13"/>
  <c r="O16" i="13"/>
  <c r="F28" i="149" s="1"/>
  <c r="AA30" i="147"/>
  <c r="G32" i="13"/>
  <c r="C66" i="149" s="1"/>
  <c r="K16" i="13"/>
  <c r="C32" i="149" s="1"/>
  <c r="H16" i="13"/>
  <c r="C29" i="149" s="1"/>
  <c r="M31" i="13"/>
  <c r="W42" i="149" s="1"/>
  <c r="U62" i="13"/>
  <c r="U61" i="13" s="1"/>
  <c r="V48" i="10"/>
  <c r="V46" i="10" s="1"/>
  <c r="AA34" i="10"/>
  <c r="AC56" i="10"/>
  <c r="AN48" i="147"/>
  <c r="AB19" i="158"/>
  <c r="F54" i="13"/>
  <c r="U56" i="147"/>
  <c r="G28" i="13"/>
  <c r="C54" i="149" s="1"/>
  <c r="U30" i="13"/>
  <c r="F56" i="13"/>
  <c r="T55" i="149" s="1"/>
  <c r="G18" i="10"/>
  <c r="H21" i="13"/>
  <c r="L19" i="149" s="1"/>
  <c r="AJ33" i="151"/>
  <c r="P56" i="13"/>
  <c r="W57" i="149" s="1"/>
  <c r="W62" i="13"/>
  <c r="W61" i="13" s="1"/>
  <c r="AC56" i="151"/>
  <c r="AC54" i="151" s="1"/>
  <c r="AB34" i="10"/>
  <c r="AB30" i="13"/>
  <c r="AE62" i="13"/>
  <c r="AE61" i="13" s="1"/>
  <c r="AI12" i="151"/>
  <c r="AG62" i="13"/>
  <c r="AG61" i="13" s="1"/>
  <c r="R30" i="13"/>
  <c r="AD66" i="13"/>
  <c r="H34" i="13"/>
  <c r="C79" i="149" s="1"/>
  <c r="AD56" i="151"/>
  <c r="AD54" i="151" s="1"/>
  <c r="AB33" i="151"/>
  <c r="AB31" i="151" s="1"/>
  <c r="X12" i="151"/>
  <c r="AQ19" i="158"/>
  <c r="O30" i="13"/>
  <c r="Q27" i="10"/>
  <c r="I34" i="13"/>
  <c r="C80" i="149" s="1"/>
  <c r="Y19" i="151"/>
  <c r="T16" i="13"/>
  <c r="F33" i="149" s="1"/>
  <c r="X24" i="147"/>
  <c r="R48" i="10"/>
  <c r="R46" i="10" s="1"/>
  <c r="L37" i="13"/>
  <c r="C94" i="149" s="1"/>
  <c r="AJ41" i="151"/>
  <c r="N56" i="10"/>
  <c r="N21" i="13"/>
  <c r="O17" i="149" s="1"/>
  <c r="Y76" i="10"/>
  <c r="Y74" i="10" s="1"/>
  <c r="Y66" i="13"/>
  <c r="Z24" i="147"/>
  <c r="K24" i="13"/>
  <c r="T56" i="10"/>
  <c r="J48" i="10"/>
  <c r="J46" i="10" s="1"/>
  <c r="J44" i="10" s="1"/>
  <c r="X48" i="10"/>
  <c r="Q30" i="13"/>
  <c r="AB62" i="147"/>
  <c r="AB61" i="147" s="1"/>
  <c r="AK48" i="13"/>
  <c r="X48" i="13"/>
  <c r="AG33" i="151"/>
  <c r="J26" i="158"/>
  <c r="J17" i="158" s="1"/>
  <c r="J10" i="158" s="1"/>
  <c r="AO33" i="151"/>
  <c r="G56" i="10"/>
  <c r="T13" i="10"/>
  <c r="T11" i="10" s="1"/>
  <c r="AA11" i="147"/>
  <c r="AA10" i="147" s="1"/>
  <c r="X11" i="13"/>
  <c r="AE13" i="10"/>
  <c r="AE11" i="10" s="1"/>
  <c r="L21" i="13"/>
  <c r="L23" i="149" s="1"/>
  <c r="J32" i="13"/>
  <c r="C69" i="149" s="1"/>
  <c r="AA48" i="10"/>
  <c r="AA46" i="10" s="1"/>
  <c r="AA62" i="147"/>
  <c r="AA61" i="147" s="1"/>
  <c r="AI44" i="147"/>
  <c r="E58" i="13"/>
  <c r="J56" i="10"/>
  <c r="Y48" i="10"/>
  <c r="Y46" i="10" s="1"/>
  <c r="L27" i="13"/>
  <c r="C47" i="149" s="1"/>
  <c r="N28" i="13"/>
  <c r="F53" i="149" s="1"/>
  <c r="K26" i="151"/>
  <c r="K17" i="151" s="1"/>
  <c r="K10" i="151" s="1"/>
  <c r="Z12" i="158"/>
  <c r="P31" i="13"/>
  <c r="W45" i="149" s="1"/>
  <c r="AF27" i="10"/>
  <c r="AJ13" i="10"/>
  <c r="AJ11" i="10" s="1"/>
  <c r="Z48" i="10"/>
  <c r="AH33" i="151"/>
  <c r="Q26" i="158"/>
  <c r="Q17" i="158" s="1"/>
  <c r="Q10" i="158" s="1"/>
  <c r="R37" i="147"/>
  <c r="R29" i="147" s="1"/>
  <c r="R23" i="147" s="1"/>
  <c r="V48" i="147"/>
  <c r="I26" i="158"/>
  <c r="I17" i="158" s="1"/>
  <c r="I10" i="158" s="1"/>
  <c r="V11" i="13"/>
  <c r="V10" i="13" s="1"/>
  <c r="K28" i="13"/>
  <c r="C58" i="149" s="1"/>
  <c r="G22" i="10"/>
  <c r="S30" i="13"/>
  <c r="G15" i="10"/>
  <c r="L11" i="13"/>
  <c r="AH12" i="158"/>
  <c r="Q37" i="147"/>
  <c r="Q29" i="147" s="1"/>
  <c r="Q23" i="147" s="1"/>
  <c r="M16" i="147"/>
  <c r="K11" i="13"/>
  <c r="AK33" i="151"/>
  <c r="AK31" i="151" s="1"/>
  <c r="G28" i="10"/>
  <c r="AC62" i="13"/>
  <c r="E34" i="13"/>
  <c r="E33" i="13"/>
  <c r="D10" i="163"/>
  <c r="D8" i="163"/>
  <c r="H30" i="13"/>
  <c r="J30" i="13"/>
  <c r="W5" i="149"/>
  <c r="E36" i="13"/>
  <c r="P11" i="13"/>
  <c r="E21" i="13"/>
  <c r="L24" i="13"/>
  <c r="U12" i="138"/>
  <c r="H11" i="13"/>
  <c r="U48" i="138"/>
  <c r="S48" i="138" s="1"/>
  <c r="BP48" i="138" s="1"/>
  <c r="J8" i="129"/>
  <c r="T8" i="129"/>
  <c r="E12" i="13"/>
  <c r="E29" i="12"/>
  <c r="D29" i="12" s="1"/>
  <c r="E3" i="146"/>
  <c r="E19" i="146" s="1"/>
  <c r="U54" i="138"/>
  <c r="AZ114" i="4"/>
  <c r="U44" i="147"/>
  <c r="F16" i="147"/>
  <c r="F24" i="13"/>
  <c r="D48" i="25"/>
  <c r="C11" i="146"/>
  <c r="U34" i="143"/>
  <c r="AK11" i="147"/>
  <c r="AK10" i="147" s="1"/>
  <c r="U29" i="143"/>
  <c r="S29" i="143" s="1"/>
  <c r="BP29" i="143" s="1"/>
  <c r="X29" i="143" s="1"/>
  <c r="X79" i="143" s="1"/>
  <c r="BF114" i="4"/>
  <c r="U22" i="143"/>
  <c r="L26" i="151"/>
  <c r="L17" i="151" s="1"/>
  <c r="L10" i="151" s="1"/>
  <c r="U41" i="138"/>
  <c r="S41" i="138" s="1"/>
  <c r="BP41" i="138" s="1"/>
  <c r="U17" i="138"/>
  <c r="S17" i="138" s="1"/>
  <c r="BP17" i="138" s="1"/>
  <c r="M17" i="138" s="1"/>
  <c r="M79" i="138" s="1"/>
  <c r="U25" i="143"/>
  <c r="U29" i="138"/>
  <c r="S29" i="138" s="1"/>
  <c r="BP29" i="138" s="1"/>
  <c r="G40" i="10"/>
  <c r="S62" i="13"/>
  <c r="S61" i="13" s="1"/>
  <c r="N13" i="10"/>
  <c r="U39" i="138"/>
  <c r="S39" i="138" s="1"/>
  <c r="BP39" i="138" s="1"/>
  <c r="U57" i="138"/>
  <c r="S57" i="138" s="1"/>
  <c r="BP57" i="138" s="1"/>
  <c r="P48" i="10"/>
  <c r="P46" i="10" s="1"/>
  <c r="E35" i="13"/>
  <c r="Z13" i="10"/>
  <c r="Z11" i="10" s="1"/>
  <c r="K32" i="13"/>
  <c r="C70" i="149" s="1"/>
  <c r="AF11" i="147"/>
  <c r="N48" i="10"/>
  <c r="Q13" i="10"/>
  <c r="Q11" i="10" s="1"/>
  <c r="AO13" i="10"/>
  <c r="AO11" i="10" s="1"/>
  <c r="BG114" i="4"/>
  <c r="U40" i="138"/>
  <c r="S40" i="138" s="1"/>
  <c r="BP40" i="138" s="1"/>
  <c r="U65" i="138"/>
  <c r="S65" i="138" s="1"/>
  <c r="BP65" i="138" s="1"/>
  <c r="BD65" i="138" s="1"/>
  <c r="BD79" i="138" s="1"/>
  <c r="R56" i="13"/>
  <c r="W59" i="149" s="1"/>
  <c r="AL13" i="10"/>
  <c r="U54" i="143"/>
  <c r="P13" i="10"/>
  <c r="P11" i="10" s="1"/>
  <c r="AE33" i="158"/>
  <c r="AE31" i="158" s="1"/>
  <c r="AC48" i="10"/>
  <c r="AC46" i="10" s="1"/>
  <c r="E19" i="13"/>
  <c r="E68" i="13"/>
  <c r="R15" i="13"/>
  <c r="O8" i="149" s="1"/>
  <c r="N11" i="13"/>
  <c r="G11" i="13"/>
  <c r="U19" i="138"/>
  <c r="S19" i="138" s="1"/>
  <c r="BP19" i="138" s="1"/>
  <c r="O19" i="138" s="1"/>
  <c r="O79" i="138" s="1"/>
  <c r="U64" i="143"/>
  <c r="S64" i="143" s="1"/>
  <c r="BP64" i="143" s="1"/>
  <c r="BC64" i="143" s="1"/>
  <c r="BC79" i="143" s="1"/>
  <c r="E64" i="13"/>
  <c r="E55" i="13"/>
  <c r="AP12" i="151"/>
  <c r="K56" i="13"/>
  <c r="T60" i="149" s="1"/>
  <c r="W11" i="13"/>
  <c r="W10" i="13" s="1"/>
  <c r="Y12" i="158"/>
  <c r="AM33" i="151"/>
  <c r="U60" i="138"/>
  <c r="S60" i="138" s="1"/>
  <c r="BP60" i="138" s="1"/>
  <c r="AD34" i="10"/>
  <c r="E51" i="13"/>
  <c r="E39" i="13"/>
  <c r="U27" i="138"/>
  <c r="S27" i="138" s="1"/>
  <c r="BP27" i="138" s="1"/>
  <c r="W26" i="158"/>
  <c r="W17" i="158" s="1"/>
  <c r="W10" i="158" s="1"/>
  <c r="AE114" i="4"/>
  <c r="H108" i="4"/>
  <c r="H114" i="4" s="1"/>
  <c r="L16" i="13"/>
  <c r="C33" i="149" s="1"/>
  <c r="M48" i="10"/>
  <c r="M46" i="10" s="1"/>
  <c r="E48" i="13"/>
  <c r="E26" i="13"/>
  <c r="S67" i="143"/>
  <c r="BP67" i="143" s="1"/>
  <c r="BF67" i="143" s="1"/>
  <c r="BF79" i="143" s="1"/>
  <c r="G61" i="10"/>
  <c r="D62" i="25"/>
  <c r="E61" i="25"/>
  <c r="H8" i="129"/>
  <c r="C6" i="146"/>
  <c r="D48" i="29"/>
  <c r="AN25" i="29"/>
  <c r="AN8" i="29" s="1"/>
  <c r="AB25" i="29"/>
  <c r="AB8" i="29" s="1"/>
  <c r="AG25" i="29"/>
  <c r="AG8" i="29" s="1"/>
  <c r="L25" i="29"/>
  <c r="L8" i="29" s="1"/>
  <c r="AV114" i="4"/>
  <c r="AB22" i="25"/>
  <c r="AI25" i="29"/>
  <c r="AI8" i="29" s="1"/>
  <c r="T25" i="29"/>
  <c r="T8" i="29" s="1"/>
  <c r="AL25" i="29"/>
  <c r="AL8" i="29" s="1"/>
  <c r="U25" i="29"/>
  <c r="U8" i="29" s="1"/>
  <c r="F25" i="29"/>
  <c r="F8" i="29" s="1"/>
  <c r="W25" i="29"/>
  <c r="W8" i="29" s="1"/>
  <c r="U75" i="143"/>
  <c r="S75" i="143" s="1"/>
  <c r="L54" i="149"/>
  <c r="S67" i="138"/>
  <c r="BP67" i="138" s="1"/>
  <c r="BF67" i="138" s="1"/>
  <c r="BF79" i="138" s="1"/>
  <c r="U49" i="138"/>
  <c r="S49" i="138" s="1"/>
  <c r="BP49" i="138" s="1"/>
  <c r="U59" i="138"/>
  <c r="S59" i="138" s="1"/>
  <c r="BP59" i="138" s="1"/>
  <c r="U27" i="143"/>
  <c r="S27" i="143" s="1"/>
  <c r="BP27" i="143" s="1"/>
  <c r="V27" i="143" s="1"/>
  <c r="V79" i="143" s="1"/>
  <c r="G13" i="10"/>
  <c r="U24" i="147"/>
  <c r="L30" i="13"/>
  <c r="E60" i="13"/>
  <c r="E67" i="13"/>
  <c r="E66" i="13"/>
  <c r="U41" i="143"/>
  <c r="S41" i="143" s="1"/>
  <c r="BP41" i="143" s="1"/>
  <c r="AI41" i="143" s="1"/>
  <c r="AI79" i="143" s="1"/>
  <c r="AC33" i="151"/>
  <c r="S24" i="13"/>
  <c r="U30" i="147"/>
  <c r="U114" i="4"/>
  <c r="U46" i="143"/>
  <c r="U33" i="138"/>
  <c r="U51" i="138"/>
  <c r="S51" i="138" s="1"/>
  <c r="BP51" i="138" s="1"/>
  <c r="AH12" i="151"/>
  <c r="AD13" i="10"/>
  <c r="AD11" i="10" s="1"/>
  <c r="U28" i="138"/>
  <c r="S28" i="138" s="1"/>
  <c r="BP28" i="138" s="1"/>
  <c r="U47" i="143"/>
  <c r="S47" i="143" s="1"/>
  <c r="BP47" i="143" s="1"/>
  <c r="AM47" i="143" s="1"/>
  <c r="AM79" i="143" s="1"/>
  <c r="AG13" i="10"/>
  <c r="U46" i="138"/>
  <c r="U76" i="138"/>
  <c r="J37" i="147"/>
  <c r="J29" i="147" s="1"/>
  <c r="J23" i="147" s="1"/>
  <c r="U57" i="143"/>
  <c r="S57" i="143" s="1"/>
  <c r="BP57" i="143" s="1"/>
  <c r="AV57" i="143" s="1"/>
  <c r="AV79" i="143" s="1"/>
  <c r="G50" i="10"/>
  <c r="K34" i="13"/>
  <c r="C82" i="149" s="1"/>
  <c r="U71" i="138"/>
  <c r="S71" i="138" s="1"/>
  <c r="BP71" i="138" s="1"/>
  <c r="BI71" i="138" s="1"/>
  <c r="BI79" i="138" s="1"/>
  <c r="M26" i="158"/>
  <c r="M17" i="158" s="1"/>
  <c r="M10" i="158" s="1"/>
  <c r="N66" i="13"/>
  <c r="U22" i="138"/>
  <c r="S22" i="138" s="1"/>
  <c r="BP22" i="138" s="1"/>
  <c r="R22" i="138" s="1"/>
  <c r="R79" i="138" s="1"/>
  <c r="S12" i="143"/>
  <c r="W13" i="10"/>
  <c r="W11" i="10" s="1"/>
  <c r="G67" i="10"/>
  <c r="AQ114" i="4"/>
  <c r="E109" i="4"/>
  <c r="E108" i="4" s="1"/>
  <c r="G24" i="10"/>
  <c r="AG11" i="147"/>
  <c r="AG10" i="147" s="1"/>
  <c r="AI19" i="151"/>
  <c r="U25" i="138"/>
  <c r="AG27" i="10"/>
  <c r="AM48" i="10"/>
  <c r="AM46" i="10" s="1"/>
  <c r="AM44" i="10" s="1"/>
  <c r="G21" i="10"/>
  <c r="AB11" i="147"/>
  <c r="AB10" i="147" s="1"/>
  <c r="L114" i="4"/>
  <c r="E69" i="13"/>
  <c r="U38" i="138"/>
  <c r="S38" i="138" s="1"/>
  <c r="BP38" i="138" s="1"/>
  <c r="H16" i="147"/>
  <c r="H9" i="147" s="1"/>
  <c r="M37" i="147"/>
  <c r="M29" i="147" s="1"/>
  <c r="M23" i="147" s="1"/>
  <c r="D10" i="25"/>
  <c r="U62" i="138"/>
  <c r="S62" i="138" s="1"/>
  <c r="BP62" i="138" s="1"/>
  <c r="E37" i="13"/>
  <c r="G31" i="10"/>
  <c r="N16" i="147"/>
  <c r="H41" i="13"/>
  <c r="AK33" i="158"/>
  <c r="AK31" i="158" s="1"/>
  <c r="AK29" i="158" s="1"/>
  <c r="F15" i="13"/>
  <c r="L4" i="149" s="1"/>
  <c r="G79" i="10"/>
  <c r="S48" i="10"/>
  <c r="N30" i="13"/>
  <c r="G34" i="10"/>
  <c r="W11" i="147"/>
  <c r="W10" i="147" s="1"/>
  <c r="N114" i="4"/>
  <c r="G39" i="10"/>
  <c r="E43" i="13"/>
  <c r="E22" i="13"/>
  <c r="E20" i="13"/>
  <c r="U62" i="147"/>
  <c r="V44" i="147"/>
  <c r="V40" i="147" s="1"/>
  <c r="E37" i="147"/>
  <c r="V25" i="29"/>
  <c r="V8" i="29" s="1"/>
  <c r="Z25" i="29"/>
  <c r="Z8" i="29" s="1"/>
  <c r="K25" i="29"/>
  <c r="K8" i="29" s="1"/>
  <c r="P25" i="29"/>
  <c r="P8" i="29" s="1"/>
  <c r="AJ25" i="29"/>
  <c r="AJ8" i="29" s="1"/>
  <c r="X25" i="29"/>
  <c r="X8" i="29" s="1"/>
  <c r="M25" i="29"/>
  <c r="M8" i="29" s="1"/>
  <c r="X22" i="25"/>
  <c r="D27" i="29"/>
  <c r="E8" i="129"/>
  <c r="D10" i="129"/>
  <c r="C3" i="146"/>
  <c r="Y25" i="29"/>
  <c r="Y8" i="29" s="1"/>
  <c r="AD25" i="29"/>
  <c r="AD8" i="29" s="1"/>
  <c r="T3" i="149"/>
  <c r="C15" i="146"/>
  <c r="Q8" i="129"/>
  <c r="P24" i="13"/>
  <c r="M24" i="13"/>
  <c r="J24" i="13"/>
  <c r="R24" i="13"/>
  <c r="E52" i="13"/>
  <c r="X114" i="4"/>
  <c r="AH13" i="10"/>
  <c r="AH11" i="10" s="1"/>
  <c r="AL11" i="13"/>
  <c r="AL10" i="13" s="1"/>
  <c r="AO114" i="4"/>
  <c r="AJ114" i="4"/>
  <c r="K37" i="147"/>
  <c r="K29" i="147" s="1"/>
  <c r="K23" i="147" s="1"/>
  <c r="AJ11" i="13"/>
  <c r="AJ10" i="13" s="1"/>
  <c r="U59" i="147"/>
  <c r="C17" i="146"/>
  <c r="S8" i="129"/>
  <c r="AF11" i="13"/>
  <c r="AF10" i="13" s="1"/>
  <c r="X33" i="158"/>
  <c r="X31" i="158" s="1"/>
  <c r="G27" i="10"/>
  <c r="L34" i="13"/>
  <c r="C83" i="149" s="1"/>
  <c r="I11" i="13"/>
  <c r="Z12" i="151"/>
  <c r="AI11" i="13"/>
  <c r="AI10" i="13" s="1"/>
  <c r="V11" i="147"/>
  <c r="S66" i="13"/>
  <c r="S65" i="13" s="1"/>
  <c r="U27" i="10"/>
  <c r="E28" i="13"/>
  <c r="Q11" i="13"/>
  <c r="C7" i="146"/>
  <c r="I8" i="129"/>
  <c r="C16" i="146"/>
  <c r="R8" i="129"/>
  <c r="AI114" i="4"/>
  <c r="M26" i="151"/>
  <c r="M17" i="151" s="1"/>
  <c r="M10" i="151" s="1"/>
  <c r="AB44" i="13"/>
  <c r="AB40" i="13" s="1"/>
  <c r="AD11" i="147"/>
  <c r="AD10" i="147" s="1"/>
  <c r="AJ33" i="158"/>
  <c r="AJ31" i="158" s="1"/>
  <c r="AH44" i="147"/>
  <c r="AH40" i="147" s="1"/>
  <c r="AL114" i="4"/>
  <c r="Q32" i="13"/>
  <c r="F68" i="149" s="1"/>
  <c r="E31" i="13"/>
  <c r="N48" i="13"/>
  <c r="AA13" i="10"/>
  <c r="AA11" i="10" s="1"/>
  <c r="W48" i="10"/>
  <c r="W46" i="10" s="1"/>
  <c r="AA12" i="151"/>
  <c r="L26" i="158"/>
  <c r="L17" i="158" s="1"/>
  <c r="L10" i="158" s="1"/>
  <c r="E42" i="13"/>
  <c r="G72" i="10"/>
  <c r="K16" i="147"/>
  <c r="K9" i="147" s="1"/>
  <c r="AH48" i="13"/>
  <c r="V26" i="158"/>
  <c r="V17" i="158" s="1"/>
  <c r="V10" i="158" s="1"/>
  <c r="E69" i="29"/>
  <c r="D69" i="29" s="1"/>
  <c r="N32" i="13"/>
  <c r="F65" i="149" s="1"/>
  <c r="Q48" i="10"/>
  <c r="Q46" i="10" s="1"/>
  <c r="R26" i="151"/>
  <c r="J31" i="13"/>
  <c r="T47" i="149" s="1"/>
  <c r="AA44" i="13"/>
  <c r="D11" i="29"/>
  <c r="E9" i="29"/>
  <c r="K30" i="13"/>
  <c r="D34" i="129"/>
  <c r="G3" i="146"/>
  <c r="G19" i="146" s="1"/>
  <c r="O25" i="29"/>
  <c r="O8" i="29" s="1"/>
  <c r="AF25" i="29"/>
  <c r="AF8" i="29" s="1"/>
  <c r="N25" i="29"/>
  <c r="N8" i="29" s="1"/>
  <c r="D34" i="29"/>
  <c r="AK25" i="29"/>
  <c r="AK8" i="29" s="1"/>
  <c r="J25" i="29"/>
  <c r="J8" i="29" s="1"/>
  <c r="AM25" i="29"/>
  <c r="AM8" i="29" s="1"/>
  <c r="E46" i="29"/>
  <c r="U63" i="143"/>
  <c r="S63" i="143" s="1"/>
  <c r="BP63" i="143" s="1"/>
  <c r="BB63" i="143" s="1"/>
  <c r="BB79" i="143" s="1"/>
  <c r="E32" i="29"/>
  <c r="D32" i="29" s="1"/>
  <c r="E8" i="12"/>
  <c r="D3" i="146"/>
  <c r="D19" i="146" s="1"/>
  <c r="BA114" i="4"/>
  <c r="G8" i="129"/>
  <c r="AE54" i="29"/>
  <c r="D54" i="29" s="1"/>
  <c r="D12" i="129"/>
  <c r="D75" i="29"/>
  <c r="E74" i="29"/>
  <c r="D74" i="29" s="1"/>
  <c r="D21" i="12"/>
  <c r="D30" i="25"/>
  <c r="AY108" i="4"/>
  <c r="AY114" i="4" s="1"/>
  <c r="W22" i="25"/>
  <c r="G22" i="25"/>
  <c r="V22" i="25"/>
  <c r="Y22" i="25"/>
  <c r="D14" i="12"/>
  <c r="D77" i="12"/>
  <c r="AF22" i="25"/>
  <c r="X20" i="12"/>
  <c r="F47" i="25"/>
  <c r="D49" i="25"/>
  <c r="D60" i="12"/>
  <c r="M22" i="25"/>
  <c r="D51" i="25"/>
  <c r="Z47" i="25"/>
  <c r="Z22" i="25" s="1"/>
  <c r="D35" i="12"/>
  <c r="N29" i="12"/>
  <c r="N20" i="12" s="1"/>
  <c r="D64" i="25"/>
  <c r="D55" i="25"/>
  <c r="AI22" i="25"/>
  <c r="AA22" i="25"/>
  <c r="AD22" i="25"/>
  <c r="D50" i="25"/>
  <c r="R22" i="25"/>
  <c r="D51" i="12"/>
  <c r="S29" i="25"/>
  <c r="S22" i="25" s="1"/>
  <c r="O8" i="12"/>
  <c r="D58" i="12"/>
  <c r="M20" i="12"/>
  <c r="D50" i="12"/>
  <c r="D38" i="25"/>
  <c r="D64" i="12"/>
  <c r="D42" i="12"/>
  <c r="L22" i="25"/>
  <c r="G8" i="25"/>
  <c r="AL22" i="25"/>
  <c r="AK22" i="25"/>
  <c r="V29" i="12"/>
  <c r="V20" i="12" s="1"/>
  <c r="W29" i="12"/>
  <c r="W20" i="12" s="1"/>
  <c r="AN22" i="25"/>
  <c r="U47" i="25"/>
  <c r="U22" i="25" s="1"/>
  <c r="D47" i="12"/>
  <c r="D73" i="12"/>
  <c r="F8" i="25"/>
  <c r="R20" i="12"/>
  <c r="D28" i="12"/>
  <c r="D63" i="25"/>
  <c r="AG20" i="12"/>
  <c r="D24" i="12"/>
  <c r="P29" i="25"/>
  <c r="P22" i="25" s="1"/>
  <c r="D61" i="12"/>
  <c r="AF20" i="12"/>
  <c r="D44" i="25"/>
  <c r="Q29" i="25"/>
  <c r="Q22" i="25" s="1"/>
  <c r="D60" i="25"/>
  <c r="D34" i="12"/>
  <c r="Z8" i="25"/>
  <c r="AH20" i="12"/>
  <c r="D59" i="12"/>
  <c r="O22" i="25"/>
  <c r="D33" i="25"/>
  <c r="AG29" i="25"/>
  <c r="AG22" i="25" s="1"/>
  <c r="K61" i="25"/>
  <c r="K22" i="25" s="1"/>
  <c r="U20" i="12"/>
  <c r="AJ22" i="25"/>
  <c r="D56" i="12"/>
  <c r="AC22" i="25"/>
  <c r="D18" i="25"/>
  <c r="D67" i="12"/>
  <c r="D49" i="12"/>
  <c r="Q20" i="12"/>
  <c r="AE9" i="25"/>
  <c r="D57" i="25"/>
  <c r="AM47" i="25"/>
  <c r="AM22" i="25" s="1"/>
  <c r="AH31" i="151" l="1"/>
  <c r="AH29" i="151" s="1"/>
  <c r="X74" i="10"/>
  <c r="V32" i="10"/>
  <c r="AJ9" i="13"/>
  <c r="AL40" i="147"/>
  <c r="AA44" i="10"/>
  <c r="AD32" i="10"/>
  <c r="Z31" i="158"/>
  <c r="Z29" i="158" s="1"/>
  <c r="AI54" i="151"/>
  <c r="AA40" i="13"/>
  <c r="AN10" i="147"/>
  <c r="AN9" i="147" s="1"/>
  <c r="AA29" i="13"/>
  <c r="AA54" i="10"/>
  <c r="AF39" i="151"/>
  <c r="AH65" i="147"/>
  <c r="F29" i="147"/>
  <c r="F23" i="147" s="1"/>
  <c r="Y29" i="151"/>
  <c r="F40" i="13"/>
  <c r="L74" i="10"/>
  <c r="Q40" i="13"/>
  <c r="AK40" i="13"/>
  <c r="O74" i="10"/>
  <c r="AL29" i="13"/>
  <c r="X29" i="13"/>
  <c r="E10" i="13"/>
  <c r="E9" i="13" s="1"/>
  <c r="J22" i="25"/>
  <c r="AE22" i="25"/>
  <c r="I25" i="29"/>
  <c r="I8" i="29" s="1"/>
  <c r="AC25" i="29"/>
  <c r="AC8" i="29" s="1"/>
  <c r="H25" i="29"/>
  <c r="H8" i="29" s="1"/>
  <c r="AA25" i="29"/>
  <c r="AA8" i="29" s="1"/>
  <c r="AH25" i="29"/>
  <c r="AH8" i="29" s="1"/>
  <c r="AG11" i="10"/>
  <c r="AG9" i="10" s="1"/>
  <c r="AK29" i="151"/>
  <c r="AI40" i="147"/>
  <c r="T9" i="10"/>
  <c r="AG31" i="151"/>
  <c r="AG29" i="151" s="1"/>
  <c r="AJ39" i="151"/>
  <c r="AB29" i="151"/>
  <c r="U29" i="13"/>
  <c r="X29" i="147"/>
  <c r="R54" i="10"/>
  <c r="AC9" i="13"/>
  <c r="AN31" i="151"/>
  <c r="AN29" i="151" s="1"/>
  <c r="AC40" i="147"/>
  <c r="I40" i="13"/>
  <c r="AF47" i="147"/>
  <c r="AK39" i="151"/>
  <c r="U40" i="13"/>
  <c r="AE10" i="147"/>
  <c r="AE9" i="147" s="1"/>
  <c r="Y10" i="13"/>
  <c r="Y9" i="13" s="1"/>
  <c r="AD31" i="158"/>
  <c r="AD29" i="158" s="1"/>
  <c r="G9" i="147"/>
  <c r="G8" i="147" s="1"/>
  <c r="AA31" i="158"/>
  <c r="AA29" i="158" s="1"/>
  <c r="AJ54" i="10"/>
  <c r="AF31" i="151"/>
  <c r="AF29" i="151" s="1"/>
  <c r="AK54" i="151"/>
  <c r="O17" i="151"/>
  <c r="O10" i="151" s="1"/>
  <c r="Z61" i="147"/>
  <c r="F60" i="10"/>
  <c r="E60" i="10" s="1"/>
  <c r="AC17" i="158"/>
  <c r="AL17" i="158"/>
  <c r="AL40" i="13"/>
  <c r="AF65" i="147"/>
  <c r="AI11" i="10"/>
  <c r="AI9" i="10" s="1"/>
  <c r="AC9" i="10"/>
  <c r="AI29" i="147"/>
  <c r="AN17" i="158"/>
  <c r="L46" i="10"/>
  <c r="L44" i="10" s="1"/>
  <c r="AE47" i="13"/>
  <c r="I65" i="13"/>
  <c r="S9" i="10"/>
  <c r="W39" i="151"/>
  <c r="AA65" i="13"/>
  <c r="V65" i="147"/>
  <c r="R65" i="13"/>
  <c r="Z54" i="151"/>
  <c r="AB11" i="10"/>
  <c r="AB9" i="10" s="1"/>
  <c r="I74" i="10"/>
  <c r="AJ47" i="147"/>
  <c r="AJ65" i="147"/>
  <c r="U17" i="158"/>
  <c r="U10" i="158" s="1"/>
  <c r="AB54" i="10"/>
  <c r="AA47" i="147"/>
  <c r="F61" i="13"/>
  <c r="X54" i="10"/>
  <c r="AE29" i="158"/>
  <c r="AO9" i="10"/>
  <c r="X10" i="13"/>
  <c r="X9" i="13" s="1"/>
  <c r="X61" i="13"/>
  <c r="AL44" i="10"/>
  <c r="AJ46" i="10"/>
  <c r="AJ44" i="10" s="1"/>
  <c r="AK17" i="158"/>
  <c r="AD10" i="13"/>
  <c r="AD9" i="13" s="1"/>
  <c r="H74" i="10"/>
  <c r="AD46" i="10"/>
  <c r="AD44" i="10" s="1"/>
  <c r="AF47" i="13"/>
  <c r="L65" i="13"/>
  <c r="D13" i="163"/>
  <c r="AD9" i="147"/>
  <c r="AG9" i="147"/>
  <c r="AC31" i="151"/>
  <c r="AC29" i="151" s="1"/>
  <c r="AA32" i="10"/>
  <c r="AA29" i="147"/>
  <c r="AD29" i="151"/>
  <c r="AE17" i="158"/>
  <c r="D49" i="147"/>
  <c r="AM31" i="158"/>
  <c r="AM29" i="158" s="1"/>
  <c r="AC31" i="158"/>
  <c r="AC29" i="158" s="1"/>
  <c r="D50" i="147"/>
  <c r="AG47" i="147"/>
  <c r="H9" i="10"/>
  <c r="L11" i="10"/>
  <c r="L9" i="10" s="1"/>
  <c r="J9" i="147"/>
  <c r="J8" i="147" s="1"/>
  <c r="X29" i="151"/>
  <c r="AM29" i="13"/>
  <c r="N40" i="13"/>
  <c r="AM29" i="147"/>
  <c r="AN65" i="13"/>
  <c r="L9" i="147"/>
  <c r="Z47" i="147"/>
  <c r="AH47" i="147"/>
  <c r="Z54" i="10"/>
  <c r="AB46" i="10"/>
  <c r="AB44" i="10" s="1"/>
  <c r="AJ47" i="13"/>
  <c r="AM39" i="151"/>
  <c r="AO54" i="10"/>
  <c r="AG17" i="151"/>
  <c r="AB17" i="151"/>
  <c r="AD47" i="13"/>
  <c r="V40" i="13"/>
  <c r="D35" i="147"/>
  <c r="F23" i="10"/>
  <c r="E23" i="10" s="1"/>
  <c r="AO39" i="151"/>
  <c r="F42" i="10"/>
  <c r="E42" i="10" s="1"/>
  <c r="D64" i="147"/>
  <c r="Y31" i="158"/>
  <c r="Y29" i="158" s="1"/>
  <c r="AG29" i="13"/>
  <c r="AP17" i="151"/>
  <c r="W65" i="13"/>
  <c r="AK10" i="13"/>
  <c r="AK9" i="13" s="1"/>
  <c r="Z17" i="158"/>
  <c r="Y32" i="10"/>
  <c r="AB39" i="151"/>
  <c r="D63" i="147"/>
  <c r="X65" i="147"/>
  <c r="AJ29" i="158"/>
  <c r="AM31" i="151"/>
  <c r="AM29" i="151" s="1"/>
  <c r="AA9" i="147"/>
  <c r="AJ31" i="151"/>
  <c r="AJ29" i="151" s="1"/>
  <c r="AG54" i="10"/>
  <c r="Y47" i="147"/>
  <c r="P17" i="151"/>
  <c r="P10" i="151" s="1"/>
  <c r="AE47" i="147"/>
  <c r="AP46" i="10"/>
  <c r="AP44" i="10" s="1"/>
  <c r="V11" i="10"/>
  <c r="V9" i="10" s="1"/>
  <c r="Y65" i="147"/>
  <c r="AA61" i="13"/>
  <c r="Z31" i="151"/>
  <c r="Z29" i="151" s="1"/>
  <c r="AM10" i="13"/>
  <c r="AM9" i="13" s="1"/>
  <c r="AD61" i="147"/>
  <c r="AK32" i="10"/>
  <c r="AE74" i="10"/>
  <c r="AP74" i="10"/>
  <c r="Z40" i="13"/>
  <c r="AK74" i="10"/>
  <c r="AP39" i="158"/>
  <c r="F50" i="10"/>
  <c r="E50" i="10" s="1"/>
  <c r="AL11" i="10"/>
  <c r="AL9" i="10" s="1"/>
  <c r="N11" i="10"/>
  <c r="N9" i="10" s="1"/>
  <c r="Z46" i="10"/>
  <c r="Z44" i="10" s="1"/>
  <c r="Y44" i="10"/>
  <c r="V44" i="10"/>
  <c r="Z65" i="147"/>
  <c r="L29" i="147"/>
  <c r="L23" i="147" s="1"/>
  <c r="G17" i="151"/>
  <c r="G10" i="151" s="1"/>
  <c r="O40" i="13"/>
  <c r="F16" i="10"/>
  <c r="E16" i="10" s="1"/>
  <c r="AO44" i="10"/>
  <c r="AP54" i="10"/>
  <c r="AB9" i="13"/>
  <c r="AM32" i="10"/>
  <c r="U74" i="10"/>
  <c r="P54" i="10"/>
  <c r="AL47" i="13"/>
  <c r="S40" i="13"/>
  <c r="I32" i="10"/>
  <c r="T32" i="10"/>
  <c r="I11" i="10"/>
  <c r="I9" i="10" s="1"/>
  <c r="X39" i="158"/>
  <c r="P29" i="147"/>
  <c r="P23" i="147" s="1"/>
  <c r="P8" i="147" s="1"/>
  <c r="AP31" i="151"/>
  <c r="AP29" i="151" s="1"/>
  <c r="Q25" i="29"/>
  <c r="Q8" i="29" s="1"/>
  <c r="E20" i="12"/>
  <c r="D20" i="12" s="1"/>
  <c r="AE25" i="29"/>
  <c r="AE8" i="29" s="1"/>
  <c r="AH22" i="25"/>
  <c r="D63" i="13"/>
  <c r="D72" i="145" s="1"/>
  <c r="G72" i="145" s="1"/>
  <c r="O47" i="13"/>
  <c r="AP32" i="10"/>
  <c r="R9" i="10"/>
  <c r="AJ40" i="13"/>
  <c r="D22" i="147"/>
  <c r="AF9" i="10"/>
  <c r="F66" i="10"/>
  <c r="E66" i="10" s="1"/>
  <c r="F62" i="10"/>
  <c r="E62" i="10" s="1"/>
  <c r="AM9" i="10"/>
  <c r="AD47" i="147"/>
  <c r="AD39" i="158"/>
  <c r="K54" i="10"/>
  <c r="AI39" i="151"/>
  <c r="AE65" i="147"/>
  <c r="AN39" i="158"/>
  <c r="AE39" i="151"/>
  <c r="AM17" i="151"/>
  <c r="J74" i="10"/>
  <c r="S46" i="10"/>
  <c r="S44" i="10" s="1"/>
  <c r="H8" i="147"/>
  <c r="AD9" i="10"/>
  <c r="F61" i="10"/>
  <c r="E61" i="10" s="1"/>
  <c r="M44" i="10"/>
  <c r="F22" i="10"/>
  <c r="E22" i="10" s="1"/>
  <c r="AE44" i="10"/>
  <c r="AK17" i="151"/>
  <c r="T46" i="10"/>
  <c r="T44" i="10" s="1"/>
  <c r="D51" i="147"/>
  <c r="U65" i="13"/>
  <c r="AK47" i="147"/>
  <c r="AF17" i="158"/>
  <c r="Y40" i="13"/>
  <c r="AK39" i="158"/>
  <c r="D55" i="147"/>
  <c r="AF31" i="158"/>
  <c r="AF29" i="158" s="1"/>
  <c r="AC40" i="13"/>
  <c r="F59" i="10"/>
  <c r="E59" i="10" s="1"/>
  <c r="AK65" i="147"/>
  <c r="X17" i="151"/>
  <c r="Y54" i="158"/>
  <c r="M65" i="13"/>
  <c r="M74" i="10"/>
  <c r="AO32" i="10"/>
  <c r="Z39" i="151"/>
  <c r="D42" i="147"/>
  <c r="N61" i="13"/>
  <c r="P74" i="10"/>
  <c r="H61" i="13"/>
  <c r="Z9" i="13"/>
  <c r="AN31" i="158"/>
  <c r="AN29" i="158" s="1"/>
  <c r="Q74" i="10"/>
  <c r="I54" i="10"/>
  <c r="D54" i="147"/>
  <c r="K32" i="10"/>
  <c r="AE9" i="13"/>
  <c r="AA40" i="147"/>
  <c r="AN11" i="10"/>
  <c r="AN9" i="10" s="1"/>
  <c r="AB65" i="147"/>
  <c r="W29" i="13"/>
  <c r="AK54" i="10"/>
  <c r="S32" i="10"/>
  <c r="Q32" i="10"/>
  <c r="AN47" i="13"/>
  <c r="AO29" i="158"/>
  <c r="N22" i="25"/>
  <c r="X32" i="10"/>
  <c r="AD17" i="158"/>
  <c r="D60" i="147"/>
  <c r="AI54" i="10"/>
  <c r="F49" i="10"/>
  <c r="E49" i="10" s="1"/>
  <c r="AP39" i="151"/>
  <c r="AL32" i="10"/>
  <c r="M54" i="10"/>
  <c r="AH9" i="147"/>
  <c r="D68" i="147"/>
  <c r="F69" i="10"/>
  <c r="E69" i="10" s="1"/>
  <c r="AN17" i="151"/>
  <c r="X29" i="158"/>
  <c r="W9" i="147"/>
  <c r="N9" i="147"/>
  <c r="N65" i="13"/>
  <c r="AM47" i="13"/>
  <c r="W29" i="147"/>
  <c r="AG65" i="13"/>
  <c r="AH44" i="10"/>
  <c r="AG10" i="13"/>
  <c r="AG9" i="13" s="1"/>
  <c r="AD65" i="147"/>
  <c r="Y54" i="10"/>
  <c r="D17" i="13"/>
  <c r="D19" i="145" s="1"/>
  <c r="G19" i="145" s="1"/>
  <c r="H40" i="13"/>
  <c r="W9" i="13"/>
  <c r="AC44" i="10"/>
  <c r="AF10" i="147"/>
  <c r="AF9" i="147" s="1"/>
  <c r="V47" i="147"/>
  <c r="AE9" i="10"/>
  <c r="X47" i="13"/>
  <c r="AB17" i="158"/>
  <c r="AM54" i="10"/>
  <c r="AJ39" i="158"/>
  <c r="F35" i="10"/>
  <c r="E35" i="10" s="1"/>
  <c r="AG61" i="147"/>
  <c r="AC39" i="158"/>
  <c r="Y40" i="147"/>
  <c r="AP9" i="10"/>
  <c r="AM10" i="147"/>
  <c r="AM9" i="147" s="1"/>
  <c r="AK9" i="147"/>
  <c r="AK9" i="10"/>
  <c r="F68" i="10"/>
  <c r="E68" i="10" s="1"/>
  <c r="M40" i="13"/>
  <c r="AG31" i="158"/>
  <c r="AG29" i="158" s="1"/>
  <c r="F79" i="10"/>
  <c r="E79" i="10" s="1"/>
  <c r="F67" i="10"/>
  <c r="E67" i="10" s="1"/>
  <c r="P44" i="10"/>
  <c r="F36" i="10"/>
  <c r="E36" i="10" s="1"/>
  <c r="D59" i="147"/>
  <c r="F24" i="10"/>
  <c r="E24" i="10" s="1"/>
  <c r="F72" i="10"/>
  <c r="E72" i="10" s="1"/>
  <c r="W44" i="10"/>
  <c r="AF9" i="13"/>
  <c r="V54" i="10"/>
  <c r="Y17" i="158"/>
  <c r="F78" i="10"/>
  <c r="E78" i="10" s="1"/>
  <c r="R40" i="13"/>
  <c r="Z39" i="158"/>
  <c r="AL47" i="147"/>
  <c r="AB65" i="13"/>
  <c r="AF74" i="10"/>
  <c r="D69" i="147"/>
  <c r="AL17" i="151"/>
  <c r="AL9" i="13"/>
  <c r="F39" i="10"/>
  <c r="E39" i="10" s="1"/>
  <c r="W9" i="10"/>
  <c r="Q9" i="10"/>
  <c r="Z9" i="10"/>
  <c r="F40" i="10"/>
  <c r="E40" i="10" s="1"/>
  <c r="AC61" i="13"/>
  <c r="M9" i="147"/>
  <c r="M8" i="147" s="1"/>
  <c r="AJ9" i="10"/>
  <c r="J54" i="10"/>
  <c r="AO31" i="151"/>
  <c r="AO29" i="151" s="1"/>
  <c r="AK47" i="13"/>
  <c r="X46" i="10"/>
  <c r="X44" i="10" s="1"/>
  <c r="T54" i="10"/>
  <c r="AQ17" i="158"/>
  <c r="AB29" i="13"/>
  <c r="D56" i="147"/>
  <c r="AN47" i="147"/>
  <c r="AL65" i="13"/>
  <c r="AJ17" i="151"/>
  <c r="K74" i="10"/>
  <c r="K40" i="13"/>
  <c r="T65" i="13"/>
  <c r="J9" i="10"/>
  <c r="AF40" i="147"/>
  <c r="AI46" i="10"/>
  <c r="AI44" i="10" s="1"/>
  <c r="P32" i="10"/>
  <c r="Y47" i="13"/>
  <c r="AJ29" i="13"/>
  <c r="AL31" i="158"/>
  <c r="AL29" i="158" s="1"/>
  <c r="I46" i="10"/>
  <c r="I44" i="10" s="1"/>
  <c r="AJ17" i="158"/>
  <c r="D14" i="147"/>
  <c r="F43" i="10"/>
  <c r="E43" i="10" s="1"/>
  <c r="O11" i="10"/>
  <c r="O9" i="10" s="1"/>
  <c r="AL29" i="151"/>
  <c r="AI31" i="158"/>
  <c r="AI29" i="158" s="1"/>
  <c r="AG40" i="147"/>
  <c r="AN9" i="13"/>
  <c r="AP29" i="158"/>
  <c r="X9" i="147"/>
  <c r="AG54" i="158"/>
  <c r="AC54" i="158"/>
  <c r="V29" i="147"/>
  <c r="AG32" i="10"/>
  <c r="AE54" i="10"/>
  <c r="D21" i="147"/>
  <c r="K17" i="158"/>
  <c r="K10" i="158" s="1"/>
  <c r="J17" i="151"/>
  <c r="J10" i="151" s="1"/>
  <c r="AD74" i="10"/>
  <c r="AF29" i="147"/>
  <c r="AG54" i="151"/>
  <c r="F52" i="10"/>
  <c r="E52" i="10" s="1"/>
  <c r="Y11" i="10"/>
  <c r="Y9" i="10" s="1"/>
  <c r="D13" i="147"/>
  <c r="AG47" i="13"/>
  <c r="AM39" i="158"/>
  <c r="AJ32" i="10"/>
  <c r="D43" i="147"/>
  <c r="D34" i="147"/>
  <c r="AL9" i="147"/>
  <c r="AH29" i="13"/>
  <c r="AL39" i="151"/>
  <c r="D53" i="147"/>
  <c r="AI17" i="158"/>
  <c r="AO39" i="158"/>
  <c r="AG39" i="158"/>
  <c r="V47" i="13"/>
  <c r="Z17" i="151"/>
  <c r="R17" i="151"/>
  <c r="R10" i="151" s="1"/>
  <c r="AI9" i="13"/>
  <c r="F31" i="10"/>
  <c r="E31" i="10" s="1"/>
  <c r="AB9" i="147"/>
  <c r="Q44" i="10"/>
  <c r="AH47" i="13"/>
  <c r="AA9" i="10"/>
  <c r="AH9" i="10"/>
  <c r="D69" i="13"/>
  <c r="D79" i="145" s="1"/>
  <c r="G79" i="145" s="1"/>
  <c r="F21" i="10"/>
  <c r="E21" i="10" s="1"/>
  <c r="AI17" i="151"/>
  <c r="D67" i="13"/>
  <c r="D77" i="145" s="1"/>
  <c r="G77" i="145" s="1"/>
  <c r="N46" i="10"/>
  <c r="N44" i="10" s="1"/>
  <c r="F28" i="10"/>
  <c r="E28" i="10" s="1"/>
  <c r="V9" i="13"/>
  <c r="Y65" i="13"/>
  <c r="N54" i="10"/>
  <c r="R44" i="10"/>
  <c r="AD65" i="13"/>
  <c r="AB32" i="10"/>
  <c r="AC54" i="10"/>
  <c r="F53" i="10"/>
  <c r="E53" i="10" s="1"/>
  <c r="AM17" i="158"/>
  <c r="AI9" i="147"/>
  <c r="F51" i="10"/>
  <c r="E51" i="10" s="1"/>
  <c r="K46" i="10"/>
  <c r="K44" i="10" s="1"/>
  <c r="L32" i="10"/>
  <c r="AN29" i="147"/>
  <c r="AH74" i="10"/>
  <c r="H54" i="10"/>
  <c r="D36" i="147"/>
  <c r="AM40" i="147"/>
  <c r="AC39" i="151"/>
  <c r="Z65" i="13"/>
  <c r="F73" i="10"/>
  <c r="E73" i="10" s="1"/>
  <c r="AA29" i="151"/>
  <c r="F58" i="10"/>
  <c r="E58" i="10" s="1"/>
  <c r="AA39" i="158"/>
  <c r="AJ9" i="147"/>
  <c r="Y10" i="147"/>
  <c r="Y9" i="147" s="1"/>
  <c r="W31" i="151"/>
  <c r="W29" i="151" s="1"/>
  <c r="AB29" i="147"/>
  <c r="X39" i="151"/>
  <c r="U32" i="10"/>
  <c r="AC32" i="10"/>
  <c r="F41" i="10"/>
  <c r="E41" i="10" s="1"/>
  <c r="D25" i="147"/>
  <c r="AQ31" i="158"/>
  <c r="AQ29" i="158" s="1"/>
  <c r="F17" i="10"/>
  <c r="E17" i="10" s="1"/>
  <c r="W47" i="13"/>
  <c r="R32" i="10"/>
  <c r="AB47" i="13"/>
  <c r="AA47" i="13"/>
  <c r="AH29" i="158"/>
  <c r="O32" i="10"/>
  <c r="AH29" i="147"/>
  <c r="AG65" i="147"/>
  <c r="O44" i="10"/>
  <c r="AL29" i="147"/>
  <c r="D45" i="147"/>
  <c r="W47" i="147"/>
  <c r="W40" i="147"/>
  <c r="Y39" i="151"/>
  <c r="AA65" i="147"/>
  <c r="AJ74" i="10"/>
  <c r="AM74" i="10"/>
  <c r="AB31" i="158"/>
  <c r="AB29" i="158" s="1"/>
  <c r="D57" i="147"/>
  <c r="W54" i="10"/>
  <c r="D67" i="147"/>
  <c r="AN32" i="10"/>
  <c r="AL74" i="10"/>
  <c r="V29" i="13"/>
  <c r="AJ29" i="147"/>
  <c r="AG29" i="147"/>
  <c r="AD39" i="151"/>
  <c r="J65" i="13"/>
  <c r="M32" i="10"/>
  <c r="Y39" i="158"/>
  <c r="AC47" i="147"/>
  <c r="F38" i="10"/>
  <c r="E38" i="10" s="1"/>
  <c r="AH32" i="10"/>
  <c r="AF39" i="158"/>
  <c r="AK29" i="147"/>
  <c r="AN54" i="10"/>
  <c r="AM47" i="147"/>
  <c r="X61" i="147"/>
  <c r="U9" i="13"/>
  <c r="W54" i="151"/>
  <c r="AH9" i="13"/>
  <c r="AF29" i="13"/>
  <c r="AF54" i="10"/>
  <c r="F14" i="10"/>
  <c r="E14" i="10" s="1"/>
  <c r="AH17" i="158"/>
  <c r="D27" i="147"/>
  <c r="R61" i="13"/>
  <c r="AI65" i="147"/>
  <c r="AC47" i="13"/>
  <c r="AG39" i="151"/>
  <c r="AD61" i="13"/>
  <c r="AA9" i="13"/>
  <c r="X17" i="158"/>
  <c r="T74" i="10"/>
  <c r="AB39" i="158"/>
  <c r="AH40" i="13"/>
  <c r="AE65" i="13"/>
  <c r="L40" i="13"/>
  <c r="D46" i="147"/>
  <c r="AC65" i="147"/>
  <c r="AE39" i="158"/>
  <c r="D41" i="147"/>
  <c r="AE17" i="151"/>
  <c r="D19" i="147"/>
  <c r="AI29" i="13"/>
  <c r="AC29" i="13"/>
  <c r="AH39" i="158"/>
  <c r="U47" i="13"/>
  <c r="W74" i="10"/>
  <c r="D33" i="147"/>
  <c r="F77" i="10"/>
  <c r="E77" i="10" s="1"/>
  <c r="AH39" i="151"/>
  <c r="AI32" i="10"/>
  <c r="Z29" i="13"/>
  <c r="AJ54" i="151"/>
  <c r="U54" i="10"/>
  <c r="AC74" i="10"/>
  <c r="AI54" i="158"/>
  <c r="AE54" i="158"/>
  <c r="W17" i="151"/>
  <c r="G40" i="13"/>
  <c r="S54" i="10"/>
  <c r="AP17" i="158"/>
  <c r="AI39" i="158"/>
  <c r="G61" i="13"/>
  <c r="R25" i="29"/>
  <c r="R8" i="29" s="1"/>
  <c r="S25" i="29"/>
  <c r="S8" i="29" s="1"/>
  <c r="AF65" i="13"/>
  <c r="I22" i="25"/>
  <c r="H22" i="25"/>
  <c r="G25" i="29"/>
  <c r="G8" i="29" s="1"/>
  <c r="AE32" i="10"/>
  <c r="D31" i="147"/>
  <c r="D12" i="163"/>
  <c r="AD29" i="147"/>
  <c r="T22" i="25"/>
  <c r="J47" i="13"/>
  <c r="P47" i="13"/>
  <c r="AC10" i="147"/>
  <c r="AC9" i="147" s="1"/>
  <c r="AK54" i="158"/>
  <c r="D29" i="25"/>
  <c r="S8" i="147"/>
  <c r="D28" i="147"/>
  <c r="D40" i="25"/>
  <c r="U46" i="10"/>
  <c r="U44" i="10" s="1"/>
  <c r="X40" i="13"/>
  <c r="J61" i="13"/>
  <c r="U17" i="151"/>
  <c r="U10" i="151" s="1"/>
  <c r="L55" i="149"/>
  <c r="O62" i="149" s="1"/>
  <c r="D54" i="13"/>
  <c r="D62" i="145" s="1"/>
  <c r="G62" i="145" s="1"/>
  <c r="D61" i="25"/>
  <c r="E22" i="25"/>
  <c r="S22" i="143"/>
  <c r="BP22" i="143" s="1"/>
  <c r="R22" i="143" s="1"/>
  <c r="R79" i="143" s="1"/>
  <c r="U7" i="143"/>
  <c r="D24" i="13"/>
  <c r="D27" i="145" s="1"/>
  <c r="G27" i="145" s="1"/>
  <c r="AE8" i="25"/>
  <c r="D9" i="25"/>
  <c r="S33" i="138"/>
  <c r="U30" i="138"/>
  <c r="S34" i="143"/>
  <c r="U30" i="143"/>
  <c r="BP75" i="143"/>
  <c r="BM75" i="143" s="1"/>
  <c r="BM79" i="143" s="1"/>
  <c r="S72" i="143"/>
  <c r="BP72" i="143" s="1"/>
  <c r="BJ72" i="143" s="1"/>
  <c r="BJ79" i="143" s="1"/>
  <c r="U72" i="143"/>
  <c r="D11" i="13"/>
  <c r="D13" i="145" s="1"/>
  <c r="G13" i="145" s="1"/>
  <c r="F42" i="149"/>
  <c r="Q8" i="147"/>
  <c r="D8" i="129"/>
  <c r="F22" i="25"/>
  <c r="D47" i="25"/>
  <c r="K8" i="147"/>
  <c r="N47" i="13"/>
  <c r="D16" i="13"/>
  <c r="D18" i="145" s="1"/>
  <c r="G18" i="145" s="1"/>
  <c r="G29" i="13"/>
  <c r="L32" i="149" s="1"/>
  <c r="T47" i="13"/>
  <c r="D8" i="12"/>
  <c r="C19" i="146"/>
  <c r="S76" i="138"/>
  <c r="BP76" i="138" s="1"/>
  <c r="BN76" i="138" s="1"/>
  <c r="BN79" i="138" s="1"/>
  <c r="U72" i="138"/>
  <c r="D68" i="13"/>
  <c r="D78" i="145" s="1"/>
  <c r="G78" i="145" s="1"/>
  <c r="P9" i="10"/>
  <c r="F15" i="10"/>
  <c r="E15" i="10" s="1"/>
  <c r="Y17" i="151"/>
  <c r="F18" i="10"/>
  <c r="E18" i="10" s="1"/>
  <c r="S47" i="13"/>
  <c r="F71" i="10"/>
  <c r="E71" i="10" s="1"/>
  <c r="I8" i="147"/>
  <c r="Z29" i="147"/>
  <c r="K47" i="13"/>
  <c r="Q54" i="10"/>
  <c r="D26" i="147"/>
  <c r="X47" i="147"/>
  <c r="H32" i="10"/>
  <c r="AK46" i="10"/>
  <c r="AK44" i="10" s="1"/>
  <c r="E114" i="4"/>
  <c r="W32" i="10"/>
  <c r="AE29" i="147"/>
  <c r="F47" i="13"/>
  <c r="J32" i="10"/>
  <c r="Z32" i="10"/>
  <c r="K9" i="10"/>
  <c r="X9" i="10"/>
  <c r="H47" i="13"/>
  <c r="L54" i="10"/>
  <c r="I47" i="13"/>
  <c r="D39" i="147"/>
  <c r="G47" i="13"/>
  <c r="AL39" i="158"/>
  <c r="AJ65" i="13"/>
  <c r="O54" i="10"/>
  <c r="AF17" i="151"/>
  <c r="D32" i="147"/>
  <c r="AD17" i="151"/>
  <c r="AE31" i="151"/>
  <c r="AE29" i="151" s="1"/>
  <c r="D57" i="13"/>
  <c r="D65" i="145" s="1"/>
  <c r="G65" i="145" s="1"/>
  <c r="T40" i="13"/>
  <c r="P40" i="13"/>
  <c r="X65" i="13"/>
  <c r="F29" i="10"/>
  <c r="E29" i="10" s="1"/>
  <c r="F64" i="10"/>
  <c r="E64" i="10" s="1"/>
  <c r="O17" i="158"/>
  <c r="O10" i="158" s="1"/>
  <c r="Z10" i="147"/>
  <c r="Z9" i="147" s="1"/>
  <c r="D20" i="147"/>
  <c r="AI47" i="13"/>
  <c r="AF32" i="10"/>
  <c r="AG46" i="10"/>
  <c r="AG44" i="10" s="1"/>
  <c r="AF54" i="158"/>
  <c r="AO17" i="158"/>
  <c r="N29" i="147"/>
  <c r="N23" i="147" s="1"/>
  <c r="F65" i="10"/>
  <c r="E65" i="10" s="1"/>
  <c r="F37" i="10"/>
  <c r="E37" i="10" s="1"/>
  <c r="AF54" i="151"/>
  <c r="Y29" i="147"/>
  <c r="AA17" i="158"/>
  <c r="N32" i="10"/>
  <c r="AC17" i="151"/>
  <c r="AN29" i="13"/>
  <c r="F57" i="10"/>
  <c r="E57" i="10" s="1"/>
  <c r="D38" i="147"/>
  <c r="Z47" i="13"/>
  <c r="AD29" i="13"/>
  <c r="AE29" i="13"/>
  <c r="H65" i="13"/>
  <c r="M47" i="13"/>
  <c r="AE40" i="13"/>
  <c r="AC29" i="147"/>
  <c r="R47" i="13"/>
  <c r="AB47" i="147"/>
  <c r="AQ39" i="158"/>
  <c r="AD54" i="10"/>
  <c r="D17" i="147"/>
  <c r="AH54" i="10"/>
  <c r="AA39" i="151"/>
  <c r="D58" i="147"/>
  <c r="AG17" i="158"/>
  <c r="AI47" i="147"/>
  <c r="M9" i="10"/>
  <c r="Y29" i="13"/>
  <c r="AN40" i="147"/>
  <c r="AA17" i="151"/>
  <c r="AN39" i="151"/>
  <c r="AH17" i="151"/>
  <c r="AO17" i="151"/>
  <c r="AK29" i="13"/>
  <c r="D52" i="147"/>
  <c r="AM65" i="147"/>
  <c r="AN40" i="13"/>
  <c r="T17" i="151"/>
  <c r="T10" i="151" s="1"/>
  <c r="R9" i="147"/>
  <c r="R8" i="147" s="1"/>
  <c r="F63" i="10"/>
  <c r="E63" i="10" s="1"/>
  <c r="L47" i="13"/>
  <c r="Q47" i="13"/>
  <c r="AM65" i="13"/>
  <c r="F34" i="149"/>
  <c r="I17" i="151"/>
  <c r="I10" i="151" s="1"/>
  <c r="F30" i="10"/>
  <c r="E30" i="10" s="1"/>
  <c r="U11" i="10"/>
  <c r="U9" i="10" s="1"/>
  <c r="D8" i="25"/>
  <c r="E44" i="29"/>
  <c r="D44" i="29" s="1"/>
  <c r="D46" i="29"/>
  <c r="L48" i="149"/>
  <c r="K29" i="13"/>
  <c r="L36" i="149" s="1"/>
  <c r="D42" i="13"/>
  <c r="D49" i="145" s="1"/>
  <c r="T42" i="149"/>
  <c r="W50" i="149" s="1"/>
  <c r="D31" i="13"/>
  <c r="D35" i="145" s="1"/>
  <c r="F17" i="149"/>
  <c r="Q10" i="13"/>
  <c r="Q9" i="13" s="1"/>
  <c r="C52" i="149"/>
  <c r="F60" i="149" s="1"/>
  <c r="D28" i="13"/>
  <c r="D31" i="145" s="1"/>
  <c r="D11" i="147"/>
  <c r="V10" i="147"/>
  <c r="V9" i="147" s="1"/>
  <c r="I10" i="13"/>
  <c r="I9" i="13" s="1"/>
  <c r="C17" i="149"/>
  <c r="F27" i="10"/>
  <c r="E27" i="10" s="1"/>
  <c r="D52" i="13"/>
  <c r="D60" i="145" s="1"/>
  <c r="W8" i="149"/>
  <c r="T8" i="149"/>
  <c r="W3" i="149"/>
  <c r="W6" i="149"/>
  <c r="D37" i="147"/>
  <c r="E29" i="147"/>
  <c r="D62" i="147"/>
  <c r="U61" i="147"/>
  <c r="D20" i="13"/>
  <c r="D22" i="145" s="1"/>
  <c r="D22" i="13"/>
  <c r="D24" i="145" s="1"/>
  <c r="D43" i="13"/>
  <c r="D50" i="145" s="1"/>
  <c r="G32" i="10"/>
  <c r="F34" i="10"/>
  <c r="O43" i="149"/>
  <c r="N29" i="13"/>
  <c r="O31" i="149" s="1"/>
  <c r="D37" i="13"/>
  <c r="D41" i="145" s="1"/>
  <c r="C87" i="149"/>
  <c r="F95" i="149" s="1"/>
  <c r="BA62" i="138"/>
  <c r="BA79" i="138" s="1"/>
  <c r="BU62" i="138"/>
  <c r="BU38" i="138"/>
  <c r="AF38" i="138"/>
  <c r="AF79" i="138" s="1"/>
  <c r="S25" i="138"/>
  <c r="BP25" i="138" s="1"/>
  <c r="BP12" i="143"/>
  <c r="H12" i="143" s="1"/>
  <c r="H79" i="143" s="1"/>
  <c r="S9" i="143"/>
  <c r="S46" i="138"/>
  <c r="U44" i="138"/>
  <c r="U42" i="138" s="1"/>
  <c r="BU28" i="138"/>
  <c r="W28" i="138"/>
  <c r="W79" i="138" s="1"/>
  <c r="BU51" i="138"/>
  <c r="AQ51" i="138"/>
  <c r="AQ79" i="138" s="1"/>
  <c r="U44" i="143"/>
  <c r="U42" i="143" s="1"/>
  <c r="S46" i="143"/>
  <c r="D30" i="147"/>
  <c r="U29" i="147"/>
  <c r="W9" i="149"/>
  <c r="D66" i="13"/>
  <c r="D76" i="145" s="1"/>
  <c r="E65" i="13"/>
  <c r="D60" i="13"/>
  <c r="D68" i="145" s="1"/>
  <c r="L49" i="149"/>
  <c r="L29" i="13"/>
  <c r="L37" i="149" s="1"/>
  <c r="D24" i="147"/>
  <c r="F13" i="10"/>
  <c r="E13" i="10" s="1"/>
  <c r="G11" i="10"/>
  <c r="BU59" i="138"/>
  <c r="AX59" i="138"/>
  <c r="AX79" i="138" s="1"/>
  <c r="BU49" i="138"/>
  <c r="AO49" i="138"/>
  <c r="AO79" i="138" s="1"/>
  <c r="D26" i="13"/>
  <c r="D29" i="145" s="1"/>
  <c r="D48" i="13"/>
  <c r="D56" i="145" s="1"/>
  <c r="E47" i="13"/>
  <c r="V27" i="138"/>
  <c r="V79" i="138" s="1"/>
  <c r="BU27" i="138"/>
  <c r="D39" i="13"/>
  <c r="D43" i="145" s="1"/>
  <c r="L66" i="149"/>
  <c r="O74" i="149" s="1"/>
  <c r="D51" i="13"/>
  <c r="D59" i="145" s="1"/>
  <c r="BU60" i="138"/>
  <c r="AY60" i="138"/>
  <c r="AY79" i="138" s="1"/>
  <c r="D55" i="13"/>
  <c r="D63" i="145" s="1"/>
  <c r="D64" i="13"/>
  <c r="D73" i="145" s="1"/>
  <c r="C15" i="149"/>
  <c r="G10" i="13"/>
  <c r="G9" i="13" s="1"/>
  <c r="F14" i="149"/>
  <c r="N10" i="13"/>
  <c r="N9" i="13" s="1"/>
  <c r="D19" i="13"/>
  <c r="D21" i="145" s="1"/>
  <c r="U52" i="143"/>
  <c r="S54" i="143"/>
  <c r="BU40" i="138"/>
  <c r="AH40" i="138"/>
  <c r="AH79" i="138" s="1"/>
  <c r="D35" i="13"/>
  <c r="D39" i="145" s="1"/>
  <c r="BU57" i="138"/>
  <c r="AV57" i="138"/>
  <c r="AV79" i="138" s="1"/>
  <c r="BU39" i="138"/>
  <c r="AG39" i="138"/>
  <c r="AG79" i="138" s="1"/>
  <c r="BU29" i="138"/>
  <c r="X29" i="138"/>
  <c r="X79" i="138" s="1"/>
  <c r="S25" i="143"/>
  <c r="BP25" i="143" s="1"/>
  <c r="T25" i="143" s="1"/>
  <c r="T79" i="143" s="1"/>
  <c r="BU41" i="138"/>
  <c r="AI41" i="138"/>
  <c r="AI79" i="138" s="1"/>
  <c r="D50" i="13"/>
  <c r="D58" i="145" s="1"/>
  <c r="T4" i="149"/>
  <c r="D16" i="147"/>
  <c r="F9" i="147"/>
  <c r="D44" i="147"/>
  <c r="U40" i="147"/>
  <c r="U52" i="138"/>
  <c r="S54" i="138"/>
  <c r="D12" i="13"/>
  <c r="D14" i="145" s="1"/>
  <c r="BU48" i="138"/>
  <c r="AN48" i="138"/>
  <c r="AN79" i="138" s="1"/>
  <c r="C16" i="149"/>
  <c r="H10" i="13"/>
  <c r="H9" i="13" s="1"/>
  <c r="U9" i="138"/>
  <c r="U7" i="138" s="1"/>
  <c r="S12" i="138"/>
  <c r="T10" i="149"/>
  <c r="D21" i="13"/>
  <c r="D23" i="145" s="1"/>
  <c r="L16" i="149"/>
  <c r="O24" i="149" s="1"/>
  <c r="F16" i="149"/>
  <c r="P10" i="13"/>
  <c r="P9" i="13" s="1"/>
  <c r="D36" i="13"/>
  <c r="D40" i="145" s="1"/>
  <c r="L47" i="149"/>
  <c r="J29" i="13"/>
  <c r="L35" i="149" s="1"/>
  <c r="L45" i="149"/>
  <c r="H29" i="13"/>
  <c r="L33" i="149" s="1"/>
  <c r="D33" i="13"/>
  <c r="D37" i="145" s="1"/>
  <c r="C76" i="149"/>
  <c r="F84" i="149" s="1"/>
  <c r="D34" i="13"/>
  <c r="D38" i="145" s="1"/>
  <c r="K10" i="13"/>
  <c r="K9" i="13" s="1"/>
  <c r="C19" i="149"/>
  <c r="C20" i="149"/>
  <c r="L10" i="13"/>
  <c r="L9" i="13" s="1"/>
  <c r="S29" i="13"/>
  <c r="O36" i="149" s="1"/>
  <c r="O48" i="149"/>
  <c r="D58" i="13"/>
  <c r="D66" i="145" s="1"/>
  <c r="G54" i="10"/>
  <c r="F56" i="10"/>
  <c r="Q29" i="13"/>
  <c r="O34" i="149" s="1"/>
  <c r="O46" i="149"/>
  <c r="T9" i="149"/>
  <c r="O44" i="149"/>
  <c r="O29" i="13"/>
  <c r="O32" i="149" s="1"/>
  <c r="R29" i="13"/>
  <c r="O35" i="149" s="1"/>
  <c r="O47" i="149"/>
  <c r="T54" i="149"/>
  <c r="W62" i="149" s="1"/>
  <c r="D56" i="13"/>
  <c r="D64" i="145" s="1"/>
  <c r="D12" i="147"/>
  <c r="U10" i="147"/>
  <c r="G46" i="10"/>
  <c r="G44" i="10" s="1"/>
  <c r="F48" i="10"/>
  <c r="D48" i="147"/>
  <c r="U47" i="147"/>
  <c r="D38" i="13"/>
  <c r="D42" i="145" s="1"/>
  <c r="C98" i="149"/>
  <c r="F106" i="149" s="1"/>
  <c r="C18" i="149"/>
  <c r="J10" i="13"/>
  <c r="J9" i="13" s="1"/>
  <c r="T6" i="149"/>
  <c r="O45" i="149"/>
  <c r="P29" i="13"/>
  <c r="O33" i="149" s="1"/>
  <c r="D14" i="13"/>
  <c r="D16" i="145" s="1"/>
  <c r="D15" i="147"/>
  <c r="T9" i="147"/>
  <c r="T8" i="147" s="1"/>
  <c r="F15" i="149"/>
  <c r="O10" i="13"/>
  <c r="O9" i="13" s="1"/>
  <c r="D46" i="13"/>
  <c r="D53" i="145" s="1"/>
  <c r="T29" i="13"/>
  <c r="O37" i="149" s="1"/>
  <c r="O49" i="149"/>
  <c r="D59" i="13"/>
  <c r="D67" i="145" s="1"/>
  <c r="T5" i="149"/>
  <c r="L43" i="149"/>
  <c r="F29" i="13"/>
  <c r="L31" i="149" s="1"/>
  <c r="D49" i="13"/>
  <c r="D57" i="145" s="1"/>
  <c r="D13" i="13"/>
  <c r="D15" i="145" s="1"/>
  <c r="D44" i="13"/>
  <c r="D51" i="145" s="1"/>
  <c r="M29" i="13"/>
  <c r="O30" i="149" s="1"/>
  <c r="O42" i="149"/>
  <c r="I29" i="13"/>
  <c r="L34" i="149" s="1"/>
  <c r="L46" i="149"/>
  <c r="W4" i="149"/>
  <c r="C41" i="149"/>
  <c r="D27" i="13"/>
  <c r="D30" i="145" s="1"/>
  <c r="D45" i="13"/>
  <c r="D52" i="145" s="1"/>
  <c r="F10" i="13"/>
  <c r="F9" i="13" s="1"/>
  <c r="C14" i="149"/>
  <c r="E61" i="13"/>
  <c r="D62" i="13"/>
  <c r="D71" i="145" s="1"/>
  <c r="D41" i="13"/>
  <c r="D48" i="145" s="1"/>
  <c r="E40" i="13"/>
  <c r="G74" i="10"/>
  <c r="F76" i="10"/>
  <c r="F20" i="149"/>
  <c r="T10" i="13"/>
  <c r="T9" i="13" s="1"/>
  <c r="L3" i="149"/>
  <c r="O11" i="149" s="1"/>
  <c r="D15" i="13"/>
  <c r="D17" i="145" s="1"/>
  <c r="F13" i="149"/>
  <c r="M10" i="13"/>
  <c r="M9" i="13" s="1"/>
  <c r="C64" i="149"/>
  <c r="F72" i="149" s="1"/>
  <c r="D32" i="13"/>
  <c r="D36" i="145" s="1"/>
  <c r="W10" i="149"/>
  <c r="D53" i="13"/>
  <c r="D61" i="145" s="1"/>
  <c r="C40" i="149"/>
  <c r="D25" i="13"/>
  <c r="D28" i="145" s="1"/>
  <c r="U65" i="147"/>
  <c r="D66" i="147"/>
  <c r="L42" i="149"/>
  <c r="E29" i="13"/>
  <c r="D30" i="13"/>
  <c r="D34" i="145" s="1"/>
  <c r="F18" i="149"/>
  <c r="R10" i="13"/>
  <c r="R9" i="13" s="1"/>
  <c r="F19" i="149"/>
  <c r="S10" i="13"/>
  <c r="S9" i="13" s="1"/>
  <c r="BP73" i="138"/>
  <c r="BK73" i="138" s="1"/>
  <c r="BK79" i="138" s="1"/>
  <c r="AA25" i="10" l="1"/>
  <c r="V23" i="147"/>
  <c r="V8" i="147" s="1"/>
  <c r="S72" i="138"/>
  <c r="BP72" i="138" s="1"/>
  <c r="BJ72" i="138" s="1"/>
  <c r="BJ79" i="138" s="1"/>
  <c r="U23" i="143"/>
  <c r="AI25" i="10"/>
  <c r="AI8" i="10" s="1"/>
  <c r="X10" i="158"/>
  <c r="AM23" i="13"/>
  <c r="AM8" i="13" s="1"/>
  <c r="AL25" i="10"/>
  <c r="AL8" i="10" s="1"/>
  <c r="W23" i="13"/>
  <c r="W8" i="13" s="1"/>
  <c r="AF23" i="13"/>
  <c r="AF8" i="13" s="1"/>
  <c r="AE25" i="10"/>
  <c r="AE8" i="10" s="1"/>
  <c r="AP10" i="158"/>
  <c r="AP8" i="158" s="1"/>
  <c r="AN10" i="158"/>
  <c r="AN8" i="158" s="1"/>
  <c r="AD10" i="158"/>
  <c r="AD8" i="158" s="1"/>
  <c r="P25" i="10"/>
  <c r="P8" i="10" s="1"/>
  <c r="V25" i="10"/>
  <c r="V8" i="10" s="1"/>
  <c r="AB23" i="13"/>
  <c r="AB8" i="13" s="1"/>
  <c r="AG23" i="13"/>
  <c r="AG8" i="13" s="1"/>
  <c r="AA23" i="147"/>
  <c r="AA8" i="147" s="1"/>
  <c r="Y10" i="158"/>
  <c r="Y8" i="158" s="1"/>
  <c r="AD10" i="151"/>
  <c r="AD8" i="151" s="1"/>
  <c r="AE23" i="147"/>
  <c r="AE8" i="147" s="1"/>
  <c r="H25" i="10"/>
  <c r="H8" i="10" s="1"/>
  <c r="AH23" i="147"/>
  <c r="AH8" i="147" s="1"/>
  <c r="AA23" i="13"/>
  <c r="AA8" i="13" s="1"/>
  <c r="X25" i="10"/>
  <c r="X8" i="10" s="1"/>
  <c r="AK10" i="151"/>
  <c r="AK8" i="151" s="1"/>
  <c r="AM10" i="151"/>
  <c r="AM8" i="151" s="1"/>
  <c r="L8" i="147"/>
  <c r="Y23" i="13"/>
  <c r="Y8" i="13" s="1"/>
  <c r="K25" i="10"/>
  <c r="K8" i="10" s="1"/>
  <c r="AK23" i="13"/>
  <c r="AK8" i="13" s="1"/>
  <c r="AJ25" i="10"/>
  <c r="AJ8" i="10" s="1"/>
  <c r="AH23" i="13"/>
  <c r="AH8" i="13" s="1"/>
  <c r="AG10" i="151"/>
  <c r="AG8" i="151" s="1"/>
  <c r="AP25" i="10"/>
  <c r="AP8" i="10" s="1"/>
  <c r="AB10" i="151"/>
  <c r="AB8" i="151" s="1"/>
  <c r="Y10" i="151"/>
  <c r="Y8" i="151" s="1"/>
  <c r="R25" i="10"/>
  <c r="R8" i="10" s="1"/>
  <c r="AM10" i="158"/>
  <c r="AM8" i="158" s="1"/>
  <c r="AI10" i="151"/>
  <c r="AI8" i="151" s="1"/>
  <c r="Y25" i="10"/>
  <c r="Y8" i="10" s="1"/>
  <c r="AB25" i="10"/>
  <c r="AB8" i="10" s="1"/>
  <c r="AL23" i="13"/>
  <c r="AL8" i="13" s="1"/>
  <c r="AF23" i="147"/>
  <c r="AF8" i="147" s="1"/>
  <c r="AO10" i="158"/>
  <c r="AO8" i="158" s="1"/>
  <c r="U23" i="13"/>
  <c r="U8" i="13" s="1"/>
  <c r="Z10" i="151"/>
  <c r="Z8" i="151" s="1"/>
  <c r="AM25" i="10"/>
  <c r="AM8" i="10" s="1"/>
  <c r="AI23" i="147"/>
  <c r="AI8" i="147" s="1"/>
  <c r="AD25" i="10"/>
  <c r="AD8" i="10" s="1"/>
  <c r="Z25" i="10"/>
  <c r="Z8" i="10" s="1"/>
  <c r="AK23" i="147"/>
  <c r="AK8" i="147" s="1"/>
  <c r="Z10" i="158"/>
  <c r="Z8" i="158" s="1"/>
  <c r="AH25" i="10"/>
  <c r="AH8" i="10" s="1"/>
  <c r="AC10" i="151"/>
  <c r="AC8" i="151" s="1"/>
  <c r="AE10" i="151"/>
  <c r="AE8" i="151" s="1"/>
  <c r="AK25" i="10"/>
  <c r="AK8" i="10" s="1"/>
  <c r="Z23" i="147"/>
  <c r="Z8" i="147" s="1"/>
  <c r="AK10" i="158"/>
  <c r="AK8" i="158" s="1"/>
  <c r="AM23" i="147"/>
  <c r="AM8" i="147" s="1"/>
  <c r="AJ23" i="147"/>
  <c r="AJ8" i="147" s="1"/>
  <c r="AP10" i="151"/>
  <c r="AP8" i="151" s="1"/>
  <c r="AN25" i="10"/>
  <c r="AN8" i="10" s="1"/>
  <c r="L23" i="13"/>
  <c r="L8" i="13" s="1"/>
  <c r="AE10" i="158"/>
  <c r="AE8" i="158" s="1"/>
  <c r="I25" i="10"/>
  <c r="I8" i="10" s="1"/>
  <c r="AO25" i="10"/>
  <c r="AO8" i="10" s="1"/>
  <c r="AJ10" i="151"/>
  <c r="AJ8" i="151" s="1"/>
  <c r="N25" i="10"/>
  <c r="N8" i="10" s="1"/>
  <c r="AI23" i="13"/>
  <c r="AI8" i="13" s="1"/>
  <c r="AO10" i="151"/>
  <c r="AO8" i="151" s="1"/>
  <c r="AA10" i="151"/>
  <c r="AA8" i="151" s="1"/>
  <c r="AQ10" i="158"/>
  <c r="AQ8" i="158" s="1"/>
  <c r="AD23" i="13"/>
  <c r="AD8" i="13" s="1"/>
  <c r="X23" i="13"/>
  <c r="X8" i="13" s="1"/>
  <c r="W10" i="151"/>
  <c r="Q25" i="10"/>
  <c r="Q8" i="10" s="1"/>
  <c r="U25" i="10"/>
  <c r="U8" i="10" s="1"/>
  <c r="X10" i="151"/>
  <c r="X8" i="151" s="1"/>
  <c r="AJ23" i="13"/>
  <c r="AJ8" i="13" s="1"/>
  <c r="V23" i="13"/>
  <c r="V8" i="13" s="1"/>
  <c r="W23" i="147"/>
  <c r="W8" i="147" s="1"/>
  <c r="S25" i="10"/>
  <c r="S8" i="10" s="1"/>
  <c r="T25" i="10"/>
  <c r="T8" i="10" s="1"/>
  <c r="M25" i="10"/>
  <c r="M8" i="10" s="1"/>
  <c r="N23" i="13"/>
  <c r="N8" i="13" s="1"/>
  <c r="D61" i="147"/>
  <c r="AN23" i="147"/>
  <c r="AN8" i="147" s="1"/>
  <c r="Z23" i="13"/>
  <c r="Z8" i="13" s="1"/>
  <c r="N8" i="147"/>
  <c r="J25" i="10"/>
  <c r="J8" i="10" s="1"/>
  <c r="AD23" i="147"/>
  <c r="AD8" i="147" s="1"/>
  <c r="G23" i="13"/>
  <c r="G8" i="13" s="1"/>
  <c r="AH10" i="151"/>
  <c r="AH8" i="151" s="1"/>
  <c r="AB23" i="147"/>
  <c r="AB8" i="147" s="1"/>
  <c r="AA10" i="158"/>
  <c r="AA8" i="158" s="1"/>
  <c r="AJ10" i="158"/>
  <c r="AJ8" i="158" s="1"/>
  <c r="AN10" i="151"/>
  <c r="AN8" i="151" s="1"/>
  <c r="AG10" i="158"/>
  <c r="AG8" i="158" s="1"/>
  <c r="Y23" i="147"/>
  <c r="Y8" i="147" s="1"/>
  <c r="AA8" i="10"/>
  <c r="W25" i="10"/>
  <c r="W8" i="10" s="1"/>
  <c r="X23" i="147"/>
  <c r="X8" i="147" s="1"/>
  <c r="AI10" i="158"/>
  <c r="AI8" i="158" s="1"/>
  <c r="AL23" i="147"/>
  <c r="AL8" i="147" s="1"/>
  <c r="AH10" i="158"/>
  <c r="AH8" i="158" s="1"/>
  <c r="AC10" i="158"/>
  <c r="AC8" i="158" s="1"/>
  <c r="AC23" i="13"/>
  <c r="AC8" i="13" s="1"/>
  <c r="AL10" i="151"/>
  <c r="AL8" i="151" s="1"/>
  <c r="AG23" i="147"/>
  <c r="AG8" i="147" s="1"/>
  <c r="AB10" i="158"/>
  <c r="AB8" i="158" s="1"/>
  <c r="AC25" i="10"/>
  <c r="AC8" i="10" s="1"/>
  <c r="K23" i="13"/>
  <c r="K8" i="13" s="1"/>
  <c r="AF25" i="10"/>
  <c r="AF8" i="10" s="1"/>
  <c r="O25" i="10"/>
  <c r="O8" i="10" s="1"/>
  <c r="AL10" i="158"/>
  <c r="AL8" i="158" s="1"/>
  <c r="F48" i="149"/>
  <c r="D47" i="147"/>
  <c r="AF10" i="158"/>
  <c r="AF8" i="158" s="1"/>
  <c r="AC23" i="147"/>
  <c r="AC8" i="147" s="1"/>
  <c r="AG25" i="10"/>
  <c r="AG8" i="10" s="1"/>
  <c r="L25" i="10"/>
  <c r="L8" i="10" s="1"/>
  <c r="T23" i="13"/>
  <c r="T8" i="13" s="1"/>
  <c r="E23" i="13"/>
  <c r="H23" i="13"/>
  <c r="H8" i="13" s="1"/>
  <c r="U23" i="147"/>
  <c r="W11" i="149"/>
  <c r="F21" i="149"/>
  <c r="AE23" i="13"/>
  <c r="AE8" i="13" s="1"/>
  <c r="AF10" i="151"/>
  <c r="AF8" i="151" s="1"/>
  <c r="AN23" i="13"/>
  <c r="AN8" i="13" s="1"/>
  <c r="G25" i="10"/>
  <c r="U23" i="138"/>
  <c r="U78" i="138" s="1"/>
  <c r="D10" i="13"/>
  <c r="D11" i="145" s="1"/>
  <c r="G11" i="145" s="1"/>
  <c r="F23" i="13"/>
  <c r="F8" i="13" s="1"/>
  <c r="S23" i="13"/>
  <c r="S8" i="13" s="1"/>
  <c r="J23" i="13"/>
  <c r="J8" i="13" s="1"/>
  <c r="BP34" i="143"/>
  <c r="AB34" i="143" s="1"/>
  <c r="AB79" i="143" s="1"/>
  <c r="S30" i="143"/>
  <c r="BP30" i="143" s="1"/>
  <c r="Y30" i="143" s="1"/>
  <c r="Y79" i="143" s="1"/>
  <c r="O50" i="149"/>
  <c r="P23" i="13"/>
  <c r="P8" i="13" s="1"/>
  <c r="Q23" i="13"/>
  <c r="Q8" i="13" s="1"/>
  <c r="O23" i="13"/>
  <c r="O8" i="13" s="1"/>
  <c r="M23" i="13"/>
  <c r="M8" i="13" s="1"/>
  <c r="R23" i="13"/>
  <c r="R8" i="13" s="1"/>
  <c r="I23" i="13"/>
  <c r="I8" i="13" s="1"/>
  <c r="E25" i="29"/>
  <c r="BP33" i="138"/>
  <c r="S30" i="138"/>
  <c r="BP30" i="138" s="1"/>
  <c r="U78" i="143"/>
  <c r="U79" i="143" s="1"/>
  <c r="D22" i="25"/>
  <c r="C2" i="149"/>
  <c r="AA3" i="149"/>
  <c r="D9" i="13"/>
  <c r="D9" i="145" s="1"/>
  <c r="AD9" i="149"/>
  <c r="F8" i="149"/>
  <c r="AD8" i="149"/>
  <c r="F7" i="149"/>
  <c r="G34" i="145"/>
  <c r="D29" i="13"/>
  <c r="D32" i="145" s="1"/>
  <c r="L30" i="149"/>
  <c r="O38" i="149" s="1"/>
  <c r="G28" i="145"/>
  <c r="G61" i="145"/>
  <c r="G36" i="145"/>
  <c r="F2" i="149"/>
  <c r="AD3" i="149"/>
  <c r="G17" i="145"/>
  <c r="AD10" i="149"/>
  <c r="F9" i="149"/>
  <c r="F74" i="10"/>
  <c r="E76" i="10"/>
  <c r="E74" i="10" s="1"/>
  <c r="D40" i="13"/>
  <c r="D44" i="145" s="1"/>
  <c r="G48" i="145"/>
  <c r="G71" i="145"/>
  <c r="D61" i="13"/>
  <c r="D69" i="145" s="1"/>
  <c r="AA4" i="149"/>
  <c r="C3" i="149"/>
  <c r="G52" i="145"/>
  <c r="G30" i="145"/>
  <c r="G51" i="145"/>
  <c r="G15" i="145"/>
  <c r="G57" i="145"/>
  <c r="G67" i="145"/>
  <c r="G53" i="145"/>
  <c r="AD5" i="149"/>
  <c r="F4" i="149"/>
  <c r="G16" i="145"/>
  <c r="AA8" i="149"/>
  <c r="C7" i="149"/>
  <c r="G42" i="145"/>
  <c r="E48" i="10"/>
  <c r="E46" i="10" s="1"/>
  <c r="E44" i="10" s="1"/>
  <c r="F46" i="10"/>
  <c r="F44" i="10" s="1"/>
  <c r="U9" i="147"/>
  <c r="D10" i="147"/>
  <c r="G64" i="145"/>
  <c r="E56" i="10"/>
  <c r="E54" i="10" s="1"/>
  <c r="F54" i="10"/>
  <c r="G66" i="145"/>
  <c r="AA10" i="149"/>
  <c r="C9" i="149"/>
  <c r="C8" i="149"/>
  <c r="AA9" i="149"/>
  <c r="G38" i="145"/>
  <c r="G37" i="145"/>
  <c r="G40" i="145"/>
  <c r="F5" i="149"/>
  <c r="AD6" i="149"/>
  <c r="G23" i="145"/>
  <c r="BP12" i="138"/>
  <c r="H12" i="138" s="1"/>
  <c r="H79" i="138" s="1"/>
  <c r="S9" i="138"/>
  <c r="AA6" i="149"/>
  <c r="C5" i="149"/>
  <c r="G14" i="145"/>
  <c r="BP54" i="138"/>
  <c r="S52" i="138"/>
  <c r="BP52" i="138" s="1"/>
  <c r="F8" i="147"/>
  <c r="G58" i="145"/>
  <c r="G39" i="145"/>
  <c r="BP54" i="143"/>
  <c r="AS54" i="143" s="1"/>
  <c r="AS79" i="143" s="1"/>
  <c r="S52" i="143"/>
  <c r="BP52" i="143" s="1"/>
  <c r="AR52" i="143" s="1"/>
  <c r="AR79" i="143" s="1"/>
  <c r="G21" i="145"/>
  <c r="F3" i="149"/>
  <c r="AD4" i="149"/>
  <c r="C4" i="149"/>
  <c r="AA5" i="149"/>
  <c r="G73" i="145"/>
  <c r="G63" i="145"/>
  <c r="G59" i="145"/>
  <c r="G43" i="145"/>
  <c r="D47" i="13"/>
  <c r="D54" i="145" s="1"/>
  <c r="G56" i="145"/>
  <c r="G29" i="145"/>
  <c r="F11" i="10"/>
  <c r="E11" i="10" s="1"/>
  <c r="G9" i="10"/>
  <c r="G68" i="145"/>
  <c r="D65" i="13"/>
  <c r="D74" i="145" s="1"/>
  <c r="G76" i="145"/>
  <c r="BP46" i="143"/>
  <c r="AL46" i="143" s="1"/>
  <c r="AL79" i="143" s="1"/>
  <c r="S44" i="143"/>
  <c r="BP46" i="138"/>
  <c r="S44" i="138"/>
  <c r="BP9" i="143"/>
  <c r="F9" i="143" s="1"/>
  <c r="F79" i="143" s="1"/>
  <c r="S7" i="143"/>
  <c r="BU25" i="138"/>
  <c r="T25" i="138"/>
  <c r="T79" i="138" s="1"/>
  <c r="G41" i="145"/>
  <c r="F32" i="10"/>
  <c r="E34" i="10"/>
  <c r="E32" i="10" s="1"/>
  <c r="G50" i="145"/>
  <c r="G24" i="145"/>
  <c r="G22" i="145"/>
  <c r="D29" i="147"/>
  <c r="E23" i="147"/>
  <c r="G60" i="145"/>
  <c r="AA7" i="149"/>
  <c r="C6" i="149"/>
  <c r="G31" i="145"/>
  <c r="F6" i="149"/>
  <c r="AD7" i="149"/>
  <c r="G35" i="145"/>
  <c r="G49" i="145"/>
  <c r="U79" i="138" l="1"/>
  <c r="BT31" i="138"/>
  <c r="BU31" i="138" s="1"/>
  <c r="BT26" i="138"/>
  <c r="BU26" i="138" s="1"/>
  <c r="E8" i="13"/>
  <c r="F25" i="10"/>
  <c r="E25" i="10" s="1"/>
  <c r="U8" i="147"/>
  <c r="D9" i="147"/>
  <c r="D23" i="13"/>
  <c r="D25" i="145" s="1"/>
  <c r="E65" i="145" s="1"/>
  <c r="AD11" i="149"/>
  <c r="Y30" i="138"/>
  <c r="Y79" i="138" s="1"/>
  <c r="BU30" i="138"/>
  <c r="BU33" i="138"/>
  <c r="AA33" i="138"/>
  <c r="AA79" i="138" s="1"/>
  <c r="F10" i="149"/>
  <c r="D25" i="29"/>
  <c r="E8" i="29"/>
  <c r="E8" i="147"/>
  <c r="D8" i="147" s="1"/>
  <c r="D23" i="147"/>
  <c r="S78" i="143"/>
  <c r="S79" i="143" s="1"/>
  <c r="BP7" i="143"/>
  <c r="E7" i="143" s="1"/>
  <c r="E79" i="143" s="1"/>
  <c r="BP44" i="138"/>
  <c r="S42" i="138"/>
  <c r="BP42" i="138" s="1"/>
  <c r="BU46" i="138"/>
  <c r="AL46" i="138"/>
  <c r="AL79" i="138" s="1"/>
  <c r="BP44" i="143"/>
  <c r="AK44" i="143" s="1"/>
  <c r="AK79" i="143" s="1"/>
  <c r="S42" i="143"/>
  <c r="BP42" i="143" s="1"/>
  <c r="AJ42" i="143" s="1"/>
  <c r="AJ79" i="143" s="1"/>
  <c r="G74" i="145"/>
  <c r="F9" i="10"/>
  <c r="G8" i="10"/>
  <c r="G54" i="145"/>
  <c r="BU52" i="138"/>
  <c r="AR52" i="138"/>
  <c r="AR79" i="138" s="1"/>
  <c r="BU54" i="138"/>
  <c r="AS54" i="138"/>
  <c r="AS79" i="138" s="1"/>
  <c r="BP9" i="138"/>
  <c r="F9" i="138" s="1"/>
  <c r="F79" i="138" s="1"/>
  <c r="S7" i="138"/>
  <c r="G69" i="145"/>
  <c r="G44" i="145"/>
  <c r="G32" i="145"/>
  <c r="G9" i="145"/>
  <c r="D8" i="13" l="1"/>
  <c r="D8" i="145" s="1"/>
  <c r="E69" i="145"/>
  <c r="E32" i="145"/>
  <c r="E54" i="145"/>
  <c r="E44" i="145"/>
  <c r="E63" i="145"/>
  <c r="E36" i="145"/>
  <c r="E30" i="145"/>
  <c r="G25" i="145"/>
  <c r="E29" i="145"/>
  <c r="E73" i="145"/>
  <c r="E66" i="145"/>
  <c r="E41" i="145"/>
  <c r="E45" i="145"/>
  <c r="E39" i="145"/>
  <c r="E57" i="145"/>
  <c r="E59" i="145"/>
  <c r="E52" i="145"/>
  <c r="E51" i="145"/>
  <c r="E34" i="145"/>
  <c r="E58" i="145"/>
  <c r="E70" i="145"/>
  <c r="E38" i="145"/>
  <c r="E47" i="145"/>
  <c r="E50" i="145"/>
  <c r="E71" i="145"/>
  <c r="E68" i="145"/>
  <c r="E40" i="145"/>
  <c r="E28" i="145"/>
  <c r="E64" i="145"/>
  <c r="E49" i="145"/>
  <c r="E61" i="145"/>
  <c r="E43" i="145"/>
  <c r="E72" i="145"/>
  <c r="E31" i="145"/>
  <c r="E37" i="145"/>
  <c r="E46" i="145"/>
  <c r="E35" i="145"/>
  <c r="E53" i="145"/>
  <c r="E33" i="145"/>
  <c r="E60" i="145"/>
  <c r="E67" i="145"/>
  <c r="E56" i="145"/>
  <c r="E42" i="145"/>
  <c r="E62" i="145"/>
  <c r="E55" i="145"/>
  <c r="E48" i="145"/>
  <c r="E27" i="145"/>
  <c r="BX7" i="143" a="1"/>
  <c r="BX21" i="143" s="1"/>
  <c r="BQ23" i="143" s="1"/>
  <c r="S78" i="138"/>
  <c r="BP7" i="138"/>
  <c r="E7" i="138" s="1"/>
  <c r="E79" i="138" s="1"/>
  <c r="F8" i="10"/>
  <c r="E9" i="10"/>
  <c r="BU42" i="138"/>
  <c r="AJ42" i="138"/>
  <c r="AJ79" i="138" s="1"/>
  <c r="AK44" i="138"/>
  <c r="AK79" i="138" s="1"/>
  <c r="BU44" i="138"/>
  <c r="S79" i="138" l="1"/>
  <c r="BX7" i="138" s="1" a="1"/>
  <c r="BT23" i="138"/>
  <c r="BX38" i="143"/>
  <c r="BQ42" i="143" s="1"/>
  <c r="BX16" i="143"/>
  <c r="BX55" i="143"/>
  <c r="BQ62" i="143" s="1"/>
  <c r="BX14" i="143"/>
  <c r="BQ16" i="143" s="1"/>
  <c r="BX43" i="143"/>
  <c r="BQ49" i="143" s="1"/>
  <c r="BX29" i="143"/>
  <c r="BQ33" i="143" s="1"/>
  <c r="BX33" i="143"/>
  <c r="BQ37" i="143" s="1"/>
  <c r="BX18" i="143"/>
  <c r="BQ20" i="143" s="1"/>
  <c r="BX66" i="143"/>
  <c r="BQ74" i="143" s="1"/>
  <c r="BX36" i="143"/>
  <c r="BQ40" i="143" s="1"/>
  <c r="BX32" i="143"/>
  <c r="BQ36" i="143" s="1"/>
  <c r="BX53" i="143"/>
  <c r="BQ60" i="143" s="1"/>
  <c r="BX13" i="143"/>
  <c r="BQ15" i="143" s="1"/>
  <c r="BX69" i="143"/>
  <c r="BQ77" i="143" s="1"/>
  <c r="BX12" i="143"/>
  <c r="BQ14" i="143" s="1"/>
  <c r="BX45" i="143"/>
  <c r="BQ51" i="143" s="1"/>
  <c r="BX34" i="143"/>
  <c r="BQ38" i="143" s="1"/>
  <c r="BX54" i="143"/>
  <c r="BQ61" i="143" s="1"/>
  <c r="BX11" i="143"/>
  <c r="BQ13" i="143" s="1"/>
  <c r="BX17" i="143"/>
  <c r="BQ19" i="143" s="1"/>
  <c r="BX44" i="143"/>
  <c r="BQ50" i="143" s="1"/>
  <c r="BX68" i="143"/>
  <c r="BQ76" i="143" s="1"/>
  <c r="BX19" i="143"/>
  <c r="BQ21" i="143" s="1"/>
  <c r="BX51" i="143"/>
  <c r="BQ58" i="143" s="1"/>
  <c r="BX61" i="143"/>
  <c r="BQ69" i="143" s="1"/>
  <c r="BX35" i="143"/>
  <c r="BQ39" i="143" s="1"/>
  <c r="BX25" i="143"/>
  <c r="BQ28" i="143" s="1"/>
  <c r="BX48" i="143"/>
  <c r="BQ55" i="143" s="1"/>
  <c r="BX63" i="143"/>
  <c r="BQ71" i="143" s="1"/>
  <c r="BX49" i="143"/>
  <c r="BQ56" i="143" s="1"/>
  <c r="BX42" i="143"/>
  <c r="BQ48" i="143" s="1"/>
  <c r="BX31" i="143"/>
  <c r="BQ35" i="143" s="1"/>
  <c r="BX59" i="143"/>
  <c r="BQ66" i="143" s="1"/>
  <c r="BX52" i="143"/>
  <c r="BQ59" i="143" s="1"/>
  <c r="BX58" i="143"/>
  <c r="BQ65" i="143" s="1"/>
  <c r="BX15" i="143"/>
  <c r="BQ17" i="143" s="1"/>
  <c r="BX62" i="143"/>
  <c r="BQ70" i="143" s="1"/>
  <c r="BX9" i="143"/>
  <c r="BQ11" i="143" s="1"/>
  <c r="BX50" i="143"/>
  <c r="BQ57" i="143" s="1"/>
  <c r="BX56" i="143"/>
  <c r="BQ63" i="143" s="1"/>
  <c r="BX60" i="143"/>
  <c r="BQ67" i="143" s="1"/>
  <c r="BX28" i="143"/>
  <c r="BQ32" i="143" s="1"/>
  <c r="BX41" i="143"/>
  <c r="BQ47" i="143" s="1"/>
  <c r="BX57" i="143"/>
  <c r="BQ64" i="143" s="1"/>
  <c r="BX26" i="143"/>
  <c r="BQ29" i="143" s="1"/>
  <c r="BX37" i="143"/>
  <c r="BQ41" i="143" s="1"/>
  <c r="BX65" i="143"/>
  <c r="BQ73" i="143" s="1"/>
  <c r="BX24" i="143"/>
  <c r="BQ27" i="143" s="1"/>
  <c r="BX10" i="143"/>
  <c r="BQ12" i="143" s="1"/>
  <c r="BX22" i="143"/>
  <c r="BQ25" i="143" s="1"/>
  <c r="BX64" i="143"/>
  <c r="BQ72" i="143" s="1"/>
  <c r="BX67" i="143"/>
  <c r="BQ75" i="143" s="1"/>
  <c r="BX20" i="143"/>
  <c r="BQ22" i="143" s="1"/>
  <c r="BX46" i="143"/>
  <c r="BQ52" i="143" s="1"/>
  <c r="BX8" i="143"/>
  <c r="BQ9" i="143" s="1"/>
  <c r="BX30" i="143"/>
  <c r="BQ34" i="143" s="1"/>
  <c r="BX23" i="143"/>
  <c r="BQ26" i="143" s="1"/>
  <c r="BX47" i="143"/>
  <c r="BQ54" i="143" s="1"/>
  <c r="BX27" i="143"/>
  <c r="BQ30" i="143" s="1"/>
  <c r="BX40" i="143"/>
  <c r="BQ46" i="143" s="1"/>
  <c r="BX39" i="143"/>
  <c r="BQ44" i="143" s="1"/>
  <c r="BX7" i="143"/>
  <c r="BQ7" i="143" s="1"/>
  <c r="E78" i="145"/>
  <c r="E79" i="145"/>
  <c r="E18" i="145"/>
  <c r="E77" i="145"/>
  <c r="E13" i="145"/>
  <c r="E19" i="145"/>
  <c r="E17" i="145"/>
  <c r="E76" i="145"/>
  <c r="E24" i="145"/>
  <c r="E11" i="145"/>
  <c r="E16" i="145"/>
  <c r="E23" i="145"/>
  <c r="E14" i="145"/>
  <c r="E21" i="145"/>
  <c r="E15" i="145"/>
  <c r="E22" i="145"/>
  <c r="E25" i="145"/>
  <c r="E74" i="145"/>
  <c r="E9" i="145"/>
  <c r="E10" i="145"/>
  <c r="E20" i="145"/>
  <c r="E75" i="145"/>
  <c r="E8" i="145"/>
  <c r="E12" i="145"/>
  <c r="E26" i="145"/>
  <c r="BX16" i="138" l="1"/>
  <c r="BX69" i="138"/>
  <c r="BQ77" i="138" s="1"/>
  <c r="BX11" i="138"/>
  <c r="BQ13" i="138" s="1"/>
  <c r="BX61" i="138"/>
  <c r="BQ69" i="138" s="1"/>
  <c r="BX9" i="138"/>
  <c r="BQ11" i="138" s="1"/>
  <c r="BX14" i="138"/>
  <c r="BQ16" i="138" s="1"/>
  <c r="BX66" i="138"/>
  <c r="BQ74" i="138" s="1"/>
  <c r="BX12" i="138"/>
  <c r="BQ14" i="138" s="1"/>
  <c r="BX59" i="138"/>
  <c r="BQ66" i="138" s="1"/>
  <c r="BX18" i="138"/>
  <c r="BQ20" i="138" s="1"/>
  <c r="BX62" i="138"/>
  <c r="BQ70" i="138" s="1"/>
  <c r="BX19" i="138"/>
  <c r="BQ21" i="138" s="1"/>
  <c r="BX13" i="138"/>
  <c r="BQ15" i="138" s="1"/>
  <c r="BX67" i="138"/>
  <c r="BQ75" i="138" s="1"/>
  <c r="BX60" i="138"/>
  <c r="BQ67" i="138" s="1"/>
  <c r="BX51" i="138"/>
  <c r="BQ58" i="138" s="1"/>
  <c r="BX44" i="138"/>
  <c r="BQ50" i="138" s="1"/>
  <c r="BX32" i="138"/>
  <c r="BQ36" i="138" s="1"/>
  <c r="BX63" i="138"/>
  <c r="BQ71" i="138" s="1"/>
  <c r="BX57" i="138"/>
  <c r="BQ64" i="138" s="1"/>
  <c r="BX49" i="138"/>
  <c r="BQ56" i="138" s="1"/>
  <c r="BX17" i="138"/>
  <c r="BQ19" i="138" s="1"/>
  <c r="BX56" i="138"/>
  <c r="BQ63" i="138" s="1"/>
  <c r="BX54" i="138"/>
  <c r="BQ61" i="138" s="1"/>
  <c r="BX31" i="138"/>
  <c r="BQ35" i="138" s="1"/>
  <c r="BX33" i="138"/>
  <c r="BQ37" i="138" s="1"/>
  <c r="BX58" i="138"/>
  <c r="BQ65" i="138" s="1"/>
  <c r="BX41" i="138"/>
  <c r="BQ47" i="138" s="1"/>
  <c r="BX30" i="138"/>
  <c r="BQ34" i="138" s="1"/>
  <c r="BX28" i="138"/>
  <c r="BQ32" i="138" s="1"/>
  <c r="BX48" i="138"/>
  <c r="BQ55" i="138" s="1"/>
  <c r="BX20" i="138"/>
  <c r="BQ22" i="138" s="1"/>
  <c r="BX15" i="138"/>
  <c r="BQ17" i="138" s="1"/>
  <c r="BX26" i="138"/>
  <c r="BQ29" i="138" s="1"/>
  <c r="BX68" i="138"/>
  <c r="BQ76" i="138" s="1"/>
  <c r="BX25" i="138"/>
  <c r="BQ28" i="138" s="1"/>
  <c r="BX45" i="138"/>
  <c r="BQ51" i="138" s="1"/>
  <c r="BX36" i="138"/>
  <c r="BQ40" i="138" s="1"/>
  <c r="BX65" i="138"/>
  <c r="BQ73" i="138" s="1"/>
  <c r="BX34" i="138"/>
  <c r="BQ38" i="138" s="1"/>
  <c r="BX42" i="138"/>
  <c r="BQ48" i="138" s="1"/>
  <c r="BX52" i="138"/>
  <c r="BQ59" i="138" s="1"/>
  <c r="BX35" i="138"/>
  <c r="BQ39" i="138" s="1"/>
  <c r="BX37" i="138"/>
  <c r="BQ41" i="138" s="1"/>
  <c r="BX53" i="138"/>
  <c r="BQ60" i="138" s="1"/>
  <c r="BX55" i="138"/>
  <c r="BQ62" i="138" s="1"/>
  <c r="BX43" i="138"/>
  <c r="BQ49" i="138" s="1"/>
  <c r="BX50" i="138"/>
  <c r="BQ57" i="138" s="1"/>
  <c r="BX24" i="138"/>
  <c r="BQ27" i="138" s="1"/>
  <c r="BX22" i="138"/>
  <c r="BQ25" i="138" s="1"/>
  <c r="BX23" i="138"/>
  <c r="BQ26" i="138" s="1"/>
  <c r="BX64" i="138"/>
  <c r="BQ72" i="138" s="1"/>
  <c r="BX10" i="138"/>
  <c r="BQ12" i="138" s="1"/>
  <c r="BX8" i="138"/>
  <c r="BQ9" i="138" s="1"/>
  <c r="BX29" i="138"/>
  <c r="BQ33" i="138" s="1"/>
  <c r="BX40" i="138"/>
  <c r="BQ46" i="138" s="1"/>
  <c r="BX47" i="138"/>
  <c r="BQ54" i="138" s="1"/>
  <c r="BX27" i="138"/>
  <c r="BQ30" i="138" s="1"/>
  <c r="BX46" i="138"/>
  <c r="BQ52" i="138" s="1"/>
  <c r="BX21" i="138"/>
  <c r="BQ23" i="138" s="1"/>
  <c r="BR23" i="138" s="1"/>
  <c r="BX7" i="138"/>
  <c r="BQ7" i="138" s="1"/>
  <c r="BX38" i="138"/>
  <c r="BQ42" i="138" s="1"/>
  <c r="BX39" i="138"/>
  <c r="BQ44" i="138" s="1"/>
  <c r="BR7" i="138" l="1"/>
  <c r="BS72" i="138" s="1"/>
  <c r="BS75" i="138" l="1"/>
  <c r="BS73" i="138"/>
  <c r="BS74" i="138"/>
  <c r="BS76" i="138"/>
  <c r="BS14" i="138"/>
  <c r="BS22" i="138"/>
  <c r="BS35" i="138"/>
  <c r="BS61" i="138"/>
  <c r="BS38" i="138"/>
  <c r="BS27" i="138"/>
  <c r="BS51" i="138"/>
  <c r="BS54" i="138"/>
  <c r="BS31" i="138"/>
  <c r="BS68" i="138"/>
  <c r="BS32" i="138"/>
  <c r="BS29" i="138"/>
  <c r="BS25" i="138"/>
  <c r="BS45" i="138"/>
  <c r="BS43" i="138"/>
  <c r="BS47" i="138"/>
  <c r="BS60" i="138"/>
  <c r="BS26" i="138"/>
  <c r="BS42" i="138"/>
  <c r="BS10" i="138"/>
  <c r="BS66" i="138"/>
  <c r="BS56" i="138"/>
  <c r="BS34" i="138"/>
  <c r="BS64" i="138"/>
  <c r="BS41" i="138"/>
  <c r="BS57" i="138"/>
  <c r="BS12" i="138"/>
  <c r="BS23" i="138"/>
  <c r="BS53" i="138"/>
  <c r="BS24" i="138"/>
  <c r="BS21" i="138"/>
  <c r="BS15" i="138"/>
  <c r="BS37" i="138"/>
  <c r="BS50" i="138"/>
  <c r="BS58" i="138"/>
  <c r="BS28" i="138"/>
  <c r="BS40" i="138"/>
  <c r="BS30" i="138"/>
  <c r="BS8" i="138"/>
  <c r="BS69" i="138"/>
  <c r="BS20" i="138"/>
  <c r="BS63" i="138"/>
  <c r="BS36" i="138"/>
  <c r="BS17" i="138"/>
  <c r="BS71" i="138"/>
  <c r="BS39" i="138"/>
  <c r="BS48" i="138"/>
  <c r="BS46" i="138"/>
  <c r="BS18" i="138"/>
  <c r="BS11" i="138"/>
  <c r="BS62" i="138"/>
  <c r="BS67" i="138"/>
  <c r="BS33" i="138"/>
  <c r="BS16" i="138"/>
  <c r="BS9" i="138"/>
  <c r="BS65" i="138"/>
  <c r="BS52" i="138"/>
  <c r="BS19" i="138"/>
  <c r="BS13" i="138"/>
  <c r="BS55" i="138"/>
  <c r="BS44" i="138"/>
  <c r="BS7" i="138"/>
  <c r="BS59" i="138"/>
  <c r="BS70" i="138"/>
  <c r="BS49" i="138"/>
</calcChain>
</file>

<file path=xl/comments1.xml><?xml version="1.0" encoding="utf-8"?>
<comments xmlns="http://schemas.openxmlformats.org/spreadsheetml/2006/main">
  <authors>
    <author>Admin</author>
  </authors>
  <commentList>
    <comment ref="B37" authorId="0">
      <text>
        <r>
          <rPr>
            <b/>
            <sz val="9"/>
            <color indexed="81"/>
            <rFont val="Tahoma"/>
            <family val="2"/>
          </rPr>
          <t>Dự án Greenland Tứ Hiệp</t>
        </r>
      </text>
    </comment>
    <comment ref="B65" authorId="0">
      <text>
        <r>
          <rPr>
            <b/>
            <sz val="9"/>
            <color indexed="81"/>
            <rFont val="Tahoma"/>
            <family val="2"/>
          </rPr>
          <t xml:space="preserve"> Công ty cổ phần Thuốc thú ý Trung Ương 5</t>
        </r>
      </text>
    </comment>
  </commentList>
</comments>
</file>

<file path=xl/comments2.xml><?xml version="1.0" encoding="utf-8"?>
<comments xmlns="http://schemas.openxmlformats.org/spreadsheetml/2006/main">
  <authors>
    <author>Admin</author>
  </authors>
  <commentList>
    <comment ref="B47" authorId="0">
      <text>
        <r>
          <rPr>
            <b/>
            <sz val="9"/>
            <color indexed="81"/>
            <rFont val="Tahoma"/>
            <family val="2"/>
          </rPr>
          <t>Dự án Greenland Tứ Hiệp</t>
        </r>
      </text>
    </comment>
    <comment ref="B78" authorId="0">
      <text>
        <r>
          <rPr>
            <b/>
            <sz val="9"/>
            <color indexed="81"/>
            <rFont val="Tahoma"/>
            <family val="2"/>
          </rPr>
          <t xml:space="preserve"> Công ty cổ phần Thuốc thú ý Trung Ương 5</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<sst xmlns="http://schemas.openxmlformats.org/spreadsheetml/2006/main" count="12198" uniqueCount="1142">
  <si>
    <t>Diện tích thu hồi
(ha)</t>
  </si>
  <si>
    <t>BẢNG TÍNH QUY HOẠCH SỬ DỤNG ĐẤT</t>
  </si>
  <si>
    <t>CẤP DƯỚI TRỰC TIẾP</t>
  </si>
  <si>
    <t>STT</t>
  </si>
  <si>
    <t>Lấy từ các loại đất</t>
  </si>
  <si>
    <t>Năm thực hiện</t>
  </si>
  <si>
    <t>Mã</t>
  </si>
  <si>
    <t>Địa điểm</t>
  </si>
  <si>
    <t>Diện tích tăng thêm</t>
  </si>
  <si>
    <t>LUC</t>
  </si>
  <si>
    <t>LUK</t>
  </si>
  <si>
    <t>HNK</t>
  </si>
  <si>
    <t>CLN</t>
  </si>
  <si>
    <t>NTS</t>
  </si>
  <si>
    <t>LMU</t>
  </si>
  <si>
    <t>NKH</t>
  </si>
  <si>
    <t>ONT</t>
  </si>
  <si>
    <t>ODT</t>
  </si>
  <si>
    <t>CQP</t>
  </si>
  <si>
    <t>CAN</t>
  </si>
  <si>
    <t>SKK</t>
  </si>
  <si>
    <t>SKC</t>
  </si>
  <si>
    <t>SKS</t>
  </si>
  <si>
    <t>DRA</t>
  </si>
  <si>
    <t>NTD</t>
  </si>
  <si>
    <t>SON</t>
  </si>
  <si>
    <t>MNC</t>
  </si>
  <si>
    <t>DGT</t>
  </si>
  <si>
    <t>DTL</t>
  </si>
  <si>
    <t>DNL</t>
  </si>
  <si>
    <t>DBV</t>
  </si>
  <si>
    <t>DVH</t>
  </si>
  <si>
    <t>DYT</t>
  </si>
  <si>
    <t>DGD</t>
  </si>
  <si>
    <t>DTT</t>
  </si>
  <si>
    <t>DKH</t>
  </si>
  <si>
    <t>DXH</t>
  </si>
  <si>
    <t>DCH</t>
  </si>
  <si>
    <t>PNK</t>
  </si>
  <si>
    <t>BCS</t>
  </si>
  <si>
    <t>DCS</t>
  </si>
  <si>
    <t>NCS</t>
  </si>
  <si>
    <t>I</t>
  </si>
  <si>
    <t>Tổng</t>
  </si>
  <si>
    <t>A</t>
  </si>
  <si>
    <t>Kế hoạch thực hiện</t>
  </si>
  <si>
    <t>Hạng mục công trình</t>
  </si>
  <si>
    <t>RSX</t>
  </si>
  <si>
    <t>RPH</t>
  </si>
  <si>
    <t>RDD</t>
  </si>
  <si>
    <t>TSC</t>
  </si>
  <si>
    <t>DNG</t>
  </si>
  <si>
    <t>DSK</t>
  </si>
  <si>
    <t>SKN</t>
  </si>
  <si>
    <t>TMD</t>
  </si>
  <si>
    <t>DKV</t>
  </si>
  <si>
    <t>TON</t>
  </si>
  <si>
    <t>TIN</t>
  </si>
  <si>
    <t>TỔNG DIỆN TÍCH TĂNG THÊM</t>
  </si>
  <si>
    <t>ALL</t>
  </si>
  <si>
    <t>Đất ở tại nông thôn</t>
  </si>
  <si>
    <t>Đất ở tại đô thị</t>
  </si>
  <si>
    <t>Đất xây dựng trụ sở cơ quan</t>
  </si>
  <si>
    <t>Đất quốc phòng</t>
  </si>
  <si>
    <t>Đất an ninh</t>
  </si>
  <si>
    <t>Đất xây dựng cơ sở y tế</t>
  </si>
  <si>
    <t>Đất xây dựng cơ sở giáo dục và đào tạo</t>
  </si>
  <si>
    <t>Đất xây dựng cơ sở khoa học và công nghệ</t>
  </si>
  <si>
    <t>Đất xây dựng cơ sở ngoại giao</t>
  </si>
  <si>
    <t>Đất khu công nghiệp</t>
  </si>
  <si>
    <t>Đất cụm công nghiệp</t>
  </si>
  <si>
    <t>Đất thương mại, dịch vụ</t>
  </si>
  <si>
    <t>Đất cơ sở sản xuất phi nông nghiệp</t>
  </si>
  <si>
    <t>Đất sử dụng cho hoạt động khoáng sản</t>
  </si>
  <si>
    <t>Đất có mặt nước chuyên dùng</t>
  </si>
  <si>
    <t>Đất bằng chưa sử dụng</t>
  </si>
  <si>
    <t>Đất đồi núi chưa sử dụng</t>
  </si>
  <si>
    <t>Núi đá không có rừng cây</t>
  </si>
  <si>
    <t>Diện tích tăng thêm (ha)</t>
  </si>
  <si>
    <t>Được sử dụng từ các loại đất</t>
  </si>
  <si>
    <t>Biểu 01/CH</t>
  </si>
  <si>
    <t>Chỉ tiêu sử dụng đất</t>
  </si>
  <si>
    <t>LOẠI ĐẤT</t>
  </si>
  <si>
    <t>Đất nông nghiệp</t>
  </si>
  <si>
    <t>NNP</t>
  </si>
  <si>
    <t>1.1</t>
  </si>
  <si>
    <t>1.1.1</t>
  </si>
  <si>
    <t>LUA</t>
  </si>
  <si>
    <t>1.1.2</t>
  </si>
  <si>
    <t>Đất trồng cây lâu năm</t>
  </si>
  <si>
    <t>1.2</t>
  </si>
  <si>
    <t>1.3</t>
  </si>
  <si>
    <t>Đất nuôi trồng thủy sản</t>
  </si>
  <si>
    <t>1.4</t>
  </si>
  <si>
    <t>Đất làm muối</t>
  </si>
  <si>
    <t>1.5</t>
  </si>
  <si>
    <t>Đất nông nghiệp khác</t>
  </si>
  <si>
    <t>Đất phi nông nghiệp</t>
  </si>
  <si>
    <t>PNN</t>
  </si>
  <si>
    <t>2.1</t>
  </si>
  <si>
    <t>2.2</t>
  </si>
  <si>
    <t>DSN</t>
  </si>
  <si>
    <t>CSK</t>
  </si>
  <si>
    <t>CCC</t>
  </si>
  <si>
    <t>2.3</t>
  </si>
  <si>
    <t>2.4</t>
  </si>
  <si>
    <t>2.5</t>
  </si>
  <si>
    <t>2.6</t>
  </si>
  <si>
    <t>2.7</t>
  </si>
  <si>
    <t>2.8</t>
  </si>
  <si>
    <t>CSD</t>
  </si>
  <si>
    <t>3.1</t>
  </si>
  <si>
    <t>3.2</t>
  </si>
  <si>
    <t>3.3</t>
  </si>
  <si>
    <t>Loại đất</t>
  </si>
  <si>
    <t>Cộng giảm</t>
  </si>
  <si>
    <t>Cộng tăng</t>
  </si>
  <si>
    <t>TỔNG DIỆN TÍCH TỰ NHIÊN</t>
  </si>
  <si>
    <t>1.8</t>
  </si>
  <si>
    <t>1.9</t>
  </si>
  <si>
    <t>2.9</t>
  </si>
  <si>
    <t>2.10</t>
  </si>
  <si>
    <t>2.11</t>
  </si>
  <si>
    <t>2.12</t>
  </si>
  <si>
    <t>2.13</t>
  </si>
  <si>
    <t>Đất phi nông nghiệp khác</t>
  </si>
  <si>
    <t>Đất rừng phòng hộ</t>
  </si>
  <si>
    <t>1.6</t>
  </si>
  <si>
    <t>Đất rừng đặc dụng</t>
  </si>
  <si>
    <t>1.7</t>
  </si>
  <si>
    <t>Đất rừng sản xuất</t>
  </si>
  <si>
    <t>Biểu 02/CH</t>
  </si>
  <si>
    <t>Kết quả thực hiện</t>
  </si>
  <si>
    <t>Biểu 03/CH</t>
  </si>
  <si>
    <t>Đơn vị tính: ha</t>
  </si>
  <si>
    <t>Diện tích cấp tỉnh phân bổ</t>
  </si>
  <si>
    <t>Diện tích cấp huyện xác định, xác định bổ sung</t>
  </si>
  <si>
    <t>Tổng diện tích</t>
  </si>
  <si>
    <t>Diện tích phân theo đơn vị hành chính</t>
  </si>
  <si>
    <t>(6)=(7)+...+(..)</t>
  </si>
  <si>
    <t>(...)</t>
  </si>
  <si>
    <t>NKH/PNN</t>
  </si>
  <si>
    <t>(1)</t>
  </si>
  <si>
    <t>(2)</t>
  </si>
  <si>
    <t>(3)</t>
  </si>
  <si>
    <t>(4)=(5)+…+(...)</t>
  </si>
  <si>
    <t>(5)</t>
  </si>
  <si>
    <t>(6)</t>
  </si>
  <si>
    <t>(7)</t>
  </si>
  <si>
    <t>(8)</t>
  </si>
  <si>
    <t>(9)</t>
  </si>
  <si>
    <t>(10)</t>
  </si>
  <si>
    <t>(11)</t>
  </si>
  <si>
    <t>(12)</t>
  </si>
  <si>
    <t>(13)</t>
  </si>
  <si>
    <t>(14)</t>
  </si>
  <si>
    <t>(15)</t>
  </si>
  <si>
    <t>(16)</t>
  </si>
  <si>
    <t>(17)</t>
  </si>
  <si>
    <t xml:space="preserve">Diện tích phân theo đơn vị hành chính </t>
  </si>
  <si>
    <t>(4)=(5)+...+(…)</t>
  </si>
  <si>
    <t>Đất chưa sử dụng</t>
  </si>
  <si>
    <t>Biểu 08/CH</t>
  </si>
  <si>
    <t>Biểu 09/CH</t>
  </si>
  <si>
    <t>Biểu 10/CH</t>
  </si>
  <si>
    <t>Diện tích (ha)</t>
  </si>
  <si>
    <t>Biểu 11/CH</t>
  </si>
  <si>
    <t>Cơ cấu (%)</t>
  </si>
  <si>
    <t>Biểu 13/CH</t>
  </si>
  <si>
    <t xml:space="preserve">Phân theo đơn vị hành chính </t>
  </si>
  <si>
    <t>Đất trồng lúa</t>
  </si>
  <si>
    <t>LUA/PNN</t>
  </si>
  <si>
    <t>LUC/PNN</t>
  </si>
  <si>
    <t>HNK/PNN</t>
  </si>
  <si>
    <t>CLN/PNN</t>
  </si>
  <si>
    <t>RPH/PNN</t>
  </si>
  <si>
    <t>RDD/PNN</t>
  </si>
  <si>
    <t>RSX/PNN</t>
  </si>
  <si>
    <t>NTS/PNN</t>
  </si>
  <si>
    <t>LMU/PNN</t>
  </si>
  <si>
    <t>Trong đó:</t>
  </si>
  <si>
    <t>Đất phi nông nghiệp không phải là đất ở chuyển sang đất ở</t>
  </si>
  <si>
    <t>Phân kỳ</t>
  </si>
  <si>
    <t>LUK/PNN</t>
  </si>
  <si>
    <t>CTrình thu hồi đất</t>
  </si>
  <si>
    <t>Ktra</t>
  </si>
  <si>
    <t>-</t>
  </si>
  <si>
    <t>Năm
 thực
 hiện</t>
  </si>
  <si>
    <t>Đất xây dựng công trình sự nghiệp khác</t>
  </si>
  <si>
    <t>Creat by Pham Van Tuan</t>
  </si>
  <si>
    <t>KẾ HOẠCH SỬ DỤNG ĐẤT NĂM 20…………………..</t>
  </si>
  <si>
    <t>Biểu 12/CH</t>
  </si>
  <si>
    <t>Cơ cấu
(%)</t>
  </si>
  <si>
    <t>Đất xây dựng cơ sở văn hóa</t>
  </si>
  <si>
    <t>Trong đó: đất rừng sản xuất là rừng tự nhiên</t>
  </si>
  <si>
    <t>RSN</t>
  </si>
  <si>
    <t>2.8.1</t>
  </si>
  <si>
    <t>2.8.2</t>
  </si>
  <si>
    <t>Ghi chú</t>
  </si>
  <si>
    <t>Biểu 15/CH</t>
  </si>
  <si>
    <r>
      <rPr>
        <b/>
        <sz val="10"/>
        <rFont val="Times New Roman"/>
        <family val="1"/>
      </rPr>
      <t>STT</t>
    </r>
  </si>
  <si>
    <t>CNT</t>
  </si>
  <si>
    <t>DMT</t>
  </si>
  <si>
    <t>DKT</t>
  </si>
  <si>
    <t>SCC</t>
  </si>
  <si>
    <t>SCT</t>
  </si>
  <si>
    <t>DCT</t>
  </si>
  <si>
    <t>DPC</t>
  </si>
  <si>
    <t>DDD</t>
  </si>
  <si>
    <t>TVC</t>
  </si>
  <si>
    <t>CGT</t>
  </si>
  <si>
    <t>MCS</t>
  </si>
  <si>
    <t>Nhóm đất nông nghiệp</t>
  </si>
  <si>
    <t>Đất chuyên trồng lúa</t>
  </si>
  <si>
    <t>Đất trồng lúa còn lại</t>
  </si>
  <si>
    <t>Đất trồng cây hằng năm khác</t>
  </si>
  <si>
    <t>Đất chăn nuôi tập trung</t>
  </si>
  <si>
    <t>1.10</t>
  </si>
  <si>
    <t>Nhóm đất phi nông nghiệp</t>
  </si>
  <si>
    <t>Đất xây dựng công trình sự nghiệp</t>
  </si>
  <si>
    <t>2.6.1</t>
  </si>
  <si>
    <t>2.6.2</t>
  </si>
  <si>
    <t>Đất xây dựng cơ sở xã hội</t>
  </si>
  <si>
    <t>2.6.3</t>
  </si>
  <si>
    <t>2.6.4</t>
  </si>
  <si>
    <t>2.6.5</t>
  </si>
  <si>
    <t>Đất xây dựng cơ sở thể dục, thể thao</t>
  </si>
  <si>
    <t>2.6.6</t>
  </si>
  <si>
    <t>2.6.7</t>
  </si>
  <si>
    <t>Đất xây dựng cơ sở môi trường</t>
  </si>
  <si>
    <t>2.6.8</t>
  </si>
  <si>
    <t>Đất xây dựng cơ sở khí tượng thủy văn</t>
  </si>
  <si>
    <t>2.6.9</t>
  </si>
  <si>
    <t>2.6.10</t>
  </si>
  <si>
    <t>Đất sản xuất, kinh doanh phi nông nghiệp</t>
  </si>
  <si>
    <t>2.7.1</t>
  </si>
  <si>
    <t>Đất khu công nghiệp, đất cụm công nghiệp</t>
  </si>
  <si>
    <t>2.7.1.1</t>
  </si>
  <si>
    <t>2.7.1.2</t>
  </si>
  <si>
    <t>2.7.1.3</t>
  </si>
  <si>
    <t>Đất khu công nghệ thông tin tập trung</t>
  </si>
  <si>
    <t>2.7.2</t>
  </si>
  <si>
    <t>2.7.3</t>
  </si>
  <si>
    <t>2.7.4</t>
  </si>
  <si>
    <t>Đất sử dụng vào mục đích công cộng</t>
  </si>
  <si>
    <t>Đất công trình giao thông</t>
  </si>
  <si>
    <t>Đất công trình thủy lợi</t>
  </si>
  <si>
    <t>2.8.3</t>
  </si>
  <si>
    <t>Đất công trình cấp nước, thoát nước</t>
  </si>
  <si>
    <t>2.8.4</t>
  </si>
  <si>
    <t>Đất công trình phòng, chống thiên tai</t>
  </si>
  <si>
    <t>2.8.5</t>
  </si>
  <si>
    <t>Đất có di tích lịch sử - văn hóa danh lam thắng cảnh, di sản thiên nhiên</t>
  </si>
  <si>
    <t>2.8.6</t>
  </si>
  <si>
    <t>Đất công trình xử lý chất thải</t>
  </si>
  <si>
    <t>2.8.7</t>
  </si>
  <si>
    <t>Đất công trình năng lượng, chiếu sáng công cộng</t>
  </si>
  <si>
    <t>2.8.8</t>
  </si>
  <si>
    <t>Đất công trình hạ tầng bưu chính, viễn thông, công nghệ thông tin</t>
  </si>
  <si>
    <t>2.8.9</t>
  </si>
  <si>
    <t>Đất chợ dân sinh, chợ đầu mối</t>
  </si>
  <si>
    <t>2.8.10</t>
  </si>
  <si>
    <t>Đất khu vui chơi, giải trí công cộng, sinh hoạt cộng đồng</t>
  </si>
  <si>
    <t>Đất tôn giáo</t>
  </si>
  <si>
    <t>Đất tín ngưỡng</t>
  </si>
  <si>
    <t>2.12.1</t>
  </si>
  <si>
    <t>Đất có mặt nước chuyên dùng dạng ao, hồ, đầm, phá</t>
  </si>
  <si>
    <t>2.12.2</t>
  </si>
  <si>
    <t>Đất có mặt nước dạng sông, ngòi, kênh, rạch, suối</t>
  </si>
  <si>
    <t>Nhóm đất chưa sử dụng</t>
  </si>
  <si>
    <t>Đất do Nhà nước thu hồi theo quy định của pháp luật đất đai chưa giao, chưa cho thuê</t>
  </si>
  <si>
    <t>3.4</t>
  </si>
  <si>
    <t>3.5</t>
  </si>
  <si>
    <t>Đất có mặt nước chưa sử dụng</t>
  </si>
  <si>
    <t>Tên xã</t>
  </si>
  <si>
    <t>Năm KH</t>
  </si>
  <si>
    <t>Năm 2025</t>
  </si>
  <si>
    <t>Năm 2026</t>
  </si>
  <si>
    <t>Năm 2027</t>
  </si>
  <si>
    <t>Năm 2028</t>
  </si>
  <si>
    <t>Năm 2029</t>
  </si>
  <si>
    <r>
      <rPr>
        <b/>
        <sz val="9"/>
        <rFont val="Times New Roman"/>
        <family val="1"/>
      </rPr>
      <t>STT</t>
    </r>
  </si>
  <si>
    <t>Tăng (+), giảm (-) ha</t>
  </si>
  <si>
    <t>QUY HOẠCH SỬ DỤNG ĐẤT ĐẾN NĂM 20 ... CỦA HUYỆN ...</t>
  </si>
  <si>
    <r>
      <rPr>
        <b/>
        <sz val="10"/>
        <rFont val="Times New Roman"/>
        <family val="1"/>
      </rPr>
      <t>Biếu 05/CH</t>
    </r>
  </si>
  <si>
    <t>XÁC ĐỊNH VÀ KHOANH VÙNG CÁC KHU VỰC SỬ DỤNG ĐẤT CẦN QUẢN LÝ NGHIÊM NGẶT</t>
  </si>
  <si>
    <r>
      <rPr>
        <b/>
        <sz val="10"/>
        <rFont val="Times New Roman"/>
        <family val="1"/>
      </rPr>
      <t>TRONG QUY HOẠCH SỬ DỤNG ĐẤT CẤP TỈNH VÀ PHÂN KỲ KẾ HOẠCH 05 NĂM TRONG QUY</t>
    </r>
  </si>
  <si>
    <r>
      <rPr>
        <b/>
        <sz val="10"/>
        <rFont val="Times New Roman"/>
        <family val="1"/>
      </rPr>
      <t>HOẠCH SỬ DỤNG ĐẤT CỦA HUYỆN...</t>
    </r>
  </si>
  <si>
    <r>
      <rPr>
        <b/>
        <sz val="10"/>
        <rFont val="Times New Roman"/>
        <family val="1"/>
      </rPr>
      <t>Mã</t>
    </r>
  </si>
  <si>
    <t>Kỳ đầu, đến năm....</t>
  </si>
  <si>
    <t>Kỳ cuối, đến năm..</t>
  </si>
  <si>
    <t>Đất rừng sản xuất là rừng tự nhiên</t>
  </si>
  <si>
    <t>Ghi chú: về tiêu chí để xác định khu vực đất trồng lúa được thực hiện theo quy định của pháp luật về trồng trọt và Nghị định số 112/2024/NĐ-CP ngày 11/9/2024 của Chính phủ quy định chi tiết về đất trồng lúa; về đất rừng đặc dụng, đất rừng phòng hộ, đất rừng sản xuất là rừng tự nhiên thực hiện theo quy định của pháp luật về lâm nghiệp, Nghị định số 156/2018/NĐ-CP ngày 16/11/2018 của Chính phủ và Nghị định số 91/2024/NĐ-CP ngày 18/7/2024 của Chính phủ Sửa đổi, bổ sung một số điều của Nghị định số 156/2018/NĐ-CP ngày 16/11/2018 của Chính phủ quy định chi tiết thi hành một số điều của Luật Lâm nghiệp.</t>
  </si>
  <si>
    <r>
      <rPr>
        <b/>
        <sz val="10"/>
        <rFont val="Times New Roman"/>
        <family val="1"/>
      </rPr>
      <t>Biếu 08/CH</t>
    </r>
  </si>
  <si>
    <r>
      <rPr>
        <i/>
        <sz val="10"/>
        <rFont val="Times New Roman"/>
        <family val="1"/>
      </rPr>
      <t>Đơn vị tính: ha</t>
    </r>
  </si>
  <si>
    <r>
      <rPr>
        <b/>
        <sz val="10"/>
        <rFont val="Times New Roman"/>
        <family val="1"/>
      </rPr>
      <t>Chỉ tiêu sử dụng đất</t>
    </r>
  </si>
  <si>
    <r>
      <rPr>
        <b/>
        <sz val="10"/>
        <rFont val="Times New Roman"/>
        <family val="1"/>
      </rPr>
      <t>Tổng diện tích</t>
    </r>
  </si>
  <si>
    <r>
      <rPr>
        <b/>
        <sz val="10"/>
        <rFont val="Times New Roman"/>
        <family val="1"/>
      </rPr>
      <t>Diện tích phân theo đơn vị hành chính</t>
    </r>
  </si>
  <si>
    <r>
      <rPr>
        <i/>
        <sz val="10"/>
        <rFont val="Times New Roman"/>
        <family val="1"/>
      </rPr>
      <t>Trong đó:</t>
    </r>
  </si>
  <si>
    <r>
      <rPr>
        <i/>
        <sz val="10"/>
        <rFont val="Times New Roman"/>
        <family val="1"/>
      </rPr>
      <t>Trong đó: đất rừng sản xuất là rừng tự nhiên</t>
    </r>
  </si>
  <si>
    <t>PNC là mã đat TO sung, oao gom các loại đat phi nông nghiệp được quy định tại Đieu 119, Điều 120 Luật Đất đai</t>
  </si>
  <si>
    <t>Chuyến đổi cơ cấu sử dụng đất trong nội bộ đất phi nông nghiệp</t>
  </si>
  <si>
    <t>CNT/PNN</t>
  </si>
  <si>
    <t>Chuyển đất trồng lúa sang loại đất khác trong nhóm đất nông nghiệp</t>
  </si>
  <si>
    <t>LUA/NKR</t>
  </si>
  <si>
    <t>Chuyển đất rừng đặc dụng sang loại đất khác trong nhóm đất nông nghiệp</t>
  </si>
  <si>
    <t>Chuyển đất rừng phòng hộ sang loại đất khác trong nhóm đất nông nghiệp</t>
  </si>
  <si>
    <t>RPH/NKR</t>
  </si>
  <si>
    <t>Chuyển đất rừng sản xuất sang loại đất khác trong nhóm đất nông nghiệp</t>
  </si>
  <si>
    <t>RSX/NKR</t>
  </si>
  <si>
    <t>4.1</t>
  </si>
  <si>
    <t>Chuyển đất phi nông nghiệp được quy định tại Điều 118 Luật Đất đai sang các loại đất phi nông nghiệp quy định tại Điều 119 hoặc Điều 120 Luật Đất đai</t>
  </si>
  <si>
    <t>PNO/PNC</t>
  </si>
  <si>
    <t>4.2</t>
  </si>
  <si>
    <t>PKO/OTC</t>
  </si>
  <si>
    <t>4.3</t>
  </si>
  <si>
    <t>Chuyển đất xây dựng công trình sự nghiệp sang đất sản xuất, kinh doanh phi nông nghiệp</t>
  </si>
  <si>
    <t>DSN/CSK</t>
  </si>
  <si>
    <t>4.4</t>
  </si>
  <si>
    <t>Chuyển đất xây dựng công trình công cộng có mục đích kinh doanh sang đất sản xuất, kinh doanh phi nông nghiệp</t>
  </si>
  <si>
    <t>CCO/CSK</t>
  </si>
  <si>
    <t>4.5</t>
  </si>
  <si>
    <t>Chuyển đất sản xuất, kinh doanh phi nông nghiệp không phải đất thương mại, dịch vụ sang đất thương mại, dịch vụ</t>
  </si>
  <si>
    <t>CSO/TMD</t>
  </si>
  <si>
    <t>NKR là mã đất bổ sung, bao gồm các loại đất khác trong nhóm đất nông nghiệp;</t>
  </si>
  <si>
    <t>NPC là mã đất bổ sung, bao gồm các loại đất khác chuyển sang đất chăn nuôi tập trung;</t>
  </si>
  <si>
    <t>PNO là mã đất bổ sung, bao gồm các loại đất phi nông nghiệp được quy định tại Điều 118 Luật Đất đai;</t>
  </si>
  <si>
    <t>PKO là mã đất bổ sung, bao gồm các loại đất phi nông nghiệp không phải là đất ở;</t>
  </si>
  <si>
    <t>CCO là mã đất bổ sung, bao gồm các loại đất xây dựng công trình công cộng có mục đích kinh doanh;</t>
  </si>
  <si>
    <t>CSO là mã đất bổ sung, bao gồm các loại đất sản xuất, kinh doanh phi nông nghiệp không phải đất thương mại, dịch vụ.</t>
  </si>
  <si>
    <r>
      <rPr>
        <i/>
        <sz val="12"/>
        <rFont val="Times New Roman"/>
        <family val="1"/>
      </rPr>
      <t>Đơn vị tính: ha</t>
    </r>
  </si>
  <si>
    <r>
      <rPr>
        <i/>
        <sz val="12"/>
        <rFont val="Times New Roman"/>
        <family val="1"/>
      </rPr>
      <t>Trong đó:</t>
    </r>
  </si>
  <si>
    <r>
      <rPr>
        <i/>
        <sz val="12"/>
        <rFont val="Times New Roman"/>
        <family val="1"/>
      </rPr>
      <t>Trong đó: đất rừng sản xuất là rừng tự nhiên</t>
    </r>
  </si>
  <si>
    <r>
      <rPr>
        <b/>
        <sz val="10"/>
        <rFont val="Times New Roman"/>
        <family val="1"/>
      </rPr>
      <t>Biểu 10/CH</t>
    </r>
  </si>
  <si>
    <t>(4)=(5)+(6)...</t>
  </si>
  <si>
    <r>
      <rPr>
        <b/>
        <sz val="10"/>
        <rFont val="Times New Roman"/>
        <family val="1"/>
      </rPr>
      <t>Nhóm đất nông nghiệp</t>
    </r>
  </si>
  <si>
    <r>
      <rPr>
        <b/>
        <sz val="10"/>
        <rFont val="Times New Roman"/>
        <family val="1"/>
      </rPr>
      <t>NNP</t>
    </r>
  </si>
  <si>
    <r>
      <rPr>
        <i/>
        <sz val="10"/>
        <rFont val="Times New Roman"/>
        <family val="1"/>
      </rPr>
      <t>RSN</t>
    </r>
  </si>
  <si>
    <r>
      <rPr>
        <b/>
        <sz val="10"/>
        <rFont val="Times New Roman"/>
        <family val="1"/>
      </rPr>
      <t>Nhóm đất phi nông nghiệp</t>
    </r>
  </si>
  <si>
    <r>
      <rPr>
        <b/>
        <sz val="10"/>
        <rFont val="Times New Roman"/>
        <family val="1"/>
      </rPr>
      <t>PNN</t>
    </r>
  </si>
  <si>
    <t>Đất nghĩa trang, nhà tang lễ, cơ sở hỏa táng; đất cơ sở lưu giữ tro cốt</t>
  </si>
  <si>
    <t>KẾ HOẠCH XÁC ĐỊNH CÁC KHU VỰC LẤN BIỂN ĐƯA VÀO SỬ DỤNG NĂM... CỦA HUYỆN...</t>
  </si>
  <si>
    <t>KẾT QUẢ VIỆC XÁC ĐỊNH CÁC KHU VỰC LẤN BIỂN ĐƯA VÀO SỬ DỤNG NĂM TRƯỚC CỦA HUYỆN...</t>
  </si>
  <si>
    <r>
      <rPr>
        <b/>
        <sz val="10"/>
        <rFont val="Times New Roman"/>
        <family val="1"/>
      </rPr>
      <t>Biểu 12/CH</t>
    </r>
  </si>
  <si>
    <t>Kế hoạch sử dụng đất được duyệt (ha)</t>
  </si>
  <si>
    <t>Phần diện tích chưa thực hiện (ha)</t>
  </si>
  <si>
    <t>Tỷ lệ (%)</t>
  </si>
  <si>
    <t>Tổng số (ha)</t>
  </si>
  <si>
    <t>Trong đó</t>
  </si>
  <si>
    <t>Diện tích chuyển kỳ sau</t>
  </si>
  <si>
    <t>Diện tích công bố hủy bỏ</t>
  </si>
  <si>
    <t>(6)=[(5)/(4)]x100</t>
  </si>
  <si>
    <t>(7)=(5)-(4)</t>
  </si>
  <si>
    <t>(9)=(7)-(8)</t>
  </si>
  <si>
    <r>
      <rPr>
        <b/>
        <sz val="10"/>
        <rFont val="Times New Roman"/>
        <family val="1"/>
      </rPr>
      <t>Biểu 13/CH</t>
    </r>
  </si>
  <si>
    <r>
      <rPr>
        <b/>
        <sz val="10"/>
        <rFont val="Times New Roman"/>
        <family val="1"/>
      </rPr>
      <t>KẾT QUẢ VIỆC ĐƯA ĐẤT CHƯA SỬ DỤNG VÀO SỬ DỤNG TRONG NĂM 20... CỦA HUYỆN.</t>
    </r>
  </si>
  <si>
    <t>(6)=[(5)/(4)]x100%</t>
  </si>
  <si>
    <r>
      <rPr>
        <b/>
        <sz val="9"/>
        <rFont val="Times New Roman"/>
        <family val="1"/>
      </rPr>
      <t>Hạng mục</t>
    </r>
  </si>
  <si>
    <r>
      <rPr>
        <b/>
        <sz val="9"/>
        <rFont val="Times New Roman"/>
        <family val="1"/>
      </rPr>
      <t>Tổng diện tích dự án (ha)</t>
    </r>
  </si>
  <si>
    <r>
      <rPr>
        <b/>
        <sz val="9"/>
        <rFont val="Times New Roman"/>
        <family val="1"/>
      </rPr>
      <t>Diện tích thực hiện trong năm kế hoạch (ha)</t>
    </r>
  </si>
  <si>
    <t>Chu chuyển đất đai đến năm.....</t>
  </si>
  <si>
    <t>TỔNG DIỆN TÍCH ĐẤT TỰ NHIÊN</t>
  </si>
  <si>
    <r>
      <rPr>
        <b/>
        <sz val="10"/>
        <rFont val="Times New Roman"/>
        <family val="1"/>
      </rPr>
      <t>CSD</t>
    </r>
  </si>
  <si>
    <t>(4)=(5)+…</t>
  </si>
  <si>
    <t>(6)=(5)-(4)</t>
  </si>
  <si>
    <t>(7)=[(5)/(4)]x100</t>
  </si>
  <si>
    <t>(8)=(5)-(4)</t>
  </si>
  <si>
    <t>(10)=(8)- (9)</t>
  </si>
  <si>
    <r>
      <rPr>
        <b/>
        <sz val="10"/>
        <rFont val="Times New Roman"/>
        <family val="1"/>
      </rPr>
      <t>Biểu 04/CH</t>
    </r>
  </si>
  <si>
    <r>
      <rPr>
        <b/>
        <sz val="10"/>
        <rFont val="Times New Roman"/>
        <family val="1"/>
      </rPr>
      <t>PHÂN KỲ QUY HOẠCH SỬ DỤNG ĐẤT CHO TỪNG KỲ KẾ HOẠCH 05 NĂM CỦA HUYỆN...</t>
    </r>
  </si>
  <si>
    <t>Chỉ tiêu</t>
  </si>
  <si>
    <t>Hiện trạng</t>
  </si>
  <si>
    <t>Các kỳ kế hoạch</t>
  </si>
  <si>
    <r>
      <t xml:space="preserve">Diện tích </t>
    </r>
    <r>
      <rPr>
        <b/>
        <vertAlign val="superscript"/>
        <sz val="10"/>
        <rFont val="Times New Roman"/>
        <family val="1"/>
      </rPr>
      <t>(ha)</t>
    </r>
  </si>
  <si>
    <t>Đất xây dựng cơ sở khoa học Và công hệ</t>
  </si>
  <si>
    <r>
      <rPr>
        <b/>
        <sz val="10"/>
        <rFont val="Times New Roman"/>
        <family val="1"/>
      </rPr>
      <t>Nhóm đất chưa sử dụng</t>
    </r>
  </si>
  <si>
    <t>Diện tích cấp tỉnh phân bổ (ha)</t>
  </si>
  <si>
    <r>
      <rPr>
        <b/>
        <sz val="10"/>
        <rFont val="Times New Roman"/>
        <family val="1"/>
      </rPr>
      <t>Biểu 06/CH</t>
    </r>
  </si>
  <si>
    <r>
      <rPr>
        <b/>
        <sz val="10"/>
        <rFont val="Times New Roman"/>
        <family val="1"/>
      </rPr>
      <t>XÁC ĐỊNH CÁC KHU Vực LẤN BIÊN ĐƯA VÀO SỬ DỤNG TRONG QUY HOẠCH SỬ DỤNG ĐẤT CẤP TỈNH VÀ</t>
    </r>
  </si>
  <si>
    <r>
      <rPr>
        <b/>
        <sz val="10"/>
        <rFont val="Times New Roman"/>
        <family val="1"/>
      </rPr>
      <t>PHÂN KỲ Kế hoạch 05 NĂM TRONG QUY HOẠCH SỬ DỤNG ĐẤT CỦA HUYỆN...</t>
    </r>
  </si>
  <si>
    <r>
      <rPr>
        <b/>
        <sz val="10"/>
        <rFont val="Times New Roman"/>
        <family val="1"/>
      </rPr>
      <t>Biểu 07/CH</t>
    </r>
  </si>
  <si>
    <r>
      <rPr>
        <b/>
        <sz val="10"/>
        <rFont val="Times New Roman"/>
        <family val="1"/>
      </rPr>
      <t>XÁC ĐỊNH ĐẤT CHƯA SỬ DỤNG ĐƯA VÀO SỬ DỤNG TRONG KỲ KẾ HOẠCH SỬ DỤNG ĐẤT 05 NĂM (20...-</t>
    </r>
    <r>
      <rPr>
        <sz val="10"/>
        <rFont val="Times New Roman"/>
        <family val="1"/>
      </rPr>
      <t>20.) CỦA THÀNH PHỐ TRỰC THUỘC TRUNG ƯƠNG ĐẾN TỪNG ĐƠN VỊ HÀNH CHÍNH CẤP HUYỆN …</t>
    </r>
  </si>
  <si>
    <r>
      <rPr>
        <i/>
        <sz val="8"/>
        <rFont val="Times New Roman"/>
        <family val="1"/>
      </rPr>
      <t>Trong đó:</t>
    </r>
  </si>
  <si>
    <r>
      <rPr>
        <i/>
        <sz val="8"/>
        <rFont val="Times New Roman"/>
        <family val="1"/>
      </rPr>
      <t>Trong đó: đất rừng sản xuất là rừng tự nhiên</t>
    </r>
  </si>
  <si>
    <r>
      <rPr>
        <i/>
        <sz val="8"/>
        <rFont val="Times New Roman"/>
        <family val="1"/>
      </rPr>
      <t>RSN</t>
    </r>
  </si>
  <si>
    <t>KẾ HOẠCH SỬ DỤNG ĐẤT NĂM 20 ….. HUYỆN ….</t>
  </si>
  <si>
    <t>Chuyến các loại đất khác sang đất chăn nuôi tập trung khi thực hiện các dự án chăn nuôi tập trung quy mô lớn</t>
  </si>
  <si>
    <t>NPC/CNT</t>
  </si>
  <si>
    <t>Chuyến đổi cơ cấu sử dụng đất trong nội bộ đất nông nghiệp</t>
  </si>
  <si>
    <t>RDD/NKR</t>
  </si>
  <si>
    <t>Diện tích cuối kỳ, năm 2025</t>
  </si>
  <si>
    <t>Diện tích đầu kỳ năm 2024</t>
  </si>
  <si>
    <t>Năm 2030</t>
  </si>
  <si>
    <t>PHỤ BIỂU 02/CH</t>
  </si>
  <si>
    <t>Năm 2023</t>
  </si>
  <si>
    <t>HIỆN TRẠNG SỬ DỤNG ĐẤT NĂM 20 ... CỦA HUYỆN …..</t>
  </si>
  <si>
    <t>Đất sản xuất nông nghiệp</t>
  </si>
  <si>
    <t>SXN</t>
  </si>
  <si>
    <t>Đất trồng cây hàng năm</t>
  </si>
  <si>
    <t>CHN</t>
  </si>
  <si>
    <t>1.1.1.1</t>
  </si>
  <si>
    <t xml:space="preserve">Đất trồng lúa </t>
  </si>
  <si>
    <t>1.1.1.1.1</t>
  </si>
  <si>
    <t>Đất chuyên trồng lúa nước</t>
  </si>
  <si>
    <t>1.1.1.1.2</t>
  </si>
  <si>
    <t>Đất trồng lúa nước còn lại</t>
  </si>
  <si>
    <t>1.1.1.1.3</t>
  </si>
  <si>
    <t>Đất trồng lúa nương</t>
  </si>
  <si>
    <t>LUN</t>
  </si>
  <si>
    <t>1.1.1.2</t>
  </si>
  <si>
    <t>Đất trồng cây hàng năm khác</t>
  </si>
  <si>
    <t>1.1.1.2.1</t>
  </si>
  <si>
    <t>Đất bằng trồng cây hàng năm khác</t>
  </si>
  <si>
    <t>1.1.1.2.2</t>
  </si>
  <si>
    <t>Đất nương rẫy trồng cây hàng năm khác</t>
  </si>
  <si>
    <t>Đất lâm nghiệp</t>
  </si>
  <si>
    <t>LNP</t>
  </si>
  <si>
    <t>1.2.1</t>
  </si>
  <si>
    <t>1.2.2</t>
  </si>
  <si>
    <t>1.2.3</t>
  </si>
  <si>
    <t>Đất ở</t>
  </si>
  <si>
    <t>OCT</t>
  </si>
  <si>
    <t>2.1.1</t>
  </si>
  <si>
    <t>2.1.2</t>
  </si>
  <si>
    <t>Đất chuyên dùng</t>
  </si>
  <si>
    <t>CDG</t>
  </si>
  <si>
    <t>2.2.1</t>
  </si>
  <si>
    <t xml:space="preserve">Đất xây dựng trụ sở cơ quan </t>
  </si>
  <si>
    <t>2.2.2</t>
  </si>
  <si>
    <t>2.2.3</t>
  </si>
  <si>
    <t>2.2.4</t>
  </si>
  <si>
    <t>2.2.4.1</t>
  </si>
  <si>
    <t>Đất xây dựng trụ sở của tổ chức sự nghiệp</t>
  </si>
  <si>
    <t>DTS</t>
  </si>
  <si>
    <t>2.2.4.2</t>
  </si>
  <si>
    <t>Đất  xây dựng cơ sở văn hóa</t>
  </si>
  <si>
    <t>2.2.4.3</t>
  </si>
  <si>
    <t>Đất xây dựng  cơ sở dịch vụ xã hội</t>
  </si>
  <si>
    <t>2.2.4.4</t>
  </si>
  <si>
    <t>2.2.4.5</t>
  </si>
  <si>
    <t>2.2.4.6</t>
  </si>
  <si>
    <t>Đất xây dựng cơ sở thể dục thể thao</t>
  </si>
  <si>
    <t>2.2.4.7</t>
  </si>
  <si>
    <t>2.2.4.8</t>
  </si>
  <si>
    <t>2.2.4.9</t>
  </si>
  <si>
    <t>2.2.5</t>
  </si>
  <si>
    <t>2.2.5.1</t>
  </si>
  <si>
    <t>2.2.5.2</t>
  </si>
  <si>
    <t>2.2.5.3</t>
  </si>
  <si>
    <t>Đất khu chế xuất</t>
  </si>
  <si>
    <t>SKT</t>
  </si>
  <si>
    <t>2.2.5.4</t>
  </si>
  <si>
    <t>2.2.5.5</t>
  </si>
  <si>
    <t>2.2.5.6</t>
  </si>
  <si>
    <t>2.2.5.7</t>
  </si>
  <si>
    <t xml:space="preserve">Đất sản xuất vật liệu xây dựng, làm đồ gốm </t>
  </si>
  <si>
    <t>SKX</t>
  </si>
  <si>
    <t>2.2.6</t>
  </si>
  <si>
    <t>Đất có mục đích công cộng</t>
  </si>
  <si>
    <t>2.2.6.1</t>
  </si>
  <si>
    <t>Đất giao thông</t>
  </si>
  <si>
    <t>2.2.6.2</t>
  </si>
  <si>
    <t>Đất thủy lợi</t>
  </si>
  <si>
    <t>2.2.6.3</t>
  </si>
  <si>
    <t xml:space="preserve">Đất có di tích lịch sử - văn hóa </t>
  </si>
  <si>
    <t>DDT</t>
  </si>
  <si>
    <t>2.2.6.4</t>
  </si>
  <si>
    <t>Đất danh lam thắng cảnh</t>
  </si>
  <si>
    <t>DDL</t>
  </si>
  <si>
    <t>2.2.6.5</t>
  </si>
  <si>
    <t>Đất sinh hoạt cộng đồng</t>
  </si>
  <si>
    <t>DSH</t>
  </si>
  <si>
    <t>2.2.6.6</t>
  </si>
  <si>
    <t>Đất khu vui chơi, giải trí công cộng</t>
  </si>
  <si>
    <t>2.2.6.7</t>
  </si>
  <si>
    <t>Đất công trình năng lượng</t>
  </si>
  <si>
    <t>2.2.6.8</t>
  </si>
  <si>
    <t>Đất công trình bưu chính, viễn thông</t>
  </si>
  <si>
    <t>2.2.6.9</t>
  </si>
  <si>
    <t>Đất chợ</t>
  </si>
  <si>
    <t>2.2.6.10</t>
  </si>
  <si>
    <t>Đất bãi thải, xử lý chất thải</t>
  </si>
  <si>
    <t>2.2.6.11</t>
  </si>
  <si>
    <t>Đất công trình công cộng khác</t>
  </si>
  <si>
    <t>DCK</t>
  </si>
  <si>
    <t>Đất cơ sở tôn giáo</t>
  </si>
  <si>
    <t>Đất cơ sở tín ngưỡng</t>
  </si>
  <si>
    <t>Đất làm nghĩa trang, nghĩa địa, nhà tang lễ, NHT</t>
  </si>
  <si>
    <t>Đất sông, ngòi, kênh, rạch, suối</t>
  </si>
  <si>
    <t xml:space="preserve">Đất phi nông nghiệp khác </t>
  </si>
  <si>
    <t xml:space="preserve">   Núi đá không có rừng cây</t>
  </si>
  <si>
    <t>II</t>
  </si>
  <si>
    <t>Đất có mặt nước ven biển (quan sát)</t>
  </si>
  <si>
    <t>MVB</t>
  </si>
  <si>
    <t>Đất mặt nước ven biển nuôi trồng thủy sản</t>
  </si>
  <si>
    <t>MVT</t>
  </si>
  <si>
    <t>Đất mặt nước ven biển có rừng</t>
  </si>
  <si>
    <t>MVR</t>
  </si>
  <si>
    <t>Đất mặt nước ven biển có mục đích khác</t>
  </si>
  <si>
    <t>MVK</t>
  </si>
  <si>
    <t>CHU CHUYỂN ĐẤT ĐAI TRONG QUY HOẠCH SỬ DỤNG ĐẤT NĂM 20…-20... CỦA HUYỆN...</t>
  </si>
  <si>
    <t>Diện tích cuối kỳ, năm 2030</t>
  </si>
  <si>
    <t>Thị trấn Văn Điển</t>
  </si>
  <si>
    <t>Xã Đại Áng</t>
  </si>
  <si>
    <t>Xã Đông Mỹ</t>
  </si>
  <si>
    <t>Xã Duyên Hà</t>
  </si>
  <si>
    <t>Xã Hữu Hòa</t>
  </si>
  <si>
    <t>Xã Liên Ninh</t>
  </si>
  <si>
    <t>Xã Ngọc Hồi</t>
  </si>
  <si>
    <t>Xã Ngũ Hiệp</t>
  </si>
  <si>
    <t>Xã Tả Thanh Oai</t>
  </si>
  <si>
    <t>Xã Tam Hiệp</t>
  </si>
  <si>
    <t>Xã Tân Triều</t>
  </si>
  <si>
    <t>Xã Thanh Liệt</t>
  </si>
  <si>
    <t>Xã Tứ Hiệp</t>
  </si>
  <si>
    <t>Xã Vạn Phúc</t>
  </si>
  <si>
    <t>Xã Vĩnh Quỳnh</t>
  </si>
  <si>
    <t>Xã Yên Mỹ</t>
  </si>
  <si>
    <t>xã …</t>
  </si>
  <si>
    <t>BHK</t>
  </si>
  <si>
    <t>NHK</t>
  </si>
  <si>
    <t>Trụ sở công an xã Hữu Hòa</t>
  </si>
  <si>
    <t>Trụ sở công an xã Đại Áng</t>
  </si>
  <si>
    <t>Trụ sở công an xã Tân Triều</t>
  </si>
  <si>
    <t>Trụ sở công an xã Tam Hiệp</t>
  </si>
  <si>
    <t>Trụ sở công an xã Tứ Hiệp</t>
  </si>
  <si>
    <t>Trụ sở công an xã Ngũ Hiệp</t>
  </si>
  <si>
    <t>Trụ sở công an xã Ngọc Hồi</t>
  </si>
  <si>
    <t>X</t>
  </si>
  <si>
    <t>Doanh trại Ban CHQS huyện Thanh Trì</t>
  </si>
  <si>
    <t>Dự án xây dựng chợ Triều Khúc, xã Tân Triều, huyện Thanh Trì, TP Hà Nội</t>
  </si>
  <si>
    <t>Xây dựng hệ thống thoát nước mưa lưu vực Tả Sông Nhuệ - Giai đoạn 1</t>
  </si>
  <si>
    <t>Xây mới trường mầm non Đại Áng (thôn Vĩnh Trung), huyện Thanh Trì</t>
  </si>
  <si>
    <t>Nâng cấp trường mầm non A Liên Ninh, huyện Thanh Trì</t>
  </si>
  <si>
    <t>Nâng cấp trường THCS Hữu Hòa</t>
  </si>
  <si>
    <t>Xây dựng trường THPT Ngọc Hồi, huyện Thanh Trì</t>
  </si>
  <si>
    <t>Nâng cấp trường tiểu học B thị trấn Văn Điển</t>
  </si>
  <si>
    <t>Xây dựng trường THCS Ngọc Hồi</t>
  </si>
  <si>
    <t>Xây mới trường Tiểu học Hữu Hòa (cơ sở 2)</t>
  </si>
  <si>
    <t>Xây mới trường THCS thị trấn Văn Điển (cơ sở 2), huyện Thanh Trì</t>
  </si>
  <si>
    <t>Cải tạo, nâng cấp trường tiểu học Yên Xá</t>
  </si>
  <si>
    <t>Xây dựng trường phổ thông nhiều cấp học, tiên tiến hiện đại, chất lượng cao huyện Thanh Trì</t>
  </si>
  <si>
    <t>Xây dựng cụm trường học liên cấp tại khu đô thị mới Cầu Bươu</t>
  </si>
  <si>
    <t>Trường Trung học cơ sở IEC thuộc ô quy hoạch B3-2 trên địa bàn xã Tứ Hiệp, huyện Thanh Trì</t>
  </si>
  <si>
    <t>Trường Trung học phổ thông</t>
  </si>
  <si>
    <t>ĐTXD tuyến đường nối từ đường Chiến Thắng kéo dài đến đường Nguyễn Xiển -Xa La huyện Thanh Trì</t>
  </si>
  <si>
    <t>ĐTXD tuyến đường Tựu Liệt huyện Thanh Trì</t>
  </si>
  <si>
    <t>ĐTXD tuyến đường trục Tả Thanh Oai huyện Thanh Trì</t>
  </si>
  <si>
    <t>Xây dựng tuyến đường kết nối đường Pháp Vân - Cầu Giẽ với đường vành đai 3</t>
  </si>
  <si>
    <t>Dự án Cải tạo, nâng cấp Quốc lộ 1A Văn Điển - Ngọc Hồi (Km185-Km189) huyện Thanh Trì</t>
  </si>
  <si>
    <t>GPMB nút giao tuyến số 1 dự án Đường giao thông bao quanh Khu tưởng niệm danh nhân Chu Văn An và đường 70</t>
  </si>
  <si>
    <t>Cải tạo, chỉnh trang tuyến đường Tứ Hiệp (đoạn từ Đài phát thanh đến đê Yên Mỹ)</t>
  </si>
  <si>
    <t>Đường giao thông làng nghề Hữu Hòa (đoạn từ ngã 3 cầu Hữu Hòa đến làng nghề xã Hữu Hòa)</t>
  </si>
  <si>
    <t>Xây dựng tuyến đường nối cầu Hòa Bình đi Khu đô thị mới Nam Linh Đàm</t>
  </si>
  <si>
    <t>Nâng cấp tuyến đường Tựu Liệt xã Tam Hiệp huyện Thanh Trì</t>
  </si>
  <si>
    <t>Đường nối đường Phan Trọng Tuệ với cầu Yên Ngưu, Thị Trấn Văn Điển</t>
  </si>
  <si>
    <t>Xây dựng HTKT Khu tái định cư X4 tại xã Tứ Hiệp phục vụ GPMB các dự án trên địa bàn huyện Thanh Trì và các dự án phát triển giao thông đô thị</t>
  </si>
  <si>
    <t>Tuyến đường kết nối Cụm sản xuất làng nghề tập trung xã Tân Triều với đường bao quanh khu tưởng niệm danh nhân Chu Văn An</t>
  </si>
  <si>
    <t>Xây dựng đường liên xã: Thanh Liệt - Tam Hiệp - TTVĐ</t>
  </si>
  <si>
    <t>Cải tạo nâng cấp đường liên xã Liên Ninh</t>
  </si>
  <si>
    <t>Đường nối từ đường Vũ Lăng đến đường Ngọc Hồi</t>
  </si>
  <si>
    <t>Đường nối đường Nguyễn Bặc với khu đô thị Tứ Hiệp (Hồng Hà dầu khí)</t>
  </si>
  <si>
    <t>Tuyến đường nối từ đường Nguyễn Xiển - Xa La đến đường Kim Giang</t>
  </si>
  <si>
    <t>Xây dựng đường ven sông (Thanh Liệt-Tam Hiệp- thị trấn Văn Điển)</t>
  </si>
  <si>
    <t>Xây dựng tuyến đường nối đường Tả Thanh Oai với đường 70 chạy dọc sông Hòa Bình</t>
  </si>
  <si>
    <t>Xây dựng đường cuối cụm làng nghề Tân Triều đến đường làng nghề Tân Triều</t>
  </si>
  <si>
    <t>Xây dựng đường nối đường Phan Trọng Tuệ đến thôn Tả Thanh Oai, xã Tả Thanh Oai</t>
  </si>
  <si>
    <t>Đường trục xã Ngọc Hồi</t>
  </si>
  <si>
    <t>Xây dựng tuyến đường phía tây bắc thôn Vĩnh Ninh xã Vĩnh Quỳnh</t>
  </si>
  <si>
    <t>Đường liên xã Ngũ Hiệp - Duyên Hà (đoạn qua thôn Việt Yên)</t>
  </si>
  <si>
    <t>Cải tạo, nâng cấp tuyến đường từ cầu Hữu Hòa đến hết địa phận huyện Thanh Trì (giáp địa phận phường Kiến Hưng, quận Hà Đông)</t>
  </si>
  <si>
    <t>Xây dựng tuyến đường Thọ Am - Nội Am xã Liên Ninh</t>
  </si>
  <si>
    <t>Xây dựng tuyến đường từ đê Hữu Hồng qua UBND xã Duyên Hà</t>
  </si>
  <si>
    <t>Nâng cấp, cải tạo tuyến đường Ngũ Hiệp đi Đông Mỹ</t>
  </si>
  <si>
    <t>Tuyến đường giao thông kết hợp với vườn hoa cây xanh phía đông bắc khu TĐC Triều Khúc, xã Tân Triều</t>
  </si>
  <si>
    <t>Xây dựng tuyến đường nối từ đường 70B thôn Tự Khoát đến đường liên thôn Phương Nhị và đường nối từ đường bao đường Pháp Vân Cầu Giẽ nối đường QL1A</t>
  </si>
  <si>
    <t>Tuyến đường nối từ đường Ngọc Hồi đến khu đấu giá Tứ Hiệp - Ngũ Hiệp, huyện Thanh Trì</t>
  </si>
  <si>
    <t>Đường liên xã Tả Thanh Oai - Đại áng -Liên Ninh</t>
  </si>
  <si>
    <t>Đường nối đường Đông Mỹ qua trường cấp 3 Đông Mỹ, huyện Thanh Trì</t>
  </si>
  <si>
    <t>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t>
  </si>
  <si>
    <t>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t>
  </si>
  <si>
    <t>Xây dựng bãi đỗ xe và dịch vụ hỗ trợ vận tải Phú Khang</t>
  </si>
  <si>
    <t>Đề xuất dự án đầu tư sản xuất, kinh doanh phi nông nghiệp tại xã Ngũ Hiệp, huyện Thanh Trì theo hình thức thỏa thuận nhận chuyển nhượng quyền sử dụng đất</t>
  </si>
  <si>
    <t>Xây dựng HTKT khu tái định cư tại xã Ngọc Hồi phục vụ GPMB dự án Xây dựng đường sắt đô thị Hà Nội (tuyến số 1), giai đoạn 1</t>
  </si>
  <si>
    <t>Xây dựng bãi đỗ xe Liên Ninh</t>
  </si>
  <si>
    <t>+</t>
  </si>
  <si>
    <t xml:space="preserve">Tân Triều, Thanh Liệt, Tả Thanh Oai, Tam Hiệp, Vĩnh Quỳnh, Văn Điển, Tứ Hiệp. </t>
  </si>
  <si>
    <t>Khu cây xanh kết hợp dịch vụ thể dục thể thao xã Thanh Liệt, huyện Thanh Trì</t>
  </si>
  <si>
    <t>GPMB khu đất thuộc ô quy hoạch B3-1 xã Tứ Hiệp, Ngũ Hiệp tạo quỹ đất sạch phục vụ xây dựng vườn hoa, sân bãi TDTT theo quy hoạch</t>
  </si>
  <si>
    <t>Trạm Biến áp 220 kV Văn Điển và đầu nối</t>
  </si>
  <si>
    <t>Cải tạo, nâng khả năng tải và treo dây mạch từ 2 TBA 110kV Thường Tín đi đường dây 110kV Mai Động - Hà Đông</t>
  </si>
  <si>
    <t>Xây dựng mới các xuất tuyến 110kV từ TBA 220/110kV Văn Điển</t>
  </si>
  <si>
    <t>Xây dựng mới trạm 110kV Ngọc Hồi và nhánh rẽ thuộc dự án: Phát triển lưới điện Hà Nội và thành phố Hồ Chí Minh vốn vay ODA của Ngân hàng Phát triển Châu Á (ADB) và Quỹ cơ sở hạ tầng ASEAN (AIF)</t>
  </si>
  <si>
    <t>Di chuyển đường điện 110kV - Dự án Nhà máy xử lý nước thải Yên Xá</t>
  </si>
  <si>
    <t>XD khu CXCC kè cải tạo ao kết hợp khu vui chơi TDTT tại thôn Yên Ngưu xã Tam Hiệp</t>
  </si>
  <si>
    <t>Nhà văn hoá thôn Yên Phú xã Liên Ninh</t>
  </si>
  <si>
    <t>Xây mới nhà văn hoá thôn Phương Nhị xã Liên Ninh</t>
  </si>
  <si>
    <t>Cải tạo, mở rộng nhà văn hóa thôn Đại Lan, xã Duyên Hà huyện Thanh Trì</t>
  </si>
  <si>
    <t>Xây dựng nhà văn hóa thôn Ích Vịnh, xã Vĩnh Quỳnh, huyện Thanh Trì</t>
  </si>
  <si>
    <t>Xây dựng hạ tầng kỹ thuật khu tưởng niệm danh nhân Chu Văn An</t>
  </si>
  <si>
    <t>Xây mới nhà văn hóa tổ dân phố số 2 xã Ngọc Hồi</t>
  </si>
  <si>
    <t>Xây dựng trung tâm văn hóa thể thao xã Thanh Liệt</t>
  </si>
  <si>
    <t>Xây dựng trung tâm văn hóa, thể thao và khu cây xanh xã Vĩnh Quỳnh</t>
  </si>
  <si>
    <t>Xây dựng trung tâm văn hóa, thể thao và khu cây xanh xã Hữu Hòa</t>
  </si>
  <si>
    <t>Xây dựng trung tâm văn hóa, thể thao và khu cây xanh xã Tả Thanh Oai</t>
  </si>
  <si>
    <t>Xây dựng trung tâm VHTT xã Đại Áng</t>
  </si>
  <si>
    <t>Xây dựng trung tâm VHTT xã Liên Ninh</t>
  </si>
  <si>
    <t>Xây dựng trung tâm văn hóa, thể thao và khu cây xanh xã Ngũ Hiệp</t>
  </si>
  <si>
    <t>Xây dựng khu cây xanh, thể thao kết hợp nhà văn hóa thôn Việt Yên, xã Ngũ Hiệp</t>
  </si>
  <si>
    <t>Xây dựng khu cây xanh, thể thao và văn hóa xã Ngọc Hồi</t>
  </si>
  <si>
    <t>Xây dựng khu cây xanh kết hợp thể dục thể thao và văn hóa xã Tam Hiệp</t>
  </si>
  <si>
    <t>Xây dựng khu cây xanh, thể thao và văn hóa xã Vạn Phúc</t>
  </si>
  <si>
    <t>Nâng cấp mở rộng trạm y tế xã Tả Thanh Oai, huyện Thanh Trì</t>
  </si>
  <si>
    <t>Xây dựng trạm y tế thị trấn Văn Điển</t>
  </si>
  <si>
    <t>Nâng cấp, mở rộng Trạm y tế xã Tứ Hiệp</t>
  </si>
  <si>
    <t>Bệnh viện Bắc Việt</t>
  </si>
  <si>
    <t>Cải tạo, mở rộng và chỉnh trang khuôn viên nghĩa trang nhân dân thôn Huỳnh Cung, xã Tam Hiệp</t>
  </si>
  <si>
    <t>Dự án Khu đô thị mới Cầu Bươu tại ô đất ký hiệu NC1</t>
  </si>
  <si>
    <t>Xây dựng trụ sở BCH quân sự xã Tả Thanh Oai, huyện Thanh Trì</t>
  </si>
  <si>
    <t>Trụ sở Báo Đời sống và Pháp luật</t>
  </si>
  <si>
    <t>Trụ sở Viện kiểm soát nhân dân huyện Thanh Trì</t>
  </si>
  <si>
    <t>Trụ sở ban chỉ huy quân sự xã Liên Ninh, huyện Thanh Trì</t>
  </si>
  <si>
    <t>Trụ sở ban chỉ huy quân sự xã Tân Triều, huyện Thanh Trì</t>
  </si>
  <si>
    <t>Trụ sở ban chỉ huy quân sự xã Tam Hiệp, huyện Thanh Trì</t>
  </si>
  <si>
    <t>Trụ sở ban chỉ huy quân sự xã Ngọc Hồi, huyện Thanh Trì</t>
  </si>
  <si>
    <t>Xây dựng trụ sở công ty, trung tâm trưng bầy, giới thiệu sản phẩm</t>
  </si>
  <si>
    <t>Đề xuất dự án đầu tư sản xuất, kinh doanh phi nông nghiệp</t>
  </si>
  <si>
    <t>Đề xuất dự án đầu tư sản xuất, kinh doanh phi nông nghiệp tại xã Thanh Liệt, huyện Thanh Trì theo hình thức thỏa thuận nhận chuyển nhượng quyền sử dụng đất</t>
  </si>
  <si>
    <t>Xây dựng Siêu thị - cửa hàng nông sản và đồ gỗ mỹ nghệ cao cấp</t>
  </si>
  <si>
    <t>Trung tâm bán ô tô, máy móc chuyên dụng và phụ tùng ô tô (dự án trúng đấu thầu)</t>
  </si>
  <si>
    <t>Văn phòng giao dịch và trung tâm giới thiệu bán SP điều hòa ô tô Danko, thiết bị lạnh, máy móc cơ khí và trạm bảo hành sản phẩm</t>
  </si>
  <si>
    <t>Văn phòng, trạm dịch vụ, trung tâm trưng bày giới thiệu và bán sản phẩm tại xã Tam Hiệp, huyện Thanh Trì</t>
  </si>
  <si>
    <t>Trung tâm tiếp vận và dịch vụ logistic</t>
  </si>
  <si>
    <t>Trung tâm thương mại dịch vụ tổng hợp và Showroom trưng bày sản phẩm kết hợp bảo hành, bảo trì xe ô tô</t>
  </si>
  <si>
    <t>Trụ sở Văn phòng làm việc và viện nghiên cứu khoa học Công ty cổ phần Thuốc thú ý Trung Ương 5</t>
  </si>
  <si>
    <t>Trung tâm Thương mại</t>
  </si>
  <si>
    <t>Cửa hàng xăng dầu Ngọc Hồi</t>
  </si>
  <si>
    <t>Công trình hỗn hợp và văn phòng giới thiệu sản phẩm</t>
  </si>
  <si>
    <t>Dự án trụ sở văn phòng và trung tâm giới thiệu sản phẩm tại khu đất ký hiệu D1, phân khu đô thị S5, thôn Thọ Am, xã Liên Ninh, huyện Thanh Trì, Hà Nội</t>
  </si>
  <si>
    <t>Dự án Khu nhà ở thương mại liên kế HDB Thanh Trì</t>
  </si>
  <si>
    <t>Trung tâm, văn phòng kinh doanh và dịch vụ</t>
  </si>
  <si>
    <t>Dự án đầu tư xây dựng công trình thương mại, dịch vụ văn hóa và văn phòng làm việc</t>
  </si>
  <si>
    <t>Dự án Nhà ở xã hội</t>
  </si>
  <si>
    <t>XD HTKT khu tái định cư phục vụ GPMB các dự án trên địa bàn xã Liên Ninh và trên địa bàn huyện Thanh Trì</t>
  </si>
  <si>
    <t>XD HTKT khu tái định cư phục vụ GPMB các dự án trên địa bàn xã Tam Hiệp và trên địa bàn huyện Thanh Trì</t>
  </si>
  <si>
    <t>Khu đấu giá quyền sử dụng đất số 2 xã Hữu Hòa</t>
  </si>
  <si>
    <t>Khu đấu giá quyền sử dụng đất số 1 xã Ngọc Hồi (thôn Yên Kiện)</t>
  </si>
  <si>
    <t>Khu đấu giá quyền sử dụng đất số 1 xã Liên Ninh (thôn Yên Phú)</t>
  </si>
  <si>
    <t>Khu đấu giá QSD đất số 2 xã Tam Hiệp (thôn Huỳnh Cung) huyện Thanh Trì</t>
  </si>
  <si>
    <t>Khu đấu giá quyền sử dụng đất số 3 xã Hữu Hòa</t>
  </si>
  <si>
    <t>Xây dựng HTKT khu đấu giá quyền sử dụng đất tại thôn Đông Trạch, xã Ngũ Hiệp</t>
  </si>
  <si>
    <t>Xây dựng HTKT khu đấu giá QSD đất số 4 xã Tam Hiệp (thôn Huỳnh Cung)</t>
  </si>
  <si>
    <t>Khu đấu giá quyền sử dụng đất số 1 xã Hữu Hòa</t>
  </si>
  <si>
    <t>Khu đấu giá quyền sử dụng đất dọc đường liên xã Tả Thanh Oai - Đại Áng - Liên Ninh tại thôn Siêu Quần, xã Tả Thanh Oai</t>
  </si>
  <si>
    <t>Khu đấu giá QSD đất tại thôn Tựu Liệt, xã Tam Hiệp, huyện Thanh Trì</t>
  </si>
  <si>
    <t>Khu đấu giá QSD đất tại thôn Yên Ngưu, xã Tam Hiệp</t>
  </si>
  <si>
    <t>Khu đấu giá QSD đất thôn 1 xã Đông Mỹ</t>
  </si>
  <si>
    <t>Khu đấu giá QSD đất tại ô quy hoạch E5 thuộc quy hoạch phân khu H2-3 xã Tân Triều - xã Thanh Liệt, huyện Thanh Trì</t>
  </si>
  <si>
    <t>Khu đấu giá QSD đất thôn Vĩnh Ninh, xã Vĩnh Quỳnh, huyện Thanh Trì</t>
  </si>
  <si>
    <t>Khu đấu giá QSD đất thôn Tự Khoát, xã Ngũ Hiệp, huyện Thanh Trì</t>
  </si>
  <si>
    <t>Khu đấu giá quyền sử dụng đất B1-1 xã Tứ Hiệp, huyện Thanh Trì</t>
  </si>
  <si>
    <t>Khu đấu giá quyền sử dụng đất tại khu đất CC13 xã Thanh Liệt, huyện Thanh Trì</t>
  </si>
  <si>
    <t>Khu đấu giá quyền sử dụng đất số 1 xã Tả Thanh Oai (thôn Tả Thanh Oai), huyện Thanh Trì</t>
  </si>
  <si>
    <t>Khu đấu giá quyền sử dụng đất số 2 xã Tả Thanh Oai (thôn Tả Thanh Oai)</t>
  </si>
  <si>
    <t>Khu nhà ở xã hội tại huyện Thanh Trì và huyện Thường Tín (diện tích trên địa bàn huyện Thanh Trì 19,24ha)</t>
  </si>
  <si>
    <t>Dự án Khu đô thị mới Hạ Đình</t>
  </si>
  <si>
    <t>Xây dựng khu di dân phục vụ GPMB khu tưởng niệm danh nhân Chu Văn An và các dự án khác trên địa bàn huyện Thanh Trì</t>
  </si>
  <si>
    <t>Khu đấu giá QSD đất một phần ô quy hoạch C1-2 xã Đại Áng, huyện Thanh Trì</t>
  </si>
  <si>
    <t>Khu đấu giá quyền sử dụng đất tại một phần ô quy hoạch B3-1 xã Ngũ Hiệp, huyện Thanh Trì</t>
  </si>
  <si>
    <t>Khu đấu giá quyền sử dụng đất tại một phần ô quy hoạch D1-1 xã Ngũ Hiệp, huyện Thanh Trì</t>
  </si>
  <si>
    <t>Dự án giải phóng mặt bằng và san nền sơ bộ Khu đô thị Tây Nam Kim Giang I theo địa giới hành chính huyện Thanh Trì</t>
  </si>
  <si>
    <t>Dự án đầu tư xây dựng khu nhà ở thương mại tại ô đất N01, N02 Khu đô thị mới Tứ Hiệp</t>
  </si>
  <si>
    <t>Tòa nhà hỗn hợp dịch vụ, thương mại, văn phòng và nhà ở chung cư - Đồng Phát Phan Trọng Tuệ</t>
  </si>
  <si>
    <t>Khu nhà ở thấp tầng B3-3 thuộc phân khu đô thị S5 trên địa bàn xã Tứ Hiệp</t>
  </si>
  <si>
    <t>Đầu tư xây dựng khu nhà ở xã hội để bán và cho thuê tại ô đất NO3A Khu đô thị mới Tứ Hiệp, xã Tứ Hiệp huyện Thanh Trì, Thành phố Hà Nội</t>
  </si>
  <si>
    <t>đất lúa</t>
  </si>
  <si>
    <t>Địa danh</t>
  </si>
  <si>
    <t>Thu hồi</t>
  </si>
  <si>
    <t>Tân Triều</t>
  </si>
  <si>
    <t>Liên Ninh</t>
  </si>
  <si>
    <t>Tam Hiệp</t>
  </si>
  <si>
    <t>Hữu Hòa</t>
  </si>
  <si>
    <t>Ngọc Hồi</t>
  </si>
  <si>
    <t>Ngũ Hiệp</t>
  </si>
  <si>
    <t>Tả Thanh Oai</t>
  </si>
  <si>
    <t>Đông Mỹ</t>
  </si>
  <si>
    <t>Tân Triều; Thanh Liệt</t>
  </si>
  <si>
    <t>Vĩnh Quỳnh</t>
  </si>
  <si>
    <t>Tứ Hiệp</t>
  </si>
  <si>
    <t>Thanh Liệt</t>
  </si>
  <si>
    <t>Tả Thanh Oai, Hữu Hòa</t>
  </si>
  <si>
    <t>Đại Áng, Ngọc Hồi, Liên Ninh</t>
  </si>
  <si>
    <t>Thanh Liệt; Tam Hiệp</t>
  </si>
  <si>
    <t>Đại Áng</t>
  </si>
  <si>
    <t>Vĩnh Quỳnh, Tam Hiệp</t>
  </si>
  <si>
    <t>Thanh Liệt, Tân Triều và Tả Thanh Oai</t>
  </si>
  <si>
    <t>Thị trấn Văn Điển; Tam Hiệp</t>
  </si>
  <si>
    <t>Duyên Hà</t>
  </si>
  <si>
    <t>Vạn Phúc</t>
  </si>
  <si>
    <t>Tân Triều, Thanh Liệt</t>
  </si>
  <si>
    <t>Tam Hiệp, Vĩnh Quỳnh</t>
  </si>
  <si>
    <t>Ngũ Hiệp, Tứ Hiệp, Ngọc Hồi, Liên Ninh</t>
  </si>
  <si>
    <t>Tam Hiệp, thị trấn Văn Điển</t>
  </si>
  <si>
    <t>Thanh Liêt; Tam Hiệp; TT Văn Điển</t>
  </si>
  <si>
    <t>Tam Hiệp, Thanh Liệt, TT Văn Điên</t>
  </si>
  <si>
    <t>Thanh Liệt, Tả Thanh Oai, Hữu Hòa</t>
  </si>
  <si>
    <t>Ngũ Hiệp, Duyên Hà</t>
  </si>
  <si>
    <t>Ngũ Hiệp, Đông Mỹ; Duyên Hà</t>
  </si>
  <si>
    <t>Ngũ Hiệp, Liên Ninh, Ngọc Hồi</t>
  </si>
  <si>
    <t>Tứ Hiệp, Ngũ Hiệp</t>
  </si>
  <si>
    <t>Tả Thanh Oai; Đại Áng; Liên Ninh; Ngọc Hồi</t>
  </si>
  <si>
    <t>Vĩnh Quỳnh, Ngũ Hiệp, Đại Áng, Hữu Hòa, Ngọc Hồi, Tả Thanh Oai</t>
  </si>
  <si>
    <t>Tân Triều, Thanh Liệt, Tả Thanh Oai</t>
  </si>
  <si>
    <t>Vĩnh Quỳnh, Đại Áng</t>
  </si>
  <si>
    <t>Tứ Hiêp, Ngũ Hiệp, Đông Mỹ</t>
  </si>
  <si>
    <t>Tổng dự án</t>
  </si>
  <si>
    <t>TTPTQD ĐÃ THU HỒI 19,9 HA</t>
  </si>
  <si>
    <t>Mở rộng trường ĐHSP Nghệ thuật TW</t>
  </si>
  <si>
    <t>Khu vườn hoa cây xanh tại xã Thanh Liệt</t>
  </si>
  <si>
    <t>Xã, thị trấn</t>
  </si>
  <si>
    <t>Các loại đất nông nghiệp chuyển sang đất phi nông nghiệp</t>
  </si>
  <si>
    <t>Đất nuôi trồng thuỷ sản</t>
  </si>
  <si>
    <t>III</t>
  </si>
  <si>
    <r>
      <rPr>
        <b/>
        <sz val="10"/>
        <rFont val="Times New Roman"/>
        <family val="1"/>
      </rPr>
      <t>Đại diện Cơ quan, tổ chức, người đăng kí</t>
    </r>
  </si>
  <si>
    <t>Diện tích đất thu hồi
(ha)</t>
  </si>
  <si>
    <t>Diện tích đất trồng lúa
(ha)</t>
  </si>
  <si>
    <r>
      <rPr>
        <b/>
        <sz val="10"/>
        <rFont val="Times New Roman"/>
        <family val="1"/>
      </rPr>
      <t xml:space="preserve">Căn cứ pháp lý
 </t>
    </r>
    <r>
      <rPr>
        <i/>
        <sz val="10"/>
        <rFont val="Times New Roman"/>
        <family val="1"/>
      </rPr>
      <t>(Ghi rõ số, thời gian, thẩm quyền, trích yếu văn bản)</t>
    </r>
  </si>
  <si>
    <t>Vị Trí</t>
  </si>
  <si>
    <r>
      <rPr>
        <b/>
        <sz val="10"/>
        <rFont val="Times New Roman"/>
        <family val="1"/>
      </rPr>
      <t>Địa danh cấp huyện</t>
    </r>
  </si>
  <si>
    <r>
      <rPr>
        <b/>
        <sz val="10"/>
        <rFont val="Times New Roman"/>
        <family val="1"/>
      </rPr>
      <t>Địa danh cấp xã</t>
    </r>
  </si>
  <si>
    <r>
      <rPr>
        <b/>
        <sz val="10"/>
        <rFont val="Times New Roman"/>
        <family val="1"/>
      </rPr>
      <t>Mã loại đất</t>
    </r>
  </si>
  <si>
    <t>Chuyển mục đích sử dụng đất vườn, ao liền kề thửa đất ở trong khu dân cư sang đất ở</t>
  </si>
  <si>
    <t>TT</t>
  </si>
  <si>
    <t>Đất trồng lúa (ha)</t>
  </si>
  <si>
    <t>Đất trồng cây hàng năm khác (ha)</t>
  </si>
  <si>
    <t>Đất trồng cây lâu năm (ha)</t>
  </si>
  <si>
    <t>Nuôi trồng thủy sản (ha)</t>
  </si>
  <si>
    <t>Đất nông nghiệp khác (ha)</t>
  </si>
  <si>
    <t>Đất ở nông thôn (ha)</t>
  </si>
  <si>
    <t>Đất ở đô thị (ha)</t>
  </si>
  <si>
    <t>Đất xây dựng trụ sở cơ quan (ha)</t>
  </si>
  <si>
    <t>Đất quốc phòng (ha)</t>
  </si>
  <si>
    <t>Đất công an (ha)</t>
  </si>
  <si>
    <t>Đất xây dựng công trình sự nghiệp (ha)</t>
  </si>
  <si>
    <t>Đất sử dụng vào mục đích công cộng (ha)</t>
  </si>
  <si>
    <t>Đất công trình giao thông (ha)</t>
  </si>
  <si>
    <t>NĂM 2024</t>
  </si>
  <si>
    <t>SO SÁNH</t>
  </si>
  <si>
    <t>UBND huyện Thanh Trì</t>
  </si>
  <si>
    <t>Thanh Trì</t>
  </si>
  <si>
    <t>- Thông báo số 476/TB-VP ngày 13/10/2023 của Văn phòng UBND Thành phố về kết luận của Phó chủ tịch UBND Thành Phố Dương Đức Tuấn tại cuộc họp xem xét về việc đề xuất triển khai thực hiện dự án đầu tư xây dựng nhà ở xã hội tại các ô đất CT6B, CT7, CT8 Khu đô thị mới Tây Nam Kim Giang I, xã Tân Triều - huyện Thanh Trì.
- Quyết định 5596/QĐ-UBND ngày 30/10/2009 của UBND thành phố Hà Nội về việc phê duyệt dự án đầu tư xây dựng công trình: Nhà ở cao tầng CT8 khu di dân GPMB 10,92 ha thuộc Khu đô thị mới Tây Nam Kim Giang I.
- Quyết định số 119/QĐ-UBND ngày 20/07/2006 của UBND thành phố Hà Nội phê duyệt Quy hoạch chi tiết Khu đô thị mới Tây Nam Kim Giang 1, tỷ lệ 1/500.
- Văn bản số 588/UBND-ĐT ngày 05/3/2024 của UBND thành phố Hà Nội về việc triển khai thủ tục lựa chọn nhà đầu tư xây dựng nhà ở xã hội tại ô đất CT6B, CT7, CT8 thuộc Khu đô thị mới Tây Nam Kim Giang 1</t>
  </si>
  <si>
    <t>-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1.26).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t>
  </si>
  <si>
    <t>- Nghị quyết số 60/NQ-HĐND ngày 24/09/2021 của HĐND huyện Thanh Trì phê duyệt chủ trương đầu tư, điều chỉnh CTĐT một số dự án sử dụng vốn đầu tư công của huyện Thanh Trì.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t>
  </si>
  <si>
    <t>-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t>
  </si>
  <si>
    <t>- Nghị quyết số 24/NQ-HĐND ngày 21/4/2023 của HĐND huyện Thanh Trì về việc phê duyệt chủ trương đầu tư, điều chỉnh chủ trương đầu tư một số dự án sử dụng nguồn vốn đầu tư công của huyện</t>
  </si>
  <si>
    <t>- Nghị quyết số 85/NQ-HĐND ngày 17/12/2021 của HĐND huyện Thanh Trì về việc phê duyệt chủ trương đầu tư, điều chỉnh chủ trương đầu tư các dự án sử dụng vốn đầu tư công huyện quản lý và danh mục các dự án tiếp tục nghiên cứu hoàn thiện chủ trương đầu tư trong giai đoạn 2021-2025.
- Quyết định số 1553/QĐ-UBND ngày 15/04/2024 của UBND huyện Thanh Trì về việc phê duyệt Báo cáo kinh tế kỹ thuật công trình: Xây mới Nhà văn hoá thôn Yên Phú xã Liên Ninh,huyện Thanh Trì</t>
  </si>
  <si>
    <t>- Nghị quyết số 24/NQ-HĐND ngày 21/4/2023 của HĐND huyện Thanh Trì về việc phê duyệt chủ trương đầu tư, điều chỉnh chủ trương đầu tư một số dự án sử dụng nguồn vốn đầu tư công của huyện.
- Quyết định số 3922/QĐ-UBND ngày 25/7/2024 của HĐND huyện Thanh Trì về việc phê duyệt Quy hoạch tổng mặt bằng tỷ lệ 1/500 dự án: Xây mới nhà văn hoá thôn Phương Nhị xã Liên Ninh</t>
  </si>
  <si>
    <t>- Nghị quyết số 46/NQ-HÐND ngày 14/11/2023 của Hội đồng Nhân dân huyện Thanh Trì về việc phê duyệt chủ trương đầu tư dự án.</t>
  </si>
  <si>
    <t>- Nghị quyết số 16/NQ-HĐND ngày 05/7/2024 của Hội đồng nhân dân huyện Thanh Trì về việc phê duyệt chủ trương đầu tư, điều chỉnh chủ trương đầu tư một số dự án sử dụng vốn đầu tư công ngân sách huyện quản lý.</t>
  </si>
  <si>
    <t>- Nghị quyết số 37/NQ-HĐND ngày 20/12/2019 của Hội đồng nhân dân huyện Thanh Trì về việc phê duyệt chủ trương đầu tư dự án.</t>
  </si>
  <si>
    <t>Công ty CP kinh doanh phát triển nhà và đô thị Hà Nội,Công ty CP giáo dục thế giới trẻ Tuyệt Diệu, Công ty CP giáo dục thiên đường trẻ thơ</t>
  </si>
  <si>
    <t>- Nghị quyết số 32/NQ-HĐND ngày 14/7/2023 của HĐND huyện Thanh Trì về việc về duyệt chủ trương đầu tư, điều chỉnh chủ trương đầu tư một số dự án.
- Nghị quyết số 39/NQ-HĐND ngày 16/12/2022 của HĐND huyện Thanh Trì về việc về duyệt chủ trương đầu tư, điều chỉnh chủ trương đầu tư các dự án sử dụng vốn ngân sách huyện quản lý.
- Quyết định số 8259/QĐ-UBND ngày 13/11/2020 của UBND huyện Thanh Trì phê duyệt báo cáo nghiên cứu khả thi dự án.
- Văn bản số 2477/UBND-QLĐT ngày 11/11/2020 của UBND huyện Thanh Trì chấp thuận quy hoạch TMB.
- Quyết định số 5264/QĐ-UBND ngày 08/10/2024 của HĐND huyện Thanh Trì về việc phê duyệt điều chỉnh Quy hoạch tổng mặt bằng tỷ lệ 1/500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t>
  </si>
  <si>
    <t>- Quyết định số 4397/QĐ-UBND ngày 30/10/2019 của UBND huyện Thanh Trì phê duyệt dự án. - Quyết định số 4447/QĐ-UBND ngày 12/9/2023 của UBND huyện Thanh Trì về việc phê duyệt điều chỉnh dự án đầu tư Thời gian thực hiện: Năm 2023-2025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t>
  </si>
  <si>
    <t>- Nghị quyết số 7414/NQ-HĐND ngày 30/10/2018 của HĐND huyện Thanh Trì phê duyệt chủ trương đầu tư dự án.
- Quyết định số 1446/QĐ-UBND ngày 21/5/2021 của UBND huyện Thanh Tri phê duyệt dự án.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t>
  </si>
  <si>
    <t>- Nghị Quyết số 85/NQ-HĐND ngày 17/12/2021 của HĐND huyện Thanh Trì phê duyệt chủ trương đầu tư dự á.
 - Quyết định số 9393/QĐ-UBND ngày 31/12/2021 của UBND huyện về phê duyệt dự án đầu tư.
- Quyết định số 787/QĐ-STNMT ngày 30/08/2024 của Sở Tài nguyên và môi trường thành phố Hà Nội Về việc thành lập hội đồng thẩm định báo cáo đánh giá tác động môi trường.
- Quyết định số 6409/QĐ-UBND ngày 18/11/2022 củaUBND huyện Thanh Trì Về việc phê duyệt điều chỉnh thời gian thực hiện đầu tư dự án.
- Phương án 340/PA-UBND ngày 01/10/2024 của UBND huyện Thanh Trì về phương án sử dụng tầng đất mặt của đất được chuyển đổi từ đất trồng lúa 
- Quyết định số 1131/QĐ-STNMT-QLMT ngày 19/11/2024 của Sở Tài nguyên và môi trường thành phố Hà Nội Về việc phê duyệt kết quả thẩm định báo cáo đánh giá tác động môi trường.</t>
  </si>
  <si>
    <t>- Nghị quyết số 15/NQ-HĐND ngày 04/7/2019 của HĐND huyện Thanh Trì phê duyệt chủ trương đầu tư và điều chỉnh chủ trương đầu tư một số dự án thuộc Kế hoạch đầu tư công trung hạn 5 năm 2016-2020 của huyện Thanh Trì. 
- Nghị quyết số 37/NQ-HĐND ngày 20/12/2019 của HĐND huyện Thanh Trì phê duyệt chủ trương đầu tư và điều chỉnh chủ trương đầu tư một số dự án.
- Văn bản số 2476/UBND-QLĐT ngày 11/11/2020 của UBND huyện Thanh Trì chấp thuận quy hoạch TMB.
- Quyết định số 2227/QĐ-UBND ngày 21/6/2022 của UBND huyện Thanh Trì phê duyệt điều chỉnh thời gian thực hiện dự án 
- Biên bản định vị mốc ngày 02/02/2021
- Quyết định số 5263/QĐ-UBND ngày 08/10/2024 của HĐND huyện Thanh Trì về việc phê duyệt điều chỉnh Quy hoạch tổng mặt bằng tỷ lệ 1/500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t>
  </si>
  <si>
    <t>-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1.23)
- Nghị quyết số 52/NQ-HĐND ngày 16/12/2023 của Hội đồng nhân dân huyện Thanh Trì về việc phê duyệt chủ đầu tư, điều chỉnh chủ trương đầu tư các dự án sử dụng vốn đầu tư công huyện quản lý.</t>
  </si>
  <si>
    <t>-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1.24)</t>
  </si>
  <si>
    <t>-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1.25)</t>
  </si>
  <si>
    <t>- Nghị quyết số 19/NQ-HĐND ngày 24/6/2022 của HĐND huyện Thanh Trì về việc phê duyệt chủ trương đầu tư, điều chỉnh chủ trương đầu tư các dự án sử dụng vốn ngân sách huyện quản lý thực hiện trong giai đoạn 2022-202 (PL 1.30).</t>
  </si>
  <si>
    <t xml:space="preserve">- Nghị quyết số 19/NQ-HĐND ngày 24/6/2022 của HĐND huyện Thanh Trì về việc phê duyệt chủ trương đầu tư, điều chỉnh chủ trương đầu tư các dự án sử dụng vốn ngân sách huyện quản lý thực hiện trong giai đoạn 2022-202 (PL 1.31).
- Nghị Quyết số 09/NQ-HĐND ngày 11/5/2024 của HĐND huyện Thanh Trì về việc phê duyệt chủ trương đầu tư, điều chỉnh chủ trương đầu tư các dự án sử dụng vốn ngân sách huyện quản lý.
- Quyết định số 3599/QĐ-UBND ngày 03/7/2024 của HĐND huyện Thanh Trì về việc phê duyệt Quy hoạch tổng mặt bằng tỷ lệ 1/500 dự án: Khu đấu giá quyền sử dụng đất thôn Vĩnh Ninh, xã Vĩnh Quỳnh, huyện Thanh Trì
</t>
  </si>
  <si>
    <t>- Nghị quyết số 19/NQ-HĐND ngày 24/6/2022 của HĐND huyện Thanh Trì về việc phê duyệt chủ trương đầu tư, điều chỉnh chủ trương đầu tư các dự án sử dụng vốn ngân sách huyện quản lý thực hiện trong giai đoạn 2022-202 (PL 1.32)</t>
  </si>
  <si>
    <t>- Nghị quyết số 39/NQ-HĐND ngày 16/12/2022 của HĐND huyện Thanh Trì phê duyệt chủ trương đầu tư, điều chỉnh chủ trương đầu tư các dự án sử dụng vốn ngân sách huyện quản lý (Phụ biểu 2.2) Chỉ giới đường đỏ do viện quy hoạch cung cấp, tổng mặt bằng đã được UBND huyện chấp thuận tháng 6/2022.
- Quyết định số 3188/QĐ-UBND ngày 14/06/2023 của UBND huyện Thanh Trì về việc Phê duyệt Báo cáo kinh tế kỹ thuật
- Nghị Quyết số 09/NQ-HĐND ngày 11/5/2024 ủa HĐND huyện Thanh Trì về việc phê duyệt chủ trương đầu tư, điều chỉnh chủ trương đầu tư các dự án sử dụng vốn ngân sách huyện quản lý.</t>
  </si>
  <si>
    <t xml:space="preserve">- Nghị quyết số 39/NQ-HĐND ngày 16/12/2022 của HĐND huyện Thanh Trì phê duyệt chủ trương đầu tư, điều chỉnh chủ trương đầu tư các dự án sử dụng vốn ngân sách huyện quản lý (Phụ biểu 2.4)- Quyết định số 5254/QĐ-UBND ngày 30/11/2021 của UBND huyện Thanh Trì phê duyệt dự án.
 - Nghị Quyết số 09/NQ-HĐND ngày 11/5/2024 của HĐND huyện Thanh Trì về việc phê duyệt chủ trương đầu tư, điều chỉnh chủ trương đầu tư các dự án sử dụng vốn ngân sách huyện quản lý.
 </t>
  </si>
  <si>
    <t>- Nghị quyết số 39/NQ-HĐND ngày 16/12/2022 của HĐND huyện Thanh Trì phê duyệt chủ trương đầu tư, điều chỉnh chủ trương đầu tư các dự án sử dụng vốn ngân sách huyện quản lý (Phụ biểu 2.5).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đâu tư công ngân sách huyện quản lý năm 2023.
- Quyết định số 3258/QĐ-UBND ngày 19/06/2024 của UBND huyện Thanh Trì Về việc phê duyệt đầu tư dự án: Khu đấu giá quyền sử dụng đất số 2 xã Tả Thanh Oai (thôn Tả Thanh Oai), huyện Thanh Trì</t>
  </si>
  <si>
    <t>Công ty cổ phần xây dựng lắp máy điện nước Hà Nội - Haweicco</t>
  </si>
  <si>
    <t>- Quyết định số 2901/QQĐ-UBND ngày 13/7/2007 của UBND thành phố Hà Nội về việc giao chính thức diện tích 74.975 m2 đất tại huyện Thanh Trì và quận Thanh Xuân cho Công ty Haweicco để xây dựng dự án Khu đô thị mới Hạ Đình.
 - Quyết định số 905/QĐ-UBND ngày 14/3/2022 của UBND thành phố Hà Nội về việc phê duyệt điều chỉnh cục bộ Quy hoạch chi tiết, tỷ lệ 1/500 tại các ô đất NO1, NO2, CC1, CC2, NT.
 - Văn bản số 1101/KH&amp;ĐT ngày 23/3/2022 của Sở Kế hoạch và Đầu tư về việc thẩm định hồ sơ điều chỉnh quyết định chủ trương của dự án Khu đô thị mới Hạ Đình.
 - Văn bản số 2217/QĐ-UBND ngày 28/6/2022 của UBND TP Hà Nội về việc chấp thuận điều chỉnh chủ trương đầu tư</t>
  </si>
  <si>
    <t xml:space="preserve">- Quyết định số 998/QĐ-UBND ngày 05/3/2018 của UBND Thành phố phê duyệt dự án (giai đoạn I) 10 ha.
- Quyết định số 4112/QĐ-UBND ngày 31/7/2019 của UBND Thành phố phê duyệt dự án (giai đoạn II) 14,12 ha.
- Quyết định số 2834/QĐ-UBND ngày 29/6/2020 của UBND Thành phố phê duyệt điều chỉnh cơ cấu tổng mức đầu tư giai đoạn I và giai đoạn II.
- Quyết định số 952/QĐ-SXD ngày 21/8/2020 của Sở Xây dựng phê duyệt bản vẽ thiết kế thi công và dự toán xây dựng công trình.
</t>
  </si>
  <si>
    <t>Viện kiểm soát nhân dân thành phố Hà Nội</t>
  </si>
  <si>
    <t>- Quyết định số 23/QĐ-VKSTC ngày 15/3/2023 của Viện kiểm sát nhân dân tối cao về chủ trương đầu tư dự án.</t>
  </si>
  <si>
    <t>- Nghị quyết số 19/NQ-HĐND ngày 24/6/2022 của HĐND Thanh Trì về việc phê duyệt chủ trương đầu tư, điều chỉnh chủ trương đầu tư các dự án sử dụng vốn ngân sách huyện quản lý thực hiện trong giai đoạn 2022-202 (PL 1.22)</t>
  </si>
  <si>
    <t>- Nghị quyết số 29/NQ-HĐND ngày 28/10/2022 của HĐND huyện Thanh Trì về việc phê duyệt chủ trương đầu tư các dự án sử dụng nguồn vốn đầu tư công thuộc thẩm quyển phê duyệt của HĐND huyện.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đầu tư công ngân sách huyện quản lý năm 2023.</t>
  </si>
  <si>
    <r>
      <t xml:space="preserve">- Quyết định số 5576/QĐ-UBND ngày 22/10/2015 của UBND Thành phố điều chỉnh dự án đầu tư. Dự án nằm trong KH đầu tư công 2021-2025.
- QĐ thu hồi đất của các hộ gia đình, cá nhân các năm 2013, 2014, 2017. QĐ phê duyệt Phương án BT, HT, TĐC năm 2020.
- Tờ trình số 112/TTr- UBND ngày 29/7/2020 của UBND huyện v/v Gia hạn thời gian thực hiện dự án. 
- Văn bản số 8100/SXD-QLXD ngày 07/9/2020 của Sở Xây dựng v/v tham gia </t>
    </r>
    <r>
      <rPr>
        <i/>
        <sz val="10"/>
        <color theme="1"/>
        <rFont val="Times New Roman"/>
        <family val="1"/>
      </rPr>
      <t>ý</t>
    </r>
    <r>
      <rPr>
        <sz val="10"/>
        <color theme="1"/>
        <rFont val="Times New Roman"/>
        <family val="1"/>
      </rPr>
      <t xml:space="preserve"> kiến thẩm định về điều chỉnh thời gian thự hiện dự án.
- Quyết định số 3552/QĐ-UBND ngày 29/9/2022 của UBND thành phố Hà Nội phê duyệt điều chỉnh thời gian thực hiện dự án.
- Quyết định số 5887/QĐ-UBND ngày 11/11/2024 của UBND thành phố Hà Nội quyết định phê duyệt điều chỉnh thời gian thực hiện dự án đầu tư.</t>
    </r>
  </si>
  <si>
    <t>- Quyết định số 4953a/QĐ-UBND ngày 26/11/2019 của UBND huyện Thanh Trì phê duyệt chủ trương đầu tư dự án.
- Văn bản số 2107/VQH-TT3 ngày 16/9/2020 của Viện Quy hoạch Xây dựng Hà Nội về cung cấp số liệu HTKT cho dự án.
- Quyết định số 1064/QĐ-UBND ngày 21/4/2022 của UBND huyện Thanh Trì về việc phê duyệt điều chỉnh thời gian thực hiện dự án.</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</si>
  <si>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1.73)
- Quyết định số 5231/QĐ-UBND ngày 29/11/2021 của UBND huyện Thanh Trì phê duyệt dự án.</t>
  </si>
  <si>
    <t>- 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1.31).
- Quyết định số 643/QĐ-BQLDAĐTXD ngày 25/11/2021 của Ban QLDA đầu tư xây dựng huyện Thanh Trì phê duyệt dự toán chi phí chuẩn bị đầu tư dự án.</t>
  </si>
  <si>
    <t>-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1.4).</t>
  </si>
  <si>
    <t>Ban Quản lý dự án đầu tư xây dựng công trình dân dụng thành phố Hà Nội</t>
  </si>
  <si>
    <t>- Quyết định số 5845/QĐ-UBND ngày 20/10/2014 của UBND huyện Thanh Trì phê duyệt dự án.
- Quyết định số 641/QĐ-UBND ngày 14/2/2017 của UBND huyện Thanh Trì phê duyệt điều chỉnh thời gian thực hiện dự án.
-  Thông báo số 409/TB-UBND ngày 09/12/2019 của UBND huyện Thanh Trì về việc điều chỉnh thông báo thu hồi đất.
-  Quyết định số 4965/QĐ-UBND ngày 27/11/2019 của UBND huyện Thanh Trì phê duyệt điều chỉnh dự án.
- Quyết định số 4791/QĐ-UBND ngày 26/09/2022 của UBND huyện Thanh Trì phê duyệt điều chỉnh thời gian thực hiện dự án.
- Quyết định số 6583/QĐ-UBND ngày 25/12/2023 của UBND huyện Thanh Trì phê duyệt điều chỉnh thời gian thực hiện một dự án đầu tư công ngân sách huyện quản lý</t>
  </si>
  <si>
    <t>- Nghị quyết số 37/NQ-HĐND ngày 20/12/2019 của HĐND huyện Thanh Trì phê duyệt chủ trương đầu tư một số dự án sử dụng ngân sách huyện thuộc thẩm quyền phê duyệt của HĐND Huyện (PL 1.6) - Văn bản số 4461/QHKT-(P2+HTKT) ngày 10/9/2020 của Sở Quy hoạch - Kiến trúc về việc điều chỉnh cục bộ QH phân khu S5 tỷ lệ 1/5.000 tại khu đất xây dựng. 
- Quyết định số 5443/QĐ-UBND ngày 10/8/2020 của UBND huyện Thanh Trì về việc phê duyệt kế hoạch lựa chọn nhà thầu. 
- Quyết định số 123/QĐ-UBND ngày 13/01/2022 của UBND huyện Thanh Trì phê duyệt dự án đầu tư.</t>
  </si>
  <si>
    <t>- Nghị quyết số 16/NQ-HĐND ngày 21/5/2020 của HĐND huyện Thanh Trì phê duyệt chủ trương đầu tư và điều chỉnh chủ trương đầu tư một số dự án sử dụng nguồn vốn đầu tư công của huyện Thanh Trì (PL 1.2)
- Quyết định số 431/QĐ-UBND ngày 19/02/2024 của UBND huyện Thanh Trì Về việc phê duyệt dự an Xây mới trường THCS thị trấn Văn Điển (cơ sở 2), huyện Thanh Trì</t>
  </si>
  <si>
    <t>- Nghị quyết số 39/NQ-HĐND ngày 16/1/2022 của HĐND huyện Thanh Trì phê duyệt chủ trương đầu tư, điều chỉnh chủ trương đầu tư các dự án sử dụng vốn ngân sách huyện quản lý.
- Văn bản số 765/UBND-QLĐT ngày 17/4/2023 chấp thuận quy hoạch tổng thể mặt bằng và phương án kiến trúc sơ bộ.
- Thông báo số 4146/STNMT-QHKHSDĐ về việc hướng dân xác định ranh giới khu đất thu hồi phục vụ công tác bồi thường, hô trợ, tái định cư thực hiện dự án cải tạo, nâng cấp Trường Tiểu học Yên Xá.
 - Quyết định số 5934/QĐ-UBND ngày 21/11/2023 của UBND huyện về phê duyệt dự án đầu tư xây dựng.</t>
  </si>
  <si>
    <t>- Nghị quyết số 02/NQ-HĐND ngày 08/4/2022 của HĐND Thành phố về bổ sung Kế hoạch đầu tư công trung hạn 5 năm 2021-2025.
- Văn bản số 3273/QHKT-NSH ngày 26/7/2022 và 4748/QHKT-NSH của Sở QHKT.
- Quyết định số 1831/QĐ-UBND ngày 31/5/2022 của UBND thành phố giao nhiệm vụ lập báo cáo để xuất chủ trương 
- Kế hoạch số 136/KH-UBND ngày 28/4/2023 của UBND thành phố về kế hoạch xây dựng 7 trường phổ thông có nhiều cấp học tiên tiến, hiện đại theo chương trình số 06-Ctr/TU của Thành ủy.
- Nghị quyết số 29/NQ-HĐND ngày 04/7/2024 của HĐND thành phố Hà Nội Về  phê duyệt, điều chỉnh chủ trương đầu tư và dừng đầu tư một số dự án đầu tư công cấp Thành Phố.</t>
  </si>
  <si>
    <t>Tứ Hiệp; Ngũ Hiệp</t>
  </si>
  <si>
    <t>- Nghị quyết số 42/NQ-HĐND ngày 22/9/2020 của HĐND huyện Thanh Trì phê duyệt chủ trương đầu tư dự án (PL 1.21).
- Quyết định số 2153/QĐ-UBND ngày 05/7/2021 của UBND huyện Thanh Trì phê duyệt dự án.</t>
  </si>
  <si>
    <t>Ban QLDA ĐTXD CTGT TP Hà Nội</t>
  </si>
  <si>
    <t>- Nghị quyết số 08/NQ-HĐND ngày 08/7/2019 của HĐND Thành phố về cho ý kiến, phê duyệt chủ trương đầu tư, điều chỉnh chủ trương đầu tư một số dự án sử dụng vốn đầu tư công trung hạn 5 năm giai đoạn 2016-2020 của thành phố Hà Nội (Phụ lục 2).
 - Quyết định số 141/QĐ-TTg ngày 21/01/2020 của Thủ tướng Chính phủ phê duyệt chủ trương đầu tư Dự án đầu tư xây dựng tuyến đường kết nối đường Pháp Vân - Cầu Giẽ với đường Vành đai 3.
 - Quyết định số 471/QĐ-TTg ngày 15/4/2022 của Thủ tướng Chính phủ phê duyệt điều chỉnh chủ trương đầu tư Dự án đầu tư xây dựng tuyên đường kết nối đường Pháp Vân - Cầu Giẽ với đường Vành đai 3.</t>
  </si>
  <si>
    <t>Ban quản lý dự án đầu tư xây dựng công trình giao thông TP HN</t>
  </si>
  <si>
    <t>- Quyết định số 3553/QĐ-UBND ngày 19/07/2010 của UBND thành phố Hà Nội về việc phê duyệt dự án đầu tư xây dựng.
- Quyết định số 178/QĐ-UBND ngày 09/01/2023 của UBND thành phố Hà Nội về việc phê duyệt điều chỉnh thời gian thực hiện dự án.</t>
  </si>
  <si>
    <t>- Quyết định số 4247/QĐ-UBND ngày 30/10/2019 của UBND huyện Thanh Trì phê duyệt dự án.
- Quyết định số 5880/QĐ-UBND ngày 07/12/2021 của UBND huyện Thanh Trì phê duyệt điều chỉnh thời gian thực hiện dự án.
- Quyết định số 4967/QĐ-UBND ngày 10/10/2023 của UBND huyện Thanh Trì về việc phê duyệt thời gian điều chỉnh dự án.
- Quyết định số 2472/QĐ-UBND ngày 16/05/2019 của UBND thành phố Hà Nội về việc phê duyệt báo cáo đánh giá tác động môi trường của dự án.</t>
  </si>
  <si>
    <t>- Nghị quyết số 37/NQ-HĐND ngày 20/12/2019 của HĐND huyện Thanh Trì phê duyệt chủ trương đầu tư một số dự án sử dụng ngân sách huyện thuộc thẩm quyền phê duyệt của HĐND Huyện (PL 1.3) - Văn bản số 8697/STNMT-CCQLĐĐ ngày 5/10/2020 của Sở Tài nguyên và Môi trường hướng dân xác định ranh giới khu đất.
- Quyết định số 118/QĐ-UBND ngày 08/01/2021 của UBND huyện Thanh Trì quyết định phê duyệt dự án.</t>
  </si>
  <si>
    <t>- Nghị quyết số 15/NQ-HĐND ngày 04/7/2019 của HĐND huyện Thanh Trì phê duyệt chủ trương đầu tư và điều chỉnh chủ trương đầu tư một số dự án thuộc Kế hoạch đầu tư công trung hạn 5 năm 2016-2020 của huyện Thanh Tri (PL 1) - Bản định vị tọa độ mốc giới thực hiện theo Văn bản số 1605/STNMT-CCQLĐĐ ngày 05/3/2020 của Sở Tài nguyên và Môi trường. - Quyết định số 1082/QĐ-UBND ngày 30/01/2020 của UBND huyện Thanh Trì phê duyệt dự án.
- Quyết định số 2229/QĐ-UBND ngày 21/06/2022 của UBND huyện Thanh Trì phê duyệt điều chỉnh thời gian thực hiện dự án.</t>
  </si>
  <si>
    <t>- 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1.4).
- Quyết định số 3274-QĐ-UBND ngày 20/6/2023 của UBND thành phố Hà Nội về việc phê duyệt báo cáo đánh giá tác động môi trường dự án.</t>
  </si>
  <si>
    <t>- Quyết định số 6545/QĐ-UBND ngày 30/10/2015 của UBND huyện Thanh Trì phê duyệt dự án.
- QĐ thu hồi đất của các hộ gia đình, cá nhân năm 2019. - Quyết định số 4959/QĐ-UBND ngày 26/11/2019 của UBND huyện Thanh Trì điều chỉnh thời gian thực hiện dự án.
- Quyết định số 2913/QĐ-UBND ngày 19/07/2022 của UBND huyện Thanh Trì điều chỉnh thời gian thực hiện dự án; Mặt bằng điều chỉnh ranh giới tuyến tỷ lệ 1/500 được UBND huyên Thanh Trì chấp thuận ngày 15/8/2024; Sở Tài nguyên và môi trường hướng dẫn điều chỉnh mốc giới tại văn bản 8207/STNMT-ĐĐBĐVT ngày 15/10/2024 (DT: 10079,44m2)</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</si>
  <si>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1.9
- QĐ số 6493/QĐ-UBND ngày 23/11/2022 của UBND huyện; Biên bản định vị mốc ngày 13/12/2022</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</si>
  <si>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1.11)
- Quyết định số 1466/QĐ-UBND ngày 19/3/2024 của UBND thành phố Hà Nội về việc phê duyệt kết quả thẩm định báo cáo đánh giá tác động môi trường dự án.</t>
  </si>
  <si>
    <t>- Nghị quyết số 37/NQ-HĐND ngày 20/12/2019 của HĐND huyện Thanh Trì về việc phê duyệt chủ trương đầu tư, điều chỉnh chủ trương đầu tư một số dự án sử dụng nguồn vốn đầu tư công của huyện Thanh Trì (PL 1.2).
- Quyết định số 5185/QĐ-UBND ngày 26/11/2021 của UBND huyện Thanh Trì phê duyệt dự án.</t>
  </si>
  <si>
    <t xml:space="preserve">- Nghị quyết số 37/NQ-HĐND ngày 20/12/2019 của HĐND huyện Thanh Trì phê duyệt chủ trương đầu tư, điều chỉnh chủ trương đầu tư một số dự án sử dụng nguồn vốn đầu tư công của huyện Thanh Trì (PL 1.1) - Nghị quyết số 05/NQ-HĐND ngày 26/3/2021 của UBND huyện phê duyệt điều chỉnh chủ trương đầu tư.
- Quyết định số 4645/QĐ-UBND ngày 15/9/2023 V/v phê duyệt chỉ giới đường đỏ, tỷ lệ 1/500 tuyến đường nối đường Tả Thanh Oai với đường nối 70 chạy dọc sông Hòa Bình.
- Quyết định số 4773/QĐ-UBND ngày 16/9/2024 V/v phê duyệt dự án: Xây dựng tuyến đường nối đường Tả Thanh Oai với đường nối 70 chạy dọc sông Hòa </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</si>
  <si>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1.16) 
- Quyết định số 5328/QĐ-UBND ngày 7/10/2022 V/v phê duyệt công trình, dự án Thời gian thực hiện.
- Quyết định số 4607/QĐ-UBND ngày 14/9/2024 của UBND thành phố Hà Nội về việc phê duyệt kết quả thẩm định báo cáo đánh giá tác động môi trường dự án.</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</si>
  <si>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1.14)
- Nghị quyết số 32/NQ-HĐND ngày 14/07/2023 của HĐND huyện Thanh Trì phê duyệt chủ trương đầu tư, điều chỉnh chủ trương đầu tư một số dự án sử dụng vốn đầu tư công của huyện thuộc thẩm quyền phê duyệt của HĐND huyện (PL 02)(thay đổi quy mô dự án)</t>
  </si>
  <si>
    <t>- Quyết định số 7348/QĐ-UBND ngày 26/10/2018 của UBND huyện Thanh Trì phê duyệt dự án.
- Quyết định số 2003/QĐ-UBND ngày 29/6/2021 của UBND huyện Thanh Trì về phê duyệt điều chỉnh dự án đầu tư.
- Quyết định số 8526/QĐ-UBND ngày 24/12/2021 của UBND huyện Thanh Trì phê duyệt điều chỉnh dự án đầu tư.
- Quyết định số 8087/QĐ-UBND ngày 29/12/2023 của UBND huyện Thanh Trì phê duyệt điều chỉnh thời gian thực hiện dự án.</t>
  </si>
  <si>
    <t>- 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1.6).
- Quyết định số 5200/QĐ-UBND ngày 03/10/2022 của UBND huyện Thanh Trì phê duyệt báo cáo nghiên cứu khả thi dự án.
- Quyết định 1464/QĐ-UBND ngày 19/3/2024 của UBND thành phố Hà Nội về việc phê duyệt báo cáo đánh giá tác động môi trường dự án.</t>
  </si>
  <si>
    <t>- Nghị quyết số 04/NQ-HĐND ngày 09/4/2019 của UBND Thành phố phê duyệt chủ trương đầu tư, điều chỉnh chủ trương đầu tư một số dự án sử dụng vốn đầu tư công trung hạn 5 năm giai đoạn 2016-2020 của thành phố Hà Nội (PL 15) 
- Quyết định số 5497/QĐ-UBND ngày 08/12/2020 của UBND Thành phố phê duyệt dự án.
- Nghị quyết số 42/NQ-HĐND ngày 04/10/2024 của UBND Thành phố phê duyệt chủ trương đầu tư, điều chỉnh chủ trương đầu tư một số dự án sử dụng vốn đầu tư công của thành phố Hà Nội. Pl-03 (Thờời gian thực hiện dự án 2020-2027)</t>
  </si>
  <si>
    <t>- Quyết định số 2553/QĐ-UBND ngày 14/6/2018 của UBND huyện Thanh Trì phê duyệt dự án.
- Quyêt định thu hồi 18,478 ha năm 2018, 2019, 2020.
- Quyết định số 144/QĐ-UBND ngày 06/01/2012 của UBND thành phố Hà Nội về việc  phê duyệt Báo cáo đánh giá tác động môi trường.
- Quyết định số 557/QĐ-UBND ngày 03/3/2022 của UBND huyện Thanh Trì phê duyệt điều chỉnh thời gian thực hiện dự án.</t>
  </si>
  <si>
    <t>- Quyết định số 4333/QĐ-UBND ngày 14/8/2019 của UBND Thành phố cho phép thực hiện chuẩn bị đầu tư một số tuyến đường Thành phố quản lý sử dụng nguồn vốn ngân sách huyện trên địa bàn huyện Thanh Trì.
- Quyết định số 4242/QĐ-UBND ngày 30/10/2019 của UBND huyện về việc phê duyệt dự án.
- Bản định vị tọa độ mốc giới thực hiện theo Văn bản số 12002/STNMT-CCQLĐĐ ngày 19/12/2019 của Sở Tài nguyên và Môi trường.
- Quyết định số 1844/QĐ-UBND ngày 25/5/2022 của UBND huyện Thanh Trì phê duyệt điều chỉnh thời gian thực hiện dự án.</t>
  </si>
  <si>
    <t>CA TP Hà Nội</t>
  </si>
  <si>
    <t>-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t>
  </si>
  <si>
    <t>Công ty Oleco</t>
  </si>
  <si>
    <t>- Quyết định chủ trương đầu tư số 8802/QĐ-UBND ngày 20/12/2017 của UBND Thành phố;
- Văn bản số 3463/UBND-TNMT ngày 18/10/2023 của UBND Thành phố đồng ý về nguyên tắc
việc gia hạn tiến độ thực hiện Dự án xây dựng Khu vườn hoa cây xanh tại xã Thanh Liệt,
huyện Thanh Trì đến tháng 9/2024.
Đến nay, UBND huyện Thanh Trì đã hoàn thành công tác giải phóng mặt bằng toàn bộ diện
tích đất dự án</t>
  </si>
  <si>
    <t>BQL dự án các công trình Điện miền Bắc - Tổng Công ty truyền tải điện quốc gia</t>
  </si>
  <si>
    <t>Tổng Công ty Điện lực thành phố Hà Nội</t>
  </si>
  <si>
    <t>Đấu giá quyền sử dụng đất nông nghiệp sử dụng vào mục đích công ích</t>
  </si>
  <si>
    <t>NTS; BHK</t>
  </si>
  <si>
    <t xml:space="preserve">Thanh Trì </t>
  </si>
  <si>
    <t>- Điều 132 Luật Đất đai năm 2013 và các Nghị định hướng dẫn thi hành
'- Quyết định số 27/2020/QĐ-UBND ngày 18/11/2020 (được sửa đổi, bổ sung tại các Quyết định số 24/2022/QĐ-UBND ngày 03/6/2022 và số 04/2024/QĐ-UBND ngày 19/01/2024) của UBND Thành phố UBND huyện Thanh Trì chịu trách nhiệm kiểm tra, rà soát điều kiện, quy mô, diện tích đến từng vị trí thửa đất đấu giá và quản lý chặt chẽ việc sử dụng đất đúng mục đích theo thẩm quyền và quy định của pháp luật.</t>
  </si>
  <si>
    <t>Ban Chỉ huy quân sự huyện</t>
  </si>
  <si>
    <t>- Quyết định số 935/QĐ-TM ngày 16/4/2021 của Bộ Tổng tham mưu phê duyệt quy hoạch vị trí đóng quân.
- Quyết định số 3790/QĐ-BQP ngày 15/8/2023 của Bộ Quốc phòng về việc phê duyệt chủ trương đầu tư dự án Doanh trại Ban chỉ huy quân sự huyện Thanh Trì/Bộ Tư lện Thủ đô Hà Nội.
- Công văn 1768/BTL-HC ngày 08/9/2023 về việc cập nhật nguồn vốn xây dựng trụ sở Ban CHQS huyện Thanh Trì.</t>
  </si>
  <si>
    <t>Cty cổ phần Bitexco</t>
  </si>
  <si>
    <t>- Hợp đồng BT số 02/2014/HĐBT và phụ lục Hợp đồng số 06/2018/PLHĐ-2/2014/HĐBT ngày 12/2018 giữa Công ty cổ phần Bitexco và Thành phố Hà Nội.
- Quyết định số 3830/QĐ-UBND ngày 24/6/2017 của UBND Thành phố phê duyệt Báo cáo nghiên cứu khả thi điều chỉnh dự án BT.
- Văn bản số 1587/UBND-KH&amp;ĐT ngày 25/5/2021 của UBND Thành phố gia hạn thời gian thực hiện hợp đồng BT dự án đầu tư đường giao thông bao quan khu tưởng niệm danh nhân Chu Văn An, huyện Thanh Trì, thành phố Hà Nội theo hình thức hợp đồng BT.
- Văn bản số 7491/UBND-KH&amp;ĐT ngày 21/6/2024 của UBND Thành phố gia hạn thời gian thực hiện hợp đồng dự án đầu tư đường giao thông bao quanh khu tưởng niệm danh nhân Chu Văn An, huyện Thanh Trì, thành phố Hà Nội theo hình thức hợp đồng BT.</t>
  </si>
  <si>
    <t>Ban QLDA ĐTXD công trình cấp nước, thoát nước và Môi trường Thành phố</t>
  </si>
  <si>
    <t>- Thông báo số 525/TB-UBND ngày 05/6/2017 của UBND Thành phố thông báo kết luận của Chủ tịch UBND Thành phố các nội dung đã thống nhất tại cuộc họp về vị trí, ranh giới xây dựng 02 cột điện 26M, 37M và tuyến cáp ngầm thuộc hạng mục di chuyển tuyến điện 110kV đoạn đi qua Nhà máy nước thải Yên Xá thuộc xã Thanh Liệt, huyện Thanh Trì.</t>
  </si>
  <si>
    <t>Ban QLDA lưới điện Hà Nội</t>
  </si>
  <si>
    <t>- Quyết định số 2079/QĐ-BCT ngày 10/7/2019 của Bộ Công thương phê duyệt Báo cáo nghiên cứu khả thi dự án.</t>
  </si>
  <si>
    <t>- Quyết định số 1005/QĐ-UBND ngày 01/3/2016 của UBND Thành phố phê duyệt dự án.
 - Quyết định số 2770/QĐ-UBND ngày 27/5/2019 của UBND Thành phố phê duyệt điều chỉnh dự án.</t>
  </si>
  <si>
    <t>Công ty CP Thương mại BMV</t>
  </si>
  <si>
    <t>Công ty TNHH Kỹ nghệ lạnh ô tô Trần Quang</t>
  </si>
  <si>
    <t>- Giấy chứng nhận đầu tư số 01121000952 cấp lần đầu ngày 03/3/2011, thay đối lần thứ nhất ngày 20/5/2014. thay đối lần thứ 2 ngày 14/4/2015.
- Quyết định chủ trương đầu tư số 1362/QĐ-UBND ngày 22/3/2021, điều chỉnh tiến độ tại Quyết định số 3369/QĐ-UBND ngày 27/6/2023 (Tiến độ thực hiện: Khởi công - hoàn thành: Quý III/2023 - Quý III/2025)</t>
  </si>
  <si>
    <t>- Nghị quyết số 09/NQ-HĐND ngày 11/6/2024 của Hội đồng nhân dân huyện Thanh Trì về việc phê duyệt chủ trương đầu tư, điều chỉnh chủ trương đầu tư một số dự án sử dụng vốn đầu tư công ngân sách Huyện quản lý.</t>
  </si>
  <si>
    <t>Phòng Kinh Tế</t>
  </si>
  <si>
    <t>- Thông báo số 22/TB-UBND ngày 10/02/2023; 'Thông báo số 13/TB-UBND ngày 24/04/2024; 
- Quyết định số 6665/QĐ-UBND ngày 03/12/2015 của UBND TP Hà Nội về việc phê duyệt quy hoạch phân khu đô thị H2-3, tỷ lệ 1/2000 địa điểm thuộc các quận Thanh Xuân, Hoàng Mai và huyện Thanh Trì</t>
  </si>
  <si>
    <t>TTPTQĐ huyện Thanh Trì</t>
  </si>
  <si>
    <t>- Tờ trình số 106/TTr-UBND ngày 1/5/2023 của UBND huyện Thanh Trì về việc đề nghị chấp thuận chủ trương đầu tư.
- Quyết định số 6665/QĐ-UBND ngày 03/12/2015 của UBND TP Hà Nội về việc phê duyệt quy hoạch phân khu đô thị H2-3, tỷ lệ 1/2000 địa điểm thuộc các quận Thanh Xuân, Hoàng Mai và huyện Thanh Trì</t>
  </si>
  <si>
    <t>- Nghị quyết số 10/NQ-HĐND ngày 29/3/2024 về việc phê duyệt điều chỉnh văn kiện dự án hỗ trợ kỹ thuật; phê duyệt chủ trương đầu tư, phê duyệt điều chỉnh chủ trương đầu tư một số dự án sử dụng vốn đầu tư công của TP Hà Nội. PL10
- Quyết định số 1729/QĐ-UBND ngày 26/4/2024 về việc ủy quyền thực hiện các nhiệm vụ, quyền hạn của chủ đầu tư đối với 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t>
  </si>
  <si>
    <t>- Nghị quyết số 14/NQ-HĐND ngày 04/7/2024 về việc phê duyệt văn kiện dự án hỗ trợ kỹ thuật; phê duyệt chủ trương đầu tư, phê duyệt điều chỉnh chủ trương đầu tư một số dự án sử dụng vốn đầu tư công của TP Hà Nội.
 - Quyết định số 5872/QĐ-UBND ngày17/11/2023 về việc ủy quyền thực hiện các nhiệm vụ, quyền hạn của chủ đầu tư đối với 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t>
  </si>
  <si>
    <t>Ban QLDA đầu tư xây dựng công trình hạ tầng kỹ thuật và nông nghiệp TPHN</t>
  </si>
  <si>
    <t>- Công văn 1250/ BQLHTKT&amp;NN -KHTH ngày 04/10/2024 của Ban quản lý dự án đầu tư xây dựng công trình hạ tầng kỹ thuật và nông nghiệp TPHN
- Nghị quyết số 28/NQ-HDND ngày 22/9/2023 của hội đồng nhân dân thành phố Hà Nội Về phê duyệt chủ trương đầu tư, phê duyệt điều chỉnh chủ trương đầu tư một số dự án sử dụng vốn đầu tư công của thành phố Hà Nội. PL10</t>
  </si>
  <si>
    <t>Công ty cổ phần Tứ Hiệp Hồng Hà Dầu Khí</t>
  </si>
  <si>
    <t xml:space="preserve">
- Quyết định số 2775/QĐ-UBND ngày 26/6/2020 của UBND thành phố Hà Nội về việc chấp thuận chủ trương đầu tư Dự án XĐầu tư xây dựng khu nhà ở xã hội để bán và cho thuê tại ô đất NO3A Khu đô thị mới Tứ Hiệp, xã Tứ Hiệp huyện Thanh Trì, Thành phố Hà Nội.
- Văn bản số 2602/UBND-KH&amp;ĐT ngày 09/08/2024 của UBND thành phố Hà Nội về việc chấp thuận nguyên tắc gia hạn tiến độ Dự án đầu tư xây dựng khu nhà ở xã hội để bán và cho thuê tại ô đất NO3A Khu đô thị mới Tứ Hiệp, xã Tứ Hiệp huyện Thanh Trì, Thành phố Hà Nội.</t>
  </si>
  <si>
    <r>
      <rPr>
        <b/>
        <sz val="10"/>
        <rFont val="Times New Roman"/>
        <family val="1"/>
      </rPr>
      <t>Các công trình, dự án theo quy định tại Điều 78 và Điều 79 Luật Đất đai thực hiện trong năm kế hoạch mà chưa có các văn bản theo quy định tại khoản 4 Điều 67 Luật Đất đai;</t>
    </r>
  </si>
  <si>
    <t>Số lượng dự án</t>
  </si>
  <si>
    <t>Tổng diện tích (ha)</t>
  </si>
  <si>
    <t>Đất xây dựng cơ sở văn hóa (ha)</t>
  </si>
  <si>
    <t>Đất cơ sở giáo dục, đào tạo (ha)</t>
  </si>
  <si>
    <t>Đất cơ sở thể dục thể thao (ha)</t>
  </si>
  <si>
    <t>Đất thương mại dịch vụ (ha)</t>
  </si>
  <si>
    <t>HIỆN TRẠNG  SỬ DỤNG ĐẤT NĂM 2024 CỦA HUYỆN THANH TRÌ</t>
  </si>
  <si>
    <t>KẾ HOẠCH SỬ DỤNG ĐẤT NĂM 2025 HUYỆN THANH TRÌ</t>
  </si>
  <si>
    <t>KẾ HOẠCH THU HỒI ĐẤT NĂM 2025 CỦA HUYỆN THANH TRÌ</t>
  </si>
  <si>
    <t>KẾ HOẠCH CHUYỂN MỤC ĐÍCH SỬ DỤNG ĐẤT NĂM 2025 CỦA HUYỆN THANH TRÌ</t>
  </si>
  <si>
    <t>Biểu 17/CH</t>
  </si>
  <si>
    <t>KẾ HOẠCH ĐƯA ĐẤT CHƯA SỬ DỤNG VÀO SỬ DỤNG TRONG NĂM 2025 CỦA HUYỆN THANH TRÌ</t>
  </si>
  <si>
    <t>Ký hiệu biểu</t>
  </si>
  <si>
    <t>Tên biểu</t>
  </si>
  <si>
    <t>Kết quả thực hiện quy hoạch sử dụng đất kỳ trước của huyện …</t>
  </si>
  <si>
    <t>Biểu 04/CH</t>
  </si>
  <si>
    <t xml:space="preserve">Quy hoạch sử dụng đất đến năm 20… của huyện... </t>
  </si>
  <si>
    <t>Biểu 05/CH</t>
  </si>
  <si>
    <t xml:space="preserve">Diện tích đất cần thu hồi trong kỳ quy hoạch sử dụng đất của huyện... </t>
  </si>
  <si>
    <t>Biểu 06/CH</t>
  </si>
  <si>
    <t>Diện tích cần chuyển mục đích sử dụng đất trong kỳ quy hoạch sử dụng đất của huyện…</t>
  </si>
  <si>
    <t>Biểu 07/CH</t>
  </si>
  <si>
    <t>Diện tích đất chưa sử dụng đưa vào sử dụng trong kỳ quy hoạch sử dụng đất của huyện…</t>
  </si>
  <si>
    <t>Diện tích các khu vực lấn biển đưa vào sử dụng trong kỳ quy hoạch sử dụng đất của huyện…</t>
  </si>
  <si>
    <t>Phân kỳ quy hoạch sử dụng đất cho từng kỳ kế hoạch 05 năm của huyện…</t>
  </si>
  <si>
    <t>Phân kỳ diện tích đất cần thu hồi trong kỳ quy hoạch sử dụng đất cho từng kỳ kế hoạch 05 năm của huyện…</t>
  </si>
  <si>
    <t>Phân kỳ diện tích cần chuyển mục đích sử dụng đất trong kỳ quy hoạch sử dụng đất cho từng kỳ kế hoạch 05 năm của huyện…</t>
  </si>
  <si>
    <t>Phân kỳ diện tích đất chưa sử dụng đưa vào sử dụng trong kỳ quy hoạch sử dụng đất cho từng kỳ kế hoạch 05 năm của huyện…</t>
  </si>
  <si>
    <t>Phân kỳ diện tích khu vực lấn biển đưa vào sử dụng trong kỳ quy hoạch sử dụng đất cho từng kỳ kế hoạch 05 năm của huyện…</t>
  </si>
  <si>
    <t xml:space="preserve">Kế hoạch đưa đất chưa sử dụng vào sử dụng năm 20… của huyện… </t>
  </si>
  <si>
    <t>Biểu 18/CH</t>
  </si>
  <si>
    <t>Diện tích các khu vực sử dụng đất cần quản lý nghiêm ngặt trong quy hoạch sử dụng đất của huyện….</t>
  </si>
  <si>
    <t>Biểu 19/CH</t>
  </si>
  <si>
    <t xml:space="preserve">Diện tích các khu vực lấn biển đưa vào sử dụng năm 20… của huyện… </t>
  </si>
  <si>
    <t>Biểu 20/CH</t>
  </si>
  <si>
    <t>Chu chuyển đất đai trong kỳ quy hoạch sử dụng đất 10 năm (20…-20…) của huyện…</t>
  </si>
  <si>
    <t>Đất nông nghiệp (ha)</t>
  </si>
  <si>
    <t>Biếu 19/CH</t>
  </si>
  <si>
    <t>Biếu 20/CH</t>
  </si>
  <si>
    <t>Biểu 24/CH</t>
  </si>
  <si>
    <t>Biểu 25/CH</t>
  </si>
  <si>
    <t>Các công trình, dự án đã được xác định trong năm kế hoạch trước và các công trình, dự án theo quy định tại khoản 4 Điều 67 Luật Đất đai được tiếp tục thực hiện trong năm kế hoạch</t>
  </si>
  <si>
    <t>Các công trình, dự án theo nhu cầu sử dụng đất không thuộc quy định tại mục I và mục II Biểu này và không thuộc trường hợp quy định tại khoản 5 Điều 116 Luật Đất đai dự kiến thực hiện trong năm kế hoạch</t>
  </si>
  <si>
    <t>Biếu 17/CH</t>
  </si>
  <si>
    <t>DANH MỤC CÔNG TRÌNH, DỰ ÁN THỰC HIỆN TRONG NĂM 2025 CỦA HUYỆN THANH TRÌ</t>
  </si>
  <si>
    <t>Dự án xây dựng chợ Triều Khúc, xã Tân Triều, huyện Thanh Trì</t>
  </si>
  <si>
    <t xml:space="preserve">Trung tâm bán ô tô, máy móc chuyên dụng và phụ tùng ô tô </t>
  </si>
  <si>
    <t>- Nghị quyết số 42/NQ-HĐND ngày 22/9/2020 của HĐND huyện Thanh Trì phê duyệt chủ trương đầu tư dự án (PL 1.21).
- Quyết định số 2153/QĐ-UBND ngày 05/7/2021 của UBND huyện Thanh Trì phê duyệt dự án.
-Quyết định 5034/QĐ-UBND ngày 12/10/2023 về việc phê duyệt điều chỉnh thời gian dự án</t>
  </si>
  <si>
    <t>- Nghị quyết số 60/NQ-HĐND ngày 24/9/2021 của HĐND huyện Thanh trì về phê duyệt chủ trương đầu tư dự án (phụ lục số 1.4).
- Quyết định số 882/QĐ-UBND ngày 05/4/2022 của UBND huyện Thanh Trì phê duyệt dự toán chi phí chuẩn bị đầu tư dự án.</t>
  </si>
  <si>
    <t>Tổng diện tích (ha) thu hồi</t>
  </si>
  <si>
    <t>- Quyết định số 7331/QĐ-UBND ngày 25/10/2018 của UBND huyện Thanh Trì phê duyệt dự án.
- Quyết định số 5420/QĐ-UBND ngày 12/10/2022 của UBND huyện Thanh Trì phê duyệt điều chỉnh thời gian thực hiện dự án.</t>
  </si>
  <si>
    <t>- Quyết định số 3219/QĐ-UBND ngày 29/3/2013 của UBND huyện Thanh Trì phê duyệt chủ trương đầu tư dự án.
- Quyết định số 7301/QĐ-UBND ngày 24/10/2018 của UBND huyện Thanh Trì phê duyệt kế hoạch lựa chọn nhà thầu và thời gian thực hiện dự án.
- Quyết định số 5419/QĐ-UBND ngày 12/10/2022 của UBND huyện phê duyệt điều chỉnh thời gian thực hiện dự án.</t>
  </si>
  <si>
    <t>- Nghị quyết số 16/NQ-HĐND ngày 21/5/2020 của HĐND huyện Thanh Trì phê duyệt chủ trương đầu tư và điều chỉnh chủ trương đầu tư một số dự án sử dụng nguồn vốn đầu tư công của huyện Thanh Trì (PL 1.3).
- Văn bản số 1615/UBND-QLĐT ngày 06/8/2021 của UBND huyện Thanh Trì chấp thuận tổng mặt bằng và phương án kiến trúc dự án: Xây mới trường Tiểu học Hữu Hòa (cơ sở 2).
- Bản định vị tọa độ mốc thực hiện theo văn bản số 7558/STNMT-CCQLĐĐ ngày 12/10/2021 của sở Tài nguyên và Môi trường.
- Quyết định số 179/QĐ-UBND ngày 19/1/2022 về việc phê duyệt dự án đầu tư xây dựng.</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</si>
  <si>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1.17) 
- Quyết định số 4387/QĐ-UBND ngày 5/9/2023 của UBND thành phố Hà Nội về việc phê duyệt chỉ giới đường đỏ, tỷ lệ 1/500.</t>
  </si>
  <si>
    <t>- 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1.30).
- Quyết định số 6386/QĐ-UBND ngày 18/11/2022 của huyện Thanh Trì về phê duyệt dự án đầu tư xây dựng.</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</si>
  <si>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1.74).
- Quyết định số 6696/QĐ-UBND ngày 28/11/2022 của UBND huyện Thanh Trì về việc phê duyệt dự án đầu tư xây dựng.</t>
  </si>
  <si>
    <t>2.7.5</t>
  </si>
  <si>
    <t>2.7.6</t>
  </si>
  <si>
    <t>CHU CHUYỂN ĐẤT ĐAI TRONG KẾ HOẠCH SỬ DỤNG ĐẤT NĂM 2025 CỦA HUYỆN THANH TRÌ</t>
  </si>
  <si>
    <t>Năm hiện trạng (ha) 
2023</t>
  </si>
  <si>
    <t>Hiện trạng sử dụng đất năm 2024 của huyệnThanh Trì</t>
  </si>
  <si>
    <t>Kết quả thực hiện kế hoạch sử dụng đất năm 2025 của huyện Thanh Trì\</t>
  </si>
  <si>
    <t>Kế hoạch sử dụng năm 2025 của huyện Thanh Trì</t>
  </si>
  <si>
    <t>Kế hoạch chuyển mục đích sử dụng đất năm 2025 của huyện Thanh Trì</t>
  </si>
  <si>
    <t>Kế hoạch thu hồi đất năm 2025 của huyện Thanh Trì</t>
  </si>
  <si>
    <t>Chu chuyển đất đai trong kế hoạch sử dụng đất năm 2025 của huyện Thanh Trì</t>
  </si>
  <si>
    <t>Danh mục công trình, dự án thực hiện trong năm 2025 của huyện Thanh Trì</t>
  </si>
  <si>
    <t>Kế hoạch đưa đất chưa sử dụng vào sử dụng năm 2025 của huyện Thanh Trì</t>
  </si>
  <si>
    <t>KẾT QUẢ THỰC HIỆN KẾ HOẠCH SỬ DỤNG ĐẤT CỦA HUYỆN THANH TRÌ</t>
  </si>
  <si>
    <t>Diện tích quy hoạch/kế hoạch được duyệt (ha)</t>
  </si>
  <si>
    <t>So sánh</t>
  </si>
  <si>
    <r>
      <rPr>
        <i/>
        <sz val="14"/>
        <rFont val="Times New Roman"/>
        <family val="1"/>
      </rPr>
      <t>Trong đó: đất rừng sản xuất là rừng tự nhiên</t>
    </r>
  </si>
  <si>
    <r>
      <rPr>
        <i/>
        <sz val="14"/>
        <rFont val="Times New Roman"/>
        <family val="1"/>
      </rPr>
      <t>RSN</t>
    </r>
  </si>
  <si>
    <r>
      <rPr>
        <i/>
        <sz val="14"/>
        <rFont val="Times New Roman"/>
        <family val="1"/>
      </rPr>
      <t>Đơn vị tính: ha</t>
    </r>
  </si>
  <si>
    <r>
      <rPr>
        <b/>
        <sz val="14"/>
        <rFont val="Times New Roman"/>
        <family val="1"/>
      </rPr>
      <t>Chuyến đất nông nghiệp sang đất phi nông nghiệp</t>
    </r>
  </si>
  <si>
    <r>
      <rPr>
        <b/>
        <sz val="14"/>
        <rFont val="Times New Roman"/>
        <family val="1"/>
      </rPr>
      <t>NNP/PNN</t>
    </r>
  </si>
  <si>
    <r>
      <rPr>
        <i/>
        <sz val="14"/>
        <rFont val="Times New Roman"/>
        <family val="1"/>
      </rPr>
      <t>Trong đó:</t>
    </r>
  </si>
  <si>
    <r>
      <rPr>
        <i/>
        <sz val="14"/>
        <rFont val="Times New Roman"/>
        <family val="1"/>
      </rPr>
      <t>RSN/PNN</t>
    </r>
  </si>
  <si>
    <r>
      <rPr>
        <i/>
        <sz val="14"/>
        <rFont val="Times New Roman"/>
        <family val="1"/>
      </rPr>
      <t>Trong đó: đất có rừng sản xuất là rừng tự nhiên</t>
    </r>
  </si>
  <si>
    <r>
      <rPr>
        <i/>
        <sz val="14"/>
        <rFont val="Times New Roman"/>
        <family val="1"/>
      </rPr>
      <t>RSN/NKR</t>
    </r>
  </si>
  <si>
    <r>
      <rPr>
        <i/>
        <sz val="14"/>
        <rFont val="Times New Roman"/>
        <family val="1"/>
      </rPr>
      <t>Ghi chú:</t>
    </r>
  </si>
  <si>
    <r>
      <rPr>
        <b/>
        <sz val="14"/>
        <rFont val="Times New Roman"/>
        <family val="1"/>
      </rPr>
      <t>Hệ thống biểu trong quy hoạch, kế hoạch sử dụng đất đất cấp huyện</t>
    </r>
  </si>
  <si>
    <r>
      <rPr>
        <i/>
        <sz val="14"/>
        <rFont val="Times New Roman"/>
        <family val="1"/>
      </rPr>
      <t>(Ban hành kèm theo Thông tư số 29/2024/TT-BTNMT ngày tháng năm 2024</t>
    </r>
    <r>
      <rPr>
        <sz val="14"/>
        <color theme="1"/>
        <rFont val="Times New Roman"/>
        <family val="1"/>
      </rPr>
      <t xml:space="preserve"> của Bộ trưởng Bộ Tài nguyên và Môi trường)</t>
    </r>
  </si>
  <si>
    <r>
      <rPr>
        <i/>
        <sz val="12"/>
        <rFont val="Times New Roman"/>
        <family val="1"/>
      </rPr>
      <t>RSN</t>
    </r>
  </si>
  <si>
    <t>Chu chuyển đất đai đến năm 2025</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</si>
  <si>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1.76).
- Quyết định số 722/QĐ-UBND ngày 15/3/2022 của UBND huyện Thanh Trì phê duyệt dự án đầu tư xây dựng.</t>
  </si>
  <si>
    <t>- Nghị quyết số 60/NQ-HĐND ngày 24/9/2021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1.20)
- Quyết định số 6806/QĐ-UBND ngày 6/12/2022 của UBND huyện Thanh Trì về việc phê duyệt dự án đầu tư xây dựng.</t>
  </si>
  <si>
    <t>- Quyết định số 5902/QĐ-UBND ngày 23/12/2019 của UBND huyện Thanh Trì phê duyệt báo cáo kinh tế kỹ thuật dự án.
- Quyết định số 5879/QĐ-UBND ngày 07/12/2021 của UBND huyện Thanh Trì phê duyệt điều chỉnh thời gian thực hiện dự án.
- Quyết định số 5352/QĐ-UBND ngày 11/10/2022 của UBND huyện Thanh Trì phê duyệt điều chỉnh thời gian thực hiện dự án.</t>
  </si>
  <si>
    <r>
      <rPr>
        <b/>
        <sz val="10"/>
        <rFont val="Times New Roman"/>
        <family val="1"/>
      </rPr>
      <t>Hạng mục</t>
    </r>
  </si>
  <si>
    <r>
      <rPr>
        <b/>
        <sz val="10"/>
        <rFont val="Times New Roman"/>
        <family val="1"/>
      </rPr>
      <t>Tổng diện tích dự án (ha)</t>
    </r>
  </si>
  <si>
    <r>
      <rPr>
        <b/>
        <sz val="10"/>
        <rFont val="Times New Roman"/>
        <family val="1"/>
      </rPr>
      <t>Diện tích thực hiện trong năm kế hoạch (ha)</t>
    </r>
  </si>
  <si>
    <t>- Quyết định số 5251/QĐ-UBND ngày 30/11/2021 của UBND huyện Thanh Trì về Phê duyệt Báo cáo nghiên cứu khả thi dự án Cải tạo, mở rộng và chỉnh trang khuôn viên nghĩa trang nhân dân thôn Huỳnh Cung, xã Tam Hiệp, huyện Thanh Trì.)
- Quyết định số 4968/QĐ-UBND ngày 10/10/2023 của UBND huyện Thanh Trì về việc phê duyệt điều chỉnh thời gian thực hiện đầu tư dự án.</t>
  </si>
  <si>
    <t xml:space="preserve">- Quyết định số 3116/QĐ-UBND ngày 13/6/2024 của UBND thành phố Hà Nội về việc chấp thuận chủ trương đầu tư dự án. (Thời gian thực hiện 2024-2026)
- Quyết định số 2691/QĐ-UBND ngày 21/6/2021 của UBND thành phố Hà Nội về việc phê duyệt điều chỉnh cục bộ quy hoạch chi tiết 1/500.
- Văn bản số 02/CV-TGTTD ngày 12/08/2024 của Công ty CP giáo dục thế hệ trẻ Tuyệt Diệu.
</t>
  </si>
  <si>
    <t>-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1.5).
- Quyết định số 6385/QĐ-UBND ngày 18/11/2022 của UBND huyện Thanh Trì về việc phê duyệt dự án đầu tư xây dựng. (Thời gian thực hiện 2022-2025)</t>
  </si>
  <si>
    <t>- Nghị quyết số 23/NQ-HĐND ngày 23/9/2021 của Hội đồng nhân dân Thành phố; trong đó phê duyệt chủ trương đầu tư dự án (tại Phụ lục 04 kèm theo Nghị quyết).
- Quyết định số 4363/QĐ-UBND ngày 10/11/2022 về việc phê duyệt báo cáo nghiên cứu khả thi đầu tư xây dựng. (Thời gian thực hiện 2022-2025)</t>
  </si>
  <si>
    <t>- Quyết định số 2159/QĐ-UBND ngày 10/4/2017 của UBND Thành phố phê duyệt dự án.
- Quyết định số 2364/QĐ-UBND ngày 09/6/2020 của UBND Thành phố phê duyệt điều chỉnh dự án. 
- Quyết định số 2284/QĐ-UBND ngày 25/5/2021 của UBND Thành phố V/v phê duyệt điều chỉnh dự án.
- Quyết định số 3834/QĐ-UBND ngày 31/7/2023 của UBND Thành phố V/v phê duyệt điều chỉnh dự án đầu tư xây dựng HTKT khu tái định cư X4 xã Tứ Hiệp phục vụ GPMB các dự án trên địa bàn huyện Thanh Trì và các dự án phát triển giao thông đô thị - giai đoạn 1. (Thời gian thực hiện Hết năm 2025)</t>
  </si>
  <si>
    <t>- Nghị quyết số 29/NQ-HĐND ngày 08/12/2022 của HĐND thành phố Hà Nội, Phụ lục 17. (Thời gian thực hiện: 2023-2026)
- NQ số 29/NQ-HĐND ngày 08/12/2022 của HĐND thành phố Hà Nội, Phụ lục 17; Chỉ giới đường đỏ; Bình đồ tuyến.</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</si>
  <si>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1.13) 
- Quyết định số 6686/QĐ-UBND ngày 28/11/2022 của UBND huyện Thanh Trì về việc phê duyệt dự án đầu tư công trình.
- Quyết định số 1465/QĐ-UBND ngày 19/3/2024 của UBND thành phố Hà Nội về việc phê duyệt báo cáo đánh giá tác động môi trường dự án.
- Biên bản định vị mốc ngày 23/3/2023</t>
  </si>
  <si>
    <t>- Nghị quyết số 19/NQ-HĐND ngày 24/6/2022 của HĐND Thanh Trì về việc phê duyệt chủ trương đầu tư, điều chỉnh chủ trương đầu tư các dự án sử dụng vốn ngân sách huyện quản lý thực hiện trong giai đoạn 2022-2025 (PL 1.9).
- Quyết định số 2255/QĐ-UBND ngày 19/10/2023 của UBND huyện Thanh Trì về việc phê duyệt báo cáo kinh tế kỹ thuật. (Thời gian thực hiện 2022-2024)</t>
  </si>
  <si>
    <t>- Nghị quyết số 29/NQ-HĐND ngày 08/12/2022 của HĐND thành phố Hà Nội, Phụ lục số 18. (Thời gian thực hiện 2023-2026)
- Quyết định số 5027/QĐ-UBND ngày 26/9/2024 của UBND thành phố Hà Nội về việc phê duyệt báo cáo đánh giá tác động môi trường dự án.</t>
  </si>
  <si>
    <t>- Văn bản số 8050/QHKT-HTKT ngày 21/11/2017 của Sở Quy hoạch - Kiến trúc thỏa thuận vị trí trạm biến áp 220kV Văn Điển và hướng tuyến đường cáp 220kV đấu nối.
 - Văn bản số 8064/QHKT-HTKT ngày 27/12/2018 của Sở Quy hoạch - Kiến trúc về phương án ranh giới xây dựng; Văn bản số 6308/NPMB-ĐB ngày 31/10/2022 của Ban Quản lý dự án các công trình điện lực miền Bắc về việc đăng ký chuyển tiếp nhu cầu sử dụng đất.
- Quyết định số 5926/QĐ-UBND ngày 20/11/2023 của UBND Thành phố v/v chấp thuận chủ trương đầu tư đồng thời chấp thuận nhà đầu tư thực hiện dự án. (Thời gian thực hiện 2024-2025)</t>
  </si>
  <si>
    <t>- Quyết định số 4720/QĐ-BCĐ ngày 02/12/2016 của Bộ Công thương phê duyệt quy hoạch phát triển lưới điện thành phố Hà Nội giai đoạn 2016-2020.
- Văn bản số 116/QHKT-HTKT ngày 10/01/2020 của Sở Quy hoạch - Kiến trúc chấp thuận hướng tuyến công trình dự án
 - Quyết định số 5927/QĐ-UBND ngày 20/11/2023 của UBND Thành phố v/v chấp thuận chủ trương đầu tư đồng thời chấp thuận nhà đầu tư thực hiện dự án. (Thời gian thực hiện 2024-2025)</t>
  </si>
  <si>
    <t>- Văn bản số 2005/QHKT-HTKT ngày 17/4/2019 của Sở Quy hoạch - Kiến trúc chấp thuận bản vẽ Tổng mặt bằng và Phương án kiến trúc dự án.
- Quyết định số 4217/QĐ-EVNHANOI ngày 30/6/2021 của Tổng Công ty Điện lực Hà Nội phê duyệt báo cáo nghiên cứu khả thi ĐTXD dự án. 
- Quyết định 5250/QĐ-UBND ngày 17/10/2023 của UBND Thành phố v/v chấp thuận chủ trương đầu tư đồng thời chấp thuận nhà đầu tư.(Thời gian thực hiện 2024-2025)</t>
  </si>
  <si>
    <t>- Quyết định số 4222/QĐ-UBND ngày 28/10/2019 của UBND huyện Thanh Trì phê duyệt Báo cáo kinh tế kỹ thuật dự án. - Quyết định số 3381/QĐ-UBND ngày 30/6/2023 của UBND huyện Thanh Trì về việc phê duyệt điều chỉnh báo cáo nghiên cứu khả thi.</t>
  </si>
  <si>
    <t>- Nghị quyết số 19/NQ-HĐND ngày 24/6/2022 của HĐND Thanh Trì về việc phê duyệt chủ trương đầu tư, điều chỉnh chủ trương đầu tư các dự án sử dụng vốn ngân sách huyện quản lý thực hiện trong giai đoạn 2022-2025 (PL 1.19).
- Quyết định số 4477/QĐ-UBND ngày 14/9/2023 của UBND huyện Thanh Trì về việc phê duyệt báo cáo kinh tế kỹ thuật.</t>
  </si>
  <si>
    <t>- Nghị quyết số 19/NQ-HĐND ngày 24/6/2022 của HĐND Thanh Trì về việc phê duyệt chủ trương đầu tư, điều chỉnh chủ trương đầu tư các dự án sử dụng vốn ngân sách huyện quản lý thực hiện trong giai đoạn 2022-2025 (PL 1.16)</t>
  </si>
  <si>
    <t>- Nghị quyết số 19/NQ-HĐND ngày 24/6/2022 của HĐND Thanh Trì về việc phê duyệt chủ trương đầu tư, điều chỉnh chủ trương đầu tư các dự án sử dụng vốn ngân sách huyện quản lý thực hiện trong giai đoạn 2022-2025 (PL 1.21)</t>
  </si>
  <si>
    <t>- Nghị quyết số 19/NQ-HĐND ngày 24/6/2022 của HĐND Thanh Trì về việc phê duyệt chủ trương đầu tư, điều chỉnh chủ trương đầu tư các dự án sử dụng vốn ngân sách huyện quản lý thực hiện trong giai đoạn 2022-2025 (PL 1.3)</t>
  </si>
  <si>
    <t>- Nghị quyết số 19/NQ-HĐND ngày 24/6/2022 của HĐND Thanh Trì về việc phê duyệt chủ trương đầu tư, điều chỉnh chủ trương đầu tư các dự án sử dụng vốn ngân sách huyện quản lý thực hiện trong giai đoạn 2022-2025 (PL 1.9).
- Quyết định số 2255/QĐ-UBND ngày 19/10/2023 của UBND huyện Thanh Trì về việc phê duyệt báo cáo kinh tế kỹ thuật.</t>
  </si>
  <si>
    <t>- Nghị quyết số 19/NQ-HĐND ngày 24/6/2022 của HĐND huyện Thanh Trì về việc phê duyệt chủ trương đầu tư, điều chỉnh chủ trương đầu tư các dự án sử dụng vốn ngân sách huyện quản lý thực hiện trong giai đoạn 2022-2025 (PL 1.30).</t>
  </si>
  <si>
    <t xml:space="preserve">- Nghị quyết số 19/NQ-HĐND ngày 24/6/2022 của HĐND huyện Thanh Trì về việc phê duyệt chủ trương đầu tư, điều chỉnh chủ trương đầu tư các dự án sử dụng vốn ngân sách huyện quản lý thực hiện trong giai đoạn 2022-2025 (PL 1.31).
- Nghị Quyết số 09/NQ-HĐND ngày 11/5/2024 của HĐND huyện Thanh Trì về việc phê duyệt chủ trương đầu tư, điều chỉnh chủ trương đầu tư các dự án sử dụng vốn ngân sách huyện quản lý.
- Quyết định số 3599/QĐ-UBND ngày 03/7/2024 của HĐND huyện Thanh Trì về việc phê duyệt Quy hoạch tổng mặt bằng tỷ lệ 1/500 dự án: Khu đấu giá quyền sử dụng đất thôn Vĩnh Ninh, xã Vĩnh Quỳnh, huyện Thanh Trì
</t>
  </si>
  <si>
    <t>- Nghị quyết số 19/NQ-HĐND ngày 24/6/2022 của HĐND huyện Thanh Trì về việc phê duyệt chủ trương đầu tư, điều chỉnh chủ trương đầu tư các dự án sử dụng vốn ngân sách huyện quản lý thực hiện trong giai đoạn 2022-2025 (PL 1.32)</t>
  </si>
  <si>
    <t>- Nghị quyết số 19/NQ-HĐND ngày 24/6/2022 của HĐND huyện Thanh Trì về việc phê duyệt chủ trương đầu tư, điều chỉnh chủ trương đầu tư các dự án sử dụng vốn ngân sách huyện quản lý thực hiện trong giai đoạn 2022-2025 (PL 1.33).</t>
  </si>
  <si>
    <t>- Nghị quyết số 05/NQ-HĐND ngày 26/3/2021 của HĐND huyện Thanh Trì về việc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1.75).
- Quyết định số 5232/QĐ-UBND ngày 29/11/2021 của UBND huyện Thanh Trì phê duyệt dự án.</t>
  </si>
  <si>
    <t>-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 Quyết định số 569/QĐ-BQLDAĐTXD ngày 16/11/2021 của Ban QLDA đầu tư xây dựng phê duyệt kế hoạch lựa chọn nhà thầu thưc hiện dự án (giai đoạn chuẩn bị đầu tư).
-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 Quyết định số 6537/QĐ-UBND ngày 29/11/2021 của UBND huyện Thanh Trì về việc phê duyệt dự án đầu tư xây dựng.</t>
  </si>
  <si>
    <t>- Quyết định số 1869/QĐ-UBND ngày 21/6/2021 của UBND huyện Thanh Trì phê duyệt dự án. - Quyết định số 1786/QĐ-UBND ngày 10/9/2020 của UBND huyện Thanh Trì phê duyệt kế hoạch lựa chọn nhà thầu giai đoạn chuẩn bị đầu tư dự án.</t>
  </si>
  <si>
    <t>-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
- Văn bản số 6806/STNMT-QHKHSDĐ ngày 06/9/2023 của Sở Tài nguyên và Môi trường về việc hướng dân xác định ranh giới khu đất thu hồi phục vụ công tác bồi thường, hô trợ, tái định cư thực hiện dự án đường liên xã Ngũ Hiệp - Duyên Hà (đoạn qua thôn Việt Yên), huyện Thanh Trì.</t>
  </si>
  <si>
    <t>- Quyết định số 756/QĐ-UBND ngày 03/12/2008 của UBND huyện Thanh Trì phê duyêt kết quả đấu thầu lựa chọn nhà đầu tư thực hiện dự án.
 - Văn bản số 1564/QHKT-P2 ngày 19/5/2011 của Sở Quy hoạch - Kiến trúc chấp thuận Quy hoạch tổng mặt bằng dự án.
 - Văn bản số 1331/UBND-TNMT ngày 08/03/2016 của UBND Thành phố về việc áp dụng hình thức thu hồi.
 - Văn bản số 1687/UBND-TNMT ngày 27/8/2019 của UBND huyện Thanh Trì đề nghị áp dụng hình thức thu hồi đất.
 - Văn bản số 1973/UBND-TCKH ngày 27/9/2022 của UBND huyện Thanh Trì về việc gia hạn thời gian thực hiện dự án thành Quý III/2023 - Quý III/2024.</t>
  </si>
  <si>
    <t>- Nghị quyết số 19/NQ-HĐND ngày 24/6/2022 của HĐND Thanh Trì về việc phê duyệt chủ trương đầu tư, điều chỉnh chủ trương đầu tư các dự án sử dụng vốn ngân sách huyện quản lý thực hiện trong giai đoạn 2022-2025 (PL 1.3).</t>
  </si>
  <si>
    <t>- Nghị quyết số 19/NQ-HĐND ngày 24/6/2022 của HĐND Thanh Trì về việc phê duyệt chủ trương đầu tư, điều chỉnh chủ trương đầu tư các dự án sử dụng vốn ngân sách huyện quản lý thực hiện trong giai đoạn 2022-2025 (PL 1.19).
- Quyết định số 4477/QĐ-UBND ngày 14/9/2023 của UBND huyện Thanh Trì về việc phê duyệt báo cáo kinh tế kỹ thuật</t>
  </si>
  <si>
    <t>- Nghị quyết số 19/NQ-HĐND ngày 24/6/2022 của HĐND Thanh Trì về việc phê duyệt chủ trương đầu tư, điều chỉnh chủ trương đầu tư các dự án sử dụng vốn ngân sách huyện quản lý thực hiện trong giai đoạn 2022-2025 (PL 1.22)</t>
  </si>
  <si>
    <t>Xã Quảng Bị</t>
  </si>
  <si>
    <t>Hiện trạng sử dụng đất đến ngày 01/7/2025</t>
  </si>
  <si>
    <t>Ước thực hiện đến ngày 31/12/2025</t>
  </si>
  <si>
    <t>Tăng (+), giảm (-)</t>
  </si>
  <si>
    <t>Đất sử dụng cho khu công nghệ cao</t>
  </si>
  <si>
    <t>Chỉ tiêu
được phân
bổ đến năm
2025*</t>
  </si>
  <si>
    <t>(6)=(5)-(3)</t>
  </si>
  <si>
    <t>PHỤ LỤC 2</t>
  </si>
  <si>
    <t>PHỤ LỤC 3</t>
  </si>
  <si>
    <t>Đất trồng lúa chuyển sang đất trồng cây lâu năm</t>
  </si>
  <si>
    <t>LUA/CLN</t>
  </si>
  <si>
    <t>Đất trồng lúa chuyển sang đất trồng rừng</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</si>
  <si>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</si>
  <si>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</si>
  <si>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</si>
  <si>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Trong đó: đất có rừng sản xuất là rừng tự nhiên</t>
  </si>
  <si>
    <t>Chỉ tiêu được phân bổ đến năm 2025* (ha)</t>
  </si>
  <si>
    <t>Thực hiện đến 31/12/2025</t>
  </si>
  <si>
    <t>Tăng (+),giảm (-) (ha)</t>
  </si>
  <si>
    <t>(5)=(4)-(3)</t>
  </si>
  <si>
    <t>(6)=(4)/(3)
*100%</t>
  </si>
  <si>
    <t>Hiện trạng sử dụng đất năm 2025</t>
  </si>
  <si>
    <t>Nhu cầu sử dụng đất đến năm 2030</t>
  </si>
  <si>
    <t>So sánh tăng (+); giảm (-)</t>
  </si>
  <si>
    <t>PHỤ LỤC 4</t>
  </si>
  <si>
    <t>Hạng mục</t>
  </si>
  <si>
    <t>Quy hoạch</t>
  </si>
  <si>
    <t>Tăng thêm</t>
  </si>
  <si>
    <t>PHỤ LỤC 5</t>
  </si>
  <si>
    <t>(3)=(4)+(5)</t>
  </si>
  <si>
    <t>Mã loại đất</t>
  </si>
  <si>
    <t>Vị trí</t>
  </si>
  <si>
    <t>B</t>
  </si>
  <si>
    <t>I.1</t>
  </si>
  <si>
    <t>I.2</t>
  </si>
  <si>
    <t>Các công trình, dự án đăng ký mới</t>
  </si>
  <si>
    <t>PHỤ LỤC 6</t>
  </si>
  <si>
    <t>Đất phát triển hạ tầng cấp quốc gia, cấp tỉnh</t>
  </si>
  <si>
    <t>Đất xây dựng kho dự trữ quốc gia</t>
  </si>
  <si>
    <t>Đất  danh lam thắng cảnh</t>
  </si>
  <si>
    <t>Khu chức năng</t>
  </si>
  <si>
    <t>Đất khu kinh tế</t>
  </si>
  <si>
    <t>Đất đô thị</t>
  </si>
  <si>
    <t>Khu lâm nghiệp</t>
  </si>
  <si>
    <t>Đất Khu công nghệ cao</t>
  </si>
  <si>
    <t>Khu sản xuất nông nghiệp</t>
  </si>
  <si>
    <t>Khu du lịch</t>
  </si>
  <si>
    <t>Khu bảo tồn thiên nhiên và đa dạng sinh học</t>
  </si>
  <si>
    <t>Khu phát triển công nghiệp</t>
  </si>
  <si>
    <t>Khu đô thị</t>
  </si>
  <si>
    <t>Khu thương mại - dịch vụ</t>
  </si>
  <si>
    <t>Khu dân cư nông thôn</t>
  </si>
  <si>
    <t>PHỤ LỤC 7</t>
  </si>
  <si>
    <t>Đất chưa sử dụng đưa vào sử dụng</t>
  </si>
  <si>
    <t>Diện tích</t>
  </si>
  <si>
    <t>Thời gian thực hiện</t>
  </si>
  <si>
    <t>Lý do chuyển mục đích</t>
  </si>
  <si>
    <t>Phát triển kinh tế</t>
  </si>
  <si>
    <t>2026-2030</t>
  </si>
  <si>
    <t>DKG</t>
  </si>
  <si>
    <t>Danh mục công trình, dự án</t>
  </si>
  <si>
    <t>Địa danh cấp huyện</t>
  </si>
  <si>
    <t>Địa danh cấp xã</t>
  </si>
  <si>
    <t>Các công trình, dự án chuyển tiếp (có trong Kế hoạch sử dụng đất năm 2025 cấp huyện)</t>
  </si>
  <si>
    <t>a</t>
  </si>
  <si>
    <t>Các dự án thu hồi đất để đấu giá quyền sử dụng đất</t>
  </si>
  <si>
    <t>b</t>
  </si>
  <si>
    <t>Các dự án đấu thầu lựa chọn nhà đầu tư thực hiện dự án có sử dụng đất</t>
  </si>
  <si>
    <t>c</t>
  </si>
  <si>
    <t>Các công trình, dự án khác</t>
  </si>
  <si>
    <t>2.14</t>
  </si>
  <si>
    <t>Khu đấu giá QSD đất xen kẹt, nhỏ lẻ tại thôn Đồng Trì, xã Tứ Hiệp</t>
  </si>
  <si>
    <t>Khu đấu giá QSD đất xen kẹt, nhỏ lẻ tại thôn Cổ Điển A, xã Tứ Hiệp</t>
  </si>
  <si>
    <t>Khu đấu giá QSD đất xen kẹt, nhỏ lẻ tại thôn Cương Ngô, xã Tứ Hiệp</t>
  </si>
  <si>
    <t>Khu tái định cư thôn Tự Khoát xã  Thanh Trì</t>
  </si>
  <si>
    <t>Dự án khu đô thị xanh thuộc ô đất B3-3 tại xã Tứ Hiệp, xã Ngũ Hiệp</t>
  </si>
  <si>
    <t>Khu nhà ở</t>
  </si>
  <si>
    <t>Khu đô thị Yên Mỹ, xã Thanh Trì</t>
  </si>
  <si>
    <t>Trụ sở Chi cục Thi hành án dân sự huyện Thanh Trì</t>
  </si>
  <si>
    <t>Trụ sở làm việc Ban CHQS xã Tứ Hiệp</t>
  </si>
  <si>
    <t>Xây dựng trung tâm VHTT và khu cây xanh xã Yên Mỹ</t>
  </si>
  <si>
    <t>Khu cây xanh kết hợp TDTT thôn 4 Vạn Phúc xã Thanh Trì</t>
  </si>
  <si>
    <t>Trường phổ thông liên cấp</t>
  </si>
  <si>
    <t>Nâng cấp điểm trung tâm Trường mầm non A Thị trấn Văn Điển</t>
  </si>
  <si>
    <t>Xây dựng Trường Tiểu học chất lượng cao huyện Thanh Trì</t>
  </si>
  <si>
    <t>Mở rộng trường mầm non Ngũ Hiệp</t>
  </si>
  <si>
    <t>Mở rộng trường mầm non Yên Mỹ</t>
  </si>
  <si>
    <t>Mở rộng trường Tiểu học Ngũ Hiệp</t>
  </si>
  <si>
    <t xml:space="preserve">Đất thương mại dịch vụ </t>
  </si>
  <si>
    <t>Cửa hàng xăng dầu tại xã Tứ Hiệp</t>
  </si>
  <si>
    <t>Trung tâm thương mại bán buôn, văn phòng giao dịch</t>
  </si>
  <si>
    <t>Đầu tư xây dựng cầu Ngọc Hồi và Đường dẫn hai đầu cầu</t>
  </si>
  <si>
    <t>Xây dựng tuyến đường nối từ Nhà thi đấu - Trung tâm văn hóa, thông tin và Thể thao đến khu đấu giá với đường nối Pháp Vân - Tứ Hiệp</t>
  </si>
  <si>
    <t>Đường liên xã Ngũ Hiệp - Liên Ninh (song song với đường gom Pháp Vân - Cầu Giẽ)</t>
  </si>
  <si>
    <t>Bến xe Ngũ Hiệp</t>
  </si>
  <si>
    <t>Đường Nâng cấp, mở rộng đường Phan Trọng Tuệ</t>
  </si>
  <si>
    <t>Trạm xử lý nước thải Ngũ Hiệp</t>
  </si>
  <si>
    <t>Công trình lưới điện cao áp (cấp điện áp 110kv trở lên): Phần diện tích đất xây dựng các xuất tuyến trạm 220 kv, trạm 110 KV</t>
  </si>
  <si>
    <t>Chợ tập kết, trung chuyển và bán buôn nông sản</t>
  </si>
  <si>
    <t>Khu vui chơi công cộng xã Yên Mỹ</t>
  </si>
  <si>
    <t>Nghĩa trang Nền cây Duối</t>
  </si>
  <si>
    <t>chuyển mục đích hộ gia đình</t>
  </si>
  <si>
    <t>HIỆN TRẠNG  VÀ BIẾN ĐỘNG SỬ DỤNG ĐẤT XÃ THANH TRÌ</t>
  </si>
  <si>
    <t>NHU CẦU CHUYỂN MỤC ĐÍCH SỬ DỤNG ĐẤT ĐẾN NĂM 2030 TRÊN ĐỊA BÀN XÃ THANH TRÌ</t>
  </si>
  <si>
    <t>CÁC CÔNG TRÌNH TRỌNG ĐIỂM TRÊN ĐỊA BÀN XÃ THANH TRÌ</t>
  </si>
  <si>
    <t>ĐỀ XUẤT NHU CẦU SỬ DỤNG ĐẤT ĐẾN NĂM 2030  XÃ THANH TRÌ</t>
  </si>
  <si>
    <t>KẾT QUẢ THỰC HIỆN CHUYỂN MỤC ĐÍCH SỬ DỤNG ĐẤT XÃ THANH TRÌ</t>
  </si>
  <si>
    <t>KẾT QUẢ THỰC HIỆN CÁC CHỈ TIÊU SỬ DỤNG ĐẤT TRÊN ĐỊA BÀN XÃ THANH TRÌ</t>
  </si>
  <si>
    <r>
      <t xml:space="preserve">DANH MỤC CÁC CÔNG TRÌNH, DỰ ÁN THU HỒI ĐẤT VÀ KẾ HOẠCH SỬ DỤNG ĐẤT 05 NĂM CẤP XÃ (2026-2030) XÃ THANH TRÌ
</t>
    </r>
    <r>
      <rPr>
        <i/>
        <sz val="12"/>
        <color theme="1"/>
        <rFont val="Times New Roman"/>
        <family val="1"/>
      </rPr>
      <t>(Kèm theo Tờ trình số     /TTr-UBND ngày  25/9/2025 của UBND xã Thanh Trì)</t>
    </r>
  </si>
  <si>
    <t>Đại diện cơ quan, tổ chức, người đăng kí</t>
  </si>
  <si>
    <t>Diện tích thực hiện trong kỳ kế hoạch (ha)</t>
  </si>
  <si>
    <r>
      <t xml:space="preserve">Trong đó, diện tích đất thu hồi </t>
    </r>
    <r>
      <rPr>
        <i/>
        <sz val="10"/>
        <color theme="1"/>
        <rFont val="Times New Roman"/>
        <family val="1"/>
      </rPr>
      <t>(ha)</t>
    </r>
  </si>
  <si>
    <r>
      <t xml:space="preserve">Căn cứ pháp lý </t>
    </r>
    <r>
      <rPr>
        <sz val="10"/>
        <color theme="1"/>
        <rFont val="Times New Roman"/>
        <family val="1"/>
      </rPr>
      <t>(Ghi rõ số, thời gian, thẩm quyền, trích yếu văn bản)</t>
    </r>
  </si>
  <si>
    <t>Các công trình, dự án theo quy định tại khoản 4 Điều 67 Luật Đất đai được tiếp tục thực hiện trong kỳ kế hoạch</t>
  </si>
  <si>
    <t>Dự án thành phần 2: Đầu tư xây dựng đường Vành đai 3,5 đoạn từ Phúc La - Văn Phú đến cao tốc Pháp Vân - Cầu Giẽ</t>
  </si>
  <si>
    <t>Ban Quản lý đầu tư xây dựng công trình dân dụng thành phố Hà Nội</t>
  </si>
  <si>
    <t>Huyện Thanh Trì (cũ)</t>
  </si>
  <si>
    <t>Xã Thanh Trì</t>
  </si>
  <si>
    <t>-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t>
  </si>
  <si>
    <t>ct</t>
  </si>
  <si>
    <t>m</t>
  </si>
  <si>
    <t>UBND xã Thanh Trì</t>
  </si>
  <si>
    <t>- Nghị quyết số 12/NQ-HĐND ngày 25/02/2025 của HĐND thành phố Hà Nội về việc thống nhất chủ trương báo cáo Thủ tướng Chính phủ xem xét quyết định giao UBND thành phố Hà Nội làm cơ quan chủ quản thực hiện Dự án Đầu tư xây dựng cầu Ngọc Hồi và Đường dẫn hai đầu cầu;
-Văn bản số 63/UBND_TCKH ngày 10/02/2025 của UBND huyện Thanh Trì về việc tham gia ý kiến thẩm định đối với Hồ sơ báo các nghiên cứu tiền khả thi dự án Đầu tư xây dựng cầu Ngọc Hồi và Đường dẫn hai đầu cầu;</t>
  </si>
  <si>
    <t>Các công trình, dự án không thuộc mục A Biểu này</t>
  </si>
  <si>
    <t>Các công trình, dự án phải báo cáo HĐND Thành phố thông qua</t>
  </si>
  <si>
    <t>…</t>
  </si>
  <si>
    <t>Nghị quyết số 10/NQ-HĐND ngày 29/3/2024 về việc phê duyệt điều chỉnh văn kiện dự án hỗ trợ kỹ thuật; phê duyệt chủ trương đầu tư, phê duyệt điều chỉnh chủ trương đầu tư một số dự án sử dụng vốn đầu tư công của TP Hà Nội; Quyết định số 1729/QĐ-UBND ngày 26/4/2024 về việc ủy quyền thực hiện các nhiệm vụ, quyền hạn của chủ đầu tư đối với 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t>
  </si>
  <si>
    <t>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1.11)
- Quyết định số 1466/QĐ-UBND ngày 19/3/2024 của UBND thành phố Hà Nội về việc phê duyệt kết quả thẩm định báo cáo đánh giá tác động môi trường dự án.
- Quyết định 5952/QĐ-UBND ngày 22/11/2023 của UBND huyện về việc phê duyệt điều chỉnh thời gian dự án</t>
  </si>
  <si>
    <t xml:space="preserve">- Quyết định số 2079/QĐ-BCT ngày 10/7/2019 của Bộ Công thương phê duyệt Báo cáo nghiên cứu khả thi dự án.
</t>
  </si>
  <si>
    <t>- Nghị quyết số 60/NQ-HĐND ngày 24/09/2021 của HĐND huyện Thanh Trì phê duyệt chủ trương đầu tư, điều chỉnh CTĐT một số dự án sử dụng vốn đầu tư công của huyện Thanh Trì.</t>
  </si>
  <si>
    <t>Nghị quyết số 19/NQ-HĐND ngày 24/6/2022 của HĐND huyện Thanh Trì về việc phê duyệt chủ trương đầu tư, điều chỉnh chủ trương đầu tư các dự án sử dụng vốn ngân sách huyện quản lý thực hiện trong giai đoạn 2022-202 (PL 1.32)</t>
  </si>
  <si>
    <t xml:space="preserve">Khu nhà ở </t>
  </si>
  <si>
    <t>- ô B3-3 thuộc phân khu đô thị S5 trên địa bàn xã Tứ Hiệp</t>
  </si>
  <si>
    <t>- Báo số 234/BC-UBND ngày 19/4/2021 và Báo cáo số 1027/UBND-KT ngày 28/5/2021 của UBND huyện Thanh Trì về việc đề xuất kế hoạch đầu tư công trung hạn 5 năm 2021-2025 nguồn vốn ngân sách Thành phố trên địa bàn huyện Thanh Trì (theo văn bản số 2145/SCT-KHTCTH ngày 17/5/2021 của Sở Công thương Hà Nội)</t>
  </si>
  <si>
    <t>Đường Ngọc Hồi vào khu đấu giá Tứ Hiệp Ngũ Hiệp</t>
  </si>
  <si>
    <t>Quy hoạch xây dựng phân khu đô thị</t>
  </si>
  <si>
    <t>Quy hoạch xây dựng phân khu đô thị(ô QH D1-1)</t>
  </si>
  <si>
    <t>Quy hoạch xây dựng phân khu đô thị S5</t>
  </si>
  <si>
    <t>Đăng ký mới</t>
  </si>
  <si>
    <t>Chuyển quy hoạch từ trụ sở Ban CHQS xã Ngũ Hiệp sang</t>
  </si>
  <si>
    <t>Chuyển quy hoạch từ trụ sở Ban CHQS xã Yên Mỹ sang</t>
  </si>
  <si>
    <t>Chuyển quy hoạch từ trụ sở công an xã Yên Mỹ sang</t>
  </si>
  <si>
    <t>Cải tạo nâng khả năng tài và treo dây mạch 2 từ TBA 110KV Thường Tín đi đường dây 110KV Mai Động- Hà Đông</t>
  </si>
  <si>
    <t>- Văn bản số: 2817/EVNHANOIDPMB-GSXD  ngày 12 tháng 9 năm 2025 của Tổng công ty điện lực TP Hà Nội Ban quản lý dự án phát triển điện lực Hà Nội Về việc đăng ký kế hoạch sử dụng đất 05 năm 2026-2030 đối với các công trình, dự án có thu hồi đất trên địa bàn xã Thanh Trì, thành phố Hà Nội.
- Quyết định số 5927/QĐ-UBND ngày 20/11/2023 của UBND thành phố Hà Nội chấp thuận chủ trương đầu tư đồng thời chấp thuận nhà đầu tư.</t>
  </si>
  <si>
    <t>Khu đô thị Yên Mỹ, xã Thanh Trì.</t>
  </si>
  <si>
    <t>ONT,DKV, TMD….</t>
  </si>
  <si>
    <t>Quy hoạch phân khu đô thị sông Hồng, tỷ lệ 1/5000 (đoạn từ cầu 
Hồng Hà đến cầu Mễ Sở) đã được UBND thành phố Hà Nội phê duyệt tại Quyết định số 1045/QĐ-UBND ngày 25/3/2022</t>
  </si>
  <si>
    <t>Quy hoạch xây dựng phân khu đô thị S5 (ô đất A5, xã Vĩnh Quỳnh)</t>
  </si>
  <si>
    <t>Các công trình, dự án không phải báo cáo HĐND Thành phố thông qua</t>
  </si>
  <si>
    <t>II.1</t>
  </si>
  <si>
    <t>Đấu giá cho thuê quỹ đất công ích tại vị trí khu Bơn 3, bơn 4</t>
  </si>
  <si>
    <t>NTS,CLN</t>
  </si>
  <si>
    <t>II.2</t>
  </si>
  <si>
    <t>Quy hoạch sử dụng đất năm 2021-2030</t>
  </si>
  <si>
    <t>Chuyển từ QH trụ sở công an xã Ngũ Hiệp</t>
  </si>
  <si>
    <t>Dự án cải tạo nâng cấp hệ thông trạm bơm tiêu Đông Mỹ</t>
  </si>
  <si>
    <t>Tạp chí Đời sống và Pháp luật</t>
  </si>
  <si>
    <t>Trường Cao đẳng Y Hà Nội</t>
  </si>
  <si>
    <t>Trụ sở Văn phòng làm việc và viện nghiên cứu khoa học</t>
  </si>
  <si>
    <t>Công ty cổ phần L.Q JOToN</t>
  </si>
  <si>
    <t xml:space="preserve">Xây dựng mới trạm 110kV Ngọc Hồi và nhánh rẽ thuộc dự án: Phát triển lưới điện Hà Nội và thành phố Hồ Chí Minh vốn vay ODA của Ngân hàng Phát triển Châu Á (ADB) và Quỹ cơ sở hạ tầng ASEAN (AIF)   </t>
  </si>
  <si>
    <t>Công ty cổ phần Đầu tư xây dựng và thương mại INCONS</t>
  </si>
  <si>
    <t>Xây dựng Siêu thị - cửa hàng nông sản và đồ gô mỹ nghệ cao cấp</t>
  </si>
  <si>
    <t>Công ty cổ phần Nông sản Trung ương 6</t>
  </si>
  <si>
    <t>Công ty cổ phần Thuốc thú y Trung Ương 5</t>
  </si>
  <si>
    <t>Công ty CPĐT xây dựng và cơ điện IEC</t>
  </si>
  <si>
    <t xml:space="preserve"> - Tờ trình số 222/TTr-UBND ngày 11/10/2023 của UBND huyện Thanh Trì đề nghị đăng ký Kế hoạch sử dụng đất năm 2024 huyện Thanh Trì; - Văn bản số 1145/STNMT-QHKHSDĐ ngày 27/02/2023, số 5213/STNMT-QHKHSDĐ ngày 14/7/2023 và số 8593/STNMT-QHKHSDĐ ngày 06/11/2023 của Sở Tài nguyên và Môi trường lấy ý kiến các Sở, ngành Thành phố về việc Công ty cổ phần đầu tư xây dựng và cơ điện IEC đề nghị nhận chuyển nhượng quyền sử dụng đất nông nghiệp để đề xuất dự án đầu tư xây dựng Trường Trung học cơ sở IEC thuộc ô quy hoạch B3-2 trên địa bàn xã Tứ Hiệp, huyện Thanh Trì</t>
  </si>
  <si>
    <t>Bãi đỗ xe kết hợp cây xăng và các dịch vụ tiện ích phụ trợ kèm theo tại xã Ngũ Hiệp, huyện Thanh Trì</t>
  </si>
  <si>
    <t>Công ty TNHH MTV Toàn Phương</t>
  </si>
  <si>
    <t>- Văn bản số 3366/STNMT-QHKHSDĐ ngày 03/5/2024 của Sở Tài nguyên và Môi trường v/v Công ty TNHH MTV xăng dầu Toàn Phương đề nghị đưa dự án Khu dịch vụ thương mại và phụ trợ tại xã Ngũ Hiệp, huyện Thanh Trì thực hiện theo hình thức nhận chuyển nhượng, góp vốn bằng quyền sử dụng đất, mua tài sản gắn liền với đất vào Kế hoạch sử dụng đất năm 2024 huyện Thanh Trì - Văn bản số 16/CV-TP ngày 06/5/2024 của Công ty TNHH MTV xăng dầu Toàn Phương về việc đăng ký kế hoạch sử dụng đất năm 2024</t>
  </si>
  <si>
    <t>Công ty CP ĐT tập đoàn ETEK</t>
  </si>
  <si>
    <t>Quy hoạch xây dựng phân khu đô thị S5 (ô đất B3-3)</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</si>
</sst>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5" formatCode="&quot;$&quot;#,##0_);\(&quot;$&quot;#,##0\)"/>
    <numFmt numFmtId="6" formatCode="&quot;$&quot;#,##0_);[Red]\(&quot;$&quot;#,##0\)"/>
    <numFmt numFmtId="41" formatCode="_(* #,##0_);_(* \(#,##0\);_(* &quot;-&quot;_);_(@_)"/>
    <numFmt numFmtId="43" formatCode="_(* #,##0.00_);_(* \(#,##0.00\);_(* &quot;-&quot;??_);_(@_)"/>
    <numFmt numFmtId="164" formatCode="_-* #,##0_-;\-* #,##0_-;_-* &quot;-&quot;_-;_-@_-"/>
    <numFmt numFmtId="165" formatCode="&quot;\&quot;#,##0.00;[Red]&quot;\&quot;&quot;\&quot;&quot;\&quot;&quot;\&quot;&quot;\&quot;&quot;\&quot;\-#,##0.00"/>
    <numFmt numFmtId="166" formatCode="&quot;\&quot;#,##0;[Red]&quot;\&quot;&quot;\&quot;\-#,##0"/>
    <numFmt numFmtId="167" formatCode="\$#,##0\ ;\(\$#,##0\)"/>
    <numFmt numFmtId="168" formatCode="&quot;\&quot;#,##0.00;[Red]&quot;\&quot;\-#,##0.00"/>
    <numFmt numFmtId="169" formatCode="&quot;\&quot;#,##0;[Red]&quot;\&quot;\-#,##0"/>
    <numFmt numFmtId="170" formatCode="_-* #,##0.00_-;\-* #,##0.00_-;_-* &quot;-&quot;??_-;_-@_-"/>
    <numFmt numFmtId="171" formatCode="_-&quot;$&quot;* #,##0_-;\-&quot;$&quot;* #,##0_-;_-&quot;$&quot;* &quot;-&quot;_-;_-@_-"/>
    <numFmt numFmtId="172" formatCode="_-&quot;$&quot;* #,##0.00_-;\-&quot;$&quot;* #,##0.00_-;_-&quot;$&quot;* &quot;-&quot;??_-;_-@_-"/>
    <numFmt numFmtId="173" formatCode="0_);\(0\)"/>
    <numFmt numFmtId="174" formatCode="&quot;£&quot;#,##0;[Red]\-&quot;£&quot;#,##0"/>
    <numFmt numFmtId="175" formatCode="_(* #,##0.0_);_(* \(#,##0.0\);_(* &quot;-&quot;??_);_(@_)"/>
    <numFmt numFmtId="176" formatCode="_(* #,##0_);_(* \(#,##0\);_(* &quot;-&quot;??_);_(@_)"/>
    <numFmt numFmtId="177" formatCode="0.000"/>
    <numFmt numFmtId="178" formatCode="##.##%"/>
    <numFmt numFmtId="179" formatCode="_ &quot;\&quot;* #,##0_ ;_ &quot;\&quot;* \-#,##0_ ;_ &quot;\&quot;* &quot;-&quot;_ ;_ @_ "/>
    <numFmt numFmtId="180" formatCode="0.000000000"/>
    <numFmt numFmtId="181" formatCode="_ &quot;\&quot;* #,##0.00_ ;_ &quot;\&quot;* \-#,##0.00_ ;_ &quot;\&quot;* &quot;-&quot;??_ ;_ @_ "/>
    <numFmt numFmtId="182" formatCode="0.000%"/>
    <numFmt numFmtId="183" formatCode="_ * #,##0_ ;_ * \-#,##0_ ;_ * &quot;-&quot;_ ;_ @_ "/>
    <numFmt numFmtId="184" formatCode="_ * #,##0.00_ ;_ * \-#,##0.00_ ;_ * &quot;-&quot;??_ ;_ @_ "/>
    <numFmt numFmtId="185" formatCode="\$#,##0_);\(\$#,##0\)"/>
    <numFmt numFmtId="186" formatCode="##,###.##"/>
    <numFmt numFmtId="187" formatCode="#0.##"/>
    <numFmt numFmtId="188" formatCode="_-* #,##0\ _s_o_'_m_-;\-* #,##0\ _s_o_'_m_-;_-* &quot;-&quot;\ _s_o_'_m_-;_-@_-"/>
    <numFmt numFmtId="189" formatCode="_-* #,##0.00\ _s_o_'_m_-;\-* #,##0.00\ _s_o_'_m_-;_-* &quot;-&quot;??\ _s_o_'_m_-;_-@_-"/>
    <numFmt numFmtId="190" formatCode="00.000"/>
    <numFmt numFmtId="191" formatCode="_-* #,##0\ &quot;DM&quot;_-;\-* #,##0\ &quot;DM&quot;_-;_-* &quot;-&quot;\ &quot;DM&quot;_-;_-@_-"/>
    <numFmt numFmtId="192" formatCode="#,##0;\(#,##0\)"/>
    <numFmt numFmtId="193" formatCode="##,##0%"/>
    <numFmt numFmtId="194" formatCode="#,###%"/>
    <numFmt numFmtId="195" formatCode="##.##"/>
    <numFmt numFmtId="196" formatCode="###,###"/>
    <numFmt numFmtId="197" formatCode="###.###"/>
    <numFmt numFmtId="198" formatCode="##,###.####"/>
    <numFmt numFmtId="199" formatCode="_ &quot;\&quot;* #,##0.00_ ;_ &quot;\&quot;* &quot;\&quot;&quot;\&quot;&quot;\&quot;&quot;\&quot;&quot;\&quot;&quot;\&quot;&quot;\&quot;&quot;\&quot;&quot;\&quot;\-#,##0.00_ ;_ &quot;\&quot;* &quot;-&quot;??_ ;_ @_ "/>
    <numFmt numFmtId="200" formatCode="\t0.00%"/>
    <numFmt numFmtId="201" formatCode="##,##0.##"/>
    <numFmt numFmtId="202" formatCode="_-* #,##0\ _D_M_-;\-* #,##0\ _D_M_-;_-* &quot;-&quot;\ _D_M_-;_-@_-"/>
    <numFmt numFmtId="203" formatCode="_-* #,##0.00\ _D_M_-;\-* #,##0.00\ _D_M_-;_-* &quot;-&quot;??\ _D_M_-;_-@_-"/>
    <numFmt numFmtId="204" formatCode="\t#\ ??/??"/>
    <numFmt numFmtId="205" formatCode="_([$€-2]* #,##0.00_);_([$€-2]* \(#,##0.00\);_([$€-2]* &quot;-&quot;??_)"/>
    <numFmt numFmtId="206" formatCode="&quot;Fr.&quot;\ #,##0.00;&quot;Fr.&quot;\ \-#,##0.00"/>
    <numFmt numFmtId="207" formatCode="#,###"/>
    <numFmt numFmtId="208" formatCode="#,##0\ &quot;$&quot;_);[Red]\(#,##0\ &quot;$&quot;\)"/>
    <numFmt numFmtId="209" formatCode="&quot;$&quot;###,0&quot;.&quot;00_);[Red]\(&quot;$&quot;###,0&quot;.&quot;00\)"/>
    <numFmt numFmtId="210" formatCode="m/d"/>
    <numFmt numFmtId="211" formatCode="&quot;ß&quot;#,##0;\-&quot;&quot;\ß&quot;&quot;#,##0"/>
    <numFmt numFmtId="212" formatCode="_ * #,##0_)_£_ ;_ * \(#,##0\)_£_ ;_ * &quot;-&quot;_)_£_ ;_ @_ "/>
    <numFmt numFmtId="213" formatCode="0.00000000000E+00;\?"/>
    <numFmt numFmtId="214" formatCode="#,##0.00\ &quot;F&quot;;[Red]\-#,##0.00\ &quot;F&quot;"/>
    <numFmt numFmtId="215" formatCode="&quot;Fr.&quot;\ #,##0;&quot;Fr.&quot;\ \-#,##0"/>
    <numFmt numFmtId="216" formatCode="_-* #,##0.00\ &quot;DM&quot;_-;\-* #,##0.00\ &quot;DM&quot;_-;_-* &quot;-&quot;??\ &quot;DM&quot;_-;_-@_-"/>
    <numFmt numFmtId="217" formatCode="#,##0.0000"/>
    <numFmt numFmtId="218" formatCode="0.00_);\(0.00\)"/>
    <numFmt numFmtId="219" formatCode="0.0000"/>
    <numFmt numFmtId="220" formatCode="#,##0.000"/>
  </numFmts>
  <fonts count="192">
    <font>
      <sz val="8"/>
      <name val=".VnArial Narrow"/>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VnArial Narrow"/>
      <family val="2"/>
    </font>
    <font>
      <sz val="8"/>
      <name val="Times New Roman"/>
      <family val="1"/>
    </font>
    <font>
      <sz val="12"/>
      <name val="Times New Roman"/>
      <family val="1"/>
    </font>
    <font>
      <sz val="12"/>
      <name val=".VnTime"/>
      <family val="2"/>
    </font>
    <font>
      <b/>
      <sz val="8"/>
      <name val="Times New Roman"/>
      <family val="1"/>
    </font>
    <font>
      <b/>
      <i/>
      <sz val="8"/>
      <name val="Times New Roman"/>
      <family val="1"/>
    </font>
    <font>
      <i/>
      <sz val="8"/>
      <name val="Times New Roman"/>
      <family val="1"/>
    </font>
    <font>
      <sz val="10"/>
      <name val="Arial"/>
      <family val="2"/>
    </font>
    <font>
      <sz val="14"/>
      <name val="??"/>
      <family val="3"/>
      <charset val="129"/>
    </font>
    <font>
      <sz val="11"/>
      <name val="VNtimes new roman"/>
      <family val="2"/>
    </font>
    <font>
      <sz val="10"/>
      <name val="Arial"/>
      <family val="2"/>
      <charset val="163"/>
    </font>
    <font>
      <b/>
      <sz val="12"/>
      <name val="Arial"/>
      <family val="2"/>
    </font>
    <font>
      <sz val="11"/>
      <color indexed="8"/>
      <name val="Arial"/>
      <family val="2"/>
      <charset val="163"/>
    </font>
    <font>
      <b/>
      <sz val="12"/>
      <name val=".VnTime"/>
      <family val="2"/>
    </font>
    <font>
      <b/>
      <sz val="10"/>
      <name val=".VnTime"/>
      <family val="2"/>
    </font>
    <font>
      <sz val="10"/>
      <name val=".VnTime"/>
      <family val="2"/>
    </font>
    <font>
      <sz val="9"/>
      <name val=".VnTime"/>
      <family val="2"/>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b/>
      <sz val="10"/>
      <name val="Times New Roman"/>
      <family val="1"/>
    </font>
    <font>
      <sz val="10"/>
      <name val="Times New Roman"/>
      <family val="1"/>
    </font>
    <font>
      <i/>
      <sz val="10"/>
      <name val="Times New Roman"/>
      <family val="1"/>
    </font>
    <font>
      <sz val="14"/>
      <name val="Times New Roman"/>
      <family val="1"/>
    </font>
    <font>
      <b/>
      <sz val="12"/>
      <name val="Times New Roman"/>
      <family val="1"/>
    </font>
    <font>
      <sz val="9"/>
      <name val="Times New Roman"/>
      <family val="1"/>
    </font>
    <font>
      <i/>
      <sz val="12"/>
      <name val="Times New Roman"/>
      <family val="1"/>
    </font>
    <font>
      <sz val="12"/>
      <name val="Arial"/>
      <family val="2"/>
      <charset val="163"/>
    </font>
    <font>
      <sz val="13"/>
      <name val="Times New Roman"/>
      <family val="1"/>
    </font>
    <font>
      <b/>
      <sz val="14"/>
      <name val="Times New Roman"/>
      <family val="1"/>
    </font>
    <font>
      <i/>
      <sz val="14"/>
      <name val="Times New Roman"/>
      <family val="1"/>
    </font>
    <font>
      <b/>
      <i/>
      <sz val="12"/>
      <name val="Times New Roman"/>
      <family val="1"/>
    </font>
    <font>
      <b/>
      <sz val="9"/>
      <name val="Times New Roman"/>
      <family val="1"/>
    </font>
    <font>
      <sz val="12"/>
      <color indexed="9"/>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indexed="8"/>
      <name val="Arial"/>
      <family val="2"/>
    </font>
    <font>
      <b/>
      <sz val="10"/>
      <name val="SVNtimes new roman"/>
      <family val="2"/>
    </font>
    <font>
      <sz val="10"/>
      <name val="?? ??"/>
      <family val="1"/>
      <charset val="136"/>
    </font>
    <font>
      <sz val="12"/>
      <name val="????"/>
      <family val="1"/>
      <charset val="136"/>
    </font>
    <font>
      <sz val="12"/>
      <name val="Courier"/>
      <family val="3"/>
    </font>
    <font>
      <b/>
      <u/>
      <sz val="14"/>
      <color indexed="8"/>
      <name val=".VnBook-AntiquaH"/>
      <family val="2"/>
    </font>
    <font>
      <sz val="12"/>
      <name val="¹ÙÅÁÃ¼"/>
      <charset val="129"/>
    </font>
    <font>
      <i/>
      <sz val="12"/>
      <color indexed="8"/>
      <name val=".VnBook-AntiquaH"/>
      <family val="2"/>
    </font>
    <font>
      <sz val="11"/>
      <color indexed="8"/>
      <name val="Arial"/>
      <family val="2"/>
    </font>
    <font>
      <b/>
      <sz val="12"/>
      <color indexed="8"/>
      <name val=".VnBook-Antiqua"/>
      <family val="2"/>
    </font>
    <font>
      <i/>
      <sz val="12"/>
      <color indexed="8"/>
      <name val=".VnBook-Antiqua"/>
      <family val="2"/>
    </font>
    <font>
      <sz val="14"/>
      <name val=".VnTimeH"/>
      <family val="2"/>
    </font>
    <font>
      <sz val="11"/>
      <color indexed="9"/>
      <name val="Arial"/>
      <family val="2"/>
    </font>
    <font>
      <sz val="12"/>
      <name val="±¼¸²Ã¼"/>
      <family val="3"/>
      <charset val="129"/>
    </font>
    <font>
      <sz val="12"/>
      <name val="¹UAAA¼"/>
      <family val="3"/>
      <charset val="129"/>
    </font>
    <font>
      <sz val="11"/>
      <name val="µ¸¿ò"/>
      <charset val="129"/>
    </font>
    <font>
      <sz val="12"/>
      <name val="µ¸¿òÃ¼"/>
      <family val="3"/>
      <charset val="129"/>
    </font>
    <font>
      <b/>
      <sz val="10"/>
      <name val="Helv"/>
    </font>
    <font>
      <b/>
      <sz val="8"/>
      <color indexed="12"/>
      <name val="Arial"/>
      <family val="2"/>
    </font>
    <font>
      <sz val="8"/>
      <name val="SVNtimes new roman"/>
      <family val="2"/>
    </font>
    <font>
      <sz val="11"/>
      <name val="VNbook-Antiqua"/>
      <family val="2"/>
    </font>
    <font>
      <b/>
      <sz val="10"/>
      <name val="Arial"/>
      <family val="2"/>
    </font>
    <font>
      <sz val="11"/>
      <color indexed="8"/>
      <name val="Calibri"/>
      <family val="2"/>
      <charset val="162"/>
    </font>
    <font>
      <sz val="11"/>
      <color indexed="8"/>
      <name val="Calibri"/>
      <family val="2"/>
      <charset val="163"/>
    </font>
    <font>
      <sz val="11"/>
      <name val="VNcentury Gothic"/>
    </font>
    <font>
      <b/>
      <sz val="15"/>
      <name val="VNcentury Gothic"/>
    </font>
    <font>
      <sz val="12"/>
      <name val="SVNtimes new roman"/>
      <family val="2"/>
    </font>
    <font>
      <sz val="10"/>
      <name val=".VnArial Narrow"/>
      <family val="2"/>
    </font>
    <font>
      <sz val="12"/>
      <name val="VNI-Times"/>
    </font>
    <font>
      <sz val="10"/>
      <name val="SVNtimes new roman"/>
    </font>
    <font>
      <b/>
      <sz val="11"/>
      <color indexed="63"/>
      <name val="Arial"/>
      <family val="2"/>
    </font>
    <font>
      <sz val="11"/>
      <color indexed="62"/>
      <name val="Arial"/>
      <family val="2"/>
    </font>
    <font>
      <b/>
      <sz val="15"/>
      <color indexed="56"/>
      <name val="Arial"/>
      <family val="2"/>
    </font>
    <font>
      <b/>
      <sz val="13"/>
      <color indexed="56"/>
      <name val="Arial"/>
      <family val="2"/>
    </font>
    <font>
      <b/>
      <sz val="11"/>
      <color indexed="56"/>
      <name val="Arial"/>
      <family val="2"/>
    </font>
    <font>
      <sz val="8"/>
      <name val="Arial"/>
      <family val="2"/>
    </font>
    <font>
      <sz val="14"/>
      <name val=".VnTime"/>
      <family val="2"/>
    </font>
    <font>
      <b/>
      <sz val="12"/>
      <name val="Helv"/>
    </font>
    <font>
      <sz val="12"/>
      <color indexed="62"/>
      <name val="Arial"/>
      <family val="2"/>
    </font>
    <font>
      <b/>
      <sz val="11"/>
      <color indexed="9"/>
      <name val="Arial"/>
      <family val="2"/>
    </font>
    <font>
      <sz val="10"/>
      <name val="MS Sans Serif"/>
      <family val="2"/>
    </font>
    <font>
      <b/>
      <sz val="11"/>
      <name val="Helv"/>
    </font>
    <font>
      <sz val="10"/>
      <name val=".VnAvant"/>
      <family val="2"/>
    </font>
    <font>
      <sz val="12"/>
      <name val="Arial"/>
      <family val="2"/>
    </font>
    <font>
      <sz val="13"/>
      <name val=".VnTime"/>
      <family val="2"/>
    </font>
    <font>
      <sz val="11"/>
      <color indexed="52"/>
      <name val="Arial"/>
      <family val="2"/>
    </font>
    <font>
      <sz val="11"/>
      <name val="–¾’©"/>
      <family val="1"/>
      <charset val="128"/>
    </font>
    <font>
      <u/>
      <sz val="12"/>
      <color indexed="12"/>
      <name val=".VnTime"/>
      <family val="2"/>
    </font>
    <font>
      <u/>
      <sz val="10"/>
      <color indexed="12"/>
      <name val="MS Sans Serif"/>
      <family val="2"/>
    </font>
    <font>
      <sz val="10"/>
      <name val="MS Sans Serif"/>
      <family val="2"/>
      <charset val="162"/>
    </font>
    <font>
      <sz val="11"/>
      <color indexed="32"/>
      <name val="VNI-Times"/>
    </font>
    <font>
      <sz val="10"/>
      <name val=".VnArial"/>
      <family val="2"/>
    </font>
    <font>
      <b/>
      <sz val="18"/>
      <color indexed="56"/>
      <name val="Times New Roman"/>
      <family val="2"/>
    </font>
    <font>
      <b/>
      <sz val="11"/>
      <color indexed="52"/>
      <name val="Arial"/>
      <family val="2"/>
    </font>
    <font>
      <b/>
      <sz val="11"/>
      <color indexed="8"/>
      <name val="Arial"/>
      <family val="2"/>
    </font>
    <font>
      <sz val="11"/>
      <color indexed="17"/>
      <name val="Arial"/>
      <family val="2"/>
    </font>
    <font>
      <sz val="11"/>
      <color indexed="60"/>
      <name val="Arial"/>
      <family val="2"/>
    </font>
    <font>
      <sz val="11"/>
      <color indexed="10"/>
      <name val="Arial"/>
      <family val="2"/>
    </font>
    <font>
      <i/>
      <sz val="11"/>
      <color indexed="23"/>
      <name val="Arial"/>
      <family val="2"/>
    </font>
    <font>
      <sz val="11"/>
      <color indexed="20"/>
      <name val="Arial"/>
      <family val="2"/>
    </font>
    <font>
      <sz val="14"/>
      <name val=".VnArial"/>
      <family val="2"/>
    </font>
    <font>
      <sz val="10"/>
      <name val=" "/>
      <family val="1"/>
      <charset val="136"/>
    </font>
    <font>
      <sz val="9"/>
      <name val="Arial"/>
      <family val="2"/>
    </font>
    <font>
      <sz val="10"/>
      <name val="Arial"/>
      <family val="2"/>
    </font>
    <font>
      <b/>
      <sz val="14"/>
      <color indexed="12"/>
      <name val="Tahoma"/>
      <family val="2"/>
    </font>
    <font>
      <b/>
      <sz val="14"/>
      <name val="Tahoma"/>
      <family val="2"/>
    </font>
    <font>
      <u/>
      <sz val="11"/>
      <color theme="10"/>
      <name val="Calibri"/>
      <family val="2"/>
    </font>
    <font>
      <u/>
      <sz val="10"/>
      <color theme="10"/>
      <name val="Arial"/>
      <family val="2"/>
    </font>
    <font>
      <sz val="11"/>
      <color theme="1"/>
      <name val="Arial"/>
      <family val="2"/>
      <charset val="162"/>
    </font>
    <font>
      <sz val="11"/>
      <color theme="1"/>
      <name val="Calibri"/>
      <family val="2"/>
      <scheme val="minor"/>
    </font>
    <font>
      <sz val="11"/>
      <color theme="1"/>
      <name val="Arial"/>
      <family val="2"/>
      <charset val="163"/>
    </font>
    <font>
      <sz val="11"/>
      <color theme="1"/>
      <name val="Arial"/>
      <family val="2"/>
    </font>
    <font>
      <sz val="12"/>
      <color theme="1"/>
      <name val="Times New Roman"/>
      <family val="2"/>
    </font>
    <font>
      <sz val="13"/>
      <color theme="1"/>
      <name val="Times New Roman"/>
      <family val="2"/>
      <charset val="163"/>
    </font>
    <font>
      <sz val="11"/>
      <color theme="1"/>
      <name val="Calibri"/>
      <family val="2"/>
      <charset val="163"/>
      <scheme val="minor"/>
    </font>
    <font>
      <b/>
      <sz val="8"/>
      <color rgb="FFFF0000"/>
      <name val="Times New Roman"/>
      <family val="1"/>
    </font>
    <font>
      <sz val="8"/>
      <color rgb="FFFF0000"/>
      <name val="Times New Roman"/>
      <family val="1"/>
    </font>
    <font>
      <sz val="8"/>
      <color theme="1"/>
      <name val="Times New Roman"/>
      <family val="1"/>
    </font>
    <font>
      <sz val="12"/>
      <name val=".VnArial"/>
      <family val="2"/>
    </font>
    <font>
      <sz val="11"/>
      <color theme="1"/>
      <name val="Times New Roman"/>
      <family val="2"/>
    </font>
    <font>
      <sz val="10"/>
      <color theme="1"/>
      <name val="Times New Roman"/>
      <family val="1"/>
    </font>
    <font>
      <sz val="12"/>
      <name val=".VnArial"/>
      <family val="2"/>
    </font>
    <font>
      <b/>
      <sz val="8"/>
      <color theme="1"/>
      <name val="Times New Roman"/>
      <family val="1"/>
    </font>
    <font>
      <i/>
      <sz val="8"/>
      <color theme="1"/>
      <name val="Times New Roman"/>
      <family val="1"/>
    </font>
    <font>
      <sz val="10"/>
      <color rgb="FFFF0000"/>
      <name val="Times New Roman"/>
      <family val="1"/>
    </font>
    <font>
      <b/>
      <i/>
      <sz val="8"/>
      <color theme="1"/>
      <name val="Times New Roman"/>
      <family val="1"/>
    </font>
    <font>
      <sz val="8"/>
      <name val="Tahoma"/>
      <family val="2"/>
    </font>
    <font>
      <i/>
      <sz val="8"/>
      <name val="Tahoma"/>
      <family val="2"/>
    </font>
    <font>
      <b/>
      <sz val="8"/>
      <name val="Tahoma"/>
      <family val="2"/>
    </font>
    <font>
      <i/>
      <sz val="6"/>
      <name val="Tahoma"/>
      <family val="2"/>
    </font>
    <font>
      <b/>
      <sz val="12"/>
      <name val="Tahoma"/>
      <family val="2"/>
    </font>
    <font>
      <b/>
      <sz val="5"/>
      <name val="Times New Roman"/>
      <family val="1"/>
    </font>
    <font>
      <b/>
      <sz val="12"/>
      <name val="Arial"/>
      <family val="2"/>
      <charset val="163"/>
    </font>
    <font>
      <i/>
      <sz val="6"/>
      <name val="Times New Roman"/>
      <family val="1"/>
    </font>
    <font>
      <b/>
      <vertAlign val="superscript"/>
      <sz val="10"/>
      <name val="Times New Roman"/>
      <family val="1"/>
    </font>
    <font>
      <b/>
      <sz val="8"/>
      <color rgb="FF0070C0"/>
      <name val="Times New Roman"/>
      <family val="1"/>
    </font>
    <font>
      <sz val="12"/>
      <color indexed="12"/>
      <name val="Times New Roman"/>
      <family val="1"/>
    </font>
    <font>
      <b/>
      <sz val="10"/>
      <name val="Times New Roman"/>
      <family val="1"/>
      <charset val="163"/>
    </font>
    <font>
      <b/>
      <i/>
      <sz val="10"/>
      <name val="Times New Roman"/>
      <family val="1"/>
    </font>
    <font>
      <b/>
      <sz val="10"/>
      <name val="Arial"/>
      <family val="2"/>
      <charset val="163"/>
    </font>
    <font>
      <sz val="11"/>
      <name val="Calibri"/>
      <family val="2"/>
    </font>
    <font>
      <b/>
      <sz val="12"/>
      <color rgb="FF0070C0"/>
      <name val="Times New Roman"/>
      <family val="1"/>
    </font>
    <font>
      <sz val="12"/>
      <color rgb="FF0070C0"/>
      <name val="Times New Roman"/>
      <family val="1"/>
    </font>
    <font>
      <sz val="12"/>
      <color theme="1"/>
      <name val="Times New Roman"/>
      <family val="1"/>
    </font>
    <font>
      <b/>
      <sz val="13"/>
      <name val="Times New Roman"/>
      <family val="1"/>
    </font>
    <font>
      <sz val="13"/>
      <color rgb="FF0070C0"/>
      <name val="Times New Roman"/>
      <family val="1"/>
    </font>
    <font>
      <b/>
      <sz val="13"/>
      <color rgb="FF0070C0"/>
      <name val="Times New Roman"/>
      <family val="1"/>
    </font>
    <font>
      <i/>
      <sz val="10"/>
      <color theme="1"/>
      <name val="Times New Roman"/>
      <family val="1"/>
    </font>
    <font>
      <sz val="10"/>
      <color theme="0"/>
      <name val="Times New Roman"/>
      <family val="1"/>
    </font>
    <font>
      <sz val="14"/>
      <color theme="0"/>
      <name val="Times New Roman"/>
      <family val="1"/>
    </font>
    <font>
      <b/>
      <sz val="14"/>
      <color theme="0"/>
      <name val="Times New Roman"/>
      <family val="1"/>
    </font>
    <font>
      <b/>
      <sz val="14"/>
      <name val="Arial"/>
      <family val="2"/>
      <charset val="163"/>
    </font>
    <font>
      <sz val="14"/>
      <name val="Arial"/>
      <family val="2"/>
      <charset val="163"/>
    </font>
    <font>
      <sz val="14"/>
      <color indexed="9"/>
      <name val="Times New Roman"/>
      <family val="1"/>
    </font>
    <font>
      <b/>
      <i/>
      <sz val="14"/>
      <name val="Times New Roman"/>
      <family val="1"/>
    </font>
    <font>
      <sz val="14"/>
      <color theme="1"/>
      <name val="Times New Roman"/>
      <family val="1"/>
    </font>
    <font>
      <sz val="14"/>
      <color rgb="FF0070C0"/>
      <name val="Times New Roman"/>
      <family val="1"/>
    </font>
    <font>
      <sz val="13"/>
      <name val="Times New Roman"/>
      <family val="1"/>
      <charset val="163"/>
    </font>
    <font>
      <sz val="11"/>
      <color theme="1"/>
      <name val="Times New Roman"/>
      <family val="1"/>
    </font>
    <font>
      <sz val="11"/>
      <color rgb="FF000000"/>
      <name val="Times New Roman"/>
      <family val="1"/>
    </font>
    <font>
      <sz val="14"/>
      <color theme="1"/>
      <name val="Times New Roman"/>
      <family val="2"/>
      <charset val="163"/>
    </font>
    <font>
      <sz val="13"/>
      <color theme="1"/>
      <name val="Times New Roman"/>
      <family val="1"/>
    </font>
    <font>
      <sz val="8.25"/>
      <name val="Microsoft Sans Serif"/>
      <family val="2"/>
    </font>
    <font>
      <sz val="14"/>
      <color rgb="FF0000CC"/>
      <name val="Times New Roman"/>
      <family val="1"/>
    </font>
    <font>
      <sz val="13"/>
      <color rgb="FF0000CC"/>
      <name val="Times New Roman"/>
      <family val="1"/>
    </font>
    <font>
      <sz val="14"/>
      <color rgb="FFFF0000"/>
      <name val="Times New Roman"/>
      <family val="1"/>
    </font>
    <font>
      <sz val="11"/>
      <name val="Times New Roman"/>
      <family val="1"/>
    </font>
    <font>
      <b/>
      <sz val="12"/>
      <color theme="1"/>
      <name val="Times New Roman"/>
      <family val="1"/>
    </font>
    <font>
      <i/>
      <sz val="12"/>
      <color theme="1"/>
      <name val="Times New Roman"/>
      <family val="1"/>
    </font>
    <font>
      <b/>
      <sz val="10"/>
      <color theme="1"/>
      <name val="Times New Roman"/>
      <family val="1"/>
    </font>
    <font>
      <b/>
      <i/>
      <sz val="10"/>
      <color theme="1"/>
      <name val="Times New Roman"/>
      <family val="1"/>
    </font>
    <font>
      <sz val="11"/>
      <color rgb="FFFF0000"/>
      <name val="Times New Roman"/>
      <family val="1"/>
    </font>
    <font>
      <b/>
      <sz val="9"/>
      <color indexed="81"/>
      <name val="Tahoma"/>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gray125">
        <fgColor indexed="35"/>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6"/>
        <bgColor indexed="64"/>
      </patternFill>
    </fill>
    <fill>
      <patternFill patternType="solid">
        <fgColor indexed="1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indexed="51"/>
        <bgColor indexed="64"/>
      </patternFill>
    </fill>
    <fill>
      <patternFill patternType="solid">
        <fgColor rgb="FF00B050"/>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00B0F0"/>
        <bgColor indexed="64"/>
      </patternFill>
    </fill>
  </fills>
  <borders count="36">
    <border>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diagonal/>
    </border>
    <border>
      <left style="double">
        <color indexed="64"/>
      </left>
      <right style="double">
        <color indexed="64"/>
      </right>
      <top style="thin">
        <color indexed="64"/>
      </top>
      <bottom style="double">
        <color indexed="64"/>
      </bottom>
      <diagonal/>
    </border>
    <border>
      <left/>
      <right style="double">
        <color indexed="64"/>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s>
  <cellStyleXfs count="861">
    <xf numFmtId="0" fontId="0" fillId="0" borderId="0"/>
    <xf numFmtId="0" fontId="10" fillId="0" borderId="0" applyNumberFormat="0" applyFill="0" applyBorder="0" applyAlignment="0" applyProtection="0"/>
    <xf numFmtId="0" fontId="10" fillId="0" borderId="0" applyNumberFormat="0" applyFill="0" applyBorder="0" applyAlignment="0" applyProtection="0"/>
    <xf numFmtId="178" fontId="60" fillId="0" borderId="1">
      <alignment horizontal="center"/>
      <protection hidden="1"/>
    </xf>
    <xf numFmtId="165" fontId="14" fillId="0" borderId="0" applyFont="0" applyFill="0" applyBorder="0" applyAlignment="0" applyProtection="0"/>
    <xf numFmtId="0" fontId="6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0" fontId="15" fillId="0" borderId="0" applyFont="0" applyFill="0" applyBorder="0" applyAlignment="0" applyProtection="0"/>
    <xf numFmtId="38" fontId="15" fillId="0" borderId="0" applyFont="0" applyFill="0" applyBorder="0" applyAlignment="0" applyProtection="0"/>
    <xf numFmtId="164" fontId="62" fillId="0" borderId="0" applyFont="0" applyFill="0" applyBorder="0" applyAlignment="0" applyProtection="0"/>
    <xf numFmtId="170" fontId="62" fillId="0" borderId="0" applyFont="0" applyFill="0" applyBorder="0" applyAlignment="0" applyProtection="0"/>
    <xf numFmtId="6" fontId="63" fillId="0" borderId="0" applyFont="0" applyFill="0" applyBorder="0" applyAlignment="0" applyProtection="0"/>
    <xf numFmtId="0" fontId="9" fillId="0" borderId="0">
      <alignment vertical="center"/>
    </xf>
    <xf numFmtId="0" fontId="33" fillId="0" borderId="2" applyNumberFormat="0" applyFill="0" applyProtection="0">
      <alignment vertical="center" wrapText="1"/>
    </xf>
    <xf numFmtId="0" fontId="14" fillId="0" borderId="0"/>
    <xf numFmtId="0" fontId="14" fillId="0" borderId="0"/>
    <xf numFmtId="0" fontId="64" fillId="2" borderId="0"/>
    <xf numFmtId="0" fontId="64" fillId="2" borderId="0"/>
    <xf numFmtId="9" fontId="65" fillId="0" borderId="0" applyFont="0" applyFill="0" applyBorder="0" applyAlignment="0" applyProtection="0"/>
    <xf numFmtId="0" fontId="66" fillId="2" borderId="0"/>
    <xf numFmtId="0" fontId="66" fillId="2"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8" fillId="2" borderId="0"/>
    <xf numFmtId="0" fontId="68" fillId="2" borderId="0"/>
    <xf numFmtId="0" fontId="69" fillId="0" borderId="0">
      <alignment wrapText="1"/>
    </xf>
    <xf numFmtId="0" fontId="69" fillId="0" borderId="0">
      <alignment wrapText="1"/>
    </xf>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176" fontId="70" fillId="0" borderId="3" applyNumberFormat="0" applyFont="0" applyBorder="0" applyAlignment="0">
      <alignment horizontal="center" vertical="center"/>
    </xf>
    <xf numFmtId="0" fontId="22" fillId="0" borderId="0"/>
    <xf numFmtId="0" fontId="22" fillId="0" borderId="0"/>
    <xf numFmtId="0" fontId="22" fillId="0" borderId="0"/>
    <xf numFmtId="0" fontId="22" fillId="0" borderId="0"/>
    <xf numFmtId="0" fontId="22" fillId="0" borderId="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71" fillId="13"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16" fillId="0" borderId="0"/>
    <xf numFmtId="0" fontId="16" fillId="0" borderId="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179" fontId="72" fillId="0" borderId="0" applyFont="0" applyFill="0" applyBorder="0" applyAlignment="0" applyProtection="0"/>
    <xf numFmtId="0" fontId="73" fillId="0" borderId="0" applyFont="0" applyFill="0" applyBorder="0" applyAlignment="0" applyProtection="0"/>
    <xf numFmtId="180" fontId="10" fillId="0" borderId="0" applyFont="0" applyFill="0" applyBorder="0" applyAlignment="0" applyProtection="0"/>
    <xf numFmtId="181" fontId="72" fillId="0" borderId="0" applyFont="0" applyFill="0" applyBorder="0" applyAlignment="0" applyProtection="0"/>
    <xf numFmtId="0" fontId="73" fillId="0" borderId="0" applyFont="0" applyFill="0" applyBorder="0" applyAlignment="0" applyProtection="0"/>
    <xf numFmtId="182" fontId="10" fillId="0" borderId="0" applyFont="0" applyFill="0" applyBorder="0" applyAlignment="0" applyProtection="0"/>
    <xf numFmtId="183" fontId="72" fillId="0" borderId="0" applyFont="0" applyFill="0" applyBorder="0" applyAlignment="0" applyProtection="0"/>
    <xf numFmtId="0" fontId="73" fillId="0" borderId="0" applyFont="0" applyFill="0" applyBorder="0" applyAlignment="0" applyProtection="0"/>
    <xf numFmtId="183" fontId="65" fillId="0" borderId="0" applyFont="0" applyFill="0" applyBorder="0" applyAlignment="0" applyProtection="0"/>
    <xf numFmtId="184" fontId="72" fillId="0" borderId="0" applyFont="0" applyFill="0" applyBorder="0" applyAlignment="0" applyProtection="0"/>
    <xf numFmtId="0" fontId="73" fillId="0" borderId="0" applyFont="0" applyFill="0" applyBorder="0" applyAlignment="0" applyProtection="0"/>
    <xf numFmtId="184" fontId="65" fillId="0" borderId="0" applyFont="0" applyFill="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73" fillId="0" borderId="0"/>
    <xf numFmtId="0" fontId="74" fillId="0" borderId="0"/>
    <xf numFmtId="0" fontId="73" fillId="0" borderId="0"/>
    <xf numFmtId="0" fontId="75" fillId="0" borderId="0"/>
    <xf numFmtId="185" fontId="10" fillId="0" borderId="0" applyFill="0" applyBorder="0" applyAlignment="0"/>
    <xf numFmtId="0" fontId="45" fillId="21" borderId="4" applyNumberFormat="0" applyAlignment="0" applyProtection="0"/>
    <xf numFmtId="0" fontId="45" fillId="21" borderId="4" applyNumberFormat="0" applyAlignment="0" applyProtection="0"/>
    <xf numFmtId="0" fontId="45" fillId="21" borderId="4" applyNumberFormat="0" applyAlignment="0" applyProtection="0"/>
    <xf numFmtId="0" fontId="45" fillId="21" borderId="4" applyNumberFormat="0" applyAlignment="0" applyProtection="0"/>
    <xf numFmtId="0" fontId="76" fillId="0" borderId="0"/>
    <xf numFmtId="186" fontId="77" fillId="0" borderId="5" applyBorder="0"/>
    <xf numFmtId="186" fontId="59" fillId="0" borderId="6">
      <protection locked="0"/>
    </xf>
    <xf numFmtId="187" fontId="78" fillId="0" borderId="6"/>
    <xf numFmtId="0" fontId="46" fillId="22" borderId="7" applyNumberFormat="0" applyAlignment="0" applyProtection="0"/>
    <xf numFmtId="0" fontId="46" fillId="22" borderId="7" applyNumberFormat="0" applyAlignment="0" applyProtection="0"/>
    <xf numFmtId="0" fontId="46" fillId="22" borderId="7" applyNumberFormat="0" applyAlignment="0" applyProtection="0"/>
    <xf numFmtId="0" fontId="46" fillId="22" borderId="7" applyNumberFormat="0" applyAlignment="0" applyProtection="0"/>
    <xf numFmtId="4" fontId="79" fillId="0" borderId="0" applyAlignment="0"/>
    <xf numFmtId="0" fontId="14" fillId="0" borderId="0"/>
    <xf numFmtId="1" fontId="14" fillId="0" borderId="8" applyBorder="0"/>
    <xf numFmtId="0" fontId="80" fillId="0" borderId="0" applyNumberFormat="0" applyFill="0" applyBorder="0" applyAlignment="0" applyProtection="0"/>
    <xf numFmtId="43" fontId="7" fillId="0" borderId="0" applyFont="0" applyFill="0" applyBorder="0" applyAlignment="0" applyProtection="0"/>
    <xf numFmtId="41" fontId="17" fillId="0" borderId="0" applyFont="0" applyFill="0" applyBorder="0" applyAlignment="0" applyProtection="0"/>
    <xf numFmtId="41" fontId="14" fillId="0" borderId="0" applyFont="0" applyFill="0" applyBorder="0" applyAlignment="0" applyProtection="0"/>
    <xf numFmtId="41" fontId="10" fillId="0" borderId="0" applyFont="0" applyFill="0" applyBorder="0" applyAlignment="0" applyProtection="0"/>
    <xf numFmtId="41" fontId="17" fillId="0" borderId="0" applyFont="0" applyFill="0" applyBorder="0" applyAlignment="0" applyProtection="0"/>
    <xf numFmtId="188" fontId="8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9" fontId="81"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0" fontId="82" fillId="0" borderId="0" applyFont="0" applyFill="0" applyBorder="0" applyAlignment="0" applyProtection="0"/>
    <xf numFmtId="43" fontId="14" fillId="0" borderId="0" applyFont="0" applyFill="0" applyBorder="0" applyAlignment="0" applyProtection="0"/>
    <xf numFmtId="189" fontId="8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91" fontId="30"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92" fontId="14" fillId="0" borderId="0"/>
    <xf numFmtId="3" fontId="14" fillId="0" borderId="0" applyFont="0" applyFill="0" applyBorder="0" applyAlignment="0" applyProtection="0"/>
    <xf numFmtId="3" fontId="14" fillId="0" borderId="0" applyFont="0" applyFill="0" applyBorder="0" applyAlignment="0" applyProtection="0"/>
    <xf numFmtId="193" fontId="83" fillId="0" borderId="0">
      <protection locked="0"/>
    </xf>
    <xf numFmtId="194" fontId="83" fillId="0" borderId="0">
      <protection locked="0"/>
    </xf>
    <xf numFmtId="195" fontId="84" fillId="0" borderId="9">
      <protection locked="0"/>
    </xf>
    <xf numFmtId="196" fontId="83" fillId="0" borderId="0">
      <protection locked="0"/>
    </xf>
    <xf numFmtId="197" fontId="83" fillId="0" borderId="0">
      <protection locked="0"/>
    </xf>
    <xf numFmtId="196" fontId="83" fillId="0" borderId="0" applyNumberFormat="0">
      <protection locked="0"/>
    </xf>
    <xf numFmtId="196" fontId="83" fillId="0" borderId="0">
      <protection locked="0"/>
    </xf>
    <xf numFmtId="186" fontId="85" fillId="0" borderId="1"/>
    <xf numFmtId="198" fontId="85" fillId="0" borderId="1"/>
    <xf numFmtId="2" fontId="86" fillId="0" borderId="10" applyFill="0" applyProtection="0">
      <alignment horizontal="center" vertical="center" wrapText="1"/>
    </xf>
    <xf numFmtId="167" fontId="14" fillId="0" borderId="0" applyFont="0" applyFill="0" applyBorder="0" applyAlignment="0" applyProtection="0"/>
    <xf numFmtId="199" fontId="87" fillId="0" borderId="0" applyFont="0" applyFill="0" applyBorder="0" applyAlignment="0" applyProtection="0"/>
    <xf numFmtId="200" fontId="14" fillId="0" borderId="0"/>
    <xf numFmtId="186" fontId="60" fillId="0" borderId="1">
      <alignment horizontal="center"/>
      <protection hidden="1"/>
    </xf>
    <xf numFmtId="201" fontId="88" fillId="0" borderId="1">
      <alignment horizontal="center"/>
      <protection hidden="1"/>
    </xf>
    <xf numFmtId="177" fontId="10" fillId="0" borderId="11"/>
    <xf numFmtId="177" fontId="10" fillId="0" borderId="11"/>
    <xf numFmtId="0" fontId="14" fillId="0" borderId="0" applyFont="0" applyFill="0" applyBorder="0" applyAlignment="0" applyProtection="0"/>
    <xf numFmtId="0" fontId="14" fillId="0" borderId="0" applyFont="0" applyFill="0" applyBorder="0" applyAlignment="0" applyProtection="0"/>
    <xf numFmtId="0" fontId="89" fillId="21" borderId="12" applyNumberFormat="0" applyAlignment="0" applyProtection="0"/>
    <xf numFmtId="0" fontId="90" fillId="8" borderId="4" applyNumberFormat="0" applyAlignment="0" applyProtection="0"/>
    <xf numFmtId="0" fontId="91" fillId="0" borderId="13" applyNumberFormat="0" applyFill="0" applyAlignment="0" applyProtection="0"/>
    <xf numFmtId="0" fontId="92" fillId="0" borderId="14" applyNumberFormat="0" applyFill="0" applyAlignment="0" applyProtection="0"/>
    <xf numFmtId="0" fontId="93" fillId="0" borderId="15" applyNumberFormat="0" applyFill="0" applyAlignment="0" applyProtection="0"/>
    <xf numFmtId="0" fontId="93" fillId="0" borderId="0" applyNumberFormat="0" applyFill="0" applyBorder="0" applyAlignment="0" applyProtection="0"/>
    <xf numFmtId="202" fontId="14" fillId="0" borderId="0" applyFont="0" applyFill="0" applyBorder="0" applyAlignment="0" applyProtection="0"/>
    <xf numFmtId="203" fontId="14" fillId="0" borderId="0" applyFont="0" applyFill="0" applyBorder="0" applyAlignment="0" applyProtection="0"/>
    <xf numFmtId="204" fontId="14" fillId="0" borderId="0"/>
    <xf numFmtId="3" fontId="10" fillId="0" borderId="0" applyFont="0" applyBorder="0" applyAlignment="0"/>
    <xf numFmtId="3" fontId="10" fillId="0" borderId="0" applyFont="0" applyBorder="0" applyAlignment="0"/>
    <xf numFmtId="205" fontId="14" fillId="0" borderId="0" applyFont="0" applyFill="0" applyBorder="0" applyAlignment="0" applyProtection="0"/>
    <xf numFmtId="205" fontId="14"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3" fontId="10" fillId="0" borderId="0" applyFont="0" applyBorder="0" applyAlignment="0"/>
    <xf numFmtId="3" fontId="10" fillId="0" borderId="0" applyFont="0" applyBorder="0" applyAlignment="0"/>
    <xf numFmtId="2" fontId="14" fillId="0" borderId="0" applyFont="0" applyFill="0" applyBorder="0" applyAlignment="0" applyProtection="0"/>
    <xf numFmtId="2" fontId="14" fillId="0" borderId="0" applyFont="0" applyFill="0" applyBorder="0" applyAlignment="0" applyProtection="0"/>
    <xf numFmtId="0" fontId="30" fillId="23" borderId="16" applyNumberFormat="0" applyFont="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38" fontId="94" fillId="24" borderId="0" applyNumberFormat="0" applyBorder="0" applyAlignment="0" applyProtection="0"/>
    <xf numFmtId="38" fontId="94" fillId="24" borderId="0" applyNumberFormat="0" applyBorder="0" applyAlignment="0" applyProtection="0"/>
    <xf numFmtId="0" fontId="14" fillId="0" borderId="0" applyNumberFormat="0" applyFont="0" applyBorder="0" applyAlignment="0">
      <alignment horizontal="left" vertical="center"/>
    </xf>
    <xf numFmtId="0" fontId="95" fillId="0" borderId="0">
      <alignment vertical="justify"/>
    </xf>
    <xf numFmtId="0" fontId="96" fillId="0" borderId="0">
      <alignment horizontal="left"/>
    </xf>
    <xf numFmtId="0" fontId="18" fillId="0" borderId="17" applyNumberFormat="0" applyAlignment="0" applyProtection="0">
      <alignment horizontal="left" vertical="center"/>
    </xf>
    <xf numFmtId="0" fontId="18" fillId="0" borderId="18">
      <alignment horizontal="left" vertical="center"/>
    </xf>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50" fillId="0" borderId="14" applyNumberFormat="0" applyFill="0" applyAlignment="0" applyProtection="0"/>
    <xf numFmtId="0" fontId="50" fillId="0" borderId="14" applyNumberFormat="0" applyFill="0" applyAlignment="0" applyProtection="0"/>
    <xf numFmtId="0" fontId="50" fillId="0" borderId="14"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06" fontId="95" fillId="0" borderId="0">
      <protection locked="0"/>
    </xf>
    <xf numFmtId="206" fontId="95" fillId="0" borderId="0">
      <protection locked="0"/>
    </xf>
    <xf numFmtId="206" fontId="95" fillId="0" borderId="0">
      <protection locked="0"/>
    </xf>
    <xf numFmtId="206" fontId="95" fillId="0" borderId="0">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xf numFmtId="10" fontId="94" fillId="24" borderId="2" applyNumberFormat="0" applyBorder="0" applyAlignment="0" applyProtection="0"/>
    <xf numFmtId="10" fontId="94" fillId="24" borderId="2" applyNumberFormat="0" applyBorder="0" applyAlignment="0" applyProtection="0"/>
    <xf numFmtId="0" fontId="52" fillId="8" borderId="4" applyNumberFormat="0" applyAlignment="0" applyProtection="0"/>
    <xf numFmtId="0" fontId="52" fillId="8" borderId="4" applyNumberFormat="0" applyAlignment="0" applyProtection="0"/>
    <xf numFmtId="0" fontId="52" fillId="8" borderId="4" applyNumberFormat="0" applyAlignment="0" applyProtection="0"/>
    <xf numFmtId="0" fontId="52" fillId="8" borderId="4" applyNumberFormat="0" applyAlignment="0" applyProtection="0"/>
    <xf numFmtId="0" fontId="52" fillId="8" borderId="4" applyNumberFormat="0" applyAlignment="0" applyProtection="0"/>
    <xf numFmtId="0" fontId="97" fillId="25" borderId="4" applyNumberFormat="0" applyAlignment="0" applyProtection="0"/>
    <xf numFmtId="0" fontId="97" fillId="25" borderId="4" applyNumberFormat="0" applyAlignment="0" applyProtection="0"/>
    <xf numFmtId="0" fontId="98" fillId="22" borderId="7" applyNumberFormat="0" applyAlignment="0" applyProtection="0"/>
    <xf numFmtId="0" fontId="9" fillId="0" borderId="0"/>
    <xf numFmtId="0" fontId="99" fillId="0" borderId="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186" fontId="94" fillId="0" borderId="5" applyFont="0"/>
    <xf numFmtId="3" fontId="14" fillId="0" borderId="20"/>
    <xf numFmtId="38" fontId="99" fillId="0" borderId="0" applyFont="0" applyFill="0" applyBorder="0" applyAlignment="0" applyProtection="0"/>
    <xf numFmtId="40" fontId="99" fillId="0" borderId="0" applyFont="0" applyFill="0" applyBorder="0" applyAlignment="0" applyProtection="0"/>
    <xf numFmtId="0" fontId="100" fillId="0" borderId="21"/>
    <xf numFmtId="207" fontId="101" fillId="0" borderId="22"/>
    <xf numFmtId="208" fontId="99" fillId="0" borderId="0" applyFont="0" applyFill="0" applyBorder="0" applyAlignment="0" applyProtection="0"/>
    <xf numFmtId="209" fontId="99" fillId="0" borderId="0" applyFont="0" applyFill="0" applyBorder="0" applyAlignment="0" applyProtection="0"/>
    <xf numFmtId="210" fontId="14" fillId="0" borderId="0" applyFont="0" applyFill="0" applyBorder="0" applyAlignment="0" applyProtection="0"/>
    <xf numFmtId="211" fontId="14" fillId="0" borderId="0" applyFont="0" applyFill="0" applyBorder="0" applyAlignment="0" applyProtection="0"/>
    <xf numFmtId="0" fontId="102" fillId="0" borderId="0" applyNumberFormat="0" applyFont="0" applyFill="0" applyAlignment="0"/>
    <xf numFmtId="0" fontId="85" fillId="0" borderId="0">
      <alignment horizontal="justify" vertical="top"/>
    </xf>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14" fillId="0" borderId="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20" borderId="0" applyNumberFormat="0" applyBorder="0" applyAlignment="0" applyProtection="0"/>
    <xf numFmtId="0" fontId="10" fillId="0" borderId="0">
      <alignment horizontal="left"/>
    </xf>
    <xf numFmtId="37" fontId="14" fillId="0" borderId="0"/>
    <xf numFmtId="0" fontId="10" fillId="0" borderId="0">
      <alignment horizontal="left"/>
    </xf>
    <xf numFmtId="0" fontId="14" fillId="0" borderId="2" applyNumberFormat="0" applyFont="0" applyFill="0" applyBorder="0" applyAlignment="0">
      <alignment horizontal="center"/>
    </xf>
    <xf numFmtId="212" fontId="103" fillId="0" borderId="0"/>
    <xf numFmtId="212" fontId="103" fillId="0" borderId="0"/>
    <xf numFmtId="0" fontId="127" fillId="0" borderId="0"/>
    <xf numFmtId="0" fontId="128" fillId="0" borderId="0"/>
    <xf numFmtId="0" fontId="128" fillId="0" borderId="0"/>
    <xf numFmtId="0" fontId="128" fillId="0" borderId="0"/>
    <xf numFmtId="0" fontId="128" fillId="0" borderId="0"/>
    <xf numFmtId="0" fontId="122" fillId="0" borderId="0"/>
    <xf numFmtId="0" fontId="122" fillId="0" borderId="0"/>
    <xf numFmtId="0" fontId="122" fillId="0" borderId="0"/>
    <xf numFmtId="0" fontId="14" fillId="0" borderId="0"/>
    <xf numFmtId="0" fontId="14" fillId="0" borderId="0"/>
    <xf numFmtId="0" fontId="14" fillId="0" borderId="0"/>
    <xf numFmtId="0" fontId="127" fillId="0" borderId="0"/>
    <xf numFmtId="0" fontId="14" fillId="0" borderId="0"/>
    <xf numFmtId="0" fontId="127" fillId="0" borderId="0"/>
    <xf numFmtId="0" fontId="6" fillId="0" borderId="0"/>
    <xf numFmtId="0" fontId="6"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4" fillId="0" borderId="0"/>
    <xf numFmtId="0" fontId="9" fillId="0" borderId="0"/>
    <xf numFmtId="0" fontId="9" fillId="0" borderId="0"/>
    <xf numFmtId="0" fontId="127" fillId="0" borderId="0"/>
    <xf numFmtId="0" fontId="17" fillId="0" borderId="0"/>
    <xf numFmtId="0" fontId="9" fillId="0" borderId="0">
      <alignment vertical="center"/>
    </xf>
    <xf numFmtId="0" fontId="10" fillId="0" borderId="0"/>
    <xf numFmtId="0" fontId="17" fillId="0" borderId="0"/>
    <xf numFmtId="0" fontId="17" fillId="0" borderId="0"/>
    <xf numFmtId="0" fontId="10" fillId="0" borderId="0"/>
    <xf numFmtId="0" fontId="127" fillId="0" borderId="0"/>
    <xf numFmtId="0" fontId="17" fillId="0" borderId="0"/>
    <xf numFmtId="0" fontId="17" fillId="0" borderId="0"/>
    <xf numFmtId="0" fontId="9" fillId="0" borderId="0">
      <alignment vertical="center"/>
    </xf>
    <xf numFmtId="0" fontId="9" fillId="0" borderId="0">
      <alignment vertical="center"/>
    </xf>
    <xf numFmtId="0" fontId="129" fillId="0" borderId="0"/>
    <xf numFmtId="0" fontId="17" fillId="0" borderId="0"/>
    <xf numFmtId="0" fontId="10" fillId="0" borderId="0"/>
    <xf numFmtId="0" fontId="14" fillId="0" borderId="0"/>
    <xf numFmtId="0" fontId="14" fillId="0" borderId="0"/>
    <xf numFmtId="0" fontId="14" fillId="0" borderId="0"/>
    <xf numFmtId="0" fontId="14" fillId="0" borderId="0"/>
    <xf numFmtId="0" fontId="14" fillId="0" borderId="0"/>
    <xf numFmtId="0" fontId="127" fillId="0" borderId="0"/>
    <xf numFmtId="0" fontId="14" fillId="0" borderId="0"/>
    <xf numFmtId="0" fontId="128" fillId="0" borderId="0"/>
    <xf numFmtId="0" fontId="128" fillId="0" borderId="0"/>
    <xf numFmtId="0" fontId="130" fillId="0" borderId="0"/>
    <xf numFmtId="0" fontId="128" fillId="0" borderId="0"/>
    <xf numFmtId="0" fontId="6" fillId="0" borderId="0"/>
    <xf numFmtId="0" fontId="128" fillId="0" borderId="0"/>
    <xf numFmtId="0" fontId="130" fillId="0" borderId="0"/>
    <xf numFmtId="0" fontId="130"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7" fillId="0" borderId="0"/>
    <xf numFmtId="0" fontId="14" fillId="0" borderId="0"/>
    <xf numFmtId="0" fontId="6" fillId="0" borderId="0"/>
    <xf numFmtId="0" fontId="14" fillId="0" borderId="0"/>
    <xf numFmtId="0" fontId="14" fillId="0" borderId="0"/>
    <xf numFmtId="0" fontId="131" fillId="0" borderId="0"/>
    <xf numFmtId="0" fontId="14" fillId="0" borderId="0"/>
    <xf numFmtId="0" fontId="14" fillId="0" borderId="0"/>
    <xf numFmtId="0" fontId="132" fillId="0" borderId="0"/>
    <xf numFmtId="0" fontId="128" fillId="0" borderId="0"/>
    <xf numFmtId="0" fontId="82" fillId="0" borderId="0"/>
    <xf numFmtId="0" fontId="128" fillId="0" borderId="0"/>
    <xf numFmtId="0" fontId="82" fillId="0" borderId="0"/>
    <xf numFmtId="0" fontId="128" fillId="0" borderId="0"/>
    <xf numFmtId="0" fontId="82" fillId="0" borderId="0"/>
    <xf numFmtId="0" fontId="128" fillId="0" borderId="0"/>
    <xf numFmtId="0" fontId="133" fillId="0" borderId="0"/>
    <xf numFmtId="0" fontId="129" fillId="0" borderId="0"/>
    <xf numFmtId="0" fontId="128" fillId="0" borderId="0"/>
    <xf numFmtId="0" fontId="82" fillId="0" borderId="0"/>
    <xf numFmtId="0" fontId="130" fillId="0" borderId="0"/>
    <xf numFmtId="0" fontId="19" fillId="0" borderId="0"/>
    <xf numFmtId="0" fontId="133" fillId="0" borderId="0"/>
    <xf numFmtId="0" fontId="129" fillId="0" borderId="0"/>
    <xf numFmtId="0" fontId="67" fillId="0" borderId="0"/>
    <xf numFmtId="0" fontId="128" fillId="0" borderId="0"/>
    <xf numFmtId="0" fontId="82" fillId="0" borderId="0"/>
    <xf numFmtId="0" fontId="82" fillId="0" borderId="0"/>
    <xf numFmtId="0" fontId="128" fillId="0" borderId="0"/>
    <xf numFmtId="0" fontId="82" fillId="0" borderId="0"/>
    <xf numFmtId="0" fontId="128" fillId="0" borderId="0"/>
    <xf numFmtId="0" fontId="82" fillId="0" borderId="0"/>
    <xf numFmtId="0" fontId="128" fillId="0" borderId="0"/>
    <xf numFmtId="0" fontId="82" fillId="0" borderId="0"/>
    <xf numFmtId="0" fontId="128" fillId="0" borderId="0"/>
    <xf numFmtId="0" fontId="14" fillId="0" borderId="0"/>
    <xf numFmtId="0" fontId="128" fillId="0" borderId="0"/>
    <xf numFmtId="0" fontId="82" fillId="0" borderId="0"/>
    <xf numFmtId="0" fontId="82" fillId="0" borderId="0"/>
    <xf numFmtId="0" fontId="128" fillId="0" borderId="0"/>
    <xf numFmtId="0" fontId="14" fillId="0" borderId="0"/>
    <xf numFmtId="0" fontId="128" fillId="0" borderId="0"/>
    <xf numFmtId="0" fontId="127" fillId="0" borderId="0"/>
    <xf numFmtId="0" fontId="128" fillId="0" borderId="0"/>
    <xf numFmtId="0" fontId="128" fillId="0" borderId="0"/>
    <xf numFmtId="0" fontId="128" fillId="0" borderId="0"/>
    <xf numFmtId="0" fontId="14" fillId="0" borderId="0"/>
    <xf numFmtId="0" fontId="128" fillId="0" borderId="0"/>
    <xf numFmtId="0" fontId="128" fillId="0" borderId="0"/>
    <xf numFmtId="0" fontId="128" fillId="0" borderId="0"/>
    <xf numFmtId="0" fontId="128" fillId="0" borderId="0"/>
    <xf numFmtId="0" fontId="128" fillId="0" borderId="0"/>
    <xf numFmtId="0" fontId="14" fillId="0" borderId="0"/>
    <xf numFmtId="0" fontId="127" fillId="0" borderId="0"/>
    <xf numFmtId="0" fontId="14" fillId="0" borderId="0"/>
    <xf numFmtId="0" fontId="14"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7" fillId="0" borderId="0"/>
    <xf numFmtId="0" fontId="14" fillId="0" borderId="0"/>
    <xf numFmtId="0" fontId="14" fillId="0" borderId="0"/>
    <xf numFmtId="0" fontId="122" fillId="0" borderId="0"/>
    <xf numFmtId="0" fontId="122" fillId="0" borderId="0"/>
    <xf numFmtId="0" fontId="122" fillId="0" borderId="0"/>
    <xf numFmtId="0" fontId="122" fillId="0" borderId="0"/>
    <xf numFmtId="0" fontId="128" fillId="0" borderId="0"/>
    <xf numFmtId="0" fontId="128" fillId="0" borderId="0"/>
    <xf numFmtId="0" fontId="122" fillId="0" borderId="0"/>
    <xf numFmtId="0" fontId="128" fillId="0" borderId="0"/>
    <xf numFmtId="0" fontId="128" fillId="0" borderId="0"/>
    <xf numFmtId="0" fontId="128" fillId="0" borderId="0"/>
    <xf numFmtId="0" fontId="19" fillId="0" borderId="0"/>
    <xf numFmtId="0" fontId="128" fillId="0" borderId="0"/>
    <xf numFmtId="0" fontId="122" fillId="0" borderId="0"/>
    <xf numFmtId="0" fontId="128" fillId="0" borderId="0"/>
    <xf numFmtId="0" fontId="122" fillId="0" borderId="0"/>
    <xf numFmtId="0" fontId="122" fillId="0" borderId="0"/>
    <xf numFmtId="0" fontId="128" fillId="0" borderId="0"/>
    <xf numFmtId="0" fontId="128" fillId="0" borderId="0"/>
    <xf numFmtId="0" fontId="128" fillId="0" borderId="0"/>
    <xf numFmtId="0" fontId="122" fillId="0" borderId="0"/>
    <xf numFmtId="0" fontId="128" fillId="0" borderId="0"/>
    <xf numFmtId="0" fontId="10" fillId="0" borderId="0"/>
    <xf numFmtId="0" fontId="10" fillId="0" borderId="0"/>
    <xf numFmtId="0" fontId="9" fillId="23" borderId="16" applyNumberFormat="0" applyFont="0" applyAlignment="0" applyProtection="0"/>
    <xf numFmtId="0" fontId="17" fillId="23" borderId="16" applyNumberFormat="0" applyFont="0" applyAlignment="0" applyProtection="0"/>
    <xf numFmtId="0" fontId="17" fillId="23" borderId="16" applyNumberFormat="0" applyFont="0" applyAlignment="0" applyProtection="0"/>
    <xf numFmtId="0" fontId="17" fillId="23" borderId="16" applyNumberFormat="0" applyFont="0" applyAlignment="0" applyProtection="0"/>
    <xf numFmtId="0" fontId="104" fillId="0" borderId="19" applyNumberFormat="0" applyFill="0" applyAlignment="0" applyProtection="0"/>
    <xf numFmtId="170" fontId="105" fillId="0" borderId="0" applyFont="0" applyFill="0" applyBorder="0" applyAlignment="0" applyProtection="0"/>
    <xf numFmtId="164" fontId="105"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Font="0" applyFill="0" applyBorder="0" applyAlignment="0" applyProtection="0"/>
    <xf numFmtId="0" fontId="30" fillId="0" borderId="0"/>
    <xf numFmtId="0" fontId="55" fillId="21" borderId="12" applyNumberFormat="0" applyAlignment="0" applyProtection="0"/>
    <xf numFmtId="0" fontId="55" fillId="21" borderId="12" applyNumberFormat="0" applyAlignment="0" applyProtection="0"/>
    <xf numFmtId="0" fontId="55" fillId="21" borderId="12" applyNumberFormat="0" applyAlignment="0" applyProtection="0"/>
    <xf numFmtId="0" fontId="55" fillId="21" borderId="12" applyNumberFormat="0" applyAlignment="0" applyProtection="0"/>
    <xf numFmtId="10" fontId="14" fillId="0" borderId="0" applyFont="0" applyFill="0" applyBorder="0" applyAlignment="0" applyProtection="0"/>
    <xf numFmtId="10" fontId="14" fillId="0" borderId="0" applyFont="0" applyFill="0" applyBorder="0" applyAlignment="0" applyProtection="0"/>
    <xf numFmtId="0" fontId="8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108" fillId="0" borderId="0"/>
    <xf numFmtId="0" fontId="109" fillId="0" borderId="0"/>
    <xf numFmtId="0" fontId="100" fillId="0" borderId="0"/>
    <xf numFmtId="213" fontId="110" fillId="0" borderId="23">
      <alignment horizontal="right" vertical="center"/>
    </xf>
    <xf numFmtId="213" fontId="110"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4" fontId="103" fillId="0" borderId="23">
      <alignment horizontal="right" vertical="center"/>
    </xf>
    <xf numFmtId="214" fontId="103"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214" fontId="103"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214" fontId="103" fillId="0" borderId="23">
      <alignment horizontal="right" vertical="center"/>
    </xf>
    <xf numFmtId="214" fontId="103"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214" fontId="103" fillId="0" borderId="23">
      <alignment horizontal="right" vertical="center"/>
    </xf>
    <xf numFmtId="174" fontId="95" fillId="0" borderId="23">
      <alignment horizontal="right" vertical="center"/>
    </xf>
    <xf numFmtId="214" fontId="103"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174" fontId="95"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213" fontId="110" fillId="0" borderId="23">
      <alignment horizontal="right" vertical="center"/>
    </xf>
    <xf numFmtId="174" fontId="95"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214" fontId="103" fillId="0" borderId="23">
      <alignment horizontal="right" vertical="center"/>
    </xf>
    <xf numFmtId="174" fontId="95" fillId="0" borderId="23">
      <alignment horizontal="right" vertical="center"/>
    </xf>
    <xf numFmtId="214" fontId="103" fillId="0" borderId="23">
      <alignment horizontal="right" vertical="center"/>
    </xf>
    <xf numFmtId="174" fontId="95" fillId="0" borderId="23">
      <alignment horizontal="right" vertical="center"/>
    </xf>
    <xf numFmtId="186" fontId="85" fillId="0" borderId="1">
      <protection hidden="1"/>
    </xf>
    <xf numFmtId="215" fontId="110" fillId="0" borderId="23">
      <alignment horizontal="center"/>
    </xf>
    <xf numFmtId="215" fontId="110" fillId="0" borderId="23">
      <alignment horizontal="center"/>
    </xf>
    <xf numFmtId="0" fontId="103" fillId="0" borderId="0" applyNumberFormat="0" applyFill="0" applyBorder="0" applyAlignment="0" applyProtection="0"/>
    <xf numFmtId="0" fontId="10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1" fillId="0" borderId="0" applyNumberFormat="0" applyFill="0" applyBorder="0" applyAlignment="0" applyProtection="0"/>
    <xf numFmtId="0" fontId="112" fillId="21" borderId="4"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3" fillId="0" borderId="24" applyNumberFormat="0" applyFill="0" applyAlignment="0" applyProtection="0"/>
    <xf numFmtId="0" fontId="114" fillId="5" borderId="0" applyNumberFormat="0" applyBorder="0" applyAlignment="0" applyProtection="0"/>
    <xf numFmtId="0" fontId="57"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0" fontId="115" fillId="26"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8" fillId="0" borderId="20">
      <alignment horizontal="center"/>
    </xf>
    <xf numFmtId="175" fontId="110" fillId="0" borderId="0"/>
    <xf numFmtId="175" fontId="110" fillId="0" borderId="0"/>
    <xf numFmtId="177" fontId="110" fillId="0" borderId="2"/>
    <xf numFmtId="177" fontId="110" fillId="0" borderId="2"/>
    <xf numFmtId="0" fontId="20" fillId="27" borderId="2">
      <alignment horizontal="left" vertical="center"/>
    </xf>
    <xf numFmtId="5" fontId="21" fillId="0" borderId="25">
      <alignment horizontal="left" vertical="top"/>
    </xf>
    <xf numFmtId="5" fontId="22" fillId="0" borderId="26">
      <alignment horizontal="left" vertical="top"/>
    </xf>
    <xf numFmtId="5" fontId="22" fillId="0" borderId="26">
      <alignment horizontal="left" vertical="top"/>
    </xf>
    <xf numFmtId="0" fontId="23" fillId="0" borderId="26">
      <alignment horizontal="left" vertical="center"/>
    </xf>
    <xf numFmtId="191" fontId="14" fillId="0" borderId="0" applyFont="0" applyFill="0" applyBorder="0" applyAlignment="0" applyProtection="0"/>
    <xf numFmtId="216" fontId="1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8" fillId="4" borderId="0" applyNumberFormat="0" applyBorder="0" applyAlignment="0" applyProtection="0"/>
    <xf numFmtId="0" fontId="119" fillId="0" borderId="0" applyNumberForma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9" fillId="0" borderId="0">
      <alignment vertical="center"/>
    </xf>
    <xf numFmtId="40" fontId="24" fillId="0" borderId="0" applyFont="0" applyFill="0" applyBorder="0" applyAlignment="0" applyProtection="0"/>
    <xf numFmtId="38"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9" fontId="25" fillId="0" borderId="0" applyFont="0" applyFill="0" applyBorder="0" applyAlignment="0" applyProtection="0"/>
    <xf numFmtId="0" fontId="26" fillId="0" borderId="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9" fontId="27" fillId="0" borderId="0" applyFont="0" applyFill="0" applyBorder="0" applyAlignment="0" applyProtection="0"/>
    <xf numFmtId="0" fontId="28" fillId="0" borderId="0"/>
    <xf numFmtId="0" fontId="102" fillId="0" borderId="0"/>
    <xf numFmtId="164" fontId="121" fillId="0" borderId="0" applyFont="0" applyFill="0" applyBorder="0" applyAlignment="0" applyProtection="0"/>
    <xf numFmtId="170" fontId="121" fillId="0" borderId="0" applyFont="0" applyFill="0" applyBorder="0" applyAlignment="0" applyProtection="0"/>
    <xf numFmtId="171" fontId="121" fillId="0" borderId="0" applyFont="0" applyFill="0" applyBorder="0" applyAlignment="0" applyProtection="0"/>
    <xf numFmtId="208" fontId="63" fillId="0" borderId="0" applyFont="0" applyFill="0" applyBorder="0" applyAlignment="0" applyProtection="0"/>
    <xf numFmtId="172" fontId="121" fillId="0" borderId="0" applyFont="0" applyFill="0" applyBorder="0" applyAlignment="0" applyProtection="0"/>
    <xf numFmtId="0" fontId="14" fillId="0" borderId="0"/>
    <xf numFmtId="0" fontId="14" fillId="0" borderId="0"/>
    <xf numFmtId="0" fontId="137" fillId="0" borderId="0"/>
    <xf numFmtId="0" fontId="9" fillId="0" borderId="0"/>
    <xf numFmtId="0" fontId="14" fillId="0" borderId="0"/>
    <xf numFmtId="0" fontId="138" fillId="0" borderId="0"/>
    <xf numFmtId="0" fontId="37" fillId="0" borderId="0"/>
    <xf numFmtId="0" fontId="140" fillId="0" borderId="0"/>
    <xf numFmtId="43" fontId="1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5" fillId="0" borderId="0"/>
    <xf numFmtId="0" fontId="14"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9" fillId="0" borderId="0"/>
    <xf numFmtId="0" fontId="4" fillId="0" borderId="0"/>
    <xf numFmtId="0" fontId="14" fillId="0" borderId="0"/>
    <xf numFmtId="0" fontId="181" fillId="0" borderId="0">
      <protection locked="0"/>
    </xf>
    <xf numFmtId="0" fontId="10" fillId="0" borderId="0"/>
    <xf numFmtId="0" fontId="130" fillId="0" borderId="0"/>
    <xf numFmtId="0" fontId="3" fillId="0" borderId="0"/>
    <xf numFmtId="43" fontId="9" fillId="0" borderId="0" applyFont="0" applyFill="0" applyBorder="0" applyAlignment="0" applyProtection="0"/>
    <xf numFmtId="43" fontId="133" fillId="0" borderId="0" applyFont="0" applyFill="0" applyBorder="0" applyAlignment="0" applyProtection="0"/>
    <xf numFmtId="0" fontId="14" fillId="0" borderId="0"/>
    <xf numFmtId="0" fontId="3" fillId="0" borderId="0"/>
    <xf numFmtId="0" fontId="14" fillId="0" borderId="0"/>
    <xf numFmtId="0" fontId="10" fillId="0" borderId="0"/>
    <xf numFmtId="0" fontId="2" fillId="0" borderId="0"/>
    <xf numFmtId="0" fontId="2" fillId="0" borderId="0"/>
    <xf numFmtId="0" fontId="7" fillId="0" borderId="0"/>
    <xf numFmtId="0" fontId="30" fillId="0" borderId="0"/>
    <xf numFmtId="0" fontId="6" fillId="0" borderId="0"/>
    <xf numFmtId="0" fontId="1" fillId="0" borderId="0"/>
    <xf numFmtId="0" fontId="1" fillId="0" borderId="0"/>
  </cellStyleXfs>
  <cellXfs count="1197">
    <xf numFmtId="0" fontId="0" fillId="0" borderId="0" xfId="0"/>
    <xf numFmtId="0" fontId="9" fillId="0" borderId="0" xfId="580" applyFont="1" applyFill="1" applyProtection="1">
      <protection hidden="1"/>
    </xf>
    <xf numFmtId="43" fontId="8" fillId="0" borderId="6" xfId="187" applyFont="1" applyFill="1" applyBorder="1" applyAlignment="1" applyProtection="1">
      <alignment horizontal="center" vertical="center" wrapText="1"/>
      <protection hidden="1"/>
    </xf>
    <xf numFmtId="0" fontId="0" fillId="0" borderId="0" xfId="0" applyFill="1" applyProtection="1">
      <protection hidden="1"/>
    </xf>
    <xf numFmtId="43" fontId="11" fillId="29" borderId="6" xfId="187" applyFont="1" applyFill="1" applyBorder="1" applyAlignment="1" applyProtection="1">
      <alignment horizontal="center" vertical="center" wrapText="1"/>
      <protection hidden="1"/>
    </xf>
    <xf numFmtId="0" fontId="9" fillId="29" borderId="0" xfId="580" applyFont="1" applyFill="1" applyProtection="1">
      <protection hidden="1"/>
    </xf>
    <xf numFmtId="43" fontId="12" fillId="29" borderId="6" xfId="187" applyFont="1" applyFill="1" applyBorder="1" applyAlignment="1" applyProtection="1">
      <alignment horizontal="center" vertical="center" wrapText="1"/>
      <protection hidden="1"/>
    </xf>
    <xf numFmtId="2" fontId="12" fillId="29" borderId="27" xfId="187" applyNumberFormat="1" applyFont="1" applyFill="1" applyBorder="1" applyAlignment="1" applyProtection="1">
      <alignment horizontal="center" vertical="center" wrapText="1"/>
      <protection hidden="1"/>
    </xf>
    <xf numFmtId="2" fontId="12" fillId="29" borderId="6" xfId="187" applyNumberFormat="1" applyFont="1" applyFill="1" applyBorder="1" applyAlignment="1" applyProtection="1">
      <alignment horizontal="center" vertical="center" wrapText="1"/>
      <protection hidden="1"/>
    </xf>
    <xf numFmtId="0" fontId="9" fillId="0" borderId="0" xfId="391" applyFont="1" applyFill="1" applyBorder="1" applyAlignment="1">
      <alignment horizontal="justify" vertical="center" wrapText="1"/>
    </xf>
    <xf numFmtId="0" fontId="9" fillId="0" borderId="0" xfId="391" applyFont="1" applyFill="1" applyBorder="1" applyAlignment="1">
      <alignment horizontal="center" vertical="center" wrapText="1"/>
    </xf>
    <xf numFmtId="0" fontId="33" fillId="0" borderId="0" xfId="391" applyFont="1" applyFill="1" applyBorder="1" applyAlignment="1">
      <alignment horizontal="justify" vertical="center" wrapText="1"/>
    </xf>
    <xf numFmtId="0" fontId="38" fillId="0" borderId="0" xfId="391" applyFont="1" applyFill="1" applyBorder="1" applyAlignment="1">
      <alignment horizontal="justify" vertical="center" wrapText="1"/>
    </xf>
    <xf numFmtId="0" fontId="32" fillId="0" borderId="0" xfId="391" applyFont="1" applyFill="1" applyBorder="1" applyAlignment="1">
      <alignment horizontal="justify" vertical="center" wrapText="1"/>
    </xf>
    <xf numFmtId="0" fontId="39" fillId="0" borderId="0" xfId="391" applyFont="1" applyFill="1" applyBorder="1" applyAlignment="1">
      <alignment horizontal="justify" vertical="center" wrapText="1"/>
    </xf>
    <xf numFmtId="0" fontId="8" fillId="0" borderId="2" xfId="0" applyFont="1" applyFill="1" applyBorder="1"/>
    <xf numFmtId="173" fontId="33" fillId="0" borderId="28" xfId="391" applyNumberFormat="1" applyFont="1" applyFill="1" applyBorder="1" applyAlignment="1" applyProtection="1">
      <alignment horizontal="left" vertical="center" wrapText="1"/>
      <protection hidden="1"/>
    </xf>
    <xf numFmtId="4" fontId="33" fillId="0" borderId="28" xfId="391" applyNumberFormat="1" applyFont="1" applyFill="1" applyBorder="1" applyAlignment="1" applyProtection="1">
      <alignment horizontal="right" vertical="center" wrapText="1"/>
      <protection hidden="1"/>
    </xf>
    <xf numFmtId="4" fontId="33" fillId="0" borderId="6" xfId="391" applyNumberFormat="1" applyFont="1" applyFill="1" applyBorder="1" applyAlignment="1" applyProtection="1">
      <alignment horizontal="right" vertical="center" wrapText="1"/>
      <protection hidden="1"/>
    </xf>
    <xf numFmtId="4" fontId="9" fillId="0" borderId="6" xfId="391" applyNumberFormat="1" applyFont="1" applyFill="1" applyBorder="1" applyAlignment="1" applyProtection="1">
      <alignment horizontal="right" vertical="center" wrapText="1"/>
      <protection hidden="1"/>
    </xf>
    <xf numFmtId="0" fontId="33" fillId="0" borderId="6" xfId="391" applyFont="1" applyFill="1" applyBorder="1" applyAlignment="1" applyProtection="1">
      <alignment horizontal="left" vertical="center" wrapText="1"/>
      <protection hidden="1"/>
    </xf>
    <xf numFmtId="0" fontId="33" fillId="0" borderId="6" xfId="391" applyFont="1" applyFill="1" applyBorder="1" applyAlignment="1" applyProtection="1">
      <alignment horizontal="center" vertical="center" wrapText="1"/>
      <protection hidden="1"/>
    </xf>
    <xf numFmtId="0" fontId="9" fillId="0" borderId="6" xfId="391" applyFont="1" applyFill="1" applyBorder="1" applyAlignment="1" applyProtection="1">
      <alignment horizontal="left" vertical="center" wrapText="1"/>
      <protection hidden="1"/>
    </xf>
    <xf numFmtId="0" fontId="9" fillId="0" borderId="6" xfId="391" applyFont="1" applyFill="1" applyBorder="1" applyAlignment="1" applyProtection="1">
      <alignment horizontal="center" vertical="center" wrapText="1"/>
      <protection hidden="1"/>
    </xf>
    <xf numFmtId="173" fontId="33" fillId="0" borderId="6" xfId="391" applyNumberFormat="1" applyFont="1" applyFill="1" applyBorder="1" applyAlignment="1" applyProtection="1">
      <alignment horizontal="left" vertical="center" wrapText="1"/>
      <protection hidden="1"/>
    </xf>
    <xf numFmtId="0" fontId="9" fillId="0" borderId="0" xfId="391" applyFont="1" applyFill="1" applyBorder="1" applyAlignment="1" applyProtection="1">
      <alignment horizontal="justify" vertical="center" wrapText="1"/>
      <protection hidden="1"/>
    </xf>
    <xf numFmtId="0" fontId="33" fillId="0" borderId="2" xfId="391" applyFont="1" applyFill="1" applyBorder="1" applyAlignment="1" applyProtection="1">
      <alignment horizontal="centerContinuous" vertical="center" wrapText="1"/>
      <protection hidden="1"/>
    </xf>
    <xf numFmtId="0" fontId="30" fillId="0" borderId="0" xfId="391" applyFont="1" applyFill="1" applyProtection="1">
      <protection locked="0"/>
    </xf>
    <xf numFmtId="0" fontId="31" fillId="0" borderId="0" xfId="391" applyFont="1" applyFill="1" applyProtection="1">
      <protection locked="0"/>
    </xf>
    <xf numFmtId="0" fontId="29" fillId="0" borderId="0" xfId="391" applyFont="1" applyFill="1" applyProtection="1">
      <protection locked="0"/>
    </xf>
    <xf numFmtId="0" fontId="33" fillId="0" borderId="0" xfId="391" applyFont="1" applyFill="1" applyBorder="1" applyAlignment="1" applyProtection="1">
      <alignment horizontal="justify" vertical="center" wrapText="1"/>
      <protection locked="0"/>
    </xf>
    <xf numFmtId="0" fontId="38" fillId="0" borderId="0" xfId="391" applyFont="1" applyFill="1" applyBorder="1" applyAlignment="1" applyProtection="1">
      <alignment horizontal="justify" vertical="center" wrapText="1"/>
      <protection hidden="1"/>
    </xf>
    <xf numFmtId="0" fontId="32" fillId="0" borderId="0" xfId="391" applyFont="1" applyFill="1" applyBorder="1" applyAlignment="1" applyProtection="1">
      <alignment horizontal="justify" vertical="center" wrapText="1"/>
      <protection hidden="1"/>
    </xf>
    <xf numFmtId="0" fontId="39" fillId="0" borderId="0" xfId="391" applyFont="1" applyFill="1" applyBorder="1" applyAlignment="1" applyProtection="1">
      <alignment horizontal="justify" vertical="center" wrapText="1"/>
      <protection hidden="1"/>
    </xf>
    <xf numFmtId="0" fontId="33" fillId="0" borderId="0" xfId="391" applyFont="1" applyFill="1" applyBorder="1" applyAlignment="1" applyProtection="1">
      <alignment horizontal="justify" vertical="center" wrapText="1"/>
      <protection hidden="1"/>
    </xf>
    <xf numFmtId="173" fontId="8" fillId="0" borderId="2" xfId="391" applyNumberFormat="1" applyFont="1" applyFill="1" applyBorder="1" applyAlignment="1" applyProtection="1">
      <alignment horizontal="center" vertical="center" wrapText="1"/>
      <protection hidden="1"/>
    </xf>
    <xf numFmtId="0" fontId="30" fillId="0" borderId="0" xfId="391" applyFont="1" applyFill="1" applyBorder="1" applyAlignment="1" applyProtection="1">
      <alignment horizontal="justify" vertical="center" wrapText="1"/>
      <protection locked="0"/>
    </xf>
    <xf numFmtId="0" fontId="30" fillId="0" borderId="0" xfId="391" applyFont="1" applyFill="1" applyBorder="1" applyAlignment="1" applyProtection="1">
      <alignment horizontal="center" vertical="center" wrapText="1"/>
      <protection locked="0"/>
    </xf>
    <xf numFmtId="0" fontId="29" fillId="0" borderId="2" xfId="391" applyFont="1" applyFill="1" applyBorder="1" applyAlignment="1" applyProtection="1">
      <alignment horizontal="centerContinuous" vertical="center" wrapText="1"/>
      <protection hidden="1"/>
    </xf>
    <xf numFmtId="0" fontId="30" fillId="0" borderId="0" xfId="391" applyFont="1" applyFill="1" applyBorder="1" applyAlignment="1" applyProtection="1">
      <alignment horizontal="justify" vertical="center" wrapText="1"/>
      <protection hidden="1"/>
    </xf>
    <xf numFmtId="173" fontId="30" fillId="0" borderId="2" xfId="391" applyNumberFormat="1" applyFont="1" applyFill="1" applyBorder="1" applyAlignment="1" applyProtection="1">
      <alignment horizontal="center" vertical="center" wrapText="1"/>
      <protection hidden="1"/>
    </xf>
    <xf numFmtId="4" fontId="30" fillId="0" borderId="6" xfId="391" applyNumberFormat="1" applyFont="1" applyFill="1" applyBorder="1" applyAlignment="1" applyProtection="1">
      <alignment horizontal="right" vertical="center" wrapText="1"/>
      <protection hidden="1"/>
    </xf>
    <xf numFmtId="0" fontId="30" fillId="0" borderId="2" xfId="391" applyFont="1" applyFill="1" applyBorder="1" applyAlignment="1" applyProtection="1">
      <alignment horizontal="centerContinuous" vertical="center" wrapText="1"/>
      <protection hidden="1"/>
    </xf>
    <xf numFmtId="0" fontId="29" fillId="0" borderId="2" xfId="391" applyFont="1" applyFill="1" applyBorder="1" applyAlignment="1" applyProtection="1">
      <alignment horizontal="centerContinuous" vertical="center" wrapText="1"/>
      <protection locked="0"/>
    </xf>
    <xf numFmtId="0" fontId="30" fillId="0" borderId="2" xfId="391" applyFont="1" applyFill="1" applyBorder="1" applyAlignment="1" applyProtection="1">
      <alignment horizontal="center" vertical="center" wrapText="1"/>
      <protection locked="0"/>
    </xf>
    <xf numFmtId="0" fontId="31" fillId="0" borderId="0" xfId="391" applyFont="1" applyFill="1" applyBorder="1" applyAlignment="1" applyProtection="1">
      <alignment horizontal="justify" vertical="center" wrapText="1"/>
      <protection locked="0"/>
    </xf>
    <xf numFmtId="0" fontId="29" fillId="0" borderId="0" xfId="391" applyFont="1" applyFill="1" applyBorder="1" applyAlignment="1" applyProtection="1">
      <alignment horizontal="justify" vertical="center" wrapText="1"/>
      <protection locked="0"/>
    </xf>
    <xf numFmtId="0" fontId="29" fillId="0" borderId="3" xfId="391" applyFont="1" applyFill="1" applyBorder="1" applyAlignment="1" applyProtection="1">
      <alignment horizontal="center" vertical="center"/>
      <protection locked="0"/>
    </xf>
    <xf numFmtId="0" fontId="30" fillId="0" borderId="0" xfId="391" applyFont="1" applyFill="1" applyAlignment="1" applyProtection="1">
      <alignment horizontal="center"/>
      <protection locked="0"/>
    </xf>
    <xf numFmtId="0" fontId="0" fillId="29" borderId="0" xfId="0" applyFill="1" applyAlignment="1" applyProtection="1">
      <protection hidden="1"/>
    </xf>
    <xf numFmtId="0" fontId="0" fillId="0" borderId="0" xfId="0" applyFill="1" applyAlignment="1" applyProtection="1">
      <alignment horizontal="center"/>
      <protection hidden="1"/>
    </xf>
    <xf numFmtId="0" fontId="123" fillId="31" borderId="0" xfId="0" applyFont="1" applyFill="1" applyProtection="1">
      <protection hidden="1"/>
    </xf>
    <xf numFmtId="0" fontId="124" fillId="32" borderId="0" xfId="0" applyFont="1" applyFill="1"/>
    <xf numFmtId="0" fontId="124" fillId="0" borderId="0" xfId="0" applyFont="1"/>
    <xf numFmtId="0" fontId="124" fillId="30" borderId="0" xfId="0" applyFont="1" applyFill="1" applyProtection="1">
      <protection locked="0"/>
    </xf>
    <xf numFmtId="0" fontId="124" fillId="2" borderId="0" xfId="0" applyFont="1" applyFill="1" applyProtection="1"/>
    <xf numFmtId="4" fontId="30" fillId="0" borderId="0" xfId="391" applyNumberFormat="1" applyFont="1" applyFill="1" applyBorder="1" applyAlignment="1" applyProtection="1">
      <alignment horizontal="center" vertical="center" wrapText="1"/>
      <protection locked="0"/>
    </xf>
    <xf numFmtId="4" fontId="29" fillId="0" borderId="0" xfId="391" applyNumberFormat="1" applyFont="1" applyFill="1" applyBorder="1" applyAlignment="1" applyProtection="1">
      <alignment horizontal="center" vertical="center" wrapText="1"/>
      <protection locked="0"/>
    </xf>
    <xf numFmtId="173" fontId="29" fillId="0" borderId="2" xfId="391" applyNumberFormat="1" applyFont="1" applyFill="1" applyBorder="1" applyAlignment="1" applyProtection="1">
      <alignment horizontal="center" vertical="center" wrapText="1"/>
      <protection hidden="1"/>
    </xf>
    <xf numFmtId="0" fontId="31" fillId="0" borderId="2" xfId="391" applyFont="1" applyFill="1" applyBorder="1" applyAlignment="1" applyProtection="1">
      <alignment horizontal="center" vertical="center" wrapText="1"/>
      <protection hidden="1"/>
    </xf>
    <xf numFmtId="4" fontId="30" fillId="0" borderId="2" xfId="391" applyNumberFormat="1" applyFont="1" applyFill="1" applyBorder="1" applyAlignment="1" applyProtection="1">
      <alignment horizontal="right" vertical="center" wrapText="1"/>
      <protection hidden="1"/>
    </xf>
    <xf numFmtId="173" fontId="13" fillId="0" borderId="2" xfId="391" applyNumberFormat="1" applyFont="1" applyFill="1" applyBorder="1" applyAlignment="1" applyProtection="1">
      <alignment horizontal="center" vertical="center" wrapText="1"/>
      <protection hidden="1"/>
    </xf>
    <xf numFmtId="4" fontId="31" fillId="0" borderId="0" xfId="391" applyNumberFormat="1" applyFont="1" applyFill="1" applyBorder="1" applyAlignment="1" applyProtection="1">
      <alignment horizontal="center" vertical="center" wrapText="1"/>
      <protection locked="0"/>
    </xf>
    <xf numFmtId="0" fontId="8" fillId="0" borderId="0" xfId="391" applyFont="1" applyFill="1" applyBorder="1" applyAlignment="1" applyProtection="1">
      <alignment horizontal="center" vertical="center" wrapText="1"/>
      <protection hidden="1"/>
    </xf>
    <xf numFmtId="0" fontId="8" fillId="0" borderId="0" xfId="391" applyFont="1" applyFill="1" applyBorder="1" applyAlignment="1">
      <alignment horizontal="center" vertical="center" wrapText="1"/>
    </xf>
    <xf numFmtId="173" fontId="31" fillId="0" borderId="2" xfId="391" applyNumberFormat="1" applyFont="1" applyFill="1" applyBorder="1" applyAlignment="1" applyProtection="1">
      <alignment horizontal="center" vertical="center" wrapText="1"/>
      <protection hidden="1"/>
    </xf>
    <xf numFmtId="4" fontId="29" fillId="0" borderId="2" xfId="391" applyNumberFormat="1" applyFont="1" applyFill="1" applyBorder="1" applyAlignment="1" applyProtection="1">
      <alignment horizontal="right" vertical="center" wrapText="1"/>
      <protection hidden="1"/>
    </xf>
    <xf numFmtId="2" fontId="8" fillId="0" borderId="2" xfId="580" applyNumberFormat="1" applyFont="1" applyFill="1" applyBorder="1" applyAlignment="1" applyProtection="1">
      <alignment horizontal="center" vertical="center" wrapText="1"/>
      <protection hidden="1"/>
    </xf>
    <xf numFmtId="2" fontId="8" fillId="0" borderId="2" xfId="580" applyNumberFormat="1" applyFont="1" applyFill="1" applyBorder="1" applyAlignment="1" applyProtection="1">
      <alignment horizontal="center" vertical="center"/>
      <protection hidden="1"/>
    </xf>
    <xf numFmtId="2" fontId="11" fillId="0" borderId="6" xfId="580" applyNumberFormat="1" applyFont="1" applyFill="1" applyBorder="1" applyAlignment="1" applyProtection="1">
      <alignment horizontal="center" vertical="center" wrapText="1"/>
      <protection hidden="1"/>
    </xf>
    <xf numFmtId="1" fontId="8" fillId="0" borderId="2" xfId="580" applyNumberFormat="1" applyFont="1" applyFill="1" applyBorder="1" applyAlignment="1" applyProtection="1">
      <alignment horizontal="center" vertical="center"/>
      <protection hidden="1"/>
    </xf>
    <xf numFmtId="2" fontId="8" fillId="0" borderId="0" xfId="580" applyNumberFormat="1" applyFont="1" applyFill="1" applyBorder="1" applyAlignment="1" applyProtection="1">
      <alignment horizontal="center" vertical="center"/>
      <protection hidden="1"/>
    </xf>
    <xf numFmtId="2" fontId="8" fillId="0" borderId="0" xfId="0" applyNumberFormat="1" applyFont="1" applyFill="1" applyBorder="1" applyAlignment="1" applyProtection="1">
      <alignment horizontal="center" vertical="center"/>
      <protection hidden="1"/>
    </xf>
    <xf numFmtId="2" fontId="8" fillId="0" borderId="0" xfId="580" applyNumberFormat="1" applyFont="1" applyFill="1" applyBorder="1" applyAlignment="1" applyProtection="1">
      <alignment horizontal="center" vertical="center" wrapText="1"/>
      <protection hidden="1"/>
    </xf>
    <xf numFmtId="0" fontId="11" fillId="0" borderId="0" xfId="580" applyNumberFormat="1" applyFont="1" applyFill="1" applyBorder="1" applyAlignment="1" applyProtection="1">
      <alignment horizontal="center" vertical="center" wrapText="1"/>
      <protection hidden="1"/>
    </xf>
    <xf numFmtId="2" fontId="11" fillId="0" borderId="0" xfId="580" applyNumberFormat="1" applyFont="1" applyFill="1" applyBorder="1" applyAlignment="1" applyProtection="1">
      <alignment vertical="center" wrapText="1"/>
      <protection hidden="1"/>
    </xf>
    <xf numFmtId="2" fontId="11" fillId="0" borderId="0" xfId="580" applyNumberFormat="1" applyFont="1" applyFill="1" applyBorder="1" applyAlignment="1" applyProtection="1">
      <alignment horizontal="center" vertical="center" wrapText="1"/>
      <protection hidden="1"/>
    </xf>
    <xf numFmtId="1" fontId="11" fillId="0" borderId="0" xfId="580" applyNumberFormat="1" applyFont="1" applyFill="1" applyBorder="1" applyAlignment="1" applyProtection="1">
      <alignment horizontal="center" vertical="center" wrapText="1"/>
      <protection hidden="1"/>
    </xf>
    <xf numFmtId="2" fontId="11" fillId="0" borderId="0" xfId="580" applyNumberFormat="1" applyFont="1" applyFill="1" applyBorder="1" applyAlignment="1" applyProtection="1">
      <alignment horizontal="centerContinuous" vertical="center" wrapText="1"/>
      <protection hidden="1"/>
    </xf>
    <xf numFmtId="2" fontId="11" fillId="0" borderId="0" xfId="0" applyNumberFormat="1" applyFont="1" applyFill="1" applyBorder="1" applyAlignment="1" applyProtection="1">
      <alignment vertical="center" wrapText="1"/>
      <protection hidden="1"/>
    </xf>
    <xf numFmtId="3" fontId="8" fillId="0" borderId="0" xfId="0" applyNumberFormat="1" applyFont="1" applyFill="1" applyBorder="1" applyAlignment="1" applyProtection="1">
      <alignment horizontal="center" vertical="center"/>
      <protection hidden="1"/>
    </xf>
    <xf numFmtId="0" fontId="11" fillId="0" borderId="0" xfId="0" applyNumberFormat="1" applyFont="1" applyFill="1" applyBorder="1" applyAlignment="1" applyProtection="1">
      <alignment horizontal="center" vertical="center"/>
      <protection hidden="1"/>
    </xf>
    <xf numFmtId="2" fontId="11" fillId="0" borderId="0" xfId="0" applyNumberFormat="1" applyFont="1" applyFill="1" applyBorder="1" applyAlignment="1" applyProtection="1">
      <alignment horizontal="center" vertical="center"/>
      <protection hidden="1"/>
    </xf>
    <xf numFmtId="2" fontId="141" fillId="0" borderId="0" xfId="580" applyNumberFormat="1" applyFont="1" applyFill="1" applyBorder="1" applyAlignment="1" applyProtection="1">
      <alignment horizontal="center" vertical="center"/>
      <protection hidden="1"/>
    </xf>
    <xf numFmtId="2" fontId="136" fillId="0" borderId="0" xfId="580" applyNumberFormat="1" applyFont="1" applyFill="1" applyBorder="1" applyAlignment="1" applyProtection="1">
      <alignment horizontal="center" vertical="center"/>
      <protection hidden="1"/>
    </xf>
    <xf numFmtId="2" fontId="136" fillId="0" borderId="0" xfId="0" applyNumberFormat="1" applyFont="1" applyFill="1" applyBorder="1" applyAlignment="1" applyProtection="1">
      <alignment vertical="center" wrapText="1"/>
      <protection hidden="1"/>
    </xf>
    <xf numFmtId="2" fontId="136"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wrapText="1"/>
      <protection hidden="1"/>
    </xf>
    <xf numFmtId="2" fontId="136" fillId="0" borderId="0" xfId="0" applyNumberFormat="1" applyFont="1" applyFill="1" applyBorder="1" applyAlignment="1" applyProtection="1">
      <alignment horizontal="center" vertical="center"/>
      <protection hidden="1"/>
    </xf>
    <xf numFmtId="1" fontId="136" fillId="0" borderId="0" xfId="0" applyNumberFormat="1" applyFont="1" applyFill="1" applyBorder="1" applyAlignment="1" applyProtection="1">
      <alignment horizontal="center" vertical="center"/>
      <protection hidden="1"/>
    </xf>
    <xf numFmtId="2" fontId="141" fillId="0" borderId="0" xfId="0" applyNumberFormat="1" applyFont="1" applyFill="1" applyBorder="1" applyAlignment="1" applyProtection="1">
      <alignment vertical="center" wrapText="1"/>
      <protection hidden="1"/>
    </xf>
    <xf numFmtId="0" fontId="141"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hidden="1"/>
    </xf>
    <xf numFmtId="0" fontId="11" fillId="0" borderId="2" xfId="580" applyNumberFormat="1" applyFont="1" applyFill="1" applyBorder="1" applyAlignment="1" applyProtection="1">
      <alignment horizontal="center" vertical="center" wrapText="1"/>
      <protection hidden="1"/>
    </xf>
    <xf numFmtId="2" fontId="11" fillId="0" borderId="2" xfId="0" applyNumberFormat="1" applyFont="1" applyFill="1" applyBorder="1" applyAlignment="1" applyProtection="1">
      <alignment vertical="center" wrapText="1"/>
      <protection hidden="1"/>
    </xf>
    <xf numFmtId="2" fontId="11" fillId="0" borderId="2" xfId="0" applyNumberFormat="1" applyFont="1" applyFill="1" applyBorder="1" applyAlignment="1" applyProtection="1">
      <alignment horizontal="center" vertical="center" wrapText="1"/>
      <protection hidden="1"/>
    </xf>
    <xf numFmtId="1" fontId="11" fillId="0" borderId="2" xfId="580" applyNumberFormat="1" applyFont="1" applyFill="1" applyBorder="1" applyAlignment="1" applyProtection="1">
      <alignment horizontal="center" vertical="center" wrapText="1"/>
      <protection hidden="1"/>
    </xf>
    <xf numFmtId="2" fontId="11" fillId="0" borderId="2" xfId="580" applyNumberFormat="1" applyFont="1" applyFill="1" applyBorder="1" applyAlignment="1" applyProtection="1">
      <alignment horizontal="center" vertical="center" wrapText="1"/>
      <protection hidden="1"/>
    </xf>
    <xf numFmtId="3" fontId="8" fillId="0" borderId="2" xfId="0" applyNumberFormat="1" applyFont="1" applyFill="1" applyBorder="1" applyAlignment="1" applyProtection="1">
      <alignment horizontal="center" vertical="center"/>
      <protection hidden="1"/>
    </xf>
    <xf numFmtId="3" fontId="11" fillId="0" borderId="2" xfId="580" applyNumberFormat="1" applyFont="1" applyFill="1" applyBorder="1" applyAlignment="1" applyProtection="1">
      <alignment vertical="center" wrapText="1"/>
      <protection hidden="1"/>
    </xf>
    <xf numFmtId="3" fontId="11" fillId="0" borderId="2" xfId="0" applyNumberFormat="1" applyFont="1" applyFill="1" applyBorder="1" applyAlignment="1" applyProtection="1">
      <alignment horizontal="center" vertical="center"/>
      <protection hidden="1"/>
    </xf>
    <xf numFmtId="3" fontId="11" fillId="0" borderId="2" xfId="580" applyNumberFormat="1" applyFont="1" applyFill="1" applyBorder="1" applyAlignment="1" applyProtection="1">
      <alignment horizontal="center" vertical="center"/>
      <protection hidden="1"/>
    </xf>
    <xf numFmtId="3" fontId="8" fillId="0" borderId="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protection hidden="1"/>
    </xf>
    <xf numFmtId="1" fontId="11" fillId="0" borderId="2" xfId="0" applyNumberFormat="1" applyFont="1" applyFill="1" applyBorder="1" applyAlignment="1" applyProtection="1">
      <alignment horizontal="center" vertical="center"/>
      <protection hidden="1"/>
    </xf>
    <xf numFmtId="2" fontId="11" fillId="0" borderId="2" xfId="0" applyNumberFormat="1" applyFont="1" applyFill="1" applyBorder="1" applyAlignment="1" applyProtection="1">
      <alignment horizontal="center" vertical="center"/>
      <protection hidden="1"/>
    </xf>
    <xf numFmtId="2" fontId="141" fillId="0" borderId="0" xfId="0" applyNumberFormat="1" applyFont="1" applyFill="1" applyBorder="1" applyAlignment="1" applyProtection="1">
      <alignment horizontal="center" vertical="center"/>
      <protection hidden="1"/>
    </xf>
    <xf numFmtId="0" fontId="29" fillId="0" borderId="0" xfId="391" applyFont="1" applyFill="1" applyBorder="1" applyAlignment="1" applyProtection="1">
      <alignment vertical="center"/>
      <protection hidden="1"/>
    </xf>
    <xf numFmtId="0" fontId="30" fillId="0" borderId="0" xfId="391" applyFont="1" applyFill="1" applyBorder="1" applyAlignment="1" applyProtection="1">
      <alignment horizontal="center" vertical="center" wrapText="1"/>
      <protection hidden="1"/>
    </xf>
    <xf numFmtId="0" fontId="29" fillId="0" borderId="0" xfId="391" applyFont="1" applyFill="1" applyBorder="1" applyAlignment="1" applyProtection="1">
      <alignment horizontal="centerContinuous" vertical="center"/>
      <protection hidden="1"/>
    </xf>
    <xf numFmtId="0" fontId="29" fillId="0" borderId="0" xfId="391" applyFont="1" applyFill="1" applyBorder="1" applyAlignment="1" applyProtection="1">
      <alignment horizontal="centerContinuous" vertical="center" wrapText="1"/>
      <protection hidden="1"/>
    </xf>
    <xf numFmtId="0" fontId="29" fillId="0" borderId="0" xfId="391" applyFont="1" applyFill="1" applyBorder="1" applyAlignment="1" applyProtection="1">
      <alignment horizontal="center" vertical="center" wrapText="1"/>
      <protection hidden="1"/>
    </xf>
    <xf numFmtId="2" fontId="135" fillId="0" borderId="0" xfId="580" applyNumberFormat="1" applyFont="1" applyFill="1" applyBorder="1" applyAlignment="1" applyProtection="1">
      <alignment horizontal="center" vertical="center"/>
      <protection hidden="1"/>
    </xf>
    <xf numFmtId="0" fontId="29" fillId="0" borderId="2" xfId="391" applyFont="1" applyFill="1" applyBorder="1" applyAlignment="1" applyProtection="1">
      <alignment horizontal="center" vertical="center" wrapText="1"/>
      <protection hidden="1"/>
    </xf>
    <xf numFmtId="0" fontId="30" fillId="0" borderId="2" xfId="391" applyFont="1" applyFill="1" applyBorder="1" applyAlignment="1" applyProtection="1">
      <alignment horizontal="center" vertical="center" wrapText="1"/>
      <protection hidden="1"/>
    </xf>
    <xf numFmtId="0" fontId="29" fillId="0" borderId="0" xfId="391" applyFont="1" applyFill="1" applyBorder="1" applyAlignment="1" applyProtection="1">
      <alignment horizontal="center" vertical="center" wrapText="1"/>
      <protection locked="0"/>
    </xf>
    <xf numFmtId="0" fontId="33" fillId="0" borderId="0" xfId="391" applyFont="1" applyFill="1" applyBorder="1" applyAlignment="1" applyProtection="1">
      <alignment horizontal="center" vertical="center"/>
      <protection locked="0"/>
    </xf>
    <xf numFmtId="0" fontId="11" fillId="29" borderId="6" xfId="580" applyFont="1" applyFill="1" applyBorder="1" applyAlignment="1" applyProtection="1">
      <alignment horizontal="center" vertical="center" wrapText="1"/>
      <protection hidden="1"/>
    </xf>
    <xf numFmtId="0" fontId="30" fillId="0" borderId="2" xfId="0" applyFont="1" applyBorder="1" applyAlignment="1">
      <alignment horizontal="left" vertical="center" wrapText="1"/>
    </xf>
    <xf numFmtId="2" fontId="142" fillId="0" borderId="0" xfId="580" applyNumberFormat="1" applyFont="1" applyFill="1" applyBorder="1" applyAlignment="1" applyProtection="1">
      <alignment horizontal="center" vertical="center"/>
      <protection hidden="1"/>
    </xf>
    <xf numFmtId="0" fontId="124" fillId="0" borderId="0" xfId="0" applyFont="1" applyAlignment="1">
      <alignment horizontal="center" vertical="center"/>
    </xf>
    <xf numFmtId="0" fontId="31" fillId="0" borderId="0" xfId="391" applyFont="1" applyFill="1" applyBorder="1" applyAlignment="1" applyProtection="1">
      <alignment horizontal="center" vertical="center" wrapText="1"/>
      <protection locked="0"/>
    </xf>
    <xf numFmtId="0" fontId="13" fillId="0" borderId="0" xfId="391" applyFont="1" applyFill="1" applyBorder="1" applyAlignment="1" applyProtection="1">
      <alignment horizontal="justify" vertical="center" wrapText="1"/>
      <protection locked="0"/>
    </xf>
    <xf numFmtId="0" fontId="13" fillId="0" borderId="0" xfId="391" applyFont="1" applyFill="1" applyBorder="1" applyAlignment="1" applyProtection="1">
      <alignment horizontal="center" vertical="center" wrapText="1"/>
      <protection locked="0"/>
    </xf>
    <xf numFmtId="173" fontId="29" fillId="0" borderId="2" xfId="391" applyNumberFormat="1" applyFont="1" applyFill="1" applyBorder="1" applyAlignment="1" applyProtection="1">
      <alignment horizontal="left" vertical="center" wrapText="1"/>
      <protection hidden="1"/>
    </xf>
    <xf numFmtId="4" fontId="30" fillId="0" borderId="2" xfId="391" applyNumberFormat="1" applyFont="1" applyFill="1" applyBorder="1" applyAlignment="1" applyProtection="1">
      <alignment horizontal="right" vertical="center"/>
      <protection hidden="1"/>
    </xf>
    <xf numFmtId="4" fontId="31" fillId="0" borderId="2" xfId="391" applyNumberFormat="1" applyFont="1" applyFill="1" applyBorder="1" applyAlignment="1" applyProtection="1">
      <alignment horizontal="right" vertical="center" wrapText="1"/>
      <protection hidden="1"/>
    </xf>
    <xf numFmtId="4" fontId="31" fillId="0" borderId="2" xfId="391" applyNumberFormat="1" applyFont="1" applyFill="1" applyBorder="1" applyAlignment="1" applyProtection="1">
      <alignment horizontal="right" vertical="center"/>
      <protection hidden="1"/>
    </xf>
    <xf numFmtId="173" fontId="29" fillId="0" borderId="2" xfId="391" applyNumberFormat="1" applyFont="1" applyFill="1" applyBorder="1" applyAlignment="1" applyProtection="1">
      <alignment vertical="center" wrapText="1"/>
      <protection hidden="1"/>
    </xf>
    <xf numFmtId="0" fontId="30" fillId="0" borderId="2" xfId="391" applyFont="1" applyFill="1" applyBorder="1" applyAlignment="1" applyProtection="1">
      <alignment vertical="center" wrapText="1"/>
      <protection hidden="1"/>
    </xf>
    <xf numFmtId="0" fontId="30" fillId="0" borderId="0" xfId="391" applyFont="1" applyFill="1" applyBorder="1" applyAlignment="1" applyProtection="1">
      <alignment vertical="center" wrapText="1"/>
      <protection hidden="1"/>
    </xf>
    <xf numFmtId="0" fontId="31" fillId="0" borderId="2" xfId="391" applyFont="1" applyFill="1" applyBorder="1" applyAlignment="1" applyProtection="1">
      <alignment vertical="center" wrapText="1"/>
      <protection hidden="1"/>
    </xf>
    <xf numFmtId="0" fontId="29" fillId="0" borderId="2" xfId="391" applyFont="1" applyFill="1" applyBorder="1" applyAlignment="1" applyProtection="1">
      <alignment vertical="center" wrapText="1"/>
      <protection hidden="1"/>
    </xf>
    <xf numFmtId="0" fontId="29" fillId="0" borderId="2" xfId="391" applyFont="1" applyFill="1" applyBorder="1" applyAlignment="1" applyProtection="1">
      <alignment horizontal="justify" vertical="center" wrapText="1"/>
      <protection locked="0"/>
    </xf>
    <xf numFmtId="0" fontId="145" fillId="0" borderId="0" xfId="391" applyFont="1" applyFill="1" applyBorder="1" applyAlignment="1">
      <alignment vertical="center"/>
    </xf>
    <xf numFmtId="0" fontId="145" fillId="0" borderId="0" xfId="391" applyFont="1" applyFill="1" applyBorder="1" applyAlignment="1">
      <alignment horizontal="justify" vertical="center" wrapText="1"/>
    </xf>
    <xf numFmtId="0" fontId="145" fillId="0" borderId="0" xfId="391" applyFont="1" applyFill="1" applyBorder="1" applyAlignment="1">
      <alignment horizontal="center" vertical="center" wrapText="1"/>
    </xf>
    <xf numFmtId="0" fontId="145" fillId="0" borderId="0" xfId="391" applyFont="1" applyFill="1" applyBorder="1" applyAlignment="1">
      <alignment horizontal="centerContinuous" vertical="center"/>
    </xf>
    <xf numFmtId="0" fontId="145" fillId="0" borderId="0" xfId="391" applyFont="1" applyFill="1" applyBorder="1" applyAlignment="1">
      <alignment horizontal="centerContinuous" vertical="center" wrapText="1"/>
    </xf>
    <xf numFmtId="0" fontId="145" fillId="0" borderId="2" xfId="391" applyFont="1" applyFill="1" applyBorder="1" applyAlignment="1" applyProtection="1">
      <alignment horizontal="center" vertical="center" wrapText="1"/>
      <protection hidden="1"/>
    </xf>
    <xf numFmtId="4" fontId="145" fillId="0" borderId="2" xfId="391" applyNumberFormat="1" applyFont="1" applyFill="1" applyBorder="1" applyAlignment="1" applyProtection="1">
      <alignment horizontal="right" vertical="center" wrapText="1"/>
      <protection hidden="1"/>
    </xf>
    <xf numFmtId="0" fontId="145" fillId="0" borderId="2" xfId="391" applyFont="1" applyFill="1" applyBorder="1" applyAlignment="1" applyProtection="1">
      <alignment horizontal="left" vertical="center" wrapText="1"/>
      <protection hidden="1"/>
    </xf>
    <xf numFmtId="0" fontId="145" fillId="0" borderId="0" xfId="391" applyFont="1" applyFill="1" applyBorder="1" applyAlignment="1" applyProtection="1">
      <alignment horizontal="left" vertical="center" wrapText="1"/>
      <protection hidden="1"/>
    </xf>
    <xf numFmtId="0" fontId="145" fillId="0" borderId="0" xfId="391" applyFont="1" applyFill="1" applyBorder="1" applyAlignment="1" applyProtection="1">
      <alignment horizontal="center" vertical="center" wrapText="1"/>
      <protection hidden="1"/>
    </xf>
    <xf numFmtId="4" fontId="145" fillId="0" borderId="0" xfId="391" applyNumberFormat="1" applyFont="1" applyFill="1" applyBorder="1" applyAlignment="1" applyProtection="1">
      <alignment horizontal="right" vertical="center" wrapText="1"/>
      <protection hidden="1"/>
    </xf>
    <xf numFmtId="0" fontId="147" fillId="0" borderId="2" xfId="391" applyFont="1" applyFill="1" applyBorder="1" applyAlignment="1">
      <alignment horizontal="centerContinuous" vertical="center" wrapText="1"/>
    </xf>
    <xf numFmtId="0" fontId="147" fillId="0" borderId="0" xfId="391" applyFont="1" applyFill="1" applyBorder="1" applyAlignment="1">
      <alignment horizontal="justify" vertical="center" wrapText="1"/>
    </xf>
    <xf numFmtId="0" fontId="147" fillId="0" borderId="2" xfId="391" applyFont="1" applyFill="1" applyBorder="1" applyAlignment="1" applyProtection="1">
      <alignment horizontal="center" vertical="center" wrapText="1"/>
      <protection hidden="1"/>
    </xf>
    <xf numFmtId="173" fontId="148" fillId="0" borderId="2" xfId="391" applyNumberFormat="1" applyFont="1" applyFill="1" applyBorder="1" applyAlignment="1">
      <alignment horizontal="center" vertical="center" wrapText="1"/>
    </xf>
    <xf numFmtId="0" fontId="148" fillId="0" borderId="0" xfId="391" applyFont="1" applyFill="1" applyBorder="1" applyAlignment="1">
      <alignment horizontal="justify" vertical="center" wrapText="1"/>
    </xf>
    <xf numFmtId="173" fontId="147" fillId="0" borderId="2" xfId="391" applyNumberFormat="1" applyFont="1" applyFill="1" applyBorder="1" applyAlignment="1" applyProtection="1">
      <alignment horizontal="left" vertical="center" wrapText="1"/>
      <protection hidden="1"/>
    </xf>
    <xf numFmtId="173" fontId="147" fillId="0" borderId="2" xfId="391" applyNumberFormat="1" applyFont="1" applyFill="1" applyBorder="1" applyAlignment="1">
      <alignment horizontal="center" vertical="center" wrapText="1"/>
    </xf>
    <xf numFmtId="173" fontId="147" fillId="0" borderId="2" xfId="391" applyNumberFormat="1" applyFont="1" applyFill="1" applyBorder="1" applyAlignment="1">
      <alignment horizontal="left" vertical="center" wrapText="1"/>
    </xf>
    <xf numFmtId="4" fontId="147" fillId="0" borderId="2" xfId="391" applyNumberFormat="1" applyFont="1" applyFill="1" applyBorder="1" applyAlignment="1" applyProtection="1">
      <alignment horizontal="right" vertical="center" wrapText="1"/>
      <protection hidden="1"/>
    </xf>
    <xf numFmtId="0" fontId="147" fillId="0" borderId="2" xfId="391" applyFont="1" applyFill="1" applyBorder="1" applyAlignment="1" applyProtection="1">
      <alignment horizontal="left" vertical="center" wrapText="1"/>
      <protection hidden="1"/>
    </xf>
    <xf numFmtId="0" fontId="146" fillId="0" borderId="2" xfId="391" applyFont="1" applyFill="1" applyBorder="1" applyAlignment="1" applyProtection="1">
      <alignment horizontal="left" vertical="center" wrapText="1"/>
      <protection hidden="1"/>
    </xf>
    <xf numFmtId="0" fontId="146" fillId="0" borderId="2" xfId="391" applyFont="1" applyFill="1" applyBorder="1" applyAlignment="1" applyProtection="1">
      <alignment horizontal="center" vertical="center" wrapText="1"/>
      <protection hidden="1"/>
    </xf>
    <xf numFmtId="4" fontId="146" fillId="0" borderId="2" xfId="391" applyNumberFormat="1" applyFont="1" applyFill="1" applyBorder="1" applyAlignment="1" applyProtection="1">
      <alignment horizontal="right" vertical="center" wrapText="1"/>
      <protection hidden="1"/>
    </xf>
    <xf numFmtId="0" fontId="146" fillId="0" borderId="0" xfId="391" applyFont="1" applyFill="1" applyBorder="1" applyAlignment="1">
      <alignment horizontal="justify" vertical="center" wrapText="1"/>
    </xf>
    <xf numFmtId="0" fontId="145" fillId="0" borderId="0" xfId="391" applyFont="1" applyFill="1" applyBorder="1" applyAlignment="1" applyProtection="1">
      <alignment horizontal="left" vertical="center"/>
      <protection hidden="1"/>
    </xf>
    <xf numFmtId="0" fontId="30" fillId="0" borderId="0" xfId="466" applyFont="1" applyAlignment="1">
      <alignment vertical="top"/>
    </xf>
    <xf numFmtId="0" fontId="30" fillId="0" borderId="0" xfId="466" applyFont="1"/>
    <xf numFmtId="0" fontId="29" fillId="0" borderId="0" xfId="466" applyFont="1" applyAlignment="1">
      <alignment vertical="top"/>
    </xf>
    <xf numFmtId="0" fontId="30" fillId="0" borderId="2" xfId="466" applyFont="1" applyBorder="1" applyAlignment="1">
      <alignment horizontal="center" vertical="center" wrapText="1"/>
    </xf>
    <xf numFmtId="0" fontId="30" fillId="0" borderId="2" xfId="466" applyFont="1" applyBorder="1" applyAlignment="1">
      <alignment horizontal="center" vertical="center"/>
    </xf>
    <xf numFmtId="0" fontId="30" fillId="0" borderId="2" xfId="466" applyFont="1" applyBorder="1" applyAlignment="1">
      <alignment horizontal="left" vertical="center"/>
    </xf>
    <xf numFmtId="0" fontId="30" fillId="0" borderId="2" xfId="466" applyFont="1" applyBorder="1" applyAlignment="1">
      <alignment horizontal="left" vertical="center" indent="1"/>
    </xf>
    <xf numFmtId="0" fontId="30" fillId="0" borderId="2" xfId="466" applyFont="1" applyBorder="1" applyAlignment="1">
      <alignment horizontal="left" vertical="top" indent="1"/>
    </xf>
    <xf numFmtId="4" fontId="30" fillId="0" borderId="2" xfId="391" applyNumberFormat="1" applyFont="1" applyFill="1" applyBorder="1" applyAlignment="1" applyProtection="1">
      <alignment horizontal="right" vertical="center" wrapText="1"/>
      <protection locked="0"/>
    </xf>
    <xf numFmtId="4" fontId="31" fillId="0" borderId="2" xfId="391" applyNumberFormat="1" applyFont="1" applyFill="1" applyBorder="1" applyAlignment="1" applyProtection="1">
      <alignment horizontal="right" vertical="center" wrapText="1"/>
      <protection locked="0"/>
    </xf>
    <xf numFmtId="4" fontId="30" fillId="0" borderId="2" xfId="391" applyNumberFormat="1" applyFont="1" applyFill="1" applyBorder="1" applyAlignment="1" applyProtection="1">
      <alignment horizontal="right" vertical="center"/>
      <protection locked="0"/>
    </xf>
    <xf numFmtId="4" fontId="31" fillId="0" borderId="2" xfId="391" applyNumberFormat="1" applyFont="1" applyFill="1" applyBorder="1" applyAlignment="1" applyProtection="1">
      <alignment horizontal="right" vertical="center"/>
      <protection locked="0"/>
    </xf>
    <xf numFmtId="173" fontId="30" fillId="0" borderId="2" xfId="391" applyNumberFormat="1" applyFont="1" applyFill="1" applyBorder="1" applyAlignment="1" applyProtection="1">
      <alignment horizontal="left" vertical="center" wrapText="1"/>
      <protection hidden="1"/>
    </xf>
    <xf numFmtId="0" fontId="35" fillId="0" borderId="0" xfId="391" applyFont="1" applyFill="1" applyBorder="1" applyAlignment="1">
      <alignment horizontal="justify" vertical="center" wrapText="1"/>
    </xf>
    <xf numFmtId="0" fontId="35" fillId="0" borderId="0" xfId="391" applyFont="1" applyFill="1" applyBorder="1" applyAlignment="1" applyProtection="1">
      <alignment horizontal="justify" vertical="center" wrapText="1"/>
      <protection hidden="1"/>
    </xf>
    <xf numFmtId="0" fontId="9" fillId="0" borderId="29" xfId="391" applyFont="1" applyFill="1" applyBorder="1" applyAlignment="1" applyProtection="1">
      <alignment vertical="center"/>
      <protection hidden="1"/>
    </xf>
    <xf numFmtId="0" fontId="36" fillId="0" borderId="29" xfId="391" applyFont="1" applyFill="1" applyBorder="1" applyAlignment="1" applyProtection="1">
      <alignment horizontal="center" vertical="center"/>
      <protection hidden="1"/>
    </xf>
    <xf numFmtId="0" fontId="36" fillId="0" borderId="29" xfId="391" applyFont="1" applyFill="1" applyBorder="1" applyAlignment="1" applyProtection="1">
      <alignment vertical="center"/>
      <protection hidden="1"/>
    </xf>
    <xf numFmtId="0" fontId="17" fillId="0" borderId="29" xfId="391" applyFont="1" applyFill="1" applyBorder="1" applyAlignment="1" applyProtection="1">
      <alignment vertical="center"/>
      <protection hidden="1"/>
    </xf>
    <xf numFmtId="0" fontId="80" fillId="0" borderId="0" xfId="466" applyFont="1" applyAlignment="1" applyProtection="1">
      <alignment vertical="top"/>
      <protection locked="0"/>
    </xf>
    <xf numFmtId="0" fontId="150" fillId="0" borderId="0" xfId="391" applyNumberFormat="1" applyFont="1" applyFill="1" applyBorder="1" applyAlignment="1" applyProtection="1">
      <alignment horizontal="center" vertical="center" wrapText="1"/>
      <protection locked="0"/>
    </xf>
    <xf numFmtId="173" fontId="33" fillId="0" borderId="28" xfId="391" applyNumberFormat="1" applyFont="1" applyFill="1" applyBorder="1" applyAlignment="1" applyProtection="1">
      <alignment horizontal="center" vertical="center" wrapText="1"/>
      <protection hidden="1"/>
    </xf>
    <xf numFmtId="39" fontId="33" fillId="0" borderId="28" xfId="391" applyNumberFormat="1" applyFont="1" applyFill="1" applyBorder="1" applyAlignment="1" applyProtection="1">
      <alignment horizontal="center" vertical="center" wrapText="1"/>
      <protection hidden="1"/>
    </xf>
    <xf numFmtId="39" fontId="29" fillId="0" borderId="28" xfId="391" applyNumberFormat="1" applyFont="1" applyFill="1" applyBorder="1" applyAlignment="1" applyProtection="1">
      <alignment horizontal="center" vertical="center" wrapText="1"/>
      <protection hidden="1"/>
    </xf>
    <xf numFmtId="173" fontId="33" fillId="0" borderId="6" xfId="391" applyNumberFormat="1" applyFont="1" applyFill="1" applyBorder="1" applyAlignment="1" applyProtection="1">
      <alignment horizontal="center" vertical="center" wrapText="1"/>
      <protection hidden="1"/>
    </xf>
    <xf numFmtId="0" fontId="35" fillId="34" borderId="6" xfId="391" applyFont="1" applyFill="1" applyBorder="1" applyAlignment="1" applyProtection="1">
      <alignment horizontal="left" vertical="center" wrapText="1"/>
      <protection hidden="1"/>
    </xf>
    <xf numFmtId="0" fontId="35" fillId="34" borderId="6" xfId="391" applyFont="1" applyFill="1" applyBorder="1" applyAlignment="1" applyProtection="1">
      <alignment horizontal="center" vertical="center" wrapText="1"/>
      <protection hidden="1"/>
    </xf>
    <xf numFmtId="4" fontId="35" fillId="34" borderId="6" xfId="391" applyNumberFormat="1" applyFont="1" applyFill="1" applyBorder="1" applyAlignment="1" applyProtection="1">
      <alignment horizontal="right" vertical="center" wrapText="1"/>
      <protection hidden="1"/>
    </xf>
    <xf numFmtId="4" fontId="31" fillId="34" borderId="6" xfId="391" applyNumberFormat="1" applyFont="1" applyFill="1" applyBorder="1" applyAlignment="1" applyProtection="1">
      <alignment horizontal="right" vertical="center" wrapText="1"/>
      <protection hidden="1"/>
    </xf>
    <xf numFmtId="4" fontId="9" fillId="34" borderId="6" xfId="391" applyNumberFormat="1" applyFont="1" applyFill="1" applyBorder="1" applyAlignment="1" applyProtection="1">
      <alignment horizontal="right" vertical="center" wrapText="1"/>
      <protection hidden="1"/>
    </xf>
    <xf numFmtId="4" fontId="30" fillId="34" borderId="6" xfId="391" applyNumberFormat="1" applyFont="1" applyFill="1" applyBorder="1" applyAlignment="1" applyProtection="1">
      <alignment horizontal="right" vertical="center" wrapText="1"/>
      <protection hidden="1"/>
    </xf>
    <xf numFmtId="0" fontId="30" fillId="0" borderId="2" xfId="466" applyFont="1" applyBorder="1" applyAlignment="1">
      <alignment horizontal="left" wrapText="1"/>
    </xf>
    <xf numFmtId="0" fontId="30" fillId="0" borderId="2" xfId="466" applyFont="1" applyBorder="1" applyAlignment="1">
      <alignment horizontal="left"/>
    </xf>
    <xf numFmtId="0" fontId="30" fillId="0" borderId="2" xfId="466" applyFont="1" applyBorder="1" applyAlignment="1">
      <alignment horizontal="left" vertical="top" wrapText="1"/>
    </xf>
    <xf numFmtId="0" fontId="30" fillId="0" borderId="2" xfId="466" applyFont="1" applyBorder="1" applyAlignment="1">
      <alignment horizontal="left" vertical="center" wrapText="1"/>
    </xf>
    <xf numFmtId="0" fontId="30" fillId="0" borderId="0" xfId="466" applyFont="1" applyAlignment="1">
      <alignment horizontal="center" vertical="center"/>
    </xf>
    <xf numFmtId="0" fontId="30" fillId="0" borderId="0" xfId="466" applyFont="1" applyAlignment="1">
      <alignment horizontal="center"/>
    </xf>
    <xf numFmtId="0" fontId="30" fillId="0" borderId="2" xfId="466" applyNumberFormat="1" applyFont="1" applyBorder="1" applyAlignment="1">
      <alignment horizontal="center" vertical="center"/>
    </xf>
    <xf numFmtId="0" fontId="30" fillId="0" borderId="2" xfId="466" applyFont="1" applyBorder="1" applyAlignment="1">
      <alignment horizontal="left" vertical="top"/>
    </xf>
    <xf numFmtId="0" fontId="30" fillId="0" borderId="2" xfId="466" applyFont="1" applyFill="1" applyBorder="1" applyAlignment="1">
      <alignment horizontal="left" vertical="center"/>
    </xf>
    <xf numFmtId="0" fontId="30" fillId="0" borderId="2" xfId="466" applyFont="1" applyFill="1" applyBorder="1" applyAlignment="1">
      <alignment horizontal="center" vertical="center"/>
    </xf>
    <xf numFmtId="0" fontId="30" fillId="0" borderId="2" xfId="466" applyFont="1" applyFill="1" applyBorder="1" applyAlignment="1">
      <alignment horizontal="left" vertical="top"/>
    </xf>
    <xf numFmtId="0" fontId="30" fillId="0" borderId="2" xfId="466" applyFont="1" applyFill="1" applyBorder="1" applyAlignment="1">
      <alignment horizontal="left" vertical="top" indent="1"/>
    </xf>
    <xf numFmtId="0" fontId="30" fillId="0" borderId="0" xfId="466" applyFont="1" applyFill="1"/>
    <xf numFmtId="0" fontId="30" fillId="0" borderId="2" xfId="466" applyFont="1" applyFill="1" applyBorder="1" applyAlignment="1">
      <alignment horizontal="left" indent="1"/>
    </xf>
    <xf numFmtId="0" fontId="30" fillId="0" borderId="2" xfId="466" applyFont="1" applyFill="1" applyBorder="1" applyAlignment="1">
      <alignment horizontal="left"/>
    </xf>
    <xf numFmtId="0" fontId="30" fillId="0" borderId="2" xfId="466" applyFont="1" applyFill="1" applyBorder="1" applyAlignment="1">
      <alignment horizontal="center"/>
    </xf>
    <xf numFmtId="0" fontId="30" fillId="0" borderId="2" xfId="466" applyFont="1" applyBorder="1" applyAlignment="1">
      <alignment horizontal="left" indent="1"/>
    </xf>
    <xf numFmtId="0" fontId="30" fillId="0" borderId="2" xfId="466" applyFont="1" applyBorder="1" applyAlignment="1">
      <alignment horizontal="center"/>
    </xf>
    <xf numFmtId="173" fontId="13" fillId="0" borderId="2" xfId="466" applyNumberFormat="1" applyFont="1" applyBorder="1" applyAlignment="1">
      <alignment horizontal="center" vertical="center"/>
    </xf>
    <xf numFmtId="173" fontId="13" fillId="0" borderId="2" xfId="466" applyNumberFormat="1" applyFont="1" applyBorder="1" applyAlignment="1">
      <alignment horizontal="left" vertical="center"/>
    </xf>
    <xf numFmtId="173" fontId="13" fillId="0" borderId="0" xfId="466" applyNumberFormat="1" applyFont="1" applyAlignment="1">
      <alignment horizontal="center"/>
    </xf>
    <xf numFmtId="0" fontId="31" fillId="0" borderId="2" xfId="466" applyFont="1" applyBorder="1" applyAlignment="1">
      <alignment horizontal="left" vertical="top"/>
    </xf>
    <xf numFmtId="0" fontId="31" fillId="0" borderId="2" xfId="466" applyFont="1" applyBorder="1" applyAlignment="1">
      <alignment horizontal="left" vertical="center"/>
    </xf>
    <xf numFmtId="0" fontId="31" fillId="0" borderId="2" xfId="466" applyFont="1" applyBorder="1" applyAlignment="1">
      <alignment horizontal="center" vertical="top"/>
    </xf>
    <xf numFmtId="0" fontId="31" fillId="0" borderId="2" xfId="466" applyFont="1" applyBorder="1" applyAlignment="1">
      <alignment horizontal="left" vertical="top" indent="1"/>
    </xf>
    <xf numFmtId="0" fontId="31" fillId="0" borderId="0" xfId="466" applyFont="1"/>
    <xf numFmtId="0" fontId="31" fillId="0" borderId="2" xfId="466" applyFont="1" applyBorder="1" applyAlignment="1">
      <alignment horizontal="left" vertical="top" wrapText="1"/>
    </xf>
    <xf numFmtId="0" fontId="31" fillId="0" borderId="2" xfId="466" applyFont="1" applyBorder="1" applyAlignment="1">
      <alignment horizontal="center" vertical="center"/>
    </xf>
    <xf numFmtId="0" fontId="31" fillId="0" borderId="2" xfId="466" applyFont="1" applyBorder="1" applyAlignment="1">
      <alignment horizontal="left"/>
    </xf>
    <xf numFmtId="0" fontId="30" fillId="0" borderId="2" xfId="466" applyNumberFormat="1" applyFont="1" applyBorder="1" applyAlignment="1">
      <alignment horizontal="left" vertical="center"/>
    </xf>
    <xf numFmtId="49" fontId="31" fillId="0" borderId="2" xfId="579" applyNumberFormat="1" applyFont="1" applyFill="1" applyBorder="1" applyAlignment="1" applyProtection="1">
      <alignment horizontal="center" vertical="center"/>
      <protection hidden="1"/>
    </xf>
    <xf numFmtId="173" fontId="13" fillId="0" borderId="2" xfId="466" applyNumberFormat="1" applyFont="1" applyBorder="1" applyAlignment="1">
      <alignment horizontal="justify" vertical="center"/>
    </xf>
    <xf numFmtId="0" fontId="13" fillId="0" borderId="0" xfId="466" applyFont="1"/>
    <xf numFmtId="0" fontId="29" fillId="0" borderId="2" xfId="466" applyFont="1" applyBorder="1" applyAlignment="1">
      <alignment horizontal="center" vertical="center" wrapText="1"/>
    </xf>
    <xf numFmtId="37" fontId="13" fillId="0" borderId="2" xfId="466" applyNumberFormat="1" applyFont="1" applyBorder="1" applyAlignment="1">
      <alignment horizontal="center" vertical="center"/>
    </xf>
    <xf numFmtId="0" fontId="30" fillId="0" borderId="0" xfId="466" applyFont="1" applyAlignment="1">
      <alignment horizontal="left" vertical="top"/>
    </xf>
    <xf numFmtId="0" fontId="30" fillId="0" borderId="0" xfId="466" applyFont="1" applyAlignment="1">
      <alignment vertical="center"/>
    </xf>
    <xf numFmtId="37" fontId="31" fillId="0" borderId="2" xfId="466" applyNumberFormat="1" applyFont="1" applyBorder="1" applyAlignment="1">
      <alignment horizontal="left" vertical="center"/>
    </xf>
    <xf numFmtId="37" fontId="31" fillId="0" borderId="2" xfId="466" applyNumberFormat="1" applyFont="1" applyBorder="1" applyAlignment="1">
      <alignment horizontal="center" vertical="center"/>
    </xf>
    <xf numFmtId="37" fontId="31" fillId="0" borderId="0" xfId="466" applyNumberFormat="1" applyFont="1" applyAlignment="1">
      <alignment vertical="center"/>
    </xf>
    <xf numFmtId="0" fontId="31" fillId="0" borderId="0" xfId="466" applyFont="1" applyAlignment="1">
      <alignment vertical="center"/>
    </xf>
    <xf numFmtId="0" fontId="31" fillId="0" borderId="2" xfId="466" applyFont="1" applyBorder="1" applyAlignment="1">
      <alignment horizontal="left" vertical="center" wrapText="1"/>
    </xf>
    <xf numFmtId="49" fontId="31" fillId="0" borderId="2" xfId="391" applyNumberFormat="1" applyFont="1" applyFill="1" applyBorder="1" applyAlignment="1" applyProtection="1">
      <alignment horizontal="center" vertical="center" wrapText="1"/>
      <protection hidden="1"/>
    </xf>
    <xf numFmtId="49" fontId="30" fillId="0" borderId="2" xfId="391" applyNumberFormat="1" applyFont="1" applyFill="1" applyBorder="1" applyAlignment="1" applyProtection="1">
      <alignment horizontal="center" vertical="center" wrapText="1"/>
      <protection hidden="1"/>
    </xf>
    <xf numFmtId="49" fontId="31" fillId="0" borderId="2" xfId="579" applyNumberFormat="1" applyFont="1" applyFill="1" applyBorder="1" applyAlignment="1" applyProtection="1">
      <alignment horizontal="center" vertical="center" wrapText="1"/>
      <protection hidden="1"/>
    </xf>
    <xf numFmtId="49" fontId="31" fillId="0" borderId="2" xfId="579" applyNumberFormat="1" applyFont="1" applyFill="1" applyBorder="1" applyAlignment="1" applyProtection="1">
      <alignment horizontal="center" vertical="center" wrapText="1"/>
      <protection locked="0"/>
    </xf>
    <xf numFmtId="49" fontId="31" fillId="0" borderId="2" xfId="579" applyNumberFormat="1" applyFont="1" applyFill="1" applyBorder="1" applyAlignment="1" applyProtection="1">
      <alignment horizontal="center" vertical="center"/>
      <protection locked="0"/>
    </xf>
    <xf numFmtId="173" fontId="31" fillId="0" borderId="2" xfId="391" applyNumberFormat="1" applyFont="1" applyFill="1" applyBorder="1" applyAlignment="1" applyProtection="1">
      <alignment horizontal="left" vertical="center" wrapText="1"/>
      <protection hidden="1"/>
    </xf>
    <xf numFmtId="0" fontId="31" fillId="0" borderId="2" xfId="391" applyFont="1" applyFill="1" applyBorder="1" applyProtection="1">
      <protection locked="0"/>
    </xf>
    <xf numFmtId="4" fontId="145" fillId="34" borderId="2" xfId="391" applyNumberFormat="1" applyFont="1" applyFill="1" applyBorder="1" applyAlignment="1" applyProtection="1">
      <alignment horizontal="right" vertical="center" wrapText="1"/>
      <protection hidden="1"/>
    </xf>
    <xf numFmtId="4" fontId="147" fillId="34" borderId="2" xfId="391" applyNumberFormat="1" applyFont="1" applyFill="1" applyBorder="1" applyAlignment="1" applyProtection="1">
      <alignment horizontal="right" vertical="center" wrapText="1"/>
      <protection hidden="1"/>
    </xf>
    <xf numFmtId="0" fontId="0" fillId="0" borderId="0" xfId="0" applyFill="1" applyAlignment="1" applyProtection="1">
      <alignment horizontal="center" vertical="center"/>
      <protection hidden="1"/>
    </xf>
    <xf numFmtId="0" fontId="11" fillId="0" borderId="22" xfId="580" applyFont="1" applyFill="1" applyBorder="1" applyAlignment="1" applyProtection="1">
      <alignment horizontal="centerContinuous" vertical="center" wrapText="1"/>
      <protection hidden="1"/>
    </xf>
    <xf numFmtId="0" fontId="11" fillId="29" borderId="6" xfId="580" applyFont="1" applyFill="1" applyBorder="1" applyProtection="1">
      <protection hidden="1"/>
    </xf>
    <xf numFmtId="0" fontId="11" fillId="29" borderId="6" xfId="580" applyFont="1" applyFill="1" applyBorder="1" applyAlignment="1" applyProtection="1">
      <alignment horizontal="center" vertical="center"/>
      <protection hidden="1"/>
    </xf>
    <xf numFmtId="0" fontId="8" fillId="29" borderId="6" xfId="580" applyFont="1" applyFill="1" applyBorder="1" applyAlignment="1" applyProtection="1">
      <alignment horizontal="center"/>
      <protection hidden="1"/>
    </xf>
    <xf numFmtId="43" fontId="11" fillId="29" borderId="6" xfId="187" applyFont="1" applyFill="1" applyBorder="1" applyAlignment="1" applyProtection="1">
      <alignment vertical="center" wrapText="1"/>
      <protection hidden="1"/>
    </xf>
    <xf numFmtId="0" fontId="12" fillId="29" borderId="6" xfId="580" applyFont="1" applyFill="1" applyBorder="1" applyAlignment="1" applyProtection="1">
      <alignment vertical="center"/>
      <protection hidden="1"/>
    </xf>
    <xf numFmtId="0" fontId="12" fillId="29" borderId="6" xfId="580" applyFont="1" applyFill="1" applyBorder="1" applyAlignment="1" applyProtection="1">
      <alignment horizontal="center" vertical="center"/>
      <protection hidden="1"/>
    </xf>
    <xf numFmtId="43" fontId="12" fillId="29" borderId="6" xfId="187" applyFont="1" applyFill="1" applyBorder="1" applyAlignment="1" applyProtection="1">
      <alignment vertical="center" wrapText="1"/>
      <protection hidden="1"/>
    </xf>
    <xf numFmtId="0" fontId="11" fillId="28" borderId="6" xfId="580" applyFont="1" applyFill="1" applyBorder="1" applyAlignment="1" applyProtection="1">
      <alignment horizontal="center" vertical="center" wrapText="1"/>
      <protection hidden="1"/>
    </xf>
    <xf numFmtId="0" fontId="8" fillId="0" borderId="6" xfId="580" applyFont="1" applyFill="1" applyBorder="1" applyProtection="1">
      <protection hidden="1"/>
    </xf>
    <xf numFmtId="0" fontId="8" fillId="0" borderId="6" xfId="580" applyFont="1" applyFill="1" applyBorder="1" applyAlignment="1" applyProtection="1">
      <alignment horizontal="center" vertical="center"/>
      <protection hidden="1"/>
    </xf>
    <xf numFmtId="0" fontId="8" fillId="0" borderId="6" xfId="580" applyFont="1" applyFill="1" applyBorder="1" applyAlignment="1" applyProtection="1">
      <alignment horizontal="center"/>
      <protection hidden="1"/>
    </xf>
    <xf numFmtId="43" fontId="8" fillId="29" borderId="6" xfId="187" applyFont="1" applyFill="1" applyBorder="1" applyAlignment="1" applyProtection="1">
      <alignment vertical="center" wrapText="1"/>
      <protection hidden="1"/>
    </xf>
    <xf numFmtId="0" fontId="12" fillId="29" borderId="6" xfId="580" applyFont="1" applyFill="1" applyBorder="1" applyProtection="1">
      <protection hidden="1"/>
    </xf>
    <xf numFmtId="2" fontId="12" fillId="29" borderId="6" xfId="187" applyNumberFormat="1" applyFont="1" applyFill="1" applyBorder="1" applyAlignment="1" applyProtection="1">
      <alignment vertical="center" wrapText="1"/>
      <protection hidden="1"/>
    </xf>
    <xf numFmtId="0" fontId="12" fillId="0" borderId="6" xfId="580" applyFont="1" applyFill="1" applyBorder="1" applyProtection="1">
      <protection hidden="1"/>
    </xf>
    <xf numFmtId="0" fontId="8" fillId="34" borderId="6" xfId="580" applyFont="1" applyFill="1" applyBorder="1" applyAlignment="1" applyProtection="1">
      <alignment horizontal="center"/>
      <protection hidden="1"/>
    </xf>
    <xf numFmtId="0" fontId="11" fillId="29" borderId="27" xfId="580" applyFont="1" applyFill="1" applyBorder="1" applyAlignment="1" applyProtection="1">
      <alignment horizontal="center" vertical="center" wrapText="1"/>
      <protection hidden="1"/>
    </xf>
    <xf numFmtId="0" fontId="12" fillId="29" borderId="27" xfId="580" applyFont="1" applyFill="1" applyBorder="1" applyProtection="1">
      <protection hidden="1"/>
    </xf>
    <xf numFmtId="0" fontId="12" fillId="29" borderId="27" xfId="580" applyFont="1" applyFill="1" applyBorder="1" applyAlignment="1" applyProtection="1">
      <alignment horizontal="center" vertical="center"/>
      <protection hidden="1"/>
    </xf>
    <xf numFmtId="0" fontId="8" fillId="29" borderId="27" xfId="580" applyFont="1" applyFill="1" applyBorder="1" applyAlignment="1" applyProtection="1">
      <alignment horizontal="center"/>
      <protection hidden="1"/>
    </xf>
    <xf numFmtId="2" fontId="12" fillId="29" borderId="27" xfId="187" applyNumberFormat="1" applyFont="1" applyFill="1" applyBorder="1" applyAlignment="1" applyProtection="1">
      <alignment vertical="center" wrapText="1"/>
      <protection hidden="1"/>
    </xf>
    <xf numFmtId="2" fontId="11" fillId="0" borderId="2" xfId="580" applyNumberFormat="1" applyFont="1" applyFill="1" applyBorder="1" applyAlignment="1" applyProtection="1">
      <alignment horizontal="center" vertical="center"/>
      <protection hidden="1"/>
    </xf>
    <xf numFmtId="2" fontId="136" fillId="0" borderId="2" xfId="580" applyNumberFormat="1" applyFont="1" applyFill="1" applyBorder="1" applyAlignment="1" applyProtection="1">
      <alignment horizontal="center" vertical="center"/>
      <protection hidden="1"/>
    </xf>
    <xf numFmtId="2" fontId="135" fillId="0" borderId="2" xfId="580" applyNumberFormat="1" applyFont="1" applyFill="1" applyBorder="1" applyAlignment="1" applyProtection="1">
      <alignment horizontal="center" vertical="center"/>
      <protection hidden="1"/>
    </xf>
    <xf numFmtId="2" fontId="141" fillId="0" borderId="2" xfId="580" applyNumberFormat="1" applyFont="1" applyFill="1" applyBorder="1" applyAlignment="1" applyProtection="1">
      <alignment horizontal="center" vertical="center"/>
      <protection hidden="1"/>
    </xf>
    <xf numFmtId="0" fontId="141" fillId="33" borderId="2" xfId="580" applyNumberFormat="1" applyFont="1" applyFill="1" applyBorder="1" applyAlignment="1" applyProtection="1">
      <alignment horizontal="center" vertical="center" wrapText="1"/>
      <protection hidden="1"/>
    </xf>
    <xf numFmtId="2" fontId="141" fillId="33" borderId="2" xfId="580" applyNumberFormat="1" applyFont="1" applyFill="1" applyBorder="1" applyAlignment="1" applyProtection="1">
      <alignment vertical="center" wrapText="1"/>
      <protection hidden="1"/>
    </xf>
    <xf numFmtId="2" fontId="141" fillId="33" borderId="2" xfId="580" applyNumberFormat="1" applyFont="1" applyFill="1" applyBorder="1" applyAlignment="1" applyProtection="1">
      <alignment horizontal="center" vertical="center"/>
      <protection hidden="1"/>
    </xf>
    <xf numFmtId="2" fontId="136" fillId="33" borderId="2" xfId="580" applyNumberFormat="1" applyFont="1" applyFill="1" applyBorder="1" applyAlignment="1" applyProtection="1">
      <alignment horizontal="center" vertical="center"/>
      <protection hidden="1"/>
    </xf>
    <xf numFmtId="1" fontId="141" fillId="33" borderId="2" xfId="580" applyNumberFormat="1" applyFont="1" applyFill="1" applyBorder="1" applyAlignment="1" applyProtection="1">
      <alignment horizontal="center" vertical="center"/>
      <protection hidden="1"/>
    </xf>
    <xf numFmtId="2" fontId="136" fillId="33" borderId="2" xfId="580" applyNumberFormat="1" applyFont="1" applyFill="1" applyBorder="1" applyAlignment="1" applyProtection="1">
      <alignment horizontal="center" vertical="center" wrapText="1"/>
      <protection hidden="1"/>
    </xf>
    <xf numFmtId="2" fontId="141" fillId="33" borderId="2" xfId="187" applyNumberFormat="1" applyFont="1" applyFill="1" applyBorder="1" applyAlignment="1" applyProtection="1">
      <alignment horizontal="center" vertical="center" wrapText="1"/>
      <protection hidden="1"/>
    </xf>
    <xf numFmtId="0" fontId="136" fillId="0" borderId="2" xfId="580" quotePrefix="1" applyNumberFormat="1" applyFont="1" applyFill="1" applyBorder="1" applyAlignment="1" applyProtection="1">
      <alignment horizontal="center" vertical="center" wrapText="1"/>
      <protection hidden="1"/>
    </xf>
    <xf numFmtId="2" fontId="136" fillId="0" borderId="2" xfId="580" applyNumberFormat="1" applyFont="1" applyFill="1" applyBorder="1" applyAlignment="1" applyProtection="1">
      <alignment vertical="center" wrapText="1"/>
      <protection hidden="1"/>
    </xf>
    <xf numFmtId="1" fontId="136" fillId="0" borderId="2" xfId="580" applyNumberFormat="1" applyFont="1" applyFill="1" applyBorder="1" applyAlignment="1" applyProtection="1">
      <alignment horizontal="center" vertical="center"/>
      <protection hidden="1"/>
    </xf>
    <xf numFmtId="2" fontId="136" fillId="0" borderId="2" xfId="580" applyNumberFormat="1" applyFont="1" applyFill="1" applyBorder="1" applyAlignment="1" applyProtection="1">
      <alignment horizontal="center" vertical="center" wrapText="1"/>
      <protection hidden="1"/>
    </xf>
    <xf numFmtId="2" fontId="141" fillId="0" borderId="2" xfId="187" applyNumberFormat="1" applyFont="1" applyFill="1" applyBorder="1" applyAlignment="1" applyProtection="1">
      <alignment horizontal="center" vertical="center" wrapText="1"/>
      <protection hidden="1"/>
    </xf>
    <xf numFmtId="2" fontId="136" fillId="0" borderId="2" xfId="187" applyNumberFormat="1" applyFont="1" applyFill="1" applyBorder="1" applyAlignment="1" applyProtection="1">
      <alignment horizontal="center" vertical="center" wrapText="1"/>
      <protection hidden="1"/>
    </xf>
    <xf numFmtId="2" fontId="8" fillId="0" borderId="2" xfId="580" applyNumberFormat="1" applyFont="1" applyFill="1" applyBorder="1" applyAlignment="1" applyProtection="1">
      <alignment vertical="center" wrapText="1"/>
      <protection hidden="1"/>
    </xf>
    <xf numFmtId="2" fontId="8" fillId="0" borderId="2" xfId="187" applyNumberFormat="1" applyFont="1" applyFill="1" applyBorder="1" applyAlignment="1" applyProtection="1">
      <alignment horizontal="center" vertical="center" wrapText="1"/>
      <protection hidden="1"/>
    </xf>
    <xf numFmtId="2" fontId="141" fillId="33" borderId="2" xfId="580" applyNumberFormat="1" applyFont="1" applyFill="1" applyBorder="1" applyAlignment="1" applyProtection="1">
      <alignment horizontal="center" vertical="center" wrapText="1"/>
      <protection hidden="1"/>
    </xf>
    <xf numFmtId="2" fontId="136" fillId="0" borderId="2" xfId="0" applyNumberFormat="1" applyFont="1" applyFill="1" applyBorder="1" applyAlignment="1" applyProtection="1">
      <alignment vertical="center" wrapText="1"/>
      <protection hidden="1"/>
    </xf>
    <xf numFmtId="0" fontId="144" fillId="33" borderId="2" xfId="580" applyNumberFormat="1" applyFont="1" applyFill="1" applyBorder="1" applyAlignment="1" applyProtection="1">
      <alignment horizontal="center" vertical="center" wrapText="1"/>
      <protection hidden="1"/>
    </xf>
    <xf numFmtId="2" fontId="144" fillId="33" borderId="2" xfId="580" applyNumberFormat="1" applyFont="1" applyFill="1" applyBorder="1" applyAlignment="1" applyProtection="1">
      <alignment vertical="center" wrapText="1"/>
      <protection hidden="1"/>
    </xf>
    <xf numFmtId="2" fontId="144" fillId="33" borderId="2" xfId="580" applyNumberFormat="1" applyFont="1" applyFill="1" applyBorder="1" applyAlignment="1" applyProtection="1">
      <alignment horizontal="center" vertical="center"/>
      <protection hidden="1"/>
    </xf>
    <xf numFmtId="2" fontId="142" fillId="33" borderId="2" xfId="580" applyNumberFormat="1" applyFont="1" applyFill="1" applyBorder="1" applyAlignment="1" applyProtection="1">
      <alignment horizontal="center" vertical="center"/>
      <protection hidden="1"/>
    </xf>
    <xf numFmtId="1" fontId="144" fillId="33" borderId="2" xfId="580" applyNumberFormat="1" applyFont="1" applyFill="1" applyBorder="1" applyAlignment="1" applyProtection="1">
      <alignment horizontal="center" vertical="center"/>
      <protection hidden="1"/>
    </xf>
    <xf numFmtId="2" fontId="144" fillId="33" borderId="2" xfId="580" applyNumberFormat="1" applyFont="1" applyFill="1" applyBorder="1" applyAlignment="1" applyProtection="1">
      <alignment horizontal="center" vertical="center" wrapText="1"/>
      <protection hidden="1"/>
    </xf>
    <xf numFmtId="2" fontId="144" fillId="33" borderId="2" xfId="187" applyNumberFormat="1" applyFont="1" applyFill="1" applyBorder="1" applyAlignment="1" applyProtection="1">
      <alignment horizontal="center" vertical="center" wrapText="1"/>
      <protection hidden="1"/>
    </xf>
    <xf numFmtId="2" fontId="136" fillId="33" borderId="2" xfId="187" applyNumberFormat="1" applyFont="1" applyFill="1" applyBorder="1" applyAlignment="1" applyProtection="1">
      <alignment horizontal="center" vertical="center" wrapText="1"/>
      <protection hidden="1"/>
    </xf>
    <xf numFmtId="2" fontId="141" fillId="0" borderId="2" xfId="580" applyNumberFormat="1" applyFont="1" applyFill="1" applyBorder="1" applyAlignment="1" applyProtection="1">
      <alignment horizontal="center" vertical="center" wrapText="1"/>
      <protection hidden="1"/>
    </xf>
    <xf numFmtId="0" fontId="30" fillId="0" borderId="2" xfId="738" applyFont="1" applyFill="1" applyBorder="1" applyAlignment="1">
      <alignment horizontal="left" vertical="center" wrapText="1"/>
    </xf>
    <xf numFmtId="2" fontId="30" fillId="0" borderId="2" xfId="746" applyNumberFormat="1" applyFont="1" applyFill="1" applyBorder="1" applyAlignment="1">
      <alignment horizontal="center" vertical="center"/>
    </xf>
    <xf numFmtId="2" fontId="30" fillId="0" borderId="2" xfId="746" applyNumberFormat="1" applyFont="1" applyFill="1" applyBorder="1" applyAlignment="1">
      <alignment horizontal="center" vertical="center" wrapText="1"/>
    </xf>
    <xf numFmtId="2" fontId="11" fillId="0" borderId="2" xfId="187" applyNumberFormat="1" applyFont="1" applyFill="1" applyBorder="1" applyAlignment="1" applyProtection="1">
      <alignment horizontal="center" vertical="center" wrapText="1"/>
      <protection hidden="1"/>
    </xf>
    <xf numFmtId="2" fontId="136" fillId="0" borderId="2" xfId="0" applyNumberFormat="1" applyFont="1" applyFill="1" applyBorder="1" applyAlignment="1">
      <alignment vertical="center" wrapText="1"/>
    </xf>
    <xf numFmtId="2" fontId="135" fillId="0" borderId="2" xfId="580" applyNumberFormat="1" applyFont="1" applyFill="1" applyBorder="1" applyAlignment="1" applyProtection="1">
      <alignment vertical="center" wrapText="1"/>
      <protection hidden="1"/>
    </xf>
    <xf numFmtId="2" fontId="134" fillId="0" borderId="2" xfId="580" applyNumberFormat="1" applyFont="1" applyFill="1" applyBorder="1" applyAlignment="1" applyProtection="1">
      <alignment horizontal="center" vertical="center"/>
      <protection hidden="1"/>
    </xf>
    <xf numFmtId="1" fontId="135" fillId="0" borderId="2" xfId="580" applyNumberFormat="1" applyFont="1" applyFill="1" applyBorder="1" applyAlignment="1" applyProtection="1">
      <alignment horizontal="center" vertical="center"/>
      <protection hidden="1"/>
    </xf>
    <xf numFmtId="2" fontId="135" fillId="0" borderId="2" xfId="580" applyNumberFormat="1" applyFont="1" applyFill="1" applyBorder="1" applyAlignment="1" applyProtection="1">
      <alignment horizontal="center" vertical="center" wrapText="1"/>
      <protection hidden="1"/>
    </xf>
    <xf numFmtId="2" fontId="143" fillId="0" borderId="2" xfId="746" applyNumberFormat="1" applyFont="1" applyFill="1" applyBorder="1" applyAlignment="1">
      <alignment horizontal="center" vertical="center" wrapText="1"/>
    </xf>
    <xf numFmtId="2" fontId="143" fillId="0" borderId="2" xfId="746" applyNumberFormat="1" applyFont="1" applyFill="1" applyBorder="1" applyAlignment="1">
      <alignment horizontal="center" vertical="center"/>
    </xf>
    <xf numFmtId="2" fontId="8" fillId="0" borderId="2" xfId="0" applyNumberFormat="1" applyFont="1" applyFill="1" applyBorder="1" applyAlignment="1">
      <alignment horizontal="center" vertical="center" wrapText="1"/>
    </xf>
    <xf numFmtId="2" fontId="135" fillId="0" borderId="2" xfId="187" applyNumberFormat="1" applyFont="1" applyFill="1" applyBorder="1" applyAlignment="1" applyProtection="1">
      <alignment horizontal="center" vertical="center" wrapText="1"/>
      <protection hidden="1"/>
    </xf>
    <xf numFmtId="2" fontId="135" fillId="0" borderId="2" xfId="0" applyNumberFormat="1" applyFont="1" applyFill="1" applyBorder="1" applyAlignment="1">
      <alignment horizontal="center" vertical="center" wrapText="1"/>
    </xf>
    <xf numFmtId="2" fontId="8" fillId="0" borderId="2" xfId="0" applyNumberFormat="1" applyFont="1" applyFill="1" applyBorder="1" applyAlignment="1">
      <alignment vertical="center" wrapText="1"/>
    </xf>
    <xf numFmtId="2" fontId="141" fillId="33" borderId="2" xfId="470" applyNumberFormat="1" applyFont="1" applyFill="1" applyBorder="1" applyAlignment="1" applyProtection="1">
      <alignment vertical="center" wrapText="1"/>
      <protection hidden="1"/>
    </xf>
    <xf numFmtId="2" fontId="136" fillId="0" borderId="2" xfId="0" applyNumberFormat="1" applyFont="1" applyFill="1" applyBorder="1" applyAlignment="1" applyProtection="1">
      <alignment horizontal="center" vertical="center" wrapText="1"/>
      <protection hidden="1"/>
    </xf>
    <xf numFmtId="2" fontId="8" fillId="0" borderId="2" xfId="0" applyNumberFormat="1" applyFont="1" applyFill="1" applyBorder="1" applyAlignment="1" applyProtection="1">
      <alignment horizontal="center" vertical="center" wrapText="1"/>
      <protection hidden="1"/>
    </xf>
    <xf numFmtId="2" fontId="29" fillId="0" borderId="2" xfId="746" applyNumberFormat="1" applyFont="1" applyFill="1" applyBorder="1" applyAlignment="1">
      <alignment horizontal="center" vertical="center" wrapText="1"/>
    </xf>
    <xf numFmtId="2" fontId="30" fillId="0" borderId="2" xfId="746" applyNumberFormat="1" applyFont="1" applyFill="1" applyBorder="1" applyAlignment="1">
      <alignment horizontal="center"/>
    </xf>
    <xf numFmtId="2" fontId="8" fillId="0" borderId="2" xfId="0" applyNumberFormat="1" applyFont="1" applyFill="1" applyBorder="1" applyAlignment="1" applyProtection="1">
      <alignment vertical="center" wrapText="1"/>
      <protection hidden="1"/>
    </xf>
    <xf numFmtId="2" fontId="136" fillId="0" borderId="2" xfId="0" applyNumberFormat="1" applyFont="1" applyFill="1" applyBorder="1" applyAlignment="1" applyProtection="1">
      <alignment horizontal="center" vertical="center"/>
      <protection hidden="1"/>
    </xf>
    <xf numFmtId="2" fontId="8" fillId="0" borderId="2" xfId="0" applyNumberFormat="1" applyFont="1" applyFill="1" applyBorder="1" applyAlignment="1" applyProtection="1">
      <alignment horizontal="center" vertical="center"/>
      <protection hidden="1"/>
    </xf>
    <xf numFmtId="0" fontId="30" fillId="0" borderId="2" xfId="746" applyFont="1" applyFill="1" applyBorder="1" applyAlignment="1">
      <alignment horizontal="left" vertical="center" wrapText="1"/>
    </xf>
    <xf numFmtId="1" fontId="136" fillId="33" borderId="2" xfId="580" applyNumberFormat="1" applyFont="1" applyFill="1" applyBorder="1" applyAlignment="1" applyProtection="1">
      <alignment horizontal="center" vertical="center"/>
      <protection hidden="1"/>
    </xf>
    <xf numFmtId="2" fontId="136" fillId="0" borderId="2" xfId="0" applyNumberFormat="1" applyFont="1" applyFill="1" applyBorder="1" applyAlignment="1" applyProtection="1">
      <alignment vertical="center" wrapText="1"/>
    </xf>
    <xf numFmtId="2" fontId="8" fillId="0" borderId="2" xfId="391" applyNumberFormat="1" applyFont="1" applyFill="1" applyBorder="1" applyAlignment="1">
      <alignment vertical="center" wrapText="1"/>
    </xf>
    <xf numFmtId="0" fontId="8" fillId="0" borderId="2" xfId="0" applyFont="1" applyFill="1" applyBorder="1" applyAlignment="1">
      <alignment wrapText="1"/>
    </xf>
    <xf numFmtId="2" fontId="136" fillId="0" borderId="2" xfId="0" applyNumberFormat="1" applyFont="1" applyFill="1" applyBorder="1" applyAlignment="1">
      <alignment horizontal="right" vertical="center"/>
    </xf>
    <xf numFmtId="2" fontId="136" fillId="0" borderId="2" xfId="470" applyNumberFormat="1" applyFont="1" applyFill="1" applyBorder="1" applyAlignment="1" applyProtection="1">
      <alignment vertical="center" wrapText="1"/>
      <protection hidden="1"/>
    </xf>
    <xf numFmtId="2" fontId="8" fillId="0" borderId="2" xfId="470" applyNumberFormat="1" applyFont="1" applyFill="1" applyBorder="1" applyAlignment="1" applyProtection="1">
      <alignment vertical="center" wrapText="1"/>
      <protection hidden="1"/>
    </xf>
    <xf numFmtId="2" fontId="136" fillId="0" borderId="2" xfId="0" applyNumberFormat="1" applyFont="1" applyFill="1" applyBorder="1" applyAlignment="1" applyProtection="1">
      <alignment horizontal="center" vertical="center" wrapText="1"/>
    </xf>
    <xf numFmtId="2" fontId="11" fillId="37" borderId="2" xfId="580" applyNumberFormat="1" applyFont="1" applyFill="1" applyBorder="1" applyAlignment="1" applyProtection="1">
      <alignment horizontal="center" vertical="center" wrapText="1"/>
      <protection hidden="1"/>
    </xf>
    <xf numFmtId="0" fontId="30" fillId="0" borderId="0" xfId="466" applyFont="1" applyFill="1" applyAlignment="1">
      <alignment vertical="top"/>
    </xf>
    <xf numFmtId="0" fontId="30" fillId="0" borderId="0" xfId="466" applyFont="1" applyFill="1" applyAlignment="1">
      <alignment wrapText="1"/>
    </xf>
    <xf numFmtId="0" fontId="30" fillId="0" borderId="0" xfId="466" applyFont="1" applyFill="1" applyAlignment="1">
      <alignment horizontal="center"/>
    </xf>
    <xf numFmtId="173" fontId="152" fillId="0" borderId="2" xfId="466" applyNumberFormat="1" applyFont="1" applyBorder="1" applyAlignment="1">
      <alignment horizontal="center" vertical="center"/>
    </xf>
    <xf numFmtId="173" fontId="152" fillId="0" borderId="2" xfId="466" applyNumberFormat="1" applyFont="1" applyBorder="1" applyAlignment="1">
      <alignment horizontal="center" vertical="center" wrapText="1"/>
    </xf>
    <xf numFmtId="0" fontId="152" fillId="0" borderId="0" xfId="466" applyFont="1" applyAlignment="1">
      <alignment horizontal="center"/>
    </xf>
    <xf numFmtId="0" fontId="29" fillId="0" borderId="0" xfId="466" applyFont="1" applyFill="1"/>
    <xf numFmtId="0" fontId="8" fillId="0" borderId="2" xfId="466" applyFont="1" applyFill="1" applyBorder="1" applyAlignment="1">
      <alignment horizontal="left" vertical="top"/>
    </xf>
    <xf numFmtId="0" fontId="8" fillId="0" borderId="2" xfId="466" applyFont="1" applyFill="1" applyBorder="1" applyAlignment="1">
      <alignment horizontal="left" vertical="center" wrapText="1"/>
    </xf>
    <xf numFmtId="0" fontId="8" fillId="0" borderId="2" xfId="466" applyFont="1" applyFill="1" applyBorder="1" applyAlignment="1">
      <alignment horizontal="center" vertical="top"/>
    </xf>
    <xf numFmtId="0" fontId="8" fillId="0" borderId="0" xfId="466" applyFont="1" applyFill="1"/>
    <xf numFmtId="0" fontId="11" fillId="0" borderId="0" xfId="466" applyFont="1" applyFill="1"/>
    <xf numFmtId="0" fontId="8" fillId="0" borderId="2" xfId="466" applyFont="1" applyFill="1" applyBorder="1" applyAlignment="1">
      <alignment horizontal="center" vertical="center"/>
    </xf>
    <xf numFmtId="4" fontId="11" fillId="0" borderId="2" xfId="466" applyNumberFormat="1" applyFont="1" applyFill="1" applyBorder="1" applyAlignment="1">
      <alignment horizontal="center" vertical="top"/>
    </xf>
    <xf numFmtId="0" fontId="13" fillId="0" borderId="2" xfId="466" applyFont="1" applyFill="1" applyBorder="1" applyAlignment="1">
      <alignment horizontal="left" vertical="top"/>
    </xf>
    <xf numFmtId="0" fontId="13" fillId="0" borderId="2" xfId="466" applyFont="1" applyFill="1" applyBorder="1" applyAlignment="1">
      <alignment horizontal="left" vertical="center" wrapText="1"/>
    </xf>
    <xf numFmtId="0" fontId="13" fillId="0" borderId="2" xfId="466" applyFont="1" applyFill="1" applyBorder="1" applyAlignment="1">
      <alignment horizontal="center" vertical="top"/>
    </xf>
    <xf numFmtId="0" fontId="13" fillId="0" borderId="0" xfId="466" applyFont="1" applyFill="1"/>
    <xf numFmtId="0" fontId="8" fillId="0" borderId="2" xfId="466" applyFont="1" applyFill="1" applyBorder="1" applyAlignment="1">
      <alignment horizontal="left" wrapText="1"/>
    </xf>
    <xf numFmtId="0" fontId="11" fillId="0" borderId="2" xfId="466" applyFont="1" applyFill="1" applyBorder="1" applyAlignment="1">
      <alignment horizontal="left" vertical="top"/>
    </xf>
    <xf numFmtId="0" fontId="11" fillId="0" borderId="2" xfId="466" applyFont="1" applyFill="1" applyBorder="1" applyAlignment="1">
      <alignment horizontal="center" vertical="center" wrapText="1"/>
    </xf>
    <xf numFmtId="0" fontId="11" fillId="0" borderId="2" xfId="466" applyFont="1" applyFill="1" applyBorder="1" applyAlignment="1">
      <alignment horizontal="center" vertical="top"/>
    </xf>
    <xf numFmtId="0" fontId="11" fillId="0" borderId="2" xfId="466" applyFont="1" applyFill="1" applyBorder="1" applyAlignment="1">
      <alignment horizontal="left" vertical="center" wrapText="1"/>
    </xf>
    <xf numFmtId="0" fontId="34" fillId="0" borderId="0" xfId="466" applyFont="1" applyFill="1"/>
    <xf numFmtId="0" fontId="34" fillId="0" borderId="0" xfId="466" applyFont="1" applyFill="1" applyAlignment="1">
      <alignment horizontal="center"/>
    </xf>
    <xf numFmtId="0" fontId="8" fillId="0" borderId="2" xfId="466" applyFont="1" applyFill="1" applyBorder="1" applyAlignment="1">
      <alignment horizontal="left" vertical="center"/>
    </xf>
    <xf numFmtId="4" fontId="8" fillId="0" borderId="2" xfId="466" applyNumberFormat="1" applyFont="1" applyFill="1" applyBorder="1" applyAlignment="1">
      <alignment horizontal="center" vertical="center"/>
    </xf>
    <xf numFmtId="4" fontId="154" fillId="35" borderId="0" xfId="466" applyNumberFormat="1" applyFont="1" applyFill="1" applyAlignment="1">
      <alignment horizontal="center" vertical="center"/>
    </xf>
    <xf numFmtId="4" fontId="11" fillId="0" borderId="2" xfId="466" applyNumberFormat="1" applyFont="1" applyFill="1" applyBorder="1" applyAlignment="1">
      <alignment horizontal="center" vertical="center"/>
    </xf>
    <xf numFmtId="4" fontId="154" fillId="35" borderId="2" xfId="466" applyNumberFormat="1" applyFont="1" applyFill="1" applyBorder="1" applyAlignment="1">
      <alignment horizontal="center" vertical="center"/>
    </xf>
    <xf numFmtId="43" fontId="8" fillId="0" borderId="2" xfId="466" applyNumberFormat="1" applyFont="1" applyFill="1" applyBorder="1" applyAlignment="1">
      <alignment horizontal="left" vertical="center"/>
    </xf>
    <xf numFmtId="43" fontId="154" fillId="35" borderId="2" xfId="466" applyNumberFormat="1" applyFont="1" applyFill="1" applyBorder="1" applyAlignment="1">
      <alignment horizontal="left" vertical="center"/>
    </xf>
    <xf numFmtId="0" fontId="13" fillId="0" borderId="2" xfId="466" applyFont="1" applyFill="1" applyBorder="1" applyAlignment="1">
      <alignment horizontal="left" vertical="center"/>
    </xf>
    <xf numFmtId="43" fontId="13" fillId="0" borderId="2" xfId="466" applyNumberFormat="1" applyFont="1" applyFill="1" applyBorder="1" applyAlignment="1">
      <alignment horizontal="left" vertical="center"/>
    </xf>
    <xf numFmtId="4" fontId="11" fillId="0" borderId="2" xfId="466" applyNumberFormat="1" applyFont="1" applyFill="1" applyBorder="1" applyAlignment="1">
      <alignment horizontal="left" vertical="center"/>
    </xf>
    <xf numFmtId="0" fontId="11" fillId="0" borderId="2" xfId="466" applyFont="1" applyFill="1" applyBorder="1" applyAlignment="1">
      <alignment horizontal="left" vertical="center"/>
    </xf>
    <xf numFmtId="43" fontId="11" fillId="0" borderId="2" xfId="466" applyNumberFormat="1" applyFont="1" applyFill="1" applyBorder="1" applyAlignment="1">
      <alignment horizontal="left" vertical="center"/>
    </xf>
    <xf numFmtId="0" fontId="11" fillId="0" borderId="2" xfId="466" applyFont="1" applyFill="1" applyBorder="1" applyAlignment="1">
      <alignment horizontal="center" vertical="center"/>
    </xf>
    <xf numFmtId="0" fontId="12" fillId="0" borderId="2" xfId="466" applyFont="1" applyFill="1" applyBorder="1" applyAlignment="1">
      <alignment horizontal="left" vertical="center"/>
    </xf>
    <xf numFmtId="4" fontId="11" fillId="35" borderId="2" xfId="466" applyNumberFormat="1" applyFont="1" applyFill="1" applyBorder="1" applyAlignment="1">
      <alignment horizontal="center" vertical="center"/>
    </xf>
    <xf numFmtId="0" fontId="41" fillId="0" borderId="2" xfId="466" applyFont="1" applyFill="1" applyBorder="1" applyAlignment="1">
      <alignment horizontal="center" vertical="center"/>
    </xf>
    <xf numFmtId="0" fontId="33" fillId="0" borderId="0" xfId="391" applyFont="1" applyAlignment="1" applyProtection="1">
      <alignment vertical="center"/>
      <protection locked="0"/>
    </xf>
    <xf numFmtId="0" fontId="9" fillId="0" borderId="0" xfId="391" applyFont="1" applyAlignment="1" applyProtection="1">
      <alignment horizontal="left" vertical="center" wrapText="1"/>
      <protection locked="0"/>
    </xf>
    <xf numFmtId="0" fontId="9" fillId="0" borderId="0" xfId="391" applyFont="1" applyAlignment="1" applyProtection="1">
      <alignment horizontal="center" vertical="center" wrapText="1"/>
      <protection locked="0"/>
    </xf>
    <xf numFmtId="0" fontId="42" fillId="0" borderId="0" xfId="391" applyFont="1" applyAlignment="1" applyProtection="1">
      <alignment horizontal="left" vertical="center" wrapText="1"/>
      <protection locked="0"/>
    </xf>
    <xf numFmtId="0" fontId="42" fillId="0" borderId="0" xfId="391" applyFont="1" applyAlignment="1" applyProtection="1">
      <alignment horizontal="center" vertical="center" wrapText="1"/>
      <protection locked="0"/>
    </xf>
    <xf numFmtId="43" fontId="9" fillId="0" borderId="0" xfId="391" applyNumberFormat="1" applyFont="1" applyAlignment="1" applyProtection="1">
      <alignment horizontal="justify" vertical="center" wrapText="1"/>
      <protection locked="0"/>
    </xf>
    <xf numFmtId="0" fontId="9" fillId="0" borderId="0" xfId="391" applyFont="1" applyAlignment="1" applyProtection="1">
      <alignment horizontal="justify" vertical="center" wrapText="1"/>
      <protection locked="0"/>
    </xf>
    <xf numFmtId="0" fontId="9" fillId="0" borderId="0" xfId="391" applyFont="1" applyAlignment="1">
      <alignment horizontal="justify" vertical="center" wrapText="1"/>
    </xf>
    <xf numFmtId="0" fontId="155" fillId="0" borderId="0" xfId="391" applyFont="1" applyAlignment="1">
      <alignment horizontal="justify" vertical="center" wrapText="1"/>
    </xf>
    <xf numFmtId="0" fontId="29" fillId="0" borderId="2" xfId="391" applyFont="1" applyBorder="1" applyAlignment="1" applyProtection="1">
      <alignment horizontal="centerContinuous" vertical="center" wrapText="1"/>
      <protection hidden="1"/>
    </xf>
    <xf numFmtId="2" fontId="30" fillId="0" borderId="2" xfId="391" applyNumberFormat="1" applyFont="1" applyBorder="1" applyAlignment="1" applyProtection="1">
      <alignment horizontal="center" vertical="center" wrapText="1"/>
      <protection hidden="1"/>
    </xf>
    <xf numFmtId="2" fontId="9" fillId="0" borderId="0" xfId="391" applyNumberFormat="1" applyFont="1" applyAlignment="1">
      <alignment horizontal="justify" vertical="center" wrapText="1"/>
    </xf>
    <xf numFmtId="173" fontId="30" fillId="0" borderId="2" xfId="391" applyNumberFormat="1" applyFont="1" applyBorder="1" applyAlignment="1" applyProtection="1">
      <alignment horizontal="center" vertical="center" wrapText="1"/>
      <protection hidden="1"/>
    </xf>
    <xf numFmtId="173" fontId="30" fillId="0" borderId="2" xfId="391" applyNumberFormat="1" applyFont="1" applyBorder="1" applyAlignment="1" applyProtection="1">
      <alignment horizontal="left" vertical="center" wrapText="1"/>
      <protection hidden="1"/>
    </xf>
    <xf numFmtId="0" fontId="34" fillId="0" borderId="0" xfId="391" applyFont="1" applyAlignment="1">
      <alignment horizontal="justify" vertical="center" wrapText="1"/>
    </xf>
    <xf numFmtId="173" fontId="156" fillId="38" borderId="6" xfId="391" applyNumberFormat="1" applyFont="1" applyFill="1" applyBorder="1" applyAlignment="1" applyProtection="1">
      <alignment horizontal="left" vertical="center" wrapText="1"/>
      <protection hidden="1"/>
    </xf>
    <xf numFmtId="173" fontId="30" fillId="38" borderId="6" xfId="391" applyNumberFormat="1" applyFont="1" applyFill="1" applyBorder="1" applyAlignment="1" applyProtection="1">
      <alignment horizontal="left" vertical="center" wrapText="1"/>
      <protection hidden="1"/>
    </xf>
    <xf numFmtId="43" fontId="29" fillId="38" borderId="6" xfId="203" applyFont="1" applyFill="1" applyBorder="1" applyAlignment="1" applyProtection="1">
      <alignment horizontal="left" vertical="center" wrapText="1"/>
      <protection hidden="1"/>
    </xf>
    <xf numFmtId="43" fontId="30" fillId="38" borderId="6" xfId="203" applyFont="1" applyFill="1" applyBorder="1" applyAlignment="1" applyProtection="1">
      <alignment horizontal="left" vertical="center" wrapText="1" indent="1"/>
      <protection hidden="1"/>
    </xf>
    <xf numFmtId="4" fontId="29" fillId="38" borderId="6" xfId="203" applyNumberFormat="1" applyFont="1" applyFill="1" applyBorder="1" applyAlignment="1" applyProtection="1">
      <alignment horizontal="right" vertical="center" wrapText="1"/>
      <protection hidden="1"/>
    </xf>
    <xf numFmtId="0" fontId="9" fillId="0" borderId="0" xfId="391" applyFont="1" applyAlignment="1">
      <alignment horizontal="left" vertical="center" wrapText="1"/>
    </xf>
    <xf numFmtId="0" fontId="30" fillId="38" borderId="6" xfId="391" applyFont="1" applyFill="1" applyBorder="1" applyAlignment="1" applyProtection="1">
      <alignment horizontal="left" vertical="center" wrapText="1"/>
      <protection hidden="1"/>
    </xf>
    <xf numFmtId="0" fontId="29" fillId="38" borderId="6" xfId="391" applyFont="1" applyFill="1" applyBorder="1" applyAlignment="1" applyProtection="1">
      <alignment horizontal="center" vertical="center" wrapText="1"/>
      <protection hidden="1"/>
    </xf>
    <xf numFmtId="43" fontId="30" fillId="38" borderId="6" xfId="203" applyFont="1" applyFill="1" applyBorder="1" applyAlignment="1" applyProtection="1">
      <alignment horizontal="center" vertical="center" wrapText="1"/>
      <protection hidden="1"/>
    </xf>
    <xf numFmtId="0" fontId="38" fillId="0" borderId="0" xfId="391" applyFont="1" applyAlignment="1">
      <alignment horizontal="justify" vertical="center" wrapText="1"/>
    </xf>
    <xf numFmtId="0" fontId="32" fillId="0" borderId="0" xfId="391" applyFont="1" applyAlignment="1">
      <alignment horizontal="justify" vertical="center" wrapText="1"/>
    </xf>
    <xf numFmtId="43" fontId="30" fillId="38" borderId="6" xfId="203" applyFont="1" applyFill="1" applyBorder="1" applyAlignment="1" applyProtection="1">
      <alignment horizontal="left" vertical="center" wrapText="1"/>
      <protection hidden="1"/>
    </xf>
    <xf numFmtId="4" fontId="30" fillId="38" borderId="6" xfId="203" applyNumberFormat="1" applyFont="1" applyFill="1" applyBorder="1" applyAlignment="1" applyProtection="1">
      <alignment horizontal="right" vertical="center" wrapText="1"/>
      <protection hidden="1"/>
    </xf>
    <xf numFmtId="0" fontId="39" fillId="0" borderId="0" xfId="391" applyFont="1" applyAlignment="1">
      <alignment horizontal="justify" vertical="center" wrapText="1"/>
    </xf>
    <xf numFmtId="43" fontId="31" fillId="38" borderId="6" xfId="203" applyFont="1" applyFill="1" applyBorder="1" applyAlignment="1" applyProtection="1">
      <alignment horizontal="left" vertical="center" wrapText="1"/>
      <protection hidden="1"/>
    </xf>
    <xf numFmtId="4" fontId="31" fillId="38" borderId="6" xfId="203" applyNumberFormat="1" applyFont="1" applyFill="1" applyBorder="1" applyAlignment="1" applyProtection="1">
      <alignment horizontal="right" vertical="center" wrapText="1"/>
      <protection hidden="1"/>
    </xf>
    <xf numFmtId="0" fontId="30" fillId="0" borderId="6" xfId="391" applyFont="1" applyBorder="1" applyAlignment="1" applyProtection="1">
      <alignment horizontal="left" vertical="center" wrapText="1"/>
      <protection hidden="1"/>
    </xf>
    <xf numFmtId="0" fontId="29" fillId="0" borderId="6" xfId="391" applyFont="1" applyBorder="1" applyAlignment="1" applyProtection="1">
      <alignment horizontal="center" vertical="center" wrapText="1"/>
      <protection hidden="1"/>
    </xf>
    <xf numFmtId="43" fontId="31" fillId="0" borderId="6" xfId="203" applyFont="1" applyFill="1" applyBorder="1" applyAlignment="1" applyProtection="1">
      <alignment horizontal="left" vertical="center" wrapText="1"/>
      <protection hidden="1"/>
    </xf>
    <xf numFmtId="43" fontId="31" fillId="0" borderId="6" xfId="203" applyFont="1" applyFill="1" applyBorder="1" applyAlignment="1" applyProtection="1">
      <alignment horizontal="center" vertical="center" wrapText="1"/>
      <protection hidden="1"/>
    </xf>
    <xf numFmtId="4" fontId="31" fillId="0" borderId="6" xfId="391" applyNumberFormat="1" applyFont="1" applyBorder="1" applyAlignment="1" applyProtection="1">
      <alignment horizontal="right" vertical="center" wrapText="1"/>
      <protection hidden="1"/>
    </xf>
    <xf numFmtId="43" fontId="30" fillId="0" borderId="6" xfId="203" applyFont="1" applyFill="1" applyBorder="1" applyAlignment="1" applyProtection="1">
      <alignment horizontal="left" vertical="center" wrapText="1"/>
      <protection hidden="1"/>
    </xf>
    <xf numFmtId="43" fontId="30" fillId="0" borderId="6" xfId="203" applyFont="1" applyFill="1" applyBorder="1" applyAlignment="1" applyProtection="1">
      <alignment horizontal="center" vertical="center" wrapText="1"/>
      <protection hidden="1"/>
    </xf>
    <xf numFmtId="0" fontId="33" fillId="0" borderId="0" xfId="391" applyFont="1" applyAlignment="1">
      <alignment horizontal="justify" vertical="center" wrapText="1"/>
    </xf>
    <xf numFmtId="4" fontId="31" fillId="38" borderId="6" xfId="391" applyNumberFormat="1" applyFont="1" applyFill="1" applyBorder="1" applyAlignment="1" applyProtection="1">
      <alignment horizontal="right" vertical="center" wrapText="1"/>
      <protection hidden="1"/>
    </xf>
    <xf numFmtId="0" fontId="30" fillId="0" borderId="27" xfId="391" applyFont="1" applyBorder="1" applyAlignment="1" applyProtection="1">
      <alignment horizontal="left" vertical="center" wrapText="1"/>
      <protection hidden="1"/>
    </xf>
    <xf numFmtId="0" fontId="29" fillId="0" borderId="27" xfId="391" applyFont="1" applyBorder="1" applyAlignment="1" applyProtection="1">
      <alignment horizontal="center" vertical="center" wrapText="1"/>
      <protection hidden="1"/>
    </xf>
    <xf numFmtId="43" fontId="30" fillId="0" borderId="27" xfId="203" applyFont="1" applyFill="1" applyBorder="1" applyAlignment="1" applyProtection="1">
      <alignment horizontal="left" vertical="center" wrapText="1"/>
      <protection hidden="1"/>
    </xf>
    <xf numFmtId="43" fontId="30" fillId="0" borderId="27" xfId="203" applyFont="1" applyFill="1" applyBorder="1" applyAlignment="1" applyProtection="1">
      <alignment horizontal="center" vertical="center" wrapText="1"/>
      <protection hidden="1"/>
    </xf>
    <xf numFmtId="4" fontId="31" fillId="0" borderId="27" xfId="391" applyNumberFormat="1" applyFont="1" applyBorder="1" applyAlignment="1" applyProtection="1">
      <alignment horizontal="right" vertical="center" wrapText="1"/>
      <protection hidden="1"/>
    </xf>
    <xf numFmtId="0" fontId="9" fillId="0" borderId="0" xfId="391" applyFont="1" applyAlignment="1">
      <alignment horizontal="center" vertical="center" wrapText="1"/>
    </xf>
    <xf numFmtId="0" fontId="29" fillId="0" borderId="0" xfId="466" applyFont="1" applyFill="1" applyAlignment="1">
      <alignment vertical="top"/>
    </xf>
    <xf numFmtId="4" fontId="157" fillId="0" borderId="2" xfId="391" applyNumberFormat="1" applyFont="1" applyFill="1" applyBorder="1" applyAlignment="1" applyProtection="1">
      <alignment horizontal="right" vertical="center" wrapText="1"/>
      <protection hidden="1"/>
    </xf>
    <xf numFmtId="0" fontId="158" fillId="0" borderId="2" xfId="391" applyFont="1" applyFill="1" applyBorder="1" applyAlignment="1" applyProtection="1">
      <alignment vertical="center" wrapText="1"/>
      <protection hidden="1"/>
    </xf>
    <xf numFmtId="0" fontId="157" fillId="0" borderId="2" xfId="391" applyFont="1" applyFill="1" applyBorder="1" applyAlignment="1" applyProtection="1">
      <alignment horizontal="justify" vertical="center" wrapText="1"/>
      <protection locked="0"/>
    </xf>
    <xf numFmtId="173" fontId="30" fillId="0" borderId="2" xfId="391" applyNumberFormat="1" applyFont="1" applyFill="1" applyBorder="1" applyAlignment="1" applyProtection="1">
      <alignment horizontal="right" vertical="center" wrapText="1"/>
      <protection hidden="1"/>
    </xf>
    <xf numFmtId="4" fontId="29" fillId="0" borderId="2" xfId="391" applyNumberFormat="1" applyFont="1" applyFill="1" applyBorder="1" applyAlignment="1" applyProtection="1">
      <alignment horizontal="right" vertical="center" wrapText="1"/>
      <protection locked="0"/>
    </xf>
    <xf numFmtId="4" fontId="30" fillId="0" borderId="2" xfId="0" applyNumberFormat="1" applyFont="1" applyFill="1" applyBorder="1" applyAlignment="1">
      <alignment horizontal="justify" vertical="center" wrapText="1"/>
    </xf>
    <xf numFmtId="0" fontId="30" fillId="0" borderId="2" xfId="0" applyFont="1" applyFill="1" applyBorder="1" applyAlignment="1">
      <alignment horizontal="center" vertical="center" wrapText="1"/>
    </xf>
    <xf numFmtId="3" fontId="8" fillId="39" borderId="2" xfId="0" applyNumberFormat="1" applyFont="1" applyFill="1" applyBorder="1" applyAlignment="1" applyProtection="1">
      <alignment horizontal="center" vertical="center"/>
      <protection hidden="1"/>
    </xf>
    <xf numFmtId="2" fontId="11" fillId="39" borderId="2" xfId="0" applyNumberFormat="1" applyFont="1" applyFill="1" applyBorder="1" applyAlignment="1" applyProtection="1">
      <alignment horizontal="center" vertical="center"/>
      <protection hidden="1"/>
    </xf>
    <xf numFmtId="4" fontId="139" fillId="0" borderId="2" xfId="0" applyNumberFormat="1" applyFont="1" applyFill="1" applyBorder="1" applyAlignment="1">
      <alignment horizontal="justify" vertical="center" wrapText="1"/>
    </xf>
    <xf numFmtId="0" fontId="139" fillId="0" borderId="2" xfId="0" applyFont="1" applyFill="1" applyBorder="1" applyAlignment="1">
      <alignment horizontal="justify" vertical="center" wrapText="1"/>
    </xf>
    <xf numFmtId="0" fontId="30" fillId="0" borderId="2" xfId="0" applyFont="1" applyFill="1" applyBorder="1" applyAlignment="1">
      <alignment horizontal="justify" vertical="center" wrapText="1"/>
    </xf>
    <xf numFmtId="0" fontId="136" fillId="40" borderId="2" xfId="580" quotePrefix="1" applyNumberFormat="1" applyFont="1" applyFill="1" applyBorder="1" applyAlignment="1" applyProtection="1">
      <alignment horizontal="center" vertical="center" wrapText="1"/>
      <protection hidden="1"/>
    </xf>
    <xf numFmtId="4" fontId="139" fillId="40" borderId="2" xfId="0" applyNumberFormat="1" applyFont="1" applyFill="1" applyBorder="1" applyAlignment="1">
      <alignment horizontal="justify" vertical="center" wrapText="1"/>
    </xf>
    <xf numFmtId="2" fontId="8" fillId="40" borderId="2" xfId="580" applyNumberFormat="1" applyFont="1" applyFill="1" applyBorder="1" applyAlignment="1" applyProtection="1">
      <alignment horizontal="center" vertical="center"/>
      <protection hidden="1"/>
    </xf>
    <xf numFmtId="2" fontId="136" fillId="40" borderId="2" xfId="580" applyNumberFormat="1" applyFont="1" applyFill="1" applyBorder="1" applyAlignment="1" applyProtection="1">
      <alignment horizontal="center" vertical="center"/>
      <protection hidden="1"/>
    </xf>
    <xf numFmtId="1" fontId="136" fillId="40" borderId="2" xfId="580" applyNumberFormat="1" applyFont="1" applyFill="1" applyBorder="1" applyAlignment="1" applyProtection="1">
      <alignment horizontal="center" vertical="center"/>
      <protection hidden="1"/>
    </xf>
    <xf numFmtId="2" fontId="8" fillId="40" borderId="2" xfId="580" applyNumberFormat="1" applyFont="1" applyFill="1" applyBorder="1" applyAlignment="1" applyProtection="1">
      <alignment horizontal="center" vertical="center" wrapText="1"/>
      <protection hidden="1"/>
    </xf>
    <xf numFmtId="2" fontId="141" fillId="40" borderId="2" xfId="187" applyNumberFormat="1" applyFont="1" applyFill="1" applyBorder="1" applyAlignment="1" applyProtection="1">
      <alignment horizontal="center" vertical="center" wrapText="1"/>
      <protection hidden="1"/>
    </xf>
    <xf numFmtId="2" fontId="136" fillId="40" borderId="2" xfId="187" applyNumberFormat="1" applyFont="1" applyFill="1" applyBorder="1" applyAlignment="1" applyProtection="1">
      <alignment horizontal="center" vertical="center" wrapText="1"/>
      <protection hidden="1"/>
    </xf>
    <xf numFmtId="2" fontId="8" fillId="40" borderId="0" xfId="580" applyNumberFormat="1" applyFont="1" applyFill="1" applyBorder="1" applyAlignment="1" applyProtection="1">
      <alignment horizontal="center" vertical="center"/>
      <protection hidden="1"/>
    </xf>
    <xf numFmtId="2" fontId="136" fillId="40" borderId="2" xfId="580" applyNumberFormat="1" applyFont="1" applyFill="1" applyBorder="1" applyAlignment="1" applyProtection="1">
      <alignment horizontal="center" vertical="center" wrapText="1"/>
      <protection hidden="1"/>
    </xf>
    <xf numFmtId="2" fontId="136" fillId="40" borderId="0" xfId="580" applyNumberFormat="1" applyFont="1" applyFill="1" applyBorder="1" applyAlignment="1" applyProtection="1">
      <alignment horizontal="center" vertical="center"/>
      <protection hidden="1"/>
    </xf>
    <xf numFmtId="4" fontId="30" fillId="40" borderId="2" xfId="0" applyNumberFormat="1" applyFont="1" applyFill="1" applyBorder="1" applyAlignment="1">
      <alignment horizontal="justify" vertical="center" wrapText="1"/>
    </xf>
    <xf numFmtId="1" fontId="8" fillId="40" borderId="2" xfId="580" applyNumberFormat="1" applyFont="1" applyFill="1" applyBorder="1" applyAlignment="1" applyProtection="1">
      <alignment horizontal="center" vertical="center"/>
      <protection hidden="1"/>
    </xf>
    <xf numFmtId="4" fontId="139" fillId="0" borderId="2" xfId="0" applyNumberFormat="1" applyFont="1" applyFill="1" applyBorder="1" applyAlignment="1">
      <alignment vertical="center" wrapText="1"/>
    </xf>
    <xf numFmtId="0" fontId="136" fillId="36" borderId="2" xfId="580" quotePrefix="1" applyNumberFormat="1" applyFont="1" applyFill="1" applyBorder="1" applyAlignment="1" applyProtection="1">
      <alignment horizontal="center" vertical="center" wrapText="1"/>
      <protection hidden="1"/>
    </xf>
    <xf numFmtId="4" fontId="139" fillId="36" borderId="2" xfId="0" applyNumberFormat="1" applyFont="1" applyFill="1" applyBorder="1" applyAlignment="1">
      <alignment horizontal="justify" vertical="center" wrapText="1"/>
    </xf>
    <xf numFmtId="2" fontId="136" fillId="36" borderId="2" xfId="580" applyNumberFormat="1" applyFont="1" applyFill="1" applyBorder="1" applyAlignment="1" applyProtection="1">
      <alignment horizontal="center" vertical="center"/>
      <protection hidden="1"/>
    </xf>
    <xf numFmtId="1" fontId="136" fillId="36" borderId="2" xfId="580" applyNumberFormat="1" applyFont="1" applyFill="1" applyBorder="1" applyAlignment="1" applyProtection="1">
      <alignment horizontal="center" vertical="center"/>
      <protection hidden="1"/>
    </xf>
    <xf numFmtId="2" fontId="8" fillId="36" borderId="2" xfId="580" applyNumberFormat="1" applyFont="1" applyFill="1" applyBorder="1" applyAlignment="1" applyProtection="1">
      <alignment horizontal="center" vertical="center" wrapText="1"/>
      <protection hidden="1"/>
    </xf>
    <xf numFmtId="2" fontId="141" fillId="36" borderId="2" xfId="187" applyNumberFormat="1" applyFont="1" applyFill="1" applyBorder="1" applyAlignment="1" applyProtection="1">
      <alignment horizontal="center" vertical="center" wrapText="1"/>
      <protection hidden="1"/>
    </xf>
    <xf numFmtId="2" fontId="136" fillId="36" borderId="2" xfId="187" applyNumberFormat="1" applyFont="1" applyFill="1" applyBorder="1" applyAlignment="1" applyProtection="1">
      <alignment horizontal="center" vertical="center" wrapText="1"/>
      <protection hidden="1"/>
    </xf>
    <xf numFmtId="2" fontId="8" fillId="36" borderId="0" xfId="580" applyNumberFormat="1" applyFont="1" applyFill="1" applyBorder="1" applyAlignment="1" applyProtection="1">
      <alignment horizontal="center" vertical="center"/>
      <protection hidden="1"/>
    </xf>
    <xf numFmtId="4" fontId="30" fillId="36" borderId="2" xfId="0" applyNumberFormat="1" applyFont="1" applyFill="1" applyBorder="1" applyAlignment="1">
      <alignment horizontal="justify" vertical="center" wrapText="1"/>
    </xf>
    <xf numFmtId="2" fontId="136" fillId="36" borderId="0" xfId="580" applyNumberFormat="1" applyFont="1" applyFill="1" applyBorder="1" applyAlignment="1" applyProtection="1">
      <alignment horizontal="center" vertical="center"/>
      <protection hidden="1"/>
    </xf>
    <xf numFmtId="2" fontId="11" fillId="40" borderId="2" xfId="580" applyNumberFormat="1" applyFont="1" applyFill="1" applyBorder="1" applyAlignment="1" applyProtection="1">
      <alignment horizontal="center" vertical="center"/>
      <protection hidden="1"/>
    </xf>
    <xf numFmtId="2" fontId="11" fillId="36" borderId="2" xfId="580" applyNumberFormat="1" applyFont="1" applyFill="1" applyBorder="1" applyAlignment="1" applyProtection="1">
      <alignment horizontal="center" vertical="center"/>
      <protection hidden="1"/>
    </xf>
    <xf numFmtId="2" fontId="136" fillId="36" borderId="2" xfId="580" applyNumberFormat="1" applyFont="1" applyFill="1" applyBorder="1" applyAlignment="1" applyProtection="1">
      <alignment horizontal="center" vertical="center" wrapText="1"/>
      <protection hidden="1"/>
    </xf>
    <xf numFmtId="2" fontId="11" fillId="0" borderId="23" xfId="580" applyNumberFormat="1" applyFont="1" applyFill="1" applyBorder="1" applyAlignment="1" applyProtection="1">
      <alignment horizontal="center" vertical="center"/>
      <protection hidden="1"/>
    </xf>
    <xf numFmtId="3" fontId="8" fillId="0" borderId="23" xfId="0" applyNumberFormat="1" applyFont="1" applyFill="1" applyBorder="1" applyAlignment="1" applyProtection="1">
      <alignment horizontal="center" vertical="center"/>
      <protection hidden="1"/>
    </xf>
    <xf numFmtId="2" fontId="11" fillId="0" borderId="23" xfId="0" applyNumberFormat="1" applyFont="1" applyFill="1" applyBorder="1" applyAlignment="1" applyProtection="1">
      <alignment horizontal="center" vertical="center"/>
      <protection hidden="1"/>
    </xf>
    <xf numFmtId="2" fontId="136" fillId="33" borderId="23" xfId="580" applyNumberFormat="1" applyFont="1" applyFill="1" applyBorder="1" applyAlignment="1" applyProtection="1">
      <alignment horizontal="center" vertical="center"/>
      <protection hidden="1"/>
    </xf>
    <xf numFmtId="2" fontId="136" fillId="0" borderId="23" xfId="580" applyNumberFormat="1" applyFont="1" applyFill="1" applyBorder="1" applyAlignment="1" applyProtection="1">
      <alignment horizontal="center" vertical="center"/>
      <protection hidden="1"/>
    </xf>
    <xf numFmtId="2" fontId="8" fillId="0" borderId="23" xfId="580" applyNumberFormat="1" applyFont="1" applyFill="1" applyBorder="1" applyAlignment="1" applyProtection="1">
      <alignment horizontal="center" vertical="center"/>
      <protection hidden="1"/>
    </xf>
    <xf numFmtId="2" fontId="142" fillId="33" borderId="23" xfId="580" applyNumberFormat="1" applyFont="1" applyFill="1" applyBorder="1" applyAlignment="1" applyProtection="1">
      <alignment horizontal="center" vertical="center"/>
      <protection hidden="1"/>
    </xf>
    <xf numFmtId="2" fontId="136" fillId="36" borderId="23" xfId="580" applyNumberFormat="1" applyFont="1" applyFill="1" applyBorder="1" applyAlignment="1" applyProtection="1">
      <alignment horizontal="center" vertical="center"/>
      <protection hidden="1"/>
    </xf>
    <xf numFmtId="2" fontId="8" fillId="40" borderId="23" xfId="580" applyNumberFormat="1" applyFont="1" applyFill="1" applyBorder="1" applyAlignment="1" applyProtection="1">
      <alignment horizontal="center" vertical="center"/>
      <protection hidden="1"/>
    </xf>
    <xf numFmtId="2" fontId="8" fillId="36" borderId="23" xfId="580" applyNumberFormat="1" applyFont="1" applyFill="1" applyBorder="1" applyAlignment="1" applyProtection="1">
      <alignment horizontal="center" vertical="center"/>
      <protection hidden="1"/>
    </xf>
    <xf numFmtId="2" fontId="135" fillId="0" borderId="23" xfId="580" applyNumberFormat="1" applyFont="1" applyFill="1" applyBorder="1" applyAlignment="1" applyProtection="1">
      <alignment horizontal="center" vertical="center"/>
      <protection hidden="1"/>
    </xf>
    <xf numFmtId="2" fontId="141" fillId="33" borderId="23" xfId="580" applyNumberFormat="1" applyFont="1" applyFill="1" applyBorder="1" applyAlignment="1" applyProtection="1">
      <alignment horizontal="center" vertical="center"/>
      <protection hidden="1"/>
    </xf>
    <xf numFmtId="2" fontId="136" fillId="40" borderId="23" xfId="580" applyNumberFormat="1" applyFont="1" applyFill="1" applyBorder="1" applyAlignment="1" applyProtection="1">
      <alignment horizontal="center" vertical="center"/>
      <protection hidden="1"/>
    </xf>
    <xf numFmtId="2" fontId="8" fillId="39" borderId="2" xfId="580" applyNumberFormat="1" applyFont="1" applyFill="1" applyBorder="1" applyAlignment="1" applyProtection="1">
      <alignment horizontal="center" vertical="center"/>
      <protection hidden="1"/>
    </xf>
    <xf numFmtId="2" fontId="136" fillId="39" borderId="2" xfId="580" applyNumberFormat="1" applyFont="1" applyFill="1" applyBorder="1" applyAlignment="1" applyProtection="1">
      <alignment horizontal="center" vertical="center"/>
      <protection hidden="1"/>
    </xf>
    <xf numFmtId="2" fontId="142" fillId="39" borderId="2" xfId="580" applyNumberFormat="1" applyFont="1" applyFill="1" applyBorder="1" applyAlignment="1" applyProtection="1">
      <alignment horizontal="center" vertical="center"/>
      <protection hidden="1"/>
    </xf>
    <xf numFmtId="2" fontId="135" fillId="39" borderId="2" xfId="580" applyNumberFormat="1" applyFont="1" applyFill="1" applyBorder="1" applyAlignment="1" applyProtection="1">
      <alignment horizontal="center" vertical="center"/>
      <protection hidden="1"/>
    </xf>
    <xf numFmtId="2" fontId="141" fillId="39" borderId="2" xfId="580" applyNumberFormat="1" applyFont="1" applyFill="1" applyBorder="1" applyAlignment="1" applyProtection="1">
      <alignment horizontal="center" vertical="center"/>
      <protection hidden="1"/>
    </xf>
    <xf numFmtId="2" fontId="136" fillId="39" borderId="2" xfId="0" applyNumberFormat="1" applyFont="1" applyFill="1" applyBorder="1" applyAlignment="1" applyProtection="1">
      <alignment horizontal="center" vertical="center"/>
      <protection hidden="1"/>
    </xf>
    <xf numFmtId="2" fontId="11" fillId="39" borderId="2" xfId="580" applyNumberFormat="1" applyFont="1" applyFill="1" applyBorder="1" applyAlignment="1" applyProtection="1">
      <alignment horizontal="center" vertical="center"/>
      <protection hidden="1"/>
    </xf>
    <xf numFmtId="2" fontId="11" fillId="39" borderId="2" xfId="580" applyNumberFormat="1" applyFont="1" applyFill="1" applyBorder="1" applyAlignment="1" applyProtection="1">
      <alignment horizontal="center" vertical="center" wrapText="1"/>
      <protection hidden="1"/>
    </xf>
    <xf numFmtId="0" fontId="30" fillId="36" borderId="2" xfId="0" applyFont="1" applyFill="1" applyBorder="1" applyAlignment="1">
      <alignment horizontal="justify" vertical="center" wrapText="1"/>
    </xf>
    <xf numFmtId="2" fontId="8" fillId="36" borderId="2" xfId="580" applyNumberFormat="1" applyFont="1" applyFill="1" applyBorder="1" applyAlignment="1" applyProtection="1">
      <alignment horizontal="center" vertical="center"/>
      <protection hidden="1"/>
    </xf>
    <xf numFmtId="2" fontId="136" fillId="36" borderId="2" xfId="0" applyNumberFormat="1" applyFont="1" applyFill="1" applyBorder="1" applyAlignment="1" applyProtection="1">
      <alignment horizontal="center" vertical="center" wrapText="1"/>
      <protection hidden="1"/>
    </xf>
    <xf numFmtId="2" fontId="8" fillId="40" borderId="2" xfId="187" applyNumberFormat="1" applyFont="1" applyFill="1" applyBorder="1" applyAlignment="1" applyProtection="1">
      <alignment horizontal="center" vertical="center" wrapText="1"/>
      <protection hidden="1"/>
    </xf>
    <xf numFmtId="0" fontId="29" fillId="0" borderId="2" xfId="391" applyFont="1" applyFill="1" applyBorder="1" applyAlignment="1" applyProtection="1">
      <alignment horizontal="center" vertical="center" wrapText="1"/>
      <protection hidden="1"/>
    </xf>
    <xf numFmtId="0" fontId="33" fillId="0" borderId="0" xfId="391" applyFont="1" applyFill="1" applyBorder="1" applyAlignment="1" applyProtection="1">
      <alignment horizontal="center" vertical="center" wrapText="1"/>
      <protection locked="0"/>
    </xf>
    <xf numFmtId="0" fontId="33" fillId="0" borderId="2" xfId="391" applyFont="1" applyFill="1" applyBorder="1" applyAlignment="1" applyProtection="1">
      <alignment horizontal="center" vertical="center" wrapText="1"/>
      <protection hidden="1"/>
    </xf>
    <xf numFmtId="2" fontId="8" fillId="36" borderId="2" xfId="0" applyNumberFormat="1" applyFont="1" applyFill="1" applyBorder="1" applyAlignment="1" applyProtection="1">
      <alignment vertical="center" wrapText="1"/>
      <protection hidden="1"/>
    </xf>
    <xf numFmtId="1" fontId="8" fillId="36" borderId="2" xfId="580" applyNumberFormat="1" applyFont="1" applyFill="1" applyBorder="1" applyAlignment="1" applyProtection="1">
      <alignment horizontal="center" vertical="center"/>
      <protection hidden="1"/>
    </xf>
    <xf numFmtId="2" fontId="8" fillId="36" borderId="2" xfId="187" applyNumberFormat="1" applyFont="1" applyFill="1" applyBorder="1" applyAlignment="1" applyProtection="1">
      <alignment horizontal="center" vertical="center" wrapText="1"/>
      <protection hidden="1"/>
    </xf>
    <xf numFmtId="0" fontId="161" fillId="0" borderId="33" xfId="0" applyFont="1" applyBorder="1" applyAlignment="1">
      <alignment horizontal="center" vertical="center" wrapText="1"/>
    </xf>
    <xf numFmtId="0" fontId="161" fillId="0" borderId="31" xfId="0" applyFont="1" applyBorder="1" applyAlignment="1">
      <alignment horizontal="center" vertical="center"/>
    </xf>
    <xf numFmtId="0" fontId="161" fillId="41" borderId="33" xfId="0" applyFont="1" applyFill="1" applyBorder="1" applyAlignment="1">
      <alignment horizontal="center" vertical="center" wrapText="1"/>
    </xf>
    <xf numFmtId="0" fontId="159" fillId="0" borderId="33" xfId="0" applyFont="1" applyBorder="1" applyAlignment="1">
      <alignment vertical="center"/>
    </xf>
    <xf numFmtId="4" fontId="159" fillId="0" borderId="33" xfId="0" applyNumberFormat="1" applyFont="1" applyBorder="1" applyAlignment="1">
      <alignment vertical="center"/>
    </xf>
    <xf numFmtId="0" fontId="9" fillId="0" borderId="33" xfId="0" applyFont="1" applyBorder="1" applyAlignment="1">
      <alignment horizontal="center" vertical="center"/>
    </xf>
    <xf numFmtId="4" fontId="161" fillId="0" borderId="33" xfId="0" applyNumberFormat="1" applyFont="1" applyBorder="1" applyAlignment="1">
      <alignment horizontal="center" vertical="center"/>
    </xf>
    <xf numFmtId="4" fontId="30" fillId="0" borderId="2" xfId="0" applyNumberFormat="1" applyFont="1" applyFill="1" applyBorder="1" applyAlignment="1">
      <alignment horizontal="center" vertical="center"/>
    </xf>
    <xf numFmtId="4" fontId="30" fillId="0" borderId="2" xfId="0" applyNumberFormat="1" applyFont="1" applyFill="1" applyBorder="1" applyAlignment="1">
      <alignment horizontal="center" vertical="center" wrapText="1"/>
    </xf>
    <xf numFmtId="4" fontId="139" fillId="0" borderId="2" xfId="0" applyNumberFormat="1" applyFont="1" applyFill="1" applyBorder="1" applyAlignment="1">
      <alignment horizontal="center" vertical="center"/>
    </xf>
    <xf numFmtId="2" fontId="30" fillId="0" borderId="2" xfId="0" applyNumberFormat="1" applyFont="1" applyFill="1" applyBorder="1" applyAlignment="1">
      <alignment horizontal="center" vertical="center"/>
    </xf>
    <xf numFmtId="0" fontId="139"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4" fontId="162" fillId="0" borderId="2" xfId="0" applyNumberFormat="1" applyFont="1" applyBorder="1" applyAlignment="1">
      <alignment horizontal="center" vertical="center" wrapText="1"/>
    </xf>
    <xf numFmtId="217" fontId="162" fillId="0" borderId="8" xfId="0" applyNumberFormat="1" applyFont="1" applyBorder="1" applyAlignment="1">
      <alignment horizontal="center" vertical="center" shrinkToFit="1"/>
    </xf>
    <xf numFmtId="0" fontId="163" fillId="0" borderId="20" xfId="0" applyFont="1" applyBorder="1" applyAlignment="1">
      <alignment horizontal="center" vertical="center" wrapText="1"/>
    </xf>
    <xf numFmtId="0" fontId="163" fillId="0" borderId="32" xfId="0" applyFont="1" applyBorder="1" applyAlignment="1">
      <alignment horizontal="center" vertical="center" wrapText="1"/>
    </xf>
    <xf numFmtId="0" fontId="164" fillId="0" borderId="31" xfId="0" applyFont="1" applyBorder="1" applyAlignment="1">
      <alignment horizontal="left" vertical="center" wrapText="1"/>
    </xf>
    <xf numFmtId="0" fontId="164" fillId="41" borderId="33" xfId="0" applyFont="1" applyFill="1" applyBorder="1" applyAlignment="1">
      <alignment horizontal="left" vertical="center"/>
    </xf>
    <xf numFmtId="0" fontId="164" fillId="0" borderId="33" xfId="0" applyFont="1" applyBorder="1" applyAlignment="1">
      <alignment horizontal="left" vertical="center" wrapText="1"/>
    </xf>
    <xf numFmtId="0" fontId="164" fillId="0" borderId="33" xfId="0" applyFont="1" applyBorder="1" applyAlignment="1">
      <alignment horizontal="left" vertical="center"/>
    </xf>
    <xf numFmtId="0" fontId="159" fillId="0" borderId="33" xfId="0" applyFont="1" applyBorder="1" applyAlignment="1">
      <alignment vertical="center" wrapText="1"/>
    </xf>
    <xf numFmtId="0" fontId="164" fillId="0" borderId="20" xfId="0" applyFont="1" applyBorder="1" applyAlignment="1">
      <alignment horizontal="left" vertical="center" wrapText="1"/>
    </xf>
    <xf numFmtId="0" fontId="164" fillId="0" borderId="32" xfId="0" applyFont="1" applyBorder="1" applyAlignment="1">
      <alignment horizontal="left" vertical="center" wrapText="1"/>
    </xf>
    <xf numFmtId="4" fontId="164" fillId="0" borderId="33" xfId="0" applyNumberFormat="1" applyFont="1" applyBorder="1" applyAlignment="1">
      <alignment horizontal="left" vertical="center" wrapText="1"/>
    </xf>
    <xf numFmtId="2" fontId="164" fillId="0" borderId="33" xfId="0" applyNumberFormat="1" applyFont="1" applyBorder="1" applyAlignment="1">
      <alignment horizontal="left" vertical="center" wrapText="1"/>
    </xf>
    <xf numFmtId="2" fontId="164" fillId="0" borderId="33" xfId="0" applyNumberFormat="1" applyFont="1" applyBorder="1" applyAlignment="1">
      <alignment horizontal="left" vertical="center"/>
    </xf>
    <xf numFmtId="2" fontId="159" fillId="0" borderId="33" xfId="0" applyNumberFormat="1" applyFont="1" applyBorder="1" applyAlignment="1">
      <alignment vertical="center" wrapText="1"/>
    </xf>
    <xf numFmtId="2" fontId="165" fillId="0" borderId="33" xfId="0" applyNumberFormat="1" applyFont="1" applyBorder="1" applyAlignment="1">
      <alignment horizontal="left" vertical="center" wrapText="1"/>
    </xf>
    <xf numFmtId="4" fontId="165" fillId="0" borderId="33" xfId="0" applyNumberFormat="1" applyFont="1" applyBorder="1" applyAlignment="1">
      <alignment horizontal="left" vertical="center" wrapText="1"/>
    </xf>
    <xf numFmtId="0" fontId="165" fillId="0" borderId="33" xfId="0" applyFont="1" applyBorder="1" applyAlignment="1">
      <alignment horizontal="left" vertical="center" wrapText="1"/>
    </xf>
    <xf numFmtId="0" fontId="33" fillId="0" borderId="0" xfId="391" applyFont="1" applyFill="1" applyBorder="1" applyAlignment="1" applyProtection="1">
      <alignment horizontal="center" vertical="center" wrapText="1"/>
      <protection locked="0"/>
    </xf>
    <xf numFmtId="0" fontId="33" fillId="0" borderId="2" xfId="391"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protection hidden="1"/>
    </xf>
    <xf numFmtId="0" fontId="29" fillId="0" borderId="2" xfId="466" applyFont="1" applyBorder="1" applyAlignment="1">
      <alignment horizontal="center" vertical="center" wrapText="1"/>
    </xf>
    <xf numFmtId="0" fontId="29" fillId="0" borderId="2" xfId="466" applyFont="1" applyBorder="1" applyAlignment="1">
      <alignment horizontal="center" vertical="center"/>
    </xf>
    <xf numFmtId="0" fontId="29" fillId="0" borderId="2" xfId="391" applyFont="1" applyFill="1" applyBorder="1" applyAlignment="1" applyProtection="1">
      <alignment horizontal="center" vertical="center" wrapText="1"/>
      <protection hidden="1"/>
    </xf>
    <xf numFmtId="0" fontId="30" fillId="0" borderId="2" xfId="466" applyFont="1" applyBorder="1" applyAlignment="1">
      <alignment horizontal="center" vertical="center"/>
    </xf>
    <xf numFmtId="0" fontId="30" fillId="0" borderId="2" xfId="0" applyFont="1" applyFill="1" applyBorder="1" applyAlignment="1">
      <alignment horizontal="center" vertical="center" wrapText="1"/>
    </xf>
    <xf numFmtId="0" fontId="34" fillId="0" borderId="2" xfId="466" applyFont="1" applyBorder="1" applyAlignment="1">
      <alignment horizontal="center" vertical="center"/>
    </xf>
    <xf numFmtId="2" fontId="9" fillId="0" borderId="33" xfId="0" applyNumberFormat="1" applyFont="1" applyBorder="1" applyAlignment="1">
      <alignment horizontal="center" vertical="center"/>
    </xf>
    <xf numFmtId="2" fontId="159" fillId="0" borderId="33" xfId="0" applyNumberFormat="1" applyFont="1" applyBorder="1" applyAlignment="1">
      <alignment vertical="center"/>
    </xf>
    <xf numFmtId="0" fontId="30" fillId="0" borderId="2" xfId="0" quotePrefix="1" applyFont="1" applyFill="1" applyBorder="1" applyAlignment="1">
      <alignment horizontal="justify" vertical="center" wrapText="1"/>
    </xf>
    <xf numFmtId="4" fontId="139" fillId="0" borderId="2" xfId="0" applyNumberFormat="1" applyFont="1" applyFill="1" applyBorder="1" applyAlignment="1">
      <alignment horizontal="center" vertical="center" wrapText="1"/>
    </xf>
    <xf numFmtId="0" fontId="139" fillId="0" borderId="2" xfId="0" quotePrefix="1" applyFont="1" applyFill="1" applyBorder="1" applyAlignment="1">
      <alignment horizontal="justify" vertical="center" wrapText="1"/>
    </xf>
    <xf numFmtId="217" fontId="30" fillId="0" borderId="2" xfId="0" applyNumberFormat="1" applyFont="1" applyFill="1" applyBorder="1" applyAlignment="1">
      <alignment horizontal="center" vertical="center"/>
    </xf>
    <xf numFmtId="4" fontId="139" fillId="0" borderId="2" xfId="840" applyNumberFormat="1" applyFont="1" applyFill="1" applyBorder="1" applyAlignment="1">
      <alignment horizontal="center" vertical="center" wrapText="1"/>
    </xf>
    <xf numFmtId="4" fontId="139" fillId="0" borderId="2" xfId="0" applyNumberFormat="1" applyFont="1" applyFill="1" applyBorder="1" applyAlignment="1">
      <alignment horizontal="center" wrapText="1"/>
    </xf>
    <xf numFmtId="4" fontId="30" fillId="0" borderId="2" xfId="0" applyNumberFormat="1" applyFont="1" applyFill="1" applyBorder="1" applyAlignment="1">
      <alignment horizontal="left" vertical="center"/>
    </xf>
    <xf numFmtId="0" fontId="30" fillId="0" borderId="2" xfId="0" applyFont="1" applyFill="1" applyBorder="1" applyAlignment="1">
      <alignment horizontal="center" vertical="center"/>
    </xf>
    <xf numFmtId="4" fontId="30" fillId="0" borderId="2" xfId="201" applyNumberFormat="1" applyFont="1" applyFill="1" applyBorder="1" applyAlignment="1">
      <alignment horizontal="center" vertical="center" wrapText="1"/>
    </xf>
    <xf numFmtId="4" fontId="139" fillId="0" borderId="2" xfId="0" applyNumberFormat="1" applyFont="1" applyFill="1" applyBorder="1" applyAlignment="1">
      <alignment horizontal="left" vertical="center"/>
    </xf>
    <xf numFmtId="0" fontId="139" fillId="0" borderId="2" xfId="0" applyFont="1" applyFill="1" applyBorder="1" applyAlignment="1">
      <alignment horizontal="center" vertical="center"/>
    </xf>
    <xf numFmtId="2" fontId="29" fillId="0" borderId="2" xfId="466" applyNumberFormat="1" applyFont="1" applyBorder="1" applyAlignment="1">
      <alignment horizontal="center" vertical="center"/>
    </xf>
    <xf numFmtId="4" fontId="29" fillId="0" borderId="2" xfId="466" applyNumberFormat="1" applyFont="1" applyBorder="1" applyAlignment="1">
      <alignment horizontal="center" vertical="center" wrapText="1"/>
    </xf>
    <xf numFmtId="0" fontId="30" fillId="0" borderId="2" xfId="466" applyFont="1" applyBorder="1" applyAlignment="1">
      <alignment horizontal="justify" vertical="center" wrapText="1"/>
    </xf>
    <xf numFmtId="173" fontId="18" fillId="0" borderId="29" xfId="391" applyNumberFormat="1" applyFont="1" applyFill="1" applyBorder="1" applyAlignment="1" applyProtection="1">
      <alignment horizontal="center" vertical="center"/>
      <protection hidden="1"/>
    </xf>
    <xf numFmtId="218" fontId="18" fillId="0" borderId="29" xfId="391" applyNumberFormat="1" applyFont="1" applyFill="1" applyBorder="1" applyAlignment="1" applyProtection="1">
      <alignment horizontal="center" vertical="center"/>
      <protection hidden="1"/>
    </xf>
    <xf numFmtId="4" fontId="8" fillId="0" borderId="0" xfId="466" applyNumberFormat="1" applyFont="1" applyFill="1"/>
    <xf numFmtId="0" fontId="34" fillId="0" borderId="2" xfId="466" applyFont="1" applyFill="1" applyBorder="1" applyAlignment="1">
      <alignment horizontal="center" vertical="center"/>
    </xf>
    <xf numFmtId="0" fontId="30" fillId="0" borderId="2" xfId="0" applyFont="1" applyFill="1" applyBorder="1" applyAlignment="1">
      <alignment horizontal="center" vertical="center" wrapText="1"/>
    </xf>
    <xf numFmtId="37" fontId="13" fillId="0" borderId="2" xfId="466" applyNumberFormat="1" applyFont="1" applyFill="1" applyBorder="1" applyAlignment="1">
      <alignment horizontal="center" vertical="center"/>
    </xf>
    <xf numFmtId="0" fontId="13" fillId="0" borderId="0" xfId="466" applyFont="1" applyFill="1" applyAlignment="1">
      <alignment horizontal="center"/>
    </xf>
    <xf numFmtId="0" fontId="29" fillId="0" borderId="2" xfId="466" applyFont="1" applyFill="1" applyBorder="1" applyAlignment="1">
      <alignment horizontal="left" vertical="center" wrapText="1"/>
    </xf>
    <xf numFmtId="0" fontId="29" fillId="0" borderId="2" xfId="466" applyFont="1" applyFill="1" applyBorder="1" applyAlignment="1">
      <alignment horizontal="center" vertical="center" wrapText="1"/>
    </xf>
    <xf numFmtId="4" fontId="29" fillId="0" borderId="2" xfId="466" applyNumberFormat="1" applyFont="1" applyFill="1" applyBorder="1" applyAlignment="1">
      <alignment horizontal="center" vertical="center" wrapText="1"/>
    </xf>
    <xf numFmtId="0" fontId="29" fillId="0" borderId="2" xfId="466" applyFont="1" applyFill="1" applyBorder="1" applyAlignment="1">
      <alignment horizontal="center" vertical="center"/>
    </xf>
    <xf numFmtId="0" fontId="30" fillId="0" borderId="2" xfId="466" applyFont="1" applyFill="1" applyBorder="1" applyAlignment="1">
      <alignment horizontal="justify" vertical="center" wrapText="1"/>
    </xf>
    <xf numFmtId="2" fontId="29" fillId="0" borderId="2" xfId="466" applyNumberFormat="1" applyFont="1" applyFill="1" applyBorder="1" applyAlignment="1">
      <alignment horizontal="center" vertical="center"/>
    </xf>
    <xf numFmtId="0" fontId="34" fillId="0" borderId="2" xfId="466" applyFont="1" applyFill="1" applyBorder="1" applyAlignment="1">
      <alignment horizontal="center" vertical="center"/>
    </xf>
    <xf numFmtId="0" fontId="136" fillId="39" borderId="2" xfId="580" quotePrefix="1" applyNumberFormat="1" applyFont="1" applyFill="1" applyBorder="1" applyAlignment="1" applyProtection="1">
      <alignment horizontal="center" vertical="center" wrapText="1"/>
      <protection hidden="1"/>
    </xf>
    <xf numFmtId="0" fontId="139" fillId="39" borderId="2" xfId="0" applyFont="1" applyFill="1" applyBorder="1" applyAlignment="1">
      <alignment horizontal="justify" vertical="center" wrapText="1"/>
    </xf>
    <xf numFmtId="1" fontId="136" fillId="39" borderId="2" xfId="580" applyNumberFormat="1" applyFont="1" applyFill="1" applyBorder="1" applyAlignment="1" applyProtection="1">
      <alignment horizontal="center" vertical="center"/>
      <protection hidden="1"/>
    </xf>
    <xf numFmtId="2" fontId="8" fillId="39" borderId="2" xfId="580" applyNumberFormat="1" applyFont="1" applyFill="1" applyBorder="1" applyAlignment="1" applyProtection="1">
      <alignment horizontal="center" vertical="center" wrapText="1"/>
      <protection hidden="1"/>
    </xf>
    <xf numFmtId="2" fontId="141" fillId="39" borderId="2" xfId="187" applyNumberFormat="1" applyFont="1" applyFill="1" applyBorder="1" applyAlignment="1" applyProtection="1">
      <alignment horizontal="center" vertical="center" wrapText="1"/>
      <protection hidden="1"/>
    </xf>
    <xf numFmtId="2" fontId="136" fillId="39" borderId="2" xfId="187" applyNumberFormat="1" applyFont="1" applyFill="1" applyBorder="1" applyAlignment="1" applyProtection="1">
      <alignment horizontal="center" vertical="center" wrapText="1"/>
      <protection hidden="1"/>
    </xf>
    <xf numFmtId="2" fontId="8" fillId="39" borderId="23" xfId="580" applyNumberFormat="1" applyFont="1" applyFill="1" applyBorder="1" applyAlignment="1" applyProtection="1">
      <alignment horizontal="center" vertical="center"/>
      <protection hidden="1"/>
    </xf>
    <xf numFmtId="2" fontId="136" fillId="39" borderId="23" xfId="580" applyNumberFormat="1" applyFont="1" applyFill="1" applyBorder="1" applyAlignment="1" applyProtection="1">
      <alignment horizontal="center" vertical="center"/>
      <protection hidden="1"/>
    </xf>
    <xf numFmtId="2" fontId="8" fillId="39" borderId="0" xfId="580" applyNumberFormat="1" applyFont="1" applyFill="1" applyBorder="1" applyAlignment="1" applyProtection="1">
      <alignment horizontal="center" vertical="center"/>
      <protection hidden="1"/>
    </xf>
    <xf numFmtId="4" fontId="139" fillId="39" borderId="2" xfId="0" applyNumberFormat="1" applyFont="1" applyFill="1" applyBorder="1" applyAlignment="1">
      <alignment horizontal="justify" vertical="center" wrapText="1"/>
    </xf>
    <xf numFmtId="4" fontId="30" fillId="39" borderId="2" xfId="0" applyNumberFormat="1" applyFont="1" applyFill="1" applyBorder="1" applyAlignment="1">
      <alignment horizontal="justify" vertical="center" wrapText="1"/>
    </xf>
    <xf numFmtId="0" fontId="29" fillId="0" borderId="2" xfId="391" applyFont="1" applyFill="1" applyBorder="1" applyAlignment="1" applyProtection="1">
      <alignment horizontal="center" vertical="center" wrapText="1"/>
      <protection hidden="1"/>
    </xf>
    <xf numFmtId="0" fontId="33" fillId="0" borderId="0" xfId="391" applyFont="1" applyFill="1" applyBorder="1" applyAlignment="1" applyProtection="1">
      <alignment horizontal="center" vertical="center" wrapText="1"/>
      <protection locked="0"/>
    </xf>
    <xf numFmtId="0" fontId="33" fillId="0" borderId="2" xfId="391"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protection hidden="1"/>
    </xf>
    <xf numFmtId="0" fontId="34" fillId="0" borderId="2" xfId="466" applyFont="1" applyFill="1" applyBorder="1" applyAlignment="1">
      <alignment horizontal="center" vertical="center"/>
    </xf>
    <xf numFmtId="0" fontId="34" fillId="0" borderId="2" xfId="466" applyFont="1" applyFill="1" applyBorder="1" applyAlignment="1">
      <alignment horizontal="center" vertical="center" wrapText="1"/>
    </xf>
    <xf numFmtId="0" fontId="30" fillId="0" borderId="2" xfId="0" applyFont="1" applyFill="1" applyBorder="1" applyAlignment="1">
      <alignment horizontal="center" vertical="center" wrapText="1"/>
    </xf>
    <xf numFmtId="0" fontId="29" fillId="0" borderId="2" xfId="466" applyFont="1" applyBorder="1" applyAlignment="1">
      <alignment horizontal="left" vertical="center" wrapText="1"/>
    </xf>
    <xf numFmtId="177" fontId="11" fillId="0" borderId="0" xfId="0" applyNumberFormat="1" applyFont="1" applyFill="1" applyBorder="1" applyAlignment="1" applyProtection="1">
      <alignment horizontal="center" vertical="center"/>
      <protection hidden="1"/>
    </xf>
    <xf numFmtId="219" fontId="8" fillId="0" borderId="0" xfId="580" applyNumberFormat="1" applyFont="1" applyFill="1" applyBorder="1" applyAlignment="1" applyProtection="1">
      <alignment horizontal="center" vertical="center"/>
      <protection hidden="1"/>
    </xf>
    <xf numFmtId="219" fontId="11" fillId="0" borderId="23" xfId="580" applyNumberFormat="1" applyFont="1" applyFill="1" applyBorder="1" applyAlignment="1" applyProtection="1">
      <alignment horizontal="center" vertical="center"/>
      <protection hidden="1"/>
    </xf>
    <xf numFmtId="219" fontId="8" fillId="0" borderId="23" xfId="0" applyNumberFormat="1" applyFont="1" applyFill="1" applyBorder="1" applyAlignment="1" applyProtection="1">
      <alignment horizontal="center" vertical="center"/>
      <protection hidden="1"/>
    </xf>
    <xf numFmtId="219" fontId="11" fillId="0" borderId="23" xfId="0" applyNumberFormat="1" applyFont="1" applyFill="1" applyBorder="1" applyAlignment="1" applyProtection="1">
      <alignment horizontal="center" vertical="center"/>
      <protection hidden="1"/>
    </xf>
    <xf numFmtId="219" fontId="136" fillId="33" borderId="23" xfId="580" applyNumberFormat="1" applyFont="1" applyFill="1" applyBorder="1" applyAlignment="1" applyProtection="1">
      <alignment horizontal="center" vertical="center"/>
      <protection hidden="1"/>
    </xf>
    <xf numFmtId="219" fontId="136" fillId="0" borderId="23" xfId="580" applyNumberFormat="1" applyFont="1" applyFill="1" applyBorder="1" applyAlignment="1" applyProtection="1">
      <alignment horizontal="center" vertical="center"/>
      <protection hidden="1"/>
    </xf>
    <xf numFmtId="219" fontId="8" fillId="0" borderId="23" xfId="580" applyNumberFormat="1" applyFont="1" applyFill="1" applyBorder="1" applyAlignment="1" applyProtection="1">
      <alignment horizontal="center" vertical="center"/>
      <protection hidden="1"/>
    </xf>
    <xf numFmtId="219" fontId="136" fillId="0" borderId="0" xfId="0" applyNumberFormat="1" applyFont="1" applyFill="1" applyBorder="1" applyAlignment="1" applyProtection="1">
      <alignment horizontal="center" vertical="center"/>
      <protection hidden="1"/>
    </xf>
    <xf numFmtId="219" fontId="8" fillId="0" borderId="0" xfId="0" applyNumberFormat="1" applyFont="1" applyFill="1" applyBorder="1" applyAlignment="1" applyProtection="1">
      <alignment horizontal="center" vertical="center"/>
      <protection hidden="1"/>
    </xf>
    <xf numFmtId="219" fontId="11" fillId="0" borderId="0" xfId="580" applyNumberFormat="1" applyFont="1" applyFill="1" applyBorder="1" applyAlignment="1" applyProtection="1">
      <alignment horizontal="center" vertical="center" wrapText="1"/>
      <protection hidden="1"/>
    </xf>
    <xf numFmtId="219" fontId="11" fillId="0" borderId="2" xfId="0" applyNumberFormat="1" applyFont="1" applyFill="1" applyBorder="1" applyAlignment="1" applyProtection="1">
      <alignment horizontal="center" vertical="center" wrapText="1"/>
      <protection hidden="1"/>
    </xf>
    <xf numFmtId="219" fontId="8" fillId="0" borderId="2" xfId="0" applyNumberFormat="1" applyFont="1" applyFill="1" applyBorder="1" applyAlignment="1" applyProtection="1">
      <alignment horizontal="center" vertical="center"/>
      <protection hidden="1"/>
    </xf>
    <xf numFmtId="219" fontId="11" fillId="0" borderId="2" xfId="0" applyNumberFormat="1" applyFont="1" applyFill="1" applyBorder="1" applyAlignment="1" applyProtection="1">
      <alignment horizontal="center" vertical="center"/>
      <protection hidden="1"/>
    </xf>
    <xf numFmtId="219" fontId="141" fillId="33" borderId="2" xfId="187" applyNumberFormat="1" applyFont="1" applyFill="1" applyBorder="1" applyAlignment="1" applyProtection="1">
      <alignment horizontal="center" vertical="center" wrapText="1"/>
      <protection hidden="1"/>
    </xf>
    <xf numFmtId="219" fontId="141" fillId="0" borderId="2" xfId="187" applyNumberFormat="1" applyFont="1" applyFill="1" applyBorder="1" applyAlignment="1" applyProtection="1">
      <alignment horizontal="center" vertical="center" wrapText="1"/>
      <protection hidden="1"/>
    </xf>
    <xf numFmtId="219" fontId="141" fillId="39" borderId="2" xfId="187" applyNumberFormat="1" applyFont="1" applyFill="1" applyBorder="1" applyAlignment="1" applyProtection="1">
      <alignment horizontal="center" vertical="center" wrapText="1"/>
      <protection hidden="1"/>
    </xf>
    <xf numFmtId="219" fontId="141" fillId="40" borderId="2" xfId="187" applyNumberFormat="1" applyFont="1" applyFill="1" applyBorder="1" applyAlignment="1" applyProtection="1">
      <alignment horizontal="center" vertical="center" wrapText="1"/>
      <protection hidden="1"/>
    </xf>
    <xf numFmtId="219" fontId="141" fillId="36" borderId="2" xfId="187" applyNumberFormat="1" applyFont="1" applyFill="1" applyBorder="1" applyAlignment="1" applyProtection="1">
      <alignment horizontal="center" vertical="center" wrapText="1"/>
      <protection hidden="1"/>
    </xf>
    <xf numFmtId="219" fontId="141" fillId="0" borderId="0" xfId="0" applyNumberFormat="1" applyFont="1" applyFill="1" applyBorder="1" applyAlignment="1" applyProtection="1">
      <alignment horizontal="center" vertical="center"/>
      <protection hidden="1"/>
    </xf>
    <xf numFmtId="219" fontId="11" fillId="0" borderId="0" xfId="0" applyNumberFormat="1" applyFont="1" applyFill="1" applyBorder="1" applyAlignment="1" applyProtection="1">
      <alignment horizontal="center" vertical="center"/>
      <protection hidden="1"/>
    </xf>
    <xf numFmtId="219" fontId="8" fillId="0" borderId="0" xfId="580" applyNumberFormat="1" applyFont="1" applyFill="1" applyBorder="1" applyAlignment="1" applyProtection="1">
      <alignment horizontal="center" vertical="center" wrapText="1"/>
      <protection hidden="1"/>
    </xf>
    <xf numFmtId="219" fontId="11" fillId="0" borderId="2" xfId="580" applyNumberFormat="1" applyFont="1" applyFill="1" applyBorder="1" applyAlignment="1" applyProtection="1">
      <alignment horizontal="center" vertical="center" wrapText="1"/>
      <protection hidden="1"/>
    </xf>
    <xf numFmtId="219" fontId="11" fillId="0" borderId="2" xfId="580" applyNumberFormat="1" applyFont="1" applyFill="1" applyBorder="1" applyAlignment="1" applyProtection="1">
      <alignment horizontal="center" vertical="center"/>
      <protection hidden="1"/>
    </xf>
    <xf numFmtId="219" fontId="8" fillId="0" borderId="2" xfId="580" applyNumberFormat="1" applyFont="1" applyFill="1" applyBorder="1" applyAlignment="1" applyProtection="1">
      <alignment horizontal="center" vertical="center"/>
      <protection hidden="1"/>
    </xf>
    <xf numFmtId="219" fontId="8" fillId="0" borderId="2" xfId="0" applyNumberFormat="1" applyFont="1" applyFill="1" applyBorder="1" applyAlignment="1" applyProtection="1">
      <alignment horizontal="center" vertical="center" wrapText="1"/>
      <protection hidden="1"/>
    </xf>
    <xf numFmtId="219" fontId="136" fillId="33" borderId="2" xfId="580" applyNumberFormat="1" applyFont="1" applyFill="1" applyBorder="1" applyAlignment="1" applyProtection="1">
      <alignment horizontal="center" vertical="center"/>
      <protection hidden="1"/>
    </xf>
    <xf numFmtId="219" fontId="141" fillId="33" borderId="2" xfId="580" applyNumberFormat="1" applyFont="1" applyFill="1" applyBorder="1" applyAlignment="1" applyProtection="1">
      <alignment horizontal="center" vertical="center"/>
      <protection hidden="1"/>
    </xf>
    <xf numFmtId="219" fontId="136" fillId="33" borderId="2" xfId="580" applyNumberFormat="1" applyFont="1" applyFill="1" applyBorder="1" applyAlignment="1" applyProtection="1">
      <alignment horizontal="center" vertical="center" wrapText="1"/>
      <protection hidden="1"/>
    </xf>
    <xf numFmtId="219" fontId="136" fillId="0" borderId="2" xfId="580" applyNumberFormat="1" applyFont="1" applyFill="1" applyBorder="1" applyAlignment="1" applyProtection="1">
      <alignment horizontal="center" vertical="center"/>
      <protection hidden="1"/>
    </xf>
    <xf numFmtId="219" fontId="136" fillId="0" borderId="2" xfId="580" applyNumberFormat="1" applyFont="1" applyFill="1" applyBorder="1" applyAlignment="1" applyProtection="1">
      <alignment horizontal="center" vertical="center" wrapText="1"/>
      <protection hidden="1"/>
    </xf>
    <xf numFmtId="219" fontId="8" fillId="0" borderId="2" xfId="580" applyNumberFormat="1" applyFont="1" applyFill="1" applyBorder="1" applyAlignment="1" applyProtection="1">
      <alignment horizontal="center" vertical="center" wrapText="1"/>
      <protection hidden="1"/>
    </xf>
    <xf numFmtId="219" fontId="141" fillId="33" borderId="2" xfId="580" applyNumberFormat="1" applyFont="1" applyFill="1" applyBorder="1" applyAlignment="1" applyProtection="1">
      <alignment horizontal="center" vertical="center" wrapText="1"/>
      <protection hidden="1"/>
    </xf>
    <xf numFmtId="219" fontId="141" fillId="0" borderId="2" xfId="580" applyNumberFormat="1" applyFont="1" applyFill="1" applyBorder="1" applyAlignment="1" applyProtection="1">
      <alignment horizontal="center" vertical="center"/>
      <protection hidden="1"/>
    </xf>
    <xf numFmtId="219" fontId="142" fillId="33" borderId="2" xfId="580" applyNumberFormat="1" applyFont="1" applyFill="1" applyBorder="1" applyAlignment="1" applyProtection="1">
      <alignment horizontal="center" vertical="center"/>
      <protection hidden="1"/>
    </xf>
    <xf numFmtId="219" fontId="144" fillId="33" borderId="2" xfId="580" applyNumberFormat="1" applyFont="1" applyFill="1" applyBorder="1" applyAlignment="1" applyProtection="1">
      <alignment horizontal="center" vertical="center"/>
      <protection hidden="1"/>
    </xf>
    <xf numFmtId="219" fontId="144" fillId="33" borderId="2" xfId="580" applyNumberFormat="1" applyFont="1" applyFill="1" applyBorder="1" applyAlignment="1" applyProtection="1">
      <alignment horizontal="center" vertical="center" wrapText="1"/>
      <protection hidden="1"/>
    </xf>
    <xf numFmtId="219" fontId="136" fillId="40" borderId="2" xfId="580" applyNumberFormat="1" applyFont="1" applyFill="1" applyBorder="1" applyAlignment="1" applyProtection="1">
      <alignment horizontal="center" vertical="center"/>
      <protection hidden="1"/>
    </xf>
    <xf numFmtId="219" fontId="8" fillId="40" borderId="2" xfId="580" applyNumberFormat="1" applyFont="1" applyFill="1" applyBorder="1" applyAlignment="1" applyProtection="1">
      <alignment horizontal="center" vertical="center" wrapText="1"/>
      <protection hidden="1"/>
    </xf>
    <xf numFmtId="219" fontId="136" fillId="36" borderId="2" xfId="580" applyNumberFormat="1" applyFont="1" applyFill="1" applyBorder="1" applyAlignment="1" applyProtection="1">
      <alignment horizontal="center" vertical="center"/>
      <protection hidden="1"/>
    </xf>
    <xf numFmtId="219" fontId="8" fillId="36" borderId="2" xfId="580" applyNumberFormat="1" applyFont="1" applyFill="1" applyBorder="1" applyAlignment="1" applyProtection="1">
      <alignment horizontal="center" vertical="center" wrapText="1"/>
      <protection hidden="1"/>
    </xf>
    <xf numFmtId="219" fontId="136" fillId="39" borderId="2" xfId="580" applyNumberFormat="1" applyFont="1" applyFill="1" applyBorder="1" applyAlignment="1" applyProtection="1">
      <alignment horizontal="center" vertical="center"/>
      <protection hidden="1"/>
    </xf>
    <xf numFmtId="219" fontId="8" fillId="39" borderId="2" xfId="580" applyNumberFormat="1" applyFont="1" applyFill="1" applyBorder="1" applyAlignment="1" applyProtection="1">
      <alignment horizontal="center" vertical="center" wrapText="1"/>
      <protection hidden="1"/>
    </xf>
    <xf numFmtId="219" fontId="141" fillId="0" borderId="2" xfId="580" applyNumberFormat="1" applyFont="1" applyFill="1" applyBorder="1" applyAlignment="1" applyProtection="1">
      <alignment horizontal="center" vertical="center" wrapText="1"/>
      <protection hidden="1"/>
    </xf>
    <xf numFmtId="219" fontId="135" fillId="0" borderId="2" xfId="580" applyNumberFormat="1" applyFont="1" applyFill="1" applyBorder="1" applyAlignment="1" applyProtection="1">
      <alignment horizontal="center" vertical="center"/>
      <protection hidden="1"/>
    </xf>
    <xf numFmtId="219" fontId="135" fillId="0" borderId="2" xfId="580" applyNumberFormat="1" applyFont="1" applyFill="1" applyBorder="1" applyAlignment="1" applyProtection="1">
      <alignment horizontal="center" vertical="center" wrapText="1"/>
      <protection hidden="1"/>
    </xf>
    <xf numFmtId="219" fontId="136" fillId="36" borderId="2" xfId="580" applyNumberFormat="1" applyFont="1" applyFill="1" applyBorder="1" applyAlignment="1" applyProtection="1">
      <alignment horizontal="center" vertical="center" wrapText="1"/>
      <protection hidden="1"/>
    </xf>
    <xf numFmtId="219" fontId="136" fillId="40" borderId="2" xfId="580" applyNumberFormat="1" applyFont="1" applyFill="1" applyBorder="1" applyAlignment="1" applyProtection="1">
      <alignment horizontal="center" vertical="center" wrapText="1"/>
      <protection hidden="1"/>
    </xf>
    <xf numFmtId="219" fontId="30" fillId="0" borderId="2" xfId="0" applyNumberFormat="1" applyFont="1" applyFill="1" applyBorder="1" applyAlignment="1">
      <alignment horizontal="center" vertical="center" wrapText="1"/>
    </xf>
    <xf numFmtId="219" fontId="8" fillId="36" borderId="2" xfId="580" applyNumberFormat="1" applyFont="1" applyFill="1" applyBorder="1" applyAlignment="1" applyProtection="1">
      <alignment horizontal="center" vertical="center"/>
      <protection hidden="1"/>
    </xf>
    <xf numFmtId="219" fontId="8" fillId="40" borderId="2" xfId="580" applyNumberFormat="1" applyFont="1" applyFill="1" applyBorder="1" applyAlignment="1" applyProtection="1">
      <alignment horizontal="center" vertical="center"/>
      <protection hidden="1"/>
    </xf>
    <xf numFmtId="219" fontId="136" fillId="0" borderId="0" xfId="0" applyNumberFormat="1" applyFont="1" applyFill="1" applyBorder="1" applyAlignment="1" applyProtection="1">
      <alignment horizontal="center" vertical="center" wrapText="1"/>
      <protection hidden="1"/>
    </xf>
    <xf numFmtId="219" fontId="8" fillId="0" borderId="0" xfId="0" applyNumberFormat="1" applyFont="1" applyFill="1" applyBorder="1" applyAlignment="1" applyProtection="1">
      <alignment horizontal="center" vertical="center" wrapText="1"/>
      <protection hidden="1"/>
    </xf>
    <xf numFmtId="219" fontId="142" fillId="33" borderId="23" xfId="580" applyNumberFormat="1" applyFont="1" applyFill="1" applyBorder="1" applyAlignment="1" applyProtection="1">
      <alignment horizontal="center" vertical="center"/>
      <protection hidden="1"/>
    </xf>
    <xf numFmtId="219" fontId="8" fillId="39" borderId="2" xfId="580" applyNumberFormat="1" applyFont="1" applyFill="1" applyBorder="1" applyAlignment="1" applyProtection="1">
      <alignment horizontal="center" vertical="center"/>
      <protection hidden="1"/>
    </xf>
    <xf numFmtId="220" fontId="29" fillId="0" borderId="2" xfId="466" applyNumberFormat="1" applyFont="1" applyFill="1" applyBorder="1" applyAlignment="1">
      <alignment horizontal="center" vertical="center" wrapText="1"/>
    </xf>
    <xf numFmtId="177" fontId="9" fillId="0" borderId="6" xfId="391" applyNumberFormat="1" applyFont="1" applyFill="1" applyBorder="1" applyAlignment="1" applyProtection="1">
      <alignment horizontal="center" vertical="center" wrapText="1"/>
      <protection hidden="1"/>
    </xf>
    <xf numFmtId="2" fontId="9" fillId="0" borderId="6" xfId="391" applyNumberFormat="1" applyFont="1" applyFill="1" applyBorder="1" applyAlignment="1" applyProtection="1">
      <alignment horizontal="center" vertical="center" wrapText="1"/>
      <protection hidden="1"/>
    </xf>
    <xf numFmtId="0" fontId="30" fillId="0" borderId="2" xfId="0" applyFont="1" applyFill="1" applyBorder="1" applyAlignment="1">
      <alignment horizontal="center" vertical="center" wrapText="1"/>
    </xf>
    <xf numFmtId="0" fontId="13" fillId="0" borderId="0" xfId="466" applyFont="1" applyFill="1" applyAlignment="1">
      <alignment horizontal="center" vertical="center"/>
    </xf>
    <xf numFmtId="4" fontId="30" fillId="0" borderId="0" xfId="466" applyNumberFormat="1" applyFont="1" applyFill="1"/>
    <xf numFmtId="0" fontId="38" fillId="0" borderId="0" xfId="466" applyFont="1" applyFill="1" applyAlignment="1">
      <alignment horizontal="left" vertical="top"/>
    </xf>
    <xf numFmtId="0" fontId="38" fillId="0" borderId="0" xfId="466" applyFont="1" applyFill="1"/>
    <xf numFmtId="0" fontId="38" fillId="0" borderId="0" xfId="466" applyFont="1" applyFill="1" applyAlignment="1">
      <alignment horizontal="center"/>
    </xf>
    <xf numFmtId="0" fontId="38" fillId="0" borderId="0" xfId="466" applyFont="1" applyFill="1" applyAlignment="1">
      <alignment horizontal="left" vertical="center"/>
    </xf>
    <xf numFmtId="0" fontId="38" fillId="0" borderId="0" xfId="466" applyFont="1" applyFill="1" applyAlignment="1">
      <alignment horizontal="centerContinuous" vertical="center"/>
    </xf>
    <xf numFmtId="0" fontId="38" fillId="0" borderId="2" xfId="466" applyFont="1" applyFill="1" applyBorder="1" applyAlignment="1">
      <alignment horizontal="center" vertical="center" wrapText="1"/>
    </xf>
    <xf numFmtId="37" fontId="39" fillId="0" borderId="2" xfId="466" applyNumberFormat="1" applyFont="1" applyFill="1" applyBorder="1" applyAlignment="1">
      <alignment horizontal="center" vertical="center"/>
    </xf>
    <xf numFmtId="37" fontId="39" fillId="0" borderId="2" xfId="466" applyNumberFormat="1" applyFont="1" applyFill="1" applyBorder="1" applyAlignment="1">
      <alignment horizontal="center" vertical="center" wrapText="1"/>
    </xf>
    <xf numFmtId="0" fontId="38" fillId="0" borderId="2" xfId="466" applyFont="1" applyFill="1" applyBorder="1" applyAlignment="1">
      <alignment horizontal="center" vertical="center"/>
    </xf>
    <xf numFmtId="0" fontId="38" fillId="0" borderId="2" xfId="466" applyFont="1" applyFill="1" applyBorder="1" applyAlignment="1">
      <alignment horizontal="left" vertical="center"/>
    </xf>
    <xf numFmtId="0" fontId="32" fillId="0" borderId="2" xfId="466" applyFont="1" applyFill="1" applyBorder="1" applyAlignment="1">
      <alignment horizontal="center" vertical="center"/>
    </xf>
    <xf numFmtId="0" fontId="32" fillId="0" borderId="2" xfId="466" applyFont="1" applyFill="1" applyBorder="1" applyAlignment="1">
      <alignment horizontal="left" vertical="center"/>
    </xf>
    <xf numFmtId="0" fontId="32" fillId="0" borderId="2" xfId="466" applyFont="1" applyFill="1" applyBorder="1" applyAlignment="1">
      <alignment horizontal="center" vertical="top"/>
    </xf>
    <xf numFmtId="0" fontId="32" fillId="0" borderId="2" xfId="466" applyFont="1" applyFill="1" applyBorder="1" applyAlignment="1">
      <alignment horizontal="left" vertical="top" wrapText="1"/>
    </xf>
    <xf numFmtId="0" fontId="32" fillId="0" borderId="2" xfId="466" applyFont="1" applyFill="1" applyBorder="1" applyAlignment="1">
      <alignment horizontal="left" wrapText="1"/>
    </xf>
    <xf numFmtId="0" fontId="32" fillId="0" borderId="2" xfId="466" applyFont="1" applyFill="1" applyBorder="1" applyAlignment="1">
      <alignment horizontal="left" vertical="center" wrapText="1"/>
    </xf>
    <xf numFmtId="0" fontId="32" fillId="0" borderId="0" xfId="466" applyFont="1" applyFill="1" applyAlignment="1">
      <alignment horizontal="center"/>
    </xf>
    <xf numFmtId="0" fontId="32" fillId="0" borderId="0" xfId="466" applyFont="1" applyFill="1"/>
    <xf numFmtId="4" fontId="168" fillId="0" borderId="0" xfId="466" applyNumberFormat="1" applyFont="1" applyFill="1" applyAlignment="1">
      <alignment horizontal="center"/>
    </xf>
    <xf numFmtId="0" fontId="38" fillId="0" borderId="0" xfId="466" applyFont="1" applyAlignment="1" applyProtection="1">
      <alignment vertical="top"/>
      <protection locked="0"/>
    </xf>
    <xf numFmtId="0" fontId="38" fillId="0" borderId="0" xfId="391" applyFont="1" applyFill="1" applyBorder="1" applyAlignment="1" applyProtection="1">
      <alignment horizontal="justify" vertical="center" wrapText="1"/>
      <protection locked="0"/>
    </xf>
    <xf numFmtId="0" fontId="38" fillId="0" borderId="0" xfId="391" applyFont="1" applyFill="1" applyBorder="1" applyAlignment="1" applyProtection="1">
      <alignment horizontal="center" vertical="center" wrapText="1"/>
      <protection locked="0"/>
    </xf>
    <xf numFmtId="0" fontId="169" fillId="0" borderId="0" xfId="391" applyNumberFormat="1" applyFont="1" applyFill="1" applyBorder="1" applyAlignment="1" applyProtection="1">
      <alignment horizontal="center" vertical="center" wrapText="1"/>
      <protection locked="0"/>
    </xf>
    <xf numFmtId="0" fontId="38" fillId="0" borderId="0" xfId="391" applyFont="1" applyFill="1" applyBorder="1" applyAlignment="1" applyProtection="1">
      <alignment horizontal="center" vertical="center"/>
      <protection locked="0"/>
    </xf>
    <xf numFmtId="0" fontId="38" fillId="0" borderId="2" xfId="391" applyFont="1" applyFill="1" applyBorder="1" applyAlignment="1" applyProtection="1">
      <alignment horizontal="centerContinuous" vertical="center" wrapText="1"/>
      <protection hidden="1"/>
    </xf>
    <xf numFmtId="0" fontId="38" fillId="0" borderId="2" xfId="391" applyFont="1" applyFill="1" applyBorder="1" applyAlignment="1" applyProtection="1">
      <alignment horizontal="center" vertical="center" wrapText="1"/>
      <protection hidden="1"/>
    </xf>
    <xf numFmtId="173" fontId="32" fillId="0" borderId="2" xfId="391" applyNumberFormat="1" applyFont="1" applyFill="1" applyBorder="1" applyAlignment="1" applyProtection="1">
      <alignment horizontal="center" vertical="center" wrapText="1"/>
      <protection hidden="1"/>
    </xf>
    <xf numFmtId="0" fontId="32" fillId="0" borderId="0" xfId="391" applyFont="1" applyFill="1" applyBorder="1" applyAlignment="1" applyProtection="1">
      <alignment horizontal="center" vertical="center" wrapText="1"/>
      <protection hidden="1"/>
    </xf>
    <xf numFmtId="0" fontId="32" fillId="0" borderId="0" xfId="391" applyFont="1" applyFill="1" applyBorder="1" applyAlignment="1">
      <alignment horizontal="center" vertical="center" wrapText="1"/>
    </xf>
    <xf numFmtId="173" fontId="38" fillId="0" borderId="28" xfId="391" applyNumberFormat="1" applyFont="1" applyFill="1" applyBorder="1" applyAlignment="1" applyProtection="1">
      <alignment horizontal="left" vertical="center" wrapText="1"/>
      <protection hidden="1"/>
    </xf>
    <xf numFmtId="173" fontId="38" fillId="0" borderId="28" xfId="391" applyNumberFormat="1" applyFont="1" applyFill="1" applyBorder="1" applyAlignment="1" applyProtection="1">
      <alignment horizontal="center" vertical="center" wrapText="1"/>
      <protection hidden="1"/>
    </xf>
    <xf numFmtId="4" fontId="38" fillId="0" borderId="28" xfId="391" applyNumberFormat="1" applyFont="1" applyFill="1" applyBorder="1" applyAlignment="1" applyProtection="1">
      <alignment horizontal="right" vertical="center" wrapText="1"/>
      <protection hidden="1"/>
    </xf>
    <xf numFmtId="39" fontId="38" fillId="0" borderId="28" xfId="391" applyNumberFormat="1" applyFont="1" applyFill="1" applyBorder="1" applyAlignment="1" applyProtection="1">
      <alignment horizontal="center" vertical="center" wrapText="1"/>
      <protection hidden="1"/>
    </xf>
    <xf numFmtId="173" fontId="38" fillId="0" borderId="6" xfId="391" applyNumberFormat="1" applyFont="1" applyFill="1" applyBorder="1" applyAlignment="1" applyProtection="1">
      <alignment horizontal="left" vertical="center" wrapText="1"/>
      <protection hidden="1"/>
    </xf>
    <xf numFmtId="173" fontId="38" fillId="0" borderId="6" xfId="391" applyNumberFormat="1" applyFont="1" applyFill="1" applyBorder="1" applyAlignment="1" applyProtection="1">
      <alignment horizontal="center" vertical="center" wrapText="1"/>
      <protection hidden="1"/>
    </xf>
    <xf numFmtId="4" fontId="38" fillId="0" borderId="6" xfId="391" applyNumberFormat="1" applyFont="1" applyFill="1" applyBorder="1" applyAlignment="1" applyProtection="1">
      <alignment horizontal="right" vertical="center" wrapText="1"/>
      <protection hidden="1"/>
    </xf>
    <xf numFmtId="0" fontId="38" fillId="0" borderId="6" xfId="391" applyFont="1" applyFill="1" applyBorder="1" applyAlignment="1" applyProtection="1">
      <alignment horizontal="left" vertical="center" wrapText="1"/>
      <protection hidden="1"/>
    </xf>
    <xf numFmtId="0" fontId="38" fillId="0" borderId="6" xfId="391" applyFont="1" applyFill="1" applyBorder="1" applyAlignment="1" applyProtection="1">
      <alignment horizontal="center" vertical="center" wrapText="1"/>
      <protection hidden="1"/>
    </xf>
    <xf numFmtId="0" fontId="32" fillId="0" borderId="6" xfId="391" applyFont="1" applyFill="1" applyBorder="1" applyAlignment="1" applyProtection="1">
      <alignment horizontal="left" vertical="center" wrapText="1"/>
      <protection hidden="1"/>
    </xf>
    <xf numFmtId="0" fontId="32" fillId="0" borderId="6" xfId="391" applyFont="1" applyFill="1" applyBorder="1" applyAlignment="1" applyProtection="1">
      <alignment horizontal="center" vertical="center" wrapText="1"/>
      <protection hidden="1"/>
    </xf>
    <xf numFmtId="4" fontId="32" fillId="0" borderId="6" xfId="391" applyNumberFormat="1" applyFont="1" applyFill="1" applyBorder="1" applyAlignment="1" applyProtection="1">
      <alignment horizontal="right" vertical="center" wrapText="1"/>
      <protection hidden="1"/>
    </xf>
    <xf numFmtId="0" fontId="39" fillId="34" borderId="6" xfId="391" applyFont="1" applyFill="1" applyBorder="1" applyAlignment="1" applyProtection="1">
      <alignment horizontal="left" vertical="center" wrapText="1"/>
      <protection hidden="1"/>
    </xf>
    <xf numFmtId="0" fontId="39" fillId="34" borderId="6" xfId="391" applyFont="1" applyFill="1" applyBorder="1" applyAlignment="1" applyProtection="1">
      <alignment horizontal="center" vertical="center" wrapText="1"/>
      <protection hidden="1"/>
    </xf>
    <xf numFmtId="4" fontId="39" fillId="34" borderId="6" xfId="391" applyNumberFormat="1" applyFont="1" applyFill="1" applyBorder="1" applyAlignment="1" applyProtection="1">
      <alignment horizontal="right" vertical="center" wrapText="1"/>
      <protection hidden="1"/>
    </xf>
    <xf numFmtId="4" fontId="32" fillId="34" borderId="6" xfId="391" applyNumberFormat="1" applyFont="1" applyFill="1" applyBorder="1" applyAlignment="1" applyProtection="1">
      <alignment horizontal="right" vertical="center" wrapText="1"/>
      <protection hidden="1"/>
    </xf>
    <xf numFmtId="0" fontId="32" fillId="0" borderId="29" xfId="391" applyFont="1" applyFill="1" applyBorder="1" applyAlignment="1" applyProtection="1">
      <alignment vertical="center"/>
      <protection hidden="1"/>
    </xf>
    <xf numFmtId="0" fontId="171" fillId="0" borderId="29" xfId="391" applyFont="1" applyFill="1" applyBorder="1" applyAlignment="1" applyProtection="1">
      <alignment horizontal="center" vertical="center"/>
      <protection hidden="1"/>
    </xf>
    <xf numFmtId="0" fontId="171" fillId="0" borderId="29" xfId="391" applyFont="1" applyFill="1" applyBorder="1" applyAlignment="1" applyProtection="1">
      <alignment vertical="center"/>
      <protection hidden="1"/>
    </xf>
    <xf numFmtId="0" fontId="38" fillId="0" borderId="0" xfId="466" applyFont="1" applyAlignment="1">
      <alignment vertical="top"/>
    </xf>
    <xf numFmtId="0" fontId="32" fillId="0" borderId="0" xfId="391" applyFont="1" applyFill="1"/>
    <xf numFmtId="0" fontId="32" fillId="0" borderId="0" xfId="391" applyFont="1" applyFill="1" applyAlignment="1">
      <alignment horizontal="center"/>
    </xf>
    <xf numFmtId="0" fontId="172" fillId="0" borderId="0" xfId="391" applyNumberFormat="1" applyFont="1" applyFill="1" applyBorder="1" applyAlignment="1" applyProtection="1">
      <alignment horizontal="center" vertical="center" wrapText="1"/>
      <protection locked="0"/>
    </xf>
    <xf numFmtId="0" fontId="38" fillId="0" borderId="0" xfId="391" applyFont="1" applyFill="1" applyBorder="1" applyAlignment="1">
      <alignment vertical="center" wrapText="1"/>
    </xf>
    <xf numFmtId="0" fontId="32" fillId="0" borderId="0" xfId="391" applyFont="1" applyFill="1" applyAlignment="1">
      <alignment vertical="center" wrapText="1"/>
    </xf>
    <xf numFmtId="0" fontId="32" fillId="0" borderId="0" xfId="466" applyFont="1" applyAlignment="1">
      <alignment vertical="top"/>
    </xf>
    <xf numFmtId="0" fontId="38" fillId="0" borderId="0" xfId="391" applyFont="1" applyFill="1" applyBorder="1" applyAlignment="1">
      <alignment vertical="center"/>
    </xf>
    <xf numFmtId="0" fontId="38" fillId="0" borderId="0" xfId="391" applyFont="1" applyFill="1" applyBorder="1" applyAlignment="1">
      <alignment horizontal="center" vertical="center"/>
    </xf>
    <xf numFmtId="2" fontId="38" fillId="0" borderId="2" xfId="391" applyNumberFormat="1" applyFont="1" applyFill="1" applyBorder="1" applyAlignment="1" applyProtection="1">
      <alignment horizontal="centerContinuous" vertical="center" wrapText="1"/>
      <protection hidden="1"/>
    </xf>
    <xf numFmtId="0" fontId="38" fillId="0" borderId="0" xfId="391" applyFont="1" applyFill="1" applyProtection="1">
      <protection hidden="1"/>
    </xf>
    <xf numFmtId="0" fontId="38" fillId="0" borderId="0" xfId="391" applyFont="1" applyFill="1"/>
    <xf numFmtId="2" fontId="38" fillId="0" borderId="2" xfId="391" applyNumberFormat="1" applyFont="1" applyFill="1" applyBorder="1" applyAlignment="1" applyProtection="1">
      <alignment horizontal="center" vertical="center" wrapText="1"/>
      <protection hidden="1"/>
    </xf>
    <xf numFmtId="173" fontId="39" fillId="0" borderId="2" xfId="391" applyNumberFormat="1" applyFont="1" applyFill="1" applyBorder="1" applyAlignment="1" applyProtection="1">
      <alignment horizontal="center" vertical="center" wrapText="1"/>
      <protection hidden="1"/>
    </xf>
    <xf numFmtId="173" fontId="39" fillId="0" borderId="2" xfId="579" applyNumberFormat="1" applyFont="1" applyFill="1" applyBorder="1" applyAlignment="1" applyProtection="1">
      <alignment horizontal="center" vertical="center" wrapText="1"/>
      <protection hidden="1"/>
    </xf>
    <xf numFmtId="173" fontId="39" fillId="0" borderId="2" xfId="579" applyNumberFormat="1" applyFont="1" applyFill="1" applyBorder="1" applyAlignment="1" applyProtection="1">
      <alignment horizontal="center" vertical="center"/>
      <protection hidden="1"/>
    </xf>
    <xf numFmtId="173" fontId="39" fillId="0" borderId="0" xfId="391" applyNumberFormat="1" applyFont="1" applyFill="1" applyProtection="1">
      <protection hidden="1"/>
    </xf>
    <xf numFmtId="173" fontId="39" fillId="0" borderId="0" xfId="391" applyNumberFormat="1" applyFont="1" applyFill="1"/>
    <xf numFmtId="3" fontId="38" fillId="0" borderId="2" xfId="391" applyNumberFormat="1" applyFont="1" applyFill="1" applyBorder="1" applyAlignment="1" applyProtection="1">
      <alignment horizontal="left" vertical="center" wrapText="1"/>
      <protection hidden="1"/>
    </xf>
    <xf numFmtId="2" fontId="38" fillId="0" borderId="2" xfId="391" applyNumberFormat="1" applyFont="1" applyFill="1" applyBorder="1" applyAlignment="1" applyProtection="1">
      <alignment horizontal="left" vertical="center" wrapText="1"/>
      <protection hidden="1"/>
    </xf>
    <xf numFmtId="2" fontId="38" fillId="0" borderId="2" xfId="391" applyNumberFormat="1" applyFont="1" applyFill="1" applyBorder="1" applyAlignment="1" applyProtection="1">
      <alignment horizontal="right" vertical="center" wrapText="1"/>
      <protection hidden="1"/>
    </xf>
    <xf numFmtId="3" fontId="32" fillId="0" borderId="2" xfId="391" applyNumberFormat="1" applyFont="1" applyFill="1" applyBorder="1" applyAlignment="1" applyProtection="1">
      <alignment horizontal="left" vertical="center" wrapText="1"/>
      <protection hidden="1"/>
    </xf>
    <xf numFmtId="2" fontId="32" fillId="0" borderId="2" xfId="391" applyNumberFormat="1" applyFont="1" applyFill="1" applyBorder="1" applyAlignment="1" applyProtection="1">
      <alignment horizontal="left" vertical="center" wrapText="1"/>
      <protection hidden="1"/>
    </xf>
    <xf numFmtId="2" fontId="32" fillId="0" borderId="2" xfId="391" applyNumberFormat="1" applyFont="1" applyFill="1" applyBorder="1" applyAlignment="1" applyProtection="1">
      <alignment horizontal="center" vertical="center" wrapText="1"/>
      <protection hidden="1"/>
    </xf>
    <xf numFmtId="2" fontId="32" fillId="0" borderId="2" xfId="391" applyNumberFormat="1" applyFont="1" applyFill="1" applyBorder="1" applyAlignment="1" applyProtection="1">
      <alignment horizontal="right" vertical="center" wrapText="1"/>
      <protection hidden="1"/>
    </xf>
    <xf numFmtId="0" fontId="39" fillId="0" borderId="0" xfId="391" applyFont="1" applyFill="1" applyProtection="1">
      <protection hidden="1"/>
    </xf>
    <xf numFmtId="0" fontId="39" fillId="0" borderId="0" xfId="391" applyFont="1" applyFill="1"/>
    <xf numFmtId="0" fontId="32" fillId="0" borderId="0" xfId="391" applyFont="1" applyFill="1" applyProtection="1">
      <protection hidden="1"/>
    </xf>
    <xf numFmtId="3" fontId="39" fillId="0" borderId="2" xfId="391" applyNumberFormat="1" applyFont="1" applyFill="1" applyBorder="1" applyAlignment="1" applyProtection="1">
      <alignment horizontal="left" vertical="center" wrapText="1"/>
      <protection hidden="1"/>
    </xf>
    <xf numFmtId="2" fontId="39" fillId="0" borderId="2" xfId="391" applyNumberFormat="1" applyFont="1" applyFill="1" applyBorder="1" applyAlignment="1" applyProtection="1">
      <alignment horizontal="left" vertical="center" wrapText="1"/>
      <protection hidden="1"/>
    </xf>
    <xf numFmtId="2" fontId="39" fillId="0" borderId="2" xfId="391" applyNumberFormat="1" applyFont="1" applyFill="1" applyBorder="1" applyAlignment="1" applyProtection="1">
      <alignment horizontal="center" vertical="center" wrapText="1"/>
      <protection hidden="1"/>
    </xf>
    <xf numFmtId="2" fontId="39" fillId="0" borderId="2" xfId="391" applyNumberFormat="1" applyFont="1" applyFill="1" applyBorder="1" applyAlignment="1" applyProtection="1">
      <alignment horizontal="right" vertical="center" wrapText="1"/>
      <protection hidden="1"/>
    </xf>
    <xf numFmtId="217" fontId="38" fillId="0" borderId="6" xfId="391" applyNumberFormat="1" applyFont="1" applyFill="1" applyBorder="1" applyAlignment="1" applyProtection="1">
      <alignment horizontal="right" vertical="center" wrapText="1"/>
      <protection hidden="1"/>
    </xf>
    <xf numFmtId="0" fontId="32" fillId="0" borderId="0" xfId="579" applyFont="1" applyFill="1" applyAlignment="1" applyProtection="1">
      <alignment vertical="center"/>
      <protection locked="0"/>
    </xf>
    <xf numFmtId="0" fontId="32" fillId="0" borderId="0" xfId="579" applyFont="1" applyFill="1" applyAlignment="1" applyProtection="1">
      <alignment horizontal="center" vertical="center"/>
      <protection locked="0"/>
    </xf>
    <xf numFmtId="0" fontId="32" fillId="0" borderId="0" xfId="579" applyFont="1" applyFill="1" applyAlignment="1">
      <alignment vertical="center"/>
    </xf>
    <xf numFmtId="0" fontId="32" fillId="0" borderId="0" xfId="391" applyFont="1" applyAlignment="1" applyProtection="1">
      <alignment vertical="center" wrapText="1"/>
      <protection locked="0"/>
    </xf>
    <xf numFmtId="0" fontId="38" fillId="0" borderId="0" xfId="391" applyFont="1" applyFill="1" applyBorder="1" applyAlignment="1" applyProtection="1">
      <alignment vertical="center"/>
      <protection locked="0"/>
    </xf>
    <xf numFmtId="0" fontId="32" fillId="0" borderId="0" xfId="391" applyFont="1" applyAlignment="1" applyProtection="1">
      <protection locked="0"/>
    </xf>
    <xf numFmtId="0" fontId="32" fillId="0" borderId="0" xfId="391" applyFont="1" applyAlignment="1"/>
    <xf numFmtId="0" fontId="32" fillId="0" borderId="2" xfId="579" applyFont="1" applyFill="1" applyBorder="1" applyAlignment="1" applyProtection="1">
      <alignment horizontal="centerContinuous" vertical="center"/>
      <protection hidden="1"/>
    </xf>
    <xf numFmtId="0" fontId="32" fillId="0" borderId="2" xfId="579" applyFont="1" applyFill="1" applyBorder="1" applyAlignment="1" applyProtection="1">
      <alignment horizontal="centerContinuous" vertical="center"/>
      <protection locked="0"/>
    </xf>
    <xf numFmtId="0" fontId="38" fillId="0" borderId="2" xfId="579" applyFont="1" applyFill="1" applyBorder="1" applyAlignment="1" applyProtection="1">
      <alignment horizontal="center" vertical="center" wrapText="1"/>
      <protection hidden="1"/>
    </xf>
    <xf numFmtId="0" fontId="38" fillId="0" borderId="0" xfId="579" applyFont="1" applyFill="1" applyAlignment="1" applyProtection="1">
      <alignment vertical="center"/>
      <protection locked="0"/>
    </xf>
    <xf numFmtId="0" fontId="38" fillId="0" borderId="0" xfId="579" applyFont="1" applyFill="1" applyAlignment="1">
      <alignment vertical="center"/>
    </xf>
    <xf numFmtId="0" fontId="39" fillId="0" borderId="0" xfId="579" applyFont="1" applyFill="1" applyAlignment="1" applyProtection="1">
      <alignment vertical="center"/>
      <protection locked="0"/>
    </xf>
    <xf numFmtId="0" fontId="39" fillId="0" borderId="0" xfId="579" applyFont="1" applyFill="1" applyAlignment="1">
      <alignment vertical="center"/>
    </xf>
    <xf numFmtId="0" fontId="32" fillId="0" borderId="2" xfId="466" applyFont="1" applyBorder="1" applyAlignment="1">
      <alignment horizontal="left" vertical="center" indent="2"/>
    </xf>
    <xf numFmtId="0" fontId="32" fillId="0" borderId="2" xfId="466" applyFont="1" applyBorder="1" applyAlignment="1">
      <alignment horizontal="left" wrapText="1"/>
    </xf>
    <xf numFmtId="0" fontId="32" fillId="0" borderId="2" xfId="466" applyFont="1" applyBorder="1" applyAlignment="1">
      <alignment horizontal="center" vertical="center"/>
    </xf>
    <xf numFmtId="4" fontId="38" fillId="0" borderId="2" xfId="391" applyNumberFormat="1" applyFont="1" applyFill="1" applyBorder="1" applyAlignment="1" applyProtection="1">
      <alignment horizontal="right" vertical="center" wrapText="1"/>
      <protection hidden="1"/>
    </xf>
    <xf numFmtId="0" fontId="38" fillId="0" borderId="0" xfId="579" applyFont="1" applyFill="1" applyAlignment="1" applyProtection="1">
      <alignment vertical="center" wrapText="1"/>
      <protection locked="0"/>
    </xf>
    <xf numFmtId="0" fontId="38" fillId="0" borderId="0" xfId="579" applyFont="1" applyFill="1" applyAlignment="1">
      <alignment vertical="center" wrapText="1"/>
    </xf>
    <xf numFmtId="0" fontId="32" fillId="0" borderId="2" xfId="466" applyFont="1" applyBorder="1" applyAlignment="1">
      <alignment horizontal="left" vertical="top" indent="1"/>
    </xf>
    <xf numFmtId="0" fontId="32" fillId="0" borderId="2" xfId="466" applyFont="1" applyBorder="1" applyAlignment="1">
      <alignment horizontal="left"/>
    </xf>
    <xf numFmtId="4" fontId="32" fillId="0" borderId="2" xfId="391" applyNumberFormat="1" applyFont="1" applyFill="1" applyBorder="1" applyAlignment="1" applyProtection="1">
      <alignment horizontal="right" vertical="center" wrapText="1"/>
      <protection hidden="1"/>
    </xf>
    <xf numFmtId="0" fontId="32" fillId="0" borderId="0" xfId="579" applyFont="1" applyFill="1" applyAlignment="1" applyProtection="1">
      <alignment vertical="center" wrapText="1"/>
      <protection locked="0"/>
    </xf>
    <xf numFmtId="0" fontId="32" fillId="0" borderId="0" xfId="579" applyFont="1" applyFill="1" applyAlignment="1">
      <alignment vertical="center" wrapText="1"/>
    </xf>
    <xf numFmtId="0" fontId="32" fillId="0" borderId="2" xfId="466" applyFont="1" applyBorder="1" applyAlignment="1">
      <alignment horizontal="left" vertical="center" indent="1"/>
    </xf>
    <xf numFmtId="0" fontId="32" fillId="0" borderId="2" xfId="466" applyFont="1" applyBorder="1" applyAlignment="1">
      <alignment horizontal="left" vertical="center"/>
    </xf>
    <xf numFmtId="4" fontId="39" fillId="0" borderId="2" xfId="391" applyNumberFormat="1" applyFont="1" applyFill="1" applyBorder="1" applyAlignment="1" applyProtection="1">
      <alignment horizontal="right" vertical="center" wrapText="1"/>
      <protection hidden="1"/>
    </xf>
    <xf numFmtId="0" fontId="39" fillId="0" borderId="0" xfId="579" applyFont="1" applyFill="1" applyAlignment="1" applyProtection="1">
      <alignment vertical="center" wrapText="1"/>
      <protection locked="0"/>
    </xf>
    <xf numFmtId="0" fontId="39" fillId="0" borderId="0" xfId="579" applyFont="1" applyFill="1" applyAlignment="1">
      <alignment vertical="center" wrapText="1"/>
    </xf>
    <xf numFmtId="0" fontId="32" fillId="0" borderId="2" xfId="466" quotePrefix="1" applyFont="1" applyBorder="1" applyAlignment="1">
      <alignment horizontal="left" vertical="center" indent="1"/>
    </xf>
    <xf numFmtId="0" fontId="39" fillId="0" borderId="2" xfId="466" applyFont="1" applyBorder="1" applyAlignment="1">
      <alignment horizontal="left" vertical="center"/>
    </xf>
    <xf numFmtId="0" fontId="39" fillId="0" borderId="2" xfId="466" applyFont="1" applyBorder="1" applyAlignment="1">
      <alignment horizontal="center" vertical="center"/>
    </xf>
    <xf numFmtId="0" fontId="32" fillId="0" borderId="2" xfId="466" applyFont="1" applyBorder="1" applyAlignment="1">
      <alignment horizontal="left" vertical="top" wrapText="1"/>
    </xf>
    <xf numFmtId="0" fontId="38" fillId="0" borderId="2" xfId="466" applyFont="1" applyBorder="1" applyAlignment="1">
      <alignment horizontal="left" vertical="center" indent="2"/>
    </xf>
    <xf numFmtId="0" fontId="38" fillId="0" borderId="2" xfId="466" applyFont="1" applyBorder="1" applyAlignment="1">
      <alignment horizontal="left" wrapText="1"/>
    </xf>
    <xf numFmtId="0" fontId="38" fillId="0" borderId="2" xfId="466" applyFont="1" applyBorder="1" applyAlignment="1">
      <alignment horizontal="center" vertical="center"/>
    </xf>
    <xf numFmtId="4" fontId="38" fillId="0" borderId="2" xfId="391" applyNumberFormat="1" applyFont="1" applyFill="1" applyBorder="1" applyAlignment="1" applyProtection="1">
      <alignment horizontal="right" vertical="center"/>
      <protection hidden="1"/>
    </xf>
    <xf numFmtId="0" fontId="39" fillId="0" borderId="2" xfId="466" applyFont="1" applyBorder="1" applyAlignment="1">
      <alignment horizontal="left" vertical="top" indent="1"/>
    </xf>
    <xf numFmtId="4" fontId="173" fillId="0" borderId="2" xfId="391" applyNumberFormat="1" applyFont="1" applyFill="1" applyBorder="1" applyAlignment="1" applyProtection="1">
      <alignment horizontal="right" vertical="center" wrapText="1"/>
      <protection hidden="1"/>
    </xf>
    <xf numFmtId="0" fontId="173" fillId="0" borderId="0" xfId="579" applyFont="1" applyFill="1" applyAlignment="1" applyProtection="1">
      <alignment vertical="center"/>
      <protection locked="0"/>
    </xf>
    <xf numFmtId="0" fontId="173" fillId="0" borderId="0" xfId="579" applyFont="1" applyFill="1" applyAlignment="1">
      <alignment vertical="center"/>
    </xf>
    <xf numFmtId="0" fontId="32" fillId="0" borderId="2" xfId="466" applyFont="1" applyBorder="1" applyAlignment="1">
      <alignment horizontal="left" vertical="center" wrapText="1"/>
    </xf>
    <xf numFmtId="0" fontId="38" fillId="0" borderId="2" xfId="466" applyFont="1" applyBorder="1" applyAlignment="1">
      <alignment horizontal="left" vertical="center" wrapText="1"/>
    </xf>
    <xf numFmtId="4" fontId="39" fillId="0" borderId="2" xfId="391" applyNumberFormat="1" applyFont="1" applyFill="1" applyBorder="1" applyAlignment="1" applyProtection="1">
      <alignment horizontal="right" vertical="center"/>
      <protection hidden="1"/>
    </xf>
    <xf numFmtId="0" fontId="32" fillId="0" borderId="2" xfId="466" applyFont="1" applyFill="1" applyBorder="1" applyAlignment="1">
      <alignment horizontal="left" vertical="center" indent="1"/>
    </xf>
    <xf numFmtId="4" fontId="32" fillId="0" borderId="2" xfId="391" applyNumberFormat="1" applyFont="1" applyFill="1" applyBorder="1" applyAlignment="1" applyProtection="1">
      <alignment horizontal="right" vertical="center"/>
      <protection hidden="1"/>
    </xf>
    <xf numFmtId="4" fontId="38" fillId="0" borderId="0" xfId="391" applyNumberFormat="1" applyFont="1" applyFill="1" applyBorder="1" applyAlignment="1" applyProtection="1">
      <alignment horizontal="right" vertical="center"/>
      <protection hidden="1"/>
    </xf>
    <xf numFmtId="0" fontId="39" fillId="0" borderId="2" xfId="579" applyFont="1" applyFill="1" applyBorder="1" applyAlignment="1" applyProtection="1">
      <alignment vertical="center" wrapText="1"/>
      <protection locked="0"/>
    </xf>
    <xf numFmtId="0" fontId="32" fillId="0" borderId="0" xfId="466" applyFont="1"/>
    <xf numFmtId="0" fontId="32" fillId="0" borderId="0" xfId="466" applyFont="1" applyAlignment="1">
      <alignment horizontal="center" vertical="center"/>
    </xf>
    <xf numFmtId="0" fontId="39" fillId="0" borderId="0" xfId="466" applyFont="1" applyAlignment="1">
      <alignment vertical="top"/>
    </xf>
    <xf numFmtId="0" fontId="39" fillId="0" borderId="0" xfId="466" applyFont="1"/>
    <xf numFmtId="0" fontId="39" fillId="0" borderId="0" xfId="466" applyFont="1" applyAlignment="1">
      <alignment horizontal="center" vertical="center"/>
    </xf>
    <xf numFmtId="0" fontId="32" fillId="0" borderId="0" xfId="579" applyFont="1" applyFill="1" applyAlignment="1">
      <alignment horizontal="left" vertical="center"/>
    </xf>
    <xf numFmtId="0" fontId="32" fillId="0" borderId="0" xfId="579" applyFont="1" applyFill="1" applyAlignment="1">
      <alignment horizontal="center" vertical="center"/>
    </xf>
    <xf numFmtId="0" fontId="174" fillId="0" borderId="0" xfId="0" applyFont="1" applyAlignment="1">
      <alignment vertical="top"/>
    </xf>
    <xf numFmtId="0" fontId="174" fillId="0" borderId="0" xfId="0" applyFont="1"/>
    <xf numFmtId="0" fontId="38" fillId="0" borderId="2"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2" xfId="0" applyFont="1" applyFill="1" applyBorder="1" applyAlignment="1">
      <alignment horizontal="justify" vertical="center" wrapText="1"/>
    </xf>
    <xf numFmtId="0" fontId="175" fillId="0" borderId="0" xfId="0" applyFont="1"/>
    <xf numFmtId="0" fontId="174" fillId="0" borderId="2" xfId="0" applyFont="1" applyFill="1" applyBorder="1" applyAlignment="1">
      <alignment horizontal="center" vertical="center" wrapText="1"/>
    </xf>
    <xf numFmtId="0" fontId="32" fillId="0" borderId="2" xfId="402" applyFont="1" applyFill="1" applyBorder="1" applyAlignment="1">
      <alignment horizontal="left" vertical="center" wrapText="1"/>
    </xf>
    <xf numFmtId="0" fontId="174" fillId="0" borderId="2" xfId="0" applyFont="1" applyFill="1" applyBorder="1" applyAlignment="1">
      <alignment horizontal="justify" vertical="center" wrapText="1"/>
    </xf>
    <xf numFmtId="0" fontId="32" fillId="0" borderId="0" xfId="0" applyFont="1"/>
    <xf numFmtId="0" fontId="33" fillId="0" borderId="0" xfId="391" applyFont="1" applyFill="1" applyBorder="1" applyAlignment="1" applyProtection="1">
      <alignment horizontal="left" vertical="center"/>
      <protection locked="0"/>
    </xf>
    <xf numFmtId="0" fontId="9" fillId="0" borderId="0" xfId="391" applyFont="1" applyFill="1" applyBorder="1" applyAlignment="1" applyProtection="1">
      <alignment horizontal="justify" vertical="center"/>
      <protection locked="0"/>
    </xf>
    <xf numFmtId="0" fontId="9" fillId="0" borderId="0" xfId="391" applyFont="1" applyFill="1" applyBorder="1" applyAlignment="1" applyProtection="1">
      <alignment horizontal="center" vertical="center" wrapText="1"/>
      <protection locked="0"/>
    </xf>
    <xf numFmtId="0" fontId="9" fillId="0" borderId="0" xfId="391" applyFont="1" applyFill="1" applyBorder="1" applyAlignment="1" applyProtection="1">
      <alignment horizontal="justify" vertical="center" wrapText="1"/>
      <protection locked="0"/>
    </xf>
    <xf numFmtId="0" fontId="33" fillId="0" borderId="3" xfId="391" applyFont="1" applyFill="1" applyBorder="1" applyAlignment="1" applyProtection="1">
      <alignment horizontal="left" vertical="center"/>
      <protection locked="0"/>
    </xf>
    <xf numFmtId="0" fontId="33" fillId="0" borderId="3" xfId="391" applyFont="1" applyFill="1" applyBorder="1" applyAlignment="1" applyProtection="1">
      <alignment horizontal="center" vertical="center"/>
      <protection locked="0"/>
    </xf>
    <xf numFmtId="0" fontId="9" fillId="0" borderId="2" xfId="391" applyFont="1" applyFill="1" applyBorder="1" applyAlignment="1" applyProtection="1">
      <alignment horizontal="center" vertical="center" wrapText="1"/>
      <protection hidden="1"/>
    </xf>
    <xf numFmtId="173" fontId="35" fillId="0" borderId="2" xfId="391" applyNumberFormat="1" applyFont="1" applyFill="1" applyBorder="1" applyAlignment="1" applyProtection="1">
      <alignment horizontal="left" vertical="center" wrapText="1"/>
      <protection hidden="1"/>
    </xf>
    <xf numFmtId="173" fontId="35" fillId="0" borderId="2" xfId="391" applyNumberFormat="1" applyFont="1" applyFill="1" applyBorder="1" applyAlignment="1" applyProtection="1">
      <alignment horizontal="center" vertical="center"/>
      <protection hidden="1"/>
    </xf>
    <xf numFmtId="173" fontId="35" fillId="0" borderId="2" xfId="391" applyNumberFormat="1" applyFont="1" applyFill="1" applyBorder="1" applyAlignment="1" applyProtection="1">
      <alignment horizontal="center" vertical="center" wrapText="1"/>
      <protection hidden="1"/>
    </xf>
    <xf numFmtId="173" fontId="33" fillId="0" borderId="28" xfId="391" applyNumberFormat="1" applyFont="1" applyFill="1" applyBorder="1" applyAlignment="1" applyProtection="1">
      <alignment horizontal="justify" vertical="center" wrapText="1"/>
      <protection hidden="1"/>
    </xf>
    <xf numFmtId="173" fontId="9" fillId="0" borderId="28" xfId="391" applyNumberFormat="1" applyFont="1" applyFill="1" applyBorder="1" applyAlignment="1" applyProtection="1">
      <alignment horizontal="center" vertical="center" wrapText="1"/>
      <protection hidden="1"/>
    </xf>
    <xf numFmtId="173" fontId="33" fillId="0" borderId="6" xfId="391" applyNumberFormat="1" applyFont="1" applyFill="1" applyBorder="1" applyAlignment="1" applyProtection="1">
      <alignment horizontal="justify" vertical="center" wrapText="1"/>
      <protection hidden="1"/>
    </xf>
    <xf numFmtId="173" fontId="9" fillId="0" borderId="6" xfId="391" applyNumberFormat="1" applyFont="1" applyFill="1" applyBorder="1" applyAlignment="1" applyProtection="1">
      <alignment horizontal="center" vertical="center" wrapText="1"/>
      <protection hidden="1"/>
    </xf>
    <xf numFmtId="0" fontId="33" fillId="0" borderId="6" xfId="391" applyFont="1" applyFill="1" applyBorder="1" applyAlignment="1" applyProtection="1">
      <alignment horizontal="justify" vertical="center" wrapText="1"/>
      <protection hidden="1"/>
    </xf>
    <xf numFmtId="0" fontId="9" fillId="0" borderId="6" xfId="391" applyFont="1" applyFill="1" applyBorder="1" applyAlignment="1" applyProtection="1">
      <alignment horizontal="justify" vertical="center" wrapText="1"/>
      <protection hidden="1"/>
    </xf>
    <xf numFmtId="4" fontId="35" fillId="0" borderId="6" xfId="391" applyNumberFormat="1" applyFont="1" applyFill="1" applyBorder="1" applyAlignment="1" applyProtection="1">
      <alignment horizontal="right" vertical="center" wrapText="1"/>
      <protection hidden="1"/>
    </xf>
    <xf numFmtId="0" fontId="35" fillId="0" borderId="6" xfId="391" applyFont="1" applyFill="1" applyBorder="1" applyAlignment="1" applyProtection="1">
      <alignment horizontal="left" vertical="center" wrapText="1"/>
      <protection hidden="1"/>
    </xf>
    <xf numFmtId="0" fontId="35" fillId="0" borderId="6" xfId="391" applyFont="1" applyFill="1" applyBorder="1" applyAlignment="1" applyProtection="1">
      <alignment horizontal="justify" vertical="center" wrapText="1"/>
      <protection hidden="1"/>
    </xf>
    <xf numFmtId="0" fontId="35" fillId="0" borderId="6" xfId="391" applyFont="1" applyFill="1" applyBorder="1" applyAlignment="1" applyProtection="1">
      <alignment horizontal="center" vertical="center" wrapText="1"/>
      <protection hidden="1"/>
    </xf>
    <xf numFmtId="4" fontId="9" fillId="0" borderId="6" xfId="391" applyNumberFormat="1" applyFont="1" applyFill="1" applyBorder="1" applyAlignment="1" applyProtection="1">
      <alignment horizontal="right" vertical="center"/>
      <protection hidden="1"/>
    </xf>
    <xf numFmtId="4" fontId="9" fillId="0" borderId="0" xfId="391" applyNumberFormat="1" applyFont="1" applyFill="1" applyBorder="1" applyAlignment="1" applyProtection="1">
      <alignment horizontal="right" vertical="center"/>
      <protection hidden="1"/>
    </xf>
    <xf numFmtId="4" fontId="35" fillId="0" borderId="0" xfId="391" applyNumberFormat="1" applyFont="1" applyFill="1" applyBorder="1" applyAlignment="1" applyProtection="1">
      <alignment horizontal="right" vertical="center"/>
      <protection hidden="1"/>
    </xf>
    <xf numFmtId="0" fontId="9" fillId="0" borderId="6" xfId="391" applyFont="1" applyFill="1" applyBorder="1" applyAlignment="1" applyProtection="1">
      <alignment horizontal="center"/>
      <protection hidden="1"/>
    </xf>
    <xf numFmtId="4" fontId="33" fillId="0" borderId="6" xfId="391" applyNumberFormat="1" applyFont="1" applyFill="1" applyBorder="1" applyAlignment="1" applyProtection="1">
      <alignment horizontal="right" vertical="center"/>
      <protection hidden="1"/>
    </xf>
    <xf numFmtId="0" fontId="9" fillId="0" borderId="0" xfId="391" applyFont="1" applyFill="1" applyBorder="1" applyAlignment="1">
      <alignment horizontal="left" vertical="center" wrapText="1"/>
    </xf>
    <xf numFmtId="0" fontId="9" fillId="0" borderId="0" xfId="391" applyFont="1" applyFill="1" applyBorder="1" applyAlignment="1">
      <alignment horizontal="justify" vertical="center"/>
    </xf>
    <xf numFmtId="4" fontId="33" fillId="35" borderId="2" xfId="466" applyNumberFormat="1" applyFont="1" applyFill="1" applyBorder="1" applyAlignment="1">
      <alignment horizontal="center" vertical="center"/>
    </xf>
    <xf numFmtId="4" fontId="33" fillId="0" borderId="2" xfId="466" applyNumberFormat="1" applyFont="1" applyFill="1" applyBorder="1" applyAlignment="1">
      <alignment horizontal="center" vertical="center"/>
    </xf>
    <xf numFmtId="0" fontId="9" fillId="0" borderId="2" xfId="466" applyFont="1" applyFill="1" applyBorder="1" applyAlignment="1">
      <alignment horizontal="left" vertical="top"/>
    </xf>
    <xf numFmtId="0" fontId="9" fillId="0" borderId="2" xfId="466" applyFont="1" applyFill="1" applyBorder="1" applyAlignment="1">
      <alignment horizontal="left" vertical="center"/>
    </xf>
    <xf numFmtId="0" fontId="33" fillId="0" borderId="2" xfId="466" applyFont="1" applyFill="1" applyBorder="1" applyAlignment="1">
      <alignment horizontal="left" vertical="center"/>
    </xf>
    <xf numFmtId="4" fontId="9" fillId="0" borderId="2" xfId="466" applyNumberFormat="1" applyFont="1" applyFill="1" applyBorder="1" applyAlignment="1">
      <alignment horizontal="center" vertical="center"/>
    </xf>
    <xf numFmtId="4" fontId="160" fillId="35" borderId="2" xfId="466" applyNumberFormat="1" applyFont="1" applyFill="1" applyBorder="1" applyAlignment="1">
      <alignment horizontal="center" vertical="center"/>
    </xf>
    <xf numFmtId="4" fontId="160" fillId="35" borderId="0" xfId="466" applyNumberFormat="1" applyFont="1" applyFill="1" applyAlignment="1">
      <alignment horizontal="center" vertical="center"/>
    </xf>
    <xf numFmtId="0" fontId="9" fillId="0" borderId="2" xfId="466" applyFont="1" applyFill="1" applyBorder="1" applyAlignment="1">
      <alignment horizontal="center" vertical="center"/>
    </xf>
    <xf numFmtId="43" fontId="9" fillId="0" borderId="2" xfId="466" applyNumberFormat="1" applyFont="1" applyFill="1" applyBorder="1" applyAlignment="1">
      <alignment horizontal="left" vertical="center"/>
    </xf>
    <xf numFmtId="43" fontId="160" fillId="35" borderId="2" xfId="466" applyNumberFormat="1" applyFont="1" applyFill="1" applyBorder="1" applyAlignment="1">
      <alignment horizontal="left" vertical="center"/>
    </xf>
    <xf numFmtId="43" fontId="33" fillId="0" borderId="2" xfId="466" applyNumberFormat="1" applyFont="1" applyFill="1" applyBorder="1" applyAlignment="1">
      <alignment horizontal="left" vertical="center"/>
    </xf>
    <xf numFmtId="0" fontId="35" fillId="0" borderId="2" xfId="466" applyFont="1" applyFill="1" applyBorder="1" applyAlignment="1">
      <alignment horizontal="left" vertical="top"/>
    </xf>
    <xf numFmtId="0" fontId="35" fillId="0" borderId="2" xfId="466" applyFont="1" applyFill="1" applyBorder="1" applyAlignment="1">
      <alignment horizontal="left" vertical="center"/>
    </xf>
    <xf numFmtId="43" fontId="35" fillId="0" borderId="2" xfId="466" applyNumberFormat="1" applyFont="1" applyFill="1" applyBorder="1" applyAlignment="1">
      <alignment horizontal="left" vertical="center"/>
    </xf>
    <xf numFmtId="0" fontId="40" fillId="0" borderId="2" xfId="466" applyFont="1" applyFill="1" applyBorder="1" applyAlignment="1">
      <alignment horizontal="left" vertical="center"/>
    </xf>
    <xf numFmtId="0" fontId="33" fillId="0" borderId="2" xfId="466" applyFont="1" applyFill="1" applyBorder="1" applyAlignment="1">
      <alignment horizontal="center" vertical="top"/>
    </xf>
    <xf numFmtId="4" fontId="33" fillId="0" borderId="2" xfId="466" applyNumberFormat="1" applyFont="1" applyFill="1" applyBorder="1" applyAlignment="1">
      <alignment horizontal="left" vertical="center"/>
    </xf>
    <xf numFmtId="0" fontId="33" fillId="0" borderId="2" xfId="466" applyFont="1" applyFill="1" applyBorder="1" applyAlignment="1">
      <alignment horizontal="left" vertical="top"/>
    </xf>
    <xf numFmtId="0" fontId="9" fillId="0" borderId="2" xfId="466" applyFont="1" applyFill="1" applyBorder="1" applyAlignment="1">
      <alignment horizontal="left" vertical="center" wrapText="1"/>
    </xf>
    <xf numFmtId="0" fontId="9" fillId="0" borderId="2" xfId="466" applyFont="1" applyFill="1" applyBorder="1" applyAlignment="1">
      <alignment horizontal="center" vertical="top"/>
    </xf>
    <xf numFmtId="0" fontId="33" fillId="0" borderId="2" xfId="466" applyFont="1" applyFill="1" applyBorder="1" applyAlignment="1">
      <alignment horizontal="center" vertical="center"/>
    </xf>
    <xf numFmtId="0" fontId="33" fillId="0" borderId="2" xfId="466" applyFont="1" applyFill="1" applyBorder="1" applyAlignment="1">
      <alignment horizontal="left" vertical="center" wrapText="1"/>
    </xf>
    <xf numFmtId="0" fontId="35" fillId="0" borderId="2" xfId="466" applyFont="1" applyFill="1" applyBorder="1" applyAlignment="1">
      <alignment horizontal="left" vertical="center" wrapText="1"/>
    </xf>
    <xf numFmtId="0" fontId="35" fillId="0" borderId="2" xfId="466" applyFont="1" applyFill="1" applyBorder="1" applyAlignment="1">
      <alignment horizontal="center" vertical="top"/>
    </xf>
    <xf numFmtId="0" fontId="9" fillId="0" borderId="2" xfId="466" applyFont="1" applyFill="1" applyBorder="1" applyAlignment="1">
      <alignment horizontal="left" wrapText="1"/>
    </xf>
    <xf numFmtId="0" fontId="33" fillId="0" borderId="2" xfId="466" applyFont="1" applyFill="1" applyBorder="1" applyAlignment="1">
      <alignment horizontal="center" vertical="center" wrapText="1"/>
    </xf>
    <xf numFmtId="0" fontId="33" fillId="0" borderId="0" xfId="466" applyFont="1" applyFill="1" applyAlignment="1">
      <alignment vertical="top"/>
    </xf>
    <xf numFmtId="0" fontId="9" fillId="0" borderId="0" xfId="466" applyFont="1" applyFill="1" applyAlignment="1">
      <alignment vertical="top"/>
    </xf>
    <xf numFmtId="220" fontId="139" fillId="0" borderId="2" xfId="0" applyNumberFormat="1" applyFont="1" applyFill="1" applyBorder="1" applyAlignment="1">
      <alignment horizontal="center" vertical="center"/>
    </xf>
    <xf numFmtId="217" fontId="139" fillId="0" borderId="2" xfId="0" applyNumberFormat="1" applyFont="1" applyFill="1" applyBorder="1" applyAlignment="1">
      <alignment horizontal="center" vertical="center"/>
    </xf>
    <xf numFmtId="217" fontId="30" fillId="0" borderId="2" xfId="201" applyNumberFormat="1" applyFont="1" applyFill="1" applyBorder="1" applyAlignment="1">
      <alignment horizontal="center" vertical="center" wrapText="1"/>
    </xf>
    <xf numFmtId="220" fontId="30" fillId="0" borderId="2" xfId="0" applyNumberFormat="1" applyFont="1" applyFill="1" applyBorder="1" applyAlignment="1">
      <alignment horizontal="center" vertical="center"/>
    </xf>
    <xf numFmtId="217" fontId="30" fillId="0" borderId="2" xfId="0" applyNumberFormat="1" applyFont="1" applyFill="1" applyBorder="1" applyAlignment="1">
      <alignment horizontal="center" vertical="center" wrapText="1"/>
    </xf>
    <xf numFmtId="0" fontId="9" fillId="0" borderId="0" xfId="466" applyFont="1" applyFill="1"/>
    <xf numFmtId="4" fontId="32" fillId="0" borderId="2" xfId="466" applyNumberFormat="1" applyFont="1" applyFill="1" applyBorder="1" applyAlignment="1">
      <alignment horizontal="center" vertical="center"/>
    </xf>
    <xf numFmtId="4" fontId="38" fillId="0" borderId="2" xfId="466" applyNumberFormat="1" applyFont="1" applyFill="1" applyBorder="1" applyAlignment="1">
      <alignment horizontal="center" vertical="center"/>
    </xf>
    <xf numFmtId="0" fontId="168" fillId="0" borderId="0" xfId="391" applyNumberFormat="1" applyFont="1" applyFill="1" applyBorder="1" applyAlignment="1" applyProtection="1">
      <alignment horizontal="center" vertical="center" wrapText="1"/>
      <protection locked="0"/>
    </xf>
    <xf numFmtId="0" fontId="167" fillId="0" borderId="0" xfId="466" applyFont="1" applyFill="1" applyAlignment="1">
      <alignment horizontal="center"/>
    </xf>
    <xf numFmtId="0" fontId="139" fillId="0" borderId="2" xfId="0" quotePrefix="1" applyFont="1" applyFill="1" applyBorder="1" applyAlignment="1">
      <alignment horizontal="left" vertical="center" wrapText="1"/>
    </xf>
    <xf numFmtId="0" fontId="136" fillId="33" borderId="2" xfId="580" quotePrefix="1" applyNumberFormat="1" applyFont="1" applyFill="1" applyBorder="1" applyAlignment="1" applyProtection="1">
      <alignment horizontal="center" vertical="center" wrapText="1"/>
      <protection hidden="1"/>
    </xf>
    <xf numFmtId="2" fontId="136" fillId="33" borderId="0" xfId="580" applyNumberFormat="1" applyFont="1" applyFill="1" applyBorder="1" applyAlignment="1" applyProtection="1">
      <alignment horizontal="center" vertical="center"/>
      <protection hidden="1"/>
    </xf>
    <xf numFmtId="2" fontId="136" fillId="0" borderId="2" xfId="580" applyNumberFormat="1" applyFont="1" applyFill="1" applyBorder="1" applyAlignment="1" applyProtection="1">
      <alignment horizontal="left" vertical="center"/>
      <protection hidden="1"/>
    </xf>
    <xf numFmtId="43" fontId="176" fillId="42" borderId="2" xfId="187" applyNumberFormat="1" applyFont="1" applyFill="1" applyBorder="1" applyAlignment="1">
      <alignment horizontal="center" vertical="center" wrapText="1"/>
    </xf>
    <xf numFmtId="0" fontId="177" fillId="0" borderId="2" xfId="0" applyFont="1" applyBorder="1" applyAlignment="1">
      <alignment vertical="center" wrapText="1"/>
    </xf>
    <xf numFmtId="0" fontId="38" fillId="0" borderId="0" xfId="391" applyFont="1" applyFill="1" applyBorder="1" applyAlignment="1" applyProtection="1">
      <alignment horizontal="center" vertical="center" wrapText="1"/>
      <protection locked="0"/>
    </xf>
    <xf numFmtId="0" fontId="38" fillId="0" borderId="2" xfId="579" applyFont="1" applyFill="1" applyBorder="1" applyAlignment="1" applyProtection="1">
      <alignment horizontal="center" vertical="center" wrapText="1"/>
      <protection hidden="1"/>
    </xf>
    <xf numFmtId="0" fontId="178" fillId="33" borderId="2" xfId="0" applyFont="1" applyFill="1" applyBorder="1" applyAlignment="1">
      <alignment vertical="center" wrapText="1"/>
    </xf>
    <xf numFmtId="4" fontId="9" fillId="0" borderId="2" xfId="0" applyNumberFormat="1" applyFont="1" applyBorder="1" applyAlignment="1">
      <alignment horizontal="right" vertical="center" wrapText="1"/>
    </xf>
    <xf numFmtId="4" fontId="9" fillId="0" borderId="2" xfId="402" applyNumberFormat="1" applyFont="1" applyBorder="1" applyAlignment="1">
      <alignment horizontal="right" vertical="center" wrapText="1"/>
    </xf>
    <xf numFmtId="0" fontId="136" fillId="43" borderId="2" xfId="580" quotePrefix="1" applyNumberFormat="1" applyFont="1" applyFill="1" applyBorder="1" applyAlignment="1" applyProtection="1">
      <alignment horizontal="center" vertical="center" wrapText="1"/>
      <protection hidden="1"/>
    </xf>
    <xf numFmtId="0" fontId="177" fillId="43" borderId="2" xfId="0" applyFont="1" applyFill="1" applyBorder="1" applyAlignment="1">
      <alignment vertical="center" wrapText="1"/>
    </xf>
    <xf numFmtId="2" fontId="11" fillId="43" borderId="2" xfId="580" applyNumberFormat="1" applyFont="1" applyFill="1" applyBorder="1" applyAlignment="1" applyProtection="1">
      <alignment horizontal="center" vertical="center"/>
      <protection hidden="1"/>
    </xf>
    <xf numFmtId="2" fontId="136" fillId="43" borderId="2" xfId="580" applyNumberFormat="1" applyFont="1" applyFill="1" applyBorder="1" applyAlignment="1" applyProtection="1">
      <alignment horizontal="center" vertical="center"/>
      <protection hidden="1"/>
    </xf>
    <xf numFmtId="1" fontId="8" fillId="43" borderId="2" xfId="580" applyNumberFormat="1" applyFont="1" applyFill="1" applyBorder="1" applyAlignment="1" applyProtection="1">
      <alignment horizontal="center" vertical="center"/>
      <protection hidden="1"/>
    </xf>
    <xf numFmtId="2" fontId="8" fillId="43" borderId="2" xfId="580" applyNumberFormat="1" applyFont="1" applyFill="1" applyBorder="1" applyAlignment="1" applyProtection="1">
      <alignment horizontal="center" vertical="center" wrapText="1"/>
      <protection hidden="1"/>
    </xf>
    <xf numFmtId="219" fontId="141" fillId="43" borderId="2" xfId="187" applyNumberFormat="1" applyFont="1" applyFill="1" applyBorder="1" applyAlignment="1" applyProtection="1">
      <alignment horizontal="center" vertical="center" wrapText="1"/>
      <protection hidden="1"/>
    </xf>
    <xf numFmtId="2" fontId="8" fillId="43" borderId="2" xfId="0" applyNumberFormat="1" applyFont="1" applyFill="1" applyBorder="1" applyAlignment="1">
      <alignment horizontal="center" vertical="center" wrapText="1"/>
    </xf>
    <xf numFmtId="2" fontId="8" fillId="43" borderId="2" xfId="187" applyNumberFormat="1" applyFont="1" applyFill="1" applyBorder="1" applyAlignment="1" applyProtection="1">
      <alignment horizontal="center" vertical="center" wrapText="1"/>
      <protection hidden="1"/>
    </xf>
    <xf numFmtId="2" fontId="8" fillId="43" borderId="2" xfId="580" applyNumberFormat="1" applyFont="1" applyFill="1" applyBorder="1" applyAlignment="1" applyProtection="1">
      <alignment horizontal="center" vertical="center"/>
      <protection hidden="1"/>
    </xf>
    <xf numFmtId="2" fontId="8" fillId="43" borderId="23" xfId="580" applyNumberFormat="1" applyFont="1" applyFill="1" applyBorder="1" applyAlignment="1" applyProtection="1">
      <alignment horizontal="center" vertical="center"/>
      <protection hidden="1"/>
    </xf>
    <xf numFmtId="219" fontId="136" fillId="43" borderId="23" xfId="580" applyNumberFormat="1" applyFont="1" applyFill="1" applyBorder="1" applyAlignment="1" applyProtection="1">
      <alignment horizontal="center" vertical="center"/>
      <protection hidden="1"/>
    </xf>
    <xf numFmtId="2" fontId="8" fillId="43" borderId="0" xfId="580" applyNumberFormat="1" applyFont="1" applyFill="1" applyBorder="1" applyAlignment="1" applyProtection="1">
      <alignment horizontal="center" vertical="center"/>
      <protection hidden="1"/>
    </xf>
    <xf numFmtId="0" fontId="39" fillId="0" borderId="0" xfId="391" applyFont="1" applyFill="1" applyBorder="1" applyAlignment="1" applyProtection="1">
      <alignment horizontal="right" vertical="center" wrapText="1"/>
      <protection locked="0"/>
    </xf>
    <xf numFmtId="4" fontId="162" fillId="0" borderId="6" xfId="206" applyNumberFormat="1" applyFont="1" applyFill="1" applyBorder="1" applyAlignment="1">
      <alignment horizontal="right" vertical="center" wrapText="1"/>
    </xf>
    <xf numFmtId="0" fontId="39" fillId="0" borderId="2" xfId="466" applyFont="1" applyBorder="1" applyAlignment="1">
      <alignment horizontal="left" vertical="top" wrapText="1"/>
    </xf>
    <xf numFmtId="0" fontId="9" fillId="0" borderId="0" xfId="0" applyFont="1"/>
    <xf numFmtId="0" fontId="33" fillId="0" borderId="0" xfId="0" applyFont="1"/>
    <xf numFmtId="0" fontId="33" fillId="0" borderId="25" xfId="579" applyFont="1" applyFill="1" applyBorder="1" applyAlignment="1" applyProtection="1">
      <alignment horizontal="center" vertical="center" wrapText="1"/>
      <protection hidden="1"/>
    </xf>
    <xf numFmtId="0" fontId="33" fillId="0" borderId="8" xfId="579" applyFont="1" applyFill="1" applyBorder="1" applyAlignment="1" applyProtection="1">
      <alignment horizontal="center" vertical="center" wrapText="1"/>
      <protection hidden="1"/>
    </xf>
    <xf numFmtId="49" fontId="9" fillId="0" borderId="6" xfId="391" applyNumberFormat="1" applyFont="1" applyFill="1" applyBorder="1" applyAlignment="1" applyProtection="1">
      <alignment horizontal="left" vertical="center" wrapText="1"/>
      <protection hidden="1"/>
    </xf>
    <xf numFmtId="4" fontId="9" fillId="0" borderId="6" xfId="391" applyNumberFormat="1" applyFont="1" applyFill="1" applyBorder="1" applyAlignment="1" applyProtection="1">
      <alignment horizontal="left" vertical="top" wrapText="1"/>
      <protection hidden="1"/>
    </xf>
    <xf numFmtId="2" fontId="38" fillId="0" borderId="25" xfId="391" applyNumberFormat="1" applyFont="1" applyFill="1" applyBorder="1" applyAlignment="1" applyProtection="1">
      <alignment vertical="center"/>
      <protection hidden="1"/>
    </xf>
    <xf numFmtId="2" fontId="38" fillId="0" borderId="25" xfId="391" applyNumberFormat="1" applyFont="1" applyFill="1" applyBorder="1" applyAlignment="1" applyProtection="1">
      <alignment vertical="center" wrapText="1"/>
      <protection hidden="1"/>
    </xf>
    <xf numFmtId="0" fontId="38" fillId="0" borderId="25" xfId="579" applyFont="1" applyFill="1" applyBorder="1" applyAlignment="1" applyProtection="1">
      <alignment vertical="center" wrapText="1"/>
      <protection hidden="1"/>
    </xf>
    <xf numFmtId="0" fontId="32" fillId="0" borderId="2" xfId="579" applyFont="1" applyFill="1" applyBorder="1" applyAlignment="1" applyProtection="1">
      <alignment vertical="center" wrapText="1"/>
      <protection locked="0"/>
    </xf>
    <xf numFmtId="0" fontId="32" fillId="0" borderId="2" xfId="579" applyFont="1" applyFill="1" applyBorder="1" applyAlignment="1">
      <alignment vertical="center" wrapText="1"/>
    </xf>
    <xf numFmtId="0" fontId="38" fillId="0" borderId="2" xfId="579" applyFont="1" applyFill="1" applyBorder="1" applyAlignment="1" applyProtection="1">
      <alignment vertical="center" wrapText="1"/>
      <protection locked="0"/>
    </xf>
    <xf numFmtId="0" fontId="38" fillId="0" borderId="2" xfId="579" applyFont="1" applyFill="1" applyBorder="1" applyAlignment="1">
      <alignment vertical="center" wrapText="1"/>
    </xf>
    <xf numFmtId="0" fontId="39" fillId="0" borderId="2" xfId="579" applyFont="1" applyFill="1" applyBorder="1" applyAlignment="1">
      <alignment vertical="center" wrapText="1"/>
    </xf>
    <xf numFmtId="0" fontId="32" fillId="0" borderId="2" xfId="579" applyFont="1" applyFill="1" applyBorder="1" applyAlignment="1" applyProtection="1">
      <alignment vertical="center"/>
      <protection locked="0"/>
    </xf>
    <xf numFmtId="0" fontId="32" fillId="0" borderId="2" xfId="579" applyFont="1" applyFill="1" applyBorder="1" applyAlignment="1">
      <alignment vertical="center"/>
    </xf>
    <xf numFmtId="0" fontId="39" fillId="0" borderId="2" xfId="579" applyFont="1" applyFill="1" applyBorder="1" applyAlignment="1" applyProtection="1">
      <alignment vertical="center"/>
      <protection locked="0"/>
    </xf>
    <xf numFmtId="0" fontId="39" fillId="0" borderId="2" xfId="579" applyFont="1" applyFill="1" applyBorder="1" applyAlignment="1">
      <alignment vertical="center"/>
    </xf>
    <xf numFmtId="4" fontId="11" fillId="0" borderId="0" xfId="466" applyNumberFormat="1" applyFont="1" applyFill="1"/>
    <xf numFmtId="2" fontId="8" fillId="0" borderId="0" xfId="466" applyNumberFormat="1" applyFont="1" applyFill="1"/>
    <xf numFmtId="0" fontId="33" fillId="0" borderId="2" xfId="391" applyFont="1" applyFill="1" applyBorder="1" applyAlignment="1" applyProtection="1">
      <alignment horizontal="center" vertical="center" wrapText="1"/>
      <protection hidden="1"/>
    </xf>
    <xf numFmtId="0" fontId="33" fillId="0" borderId="25" xfId="391" applyFont="1" applyFill="1" applyBorder="1" applyAlignment="1" applyProtection="1">
      <alignment vertical="center" wrapText="1"/>
      <protection hidden="1"/>
    </xf>
    <xf numFmtId="220" fontId="33" fillId="0" borderId="2" xfId="466" applyNumberFormat="1" applyFont="1" applyFill="1" applyBorder="1" applyAlignment="1">
      <alignment horizontal="center" vertical="center"/>
    </xf>
    <xf numFmtId="217" fontId="33" fillId="0" borderId="2" xfId="466" applyNumberFormat="1" applyFont="1" applyFill="1" applyBorder="1" applyAlignment="1">
      <alignment horizontal="center" vertical="center"/>
    </xf>
    <xf numFmtId="0" fontId="182" fillId="0" borderId="2" xfId="0" applyFont="1" applyFill="1" applyBorder="1" applyAlignment="1">
      <alignment vertical="center" wrapText="1"/>
    </xf>
    <xf numFmtId="2" fontId="183" fillId="0" borderId="2" xfId="0" applyNumberFormat="1" applyFont="1" applyFill="1" applyBorder="1" applyAlignment="1">
      <alignment horizontal="right" vertical="center" wrapText="1"/>
    </xf>
    <xf numFmtId="0" fontId="180" fillId="0" borderId="2" xfId="751" applyFont="1" applyFill="1" applyBorder="1" applyAlignment="1">
      <alignment vertical="center" wrapText="1"/>
    </xf>
    <xf numFmtId="0" fontId="37" fillId="0" borderId="2" xfId="751" applyFont="1" applyFill="1" applyBorder="1" applyAlignment="1">
      <alignment vertical="center" wrapText="1"/>
    </xf>
    <xf numFmtId="0" fontId="32" fillId="0" borderId="2" xfId="844" applyFont="1" applyFill="1" applyBorder="1" applyAlignment="1">
      <alignment horizontal="left" vertical="center" wrapText="1"/>
      <protection locked="0"/>
    </xf>
    <xf numFmtId="0" fontId="33" fillId="0" borderId="2" xfId="0" applyFont="1" applyFill="1" applyBorder="1" applyAlignment="1">
      <alignment horizontal="center"/>
    </xf>
    <xf numFmtId="0" fontId="180" fillId="0" borderId="2" xfId="0" quotePrefix="1" applyFont="1" applyFill="1" applyBorder="1" applyAlignment="1">
      <alignment vertical="center" wrapText="1"/>
    </xf>
    <xf numFmtId="2" fontId="180" fillId="0" borderId="2" xfId="0" applyNumberFormat="1" applyFont="1" applyFill="1" applyBorder="1" applyAlignment="1">
      <alignment horizontal="right" vertical="center" wrapText="1"/>
    </xf>
    <xf numFmtId="0" fontId="141" fillId="0" borderId="2" xfId="580" applyNumberFormat="1" applyFont="1" applyFill="1" applyBorder="1" applyAlignment="1" applyProtection="1">
      <alignment horizontal="center" vertical="center" wrapText="1"/>
      <protection hidden="1"/>
    </xf>
    <xf numFmtId="1" fontId="141" fillId="0" borderId="2" xfId="580" applyNumberFormat="1" applyFont="1" applyFill="1" applyBorder="1" applyAlignment="1" applyProtection="1">
      <alignment horizontal="center" vertical="center"/>
      <protection hidden="1"/>
    </xf>
    <xf numFmtId="0" fontId="182" fillId="0" borderId="2" xfId="844" applyFont="1" applyFill="1" applyBorder="1" applyAlignment="1">
      <alignment horizontal="left" vertical="center" wrapText="1"/>
      <protection locked="0"/>
    </xf>
    <xf numFmtId="2" fontId="141" fillId="0" borderId="2" xfId="470" applyNumberFormat="1" applyFont="1" applyFill="1" applyBorder="1" applyAlignment="1" applyProtection="1">
      <alignment vertical="center" wrapText="1"/>
      <protection hidden="1"/>
    </xf>
    <xf numFmtId="2" fontId="141" fillId="0" borderId="23" xfId="580" applyNumberFormat="1" applyFont="1" applyFill="1" applyBorder="1" applyAlignment="1" applyProtection="1">
      <alignment horizontal="center" vertical="center"/>
      <protection hidden="1"/>
    </xf>
    <xf numFmtId="4" fontId="9" fillId="0" borderId="2" xfId="841" applyNumberFormat="1" applyFont="1" applyFill="1" applyBorder="1" applyAlignment="1">
      <alignment horizontal="center" vertical="center" wrapText="1"/>
    </xf>
    <xf numFmtId="4" fontId="9" fillId="0" borderId="2" xfId="402" applyNumberFormat="1"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Fill="1" applyBorder="1"/>
    <xf numFmtId="4" fontId="185" fillId="0" borderId="2" xfId="841" applyNumberFormat="1" applyFont="1" applyFill="1" applyBorder="1" applyAlignment="1">
      <alignment horizontal="center" vertical="center" wrapText="1"/>
    </xf>
    <xf numFmtId="4" fontId="185" fillId="0" borderId="2" xfId="841" applyNumberFormat="1" applyFont="1" applyFill="1" applyBorder="1" applyAlignment="1">
      <alignment horizontal="center" vertical="center"/>
    </xf>
    <xf numFmtId="0" fontId="180" fillId="0" borderId="2" xfId="0" applyFont="1" applyFill="1" applyBorder="1" applyAlignment="1">
      <alignment horizontal="justify" vertical="center" wrapText="1"/>
    </xf>
    <xf numFmtId="4" fontId="177" fillId="0" borderId="2" xfId="0" applyNumberFormat="1" applyFont="1" applyFill="1" applyBorder="1" applyAlignment="1">
      <alignment horizontal="right" vertical="center" wrapText="1"/>
    </xf>
    <xf numFmtId="0" fontId="180" fillId="0" borderId="2" xfId="0" applyFont="1" applyFill="1" applyBorder="1" applyAlignment="1">
      <alignment horizontal="left" vertical="center" wrapText="1"/>
    </xf>
    <xf numFmtId="0" fontId="182" fillId="0" borderId="2" xfId="0" applyFont="1" applyFill="1" applyBorder="1" applyAlignment="1">
      <alignment horizontal="left" vertical="center" wrapText="1"/>
    </xf>
    <xf numFmtId="0" fontId="180" fillId="0" borderId="2" xfId="0" applyFont="1" applyFill="1" applyBorder="1" applyAlignment="1">
      <alignment vertical="center" wrapText="1"/>
    </xf>
    <xf numFmtId="0" fontId="180" fillId="0" borderId="2" xfId="0" applyFont="1" applyFill="1" applyBorder="1" applyAlignment="1">
      <alignment horizontal="right" vertical="center" wrapText="1"/>
    </xf>
    <xf numFmtId="0" fontId="37" fillId="0" borderId="2" xfId="0" applyFont="1" applyFill="1" applyBorder="1" applyAlignment="1">
      <alignment vertical="center" wrapText="1"/>
    </xf>
    <xf numFmtId="0" fontId="178" fillId="0" borderId="2" xfId="0" applyFont="1" applyFill="1" applyBorder="1" applyAlignment="1">
      <alignment vertical="center" wrapText="1"/>
    </xf>
    <xf numFmtId="4" fontId="177" fillId="0" borderId="2" xfId="0" applyNumberFormat="1" applyFont="1" applyFill="1" applyBorder="1" applyAlignment="1">
      <alignment horizontal="right" vertical="center"/>
    </xf>
    <xf numFmtId="0" fontId="177" fillId="0" borderId="2" xfId="0" applyFont="1" applyFill="1" applyBorder="1" applyAlignment="1">
      <alignment vertical="center" wrapText="1"/>
    </xf>
    <xf numFmtId="0" fontId="180" fillId="0" borderId="2" xfId="844" applyFont="1" applyFill="1" applyBorder="1" applyAlignment="1">
      <alignment horizontal="left" vertical="center" wrapText="1"/>
      <protection locked="0"/>
    </xf>
    <xf numFmtId="43" fontId="180" fillId="0" borderId="1" xfId="751" applyNumberFormat="1" applyFont="1" applyFill="1" applyBorder="1" applyAlignment="1">
      <alignment horizontal="right" vertical="center" wrapText="1"/>
    </xf>
    <xf numFmtId="3" fontId="182" fillId="0" borderId="2" xfId="845" applyNumberFormat="1" applyFont="1" applyFill="1" applyBorder="1" applyAlignment="1">
      <alignment horizontal="left" vertical="center" wrapText="1"/>
    </xf>
    <xf numFmtId="43" fontId="180" fillId="0" borderId="2" xfId="751" applyNumberFormat="1" applyFont="1" applyFill="1" applyBorder="1" applyAlignment="1">
      <alignment horizontal="right" vertical="center" wrapText="1"/>
    </xf>
    <xf numFmtId="3" fontId="184" fillId="0" borderId="2" xfId="845" applyNumberFormat="1" applyFont="1" applyFill="1" applyBorder="1" applyAlignment="1">
      <alignment horizontal="left" vertical="center" wrapText="1"/>
    </xf>
    <xf numFmtId="2" fontId="185" fillId="0" borderId="2" xfId="856" applyNumberFormat="1" applyFont="1" applyFill="1" applyBorder="1" applyAlignment="1" applyProtection="1">
      <alignment horizontal="justify" vertical="center" wrapText="1"/>
      <protection hidden="1"/>
    </xf>
    <xf numFmtId="0" fontId="8" fillId="0" borderId="2" xfId="580" quotePrefix="1" applyNumberFormat="1" applyFont="1" applyFill="1" applyBorder="1" applyAlignment="1" applyProtection="1">
      <alignment horizontal="center" vertical="center" wrapText="1"/>
      <protection hidden="1"/>
    </xf>
    <xf numFmtId="219" fontId="11" fillId="0" borderId="2" xfId="187" applyNumberFormat="1" applyFont="1" applyFill="1" applyBorder="1" applyAlignment="1" applyProtection="1">
      <alignment horizontal="center" vertical="center" wrapText="1"/>
      <protection hidden="1"/>
    </xf>
    <xf numFmtId="43" fontId="37" fillId="0" borderId="2" xfId="187" applyNumberFormat="1" applyFont="1" applyFill="1" applyBorder="1" applyAlignment="1">
      <alignment horizontal="center" vertical="center" wrapText="1"/>
    </xf>
    <xf numFmtId="2" fontId="37" fillId="0" borderId="2" xfId="0" applyNumberFormat="1" applyFont="1" applyFill="1" applyBorder="1" applyAlignment="1">
      <alignment horizontal="right" vertical="center" wrapText="1"/>
    </xf>
    <xf numFmtId="2" fontId="136" fillId="42" borderId="2" xfId="580" applyNumberFormat="1" applyFont="1" applyFill="1" applyBorder="1" applyAlignment="1" applyProtection="1">
      <alignment vertical="center" wrapText="1"/>
      <protection hidden="1"/>
    </xf>
    <xf numFmtId="0" fontId="136" fillId="42" borderId="2" xfId="580" quotePrefix="1" applyNumberFormat="1" applyFont="1" applyFill="1" applyBorder="1" applyAlignment="1" applyProtection="1">
      <alignment horizontal="center" vertical="center" wrapText="1"/>
      <protection hidden="1"/>
    </xf>
    <xf numFmtId="4" fontId="139" fillId="42" borderId="2" xfId="0" applyNumberFormat="1" applyFont="1" applyFill="1" applyBorder="1" applyAlignment="1">
      <alignment horizontal="justify" vertical="center" wrapText="1"/>
    </xf>
    <xf numFmtId="2" fontId="136" fillId="42" borderId="2" xfId="580" applyNumberFormat="1" applyFont="1" applyFill="1" applyBorder="1" applyAlignment="1" applyProtection="1">
      <alignment horizontal="center" vertical="center"/>
      <protection hidden="1"/>
    </xf>
    <xf numFmtId="1" fontId="136" fillId="42" borderId="2" xfId="580" applyNumberFormat="1" applyFont="1" applyFill="1" applyBorder="1" applyAlignment="1" applyProtection="1">
      <alignment horizontal="center" vertical="center"/>
      <protection hidden="1"/>
    </xf>
    <xf numFmtId="219" fontId="141" fillId="42" borderId="2" xfId="187" applyNumberFormat="1" applyFont="1" applyFill="1" applyBorder="1" applyAlignment="1" applyProtection="1">
      <alignment horizontal="center" vertical="center" wrapText="1"/>
      <protection hidden="1"/>
    </xf>
    <xf numFmtId="2" fontId="136" fillId="42" borderId="2" xfId="187" applyNumberFormat="1" applyFont="1" applyFill="1" applyBorder="1" applyAlignment="1" applyProtection="1">
      <alignment horizontal="center" vertical="center" wrapText="1"/>
      <protection hidden="1"/>
    </xf>
    <xf numFmtId="2" fontId="136" fillId="42" borderId="23" xfId="580" applyNumberFormat="1" applyFont="1" applyFill="1" applyBorder="1" applyAlignment="1" applyProtection="1">
      <alignment horizontal="center" vertical="center"/>
      <protection hidden="1"/>
    </xf>
    <xf numFmtId="219" fontId="136" fillId="42" borderId="23" xfId="580" applyNumberFormat="1" applyFont="1" applyFill="1" applyBorder="1" applyAlignment="1" applyProtection="1">
      <alignment horizontal="center" vertical="center"/>
      <protection hidden="1"/>
    </xf>
    <xf numFmtId="2" fontId="136" fillId="42" borderId="0" xfId="580" applyNumberFormat="1" applyFont="1" applyFill="1" applyBorder="1" applyAlignment="1" applyProtection="1">
      <alignment horizontal="center" vertical="center"/>
      <protection hidden="1"/>
    </xf>
    <xf numFmtId="2" fontId="185" fillId="42" borderId="2" xfId="856" applyNumberFormat="1" applyFont="1" applyFill="1" applyBorder="1" applyAlignment="1" applyProtection="1">
      <alignment horizontal="justify" vertical="center" wrapText="1"/>
      <protection hidden="1"/>
    </xf>
    <xf numFmtId="2" fontId="8" fillId="42" borderId="2" xfId="580" applyNumberFormat="1" applyFont="1" applyFill="1" applyBorder="1" applyAlignment="1" applyProtection="1">
      <alignment horizontal="center" vertical="center"/>
      <protection hidden="1"/>
    </xf>
    <xf numFmtId="2" fontId="8" fillId="42" borderId="2" xfId="187" applyNumberFormat="1" applyFont="1" applyFill="1" applyBorder="1" applyAlignment="1" applyProtection="1">
      <alignment horizontal="center" vertical="center" wrapText="1"/>
      <protection hidden="1"/>
    </xf>
    <xf numFmtId="2" fontId="8" fillId="42" borderId="23" xfId="580" applyNumberFormat="1" applyFont="1" applyFill="1" applyBorder="1" applyAlignment="1" applyProtection="1">
      <alignment horizontal="center" vertical="center"/>
      <protection hidden="1"/>
    </xf>
    <xf numFmtId="2" fontId="8" fillId="42" borderId="0" xfId="580" applyNumberFormat="1" applyFont="1" applyFill="1" applyBorder="1" applyAlignment="1" applyProtection="1">
      <alignment horizontal="center" vertical="center"/>
      <protection hidden="1"/>
    </xf>
    <xf numFmtId="219" fontId="136" fillId="0" borderId="2" xfId="187" applyNumberFormat="1" applyFont="1" applyFill="1" applyBorder="1" applyAlignment="1" applyProtection="1">
      <alignment horizontal="center" vertical="center" wrapText="1"/>
      <protection hidden="1"/>
    </xf>
    <xf numFmtId="0" fontId="9" fillId="0" borderId="3" xfId="579" applyFont="1" applyFill="1" applyBorder="1" applyAlignment="1" applyProtection="1">
      <alignment horizontal="right" vertical="center" wrapText="1"/>
      <protection locked="0"/>
    </xf>
    <xf numFmtId="0" fontId="11" fillId="29" borderId="22" xfId="580" applyFont="1" applyFill="1" applyBorder="1" applyAlignment="1" applyProtection="1">
      <alignment horizontal="center" vertical="center" wrapText="1"/>
      <protection hidden="1"/>
    </xf>
    <xf numFmtId="0" fontId="11" fillId="29" borderId="6" xfId="580" applyFont="1" applyFill="1" applyBorder="1" applyAlignment="1" applyProtection="1">
      <alignment horizontal="center" vertical="center" wrapText="1"/>
      <protection hidden="1"/>
    </xf>
    <xf numFmtId="0" fontId="11" fillId="0" borderId="22" xfId="580" applyFont="1" applyFill="1" applyBorder="1" applyAlignment="1" applyProtection="1">
      <alignment horizontal="center" vertical="center" wrapText="1"/>
      <protection hidden="1"/>
    </xf>
    <xf numFmtId="0" fontId="11" fillId="0" borderId="6" xfId="580" applyFont="1" applyFill="1" applyBorder="1" applyAlignment="1" applyProtection="1">
      <alignment horizontal="center" vertical="center" wrapText="1"/>
      <protection hidden="1"/>
    </xf>
    <xf numFmtId="0" fontId="124" fillId="32" borderId="0" xfId="0" applyFont="1" applyFill="1" applyAlignment="1">
      <alignment horizontal="center"/>
    </xf>
    <xf numFmtId="0" fontId="123" fillId="31" borderId="0" xfId="0" applyFont="1" applyFill="1" applyAlignment="1">
      <alignment horizontal="center"/>
    </xf>
    <xf numFmtId="0" fontId="149" fillId="0" borderId="0" xfId="391" applyFont="1" applyFill="1" applyBorder="1" applyAlignment="1">
      <alignment horizontal="center" vertical="center" wrapText="1"/>
    </xf>
    <xf numFmtId="0" fontId="149" fillId="0" borderId="0" xfId="391" applyFont="1" applyFill="1" applyAlignment="1">
      <alignment horizontal="center" vertical="center" wrapText="1"/>
    </xf>
    <xf numFmtId="0" fontId="146" fillId="0" borderId="3" xfId="391" applyFont="1" applyFill="1" applyBorder="1" applyAlignment="1">
      <alignment horizontal="right" vertical="center" wrapText="1"/>
    </xf>
    <xf numFmtId="0" fontId="147" fillId="0" borderId="2" xfId="391" applyFont="1" applyFill="1" applyBorder="1" applyAlignment="1">
      <alignment horizontal="center" vertical="center"/>
    </xf>
    <xf numFmtId="2" fontId="147" fillId="0" borderId="2" xfId="391" applyNumberFormat="1" applyFont="1" applyFill="1" applyBorder="1" applyAlignment="1">
      <alignment horizontal="center" vertical="center" wrapText="1"/>
    </xf>
    <xf numFmtId="0" fontId="147" fillId="0" borderId="2" xfId="391" applyFont="1" applyFill="1" applyBorder="1" applyAlignment="1">
      <alignment horizontal="center" vertical="center" wrapText="1"/>
    </xf>
    <xf numFmtId="0" fontId="147" fillId="0" borderId="2" xfId="579" applyFont="1" applyFill="1" applyBorder="1" applyAlignment="1">
      <alignment horizontal="center" vertical="center" wrapText="1"/>
    </xf>
    <xf numFmtId="0" fontId="147" fillId="0" borderId="2" xfId="579" applyFont="1" applyFill="1" applyBorder="1" applyAlignment="1">
      <alignment horizontal="center" vertical="center"/>
    </xf>
    <xf numFmtId="0" fontId="33" fillId="0" borderId="0" xfId="391" applyFont="1" applyAlignment="1" applyProtection="1">
      <alignment horizontal="center" vertical="center" wrapText="1"/>
      <protection locked="0"/>
    </xf>
    <xf numFmtId="0" fontId="36" fillId="0" borderId="0" xfId="391" applyFont="1" applyAlignment="1" applyProtection="1">
      <alignment horizontal="center" vertical="center" wrapText="1"/>
      <protection locked="0"/>
    </xf>
    <xf numFmtId="2" fontId="30" fillId="0" borderId="2" xfId="391" applyNumberFormat="1" applyFont="1" applyBorder="1" applyAlignment="1" applyProtection="1">
      <alignment horizontal="center" vertical="center" wrapText="1"/>
      <protection hidden="1"/>
    </xf>
    <xf numFmtId="0" fontId="30" fillId="0" borderId="2" xfId="391" applyFont="1" applyBorder="1" applyAlignment="1" applyProtection="1">
      <alignment horizontal="center" vertical="center" wrapText="1"/>
      <protection hidden="1"/>
    </xf>
    <xf numFmtId="2" fontId="29" fillId="0" borderId="2" xfId="391" applyNumberFormat="1" applyFont="1" applyBorder="1" applyAlignment="1" applyProtection="1">
      <alignment horizontal="center" vertical="center" wrapText="1"/>
      <protection hidden="1"/>
    </xf>
    <xf numFmtId="0" fontId="29" fillId="0" borderId="2" xfId="579" applyFont="1" applyBorder="1" applyAlignment="1" applyProtection="1">
      <alignment horizontal="center" vertical="center" wrapText="1"/>
      <protection hidden="1"/>
    </xf>
    <xf numFmtId="0" fontId="29" fillId="0" borderId="2" xfId="579" applyFont="1" applyBorder="1" applyAlignment="1" applyProtection="1">
      <alignment horizontal="center" vertical="center"/>
      <protection hidden="1"/>
    </xf>
    <xf numFmtId="0" fontId="33" fillId="0" borderId="0" xfId="391" applyFont="1" applyFill="1" applyBorder="1" applyAlignment="1" applyProtection="1">
      <alignment horizontal="center" vertical="center" wrapText="1"/>
      <protection locked="0"/>
    </xf>
    <xf numFmtId="0" fontId="36" fillId="0" borderId="0" xfId="391" applyFont="1" applyFill="1" applyAlignment="1" applyProtection="1">
      <alignment horizontal="center" vertical="center" wrapText="1"/>
      <protection locked="0"/>
    </xf>
    <xf numFmtId="0" fontId="9" fillId="0" borderId="3" xfId="579" applyFont="1" applyFill="1" applyBorder="1" applyAlignment="1" applyProtection="1">
      <alignment horizontal="right" vertical="center" wrapText="1"/>
      <protection locked="0"/>
    </xf>
    <xf numFmtId="2" fontId="33" fillId="0" borderId="2" xfId="391" applyNumberFormat="1" applyFont="1" applyFill="1" applyBorder="1" applyAlignment="1" applyProtection="1">
      <alignment horizontal="left" vertical="center" wrapText="1"/>
      <protection hidden="1"/>
    </xf>
    <xf numFmtId="0" fontId="9" fillId="0" borderId="2" xfId="391" applyFont="1" applyFill="1" applyBorder="1" applyAlignment="1" applyProtection="1">
      <alignment horizontal="left" vertical="center" wrapText="1"/>
      <protection hidden="1"/>
    </xf>
    <xf numFmtId="2" fontId="33" fillId="0" borderId="2" xfId="391" applyNumberFormat="1" applyFont="1" applyFill="1" applyBorder="1" applyAlignment="1" applyProtection="1">
      <alignment horizontal="center" vertical="center"/>
      <protection hidden="1"/>
    </xf>
    <xf numFmtId="2" fontId="33" fillId="0" borderId="2" xfId="391" applyNumberFormat="1" applyFont="1" applyFill="1" applyBorder="1" applyAlignment="1" applyProtection="1">
      <alignment horizontal="center" vertical="center" wrapText="1"/>
      <protection hidden="1"/>
    </xf>
    <xf numFmtId="0" fontId="9" fillId="0" borderId="2" xfId="391"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wrapText="1"/>
      <protection hidden="1"/>
    </xf>
    <xf numFmtId="0" fontId="33" fillId="0" borderId="2" xfId="579" applyFont="1" applyFill="1" applyBorder="1" applyAlignment="1" applyProtection="1">
      <alignment horizontal="center" vertical="center"/>
      <protection hidden="1"/>
    </xf>
    <xf numFmtId="0" fontId="38" fillId="0" borderId="2" xfId="466" applyFont="1" applyFill="1" applyBorder="1" applyAlignment="1">
      <alignment horizontal="center" vertical="center" wrapText="1"/>
    </xf>
    <xf numFmtId="0" fontId="38" fillId="0" borderId="2" xfId="466" applyFont="1" applyFill="1" applyBorder="1" applyAlignment="1">
      <alignment horizontal="center" vertical="center"/>
    </xf>
    <xf numFmtId="0" fontId="38" fillId="0" borderId="25" xfId="466" applyFont="1" applyFill="1" applyBorder="1" applyAlignment="1">
      <alignment horizontal="center" vertical="center" wrapText="1"/>
    </xf>
    <xf numFmtId="0" fontId="38" fillId="0" borderId="26" xfId="466" applyFont="1" applyFill="1" applyBorder="1" applyAlignment="1">
      <alignment horizontal="center" vertical="center" wrapText="1"/>
    </xf>
    <xf numFmtId="0" fontId="38" fillId="0" borderId="8" xfId="466" applyFont="1" applyFill="1" applyBorder="1" applyAlignment="1">
      <alignment horizontal="center" vertical="center" wrapText="1"/>
    </xf>
    <xf numFmtId="0" fontId="33" fillId="0" borderId="0" xfId="391" applyFont="1" applyFill="1" applyBorder="1" applyAlignment="1" applyProtection="1">
      <alignment horizontal="center" vertical="center" wrapText="1"/>
      <protection hidden="1"/>
    </xf>
    <xf numFmtId="0" fontId="36" fillId="0" borderId="0" xfId="391" applyFont="1" applyFill="1" applyAlignment="1" applyProtection="1">
      <alignment horizontal="center" vertical="center" wrapText="1"/>
      <protection hidden="1"/>
    </xf>
    <xf numFmtId="0" fontId="30" fillId="0" borderId="3" xfId="391" applyFont="1" applyFill="1" applyBorder="1" applyAlignment="1" applyProtection="1">
      <alignment horizontal="right" vertical="center" wrapText="1"/>
      <protection hidden="1"/>
    </xf>
    <xf numFmtId="0" fontId="29" fillId="0" borderId="2" xfId="391" applyFont="1" applyFill="1" applyBorder="1" applyAlignment="1" applyProtection="1">
      <alignment horizontal="center" vertical="center"/>
      <protection hidden="1"/>
    </xf>
    <xf numFmtId="2" fontId="29" fillId="0" borderId="2" xfId="391" applyNumberFormat="1" applyFont="1" applyFill="1" applyBorder="1" applyAlignment="1" applyProtection="1">
      <alignment horizontal="center" vertical="center" wrapText="1"/>
      <protection hidden="1"/>
    </xf>
    <xf numFmtId="0" fontId="30" fillId="0" borderId="2" xfId="391" applyFont="1" applyFill="1" applyBorder="1" applyAlignment="1" applyProtection="1">
      <alignment horizontal="center" vertical="center" wrapText="1"/>
      <protection hidden="1"/>
    </xf>
    <xf numFmtId="0" fontId="29" fillId="0" borderId="2" xfId="579" applyFont="1" applyFill="1" applyBorder="1" applyAlignment="1" applyProtection="1">
      <alignment horizontal="center" vertical="center" wrapText="1"/>
      <protection hidden="1"/>
    </xf>
    <xf numFmtId="0" fontId="29" fillId="0" borderId="2" xfId="579" applyFont="1" applyFill="1" applyBorder="1" applyAlignment="1" applyProtection="1">
      <alignment horizontal="center" vertical="center"/>
      <protection hidden="1"/>
    </xf>
    <xf numFmtId="0" fontId="29" fillId="0" borderId="2" xfId="466" applyFont="1" applyBorder="1" applyAlignment="1">
      <alignment horizontal="left" vertical="center"/>
    </xf>
    <xf numFmtId="0" fontId="29" fillId="0" borderId="2" xfId="466" applyFont="1" applyBorder="1" applyAlignment="1">
      <alignment horizontal="center" vertical="center"/>
    </xf>
    <xf numFmtId="0" fontId="29" fillId="0" borderId="2" xfId="466" applyFont="1" applyBorder="1" applyAlignment="1">
      <alignment horizontal="center" vertical="center" wrapText="1"/>
    </xf>
    <xf numFmtId="0" fontId="31" fillId="0" borderId="0" xfId="466" applyFont="1" applyAlignment="1">
      <alignment horizontal="justify" vertical="top" wrapText="1"/>
    </xf>
    <xf numFmtId="0" fontId="29" fillId="0" borderId="2" xfId="466" applyFont="1" applyBorder="1" applyAlignment="1">
      <alignment horizontal="left" vertical="center" wrapText="1"/>
    </xf>
    <xf numFmtId="0" fontId="31" fillId="0" borderId="3" xfId="391" applyFont="1" applyFill="1" applyBorder="1" applyAlignment="1" applyProtection="1">
      <alignment horizontal="right" vertical="center" wrapText="1"/>
      <protection locked="0"/>
    </xf>
    <xf numFmtId="0" fontId="29" fillId="0" borderId="2" xfId="391" applyFont="1" applyFill="1" applyBorder="1" applyAlignment="1" applyProtection="1">
      <alignment horizontal="center" vertical="center" wrapText="1"/>
      <protection hidden="1"/>
    </xf>
    <xf numFmtId="2" fontId="29" fillId="0" borderId="25" xfId="391" applyNumberFormat="1" applyFont="1" applyFill="1" applyBorder="1" applyAlignment="1" applyProtection="1">
      <alignment horizontal="center" vertical="center" wrapText="1"/>
      <protection hidden="1"/>
    </xf>
    <xf numFmtId="2" fontId="29" fillId="0" borderId="8" xfId="391" applyNumberFormat="1" applyFont="1" applyFill="1" applyBorder="1" applyAlignment="1" applyProtection="1">
      <alignment horizontal="center" vertical="center" wrapText="1"/>
      <protection hidden="1"/>
    </xf>
    <xf numFmtId="0" fontId="33" fillId="0" borderId="2" xfId="466" applyFont="1" applyFill="1" applyBorder="1" applyAlignment="1">
      <alignment horizontal="center" vertical="center" wrapText="1"/>
    </xf>
    <xf numFmtId="0" fontId="33" fillId="0" borderId="2" xfId="466" applyFont="1" applyFill="1" applyBorder="1" applyAlignment="1">
      <alignment horizontal="center" vertical="center"/>
    </xf>
    <xf numFmtId="0" fontId="9" fillId="0" borderId="2" xfId="466" applyFont="1" applyFill="1" applyBorder="1" applyAlignment="1">
      <alignment horizontal="center" vertical="center"/>
    </xf>
    <xf numFmtId="0" fontId="33" fillId="0" borderId="2" xfId="466" applyFont="1" applyFill="1" applyBorder="1" applyAlignment="1">
      <alignment horizontal="left" vertical="center" wrapText="1"/>
    </xf>
    <xf numFmtId="0" fontId="38" fillId="0" borderId="0" xfId="391" applyFont="1" applyFill="1" applyBorder="1" applyAlignment="1" applyProtection="1">
      <alignment horizontal="center" vertical="center" wrapText="1"/>
      <protection locked="0"/>
    </xf>
    <xf numFmtId="0" fontId="170" fillId="0" borderId="0" xfId="391" applyFont="1" applyFill="1" applyAlignment="1" applyProtection="1">
      <alignment horizontal="center" vertical="center" wrapText="1"/>
      <protection locked="0"/>
    </xf>
    <xf numFmtId="0" fontId="38" fillId="0" borderId="0" xfId="391" applyFont="1" applyFill="1" applyBorder="1" applyAlignment="1" applyProtection="1">
      <alignment horizontal="right" vertical="center" wrapText="1"/>
      <protection locked="0"/>
    </xf>
    <xf numFmtId="2" fontId="38" fillId="0" borderId="2" xfId="391" applyNumberFormat="1" applyFont="1" applyFill="1" applyBorder="1" applyAlignment="1" applyProtection="1">
      <alignment horizontal="center" vertical="center" wrapText="1"/>
      <protection hidden="1"/>
    </xf>
    <xf numFmtId="0" fontId="38" fillId="0" borderId="2" xfId="391" applyFont="1" applyFill="1" applyBorder="1" applyAlignment="1" applyProtection="1">
      <alignment horizontal="center" vertical="center" wrapText="1"/>
      <protection hidden="1"/>
    </xf>
    <xf numFmtId="0" fontId="38" fillId="0" borderId="2" xfId="579" applyFont="1" applyFill="1" applyBorder="1" applyAlignment="1" applyProtection="1">
      <alignment horizontal="center" vertical="center" wrapText="1"/>
      <protection hidden="1"/>
    </xf>
    <xf numFmtId="0" fontId="38" fillId="0" borderId="2" xfId="579" applyFont="1" applyFill="1" applyBorder="1" applyAlignment="1" applyProtection="1">
      <alignment horizontal="center" vertical="center"/>
      <protection hidden="1"/>
    </xf>
    <xf numFmtId="0" fontId="39" fillId="0" borderId="0" xfId="391" applyFont="1" applyFill="1" applyBorder="1" applyAlignment="1">
      <alignment horizontal="right" vertical="center" wrapText="1"/>
    </xf>
    <xf numFmtId="0" fontId="39" fillId="0" borderId="3" xfId="391" applyFont="1" applyFill="1" applyBorder="1" applyAlignment="1">
      <alignment horizontal="right" vertical="center" wrapText="1"/>
    </xf>
    <xf numFmtId="2" fontId="38" fillId="0" borderId="2" xfId="579" applyNumberFormat="1" applyFont="1" applyFill="1" applyBorder="1" applyAlignment="1" applyProtection="1">
      <alignment horizontal="center" vertical="center" wrapText="1"/>
      <protection hidden="1"/>
    </xf>
    <xf numFmtId="2" fontId="38" fillId="0" borderId="2" xfId="579" applyNumberFormat="1" applyFont="1" applyFill="1" applyBorder="1" applyAlignment="1" applyProtection="1">
      <alignment horizontal="center" vertical="center"/>
      <protection hidden="1"/>
    </xf>
    <xf numFmtId="0" fontId="39" fillId="0" borderId="0" xfId="391" applyFont="1" applyFill="1" applyBorder="1" applyAlignment="1" applyProtection="1">
      <alignment horizontal="right" vertical="center" wrapText="1"/>
      <protection locked="0"/>
    </xf>
    <xf numFmtId="0" fontId="39" fillId="0" borderId="3" xfId="391" applyFont="1" applyFill="1" applyBorder="1" applyAlignment="1" applyProtection="1">
      <alignment horizontal="right" vertical="center" wrapText="1"/>
      <protection locked="0"/>
    </xf>
    <xf numFmtId="2" fontId="38" fillId="0" borderId="2" xfId="391" applyNumberFormat="1" applyFont="1" applyFill="1" applyBorder="1" applyAlignment="1" applyProtection="1">
      <alignment horizontal="center" vertical="center"/>
      <protection hidden="1"/>
    </xf>
    <xf numFmtId="0" fontId="30" fillId="0" borderId="2" xfId="466"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2" xfId="466" applyFont="1" applyFill="1" applyBorder="1" applyAlignment="1">
      <alignment horizontal="center" vertical="center"/>
    </xf>
    <xf numFmtId="0" fontId="30" fillId="0" borderId="25" xfId="466" applyFont="1" applyFill="1" applyBorder="1" applyAlignment="1">
      <alignment horizontal="center" vertical="center" wrapText="1"/>
    </xf>
    <xf numFmtId="0" fontId="30" fillId="0" borderId="8" xfId="466" applyFont="1" applyFill="1" applyBorder="1" applyAlignment="1">
      <alignment horizontal="center" vertical="center" wrapText="1"/>
    </xf>
    <xf numFmtId="0" fontId="29" fillId="0" borderId="2" xfId="466" applyFont="1" applyFill="1" applyBorder="1" applyAlignment="1">
      <alignment horizontal="center" vertical="center"/>
    </xf>
    <xf numFmtId="0" fontId="29" fillId="0" borderId="23" xfId="466" applyFont="1" applyFill="1" applyBorder="1" applyAlignment="1">
      <alignment horizontal="center" vertical="center" wrapText="1"/>
    </xf>
    <xf numFmtId="0" fontId="29" fillId="0" borderId="35" xfId="466" applyFont="1" applyFill="1" applyBorder="1" applyAlignment="1">
      <alignment horizontal="center" vertical="center" wrapText="1"/>
    </xf>
    <xf numFmtId="0" fontId="30" fillId="0" borderId="2" xfId="466" applyFont="1" applyBorder="1" applyAlignment="1">
      <alignment horizontal="left" vertical="center" indent="1"/>
    </xf>
    <xf numFmtId="0" fontId="30" fillId="0" borderId="2" xfId="466" applyFont="1" applyBorder="1" applyAlignment="1">
      <alignment horizontal="center" vertical="center"/>
    </xf>
    <xf numFmtId="0" fontId="30" fillId="0" borderId="2" xfId="466" applyFont="1" applyBorder="1" applyAlignment="1">
      <alignment horizontal="center" vertical="center" wrapText="1"/>
    </xf>
    <xf numFmtId="0" fontId="30" fillId="0" borderId="23" xfId="466" applyFont="1" applyBorder="1" applyAlignment="1">
      <alignment vertical="center"/>
    </xf>
    <xf numFmtId="0" fontId="30" fillId="0" borderId="18" xfId="466" applyFont="1" applyBorder="1" applyAlignment="1">
      <alignment vertical="center"/>
    </xf>
    <xf numFmtId="0" fontId="29" fillId="0" borderId="2" xfId="466" applyFont="1" applyBorder="1" applyAlignment="1">
      <alignment horizontal="left"/>
    </xf>
    <xf numFmtId="0" fontId="41" fillId="0" borderId="2" xfId="466" applyFont="1" applyFill="1" applyBorder="1" applyAlignment="1">
      <alignment horizontal="center" vertical="center" wrapText="1"/>
    </xf>
    <xf numFmtId="0" fontId="41" fillId="0" borderId="2" xfId="466" applyFont="1" applyFill="1" applyBorder="1" applyAlignment="1">
      <alignment horizontal="center" vertical="center"/>
    </xf>
    <xf numFmtId="0" fontId="34" fillId="0" borderId="2" xfId="466" applyFont="1" applyFill="1" applyBorder="1" applyAlignment="1">
      <alignment horizontal="center" vertical="center"/>
    </xf>
    <xf numFmtId="0" fontId="41" fillId="0" borderId="2" xfId="466" applyFont="1" applyFill="1" applyBorder="1" applyAlignment="1">
      <alignment horizontal="left" vertical="center" wrapText="1"/>
    </xf>
    <xf numFmtId="0" fontId="33" fillId="0" borderId="25" xfId="391" applyFont="1" applyFill="1" applyBorder="1" applyAlignment="1" applyProtection="1">
      <alignment horizontal="center" vertical="center" wrapText="1"/>
      <protection hidden="1"/>
    </xf>
    <xf numFmtId="0" fontId="33" fillId="0" borderId="8" xfId="391" applyFont="1" applyFill="1" applyBorder="1" applyAlignment="1" applyProtection="1">
      <alignment horizontal="center" vertical="center" wrapText="1"/>
      <protection hidden="1"/>
    </xf>
    <xf numFmtId="0" fontId="33" fillId="0" borderId="23" xfId="391" applyFont="1" applyFill="1" applyBorder="1" applyAlignment="1" applyProtection="1">
      <alignment horizontal="center" vertical="center" wrapText="1"/>
      <protection hidden="1"/>
    </xf>
    <xf numFmtId="0" fontId="33" fillId="0" borderId="18" xfId="391" applyFont="1" applyFill="1" applyBorder="1" applyAlignment="1" applyProtection="1">
      <alignment horizontal="center" vertical="center" wrapText="1"/>
      <protection hidden="1"/>
    </xf>
    <xf numFmtId="0" fontId="33" fillId="0" borderId="35" xfId="391" applyFont="1" applyFill="1" applyBorder="1" applyAlignment="1" applyProtection="1">
      <alignment horizontal="center" vertical="center" wrapText="1"/>
      <protection hidden="1"/>
    </xf>
    <xf numFmtId="2" fontId="38" fillId="0" borderId="25" xfId="391" applyNumberFormat="1" applyFont="1" applyFill="1" applyBorder="1" applyAlignment="1" applyProtection="1">
      <alignment horizontal="center" vertical="center" wrapText="1"/>
      <protection hidden="1"/>
    </xf>
    <xf numFmtId="2" fontId="38" fillId="0" borderId="8" xfId="391" applyNumberFormat="1" applyFont="1" applyFill="1" applyBorder="1" applyAlignment="1" applyProtection="1">
      <alignment horizontal="center" vertical="center" wrapText="1"/>
      <protection hidden="1"/>
    </xf>
    <xf numFmtId="0" fontId="38" fillId="0" borderId="25" xfId="391" applyFont="1" applyFill="1" applyBorder="1" applyAlignment="1" applyProtection="1">
      <alignment horizontal="center" vertical="center" wrapText="1"/>
      <protection hidden="1"/>
    </xf>
    <xf numFmtId="0" fontId="38" fillId="0" borderId="8" xfId="391" applyFont="1" applyFill="1" applyBorder="1" applyAlignment="1" applyProtection="1">
      <alignment horizontal="center" vertical="center" wrapText="1"/>
      <protection hidden="1"/>
    </xf>
    <xf numFmtId="0" fontId="38" fillId="0" borderId="23" xfId="579" applyFont="1" applyFill="1" applyBorder="1" applyAlignment="1" applyProtection="1">
      <alignment horizontal="center" vertical="center"/>
      <protection hidden="1"/>
    </xf>
    <xf numFmtId="0" fontId="38" fillId="0" borderId="18" xfId="579" applyFont="1" applyFill="1" applyBorder="1" applyAlignment="1" applyProtection="1">
      <alignment horizontal="center" vertical="center"/>
      <protection hidden="1"/>
    </xf>
    <xf numFmtId="0" fontId="38" fillId="0" borderId="35" xfId="579" applyFont="1" applyFill="1" applyBorder="1" applyAlignment="1" applyProtection="1">
      <alignment horizontal="center" vertical="center"/>
      <protection hidden="1"/>
    </xf>
    <xf numFmtId="0" fontId="38" fillId="0" borderId="25" xfId="579" applyFont="1" applyFill="1" applyBorder="1" applyAlignment="1" applyProtection="1">
      <alignment horizontal="center" vertical="center" wrapText="1"/>
      <protection hidden="1"/>
    </xf>
    <xf numFmtId="0" fontId="38" fillId="0" borderId="8" xfId="579" applyFont="1" applyFill="1" applyBorder="1" applyAlignment="1" applyProtection="1">
      <alignment horizontal="center" vertical="center" wrapText="1"/>
      <protection hidden="1"/>
    </xf>
    <xf numFmtId="0" fontId="160" fillId="0" borderId="30" xfId="0" applyFont="1" applyBorder="1" applyAlignment="1">
      <alignment horizontal="center" vertical="center" wrapText="1"/>
    </xf>
    <xf numFmtId="0" fontId="160" fillId="0" borderId="31" xfId="0" applyFont="1" applyBorder="1" applyAlignment="1">
      <alignment horizontal="center" vertical="center" wrapText="1"/>
    </xf>
    <xf numFmtId="0" fontId="160" fillId="0" borderId="34" xfId="0" applyFont="1" applyBorder="1" applyAlignment="1">
      <alignment horizontal="center" vertical="center" wrapText="1"/>
    </xf>
    <xf numFmtId="0" fontId="160" fillId="0" borderId="17" xfId="0" applyFont="1" applyBorder="1" applyAlignment="1">
      <alignment horizontal="center" vertical="center" wrapText="1"/>
    </xf>
    <xf numFmtId="0" fontId="160" fillId="0" borderId="32" xfId="0" applyFont="1" applyBorder="1" applyAlignment="1">
      <alignment horizontal="center" vertical="center" wrapText="1"/>
    </xf>
    <xf numFmtId="0" fontId="161" fillId="0" borderId="30" xfId="0" applyFont="1" applyBorder="1" applyAlignment="1">
      <alignment horizontal="center" vertical="center" wrapText="1"/>
    </xf>
    <xf numFmtId="0" fontId="161" fillId="0" borderId="31" xfId="0" applyFont="1" applyBorder="1" applyAlignment="1">
      <alignment horizontal="center" vertical="center" wrapText="1"/>
    </xf>
    <xf numFmtId="0" fontId="161" fillId="0" borderId="34" xfId="0" applyFont="1" applyBorder="1" applyAlignment="1">
      <alignment horizontal="center" vertical="center"/>
    </xf>
    <xf numFmtId="0" fontId="161" fillId="0" borderId="32" xfId="0" applyFont="1" applyBorder="1" applyAlignment="1">
      <alignment horizontal="center" vertical="center"/>
    </xf>
    <xf numFmtId="0" fontId="151" fillId="0" borderId="0" xfId="391" applyFont="1" applyFill="1" applyAlignment="1" applyProtection="1">
      <alignment horizontal="center" vertical="center" wrapText="1"/>
      <protection locked="0"/>
    </xf>
    <xf numFmtId="0" fontId="33" fillId="0" borderId="0" xfId="391" applyFont="1" applyFill="1" applyBorder="1" applyAlignment="1" applyProtection="1">
      <alignment horizontal="right" vertical="center" wrapText="1"/>
      <protection locked="0"/>
    </xf>
    <xf numFmtId="0" fontId="33" fillId="0" borderId="2" xfId="391" applyFont="1" applyFill="1" applyBorder="1" applyAlignment="1" applyProtection="1">
      <alignment horizontal="center" vertical="center" wrapText="1"/>
      <protection hidden="1"/>
    </xf>
    <xf numFmtId="0" fontId="33" fillId="0" borderId="25" xfId="579" applyFont="1" applyFill="1" applyBorder="1" applyAlignment="1" applyProtection="1">
      <alignment horizontal="center" vertical="center" wrapText="1"/>
      <protection hidden="1"/>
    </xf>
    <xf numFmtId="0" fontId="33" fillId="0" borderId="8" xfId="579" applyFont="1" applyFill="1" applyBorder="1" applyAlignment="1" applyProtection="1">
      <alignment horizontal="center" vertical="center" wrapText="1"/>
      <protection hidden="1"/>
    </xf>
    <xf numFmtId="0" fontId="41" fillId="0" borderId="2" xfId="466" applyFont="1" applyBorder="1" applyAlignment="1">
      <alignment horizontal="center" vertical="center"/>
    </xf>
    <xf numFmtId="0" fontId="34" fillId="0" borderId="2" xfId="466" applyFont="1" applyBorder="1" applyAlignment="1">
      <alignment horizontal="center" vertical="center"/>
    </xf>
    <xf numFmtId="0" fontId="41" fillId="0" borderId="23" xfId="466" applyFont="1" applyBorder="1" applyAlignment="1">
      <alignment horizontal="center" vertical="center" wrapText="1"/>
    </xf>
    <xf numFmtId="0" fontId="41" fillId="0" borderId="35" xfId="466" applyFont="1" applyBorder="1" applyAlignment="1">
      <alignment horizontal="center" vertical="center" wrapText="1"/>
    </xf>
    <xf numFmtId="0" fontId="34" fillId="0" borderId="2" xfId="466" applyFont="1" applyBorder="1" applyAlignment="1">
      <alignment horizontal="center" vertical="center" wrapText="1"/>
    </xf>
    <xf numFmtId="0" fontId="34" fillId="0" borderId="25" xfId="466" applyFont="1" applyBorder="1" applyAlignment="1">
      <alignment horizontal="center" vertical="center" wrapText="1"/>
    </xf>
    <xf numFmtId="0" fontId="34" fillId="0" borderId="8" xfId="466" applyFont="1" applyBorder="1" applyAlignment="1">
      <alignment horizontal="center" vertical="center" wrapText="1"/>
    </xf>
    <xf numFmtId="2" fontId="33" fillId="0" borderId="25" xfId="391" applyNumberFormat="1" applyFont="1" applyFill="1" applyBorder="1" applyAlignment="1" applyProtection="1">
      <alignment horizontal="center" vertical="center" wrapText="1"/>
      <protection hidden="1"/>
    </xf>
    <xf numFmtId="2" fontId="33" fillId="0" borderId="8" xfId="391" applyNumberFormat="1" applyFont="1" applyFill="1" applyBorder="1" applyAlignment="1" applyProtection="1">
      <alignment horizontal="center" vertical="center" wrapText="1"/>
      <protection hidden="1"/>
    </xf>
    <xf numFmtId="0" fontId="33" fillId="0" borderId="2" xfId="0" applyFont="1" applyFill="1" applyBorder="1" applyAlignment="1">
      <alignment horizontal="center"/>
    </xf>
    <xf numFmtId="0" fontId="186" fillId="0" borderId="3" xfId="494" applyFont="1" applyFill="1" applyBorder="1" applyAlignment="1">
      <alignment horizontal="center" vertical="center" wrapText="1"/>
    </xf>
    <xf numFmtId="0" fontId="186" fillId="0" borderId="3" xfId="494" applyFont="1" applyFill="1" applyBorder="1" applyAlignment="1">
      <alignment horizontal="center" vertical="center"/>
    </xf>
    <xf numFmtId="0" fontId="131" fillId="0" borderId="0" xfId="494" applyFill="1"/>
    <xf numFmtId="0" fontId="188" fillId="0" borderId="2" xfId="494" applyFont="1" applyFill="1" applyBorder="1" applyAlignment="1">
      <alignment horizontal="center" vertical="center" wrapText="1"/>
    </xf>
    <xf numFmtId="0" fontId="188" fillId="0" borderId="2" xfId="494" applyFont="1" applyFill="1" applyBorder="1" applyAlignment="1">
      <alignment vertical="center" wrapText="1"/>
    </xf>
    <xf numFmtId="0" fontId="188" fillId="0" borderId="2" xfId="494" applyFont="1" applyFill="1" applyBorder="1" applyAlignment="1">
      <alignment horizontal="left" vertical="center" wrapText="1" indent="1"/>
    </xf>
    <xf numFmtId="0" fontId="188" fillId="44" borderId="2" xfId="494" applyFont="1" applyFill="1" applyBorder="1" applyAlignment="1">
      <alignment horizontal="center" vertical="center" wrapText="1"/>
    </xf>
    <xf numFmtId="0" fontId="188" fillId="44" borderId="2" xfId="494" applyFont="1" applyFill="1" applyBorder="1" applyAlignment="1">
      <alignment vertical="center" wrapText="1"/>
    </xf>
    <xf numFmtId="177" fontId="188" fillId="44" borderId="2" xfId="494" applyNumberFormat="1" applyFont="1" applyFill="1" applyBorder="1" applyAlignment="1">
      <alignment horizontal="center" vertical="center" wrapText="1"/>
    </xf>
    <xf numFmtId="0" fontId="139" fillId="33" borderId="2" xfId="494" applyFont="1" applyFill="1" applyBorder="1" applyAlignment="1">
      <alignment horizontal="center" vertical="center" wrapText="1"/>
    </xf>
    <xf numFmtId="2" fontId="185" fillId="33" borderId="2" xfId="856" applyNumberFormat="1" applyFont="1" applyFill="1" applyBorder="1" applyAlignment="1" applyProtection="1">
      <alignment horizontal="justify" vertical="center" wrapText="1"/>
      <protection hidden="1"/>
    </xf>
    <xf numFmtId="2" fontId="185" fillId="33" borderId="2" xfId="856" applyNumberFormat="1" applyFont="1" applyFill="1" applyBorder="1" applyAlignment="1" applyProtection="1">
      <alignment horizontal="center" vertical="center" wrapText="1"/>
      <protection hidden="1"/>
    </xf>
    <xf numFmtId="4" fontId="185" fillId="33" borderId="2" xfId="494" applyNumberFormat="1" applyFont="1" applyFill="1" applyBorder="1" applyAlignment="1">
      <alignment horizontal="center" vertical="center" wrapText="1"/>
    </xf>
    <xf numFmtId="177" fontId="185" fillId="33" borderId="2" xfId="857" applyNumberFormat="1" applyFont="1" applyFill="1" applyBorder="1" applyAlignment="1">
      <alignment horizontal="center" vertical="center" wrapText="1"/>
    </xf>
    <xf numFmtId="0" fontId="185" fillId="33" borderId="2" xfId="857" applyFont="1" applyFill="1" applyBorder="1" applyAlignment="1">
      <alignment horizontal="center" vertical="center" wrapText="1"/>
    </xf>
    <xf numFmtId="0" fontId="185" fillId="33" borderId="2" xfId="494" applyFont="1" applyFill="1" applyBorder="1" applyAlignment="1">
      <alignment horizontal="justify" vertical="center" wrapText="1"/>
    </xf>
    <xf numFmtId="49" fontId="30" fillId="33" borderId="2" xfId="580" applyNumberFormat="1" applyFont="1" applyFill="1" applyBorder="1" applyAlignment="1" applyProtection="1">
      <alignment horizontal="center" vertical="center" wrapText="1"/>
      <protection hidden="1"/>
    </xf>
    <xf numFmtId="0" fontId="131" fillId="33" borderId="0" xfId="494" applyFill="1"/>
    <xf numFmtId="177" fontId="131" fillId="33" borderId="0" xfId="494" applyNumberFormat="1" applyFill="1"/>
    <xf numFmtId="2" fontId="185" fillId="33" borderId="2" xfId="857" applyNumberFormat="1" applyFont="1" applyFill="1" applyBorder="1" applyAlignment="1">
      <alignment horizontal="center" vertical="center" wrapText="1"/>
    </xf>
    <xf numFmtId="0" fontId="185" fillId="33" borderId="2" xfId="857" applyFont="1" applyFill="1" applyBorder="1" applyAlignment="1">
      <alignment horizontal="justify" vertical="center" wrapText="1"/>
    </xf>
    <xf numFmtId="0" fontId="139" fillId="33" borderId="2" xfId="494" applyFont="1" applyFill="1" applyBorder="1" applyAlignment="1">
      <alignment vertical="center" wrapText="1"/>
    </xf>
    <xf numFmtId="0" fontId="185" fillId="33" borderId="2" xfId="858" applyFont="1" applyFill="1" applyBorder="1" applyAlignment="1">
      <alignment horizontal="center" vertical="center" wrapText="1"/>
    </xf>
    <xf numFmtId="49" fontId="185" fillId="33" borderId="2" xfId="494" applyNumberFormat="1" applyFont="1" applyFill="1" applyBorder="1" applyAlignment="1">
      <alignment horizontal="center" vertical="center" wrapText="1"/>
    </xf>
    <xf numFmtId="177" fontId="188" fillId="44" borderId="2" xfId="494" applyNumberFormat="1" applyFont="1" applyFill="1" applyBorder="1" applyAlignment="1">
      <alignment vertical="center" wrapText="1"/>
    </xf>
    <xf numFmtId="0" fontId="188" fillId="33" borderId="2" xfId="494" applyFont="1" applyFill="1" applyBorder="1" applyAlignment="1">
      <alignment horizontal="center" vertical="center" wrapText="1"/>
    </xf>
    <xf numFmtId="0" fontId="188" fillId="33" borderId="2" xfId="494" applyFont="1" applyFill="1" applyBorder="1" applyAlignment="1">
      <alignment vertical="center" wrapText="1"/>
    </xf>
    <xf numFmtId="0" fontId="188" fillId="33" borderId="2" xfId="494" applyFont="1" applyFill="1" applyBorder="1" applyAlignment="1">
      <alignment horizontal="justify" vertical="center" wrapText="1"/>
    </xf>
    <xf numFmtId="0" fontId="189" fillId="0" borderId="2" xfId="494" applyFont="1" applyFill="1" applyBorder="1" applyAlignment="1">
      <alignment horizontal="center" vertical="center" wrapText="1"/>
    </xf>
    <xf numFmtId="0" fontId="189" fillId="0" borderId="2" xfId="494" applyFont="1" applyFill="1" applyBorder="1" applyAlignment="1">
      <alignment vertical="center" wrapText="1"/>
    </xf>
    <xf numFmtId="0" fontId="189" fillId="0" borderId="2" xfId="494" applyFont="1" applyFill="1" applyBorder="1" applyAlignment="1">
      <alignment horizontal="justify" vertical="center" wrapText="1"/>
    </xf>
    <xf numFmtId="0" fontId="166" fillId="0" borderId="2" xfId="494" applyFont="1" applyFill="1" applyBorder="1" applyAlignment="1">
      <alignment horizontal="center" vertical="center" wrapText="1"/>
    </xf>
    <xf numFmtId="0" fontId="166" fillId="0" borderId="2" xfId="494" applyFont="1" applyFill="1" applyBorder="1" applyAlignment="1">
      <alignment vertical="center" wrapText="1"/>
    </xf>
    <xf numFmtId="2" fontId="166" fillId="0" borderId="2" xfId="494" applyNumberFormat="1" applyFont="1" applyFill="1" applyBorder="1" applyAlignment="1">
      <alignment vertical="center" wrapText="1"/>
    </xf>
    <xf numFmtId="0" fontId="166" fillId="0" borderId="2" xfId="494" applyFont="1" applyFill="1" applyBorder="1" applyAlignment="1">
      <alignment horizontal="justify" vertical="center" wrapText="1"/>
    </xf>
    <xf numFmtId="2" fontId="185" fillId="33" borderId="2" xfId="494" applyNumberFormat="1" applyFont="1" applyFill="1" applyBorder="1" applyAlignment="1">
      <alignment horizontal="center" vertical="center" wrapText="1"/>
    </xf>
    <xf numFmtId="0" fontId="139" fillId="0" borderId="2" xfId="494" applyFont="1" applyFill="1" applyBorder="1" applyAlignment="1">
      <alignment horizontal="center" vertical="center" wrapText="1"/>
    </xf>
    <xf numFmtId="0" fontId="139" fillId="0" borderId="2" xfId="494" applyFont="1" applyFill="1" applyBorder="1" applyAlignment="1">
      <alignment vertical="center" wrapText="1"/>
    </xf>
    <xf numFmtId="0" fontId="139" fillId="0" borderId="2" xfId="494" applyFont="1" applyFill="1" applyBorder="1" applyAlignment="1">
      <alignment horizontal="justify" vertical="center" wrapText="1"/>
    </xf>
    <xf numFmtId="4" fontId="185" fillId="33" borderId="2" xfId="858" applyNumberFormat="1" applyFont="1" applyFill="1" applyBorder="1" applyAlignment="1">
      <alignment horizontal="center" vertical="center"/>
    </xf>
    <xf numFmtId="0" fontId="174" fillId="33" borderId="2" xfId="494" applyFont="1" applyFill="1" applyBorder="1" applyAlignment="1">
      <alignment horizontal="justify" vertical="center" wrapText="1"/>
    </xf>
    <xf numFmtId="4" fontId="185" fillId="33" borderId="2" xfId="858" applyNumberFormat="1" applyFont="1" applyFill="1" applyBorder="1" applyAlignment="1">
      <alignment horizontal="left" vertical="center" wrapText="1"/>
    </xf>
    <xf numFmtId="0" fontId="185" fillId="33" borderId="2" xfId="857" quotePrefix="1" applyFont="1" applyFill="1" applyBorder="1" applyAlignment="1">
      <alignment horizontal="justify" vertical="center" wrapText="1"/>
    </xf>
    <xf numFmtId="0" fontId="166" fillId="33" borderId="2" xfId="494" applyFont="1" applyFill="1" applyBorder="1" applyAlignment="1">
      <alignment vertical="center" wrapText="1"/>
    </xf>
    <xf numFmtId="4" fontId="185" fillId="33" borderId="2" xfId="494" applyNumberFormat="1" applyFont="1" applyFill="1" applyBorder="1" applyAlignment="1">
      <alignment horizontal="center" vertical="center"/>
    </xf>
    <xf numFmtId="2" fontId="30" fillId="33" borderId="2" xfId="856" applyNumberFormat="1" applyFont="1" applyFill="1" applyBorder="1" applyAlignment="1" applyProtection="1">
      <alignment horizontal="center" vertical="center" wrapText="1"/>
      <protection hidden="1"/>
    </xf>
    <xf numFmtId="0" fontId="139" fillId="39" borderId="2" xfId="494" applyFont="1" applyFill="1" applyBorder="1" applyAlignment="1">
      <alignment horizontal="center" vertical="center" wrapText="1"/>
    </xf>
    <xf numFmtId="2" fontId="185" fillId="39" borderId="2" xfId="856" applyNumberFormat="1" applyFont="1" applyFill="1" applyBorder="1" applyAlignment="1" applyProtection="1">
      <alignment horizontal="justify" vertical="center" wrapText="1"/>
      <protection hidden="1"/>
    </xf>
    <xf numFmtId="2" fontId="185" fillId="39" borderId="2" xfId="856" applyNumberFormat="1" applyFont="1" applyFill="1" applyBorder="1" applyAlignment="1" applyProtection="1">
      <alignment horizontal="center" vertical="center" wrapText="1"/>
      <protection hidden="1"/>
    </xf>
    <xf numFmtId="49" fontId="185" fillId="39" borderId="2" xfId="494" applyNumberFormat="1" applyFont="1" applyFill="1" applyBorder="1" applyAlignment="1">
      <alignment horizontal="center" vertical="center" wrapText="1"/>
    </xf>
    <xf numFmtId="2" fontId="185" fillId="39" borderId="2" xfId="857" applyNumberFormat="1" applyFont="1" applyFill="1" applyBorder="1" applyAlignment="1">
      <alignment horizontal="center" vertical="center" wrapText="1"/>
    </xf>
    <xf numFmtId="0" fontId="185" fillId="39" borderId="2" xfId="857" applyFont="1" applyFill="1" applyBorder="1" applyAlignment="1">
      <alignment horizontal="center" vertical="center" wrapText="1"/>
    </xf>
    <xf numFmtId="0" fontId="185" fillId="39" borderId="2" xfId="857" applyFont="1" applyFill="1" applyBorder="1" applyAlignment="1">
      <alignment horizontal="justify" vertical="center" wrapText="1"/>
    </xf>
    <xf numFmtId="0" fontId="166" fillId="39" borderId="2" xfId="494" applyFont="1" applyFill="1" applyBorder="1" applyAlignment="1">
      <alignment vertical="center" wrapText="1"/>
    </xf>
    <xf numFmtId="0" fontId="131" fillId="39" borderId="0" xfId="494" applyFill="1"/>
    <xf numFmtId="2" fontId="185" fillId="33" borderId="2" xfId="859" applyNumberFormat="1" applyFont="1" applyFill="1" applyBorder="1" applyAlignment="1" applyProtection="1">
      <alignment horizontal="center" vertical="center" wrapText="1"/>
      <protection hidden="1"/>
    </xf>
    <xf numFmtId="49" fontId="30" fillId="33" borderId="2" xfId="580" quotePrefix="1" applyNumberFormat="1" applyFont="1" applyFill="1" applyBorder="1" applyAlignment="1" applyProtection="1">
      <alignment horizontal="center" vertical="center" wrapText="1"/>
      <protection hidden="1"/>
    </xf>
    <xf numFmtId="4" fontId="185" fillId="33" borderId="2" xfId="856" applyNumberFormat="1" applyFont="1" applyFill="1" applyBorder="1" applyAlignment="1" applyProtection="1">
      <alignment horizontal="center" vertical="center" wrapText="1"/>
      <protection hidden="1"/>
    </xf>
    <xf numFmtId="49" fontId="185" fillId="33" borderId="2" xfId="580" quotePrefix="1" applyNumberFormat="1" applyFont="1" applyFill="1" applyBorder="1" applyAlignment="1" applyProtection="1">
      <alignment horizontal="justify" vertical="center" wrapText="1"/>
      <protection hidden="1"/>
    </xf>
    <xf numFmtId="49" fontId="30" fillId="39" borderId="2" xfId="580" quotePrefix="1" applyNumberFormat="1" applyFont="1" applyFill="1" applyBorder="1" applyAlignment="1" applyProtection="1">
      <alignment horizontal="center" vertical="center" wrapText="1"/>
      <protection hidden="1"/>
    </xf>
    <xf numFmtId="2" fontId="139" fillId="33" borderId="2" xfId="494" applyNumberFormat="1" applyFont="1" applyFill="1" applyBorder="1" applyAlignment="1">
      <alignment vertical="center" wrapText="1"/>
    </xf>
    <xf numFmtId="49" fontId="185" fillId="33" borderId="2" xfId="580" applyNumberFormat="1" applyFont="1" applyFill="1" applyBorder="1" applyAlignment="1" applyProtection="1">
      <alignment horizontal="justify" vertical="center" wrapText="1"/>
      <protection hidden="1"/>
    </xf>
    <xf numFmtId="4" fontId="30" fillId="33" borderId="2" xfId="856" applyNumberFormat="1" applyFont="1" applyFill="1" applyBorder="1" applyAlignment="1" applyProtection="1">
      <alignment horizontal="center" vertical="center" wrapText="1"/>
      <protection hidden="1"/>
    </xf>
    <xf numFmtId="0" fontId="185" fillId="33" borderId="2" xfId="494" applyFont="1" applyFill="1" applyBorder="1" applyAlignment="1">
      <alignment horizontal="center" vertical="center" wrapText="1"/>
    </xf>
    <xf numFmtId="0" fontId="30" fillId="33" borderId="2" xfId="494" quotePrefix="1" applyFont="1" applyFill="1" applyBorder="1" applyAlignment="1">
      <alignment horizontal="justify" vertical="center" wrapText="1"/>
    </xf>
    <xf numFmtId="2" fontId="30" fillId="33" borderId="2" xfId="580" applyNumberFormat="1" applyFont="1" applyFill="1" applyBorder="1" applyAlignment="1" applyProtection="1">
      <alignment horizontal="center" vertical="center" wrapText="1"/>
      <protection hidden="1"/>
    </xf>
    <xf numFmtId="49" fontId="30" fillId="33" borderId="2" xfId="580" applyNumberFormat="1" applyFont="1" applyFill="1" applyBorder="1" applyAlignment="1" applyProtection="1">
      <alignment horizontal="justify" vertical="center" wrapText="1"/>
      <protection hidden="1"/>
    </xf>
    <xf numFmtId="177" fontId="188" fillId="33" borderId="2" xfId="494" applyNumberFormat="1" applyFont="1" applyFill="1" applyBorder="1" applyAlignment="1">
      <alignment vertical="center" wrapText="1"/>
    </xf>
    <xf numFmtId="2" fontId="189" fillId="0" borderId="2" xfId="494" applyNumberFormat="1" applyFont="1" applyFill="1" applyBorder="1" applyAlignment="1">
      <alignment vertical="center" wrapText="1"/>
    </xf>
    <xf numFmtId="0" fontId="139" fillId="45" borderId="2" xfId="494" applyFont="1" applyFill="1" applyBorder="1" applyAlignment="1">
      <alignment horizontal="center" vertical="center" wrapText="1"/>
    </xf>
    <xf numFmtId="2" fontId="185" fillId="45" borderId="2" xfId="856" applyNumberFormat="1" applyFont="1" applyFill="1" applyBorder="1" applyAlignment="1" applyProtection="1">
      <alignment horizontal="justify" vertical="center" wrapText="1"/>
      <protection hidden="1"/>
    </xf>
    <xf numFmtId="4" fontId="185" fillId="45" borderId="2" xfId="858" applyNumberFormat="1" applyFont="1" applyFill="1" applyBorder="1" applyAlignment="1">
      <alignment horizontal="center" vertical="center"/>
    </xf>
    <xf numFmtId="49" fontId="185" fillId="45" borderId="2" xfId="494" applyNumberFormat="1" applyFont="1" applyFill="1" applyBorder="1" applyAlignment="1">
      <alignment horizontal="center" vertical="center" wrapText="1"/>
    </xf>
    <xf numFmtId="2" fontId="185" fillId="45" borderId="2" xfId="857" applyNumberFormat="1" applyFont="1" applyFill="1" applyBorder="1" applyAlignment="1">
      <alignment horizontal="center" vertical="center" wrapText="1"/>
    </xf>
    <xf numFmtId="2" fontId="143" fillId="45" borderId="2" xfId="494" applyNumberFormat="1" applyFont="1" applyFill="1" applyBorder="1" applyAlignment="1">
      <alignment vertical="center" wrapText="1"/>
    </xf>
    <xf numFmtId="0" fontId="185" fillId="45" borderId="2" xfId="857" applyFont="1" applyFill="1" applyBorder="1" applyAlignment="1">
      <alignment horizontal="center" vertical="center" wrapText="1"/>
    </xf>
    <xf numFmtId="0" fontId="185" fillId="45" borderId="2" xfId="857" applyFont="1" applyFill="1" applyBorder="1" applyAlignment="1">
      <alignment horizontal="justify" vertical="center" wrapText="1"/>
    </xf>
    <xf numFmtId="0" fontId="143" fillId="45" borderId="2" xfId="494" quotePrefix="1" applyFont="1" applyFill="1" applyBorder="1" applyAlignment="1">
      <alignment vertical="center" wrapText="1"/>
    </xf>
    <xf numFmtId="0" fontId="131" fillId="45" borderId="0" xfId="494" applyFill="1"/>
    <xf numFmtId="2" fontId="139" fillId="45" borderId="2" xfId="494" applyNumberFormat="1" applyFont="1" applyFill="1" applyBorder="1" applyAlignment="1">
      <alignment vertical="center" wrapText="1"/>
    </xf>
    <xf numFmtId="0" fontId="139" fillId="45" borderId="2" xfId="494" applyFont="1" applyFill="1" applyBorder="1" applyAlignment="1">
      <alignment vertical="center" wrapText="1"/>
    </xf>
    <xf numFmtId="0" fontId="143" fillId="33" borderId="2" xfId="494" applyFont="1" applyFill="1" applyBorder="1" applyAlignment="1">
      <alignment vertical="center" wrapText="1"/>
    </xf>
    <xf numFmtId="2" fontId="185" fillId="0" borderId="2" xfId="856" applyNumberFormat="1" applyFont="1" applyBorder="1" applyAlignment="1" applyProtection="1">
      <alignment horizontal="justify" vertical="center" wrapText="1"/>
      <protection hidden="1"/>
    </xf>
    <xf numFmtId="0" fontId="185" fillId="0" borderId="2" xfId="858" applyFont="1" applyBorder="1" applyAlignment="1">
      <alignment horizontal="center" vertical="center" wrapText="1"/>
    </xf>
    <xf numFmtId="49" fontId="185" fillId="0" borderId="2" xfId="494" applyNumberFormat="1" applyFont="1" applyBorder="1" applyAlignment="1">
      <alignment horizontal="center" vertical="center" wrapText="1"/>
    </xf>
    <xf numFmtId="2" fontId="185" fillId="0" borderId="2" xfId="857" applyNumberFormat="1" applyFont="1" applyBorder="1" applyAlignment="1">
      <alignment horizontal="center" vertical="center" wrapText="1"/>
    </xf>
    <xf numFmtId="2" fontId="139" fillId="0" borderId="2" xfId="494" applyNumberFormat="1" applyFont="1" applyFill="1" applyBorder="1" applyAlignment="1">
      <alignment vertical="center" wrapText="1"/>
    </xf>
    <xf numFmtId="0" fontId="185" fillId="0" borderId="2" xfId="857" applyFont="1" applyBorder="1" applyAlignment="1">
      <alignment horizontal="center" vertical="center" wrapText="1"/>
    </xf>
    <xf numFmtId="0" fontId="185" fillId="0" borderId="2" xfId="857" applyFont="1" applyBorder="1" applyAlignment="1">
      <alignment horizontal="justify" vertical="center" wrapText="1"/>
    </xf>
    <xf numFmtId="4" fontId="189" fillId="0" borderId="2" xfId="494" applyNumberFormat="1" applyFont="1" applyFill="1" applyBorder="1" applyAlignment="1">
      <alignment vertical="center" wrapText="1"/>
    </xf>
    <xf numFmtId="2" fontId="190" fillId="33" borderId="2" xfId="856" applyNumberFormat="1" applyFont="1" applyFill="1" applyBorder="1" applyAlignment="1" applyProtection="1">
      <alignment horizontal="justify" vertical="center" wrapText="1"/>
      <protection hidden="1"/>
    </xf>
    <xf numFmtId="2" fontId="190" fillId="33" borderId="2" xfId="859" applyNumberFormat="1" applyFont="1" applyFill="1" applyBorder="1" applyAlignment="1" applyProtection="1">
      <alignment horizontal="center" vertical="center" wrapText="1"/>
      <protection hidden="1"/>
    </xf>
    <xf numFmtId="49" fontId="190" fillId="33" borderId="2" xfId="494" applyNumberFormat="1" applyFont="1" applyFill="1" applyBorder="1" applyAlignment="1">
      <alignment horizontal="center" vertical="center" wrapText="1"/>
    </xf>
    <xf numFmtId="0" fontId="190" fillId="33" borderId="2" xfId="857" applyFont="1" applyFill="1" applyBorder="1" applyAlignment="1">
      <alignment horizontal="center" vertical="center" wrapText="1"/>
    </xf>
    <xf numFmtId="2" fontId="30" fillId="33" borderId="2" xfId="580" applyNumberFormat="1" applyFont="1" applyFill="1" applyBorder="1" applyAlignment="1" applyProtection="1">
      <alignment horizontal="justify" vertical="center" wrapText="1"/>
      <protection hidden="1"/>
    </xf>
    <xf numFmtId="0" fontId="189" fillId="33" borderId="2" xfId="494" applyFont="1" applyFill="1" applyBorder="1" applyAlignment="1">
      <alignment vertical="center" wrapText="1"/>
    </xf>
    <xf numFmtId="2" fontId="30" fillId="39" borderId="2" xfId="856" applyNumberFormat="1" applyFont="1" applyFill="1" applyBorder="1" applyAlignment="1" applyProtection="1">
      <alignment horizontal="center" vertical="center" wrapText="1"/>
      <protection hidden="1"/>
    </xf>
    <xf numFmtId="2" fontId="185" fillId="39" borderId="2" xfId="856" applyNumberFormat="1" applyFont="1" applyFill="1" applyBorder="1" applyAlignment="1">
      <alignment horizontal="justify" vertical="center" wrapText="1"/>
    </xf>
    <xf numFmtId="2" fontId="185" fillId="39" borderId="2" xfId="859" applyNumberFormat="1" applyFont="1" applyFill="1" applyBorder="1" applyAlignment="1" applyProtection="1">
      <alignment horizontal="center" vertical="center" wrapText="1"/>
      <protection hidden="1"/>
    </xf>
    <xf numFmtId="2" fontId="185" fillId="33" borderId="2" xfId="856" applyNumberFormat="1" applyFont="1" applyFill="1" applyBorder="1" applyAlignment="1">
      <alignment horizontal="justify" vertical="center" wrapText="1"/>
    </xf>
    <xf numFmtId="2" fontId="185" fillId="33" borderId="2" xfId="580" applyNumberFormat="1" applyFont="1" applyFill="1" applyBorder="1" applyAlignment="1" applyProtection="1">
      <alignment horizontal="justify" vertical="center" wrapText="1"/>
      <protection hidden="1"/>
    </xf>
    <xf numFmtId="4" fontId="185" fillId="33" borderId="2" xfId="860" applyNumberFormat="1" applyFont="1" applyFill="1" applyBorder="1" applyAlignment="1">
      <alignment horizontal="center" vertical="center" wrapText="1"/>
    </xf>
    <xf numFmtId="4" fontId="185" fillId="33" borderId="2" xfId="494" applyNumberFormat="1" applyFont="1" applyFill="1" applyBorder="1" applyAlignment="1">
      <alignment horizontal="left" vertical="center" wrapText="1"/>
    </xf>
    <xf numFmtId="1" fontId="131" fillId="0" borderId="0" xfId="494" applyNumberFormat="1" applyFill="1" applyAlignment="1">
      <alignment horizontal="center"/>
    </xf>
    <xf numFmtId="177" fontId="131" fillId="0" borderId="0" xfId="494" applyNumberFormat="1" applyFill="1" applyAlignment="1">
      <alignment horizontal="center"/>
    </xf>
    <xf numFmtId="2" fontId="131" fillId="0" borderId="0" xfId="494" applyNumberFormat="1" applyFill="1"/>
    <xf numFmtId="4" fontId="185" fillId="0" borderId="2" xfId="858" applyNumberFormat="1" applyFont="1" applyFill="1" applyBorder="1" applyAlignment="1">
      <alignment horizontal="left" vertical="center" wrapText="1"/>
    </xf>
    <xf numFmtId="2" fontId="185" fillId="0" borderId="2" xfId="856" applyNumberFormat="1" applyFont="1" applyFill="1" applyBorder="1" applyAlignment="1">
      <alignment horizontal="justify" vertical="center" wrapText="1"/>
    </xf>
    <xf numFmtId="2" fontId="185" fillId="0" borderId="2" xfId="580" applyNumberFormat="1" applyFont="1" applyFill="1" applyBorder="1" applyAlignment="1" applyProtection="1">
      <alignment horizontal="justify" vertical="center" wrapText="1"/>
      <protection hidden="1"/>
    </xf>
    <xf numFmtId="4" fontId="185" fillId="0" borderId="2" xfId="494" applyNumberFormat="1" applyFont="1" applyFill="1" applyBorder="1" applyAlignment="1">
      <alignment horizontal="left" vertical="center" wrapText="1"/>
    </xf>
    <xf numFmtId="0" fontId="185" fillId="0" borderId="2" xfId="494" applyFont="1" applyFill="1" applyBorder="1" applyAlignment="1">
      <alignment horizontal="justify" vertical="center" wrapText="1"/>
    </xf>
    <xf numFmtId="0" fontId="185" fillId="0" borderId="2" xfId="494" applyFont="1" applyFill="1" applyBorder="1" applyAlignment="1">
      <alignment horizontal="center" vertical="center" wrapText="1"/>
    </xf>
  </cellXfs>
  <cellStyles count="861">
    <cellStyle name="          _x000d__x000a_shell=progman.exe_x000d__x000a_m" xfId="1"/>
    <cellStyle name="          _x000d__x000a_shell=progman.exe_x000d__x000a_m 2" xfId="2"/>
    <cellStyle name="%" xfId="3"/>
    <cellStyle name="??" xfId="4"/>
    <cellStyle name="?? [0.00]_ Att. 1- Cover" xfId="5"/>
    <cellStyle name="?? [0]" xfId="6"/>
    <cellStyle name="?? [0] 2" xfId="7"/>
    <cellStyle name="?? 2" xfId="8"/>
    <cellStyle name="?? 3" xfId="9"/>
    <cellStyle name="???? [0.00]_PRODUCT DETAIL Q1" xfId="10"/>
    <cellStyle name="????_PRODUCT DETAIL Q1" xfId="11"/>
    <cellStyle name="???[0]_?? DI" xfId="12"/>
    <cellStyle name="???_?? DI" xfId="13"/>
    <cellStyle name="??[0]_BRE" xfId="14"/>
    <cellStyle name="??_ Att. 1- Cover" xfId="15"/>
    <cellStyle name="@ET_Style?.xl310" xfId="16"/>
    <cellStyle name="•W€_STDFOR" xfId="17"/>
    <cellStyle name="W_STDFOR" xfId="18"/>
    <cellStyle name="1" xfId="19"/>
    <cellStyle name="1 2" xfId="20"/>
    <cellStyle name="¹éºÐÀ²_±âÅ¸" xfId="21"/>
    <cellStyle name="2" xfId="22"/>
    <cellStyle name="2 2" xfId="23"/>
    <cellStyle name="20% - Accent1 2" xfId="24"/>
    <cellStyle name="20% - Accent1 3" xfId="25"/>
    <cellStyle name="20% - Accent1 4" xfId="26"/>
    <cellStyle name="20% - Accent1 5" xfId="27"/>
    <cellStyle name="20% - Accent2 2" xfId="28"/>
    <cellStyle name="20% - Accent2 3" xfId="29"/>
    <cellStyle name="20% - Accent2 4" xfId="30"/>
    <cellStyle name="20% - Accent2 5" xfId="31"/>
    <cellStyle name="20% - Accent3 2" xfId="32"/>
    <cellStyle name="20% - Accent3 3" xfId="33"/>
    <cellStyle name="20% - Accent3 4" xfId="34"/>
    <cellStyle name="20% - Accent3 5" xfId="35"/>
    <cellStyle name="20% - Accent4 2" xfId="36"/>
    <cellStyle name="20% - Accent4 3" xfId="37"/>
    <cellStyle name="20% - Accent4 4" xfId="38"/>
    <cellStyle name="20% - Accent4 5" xfId="39"/>
    <cellStyle name="20% - Accent5 2" xfId="40"/>
    <cellStyle name="20% - Accent5 3" xfId="41"/>
    <cellStyle name="20% - Accent5 4" xfId="42"/>
    <cellStyle name="20% - Accent5 5" xfId="43"/>
    <cellStyle name="20% - Accent6 2" xfId="44"/>
    <cellStyle name="20% - Accent6 3" xfId="45"/>
    <cellStyle name="20% - Accent6 4" xfId="46"/>
    <cellStyle name="20% - Accent6 5" xfId="47"/>
    <cellStyle name="20% - Nhấn1" xfId="48"/>
    <cellStyle name="20% - Nhấn2" xfId="49"/>
    <cellStyle name="20% - Nhấn3" xfId="50"/>
    <cellStyle name="20% - Nhấn4" xfId="51"/>
    <cellStyle name="20% - Nhấn5" xfId="52"/>
    <cellStyle name="20% - Nhấn6" xfId="53"/>
    <cellStyle name="3" xfId="54"/>
    <cellStyle name="3 2" xfId="55"/>
    <cellStyle name="4" xfId="56"/>
    <cellStyle name="4 2" xfId="57"/>
    <cellStyle name="40% - Accent1 2" xfId="58"/>
    <cellStyle name="40% - Accent1 3" xfId="59"/>
    <cellStyle name="40% - Accent1 4" xfId="60"/>
    <cellStyle name="40% - Accent1 5" xfId="61"/>
    <cellStyle name="40% - Accent2 2" xfId="62"/>
    <cellStyle name="40% - Accent2 3" xfId="63"/>
    <cellStyle name="40% - Accent2 4" xfId="64"/>
    <cellStyle name="40% - Accent2 5" xfId="65"/>
    <cellStyle name="40% - Accent3 2" xfId="66"/>
    <cellStyle name="40% - Accent3 3" xfId="67"/>
    <cellStyle name="40% - Accent3 4" xfId="68"/>
    <cellStyle name="40% - Accent3 5" xfId="69"/>
    <cellStyle name="40% - Accent4 2" xfId="70"/>
    <cellStyle name="40% - Accent4 3" xfId="71"/>
    <cellStyle name="40% - Accent4 4" xfId="72"/>
    <cellStyle name="40% - Accent4 5" xfId="73"/>
    <cellStyle name="40% - Accent5 2" xfId="74"/>
    <cellStyle name="40% - Accent5 3" xfId="75"/>
    <cellStyle name="40% - Accent5 4" xfId="76"/>
    <cellStyle name="40% - Accent5 5" xfId="77"/>
    <cellStyle name="40% - Accent6 2" xfId="78"/>
    <cellStyle name="40% - Accent6 3" xfId="79"/>
    <cellStyle name="40% - Accent6 4" xfId="80"/>
    <cellStyle name="40% - Accent6 5" xfId="81"/>
    <cellStyle name="40% - Nhấn1" xfId="82"/>
    <cellStyle name="40% - Nhấn2" xfId="83"/>
    <cellStyle name="40% - Nhấn3" xfId="84"/>
    <cellStyle name="40% - Nhấn4" xfId="85"/>
    <cellStyle name="40% - Nhấn5" xfId="86"/>
    <cellStyle name="40% - Nhấn6" xfId="87"/>
    <cellStyle name="52" xfId="88"/>
    <cellStyle name="6" xfId="89"/>
    <cellStyle name="6 2" xfId="90"/>
    <cellStyle name="6_Bieu QH 2020 m" xfId="91"/>
    <cellStyle name="6_Book1" xfId="92"/>
    <cellStyle name="6_Book1_Bieu kh 2016 buon ho" xfId="93"/>
    <cellStyle name="60% - Accent1 2" xfId="94"/>
    <cellStyle name="60% - Accent1 3" xfId="95"/>
    <cellStyle name="60% - Accent1 4" xfId="96"/>
    <cellStyle name="60% - Accent1 5" xfId="97"/>
    <cellStyle name="60% - Accent2 2" xfId="98"/>
    <cellStyle name="60% - Accent2 3" xfId="99"/>
    <cellStyle name="60% - Accent2 4" xfId="100"/>
    <cellStyle name="60% - Accent2 5" xfId="101"/>
    <cellStyle name="60% - Accent3 2" xfId="102"/>
    <cellStyle name="60% - Accent3 3" xfId="103"/>
    <cellStyle name="60% - Accent3 4" xfId="104"/>
    <cellStyle name="60% - Accent3 5" xfId="105"/>
    <cellStyle name="60% - Accent4 2" xfId="106"/>
    <cellStyle name="60% - Accent4 3" xfId="107"/>
    <cellStyle name="60% - Accent4 4" xfId="108"/>
    <cellStyle name="60% - Accent4 5" xfId="109"/>
    <cellStyle name="60% - Accent5 2" xfId="110"/>
    <cellStyle name="60% - Accent5 3" xfId="111"/>
    <cellStyle name="60% - Accent5 4" xfId="112"/>
    <cellStyle name="60% - Accent5 5" xfId="113"/>
    <cellStyle name="60% - Accent6 2" xfId="114"/>
    <cellStyle name="60% - Accent6 3" xfId="115"/>
    <cellStyle name="60% - Accent6 4" xfId="116"/>
    <cellStyle name="60% - Accent6 5" xfId="117"/>
    <cellStyle name="60% - Nhấn1" xfId="118"/>
    <cellStyle name="60% - Nhấn2" xfId="119"/>
    <cellStyle name="60% - Nhấn3" xfId="120"/>
    <cellStyle name="60% - Nhấn4" xfId="121"/>
    <cellStyle name="60% - Nhấn5" xfId="122"/>
    <cellStyle name="60% - Nhấn6" xfId="123"/>
    <cellStyle name="a" xfId="124"/>
    <cellStyle name="a 2" xfId="125"/>
    <cellStyle name="Accent1 2" xfId="126"/>
    <cellStyle name="Accent1 3" xfId="127"/>
    <cellStyle name="Accent1 4" xfId="128"/>
    <cellStyle name="Accent1 5" xfId="129"/>
    <cellStyle name="Accent2 2" xfId="130"/>
    <cellStyle name="Accent2 3" xfId="131"/>
    <cellStyle name="Accent2 4" xfId="132"/>
    <cellStyle name="Accent2 5" xfId="133"/>
    <cellStyle name="Accent3 2" xfId="134"/>
    <cellStyle name="Accent3 3" xfId="135"/>
    <cellStyle name="Accent3 4" xfId="136"/>
    <cellStyle name="Accent3 5" xfId="137"/>
    <cellStyle name="Accent4 2" xfId="138"/>
    <cellStyle name="Accent4 3" xfId="139"/>
    <cellStyle name="Accent4 4" xfId="140"/>
    <cellStyle name="Accent4 5" xfId="141"/>
    <cellStyle name="Accent5 2" xfId="142"/>
    <cellStyle name="Accent5 3" xfId="143"/>
    <cellStyle name="Accent5 4" xfId="144"/>
    <cellStyle name="Accent5 5" xfId="145"/>
    <cellStyle name="Accent6 2" xfId="146"/>
    <cellStyle name="Accent6 3" xfId="147"/>
    <cellStyle name="Accent6 4" xfId="148"/>
    <cellStyle name="Accent6 5" xfId="149"/>
    <cellStyle name="ÅëÈ­ [0]_¿ì¹°Åë" xfId="150"/>
    <cellStyle name="AeE­ [0]_INQUIRY ¿µ¾÷AßAø " xfId="151"/>
    <cellStyle name="ÅëÈ­ [0]_Sheet1" xfId="152"/>
    <cellStyle name="ÅëÈ­_¿ì¹°Åë" xfId="153"/>
    <cellStyle name="AeE­_INQUIRY ¿µ¾÷AßAø " xfId="154"/>
    <cellStyle name="ÅëÈ­_Sheet1" xfId="155"/>
    <cellStyle name="ÄÞ¸¶ [0]_¿ì¹°Åë" xfId="156"/>
    <cellStyle name="AÞ¸¶ [0]_INQUIRY ¿?¾÷AßAø " xfId="157"/>
    <cellStyle name="ÄÞ¸¶ [0]_L601CPT" xfId="158"/>
    <cellStyle name="ÄÞ¸¶_¿ì¹°Åë" xfId="159"/>
    <cellStyle name="AÞ¸¶_INQUIRY ¿?¾÷AßAø " xfId="160"/>
    <cellStyle name="ÄÞ¸¶_L601CPT" xfId="161"/>
    <cellStyle name="Bad 2" xfId="162"/>
    <cellStyle name="Bad 3" xfId="163"/>
    <cellStyle name="Bad 4" xfId="164"/>
    <cellStyle name="Bad 5" xfId="165"/>
    <cellStyle name="C?AØ_¿?¾÷CoE² " xfId="166"/>
    <cellStyle name="Ç¥ÁØ_#2(M17)_1" xfId="167"/>
    <cellStyle name="C￥AØ_¿μ¾÷CoE² " xfId="168"/>
    <cellStyle name="Ç¥ÁØ_±³°¢¼ö·®" xfId="169"/>
    <cellStyle name="Calc Currency (0)" xfId="170"/>
    <cellStyle name="Calculation 2" xfId="171"/>
    <cellStyle name="Calculation 3" xfId="172"/>
    <cellStyle name="Calculation 4" xfId="173"/>
    <cellStyle name="Calculation 5" xfId="174"/>
    <cellStyle name="category" xfId="175"/>
    <cellStyle name="CC1" xfId="176"/>
    <cellStyle name="CC2" xfId="177"/>
    <cellStyle name="chchuyen" xfId="178"/>
    <cellStyle name="Check Cell 2" xfId="179"/>
    <cellStyle name="Check Cell 3" xfId="180"/>
    <cellStyle name="Check Cell 4" xfId="181"/>
    <cellStyle name="Check Cell 5" xfId="182"/>
    <cellStyle name="chu" xfId="183"/>
    <cellStyle name="Chuẩn 2" xfId="184"/>
    <cellStyle name="CHUONG" xfId="185"/>
    <cellStyle name="ColLevel_0" xfId="186"/>
    <cellStyle name="Comma" xfId="187" builtinId="3"/>
    <cellStyle name="Comma [0] 2" xfId="188"/>
    <cellStyle name="Comma [0] 3" xfId="189"/>
    <cellStyle name="Comma [0] 4" xfId="190"/>
    <cellStyle name="Comma [0] 5" xfId="191"/>
    <cellStyle name="Comma [0] 9" xfId="192"/>
    <cellStyle name="Comma 10" xfId="193"/>
    <cellStyle name="Comma 10 2" xfId="848"/>
    <cellStyle name="Comma 11" xfId="194"/>
    <cellStyle name="Comma 12" xfId="195"/>
    <cellStyle name="Comma 13" xfId="196"/>
    <cellStyle name="Comma 14" xfId="197"/>
    <cellStyle name="Comma 15" xfId="198"/>
    <cellStyle name="Comma 16" xfId="199"/>
    <cellStyle name="Comma 17" xfId="200"/>
    <cellStyle name="Comma 18" xfId="201"/>
    <cellStyle name="Comma 19" xfId="202"/>
    <cellStyle name="Comma 2" xfId="203"/>
    <cellStyle name="Comma 2 2" xfId="204"/>
    <cellStyle name="Comma 2 2 2" xfId="205"/>
    <cellStyle name="Comma 2 3" xfId="206"/>
    <cellStyle name="Comma 2 4" xfId="207"/>
    <cellStyle name="Comma 20" xfId="208"/>
    <cellStyle name="Comma 21" xfId="209"/>
    <cellStyle name="Comma 22" xfId="210"/>
    <cellStyle name="Comma 23" xfId="211"/>
    <cellStyle name="Comma 24" xfId="212"/>
    <cellStyle name="Comma 25" xfId="213"/>
    <cellStyle name="Comma 26" xfId="214"/>
    <cellStyle name="Comma 27" xfId="215"/>
    <cellStyle name="Comma 28" xfId="216"/>
    <cellStyle name="Comma 29" xfId="217"/>
    <cellStyle name="Comma 3" xfId="218"/>
    <cellStyle name="Comma 3 2" xfId="219"/>
    <cellStyle name="Comma 30" xfId="220"/>
    <cellStyle name="Comma 31" xfId="221"/>
    <cellStyle name="Comma 32" xfId="222"/>
    <cellStyle name="Comma 33" xfId="223"/>
    <cellStyle name="Comma 34" xfId="224"/>
    <cellStyle name="Comma 35" xfId="225"/>
    <cellStyle name="Comma 36" xfId="226"/>
    <cellStyle name="Comma 36 2" xfId="227"/>
    <cellStyle name="Comma 37" xfId="228"/>
    <cellStyle name="Comma 38" xfId="745"/>
    <cellStyle name="Comma 39" xfId="849"/>
    <cellStyle name="Comma 4" xfId="229"/>
    <cellStyle name="Comma 4 2" xfId="230"/>
    <cellStyle name="Comma 4 3" xfId="231"/>
    <cellStyle name="Comma 4 4" xfId="232"/>
    <cellStyle name="Comma 4 5" xfId="233"/>
    <cellStyle name="Comma 4 6" xfId="234"/>
    <cellStyle name="Comma 5" xfId="235"/>
    <cellStyle name="Comma 5 2" xfId="236"/>
    <cellStyle name="Comma 5 3" xfId="237"/>
    <cellStyle name="Comma 5 4" xfId="238"/>
    <cellStyle name="Comma 6" xfId="239"/>
    <cellStyle name="Comma 7" xfId="240"/>
    <cellStyle name="Comma 7 2" xfId="241"/>
    <cellStyle name="Comma 7 3" xfId="242"/>
    <cellStyle name="Comma 8" xfId="243"/>
    <cellStyle name="Comma 8 2" xfId="244"/>
    <cellStyle name="Comma 9" xfId="245"/>
    <cellStyle name="comma zerodec" xfId="246"/>
    <cellStyle name="Comma0" xfId="247"/>
    <cellStyle name="Comma0 2" xfId="248"/>
    <cellStyle name="CT1" xfId="249"/>
    <cellStyle name="CT2" xfId="250"/>
    <cellStyle name="CT4" xfId="251"/>
    <cellStyle name="CT5" xfId="252"/>
    <cellStyle name="ct7" xfId="253"/>
    <cellStyle name="ct8" xfId="254"/>
    <cellStyle name="cth1" xfId="255"/>
    <cellStyle name="Cthuc" xfId="256"/>
    <cellStyle name="Cthuc1" xfId="257"/>
    <cellStyle name="cuong" xfId="258"/>
    <cellStyle name="Currency0" xfId="259"/>
    <cellStyle name="Currency0 2" xfId="260"/>
    <cellStyle name="Currency1" xfId="261"/>
    <cellStyle name="d" xfId="262"/>
    <cellStyle name="d%" xfId="263"/>
    <cellStyle name="D1" xfId="264"/>
    <cellStyle name="D1 2" xfId="265"/>
    <cellStyle name="Date" xfId="266"/>
    <cellStyle name="Date 2" xfId="267"/>
    <cellStyle name="Đầu ra" xfId="268"/>
    <cellStyle name="Đầu vào" xfId="269"/>
    <cellStyle name="Đề mục 1" xfId="270"/>
    <cellStyle name="Đề mục 2" xfId="271"/>
    <cellStyle name="Đề mục 3" xfId="272"/>
    <cellStyle name="Đề mục 4" xfId="273"/>
    <cellStyle name="Dezimal [0]_UXO VII" xfId="274"/>
    <cellStyle name="Dezimal_UXO VII" xfId="275"/>
    <cellStyle name="Dollar (zero dec)" xfId="276"/>
    <cellStyle name="e" xfId="277"/>
    <cellStyle name="e 2" xfId="278"/>
    <cellStyle name="Euro" xfId="279"/>
    <cellStyle name="Euro 2" xfId="280"/>
    <cellStyle name="Explanatory Text 2" xfId="281"/>
    <cellStyle name="Explanatory Text 3" xfId="282"/>
    <cellStyle name="Explanatory Text 4" xfId="283"/>
    <cellStyle name="Explanatory Text 5" xfId="284"/>
    <cellStyle name="f" xfId="285"/>
    <cellStyle name="f 2" xfId="286"/>
    <cellStyle name="Fixed" xfId="287"/>
    <cellStyle name="Fixed 2" xfId="288"/>
    <cellStyle name="Ghi chú" xfId="289"/>
    <cellStyle name="Good 2" xfId="290"/>
    <cellStyle name="Good 3" xfId="291"/>
    <cellStyle name="Good 4" xfId="292"/>
    <cellStyle name="Good 5" xfId="293"/>
    <cellStyle name="Grey" xfId="294"/>
    <cellStyle name="Grey 2" xfId="295"/>
    <cellStyle name="ha" xfId="296"/>
    <cellStyle name="hang" xfId="297"/>
    <cellStyle name="HEADER" xfId="298"/>
    <cellStyle name="Header1" xfId="299"/>
    <cellStyle name="Header2" xfId="300"/>
    <cellStyle name="Heading 1 2" xfId="301"/>
    <cellStyle name="Heading 1 3" xfId="302"/>
    <cellStyle name="Heading 1 4" xfId="303"/>
    <cellStyle name="Heading 1 5" xfId="304"/>
    <cellStyle name="Heading 2 2" xfId="305"/>
    <cellStyle name="Heading 2 3" xfId="306"/>
    <cellStyle name="Heading 2 4" xfId="307"/>
    <cellStyle name="Heading 2 5" xfId="308"/>
    <cellStyle name="Heading 3 2" xfId="309"/>
    <cellStyle name="Heading 3 3" xfId="310"/>
    <cellStyle name="Heading 3 4" xfId="311"/>
    <cellStyle name="Heading 3 5" xfId="312"/>
    <cellStyle name="Heading 4 2" xfId="313"/>
    <cellStyle name="Heading 4 3" xfId="314"/>
    <cellStyle name="Heading 4 4" xfId="315"/>
    <cellStyle name="Heading 4 5" xfId="316"/>
    <cellStyle name="Heading1" xfId="317"/>
    <cellStyle name="Heading1 2" xfId="318"/>
    <cellStyle name="Heading2" xfId="319"/>
    <cellStyle name="Heading2 2" xfId="320"/>
    <cellStyle name="Hyperlink 2" xfId="321"/>
    <cellStyle name="Hyperlink 3" xfId="322"/>
    <cellStyle name="Input [yellow]" xfId="323"/>
    <cellStyle name="Input [yellow] 2" xfId="324"/>
    <cellStyle name="Input 2" xfId="325"/>
    <cellStyle name="Input 3" xfId="326"/>
    <cellStyle name="Input 4" xfId="327"/>
    <cellStyle name="Input 5" xfId="328"/>
    <cellStyle name="Input 6" xfId="329"/>
    <cellStyle name="Input 7" xfId="330"/>
    <cellStyle name="Input 8" xfId="331"/>
    <cellStyle name="Kiểm tra Ô" xfId="332"/>
    <cellStyle name="Ledger 17 x 11 in" xfId="852"/>
    <cellStyle name="Ledger 17 x 11 in 2 2" xfId="333"/>
    <cellStyle name="Ledger 17 x 11 in_TONG HOP KH2012" xfId="334"/>
    <cellStyle name="Linked Cell 2" xfId="335"/>
    <cellStyle name="Linked Cell 3" xfId="336"/>
    <cellStyle name="Linked Cell 4" xfId="337"/>
    <cellStyle name="Linked Cell 5" xfId="338"/>
    <cellStyle name="luc" xfId="339"/>
    <cellStyle name="luc2" xfId="340"/>
    <cellStyle name="Millares [0]_Well Timing" xfId="341"/>
    <cellStyle name="Millares_Well Timing" xfId="342"/>
    <cellStyle name="Model" xfId="343"/>
    <cellStyle name="moi" xfId="344"/>
    <cellStyle name="Moneda [0]_Well Timing" xfId="345"/>
    <cellStyle name="Moneda_Well Timing" xfId="346"/>
    <cellStyle name="Monétaire [0]_TARIFFS DB" xfId="347"/>
    <cellStyle name="Monétaire_TARIFFS DB" xfId="348"/>
    <cellStyle name="n" xfId="349"/>
    <cellStyle name="n1" xfId="350"/>
    <cellStyle name="Neutral 2" xfId="351"/>
    <cellStyle name="Neutral 3" xfId="352"/>
    <cellStyle name="Neutral 4" xfId="353"/>
    <cellStyle name="Neutral 5" xfId="354"/>
    <cellStyle name="New Times Roman" xfId="355"/>
    <cellStyle name="Nhấn1" xfId="356"/>
    <cellStyle name="Nhấn2" xfId="357"/>
    <cellStyle name="Nhấn3" xfId="358"/>
    <cellStyle name="Nhấn4" xfId="359"/>
    <cellStyle name="Nhấn5" xfId="360"/>
    <cellStyle name="Nhấn6" xfId="361"/>
    <cellStyle name="No" xfId="362"/>
    <cellStyle name="no dec" xfId="363"/>
    <cellStyle name="No_Bieu kh 2016 buon ho" xfId="364"/>
    <cellStyle name="ÑONVÒ" xfId="365"/>
    <cellStyle name="Normal" xfId="0" builtinId="0"/>
    <cellStyle name="Normal - Style1" xfId="366"/>
    <cellStyle name="Normal - Style1 2" xfId="367"/>
    <cellStyle name="Normal 10" xfId="368"/>
    <cellStyle name="Normal 10 2" xfId="741"/>
    <cellStyle name="Normal 10 2 2" xfId="842"/>
    <cellStyle name="Normal 100" xfId="369"/>
    <cellStyle name="Normal 100 2" xfId="756"/>
    <cellStyle name="Normal 101" xfId="370"/>
    <cellStyle name="Normal 101 2" xfId="757"/>
    <cellStyle name="Normal 102" xfId="371"/>
    <cellStyle name="Normal 102 2" xfId="758"/>
    <cellStyle name="Normal 103" xfId="372"/>
    <cellStyle name="Normal 103 2" xfId="759"/>
    <cellStyle name="Normal 104" xfId="373"/>
    <cellStyle name="Normal 104 2" xfId="760"/>
    <cellStyle name="Normal 105" xfId="374"/>
    <cellStyle name="Normal 105 2" xfId="761"/>
    <cellStyle name="Normal 106" xfId="375"/>
    <cellStyle name="Normal 106 2" xfId="762"/>
    <cellStyle name="Normal 107" xfId="376"/>
    <cellStyle name="Normal 108" xfId="377"/>
    <cellStyle name="Normal 109" xfId="378"/>
    <cellStyle name="Normal 11" xfId="379"/>
    <cellStyle name="Normal 11 2 2" xfId="380"/>
    <cellStyle name="Normal 11 3" xfId="740"/>
    <cellStyle name="Normal 110" xfId="744"/>
    <cellStyle name="Normal 110 2" xfId="833"/>
    <cellStyle name="Normal 111" xfId="746"/>
    <cellStyle name="Normal 112" xfId="832"/>
    <cellStyle name="Normal 113" xfId="840"/>
    <cellStyle name="Normal 113 2" xfId="857"/>
    <cellStyle name="Normal 114" xfId="831"/>
    <cellStyle name="Normal 115" xfId="839"/>
    <cellStyle name="Normal 116" xfId="830"/>
    <cellStyle name="Normal 116 2" xfId="860"/>
    <cellStyle name="Normal 117" xfId="838"/>
    <cellStyle name="Normal 118" xfId="829"/>
    <cellStyle name="Normal 119" xfId="837"/>
    <cellStyle name="Normal 12" xfId="381"/>
    <cellStyle name="Normal 12 2" xfId="382"/>
    <cellStyle name="Normal 12_Gui HDND" xfId="383"/>
    <cellStyle name="Normal 120" xfId="828"/>
    <cellStyle name="Normal 121" xfId="836"/>
    <cellStyle name="Normal 122" xfId="827"/>
    <cellStyle name="Normal 123" xfId="835"/>
    <cellStyle name="Normal 124" xfId="826"/>
    <cellStyle name="Normal 125" xfId="747"/>
    <cellStyle name="Normal 126" xfId="825"/>
    <cellStyle name="Normal 127" xfId="748"/>
    <cellStyle name="Normal 128" xfId="824"/>
    <cellStyle name="Normal 129" xfId="749"/>
    <cellStyle name="Normal 13" xfId="384"/>
    <cellStyle name="Normal 130" xfId="823"/>
    <cellStyle name="Normal 131" xfId="750"/>
    <cellStyle name="Normal 132" xfId="822"/>
    <cellStyle name="Normal 133" xfId="751"/>
    <cellStyle name="Normal 133 2" xfId="850"/>
    <cellStyle name="Normal 134" xfId="821"/>
    <cellStyle name="Normal 135" xfId="752"/>
    <cellStyle name="Normal 136" xfId="820"/>
    <cellStyle name="Normal 137" xfId="753"/>
    <cellStyle name="Normal 138" xfId="819"/>
    <cellStyle name="Normal 139" xfId="754"/>
    <cellStyle name="Normal 14" xfId="385"/>
    <cellStyle name="Normal 14 8" xfId="847"/>
    <cellStyle name="Normal 14 8 2" xfId="854"/>
    <cellStyle name="Normal 14 8 4" xfId="851"/>
    <cellStyle name="Normal 14 8 4 2" xfId="855"/>
    <cellStyle name="Normal 140" xfId="834"/>
    <cellStyle name="Normal 141" xfId="755"/>
    <cellStyle name="Normal 142" xfId="783"/>
    <cellStyle name="Normal 143" xfId="841"/>
    <cellStyle name="Normal 15" xfId="386"/>
    <cellStyle name="Normal 16" xfId="387"/>
    <cellStyle name="Normal 160" xfId="743"/>
    <cellStyle name="Normal 17" xfId="388"/>
    <cellStyle name="Normal 18" xfId="389"/>
    <cellStyle name="Normal 19" xfId="390"/>
    <cellStyle name="Normal 2" xfId="391"/>
    <cellStyle name="Normal 2 10" xfId="392"/>
    <cellStyle name="Normal 2 11" xfId="393"/>
    <cellStyle name="Normal 2 12" xfId="394"/>
    <cellStyle name="Normal 2 13" xfId="395"/>
    <cellStyle name="Normal 2 14" xfId="396"/>
    <cellStyle name="Normal 2 15" xfId="397"/>
    <cellStyle name="Normal 2 16" xfId="398"/>
    <cellStyle name="Normal 2 17" xfId="399"/>
    <cellStyle name="Normal 2 18" xfId="400"/>
    <cellStyle name="Normal 2 185" xfId="853"/>
    <cellStyle name="Normal 2 19" xfId="401"/>
    <cellStyle name="Normal 2 2" xfId="402"/>
    <cellStyle name="Normal 2 2 10" xfId="403"/>
    <cellStyle name="Normal 2 2 11" xfId="404"/>
    <cellStyle name="Normal 2 2 12" xfId="405"/>
    <cellStyle name="Normal 2 2 13" xfId="406"/>
    <cellStyle name="Normal 2 2 14" xfId="407"/>
    <cellStyle name="Normal 2 2 15" xfId="408"/>
    <cellStyle name="Normal 2 2 16" xfId="409"/>
    <cellStyle name="Normal 2 2 17" xfId="410"/>
    <cellStyle name="Normal 2 2 18" xfId="411"/>
    <cellStyle name="Normal 2 2 19" xfId="412"/>
    <cellStyle name="Normal 2 2 2" xfId="413"/>
    <cellStyle name="Normal 2 2 20" xfId="414"/>
    <cellStyle name="Normal 2 2 21" xfId="415"/>
    <cellStyle name="Normal 2 2 22" xfId="416"/>
    <cellStyle name="Normal 2 2 23" xfId="417"/>
    <cellStyle name="Normal 2 2 24" xfId="418"/>
    <cellStyle name="Normal 2 2 25" xfId="419"/>
    <cellStyle name="Normal 2 2 26" xfId="420"/>
    <cellStyle name="Normal 2 2 27" xfId="421"/>
    <cellStyle name="Normal 2 2 28" xfId="422"/>
    <cellStyle name="Normal 2 2 3" xfId="423"/>
    <cellStyle name="Normal 2 2 4" xfId="424"/>
    <cellStyle name="Normal 2 2 5" xfId="425"/>
    <cellStyle name="Normal 2 2 6" xfId="426"/>
    <cellStyle name="Normal 2 2 7" xfId="427"/>
    <cellStyle name="Normal 2 2 8" xfId="428"/>
    <cellStyle name="Normal 2 2 9" xfId="429"/>
    <cellStyle name="Normal 2 20" xfId="430"/>
    <cellStyle name="Normal 2 21" xfId="431"/>
    <cellStyle name="Normal 2 22" xfId="432"/>
    <cellStyle name="Normal 2 23" xfId="433"/>
    <cellStyle name="Normal 2 24" xfId="434"/>
    <cellStyle name="Normal 2 25" xfId="435"/>
    <cellStyle name="Normal 2 26" xfId="436"/>
    <cellStyle name="Normal 2 27" xfId="437"/>
    <cellStyle name="Normal 2 28" xfId="438"/>
    <cellStyle name="Normal 2 29" xfId="439"/>
    <cellStyle name="Normal 2 3" xfId="440"/>
    <cellStyle name="Normal 2 3 2" xfId="737"/>
    <cellStyle name="Normal 2 30" xfId="441"/>
    <cellStyle name="Normal 2 31" xfId="442"/>
    <cellStyle name="Normal 2 32" xfId="443"/>
    <cellStyle name="Normal 2 33" xfId="444"/>
    <cellStyle name="Normal 2 34" xfId="856"/>
    <cellStyle name="Normal 2 4" xfId="445"/>
    <cellStyle name="Normal 2 5" xfId="446"/>
    <cellStyle name="Normal 2 6" xfId="447"/>
    <cellStyle name="Normal 2 7" xfId="448"/>
    <cellStyle name="Normal 2 72" xfId="449"/>
    <cellStyle name="Normal 2 72 2" xfId="846"/>
    <cellStyle name="Normal 2 73" xfId="450"/>
    <cellStyle name="Normal 2 8" xfId="451"/>
    <cellStyle name="Normal 2 9" xfId="452"/>
    <cellStyle name="Normal 2_Biểu Điều chỉnh, Bổ sung KH 2017 Hà Đông 11.7.17 (1)" xfId="453"/>
    <cellStyle name="Normal 20" xfId="454"/>
    <cellStyle name="Normal 21" xfId="455"/>
    <cellStyle name="Normal 22" xfId="456"/>
    <cellStyle name="Normal 228" xfId="457"/>
    <cellStyle name="Normal 229" xfId="458"/>
    <cellStyle name="Normal 23" xfId="459"/>
    <cellStyle name="Normal 238" xfId="843"/>
    <cellStyle name="Normal 24" xfId="460"/>
    <cellStyle name="Normal 25" xfId="461"/>
    <cellStyle name="Normal 26" xfId="462"/>
    <cellStyle name="Normal 27" xfId="463"/>
    <cellStyle name="Normal 27 2" xfId="738"/>
    <cellStyle name="Normal 28" xfId="464"/>
    <cellStyle name="Normal 29" xfId="465"/>
    <cellStyle name="Normal 3" xfId="466"/>
    <cellStyle name="Normal 3 2" xfId="467"/>
    <cellStyle name="Normal 3 2 2" xfId="468"/>
    <cellStyle name="Normal 3 3" xfId="469"/>
    <cellStyle name="Normal 3 3 2" xfId="470"/>
    <cellStyle name="Normal 3 3 2 2" xfId="471"/>
    <cellStyle name="Normal 3 3 2 3" xfId="764"/>
    <cellStyle name="Normal 3 3 2 3 2 2" xfId="859"/>
    <cellStyle name="Normal 3 3 2 4" xfId="472"/>
    <cellStyle name="Normal 3 3 2 4 2" xfId="765"/>
    <cellStyle name="Normal 3 3 2_Biểu gửi kèm công văn KH 2017. gửi Phường" xfId="473"/>
    <cellStyle name="Normal 3 3 3" xfId="474"/>
    <cellStyle name="Normal 3 3 3 2" xfId="475"/>
    <cellStyle name="Normal 3 3 3 3" xfId="766"/>
    <cellStyle name="Normal 3 3 4" xfId="476"/>
    <cellStyle name="Normal 3 3 5" xfId="763"/>
    <cellStyle name="Normal 3 3_Biểu gửi kèm công văn KH 2017. gửi Phường" xfId="477"/>
    <cellStyle name="Normal 3_Book1" xfId="478"/>
    <cellStyle name="Normal 30" xfId="479"/>
    <cellStyle name="Normal 31" xfId="480"/>
    <cellStyle name="Normal 32" xfId="481"/>
    <cellStyle name="Normal 33" xfId="482"/>
    <cellStyle name="Normal 34" xfId="483"/>
    <cellStyle name="Normal 35" xfId="484"/>
    <cellStyle name="Normal 36" xfId="485"/>
    <cellStyle name="Normal 37" xfId="486"/>
    <cellStyle name="Normal 38" xfId="487"/>
    <cellStyle name="Normal 39" xfId="488"/>
    <cellStyle name="Normal 4" xfId="489"/>
    <cellStyle name="Normal 4 2" xfId="490"/>
    <cellStyle name="Normal 4 2 3 2 2 2 2" xfId="739"/>
    <cellStyle name="Normal 4 3" xfId="858"/>
    <cellStyle name="Normal 4_Bieu 3 LUA  NGAY 27.10.2014" xfId="491"/>
    <cellStyle name="Normal 40" xfId="492"/>
    <cellStyle name="Normal 41" xfId="493"/>
    <cellStyle name="Normal 42" xfId="494"/>
    <cellStyle name="Normal 42 2" xfId="495"/>
    <cellStyle name="Normal 43" xfId="496"/>
    <cellStyle name="Normal 44" xfId="497"/>
    <cellStyle name="Normal 45" xfId="498"/>
    <cellStyle name="Normal 45 2" xfId="499"/>
    <cellStyle name="Normal 45 3" xfId="767"/>
    <cellStyle name="Normal 46" xfId="500"/>
    <cellStyle name="Normal 46 2" xfId="501"/>
    <cellStyle name="Normal 46 3" xfId="768"/>
    <cellStyle name="Normal 47" xfId="502"/>
    <cellStyle name="Normal 47 2" xfId="503"/>
    <cellStyle name="Normal 47 3" xfId="769"/>
    <cellStyle name="Normal 48" xfId="504"/>
    <cellStyle name="Normal 48 2" xfId="505"/>
    <cellStyle name="Normal 48 3" xfId="506"/>
    <cellStyle name="Normal 48 4" xfId="770"/>
    <cellStyle name="Normal 49" xfId="507"/>
    <cellStyle name="Normal 49 2" xfId="508"/>
    <cellStyle name="Normal 49 3" xfId="771"/>
    <cellStyle name="Normal 5" xfId="509"/>
    <cellStyle name="Normal 5 2" xfId="510"/>
    <cellStyle name="Normal 5 3" xfId="511"/>
    <cellStyle name="Normal 5 3 2" xfId="512"/>
    <cellStyle name="Normal 5_Biểu gửi kèm công văn KH 2017. gửi Phường" xfId="513"/>
    <cellStyle name="Normal 50" xfId="514"/>
    <cellStyle name="Normal 50 2" xfId="515"/>
    <cellStyle name="Normal 50 3" xfId="772"/>
    <cellStyle name="Normal 51" xfId="516"/>
    <cellStyle name="Normal 52" xfId="517"/>
    <cellStyle name="Normal 52 2" xfId="518"/>
    <cellStyle name="Normal 52 3" xfId="773"/>
    <cellStyle name="Normal 53" xfId="519"/>
    <cellStyle name="Normal 53 2" xfId="520"/>
    <cellStyle name="Normal 53 3" xfId="774"/>
    <cellStyle name="Normal 54" xfId="521"/>
    <cellStyle name="Normal 54 2" xfId="522"/>
    <cellStyle name="Normal 54 3" xfId="775"/>
    <cellStyle name="Normal 55" xfId="523"/>
    <cellStyle name="Normal 55 2" xfId="524"/>
    <cellStyle name="Normal 55 3" xfId="776"/>
    <cellStyle name="Normal 56" xfId="525"/>
    <cellStyle name="Normal 56 2" xfId="526"/>
    <cellStyle name="Normal 56 3" xfId="777"/>
    <cellStyle name="Normal 57" xfId="527"/>
    <cellStyle name="Normal 58" xfId="528"/>
    <cellStyle name="Normal 58 2" xfId="529"/>
    <cellStyle name="Normal 58 3" xfId="778"/>
    <cellStyle name="Normal 59" xfId="530"/>
    <cellStyle name="Normal 59 2" xfId="779"/>
    <cellStyle name="Normal 6" xfId="531"/>
    <cellStyle name="Normal 60" xfId="532"/>
    <cellStyle name="Normal 60 2" xfId="780"/>
    <cellStyle name="Normal 61" xfId="533"/>
    <cellStyle name="Normal 61 2" xfId="781"/>
    <cellStyle name="Normal 62" xfId="534"/>
    <cellStyle name="Normal 62 2" xfId="782"/>
    <cellStyle name="Normal 63" xfId="535"/>
    <cellStyle name="Normal 64" xfId="536"/>
    <cellStyle name="Normal 64 2" xfId="784"/>
    <cellStyle name="Normal 65" xfId="537"/>
    <cellStyle name="Normal 65 2" xfId="785"/>
    <cellStyle name="Normal 66" xfId="538"/>
    <cellStyle name="Normal 66 2" xfId="786"/>
    <cellStyle name="Normal 67" xfId="539"/>
    <cellStyle name="Normal 67 2" xfId="787"/>
    <cellStyle name="Normal 68" xfId="540"/>
    <cellStyle name="Normal 68 2" xfId="788"/>
    <cellStyle name="Normal 69" xfId="541"/>
    <cellStyle name="Normal 7" xfId="542"/>
    <cellStyle name="Normal 7 2" xfId="543"/>
    <cellStyle name="Normal 7 3" xfId="544"/>
    <cellStyle name="Normal 70" xfId="545"/>
    <cellStyle name="Normal 70 2" xfId="789"/>
    <cellStyle name="Normal 71" xfId="546"/>
    <cellStyle name="Normal 71 2" xfId="790"/>
    <cellStyle name="Normal 72" xfId="547"/>
    <cellStyle name="Normal 72 2" xfId="791"/>
    <cellStyle name="Normal 73" xfId="548"/>
    <cellStyle name="Normal 73 2" xfId="792"/>
    <cellStyle name="Normal 74" xfId="549"/>
    <cellStyle name="Normal 74 2" xfId="793"/>
    <cellStyle name="Normal 75" xfId="550"/>
    <cellStyle name="Normal 75 2" xfId="794"/>
    <cellStyle name="Normal 76" xfId="551"/>
    <cellStyle name="Normal 76 2" xfId="795"/>
    <cellStyle name="Normal 77" xfId="552"/>
    <cellStyle name="Normal 77 2" xfId="796"/>
    <cellStyle name="Normal 78" xfId="553"/>
    <cellStyle name="Normal 78 2" xfId="797"/>
    <cellStyle name="Normal 79" xfId="554"/>
    <cellStyle name="Normal 79 2" xfId="798"/>
    <cellStyle name="Normal 8" xfId="555"/>
    <cellStyle name="Normal 8 2" xfId="556"/>
    <cellStyle name="Normal 8 2 2" xfId="557"/>
    <cellStyle name="Normal 80" xfId="558"/>
    <cellStyle name="Normal 80 2" xfId="799"/>
    <cellStyle name="Normal 81" xfId="559"/>
    <cellStyle name="Normal 81 2" xfId="800"/>
    <cellStyle name="Normal 82" xfId="560"/>
    <cellStyle name="Normal 82 2" xfId="801"/>
    <cellStyle name="Normal 83" xfId="561"/>
    <cellStyle name="Normal 83 2" xfId="802"/>
    <cellStyle name="Normal 84" xfId="562"/>
    <cellStyle name="Normal 84 2" xfId="803"/>
    <cellStyle name="Normal 85" xfId="563"/>
    <cellStyle name="Normal 85 2" xfId="804"/>
    <cellStyle name="Normal 86" xfId="564"/>
    <cellStyle name="Normal 86 2" xfId="805"/>
    <cellStyle name="Normal 87" xfId="565"/>
    <cellStyle name="Normal 87 2" xfId="806"/>
    <cellStyle name="Normal 88" xfId="566"/>
    <cellStyle name="Normal 88 2" xfId="807"/>
    <cellStyle name="Normal 89" xfId="567"/>
    <cellStyle name="Normal 89 2" xfId="808"/>
    <cellStyle name="Normal 9" xfId="568"/>
    <cellStyle name="Normal 9 2" xfId="742"/>
    <cellStyle name="Normal 90" xfId="569"/>
    <cellStyle name="Normal 90 2" xfId="809"/>
    <cellStyle name="Normal 91" xfId="570"/>
    <cellStyle name="Normal 91 2" xfId="810"/>
    <cellStyle name="Normal 92" xfId="571"/>
    <cellStyle name="Normal 92 2" xfId="811"/>
    <cellStyle name="Normal 93" xfId="572"/>
    <cellStyle name="Normal 93 2" xfId="812"/>
    <cellStyle name="Normal 94" xfId="573"/>
    <cellStyle name="Normal 94 2" xfId="813"/>
    <cellStyle name="Normal 95" xfId="574"/>
    <cellStyle name="Normal 95 2" xfId="814"/>
    <cellStyle name="Normal 96" xfId="575"/>
    <cellStyle name="Normal 96 2" xfId="815"/>
    <cellStyle name="Normal 97" xfId="576"/>
    <cellStyle name="Normal 97 2" xfId="816"/>
    <cellStyle name="Normal 98" xfId="577"/>
    <cellStyle name="Normal 98 2" xfId="817"/>
    <cellStyle name="Normal 99" xfId="578"/>
    <cellStyle name="Normal 99 2" xfId="818"/>
    <cellStyle name="Normal_bieuDH" xfId="579"/>
    <cellStyle name="Normal_BieuKHXDCB2009(sua theo yeu cau U6 ngay 25-11) PHONH DO THI 2" xfId="845"/>
    <cellStyle name="Normal_mau bieu dt" xfId="580"/>
    <cellStyle name="Normal_Sheet1" xfId="844"/>
    <cellStyle name="Note 2" xfId="581"/>
    <cellStyle name="Note 3" xfId="582"/>
    <cellStyle name="Note 4" xfId="583"/>
    <cellStyle name="Note 5" xfId="584"/>
    <cellStyle name="Ô Được nối kết" xfId="585"/>
    <cellStyle name="Œ…‹æØ‚è [0.00]_laroux" xfId="586"/>
    <cellStyle name="Œ…‹æØ‚è_laroux" xfId="587"/>
    <cellStyle name="oft Excel]_x000d__x000a_Comment=The open=/f lines load custom functions into the Paste Function list._x000d__x000a_Maximized=2_x000d__x000a_Basics=1_x000d__x000a_A" xfId="588"/>
    <cellStyle name="oft Excel]_x000d__x000a_Comment=The open=/f lines load custom functions into the Paste Function list._x000d__x000a_Maximized=2_x000d__x000a_Basics=1_x000d__x000a_A 2" xfId="589"/>
    <cellStyle name="oft Excel]_x000d__x000a_Comment=The open=/f lines load custom functions into the Paste Function list._x000d__x000a_Maximized=3_x000d__x000a_Basics=1_x000d__x000a_A" xfId="590"/>
    <cellStyle name="oft Excel]_x000d__x000a_Comment=The open=/f lines load custom functions into the Paste Function list._x000d__x000a_Maximized=3_x000d__x000a_Basics=1_x000d__x000a_A 2" xfId="591"/>
    <cellStyle name="omma [0]_Mktg Prog" xfId="592"/>
    <cellStyle name="ormal_Sheet1_1" xfId="593"/>
    <cellStyle name="Output 2" xfId="594"/>
    <cellStyle name="Output 3" xfId="595"/>
    <cellStyle name="Output 4" xfId="596"/>
    <cellStyle name="Output 5" xfId="597"/>
    <cellStyle name="Percent [2]" xfId="598"/>
    <cellStyle name="Percent [2] 2" xfId="599"/>
    <cellStyle name="RowLevel_0" xfId="600"/>
    <cellStyle name="s]_x000d__x000a_spooler=yes_x000d__x000a_load=_x000d__x000a_Beep=yes_x000d__x000a_NullPort=None_x000d__x000a_BorderWidth=3_x000d__x000a_CursorBlinkRate=1200_x000d__x000a_DoubleClickSpeed=452_x000d__x000a_Programs=co" xfId="601"/>
    <cellStyle name="s]_x000d__x000a_spooler=yes_x000d__x000a_load=_x000d__x000a_Beep=yes_x000d__x000a_NullPort=None_x000d__x000a_BorderWidth=3_x000d__x000a_CursorBlinkRate=1200_x000d__x000a_DoubleClickSpeed=452_x000d__x000a_Programs=co 2" xfId="602"/>
    <cellStyle name="Siêu n?i kê?t_ÿÿÿÿÿ" xfId="603"/>
    <cellStyle name="Siêu nối kết_Book1" xfId="604"/>
    <cellStyle name="Style 1" xfId="605"/>
    <cellStyle name="style_1" xfId="606"/>
    <cellStyle name="subhead" xfId="607"/>
    <cellStyle name="T" xfId="608"/>
    <cellStyle name="T 2" xfId="609"/>
    <cellStyle name="T_04KH" xfId="610"/>
    <cellStyle name="T_04KH_CC 2015" xfId="611"/>
    <cellStyle name="T_05QH_CC 2010" xfId="612"/>
    <cellStyle name="T_10BDpnn" xfId="613"/>
    <cellStyle name="T_10BDpnn_Bieu kh 2016 buon ho" xfId="614"/>
    <cellStyle name="T_10KH " xfId="615"/>
    <cellStyle name="T_12Bieu_KEHOACH" xfId="616"/>
    <cellStyle name="T_12KH" xfId="617"/>
    <cellStyle name="T_13KH" xfId="618"/>
    <cellStyle name="T_14KH" xfId="619"/>
    <cellStyle name="T_BD00-05" xfId="620"/>
    <cellStyle name="T_bieu" xfId="621"/>
    <cellStyle name="T_Bieu QH" xfId="622"/>
    <cellStyle name="T_Bieu TH BTBo" xfId="623"/>
    <cellStyle name="T_BieuQH Tay Nguyen " xfId="624"/>
    <cellStyle name="T_BieuQH Tay Nguyen (co DakNong)" xfId="625"/>
    <cellStyle name="T_BieuQH Tay Nguyen (co DakNong)_Bieu kh 2016 buon ho" xfId="626"/>
    <cellStyle name="T_BieuQH TDMN" xfId="627"/>
    <cellStyle name="T_BieuTayNguyen" xfId="628"/>
    <cellStyle name="T_Book1" xfId="629"/>
    <cellStyle name="T_Book1_1" xfId="630"/>
    <cellStyle name="T_Book1_1_Bieu kh 2016 buon ho" xfId="631"/>
    <cellStyle name="T_Book1_1_Book1" xfId="632"/>
    <cellStyle name="T_Book1_1_Book1_Bieu kh 2016 buon ho" xfId="633"/>
    <cellStyle name="T_Book1_2" xfId="634"/>
    <cellStyle name="T_Book1_2_Bieu kh 2016 buon ho" xfId="635"/>
    <cellStyle name="T_Book1_Bieu kh 2016 buon ho" xfId="636"/>
    <cellStyle name="T_Book1_Book1" xfId="637"/>
    <cellStyle name="T_Book1_Book1_1" xfId="638"/>
    <cellStyle name="T_Book1_Book1_1_Bieu kh 2016 buon ho" xfId="639"/>
    <cellStyle name="T_Book1_Book1_Bieu kh 2016 buon ho" xfId="640"/>
    <cellStyle name="T_Canuoc 20.3.06" xfId="641"/>
    <cellStyle name="T_Canuoc an lua20.3.06" xfId="642"/>
    <cellStyle name="T_Cao Quang" xfId="643"/>
    <cellStyle name="T_CC cac tinh DBBB 5-6-06" xfId="644"/>
    <cellStyle name="T_CC-21-03-06 IN" xfId="645"/>
    <cellStyle name="T_Chau Hoa" xfId="646"/>
    <cellStyle name="T_Chuchuyen2010" xfId="647"/>
    <cellStyle name="T_CN TT DT LUONG T5" xfId="648"/>
    <cellStyle name="T_CN TT DT LUONG T5_Bieu kh 2016 buon ho" xfId="649"/>
    <cellStyle name="T_dat dothi cn" xfId="650"/>
    <cellStyle name="T_dat nong thon cn" xfId="651"/>
    <cellStyle name="T_DBBB" xfId="652"/>
    <cellStyle name="T_DBBB10-3" xfId="653"/>
    <cellStyle name="T_DBSCL nop" xfId="654"/>
    <cellStyle name="T_DMCT_CacTinh_BTB4-06" xfId="655"/>
    <cellStyle name="T_Dong Hoa" xfId="656"/>
    <cellStyle name="T_DongNambo" xfId="657"/>
    <cellStyle name="T_Duc Hoa" xfId="658"/>
    <cellStyle name="T_g?i ??a ph??ng in 2.3.06" xfId="659"/>
    <cellStyle name="T_gủi địa phương in 2.3.06" xfId="660"/>
    <cellStyle name="T_gủi địa phương in 2.3.06_Bieu kh 2016 buon ho" xfId="661"/>
    <cellStyle name="T_Huong Hoa" xfId="662"/>
    <cellStyle name="T_Kim Hoa" xfId="663"/>
    <cellStyle name="T_Lam Hoa" xfId="664"/>
    <cellStyle name="T_Luong MNTD" xfId="665"/>
    <cellStyle name="T_Luong MNTD_Bieu kh 2016 buon ho" xfId="666"/>
    <cellStyle name="T_Lương t4,5" xfId="667"/>
    <cellStyle name="T_Lương t4,5_Bieu kh 2016 buon ho" xfId="668"/>
    <cellStyle name="T_nn " xfId="669"/>
    <cellStyle name="T_SO KE TOAN 2005 + Chi tiet" xfId="670"/>
    <cellStyle name="T_SO KE TOAN 2005 + Chi tiet_Bieu kh 2016 buon ho" xfId="671"/>
    <cellStyle name="T_sosanh gui tinh 21-2cuc" xfId="672"/>
    <cellStyle name="T_sosanh gui tinh 21-2cuc_Bieu kh 2016 buon ho" xfId="673"/>
    <cellStyle name="T_SosanhQH" xfId="674"/>
    <cellStyle name="T_tong cn" xfId="675"/>
    <cellStyle name="T_VungTDMN(02-03)" xfId="676"/>
    <cellStyle name="tde" xfId="677"/>
    <cellStyle name="th" xfId="678"/>
    <cellStyle name="th 2" xfId="679"/>
    <cellStyle name="þ_x001d_ð·_x000c_æþ'_x000d_ßþU_x0001_Ø_x0005_ü_x0014__x0007__x0001__x0001_" xfId="680"/>
    <cellStyle name="þ_x001d_ð·_x000c_æþ'_x000d_ßþU_x0001_Ø_x0005_ü_x0014__x0007__x0001__x0001_ 2" xfId="681"/>
    <cellStyle name="þ_x001d_ðÇ%Uý—&amp;Hý9_x0008_Ÿ s_x000a__x0007__x0001__x0001_" xfId="682"/>
    <cellStyle name="þ_x001d_ðÇ%Uý—&amp;Hý9_x0008_Ÿ s_x000a__x0007__x0001__x0001_ 2" xfId="683"/>
    <cellStyle name="Tiêu đề" xfId="684"/>
    <cellStyle name="Tính toán" xfId="685"/>
    <cellStyle name="Title 2" xfId="686"/>
    <cellStyle name="Title 3" xfId="687"/>
    <cellStyle name="Title 4" xfId="688"/>
    <cellStyle name="Title 5" xfId="689"/>
    <cellStyle name="Tổng" xfId="690"/>
    <cellStyle name="Tốt" xfId="691"/>
    <cellStyle name="Total 2" xfId="692"/>
    <cellStyle name="Total 3" xfId="693"/>
    <cellStyle name="Total 4" xfId="694"/>
    <cellStyle name="Total 5" xfId="695"/>
    <cellStyle name="Trung tính" xfId="696"/>
    <cellStyle name="Văn bản Cảnh báo" xfId="697"/>
    <cellStyle name="Văn bản Giải thích" xfId="698"/>
    <cellStyle name="VANG1" xfId="699"/>
    <cellStyle name="viet" xfId="700"/>
    <cellStyle name="viet 2" xfId="701"/>
    <cellStyle name="viet2" xfId="702"/>
    <cellStyle name="viet2 2" xfId="703"/>
    <cellStyle name="vnhead1" xfId="704"/>
    <cellStyle name="vnhead3" xfId="705"/>
    <cellStyle name="vntxt1" xfId="706"/>
    <cellStyle name="vntxt1 2" xfId="707"/>
    <cellStyle name="vntxt2" xfId="708"/>
    <cellStyle name="Währung [0]_UXO VII" xfId="709"/>
    <cellStyle name="Währung_UXO VII" xfId="710"/>
    <cellStyle name="Warning Text 2" xfId="711"/>
    <cellStyle name="Warning Text 3" xfId="712"/>
    <cellStyle name="Warning Text 4" xfId="713"/>
    <cellStyle name="Warning Text 5" xfId="714"/>
    <cellStyle name="Xấu" xfId="715"/>
    <cellStyle name="xuan" xfId="716"/>
    <cellStyle name=" [0.00]_ Att. 1- Cover" xfId="717"/>
    <cellStyle name="_ Att. 1- Cover" xfId="718"/>
    <cellStyle name="?_ Att. 1- Cover" xfId="719"/>
    <cellStyle name="똿뗦먛귟 [0.00]_PRODUCT DETAIL Q1" xfId="720"/>
    <cellStyle name="똿뗦먛귟_PRODUCT DETAIL Q1" xfId="721"/>
    <cellStyle name="믅됞 [0.00]_PRODUCT DETAIL Q1" xfId="722"/>
    <cellStyle name="믅됞_PRODUCT DETAIL Q1" xfId="723"/>
    <cellStyle name="백분율_95" xfId="724"/>
    <cellStyle name="뷭?_BOOKSHIP" xfId="725"/>
    <cellStyle name="콤마 [0]_ 비목별 월별기술 " xfId="726"/>
    <cellStyle name="콤마_ 비목별 월별기술 " xfId="727"/>
    <cellStyle name="통화 [0]_1202" xfId="728"/>
    <cellStyle name="통화_1202" xfId="729"/>
    <cellStyle name="표준_(정보부문)월별인원계획" xfId="730"/>
    <cellStyle name="一般_00Q3902REV.1" xfId="731"/>
    <cellStyle name="千分位[0]_00Q3902REV.1" xfId="732"/>
    <cellStyle name="千分位_00Q3902REV.1" xfId="733"/>
    <cellStyle name="貨幣 [0]_00Q3902REV.1" xfId="734"/>
    <cellStyle name="貨幣[0]_BRE" xfId="735"/>
    <cellStyle name="貨幣_00Q3902REV.1" xfId="736"/>
  </cellStyles>
  <dxfs count="3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9</xdr:col>
      <xdr:colOff>664845</xdr:colOff>
      <xdr:row>6</xdr:row>
      <xdr:rowOff>219075</xdr:rowOff>
    </xdr:from>
    <xdr:to>
      <xdr:col>12</xdr:col>
      <xdr:colOff>705734</xdr:colOff>
      <xdr:row>8</xdr:row>
      <xdr:rowOff>161925</xdr:rowOff>
    </xdr:to>
    <xdr:sp macro="[0]!AutoShape6_Click" textlink="">
      <xdr:nvSpPr>
        <xdr:cNvPr id="2" name="AutoShape 6">
          <a:extLst>
            <a:ext uri="{FF2B5EF4-FFF2-40B4-BE49-F238E27FC236}">
              <a16:creationId xmlns:a16="http://schemas.microsoft.com/office/drawing/2014/main" xmlns="" id="{00000000-0008-0000-0100-000002000000}"/>
            </a:ext>
          </a:extLst>
        </xdr:cNvPr>
        <xdr:cNvSpPr>
          <a:spLocks noChangeArrowheads="1"/>
        </xdr:cNvSpPr>
      </xdr:nvSpPr>
      <xdr:spPr bwMode="auto">
        <a:xfrm>
          <a:off x="7096125" y="1952625"/>
          <a:ext cx="2324100" cy="400050"/>
        </a:xfrm>
        <a:prstGeom prst="bevel">
          <a:avLst>
            <a:gd name="adj" fmla="val 12500"/>
          </a:avLst>
        </a:prstGeom>
        <a:solidFill>
          <a:srgbClr val="9999FF"/>
        </a:solidFill>
        <a:ln>
          <a:noFill/>
        </a:ln>
        <a:effectLst/>
      </xdr:spPr>
      <xdr:txBody>
        <a:bodyPr vertOverflow="clip" wrap="square" lIns="54864" tIns="45720" rIns="54864" bIns="0" anchor="t" upright="1"/>
        <a:lstStyle/>
        <a:p>
          <a:pPr algn="ctr" rtl="0">
            <a:defRPr sz="1000"/>
          </a:pPr>
          <a:r>
            <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BẢNG CHU CHUYỂN 202</a:t>
          </a:r>
          <a:r>
            <a:rPr lang="en-US"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5</a:t>
          </a:r>
          <a:endPar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280035</xdr:colOff>
      <xdr:row>9</xdr:row>
      <xdr:rowOff>209550</xdr:rowOff>
    </xdr:from>
    <xdr:to>
      <xdr:col>4</xdr:col>
      <xdr:colOff>318291</xdr:colOff>
      <xdr:row>11</xdr:row>
      <xdr:rowOff>142875</xdr:rowOff>
    </xdr:to>
    <xdr:sp macro="[0]!AutoShape9_Click" textlink="">
      <xdr:nvSpPr>
        <xdr:cNvPr id="3" name="AutoShape 9">
          <a:extLst>
            <a:ext uri="{FF2B5EF4-FFF2-40B4-BE49-F238E27FC236}">
              <a16:creationId xmlns:a16="http://schemas.microsoft.com/office/drawing/2014/main" xmlns="" id="{00000000-0008-0000-0100-000003000000}"/>
            </a:ext>
          </a:extLst>
        </xdr:cNvPr>
        <xdr:cNvSpPr>
          <a:spLocks noChangeArrowheads="1"/>
        </xdr:cNvSpPr>
      </xdr:nvSpPr>
      <xdr:spPr bwMode="auto">
        <a:xfrm>
          <a:off x="638175" y="2628900"/>
          <a:ext cx="2295525" cy="390525"/>
        </a:xfrm>
        <a:prstGeom prst="bevel">
          <a:avLst>
            <a:gd name="adj" fmla="val 12500"/>
          </a:avLst>
        </a:prstGeom>
        <a:solidFill>
          <a:srgbClr val="9999FF"/>
        </a:solidFill>
        <a:ln>
          <a:noFill/>
        </a:ln>
        <a:effectLst/>
      </xdr:spPr>
      <xdr:txBody>
        <a:bodyPr vertOverflow="clip" wrap="square" lIns="54864" tIns="45720" rIns="54864" bIns="0" anchor="t" upright="1"/>
        <a:lstStyle/>
        <a:p>
          <a:pPr algn="ctr" rtl="0">
            <a:defRPr sz="1000"/>
          </a:pPr>
          <a:r>
            <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NHẬP HIỆN TRẠNG SDĐ</a:t>
          </a:r>
        </a:p>
      </xdr:txBody>
    </xdr:sp>
    <xdr:clientData/>
  </xdr:twoCellAnchor>
  <xdr:twoCellAnchor>
    <xdr:from>
      <xdr:col>5</xdr:col>
      <xdr:colOff>662940</xdr:colOff>
      <xdr:row>6</xdr:row>
      <xdr:rowOff>219075</xdr:rowOff>
    </xdr:from>
    <xdr:to>
      <xdr:col>8</xdr:col>
      <xdr:colOff>703641</xdr:colOff>
      <xdr:row>8</xdr:row>
      <xdr:rowOff>161925</xdr:rowOff>
    </xdr:to>
    <xdr:sp macro="[0]!AutoShape10_Click" textlink="">
      <xdr:nvSpPr>
        <xdr:cNvPr id="4" name="AutoShape 10">
          <a:extLst>
            <a:ext uri="{FF2B5EF4-FFF2-40B4-BE49-F238E27FC236}">
              <a16:creationId xmlns:a16="http://schemas.microsoft.com/office/drawing/2014/main" xmlns="" id="{00000000-0008-0000-0100-000004000000}"/>
            </a:ext>
          </a:extLst>
        </xdr:cNvPr>
        <xdr:cNvSpPr>
          <a:spLocks noChangeArrowheads="1"/>
        </xdr:cNvSpPr>
      </xdr:nvSpPr>
      <xdr:spPr bwMode="auto">
        <a:xfrm>
          <a:off x="4076700" y="1952625"/>
          <a:ext cx="2324100" cy="400050"/>
        </a:xfrm>
        <a:prstGeom prst="bevel">
          <a:avLst>
            <a:gd name="adj" fmla="val 12500"/>
          </a:avLst>
        </a:prstGeom>
        <a:solidFill>
          <a:srgbClr val="9999FF"/>
        </a:solidFill>
        <a:ln>
          <a:noFill/>
        </a:ln>
        <a:effectLst/>
      </xdr:spPr>
      <xdr:txBody>
        <a:bodyPr vertOverflow="clip" wrap="square" lIns="54864" tIns="45720" rIns="54864" bIns="0" anchor="t" upright="1"/>
        <a:lstStyle/>
        <a:p>
          <a:pPr algn="ctr" rtl="0">
            <a:defRPr sz="1000"/>
          </a:pPr>
          <a:r>
            <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BẢNG CHU CHUYỂN 20</a:t>
          </a:r>
          <a:r>
            <a:rPr lang="en-US"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21</a:t>
          </a:r>
          <a:endPar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276225</xdr:colOff>
      <xdr:row>4</xdr:row>
      <xdr:rowOff>121104</xdr:rowOff>
    </xdr:from>
    <xdr:to>
      <xdr:col>4</xdr:col>
      <xdr:colOff>316550</xdr:colOff>
      <xdr:row>6</xdr:row>
      <xdr:rowOff>63954</xdr:rowOff>
    </xdr:to>
    <xdr:sp macro="[0]!AutoShape11_Click" textlink="">
      <xdr:nvSpPr>
        <xdr:cNvPr id="5" name="AutoShape 11">
          <a:extLst>
            <a:ext uri="{FF2B5EF4-FFF2-40B4-BE49-F238E27FC236}">
              <a16:creationId xmlns:a16="http://schemas.microsoft.com/office/drawing/2014/main" xmlns="" id="{00000000-0008-0000-0100-000005000000}"/>
            </a:ext>
          </a:extLst>
        </xdr:cNvPr>
        <xdr:cNvSpPr>
          <a:spLocks noChangeArrowheads="1"/>
        </xdr:cNvSpPr>
      </xdr:nvSpPr>
      <xdr:spPr bwMode="auto">
        <a:xfrm>
          <a:off x="741589" y="1400175"/>
          <a:ext cx="2784874" cy="405493"/>
        </a:xfrm>
        <a:prstGeom prst="bevel">
          <a:avLst>
            <a:gd name="adj" fmla="val 12500"/>
          </a:avLst>
        </a:prstGeom>
        <a:solidFill>
          <a:srgbClr val="9999FF"/>
        </a:solidFill>
        <a:ln>
          <a:noFill/>
        </a:ln>
        <a:effectLst/>
      </xdr:spPr>
      <xdr:txBody>
        <a:bodyPr vertOverflow="clip" wrap="square" lIns="54864" tIns="45720" rIns="54864" bIns="0" anchor="t" upright="1"/>
        <a:lstStyle/>
        <a:p>
          <a:pPr algn="ctr" rtl="0">
            <a:defRPr sz="1000"/>
          </a:pPr>
          <a:r>
            <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NHẬP NHU CẦU SDĐ</a:t>
          </a:r>
        </a:p>
      </xdr:txBody>
    </xdr:sp>
    <xdr:clientData/>
  </xdr:twoCellAnchor>
  <xdr:twoCellAnchor>
    <xdr:from>
      <xdr:col>0</xdr:col>
      <xdr:colOff>676275</xdr:colOff>
      <xdr:row>2</xdr:row>
      <xdr:rowOff>304800</xdr:rowOff>
    </xdr:from>
    <xdr:to>
      <xdr:col>15</xdr:col>
      <xdr:colOff>638175</xdr:colOff>
      <xdr:row>12</xdr:row>
      <xdr:rowOff>38100</xdr:rowOff>
    </xdr:to>
    <xdr:sp macro="" textlink="">
      <xdr:nvSpPr>
        <xdr:cNvPr id="464214" name="Rectangle 12">
          <a:extLst>
            <a:ext uri="{FF2B5EF4-FFF2-40B4-BE49-F238E27FC236}">
              <a16:creationId xmlns:a16="http://schemas.microsoft.com/office/drawing/2014/main" xmlns="" id="{00000000-0008-0000-0100-000056150700}"/>
            </a:ext>
          </a:extLst>
        </xdr:cNvPr>
        <xdr:cNvSpPr>
          <a:spLocks noChangeArrowheads="1"/>
        </xdr:cNvSpPr>
      </xdr:nvSpPr>
      <xdr:spPr bwMode="auto">
        <a:xfrm>
          <a:off x="342900" y="942975"/>
          <a:ext cx="11934825" cy="2200275"/>
        </a:xfrm>
        <a:prstGeom prst="rect">
          <a:avLst/>
        </a:prstGeom>
        <a:noFill/>
        <a:ln w="2857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400050</xdr:colOff>
      <xdr:row>6</xdr:row>
      <xdr:rowOff>76200</xdr:rowOff>
    </xdr:from>
    <xdr:to>
      <xdr:col>5</xdr:col>
      <xdr:colOff>581025</xdr:colOff>
      <xdr:row>7</xdr:row>
      <xdr:rowOff>209550</xdr:rowOff>
    </xdr:to>
    <xdr:sp macro="" textlink="">
      <xdr:nvSpPr>
        <xdr:cNvPr id="464215" name="Line 13">
          <a:extLst>
            <a:ext uri="{FF2B5EF4-FFF2-40B4-BE49-F238E27FC236}">
              <a16:creationId xmlns:a16="http://schemas.microsoft.com/office/drawing/2014/main" xmlns="" id="{00000000-0008-0000-0100-000057150700}"/>
            </a:ext>
          </a:extLst>
        </xdr:cNvPr>
        <xdr:cNvSpPr>
          <a:spLocks noChangeShapeType="1"/>
        </xdr:cNvSpPr>
      </xdr:nvSpPr>
      <xdr:spPr bwMode="auto">
        <a:xfrm>
          <a:off x="3028950" y="1809750"/>
          <a:ext cx="942975"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7</xdr:row>
      <xdr:rowOff>219075</xdr:rowOff>
    </xdr:from>
    <xdr:to>
      <xdr:col>5</xdr:col>
      <xdr:colOff>590550</xdr:colOff>
      <xdr:row>10</xdr:row>
      <xdr:rowOff>190500</xdr:rowOff>
    </xdr:to>
    <xdr:sp macro="" textlink="">
      <xdr:nvSpPr>
        <xdr:cNvPr id="464216" name="Line 14">
          <a:extLst>
            <a:ext uri="{FF2B5EF4-FFF2-40B4-BE49-F238E27FC236}">
              <a16:creationId xmlns:a16="http://schemas.microsoft.com/office/drawing/2014/main" xmlns="" id="{00000000-0008-0000-0100-000058150700}"/>
            </a:ext>
          </a:extLst>
        </xdr:cNvPr>
        <xdr:cNvSpPr>
          <a:spLocks noChangeShapeType="1"/>
        </xdr:cNvSpPr>
      </xdr:nvSpPr>
      <xdr:spPr bwMode="auto">
        <a:xfrm flipV="1">
          <a:off x="3009900" y="2181225"/>
          <a:ext cx="9715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714375</xdr:colOff>
      <xdr:row>7</xdr:row>
      <xdr:rowOff>190500</xdr:rowOff>
    </xdr:from>
    <xdr:to>
      <xdr:col>9</xdr:col>
      <xdr:colOff>638175</xdr:colOff>
      <xdr:row>7</xdr:row>
      <xdr:rowOff>190500</xdr:rowOff>
    </xdr:to>
    <xdr:sp macro="" textlink="">
      <xdr:nvSpPr>
        <xdr:cNvPr id="464217" name="Line 15">
          <a:extLst>
            <a:ext uri="{FF2B5EF4-FFF2-40B4-BE49-F238E27FC236}">
              <a16:creationId xmlns:a16="http://schemas.microsoft.com/office/drawing/2014/main" xmlns="" id="{00000000-0008-0000-0100-000059150700}"/>
            </a:ext>
          </a:extLst>
        </xdr:cNvPr>
        <xdr:cNvSpPr>
          <a:spLocks noChangeShapeType="1"/>
        </xdr:cNvSpPr>
      </xdr:nvSpPr>
      <xdr:spPr bwMode="auto">
        <a:xfrm>
          <a:off x="6391275" y="2152650"/>
          <a:ext cx="685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276225</xdr:colOff>
      <xdr:row>7</xdr:row>
      <xdr:rowOff>9525</xdr:rowOff>
    </xdr:from>
    <xdr:to>
      <xdr:col>4</xdr:col>
      <xdr:colOff>280458</xdr:colOff>
      <xdr:row>8</xdr:row>
      <xdr:rowOff>171450</xdr:rowOff>
    </xdr:to>
    <xdr:sp macro="[0]!AutoShape17_Click" textlink="">
      <xdr:nvSpPr>
        <xdr:cNvPr id="10" name="AutoShape 17">
          <a:extLst>
            <a:ext uri="{FF2B5EF4-FFF2-40B4-BE49-F238E27FC236}">
              <a16:creationId xmlns:a16="http://schemas.microsoft.com/office/drawing/2014/main" xmlns="" id="{00000000-0008-0000-0100-00000A000000}"/>
            </a:ext>
          </a:extLst>
        </xdr:cNvPr>
        <xdr:cNvSpPr>
          <a:spLocks noChangeArrowheads="1"/>
        </xdr:cNvSpPr>
      </xdr:nvSpPr>
      <xdr:spPr bwMode="auto">
        <a:xfrm>
          <a:off x="619125" y="1971675"/>
          <a:ext cx="2305050" cy="390525"/>
        </a:xfrm>
        <a:prstGeom prst="bevel">
          <a:avLst>
            <a:gd name="adj" fmla="val 12500"/>
          </a:avLst>
        </a:prstGeom>
        <a:solidFill>
          <a:srgbClr val="CC99FF"/>
        </a:solidFill>
        <a:ln w="9525">
          <a:solidFill>
            <a:srgbClr val="000000"/>
          </a:solidFill>
          <a:miter lim="800000"/>
          <a:headEnd/>
          <a:tailEnd/>
        </a:ln>
        <a:effectLst/>
      </xdr:spPr>
      <xdr:txBody>
        <a:bodyPr vertOverflow="clip" wrap="square" lIns="54864" tIns="45720" rIns="54864" bIns="0" anchor="t" upright="1"/>
        <a:lstStyle/>
        <a:p>
          <a:pPr algn="ctr" rtl="0">
            <a:defRPr sz="1000"/>
          </a:pPr>
          <a:r>
            <a:rPr lang="vi-VN" sz="14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QH ĐẤT GIAO THÔNG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KH%202025/_Lam%20Bieu/241110%20PhuLuc_KetQuaThucHienQHK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0KE%20HOACH%20HANG%20NAM%20THANH%20TRI/Sanpham%20KH%202025/241117_Bieu%20KH25%20Thanh%20Tri%20kem%20theo%20TTr%20%20So%20TNM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Zalo%20Received%20Files\Ph&#7909;%20l&#7909;c%20KHSD&#272;%202025%20Thanh%20Tr&#236;%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Bieu%20Kqua%20thuc%20hien%20Kh2024%20Thanh%20Tr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IEU%20KHSDD%20XA%20THANH%20T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INH"/>
      <sheetName val="HienTrang(2022)NhapTK"/>
      <sheetName val="KQuaThucHien(2023)"/>
      <sheetName val="HienTrang2023"/>
      <sheetName val="DanhMuc_KH2023 (Duyet)"/>
      <sheetName val="Nhu_Cau_SDD"/>
      <sheetName val="Phan ky"/>
    </sheetNames>
    <sheetDataSet>
      <sheetData sheetId="0">
        <row r="5">
          <cell r="O5">
            <v>0</v>
          </cell>
        </row>
        <row r="6">
          <cell r="O6" t="str">
            <v>Năm 2021</v>
          </cell>
        </row>
        <row r="7">
          <cell r="O7" t="str">
            <v>Năm 2022</v>
          </cell>
        </row>
        <row r="8">
          <cell r="O8" t="str">
            <v>Năm 2023</v>
          </cell>
        </row>
        <row r="9">
          <cell r="O9" t="str">
            <v>Năm 2024</v>
          </cell>
        </row>
        <row r="10">
          <cell r="O10" t="str">
            <v>Năm 2025</v>
          </cell>
        </row>
        <row r="11">
          <cell r="O11">
            <v>0</v>
          </cell>
        </row>
        <row r="12">
          <cell r="O12">
            <v>0</v>
          </cell>
        </row>
      </sheetData>
      <sheetData sheetId="1"/>
      <sheetData sheetId="2"/>
      <sheetData sheetId="3"/>
      <sheetData sheetId="4"/>
      <sheetData sheetId="5">
        <row r="2">
          <cell r="K2" t="str">
            <v>LUC</v>
          </cell>
          <cell r="L2" t="str">
            <v>LUK</v>
          </cell>
          <cell r="M2" t="str">
            <v>LUN</v>
          </cell>
          <cell r="N2" t="str">
            <v>HNK</v>
          </cell>
          <cell r="O2" t="str">
            <v>CLN</v>
          </cell>
          <cell r="P2" t="str">
            <v>RSX</v>
          </cell>
          <cell r="Q2" t="str">
            <v>RPH</v>
          </cell>
          <cell r="R2" t="str">
            <v>RDD</v>
          </cell>
          <cell r="S2" t="str">
            <v>NTS</v>
          </cell>
          <cell r="T2" t="str">
            <v>LMU</v>
          </cell>
          <cell r="U2" t="str">
            <v>NKH</v>
          </cell>
          <cell r="V2" t="str">
            <v>ONT</v>
          </cell>
          <cell r="W2" t="str">
            <v>ODT</v>
          </cell>
          <cell r="X2" t="str">
            <v>TSC</v>
          </cell>
          <cell r="Y2" t="str">
            <v>CQP</v>
          </cell>
          <cell r="Z2" t="str">
            <v>CAN</v>
          </cell>
          <cell r="AA2" t="str">
            <v>DTS</v>
          </cell>
          <cell r="AB2" t="str">
            <v>DVH</v>
          </cell>
          <cell r="AC2" t="str">
            <v>DXH</v>
          </cell>
          <cell r="AD2" t="str">
            <v>DYT</v>
          </cell>
          <cell r="AE2" t="str">
            <v>DGD</v>
          </cell>
          <cell r="AF2" t="str">
            <v>DTT</v>
          </cell>
          <cell r="AG2" t="str">
            <v>DKH</v>
          </cell>
          <cell r="AH2" t="str">
            <v>DNG</v>
          </cell>
          <cell r="AI2" t="str">
            <v>DSK</v>
          </cell>
          <cell r="AJ2" t="str">
            <v>SKK</v>
          </cell>
          <cell r="AK2" t="str">
            <v>SKN</v>
          </cell>
          <cell r="AL2" t="str">
            <v>SKT</v>
          </cell>
          <cell r="AM2" t="str">
            <v>TMD</v>
          </cell>
          <cell r="AN2" t="str">
            <v>SKC</v>
          </cell>
          <cell r="AO2" t="str">
            <v>SKS</v>
          </cell>
          <cell r="AP2" t="str">
            <v>SKX</v>
          </cell>
          <cell r="AQ2" t="str">
            <v>DGT</v>
          </cell>
          <cell r="AR2" t="str">
            <v>DTL</v>
          </cell>
          <cell r="AS2" t="str">
            <v>DDT</v>
          </cell>
          <cell r="AT2" t="str">
            <v>DDL</v>
          </cell>
          <cell r="AU2" t="str">
            <v>DSH</v>
          </cell>
          <cell r="AV2" t="str">
            <v>DKV</v>
          </cell>
          <cell r="AW2" t="str">
            <v>DNL</v>
          </cell>
          <cell r="AX2" t="str">
            <v>DBV</v>
          </cell>
          <cell r="AY2" t="str">
            <v>DCH</v>
          </cell>
          <cell r="AZ2" t="str">
            <v>DRA</v>
          </cell>
          <cell r="BA2" t="str">
            <v>DCK</v>
          </cell>
          <cell r="BB2" t="str">
            <v>TON</v>
          </cell>
          <cell r="BC2" t="str">
            <v>TIN</v>
          </cell>
          <cell r="BD2" t="str">
            <v>NTD</v>
          </cell>
          <cell r="BE2" t="str">
            <v>SON</v>
          </cell>
          <cell r="BF2" t="str">
            <v>MNC</v>
          </cell>
          <cell r="BG2" t="str">
            <v>PNK</v>
          </cell>
          <cell r="BH2" t="str">
            <v>BCS</v>
          </cell>
          <cell r="BI2" t="str">
            <v>DCS</v>
          </cell>
          <cell r="BJ2" t="str">
            <v>NCS</v>
          </cell>
          <cell r="BK2" t="str">
            <v>DDL</v>
          </cell>
          <cell r="BL2" t="str">
            <v>DNT</v>
          </cell>
        </row>
        <row r="3">
          <cell r="K3">
            <v>1</v>
          </cell>
          <cell r="L3">
            <v>2</v>
          </cell>
          <cell r="M3">
            <v>3</v>
          </cell>
          <cell r="N3">
            <v>4</v>
          </cell>
          <cell r="O3">
            <v>5</v>
          </cell>
          <cell r="P3">
            <v>6</v>
          </cell>
          <cell r="Q3">
            <v>7</v>
          </cell>
          <cell r="R3">
            <v>8</v>
          </cell>
          <cell r="S3">
            <v>9</v>
          </cell>
          <cell r="T3">
            <v>10</v>
          </cell>
          <cell r="U3">
            <v>11</v>
          </cell>
          <cell r="V3">
            <v>12</v>
          </cell>
          <cell r="W3">
            <v>13</v>
          </cell>
          <cell r="X3">
            <v>14</v>
          </cell>
          <cell r="Y3">
            <v>15</v>
          </cell>
          <cell r="Z3">
            <v>16</v>
          </cell>
          <cell r="AA3">
            <v>17</v>
          </cell>
          <cell r="AB3">
            <v>18</v>
          </cell>
          <cell r="AC3">
            <v>19</v>
          </cell>
          <cell r="AD3">
            <v>20</v>
          </cell>
          <cell r="AE3">
            <v>21</v>
          </cell>
          <cell r="AF3">
            <v>22</v>
          </cell>
          <cell r="AG3">
            <v>23</v>
          </cell>
          <cell r="AH3">
            <v>24</v>
          </cell>
          <cell r="AI3">
            <v>25</v>
          </cell>
          <cell r="AJ3">
            <v>26</v>
          </cell>
          <cell r="AK3">
            <v>27</v>
          </cell>
          <cell r="AL3">
            <v>28</v>
          </cell>
          <cell r="AM3">
            <v>29</v>
          </cell>
          <cell r="AN3">
            <v>30</v>
          </cell>
          <cell r="AO3">
            <v>31</v>
          </cell>
          <cell r="AP3">
            <v>32</v>
          </cell>
          <cell r="AQ3">
            <v>33</v>
          </cell>
          <cell r="AR3">
            <v>34</v>
          </cell>
          <cell r="AS3">
            <v>35</v>
          </cell>
          <cell r="AT3">
            <v>36</v>
          </cell>
          <cell r="AU3">
            <v>37</v>
          </cell>
          <cell r="AV3">
            <v>38</v>
          </cell>
          <cell r="AW3">
            <v>39</v>
          </cell>
          <cell r="AX3">
            <v>40</v>
          </cell>
          <cell r="AY3">
            <v>41</v>
          </cell>
          <cell r="AZ3">
            <v>42</v>
          </cell>
          <cell r="BA3">
            <v>43</v>
          </cell>
          <cell r="BB3">
            <v>44</v>
          </cell>
          <cell r="BC3">
            <v>45</v>
          </cell>
          <cell r="BD3">
            <v>46</v>
          </cell>
          <cell r="BE3">
            <v>47</v>
          </cell>
          <cell r="BF3">
            <v>48</v>
          </cell>
          <cell r="BG3">
            <v>49</v>
          </cell>
          <cell r="BH3">
            <v>50</v>
          </cell>
          <cell r="BI3">
            <v>51</v>
          </cell>
          <cell r="BJ3">
            <v>52</v>
          </cell>
          <cell r="BK3">
            <v>53</v>
          </cell>
          <cell r="BL3">
            <v>54</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01-26112024"/>
      <sheetName val="cac công trình bỏ"/>
      <sheetName val="PL01-16112024"/>
      <sheetName val="kiemtra"/>
      <sheetName val="PL01"/>
      <sheetName val="thieu ccpl"/>
      <sheetName val="PL02"/>
      <sheetName val="Sheet1"/>
    </sheetNames>
    <sheetDataSet>
      <sheetData sheetId="0" refreshError="1"/>
      <sheetData sheetId="1" refreshError="1"/>
      <sheetData sheetId="2" refreshError="1">
        <row r="11">
          <cell r="D11" t="str">
            <v>Dự án Nhà ở xã hội</v>
          </cell>
          <cell r="E11" t="str">
            <v>ONT</v>
          </cell>
          <cell r="F11" t="str">
            <v>UBND huyện Thanh Trì</v>
          </cell>
          <cell r="G11">
            <v>1.1299999999999999</v>
          </cell>
          <cell r="H11">
            <v>1.1299999999999999</v>
          </cell>
          <cell r="J11" t="str">
            <v>Thanh Trì</v>
          </cell>
          <cell r="K11" t="str">
            <v>Tân Triều</v>
          </cell>
          <cell r="L11" t="str">
            <v>- Thông báo số 476/TB-VP ngày 13/10/2023 của Văn phòng UBND Thành phố về kết luận của Phó chủ tịch UBND Thành Phố Dương Đức Tuấn tại cuộc họp xem xét về việc đề xuất triển khai thực hiện dự án đầu tư xây dựng nhà ở xã hội tại các ô đất CT6B, CT7, CT8 Khu đô thị mới Tây Nam Kim Giang I, xã Tân Triều - huyện Thanh Trì.</v>
          </cell>
          <cell r="N11">
            <v>1.1299999999999999</v>
          </cell>
          <cell r="O11">
            <v>1.1299999999999999</v>
          </cell>
        </row>
        <row r="12">
          <cell r="D12" t="str">
            <v>Các công trình, dự án khác</v>
          </cell>
          <cell r="E12">
            <v>16</v>
          </cell>
          <cell r="G12">
            <v>78.780999999999992</v>
          </cell>
          <cell r="H12">
            <v>78.730999999999995</v>
          </cell>
          <cell r="I12">
            <v>0.34</v>
          </cell>
          <cell r="N12">
            <v>65.250999999999991</v>
          </cell>
          <cell r="O12">
            <v>65.250999999999991</v>
          </cell>
          <cell r="P12">
            <v>0.9</v>
          </cell>
        </row>
        <row r="13">
          <cell r="D13" t="str">
            <v>XD HTKT khu tái định cư phục vụ GPMB các dự án trên địa bàn xã Liên Ninh và trên địa bàn huyện Thanh Trì</v>
          </cell>
          <cell r="E13" t="str">
            <v>ONT</v>
          </cell>
          <cell r="F13" t="str">
            <v>UBND huyện Thanh Trì</v>
          </cell>
          <cell r="G13">
            <v>2.7</v>
          </cell>
          <cell r="H13">
            <v>2.7</v>
          </cell>
          <cell r="J13" t="str">
            <v>Thanh Trì</v>
          </cell>
          <cell r="K13" t="str">
            <v>Liên Ninh</v>
          </cell>
          <cell r="L13" t="str">
            <v>-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1.26).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cell r="M13" t="str">
            <v>Điều chỉnh tên dự án</v>
          </cell>
          <cell r="N13">
            <v>2.7</v>
          </cell>
          <cell r="O13">
            <v>2.7</v>
          </cell>
        </row>
        <row r="14">
          <cell r="D14" t="str">
            <v>XD HTKT khu tái định cư phục vụ GPMB các dự án trên địa bàn xã Tam Hiệp và trên địa bàn huyện Thanh Trì</v>
          </cell>
          <cell r="E14" t="str">
            <v>ONT</v>
          </cell>
          <cell r="F14" t="str">
            <v>UBND huyện Thanh Trì</v>
          </cell>
          <cell r="G14">
            <v>0.34</v>
          </cell>
          <cell r="H14">
            <v>0.34</v>
          </cell>
          <cell r="I14">
            <v>0.34</v>
          </cell>
          <cell r="J14" t="str">
            <v>Thanh Trì</v>
          </cell>
          <cell r="K14" t="str">
            <v>Tam Hiệp</v>
          </cell>
          <cell r="L14" t="str">
            <v>- Nghị quyết số 60/NQ-HĐND ngày 24/09/2021 của HĐND huyện Thanh Trì phê duyệt chủ trương đầu tư, điều chỉnh CTĐT một số dự án sử dụng vốn đầu tư công của huyện Thanh Trì.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cell r="M14" t="str">
            <v>Điều chỉnh tên dự án</v>
          </cell>
          <cell r="N14">
            <v>0.34</v>
          </cell>
          <cell r="O14">
            <v>0.34</v>
          </cell>
          <cell r="P14">
            <v>0.34</v>
          </cell>
        </row>
        <row r="15">
          <cell r="D15" t="str">
            <v>ĐTXD tuyến đường nối từ đường Chiến Thắng kéo dài đến đường Nguyễn Xiển -Xa La huyện Thanh Trì</v>
          </cell>
          <cell r="E15" t="str">
            <v>DGT</v>
          </cell>
          <cell r="F15" t="str">
            <v>UBND huyện Thanh Trì</v>
          </cell>
          <cell r="G15">
            <v>1</v>
          </cell>
          <cell r="H15">
            <v>1</v>
          </cell>
          <cell r="J15" t="str">
            <v>Thanh Trì</v>
          </cell>
          <cell r="K15" t="str">
            <v>Tân Triều, Thanh Liệt</v>
          </cell>
          <cell r="L15" t="str">
            <v>-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cell r="N15">
            <v>2.25</v>
          </cell>
          <cell r="O15">
            <v>2.25</v>
          </cell>
        </row>
        <row r="16">
          <cell r="D16" t="str">
            <v>ĐTXD tuyến đường Tựu Liệt huyện Thanh Trì</v>
          </cell>
          <cell r="E16" t="str">
            <v>DGT</v>
          </cell>
          <cell r="F16" t="str">
            <v>UBND huyện Thanh Trì</v>
          </cell>
          <cell r="G16">
            <v>0.8</v>
          </cell>
          <cell r="H16">
            <v>0.8</v>
          </cell>
          <cell r="J16" t="str">
            <v>Thanh Trì</v>
          </cell>
          <cell r="K16" t="str">
            <v>Tam Hiệp</v>
          </cell>
          <cell r="L16" t="str">
            <v>-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cell r="N16">
            <v>1.05</v>
          </cell>
          <cell r="O16">
            <v>1.05</v>
          </cell>
        </row>
        <row r="17">
          <cell r="D17" t="str">
            <v>ĐTXD tuyến đường trục Tả Thanh Oai huyện Thanh Trì</v>
          </cell>
          <cell r="E17" t="str">
            <v>DGT</v>
          </cell>
          <cell r="F17" t="str">
            <v>UBND huyện Thanh Trì</v>
          </cell>
          <cell r="G17">
            <v>5</v>
          </cell>
          <cell r="H17">
            <v>5</v>
          </cell>
          <cell r="J17" t="str">
            <v>Thanh Trì</v>
          </cell>
          <cell r="K17" t="str">
            <v>Tả Thanh Oai</v>
          </cell>
          <cell r="L17" t="str">
            <v>-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cell r="N17">
            <v>6.75</v>
          </cell>
          <cell r="O17">
            <v>6.75</v>
          </cell>
        </row>
        <row r="18">
          <cell r="D18" t="str">
            <v>Dự án XD đường vành đai 3,5 đoạn từ Phúc La- Văn Phú đến cao tốc Pháp Vân -Cầu Giẽ (Dự án thành phần BTHT&amp;TĐC thực hiện GPMB trên địa bàn huyện Thanh Trì)</v>
          </cell>
          <cell r="E18" t="str">
            <v>DGT</v>
          </cell>
          <cell r="F18" t="str">
            <v>UBND huyện Thanh Trì</v>
          </cell>
          <cell r="G18">
            <v>56</v>
          </cell>
          <cell r="H18">
            <v>56</v>
          </cell>
          <cell r="J18" t="str">
            <v>Thanh Trì</v>
          </cell>
          <cell r="K18" t="str">
            <v>Hữu Hoà, Tả Thanh Oai, Vĩnh Quỳnh, Đại Áng, Ngọc Hồi, Ngũ Hiệp.</v>
          </cell>
          <cell r="L18" t="str">
            <v>-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cell r="N18">
            <v>56</v>
          </cell>
          <cell r="O18">
            <v>56</v>
          </cell>
        </row>
        <row r="19">
          <cell r="D19" t="str">
            <v>XD khu CXCC kè cải tạo ao kết hợp khu vui chơi TDTT tại thôn Yên Ngưu xã Tam Hiệp</v>
          </cell>
          <cell r="E19" t="str">
            <v>DTT</v>
          </cell>
          <cell r="F19" t="str">
            <v>UBND huyện Thanh Trì</v>
          </cell>
          <cell r="G19">
            <v>0.44</v>
          </cell>
          <cell r="H19">
            <v>0.44</v>
          </cell>
          <cell r="J19" t="str">
            <v>Thanh Trì</v>
          </cell>
          <cell r="K19" t="str">
            <v>Tam Hiệp</v>
          </cell>
          <cell r="L19" t="str">
            <v>- Nghị quyết số 24/NQ-HĐND ngày 21/4/2023 của HĐND huyện Thanh Trì về việc phê duyệt chủ trương đầu tư, điều chỉnh chủ trương đầu tư một số dự án sử dụng nguồn vốn đầu tư công của huyện</v>
          </cell>
          <cell r="N19">
            <v>0.44</v>
          </cell>
          <cell r="O19">
            <v>0.44</v>
          </cell>
        </row>
        <row r="20">
          <cell r="D20" t="str">
            <v>Nhà văn hoá thôn Yên Phú xã Liên Ninh</v>
          </cell>
          <cell r="E20" t="str">
            <v>DVH</v>
          </cell>
          <cell r="F20" t="str">
            <v>UBND huyện Thanh Trì</v>
          </cell>
          <cell r="G20">
            <v>0.08</v>
          </cell>
          <cell r="H20">
            <v>0.08</v>
          </cell>
          <cell r="J20" t="str">
            <v>Thanh Trì</v>
          </cell>
          <cell r="K20" t="str">
            <v>Liên Ninh</v>
          </cell>
          <cell r="L20" t="str">
            <v>- Nghị quyết số 85/NQ-HĐND ngày 17/12/2021 của HĐND huyện Thanh Trì về việc phê duyệt chủ trương đầu tư, điều chỉnh chủ trương đầu tư các dự án sử dụng vốn đầu tư công huyện quản lý và danh mục các dự án tiếp tục nghiên cứu hoàn thiện chủ trương đầu tư trong giai đoạn 2021-2025.
- Quyết định số 1553/QĐ-UBND ngày 15/04/2024 của UBND huyện Thanh Trì về việc phê duyệt Báo cáo kinh tế kỹ thuật công trình: Xây mới Nhà văn hoá thôn Yên Phú xã Liên Ninh,huyện Thanh Trì</v>
          </cell>
          <cell r="N20">
            <v>0.08</v>
          </cell>
          <cell r="O20">
            <v>0.08</v>
          </cell>
          <cell r="P20">
            <v>0.08</v>
          </cell>
        </row>
        <row r="21">
          <cell r="D21" t="str">
            <v>Xây mới nhà văn hoá thôn Phương Nhị xã Liên Ninh</v>
          </cell>
          <cell r="E21" t="str">
            <v>DVH</v>
          </cell>
          <cell r="F21" t="str">
            <v>UBND huyện Thanh Trì</v>
          </cell>
          <cell r="G21">
            <v>0.20100000000000001</v>
          </cell>
          <cell r="H21">
            <v>0.20100000000000001</v>
          </cell>
          <cell r="J21" t="str">
            <v>Thanh Trì</v>
          </cell>
          <cell r="K21" t="str">
            <v>Liên Ninh</v>
          </cell>
          <cell r="L21" t="str">
            <v>- Nghị quyết số 24/NQ-HĐND ngày 21/4/2023 của HĐND huyện Thanh Trì về việc phê duyệt chủ trương đầu tư, điều chỉnh chủ trương đầu tư một số dự án sử dụng nguồn vốn đầu tư công của huyện.
- Quyết định số 3922/QĐ-UBND ngày 25/7/2024 của HĐND huyện Thanh Trì về việc phê duyệt Quy hoạch tổng mặt bằng tỷ lệ 1/500 dự án: Xây mới nhà văn hoá thôn Phương Nhị xã Liên Ninh</v>
          </cell>
          <cell r="N21">
            <v>0.20100000000000001</v>
          </cell>
          <cell r="O21">
            <v>0.20100000000000001</v>
          </cell>
          <cell r="P21">
            <v>0.2</v>
          </cell>
        </row>
        <row r="22">
          <cell r="D22" t="str">
            <v>Cải tạo, mở rộng nhà văn hóa thôn Đại Lan, xã Duyên Hà huyện Thanh Trì</v>
          </cell>
          <cell r="E22" t="str">
            <v>DVH</v>
          </cell>
          <cell r="F22" t="str">
            <v>UBND huyện Thanh Trì</v>
          </cell>
          <cell r="G22">
            <v>0.23</v>
          </cell>
          <cell r="H22">
            <v>0.23</v>
          </cell>
          <cell r="J22" t="str">
            <v>Thanh Trì</v>
          </cell>
          <cell r="K22" t="str">
            <v>Duyên Hà</v>
          </cell>
          <cell r="L22" t="str">
            <v>- Nghị quyết số 46/NQ-HÐND ngày 14/11/2023 của Hội đồng Nhân dân huyện Thanh Trì về việc phê duyệt chủ trương đầu tư dự án.</v>
          </cell>
          <cell r="N22">
            <v>0.23</v>
          </cell>
          <cell r="O22">
            <v>0.23</v>
          </cell>
        </row>
        <row r="23">
          <cell r="D23" t="str">
            <v>Xây dựng nhà văn hóa thôn Ích Vịnh, xã Vĩnh Quỳnh, huyện Thanh Trì</v>
          </cell>
          <cell r="E23" t="str">
            <v>DVH</v>
          </cell>
          <cell r="F23" t="str">
            <v>UBND huyện Thanh Trì</v>
          </cell>
          <cell r="G23">
            <v>0.3</v>
          </cell>
          <cell r="H23">
            <v>0.3</v>
          </cell>
          <cell r="J23" t="str">
            <v>Thanh Trì</v>
          </cell>
          <cell r="K23" t="str">
            <v>Vĩnh Quỳnh</v>
          </cell>
          <cell r="L23" t="str">
            <v>- Nghị quyết số 16/NQ-HĐND ngày 05/7/2024 của Hội đồng nhân dân huyện Thanh Trì về việc phê duyệt chủ trương đầu tư, điều chỉnh chủ trương đầu tư một số dự án sử dụng vốn đầu tư công ngân sách huyện quản lý.</v>
          </cell>
          <cell r="N23">
            <v>0.3</v>
          </cell>
          <cell r="O23">
            <v>0.3</v>
          </cell>
          <cell r="P23">
            <v>0.3</v>
          </cell>
        </row>
        <row r="24">
          <cell r="D24" t="str">
            <v>Xây mới trường mầm non Đại Áng (thôn Vĩnh Trung), huyện Thanh Trì</v>
          </cell>
          <cell r="E24" t="str">
            <v>DGD</v>
          </cell>
          <cell r="F24" t="str">
            <v>UBND huyện Thanh Trì</v>
          </cell>
          <cell r="G24">
            <v>0.9</v>
          </cell>
          <cell r="H24">
            <v>0.9</v>
          </cell>
          <cell r="J24" t="str">
            <v>Thanh Trì</v>
          </cell>
          <cell r="K24" t="str">
            <v>Đại Áng</v>
          </cell>
          <cell r="L24" t="str">
            <v>- Nghị quyết số 37/NQ-HĐND ngày 20/12/2019 của Hội đồng nhân dân huyện Thanh Trì về việc phê duyệt chủ trương đầu tư dự án.</v>
          </cell>
          <cell r="M24" t="str">
            <v>Bổ sung tầng đất mặt</v>
          </cell>
          <cell r="N24">
            <v>0.9</v>
          </cell>
          <cell r="O24">
            <v>0.9</v>
          </cell>
          <cell r="P24">
            <v>0.9</v>
          </cell>
        </row>
        <row r="25">
          <cell r="D25" t="str">
            <v>Nâng cấp trường mầm non A Liên Ninh, huyện Thanh Trì</v>
          </cell>
          <cell r="E25" t="str">
            <v>DGD</v>
          </cell>
          <cell r="F25" t="str">
            <v>UBND huyện Thanh Trì</v>
          </cell>
          <cell r="G25">
            <v>0.3</v>
          </cell>
          <cell r="H25">
            <v>0.3</v>
          </cell>
          <cell r="J25" t="str">
            <v>Thanh Trì</v>
          </cell>
          <cell r="K25" t="str">
            <v>Liên Ninh</v>
          </cell>
          <cell r="L25" t="str">
            <v>- Nghị quyết số 37/NQ-HĐND ngày 20/12/2019 của Hội đồng nhân dân huyện Thanh Trì về việc phê duyệt chủ trương đầu tư dự án.</v>
          </cell>
          <cell r="N25">
            <v>0.3</v>
          </cell>
          <cell r="O25">
            <v>0.3</v>
          </cell>
        </row>
        <row r="26">
          <cell r="D26" t="str">
            <v>Nâng cấp mở rộng trạm y tế xã Tả Thanh Oai, huyện Thanh Trì</v>
          </cell>
          <cell r="E26" t="str">
            <v>DYT</v>
          </cell>
          <cell r="F26" t="str">
            <v>UBND huyện Thanh Trì</v>
          </cell>
          <cell r="G26">
            <v>0.13</v>
          </cell>
          <cell r="H26">
            <v>0.08</v>
          </cell>
          <cell r="J26" t="str">
            <v>Thanh Trì</v>
          </cell>
          <cell r="K26" t="str">
            <v>Tả Thanh Oai</v>
          </cell>
          <cell r="L26" t="str">
            <v>- Nghị quyết số 16/NQ-HĐND ngày 05/7/2024 của Hội đồng nhân dân huyện Thanh Trì về việc phê duyệt chủ trương đầu tư, điều chỉnh chủ trương đầu tư một số dự án sử dụng vốn đầu tư công ngân sách huyện quản lý.</v>
          </cell>
          <cell r="N26">
            <v>0.13</v>
          </cell>
          <cell r="O26">
            <v>0.08</v>
          </cell>
        </row>
        <row r="27">
          <cell r="D27" t="str">
            <v>Trạm Biến áp 220 kV Văn Điển và đầu nối</v>
          </cell>
          <cell r="E27" t="str">
            <v>DNL</v>
          </cell>
          <cell r="F27" t="str">
            <v>BQL dự án các công trình Điện miền Bắc - Tổng Công ty truyền tải điện quốc gia</v>
          </cell>
          <cell r="G27">
            <v>9.9</v>
          </cell>
          <cell r="H27">
            <v>9.9</v>
          </cell>
          <cell r="J27" t="str">
            <v>Thanh Trì</v>
          </cell>
          <cell r="K27" t="str">
            <v>Vĩnh Quỳnh, Đại Áng</v>
          </cell>
          <cell r="L27" t="str">
            <v>- Văn bản số 8050/QHKT-HTKT ngày 21/11/2017 của Sở Quy hoạch - Kiến trúc thỏa thuận vị trí trạm biến áp 220kV Văn Điển và hướng tuyến đường cáp 220kV đấu nối.
 - Văn bản số 8064/QHKT-HTKT ngày 27/12/2018 của Sở Quy hoạch - Kiến trúc về phương án ranh giới xây dựng; Văn bản số 6308/NPMB-ĐB ngày 31/10/2022 của Ban Quản lý dự án các công trình điện lực miền Bắc về việc đăng ký chuyển tiếp nhu cầu sử dụng đất.
- Quyết định số 5926/QĐ-UBND ngày 20/11/2023 của UBND Thành phố v/v chấp thuận chủ trương đầu tư đồng thời chấp thuận nhà đầu tư thực hiện dự án. (Thời gian thực hiện 2024-2025)</v>
          </cell>
          <cell r="N27">
            <v>9.9</v>
          </cell>
          <cell r="O27">
            <v>9.9</v>
          </cell>
        </row>
        <row r="28">
          <cell r="D28" t="str">
            <v>Cải tạo, nâng khả năng tải và treo dây mạch từ 2 TBA 110kV Thường Tín đi đường dây 110kV Mai Động - Hà Đông</v>
          </cell>
          <cell r="E28" t="str">
            <v>DNL</v>
          </cell>
          <cell r="F28" t="str">
            <v>Tổng Công ty Điện lực thành phố Hà Nội</v>
          </cell>
          <cell r="G28">
            <v>0.46</v>
          </cell>
          <cell r="H28">
            <v>0.46</v>
          </cell>
          <cell r="J28" t="str">
            <v>Thanh Trì</v>
          </cell>
          <cell r="K28" t="str">
            <v>Tứ Hiêp, Ngũ Hiệp, Đông Mỹ</v>
          </cell>
          <cell r="L28" t="str">
            <v>- Quyết định số 4720/QĐ-BCĐ ngày 02/12/2016 của Bộ Công thương phê duyệt quy hoạch phát triển lưới điện thành phố Hà Nội giai đoạn 2016-2020.
- Văn bản số 116/QHKT-HTKT ngày 10/01/2020 của Sở Quy hoạch - Kiến trúc chấp thuận hướng tuyến công trình dự án
 - Quyết định số 5927/QĐ-UBND ngày 20/11/2023 của UBND Thành phố v/v chấp thuận chủ trương đầu tư đồng thời chấp thuận nhà đầu tư thực hiện dự án. (Thời gian thực hiện 2024-2025)</v>
          </cell>
          <cell r="M28" t="str">
            <v>Chuyển tiếp KH2025 theo QĐ 559
Dự án điều chỉnh diện tích từ 0,2 tăng 0,46</v>
          </cell>
          <cell r="N28">
            <v>0.46</v>
          </cell>
          <cell r="O28">
            <v>0.46</v>
          </cell>
        </row>
        <row r="29">
          <cell r="D29" t="str">
            <v>Các công trình, dự án đã có trong Kế hoạch sử dụng đất cấp huyện 02 năm trở lên (được cập nhật xác định lần đầu vào thời điểm từ năm 2023 trở về trước) được tiếp tục thực hiện theo quy định tại khoản 7 Điều 76 của Luật Đất đai</v>
          </cell>
          <cell r="E29">
            <v>125</v>
          </cell>
          <cell r="G29">
            <v>417.39600000000007</v>
          </cell>
          <cell r="H29">
            <v>329.23</v>
          </cell>
          <cell r="I29">
            <v>78.760000000000019</v>
          </cell>
          <cell r="N29">
            <v>780.82899999999995</v>
          </cell>
          <cell r="O29">
            <v>760.70624999999995</v>
          </cell>
          <cell r="P29">
            <v>125.84</v>
          </cell>
        </row>
        <row r="30">
          <cell r="D30" t="str">
            <v>Các dự án thu hồi đất đấu giá quyền sử dụng đất</v>
          </cell>
          <cell r="E30">
            <v>39</v>
          </cell>
          <cell r="G30">
            <v>27.410000000000004</v>
          </cell>
          <cell r="H30">
            <v>16.96</v>
          </cell>
          <cell r="I30">
            <v>2.79</v>
          </cell>
          <cell r="N30">
            <v>60.31</v>
          </cell>
          <cell r="O30">
            <v>55.400250000000007</v>
          </cell>
          <cell r="P30">
            <v>18.619999999999997</v>
          </cell>
        </row>
        <row r="31">
          <cell r="D31" t="str">
            <v>Xây dựng HTKT khu đấu giá QSDĐ các thửa xen kẹt, nhỏ lẻ tại xã Tam Hiệp</v>
          </cell>
          <cell r="E31" t="str">
            <v>ONT</v>
          </cell>
          <cell r="F31" t="str">
            <v>UBND huyện Thanh Trì</v>
          </cell>
          <cell r="J31" t="str">
            <v>Thanh Trì</v>
          </cell>
          <cell r="K31" t="str">
            <v>Tam Hiệp</v>
          </cell>
          <cell r="L31" t="str">
            <v>- Quyết định số 6500/QĐ-UBND ngày 29/10/2015 của UBND huyện Thanh Trì phê duyệt chủ trương đầu tư dự án.
 - Quyết định số 8989/QĐ-UBND ngày 17/12/2018 của UBND huyện Thanh Trì giao chỉ tiêu kế hoạch kinh tế - xã hội và dự toán ngân sách xã năm 2019 của huyện Thanh Trì. 
-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(trong đó điều chỉnh diện tích và thời gian thực hiện dự án).</v>
          </cell>
          <cell r="N31">
            <v>0.1</v>
          </cell>
          <cell r="O31">
            <v>0.1</v>
          </cell>
        </row>
        <row r="32">
          <cell r="D32" t="str">
            <v>Khu đấu giá quyền sử dụng đất số 2 xã Hữu Hòa</v>
          </cell>
          <cell r="E32" t="str">
            <v>ONT</v>
          </cell>
          <cell r="F32" t="str">
            <v>UBND huyện Thanh Trì</v>
          </cell>
          <cell r="G32">
            <v>0.8</v>
          </cell>
          <cell r="H32">
            <v>0.8</v>
          </cell>
          <cell r="J32" t="str">
            <v>Thanh Trì</v>
          </cell>
          <cell r="K32" t="str">
            <v>Hữu Hòa</v>
          </cell>
          <cell r="L32" t="str">
            <v>- Nghị quyết số 32/NQ-HĐND ngày 14/7/2023 của HĐND huyện Thanh Trì về việc về duyệt chủ trương đầu tư, điều chỉnh chủ trương đầu tư một số dự án.
- Nghị quyết số 39/NQ-HĐND ngày 16/12/2022 của HĐND huyện Thanh Trì về việc về duyệt chủ trương đầu tư, điều chỉnh chủ trương đầu tư các dự án sử dụng vốn ngân sách huyện quản lý.
- Quyết định số 8259/QĐ-UBND ngày 13/11/2020 của UBND huyện Thanh Trì phê duyệt báo cáo nghiên cứu khả thi dự án.
- Văn bản số 2477/UBND-QLĐT ngày 11/11/2020 của UBND huyện Thanh Trì chấp thuận quy hoạch TMB.
- Quyết định số 5264/QĐ-UBND ngày 08/10/2024 của HĐND huyện Thanh Trì về việc phê duyệt điều chỉnh Quy hoạch tổng mặt bằng tỷ lệ 1/500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v>
          </cell>
          <cell r="M32" t="str">
            <v>Điều chỉnh diện tích dự án, diện tích thu hồi</v>
          </cell>
          <cell r="N32">
            <v>0.8</v>
          </cell>
          <cell r="O32">
            <v>0.8</v>
          </cell>
        </row>
        <row r="33">
          <cell r="D33" t="str">
            <v>Khu đấu giá quyền sử dụng đất số 1 xã Ngọc Hồi (thôn Yên Kiện)</v>
          </cell>
          <cell r="E33" t="str">
            <v>ONT</v>
          </cell>
          <cell r="F33" t="str">
            <v>UBND huyện Thanh Trì</v>
          </cell>
          <cell r="G33">
            <v>0.53</v>
          </cell>
          <cell r="J33" t="str">
            <v>Thanh Trì</v>
          </cell>
          <cell r="K33" t="str">
            <v>Ngọc Hồi</v>
          </cell>
          <cell r="L33" t="str">
            <v>- Quyết định số 4222/QĐ-UBND ngày 28/10/2019 của UBND huyện Thanh Trì phê duyệt Báo cáo kinh tế kỹ thuật dự án. - Quyết định số 3381/QĐ-UBND ngày 30/6/2023 của UBND huyện Thanh Trì về việc phê duyệt điều chỉnh báo cáo nghiên cứu khả thi. (Thời gian thực hiện 2023-2024)</v>
          </cell>
          <cell r="M33" t="str">
            <v>Điều chỉnh diện tích dự án, diện tích thu hồi</v>
          </cell>
          <cell r="N33">
            <v>0.53</v>
          </cell>
          <cell r="O33">
            <v>0.53</v>
          </cell>
          <cell r="P33">
            <v>0.51</v>
          </cell>
        </row>
        <row r="34">
          <cell r="D34" t="str">
            <v>Khu đấu giá quyền sử dụng đất số 1 xã Liên Ninh (thôn Yên Phú)</v>
          </cell>
          <cell r="E34" t="str">
            <v>ONT</v>
          </cell>
          <cell r="F34" t="str">
            <v>UBND huyện Thanh Trì</v>
          </cell>
          <cell r="G34">
            <v>1.49</v>
          </cell>
          <cell r="H34">
            <v>0.08</v>
          </cell>
          <cell r="J34" t="str">
            <v>Thanh Trì</v>
          </cell>
          <cell r="K34" t="str">
            <v>Liên Ninh</v>
          </cell>
          <cell r="L34" t="str">
            <v>- Quyết định số 4397/QĐ-UBND ngày 30/10/2019 của UBND huyện Thanh Trì phê duyệt dự án. - Quyết định số 4447/QĐ-UBND ngày 12/9/2023 của UBND huyện Thanh Trì về việc phê duyệt điều chỉnh dự án đầu tư Thời gian thực hiện: Năm 2023-2025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cell r="M34" t="str">
            <v>Điều chỉnh diện tích dự án, diện tích thu hồi</v>
          </cell>
          <cell r="N34">
            <v>1.41</v>
          </cell>
          <cell r="O34">
            <v>0.08</v>
          </cell>
        </row>
        <row r="35">
          <cell r="D35" t="str">
            <v>Khu đấu giá QSD đất số 2 xã Tam Hiệp (thôn Huỳnh Cung) huyện Thanh Trì</v>
          </cell>
          <cell r="E35" t="str">
            <v>ONT</v>
          </cell>
          <cell r="F35" t="str">
            <v>UBND huyện Thanh Trì</v>
          </cell>
          <cell r="G35">
            <v>2.14</v>
          </cell>
          <cell r="J35" t="str">
            <v>Thanh Trì</v>
          </cell>
          <cell r="K35" t="str">
            <v>Tam Hiệp</v>
          </cell>
          <cell r="L35" t="str">
            <v>- Nghị quyết số 7414/NQ-HĐND ngày 30/10/2018 của HĐND huyện Thanh Trì phê duyệt chủ trương đầu tư dự án.
- Quyết định số 1446/QĐ-UBND ngày 21/5/2021 của UBND huyện Thanh Tri phê duyệt dự án.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cell r="M35" t="str">
            <v>Điều chỉnh diện tích dự án, diện tích thu hồi từ 2,41 thành 2,14</v>
          </cell>
          <cell r="N35">
            <v>2.14</v>
          </cell>
          <cell r="O35">
            <v>2.14</v>
          </cell>
          <cell r="P35">
            <v>1.84</v>
          </cell>
        </row>
        <row r="36">
          <cell r="D36" t="str">
            <v>Khu đấu giá QSD đất xen kẹt, nhỏ lẻ tại thôn Đồng Trì, xã Tứ Hiệp</v>
          </cell>
          <cell r="E36" t="str">
            <v>ONT</v>
          </cell>
          <cell r="F36" t="str">
            <v>UBND huyện Thanh Trì</v>
          </cell>
          <cell r="J36" t="str">
            <v>Thanh Trì</v>
          </cell>
          <cell r="K36" t="str">
            <v>Tứ Hiêp</v>
          </cell>
          <cell r="L36" t="str">
            <v>- Nghị quyết số 60/NQ-HĐND ngày 24/09/2021 của HĐND huyện Thanh Trì phê duyệt chủ trương đầu tư, điều chỉnh CTĐT một số dự án sử dụng vốn đầu tư công của huyện Thanh Trì.</v>
          </cell>
          <cell r="N36">
            <v>0.01</v>
          </cell>
          <cell r="O36">
            <v>0.01</v>
          </cell>
        </row>
        <row r="37">
          <cell r="D37" t="str">
            <v>Khu đấu giá QSD đất xen kẹt, nhỏ lẻ tại thôn Cổ Điển A, xã Tứ Hiệp</v>
          </cell>
          <cell r="E37" t="str">
            <v>ONT</v>
          </cell>
          <cell r="F37" t="str">
            <v>UBND huyện Thanh Trì</v>
          </cell>
          <cell r="J37" t="str">
            <v>Thanh Trì</v>
          </cell>
          <cell r="K37" t="str">
            <v>Tứ Hiệp</v>
          </cell>
          <cell r="L37" t="str">
            <v>- Nghị quyết số 60/NQ-HĐND ngày 24/09/2021 của HĐND huyện Thanh Trì phê duyệt chủ trương đầu tư, điều chỉnh CTĐT một số dự án sử dụng vốn đầu tư công của huyện Thanh Trì.</v>
          </cell>
          <cell r="N37">
            <v>0.15</v>
          </cell>
          <cell r="O37">
            <v>0.15</v>
          </cell>
        </row>
        <row r="38">
          <cell r="D38" t="str">
            <v>Khu đấu giá QSD đất xen kẹt, nhỏ lẻ tại thôn Cương Ngô, xã Tứ Hiệp</v>
          </cell>
          <cell r="E38" t="str">
            <v>ONT</v>
          </cell>
          <cell r="F38" t="str">
            <v>UBND huyện Thanh Trì</v>
          </cell>
          <cell r="J38" t="str">
            <v>Thanh Trì</v>
          </cell>
          <cell r="K38" t="str">
            <v>Tứ Hiệp</v>
          </cell>
          <cell r="L38" t="str">
            <v>- Nghị quyết số 60/NQ-HĐND ngày 24/09/2021 của HĐND huyện Thanh Trì phê duyệt chủ trương đầu tư, điều chỉnh CTĐT một số dự án sử dụng vốn đầu tư công của huyện Thanh Trì.</v>
          </cell>
          <cell r="N38">
            <v>0.01</v>
          </cell>
          <cell r="O38">
            <v>0.01</v>
          </cell>
        </row>
        <row r="39">
          <cell r="D39" t="str">
            <v>Khu đấu giá QSD đất xen kẹt, nhỏ lẻ tại thôn 3, xã Đông Mỹ</v>
          </cell>
          <cell r="E39" t="str">
            <v>ONT</v>
          </cell>
          <cell r="F39" t="str">
            <v>UBND huyện Thanh Trì</v>
          </cell>
          <cell r="J39" t="str">
            <v>Thanh Trì</v>
          </cell>
          <cell r="K39" t="str">
            <v>Đông Mỹ</v>
          </cell>
          <cell r="L39" t="str">
            <v>- Nghị quyết số 60/NQ-HĐND ngày 24/09/2021 của HĐND huyện Thanh Trì phê duyệt chủ trương đầu tư, điều chỉnh CTĐT một số dự án sử dụng vốn đầu tư công của huyện Thanh Trì.</v>
          </cell>
          <cell r="N39">
            <v>0.03</v>
          </cell>
          <cell r="O39">
            <v>0.03</v>
          </cell>
        </row>
        <row r="40">
          <cell r="D40" t="str">
            <v>Khu đấu giá QSD đất xen kẹt, nhỏ lẻ tại thôn Vực, xã Thanh Liệt</v>
          </cell>
          <cell r="E40" t="str">
            <v>ONT</v>
          </cell>
          <cell r="F40" t="str">
            <v>UBND huyện Thanh Trì</v>
          </cell>
          <cell r="J40" t="str">
            <v>Thanh Trì</v>
          </cell>
          <cell r="K40" t="str">
            <v>Thanh Liệt</v>
          </cell>
          <cell r="L40" t="str">
            <v>- Nghị quyết số 60/NQ-HĐND ngày 24/09/2021 của HĐND huyện Thanh Trì phê duyệt chủ trương đầu tư, điều chỉnh CTĐT một số dự án sử dụng vốn đầu tư công của huyện Thanh Trì.</v>
          </cell>
          <cell r="N40">
            <v>0.01</v>
          </cell>
          <cell r="O40">
            <v>0.01</v>
          </cell>
        </row>
        <row r="41">
          <cell r="D41" t="str">
            <v>Lập thủ tục đầu tư để tổ chức đấu giá đất xen kẹt, nhỏ lẻ tại xóm Cầu, thôn Nội xã Thanh Liệt</v>
          </cell>
          <cell r="E41" t="str">
            <v>ONT</v>
          </cell>
          <cell r="F41" t="str">
            <v>UBND huyện Thanh Trì</v>
          </cell>
          <cell r="J41" t="str">
            <v>Thanh Trì</v>
          </cell>
          <cell r="K41" t="str">
            <v>Thanh Liệt</v>
          </cell>
          <cell r="L41" t="str">
            <v>- Nghị quyết số 60/NQ-HĐND ngày 24/09/2021 của HĐND huyện Thanh Trì phê duyệt chủ trương đầu tư, điều chỉnh CTĐT một số dự án sử dụng vốn đầu tư công của huyện Thanh Trì (PL 1.6)</v>
          </cell>
          <cell r="N41">
            <v>0.01</v>
          </cell>
          <cell r="O41">
            <v>0.01</v>
          </cell>
        </row>
        <row r="42">
          <cell r="D42" t="str">
            <v>Khu đấu giá QSD đất xen kẹt, nhỏ lẻ tại xóm Chùa Nhĩ thôn Thượng, xã Thanh Liệt</v>
          </cell>
          <cell r="E42" t="str">
            <v>ONT</v>
          </cell>
          <cell r="F42" t="str">
            <v>UBND huyện Thanh Trì</v>
          </cell>
          <cell r="J42" t="str">
            <v>Thanh Trì</v>
          </cell>
          <cell r="K42" t="str">
            <v>Thanh Liệt</v>
          </cell>
          <cell r="L42" t="str">
            <v>- Nghị quyết số 60/NQ-HĐND ngày 24/09/2021 của HĐND huyện Thanh Trì phê duyệt chủ trương đầu tư, điều chỉnh CTĐT một số dự án sử dụng vốn đầu tư công của huyện Thanh Trì.</v>
          </cell>
          <cell r="N42">
            <v>0.02</v>
          </cell>
          <cell r="O42">
            <v>0.02</v>
          </cell>
        </row>
        <row r="43">
          <cell r="D43" t="str">
            <v>Khu đấu giá QSD đất xen kẹt, nhỏ lẻ tại thôn Nội Am, xã Liên Ninh</v>
          </cell>
          <cell r="E43" t="str">
            <v>ONT</v>
          </cell>
          <cell r="F43" t="str">
            <v>UBND huyện Thanh Trì</v>
          </cell>
          <cell r="J43" t="str">
            <v>Thanh Trì</v>
          </cell>
          <cell r="K43" t="str">
            <v>Thanh Liệt</v>
          </cell>
          <cell r="L43" t="str">
            <v>- Nghị quyết số 60/NQ-HĐND ngày 24/09/2021 của HĐND huyện Thanh Trì phê duyệt chủ trương đầu tư, điều chỉnh CTĐT một số dự án sử dụng vốn đầu tư công của huyện Thanh Trì.
 - Quyết định số 3973/QĐ-UBND ngày 26/10/2021 của UBND huyện Thanh Trì phê duyệt dự toán chi phí đầu tư dự án. 
- Quyết định số 4829/QĐ-UBND ngày 19/11/2021 của UBND huyện Thành Trì phê duyệt kế hoạch lựa chọn nhà thầu giai đoạn chuẩn bị đầu tư dự án.</v>
          </cell>
          <cell r="N43">
            <v>0.04</v>
          </cell>
          <cell r="O43">
            <v>0.04</v>
          </cell>
        </row>
        <row r="44">
          <cell r="D44" t="str">
            <v>Khu đấu giá QSD đất xen kẹt, nhỏ lẻ tại thôn Thượng Phúc, xã Tả Thanh Oai</v>
          </cell>
          <cell r="E44" t="str">
            <v>ONT</v>
          </cell>
          <cell r="F44" t="str">
            <v>UBND huyện Thanh Trì</v>
          </cell>
          <cell r="J44" t="str">
            <v>Thanh Trì</v>
          </cell>
          <cell r="K44" t="str">
            <v>Tả Thanh Oai</v>
          </cell>
          <cell r="L44" t="str">
            <v>- Nghị quyết số 60/NQ-HĐND ngày 24/09/2021 của HĐND huyện Thanh Trì phê duyệt chủ trương đầu tư, điều chỉnh CTĐT một số dự án sử dụng vốn đầu tư công của huyện Thanh Trì.</v>
          </cell>
          <cell r="N44">
            <v>0.1</v>
          </cell>
          <cell r="O44">
            <v>0.1</v>
          </cell>
        </row>
        <row r="45">
          <cell r="D45" t="str">
            <v>Khu đấu giá QSD đất xen kẹt, nhỏ lẻ tại thôn Huỳnh Cung, xã Tam Hiệp</v>
          </cell>
          <cell r="E45" t="str">
            <v>ONT</v>
          </cell>
          <cell r="F45" t="str">
            <v>UBND huyện Thanh Trì</v>
          </cell>
          <cell r="J45" t="str">
            <v>Thanh Trì</v>
          </cell>
          <cell r="K45" t="str">
            <v>Tam Hiệp</v>
          </cell>
          <cell r="L45" t="str">
            <v>- Nghị quyết số 60/NQ-HĐND ngày 24/09/2021 của HĐND huyện Thanh Trì v/v phê duyệt chủ trương đầu tư, điều chỉnh CTĐT một số dự án sử dụng vốn đầu tư công của huyện Thanh Trì.</v>
          </cell>
          <cell r="N45">
            <v>0.04</v>
          </cell>
          <cell r="O45">
            <v>0.04</v>
          </cell>
        </row>
        <row r="46">
          <cell r="D46" t="str">
            <v>Khu đấu giá QSD đất xen kẹt, nhỏ lẻ số 1 tại thôn Tựu Liệt, xã Tam Hiệp</v>
          </cell>
          <cell r="E46" t="str">
            <v>ONT</v>
          </cell>
          <cell r="F46" t="str">
            <v>UBND huyện Thanh Trì</v>
          </cell>
          <cell r="J46" t="str">
            <v>Thanh Trì</v>
          </cell>
          <cell r="K46" t="str">
            <v>Tam Hiệp</v>
          </cell>
          <cell r="L46" t="str">
            <v>- Nghị quyết số 60/NQ-HĐND ngày 24/09/2021 của HĐND huyện Thanh Trì phê duyệt chủ trương đầu tư, điều chỉnh CTĐT một số dự án sử dụng vốn đầu tư công của huyện Thanh Trì.</v>
          </cell>
          <cell r="N46">
            <v>0.04</v>
          </cell>
          <cell r="O46">
            <v>0.04</v>
          </cell>
        </row>
        <row r="47">
          <cell r="D47" t="str">
            <v>Khu đấu giá QSD đất xen kẹt, nhỏ lẻ tại thôn Yên Xá, xã Tân Triều</v>
          </cell>
          <cell r="E47" t="str">
            <v>ONT</v>
          </cell>
          <cell r="F47" t="str">
            <v>UBND huyện Thanh Trì</v>
          </cell>
          <cell r="J47" t="str">
            <v>Thanh Trì</v>
          </cell>
          <cell r="K47" t="str">
            <v>Tân Triều</v>
          </cell>
          <cell r="L47" t="str">
            <v>- Nghị quyết số 60/NQ-HĐND ngày 24/09/2021 của H'ĐND huyện Thanh Trì phê duyệt chủ trương đầu tư, điều chỉnh CTĐT một số dự án sử dụng vốn đầu tư công của huyện Thanh Trì.</v>
          </cell>
          <cell r="N47">
            <v>0.22</v>
          </cell>
          <cell r="O47">
            <v>0.22</v>
          </cell>
        </row>
        <row r="48">
          <cell r="D48" t="str">
            <v>Khu đấu giá QSD đất xen kẹt, nhỏ lẻ tại thôn Triều Khúc, xã Tân Triều</v>
          </cell>
          <cell r="E48" t="str">
            <v>ONT</v>
          </cell>
          <cell r="F48" t="str">
            <v>UBND huyện Thanh Trì</v>
          </cell>
          <cell r="J48" t="str">
            <v>Thanh Trì</v>
          </cell>
          <cell r="K48" t="str">
            <v>Tân Triều</v>
          </cell>
          <cell r="L48" t="str">
            <v>- Nghị quyết số 60/NQ-HĐND ngày 24/9/2021 của HĐND huyện Thanh Trì phê duyệt chủ trương đầu tư, điều chỉnh CTĐT một số dự án sử dụng vốn đầu tư công của huyện Thanh Trì.</v>
          </cell>
          <cell r="N48">
            <v>0.03</v>
          </cell>
          <cell r="O48">
            <v>0.03</v>
          </cell>
        </row>
        <row r="49">
          <cell r="D49" t="str">
            <v>Khu đấu giá QSD đất xen kẹt, nhỏ lẻ tại thôn Yên Kiện, xã Ngọc Hồi</v>
          </cell>
          <cell r="E49" t="str">
            <v>ONT</v>
          </cell>
          <cell r="F49" t="str">
            <v>UBND huyện Thanh Trì</v>
          </cell>
          <cell r="J49" t="str">
            <v>Thanh Trì</v>
          </cell>
          <cell r="K49" t="str">
            <v>Ngọc Hồi</v>
          </cell>
          <cell r="L49" t="str">
            <v>- Nghị quyết số 60/NQ-HĐND ngày 24/9/2021 của HĐND huyện Thanh Trì phê duyệt chủ trương đầu tư, điều chỉnh CTĐT một số dự án sử dụng vốn đầu tư công của huyện Thanh Trì.</v>
          </cell>
          <cell r="N49">
            <v>0.01</v>
          </cell>
          <cell r="O49">
            <v>0.01</v>
          </cell>
        </row>
        <row r="50">
          <cell r="D50" t="str">
            <v>Khu đấu giá quyền sử dụng đất số 3 xã Hữu Hòa</v>
          </cell>
          <cell r="E50" t="str">
            <v>ONT</v>
          </cell>
          <cell r="F50" t="str">
            <v>UBND huyện Thanh Trì</v>
          </cell>
          <cell r="G50">
            <v>1</v>
          </cell>
          <cell r="H50">
            <v>1</v>
          </cell>
          <cell r="J50" t="str">
            <v>Thanh Trì</v>
          </cell>
          <cell r="K50" t="str">
            <v>Hữu Hòa</v>
          </cell>
          <cell r="L50" t="str">
            <v>- Nghị quyết số 60/NQ-HĐND ngày16/12/2020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1.8)</v>
          </cell>
          <cell r="N50">
            <v>6.35</v>
          </cell>
          <cell r="O50">
            <v>6.35</v>
          </cell>
        </row>
        <row r="51">
          <cell r="D51" t="str">
            <v>Xây dựng HTKT khu đấu giá quyền sử dụng đất tại thôn Đông Trạch, xã Ngũ Hiệp</v>
          </cell>
          <cell r="E51" t="str">
            <v>ONT</v>
          </cell>
          <cell r="F51" t="str">
            <v>UBND huyện Thanh Trì</v>
          </cell>
          <cell r="G51">
            <v>0.5</v>
          </cell>
          <cell r="H51">
            <v>0.5</v>
          </cell>
          <cell r="J51" t="str">
            <v>Thanh Trì</v>
          </cell>
          <cell r="K51" t="str">
            <v>Ngũ Hiệp</v>
          </cell>
          <cell r="L51" t="str">
            <v>- Nghị quyết số 60/NQ-HĐND ngày 16/12/2020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1.9)</v>
          </cell>
          <cell r="N51">
            <v>3.82</v>
          </cell>
          <cell r="O51">
            <v>3.82</v>
          </cell>
        </row>
        <row r="52">
          <cell r="D52" t="str">
            <v>Xây dựng HTKT khu đấu giá QSD đất số 4 xã Tam Hiệp (thôn Huỳnh Cung)</v>
          </cell>
          <cell r="E52" t="str">
            <v>ONT</v>
          </cell>
          <cell r="F52" t="str">
            <v>UBND huyện Thanh Trì</v>
          </cell>
          <cell r="G52">
            <v>0.72</v>
          </cell>
          <cell r="I52">
            <v>2.79</v>
          </cell>
          <cell r="J52" t="str">
            <v>Thanh Trì</v>
          </cell>
          <cell r="K52" t="str">
            <v>Tam Hiệp</v>
          </cell>
          <cell r="L52" t="str">
            <v>- Nghị Quyết số 85/NQ-HĐND ngày 17/12/2021 của HĐND huyện Thanh Trì phê duyệt chủ trương đầu tư dự á.
 - Quyết định số 9393/QĐ-UBND ngày 31/12/2021 của UBND huyện về phê duyệt dự án đầu tư.
- Quyết định số 787/QĐ-STNMT ngày 30/08/2024 của Sở Tài nguyên và môi trường thành phố Hà Nội Về việc thành lập hội đồng thẩm định báo cáo đánh giá tác động môi trường.
- Quyết định số 6409/QĐ-UBND ngày 18/11/2022 củaUBND huyện Thanh Trì Về việc phê duyệt điều chỉnh thời gian thực hiện đầu tư dự án.</v>
          </cell>
          <cell r="M52" t="str">
            <v>Dự án chuẩn bị có quyết định DTM
Đang lập phương án sử dụng tầng đất mặt</v>
          </cell>
          <cell r="N52">
            <v>3.61</v>
          </cell>
          <cell r="O52">
            <v>3.61</v>
          </cell>
          <cell r="P52">
            <v>2.79</v>
          </cell>
        </row>
        <row r="53">
          <cell r="D53" t="str">
            <v>Xây dựng HTKT khu đấu giá quyền sử dụng đất số 1 xã Tam Hiệp (thôn Huỳnh Cung)</v>
          </cell>
          <cell r="E53" t="str">
            <v>ONT</v>
          </cell>
          <cell r="F53" t="str">
            <v>UBND huyện Thanh Trì</v>
          </cell>
          <cell r="J53" t="str">
            <v>Thanh Trì</v>
          </cell>
          <cell r="K53" t="str">
            <v>Tam Hiệp</v>
          </cell>
          <cell r="L53" t="str">
            <v>- Nghị quyết số 35/NQ-HĐND ngày 14/12/2018 của HĐND huyện Thanh Trì phê duyệt chủ trương đầu tư một số dự án sử dụng ngân sách huyện thuộc thẩm quyền phê duyệt của HĐND Huyện.
 - Quyết định số 5868/QĐ-UBND ngày 20/12/2019 của UBND huyện Thanh Trì giao chỉ tiêu Kế hoạch kinh tế xã hội và dự toán thu, chi ngân sách năm 2020.
 - Quyết định số 2229/QĐ-UBND ngày 06/4/2020 của UBND huyện Thanh Trì phê duyệt dự án. 
- Nghị Quyết số 85/NQ-HĐND ngày 17/12/2021 của HĐND huyện Thanh Trì.
 - Quyết định số 3958/QĐ-UBND ngày 31/8/2022 của UBND huyện Thanh Trì phê duyệt điều chỉnh thời gian thực hiện dự án.
- Quyết định số 4913/QĐ-UBND ngày 08/12/2022 về việc giao 28.997,5m2 đất (giai đoạn 1) tại xã Tam Hiệp huyện Thanh Trì.
- Quyết định số 6203/QĐ-UBND ngày 04/11/2022 củaUBND huyện Thanh Trì Về việc phê duyệt điều chỉnh dự án đầu tư xây dựng công trình.</v>
          </cell>
          <cell r="M53" t="str">
            <v>Điều chỉnh diện tích thu hồi: đã giao đất là 2,89975 ha, còn thu hồi 1,32 ha</v>
          </cell>
          <cell r="N53">
            <v>4.22</v>
          </cell>
          <cell r="O53">
            <v>1.3202499999999997</v>
          </cell>
          <cell r="P53">
            <v>1.1599999999999999</v>
          </cell>
        </row>
        <row r="54">
          <cell r="D54" t="str">
            <v>Khu đấu giá quyền sử dụng đất số 1 xã Hữu Hòa</v>
          </cell>
          <cell r="E54" t="str">
            <v>ONT</v>
          </cell>
          <cell r="F54" t="str">
            <v>UBND huyện Thanh Trì</v>
          </cell>
          <cell r="G54">
            <v>1.6</v>
          </cell>
          <cell r="H54">
            <v>1.6</v>
          </cell>
          <cell r="J54" t="str">
            <v>Thanh Trì</v>
          </cell>
          <cell r="K54" t="str">
            <v>Hữu Hòa</v>
          </cell>
          <cell r="L54" t="str">
            <v>- Nghị quyết số 15/NQ-HĐND ngày 04/7/2019 của HĐND huyện Thanh Trì phê duyệt chủ trương đầu tư và điều chỉnh chủ trương đầu tư một số dự án thuộc Kế hoạch đầu tư công trung hạn 5 năm 2016-2020 của huyện Thanh Trì. 
- Nghị quyết số 37/NQ-HĐND ngày 20/12/2019 của HĐND huyện Thanh Trì phê duyệt chủ trương đầu tư và điều chỉnh chủ trương đầu tư một số dự án.
- Văn bản số 2476/UBND-QLĐT ngày 11/11/2020 của UBND huyện Thanh Trì chấp thuận quy hoạch TMB.
- Quyết định số 2227/QĐ-UBND ngày 21/6/2022 của UBND huyện Thanh Trì phê duyệt điều chỉnh thời gian thực hiện dự án 
- Biên bản định vị mốc ngày 02/02/2021
- Quyết định số 5263/QĐ-UBND ngày 08/10/2024 của HĐND huyện Thanh Trì về việc phê duyệt điều chỉnh Quy hoạch tổng mặt bằng tỷ lệ 1/500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v>
          </cell>
          <cell r="M54" t="str">
            <v>Điều chỉnh KH lần 2 điều chỉnh diện tích dự án, thu hồi đất</v>
          </cell>
          <cell r="N54">
            <v>3.97</v>
          </cell>
          <cell r="O54">
            <v>3.97</v>
          </cell>
          <cell r="P54">
            <v>3.5</v>
          </cell>
        </row>
        <row r="55">
          <cell r="D55" t="str">
            <v>Lập thủ tục đầu tư để tổ chức đấu giá thửa đất xen kẹt nhỏ lẻ số 1 tại thôn Siêu Quần, xã Tả Thanh Oai, huyện Thanh Trì</v>
          </cell>
          <cell r="E55" t="str">
            <v>ONT</v>
          </cell>
          <cell r="F55" t="str">
            <v>UBND huyện Thanh Trì</v>
          </cell>
          <cell r="J55" t="str">
            <v>Thanh Trì</v>
          </cell>
          <cell r="K55" t="str">
            <v>Hữu Hòa</v>
          </cell>
          <cell r="L55" t="str">
            <v>- Nghị quyết số 60/NQ-HĐND ngày 24/09/2021 của HĐND huyện Thanh Trì phê duyệt chủ trương đầu tư, điều chỉnh CTĐT một số dự án sử dụng vốn đầu tư công của huyện Thanh Trì (PL 1.16) 
- Quyết định số 3982/QĐ-UBND ngày 26/10/2021 của UBND huyện Thanh Trì phê duyệt dự toán chi phí chuẩn bị đầu tư dự án.</v>
          </cell>
          <cell r="N55">
            <v>0.05</v>
          </cell>
          <cell r="O55">
            <v>0.05</v>
          </cell>
        </row>
        <row r="56">
          <cell r="D56" t="str">
            <v>Lập thủ tục đầu tư để tổ chức đấu giá thửa đất xen kẹt nhỏ lẻ số 3 tại thôn Siêu Quần, xã Tả Thanh Oai, huyện Thanh Trì</v>
          </cell>
          <cell r="E56" t="str">
            <v>ONT</v>
          </cell>
          <cell r="F56" t="str">
            <v>UBND huyện Thanh Trì</v>
          </cell>
          <cell r="J56" t="str">
            <v>Thanh Trì</v>
          </cell>
          <cell r="K56" t="str">
            <v>Hữu Hòa</v>
          </cell>
          <cell r="L56" t="str">
            <v>- Nghị quyết số 60/NQ-HĐND ngày 24/09/2021 của HĐND huyện Thanh Trì phê duyệt chủ trương đầu tư, điều chỉnh CTĐT một số dự án sử dụng vốn đầu tư công của huyện Thanh Trì (PL 1.17)
- Quyết định số 3983/QĐ-UBND ngày 26/10/2021 của UBND huyện Thanh Trì phê duyệt dự toán chi phí chuẩn bị đầu tư dự án.</v>
          </cell>
          <cell r="N56">
            <v>7.0000000000000007E-2</v>
          </cell>
          <cell r="O56">
            <v>7.0000000000000007E-2</v>
          </cell>
        </row>
        <row r="57">
          <cell r="D57" t="str">
            <v>Khu đấu giá quyền sử dụng đất dọc đường liên xã Tả Thanh Oai - Đại Áng - Liên Ninh tại thôn Siêu Quần, xã Tả Thanh Oai</v>
          </cell>
          <cell r="E57" t="str">
            <v>ONT</v>
          </cell>
          <cell r="F57" t="str">
            <v>UBND huyện Thanh Trì</v>
          </cell>
          <cell r="G57">
            <v>0.5</v>
          </cell>
          <cell r="H57">
            <v>0.5</v>
          </cell>
          <cell r="J57" t="str">
            <v>Thanh Trì</v>
          </cell>
          <cell r="K57" t="str">
            <v>Tả Thanh Oai</v>
          </cell>
          <cell r="L57" t="str">
            <v>- Nghị quyết số 60/NQ-HĐND ngày 16/12/2020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1.7)
 - Nghị Quyết số 85/NQ-HĐND ngày 17/12/2021 của HĐND huyện Thanh Trì về việc phê duyệt chủ trương đầu tư, điều chỉnh chủ trương đầu tư các dự án sử dụng vốn đầu tư công huyện quản lý và danh mục các dự án tiếp tục nghiên cứu, hoàn thiện chủ trương đầu tư trong giai đoạn 2021 - 2025.</v>
          </cell>
          <cell r="N57">
            <v>4.9000000000000004</v>
          </cell>
          <cell r="O57">
            <v>4.9000000000000004</v>
          </cell>
        </row>
        <row r="58">
          <cell r="D58" t="str">
            <v>Khu đấu giá QSD đất tại thôn Tựu Liệt, xã Tam Hiệp, huyện Thanh Trì</v>
          </cell>
          <cell r="E58" t="str">
            <v>ONT</v>
          </cell>
          <cell r="F58" t="str">
            <v>UBND huyện Thanh Trì</v>
          </cell>
          <cell r="G58">
            <v>0.84</v>
          </cell>
          <cell r="H58">
            <v>0.84</v>
          </cell>
          <cell r="J58" t="str">
            <v>Thanh Trì</v>
          </cell>
          <cell r="K58" t="str">
            <v>Tam Hiệp</v>
          </cell>
          <cell r="L58" t="str">
            <v>-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1.23)
- Nghị quyết số 52/NQ-HĐND ngày 16/12/2023 của Hội đồng nhân dân huyện Thanh Trì về việc phê duyệt chủ đầu tư, điều chỉnh chủ trương đầu tư các dự án sử dụng vốn đầu tư công huyện quản lý.</v>
          </cell>
          <cell r="M58" t="str">
            <v>Điều chỉnh tên dự án từ : "Khu đấu giá QSD đất tại thôn Tựu Liệt, xã Tam Hiệp (giáp Bệnh viện Thăng Long)" thành "Khu đấu giá QSD đất tại thôn Tựu Liệt, xã Tam Hiệp, huyện Thanh Trì"</v>
          </cell>
          <cell r="N58">
            <v>0.84</v>
          </cell>
          <cell r="O58">
            <v>0.84</v>
          </cell>
          <cell r="P58">
            <v>0.7</v>
          </cell>
        </row>
        <row r="59">
          <cell r="D59" t="str">
            <v>Khu đấu giá QSD đất tại thôn Yên Ngưu, xã Tam Hiệp</v>
          </cell>
          <cell r="E59" t="str">
            <v>ONT</v>
          </cell>
          <cell r="F59" t="str">
            <v>UBND huyện Thanh Trì</v>
          </cell>
          <cell r="G59">
            <v>2</v>
          </cell>
          <cell r="H59">
            <v>2</v>
          </cell>
          <cell r="J59" t="str">
            <v>Thanh Trì</v>
          </cell>
          <cell r="K59" t="str">
            <v>Tam Hiệp</v>
          </cell>
          <cell r="L59" t="str">
            <v>-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1.24)</v>
          </cell>
          <cell r="N59">
            <v>4</v>
          </cell>
          <cell r="O59">
            <v>4</v>
          </cell>
        </row>
        <row r="60">
          <cell r="D60" t="str">
            <v>Khu đấu giá QSD đất thôn 1 xã Đông Mỹ</v>
          </cell>
          <cell r="E60" t="str">
            <v>ONT</v>
          </cell>
          <cell r="F60" t="str">
            <v>UBND huyện Thanh Trì</v>
          </cell>
          <cell r="G60">
            <v>0.5</v>
          </cell>
          <cell r="H60">
            <v>0.5</v>
          </cell>
          <cell r="J60" t="str">
            <v>Thanh Trì</v>
          </cell>
          <cell r="K60" t="str">
            <v>Đông Mỹ</v>
          </cell>
          <cell r="L60" t="str">
            <v>-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1.25)</v>
          </cell>
          <cell r="N60">
            <v>1.34</v>
          </cell>
          <cell r="O60">
            <v>1.34</v>
          </cell>
        </row>
        <row r="61">
          <cell r="D61" t="str">
            <v>Khu đấu giá QSD đất tại ô quy hoạch E5 thuộc quy hoạch phân khu H2-3 xã Tân Triều - xã Thanh Liệt, huyện Thanh Trì</v>
          </cell>
          <cell r="E61" t="str">
            <v>ONT</v>
          </cell>
          <cell r="F61" t="str">
            <v>UBND huyện Thanh Trì</v>
          </cell>
          <cell r="G61">
            <v>0.5</v>
          </cell>
          <cell r="H61">
            <v>0.5</v>
          </cell>
          <cell r="J61" t="str">
            <v>Thanh Trì</v>
          </cell>
          <cell r="K61" t="str">
            <v>Tân Triều; Thanh Liệt</v>
          </cell>
          <cell r="L61"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1.30).</v>
          </cell>
          <cell r="N61">
            <v>4.7</v>
          </cell>
          <cell r="O61">
            <v>4.7</v>
          </cell>
        </row>
        <row r="62">
          <cell r="D62" t="str">
            <v>Khu đấu giá QSD đất thôn Vĩnh Ninh, xã Vĩnh Quỳnh, huyện Thanh Trì</v>
          </cell>
          <cell r="E62" t="str">
            <v>ONT</v>
          </cell>
          <cell r="F62" t="str">
            <v>UBND huyện Thanh Trì</v>
          </cell>
          <cell r="G62">
            <v>3</v>
          </cell>
          <cell r="H62">
            <v>3</v>
          </cell>
          <cell r="J62" t="str">
            <v>Thanh Trì</v>
          </cell>
          <cell r="K62" t="str">
            <v>Vĩnh Quỳnh</v>
          </cell>
          <cell r="L62" t="str">
            <v xml:space="preserve">- Nghị quyết số 19/NQ-HĐND ngày 24/6/2022 của HĐND huyện Thanh Trì về việc phê duyệt chủ trương đầu tư, điều chỉnh chủ trương đầu tư các dự án sử dụng vốn ngân sách huyện quản lý thực hiện trong giai đoạn 2022-202 (PL 1.31).
- Nghị Quyết số 09/NQ-HĐND ngày 11/5/2024 của HĐND huyện Thanh Trì về việc phê duyệt chủ trương đầu tư, điều chỉnh chủ trương đầu tư các dự án sử dụng vốn ngân sách huyện quản lý.
- Quyết định số 3599/QĐ-UBND ngày 03/7/2024 của HĐND huyện Thanh Trì về việc phê duyệt Quy hoạch tổng mặt bằng tỷ lệ 1/500 dự án: Khu đấu giá quyền sử dụng đất thôn Vĩnh Ninh, xã Vĩnh Quỳnh, huyện Thanh Trì
</v>
          </cell>
          <cell r="M62" t="str">
            <v>Điều chỉnh diện tích bổ sung KH 2024</v>
          </cell>
          <cell r="N62">
            <v>5</v>
          </cell>
          <cell r="O62">
            <v>5</v>
          </cell>
        </row>
        <row r="63">
          <cell r="D63" t="str">
            <v>Khu đấu giá QSD đất thôn Tự Khoát, xã Ngũ Hiệp, huyện Thanh Trì</v>
          </cell>
          <cell r="E63" t="str">
            <v>ONT</v>
          </cell>
          <cell r="F63" t="str">
            <v>UBND huyện Thanh Trì</v>
          </cell>
          <cell r="G63">
            <v>1</v>
          </cell>
          <cell r="H63">
            <v>1</v>
          </cell>
          <cell r="J63" t="str">
            <v>Thanh Trì</v>
          </cell>
          <cell r="K63" t="str">
            <v>Ngũ Hiệp</v>
          </cell>
          <cell r="L63"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1.32)</v>
          </cell>
          <cell r="N63">
            <v>1.3</v>
          </cell>
          <cell r="O63">
            <v>1.3</v>
          </cell>
        </row>
        <row r="64">
          <cell r="D64" t="str">
            <v>Xây dựng hạ tầng kỹ thuật khu đấu giá quyền sử dụng đất xen kẹt, nhỏ lẻ tại xã Đông Mỹ (trên đường đi Vạn Phúc)</v>
          </cell>
          <cell r="E64" t="str">
            <v>ONT</v>
          </cell>
          <cell r="F64" t="str">
            <v>UBND huyện Thanh Trì</v>
          </cell>
          <cell r="J64" t="str">
            <v>Thanh Trì</v>
          </cell>
          <cell r="K64" t="str">
            <v>Đông Mỹ</v>
          </cell>
          <cell r="L64"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1.29).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cell r="M64" t="str">
            <v xml:space="preserve"> Điều chỉnh diện tích bổ sung KH2024</v>
          </cell>
          <cell r="N64">
            <v>0.05</v>
          </cell>
          <cell r="O64">
            <v>0.05</v>
          </cell>
          <cell r="P64">
            <v>0.02</v>
          </cell>
        </row>
        <row r="65">
          <cell r="D65" t="str">
            <v>Xây dựng hạ tầng kỹ thuật khu đấu giá QSD đất xen kẹt, nhỏ lẻ tại thôn Thượng Phúc, xã Tả Thanh Oai, huyện Thanh Trì</v>
          </cell>
          <cell r="E65" t="str">
            <v>ONT</v>
          </cell>
          <cell r="F65" t="str">
            <v>UBND huyện Thanh Trì</v>
          </cell>
          <cell r="J65" t="str">
            <v>Thanh Trì</v>
          </cell>
          <cell r="K65" t="str">
            <v>Tả Thanh Oai</v>
          </cell>
          <cell r="L65"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1.33)</v>
          </cell>
          <cell r="N65">
            <v>0.1</v>
          </cell>
          <cell r="O65">
            <v>0.1</v>
          </cell>
        </row>
        <row r="66">
          <cell r="D66" t="str">
            <v>Khu đấu giá quyền sử dụng đất B1-1 xã Tứ Hiệp, huyện Thanh Trì</v>
          </cell>
          <cell r="E66" t="str">
            <v>ONT</v>
          </cell>
          <cell r="F66" t="str">
            <v>UBND huyện Thanh Trì</v>
          </cell>
          <cell r="G66">
            <v>0.75</v>
          </cell>
          <cell r="J66" t="str">
            <v>Thanh Trì</v>
          </cell>
          <cell r="K66" t="str">
            <v>Tứ Hiệp</v>
          </cell>
          <cell r="L66"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1.33).</v>
          </cell>
          <cell r="M66" t="str">
            <v xml:space="preserve"> Điều chỉnh diện tích bổ sung KH2024</v>
          </cell>
          <cell r="N66">
            <v>0.75</v>
          </cell>
          <cell r="O66">
            <v>7.0000000000000007E-2</v>
          </cell>
        </row>
        <row r="67">
          <cell r="D67" t="str">
            <v>Khu đấu giá quyền sử dụng đất tại khu đất CC13 xã Thanh Liệt, huyện Thanh Trì</v>
          </cell>
          <cell r="E67" t="str">
            <v>ONT</v>
          </cell>
          <cell r="F67" t="str">
            <v>UBND huyện Thanh Trì</v>
          </cell>
          <cell r="G67">
            <v>0.14000000000000001</v>
          </cell>
          <cell r="H67">
            <v>0.14000000000000001</v>
          </cell>
          <cell r="J67" t="str">
            <v>Thanh Trì</v>
          </cell>
          <cell r="K67" t="str">
            <v>Thanh Liệt</v>
          </cell>
          <cell r="L67" t="str">
            <v>- Nghị quyết số 39/NQ-HĐND ngày 16/12/2022 của HĐND huyện Thanh Trì phê duyệt chủ trương đầu tư, điều chỉnh chủ trương đầu tư các dự án sử dụng vốn ngân sách huyện quản lý (Phụ biểu 2.2) Chỉ giới đường đỏ do viện quy hoạch cung cấp, tổng mặt bằng đã được UBND huyện chấp thuận tháng 6/2022.
- Quyết định số 3188/QĐ-UBND ngày 14/06/2023 của UBND huyện Thanh Trì về việc Phê duyệt Báo cáo kinh tế kỹ thuật
- Nghị Quyết số 09/NQ-HĐND ngày 11/5/2024 ủa HĐND huyện Thanh Trì về việc phê duyệt chủ trương đầu tư, điều chỉnh chủ trương đầu tư các dự án sử dụng vốn ngân sách huyện quản lý.</v>
          </cell>
          <cell r="M67" t="str">
            <v xml:space="preserve"> Điều chỉnh diện tích bổ sung KH2024</v>
          </cell>
          <cell r="N67">
            <v>0.14000000000000001</v>
          </cell>
          <cell r="O67">
            <v>0.14000000000000001</v>
          </cell>
        </row>
        <row r="68">
          <cell r="D68" t="str">
            <v>Khu đấu giá quyền sử dụng đất số 1 xã Tả Thanh Oai (thôn Tả Thanh Oai), huyện Thanh Trì</v>
          </cell>
          <cell r="E68" t="str">
            <v>ONT</v>
          </cell>
          <cell r="F68" t="str">
            <v>UBND huyện Thanh Trì</v>
          </cell>
          <cell r="G68">
            <v>4.9000000000000004</v>
          </cell>
          <cell r="J68" t="str">
            <v>Thanh Trì</v>
          </cell>
          <cell r="K68" t="str">
            <v>Tả Thanh Oai, Hữu Hòa</v>
          </cell>
          <cell r="L68" t="str">
            <v xml:space="preserve">- Nghị quyết số 39/NQ-HĐND ngày 16/12/2022 của HĐND huyện Thanh Trì phê duyệt chủ trương đầu tư, điều chỉnh chủ trương đầu tư các dự án sử dụng vốn ngân sách huyện quản lý (Phụ biểu 2.4)- Quyết định số 5254/QĐ-UBND ngày 30/11/2021 của UBND huyện Thanh Trì phê duyệt dự án.
 - Nghị Quyết số 09/NQ-HĐND ngày 11/5/2024 của HĐND huyện Thanh Trì về việc phê duyệt chủ trương đầu tư, điều chỉnh chủ trương đầu tư các dự án sử dụng vốn ngân sách huyện quản lý.
 </v>
          </cell>
          <cell r="M68" t="str">
            <v>Điều chỉnh KH Lần 1 năm 2024 điều chỉnh địa danh xã thu hồi đất
 Điều chỉnh lần 2: Quy mô đầu tư</v>
          </cell>
          <cell r="N68">
            <v>4.9000000000000004</v>
          </cell>
          <cell r="O68">
            <v>4.9000000000000004</v>
          </cell>
          <cell r="P68">
            <v>4.0999999999999996</v>
          </cell>
        </row>
        <row r="69">
          <cell r="D69" t="str">
            <v>Khu đấu giá quyền sử dụng đất số 2 xã Tả Thanh Oai (thôn Tả Thanh Oai)</v>
          </cell>
          <cell r="E69" t="str">
            <v>ONT</v>
          </cell>
          <cell r="F69" t="str">
            <v>UBND huyện Thanh Trì</v>
          </cell>
          <cell r="G69">
            <v>4.5</v>
          </cell>
          <cell r="H69">
            <v>4.5</v>
          </cell>
          <cell r="J69" t="str">
            <v>Thanh Trì</v>
          </cell>
          <cell r="K69" t="str">
            <v>Tả Thanh Oai</v>
          </cell>
          <cell r="L69" t="str">
            <v>- Nghị quyết số 39/NQ-HĐND ngày 16/12/2022 của HĐND huyện Thanh Trì phê duyệt chủ trương đầu tư, điều chỉnh chủ trương đầu tư các dự án sử dụng vốn ngân sách huyện quản lý (Phụ biểu 2.5).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đâu tư công ngân sách huyện quản lý năm 2023.
- Quyết định số 3258/QĐ-UBND ngày 19/06/2024 của UBND huyện Thanh Trì Về việc phê duyệt đầu tư dự án: Khu đấu giá quyền sử dụng đất số 2 xã Tả Thanh Oai (thôn Tả Thanh Oai), huyện Thanh Trì</v>
          </cell>
          <cell r="N69">
            <v>4.5</v>
          </cell>
          <cell r="O69">
            <v>4.5</v>
          </cell>
          <cell r="P69">
            <v>4</v>
          </cell>
        </row>
        <row r="70">
          <cell r="D70" t="str">
            <v>Các dự án đấu thầu lựa chọn nhà đầu tư thực hiện dự án có sử dụng đất</v>
          </cell>
          <cell r="E70">
            <v>11</v>
          </cell>
          <cell r="G70">
            <v>180.98000000000002</v>
          </cell>
          <cell r="H70">
            <v>180.98000000000002</v>
          </cell>
          <cell r="I70">
            <v>0</v>
          </cell>
          <cell r="N70">
            <v>444.19000000000005</v>
          </cell>
          <cell r="O70">
            <v>444.17</v>
          </cell>
          <cell r="P70">
            <v>0</v>
          </cell>
        </row>
        <row r="71">
          <cell r="D71" t="str">
            <v>Đấu thầu lựa chọn nhà đầu tư dự án Khu đô thị mới tại xã Liên Ninh, huyện Thanh Trì, TP Hà Nội thuôc phân khu đô thị S5</v>
          </cell>
          <cell r="E71" t="str">
            <v>ODT</v>
          </cell>
          <cell r="F71" t="str">
            <v>UBND huyện Thanh Trì</v>
          </cell>
          <cell r="J71" t="str">
            <v>Thanh Trì</v>
          </cell>
          <cell r="K71" t="str">
            <v>Ngọc Hồi; Ngũ Hiệp; Liên Ninh</v>
          </cell>
          <cell r="L71" t="str">
            <v>- Quyết định số 2820/QĐ-UBND ngày 8/6/2018 của UBND Thành phố phê duyệt Đồ án Quy hoạch chi tiết Khu đô thị tại xã Liên Ninh, tỷ lệ 1/500.
- Văn bản số 1620/KHĐT-SNN ngày 27/4/2021 của Sở Kế hoạch và Đầu tư đề nghị tham gia ý kiến hồ sơ đề xuất dự án.
- Quyết định số 2269/QĐ-UBND-QLDAĐTXD ngày 19/10/2021 của UBND huyện Thanh Trì cập nhật bổ sung nội dung hồ sơ đề xuất chấp thuận chủ trương đầu tư dự án.
 - Văn bản số 3715/KHĐT-NNS ngày 30/8/2021 của Sở Kế hoạch và Đầu tư hoàn thiện bổ sung hồ sơ đề xuất chấp thuận chủ trương đầu tư dự án.
- Quyết định chấp thuận chủ trương đầu tư số 5898/QĐ-UBND ngày 20/11/2023.
- Quyết định số 3512/QĐ-UBND ngày 05/7/2024 của UBND thành phố Hà Nội về việc phê duyệt yêu cầu sơ bộ về năng lực, kinh nghiệm của nhà đầu tư.</v>
          </cell>
          <cell r="N71">
            <v>30.1</v>
          </cell>
          <cell r="O71">
            <v>30.1</v>
          </cell>
        </row>
        <row r="72">
          <cell r="D72" t="str">
            <v>Đầu tư xây dựng khu đô thị mới Hữu Hoà</v>
          </cell>
          <cell r="E72" t="str">
            <v>ODT</v>
          </cell>
          <cell r="F72" t="str">
            <v>UBND huyện Thanh Trì</v>
          </cell>
          <cell r="G72">
            <v>137.74</v>
          </cell>
          <cell r="H72">
            <v>137.74</v>
          </cell>
          <cell r="J72" t="str">
            <v>Thanh Trì</v>
          </cell>
          <cell r="K72" t="str">
            <v>Hữu Hòa</v>
          </cell>
          <cell r="L72" t="str">
            <v>- Văn bản số 944/TB-BCSĐ ngày 13/9/2022 kết luận của Ban cán sự Đảng UBND thành phố về chủ trương đấu tư dự án.
- Báo cáo thẩm định số 146/BC-KH&amp;ĐT ngày 31/3/2022 của Sở Kế hoạch và Đầu tư về việc chủ trương đầu tư dự án Khu đô thị Hữu Hoà 1.
- Báo cáo thẩm định số 147/BC-KH&amp;ĐT ngày 31/3/2022 của Sở Kế hoạch và Đầu tư về việc chủ trương đầu tư dự án Khu đô thị Hữu Hoà 2.
- Tờ trình số 221/TTr-UBND ngày 14/9/2022 của UBND huyện Thanh Trì đề nghị chấp thuận chủ trương đầu tư dự án.
- Quyết định phê duyệt Kế hoạch sử dụng của Thành phố số 559/QĐ-UBND ngày 29/01/2024 và Kế hoạch phát triển nhà thành phố.
- Thông báo số 500-TB/BCSĐ ngày 08/12/2023 về kết luận của Ban cán sự đảng UBND Thành phố về chủ trương đầu tư dự án.
- CV số 112/UBND-BQLDA ĐTXD ngày 18/1/2024 về việc giải trình theo TB 500-TB/BCSĐ; Tờ trình số 11/TTr-UBND ngày 18/1/2024. (kèm đề xuất)</v>
          </cell>
          <cell r="N72">
            <v>137.74</v>
          </cell>
          <cell r="O72">
            <v>137.74</v>
          </cell>
        </row>
        <row r="73">
          <cell r="D73" t="str">
            <v>Khu đô thị mới C3-1 tại xã Đại Áng, Thanh Trì, Hà Nội</v>
          </cell>
          <cell r="E73" t="str">
            <v>ODT</v>
          </cell>
          <cell r="F73" t="str">
            <v>UBND huyện Thanh Trì</v>
          </cell>
          <cell r="J73" t="str">
            <v>Thanh Trì</v>
          </cell>
          <cell r="K73" t="str">
            <v>Đại Áng</v>
          </cell>
          <cell r="L73" t="str">
            <v>- Văn bản số 2268/UBND-ĐT ngày 8/6/2020 của UBND thành phố Hà Nội về việc đề xuất lập quy hoạch chi tiết tỷ lệ 1/500 một số ô đất thuộc Quy hoạch phân khu đô thị S5 trên địa bàn huyện Thanh Trì.
- Văn bản số 4414/KH&amp;ĐT ngày 14/10/2021 của Sở Kế hoạch và Đầu tư về việc giải quyết hồ sơ đề xuất chấp thuận chủ trương đầu tư dự án Khu đô thị mới C3-1, xã Đại Áng, huyện Thanh Trì.
- Quyết định số 943/QĐ-UBND ngày 15/4/2021 của UBND huyện Thanh Trì về việc phê duyệt nhiệm vụ Quy hoạch chi tiết khu ở C3-1, tỷ lệ 1/500, Đại Áng, Thanh Trì, Hà Nội.
- Văn bản số 719/KH&amp;ĐT-ĐT ngày 28/2/2022 của Sở kế hoạch đầu tư về việc giải quyết hồ sơ dề xuất chấp thuận chủ trương đầu tư dự án (lần 2).
- Tờ trình số 195/TTr-UBND ngày 04/08/2022 của UBND huyện Thanh Trì về việc đề nghị chấp thuận chủ trương đầu tư dự án.
- Quyết định chấp thuận chủ trương đầu tư số 897/QĐ-UBND ngày 16/2/2024.
- Quyết định số 3513/QĐ-UBND ngày 05/7/2024 của UBND thành phố Hà Nội về việc phê duyệt yêu cầu sơ bộ về năng lực, kinh nghiệm của nhà đầu tư.</v>
          </cell>
          <cell r="N73">
            <v>26.8</v>
          </cell>
          <cell r="O73">
            <v>26.78</v>
          </cell>
        </row>
        <row r="74">
          <cell r="D74" t="str">
            <v>Dự án Khu đô thị Sông Hòa Bình thuộc ô đất ký hiệu A3 trong đồ án phân khu đô thị S5, xã Tả Thanh Oai, huyện Thanh Trì</v>
          </cell>
          <cell r="E74" t="str">
            <v>ODT</v>
          </cell>
          <cell r="F74" t="str">
            <v>UBND huyện Thanh Trì</v>
          </cell>
          <cell r="J74" t="str">
            <v>Thanh Trì</v>
          </cell>
          <cell r="K74" t="str">
            <v>Tả Thanh Oai</v>
          </cell>
          <cell r="L74" t="str">
            <v>- Tờ trình số 04/TTr-UBND ngày 11/1/2023 của UBND huyện Thanh Trì về việc đề nghị chấp thuận chủ trương đầu tư.
- Công văn số 1701/VP-ĐT ngày 21/02/2023 của Văn phòng UBND TPHN gửi Sở xây dựng.
 - Thông báo số 243/TB-KHĐT ngày 06/3/2023 của Sở kế hoạch đầu tư về việc đề nghị chấp thuận CTĐT.
- Quyết định phê duyệt Kế hoạch sử dụng của Thành phố số 559/QĐ-UBND ngày 29/01/2024 và Kế hoạch phát triển nhà thành phố.
- UBND huyện :Tờ trình số 54/TTr-UBND ngày 25/3/2024 gửi Sở KHĐT (kèm đề xuất).
- Ngày 12/4/2024, Sở KHĐT có Văn bản số 1559/ KH&amp;ĐT-ĐT lấy ý kiến sở ban ngành.
- Ngày 28/5/2024, Sở KH&amp;ĐT có Văn bản số 1041/KH&amp;ĐT-ĐT có Thông báo giải quyết hồ sơ đề xuất chấp thuận chủ trương đầu tư dự án.</v>
          </cell>
          <cell r="M74" t="str">
            <v>Điều chỉnh diện tích từ 36,8 ha thành 85,9 ha</v>
          </cell>
          <cell r="N74">
            <v>85.9</v>
          </cell>
          <cell r="O74">
            <v>85.9</v>
          </cell>
        </row>
        <row r="75">
          <cell r="D75" t="str">
            <v>Khu đô thị mới Vĩnh Quỳnh</v>
          </cell>
          <cell r="E75" t="str">
            <v>ODT</v>
          </cell>
          <cell r="F75" t="str">
            <v>UBND huyện Thanh Trì</v>
          </cell>
          <cell r="G75">
            <v>24</v>
          </cell>
          <cell r="H75">
            <v>24</v>
          </cell>
          <cell r="J75" t="str">
            <v>Thanh Trì</v>
          </cell>
          <cell r="K75" t="str">
            <v>Vĩnh Quỳnh</v>
          </cell>
          <cell r="L75" t="str">
            <v>- Thực hiện theo điểm B khoản 2 điều 31 Nghị định số 31/2021/NĐ-CP - Quyết định số 3765/QĐ-UBND ngày 28/8/2012 của UBND thành phố về việc phê duyệt quy hoạch phân khu đô thị S5, tỷ lệ 1/5.000.
- Thông báo 299/TB-KH&amp;ĐT ngày 3/7/2023 về chấp thuận chủ trương đầu tư - Tờ trình 199/TTr-UBND ngày 25/9/2023 về việc đề nghị chấp thuận chủ trương đầu tư dự án khu đô thị mới Vĩnh Quỳnh (theo hình thức đấu thầu lựa chọn nhà đầu tư) - Công văn số 5461/KH&amp;ĐT về việc lấy ý kiến thẩm định bổ sung hồ sơ thủ tục chủ trương đầu tư dự án Khu đô thị mới Vĩnh Quỳnh.
- Đã có trong Quyết định phê duyệt Kế hoạch sử dụng của Thành phố số 559/QĐ-UBND ngày 29/01/2024 và Kế hoạch phát triển nhà thành phố.
- Văn bản giải trình số 214/UBND-BQLDA ngày 2/2/2024 vv giải trình làm rõ nội dung dự án; tờ trình số 20/TTr-UBND ngày 02/2/2024 gửi Sở KHĐT (kèm đề xuất).</v>
          </cell>
          <cell r="N75">
            <v>24</v>
          </cell>
          <cell r="O75">
            <v>24</v>
          </cell>
        </row>
        <row r="76">
          <cell r="D76" t="str">
            <v>Khu chức năng đô thị thuộc ô đất A5, phân khu S5, Vĩnh Quỳnh</v>
          </cell>
          <cell r="E76" t="str">
            <v>ODT</v>
          </cell>
          <cell r="F76" t="str">
            <v>UBND huyện Thanh Trì</v>
          </cell>
          <cell r="J76" t="str">
            <v>Thanh Trì</v>
          </cell>
          <cell r="K76" t="str">
            <v>Vĩnh Quỹnh, Tam Hiệp</v>
          </cell>
          <cell r="L76" t="str">
            <v>- Tờ trình số 364/TTr-UBND ngày 30/12/2022 của UBND huyện Thanh Trì về việc đề nghị chấp thuận chủ trương đầu tư.
 - Công văn số 1060/VP-ĐT ngày 3/2/2023 của Văn phòng UBND TPHN gửi Sở Kế hoạch và đầu tư.
 - Thông báo số 243/TB-KHĐT ngày 6/3/2023 của Sở kế hoạch đầu tư vv giải quyết hồ sơ đề xuất chấp nhận CTĐT.
 -Quyết định phê duyệt Kế hoạch sử dụng của Thành phố số 559/QĐ-UBND ngày 29/01/2024 và Kế hoạch phát triển nhà thành phố.
- UBND huyện:Tờ trình số 328/TTr-UBND ngày 28/12/2023 gửi Sở KHĐT.(kèm đề xuất)
- Ngày 27/3/2024 Sở KHĐT có thông báo số 593/TB-KH&amp;ĐT về việc giải quyết hồ sơ chấp thuận chủ trường.</v>
          </cell>
          <cell r="N76">
            <v>26.69</v>
          </cell>
          <cell r="O76">
            <v>26.69</v>
          </cell>
        </row>
        <row r="77">
          <cell r="D77" t="str">
            <v>Khu đô thị mới Đại Áng, thuộc ô đất ký hiệu C1-1, C1-2 trong đồ án phân khu đô thị S5</v>
          </cell>
          <cell r="E77" t="str">
            <v>ODT</v>
          </cell>
          <cell r="F77" t="str">
            <v>UBND huyện Thanh Trì</v>
          </cell>
          <cell r="J77" t="str">
            <v>Thanh Trì</v>
          </cell>
          <cell r="K77" t="str">
            <v>Đại Áng, Vĩnh Quỳnh, Ngọc Hồi</v>
          </cell>
          <cell r="L77" t="str">
            <v>- Tờ trình số 25/TTr-UBND ngày 21/2/2023 của UBND huyện Thanh Trì về việc đề nghị chấp thuận chủ trương đầu tư.
- Công văn số 1272/KH&amp;ĐT-ĐT ngày 20/3/2023 của Sở kế hoạch đầu tư về việc đề nghị chấp thuận CTĐT.
- Quyết định phê duyệt Kế hoạch sử dụng của Thành phố số 559/QĐ-UBND ngày 29/01/2024 và Kế hoạch Phát triển nhà thành phố.</v>
          </cell>
          <cell r="N77">
            <v>38</v>
          </cell>
          <cell r="O77">
            <v>38</v>
          </cell>
        </row>
        <row r="78">
          <cell r="D78" t="str">
            <v>Dự án khu đô thị xanh thuộc ô đất B3-3 tại xã Tứ Hiệp, xã Ngũ Hiệp</v>
          </cell>
          <cell r="E78" t="str">
            <v>ODT</v>
          </cell>
          <cell r="F78" t="str">
            <v>UBND huyện Thanh Trì</v>
          </cell>
          <cell r="J78" t="str">
            <v>Thanh Trì</v>
          </cell>
          <cell r="K78" t="str">
            <v>Tứ Hiệp, Ngũ Hiệp</v>
          </cell>
          <cell r="L78" t="str">
            <v>- Tờ trình số 24/TTr-UBND ngày 21/2/2023 của UBND huyện Thanh Trì về việc đề nghị chấp thuận chủ trương đầu tư.
- Công văn số 1376/KH&amp;ĐT-ĐT ngày 24/3/2023 của Sở kế hoạch đầu tư về việc đề nghị chấp thuận CTĐT.
- Quyết định phê duyệt Kế hoạch sử dụng của Thành phố số 559/QĐ-UBND ngày 29/01/2024 và Kế hoạch phát triển nhà thành phố.
- UBND huyện :Tờ trình số 21/TTr-UBND ngày 02/2/2024 gửi Sở KHĐT. (kèm đề xuất).
- Ngày 12/4/2024, Sở KHĐT có Văn bản số 1560/KH&amp;ĐT-ĐT lấy ý kiến sở ban ngành.
- Ngày 28/5/2024, Sở KH&amp;ĐT có Văn bản số 1040/KH&amp;ĐT-ĐT về Thông báo giải quyết hồ sơ đề xuất chấp thuận Chủ trương đầu tư dự án.</v>
          </cell>
          <cell r="N78">
            <v>23</v>
          </cell>
          <cell r="O78">
            <v>23</v>
          </cell>
        </row>
        <row r="79">
          <cell r="D79" t="str">
            <v>Khu nhà ở xã hội tại huyện Thanh Trì và huyện Thường Tín (diện tích trên địa bàn huyện Thanh Trì 19,24ha)</v>
          </cell>
          <cell r="E79" t="str">
            <v>ONT</v>
          </cell>
          <cell r="F79" t="str">
            <v>UBND huyện Thanh Trì</v>
          </cell>
          <cell r="G79">
            <v>19.239999999999998</v>
          </cell>
          <cell r="H79">
            <v>19.239999999999998</v>
          </cell>
          <cell r="J79" t="str">
            <v>Thanh Trì</v>
          </cell>
          <cell r="K79" t="str">
            <v>Đại Áng, Ngọc Hồi, Liên Ninh</v>
          </cell>
          <cell r="L79" t="str">
            <v>- Văn bản số 3050/QHKT(P2+HTKT) ngày 17/6/2020 của Sở quy hoạch kiến trúc về việc quy hoạch chi tiết.
- Văn bản số 3255/SXD-PTĐT ngày 18/5/2023 của UBND thành phố Hà Nội về việc đăng ký bổ sung 05 dự án đầu tư xây dựng khu nhà ở xã hội.</v>
          </cell>
          <cell r="N79">
            <v>19.239999999999998</v>
          </cell>
          <cell r="O79">
            <v>19.239999999999998</v>
          </cell>
        </row>
        <row r="80">
          <cell r="D80" t="str">
            <v>Khu đô thị mới C1-3 tại xã Đại Áng, Thanh Trì, Hà Nội</v>
          </cell>
          <cell r="E80" t="str">
            <v>ONT</v>
          </cell>
          <cell r="F80" t="str">
            <v>UBND huyện Thanh Trì</v>
          </cell>
          <cell r="J80" t="str">
            <v>Thanh Trì</v>
          </cell>
          <cell r="K80" t="str">
            <v>Đại Áng</v>
          </cell>
          <cell r="L80" t="str">
            <v>- Văn bản số 2268/UBND-ĐT ngày 8/6/2020 của UBND thành phố Hà Nội về việc đề xuất lập quy hoạch chi tiết tỷ lệ 1/500 một số ô đất thuộc Quy hoạch phân khu đô thị S5 trên địa bàn huyện Thanh Trì.
- Văn bản số 4416/KH&amp;ĐT ngày 14/10/2021 của Sở Kế hoạch và Đầu tư về việc giải quyết hồ sơ đề xuất chấp thuận chủ trương đầu tư dự án Khu đô thị mới C1-3, xã Đại Áng, huyện Thanh Trì.
- Quyết định số 942/QĐ-UBND ngày 15/4/2021 của UBND huyện Thanh Trì về việc phê duyệt Nhiệm vụ Quy hoạch chi tiết khu ở C1-3, tỷ lệ 1/500, Đại Áng, Thanh Trì, Hà Nội.
- Văn bản số 720/KH&amp;ĐT-ĐT ngày 28/2/2022 của Sở kế hoạch đầu tư về việc giải quyết hồ sơ dề xuất chấp thuận chủ trương đầu tư dự án (lần 2).
- Tờ trình số 194/TTr-UBND ngày 04/08/2022 của UBND huyện Thanh Trì về việc đề nghị chấp thuận chủ trương đầu tư dự án.</v>
          </cell>
          <cell r="N80">
            <v>29.8</v>
          </cell>
          <cell r="O80">
            <v>29.8</v>
          </cell>
        </row>
        <row r="81">
          <cell r="D81" t="str">
            <v>Bãi đỗ xe tập trung tại ô đất ký hiệu P thuộc ô đất C3 trong Quy hoạch phân khu đô thị S5 trên địa bàn xã Liên Ninh, huyện Thanh Trì</v>
          </cell>
          <cell r="E81" t="str">
            <v>DGT</v>
          </cell>
          <cell r="F81" t="str">
            <v>UBND huyện Thanh Trì</v>
          </cell>
          <cell r="J81" t="str">
            <v>Thanh Trì</v>
          </cell>
          <cell r="K81" t="str">
            <v>Liên Ninh</v>
          </cell>
          <cell r="L81" t="str">
            <v>- Văn bản số 3535/UBND-ĐT ngày 03/8/2018 của UBND Thành phố về dự án Bãi đỗ xe tập trung tại ô đất ký hiệu P thuộc ô đất C3 trong Quy hoạch phân khu đô thị S5 trên địa bàn xã Liên Ninh, huyện Thanh Trì.
- Văn bản số 1718/KH&amp;ĐT-HT ngày 25/4/2022 của Sở kế hoạch và Đầu tư về dự án Bãi đỗ xe tập trung tại ô đất ký hiệu P thuộc ô đất C3 trong Quy hoạch phân khu đô thị S5 trên địa bàn xã Liên Ninh.
- Tờ trình số 205/TTr-UBND ngày 22/8/2022 của UBND huyện Thanh Trì về việc đề nghị chấp thuận chủ trương đầu tư.</v>
          </cell>
          <cell r="N81">
            <v>2.92</v>
          </cell>
          <cell r="O81">
            <v>2.92</v>
          </cell>
        </row>
        <row r="82">
          <cell r="D82" t="str">
            <v>Các công trình, dự án khác</v>
          </cell>
          <cell r="E82">
            <v>75</v>
          </cell>
          <cell r="G82">
            <v>209.00600000000006</v>
          </cell>
          <cell r="H82">
            <v>131.29000000000002</v>
          </cell>
          <cell r="I82">
            <v>75.970000000000013</v>
          </cell>
          <cell r="N82">
            <v>276.32899999999995</v>
          </cell>
          <cell r="O82">
            <v>261.13599999999991</v>
          </cell>
          <cell r="P82">
            <v>107.22000000000001</v>
          </cell>
        </row>
        <row r="83">
          <cell r="D83" t="str">
            <v>Dự án Khu đô thị mới Hạ Đình</v>
          </cell>
          <cell r="E83" t="str">
            <v>ONT</v>
          </cell>
          <cell r="F83" t="str">
            <v>Công ty cổ phần xây dựng lắp máy điện nước Hà Nội - Haweicco</v>
          </cell>
          <cell r="G83">
            <v>0.2</v>
          </cell>
          <cell r="H83">
            <v>0.2</v>
          </cell>
          <cell r="J83" t="str">
            <v>Thanh Trì</v>
          </cell>
          <cell r="K83" t="str">
            <v>Tân Triều</v>
          </cell>
          <cell r="L83" t="str">
            <v>- Quyết định số 2901/QQĐ-UBND ngày 13/7/2007 của UBND thành phố Hà Nội về việc giao chính thức diện tích 74.975 m2 đất tại huyện Thanh Trì và quận Thanh Xuân cho Công ty Haweicco để xây dựng dự án Khu đô thị mới Hạ Đình.
 - Quyết định số 905/QĐ-UBND ngày 14/3/2022 của UBND thành phố Hà Nội về việc phê duyệt điều chỉnh cục bộ Quy hoạch chi tiết, tỷ lệ 1/500 tại các ô đất NO1, NO2, CC1, CC2, NT.
 - Văn bản số 1101/KH&amp;ĐT ngày 23/3/2022 của Sở Kế hoạch và Đầu tư về việc thẩm định hồ sơ điều chỉnh quyết định chủ trương của dự án Khu đô thị mới Hạ Đình.
 - Văn bản số 2217/QĐ-UBND ngày 28/6/2022 của UBND TP Hà Nội về việc chấp thuận điều chỉnh chủ trương đầu tư</v>
          </cell>
          <cell r="N83">
            <v>0.2</v>
          </cell>
          <cell r="O83">
            <v>0.2</v>
          </cell>
        </row>
        <row r="84">
          <cell r="D84" t="str">
            <v>Xây dựng khu di dân phục vụ GPMB khu tưởng niệm danh nhân Chu Văn An và các dự án khác trên địa bàn huyện Thanh Trì</v>
          </cell>
          <cell r="E84" t="str">
            <v>ONT</v>
          </cell>
          <cell r="F84" t="str">
            <v>UBND huyện Thanh Trì</v>
          </cell>
          <cell r="G84">
            <v>1.2</v>
          </cell>
          <cell r="H84">
            <v>1.2</v>
          </cell>
          <cell r="J84" t="str">
            <v>Thanh Trì</v>
          </cell>
          <cell r="K84" t="str">
            <v>Thanh Liệt; Tam Hiệp</v>
          </cell>
          <cell r="L84" t="str">
            <v xml:space="preserve">- Quyết định số 998/QĐ-UBND ngày 05/3/2018 của UBND Thành phố phê duyệt dự án (giai đoạn I) 10 ha.
- Quyết định số 4112/QĐ-UBND ngày 31/7/2019 của UBND Thành phố phê duyệt dự án (giai đoạn II) 14,12 ha.
- Quyết định số 2834/QĐ-UBND ngày 29/6/2020 của UBND Thành phố phê duyệt điều chỉnh cơ cấu tổng mức đầu tư giai đoạn I và giai đoạn II.
- Quyết định số 952/QĐ-SXD ngày 21/8/2020 của Sở Xây dựng phê duyệt bản vẽ thiết kế thi công và dự toán xây dựng công trình.
</v>
          </cell>
          <cell r="N84">
            <v>24.2</v>
          </cell>
          <cell r="O84">
            <v>24.2</v>
          </cell>
          <cell r="P84">
            <v>19</v>
          </cell>
        </row>
        <row r="85">
          <cell r="D85" t="str">
            <v>Trụ sở Viện kiểm soát nhân dân huyện Thanh Trì</v>
          </cell>
          <cell r="E85" t="str">
            <v>TSC</v>
          </cell>
          <cell r="F85" t="str">
            <v>Viện kiểm soát nhân dân thành phố Hà Nội</v>
          </cell>
          <cell r="G85">
            <v>0.3</v>
          </cell>
          <cell r="H85">
            <v>0.3</v>
          </cell>
          <cell r="J85" t="str">
            <v>Thanh Trì</v>
          </cell>
          <cell r="K85" t="str">
            <v>Tứ Hiệp</v>
          </cell>
          <cell r="L85" t="str">
            <v>- Quyết định số 23/QĐ-VKSTC ngày 15/3/2023 của Viện kiểm sát nhân dân tối cao về chủ trương đầu tư dự án.</v>
          </cell>
          <cell r="N85">
            <v>0.3</v>
          </cell>
          <cell r="O85">
            <v>0.3</v>
          </cell>
        </row>
        <row r="86">
          <cell r="D86" t="str">
            <v>Trụ sở ban chỉ huy quân sự xã Liên Ninh, huyện Thanh Trì</v>
          </cell>
          <cell r="E86" t="str">
            <v>TSC</v>
          </cell>
          <cell r="F86" t="str">
            <v>UBND huyện Thanh Trì</v>
          </cell>
          <cell r="G86">
            <v>0.16</v>
          </cell>
          <cell r="H86">
            <v>0.16</v>
          </cell>
          <cell r="J86" t="str">
            <v>Thanh Trì</v>
          </cell>
          <cell r="K86" t="str">
            <v>Liên Ninh</v>
          </cell>
          <cell r="L86" t="str">
            <v>- Nghị quyết số 19/NQ-HĐND ngày 24/6/2022 của HĐND Thanh Trì về việc phê duyệt chủ trương đầu tư, điều chỉnh chủ trương đầu tư các dự án sử dụng vốn ngân sách huyện quản lý thực hiện trong giai đoạn 2022-202 (PL 1.16)</v>
          </cell>
          <cell r="N86">
            <v>0.16</v>
          </cell>
          <cell r="O86">
            <v>0.16</v>
          </cell>
          <cell r="P86">
            <v>0.16</v>
          </cell>
        </row>
        <row r="87">
          <cell r="D87" t="str">
            <v>Trụ sở ban chỉ huy quân sự xã Hữu Hòa, huyện Thanh Trì</v>
          </cell>
          <cell r="E87" t="str">
            <v>TSC</v>
          </cell>
          <cell r="F87" t="str">
            <v>UBND huyện Thanh Trì</v>
          </cell>
          <cell r="J87" t="str">
            <v>Thanh Trì</v>
          </cell>
          <cell r="K87" t="str">
            <v>Hữu Hòa</v>
          </cell>
          <cell r="L87" t="str">
            <v>- Nghị quyết số 19/NQ-HĐND ngày 24/6/2022 của HĐND Thanh Trì về việc phê duyệt chủ trương đầu tư, điều chỉnh chủ trương đầu tư các dự án sử dụng vốn ngân sách huyện quản lý thực hiện trong giai đoạn 2022-202 (PL 1.17)</v>
          </cell>
          <cell r="N87">
            <v>0.13</v>
          </cell>
          <cell r="O87">
            <v>0.13</v>
          </cell>
          <cell r="P87">
            <v>0.13</v>
          </cell>
        </row>
        <row r="88">
          <cell r="D88" t="str">
            <v>Trụ sở ban chỉ huy quân sự xã Tứ Hiệp, huyện Thanh Trì</v>
          </cell>
          <cell r="E88" t="str">
            <v>TSC</v>
          </cell>
          <cell r="F88" t="str">
            <v>UBND huyện Thanh Trì</v>
          </cell>
          <cell r="J88" t="str">
            <v>Thanh Trì</v>
          </cell>
          <cell r="K88" t="str">
            <v>Tứ Hiệp</v>
          </cell>
          <cell r="L88" t="str">
            <v>- Nghị quyết số 19/NQ-HĐND ngày 24/6/2022 của HĐND Thanh Trì về việc phê duyệt chủ trương đầu tư, điều chỉnh chủ trương đầu tư các dự án sử dụng vốn ngân sách huyện quản lý thực hiện trong giai đoạn 2022-202 (PL 1.18)</v>
          </cell>
          <cell r="N88">
            <v>0.14000000000000001</v>
          </cell>
          <cell r="O88">
            <v>0.14000000000000001</v>
          </cell>
        </row>
        <row r="89">
          <cell r="D89" t="str">
            <v>Trụ sở ban chỉ huy quân sự xã Tân Triều, huyện Thanh Trì</v>
          </cell>
          <cell r="E89" t="str">
            <v>TSC</v>
          </cell>
          <cell r="F89" t="str">
            <v>UBND huyện Thanh Trì</v>
          </cell>
          <cell r="G89">
            <v>0.12</v>
          </cell>
          <cell r="H89">
            <v>0.12</v>
          </cell>
          <cell r="J89" t="str">
            <v>Thanh Trì</v>
          </cell>
          <cell r="K89" t="str">
            <v>Tân Triều</v>
          </cell>
          <cell r="L89" t="str">
            <v>- Nghị quyết số 19/NQ-HĐND ngày 24/6/2022 của HĐND Thanh Trì về việc phê duyệt chủ trương đầu tư, điều chỉnh chủ trương đầu tư các dự án sử dụng vốn ngân sách huyện quản lý thực hiện trong giai đoạn 2022-2025 (PL 1.19).
- Quyết định số 4477/QĐ-UBND ngày 14/9/2023 của UBND huyện Thanh Trì về việc phê duyệt báo cáo kinh tế kỹ thuật Thời gian thực hiện: Năm 2022-2024</v>
          </cell>
          <cell r="N89">
            <v>0.12</v>
          </cell>
          <cell r="O89">
            <v>0.12</v>
          </cell>
          <cell r="P89">
            <v>0.1</v>
          </cell>
        </row>
        <row r="90">
          <cell r="D90" t="str">
            <v>Trụ sở ban chỉ huy quân sự xã Tam Hiệp, huyện Thanh Trì</v>
          </cell>
          <cell r="E90" t="str">
            <v>TSC</v>
          </cell>
          <cell r="F90" t="str">
            <v>UBND huyện Thanh Trì</v>
          </cell>
          <cell r="G90">
            <v>0.15</v>
          </cell>
          <cell r="H90">
            <v>0.15</v>
          </cell>
          <cell r="J90" t="str">
            <v>Thanh Trì</v>
          </cell>
          <cell r="K90" t="str">
            <v>Tam Hiệp</v>
          </cell>
          <cell r="L90" t="str">
            <v>- Nghị quyết số 19/NQ-HĐND ngày 24/6/2022 của HĐND Thanh Trì về việc phê duyệt chủ trương đầu tư, điều chỉnh chủ trương đầu tư các dự án sử dụng vốn ngân sách huyện quản lý thực hiện trong giai đoạn 2022-202 (PL 1.21)</v>
          </cell>
          <cell r="N90">
            <v>0.15</v>
          </cell>
          <cell r="O90">
            <v>0.15</v>
          </cell>
          <cell r="P90">
            <v>0.15</v>
          </cell>
        </row>
        <row r="91">
          <cell r="D91" t="str">
            <v>Trụ sở ban chỉ huy quân sự xã Ngọc Hồi, huyện Thanh Trì</v>
          </cell>
          <cell r="E91" t="str">
            <v>TSC</v>
          </cell>
          <cell r="F91" t="str">
            <v>UBND huyện Thanh Trì</v>
          </cell>
          <cell r="G91">
            <v>0.14000000000000001</v>
          </cell>
          <cell r="H91">
            <v>0.14000000000000001</v>
          </cell>
          <cell r="J91" t="str">
            <v>Thanh Trì</v>
          </cell>
          <cell r="K91" t="str">
            <v>Ngọc Hồi</v>
          </cell>
          <cell r="L91" t="str">
            <v>- Nghị quyết số 19/NQ-HĐND ngày 24/6/2022 của HĐND Thanh Trì về việc phê duyệt chủ trương đầu tư, điều chỉnh chủ trương đầu tư các dự án sử dụng vốn ngân sách huyện quản lý thực hiện trong giai đoạn 2022-202 (PL 1.22)</v>
          </cell>
          <cell r="N91">
            <v>0.14000000000000001</v>
          </cell>
          <cell r="O91">
            <v>0.14000000000000001</v>
          </cell>
          <cell r="P91">
            <v>0.14000000000000001</v>
          </cell>
        </row>
        <row r="92">
          <cell r="D92" t="str">
            <v>Xây dựng trạm y tế thị trấn Văn Điển</v>
          </cell>
          <cell r="E92" t="str">
            <v>DYT</v>
          </cell>
          <cell r="F92" t="str">
            <v>UBND huyện Thanh Trì</v>
          </cell>
          <cell r="G92">
            <v>7.0000000000000007E-2</v>
          </cell>
          <cell r="H92">
            <v>7.0000000000000007E-2</v>
          </cell>
          <cell r="J92" t="str">
            <v>Thanh Trì</v>
          </cell>
          <cell r="K92" t="str">
            <v>Tứ Hiệp</v>
          </cell>
          <cell r="L92" t="str">
            <v>- Nghị quyết số 29/NQ-HĐND ngày 28/10/2022 của HĐND huyện Thanh Trì về việc phê duyệt chủ trương đầu tư các dự án sử dụng nguồn vốn đầu tư công thuộc thẩm quyển phê duyệt của HĐND huyện.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đầu tư công ngân sách huyện quản lý năm 2023.</v>
          </cell>
          <cell r="N92">
            <v>7.0000000000000007E-2</v>
          </cell>
          <cell r="O92">
            <v>7.0000000000000007E-2</v>
          </cell>
        </row>
        <row r="93">
          <cell r="D93" t="str">
            <v>Nâng cấp, mở rộng Trạm y tế xã Tứ Hiệp</v>
          </cell>
          <cell r="E93" t="str">
            <v>DYT</v>
          </cell>
          <cell r="F93" t="str">
            <v>UBND huyện Thanh Trì</v>
          </cell>
          <cell r="G93">
            <v>0.08</v>
          </cell>
          <cell r="H93">
            <v>0.08</v>
          </cell>
          <cell r="J93" t="str">
            <v>Thanh Trì</v>
          </cell>
          <cell r="K93" t="str">
            <v>Tứ Hiệp</v>
          </cell>
          <cell r="L93" t="str">
            <v>- Nghị quyết số 19/NQ-HĐND ngày 24/6/2022 của HĐND Thanh Trì về việc phê duyệt chủ trương đầu tư, điều chỉnh chủ trương đầu tư các dự án sử dụng vốn ngân sách huyện quản lý thực hiện trong giai đoạn 2022-2025 (PL 1.3). (Thời gian thực hiện 2022-2024)</v>
          </cell>
          <cell r="N93">
            <v>0.08</v>
          </cell>
          <cell r="O93">
            <v>0.08</v>
          </cell>
        </row>
        <row r="94">
          <cell r="D94" t="str">
            <v>Xây dựng hạ tầng kỹ thuật khu tưởng niệm danh nhân Chu Văn An</v>
          </cell>
          <cell r="E94" t="str">
            <v>DVH</v>
          </cell>
          <cell r="F94" t="str">
            <v>UBND huyện Thanh Trì</v>
          </cell>
          <cell r="G94">
            <v>42</v>
          </cell>
          <cell r="H94">
            <v>29.9</v>
          </cell>
          <cell r="I94">
            <v>35</v>
          </cell>
          <cell r="J94" t="str">
            <v>Thanh Trì</v>
          </cell>
          <cell r="K94" t="str">
            <v>Thanh Liệt</v>
          </cell>
          <cell r="L94" t="str">
            <v>- Quyết định số 5576/QĐ-UBND ngày 22/10/2015 của UBND Thành phố điều chỉnh dự án đầu tư. Dự án nằm trong KH đầu tư công 2021-2025.
- QĐ thu hồi đất của các hộ gia đình, cá nhân các năm 2013, 2014, 2017. QĐ phê duyệt Phương án BT, HT, TĐC năm 2020.
- Tờ trình số 112/TTr- UBND ngày 29/7/2020 của UBND huyện v/v Gia hạn thời gian thực hiện dự án. 
- Văn bản số 8100/SXD-QLXD ngày 07/9/2020 của Sở Xây dựng v/v tham gia ý kiến thẩm định về điều chỉnh thời gian thự hiện dự án.
- Quyết định số 3552/QĐ-UBND ngày 29/9/2022 của UBND thành phố Hà Nội phê duyệt điều chỉnh thời gian thực hiện dự án.
- Quyết định số 5887/QĐ-UBND ngày 11/11/2024 của UBND thành phố Hà Nội quyết định phê duyệt điều chỉnh thời gian thực hiện dự án đầu tư.</v>
          </cell>
          <cell r="N94">
            <v>42</v>
          </cell>
          <cell r="O94">
            <v>42</v>
          </cell>
          <cell r="P94">
            <v>35</v>
          </cell>
        </row>
        <row r="95">
          <cell r="D95" t="str">
            <v>Xây mới nhà văn hóa tổ dân phố số 2 xã Ngọc Hồi</v>
          </cell>
          <cell r="E95" t="str">
            <v>DVH</v>
          </cell>
          <cell r="F95" t="str">
            <v>UBND huyện Thanh Trì</v>
          </cell>
          <cell r="G95">
            <v>0.2</v>
          </cell>
          <cell r="J95" t="str">
            <v>Thanh Trì</v>
          </cell>
          <cell r="K95" t="str">
            <v>Ngọc Hồi</v>
          </cell>
          <cell r="L95" t="str">
            <v>- Quyết định số 4953a/QĐ-UBND ngày 26/11/2019 của UBND huyện Thanh Trì phê duyệt chủ trương đầu tư dự án.
- Văn bản số 2107/VQH-TT3 ngày 16/9/2020 của Viện Quy hoạch Xây dựng Hà Nội về cung cấp số liệu HTKT cho dự án.
- Quyết định số 1064/QĐ-UBND ngày 21/4/2022 của UBND huyện Thanh Trì về việc phê duyệt điều chỉnh thời gian thực hiện dự án.</v>
          </cell>
          <cell r="N95">
            <v>0.2</v>
          </cell>
          <cell r="O95">
            <v>0.2</v>
          </cell>
        </row>
        <row r="96">
          <cell r="D96" t="str">
            <v>Xây dựng trung tâm văn hóa thể thao xã Thanh Liệt</v>
          </cell>
          <cell r="E96" t="str">
            <v>DVH</v>
          </cell>
          <cell r="F96" t="str">
            <v>UBND huyện Thanh Trì</v>
          </cell>
          <cell r="G96">
            <v>2</v>
          </cell>
          <cell r="J96" t="str">
            <v>Thanh Trì</v>
          </cell>
          <cell r="K96" t="str">
            <v>Thanh Liệt</v>
          </cell>
          <cell r="L96"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1.73)
- Quyết định số 5231/QĐ-UBND ngày 29/11/2021 của UBND huyện Thanh Trì phê duyệt dự án.</v>
          </cell>
          <cell r="N96">
            <v>2</v>
          </cell>
          <cell r="O96">
            <v>2</v>
          </cell>
        </row>
        <row r="97">
          <cell r="D97" t="str">
            <v>Xây dựng trung tâm văn hóa, thể thao và khu cây xanh xã Vĩnh Quỳnh</v>
          </cell>
          <cell r="E97" t="str">
            <v>DVH</v>
          </cell>
          <cell r="F97" t="str">
            <v>UBND huyện Thanh Trì</v>
          </cell>
          <cell r="G97">
            <v>1.6</v>
          </cell>
          <cell r="H97">
            <v>1.6</v>
          </cell>
          <cell r="J97" t="str">
            <v>Thanh Trì</v>
          </cell>
          <cell r="K97" t="str">
            <v>Vĩnh Quỳnh</v>
          </cell>
          <cell r="L97"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1.74).
- Quyết định số 6696/QĐ-UBND ngày 28/11/2022 của UBND huyện Thanh Trì về việc phê duyệt dự án đầu tư xây dựng. (Thời gian thực hiện 2021-2024)</v>
          </cell>
          <cell r="N97">
            <v>1.64</v>
          </cell>
          <cell r="O97">
            <v>1.64</v>
          </cell>
          <cell r="P97">
            <v>0.5</v>
          </cell>
        </row>
        <row r="98">
          <cell r="D98" t="str">
            <v>Xây dựng trung tâm văn hóa, thể thao và khu cây xanh xã Hữu Hòa</v>
          </cell>
          <cell r="E98" t="str">
            <v>DVH</v>
          </cell>
          <cell r="F98" t="str">
            <v>UBND huyện Thanh Trì</v>
          </cell>
          <cell r="G98">
            <v>1.35</v>
          </cell>
          <cell r="H98">
            <v>1.35</v>
          </cell>
          <cell r="J98" t="str">
            <v>Thanh Trì</v>
          </cell>
          <cell r="K98" t="str">
            <v>Hữu Hòa</v>
          </cell>
          <cell r="L98"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1.76).
- Quyết định số 722/QĐ-UBND ngày 15/3/2022 của UBND huyện Thanh Trì phê duyệt dự án đầu tư xây dựng. (Thời gian thực hiện 2021-2023)</v>
          </cell>
          <cell r="N98">
            <v>1.36</v>
          </cell>
          <cell r="O98">
            <v>1.36</v>
          </cell>
          <cell r="P98">
            <v>1.36</v>
          </cell>
        </row>
        <row r="99">
          <cell r="D99" t="str">
            <v>Xây dựng trung tâm văn hóa, thể thao và khu cây xanh xã Tả Thanh Oai</v>
          </cell>
          <cell r="E99" t="str">
            <v>DVH</v>
          </cell>
          <cell r="F99" t="str">
            <v>UBND huyện Thanh Trì</v>
          </cell>
          <cell r="G99">
            <v>2.5</v>
          </cell>
          <cell r="H99">
            <v>2.5</v>
          </cell>
          <cell r="J99" t="str">
            <v>Thanh Trì</v>
          </cell>
          <cell r="K99" t="str">
            <v>Tả Thanh Oai</v>
          </cell>
          <cell r="L99"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1.78).
 - Quyết định số 1370/QĐ-UBND ngày 19/5/2021 của UBND huyện Thanh Trì phê duyệt kế hoạch lựa chọn nhà thầu thưc hiện dự án.</v>
          </cell>
          <cell r="N99">
            <v>2.7</v>
          </cell>
          <cell r="O99">
            <v>2.7</v>
          </cell>
          <cell r="P99">
            <v>1</v>
          </cell>
        </row>
        <row r="100">
          <cell r="D100" t="str">
            <v>Cải tạo môi trường hồ ao C, xã Tả Thanh Oai và xã Hữu Hòa</v>
          </cell>
          <cell r="E100" t="str">
            <v>DVH</v>
          </cell>
          <cell r="F100" t="str">
            <v>UBND huyện Thanh Trì</v>
          </cell>
          <cell r="J100" t="str">
            <v>Thanh Trì</v>
          </cell>
          <cell r="K100" t="str">
            <v>Tả Thanh Oai, Hữu Hòa</v>
          </cell>
          <cell r="L100" t="str">
            <v>- Nghị quyết số 42/NQ-HĐND ngày 22/9/2020 của HĐND huyện Thanh Trì phê duyệt chủ trương đầu tư, điều chỉnh chủ trương đầu tư một số dự án sử dụng vốn đầu tư công của huyện Thanh Trì (PL 1.36).
 - Quyết định số 582/QĐ-UBND ngày 8/3/2022 của UBND huyện Thanh Trì về việc phê duyệt báo cáo nghiên cứu khả thi dự án. (Thời gian thực hiện 2022-2024)</v>
          </cell>
          <cell r="N100">
            <v>1.66</v>
          </cell>
          <cell r="O100">
            <v>1.66</v>
          </cell>
        </row>
        <row r="101">
          <cell r="D101" t="str">
            <v>Xây dựng Nhà văn hóa, khu thể thao thôn Siêu Quần xã Tả Thanh Oai</v>
          </cell>
          <cell r="E101" t="str">
            <v>DVH</v>
          </cell>
          <cell r="F101" t="str">
            <v>UBND huyện Thanh Trì</v>
          </cell>
          <cell r="J101" t="str">
            <v>Thanh Trì</v>
          </cell>
          <cell r="K101" t="str">
            <v>Tả Thanh Oai</v>
          </cell>
          <cell r="L101" t="str">
            <v>-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1.32).
- Quyết định số 6706/QĐ-UBND ngày 29/11/2022 của UBND huyện Thanh Trì về việc phê duyệt báo cáo kinh tế kỹ thuật dự án. (Thời gian thực hiện 2021-2023)</v>
          </cell>
          <cell r="N101">
            <v>4</v>
          </cell>
          <cell r="O101">
            <v>0.3</v>
          </cell>
        </row>
        <row r="102">
          <cell r="D102" t="str">
            <v>Xây dựng trung tâm VHTT và khu cây xanh xã Yên Mỹ</v>
          </cell>
          <cell r="E102" t="str">
            <v>DVH</v>
          </cell>
          <cell r="F102" t="str">
            <v>UBND huyện Thanh Trì</v>
          </cell>
          <cell r="G102">
            <v>1.3</v>
          </cell>
          <cell r="H102">
            <v>1.3</v>
          </cell>
          <cell r="J102" t="str">
            <v>Thanh Trì</v>
          </cell>
          <cell r="K102" t="str">
            <v>Yên Mỹ</v>
          </cell>
          <cell r="L102" t="str">
            <v>-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1.29).
- Quyết định số 568/QĐ-BQLDAĐTXD ngày 16/11/2021 của Ban QLDA đầu tư xây dựng phê duyệt kế hoạch lựa chọn nhà thầu (giai đoạn chuẩn bị đầu tư).</v>
          </cell>
          <cell r="N102">
            <v>1.3</v>
          </cell>
          <cell r="O102">
            <v>1.3</v>
          </cell>
        </row>
        <row r="103">
          <cell r="D103" t="str">
            <v>Xây dựng trung tâm VHTT xã Đại Áng</v>
          </cell>
          <cell r="E103" t="str">
            <v>DVH</v>
          </cell>
          <cell r="F103" t="str">
            <v>UBND huyện Thanh Trì</v>
          </cell>
          <cell r="G103">
            <v>1.6</v>
          </cell>
          <cell r="H103">
            <v>1.6</v>
          </cell>
          <cell r="J103" t="str">
            <v>Thanh Trì</v>
          </cell>
          <cell r="K103" t="str">
            <v>Đại Áng</v>
          </cell>
          <cell r="L103" t="str">
            <v>- 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1.30).
- Quyết định số 6386/QĐ-UBND ngày 18/11/2022 của huyện Thanh Trì về phê duyệt dự án đầu tư xây dựng. (Thời gian thực hiện 2021-2024)</v>
          </cell>
          <cell r="N103">
            <v>1.66</v>
          </cell>
          <cell r="O103">
            <v>1.66</v>
          </cell>
          <cell r="P103">
            <v>1.4</v>
          </cell>
        </row>
        <row r="104">
          <cell r="D104" t="str">
            <v>Xây dựng trung tâm VHTT xã Liên Ninh</v>
          </cell>
          <cell r="E104" t="str">
            <v>DVH</v>
          </cell>
          <cell r="F104" t="str">
            <v>UBND huyện Thanh Trì</v>
          </cell>
          <cell r="G104">
            <v>0.9</v>
          </cell>
          <cell r="H104">
            <v>0.9</v>
          </cell>
          <cell r="J104" t="str">
            <v>Thanh Trì</v>
          </cell>
          <cell r="K104" t="str">
            <v>Liên Ninh</v>
          </cell>
          <cell r="L104" t="str">
            <v>- 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1.31).
- Quyết định số 643/QĐ-BQLDAĐTXD ngày 25/11/2021 của Ban QLDA đầu tư xây dựng huyện Thanh Trì phê duyệt dự toán chi phí chuẩn bị đầu tư dự án.</v>
          </cell>
          <cell r="N104">
            <v>1</v>
          </cell>
          <cell r="O104">
            <v>1</v>
          </cell>
          <cell r="P104">
            <v>1</v>
          </cell>
        </row>
        <row r="105">
          <cell r="D105" t="str">
            <v>Xây dựng trung tâm văn hóa, thể thao và khu cây xanh xã Ngũ Hiệp</v>
          </cell>
          <cell r="E105" t="str">
            <v>DVH</v>
          </cell>
          <cell r="F105" t="str">
            <v>UBND huyện Thanh Trì</v>
          </cell>
          <cell r="G105">
            <v>2.82</v>
          </cell>
          <cell r="J105" t="str">
            <v>Thanh Trì</v>
          </cell>
          <cell r="K105" t="str">
            <v>Ngũ Hiệp</v>
          </cell>
          <cell r="L105" t="str">
            <v>- Nghị quyết số 05/NQ-HĐND ngày 26/3/2021 của HĐND huyện Thanh Trì về việc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1.75).
- Quyết định số 5232/QĐ-UBND ngày 29/11/2021 của UBND huyện Thanh Trì phê duyệt dự án. Thời gian thực hiện: 2021-2023</v>
          </cell>
          <cell r="N105">
            <v>2.82</v>
          </cell>
          <cell r="O105">
            <v>0.2</v>
          </cell>
          <cell r="P105">
            <v>2.0099999999999998</v>
          </cell>
        </row>
        <row r="106">
          <cell r="D106" t="str">
            <v>Xây dựng trung tâm văn hóa, thể thao xã Tân Triều</v>
          </cell>
          <cell r="E106" t="str">
            <v>DVH</v>
          </cell>
          <cell r="F106" t="str">
            <v>UBND huyện Thanh Trì</v>
          </cell>
          <cell r="J106" t="str">
            <v>Thanh Trì</v>
          </cell>
          <cell r="K106" t="str">
            <v>Tân Triều</v>
          </cell>
          <cell r="L106"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1.77).
- Quyết định số 1369/QĐ-UBND ngày 19/5/2021 của UBND huyện Thanh Trì phê duyệt kế hoạch lựa chọn nhà thầu giai đoạn chuẩn bị đầu tư dự án.</v>
          </cell>
          <cell r="N106">
            <v>2.66</v>
          </cell>
          <cell r="O106">
            <v>2.66</v>
          </cell>
        </row>
        <row r="107">
          <cell r="D107" t="str">
            <v>Xây dựng khu cây xanh, thể thao kết hợp nhà văn hóa thôn Việt Yên, xã Ngũ Hiệp</v>
          </cell>
          <cell r="E107" t="str">
            <v>DVH</v>
          </cell>
          <cell r="F107" t="str">
            <v>UBND huyện Thanh Trì</v>
          </cell>
          <cell r="G107">
            <v>0.5</v>
          </cell>
          <cell r="J107" t="str">
            <v>Thanh Trì</v>
          </cell>
          <cell r="K107" t="str">
            <v>Ngũ Hiệp</v>
          </cell>
          <cell r="L107"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 Quyết định số 569/QĐ-BQLDAĐTXD ngày 16/11/2021 của Ban QLDA đầu tư xây dựng phê duyệt kế hoạch lựa chọn nhà thầu thưc hiện dự án (giai đoạn chuẩn bị đầu tư).
-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 Quyết định số 6537/QĐ-UBND ngày 29/11/2021 của UBND huyện Thanh Trì về việc phê duyệt dự án đầu tư xây dựng. (Thời gian thực hiện 2023-2024)</v>
          </cell>
          <cell r="N107">
            <v>0.5</v>
          </cell>
          <cell r="O107">
            <v>0.5</v>
          </cell>
        </row>
        <row r="108">
          <cell r="D108" t="str">
            <v>Xây dựng khu cây xanh, thể thao và văn hóa xã Ngọc Hồi</v>
          </cell>
          <cell r="E108" t="str">
            <v>DVH</v>
          </cell>
          <cell r="F108" t="str">
            <v>UBND huyện Thanh Trì</v>
          </cell>
          <cell r="G108">
            <v>2.7</v>
          </cell>
          <cell r="H108">
            <v>2.7</v>
          </cell>
          <cell r="J108" t="str">
            <v>Thanh Trì</v>
          </cell>
          <cell r="K108" t="str">
            <v>Ngọc Hồi</v>
          </cell>
          <cell r="L108" t="str">
            <v>-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1.5).
- Quyết định số 6385/QĐ-UBND ngày 18/11/2022 của UBND huyện Thanh Trì về việc phê duyệt dự án đầu tư xây dựng. (Thời gian thực hiện 2022-2025)</v>
          </cell>
          <cell r="N108">
            <v>2.8</v>
          </cell>
          <cell r="O108">
            <v>2.8</v>
          </cell>
        </row>
        <row r="109">
          <cell r="D109" t="str">
            <v>Xây dựng khu cây xanh kết hợp thể dục thể thao và văn hóa xã Tam Hiệp</v>
          </cell>
          <cell r="E109" t="str">
            <v>DVH</v>
          </cell>
          <cell r="F109" t="str">
            <v>UBND huyện Thanh Trì</v>
          </cell>
          <cell r="G109">
            <v>1.4</v>
          </cell>
          <cell r="H109">
            <v>1.4</v>
          </cell>
          <cell r="J109" t="str">
            <v>Thanh Trì</v>
          </cell>
          <cell r="K109" t="str">
            <v>Tam Hiệp</v>
          </cell>
          <cell r="L109" t="str">
            <v>- Nghị quyết số 60/NQ-HĐND ngày 24/9/2021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1.20)
- Quyết định số 6806/QĐ-UBND ngày 6/12/2022 của UBND huyện Thanh Trì về việc phê duyệt dự án đầu tư xây dựng. (Thời gian thực hiện 2022-2024)</v>
          </cell>
          <cell r="N109">
            <v>1.42</v>
          </cell>
          <cell r="O109">
            <v>1.42</v>
          </cell>
        </row>
        <row r="110">
          <cell r="D110" t="str">
            <v>Xây dựng khu cây xanh, thể thao và văn hóa xã Vạn Phúc</v>
          </cell>
          <cell r="E110" t="str">
            <v>DVH</v>
          </cell>
          <cell r="F110" t="str">
            <v>UBND huyện Thanh Trì</v>
          </cell>
          <cell r="G110">
            <v>2.8</v>
          </cell>
          <cell r="H110">
            <v>2.8</v>
          </cell>
          <cell r="J110" t="str">
            <v>Thanh Trì</v>
          </cell>
          <cell r="K110" t="str">
            <v>Vạn Phúc</v>
          </cell>
          <cell r="L110" t="str">
            <v>-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1.4).</v>
          </cell>
          <cell r="N110">
            <v>3</v>
          </cell>
          <cell r="O110">
            <v>3</v>
          </cell>
        </row>
        <row r="111">
          <cell r="D111" t="str">
            <v>Xây dựng khu cây xanh và văn hóa xã Duyên Hà</v>
          </cell>
          <cell r="E111" t="str">
            <v>DVH</v>
          </cell>
          <cell r="F111" t="str">
            <v>UBND huyện Thanh Trì</v>
          </cell>
          <cell r="J111" t="str">
            <v>Thanh Trì</v>
          </cell>
          <cell r="K111" t="str">
            <v>Duyên Hà</v>
          </cell>
          <cell r="L111" t="str">
            <v>-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1.6)</v>
          </cell>
          <cell r="N111">
            <v>1</v>
          </cell>
          <cell r="O111">
            <v>1</v>
          </cell>
        </row>
        <row r="112">
          <cell r="D112" t="str">
            <v>Nâng cấp trường THCS Hữu Hòa</v>
          </cell>
          <cell r="E112" t="str">
            <v>DGD</v>
          </cell>
          <cell r="F112" t="str">
            <v>UBND huyện Thanh Trì</v>
          </cell>
          <cell r="G112">
            <v>0.79</v>
          </cell>
          <cell r="I112">
            <v>0.74</v>
          </cell>
          <cell r="J112" t="str">
            <v>Thanh Trì</v>
          </cell>
          <cell r="K112" t="str">
            <v>Hữu Hòa</v>
          </cell>
          <cell r="L112" t="str">
            <v>- Quyết định số 1869/QĐ-UBND ngày 21/6/2021 của UBND huyện Thanh Trì phê duyệt dự án. - Quyết định số 1786/QĐ-UBND ngày 10/9/2020 của UBND huyện Thanh Trì phê duyệt kế hoạch lựa chọn nhà thầu giai đoạn chuẩn bị đầu tư dự án.J54</v>
          </cell>
          <cell r="N112">
            <v>0.79</v>
          </cell>
          <cell r="O112">
            <v>0.79</v>
          </cell>
          <cell r="P112">
            <v>0.74</v>
          </cell>
        </row>
        <row r="113">
          <cell r="D113" t="str">
            <v>Xây dựng trường THPT Ngọc Hồi, huyện Thanh Trì</v>
          </cell>
          <cell r="E113" t="str">
            <v>DGD</v>
          </cell>
          <cell r="F113" t="str">
            <v>Ban Quản lý dự án đầu tư xây dựng công trình dân dụng thành phố Hà Nội</v>
          </cell>
          <cell r="G113">
            <v>1.831</v>
          </cell>
          <cell r="H113">
            <v>0.56999999999999995</v>
          </cell>
          <cell r="J113" t="str">
            <v>Thanh Trì</v>
          </cell>
          <cell r="K113" t="str">
            <v>Ngũ Hiệp</v>
          </cell>
          <cell r="L113" t="str">
            <v>- Nghị quyết số 23/NQ-HĐND ngày 23/9/2021 của Hội đồng nhân dân Thành phố; trong đó phê duyệt chủ trương đầu tư dự án (tại Phụ lục 04 kèm theo Nghị quyết).
- Quyết định số 4363/QĐ-UBND ngày 10/11/2022 về việc phê duyệt báo cáo nghiên cứu khả thi đầu tư xây dựng. (Thời gian thực hiện 2022-2025)</v>
          </cell>
          <cell r="N113">
            <v>1.831</v>
          </cell>
          <cell r="O113">
            <v>0.56999999999999995</v>
          </cell>
        </row>
        <row r="114">
          <cell r="D114" t="str">
            <v>Nâng cấp trường tiểu học B thị trấn Văn Điển</v>
          </cell>
          <cell r="E114" t="str">
            <v>DGD</v>
          </cell>
          <cell r="F114" t="str">
            <v>UBND huyện Thanh Trì</v>
          </cell>
          <cell r="G114">
            <v>0.33</v>
          </cell>
          <cell r="H114">
            <v>0.09</v>
          </cell>
          <cell r="J114" t="str">
            <v>Thanh Trì</v>
          </cell>
          <cell r="K114" t="str">
            <v>Tam Hiệp</v>
          </cell>
          <cell r="L114" t="str">
            <v>- Quyết định số 5845/QĐ-UBND ngày 20/10/2014 của UBND huyện Thanh Trì phê duyệt dự án.
- Quyết định số 641/QĐ-UBND ngày 14/2/2017 của UBND huyện Thanh Trì phê duyệt điều chỉnh thời gian thực hiện dự án.
-  Thông báo số 409/TB-UBND ngày 09/12/2019 của UBND huyện Thanh Trì về việc điều chỉnh thông báo thu hồi đất.
-  Quyết định số 4965/QĐ-UBND ngày 27/11/2019 của UBND huyện Thanh Trì phê duyệt điều chỉnh dự án.
- Quyết định số 4791/QĐ-UBND ngày 26/09/2022 của UBND huyện Thanh Trì phê duyệt điều chỉnh thời gian thực hiện dự án.
- Quyết định số 6583/QĐ-UBND ngày 25/12/2023 của UBND huyện Thanh Trì phê duyệt điều chỉnh thời gian thực hiện một dự án đầu tư công ngân sách huyện quản lý</v>
          </cell>
          <cell r="M114" t="str">
            <v>Điều chỉnh diện tích DA 0,3 ha lên 0,33 ha</v>
          </cell>
          <cell r="N114">
            <v>0.33</v>
          </cell>
          <cell r="O114">
            <v>0.33</v>
          </cell>
        </row>
        <row r="115">
          <cell r="D115" t="str">
            <v>Xây dựng trường THCS Ngọc Hồi</v>
          </cell>
          <cell r="E115" t="str">
            <v>DGD</v>
          </cell>
          <cell r="F115" t="str">
            <v>UBND huyện Thanh Trì</v>
          </cell>
          <cell r="G115">
            <v>2.1</v>
          </cell>
          <cell r="J115" t="str">
            <v>Thanh Trì</v>
          </cell>
          <cell r="K115" t="str">
            <v>Ngọc Hồi</v>
          </cell>
          <cell r="L115" t="str">
            <v>- Nghị quyết số 37/NQ-HĐND ngày 20/12/2019 của HĐND huyện Thanh Trì phê duyệt chủ trương đầu tư một số dự án sử dụng ngân sách huyện thuộc thẩm quyền phê duyệt của HĐND Huyện (PL 1.6) - Văn bản số 4461/QHKT-(P2+HTKT) ngày 10/9/2020 của Sở Quy hoạch - Kiến trúc về việc điều chỉnh cục bộ QH phân khu S5 tỷ lệ 1/5.000 tại khu đất xây dựng. 
- Quyết định số 5443/QĐ-UBND ngày 10/8/2020 của UBND huyện Thanh Trì về việc phê duyệt kế hoạch lựa chọn nhà thầu. 
- Quyết định số 123/QĐ-UBND ngày 13/01/2022 của UBND huyện Thanh Trì phê duyệt dự án đầu tư.</v>
          </cell>
          <cell r="M115" t="str">
            <v>Điều chỉnh diện tích thu hồi từ 0,5 ha lên 2,10 ha</v>
          </cell>
          <cell r="N115">
            <v>2.1</v>
          </cell>
          <cell r="O115">
            <v>2.1</v>
          </cell>
          <cell r="P115">
            <v>1.84</v>
          </cell>
        </row>
        <row r="116">
          <cell r="D116" t="str">
            <v>Xây mới trường Tiểu học Hữu Hòa (cơ sở 2)</v>
          </cell>
          <cell r="E116" t="str">
            <v>DGD</v>
          </cell>
          <cell r="F116" t="str">
            <v>UBND huyện Thanh Trì</v>
          </cell>
          <cell r="G116">
            <v>1.9</v>
          </cell>
          <cell r="H116">
            <v>1.5</v>
          </cell>
          <cell r="I116">
            <v>1.85</v>
          </cell>
          <cell r="J116" t="str">
            <v>Thanh Trì</v>
          </cell>
          <cell r="K116" t="str">
            <v>Hữu Hòa</v>
          </cell>
          <cell r="L116" t="str">
            <v>- Nghị quyết số 16/NQ-HĐND ngày 21/5/2020 của HĐND huyện Thanh Trì phê duyệt chủ trương đầu tư và điều chỉnh chủ trương đầu tư một số dự án sử dụng nguồn vốn đầu tư công của huyện Thanh Trì (PL 1.3).
- Văn bản số 1615/UBND-QLĐT ngày 06/8/2021 của UBND huyện Thanh Trì chấp thuận tổng mặt bằng và phương án kiến trúc dự án: Xây mới trường Tiểu học Hữu Hòa (cơ sở 2).
- Bản định vị tọa độ mốc thực hiện theo văn bản số 7558/STNMT-CCQLĐĐ ngày 12/10/2021 của sở Tài nguyên và Môi trường.
- Quyết định số 179/QĐ-UBND ngày 19/1/2022 về việc phê duyệt dự án đầu tư xây dựng. (Thời gian thực hiện 2022-2024)</v>
          </cell>
          <cell r="N116">
            <v>1.9</v>
          </cell>
          <cell r="O116">
            <v>1.9</v>
          </cell>
          <cell r="P116">
            <v>1.9</v>
          </cell>
        </row>
        <row r="117">
          <cell r="D117" t="str">
            <v>Xây mới trường THCS thị trấn Văn Điển (cơ sở 2), huyện Thanh Trì</v>
          </cell>
          <cell r="E117" t="str">
            <v>DGD</v>
          </cell>
          <cell r="F117" t="str">
            <v>UBND huyện Thanh Trì</v>
          </cell>
          <cell r="G117">
            <v>0.8</v>
          </cell>
          <cell r="H117">
            <v>0.8</v>
          </cell>
          <cell r="I117">
            <v>0.77</v>
          </cell>
          <cell r="J117" t="str">
            <v>Thanh Trì</v>
          </cell>
          <cell r="K117" t="str">
            <v>Tứ Hiệp</v>
          </cell>
          <cell r="L117" t="str">
            <v>- Nghị quyết số 16/NQ-HĐND ngày 21/5/2020 của HĐND huyện Thanh Trì phê duyệt chủ trương đầu tư và điều chỉnh chủ trương đầu tư một số dự án sử dụng nguồn vốn đầu tư công của huyện Thanh Trì (PL 1.2)
- Quyết định số 431/QĐ-UBND ngày 19/02/2024 của UBND huyện Thanh Trì Về việc phê duyệt dự an Xây mới trường THCS thị trấn Văn Điển (cơ sở 2), huyện Thanh Trì</v>
          </cell>
          <cell r="N117">
            <v>0.8</v>
          </cell>
          <cell r="O117">
            <v>0.8</v>
          </cell>
          <cell r="P117">
            <v>0.77</v>
          </cell>
        </row>
        <row r="118">
          <cell r="D118" t="str">
            <v>Nâng cấp điểm trung tâm Trường mầm non A Thị trấn Văn Điển</v>
          </cell>
          <cell r="E118" t="str">
            <v>DGD</v>
          </cell>
          <cell r="F118" t="str">
            <v>UBND huyện Thanh Trì</v>
          </cell>
          <cell r="J118" t="str">
            <v>Thanh Trì</v>
          </cell>
          <cell r="K118" t="str">
            <v>Thị trấn Văn Điển, Tứ Hiệp</v>
          </cell>
          <cell r="L118" t="str">
            <v>-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v>
          </cell>
          <cell r="N118">
            <v>0.153</v>
          </cell>
          <cell r="O118">
            <v>0.153</v>
          </cell>
        </row>
        <row r="119">
          <cell r="D119" t="str">
            <v>Cải tạo, nâng cấp trường tiểu học Yên Xá</v>
          </cell>
          <cell r="E119" t="str">
            <v>DGD</v>
          </cell>
          <cell r="F119" t="str">
            <v>UBND huyện Thanh Trì</v>
          </cell>
          <cell r="G119">
            <v>0.93700000000000006</v>
          </cell>
          <cell r="J119" t="str">
            <v>Thanh Trì</v>
          </cell>
          <cell r="K119" t="str">
            <v>Tân Triều</v>
          </cell>
          <cell r="L119" t="str">
            <v>- Nghị quyết số 39/NQ-HĐND ngày 16/1/2022 của HĐND huyện Thanh Trì phê duyệt chủ trương đầu tư, điều chỉnh chủ trương đầu tư các dự án sử dụng vốn ngân sách huyện quản lý.
- Văn bản số 765/UBND-QLĐT ngày 17/4/2023 chấp thuận quy hoạch tổng thể mặt bằng và phương án kiến trúc sơ bộ.
- Thông báo số 4146/STNMT-QHKHSDĐ về việc hướng dân xác định ranh giới khu đất thu hồi phục vụ công tác bồi thường, hô trợ, tái định cư thực hiện dự án cải tạo, nâng cấp Trường Tiểu học Yên Xá.
 - Quyết định số 5934/QĐ-UBND ngày 21/11/2023 của UBND huyện về phê duyệt dự án đầu tư xây dựng.</v>
          </cell>
          <cell r="N119">
            <v>0.93700000000000006</v>
          </cell>
          <cell r="O119">
            <v>0.93700000000000006</v>
          </cell>
        </row>
        <row r="120">
          <cell r="D120" t="str">
            <v>Xây dựng trường phổ thông nhiều cấp học, tiên tiến hiện đại, chất lượng cao huyện Thanh Trì</v>
          </cell>
          <cell r="E120" t="str">
            <v>DGD</v>
          </cell>
          <cell r="F120" t="str">
            <v>UBND huyện Thanh Trì</v>
          </cell>
          <cell r="G120">
            <v>2</v>
          </cell>
          <cell r="H120">
            <v>2</v>
          </cell>
          <cell r="J120" t="str">
            <v>Thanh Trì</v>
          </cell>
          <cell r="K120" t="str">
            <v>Vĩnh Quỳnh, Tam Hiệp</v>
          </cell>
          <cell r="L120" t="str">
            <v>- Nghị quyết số 02/NQ-HĐND ngày 08/4/2022 của HĐND Thành phố về bổ sung Kế hoạch đầu tư công trung hạn 5 năm 2021-2025.
- Văn bản số 3273/QHKT-NSH ngày 26/7/2022 và 4748/QHKT-NSH của Sở QHKT.
- Quyết định số 1831/QĐ-UBND ngày 31/5/2022 của UBND thành phố giao nhiệm vụ lập báo cáo để xuất chủ trương 
- Kế hoạch số 136/KH-UBND ngày 28/4/2023 của UBND thành phố về kế hoạch xây dựng 7 trường phổ thông có nhiều cấp học tiên tiến, hiện đại theo chương trình số 06-Ctr/TU của Thành ủy.
- Nghị quyết số 29/NQ-HĐND ngày 04/7/2024 của HĐND thành phố Hà Nội Về  phê duyệt, điều chỉnh chủ trương đầu tư và dừng đầu tư một số dự án đầu tư công cấp Thành Phố.</v>
          </cell>
          <cell r="M120" t="str">
            <v>Đổi tên, diện tích</v>
          </cell>
          <cell r="N120">
            <v>5.0999999999999996</v>
          </cell>
          <cell r="O120">
            <v>5.0999999999999996</v>
          </cell>
        </row>
        <row r="121">
          <cell r="D121" t="str">
            <v>GPMB khu đất thuộc ô quy hoạch B3-1 xã Tứ Hiệp, Ngũ Hiệp tạo quỹ đất sạch phục vụ xây dựng vườn hoa, sân bãi TDTT theo quy hoạch</v>
          </cell>
          <cell r="E121" t="str">
            <v>DKV</v>
          </cell>
          <cell r="F121" t="str">
            <v>UBND huyện Thanh Trì</v>
          </cell>
          <cell r="G121">
            <v>0.55000000000000004</v>
          </cell>
          <cell r="J121" t="str">
            <v>Thanh Trì</v>
          </cell>
          <cell r="K121" t="str">
            <v>Tứ Hiệp; Ngũ Hiệp</v>
          </cell>
          <cell r="L121" t="str">
            <v>- Nghị quyết số 42/NQ-HĐND ngày 22/9/2020 của HĐND huyện Thanh Trì phê duyệt chủ trương đầu tư dự án (PL 1.21).
- Quyết định số 2153/QĐ-UBND ngày 05/7/2021 của UBND huyện Thanh Trì phê duyệt dự án.</v>
          </cell>
          <cell r="N121">
            <v>0.55000000000000004</v>
          </cell>
          <cell r="O121">
            <v>0.55000000000000004</v>
          </cell>
          <cell r="P121">
            <v>0.54</v>
          </cell>
        </row>
        <row r="122">
          <cell r="D122" t="str">
            <v>Cải tạo, mở rộng và chỉnh trang khuôn viên nghĩa trang nhân dân thôn Huỳnh Cung, xã Tam Hiệp</v>
          </cell>
          <cell r="E122" t="str">
            <v>NTD</v>
          </cell>
          <cell r="F122" t="str">
            <v>UBND huyện Thanh Trì</v>
          </cell>
          <cell r="G122">
            <v>0.54</v>
          </cell>
          <cell r="J122" t="str">
            <v>Thanh Trì</v>
          </cell>
          <cell r="K122" t="str">
            <v>Tam Hiệp</v>
          </cell>
          <cell r="L122" t="str">
            <v>- Quyết định số 5251/QĐ-UBND ngày 30/11/2021 của UBND huyện Thanh Trì về Phê duyệt Báo cáo nghiên cứu khả thi dự án Cải tạo, mở rộng và chỉnh trang khuôn viên nghĩa trang nhân dân thôn Huỳnh Cung, xã Tam Hiệp, huyện Thanh Trì.)
- Quyết định số 4968/QĐ-UBND ngày 10/10/2023 của UBND huyện Thanh Trì về việc phê duyệt điều chỉnh thời gian thực hiện đầu tư dự án. (Thời gian thực hiện 2021-2024)</v>
          </cell>
          <cell r="N122">
            <v>0.54</v>
          </cell>
          <cell r="O122">
            <v>0.54</v>
          </cell>
          <cell r="P122">
            <v>0.45</v>
          </cell>
        </row>
        <row r="123">
          <cell r="D123" t="str">
            <v>Xây dựng tuyến đường kết nối đường Pháp Vân - Cầu Giẽ với đường vành đai 3</v>
          </cell>
          <cell r="E123" t="str">
            <v>DGT</v>
          </cell>
          <cell r="F123" t="str">
            <v>Ban QLDA ĐTXD CTGT TP Hà Nội</v>
          </cell>
          <cell r="G123">
            <v>16</v>
          </cell>
          <cell r="H123">
            <v>6</v>
          </cell>
          <cell r="J123" t="str">
            <v>Thanh Trì</v>
          </cell>
          <cell r="K123" t="str">
            <v>Tứ Hiệp</v>
          </cell>
          <cell r="L123" t="str">
            <v>- Nghị quyết số 08/NQ-HĐND ngày 08/7/2019 của HĐND Thành phố về cho ý kiến, phê duyệt chủ trương đầu tư, điều chỉnh chủ trương đầu tư một số dự án sử dụng vốn đầu tư công trung hạn 5 năm giai đoạn 2016-2020 của thành phố Hà Nội (Phụ lục 2).
 - Quyết định số 141/QĐ-TTg ngày 21/01/2020 của Thủ tướng Chính phủ phê duyệt chủ trương đầu tư Dự án đầu tư xây dựng tuyến đường kết nối đường Pháp Vân - Cầu Giẽ với đường Vành đai 3.
 - Quyết định số 471/QĐ-TTg ngày 15/4/2022 của Thủ tướng Chính phủ phê duyệt điều chỉnh chủ trương đầu tư Dự án đầu tư xây dựng tuyên đường kết nối đường Pháp Vân - Cầu Giẽ với đường Vành đai 3.</v>
          </cell>
          <cell r="N123">
            <v>16</v>
          </cell>
          <cell r="O123">
            <v>16</v>
          </cell>
        </row>
        <row r="124">
          <cell r="D124" t="str">
            <v>Dự án Cải tạo, nâng cấp Quốc lộ 1A Văn Điển - Ngọc Hồi (Km185-Km189) huyện Thanh Trì</v>
          </cell>
          <cell r="E124" t="str">
            <v>DGT</v>
          </cell>
          <cell r="F124" t="str">
            <v>Ban quản lý dự án đầu tư xây dựng công trình giao thông TP HN</v>
          </cell>
          <cell r="G124">
            <v>18.399999999999999</v>
          </cell>
          <cell r="H124">
            <v>9.31</v>
          </cell>
          <cell r="J124" t="str">
            <v>Thanh Trì</v>
          </cell>
          <cell r="K124" t="str">
            <v>Ngũ Hiệp, Tứ Hiệp, Ngọc Hồi, Liên Ninh</v>
          </cell>
          <cell r="L124" t="str">
            <v>- Quyết định số 3553/QĐ-UBND ngày 19/07/2010 của UBND thành phố Hà Nội về việc phê duyệt dự án đầu tư xây dựng.
- Quyết định số 178/QĐ-UBND ngày 09/01/2023 của UBND thành phố Hà Nội về việc phê duyệt điều chỉnh thời gian thực hiện dự án.</v>
          </cell>
          <cell r="N124">
            <v>18.399999999999999</v>
          </cell>
          <cell r="O124">
            <v>18.399999999999999</v>
          </cell>
        </row>
        <row r="125">
          <cell r="D125" t="str">
            <v>GPMB nút giao tuyến số 1 dự án Đường giao thông bao quanh Khu tưởng niệm danh nhân Chu Văn An và đường 70</v>
          </cell>
          <cell r="E125" t="str">
            <v>DGT</v>
          </cell>
          <cell r="F125" t="str">
            <v>Cty cổ phần Bitexco</v>
          </cell>
          <cell r="G125">
            <v>5.7</v>
          </cell>
          <cell r="H125">
            <v>5.7</v>
          </cell>
          <cell r="J125" t="str">
            <v>Thanh Trì</v>
          </cell>
          <cell r="K125" t="str">
            <v>Tân Triều</v>
          </cell>
          <cell r="L125" t="str">
            <v>- Hợp đồng BT số 02/2014/HĐBT và phụ lục Hợp đồng số 06/2018/PLHĐ-2/2014/HĐBT ngày 12/2018 giữa Công ty cổ phần Bitexco và Thành phố Hà Nội.
- Quyết định số 3830/QĐ-UBND ngày 24/6/2017 của UBND Thành phố phê duyệt Báo cáo nghiên cứu khả thi điều chỉnh dự án BT.
- Văn bản số 1587/UBND-KH&amp;ĐT ngày 25/5/2021 của UBND Thành phố gia hạn thời gian thực hiện hợp đồng BT dự án đầu tư đường giao thông bao quan khu tưởng niệm danh nhân Chu Văn An, huyện Thanh Trì, thành phố Hà Nội theo hình thức hợp đồng BT.
- Văn bản số 7491/UBND-KH&amp;ĐT ngày 21/6/2024 của UBND Thành phố gia hạn thời gian thực hiện hợp đồng dự án đầu tư đường giao thông bao quanh khu tưởng niệm danh nhân Chu Văn An, huyện Thanh Trì, thành phố Hà Nội theo hình thức hợp đồng BT.</v>
          </cell>
          <cell r="N125">
            <v>5.7</v>
          </cell>
          <cell r="O125">
            <v>5.7</v>
          </cell>
        </row>
        <row r="126">
          <cell r="D126" t="str">
            <v>Cải tạo, chỉnh trang tuyến đường Tứ Hiệp (đoạn từ Đài phát thanh đến đê Yên Mỹ)</v>
          </cell>
          <cell r="E126" t="str">
            <v>DGT</v>
          </cell>
          <cell r="F126" t="str">
            <v>UBND huyện Thanh Trì</v>
          </cell>
          <cell r="G126">
            <v>2.46</v>
          </cell>
          <cell r="J126" t="str">
            <v>Thanh Trì</v>
          </cell>
          <cell r="K126" t="str">
            <v>Tứ Hiệp</v>
          </cell>
          <cell r="L126" t="str">
            <v>- Quyết định số 7331/QĐ-UBND ngày 25/10/2018 của UBND huyện Thanh Trì phê duyệt dự án.
- Quyết định số 5420/QĐ-UBND ngày 12/10/2022 của UBND huyện Thanh Trì phê duyệt điều chỉnh thời gian thực hiện dự án. (Thời gian thực hiện: 2022-2023)</v>
          </cell>
          <cell r="N126">
            <v>2.46</v>
          </cell>
          <cell r="O126">
            <v>2.0270000000000001</v>
          </cell>
        </row>
        <row r="127">
          <cell r="D127" t="str">
            <v>Đường giao thông làng nghề Hữu Hòa (đoạn từ ngã 3 cầu Hữu Hòa đến làng nghề xã Hữu Hòa)</v>
          </cell>
          <cell r="E127" t="str">
            <v>DGT</v>
          </cell>
          <cell r="F127" t="str">
            <v>UBND huyện Thanh Trì</v>
          </cell>
          <cell r="G127">
            <v>3.4</v>
          </cell>
          <cell r="J127" t="str">
            <v>Thanh Trì</v>
          </cell>
          <cell r="K127" t="str">
            <v>Hữu Hòa</v>
          </cell>
          <cell r="L127" t="str">
            <v>- Quyết định số 3219/QĐ-UBND ngày 29/3/2013 của UBND huyện Thanh Trì phê duyệt chủ trương đầu tư dự án.
- Quyết định số 7301/QĐ-UBND ngày 24/10/2018 của UBND huyện Thanh Trì phê duyệt kế hoạch lựa chọn nhà thầu và thời gian thực hiện dự án.
- Quyết định số 5419/QĐ-UBND ngày 12/10/2022 của UBND huyện phê duyệt điều chỉnh thời gian thực hiện dự án. (Thời gian thực hiện 2022-2023)</v>
          </cell>
          <cell r="N127">
            <v>3.4</v>
          </cell>
          <cell r="O127">
            <v>0.2</v>
          </cell>
        </row>
        <row r="128">
          <cell r="D128" t="str">
            <v>Xây dựng tuyến đường nối cầu Hòa Bình đi Khu đô thị mới Nam Linh Đàm</v>
          </cell>
          <cell r="E128" t="str">
            <v>DGT</v>
          </cell>
          <cell r="F128" t="str">
            <v>UBND huyện Thanh Trì</v>
          </cell>
          <cell r="G128">
            <v>2.9</v>
          </cell>
          <cell r="I128">
            <v>2.02</v>
          </cell>
          <cell r="J128" t="str">
            <v>Thanh Trì</v>
          </cell>
          <cell r="K128" t="str">
            <v>Tam Hiệp</v>
          </cell>
          <cell r="L128" t="str">
            <v>- Quyết định số 4247/QĐ-UBND ngày 30/10/2019 của UBND huyện Thanh Trì phê duyệt dự án.
- Quyết định số 5880/QĐ-UBND ngày 07/12/2021 của UBND huyện Thanh Trì phê duyệt điều chỉnh thời gian thực hiện dự án.
- Quyết định số 4967/QĐ-UBND ngày 10/10/2023 của UBND huyện Thanh Trì về việc phê duyệt thời gian điều chỉnh dự án.
- Quyết định số 2472/QĐ-UBND ngày 16/05/2019 của UBND thành phố Hà Nội về việc phê duyệt báo cáo đánh giá tác động môi trường của dự án.</v>
          </cell>
          <cell r="N128">
            <v>2.9</v>
          </cell>
          <cell r="O128">
            <v>2.4</v>
          </cell>
          <cell r="P128">
            <v>2.02</v>
          </cell>
        </row>
        <row r="129">
          <cell r="D129" t="str">
            <v>Nâng cấp tuyến đường Tựu Liệt xã Tam Hiệp huyện Thanh Trì</v>
          </cell>
          <cell r="E129" t="str">
            <v>DGT</v>
          </cell>
          <cell r="F129" t="str">
            <v>UBND huyện Thanh Trì</v>
          </cell>
          <cell r="G129">
            <v>1</v>
          </cell>
          <cell r="H129">
            <v>1</v>
          </cell>
          <cell r="J129" t="str">
            <v>Thanh Trì</v>
          </cell>
          <cell r="K129" t="str">
            <v>Tam Hiệp</v>
          </cell>
          <cell r="L129" t="str">
            <v>- Nghị quyết số 37/NQ-HĐND ngày 20/12/2019 của HĐND huyện Thanh Trì phê duyệt chủ trương đầu tư một số dự án sử dụng ngân sách huyện thuộc thẩm quyền phê duyệt của HĐND Huyện (PL 1.3) - Văn bản số 8697/STNMT-CCQLĐĐ ngày 5/10/2020 của Sở Tài nguyên và Môi trường hướng dân xác định ranh giới khu đất.
- Quyết định số 118/QĐ-UBND ngày 08/01/2021 của UBND huyện Thanh Trì quyết định phê duyệt dự án.</v>
          </cell>
          <cell r="N129">
            <v>1.6</v>
          </cell>
          <cell r="O129">
            <v>1.6</v>
          </cell>
        </row>
        <row r="130">
          <cell r="D130" t="str">
            <v>Đường nối đường Phan Trọng Tuệ với cầu Yên Ngưu, Thị Trấn Văn Điển</v>
          </cell>
          <cell r="E130" t="str">
            <v>DGT</v>
          </cell>
          <cell r="F130" t="str">
            <v>UBND huyện Thanh Trì</v>
          </cell>
          <cell r="G130">
            <v>2.2000000000000002</v>
          </cell>
          <cell r="H130">
            <v>1</v>
          </cell>
          <cell r="J130" t="str">
            <v>Thanh Trì</v>
          </cell>
          <cell r="K130" t="str">
            <v>Tam Hiệp, thị trấn Văn Điển</v>
          </cell>
          <cell r="L130" t="str">
            <v>- Nghị quyết số 15/NQ-HĐND ngày 04/7/2019 của HĐND huyện Thanh Trì phê duyệt chủ trương đầu tư và điều chỉnh chủ trương đầu tư một số dự án thuộc Kế hoạch đầu tư công trung hạn 5 năm 2016-2020 của huyện Thanh Tri (PL 1) - Bản định vị tọa độ mốc giới thực hiện theo Văn bản số 1605/STNMT-CCQLĐĐ ngày 05/3/2020 của Sở Tài nguyên và Môi trường. - Quyết định số 1082/QĐ-UBND ngày 30/01/2020 của UBND huyện Thanh Trì phê duyệt dự án.
- Quyết định số 2229/QĐ-UBND ngày 21/06/2022 của UBND huyện Thanh Trì phê duyệt điều chỉnh thời gian thực hiện dự án.</v>
          </cell>
          <cell r="N130">
            <v>2.2000000000000002</v>
          </cell>
          <cell r="O130">
            <v>1.1000000000000001</v>
          </cell>
        </row>
        <row r="131">
          <cell r="D131" t="str">
            <v>Xây dựng HTKT Khu tái định cư X4 tại xã Tứ Hiệp phục vụ GPMB các dự án trên địa bàn huyện Thanh Trì và các dự án phát triển giao thông đô thị</v>
          </cell>
          <cell r="E131" t="str">
            <v>DGT</v>
          </cell>
          <cell r="F131" t="str">
            <v>UBND huyện Thanh Trì</v>
          </cell>
          <cell r="G131">
            <v>4</v>
          </cell>
          <cell r="H131">
            <v>4</v>
          </cell>
          <cell r="J131" t="str">
            <v>Thanh Trì</v>
          </cell>
          <cell r="K131" t="str">
            <v>Tứ Hiệp</v>
          </cell>
          <cell r="L131" t="str">
            <v>- Quyết định số 2159/QĐ-UBND ngày 10/4/2017 của UBND Thành phố phê duyệt dự án.
- Quyết định số 2364/QĐ-UBND ngày 09/6/2020 của UBND Thành phố phê duyệt điều chỉnh dự án. 
- Quyết định số 2284/QĐ-UBND ngày 25/5/2021 của UBND Thành phố V/v phê duyệt điều chỉnh dự án.
- Quyết định số 3834/QĐ-UBND ngày 31/7/2023 của UBND Thành phố V/v phê duyệt điều chỉnh dự án đầu tư xây dựng HTKT khu tái định cư X4 xã Tứ Hiệp phục vụ GPMB các dự án trên địa bàn huyện Thanh Trì và các dự án phát triển giao thông đô thị - giai đoạn 1. (Thời gian thực hiện Hết năm 2025)</v>
          </cell>
          <cell r="N131">
            <v>5.7</v>
          </cell>
          <cell r="O131">
            <v>4.2</v>
          </cell>
        </row>
        <row r="132">
          <cell r="D132" t="str">
            <v>Tuyến đường kết nối Cụm sản xuất làng nghề tập trung xã Tân Triều với đường bao quanh khu tưởng niệm danh nhân Chu Văn An</v>
          </cell>
          <cell r="E132" t="str">
            <v>DGT</v>
          </cell>
          <cell r="F132" t="str">
            <v>UBND huyện Thanh Trì</v>
          </cell>
          <cell r="G132">
            <v>0.3</v>
          </cell>
          <cell r="H132">
            <v>0.25</v>
          </cell>
          <cell r="I132">
            <v>0.27</v>
          </cell>
          <cell r="J132" t="str">
            <v>Thanh Trì</v>
          </cell>
          <cell r="K132" t="str">
            <v>Tân Triều; Thanh Liệt</v>
          </cell>
          <cell r="L132" t="str">
            <v>- Quyết định số 5902/QĐ-UBND ngày 23/12/2019 của UBND huyện Thanh Trì phê duyệt báo cáo kinh tế kỹ thuật dự án.
- Quyết định số 5879/QĐ-UBND ngày 07/12/2021 của UBND huyện Thanh Trì phê duyệt điều chỉnh thời gian thực hiện dự án.
- Quyết định số 5352/QĐ-UBND ngày 11/10/2022 của UBND huyện Thanh Trì phê duyệt điều chỉnh thời gian thực hiện dự án. (Thời gian thực hiện Hết năm 2024)</v>
          </cell>
          <cell r="N132">
            <v>0.3</v>
          </cell>
          <cell r="O132">
            <v>0.3</v>
          </cell>
          <cell r="P132">
            <v>0.27</v>
          </cell>
        </row>
        <row r="133">
          <cell r="D133" t="str">
            <v>Xây dựng đường liên xã: Thanh Liệt - Tam Hiệp - TTVĐ</v>
          </cell>
          <cell r="E133" t="str">
            <v>DGT</v>
          </cell>
          <cell r="F133" t="str">
            <v>UBND huyện Thanh Trì</v>
          </cell>
          <cell r="G133">
            <v>6.3</v>
          </cell>
          <cell r="H133">
            <v>6.3</v>
          </cell>
          <cell r="I133">
            <v>6.3</v>
          </cell>
          <cell r="J133" t="str">
            <v>Thanh Trì</v>
          </cell>
          <cell r="K133" t="str">
            <v>Thanh Liêt; Tam Hiệp; TT Văn Điển</v>
          </cell>
          <cell r="L133" t="str">
            <v>- 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1.4).
- Quyết định số 3274-QĐ-UBND ngày 20/6/2023 của UBND thành phố Hà Nội về việc phê duyệt báo cáo đánh giá tác động môi trường dự án.</v>
          </cell>
          <cell r="M133" t="str">
            <v>Đã có DTM dự án
Đang lập phương án sử dụng TĐM</v>
          </cell>
          <cell r="N133">
            <v>7.71</v>
          </cell>
          <cell r="O133">
            <v>7.71</v>
          </cell>
          <cell r="P133">
            <v>6.3</v>
          </cell>
        </row>
        <row r="134">
          <cell r="D134" t="str">
            <v>Xây dựng đường nối đường liên xã Vĩnh Quỳnh - Đại Áng với đường quy hoạch vành đai 3,5</v>
          </cell>
          <cell r="E134" t="str">
            <v>DGT</v>
          </cell>
          <cell r="F134" t="str">
            <v>UBND huyện Thanh Trì</v>
          </cell>
          <cell r="J134" t="str">
            <v>Thanh Trì</v>
          </cell>
          <cell r="K134" t="str">
            <v>Đại Áng; Ngọc Hồi; Vĩnh Quỳnh;</v>
          </cell>
          <cell r="L134" t="str">
            <v>- 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1.5)</v>
          </cell>
          <cell r="N134">
            <v>6.8</v>
          </cell>
          <cell r="O134">
            <v>6.8</v>
          </cell>
        </row>
        <row r="135">
          <cell r="D135" t="str">
            <v>Cải tạo nâng cấp đường liên xã Liên Ninh</v>
          </cell>
          <cell r="E135" t="str">
            <v>DGT</v>
          </cell>
          <cell r="F135" t="str">
            <v>UBND huyện Thanh Trì</v>
          </cell>
          <cell r="G135">
            <v>1.008</v>
          </cell>
          <cell r="J135" t="str">
            <v>Thanh Trì</v>
          </cell>
          <cell r="K135" t="str">
            <v>Liên Ninh</v>
          </cell>
          <cell r="L135" t="str">
            <v>- Quyết định số 6545/QĐ-UBND ngày 30/10/2015 của UBND huyện Thanh Trì phê duyệt dự án.
- QĐ thu hồi đất của các hộ gia đình, cá nhân năm 2019. - Quyết định số 4959/QĐ-UBND ngày 26/11/2019 của UBND huyện Thanh Trì điều chỉnh thời gian thực hiện dự án.
- Quyết định số 2913/QĐ-UBND ngày 19/07/2022 của UBND huyện Thanh Trì điều chỉnh thời gian thực hiện dự án; Mặt bằng điều chỉnh ranh giới tuyến tỷ lệ 1/500 được UBND huyên Thanh Trì chấp thuận ngày 15/8/2024; Sở Tài nguyên và môi trường hướng dẫn điều chỉnh mốc giới tại văn bản 8207/STNMT-ĐĐBĐVT ngày 15/10/2024 (DT: 10079,44m2)</v>
          </cell>
          <cell r="N135">
            <v>1.008</v>
          </cell>
          <cell r="O135">
            <v>1.008</v>
          </cell>
          <cell r="P135">
            <v>0.59</v>
          </cell>
        </row>
        <row r="136">
          <cell r="D136" t="str">
            <v>Đường nối từ đường Vũ Lăng đến đường Ngọc Hồi</v>
          </cell>
          <cell r="E136" t="str">
            <v>DGT</v>
          </cell>
          <cell r="F136" t="str">
            <v>UBND huyện Thanh Trì</v>
          </cell>
          <cell r="G136">
            <v>1</v>
          </cell>
          <cell r="H136">
            <v>1</v>
          </cell>
          <cell r="J136" t="str">
            <v>Thanh Trì</v>
          </cell>
          <cell r="K136" t="str">
            <v>Ngũ Hiệp</v>
          </cell>
          <cell r="L136"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1.9
- QĐ số 6493/QĐ-UBND ngày 23/11/2022 của UBND huyện; Biên bản định vị mốc ngày 13/12/2022</v>
          </cell>
          <cell r="M136" t="str">
            <v>Điều chỉnh KH lần 2 điều chỉnh diện tích dự án, thu hồi đất</v>
          </cell>
          <cell r="N136">
            <v>1.43</v>
          </cell>
          <cell r="O136">
            <v>1.43</v>
          </cell>
        </row>
        <row r="137">
          <cell r="D137" t="str">
            <v>Đường nối đường Nguyễn Bặc với khu đô thị Tứ Hiệp (Hồng Hà dầu khí)</v>
          </cell>
          <cell r="E137" t="str">
            <v>DGT</v>
          </cell>
          <cell r="F137" t="str">
            <v>UBND huyện Thanh Trì</v>
          </cell>
          <cell r="G137">
            <v>0.8</v>
          </cell>
          <cell r="H137">
            <v>0.8</v>
          </cell>
          <cell r="I137">
            <v>0.13</v>
          </cell>
          <cell r="J137" t="str">
            <v>Thanh Trì</v>
          </cell>
          <cell r="K137" t="str">
            <v>Tứ Hiệp</v>
          </cell>
          <cell r="L137"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1.11)
- Quyết định số 1466/QĐ-UBND ngày 19/3/2024 của UBND thành phố Hà Nội về việc phê duyệt kết quả thẩm định báo cáo đánh giá tác động môi trường dự án.</v>
          </cell>
          <cell r="M137" t="str">
            <v>Đã có DTM dự án
Đang lập phương án sử dụng TĐM</v>
          </cell>
          <cell r="N137">
            <v>0.9</v>
          </cell>
          <cell r="O137">
            <v>0.9</v>
          </cell>
          <cell r="P137">
            <v>0.13</v>
          </cell>
        </row>
        <row r="138">
          <cell r="D138" t="str">
            <v>Tuyến đường nối từ đường Nguyễn Xiển - Xa La đến đường Kim Giang</v>
          </cell>
          <cell r="E138" t="str">
            <v>DGT</v>
          </cell>
          <cell r="F138" t="str">
            <v>UBND huyện Thanh Trì</v>
          </cell>
          <cell r="G138">
            <v>3</v>
          </cell>
          <cell r="H138">
            <v>3</v>
          </cell>
          <cell r="J138" t="str">
            <v>Thanh Trì</v>
          </cell>
          <cell r="K138" t="str">
            <v>Tân Triều, Thanh Liệt</v>
          </cell>
          <cell r="L138" t="str">
            <v>- Nghị quyết số 29/NQ-HĐND ngày 08/12/2022 của HĐND thành phố Hà Nội, Phụ lục 17. (Thời gian thực hiện: 2023-2026)
- NQ số 29/NQ-HĐND ngày 08/12/2022 của HĐND thành phố Hà Nội, Phụ lục 17; Chỉ giới đường đỏ; Bình đồ tuyến.</v>
          </cell>
          <cell r="M138" t="str">
            <v>Điều chỉnh KH lần 2 điều chỉnh diện tích dự án, thu hồi đất</v>
          </cell>
          <cell r="N138">
            <v>4.1399999999999997</v>
          </cell>
          <cell r="O138">
            <v>4.1399999999999997</v>
          </cell>
          <cell r="P138">
            <v>0.54</v>
          </cell>
        </row>
        <row r="139">
          <cell r="D139" t="str">
            <v>Xây dựng đường ven sông (Thanh Liệt-Tam Hiệp- thị trấn Văn Điển)</v>
          </cell>
          <cell r="E139" t="str">
            <v>DGT</v>
          </cell>
          <cell r="F139" t="str">
            <v>UBND huyện Thanh Trì</v>
          </cell>
          <cell r="G139">
            <v>6</v>
          </cell>
          <cell r="H139">
            <v>6</v>
          </cell>
          <cell r="J139" t="str">
            <v>Thanh Trì</v>
          </cell>
          <cell r="K139" t="str">
            <v>Tam Hiệp, Thanh Liệt, TT Văn Điên</v>
          </cell>
          <cell r="L139" t="str">
            <v>- Nghị quyết số 37/NQ-HĐND ngày 20/12/2019 của HĐND huyện Thanh Trì về việc phê duyệt chủ trương đầu tư, điều chỉnh chủ trương đầu tư một số dự án sử dụng nguồn vốn đầu tư công của huyện Thanh Trì (PL 1.2).
- Quyết định số 5185/QĐ-UBND ngày 26/11/2021 của UBND huyện Thanh Trì phê duyệt dự án.</v>
          </cell>
          <cell r="N139">
            <v>7.7</v>
          </cell>
          <cell r="O139">
            <v>7.7</v>
          </cell>
        </row>
        <row r="140">
          <cell r="D140" t="str">
            <v>Xây dựng tuyến đường nối đường Tả Thanh Oai với đường 70 chạy dọc sông Hòa Bình</v>
          </cell>
          <cell r="E140" t="str">
            <v>DGT</v>
          </cell>
          <cell r="F140" t="str">
            <v>UBND huyện Thanh Trì</v>
          </cell>
          <cell r="G140">
            <v>1.9</v>
          </cell>
          <cell r="H140">
            <v>1.9</v>
          </cell>
          <cell r="J140" t="str">
            <v>Thanh Trì</v>
          </cell>
          <cell r="K140" t="str">
            <v>Tả Thanh Oai</v>
          </cell>
          <cell r="L140" t="str">
            <v xml:space="preserve">- Nghị quyết số 37/NQ-HĐND ngày 20/12/2019 của HĐND huyện Thanh Trì phê duyệt chủ trương đầu tư, điều chỉnh chủ trương đầu tư một số dự án sử dụng nguồn vốn đầu tư công của huyện Thanh Trì (PL 1.1) - Nghị quyết số 05/NQ-HĐND ngày 26/3/2021 của UBND huyện phê duyệt điều chỉnh chủ trương đầu tư.
- Quyết định số 4645/QĐ-UBND ngày 15/9/2023 V/v phê duyệt chỉ giới đường đỏ, tỷ lệ 1/500 tuyến đường nối đường Tả Thanh Oai với đường nối 70 chạy dọc sông Hòa Bình.
- Quyết định số 4773/QĐ-UBND ngày 16/9/2024 V/v phê duyệt dự án: Xây dựng tuyến đường nối đường Tả Thanh Oai với đường nối 70 chạy dọc sông Hòa </v>
          </cell>
          <cell r="N140">
            <v>2.06</v>
          </cell>
          <cell r="O140">
            <v>2.06</v>
          </cell>
        </row>
        <row r="141">
          <cell r="D141" t="str">
            <v>Xây dựng đường cuối cụm làng nghề Tân Triều đến đường làng nghề Tân Triều</v>
          </cell>
          <cell r="E141" t="str">
            <v>DGT</v>
          </cell>
          <cell r="F141" t="str">
            <v>UBND huyện Thanh Trì</v>
          </cell>
          <cell r="G141">
            <v>0.91</v>
          </cell>
          <cell r="H141">
            <v>0.91</v>
          </cell>
          <cell r="I141">
            <v>0.91</v>
          </cell>
          <cell r="J141" t="str">
            <v>Thanh Trì</v>
          </cell>
          <cell r="K141" t="str">
            <v>Tân Triều, Thanh Liệt</v>
          </cell>
          <cell r="L141"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1.16) 
- Quyết định số 5328/QĐ-UBND ngày 7/10/2022 V/v phê duyệt công trình, dự án Thời gian thực hiện.
- Quyết định số 4607/QĐ-UBND ngày 14/9/2024 của UBND thành phố Hà Nội về việc phê duyệt kết quả thẩm định báo cáo đánh giá tác động môi trường dự án.</v>
          </cell>
          <cell r="M141" t="str">
            <v>Đã có DTM dự án
Đang lập phương án sử dụng TĐM</v>
          </cell>
          <cell r="N141">
            <v>0.91</v>
          </cell>
          <cell r="O141">
            <v>0.91</v>
          </cell>
          <cell r="P141">
            <v>0.91</v>
          </cell>
        </row>
        <row r="142">
          <cell r="D142" t="str">
            <v>Đầu tư xây dựng tuyến đường trục Tả Thanh Oai</v>
          </cell>
          <cell r="E142" t="str">
            <v>DGT</v>
          </cell>
          <cell r="F142" t="str">
            <v>UBND huyện Thanh Trì</v>
          </cell>
          <cell r="J142" t="str">
            <v>Thanh Trì</v>
          </cell>
          <cell r="K142" t="str">
            <v>Tả Thanh Oai</v>
          </cell>
          <cell r="L142" t="str">
            <v>- 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 (Thời gian thực hiện 2023-2026)</v>
          </cell>
          <cell r="N142">
            <v>6.75</v>
          </cell>
          <cell r="O142">
            <v>6.75</v>
          </cell>
        </row>
        <row r="143">
          <cell r="D143" t="str">
            <v>Xây dựng đường nối đường Phan Trọng Tuệ đến thôn Tả Thanh Oai, xã Tả Thanh Oai</v>
          </cell>
          <cell r="E143" t="str">
            <v>DGT</v>
          </cell>
          <cell r="F143" t="str">
            <v>UBND huyện Thanh Trì</v>
          </cell>
          <cell r="G143">
            <v>4</v>
          </cell>
          <cell r="H143">
            <v>4</v>
          </cell>
          <cell r="J143" t="str">
            <v>Thanh Trì</v>
          </cell>
          <cell r="K143" t="str">
            <v>Thanh Liệt, Tả Thanh Oai, Hữu Hòa</v>
          </cell>
          <cell r="L143"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1.17) 
- Quyết định số 4387/QĐ-UBND ngày 5/9/2023 của UBND thành phố Hà Nội về việc phê duyệt chỉ giới đường đỏ, tỷ lệ 1/500. (Thời gian thực hiện 2021-2024)</v>
          </cell>
          <cell r="M143" t="str">
            <v>Điều chỉnh KH lần 2 điều chỉnh địa danh xã thu hồi đất
Xã Hữu Hòa</v>
          </cell>
          <cell r="N143">
            <v>5.25</v>
          </cell>
          <cell r="O143">
            <v>5.25</v>
          </cell>
        </row>
        <row r="144">
          <cell r="D144" t="str">
            <v>Đường trục xã Ngọc Hồi</v>
          </cell>
          <cell r="E144" t="str">
            <v>DGT</v>
          </cell>
          <cell r="F144" t="str">
            <v>UBND huyện Thanh Trì</v>
          </cell>
          <cell r="G144">
            <v>1.35</v>
          </cell>
          <cell r="H144">
            <v>1.35</v>
          </cell>
          <cell r="I144">
            <v>0.3</v>
          </cell>
          <cell r="J144" t="str">
            <v>Thanh Trì</v>
          </cell>
          <cell r="K144" t="str">
            <v>Ngọc Hồi</v>
          </cell>
          <cell r="L144"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1.13) 
- Quyết định số 6686/QĐ-UBND ngày 28/11/2022 của UBND huyện Thanh Trì về việc phê duyệt dự án đầu tư công trình. (Thời gian thực hiện 2021-2023)
- Quyết định số 1465/QĐ-UBND ngày 19/3/2024 của UBND thành phố Hà Nội về việc phê duyệt báo cáo đánh giá tác động môi trường dự án.
- Biên bản định vị mốc ngày 23/3/2023</v>
          </cell>
          <cell r="M144" t="str">
            <v>Điều chỉnh KH lần 2 điều chỉnh diện tích dự án, thu hồi đất
Đã có DTM dự án
Đang lập phương án TĐM</v>
          </cell>
          <cell r="N144">
            <v>1.35</v>
          </cell>
          <cell r="O144">
            <v>1.35</v>
          </cell>
          <cell r="P144">
            <v>0.3</v>
          </cell>
        </row>
        <row r="145">
          <cell r="D145" t="str">
            <v>Xây dựng tuyến đường phía tây bắc thôn Vĩnh Ninh xã Vĩnh Quỳnh</v>
          </cell>
          <cell r="E145" t="str">
            <v>DGT</v>
          </cell>
          <cell r="F145" t="str">
            <v>UBND huyện Thanh Trì</v>
          </cell>
          <cell r="G145">
            <v>5</v>
          </cell>
          <cell r="H145">
            <v>5</v>
          </cell>
          <cell r="J145" t="str">
            <v>Thanh Trì</v>
          </cell>
          <cell r="K145" t="str">
            <v>Vĩnh Quỳnh</v>
          </cell>
          <cell r="L145"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1.14)
- Nghị quyết số 32/NQ-HĐND ngày 14/07/2023 của HĐND huyện Thanh Trì phê duyệt chủ trương đầu tư, điều chỉnh chủ trương đầu tư một số dự án sử dụng vốn đầu tư công của huyện thuộc thẩm quyền phê duyệt của HĐND huyện (PL 02)(thay đổi quy mô dự án)</v>
          </cell>
          <cell r="N145">
            <v>5.58</v>
          </cell>
          <cell r="O145">
            <v>5.58</v>
          </cell>
        </row>
        <row r="146">
          <cell r="D146" t="str">
            <v>Đường liên xã Ngũ Hiệp - Duyên Hà (đoạn qua thôn Việt Yên)</v>
          </cell>
          <cell r="E146" t="str">
            <v>DGT</v>
          </cell>
          <cell r="F146" t="str">
            <v>UBND huyện Thanh Trì</v>
          </cell>
          <cell r="G146">
            <v>2</v>
          </cell>
          <cell r="H146">
            <v>2</v>
          </cell>
          <cell r="J146" t="str">
            <v>Thanh Trì</v>
          </cell>
          <cell r="K146" t="str">
            <v>Ngũ Hiệp, Duyên Hà</v>
          </cell>
          <cell r="L146" t="str">
            <v>-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
- Văn bản số 6806/STNMT-QHKHSDĐ ngày 06/9/2023 của Sở Tài nguyên và Môi trường về việc hướng dân xác định ranh giới khu đất thu hồi phục vụ công tác bồi thường, hô trợ, tái định cư thực hiện dự án đường liên xã Ngũ Hiệp - Duyên Hà (đoạn qua thôn Việt Yên), huyện Thanh Trì. (Thời gian thực hiện 2022-2024)</v>
          </cell>
          <cell r="N146">
            <v>4</v>
          </cell>
          <cell r="O146">
            <v>4</v>
          </cell>
        </row>
        <row r="147">
          <cell r="D147" t="str">
            <v>Cải tạo, nâng cấp tuyến đường từ cầu Hữu Hòa đến hết địa phận huyện Thanh Trì (giáp địa phận phường Kiến Hưng, quận Hà Đông)</v>
          </cell>
          <cell r="E147" t="str">
            <v>DGT</v>
          </cell>
          <cell r="F147" t="str">
            <v>UBND huyện Thanh Trì</v>
          </cell>
          <cell r="G147">
            <v>2.04</v>
          </cell>
          <cell r="J147" t="str">
            <v>Thanh Trì</v>
          </cell>
          <cell r="K147" t="str">
            <v>Hữu Hòa</v>
          </cell>
          <cell r="L147" t="str">
            <v>- Quyết định số 7348/QĐ-UBND ngày 26/10/2018 của UBND huyện Thanh Trì phê duyệt dự án.
- Quyết định số 2003/QĐ-UBND ngày 29/6/2021 của UBND huyện Thanh Trì về phê duyệt điều chỉnh dự án đầu tư.
- Quyết định số 8526/QĐ-UBND ngày 24/12/2021 của UBND huyện Thanh Trì phê duyệt điều chỉnh dự án đầu tư.
- Quyết định số 8087/QĐ-UBND ngày 29/12/2023 của UBND huyện Thanh Trì phê duyệt điều chỉnh thời gian thực hiện dự án.</v>
          </cell>
          <cell r="N147">
            <v>2.04</v>
          </cell>
          <cell r="O147">
            <v>2.04</v>
          </cell>
        </row>
        <row r="148">
          <cell r="D148" t="str">
            <v>Xây dựng tuyến đường Thọ Am - Nội Am xã Liên Ninh</v>
          </cell>
          <cell r="E148" t="str">
            <v>DGT</v>
          </cell>
          <cell r="F148" t="str">
            <v>UBND huyện Thanh Trì</v>
          </cell>
          <cell r="G148">
            <v>3.93</v>
          </cell>
          <cell r="H148">
            <v>3.93</v>
          </cell>
          <cell r="I148">
            <v>3.93</v>
          </cell>
          <cell r="J148" t="str">
            <v>Thanh Trì</v>
          </cell>
          <cell r="K148" t="str">
            <v>Liên Ninh</v>
          </cell>
          <cell r="L148" t="str">
            <v>- 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1.6).
- Quyết định số 5200/QĐ-UBND ngày 03/10/2022 của UBND huyện Thanh Trì phê duyệt báo cáo nghiên cứu khả thi dự án.
- Quyết định 1464/QĐ-UBND ngày 19/3/2024 của UBND thành phố Hà Nội về việc phê duyệt báo cáo đánh giá tác động môi trường dự án.</v>
          </cell>
          <cell r="M148" t="str">
            <v>Đã có DTM dự án
Đang lập phương án sử dụng TĐM</v>
          </cell>
          <cell r="N148">
            <v>3.93</v>
          </cell>
          <cell r="O148">
            <v>3.93</v>
          </cell>
          <cell r="P148">
            <v>3.93</v>
          </cell>
        </row>
        <row r="149">
          <cell r="D149" t="str">
            <v>Xây dựng tuyến đường từ đê Hữu Hồng qua UBND xã Duyên Hà</v>
          </cell>
          <cell r="E149" t="str">
            <v>DGT</v>
          </cell>
          <cell r="F149" t="str">
            <v>UBND huyện Thanh Trì</v>
          </cell>
          <cell r="J149" t="str">
            <v>Thanh Trì</v>
          </cell>
          <cell r="K149" t="str">
            <v>Duyên Hà</v>
          </cell>
          <cell r="L149" t="str">
            <v>- Nghị quyết số 06/NQ-HĐND ngày 18/4/2022 của HĐND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1.18)</v>
          </cell>
          <cell r="N149">
            <v>0.43</v>
          </cell>
          <cell r="O149">
            <v>0.43</v>
          </cell>
        </row>
        <row r="150">
          <cell r="D150" t="str">
            <v>Nâng cấp, cải tạo tuyến đường Ngũ Hiệp đi Đông Mỹ</v>
          </cell>
          <cell r="E150" t="str">
            <v>DGT</v>
          </cell>
          <cell r="F150" t="str">
            <v>UBND huyện Thanh Trì</v>
          </cell>
          <cell r="G150">
            <v>6.81</v>
          </cell>
          <cell r="H150">
            <v>6.52</v>
          </cell>
          <cell r="J150" t="str">
            <v>Thanh Trì</v>
          </cell>
          <cell r="K150" t="str">
            <v>Ngũ Hiệp, Đông Mỹ; Duyên Hà</v>
          </cell>
          <cell r="L150" t="str">
            <v>- Nghị quyết số 04/NQ-HĐND ngày 09/4/2019 của UBND Thành phố phê duyệt chủ trương đầu tư, điều chỉnh chủ trương đầu tư một số dự án sử dụng vốn đầu tư công trung hạn 5 năm giai đoạn 2016-2020 của thành phố Hà Nội (PL 15) 
- Quyết định số 5497/QĐ-UBND ngày 08/12/2020 của UBND Thành phố phê duyệt dự án.
- Nghị quyết số 42/NQ-HĐND ngày 04/10/2024 của UBND Thành phố phê duyệt chủ trương đầu tư, điều chỉnh chủ trương đầu tư một số dự án sử dụng vốn đầu tư công của thành phố Hà Nội. Pl-03 (Thờời gian thực hiện dự án 2020-2027)</v>
          </cell>
          <cell r="N150">
            <v>7.21</v>
          </cell>
          <cell r="O150">
            <v>6.9210000000000003</v>
          </cell>
        </row>
        <row r="151">
          <cell r="D151" t="str">
            <v>Tuyến đường giao thông kết hợp với vườn hoa cây xanh phía đông bắc khu TĐC Triều Khúc, xã Tân Triều</v>
          </cell>
          <cell r="E151" t="str">
            <v>DGT</v>
          </cell>
          <cell r="F151" t="str">
            <v>UBND huyện Thanh Trì</v>
          </cell>
          <cell r="G151">
            <v>0.28999999999999998</v>
          </cell>
          <cell r="H151">
            <v>0.28999999999999998</v>
          </cell>
          <cell r="J151" t="str">
            <v>Thanh Trì</v>
          </cell>
          <cell r="K151" t="str">
            <v>Tân Triều</v>
          </cell>
          <cell r="L151" t="str">
            <v>- Nghị quyết số 19/NQ-HĐND ngày 24/6/2022 của HĐND Thanh Trì về việc phê duyệt chủ trương đầu tư, điều chỉnh chủ trương đầu tư các dự án sử dụng vốn ngân sách huyện quản lý thực hiện trong giai đoạn 2022-2025 (PL 1.9).
- Quyết định số 2255/QĐ-UBND ngày 19/10/2023 của UBND huyện Thanh Trì về việc phê duyệt báo cáo kinh tế kỹ thuật. (Thời gian thực hiện 2022-2024)</v>
          </cell>
          <cell r="N151">
            <v>0.28999999999999998</v>
          </cell>
          <cell r="O151">
            <v>0.28999999999999998</v>
          </cell>
          <cell r="P151">
            <v>0.28999999999999998</v>
          </cell>
        </row>
        <row r="152">
          <cell r="D152" t="str">
            <v>Xây dựng tuyến đường nối từ đường 70B thôn Tự Khoát đến đường liên thôn Phương Nhị và đường nối từ đường bao đường Pháp Vân Cầu Giẽ nối đường QL1A</v>
          </cell>
          <cell r="E152" t="str">
            <v>DGT</v>
          </cell>
          <cell r="F152" t="str">
            <v>UBND huyện Thanh Trì</v>
          </cell>
          <cell r="G152">
            <v>5</v>
          </cell>
          <cell r="H152">
            <v>5</v>
          </cell>
          <cell r="I152">
            <v>4.5999999999999996</v>
          </cell>
          <cell r="J152" t="str">
            <v>Thanh Trì</v>
          </cell>
          <cell r="K152" t="str">
            <v>Ngũ Hiệp, Liên Ninh, Ngọc Hồi</v>
          </cell>
          <cell r="L152" t="str">
            <v>- Nghị quyết số 29/NQ-HĐND ngày 08/12/2022 của HĐND thành phố Hà Nội, Phụ lục số 18. (Thời gian thực hiện 2023-2026)
- Quyết định số 5027/QĐ-UBND ngày 26/9/2024 của UBND thành phố Hà Nội về việc phê duyệt báo cáo đánh giá tác động môi trường dự án.</v>
          </cell>
          <cell r="M152" t="str">
            <v>Đã có DTM dự án
Đang lập phương án sử dụng TĐM</v>
          </cell>
          <cell r="N152">
            <v>10.3</v>
          </cell>
          <cell r="O152">
            <v>10.3</v>
          </cell>
          <cell r="P152">
            <v>4.5999999999999996</v>
          </cell>
        </row>
        <row r="153">
          <cell r="D153" t="str">
            <v>Tuyến đường nối từ đường Ngọc Hồi đến khu đấu giá Tứ Hiệp - Ngũ Hiệp, huyện Thanh Trì</v>
          </cell>
          <cell r="E153" t="str">
            <v>DGT</v>
          </cell>
          <cell r="F153" t="str">
            <v>UBND huyện Thanh Trì</v>
          </cell>
          <cell r="G153">
            <v>0.52</v>
          </cell>
          <cell r="H153">
            <v>0.52</v>
          </cell>
          <cell r="J153" t="str">
            <v>Thanh Trì</v>
          </cell>
          <cell r="K153" t="str">
            <v>Tứ Hiệp, Ngũ Hiệp</v>
          </cell>
          <cell r="L153" t="str">
            <v>- Nghị quyết số 60/NQ-HĐND ngày 24/9/2021 của HĐND huyện Thanh trì về phê duyệt chủ trương đầu tư dự án (phụ lục số 1.4).
- Quyết định số 882/QĐ-UBND ngày 05/4/2022 của UBND huyện Thanh Trì phê duyệt dự toán chi phí chuẩn bị đầu tư dự án. (Thời gian thực hiện 2022-2024)</v>
          </cell>
          <cell r="N153">
            <v>0.52</v>
          </cell>
          <cell r="O153">
            <v>0.52</v>
          </cell>
        </row>
        <row r="154">
          <cell r="D154" t="str">
            <v>Đường liên xã Tả Thanh Oai - Đại áng -Liên Ninh</v>
          </cell>
          <cell r="E154" t="str">
            <v>DGT</v>
          </cell>
          <cell r="F154" t="str">
            <v>UBND huyện Thanh Trì</v>
          </cell>
          <cell r="G154">
            <v>21.5</v>
          </cell>
          <cell r="H154">
            <v>1.25</v>
          </cell>
          <cell r="I154">
            <v>19</v>
          </cell>
          <cell r="J154" t="str">
            <v>Thanh Trì</v>
          </cell>
          <cell r="K154" t="str">
            <v>Tả Thanh Oai; Đại Áng; Liên Ninh; Ngọc Hồi</v>
          </cell>
          <cell r="L154" t="str">
            <v>- Quyết định số 2553/QĐ-UBND ngày 14/6/2018 của UBND huyện Thanh Trì phê duyệt dự án.
- Quyêt định thu hồi 18,478 ha năm 2018, 2019, 2020.
- Quyết định số 144/QĐ-UBND ngày 06/01/2012 của UBND thành phố Hà Nội về việc  phê duyệt Báo cáo đánh giá tác động môi trường.
- Quyết định số 557/QĐ-UBND ngày 03/3/2022 của UBND huyện Thanh Trì phê duyệt điều chỉnh thời gian thực hiện dự án.</v>
          </cell>
          <cell r="N154">
            <v>21.5</v>
          </cell>
          <cell r="O154">
            <v>21.5</v>
          </cell>
          <cell r="P154">
            <v>19</v>
          </cell>
        </row>
        <row r="155">
          <cell r="D155" t="str">
            <v>Đường nối đường Đông Mỹ qua trường cấp 3 Đông Mỹ, huyện Thanh Trì</v>
          </cell>
          <cell r="E155" t="str">
            <v>DGT</v>
          </cell>
          <cell r="F155" t="str">
            <v>UBND huyện Thanh Trì</v>
          </cell>
          <cell r="G155">
            <v>0.87</v>
          </cell>
          <cell r="H155">
            <v>0.28000000000000003</v>
          </cell>
          <cell r="J155" t="str">
            <v>Thanh Trì</v>
          </cell>
          <cell r="K155" t="str">
            <v>Đông Mỹ</v>
          </cell>
          <cell r="L155" t="str">
            <v>- Quyết định số 4333/QĐ-UBND ngày 14/8/2019 của UBND Thành phố cho phép thực hiện chuẩn bị đầu tư một số tuyến đường Thành phố quản lý sử dụng nguồn vốn ngân sách huyện trên địa bàn huyện Thanh Trì.
- Quyết định số 4242/QĐ-UBND ngày 30/10/2019 của UBND huyện về việc phê duyệt dự án.
- Bản định vị tọa độ mốc giới thực hiện theo Văn bản số 12002/STNMT-CCQLĐĐ ngày 19/12/2019 của Sở Tài nguyên và Môi trường.
- Quyết định số 1844/QĐ-UBND ngày 25/5/2022 của UBND huyện Thanh Trì phê duyệt điều chỉnh thời gian thực hiện dự án.</v>
          </cell>
          <cell r="N155">
            <v>0.87</v>
          </cell>
          <cell r="O155">
            <v>0.28000000000000003</v>
          </cell>
        </row>
        <row r="156">
          <cell r="D156" t="str">
            <v>Xây dựng mới các xuất tuyến 110kV từ TBA 220/110kV Văn Điển</v>
          </cell>
          <cell r="E156" t="str">
            <v>DNL</v>
          </cell>
          <cell r="F156" t="str">
            <v>Ban QLDA lưới điện Hà Nội</v>
          </cell>
          <cell r="G156">
            <v>0.15</v>
          </cell>
          <cell r="H156">
            <v>0.15</v>
          </cell>
          <cell r="I156">
            <v>0.15</v>
          </cell>
          <cell r="J156" t="str">
            <v>Thanh Trì</v>
          </cell>
          <cell r="K156" t="str">
            <v>Tam Hiệp</v>
          </cell>
          <cell r="L156" t="str">
            <v>- Văn bản số 2005/QHKT-HTKT ngày 17/4/2019 của Sở Quy hoạch - Kiến trúc chấp thuận bản vẽ Tổng mặt bằng và Phương án kiến trúc dự án.
- Quyết định số 4217/QĐ-EVNHANOI ngày 30/6/2021 của Tổng Công ty Điện lực Hà Nội phê duyệt báo cáo nghiên cứu khả thi ĐTXD dự án. 
- Quyết định 5250/QĐ-UBND ngày 17/10/2023 của UBND Thành phố v/v chấp thuận chủ trương đầu tư đồng thời chấp thuận nhà đầu tư.(Thời gian thực hiện 2024-2025)</v>
          </cell>
          <cell r="M156" t="str">
            <v xml:space="preserve">
Chuyển tiếp KH2025 theo QĐ 559
Dự án điều chỉnh diện tích từ 0,2 giảm 0,15</v>
          </cell>
          <cell r="N156">
            <v>0.15</v>
          </cell>
          <cell r="O156">
            <v>0.15</v>
          </cell>
          <cell r="P156">
            <v>0.15</v>
          </cell>
        </row>
        <row r="157">
          <cell r="D157" t="str">
            <v>Xây dựng mới trạm 110kV Ngọc Hồi và nhánh rẽ thuộc dự án: Phát triển lưới điện Hà Nội và thành phố Hồ Chí Minh vốn vay ODA của Ngân hàng Phát triển Châu Á (ADB) và Quỹ cơ sở hạ tầng ASEAN (AIF)</v>
          </cell>
          <cell r="E157" t="str">
            <v>DNL</v>
          </cell>
          <cell r="F157" t="str">
            <v>Tổng Công ty Điện lực thành phố Hà Nội</v>
          </cell>
          <cell r="G157">
            <v>0.4</v>
          </cell>
          <cell r="H157">
            <v>0.4</v>
          </cell>
          <cell r="J157" t="str">
            <v>Thanh Trì</v>
          </cell>
          <cell r="K157" t="str">
            <v>Ngũ Hiệp</v>
          </cell>
          <cell r="L157" t="str">
            <v>- Quyết định số 2079/QĐ-BCT ngày 10/7/2019 của Bộ Công thương phê duyệt Báo cáo nghiên cứu khả thi dự án.</v>
          </cell>
          <cell r="M157" t="str">
            <v>Chuyển tiếp KH2025 theo QĐ 559
Dự án điều chỉnh diện tích từ 0,3 tăng 0,4</v>
          </cell>
          <cell r="N157">
            <v>0.4</v>
          </cell>
          <cell r="O157">
            <v>0.4</v>
          </cell>
        </row>
        <row r="158">
          <cell r="D158" t="str">
            <v>Các công trình, dự án dăng ký mới</v>
          </cell>
          <cell r="E158">
            <v>27</v>
          </cell>
          <cell r="G158">
            <v>149.98519999999999</v>
          </cell>
          <cell r="H158">
            <v>149.8998</v>
          </cell>
          <cell r="I158">
            <v>0</v>
          </cell>
          <cell r="N158">
            <v>1721.1152</v>
          </cell>
          <cell r="O158">
            <v>1711.2338000000002</v>
          </cell>
          <cell r="P158">
            <v>2.0500000000000003</v>
          </cell>
        </row>
        <row r="159">
          <cell r="D159" t="str">
            <v>Các dự án thu hồi đất đấu giá quyền sử dụng đất</v>
          </cell>
          <cell r="E159">
            <v>3</v>
          </cell>
          <cell r="G159">
            <v>1.5</v>
          </cell>
          <cell r="H159">
            <v>1.5</v>
          </cell>
          <cell r="I159">
            <v>0</v>
          </cell>
          <cell r="N159">
            <v>11.67</v>
          </cell>
          <cell r="O159">
            <v>11.67</v>
          </cell>
          <cell r="P159">
            <v>1.85</v>
          </cell>
        </row>
        <row r="160">
          <cell r="D160" t="str">
            <v>Khu đấu giá QSD đất một phần ô quy hoạch C1-2 xã Đại Áng, huyện Thanh Trì</v>
          </cell>
          <cell r="E160" t="str">
            <v>ONT</v>
          </cell>
          <cell r="F160" t="str">
            <v>UBND huyện Thanh Trì</v>
          </cell>
          <cell r="G160">
            <v>0.5</v>
          </cell>
          <cell r="H160">
            <v>0.5</v>
          </cell>
          <cell r="J160" t="str">
            <v>Thanh Trì</v>
          </cell>
          <cell r="K160" t="str">
            <v>Đại Áng</v>
          </cell>
          <cell r="L160" t="str">
            <v>- Nghị quyết số 09/NQ-HĐND ngày 11/6/2024 của Hội đồng nhân dân huyện Thanh Trì về việc phê duyệt chủ trương đầu tư, điều chỉnh chủ trương đầu tư một số dự án sử dụng vốn đầu tư công ngân sách Huyện quản lý.</v>
          </cell>
          <cell r="M160" t="str">
            <v>Đăng ký mới</v>
          </cell>
          <cell r="N160">
            <v>3.94</v>
          </cell>
          <cell r="O160">
            <v>3.94</v>
          </cell>
        </row>
        <row r="161">
          <cell r="D161" t="str">
            <v>Khu đấu giá quyền sử dụng đất tại một phần ô quy hoạch B3-1 xã Ngũ Hiệp, huyện Thanh Trì</v>
          </cell>
          <cell r="E161" t="str">
            <v>ONT</v>
          </cell>
          <cell r="F161" t="str">
            <v>UBND huyện Thanh Trì</v>
          </cell>
          <cell r="G161">
            <v>0.5</v>
          </cell>
          <cell r="H161">
            <v>0.5</v>
          </cell>
          <cell r="J161" t="str">
            <v>Thanh Trì</v>
          </cell>
          <cell r="K161" t="str">
            <v>Ngũ Hiệp</v>
          </cell>
          <cell r="L161" t="str">
            <v>- Nghị quyết số 09/NQ-HĐND ngày 11/6/2024 của Hội đồng nhân dân huyện Thanh Trì về việc phê duyệt chủ trương đầu tư, điều chỉnh chủ trương đầu tư một số dự án sử dụng vốn đầu tư công ngân sách Huyện quản lý.</v>
          </cell>
          <cell r="M161" t="str">
            <v>Đăng ký mới</v>
          </cell>
          <cell r="N161">
            <v>1.85</v>
          </cell>
          <cell r="O161">
            <v>1.85</v>
          </cell>
          <cell r="P161">
            <v>1.85</v>
          </cell>
        </row>
        <row r="162">
          <cell r="D162" t="str">
            <v>Khu đấu giá quyền sử dụng đất tại một phần ô quy hoạch D1-1 xã Ngũ Hiệp, huyện Thanh Trì</v>
          </cell>
          <cell r="E162" t="str">
            <v>ONT</v>
          </cell>
          <cell r="F162" t="str">
            <v>UBND huyện Thanh Trì</v>
          </cell>
          <cell r="G162">
            <v>0.5</v>
          </cell>
          <cell r="H162">
            <v>0.5</v>
          </cell>
          <cell r="J162" t="str">
            <v>Thanh Trì</v>
          </cell>
          <cell r="K162" t="str">
            <v>Ngũ Hiệp</v>
          </cell>
          <cell r="L162" t="str">
            <v>- Nghị quyết số 09/NQ-HĐND ngày 11/6/2024 của Hội đồng nhân dân huyện Thanh Trì về việc phê duyệt chủ trương đầu tư, điều chỉnh chủ trương đầu tư một số dự án sử dụng vốn đầu tư công ngân sách Huyện quản lý.</v>
          </cell>
          <cell r="M162" t="str">
            <v>Đăng ký mới</v>
          </cell>
          <cell r="N162">
            <v>5.88</v>
          </cell>
          <cell r="O162">
            <v>5.88</v>
          </cell>
        </row>
        <row r="163">
          <cell r="D163" t="str">
            <v>Các dự án đấu thầu lựa chọn nhà đầu tư thực hiện dự án có sử dụng đất</v>
          </cell>
          <cell r="E163">
            <v>5</v>
          </cell>
          <cell r="G163">
            <v>4.4640000000000004</v>
          </cell>
          <cell r="H163">
            <v>4.4640000000000004</v>
          </cell>
          <cell r="I163">
            <v>0</v>
          </cell>
          <cell r="N163">
            <v>4.4640000000000004</v>
          </cell>
          <cell r="O163">
            <v>4.4640000000000004</v>
          </cell>
          <cell r="P163">
            <v>0</v>
          </cell>
        </row>
        <row r="164">
          <cell r="D164" t="str">
            <v>Dự án xây dựng chợ Triều Khúc, xã Tân Triều, huyện Thanh Trì, TP Hà Nội</v>
          </cell>
          <cell r="E164" t="str">
            <v>DCH</v>
          </cell>
          <cell r="F164" t="str">
            <v>Phòng Kinh Tế</v>
          </cell>
          <cell r="G164">
            <v>0.64</v>
          </cell>
          <cell r="H164">
            <v>0.64</v>
          </cell>
          <cell r="J164" t="str">
            <v>Thanh Trì</v>
          </cell>
          <cell r="K164" t="str">
            <v>Tân Triều</v>
          </cell>
          <cell r="L164" t="str">
            <v>- Thông báo số 22/TB-UBND ngày 10/02/2023; 'Thông báo số 13/TB-UBND ngày 24/04/2024; 
- Quyết định số 6665/QĐ-UBND ngày 03/12/2015 của UBND TP Hà Nội về việc phê duyệt quy hoạch phân khu đô thị H2-3, tỷ lệ 1/2000 địa điểm thuộc các quận Thanh Xuân, Hoàng Mai và huyện Thanh Trì</v>
          </cell>
          <cell r="M164" t="str">
            <v>Đăng ký mới</v>
          </cell>
          <cell r="N164">
            <v>0.64</v>
          </cell>
          <cell r="O164">
            <v>0.64</v>
          </cell>
        </row>
        <row r="165">
          <cell r="D165" t="str">
            <v>Dự án xây dựng chợ Huỳnh Cung, xã Tam Hiệp, huyện Thanh Trì, TP Hà Nội</v>
          </cell>
          <cell r="E165" t="str">
            <v>DCH</v>
          </cell>
          <cell r="F165" t="str">
            <v>Phòng Kinh Tế</v>
          </cell>
          <cell r="G165">
            <v>0.45</v>
          </cell>
          <cell r="H165">
            <v>0.45</v>
          </cell>
          <cell r="J165" t="str">
            <v>Thanh Trì</v>
          </cell>
          <cell r="K165" t="str">
            <v>Tam Hiệp</v>
          </cell>
          <cell r="L165" t="str">
            <v>-Tờ trình 178/TT-UBND ngày 28/6/2024 của UBND huyện Thanh Trì về việc đề nghị phê duyệt chủ trương đầu tư đồng thời phê duyệt dự án đầu tư có sử dụng đất đối với dự án chợ Huỳnh Cung, xã Tam Hiệp (theo hình thức đấu thầu lựa chọn nhà đầu tư)</v>
          </cell>
          <cell r="M165" t="str">
            <v>Đăng ký mới</v>
          </cell>
          <cell r="N165">
            <v>0.45</v>
          </cell>
          <cell r="O165">
            <v>0.45</v>
          </cell>
        </row>
        <row r="166">
          <cell r="D166" t="str">
            <v>Dự án xây dựng chợ Thương mại Nội Am, xã Liên Ninh, huyện Thanh Trì, TP Hà Nội</v>
          </cell>
          <cell r="E166" t="str">
            <v>DCH</v>
          </cell>
          <cell r="F166" t="str">
            <v>Phòng Kinh Tế</v>
          </cell>
          <cell r="G166">
            <v>1.3069999999999999</v>
          </cell>
          <cell r="H166">
            <v>1.3069999999999999</v>
          </cell>
          <cell r="J166" t="str">
            <v>Thanh Trì</v>
          </cell>
          <cell r="K166" t="str">
            <v>Liên Ninh</v>
          </cell>
          <cell r="L166" t="str">
            <v>- Tờ trình 177/TT-UBND ngày 28/6/2024 của UBND huyện Thanh Trì về việc đề nghị phê duyệt chủ trương đầu tư đồng thời phê duyệt dự án đầu tư có sử dụng đất đối với dự án chợ thương mại Liên Ninh, xã Liên Ninh. (theo hình thức đấu thầu lựa chọn nhà đầu tư)</v>
          </cell>
          <cell r="M166" t="str">
            <v>Đăng ký mới</v>
          </cell>
          <cell r="N166">
            <v>1.3069999999999999</v>
          </cell>
          <cell r="O166">
            <v>1.3069999999999999</v>
          </cell>
        </row>
        <row r="167">
          <cell r="D167" t="str">
            <v>Dự án xây dựng chợ thương mại Ngũ Hiệp, xã Ngũ Hiệp, huyện Thanh Trì, TP Hà Nội</v>
          </cell>
          <cell r="E167" t="str">
            <v>DCH</v>
          </cell>
          <cell r="F167" t="str">
            <v>Phòng Kinh Tế</v>
          </cell>
          <cell r="G167">
            <v>1.0369999999999999</v>
          </cell>
          <cell r="H167">
            <v>1.0369999999999999</v>
          </cell>
          <cell r="J167" t="str">
            <v>Thanh Trì</v>
          </cell>
          <cell r="K167" t="str">
            <v>Ngũ Hiệp</v>
          </cell>
          <cell r="L167" t="str">
            <v>- Tờ trình 176/TT-UBND ngày 28/6/2024 của UBND huyện Thanh Trì về việc đề nghị phê duyệt chủ trương đầu tư đồng thời phê duyệt dự án đầu tư có sử dụng đất đối với dự án chợ thương mại Ngũ Hiệp, xã Ngũ Hiệp. (theo hình thức đấu thầu lựa chọn nhà đầu tư)</v>
          </cell>
          <cell r="M167" t="str">
            <v>Đăng ký mới</v>
          </cell>
          <cell r="N167">
            <v>1.0369999999999999</v>
          </cell>
          <cell r="O167">
            <v>1.0369999999999999</v>
          </cell>
        </row>
        <row r="168">
          <cell r="D168" t="str">
            <v>Dự án xây dựng chợ thương mại Đại Áng, xã Đại Áng, huyện Thanh Trì, TP Hà Nội</v>
          </cell>
          <cell r="E168" t="str">
            <v>DCH</v>
          </cell>
          <cell r="F168" t="str">
            <v>Phòng Kinh Tế</v>
          </cell>
          <cell r="G168">
            <v>1.03</v>
          </cell>
          <cell r="H168">
            <v>1.03</v>
          </cell>
          <cell r="J168" t="str">
            <v>Thanh Trì</v>
          </cell>
          <cell r="K168" t="str">
            <v>Đại Áng</v>
          </cell>
          <cell r="L168" t="str">
            <v>-Tờ trình 175/TT-UBND ngày 28/6/2024 của UBND huyện Thanh Trì về việc đề nghị phê duyệt chủ trương đầu tư đồng thời phê duyệt dự án đầu tư có sử dụng đất đối với dự án chợ thương mại Đại Áng, xã Đại Áng. (theo hình thức đấu thầu lựa chọn nhà đầu tư)</v>
          </cell>
          <cell r="M168" t="str">
            <v>Đăng ký mới</v>
          </cell>
          <cell r="N168">
            <v>1.03</v>
          </cell>
          <cell r="O168">
            <v>1.03</v>
          </cell>
        </row>
        <row r="169">
          <cell r="D169" t="str">
            <v>Các công trình, dự án khác</v>
          </cell>
          <cell r="E169">
            <v>19</v>
          </cell>
          <cell r="G169">
            <v>144.02119999999999</v>
          </cell>
          <cell r="H169">
            <v>143.9358</v>
          </cell>
          <cell r="I169">
            <v>0</v>
          </cell>
          <cell r="N169">
            <v>1704.9811999999999</v>
          </cell>
          <cell r="O169">
            <v>1695.0998000000002</v>
          </cell>
          <cell r="P169">
            <v>0.2</v>
          </cell>
        </row>
        <row r="170">
          <cell r="D170" t="str">
            <v>Dự án giải phóng mặt bằng và san nền sơ bộ Khu đô thị Tây Nam Kim Giang I theo địa giới hành chính huyện Thanh Trì</v>
          </cell>
          <cell r="E170" t="str">
            <v>ONT</v>
          </cell>
          <cell r="F170" t="str">
            <v>TTPTQĐ huyện Thanh Trì</v>
          </cell>
          <cell r="G170">
            <v>35.790999999999997</v>
          </cell>
          <cell r="H170">
            <v>35.790999999999997</v>
          </cell>
          <cell r="J170" t="str">
            <v>Thanh Trì</v>
          </cell>
          <cell r="K170" t="str">
            <v>Tân Triều</v>
          </cell>
          <cell r="L170" t="str">
            <v>- Quyết định số 4890/QĐ-UBND ngày 05/10/2010 của UBND TP Hà Nội vè việc giao cho TT Phát triển quỹ đất huyện Thanh Trì làm chủ đầu tư Dự án giải phóng mặt bằng và san nền sơ bộ Khu đô thị Tây Nam Kim Giang I theo địa giới hành chính huyện Thanh Trì.
- Quyết định số 3571/QĐ-UBND ngày 08/8/2012 của UBND TP Hà Nội về việc phê duyệt dự án đầu tư xây dựng công trình giải phóng mặt bàng và san nền sơ bộ Khu dodo thị Tây Nam Kim Giang I theo địa giới hành chính huyện Thanh Trì.</v>
          </cell>
          <cell r="M170" t="str">
            <v>Đăng ký mới</v>
          </cell>
          <cell r="N170">
            <v>35.790999999999997</v>
          </cell>
          <cell r="O170">
            <v>35.790999999999997</v>
          </cell>
        </row>
        <row r="171">
          <cell r="D171" t="str">
            <v>Khu đô thị mới Đại Áng thuộc một phần ô đất ký hiệu C3-2 và C3-3, xã Đại Áng, huyện Thanh Trì, TP Hà Nội.</v>
          </cell>
          <cell r="E171" t="str">
            <v>ODT</v>
          </cell>
          <cell r="F171" t="str">
            <v>UBND huyện Thanh Trì</v>
          </cell>
          <cell r="J171" t="str">
            <v>Thanh Trì</v>
          </cell>
          <cell r="K171" t="str">
            <v>xã Đại Áng</v>
          </cell>
          <cell r="L171" t="str">
            <v>- Tờ trình số 164/TTr-UBND ngày 26/6/2024 của UBND huyện Thanh Trì về việc đề nghị chấp thuận chủ trương đầu tư. ( kèm hồ sơ đề xuất)
- Phiếu chuyển số 1071/PC-VP ngày 26/7/2024 của văn phòng UBND thành phố.</v>
          </cell>
          <cell r="M171" t="str">
            <v>Đăng ký mới</v>
          </cell>
          <cell r="N171">
            <v>9.6999999999999993</v>
          </cell>
          <cell r="O171">
            <v>0</v>
          </cell>
        </row>
        <row r="172">
          <cell r="D172" t="str">
            <v>Khu đô thị mới Ngọc Hồi, huyện Thanh Trì, thành phố Hà Nội</v>
          </cell>
          <cell r="E172" t="str">
            <v>ODT</v>
          </cell>
          <cell r="F172" t="str">
            <v>UBND huyện Thanh Trì</v>
          </cell>
          <cell r="J172" t="str">
            <v>Thanh Trì</v>
          </cell>
          <cell r="K172" t="str">
            <v>Ngọc Hồi, Đại Áng, Liên Ninh</v>
          </cell>
          <cell r="L172" t="str">
            <v>- Tờ trình số 143/TTr-UBND ngày 26/6/2023 của UBND huyện Thanh Trì về việc đề nghị chấp thuận chủ trương đầu tư. ( kèm hồ sơ đề xuất)</v>
          </cell>
          <cell r="M172" t="str">
            <v>Đăng ký mới</v>
          </cell>
          <cell r="N172">
            <v>79.8</v>
          </cell>
          <cell r="O172">
            <v>79.8</v>
          </cell>
        </row>
        <row r="173">
          <cell r="D173" t="str">
            <v>Khu tích hợp đa chức năng đô thị, thương mại dịch vụ và công viên chuyên đề South of Red River xã Duyên Hà, Vạn Phúc, Yên Mỹ, Tứ Hiệp, Ngũ Hiệp huyện Thanh Trì</v>
          </cell>
          <cell r="E173" t="str">
            <v>ODT; TMD; DKV</v>
          </cell>
          <cell r="F173" t="str">
            <v>UBND huyện Thanh Trì</v>
          </cell>
          <cell r="J173" t="str">
            <v>Thanh Trì</v>
          </cell>
          <cell r="K173" t="str">
            <v>Duyên Hà, Vạn Phúc, Yên Mỹ, Tứ Hiệp, Ngũ Hiệp</v>
          </cell>
          <cell r="L173" t="str">
            <v>- Tờ trình số 08/TTr-UBND ngày 16/1/2023 của UBND huyện Thanh Trì về việc đề nghị chấp thuận chủ trương đầu tư.</v>
          </cell>
          <cell r="M173" t="str">
            <v>Đăng ký mới</v>
          </cell>
          <cell r="N173">
            <v>749</v>
          </cell>
          <cell r="O173">
            <v>749</v>
          </cell>
        </row>
        <row r="174">
          <cell r="D174" t="str">
            <v xml:space="preserve">Xây mới Nhà văn hóa TDP cụm 591 </v>
          </cell>
          <cell r="E174" t="str">
            <v>DVH</v>
          </cell>
          <cell r="F174" t="str">
            <v>UBND xã Liên Ninh</v>
          </cell>
          <cell r="J174" t="str">
            <v>Thanh Trì</v>
          </cell>
          <cell r="K174" t="str">
            <v>Liên Ninh</v>
          </cell>
          <cell r="L174" t="str">
            <v xml:space="preserve">- Báo cáo sơ 284/BC-UBND ngày 22/12/2023 về việc đề xuất vị trí xây mới Nhà văn hóa TDP cụm 591. </v>
          </cell>
          <cell r="M174" t="str">
            <v>Đăng ký mới</v>
          </cell>
          <cell r="N174">
            <v>0.2</v>
          </cell>
          <cell r="O174">
            <v>0.2</v>
          </cell>
          <cell r="P174">
            <v>0.2</v>
          </cell>
        </row>
        <row r="175">
          <cell r="D175" t="str">
            <v>Xây dựng cụm trường học liên cấp tại khu đô thị mới Cầu Bươu</v>
          </cell>
          <cell r="E175" t="str">
            <v>DGD</v>
          </cell>
          <cell r="F175" t="str">
            <v>Công ty CP kinh doanh phát triển nhà và đô thị Hà Nội,Công ty CP giáo dục thế giới trẻ Tuyệt Diệu, Công ty CP giáo dục thiên đường trẻ thơ</v>
          </cell>
          <cell r="G175">
            <v>1.65</v>
          </cell>
          <cell r="H175">
            <v>1.65</v>
          </cell>
          <cell r="J175" t="str">
            <v>Thanh Trì</v>
          </cell>
          <cell r="K175" t="str">
            <v>Tân Triều, Thanh Liệt</v>
          </cell>
          <cell r="L175" t="str">
            <v xml:space="preserve">- Quyết định số 3116/QĐ-UBND ngày 13/6/2024 của UBND thành phố Hà Nội về việc chấp thuận chủ trương đầu tư dự án. (Thời gian thực hiện 2024-2026)
- Quyết định số 2691/QĐ-UBND ngày 21/6/2021 của UBND thành phố Hà Nội về việc phê duyệt điều chỉnh cục bộ quy hoạch chi tiết 1/500.
- Văn bản số 02/CV-TGTTD ngày 12/08/2024 của Công ty CP giáo dục thế hệ trẻ Tuyệt Diệu.
</v>
          </cell>
          <cell r="M175" t="str">
            <v>Đăng ký mới</v>
          </cell>
          <cell r="N175">
            <v>1.65</v>
          </cell>
          <cell r="O175">
            <v>1.65</v>
          </cell>
        </row>
        <row r="176">
          <cell r="D176" t="str">
            <v>Xây dựng Trường phổ thông trung học Đại Việt tại Khu đô thị Tây Nam Kim Giang I</v>
          </cell>
          <cell r="E176" t="str">
            <v>DGD</v>
          </cell>
          <cell r="F176" t="str">
            <v>Trường PTTH Đại Việt</v>
          </cell>
          <cell r="J176" t="str">
            <v>Thanh Trì</v>
          </cell>
          <cell r="K176" t="str">
            <v>Tân Triều</v>
          </cell>
          <cell r="L176" t="str">
            <v>- Quyết định số 2145/QĐ-UBND ngày 02/6/2008 của UBND thành phố Hà Nội về việc thành lập trường phổ thông trung học Đại Việt; 
- Văn bản số 273/UBND-KHĐT ngày 12/1/2009 của UBND thành phố hà nội về việc chấp thuận địa điểm nghiên cứu lập và triển khai thực hiện dự án xây dựng Trường phổ thông trung học Đại Việt.
- Văn bản số 7153/UBND-KHĐT ngày 09/9/2010 UBND thành phố Hà Nội về việc gia hạn thời gian chấp thuận địa điểm nghiên cứu lập và triển khai địa iểm nghiên cứu lập và triển khai thực hiện dự án xây dựng Trường phổ thông trung học Đại Việt.
- Đơn đăng ký kế hoạch sử dụng đất.</v>
          </cell>
          <cell r="M176" t="str">
            <v>Đăng ký mới</v>
          </cell>
          <cell r="N176">
            <v>1.59</v>
          </cell>
          <cell r="O176">
            <v>1.59</v>
          </cell>
        </row>
        <row r="177">
          <cell r="D177" t="str">
            <v>Trung tâm đào tạo Điều dưỡng viên và chăm sóc người cao tuổi, thuộc ô đất ký hiệu C2 trong đồ án phân khu đô thị S5, xã Vĩnh Quỳnh, huyện Thanh Trì, TP Hà Nội</v>
          </cell>
          <cell r="E177" t="str">
            <v>DGD</v>
          </cell>
          <cell r="F177" t="str">
            <v>UBND huyện Thanh Trì</v>
          </cell>
          <cell r="J177" t="str">
            <v>Thanh Trì</v>
          </cell>
          <cell r="K177" t="str">
            <v>Vĩnh Quỳnh</v>
          </cell>
          <cell r="L177" t="str">
            <v>- Tờ trình số 197/TTr-UBND ngày 21/9/2023 của UBND huyện Thanh Trì về việc đề nghị chấp thuận chủ trương đầu tư.</v>
          </cell>
          <cell r="M177" t="str">
            <v>Đăng ký mới</v>
          </cell>
          <cell r="N177">
            <v>0.36</v>
          </cell>
          <cell r="O177">
            <v>0.36</v>
          </cell>
        </row>
        <row r="178">
          <cell r="D178" t="str">
            <v>Xây dựng trụ sở BCH quân sự xã Tả Thanh Oai, huyện Thanh Trì</v>
          </cell>
          <cell r="E178" t="str">
            <v>TSC</v>
          </cell>
          <cell r="F178" t="str">
            <v>UBND huyện Thanh Trì</v>
          </cell>
          <cell r="G178">
            <v>0.13</v>
          </cell>
          <cell r="H178">
            <v>0.13</v>
          </cell>
          <cell r="J178" t="str">
            <v>Thanh Trì</v>
          </cell>
          <cell r="K178" t="str">
            <v>Tả Thanh Oai</v>
          </cell>
          <cell r="L178" t="str">
            <v>- Nghị quyết số 40/NQ-HĐND ngày 16/12/2022 của Hội đồng nhân dân huyện Thanh Trì về việc cập nhật, điều chỉnh đầu tư công trung hạn 5 năm 2012-2025</v>
          </cell>
          <cell r="M178" t="str">
            <v>Đăng ký mới</v>
          </cell>
          <cell r="N178">
            <v>0.13</v>
          </cell>
          <cell r="O178">
            <v>0.13</v>
          </cell>
        </row>
        <row r="179">
          <cell r="D179" t="str">
            <v>Trung tâm thương mại, văn phòng lưu trú Vĩnh Quỳnh, thuộc ô đất ký hiệu C2 trong đồ án phân khu đô thị S5, xã Vĩnh Quỳnh, huyện Thanh Trì</v>
          </cell>
          <cell r="E179" t="str">
            <v>TMD</v>
          </cell>
          <cell r="F179" t="str">
            <v>UBND huyện Thanh Trì</v>
          </cell>
          <cell r="J179" t="str">
            <v>Thanh Trì</v>
          </cell>
          <cell r="K179" t="str">
            <v>Vĩnh Quỳnh</v>
          </cell>
          <cell r="L179" t="str">
            <v>- Tờ trình số 68/TTr-UBND ngày 06/4/2023 của UBND huyện Thanh Trì về việc đề nghị chấp thuận chủ trương đầu tư.</v>
          </cell>
          <cell r="M179" t="str">
            <v>Đăng ký mới</v>
          </cell>
          <cell r="N179">
            <v>3.28</v>
          </cell>
          <cell r="O179">
            <v>3.28</v>
          </cell>
        </row>
        <row r="180">
          <cell r="D180" t="str">
            <v>Trung tâm thương mại, văn phòng lưu trú Tam Hiệp, huyện Thanh Trì</v>
          </cell>
          <cell r="E180" t="str">
            <v>TMD</v>
          </cell>
          <cell r="F180" t="str">
            <v>UBND huyện Thanh Trì</v>
          </cell>
          <cell r="J180" t="str">
            <v>Thanh Trì</v>
          </cell>
          <cell r="K180" t="str">
            <v>Tam Hiệp</v>
          </cell>
          <cell r="L180" t="str">
            <v>- Tờ trình số 77/TTr-UBND ngày 07/4/2023 của UBND huyện Thanh Trì về việc đề nghị chấp thuận chủ trương đầu tư.</v>
          </cell>
          <cell r="M180" t="str">
            <v>Đăng ký mới</v>
          </cell>
          <cell r="N180">
            <v>3</v>
          </cell>
          <cell r="O180">
            <v>2.9</v>
          </cell>
        </row>
        <row r="181">
          <cell r="D181" t="str">
            <v>Khu cây xanh kết hợp dịch vụ thể dục thể thao xã Thanh Liệt, huyện Thanh Trì</v>
          </cell>
          <cell r="E181" t="str">
            <v>DKV</v>
          </cell>
          <cell r="F181" t="str">
            <v>UBND huyện Thanh Trì</v>
          </cell>
          <cell r="G181">
            <v>1</v>
          </cell>
          <cell r="H181">
            <v>0.91459999999999997</v>
          </cell>
          <cell r="J181" t="str">
            <v>Thanh Trì</v>
          </cell>
          <cell r="K181" t="str">
            <v>Thanh Liệt</v>
          </cell>
          <cell r="L181" t="str">
            <v>- Tờ trình số 106/TTr-UBND ngày 1/5/2023 của UBND huyện Thanh Trì về việc đề nghị chấp thuận chủ trương đầu tư.
- Quyết định số 6665/QĐ-UBND ngày 03/12/2015 của UBND TP Hà Nội về việc phê duyệt quy hoạch phân khu đô thị H2-3, tỷ lệ 1/2000 địa điểm thuộc các quận Thanh Xuân, Hoàng Mai và huyện Thanh Trì</v>
          </cell>
          <cell r="M181" t="str">
            <v>Đăng ký mới</v>
          </cell>
          <cell r="N181">
            <v>1</v>
          </cell>
          <cell r="O181">
            <v>0.91459999999999997</v>
          </cell>
        </row>
        <row r="182">
          <cell r="D182" t="str">
            <v>Khu công viên chuyên đề huyện Thanh Trì xã Đại Áng, Tả Thanh Oai, Vĩnh Quỳnh, huyện Thanh Trì</v>
          </cell>
          <cell r="E182" t="str">
            <v>DKV</v>
          </cell>
          <cell r="F182" t="str">
            <v>UBND huyện Thanh Trì</v>
          </cell>
          <cell r="J182" t="str">
            <v>Thanh Trì</v>
          </cell>
          <cell r="K182" t="str">
            <v>Đại Áng, Tả Thanh Oai, Vĩnh Quỳnh</v>
          </cell>
          <cell r="L182" t="str">
            <v>- Tờ trình số 06/TTr-UBND ngày 11/1/2023 của UBND huyện Thanh Trì về việc đề nghị chấp thuận chủ trương đầu tư.</v>
          </cell>
          <cell r="M182" t="str">
            <v>Đăng ký mới</v>
          </cell>
          <cell r="N182">
            <v>700</v>
          </cell>
          <cell r="O182">
            <v>700</v>
          </cell>
        </row>
        <row r="183">
          <cell r="D183" t="str">
            <v>Khu cây xanh kết hợp sân tập Golf và dịch vụ tại xã Tứ Hiệp, huyện Thanh Trì</v>
          </cell>
          <cell r="E183" t="str">
            <v>DKV</v>
          </cell>
          <cell r="F183" t="str">
            <v>UBND huyện Thanh Trì</v>
          </cell>
          <cell r="J183" t="str">
            <v>Thanh Trì</v>
          </cell>
          <cell r="K183" t="str">
            <v xml:space="preserve">Tứ Hiệp </v>
          </cell>
          <cell r="L183" t="str">
            <v>- Tờ trình số 107/TTr-UBND ngày 1/5/2023 của UBND huyện Thanh Trì về việc đề nghị chấp thuận chủ trương đầu tư.</v>
          </cell>
          <cell r="M183" t="str">
            <v>Đăng ký mới</v>
          </cell>
          <cell r="N183">
            <v>14.03</v>
          </cell>
          <cell r="O183">
            <v>14.034000000000001</v>
          </cell>
        </row>
        <row r="184">
          <cell r="D184" t="str">
            <v>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cell r="E184" t="str">
            <v>DGT</v>
          </cell>
          <cell r="F184" t="str">
            <v>TTPTQĐ huyện Thanh Trì</v>
          </cell>
          <cell r="G184">
            <v>34.083199999999998</v>
          </cell>
          <cell r="H184">
            <v>34.083199999999998</v>
          </cell>
          <cell r="J184" t="str">
            <v>Thanh Trì</v>
          </cell>
          <cell r="K184" t="str">
            <v xml:space="preserve">Tân Triều, Thanh Liệt, Tả Thanh Oai, Tam Hiệp, Vĩnh Quỳnh, Văn Điển, Tứ Hiệp. </v>
          </cell>
          <cell r="L184" t="str">
            <v>- Nghị quyết số 10/NQ-HĐND ngày 29/3/2024 về việc phê duyệt điều chỉnh văn kiện dự án hỗ trợ kỹ thuật; phê duyệt chủ trương đầu tư, phê duyệt điều chỉnh chủ trương đầu tư một số dự án sử dụng vốn đầu tư công của TP Hà Nội. PL10
- Quyết định số 1729/QĐ-UBND ngày 26/4/2024 về việc ủy quyền thực hiện các nhiệm vụ, quyền hạn của chủ đầu tư đối với 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cell r="M184" t="str">
            <v>Đăng ký mới</v>
          </cell>
          <cell r="N184">
            <v>34.083199999999998</v>
          </cell>
          <cell r="O184">
            <v>34.083199999999998</v>
          </cell>
        </row>
        <row r="185">
          <cell r="D185" t="str">
            <v>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v>
          </cell>
          <cell r="E185" t="str">
            <v>DGT</v>
          </cell>
          <cell r="F185" t="str">
            <v>TTPTQĐ huyện Thanh Trì</v>
          </cell>
          <cell r="G185">
            <v>60</v>
          </cell>
          <cell r="H185">
            <v>60</v>
          </cell>
          <cell r="J185" t="str">
            <v>Thanh Trì</v>
          </cell>
          <cell r="K185" t="str">
            <v>Vĩnh Quỳnh, Ngũ Hiệp, Đại Áng, Hữu Hòa, Ngọc Hồi, Tả Thanh Oai</v>
          </cell>
          <cell r="L185" t="str">
            <v>- Nghị quyết số 14/NQ-HĐND ngày 04/7/2024 về việc phê duyệt văn kiện dự án hỗ trợ kỹ thuật; phê duyệt chủ trương đầu tư, phê duyệt điều chỉnh chủ trương đầu tư một số dự án sử dụng vốn đầu tư công của TP Hà Nội.
 - Quyết định số 5872/QĐ-UBND ngày17/11/2023 về việc ủy quyền thực hiện các nhiệm vụ, quyền hạn của chủ đầu tư đối với 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v>
          </cell>
          <cell r="M185" t="str">
            <v>Đăng ký mới</v>
          </cell>
          <cell r="N185">
            <v>60</v>
          </cell>
          <cell r="O185">
            <v>60</v>
          </cell>
        </row>
        <row r="186">
          <cell r="D186" t="str">
            <v>Xây dựng bãi đỗ xe và dịch vụ hỗ trợ vận tải Phú Khang</v>
          </cell>
          <cell r="E186" t="str">
            <v>DGT</v>
          </cell>
          <cell r="F186" t="str">
            <v>Công ty CP vận tải và thương mại Phú Khang</v>
          </cell>
          <cell r="G186">
            <v>4.5599999999999996</v>
          </cell>
          <cell r="H186">
            <v>4.5599999999999996</v>
          </cell>
          <cell r="J186" t="str">
            <v>Thanh Trì</v>
          </cell>
          <cell r="K186" t="str">
            <v>Vĩnh Quỳnh</v>
          </cell>
          <cell r="L186" t="str">
            <v xml:space="preserve">- Quyết định số 5227/QĐ-UBND ngày 04/8/2017 của UBND thành phố Hà Nội về việc chấp thuận cho Công ty CP vận tải và thương mại Phú Khang triển khai thực hiện dự án
- Văn bản số 300/TP-VP ngày 11/7/2024 của Văn phòng UBND thành phố hà nội
- Đơn đăng ký kế hoạch sử dụng đất </v>
          </cell>
          <cell r="M186" t="str">
            <v>Đăng ký mới</v>
          </cell>
          <cell r="N186">
            <v>4.5599999999999996</v>
          </cell>
          <cell r="O186">
            <v>4.5599999999999996</v>
          </cell>
        </row>
        <row r="187">
          <cell r="D187" t="str">
            <v>Xây dựng mới TBA 110kV Đại Kim(Kim Giang) và nhánh rẽ</v>
          </cell>
          <cell r="E187" t="str">
            <v>DNL</v>
          </cell>
          <cell r="F187" t="str">
            <v>Tổng Công ty Điện lực thành phố Hà Nội</v>
          </cell>
          <cell r="G187">
            <v>0.53</v>
          </cell>
          <cell r="H187">
            <v>0.53</v>
          </cell>
          <cell r="J187" t="str">
            <v>Thanh Trì</v>
          </cell>
          <cell r="K187" t="str">
            <v>Thanh Liệt</v>
          </cell>
          <cell r="L187" t="str">
            <v>- Quyết định số 11161/QĐ- EVNHANOI ngày 30/12/2019 của Tổng công ty điện lực TP. Hà Nội về việc phê duyệt báo cáo nghiên cứu khả thi đầu tư xây dựng công trình.</v>
          </cell>
          <cell r="M187" t="str">
            <v>Đăng ký mới</v>
          </cell>
          <cell r="N187">
            <v>0.53</v>
          </cell>
          <cell r="O187">
            <v>0.53</v>
          </cell>
        </row>
        <row r="188">
          <cell r="D188" t="str">
            <v>Xây dựng hệ thống thoát nước mưa lưu vực Tả Sông Nhuệ - Giai đoạn 1</v>
          </cell>
          <cell r="E188" t="str">
            <v>DCT</v>
          </cell>
          <cell r="F188" t="str">
            <v>Ban QLDA đầu tư xây dựng công trình hạ tầng kỹ thuật và nông nghiệp TPHN</v>
          </cell>
          <cell r="G188">
            <v>6.2770000000000001</v>
          </cell>
          <cell r="H188">
            <v>6.2770000000000001</v>
          </cell>
          <cell r="J188" t="str">
            <v>Thanh Trì</v>
          </cell>
          <cell r="K188" t="str">
            <v>Tân Triều, Thanh Liệt, Tả Thanh Oai</v>
          </cell>
          <cell r="L188" t="str">
            <v>- Công văn 1250/ BQLHTKT&amp;NN -KHTH ngày 04/10/2024 của Ban quản lý dự án đầu tư xây dựng công trình hạ tầng kỹ thuật và nông nghiệp TPHN
- Nghị quyết số 28/NQ-HDND ngày 22/9/2023 của hội đồng nhân dân thành phố Hà Nội Về phê duyệt chủ trương đầu tư, phê duyệt điều chỉnh chủ trương đầu tư một số dự án sử dụng vốn đầu tư công của thành phố Hà Nội. PL10</v>
          </cell>
          <cell r="M188" t="str">
            <v>Đăng ký mới</v>
          </cell>
          <cell r="N188">
            <v>6.2770000000000001</v>
          </cell>
          <cell r="O188">
            <v>6.2770000000000001</v>
          </cell>
        </row>
        <row r="189">
          <cell r="D189" t="str">
            <v>Các công trình, dự án không phải báo cáo HĐND Thành phố thông qua (gồm các trường hợp không thuộc mục A)</v>
          </cell>
          <cell r="E189">
            <v>43</v>
          </cell>
          <cell r="G189">
            <v>53.794060000000002</v>
          </cell>
          <cell r="H189">
            <v>2.63</v>
          </cell>
          <cell r="I189">
            <v>3.46</v>
          </cell>
          <cell r="N189">
            <v>53.454060000000005</v>
          </cell>
          <cell r="O189">
            <v>2.63</v>
          </cell>
          <cell r="P189">
            <v>3.46</v>
          </cell>
        </row>
        <row r="190">
          <cell r="D190" t="str">
            <v>Các công trình, dự án chuyển tiếp</v>
          </cell>
          <cell r="E190">
            <v>37</v>
          </cell>
          <cell r="G190">
            <v>47.581800000000001</v>
          </cell>
          <cell r="H190">
            <v>2.63</v>
          </cell>
          <cell r="I190">
            <v>3.46</v>
          </cell>
          <cell r="N190">
            <v>47.751800000000003</v>
          </cell>
          <cell r="O190">
            <v>2.63</v>
          </cell>
          <cell r="P190">
            <v>3.46</v>
          </cell>
        </row>
        <row r="191">
          <cell r="D191" t="str">
            <v>Các công trình, dự án được cập nhật xác định lần đầu trong Kế hoạch sử dụng đất năm 2024 (chưa quá 02 năm liên tục theo khoản 7 Điều 76 của Luật Đất đai)</v>
          </cell>
          <cell r="E191">
            <v>17</v>
          </cell>
          <cell r="G191">
            <v>15.125800000000002</v>
          </cell>
          <cell r="H191">
            <v>1.1299999999999999</v>
          </cell>
          <cell r="I191">
            <v>0</v>
          </cell>
          <cell r="N191">
            <v>15.125800000000002</v>
          </cell>
          <cell r="O191">
            <v>1.1299999999999999</v>
          </cell>
          <cell r="P191">
            <v>0</v>
          </cell>
        </row>
        <row r="192">
          <cell r="D192" t="str">
            <v>Trụ sở công an xã Hữu Hòa</v>
          </cell>
          <cell r="E192" t="str">
            <v>CAN</v>
          </cell>
          <cell r="F192" t="str">
            <v>CA TP Hà Nội</v>
          </cell>
          <cell r="G192">
            <v>0.2</v>
          </cell>
          <cell r="H192">
            <v>0.2</v>
          </cell>
          <cell r="J192" t="str">
            <v>Thanh Trì</v>
          </cell>
          <cell r="K192" t="str">
            <v>Hữu Hòa</v>
          </cell>
          <cell r="L192"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2">
            <v>0.2</v>
          </cell>
          <cell r="O192">
            <v>0.2</v>
          </cell>
        </row>
        <row r="193">
          <cell r="D193" t="str">
            <v>Trụ sở công an xã Đại Áng</v>
          </cell>
          <cell r="E193" t="str">
            <v>CAN</v>
          </cell>
          <cell r="F193" t="str">
            <v>CA TP Hà Nội</v>
          </cell>
          <cell r="G193">
            <v>0.2</v>
          </cell>
          <cell r="H193">
            <v>0.2</v>
          </cell>
          <cell r="J193" t="str">
            <v>Thanh Trì</v>
          </cell>
          <cell r="K193" t="str">
            <v>Đại Áng</v>
          </cell>
          <cell r="L193"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3">
            <v>0.2</v>
          </cell>
          <cell r="O193">
            <v>0.2</v>
          </cell>
        </row>
        <row r="194">
          <cell r="D194" t="str">
            <v>Trụ sở công an xã Tân Triều</v>
          </cell>
          <cell r="E194" t="str">
            <v>CAN</v>
          </cell>
          <cell r="F194" t="str">
            <v>CA TP Hà Nội</v>
          </cell>
          <cell r="G194">
            <v>0.1</v>
          </cell>
          <cell r="H194">
            <v>0.1</v>
          </cell>
          <cell r="J194" t="str">
            <v>Thanh Trì</v>
          </cell>
          <cell r="K194" t="str">
            <v>Tân Triều</v>
          </cell>
          <cell r="L194"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4">
            <v>0.1</v>
          </cell>
          <cell r="O194">
            <v>0.1</v>
          </cell>
        </row>
        <row r="195">
          <cell r="D195" t="str">
            <v>Trụ sở công an xã Tam Hiệp</v>
          </cell>
          <cell r="E195" t="str">
            <v>CAN</v>
          </cell>
          <cell r="F195" t="str">
            <v>CA TP Hà Nội</v>
          </cell>
          <cell r="G195">
            <v>0.16</v>
          </cell>
          <cell r="H195">
            <v>0.16</v>
          </cell>
          <cell r="J195" t="str">
            <v>Thanh Trì</v>
          </cell>
          <cell r="K195" t="str">
            <v>Tam Hiệp</v>
          </cell>
          <cell r="L195"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5">
            <v>0.16</v>
          </cell>
          <cell r="O195">
            <v>0.16</v>
          </cell>
        </row>
        <row r="196">
          <cell r="D196" t="str">
            <v>Trụ sở công an xã Tứ Hiệp</v>
          </cell>
          <cell r="E196" t="str">
            <v>CAN</v>
          </cell>
          <cell r="F196" t="str">
            <v>CA TP Hà Nội</v>
          </cell>
          <cell r="G196">
            <v>0.1</v>
          </cell>
          <cell r="H196">
            <v>0.1</v>
          </cell>
          <cell r="J196" t="str">
            <v>Thanh Trì</v>
          </cell>
          <cell r="K196" t="str">
            <v>Tứ Hiệp</v>
          </cell>
          <cell r="L196"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6">
            <v>0.1</v>
          </cell>
          <cell r="O196">
            <v>0.1</v>
          </cell>
        </row>
        <row r="197">
          <cell r="D197" t="str">
            <v>Trụ sở công an xã Ngũ Hiệp</v>
          </cell>
          <cell r="E197" t="str">
            <v>CAN</v>
          </cell>
          <cell r="F197" t="str">
            <v>CA TP Hà Nội</v>
          </cell>
          <cell r="G197">
            <v>0.18</v>
          </cell>
          <cell r="H197">
            <v>0.18</v>
          </cell>
          <cell r="J197" t="str">
            <v>Thanh Trì</v>
          </cell>
          <cell r="K197" t="str">
            <v>Ngũ Hiệp</v>
          </cell>
          <cell r="L197"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7">
            <v>0.18</v>
          </cell>
          <cell r="O197">
            <v>0.18</v>
          </cell>
        </row>
        <row r="198">
          <cell r="D198" t="str">
            <v>Trụ sở công an xã Ngọc Hồi</v>
          </cell>
          <cell r="E198" t="str">
            <v>CAN</v>
          </cell>
          <cell r="F198" t="str">
            <v>CA TP Hà Nội</v>
          </cell>
          <cell r="G198">
            <v>0.19</v>
          </cell>
          <cell r="H198">
            <v>0.19</v>
          </cell>
          <cell r="J198" t="str">
            <v>Thanh Trì</v>
          </cell>
          <cell r="K198" t="str">
            <v>Ngọc Hồi</v>
          </cell>
          <cell r="L198"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cell r="N198">
            <v>0.19</v>
          </cell>
          <cell r="O198">
            <v>0.19</v>
          </cell>
        </row>
        <row r="199">
          <cell r="D199" t="str">
            <v>Dự án đầu tư xây dựng khu nhà ở thương mại tại ô đất N01, N02 Khu đô thị mới Tứ Hiệp</v>
          </cell>
          <cell r="E199" t="str">
            <v>ONT</v>
          </cell>
          <cell r="F199" t="str">
            <v>Công ty CP Tứ Hiệp Hồng Hà Dầu khí</v>
          </cell>
          <cell r="G199">
            <v>2.37</v>
          </cell>
          <cell r="J199" t="str">
            <v>Thanh Trì</v>
          </cell>
          <cell r="K199" t="str">
            <v>Tứ Hiệp</v>
          </cell>
          <cell r="L199" t="str">
            <v>- Quyết định số 7219/QĐ-UBND ngày 29/12/2016 của UBND Thành phố v/v chấp thuận chủ trương đầu tư dự án xây dựng Khu nhà ở thương mại tại ô đất N01, N02 Khu đô thị mới Tứ Hiệp, xã Tứ Hiệp, huyện Thanh Trì, Hà Nội.
 - Quyết định số 6615/QĐ-UBND ngày 28/12/2023 của UBND Thành phố v/v chấp thuận điều chỉnh chủ trương đầu tư Dự án xây dựng Khu nhà ở thương mại tại ô đất N01, N02 Khu đô thị mới Tứ Hiệp, xã Tứ Hiệp, huyện Thanh Trì; Tiến độ thực hiện Dự án: hoàn thành Quý III/2026.
- Quyết định số 3457/QĐ-UBND ngày 13/7/2009 của UBND Thành phố v/v thu hồi, giao cho Công ty cổ phần Tứ Hiệp (nay là Công ty cổ phần Tứ Hiệp Hồng Hà Dầu Khí) để thực hiện dự án đầu tư xây dựng Khu đô thị mới Tứ Hiệp. 
- Quyết định số 3350/QĐ-UBND ngày 31/5/2017 của UBND Thành phố về việc cho phép Công ty cổ phần Tứ Hiệp Hồng Hà Dầu Khí sử dụng 13.305m² đất tại ô đất N01B, N02 thuộc Khu đô thị mới Tứ hiệp, xã Tứ Hiệp, huyện Thanh Trì để thực hiện dự án xây dựng Khu nhà ở thương mại (giai đoạn 1).</v>
          </cell>
          <cell r="M199" t="str">
            <v>Điều chỉnh tăng diện tích từ 1,89 ha lên 2,362 ha</v>
          </cell>
          <cell r="N199">
            <v>2.37</v>
          </cell>
        </row>
        <row r="200">
          <cell r="D200" t="str">
            <v>Khu vườn hoa cây xanh tại xã Thanh Liệt</v>
          </cell>
          <cell r="E200" t="str">
            <v>DKV</v>
          </cell>
          <cell r="F200" t="str">
            <v>Công ty Oleco</v>
          </cell>
          <cell r="G200">
            <v>0.6</v>
          </cell>
          <cell r="J200" t="str">
            <v>Thanh Trì</v>
          </cell>
          <cell r="K200" t="str">
            <v>Thanh Liệt</v>
          </cell>
          <cell r="L200" t="str">
            <v>- Quyết định chủ trương đầu tư số 8802/QĐ-UBND ngày 20/12/2017 của UBND Thành phố;
- Văn bản số 3463/UBND-TNMT ngày 18/10/2023 của UBND Thành phố đồng ý về nguyên tắc
việc gia hạn tiến độ thực hiện Dự án xây dựng Khu vườn hoa cây xanh tại xã Thanh Liệt,
huyện Thanh Trì đến tháng 9/2024.
Đến nay, UBND huyện Thanh Trì đã hoàn thành công tác giải phóng mặt bằng toàn bộ diện
tích đất dự án</v>
          </cell>
          <cell r="N200">
            <v>0.6</v>
          </cell>
        </row>
        <row r="201">
          <cell r="D201" t="str">
            <v>Trường Trung học cơ sở IEC thuộc ô quy hoạch B3-2 trên địa bàn xã Tứ Hiệp, huyện Thanh Trì</v>
          </cell>
          <cell r="E201" t="str">
            <v>DGD</v>
          </cell>
          <cell r="F201" t="str">
            <v>Công ty CPĐT xây dựng và cơ điện IEC</v>
          </cell>
          <cell r="G201">
            <v>1.0158</v>
          </cell>
          <cell r="J201" t="str">
            <v>Thanh Trì</v>
          </cell>
          <cell r="K201" t="str">
            <v>Tứ Hiệp</v>
          </cell>
          <cell r="L201" t="str">
            <v>- Hình thức: Nhận chuyển nhượng quyền sử dụng đất theo quy định tại Điều 73 Luật Đất đai năm 2013 - Điều 73, 193 Luật Đất đai năm 2013, các Nghị định hướng dẫn thi hành Luật Đất đai 2013 và Thông tư số 01/2021/TT-BTNMT ngày 12/7/2021 của Bộ Tài nguyên và Môi trường .
- Tờ trình số 222/TTr-UBND ngày 11/10/2023 của UBND huyện Thanh Trì đề nghị đăng ký Kế hoạch sử dụng đất năm 2024 huyện Thanh Trì.
- Văn bản số 1145/STNMT-QHKHSDĐ ngày 27/02/2023, số 5213/STNMT-QHKHSDĐ ngày 14/7/2023 và số 8593/STNMT-QHKHSDĐ ngày 06/11/2023 của Sở Tài nguyên và Môi trường lấy ý kiến các Sở, ngành Thành phố về việc Công ty cổ phần đầu tư xây dựng và cơ điện IEC đề nghị nhận chuyển nhượng quyền sử dụng đất nông nghiệp để đề xuất dự án đầu tư xây dựng Trường Trung học cơ sở IEC thuộc ô quy hoạch B3-2 trên địa bàn xã Tứ Hiệp, huyện Thanh Trì.</v>
          </cell>
          <cell r="M201" t="str">
            <v>Điều chỉnh tên đơn vị đăng ký
Điều chỉnh tên dự án</v>
          </cell>
          <cell r="N201">
            <v>1.0158</v>
          </cell>
        </row>
        <row r="202">
          <cell r="D202" t="str">
            <v>Đề xuất dự án đầu tư sản xuất, kinh doanh phi nông nghiệp tại xã Ngũ Hiệp, huyện Thanh Trì theo hình thức thỏa thuận nhận chuyển nhượng quyền sử dụng đất</v>
          </cell>
          <cell r="E202" t="str">
            <v>DGT</v>
          </cell>
          <cell r="F202" t="str">
            <v>Công ty TNHH MTV xăng dầu Toàn Phương</v>
          </cell>
          <cell r="G202">
            <v>0.86</v>
          </cell>
          <cell r="J202" t="str">
            <v>Thanh Trì</v>
          </cell>
          <cell r="K202" t="str">
            <v>Ngũ Hiệp</v>
          </cell>
          <cell r="L202" t="str">
            <v>- Hình thức: Nhận chuyển nhượng quyền sử dụng đất theo quy định tại Điều 73 Luật Đất đai năm 2013; - Điều 73, 193 Luật Đất đai năm 2013, các Nghị định hướng dẫn thi hành và Thông tư số 01/2021/TT-BTNMT ngày 12/7/2021 của Bộ trưởng Bộ Tài nguyên và Môi trường; - Văn bản số 3366/STNMT-QHKHSDĐ ngày 03/5/2024 của Sở Tài nguyên và Môi trường v/v Công ty TNHH MTV xăng dầu Toàn Phương đề nghị đưa dự án Khu dịch vụ thương mại và phụ trợ tại xã Ngũ Hiệp, huyện Thanh Trì thực hiện theo hình thức nhận chuyển nhượng, góp vốn bằng quyền sử dụng đất, mua tài sản gắn liền với đất vào Kế hoạch sử dụng đất năm 2024 huyện Thanh Trì - Văn bản số 16/CV-TP ngày 06/5/2024 của Công ty TNHH MTV xăng dầu Toàn Phương về việc đăng ký kế hoạch sử dụng đất năm 2024</v>
          </cell>
          <cell r="M202" t="str">
            <v>Chuyển tiếp KH2025 theo QĐ 3876; Điều chỉnh tên dự án</v>
          </cell>
          <cell r="N202">
            <v>0.86</v>
          </cell>
        </row>
        <row r="203">
          <cell r="D203" t="str">
            <v>Xây dựng trụ sở công ty, trung tâm trưng bầy, giới thiệu sản phẩm</v>
          </cell>
          <cell r="E203" t="str">
            <v>TMD</v>
          </cell>
          <cell r="F203" t="str">
            <v>Cty TNHH MTV Sino Việt Nam</v>
          </cell>
          <cell r="G203">
            <v>1.02</v>
          </cell>
          <cell r="J203" t="str">
            <v>Thanh Trì</v>
          </cell>
          <cell r="K203" t="str">
            <v>Liên Ninh</v>
          </cell>
          <cell r="L203" t="str">
            <v>- GCN đầu tư số: 01121001149 do UBND TP Hà Nội cấp ngày 8/5/2013.
 - Thông báo số 1073/TB-KH&amp;ĐT ngày 24/12/2021 của Sở KH&amp;ĐT thành phố Hà Nội về đề nghị chấp thuận điều chỉnh chủ trương đầu tư dự án xây dựng trụ sở công ty, trung tâm trưng bày, giới thiệu sản phẩm tại xã Liên Ninh, huyện Thanh Trì.</v>
          </cell>
          <cell r="N203">
            <v>1.02</v>
          </cell>
        </row>
        <row r="204">
          <cell r="D204" t="str">
            <v>Đề xuất dự án đầu tư sản xuất, kinh doanh phi nông nghiệp</v>
          </cell>
          <cell r="E204" t="str">
            <v>TMD</v>
          </cell>
          <cell r="F204" t="str">
            <v>Công ty cổ phần Nông nghiệp Công nghệ cao Hà Thành</v>
          </cell>
          <cell r="G204">
            <v>0.86</v>
          </cell>
          <cell r="J204" t="str">
            <v>Thanh Trì</v>
          </cell>
          <cell r="K204" t="str">
            <v>Tam Hiệp</v>
          </cell>
          <cell r="L204" t="str">
            <v>- Hình thức: Nhận chuyển nhượng quyền sử dụng đất theo quy định tại Điều 73 Luật Đất đai năm 2013 - Điều 73, 193 Luật Đất đai năm 2013, các Nghị định hướng dẫn thi hành Luật Đất đai 2013 và Thông tư số 01/2021/TT-BTNMT ngày 12/7/2021 của Bộ Tài nguyên và Môi trường.
 - Tờ trình số 222/TTr-UBND ngày 11/10/2023 và Văn bản số 80/UBND-TN&amp;MT ngày 15/01/2024 của UBND huyện Thanh Trì đề nghị đăng ký Kế hoạch sử dụng đất năm 2024 huyện Thanh Trì.
 - Sở Tài nguyên và Môi trường đã tổ chức cuộc họp ngày 18/10/2023 (theo Giấy mời số 1094/gM-StNMT-QHKHsDđ ngày 16/10/2023) với đại diện Sở Quy hoạch - Kiến trúc và UBND huyện Thanh Trì để xem xét đề xuất của Công ty cổ phần Nông nghiệp Công nghệ cao Hà Thành đề nghị nhận chuyển nhượng quyền sử dụng đất nông nghiệp để thực hiện dự án Trụ sở công ty, văn phòng làm việc Hà Thành theo quy định tại Quyết định số 22/2022/QĐ-UBND ngày 25/5/2022 của UBND Thành phố</v>
          </cell>
          <cell r="M204" t="str">
            <v xml:space="preserve">Điều chỉnh tên đơn vị đăng ký </v>
          </cell>
          <cell r="N204">
            <v>0.86</v>
          </cell>
        </row>
        <row r="205">
          <cell r="D205" t="str">
            <v>Đề xuất dự án đầu tư sản xuất, kinh doanh phi nông nghiệp</v>
          </cell>
          <cell r="E205" t="str">
            <v>TMD</v>
          </cell>
          <cell r="F205" t="str">
            <v>Công ty TNHH Thương mại và Vận tải Phương Anh</v>
          </cell>
          <cell r="G205">
            <v>1.35</v>
          </cell>
          <cell r="J205" t="str">
            <v>Thanh Trì</v>
          </cell>
          <cell r="K205" t="str">
            <v>Tam Hiệp</v>
          </cell>
          <cell r="L205" t="str">
            <v>- Hình thức: Nhận chuyển nhượng quyền sử dụng đất theo quy định tại Điều 73 Luật Đất đai năm 2013 - Điều 73, 193 Luật Đất đai năm 2013, các Nghị định hướng dẫn thi hành Luật Đất đai 2013 và Thông tư số 01/2021/TT-BTNMT ngày 12/7/2021 của Bộ Tài nguyên và Môi trường.
- Tờ trình số 222/TTr-UBND ngày 11/10/2023 và Văn bản số 80/UbND-TN&amp;MT ngày 15/01/2024 của UBND huyện Thanh Trì đề nghị đăng ký Kế hoạch sử dụng đất năm 2024 huyện Thanh Trì; Sở Tài nguyên và Môi trường đã tổ chức cuộc họp ngày 18/10/2023 (theo Giấy mời số 1094/GM-STNMT-QHKHSDĐ ngày 16/10/2023) với đại diện Sở Quy hoạch - Kiến trúc và UBND huyện Thanh Trì để xem xét đề xuất của Công ty TNHH Thương mại và Vận tải Phương Anh đề nghị nhận chuyển nhượng quyền sử dụng đất nông nghiệp để thực hiện dự án Trụ sở công ty, văn phòng làm việc Phương Anh theo quy định tại Quyết định số 22/2022/QĐ-UBND ngày 25/5/2022 của UBND Thành phố</v>
          </cell>
          <cell r="M205" t="str">
            <v xml:space="preserve">Điều chỉnh tên đơn vị đăng ký </v>
          </cell>
          <cell r="N205">
            <v>1.35</v>
          </cell>
        </row>
        <row r="206">
          <cell r="D206" t="str">
            <v>Chuyển mục đích sử dụng đất của các hộ gia đình, cá nhân trên địa bàn các xã, thị trấn của huyện Thanh Trì</v>
          </cell>
          <cell r="E206" t="str">
            <v>ODT, ONT</v>
          </cell>
          <cell r="F206" t="str">
            <v>UBND các xã, thị trấn</v>
          </cell>
          <cell r="G206">
            <v>2.72</v>
          </cell>
          <cell r="J206" t="str">
            <v>Thanh Trì</v>
          </cell>
          <cell r="K206" t="str">
            <v>các xã, thị trấn</v>
          </cell>
          <cell r="L206" t="str">
            <v>- Luật Đất đai năm 2013; các Nghị định hướng dẫn thi hành Luật; Quyết định số 12/2017/QĐ-UBND ngày 31/3/2017 của UBND Thành phố.
- Quyết định số 26/2022/QD-UBND ngày 14/6/2022 của UBND Thành phố- UBND huyện Thanh Trì chịu trách nhiệm về việc tổ chức xét duyệt; về điều kiện, quy mô, diện tích và sự phù hợp với quy hoạch sử dụng đất, các quy hoạch khác có liên quan đến từng vị trí thửa đất đề nghị chuyển mục đích sử dụng đất vườn, ao liền kề trong cùng thửa đất ở đã cấp giấy chứng nhận quyền sử dụng đất sang đất ở, đảm bảo đúng quy định tại Quyết định số 12/2017/QĐ-UBND ngày 31/3/2017, Quyết định số 26/2022/QĐ-UBND ngày 14/6/2022 của UBND Thành phố và các quy định liên quan khác của pháp luật"</v>
          </cell>
          <cell r="N206">
            <v>2.72</v>
          </cell>
        </row>
        <row r="207">
          <cell r="D207" t="str">
            <v>Đề xuất dự án đầu tư sản xuất, kinh doanh phi nông nghiệp tại xã Thanh Liệt, huyện Thanh Trì theo hình thức thỏa thuận nhận chuyển nhượng quyền sử dụng đất</v>
          </cell>
          <cell r="E207" t="str">
            <v>TMD</v>
          </cell>
          <cell r="F207" t="str">
            <v>UBND huyện Thanh Trì</v>
          </cell>
          <cell r="G207">
            <v>0.36</v>
          </cell>
          <cell r="J207" t="str">
            <v>Thanh Trì</v>
          </cell>
          <cell r="K207" t="str">
            <v>Thanh Liệt</v>
          </cell>
          <cell r="L207" t="str">
            <v>- Hình thức: Nhận chuyển nhượng quyền sử dụng đất theo quy định tại Điều 73 Luật Đất đai năm 2013; 
- Điều 73, 193 Luật Đất đai năm 2013, các Nghị định hướng dẫn thi hành và Thông tư số 01/2021/TT-BTNMT ngày 12/7/2021 của Bộ trưởng Bộ Tài nguyên và Môi trường;
 - Thông báo số 234/TB-VP ngày 31/5/2022 của Văn phòng UBND Thành phố về kết luận, chỉ đạo của Phó Chủ tịch UBND Thành phố Nguyễn Trọng Đông tại cuộc họp xem xét báo cáo của Sở Tài nguyên và Môi trường về việc Công ty TNHH Hà Thành đề nghị nhận chuyển nhượng đất nông nghiệp để đề xuất dự án Cửa hàng xăng dầu và nhà văn phòng tại xã Thanh Liệt, huyện Thanh Trì 
- Văn bản số 4284/VP-TNMT ngày 15/4/2024 của Văn phòng UBND Thành phố về việc thực hiện kết luận của Ban cán sự Đảng UBND Thành phố tại Thông báo số 55-TB/BCSĐ ngày 04/3/2024 (Kết luận của Ban cán sự đảng UBND Thành phố về việc Công ty TNHH Hà Thành đề nghị được nhận chuyển nhượng đất nông nghiệp để đề xuất dự án Cửa hàng xăng dầu và nhà điều hành tại xã Thanh Liệt, huyện Thanh Trì)</v>
          </cell>
          <cell r="N207">
            <v>0.36</v>
          </cell>
        </row>
        <row r="208">
          <cell r="D208" t="str">
            <v>Đấu giá quyền sử dụng đất nông nghiệp sử dụng vào mục đích công ích</v>
          </cell>
          <cell r="E208" t="str">
            <v>NTS; BHK</v>
          </cell>
          <cell r="F208" t="str">
            <v>UBND huyện Thanh Trì</v>
          </cell>
          <cell r="G208">
            <v>2.84</v>
          </cell>
          <cell r="J208" t="str">
            <v xml:space="preserve">Thanh Trì </v>
          </cell>
          <cell r="K208" t="str">
            <v>Vĩnh Quỳnh</v>
          </cell>
          <cell r="L208" t="str">
            <v>- Điều 132 Luật Đất đai năm 2013 và các Nghị định hướng dẫn thi hành
'- Quyết định số 27/2020/QĐ-UBND ngày 18/11/2020 (được sửa đổi, bổ sung tại các Quyết định số 24/2022/QĐ-UBND ngày 03/6/2022 và số 04/2024/QĐ-UBND ngày 19/01/2024) của UBND Thành phố UBND huyện Thanh Trì chịu trách nhiệm kiểm tra, rà soát điều kiện, quy mô, diện tích đến từng vị trí thửa đất đấu giá và quản lý chặt chẽ việc sử dụng đất đúng mục đích theo thẩm quyền và quy định của pháp luật.</v>
          </cell>
          <cell r="N208">
            <v>2.84</v>
          </cell>
        </row>
        <row r="209">
          <cell r="D209" t="str">
            <v>Các công trình, dự án đã có trong Kế hoạch sử dụng đất cấp huyện 02 năm trở lên (được cập nhật xác định lần đầu vào thời điểm từ năm 2023 trở về trước) được tiếp tục thực hiện theo quy định tại khoản 7 Điều 76 của Luật Đất đai</v>
          </cell>
          <cell r="E209">
            <v>20</v>
          </cell>
          <cell r="G209">
            <v>32.455999999999996</v>
          </cell>
          <cell r="H209">
            <v>1.5</v>
          </cell>
          <cell r="I209">
            <v>3.46</v>
          </cell>
          <cell r="N209">
            <v>32.625999999999998</v>
          </cell>
          <cell r="O209">
            <v>1.5</v>
          </cell>
          <cell r="P209">
            <v>3.46</v>
          </cell>
        </row>
        <row r="210">
          <cell r="D210" t="str">
            <v>Doanh trại Ban CHQS huyện Thanh Trì</v>
          </cell>
          <cell r="E210" t="str">
            <v>CQP</v>
          </cell>
          <cell r="F210" t="str">
            <v>Ban Chỉ huy quân sự huyện</v>
          </cell>
          <cell r="G210">
            <v>1.5</v>
          </cell>
          <cell r="H210">
            <v>1.5</v>
          </cell>
          <cell r="I210">
            <v>1.3</v>
          </cell>
          <cell r="J210" t="str">
            <v>Thanh Trì</v>
          </cell>
          <cell r="K210" t="str">
            <v>Thị trấn Văn Điển; Tam Hiệp</v>
          </cell>
          <cell r="L210" t="str">
            <v>- Quyết định số 935/QĐ-TM ngày 16/4/2021 của Bộ Tổng tham mưu phê duyệt quy hoạch vị trí đóng quân.
- Quyết định số 3790/QĐ-BQP ngày 15/8/2023 của Bộ Quốc phòng về việc phê duyệt chủ trương đầu tư dự án Doanh trại Ban chỉ huy quân sự huyện Thanh Trì/Bộ Tư lện Thủ đô Hà Nội.
- Công văn 1768/BTL-HC ngày 08/9/2023 về việc cập nhật nguồn vốn xây dựng trụ sở Ban CHQS huyện Thanh Trì.</v>
          </cell>
          <cell r="N210">
            <v>1.5</v>
          </cell>
          <cell r="O210">
            <v>1.5</v>
          </cell>
          <cell r="P210">
            <v>1.3</v>
          </cell>
        </row>
        <row r="211">
          <cell r="D211" t="str">
            <v>XD HTKT khu đấu giá QSD đất xen kẹt nhỏ lẻ tại thôn Vĩnh Ninh, xã Vĩnh Quỳnh (thửa 88)</v>
          </cell>
          <cell r="E211" t="str">
            <v>ONT</v>
          </cell>
          <cell r="F211" t="str">
            <v>UBND huyện Thanh Trì</v>
          </cell>
          <cell r="J211" t="str">
            <v>Thanh Trì</v>
          </cell>
          <cell r="K211" t="str">
            <v>Vĩnh Quỳnh</v>
          </cell>
          <cell r="L211" t="str">
            <v>- Quyết định số 246/QĐ-UBND ngày 26/1/2014 của UBND Thành phố về việc thu hồi 1659,7m2 đất tại xã Vĩnh Quỳnh giao cho UBND huyện đấu giá quyền sử dụng đất xen kẹt, nhỏ lẻ.
 - Quyết định số 860/QĐ-UBND ngày 31/03/2022 của UBND huyện Thanh Trì về việc điều chỉnh thời gian thực hiện dự án.</v>
          </cell>
          <cell r="M211" t="str">
            <v>Dự án huyển tiếp thực hiện đấu giá</v>
          </cell>
          <cell r="N211">
            <v>0.17</v>
          </cell>
        </row>
        <row r="212">
          <cell r="D212" t="str">
            <v>Tòa nhà hỗn hợp dịch vụ, thương mại, văn phòng và nhà ở chung cư - Đồng Phát Phan Trọng Tuệ</v>
          </cell>
          <cell r="E212" t="str">
            <v>ONT</v>
          </cell>
          <cell r="F212" t="str">
            <v>Công ty cổ phần Đầu tư Đồng Phát</v>
          </cell>
          <cell r="G212">
            <v>1.17</v>
          </cell>
          <cell r="J212" t="str">
            <v>Thanh Trì</v>
          </cell>
          <cell r="K212" t="str">
            <v>Vĩnh Quỳnh, Tam Hiệp</v>
          </cell>
          <cell r="L212" t="str">
            <v>- Giấy chứng nhận đầu tư điều chỉnh số 01121000220 ngày 01/8/2014 của UBND Thành phố. 
- Văn bản số 3113/KH&amp;ĐT-ĐT ngày 8/7/2022 của Sở kế hoạch và đầu tư về việc điều chỉnh chủ trương đầu tư dự án</v>
          </cell>
          <cell r="N212">
            <v>1.17</v>
          </cell>
        </row>
        <row r="213">
          <cell r="D213" t="str">
            <v>Khu nhà ở thấp tầng B3-3 thuộc phân khu đô thị S5 trên địa bàn xã Tứ Hiệp</v>
          </cell>
          <cell r="E213" t="str">
            <v>ONT</v>
          </cell>
          <cell r="F213" t="str">
            <v>Công ty cổ phần Đầu tư xây dựng và thương mại INCONS</v>
          </cell>
          <cell r="G213">
            <v>0.26</v>
          </cell>
          <cell r="J213" t="str">
            <v>Thanh Trì</v>
          </cell>
          <cell r="K213" t="str">
            <v>Tứ Hiệp</v>
          </cell>
          <cell r="L213" t="str">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ell>
          <cell r="N213">
            <v>0.26</v>
          </cell>
        </row>
        <row r="214">
          <cell r="D214" t="str">
            <v>Trụ sở Báo Đời sống và Pháp luật</v>
          </cell>
          <cell r="E214" t="str">
            <v>TSC</v>
          </cell>
          <cell r="F214" t="str">
            <v>Tạp chí Đời sống và Pháp luật</v>
          </cell>
          <cell r="G214">
            <v>0.46</v>
          </cell>
          <cell r="J214" t="str">
            <v>Thanh Trì</v>
          </cell>
          <cell r="K214" t="str">
            <v>Tứ Hiệp</v>
          </cell>
          <cell r="L214" t="str">
            <v>- Thông báo số 949/TB-UBND ngày 02/10/2018 của UBND Thành phố kết luận tập thể lãnh đạo UBND Thành phố về địa điểm đề xuất xây dựng trụ sở cơ quan Báo Đời sống và Pháp luật tại xã Tứ Hiệp, huyện Thanh Trì.
- Văn bản số 1214/STNMT-CCQLĐĐ ngày 21/02/2020 của Sở Tài nguyên và Môi trường hướng dân xác định ranh giới khu đất thực hiện thủ tục thỏa thuận mua tài sàn gắn liền với đất, nhận chuyển nhượng, thuê quyền sử dụng đất, nhận góp vốn bằng quyền sử dụng đất để đề xuất dự án Trụ sở cơ quan Báo đời sống và phát luật tại xã Tứ Hiệp, huyện Thanh Trì</v>
          </cell>
          <cell r="N214">
            <v>0.46</v>
          </cell>
        </row>
        <row r="215">
          <cell r="D215" t="str">
            <v>Trường Trung học phổ thông</v>
          </cell>
          <cell r="E215" t="str">
            <v>DGD</v>
          </cell>
          <cell r="F215" t="str">
            <v>Trường Cao đẳng Y Hà Nội</v>
          </cell>
          <cell r="G215">
            <v>2.2999999999999998</v>
          </cell>
          <cell r="J215" t="str">
            <v>Thanh Trì</v>
          </cell>
          <cell r="K215" t="str">
            <v>Tứ Hiệp</v>
          </cell>
          <cell r="L215" t="str">
            <v>- Thông báo số 851/TB-UBND ngày 05/9/2018 của UBND Thành phố cho phép Trường Trung cấp Y Hà Nội được triển khai thủ tục nhận chuyển nhượng quyền sử dụng đất, thuê quyền sử dụng đất, nhận góp bằng quyền sử dụng đất, mua tài sản gắn liền với đất để đề xuất dự án.
 - BB xác định mốc ngày 18/4/2019.
 - Văn bản số 2197/UBND-TTPTQĐ ngày 12/10/2020 của UBND huyện Thanh Trì xác nhận hoàn thành công tác GPMB diện tích 5726,5 m2 do UBND xã Tứ Hiệp quản lý</v>
          </cell>
          <cell r="N215">
            <v>2.2999999999999998</v>
          </cell>
        </row>
        <row r="216">
          <cell r="D216" t="str">
            <v>Bệnh viện Bắc Việt</v>
          </cell>
          <cell r="E216" t="str">
            <v>DYT</v>
          </cell>
          <cell r="F216" t="str">
            <v>Công ty TNHH Phát triển Bắc Việt</v>
          </cell>
          <cell r="G216">
            <v>0.63</v>
          </cell>
          <cell r="J216" t="str">
            <v>Thanh Trì</v>
          </cell>
          <cell r="K216" t="str">
            <v>Tân Triều</v>
          </cell>
          <cell r="L216" t="str">
            <v>- Giấy chứng nhận đầu tư số 01121001677 ngày 21/1/2014 của UBND Thành phố. 
- Văn bản số 1859/UBND-ĐT ngày 19/5/2020 của UBND Thành phố v/v Công ty TNHH Phát triển Bắc Việt đề nghị điều chỉnh quy hoạch Bệnh viện Bắc Việt. Tổng diện tích đất thực hiện dự án: 6.326 m2, trong đó: đã hoàn thành GPMB được 4.510,7 m2 còn lại 1.815,3 m2 đang GPMB (đất nhà xưởng do Công ty TNHH 18-4 Hà Nội quản lý).
- Văn bản số 695/QHKT-P2 ngày 23/02/2021 của Sở Quy hoạch Kiến trúc hướng dẫn hoàn thiện hồ sơ điều chỉnh cục bộ quy hoạch phân khu GS</v>
          </cell>
          <cell r="N216">
            <v>0.63</v>
          </cell>
        </row>
        <row r="217">
          <cell r="D217" t="str">
            <v>Di chuyển đường điện 110kV - Dự án Nhà máy xử lý nước thải Yên Xá</v>
          </cell>
          <cell r="E217" t="str">
            <v>DNL</v>
          </cell>
          <cell r="F217" t="str">
            <v>Ban QLDA ĐTXD công trình cấp nước, thoát nước và Môi trường Thành phố</v>
          </cell>
          <cell r="G217">
            <v>7.0000000000000007E-2</v>
          </cell>
          <cell r="J217" t="str">
            <v>Thanh Trì</v>
          </cell>
          <cell r="K217" t="str">
            <v>Thanh Liệt</v>
          </cell>
          <cell r="L217" t="str">
            <v>- Thông báo số 525/TB-UBND ngày 05/6/2017 của UBND Thành phố thông báo kết luận của Chủ tịch UBND Thành phố các nội dung đã thống nhất tại cuộc họp về vị trí, ranh giới xây dựng 02 cột điện 26M, 37M và tuyến cáp ngầm thuộc hạng mục di chuyển tuyến điện 110kV đoạn đi qua Nhà máy nước thải Yên Xá thuộc xã Thanh Liệt, huyện Thanh Trì.</v>
          </cell>
          <cell r="M217" t="str">
            <v>Dự án chuyển tiếp làm thủ tục giao đất</v>
          </cell>
          <cell r="N217">
            <v>7.0000000000000007E-2</v>
          </cell>
        </row>
        <row r="218">
          <cell r="D218" t="str">
            <v>Xây dựng HTKT khu tái định cư tại xã Ngọc Hồi phục vụ GPMB dự án Xây dựng đường sắt đô thị Hà Nội (tuyến số 1), giai đoạn 1</v>
          </cell>
          <cell r="E218" t="str">
            <v>DGT</v>
          </cell>
          <cell r="F218" t="str">
            <v>UBND huyện Thanh Trì</v>
          </cell>
          <cell r="G218">
            <v>4.5999999999999996</v>
          </cell>
          <cell r="J218" t="str">
            <v>Thanh Trì</v>
          </cell>
          <cell r="K218" t="str">
            <v>Ngọc Hồi</v>
          </cell>
          <cell r="L218" t="str">
            <v>- Quyết định số 1005/QĐ-UBND ngày 01/3/2016 của UBND Thành phố phê duyệt dự án.
 - Quyết định số 2770/QĐ-UBND ngày 27/5/2019 của UBND Thành phố phê duyệt điều chỉnh dự án.</v>
          </cell>
          <cell r="M218" t="str">
            <v>Dự án chuyển tiếp làm thủ tục giao đất</v>
          </cell>
          <cell r="N218">
            <v>4.5999999999999996</v>
          </cell>
        </row>
        <row r="219">
          <cell r="D219" t="str">
            <v>Xây dựng Siêu thị - cửa hàng nông sản và đồ gỗ mỹ nghệ cao cấp</v>
          </cell>
          <cell r="E219" t="str">
            <v>TMD</v>
          </cell>
          <cell r="F219" t="str">
            <v>Công ty cổ phần Nông sản Trung ương 6</v>
          </cell>
          <cell r="G219">
            <v>0.4</v>
          </cell>
          <cell r="J219" t="str">
            <v>Thanh Trì</v>
          </cell>
          <cell r="K219" t="str">
            <v>Tứ Hiệp</v>
          </cell>
          <cell r="L219" t="str">
            <v>- Thông báo số 909/TB-UBND ngày 20/9/2018 của UBND Thành phố kết luận của Tập thể lãnh đạo UBND Thành phố tại cuộc họp về việc Công ty cổ phần Nông sản Trương ương 6 đề nghị nhận chuyển nhượng quyền sử dụng đất, mua tài sản gắn liền với đất để thực hiện dự án.
 - Biên bản định vị mốc giới theo văn bản số 2722/STNMT-CCQLĐĐ ngày 03/4/2019 của Sở Tài nguyên và Môi trường.
 - Quyết định số 9595/QĐ-UBND ngày 14/12/2020 về việc thu hồi 1.217,3 m2 đất phi nông nghiệp do UBND xã Tứ Hiệp quản lý.
 - Văn bản số 168/UBND-ĐC ngày 19/8/2022 của UBND xã Tứ Hiệp cung cấp thông tin 24 hộ gia đình, cá nhân trên địa bàn xã Tứ Hiệp có đất nông nghiệp giao theo NĐ 64/CP.</v>
          </cell>
          <cell r="N219">
            <v>0.4</v>
          </cell>
        </row>
        <row r="220">
          <cell r="D220" t="str">
            <v>Trung tâm bán ô tô, máy móc chuyên dụng và phụ tùng ô tô (dự án trúng đấu thầu)</v>
          </cell>
          <cell r="E220" t="str">
            <v>TMD</v>
          </cell>
          <cell r="F220" t="str">
            <v>Công ty CP Thương mại BMV</v>
          </cell>
          <cell r="G220">
            <v>1</v>
          </cell>
          <cell r="J220" t="str">
            <v>Thanh Trì</v>
          </cell>
          <cell r="K220" t="str">
            <v>Tam Hiệp, Vĩnh Quỳnh</v>
          </cell>
          <cell r="L220" t="str">
            <v>- Quyết định số 756/QĐ-UBND ngày 03/12/2008 của UBND huyện Thanh Trì phê duyêt kết quả đấu thầu lựa chọn nhà đầu tư thực hiện dự án.
 - Văn bản số 1564/QHKT-P2 ngày 19/5/2011 của Sở Quy hoạch - Kiến trúc chấp thuận Quy hoạch tổng mặt bằng dự án.
 - Văn bản số 1331/UBND-TNMT ngày 08/03/2016 của UBND Thành phố về việc áp dụng hình thức thu hồi.
 - Văn bản số 1687/UBND-TNMT ngày 27/8/2019 của UBND huyện Thanh Trì đề nghị áp dụng hình thức thu hồi đất.
 - Văn bản số 1973/UBND-TCKH ngày 27/9/2022 của UBND huyện Thanh Trì về việc gia hạn thời gian thực hiện dự án thành Quý III/2023 - Quý III/2024.N214</v>
          </cell>
          <cell r="N220">
            <v>1</v>
          </cell>
        </row>
        <row r="221">
          <cell r="D221" t="str">
            <v>Văn phòng giao dịch và trung tâm giới thiệu bán SP điều hòa ô tô Danko, thiết bị lạnh, máy móc cơ khí và trạm bảo hành sản phẩm</v>
          </cell>
          <cell r="E221" t="str">
            <v>TMD</v>
          </cell>
          <cell r="F221" t="str">
            <v>Công ty TNHH Kỹ nghệ lạnh ô tô Trần Quang</v>
          </cell>
          <cell r="G221">
            <v>0.47</v>
          </cell>
          <cell r="J221" t="str">
            <v>Thanh Trì</v>
          </cell>
          <cell r="K221" t="str">
            <v>Tam Hiệp, Vĩnh Quỳnh</v>
          </cell>
          <cell r="L221" t="str">
            <v>- Giấy chứng nhận đầu tư số 01121000952 cấp lần đầu ngày 03/3/2011, thay đối lần thứ nhất ngày 20/5/2014. thay đối lần thứ 2 ngày 14/4/2015.
- Quyết định chủ trương đầu tư số 1362/QĐ-UBND ngày 22/3/2021, điều chỉnh tiến độ tại Quyết định số 3369/QĐ-UBND ngày 27/6/2023 (Tiến độ thực hiện: Khởi công - hoàn thành: Quý III/2023 - Quý III/2025)</v>
          </cell>
          <cell r="N221">
            <v>0.47</v>
          </cell>
        </row>
        <row r="222">
          <cell r="D222" t="str">
            <v>Văn phòng, trạm dịch vụ, trung tâm trưng bày giới thiệu và bán sản phẩm tại xã Tam Hiệp, huyện Thanh Trì</v>
          </cell>
          <cell r="E222" t="str">
            <v>TMD</v>
          </cell>
          <cell r="F222" t="str">
            <v>Công ty TNHH thương mại dịch vụ cơ khí ô tô Việt Đăng</v>
          </cell>
          <cell r="G222">
            <v>2.2000000000000002</v>
          </cell>
          <cell r="J222" t="str">
            <v>Thanh Trì</v>
          </cell>
          <cell r="K222" t="str">
            <v>Tam Hiệp</v>
          </cell>
          <cell r="L222" t="str">
            <v>- Văn bản số 3647/UBND-TNMT ngày 31/10/2023 của UBND Thành phố về việc nhận chuyển nhượng quyền sử dụng đất nông nghiệp để đề xuất thực hiện dự án Văn phòng, trạm dịch vụ, trung tâm trưng bày giới thiệu và bán sản phẩm tại xã Tam Hiệp, huyện Thanh Trì.
- Văn bản số 8892/STNMT-QHKHSDĐ ngày 16/11/2023 của Sở Tài nguyên và Môi trường hướng dân xác định ranh giới khu đất phục vụ thủ tục nhận chuyển nhượng quyền sử dụng đất nông nghiệp để đề xuất dự án Văn phòng, trạm dịch vụ, trung tâm trưng bày giới thiệu và bán sản phẩm tại xã Tam Hiệp, huyện Thanh Trì</v>
          </cell>
          <cell r="N222">
            <v>2.2000000000000002</v>
          </cell>
        </row>
        <row r="223">
          <cell r="D223" t="str">
            <v>Trung tâm tiếp vận và dịch vụ logistic</v>
          </cell>
          <cell r="E223" t="str">
            <v>TMD</v>
          </cell>
          <cell r="F223" t="str">
            <v>Công ty cổ phần Đầu tư và Kinh doanh xuất nhập khẩu Vạn Thuận</v>
          </cell>
          <cell r="G223">
            <v>7.3</v>
          </cell>
          <cell r="J223" t="str">
            <v>Thanh Trì</v>
          </cell>
          <cell r="K223" t="str">
            <v>Ngọc Hồi</v>
          </cell>
          <cell r="L223" t="str">
            <v>- Văn bản số 2665/UBND-ĐT ngày 14/6/2018 của UBND Thành phố đồng ý chủ trương cho phép Công ty cổ phần Đầu tư và Kinh doanh xuất nhập khẩu Vạn Thuận được nhận chuyển nhượng quyền sử dụng đất, mua tài sản gắn liền với đất để đề xuất dự án.
 - Văn bản số 4564/QHKT-(P2+HTKT) ngày 8/10/2021 của Sở quy hoạch kiến trúc về việc ranh giới Trung tâm tiếp vận và dịch vụ logistics tại xã Ngọc Hồi</v>
          </cell>
          <cell r="N223">
            <v>7.3</v>
          </cell>
        </row>
        <row r="224">
          <cell r="D224" t="str">
            <v>Trung tâm thương mại dịch vụ tổng hợp và Showroom trưng bày sản phẩm kết hợp bảo hành, bảo trì xe ô tô</v>
          </cell>
          <cell r="E224" t="str">
            <v>TMD</v>
          </cell>
          <cell r="F224" t="str">
            <v>Công ty cổ phần ô tô Trường Hải</v>
          </cell>
          <cell r="G224">
            <v>2.4700000000000002</v>
          </cell>
          <cell r="I224">
            <v>2.16</v>
          </cell>
          <cell r="J224" t="str">
            <v>Thanh Trì</v>
          </cell>
          <cell r="K224" t="str">
            <v>Liên Ninh</v>
          </cell>
          <cell r="L224" t="str">
            <v>- Văn bản số 3404/UBND-ĐT ngày 11/7/2017 của UBND Thành phố đồng ý để Công ty cổ phần ô tô Trường Hải nghiên cứu lập dự án theo hình thức nhận chuyển nhượng, thuê quyền sử dụng đất, nhận góp vốn bằng quyền sử dụng đất đối với các hộ gia đình, cá nhân.
- Văn bản số 5 194/UBND-Kh&amp;ĐT ngày 18/10/2017 của UBND TP Hà Nội về việc chấp thuận Công ty CP ô tô Trường Hải nghiên cứu lập dự án theo hình thức nhận chuyển nhượng, thuê quyền sử dụng đất với các hộ gia đình, cá nhân.
 - Văn bản của VPĐKĐĐ TP Hà Nội ngày 3/3/2020 và 10/7/2020 về việc hoàn thành nhận chuyển nhượng 3.107,1 m2 và 4.583,7m2 đất NN tại xã Liên Ninh.
- Văn bản số 1304/KH&amp;ĐT-NNS ngày 24/3/2020 của Sở Kế hoạch và Đầu tư báo cáo về việc kiểm tra, rà soát hồ sơ đề xuất nghiên cứu dự án.
- Văn bản số 18651/VPĐKĐĐ-KHTC ngày 06/9/2022 của Sở Tài nguyên và Môi trường Hà Nội về việc cung cấp thông tin các thửa đất thuộc dự án.</v>
          </cell>
          <cell r="M224" t="str">
            <v xml:space="preserve">
Dự án điều chỉnh diện tích từ 2,30 tăng 2,47</v>
          </cell>
          <cell r="N224">
            <v>2.4700000000000002</v>
          </cell>
          <cell r="P224">
            <v>2.16</v>
          </cell>
        </row>
        <row r="225">
          <cell r="D225" t="str">
            <v>Trụ sở Văn phòng làm việc và viện nghiên cứu khoa học Công ty cổ phần Thuốc thú ý Trung Ương 5</v>
          </cell>
          <cell r="E225" t="str">
            <v>TMD</v>
          </cell>
          <cell r="F225" t="str">
            <v>Công ty cổ phần Thuốc thú y Trung Ương 5</v>
          </cell>
          <cell r="G225">
            <v>1</v>
          </cell>
          <cell r="J225" t="str">
            <v>Thanh Trì</v>
          </cell>
          <cell r="K225" t="str">
            <v>Tứ Hiệp</v>
          </cell>
          <cell r="L225" t="str">
            <v>- Thông báo số 1464/TB-UBND ngày 19/12/2017 của UBND Thành phố kết luận của Tập thể lãnh đạo UBND Thành phố về chủ trương đầu tư dự án theo hình thức nhận chuyển nhượng quyền sử dụng đất. 
- Biên bản định vị mốc ngày 26/10/2018.
- Văn bản số 216/UBND-VP ngày 01/10/2022 của UBND xã Tứ Hiệp xác nhận các hộ dân được giao đất theo NĐ 64/CP đã chuyển nhượng cho công ty.</v>
          </cell>
          <cell r="N225">
            <v>1</v>
          </cell>
        </row>
        <row r="226">
          <cell r="D226" t="str">
            <v>Trung tâm Thương mại</v>
          </cell>
          <cell r="E226" t="str">
            <v>TMD</v>
          </cell>
          <cell r="F226" t="str">
            <v>Tập đoàn Vingroup - Công ty CP</v>
          </cell>
          <cell r="G226">
            <v>4.97</v>
          </cell>
          <cell r="J226" t="str">
            <v>Thanh Trì</v>
          </cell>
          <cell r="K226" t="str">
            <v>Liên Ninh</v>
          </cell>
          <cell r="L226" t="str">
            <v>- Văn bản số 1642/UBND-ĐT ngày 17/4/2018 của UBND Thành phố về việc nhận chuyển nhượng, góp vốn bằng quyền sử dụng đất, mua tài sản gắn liền với đất để đề xuất dự án.</v>
          </cell>
          <cell r="N226">
            <v>4.97</v>
          </cell>
        </row>
        <row r="227">
          <cell r="D227" t="str">
            <v>Cửa hàng xăng dầu Ngọc Hồi</v>
          </cell>
          <cell r="E227" t="str">
            <v>TMD</v>
          </cell>
          <cell r="F227" t="str">
            <v>Công ty cổ phần Thương mại và Vận tải Petrolimex Hà Nội</v>
          </cell>
          <cell r="G227">
            <v>0.27</v>
          </cell>
          <cell r="J227" t="str">
            <v>Thanh Trì</v>
          </cell>
          <cell r="K227" t="str">
            <v>Đại Áng</v>
          </cell>
          <cell r="L227" t="str">
            <v>- Văn bản số 1350/UBND-ĐT ngày 30/3/2018 của UBND Thành phố về việc hướng dẫn bổ sung, hoàn thiện hồ sơ đề nghị nhận chuyển nhượng đất thực hiện dự án. 
- Văn bản số 12600/VP-ĐT ngày 26/12/2019 của Văn phòng UBND Thành phố Hà Nội thông báo ý kiến chỉ đạo của đồng chí Nguyễn Quốc Hùng, Phó Chủ tịch UBND Thành phố đồng ý về chủ trương; 
- Văn bản số 5605/STNMT-ĐKTKĐĐ ngày 02/8/2022 của Sở Tài nguyên và Môi trường về việc hướng dẫn xác định môc giới</v>
          </cell>
          <cell r="N227">
            <v>0.27</v>
          </cell>
        </row>
        <row r="228">
          <cell r="D228" t="str">
            <v>Công trình hỗn hợp và văn phòng giới thiệu sản phẩm</v>
          </cell>
          <cell r="E228" t="str">
            <v>TMD</v>
          </cell>
          <cell r="F228" t="str">
            <v>Công ty cổ phần L.Q JOToN</v>
          </cell>
          <cell r="G228">
            <v>0.3</v>
          </cell>
          <cell r="J228" t="str">
            <v>Thanh Trì</v>
          </cell>
          <cell r="K228" t="str">
            <v>Tứ Hiệp</v>
          </cell>
          <cell r="L228" t="str">
            <v>- Văn bản số 3588/UBND-ĐT ngày 03/8/2020 của UBND Thành phố cho phép Công ty cổ phần LQ.JOTON được thực hiện thủ tục thảo thuận nhận chuyển nhượng, nhận góp vốn bằng quyền sử dụng đất nông nghiệp của các hộ gia đình, cá nhân để đề xuất thực hiện dự án Công trình dịch vụ hỗn hợp và văn phòng giới thiệu sản phẩm tại xã Tứ Hiệp, huyện Thanh Trì.
- Văn bản số 11536/STNMT-CCQLĐĐ ngày 31/12/2020 của Sở Tài nguyên và Môi trường Hà Nội.
- Văn bản số 7253/VP-ĐT ngày 16/7/2021 của Văn phòng UBND thành phố Hà Nội cho ý kiến về việc đề nghị được gia hạn thời gian thực hiện thủ tục thoả thuận nhận chuyển nhượng của Công ty cổ phần LQ.JOTON (văn bản só 76.21/BC-JT ngày 06/7/2021).</v>
          </cell>
          <cell r="N228">
            <v>0.3</v>
          </cell>
        </row>
        <row r="229">
          <cell r="D229" t="str">
            <v>Dự án trụ sở văn phòng và trung tâm giới thiệu sản phẩm tại khu đất ký hiệu D1, phân khu đô thị S5, thôn Thọ Am, xã Liên Ninh, huyện Thanh Trì, Hà Nội</v>
          </cell>
          <cell r="E229" t="str">
            <v>TMD</v>
          </cell>
          <cell r="F229" t="str">
            <v>Công ty cổ phần Tập đoàn đầu tư thương mại công nghiệp King Han</v>
          </cell>
          <cell r="G229">
            <v>1.0860000000000001</v>
          </cell>
          <cell r="J229" t="str">
            <v>Thanh Trì</v>
          </cell>
          <cell r="K229" t="str">
            <v>Liên Ninh</v>
          </cell>
          <cell r="L229" t="str">
            <v>- Hình thức: Nhận chuyển nhượng quyền sử dụng đất theo quy định tại Điều 73 Luật Đất đai năm 2013 - Điều 73, 193 Luật Đất đai năm 2013, các Nghị định hướng dẫn thi hành Luật Đất đai 2013 và Thông tư số 01/2021/TT-BTNMT ngày 12/7/2021 của Bộ Tài nguyên và Môi trường.
 - Tờ trình số 222/TTr-UBND ngày 11/10/2023 của UBND huyện Thanh Trì đề nghị đăng ký Kế hoạch sử dụng đất năm 2024 huyện Thanh Trì.
 - Văn bản số 10161/STNMT-QHKHSDĐ ngày 27/12/2023 của Sở Tài nguyên và Môi trường lấy ý kiến thẩm định hồ sơ đề nghị nhận chuyển nhượng quyền sử dụng đất nông nghiệp để đề xuất dự án Trụ sở văn phòng và trung tâm giới thiệu sản phẩm tại thôn Thọ Am, xã Liên Ninh, huyện Thanh Trì.
 - Văn bản số 9167/STNMT-QHKHSDĐ ngày 24/11/2023 của Sở Tài nguyên và Môi trường lấy ý kiến thẩm định hồ sơ đề nghị chấp thuận nhận chuyển nhượng quyền sử dụng đất nông nghiệp để thực hiện dự án Trụ sở văn phòng và trung tâm giới thiệu sản phẩm tại xã Liên Ninh, huyện Thanh Trì</v>
          </cell>
          <cell r="M229" t="str">
            <v>Chuyển tiếp KH2025; Điều chỉnh tên đơn vị đăng ký, Tên dự án; diện tích giảm từ 3,21 xuống 1,086</v>
          </cell>
          <cell r="N229">
            <v>1.0860000000000001</v>
          </cell>
        </row>
        <row r="230">
          <cell r="D230" t="str">
            <v>Các công trình, dự án đăng ký mới</v>
          </cell>
          <cell r="E230">
            <v>6</v>
          </cell>
          <cell r="G230">
            <v>6.2122600000000006</v>
          </cell>
          <cell r="H230">
            <v>0</v>
          </cell>
          <cell r="I230">
            <v>0</v>
          </cell>
          <cell r="N230">
            <v>5.7022600000000008</v>
          </cell>
          <cell r="O230">
            <v>0</v>
          </cell>
          <cell r="P230">
            <v>0</v>
          </cell>
        </row>
        <row r="231">
          <cell r="D231" t="str">
            <v>Đầu tư xây dựng khu nhà ở xã hội để bán và cho thuê tại ô đất NO3A Khu đô thị mới Tứ Hiệp, xã Tứ Hiệp huyện Thanh Trì, Thành phố Hà Nội</v>
          </cell>
          <cell r="E231" t="str">
            <v>ONT</v>
          </cell>
          <cell r="F231" t="str">
            <v>Công ty cổ phần Tứ Hiệp Hồng Hà Dầu Khí</v>
          </cell>
          <cell r="G231">
            <v>1.5579000000000001</v>
          </cell>
          <cell r="J231" t="str">
            <v>Thanh Trì</v>
          </cell>
          <cell r="K231" t="str">
            <v>Tứ Hiệp</v>
          </cell>
          <cell r="L231" t="str">
            <v xml:space="preserve">
- Quyết định số 2775/QĐ-UBND ngày 26/6/2020 của UBND thành phố Hà Nội về việc chấp thuận chủ trương đầu tư Dự án XĐầu tư xây dựng khu nhà ở xã hội để bán và cho thuê tại ô đất NO3A Khu đô thị mới Tứ Hiệp, xã Tứ Hiệp huyện Thanh Trì, Thành phố Hà Nội.
- Văn bản số 2602/UBND-KH&amp;ĐT ngày 09/08/2024 của UBND thành phố Hà Nội về việc chấp thuận nguyên tắc gia hạn tiến độ Dự án đầu tư xây dựng khu nhà ở xã hội để bán và cho thuê tại ô đất NO3A Khu đô thị mới Tứ Hiệp, xã Tứ Hiệp huyện Thanh Trì, Thành phố Hà Nội.</v>
          </cell>
          <cell r="M231" t="str">
            <v>Đăng ký mới</v>
          </cell>
          <cell r="N231">
            <v>1.5579000000000001</v>
          </cell>
        </row>
        <row r="232">
          <cell r="D232" t="str">
            <v>Dự án Khu đô thị mới Cầu Bươu tại ô đất ký hiệu NC1</v>
          </cell>
          <cell r="E232" t="str">
            <v>ONT</v>
          </cell>
          <cell r="F232" t="str">
            <v>Công ty Cổ phần Kinh doanh phát triển nhà và Đô thị Hà Nội</v>
          </cell>
          <cell r="G232">
            <v>0.96875999999999995</v>
          </cell>
          <cell r="J232" t="str">
            <v>Thanh Trì</v>
          </cell>
          <cell r="K232" t="str">
            <v>Thanh Liệt, Tân Triều và Tả Thanh Oai</v>
          </cell>
          <cell r="L232" t="str">
            <v xml:space="preserve">
- Quyết định số 964/QĐ-UBND việc phê duyệt Điều chỉnh cục bộ Quy hoạch chi tiết Khu đô thị mới Cầu Bươu, tỷ lệ 1/500 tại ô đất ký hiệu NC-1, tại xã Tân Triều, huyện Thanh Trì, thành phố Hà Nội.
- Quyết định số 101/2002/QĐ-UBND của UBND Thành phố Hà Nội về việc phê duyệt quy hoạch chi tiết Khu đô thị mới Cầu Bươu - Thanh Trì - Hà Nội.
- Quyết định số 1163/QĐ-UBND ngày 30/3/2007 về việc cho phép Công ty cổ phần kinh doanh và phát triển nhà và đô thị Hà Nội sử dụng chính thức 197,975 m2 đất tại xã Thanh Liệt, Tân Triều và Tả Thanh Oai, huyện Thanh Trì để thực hiện Dự án đầu tư xây dựng Khu đô thị mới Cầu Bươu; Bản vẽ quy hoạch chi tiết 1/500 Khu đô thị mới Cầu Bươu tại ô đất NC1</v>
          </cell>
          <cell r="M232" t="str">
            <v>Đăng ký mới</v>
          </cell>
          <cell r="N232">
            <v>0.96875999999999995</v>
          </cell>
        </row>
        <row r="233">
          <cell r="D233" t="str">
            <v>Dự án Khu nhà ở thương mại liên kế HDB Thanh Trì</v>
          </cell>
          <cell r="E233" t="str">
            <v>TMD</v>
          </cell>
          <cell r="F233" t="str">
            <v>Công ty Cổ phần Tập đoàn HDB Việt Nam</v>
          </cell>
          <cell r="G233">
            <v>2.0499000000000001</v>
          </cell>
          <cell r="J233" t="str">
            <v>Thanh Trì</v>
          </cell>
          <cell r="K233" t="str">
            <v>Thanh Liệt</v>
          </cell>
          <cell r="L233" t="str">
            <v xml:space="preserve">
- Quyết định số 5756/QĐ-UBND việc thu hồi 1,220,7 m2 đất do UBND xã Thanh Liệt Quản lý; cho công ty cổ phần Tập đoàn DHB Việt Nam thuê 2,0499 m2 đất (trong đó 19,278,3 m2 đất Công ty đã nhận chuyển nhượng quyền sử dụng đất) tại xã Thanh Liệt, huyện Thanh Trì để xây dựng Trung tâm thương mại và siêu thị vật liệu xây dựng HDB Plaza.
- Giấy chứng nhận đầu tư số 01121000324 ngày 01/9/2009; Hồ sơ mốc giới giao đất.
- Văn bản số 2753/QHKT-TMB (KHTH+HTKT) về việc Tổng mặt bằng khu nhà ở thương mại liên kế HDB Thanh Trì tại xã Thanh Liệt, huyện Thanh Trì; Báo cáo thẩm định số 295/BC-KH&amp;ĐT ngày 06/6/2024 về việc chấp thuận chủ trương đầu tư đồng thời chấp thuận nhà đầu tư thực hiện dự án Khu nhà ở thương mại liên kế HDB Thanh Trì tại Thôn Văn, xã Thanh Liệt.</v>
          </cell>
          <cell r="M233" t="str">
            <v>Đăng ký mới</v>
          </cell>
          <cell r="N233">
            <v>2.0499000000000001</v>
          </cell>
        </row>
        <row r="234">
          <cell r="D234" t="str">
            <v>Xây dựng bãi đỗ xe Liên Ninh</v>
          </cell>
          <cell r="E234" t="str">
            <v>DGT</v>
          </cell>
          <cell r="F234" t="str">
            <v>Công ty CP TM và du lịch vận tải Đông Dương</v>
          </cell>
          <cell r="G234">
            <v>1.77E-2</v>
          </cell>
          <cell r="J234" t="str">
            <v>Thanh Trì</v>
          </cell>
          <cell r="K234" t="str">
            <v>Liên Ninh</v>
          </cell>
          <cell r="L234" t="str">
            <v xml:space="preserve">
- Giấy chứng nhận Quyền sử dụng đất; Giấy chứng nhận đầu tư; Công văn số 932/CV-UBND ngày 07/5/2024 của UBND huyện Thanh Trì.
- Quyết định số 429/QĐ-UBND ngày 22/01/2024 của UBND thành phố Hà Nội về việc chấp thuận chủ trương đầu tư</v>
          </cell>
          <cell r="M234" t="str">
            <v>Đăng ký mới</v>
          </cell>
          <cell r="N234">
            <v>1.77E-2</v>
          </cell>
        </row>
        <row r="235">
          <cell r="D235" t="str">
            <v>Trung tâm, văn phòng kinh doanh và dịch vụ</v>
          </cell>
          <cell r="E235" t="str">
            <v>TMD</v>
          </cell>
          <cell r="F235" t="str">
            <v>Công ty CP ĐT tập đoàn ETEK</v>
          </cell>
          <cell r="G235">
            <v>1.1080000000000001</v>
          </cell>
          <cell r="J235" t="str">
            <v>Thanh Trì</v>
          </cell>
          <cell r="K235" t="str">
            <v>Tứ Hiệp</v>
          </cell>
          <cell r="L235" t="str">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ell>
          <cell r="M235" t="str">
            <v>Đăng ký mới</v>
          </cell>
          <cell r="N235">
            <v>1.1080000000000001</v>
          </cell>
        </row>
        <row r="236">
          <cell r="D236" t="str">
            <v>Dự án đầu tư xây dựng công trình thương mại, dịch vụ văn hóa và văn phòng làm việc</v>
          </cell>
          <cell r="E236" t="str">
            <v>TMD</v>
          </cell>
          <cell r="F236" t="str">
            <v>công ty Cổ phần cơ khí Tây Nội</v>
          </cell>
          <cell r="G236">
            <v>0.51</v>
          </cell>
          <cell r="J236" t="str">
            <v>Thanh Trì</v>
          </cell>
          <cell r="K236" t="str">
            <v>Tứ Hiệp</v>
          </cell>
          <cell r="L236" t="str">
            <v>- Quyết định số 3234/QĐ-UBND ngày 02/7/2010 về việc giao đất cho Công ty Cổ phần cơ khí Tây Nội sử dụng 5.121 m2 đất tại xã Tứ Hiệp để thực hiện dự án Xây dựng trung tâm thương mại,dịch vụ văn hóa và văn phòng làm việc.
- Quyết định số 4420/QĐ-UBND ngày 06/9/2023 của UBND thành phố Hà Nội về việc kéo dài thời gian sử dụng đất 24 tháng do nguyên nhân bất khả kháng dịch bệnh Covid-19, đối với dự án đầu tư xây dựng Trung tâm thương mại, dịch vụ văn hóa và văn phòng làm việc tại xã Tứ Hiệp, huyện Thanh Trì.</v>
          </cell>
          <cell r="N236">
            <v>0.51</v>
          </cell>
        </row>
        <row r="237">
          <cell r="D237" t="str">
            <v>Tổng công trình dự án kế hoạch 2025</v>
          </cell>
          <cell r="E237">
            <v>212</v>
          </cell>
          <cell r="G237">
            <v>701.08626000000004</v>
          </cell>
          <cell r="H237">
            <v>561.62080000000003</v>
          </cell>
          <cell r="I237">
            <v>82.560000000000016</v>
          </cell>
          <cell r="N237">
            <v>2621.7792599999998</v>
          </cell>
          <cell r="O237">
            <v>2540.9510500000001</v>
          </cell>
          <cell r="P237">
            <v>132.25000000000003</v>
          </cell>
        </row>
      </sheetData>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01"/>
      <sheetName val="Phụ lục 02"/>
      <sheetName val="Sheet1"/>
    </sheetNames>
    <sheetDataSet>
      <sheetData sheetId="0">
        <row r="12">
          <cell r="B12" t="str">
            <v>Dự án Nhà ở xã hội</v>
          </cell>
          <cell r="C12" t="str">
            <v>ONT</v>
          </cell>
          <cell r="D12" t="str">
            <v>UBND huyện Thanh Trì</v>
          </cell>
          <cell r="E12">
            <v>1.1299999999999999</v>
          </cell>
          <cell r="F12">
            <v>1.1299999999999999</v>
          </cell>
          <cell r="G12">
            <v>0</v>
          </cell>
          <cell r="H12" t="str">
            <v>Thanh Trì</v>
          </cell>
          <cell r="I12" t="str">
            <v>Tân Triều</v>
          </cell>
          <cell r="J12" t="str">
            <v>Thông báo số 476/TB-VP ngày 13/10/2023 của Văn phòng UBND Thành phố về kết luận của Phó chủ tịch UBND Thành Phố Dương Đức Tuấn tại cuộc họp xem xét về việc đề xuất triển khai thực hiện dự án đầu tư xây dựng nhà ở xã hội tại các ô đất CT6B, CT7, CT8 Khu đô thị mới Tây Nam Kim Giang I, xã Tân Triều - huyện Thanh Trì.
- Quyết định số 119/QĐ-UBND ngày 20/07/2006 của UBND thành phố Hà Nội phê duyệt Quy hoạch chi tiết Khu đô thị mới Tây Nam Kim Giang 1, tỷ lệ 1/500.
- Văn bản số 588/UBND-ĐT ngày 05/3/2024 của UBND thành phố Hà Nội về việc triển khai thủ tục lựa chọn nhà đầu tư xây dựng nhà ở xã hội tại ô đất CT6B, CT7, CT8 thuộc Khu đô thị mới Tây Nam Kim Giang 1</v>
          </cell>
        </row>
        <row r="13">
          <cell r="B13" t="str">
            <v>Các công trình, dự án khác</v>
          </cell>
          <cell r="C13">
            <v>0</v>
          </cell>
          <cell r="D13">
            <v>0</v>
          </cell>
          <cell r="E13">
            <v>0</v>
          </cell>
          <cell r="F13">
            <v>0</v>
          </cell>
          <cell r="G13">
            <v>0</v>
          </cell>
          <cell r="H13">
            <v>0</v>
          </cell>
          <cell r="I13">
            <v>0</v>
          </cell>
          <cell r="J13">
            <v>0</v>
          </cell>
        </row>
        <row r="14">
          <cell r="B14" t="str">
            <v>XD HTKT khu tái định cư phục vụ GPMB các dự án trên địa bàn xã Liên Ninh và trên địa bàn huyện Thanh Trì</v>
          </cell>
          <cell r="C14" t="str">
            <v>ONT</v>
          </cell>
          <cell r="D14" t="str">
            <v>UBND huyện Thanh Trì</v>
          </cell>
          <cell r="E14">
            <v>2.7</v>
          </cell>
          <cell r="F14">
            <v>2.7</v>
          </cell>
          <cell r="G14">
            <v>0</v>
          </cell>
          <cell r="H14" t="str">
            <v>Thanh Trì</v>
          </cell>
          <cell r="I14" t="str">
            <v>Liên Ninh</v>
          </cell>
          <cell r="J14" t="str">
            <v>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1.26).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15">
          <cell r="B15" t="str">
            <v>XD HTKT khu tái định cư phục vụ GPMB các dự án trên địa bàn xã Tam Hiệp và trên địa bàn huyện Thanh Trì</v>
          </cell>
          <cell r="C15" t="str">
            <v>ONT</v>
          </cell>
          <cell r="D15" t="str">
            <v>UBND huyện Thanh Trì</v>
          </cell>
          <cell r="E15">
            <v>0.34</v>
          </cell>
          <cell r="F15">
            <v>0.34</v>
          </cell>
          <cell r="G15">
            <v>0</v>
          </cell>
          <cell r="H15" t="str">
            <v>Thanh Trì</v>
          </cell>
          <cell r="I15" t="str">
            <v>Tam Hiệp</v>
          </cell>
          <cell r="J15" t="str">
            <v>Nghị quyết số 60/NQ-HĐND ngày 24/09/2021 của HĐND huyện Thanh Trì phê duyệt chủ trương đầu tư, điều chỉnh CTĐT một số dự án sử dụng vốn đầu tư công của huyện Thanh Trì.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16">
          <cell r="B16" t="str">
            <v>ĐTXD tuyến đường nối từ đường Chiến Thắng kéo dài đến đường Nguyễn Xiển -Xa La huyện Thanh Trì</v>
          </cell>
          <cell r="C16" t="str">
            <v>DGT</v>
          </cell>
          <cell r="D16" t="str">
            <v>UBND huyện Thanh Trì</v>
          </cell>
          <cell r="E16">
            <v>1</v>
          </cell>
          <cell r="F16">
            <v>1</v>
          </cell>
          <cell r="G16">
            <v>0</v>
          </cell>
          <cell r="H16" t="str">
            <v>Thanh Trì</v>
          </cell>
          <cell r="I16" t="str">
            <v>Tân Triều, Thanh Liệt</v>
          </cell>
          <cell r="J16" t="str">
            <v>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row>
        <row r="17">
          <cell r="B17" t="str">
            <v>ĐTXD tuyến đường Tựu Liệt huyện Thanh Trì</v>
          </cell>
          <cell r="C17" t="str">
            <v>DGT</v>
          </cell>
          <cell r="D17" t="str">
            <v>UBND huyện Thanh Trì</v>
          </cell>
          <cell r="E17">
            <v>0.8</v>
          </cell>
          <cell r="F17">
            <v>0.8</v>
          </cell>
          <cell r="G17">
            <v>0</v>
          </cell>
          <cell r="H17" t="str">
            <v>Thanh Trì</v>
          </cell>
          <cell r="I17" t="str">
            <v>Tam Hiệp</v>
          </cell>
          <cell r="J17" t="str">
            <v>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row>
        <row r="18">
          <cell r="B18" t="str">
            <v>ĐTXD tuyến đường trục Tả Thanh Oai huyện Thanh Trì</v>
          </cell>
          <cell r="C18" t="str">
            <v>DGT</v>
          </cell>
          <cell r="D18" t="str">
            <v>UBND huyện Thanh Trì</v>
          </cell>
          <cell r="E18">
            <v>5</v>
          </cell>
          <cell r="F18">
            <v>5</v>
          </cell>
          <cell r="G18">
            <v>0</v>
          </cell>
          <cell r="H18" t="str">
            <v>Thanh Trì</v>
          </cell>
          <cell r="I18" t="str">
            <v>Tả Thanh Oai</v>
          </cell>
          <cell r="J18" t="str">
            <v>Nghị quyết số 14/NQ-HĐND ngày 04/7/2023 của HĐND thành phố Hà Nội về việc phê duyệt văn kiện dự án hô trợ kỹ thuật; phê duyệt chủ trương đầu tư, phê duyệt điều chỉnh chủ trương đầu tư, phê duyệt điều chỉnh chủ trương đầu tư một số dự án sử dụng vốn đầu tư công của thành phố Hà Nội.</v>
          </cell>
        </row>
        <row r="19">
          <cell r="B19" t="str">
            <v>XD khu CXCC kè cải tạo ao kết hợp khu vui chơi TDTT tại thôn Yên Ngưu xã Tam Hiệp</v>
          </cell>
          <cell r="C19" t="str">
            <v>DTT</v>
          </cell>
          <cell r="D19" t="str">
            <v>UBND huyện Thanh Trì</v>
          </cell>
          <cell r="E19">
            <v>0.44</v>
          </cell>
          <cell r="F19">
            <v>0.44</v>
          </cell>
          <cell r="G19">
            <v>0</v>
          </cell>
          <cell r="H19" t="str">
            <v>Thanh Trì</v>
          </cell>
          <cell r="I19" t="str">
            <v>Tam Hiệp</v>
          </cell>
          <cell r="J19" t="str">
            <v>Nghị quyết số 24/NQ-HĐND ngày 21/4/2023 của HĐND huyện Thanh Trì về việc phê duyệt chủ trương đầu tư, điều chỉnh chủ trương đầu tư một số dự án sử dụng nguồn vốn đầu tư công của huyện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20">
          <cell r="B20" t="str">
            <v>Nhà văn hoá thôn Yên Phú xã Liên Ninh</v>
          </cell>
          <cell r="C20" t="str">
            <v>DVH</v>
          </cell>
          <cell r="D20" t="str">
            <v>UBND huyện Thanh Trì</v>
          </cell>
          <cell r="E20">
            <v>0.08</v>
          </cell>
          <cell r="F20">
            <v>0.08</v>
          </cell>
          <cell r="G20">
            <v>0</v>
          </cell>
          <cell r="H20" t="str">
            <v>Thanh Trì</v>
          </cell>
          <cell r="I20" t="str">
            <v>Liên Ninh</v>
          </cell>
          <cell r="J20" t="str">
            <v>Nghị quyết số 85/NQ-HĐND ngày 17/12/2021 của HĐND huyện Thanh Trì về việc phê duyệt chủ trương đầu tư, điều chỉnh chủ trương đầu tư các dự án sử dụng vốn đầu tư công huyện quản lý và danh mục các dự án tiếp tục nghiên cứu hoàn thiện chủ trương đầu tư trong giai đoạn 2021-2025.
- Quyết định số 1553/QĐ-UBND ngày 15/04/2024 của UBND huyện Thanh Trì về việc phê duyệt Báo cáo kinh tế kỹ thuật công trình: Xây mới Nhà văn hoá thôn Yên Phú xã Liên Ninh,huyện Thanh Trì</v>
          </cell>
        </row>
        <row r="21">
          <cell r="B21" t="str">
            <v>Xây mới nhà văn hoá thôn Phương Nhị xã Liên Ninh</v>
          </cell>
          <cell r="C21" t="str">
            <v>DVH</v>
          </cell>
          <cell r="D21" t="str">
            <v>UBND huyện Thanh Trì</v>
          </cell>
          <cell r="E21">
            <v>0.20100000000000001</v>
          </cell>
          <cell r="F21">
            <v>0.20100000000000001</v>
          </cell>
          <cell r="G21">
            <v>0</v>
          </cell>
          <cell r="H21" t="str">
            <v>Thanh Trì</v>
          </cell>
          <cell r="I21" t="str">
            <v>Liên Ninh</v>
          </cell>
          <cell r="J21" t="str">
            <v>Nghị quyết số 24/NQ-HĐND ngày 21/4/2023 của HĐND huyện Thanh Trì về việc phê duyệt chủ trương đầu tư, điều chỉnh chủ trương đầu tư một số dự án sử dụng nguồn vốn đầu tư công của huyện.
- Quyết định số 3922/QĐ-UBND ngày 25/7/2024 của HĐND huyện Thanh Trì về việc phê duyệt Quy hoạch tổng mặt bằng tỷ lệ 1/500 dự án: Xây mới nhà văn hoá thôn Phương Nhị xã Liên Ninh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22">
          <cell r="B22" t="str">
            <v>Cải tạo, mở rộng nhà văn hóa thôn Đại Lan, xã Duyên Hà huyện Thanh Trì</v>
          </cell>
          <cell r="C22" t="str">
            <v>DVH</v>
          </cell>
          <cell r="D22" t="str">
            <v>UBND huyện Thanh Trì</v>
          </cell>
          <cell r="E22">
            <v>0.23</v>
          </cell>
          <cell r="F22">
            <v>0.23</v>
          </cell>
          <cell r="G22">
            <v>0</v>
          </cell>
          <cell r="H22" t="str">
            <v>Thanh Trì</v>
          </cell>
          <cell r="I22" t="str">
            <v>Duyên Hà</v>
          </cell>
          <cell r="J22" t="str">
            <v>Nghị quyết số 46/NQ-HÐND ngày 14/11/2023 của Hội đồng Nhân dân huyện Thanh Trì về việc phê duyệt chủ trương đầu tư dự án.</v>
          </cell>
        </row>
        <row r="23">
          <cell r="B23" t="str">
            <v>Xây dựng nhà văn hóa thôn Ích Vịnh, xã Vĩnh Quỳnh, huyện Thanh Trì</v>
          </cell>
          <cell r="C23" t="str">
            <v>DVH</v>
          </cell>
          <cell r="D23" t="str">
            <v>UBND huyện Thanh Trì</v>
          </cell>
          <cell r="E23">
            <v>0.3</v>
          </cell>
          <cell r="F23">
            <v>0.3</v>
          </cell>
          <cell r="G23">
            <v>0</v>
          </cell>
          <cell r="H23" t="str">
            <v>Thanh Trì</v>
          </cell>
          <cell r="I23" t="str">
            <v>Vĩnh Quỳnh</v>
          </cell>
          <cell r="J23" t="str">
            <v>Nghị quyết số 16/NQ-HĐND ngày 05/7/2024 của Hội đồng nhân dân huyện Thanh Trì về việc phê duyệt chủ trương đầu tư, điều chỉnh chủ trương đầu tư một số dự án sử dụng vốn đầu tư công ngân sách huyện quản lý.</v>
          </cell>
        </row>
        <row r="24">
          <cell r="B24" t="str">
            <v>Xây mới trường mầm non Đại Áng (thôn Vĩnh Trung), huyện Thanh Trì</v>
          </cell>
          <cell r="C24" t="str">
            <v>DGD</v>
          </cell>
          <cell r="D24" t="str">
            <v>UBND huyện Thanh Trì</v>
          </cell>
          <cell r="E24">
            <v>0.9</v>
          </cell>
          <cell r="F24">
            <v>0.9</v>
          </cell>
          <cell r="G24">
            <v>0</v>
          </cell>
          <cell r="H24" t="str">
            <v>Thanh Trì</v>
          </cell>
          <cell r="I24" t="str">
            <v>Đại Áng</v>
          </cell>
          <cell r="J24" t="str">
            <v>Nghị quyết số 37/NQ-HĐND ngày 20/12/2019 của Hội đồng nhân dân huyện Thanh Trì về việc phê duyệt chủ trương đầu tư dự án.</v>
          </cell>
        </row>
        <row r="25">
          <cell r="B25" t="str">
            <v>Nâng cấp mở rộng trạm y tế xã Tả Thanh Oai, huyện Thanh Trì</v>
          </cell>
          <cell r="C25" t="str">
            <v>DYT</v>
          </cell>
          <cell r="D25" t="str">
            <v>UBND huyện Thanh Trì</v>
          </cell>
          <cell r="E25">
            <v>0.13</v>
          </cell>
          <cell r="F25">
            <v>0.08</v>
          </cell>
          <cell r="G25">
            <v>0</v>
          </cell>
          <cell r="H25" t="str">
            <v>Thanh Trì</v>
          </cell>
          <cell r="I25" t="str">
            <v>Tả Thanh Oai</v>
          </cell>
          <cell r="J25" t="str">
            <v>Nghị quyết số 16/NQ-HĐND ngày 05/7/2024 của Hội đồng nhân dân huyện Thanh Trì về việc phê duyệt chủ trương đầu tư, điều chỉnh chủ trương đầu tư một số dự án sử dụng vốn đầu tư công ngân sách huyện quản lý.</v>
          </cell>
        </row>
        <row r="26">
          <cell r="B26" t="str">
            <v>Trạm Biến áp 220 kV Văn Điển và đầu nối</v>
          </cell>
          <cell r="C26" t="str">
            <v>DNL</v>
          </cell>
          <cell r="D26" t="str">
            <v>BQL dự án các công trình Điện miền Bắc - Tổng Công ty truyền tải điện quốc gia</v>
          </cell>
          <cell r="E26">
            <v>9.9</v>
          </cell>
          <cell r="F26">
            <v>9.9</v>
          </cell>
          <cell r="G26">
            <v>0</v>
          </cell>
          <cell r="H26" t="str">
            <v>Thanh Trì</v>
          </cell>
          <cell r="I26" t="str">
            <v>Vĩnh Quỳnh, Đại Áng</v>
          </cell>
          <cell r="J26" t="str">
            <v>Quyết định số 5926/QĐ-UBND ngày 20/11/2023 của UBND Thành phố v/v chấp thuận chủ trương đầu tư đồng thời chấp thuận nhà đầu tư thực hiện dự án.</v>
          </cell>
        </row>
        <row r="27">
          <cell r="B27" t="str">
            <v>Cải tạo, nâng khả năng tải và treo dây mạch từ 2 TBA 110kV Thường Tín đi đường dây 110kV Mai Động - Hà Đông</v>
          </cell>
          <cell r="C27" t="str">
            <v>DNL</v>
          </cell>
          <cell r="D27" t="str">
            <v>Tổng Công ty Điện lực thành phố Hà Nội</v>
          </cell>
          <cell r="E27">
            <v>0.46</v>
          </cell>
          <cell r="F27">
            <v>0.46</v>
          </cell>
          <cell r="G27">
            <v>0</v>
          </cell>
          <cell r="H27" t="str">
            <v>Thanh Trì</v>
          </cell>
          <cell r="I27" t="str">
            <v>Tứ Hiêp, Ngũ Hiệp, Đông Mỹ</v>
          </cell>
          <cell r="J27" t="str">
            <v>Quyết định số 5927/QĐ-UBND ngày 20/11/2023 của UBND Thành phố v/v chấp thuận chủ trương đầu tư đồng thời chấp thuận nhà đầu tư thực hiện dự án.</v>
          </cell>
        </row>
        <row r="28">
          <cell r="B28" t="str">
            <v>Các công trình, dự án đã có trong Kế hoạch sử dụng đất cấp huyện 02 năm trở lên (được cập nhật xác định lần đầu vào thời điểm từ năm 2023 trở về trước) được tiếp tục thực hiện theo quy định tại khoản 7 Điều 76 của Luật Đất đai</v>
          </cell>
          <cell r="C28">
            <v>0</v>
          </cell>
          <cell r="D28">
            <v>0</v>
          </cell>
          <cell r="E28">
            <v>0</v>
          </cell>
          <cell r="F28">
            <v>0</v>
          </cell>
          <cell r="G28">
            <v>0</v>
          </cell>
          <cell r="H28">
            <v>0</v>
          </cell>
          <cell r="I28">
            <v>0</v>
          </cell>
          <cell r="J28">
            <v>0</v>
          </cell>
        </row>
        <row r="29">
          <cell r="B29" t="str">
            <v>Các dự án thu hồi đất để đấu giá quyền sử dụng đất</v>
          </cell>
          <cell r="C29">
            <v>0</v>
          </cell>
          <cell r="D29">
            <v>0</v>
          </cell>
          <cell r="E29">
            <v>0</v>
          </cell>
          <cell r="F29">
            <v>0</v>
          </cell>
          <cell r="G29">
            <v>0</v>
          </cell>
          <cell r="H29">
            <v>0</v>
          </cell>
          <cell r="I29">
            <v>0</v>
          </cell>
          <cell r="J29">
            <v>0</v>
          </cell>
        </row>
        <row r="30">
          <cell r="B30" t="str">
            <v>Khu đấu giá quyền sử dụng đất số 2 xã Hữu Hòa</v>
          </cell>
          <cell r="C30" t="str">
            <v>ONT</v>
          </cell>
          <cell r="D30" t="str">
            <v>UBND huyện Thanh Trì</v>
          </cell>
          <cell r="E30">
            <v>0.8</v>
          </cell>
          <cell r="F30">
            <v>0.8</v>
          </cell>
          <cell r="G30">
            <v>0</v>
          </cell>
          <cell r="H30" t="str">
            <v>Thanh Trì</v>
          </cell>
          <cell r="I30" t="str">
            <v>Hữu Hòa</v>
          </cell>
          <cell r="J30" t="str">
            <v xml:space="preserve">Nghị quyết số 32/NQ-HĐND ngày 14/7/2023 của HĐND huyện Thanh Trì về việc về duyệt chủ trương đầu tư, điều chỉnh chủ trương đầu tư một số dự án; Nghị quyết số 39/NQ-HĐND ngày 16/12/2022 của HĐND huyện Thanh Trì về việc về duyệt chủ trương đầu tư, điều chỉnh chủ trương đầu tư các dự án sử dụng vốn ngân sách huyện quản lý.
- Quyết định số 8259/QĐ-UBND ngày 13/11/2020 của UBND huyện Thanh Trì phê duyệt báo cáo nghiên cứu khả thi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 </v>
          </cell>
        </row>
        <row r="31">
          <cell r="B31" t="str">
            <v>Khu đấu giá quyền sử dụng đất số 1 xã Liên Ninh (thôn Yên Phú)</v>
          </cell>
          <cell r="C31" t="str">
            <v>ONT</v>
          </cell>
          <cell r="D31" t="str">
            <v>UBND huyện Thanh Trì</v>
          </cell>
          <cell r="E31">
            <v>1.49</v>
          </cell>
          <cell r="F31">
            <v>0.08</v>
          </cell>
          <cell r="G31">
            <v>0</v>
          </cell>
          <cell r="H31" t="str">
            <v>Thanh Trì</v>
          </cell>
          <cell r="I31" t="str">
            <v>Liên Ninh</v>
          </cell>
          <cell r="J31" t="str">
            <v>Quyết định số 4397/QĐ-UBND ngày 30/10/2019 của UBND huyện Thanh Trì phê duyệt dự án. - Quyết định số 4447/QĐ-UBND ngày 12/9/2023 của UBND huyện Thanh Trì về việc phê duyệt điều chỉnh dự án đầu tư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32">
          <cell r="B32" t="str">
            <v>Khu đấu giá quyền sử dụng đất số 1 xã Hữu Hòa</v>
          </cell>
          <cell r="C32" t="str">
            <v>ONT</v>
          </cell>
          <cell r="D32" t="str">
            <v>UBND huyện Thanh Trì</v>
          </cell>
          <cell r="E32">
            <v>1.6</v>
          </cell>
          <cell r="F32">
            <v>1.6</v>
          </cell>
          <cell r="G32">
            <v>0</v>
          </cell>
          <cell r="H32" t="str">
            <v>Thanh Trì</v>
          </cell>
          <cell r="I32" t="str">
            <v>Hữu Hòa</v>
          </cell>
          <cell r="J32" t="str">
            <v>Nghị quyết số 15/NQ-HĐND ngày 04/7/2019 của HĐND huyện Thanh Trì phê duyệt chủ trương đầu tư và điều chỉnh chủ trương đầu tư một số dự án thuộc Kế hoạch đầu tư công trung hạn 5 năm 2016-2020 của huyện Thanh Trì. 
- Nghị quyết số 37/NQ-HĐND ngày 20/12/2019 của HĐND huyện Thanh Trì phê duyệt chủ trương đầu tư và điều chỉnh chủ trương đầu tư một số dự án.
- Văn bản số 2476/UBND-QLĐT ngày 11/11/2020 của UBND huyện Thanh Trì chấp thuận quy hoạch TMB.
- Quyết định số 2227/QĐ-UBND ngày 21/6/2022 của UBND huyện Thanh Trì phê duyệt điều chỉnh thời gian thực hiện dự án 
- Biên bản định vị mốc ngày 02/02/2021
- Quyết định số 5263/QĐ-UBND ngày 08/10/2024 của HĐND huyện Thanh Trì về việc phê duyệt điều chỉnh Quy hoạch tổng mặt bằng tỷ lệ 1/500 dự án.
- Nghị quyết số 16/NQ-HĐND ngày 05/7/2024 của Hội đồng nhân dân huyện Thanh Trì về việc phê duyệt chủ trương đầu tư, điều chỉnh chủ trương đầu tư một số dự án sử dụng vốn đầu tư công ngân sách huyện quản lý.</v>
          </cell>
        </row>
        <row r="33">
          <cell r="B33" t="str">
            <v>Khu đấu giá QSD đất tại thôn Tựu Liệt, xã Tam Hiệp, huyện Thanh Trì</v>
          </cell>
          <cell r="C33" t="str">
            <v>ONT</v>
          </cell>
          <cell r="D33" t="str">
            <v>UBND huyện Thanh Trì</v>
          </cell>
          <cell r="E33">
            <v>0.84</v>
          </cell>
          <cell r="F33">
            <v>0.84</v>
          </cell>
          <cell r="G33">
            <v>0</v>
          </cell>
          <cell r="H33" t="str">
            <v>Thanh Trì</v>
          </cell>
          <cell r="I33" t="str">
            <v>Tam Hiệp</v>
          </cell>
          <cell r="J33" t="str">
            <v>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1.23)
- Nghị quyết số 52/NQ-HĐND ngày 16/12/2023 của Hội đồng nhân dân huyện Thanh Trì về việc phê duyệt chủ đầu tư, điều chỉnh chủ trương đầu tư các dự án sử dụng vốn đầu tư công huyện quản lý.</v>
          </cell>
        </row>
        <row r="34">
          <cell r="B34" t="str">
            <v>Khu đấu giá QSD đất tại thôn Yên Ngưu, xã Tam Hiệp</v>
          </cell>
          <cell r="C34" t="str">
            <v>ONT</v>
          </cell>
          <cell r="D34" t="str">
            <v>UBND huyện Thanh Trì</v>
          </cell>
          <cell r="E34">
            <v>2</v>
          </cell>
          <cell r="F34">
            <v>2</v>
          </cell>
          <cell r="G34">
            <v>0</v>
          </cell>
          <cell r="H34" t="str">
            <v>Thanh Trì</v>
          </cell>
          <cell r="I34" t="str">
            <v>Tam Hiệp</v>
          </cell>
          <cell r="J34" t="str">
            <v>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1.24)</v>
          </cell>
        </row>
        <row r="35">
          <cell r="B35" t="str">
            <v>Khu đấu giá QSD đất thôn 1 xã Đông Mỹ</v>
          </cell>
          <cell r="C35" t="str">
            <v>ONT</v>
          </cell>
          <cell r="D35" t="str">
            <v>UBND huyện Thanh Trì</v>
          </cell>
          <cell r="E35">
            <v>0.5</v>
          </cell>
          <cell r="F35">
            <v>0.5</v>
          </cell>
          <cell r="G35">
            <v>0</v>
          </cell>
          <cell r="H35" t="str">
            <v>Thanh Trì</v>
          </cell>
          <cell r="I35" t="str">
            <v>Đông Mỹ</v>
          </cell>
          <cell r="J35" t="str">
            <v xml:space="preserve"> Nghị quyết số 06/NQ-HĐND ngày 18/4/2022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1.25)</v>
          </cell>
        </row>
        <row r="36">
          <cell r="B36" t="str">
            <v>Khu đấu giá QSD đất tại ô quy hoạch E5 thuộc quy hoạch phân khu H2-3 xã Tân Triều - xã Thanh Liệt, huyện Thanh Trì</v>
          </cell>
          <cell r="C36" t="str">
            <v>ONT</v>
          </cell>
          <cell r="D36" t="str">
            <v>UBND huyện Thanh Trì</v>
          </cell>
          <cell r="E36">
            <v>0.5</v>
          </cell>
          <cell r="F36">
            <v>0.5</v>
          </cell>
          <cell r="G36">
            <v>0</v>
          </cell>
          <cell r="H36" t="str">
            <v>Thanh Trì</v>
          </cell>
          <cell r="I36" t="str">
            <v>Tân Triều; Thanh Liệt</v>
          </cell>
          <cell r="J36" t="str">
            <v xml:space="preserve"> Nghị quyết số 19/NQ-HĐND ngày 24/6/2022 của HĐND huyện Thanh Trì về việc phê duyệt chủ trương đầu tư, điều chỉnh chủ trương đầu tư các dự án sử dụng vốn ngân sách huyện quản lý thực hiện trong giai đoạn 2022-202 (PL 1.30).</v>
          </cell>
        </row>
        <row r="37">
          <cell r="B37" t="str">
            <v>Khu đấu giá QSD đất thôn Vĩnh Ninh, xã Vĩnh Quỳnh, huyện Thanh Trì</v>
          </cell>
          <cell r="C37" t="str">
            <v>ONT</v>
          </cell>
          <cell r="D37" t="str">
            <v>UBND huyện Thanh Trì</v>
          </cell>
          <cell r="E37">
            <v>3</v>
          </cell>
          <cell r="F37">
            <v>3</v>
          </cell>
          <cell r="G37">
            <v>0</v>
          </cell>
          <cell r="H37" t="str">
            <v>Thanh Trì</v>
          </cell>
          <cell r="I37" t="str">
            <v>Vĩnh Quỳnh</v>
          </cell>
          <cell r="J37" t="str">
            <v>Nghị quyết số 19/NQ-HĐND ngày 24/6/2022 của HĐND huyện Thanh Trì về việc phê duyệt chủ trương đầu tư, điều chỉnh chủ trương đầu tư các dự án sử dụng vốn ngân sách huyện quản lý thực hiện trong giai đoạn 2022-202 (PL 1.31).
- Nghị Quyết số 09/NQ-HĐND ngày 11/6/2024 của HĐND huyện Thanh Trì về việc phê duyệt chủ trương đầu tư, điều chỉnh chủ trương đầu tư các dự án sử dụng vốn ngân sách huyện quản lý.
- Quyết định số 3599/QĐ-UBND ngày 03/7/2024 của HĐND huyện Thanh Trì về việc phê duyệt Quy hoạch tổng mặt bằng tỷ lệ 1/500 dự án: Khu đấu giá quyền sử dụng đất thôn Vĩnh Ninh, xã Vĩnh Quỳnh, huyện Thanh Trì</v>
          </cell>
        </row>
        <row r="38">
          <cell r="B38" t="str">
            <v>Khu đấu giá QSD đất thôn Tự Khoát, xã Ngũ Hiệp, huyện Thanh Trì</v>
          </cell>
          <cell r="C38" t="str">
            <v>ONT</v>
          </cell>
          <cell r="D38" t="str">
            <v>UBND huyện Thanh Trì</v>
          </cell>
          <cell r="E38">
            <v>1</v>
          </cell>
          <cell r="F38">
            <v>1</v>
          </cell>
          <cell r="G38">
            <v>0</v>
          </cell>
          <cell r="H38" t="str">
            <v>Thanh Trì</v>
          </cell>
          <cell r="I38" t="str">
            <v>Ngũ Hiệp</v>
          </cell>
          <cell r="J38" t="str">
            <v>Nghị quyết số 19/NQ-HĐND ngày 24/6/2022 của HĐND huyện Thanh Trì về việc phê duyệt chủ trương đầu tư, điều chỉnh chủ trương đầu tư các dự án sử dụng vốn ngân sách huyện quản lý thực hiện trong giai đoạn 2022-202 (PL 1.32)</v>
          </cell>
        </row>
        <row r="39">
          <cell r="B39" t="str">
            <v>Khu đấu giá quyền sử dụng đất tại khu đất CC13 xã Thanh Liệt, huyện Thanh Trì</v>
          </cell>
          <cell r="C39" t="str">
            <v>ONT</v>
          </cell>
          <cell r="D39" t="str">
            <v>UBND huyện Thanh Trì</v>
          </cell>
          <cell r="E39">
            <v>0.14000000000000001</v>
          </cell>
          <cell r="F39">
            <v>0.14000000000000001</v>
          </cell>
          <cell r="G39">
            <v>0</v>
          </cell>
          <cell r="H39" t="str">
            <v>Thanh Trì</v>
          </cell>
          <cell r="I39" t="str">
            <v>Thanh Liệt</v>
          </cell>
          <cell r="J39" t="str">
            <v>Nghị quyết số 39/NQ-HĐND ngày 16/12/2022 của HĐND huyện Thanh Trì phê duyệt chủ trương đầu tư, điều chỉnh chủ trương đầu tư các dự án sử dụng vốn ngân sách huyện quản lý (Phụ biểu 2.2) Chỉ giới đường đỏ do viện quy hoạch cung cấp, tổng mặt bằng đã được UBND huyện chấp thuận tháng 6/2022.
- Quyết định số 3188/QĐ-UBND ngày 14/06/2023 của UBND huyện Thanh Trì về việc Phê duyệt Báo cáo kinh tế kỹ thuật
- Nghị Quyết số 09/NQ-HĐND ngày 11/5/2024 ủa HĐND huyện Thanh Trì về việc phê duyệt chủ trương đầu tư, điều chỉnh chủ trương đầu tư các dự án sử dụng vốn ngân sách huyện quản lý.</v>
          </cell>
        </row>
        <row r="40">
          <cell r="B40" t="str">
            <v>Khu đấu giá quyền sử dụng đất số 2 xã Tả Thanh Oai (thôn Tả Thanh Oai)</v>
          </cell>
          <cell r="C40" t="str">
            <v>ONT</v>
          </cell>
          <cell r="D40" t="str">
            <v>UBND huyện Thanh Trì</v>
          </cell>
          <cell r="E40">
            <v>4.5</v>
          </cell>
          <cell r="F40">
            <v>4.5</v>
          </cell>
          <cell r="G40">
            <v>0</v>
          </cell>
          <cell r="H40" t="str">
            <v>Thanh Trì</v>
          </cell>
          <cell r="I40" t="str">
            <v>Tả Thanh Oai</v>
          </cell>
          <cell r="J40" t="str">
            <v>Nghị quyết số 39/NQ-HĐND ngày 16/12/2022 của HĐND huyện Thanh Trì phê duyệt chủ trương đầu tư, điều chỉnh chủ trương đầu tư các dự án sử dụng vốn ngân sách huyện quản lý (Phụ biểu 2.5).
- Quyết định số 3258/QĐ-UBND ngày 19/06/2024 của UBND huyện Thanh Trì Về việc phê duyệt đầu tư dự án: Khu đấu giá quyền sử dụng đất số 2 xã Tả Thanh Oai (thôn Tả Thanh Oai), huyện Thanh Trì</v>
          </cell>
        </row>
        <row r="41">
          <cell r="B41" t="str">
            <v>Xây dựng HTKT khu đấu giá QSD đất số 4 xã Tam Hiệp (thôn Huỳnh Cung)</v>
          </cell>
          <cell r="C41" t="str">
            <v>ONT</v>
          </cell>
          <cell r="D41" t="str">
            <v>UBND huyện Thanh Trì</v>
          </cell>
          <cell r="E41">
            <v>3.5746699999999998</v>
          </cell>
          <cell r="F41">
            <v>0</v>
          </cell>
          <cell r="G41">
            <v>2.79</v>
          </cell>
          <cell r="H41" t="str">
            <v>Thanh Trì</v>
          </cell>
          <cell r="I41" t="str">
            <v>Tam Hiệp</v>
          </cell>
          <cell r="J41" t="str">
            <v>Nghị Quyết số 85/NQ-HĐND ngày 17/12/2021 của HĐND huyện Thanh Trì phê duyệt chủ trương đầu tư dự án; Quyết định số 9393/QĐ-UBND ngày 31/12/2021 của UBND huyện về phê duyệt dự án đầu tư; Quyết định số 6409/QĐ-UBND ngày 18/11/2022 củaUBND huyện Thanh Trì Về việc phê duyệt điều chỉnh thời gian thực hiện đầu tư dự án.
- Phương án 340/PA-UBND ngày 01/10/2024 của UBND huyện Thanh Trì về phương án sử dụng tầng đất mặt của đất được chuyển đổi từ đất trồng lúa 
- Quyết định số 1131/QĐ-STNMT-QLMT ngày 19/11/2024 của Sở Tài nguyên và môi trường thành phố Hà Nội Về việc phê duyệt kết quả thẩm định báo cáo đánh giá tác động môi trường.</v>
          </cell>
        </row>
        <row r="42">
          <cell r="B42" t="str">
            <v>Các dự án đấu thầu lựa chọn nhà đầu tư thực hiện dự án có sử dụng đất</v>
          </cell>
          <cell r="C42">
            <v>0</v>
          </cell>
          <cell r="D42">
            <v>0</v>
          </cell>
          <cell r="E42">
            <v>0</v>
          </cell>
          <cell r="F42">
            <v>0</v>
          </cell>
          <cell r="G42">
            <v>0</v>
          </cell>
          <cell r="H42">
            <v>0</v>
          </cell>
          <cell r="I42">
            <v>0</v>
          </cell>
          <cell r="J42">
            <v>0</v>
          </cell>
        </row>
        <row r="43">
          <cell r="B43">
            <v>0</v>
          </cell>
          <cell r="C43">
            <v>0</v>
          </cell>
          <cell r="D43">
            <v>0</v>
          </cell>
          <cell r="E43">
            <v>0</v>
          </cell>
          <cell r="F43">
            <v>0</v>
          </cell>
          <cell r="G43">
            <v>0</v>
          </cell>
          <cell r="H43">
            <v>0</v>
          </cell>
          <cell r="I43">
            <v>0</v>
          </cell>
          <cell r="J43">
            <v>0</v>
          </cell>
        </row>
        <row r="44">
          <cell r="B44" t="str">
            <v>Các công trình, dự án khác</v>
          </cell>
          <cell r="C44">
            <v>0</v>
          </cell>
          <cell r="D44">
            <v>0</v>
          </cell>
          <cell r="E44">
            <v>0</v>
          </cell>
          <cell r="F44">
            <v>0</v>
          </cell>
          <cell r="G44">
            <v>0</v>
          </cell>
          <cell r="H44">
            <v>0</v>
          </cell>
          <cell r="I44">
            <v>0</v>
          </cell>
          <cell r="J44">
            <v>0</v>
          </cell>
        </row>
        <row r="45">
          <cell r="B45" t="str">
            <v>Xây dựng khu di dân phục vụ GPMB khu tưởng niệm danh nhân Chu Văn An và các dự án khác trên địa bàn huyện Thanh Trì</v>
          </cell>
          <cell r="C45" t="str">
            <v>ONT</v>
          </cell>
          <cell r="D45" t="str">
            <v>UBND huyện Thanh Trì</v>
          </cell>
          <cell r="E45">
            <v>1.2</v>
          </cell>
          <cell r="F45">
            <v>1.2</v>
          </cell>
          <cell r="G45">
            <v>0</v>
          </cell>
          <cell r="H45" t="str">
            <v>Thanh Trì</v>
          </cell>
          <cell r="I45" t="str">
            <v>Thanh Liệt; Tam Hiệp</v>
          </cell>
          <cell r="J45" t="str">
            <v>Quyết định số 998/QĐ-UBND ngày 05/3/2018 của UBND Thành phố phê duyệt dự án (giai đoạn I) 10 ha.
- Quyết định số 4112/QĐ-UBND ngày 31/7/2019 của UBND Thành phố phê duyệt dự án (giai đoạn II) 14,12 ha.
- Quyết định số 2834/QĐ-UBND ngày 29/6/2020 của UBND Thành phố phê duyệt điều chỉnh cơ cấu tổng mức đầu tư giai đoạn I và giai đoạn II.
Quyết định số 44/QĐ-UBND ngày 06/01/2025 của UBND Thành phố v/v phê duyệt điều chỉnh dự án</v>
          </cell>
        </row>
        <row r="46">
          <cell r="B46" t="str">
            <v>Trụ sở Viện kiểm soát nhân dân huyện Thanh Trì</v>
          </cell>
          <cell r="C46" t="str">
            <v>TSC</v>
          </cell>
          <cell r="D46" t="str">
            <v>Viện kiểm soát nhân dân thành phố Hà Nội</v>
          </cell>
          <cell r="E46">
            <v>0.3</v>
          </cell>
          <cell r="F46">
            <v>0.3</v>
          </cell>
          <cell r="G46">
            <v>0</v>
          </cell>
          <cell r="H46" t="str">
            <v>Thanh Trì</v>
          </cell>
          <cell r="I46" t="str">
            <v>Tứ Hiệp</v>
          </cell>
          <cell r="J46" t="str">
            <v>- Quyết định số 23/QĐ-VKSTC ngày 15/3/2023 của Viện kiểm sát nhân dân tối cao về chủ trương đầu tư dự án.</v>
          </cell>
        </row>
        <row r="47">
          <cell r="B47" t="str">
            <v>Trụ sở ban chỉ huy quân sự xã Liên Ninh, huyện Thanh Trì</v>
          </cell>
          <cell r="C47" t="str">
            <v>TSC</v>
          </cell>
          <cell r="D47" t="str">
            <v>UBND huyện Thanh Trì</v>
          </cell>
          <cell r="E47">
            <v>0.16</v>
          </cell>
          <cell r="F47">
            <v>0.16</v>
          </cell>
          <cell r="G47">
            <v>0</v>
          </cell>
          <cell r="H47" t="str">
            <v>Thanh Trì</v>
          </cell>
          <cell r="I47" t="str">
            <v>Liên Ninh</v>
          </cell>
          <cell r="J47" t="str">
            <v xml:space="preserve">Nghị quyết số 19/NQ-HĐND ngày 24/6/2022 của HĐND Thanh Trì về việc phê duyệt chủ trương đầu tư, điều chỉnh chủ trương đầu tư các dự án sử dụng vốn ngân sách huyện quản lý thực hiện trong giai đoạn 2022-2025 (PL 1.16). </v>
          </cell>
        </row>
        <row r="48">
          <cell r="B48" t="str">
            <v>Trụ sở ban chỉ huy quân sự xã Tân Triều, huyện Thanh Trì</v>
          </cell>
          <cell r="C48" t="str">
            <v>TSC</v>
          </cell>
          <cell r="D48" t="str">
            <v>UBND huyện Thanh Trì</v>
          </cell>
          <cell r="E48">
            <v>0.12</v>
          </cell>
          <cell r="F48">
            <v>0.12</v>
          </cell>
          <cell r="G48">
            <v>0</v>
          </cell>
          <cell r="H48" t="str">
            <v>Thanh Trì</v>
          </cell>
          <cell r="I48" t="str">
            <v>Tân Triều</v>
          </cell>
          <cell r="J48" t="str">
            <v>Nghị quyết số 19/NQ-HĐND ngày 24/6/2022 của HĐND Thanh Trì về việc phê duyệt chủ trương đầu tư, điều chỉnh chủ trương đầu tư các dự án sử dụng vốn ngân sách huyện quản lý thực hiện trong giai đoạn 2022-2025 (PL 1.19).
- Quyết định số 4477/QĐ-UBND ngày 14/9/2023 của UBND huyện Thanh Trì về việc phê duyệt báo cáo kinh tế kỹ thuật.</v>
          </cell>
        </row>
        <row r="49">
          <cell r="B49" t="str">
            <v>Trụ sở ban chỉ huy quân sự xã Tam Hiệp, huyện Thanh Trì</v>
          </cell>
          <cell r="C49" t="str">
            <v>TSC</v>
          </cell>
          <cell r="D49" t="str">
            <v>UBND huyện Thanh Trì</v>
          </cell>
          <cell r="E49">
            <v>0.15</v>
          </cell>
          <cell r="F49">
            <v>0.15</v>
          </cell>
          <cell r="G49">
            <v>0</v>
          </cell>
          <cell r="H49" t="str">
            <v>Thanh Trì</v>
          </cell>
          <cell r="I49" t="str">
            <v>Tam Hiệp</v>
          </cell>
          <cell r="J49" t="str">
            <v>Nghị quyết số 19/NQ-HĐND ngày 24/6/2022 của HĐND Thanh Trì về việc phê duyệt chủ trương đầu tư, điều chỉnh chủ trương đầu tư các dự án sử dụng vốn ngân sách huyện quản lý thực hiện trong giai đoạn 2022-202 (PL 1.21)</v>
          </cell>
        </row>
        <row r="50">
          <cell r="B50" t="str">
            <v>Trụ sở ban chỉ huy quân sự xã Ngọc Hồi, huyện Thanh Trì</v>
          </cell>
          <cell r="C50" t="str">
            <v>TSC</v>
          </cell>
          <cell r="D50" t="str">
            <v>UBND huyện Thanh Trì</v>
          </cell>
          <cell r="E50">
            <v>0.14000000000000001</v>
          </cell>
          <cell r="F50">
            <v>0.14000000000000001</v>
          </cell>
          <cell r="G50">
            <v>0</v>
          </cell>
          <cell r="H50" t="str">
            <v>Thanh Trì</v>
          </cell>
          <cell r="I50" t="str">
            <v>Ngọc Hồi</v>
          </cell>
          <cell r="J50" t="str">
            <v>Nghị quyết số 19/NQ-HĐND ngày 24/6/2022 của HĐND Thanh Trì về việc phê duyệt chủ trương đầu tư, điều chỉnh chủ trương đầu tư các dự án sử dụng vốn ngân sách huyện quản lý thực hiện trong giai đoạn 2022-202 (PL 1.22)</v>
          </cell>
        </row>
        <row r="51">
          <cell r="B51" t="str">
            <v>Xây dựng trạm y tế thị trấn Văn Điển</v>
          </cell>
          <cell r="C51" t="str">
            <v>DYT</v>
          </cell>
          <cell r="D51" t="str">
            <v>UBND huyện Thanh Trì</v>
          </cell>
          <cell r="E51">
            <v>7.1400000000000005E-2</v>
          </cell>
          <cell r="F51">
            <v>7.1400000000000005E-2</v>
          </cell>
          <cell r="G51">
            <v>0</v>
          </cell>
          <cell r="H51" t="str">
            <v>Thanh Trì</v>
          </cell>
          <cell r="I51" t="str">
            <v>Tứ Hiệp</v>
          </cell>
          <cell r="J51" t="str">
            <v xml:space="preserve">Nghị quyết số 29/NQ-HĐND ngày 28/10/2022 của HĐND huyện Thanh Trì về việc phê duyệt chủ trương đầu tư các dự án sử dụng nguồn vốn đầu tư công thuộc thẩm quyển phê duyệt của HĐND huyện. </v>
          </cell>
        </row>
        <row r="52">
          <cell r="B52" t="str">
            <v>Nâng cấp, mở rộng Trạm y tế xã Tứ Hiệp</v>
          </cell>
          <cell r="C52" t="str">
            <v>DYT</v>
          </cell>
          <cell r="D52" t="str">
            <v>UBND huyện Thanh Trì</v>
          </cell>
          <cell r="E52">
            <v>0.08</v>
          </cell>
          <cell r="F52">
            <v>0.08</v>
          </cell>
          <cell r="G52">
            <v>0</v>
          </cell>
          <cell r="H52" t="str">
            <v>Thanh Trì</v>
          </cell>
          <cell r="I52" t="str">
            <v>Tứ Hiệp</v>
          </cell>
          <cell r="J52" t="str">
            <v xml:space="preserve">- Nghị quyết số 19/NQ-HĐND ngày 24/6/2022 của HĐND Thanh Trì về việc phê duyệt chủ trương đầu tư, điều chỉnh chủ trương đầu tư các dự án sử dụng vốn ngân sách huyện quản lý thực hiện trong giai đoạn 2022-2025 (PL 1.3). </v>
          </cell>
        </row>
        <row r="53">
          <cell r="B53" t="str">
            <v>Xây dựng hạ tầng kỹ thuật khu tưởng niệm danh nhân Chu Văn An</v>
          </cell>
          <cell r="C53" t="str">
            <v>DVH</v>
          </cell>
          <cell r="D53" t="str">
            <v>UBND huyện Thanh Trì</v>
          </cell>
          <cell r="E53">
            <v>42</v>
          </cell>
          <cell r="F53">
            <v>29.9</v>
          </cell>
          <cell r="G53">
            <v>0</v>
          </cell>
          <cell r="H53" t="str">
            <v>Thanh Trì</v>
          </cell>
          <cell r="I53" t="str">
            <v>Thanh Liệt</v>
          </cell>
          <cell r="J53" t="str">
            <v>Quyết định số 5576/QĐ-UBND ngày 22/10/2015 của UBND Thành phố điều chỉnh dự án đầu tư. 
- QĐ thu hồi đất của các hộ gia đình, cá nhân các năm 2013, 2014, 2017. QĐ phê duyệt Phương án BT, HT, TĐC năm 2020.
- Quyết định số 3552/QĐ-UBND ngày 29/9/2022 của UBND thành phố Hà Nội phê duyệt điều chỉnh thời gian thực hiện dự án.
- Quyết định số 5887/QĐ-UBND ngày 11/11/2024 của UBND thành phố Hà Nội quyết định phê duyệt điều chỉnh thời gian thực hiện dự án đầu tư.</v>
          </cell>
        </row>
        <row r="54">
          <cell r="B54" t="str">
            <v>Xây dựng trung tâm văn hóa, thể thao và khu cây xanh xã Vĩnh Quỳnh</v>
          </cell>
          <cell r="C54" t="str">
            <v>DVH</v>
          </cell>
          <cell r="D54" t="str">
            <v>UBND huyện Thanh Trì</v>
          </cell>
          <cell r="E54">
            <v>1.6</v>
          </cell>
          <cell r="F54">
            <v>1.6</v>
          </cell>
          <cell r="G54">
            <v>0</v>
          </cell>
          <cell r="H54" t="str">
            <v>Thanh Trì</v>
          </cell>
          <cell r="I54" t="str">
            <v>Vĩnh Quỳnh</v>
          </cell>
          <cell r="J54" t="str">
            <v xml:space="preserve">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1.74).
- Quyết định số 6696/QĐ-UBND ngày 28/11/2022 của UBND huyện Thanh Trì về việc phê duyệt dự án đầu tư xây dựng. </v>
          </cell>
        </row>
        <row r="55">
          <cell r="B55" t="str">
            <v>Xây dựng trung tâm văn hóa, thể thao và khu cây xanh xã Hữu Hòa</v>
          </cell>
          <cell r="C55" t="str">
            <v>DVH</v>
          </cell>
          <cell r="D55" t="str">
            <v>UBND huyện Thanh Trì</v>
          </cell>
          <cell r="E55">
            <v>1.35</v>
          </cell>
          <cell r="F55">
            <v>1.35</v>
          </cell>
          <cell r="G55">
            <v>0</v>
          </cell>
          <cell r="H55" t="str">
            <v>Thanh Trì</v>
          </cell>
          <cell r="I55" t="str">
            <v>Hữu Hòa</v>
          </cell>
          <cell r="J55"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1.76).
- Quyết định số 722/QĐ-UBND ngày 15/3/2022 của UBND huyện Thanh Trì phê duyệt dự án đầu tư xây dựng.</v>
          </cell>
        </row>
        <row r="56">
          <cell r="B56" t="str">
            <v>Xây dựng trung tâm VHTT xã Đại Áng</v>
          </cell>
          <cell r="C56" t="str">
            <v>DVH</v>
          </cell>
          <cell r="D56" t="str">
            <v>UBND huyện Thanh Trì</v>
          </cell>
          <cell r="E56">
            <v>1.6</v>
          </cell>
          <cell r="F56">
            <v>1.6</v>
          </cell>
          <cell r="G56">
            <v>0</v>
          </cell>
          <cell r="H56" t="str">
            <v>Thanh Trì</v>
          </cell>
          <cell r="I56" t="str">
            <v>Đại Áng</v>
          </cell>
          <cell r="J56" t="str">
            <v>- 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1.30).
- Quyết định số 6386/QĐ-UBND ngày 18/11/2022 của huyện Thanh Trì về phê duyệt dự án đầu tư xây dựng.</v>
          </cell>
        </row>
        <row r="57">
          <cell r="B57" t="str">
            <v>Xây dựng trung tâm VHTT xã Liên Ninh</v>
          </cell>
          <cell r="C57" t="str">
            <v>DVH</v>
          </cell>
          <cell r="D57" t="str">
            <v>UBND huyện Thanh Trì</v>
          </cell>
          <cell r="E57">
            <v>0.9</v>
          </cell>
          <cell r="F57">
            <v>0.9</v>
          </cell>
          <cell r="G57">
            <v>0</v>
          </cell>
          <cell r="H57" t="str">
            <v>Thanh Trì</v>
          </cell>
          <cell r="I57" t="str">
            <v>Liên Ninh</v>
          </cell>
          <cell r="J57" t="str">
            <v>Nghị quyết số 60/NQ-HĐND ngày 24/9/2021 của HĐND huyện Thanh Trì về việc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1.31).</v>
          </cell>
        </row>
        <row r="58">
          <cell r="B58" t="str">
            <v>Xây dựng khu cây xanh, thể thao và văn hóa xã Ngọc Hồi</v>
          </cell>
          <cell r="C58" t="str">
            <v>DVH</v>
          </cell>
          <cell r="D58" t="str">
            <v>UBND huyện Thanh Trì</v>
          </cell>
          <cell r="E58">
            <v>2.7</v>
          </cell>
          <cell r="F58">
            <v>2.7</v>
          </cell>
          <cell r="G58">
            <v>0</v>
          </cell>
          <cell r="H58" t="str">
            <v>Thanh Trì</v>
          </cell>
          <cell r="I58" t="str">
            <v>Ngọc Hồi</v>
          </cell>
          <cell r="J58" t="str">
            <v>- 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1.5).
- Quyết định số 6385/QĐ-UBND ngày 18/11/2022 của UBND huyện Thanh Trì về việc phê duyệt dự án đầu tư xây dựng.</v>
          </cell>
        </row>
        <row r="59">
          <cell r="B59" t="str">
            <v>Xây dựng khu cây xanh kết hợp thể dục thể thao và văn hóa xã Tam Hiệp</v>
          </cell>
          <cell r="C59" t="str">
            <v>DVH</v>
          </cell>
          <cell r="D59" t="str">
            <v>UBND huyện Thanh Trì</v>
          </cell>
          <cell r="E59">
            <v>1.4</v>
          </cell>
          <cell r="F59">
            <v>1.4</v>
          </cell>
          <cell r="G59">
            <v>0</v>
          </cell>
          <cell r="H59" t="str">
            <v>Thanh Trì</v>
          </cell>
          <cell r="I59" t="str">
            <v>Tam Hiệp</v>
          </cell>
          <cell r="J59" t="str">
            <v>- Nghị quyết số 60/NQ-HĐND ngày 24/9/2021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1.20)
- Quyết định số 6806/QĐ-UBND ngày 6/12/2022 của UBND huyện Thanh Trì về việc phê duyệt dự án đầu tư xây dựng.</v>
          </cell>
        </row>
        <row r="60">
          <cell r="B60" t="str">
            <v>Xây dựng khu cây xanh, thể thao và văn hóa xã Vạn Phúc</v>
          </cell>
          <cell r="C60" t="str">
            <v>DVH</v>
          </cell>
          <cell r="D60" t="str">
            <v>UBND huyện Thanh Trì</v>
          </cell>
          <cell r="E60">
            <v>2.8</v>
          </cell>
          <cell r="F60">
            <v>2.8</v>
          </cell>
          <cell r="G60">
            <v>0</v>
          </cell>
          <cell r="H60" t="str">
            <v>Thanh Trì</v>
          </cell>
          <cell r="I60" t="str">
            <v>Vạn Phúc</v>
          </cell>
          <cell r="J60" t="str">
            <v>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1.4).</v>
          </cell>
        </row>
        <row r="61">
          <cell r="B61" t="str">
            <v>Xây dựng trường THPT Ngọc Hồi, huyện Thanh Trì</v>
          </cell>
          <cell r="C61" t="str">
            <v>DGD</v>
          </cell>
          <cell r="D61" t="str">
            <v>Ban Quản lý dự án đầu tư xây dựng công trình dân dụng thành phố Hà Nội</v>
          </cell>
          <cell r="E61">
            <v>1.831</v>
          </cell>
          <cell r="F61">
            <v>0.56999999999999995</v>
          </cell>
          <cell r="G61">
            <v>0</v>
          </cell>
          <cell r="H61" t="str">
            <v>Thanh Trì</v>
          </cell>
          <cell r="I61" t="str">
            <v>Ngũ Hiệp</v>
          </cell>
          <cell r="J61" t="str">
            <v>- Nghị quyết số 23/NQ-HĐND ngày 23/9/2021 của Hội đồng nhân dân Thành phố; trong đó phê duyệt chủ trương đầu tư dự án (tại Phụ lục 04 kèm theo Nghị quyết).
- Quyết định số 4363/QĐ-UBND ngày 10/11/2022 về việc phê duyệt báo cáo nghiên cứu khả thi đầu tư xây dựng.</v>
          </cell>
        </row>
        <row r="62">
          <cell r="B62" t="str">
            <v>Nâng cấp trường tiểu học B thị trấn Văn Điển</v>
          </cell>
          <cell r="C62" t="str">
            <v>DGD</v>
          </cell>
          <cell r="D62" t="str">
            <v>UBND huyện Thanh Trì</v>
          </cell>
          <cell r="E62">
            <v>0.33</v>
          </cell>
          <cell r="F62">
            <v>0.09</v>
          </cell>
          <cell r="G62">
            <v>0</v>
          </cell>
          <cell r="H62" t="str">
            <v>Thanh Trì</v>
          </cell>
          <cell r="I62" t="str">
            <v>Tam Hiệp</v>
          </cell>
          <cell r="J62" t="str">
            <v>Quyết định số 5845/QĐ-UBND ngày 20/10/2014 của UBND huyện Thanh Trì phê duyệt dự án.
- Quyết định số 641/QĐ-UBND ngày 14/2/2017 của UBND huyện Thanh Trì phê duyệt điều chỉnh thời gian thực hiện dự án.
-  Quyết định số 4965/QĐ-UBND ngày 27/11/2019 của UBND huyện Thanh Trì phê duyệt điều chỉnh dự án.
- Quyết định số 4791/QĐ-UBND ngày 26/09/2022 của UBND huyện Thanh Trì phê duyệt điều chỉnh thời gian thực hiện dự án.
- Quyết định số 6583/QĐ-UBND ngày 25/12/2023 của UBND huyện Thanh Trì phê duyệt điều chỉnh thời gian thực hiện một dự án đầu tư công ngân sách huyện quản lý</v>
          </cell>
        </row>
        <row r="63">
          <cell r="B63" t="str">
            <v>Xây mới trường Tiểu học Hữu Hòa (cơ sở 2)</v>
          </cell>
          <cell r="C63" t="str">
            <v>DGD</v>
          </cell>
          <cell r="D63" t="str">
            <v>UBND huyện Thanh Trì</v>
          </cell>
          <cell r="E63">
            <v>1.9</v>
          </cell>
          <cell r="F63">
            <v>1.5</v>
          </cell>
          <cell r="G63">
            <v>0</v>
          </cell>
          <cell r="H63" t="str">
            <v>Thanh Trì</v>
          </cell>
          <cell r="I63" t="str">
            <v>Hữu Hòa</v>
          </cell>
          <cell r="J63" t="str">
            <v>- Nghị quyết số 16/NQ-HĐND ngày 21/5/2020 của HĐND huyện Thanh Trì phê duyệt chủ trương đầu tư và điều chỉnh chủ trương đầu tư một số dự án sử dụng nguồn vốn đầu tư công của huyện Thanh Trì (PL 1.3).
- Quyết định số 179/QĐ-UBND ngày 19/1/2022 về việc phê duyệt dự án đầu tư xây dựng.</v>
          </cell>
        </row>
        <row r="64">
          <cell r="B64" t="str">
            <v>Xây mới trường THCS thị trấn Văn Điển (cơ sở 2), huyện Thanh Trì</v>
          </cell>
          <cell r="C64" t="str">
            <v>DGD</v>
          </cell>
          <cell r="D64" t="str">
            <v>UBND huyện Thanh Trì</v>
          </cell>
          <cell r="E64">
            <v>0.8</v>
          </cell>
          <cell r="F64">
            <v>0.8</v>
          </cell>
          <cell r="G64">
            <v>0</v>
          </cell>
          <cell r="H64" t="str">
            <v>Thanh Trì</v>
          </cell>
          <cell r="I64" t="str">
            <v>Tứ Hiệp</v>
          </cell>
          <cell r="J64" t="str">
            <v xml:space="preserve">- Nghị quyết số 16/NQ-HĐND ngày 21/5/2020 của HĐND huyện Thanh Trì phê duyệt chủ trương đầu tư và điều chỉnh chủ trương đầu tư một số dự án sử dụng nguồn vốn đầu tư công của huyện Thanh Trì (PL 1.2)
- Quyết định số 431/QĐ-UBND ngày 19/02/2024 của UBND huyện Thanh Trì Về việc phê duyệt dự an Xây mới trường THCS thị trấn Văn Điển (cơ sở 2), huyện Thanh Trì </v>
          </cell>
        </row>
        <row r="65">
          <cell r="B65" t="str">
            <v>Xây dựng trường phổ thông nhiều cấp học, tiên tiến hiện đại, chất lượng cao huyện Thanh Trì</v>
          </cell>
          <cell r="C65" t="str">
            <v>DGD</v>
          </cell>
          <cell r="D65" t="str">
            <v>UBND huyện Thanh Trì</v>
          </cell>
          <cell r="E65">
            <v>2</v>
          </cell>
          <cell r="F65">
            <v>2</v>
          </cell>
          <cell r="G65">
            <v>0</v>
          </cell>
          <cell r="H65" t="str">
            <v>Thanh Trì</v>
          </cell>
          <cell r="I65" t="str">
            <v>Vĩnh Quỳnh, Tam Hiệp</v>
          </cell>
          <cell r="J65" t="str">
            <v>Nghị quyết số 02/NQ-HĐND ngày 08/4/2022 của HĐND Thành phố về bổ sung Kế hoạch đầu tư công trung hạn 5 năm 2021-2025.
- Nghị quyết số 29/NQ-HĐND ngày 04/7/2024 của HĐND thành phố Hà Nội Về  phê duyệt, điều chỉnh chủ trương đầu tư và dừng đầu tư một số dự án đầu tư công cấp Thành Phố.</v>
          </cell>
        </row>
        <row r="66">
          <cell r="B66" t="str">
            <v>GPMB khu đất thuộc ô quy hoạch B3-1 xã Tứ Hiệp, Ngũ Hiệp tạo quỹ đất sạch phục vụ xây dựng vườn hoa, sân bãi TDTT theo quy hoạch</v>
          </cell>
          <cell r="C66" t="str">
            <v>DKV</v>
          </cell>
          <cell r="D66" t="str">
            <v>UBND huyện Thanh Trì</v>
          </cell>
          <cell r="E66">
            <v>0.55000000000000004</v>
          </cell>
          <cell r="F66">
            <v>0.55000000000000004</v>
          </cell>
          <cell r="G66">
            <v>0</v>
          </cell>
          <cell r="H66" t="str">
            <v>Thanh Trì</v>
          </cell>
          <cell r="I66" t="str">
            <v>Tứ Hiệp; Ngũ Hiệp</v>
          </cell>
          <cell r="J66" t="str">
            <v>- Nghị quyết số 42/NQ-HĐND ngày 22/9/2020 của HĐND huyện Thanh Trì phê duyệt chủ trương đầu tư dự án (PL 1.21).
- Quyết định số 2153/QĐ-UBND ngày 05/7/2021 của UBND huyện Thanh Trì phê duyệt dự án.
-Quyết định 5034/QĐ-UBND ngày 12/10/2023 về việc phê duyệt điều chỉnh thời gian dự án</v>
          </cell>
        </row>
        <row r="67">
          <cell r="B67" t="str">
            <v>Xây dựng tuyến đường kết nối đường Pháp Vân - Cầu Giẽ với đường vành đai 3</v>
          </cell>
          <cell r="C67" t="str">
            <v>DGT</v>
          </cell>
          <cell r="D67" t="str">
            <v>Ban QLDA ĐTXD CTGT TP Hà Nội</v>
          </cell>
          <cell r="E67">
            <v>16</v>
          </cell>
          <cell r="F67">
            <v>6</v>
          </cell>
          <cell r="G67">
            <v>0</v>
          </cell>
          <cell r="H67" t="str">
            <v>Thanh Trì</v>
          </cell>
          <cell r="I67" t="str">
            <v>Tứ Hiệp</v>
          </cell>
          <cell r="J67" t="str">
            <v>Nghị quyết số 08/NQ-HĐND ngày 08/7/2019 của HĐND Thành phố về cho ý kiến, phê duyệt chủ trương đầu tư, điều chỉnh chủ trương đầu tư một số dự án sử dụng vốn đầu tư công trung hạn 5 năm giai đoạn 2016-2020 của thành phố Hà Nội (Phụ lục 2).
 - Quyết định số 141/QĐ-TTg ngày 21/01/2020 của Thủ tướng Chính phủ phê duyệt chủ trương đầu tư Dự án đầu tư xây dựng tuyến đường kết nối đường Pháp Vân - Cầu Giẽ với đường Vành đai 3.
 - Quyết định số 471/QĐ-TTg ngày 15/4/2022 của Thủ tướng Chính phủ phê duyệt điều chỉnh chủ trương đầu tư Dự án đầu tư xây dựng tuyến đường kết nối đường Pháp Vân - Cầu Giẽ với đường Vành đai 3.</v>
          </cell>
        </row>
        <row r="68">
          <cell r="B68" t="str">
            <v>Dự án Cải tạo, nâng cấp Quốc lộ 1A Văn Điển - Ngọc Hồi (Km185-Km189) huyện Thanh Trì</v>
          </cell>
          <cell r="C68" t="str">
            <v>DGT</v>
          </cell>
          <cell r="D68" t="str">
            <v>Ban quản lý dự án đầu tư xây dựng công trình giao thông TP HN</v>
          </cell>
          <cell r="E68">
            <v>18.399999999999999</v>
          </cell>
          <cell r="F68">
            <v>9.3070000000000004</v>
          </cell>
          <cell r="G68">
            <v>0</v>
          </cell>
          <cell r="H68" t="str">
            <v>Thanh Trì</v>
          </cell>
          <cell r="I68" t="str">
            <v>Ngũ Hiệp, Tứ Hiệp, Ngọc Hồi, Liên Ninh</v>
          </cell>
          <cell r="J68" t="str">
            <v>- Quyết định số 3553/QĐ-UBND ngày 19/07/2010 của UBND thành phố Hà Nội về việc phê duyệt dự án đầu tư xây dựng.
- Quyết định số 178/QĐ-UBND ngày 09/01/2023 của UBND thành phố Hà Nội về việc phê duyệt điều chỉnh thời gian thực hiện dự án.</v>
          </cell>
        </row>
        <row r="69">
          <cell r="B69" t="str">
            <v>Nâng cấp tuyến đường Tựu Liệt xã Tam Hiệp huyện Thanh Trì</v>
          </cell>
          <cell r="C69" t="str">
            <v>DGT</v>
          </cell>
          <cell r="D69" t="str">
            <v>UBND huyện Thanh Trì</v>
          </cell>
          <cell r="E69">
            <v>1</v>
          </cell>
          <cell r="F69">
            <v>1</v>
          </cell>
          <cell r="G69">
            <v>0</v>
          </cell>
          <cell r="H69" t="str">
            <v>Thanh Trì</v>
          </cell>
          <cell r="I69" t="str">
            <v>Tam Hiệp</v>
          </cell>
          <cell r="J69" t="str">
            <v>Nghị quyết số 37/NQ-HĐND ngày 20/12/2019 của HĐND huyện Thanh Trì phê duyệt chủ trương đầu tư một số dự án sử dụng ngân sách huyện thuộc thẩm quyền phê duyệt của HĐND Huyện (PL 1.3)
- Quyết định số 118/QĐ-UBND ngày 08/01/2021 của UBND huyện Thanh Trì quyết định phê duyệt dự án.</v>
          </cell>
        </row>
        <row r="70">
          <cell r="B70" t="str">
            <v>Đường nối đường Phan Trọng Tuệ với cầu Yên Ngưu, Thị Trấn Văn Điển</v>
          </cell>
          <cell r="C70" t="str">
            <v>DGT</v>
          </cell>
          <cell r="D70" t="str">
            <v>UBND huyện Thanh Trì</v>
          </cell>
          <cell r="E70">
            <v>2.2000000000000002</v>
          </cell>
          <cell r="F70">
            <v>1</v>
          </cell>
          <cell r="G70">
            <v>0</v>
          </cell>
          <cell r="H70" t="str">
            <v>Thanh Trì</v>
          </cell>
          <cell r="I70" t="str">
            <v>Tam Hiệp, thị trấn Văn Điển</v>
          </cell>
          <cell r="J70" t="str">
            <v>Nghị quyết số 15/NQ-HĐND ngày 04/7/2019 của HĐND huyện Thanh Trì phê duyệt chủ trương đầu tư và điều chỉnh chủ trương đầu tư một số dự án thuộc Kế hoạch đầu tư công trung hạn 5 năm 2016-2020 của huyện Thanh Tri (PL 1); Quyết định số 1082/QĐ-UBND ngày 30/01/2020 của UBND huyện Thanh Trì phê duyệt dự án.
- Quyết định số 2229/QĐ-UBND ngày 21/06/2022 của UBND huyện Thanh Trì phê duyệt điều chỉnh thời gian thực hiện dự án.</v>
          </cell>
        </row>
        <row r="71">
          <cell r="B71" t="str">
            <v>Xây dựng HTKT Khu tái định cư X4 tại xã Tứ Hiệp phục vụ GPMB các dự án trên địa bàn huyện Thanh Trì và các dự án phát triển giao thông đô thị</v>
          </cell>
          <cell r="C71" t="str">
            <v>DGT</v>
          </cell>
          <cell r="D71" t="str">
            <v>UBND huyện Thanh Trì</v>
          </cell>
          <cell r="E71">
            <v>4</v>
          </cell>
          <cell r="F71">
            <v>4</v>
          </cell>
          <cell r="G71">
            <v>0</v>
          </cell>
          <cell r="H71" t="str">
            <v>Thanh Trì</v>
          </cell>
          <cell r="I71" t="str">
            <v>Tứ Hiệp</v>
          </cell>
          <cell r="J71" t="str">
            <v xml:space="preserve">- Quyết định số 2159/QĐ-UBND ngày 10/4/2017 của UBND Thành phố phê duyệt dự án.
- Quyết định số 2364/QĐ-UBND ngày 09/6/2020 của UBND Thành phố phê duyệt điều chỉnh dự án. 
- Quyết định số 2284/QĐ-UBND ngày 25/5/2021 của UBND Thành phố V/v phê duyệt điều chỉnh dự án.
- Quyết định số 3834/QĐ-UBND ngày 31/7/2023 của UBND Thành phố V/v phê duyệt điều chỉnh dự án đầu tư xây dựng HTKT khu tái định cư X4 xã Tứ Hiệp phục vụ GPMB các dự án trên địa bàn huyện Thanh Trì và các dự án phát triển giao thông đô thị - giai đoạn 1. </v>
          </cell>
        </row>
        <row r="72">
          <cell r="B72" t="str">
            <v>Tuyến đường kết nối Cụm sản xuất làng nghề tập trung xã Tân Triều với đường bao quanh khu tưởng niệm danh nhân Chu Văn An</v>
          </cell>
          <cell r="C72" t="str">
            <v>DGT</v>
          </cell>
          <cell r="D72" t="str">
            <v>UBND huyện Thanh Trì</v>
          </cell>
          <cell r="E72">
            <v>0.3</v>
          </cell>
          <cell r="F72">
            <v>0.25</v>
          </cell>
          <cell r="G72">
            <v>0</v>
          </cell>
          <cell r="H72" t="str">
            <v>Thanh Trì</v>
          </cell>
          <cell r="I72" t="str">
            <v>Tân Triều; Thanh Liệt</v>
          </cell>
          <cell r="J72" t="str">
            <v>Quyết định số 5902/QĐ-UBND ngày 23/12/2019 của UBND huyện Thanh Trì phê duyệt báo cáo kinh tế kỹ thuật dự án.
- Quyết định số 5879/QĐ-UBND ngày 07/12/2021 của UBND huyện Thanh Trì phê duyệt điều chỉnh thời gian thực hiện dự án.
- Quyết định số 5352/QĐ-UBND ngày 11/10/2022 của UBND huyện Thanh Trì phê duyệt điều chỉnh thời gian thực hiện dự án.</v>
          </cell>
        </row>
        <row r="73">
          <cell r="B73" t="str">
            <v>Xây dựng đường liên xã: Thanh Liệt - Tam Hiệp - TTVĐ</v>
          </cell>
          <cell r="C73" t="str">
            <v>DGT</v>
          </cell>
          <cell r="D73" t="str">
            <v>UBND huyện Thanh Trì</v>
          </cell>
          <cell r="E73">
            <v>6.3</v>
          </cell>
          <cell r="F73">
            <v>6.3</v>
          </cell>
          <cell r="G73">
            <v>0</v>
          </cell>
          <cell r="H73" t="str">
            <v>Thanh Trì</v>
          </cell>
          <cell r="I73" t="str">
            <v>Thanh Liêt; Tam Hiệp; TT Văn Điển</v>
          </cell>
          <cell r="J73" t="str">
            <v>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1.4).
- Quyết định số 3274-QĐ-UBND ngày 20/6/2023 của UBND thành phố Hà Nội về việc phê duyệt báo cáo đánh giá tác động môi trường dự án.</v>
          </cell>
        </row>
        <row r="74">
          <cell r="B74" t="str">
            <v>Đường nối từ đường Vũ Lăng đến đường Ngọc Hồi</v>
          </cell>
          <cell r="C74" t="str">
            <v>DGT</v>
          </cell>
          <cell r="D74" t="str">
            <v>UBND huyện Thanh Trì</v>
          </cell>
          <cell r="E74">
            <v>1</v>
          </cell>
          <cell r="F74">
            <v>1</v>
          </cell>
          <cell r="G74">
            <v>0</v>
          </cell>
          <cell r="H74" t="str">
            <v>Thanh Trì</v>
          </cell>
          <cell r="I74" t="str">
            <v>Ngũ Hiệp</v>
          </cell>
          <cell r="J74" t="str">
            <v>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1.9)
- QĐ số 6493/QĐ-UBND ngày 23/11/2022 của UBND huyện; Biên bản định vị mốc ngày 13/12/2022</v>
          </cell>
        </row>
        <row r="75">
          <cell r="B75" t="str">
            <v>Đường nối đường Nguyễn Bặc với khu đô thị Tứ Hiệp (Hồng Hà dầu khí)</v>
          </cell>
          <cell r="C75" t="str">
            <v>DGT</v>
          </cell>
          <cell r="D75" t="str">
            <v>UBND huyện Thanh Trì</v>
          </cell>
          <cell r="E75">
            <v>0.8</v>
          </cell>
          <cell r="F75">
            <v>0.8</v>
          </cell>
          <cell r="G75">
            <v>0</v>
          </cell>
          <cell r="H75" t="str">
            <v>Thanh Trì</v>
          </cell>
          <cell r="I75" t="str">
            <v>Tứ Hiệp</v>
          </cell>
          <cell r="J75" t="str">
            <v>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1.11)
- Quyết định số 1466/QĐ-UBND ngày 19/3/2024 của UBND thành phố Hà Nội về việc phê duyệt kết quả thẩm định báo cáo đánh giá tác động môi trường dự án.
- Quyết định 5952/QĐ-UBND ngày 22/11/2023 của UBND huyện về việc phê duyệt điều chỉnh thời gian dự án</v>
          </cell>
        </row>
        <row r="76">
          <cell r="B76" t="str">
            <v>Tuyến đường nối từ đường Nguyễn Xiển - Xa La đến đường Kim Giang</v>
          </cell>
          <cell r="C76" t="str">
            <v>DGT</v>
          </cell>
          <cell r="D76" t="str">
            <v>UBND huyện Thanh Trì</v>
          </cell>
          <cell r="E76">
            <v>3</v>
          </cell>
          <cell r="F76">
            <v>3</v>
          </cell>
          <cell r="G76">
            <v>0</v>
          </cell>
          <cell r="H76" t="str">
            <v>Thanh Trì</v>
          </cell>
          <cell r="I76" t="str">
            <v>Tân Triều, Thanh Liệt</v>
          </cell>
          <cell r="J76" t="str">
            <v>- Nghị quyết số 29/NQ-HĐND ngày 08/12/2022 của HĐND thành phố Hà Nội, Phụ lục 17.
- NQ số 29/NQ-HĐND ngày 08/12/2022 của HĐND thành phố Hà Nội, Phụ lục 17; Chỉ giới đường đỏ; Bình đồ tuyến.</v>
          </cell>
        </row>
        <row r="77">
          <cell r="B77" t="str">
            <v>Xây dựng đường ven sông (Thanh Liệt-Tam Hiệp- thị trấn Văn Điển)</v>
          </cell>
          <cell r="C77" t="str">
            <v>DGT</v>
          </cell>
          <cell r="D77" t="str">
            <v>UBND huyện Thanh Trì</v>
          </cell>
          <cell r="E77">
            <v>6</v>
          </cell>
          <cell r="F77">
            <v>6</v>
          </cell>
          <cell r="G77">
            <v>0</v>
          </cell>
          <cell r="H77" t="str">
            <v>Thanh Trì</v>
          </cell>
          <cell r="I77" t="str">
            <v>Tam Hiệp, Thanh Liệt, TT Văn Điên</v>
          </cell>
          <cell r="J77" t="str">
            <v>Nghị quyết số 37/NQ-HĐND ngày 20/12/2019 của HĐND huyện Thanh Trì về việc phê duyệt chủ trương đầu tư, điều chỉnh chủ trương đầu tư một số dự án sử dụng nguồn vốn đầu tư công của huyện Thanh Trì (PL 1.2).
- Quyết định số 5185/QĐ-UBND ngày 26/11/2021 của UBND huyện Thanh Trì phê duyệt dự án.</v>
          </cell>
        </row>
        <row r="78">
          <cell r="B78" t="str">
            <v>Xây dựng tuyến đường nối đường Tả Thanh Oai với đường 70 chạy dọc sông Hòa Bình</v>
          </cell>
          <cell r="C78" t="str">
            <v>DGT</v>
          </cell>
          <cell r="D78" t="str">
            <v>UBND huyện Thanh Trì</v>
          </cell>
          <cell r="E78">
            <v>1.9</v>
          </cell>
          <cell r="F78">
            <v>1.9</v>
          </cell>
          <cell r="G78">
            <v>0</v>
          </cell>
          <cell r="H78" t="str">
            <v>Thanh Trì</v>
          </cell>
          <cell r="I78" t="str">
            <v>Tả Thanh Oai</v>
          </cell>
          <cell r="J78" t="str">
            <v>Nghị quyết số 37/NQ-HĐND ngày 20/12/2019 của HĐND huyện Thanh Trì phê duyệt chủ trương đầu tư, điều chỉnh chủ trương đầu tư một số dự án sử dụng nguồn vốn đầu tư công của huyện Thanh Trì (PL 1.1) - Nghị quyết số 05/NQ-HĐND ngày 26/3/2021 của UBND huyện phê duyệt điều chỉnh chủ trương đầu tư.
- Quyết định số 4773/QĐ-UBND ngày 16/9/2024 V/v phê duyệt dự án: Xây dựng tuyến đường nối đường Tả Thanh Oai với đường nối 70 chạy dọc sông Hòa Bình</v>
          </cell>
        </row>
        <row r="79">
          <cell r="B79" t="str">
            <v>Xây dựng đường cuối cụm làng nghề Tân Triều đến đường làng nghề Tân Triều</v>
          </cell>
          <cell r="C79" t="str">
            <v>DGT</v>
          </cell>
          <cell r="D79" t="str">
            <v>UBND huyện Thanh Trì</v>
          </cell>
          <cell r="E79">
            <v>0.91</v>
          </cell>
          <cell r="F79">
            <v>0.91</v>
          </cell>
          <cell r="G79">
            <v>0</v>
          </cell>
          <cell r="H79" t="str">
            <v>Thanh Trì</v>
          </cell>
          <cell r="I79" t="str">
            <v>Tân Triều, Thanh Liệt</v>
          </cell>
          <cell r="J79" t="str">
            <v>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1.16) 
- Quyết định số 5328/QĐ-UBND ngày 7/10/2022 V/v phê duyệt công trình, dự án 
- Quyết định số 4607/QĐ-UBND ngày 14/9/2024 của UBND thành phố Hà Nội về việc phê duyệt kết quả thẩm định báo cáo đánh giá tác động môi trường dự án.
- Quyết định 8223/QĐ-UBND ngày 29/12/2023 của UBND về việc phê duyệt điều chỉnh thời gian thực hiện</v>
          </cell>
        </row>
        <row r="80">
          <cell r="B80" t="str">
            <v>Xây dựng đường nối đường Phan Trọng Tuệ đến thôn Tả Thanh Oai, xã Tả Thanh Oai</v>
          </cell>
          <cell r="C80" t="str">
            <v>DGT</v>
          </cell>
          <cell r="D80" t="str">
            <v>UBND huyện Thanh Trì</v>
          </cell>
          <cell r="E80">
            <v>4</v>
          </cell>
          <cell r="F80">
            <v>4</v>
          </cell>
          <cell r="G80">
            <v>0</v>
          </cell>
          <cell r="H80" t="str">
            <v>Thanh Trì</v>
          </cell>
          <cell r="I80" t="str">
            <v>Thanh Liệt, Tả Thanh Oai, Hữu Hòa</v>
          </cell>
          <cell r="J80" t="str">
            <v>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1.17) 
- Quyết định số 4387/QĐ-UBND ngày 5/9/2023 của UBND thành phố Hà Nội về việc phê duyệt chỉ giới đường đỏ, tỷ lệ 1/500.
- Nghị quyết 29/NQ-UBND ngày 08/12/2022 thành phố Hà Nội PL 16</v>
          </cell>
        </row>
        <row r="81">
          <cell r="B81" t="str">
            <v>Đường trục xã Ngọc Hồi</v>
          </cell>
          <cell r="C81" t="str">
            <v>DGT</v>
          </cell>
          <cell r="D81" t="str">
            <v>UBND huyện Thanh Trì</v>
          </cell>
          <cell r="E81">
            <v>1.35</v>
          </cell>
          <cell r="F81">
            <v>1.35</v>
          </cell>
          <cell r="G81">
            <v>0</v>
          </cell>
          <cell r="H81" t="str">
            <v>Thanh Trì</v>
          </cell>
          <cell r="I81" t="str">
            <v>Ngọc Hồi</v>
          </cell>
          <cell r="J81"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1.13) 
- Quyết định số 6686/QĐ-UBND ngày 28/11/2022 của UBND huyện Thanh Trì về việc phê duyệt dự án đầu tư công trình.
- Quyết định số 1465/QĐ-UBND ngày 19/3/2024 của UBND thành phố Hà Nội về việc phê duyệt báo cáo đánh giá tác động môi trường dự án.
- Biên bản định vị mốc ngày 23/3/2023</v>
          </cell>
        </row>
        <row r="82">
          <cell r="B82" t="str">
            <v>Xây dựng tuyến đường phía tây bắc thôn Vĩnh Ninh xã Vĩnh Quỳnh</v>
          </cell>
          <cell r="C82" t="str">
            <v>DGT</v>
          </cell>
          <cell r="D82" t="str">
            <v>UBND huyện Thanh Trì</v>
          </cell>
          <cell r="E82">
            <v>5</v>
          </cell>
          <cell r="F82">
            <v>5</v>
          </cell>
          <cell r="G82">
            <v>0</v>
          </cell>
          <cell r="H82" t="str">
            <v>Thanh Trì</v>
          </cell>
          <cell r="I82" t="str">
            <v>Vĩnh Quỳnh</v>
          </cell>
          <cell r="J82" t="str">
            <v>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1.14)
- Nghị quyết số 32/NQ-HĐND ngày 14/07/2023 của HĐND huyện Thanh Trì phê duyệt chủ trương đầu tư, điều chỉnh chủ trương đầu tư một số dự án sử dụng vốn đầu tư công của huyện thuộc thẩm quyền phê duyệt của HĐND huyện (PL 02)(thay đổi quy mô dự án)</v>
          </cell>
        </row>
        <row r="83">
          <cell r="B83" t="str">
            <v>Đường liên xã Ngũ Hiệp - Duyên Hà (đoạn qua thôn Việt Yên)</v>
          </cell>
          <cell r="C83" t="str">
            <v>DGT</v>
          </cell>
          <cell r="D83" t="str">
            <v>UBND huyện Thanh Trì</v>
          </cell>
          <cell r="E83">
            <v>2</v>
          </cell>
          <cell r="F83">
            <v>2</v>
          </cell>
          <cell r="G83">
            <v>0</v>
          </cell>
          <cell r="H83" t="str">
            <v>Thanh Trì</v>
          </cell>
          <cell r="I83" t="str">
            <v>Ngũ Hiệp, Duyên Hà</v>
          </cell>
          <cell r="J83" t="str">
            <v>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(PL 1.3).</v>
          </cell>
        </row>
        <row r="84">
          <cell r="B84" t="str">
            <v>Xây dựng tuyến đường Thọ Am - Nội Am xã Liên Ninh</v>
          </cell>
          <cell r="C84" t="str">
            <v>DGT</v>
          </cell>
          <cell r="D84" t="str">
            <v>UBND huyện Thanh Trì</v>
          </cell>
          <cell r="E84">
            <v>3.93</v>
          </cell>
          <cell r="F84">
            <v>3.93</v>
          </cell>
          <cell r="G84">
            <v>0</v>
          </cell>
          <cell r="H84" t="str">
            <v>Thanh Trì</v>
          </cell>
          <cell r="I84" t="str">
            <v>Liên Ninh</v>
          </cell>
          <cell r="J84" t="str">
            <v>Nghị quyết số 60/NQ-HĐND ngày 16/12/2020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1.6).
- Quyết định số 5200/QĐ-UBND ngày 03/10/2022 của UBND huyện Thanh Trì phê duyệt báo cáo nghiên cứu khả thi dự án.
- Quyết định 1464/QĐ-UBND ngày 19/3/2024 của UBND thành phố Hà Nội về việc phê duyệt báo cáo đánh giá tác động môi trường dự án.</v>
          </cell>
        </row>
        <row r="85">
          <cell r="B85" t="str">
            <v>Nâng cấp, cải tạo tuyến đường Ngũ Hiệp đi Đông Mỹ</v>
          </cell>
          <cell r="C85" t="str">
            <v>DGT</v>
          </cell>
          <cell r="D85" t="str">
            <v>UBND huyện Thanh Trì</v>
          </cell>
          <cell r="E85">
            <v>6.81</v>
          </cell>
          <cell r="F85">
            <v>6.52</v>
          </cell>
          <cell r="G85">
            <v>0</v>
          </cell>
          <cell r="H85" t="str">
            <v>Thanh Trì</v>
          </cell>
          <cell r="I85" t="str">
            <v>Ngũ Hiệp, Đông Mỹ; Duyên Hà</v>
          </cell>
          <cell r="J85" t="str">
            <v>- Nghị quyết số 04/NQ-HĐND ngày 09/4/2019 của UBND Thành phố phê duyệt chủ trương đầu tư, điều chỉnh chủ trương đầu tư một số dự án sử dụng vốn đầu tư công trung hạn 5 năm giai đoạn 2016-2020 của thành phố Hà Nội (PL 15) 
- Quyết định số 5497/QĐ-UBND ngày 08/12/2020 của UBND Thành phố phê duyệt dự án.
- Nghị quyết số 42/NQ-HĐND ngày 04/10/2024 của UBND Thành phố phê duyệt chủ trương đầu tư, điều chỉnh chủ trương đầu tư một số dự án sử dụng vốn đầu tư công của thành phố Hà Nội. Pl-03</v>
          </cell>
        </row>
        <row r="86">
          <cell r="B86" t="str">
            <v>Tuyến đường giao thông kết hợp với vườn hoa cây xanh phía đông bắc khu TĐC Triều Khúc, xã Tân Triều</v>
          </cell>
          <cell r="C86" t="str">
            <v>DGT</v>
          </cell>
          <cell r="D86" t="str">
            <v>UBND huyện Thanh Trì</v>
          </cell>
          <cell r="E86">
            <v>0.28999999999999998</v>
          </cell>
          <cell r="F86">
            <v>0.28999999999999998</v>
          </cell>
          <cell r="G86">
            <v>0</v>
          </cell>
          <cell r="H86" t="str">
            <v>Thanh Trì</v>
          </cell>
          <cell r="I86" t="str">
            <v>Tân Triều</v>
          </cell>
          <cell r="J86" t="str">
            <v>- Nghị quyết số 19/NQ-HĐND ngày 24/6/2022 của HĐND Thanh Trì về việc phê duyệt chủ trương đầu tư, điều chỉnh chủ trương đầu tư các dự án sử dụng vốn ngân sách huyện quản lý thực hiện trong giai đoạn 2022-2025 (PL 1.9).
- Quyết định số 2255/QĐ-UBND ngày 19/10/2023 của UBND huyện Thanh Trì về việc phê duyệt báo cáo kinh tế kỹ thuật.</v>
          </cell>
        </row>
        <row r="87">
          <cell r="B87" t="str">
            <v>Xây dựng tuyến đường nối từ đường 70B thôn Tự Khoát đến đường liên thôn Phương Nhị và đường nối từ đường bao đường Pháp Vân Cầu Giẽ nối đường QL1A</v>
          </cell>
          <cell r="C87" t="str">
            <v>DGT</v>
          </cell>
          <cell r="D87" t="str">
            <v>UBND huyện Thanh Trì</v>
          </cell>
          <cell r="E87">
            <v>5</v>
          </cell>
          <cell r="F87">
            <v>5</v>
          </cell>
          <cell r="G87">
            <v>0</v>
          </cell>
          <cell r="H87" t="str">
            <v>Thanh Trì</v>
          </cell>
          <cell r="I87" t="str">
            <v>Ngũ Hiệp, Liên Ninh, Ngọc Hồi</v>
          </cell>
          <cell r="J87" t="str">
            <v>- Nghị quyết số 29/NQ-HĐND ngày 08/12/2022 của HĐND thành phố Hà Nội, Phụ lục số 18.
- Quyết định số 5027/QĐ-UBND ngày 26/9/2024 của UBND thành phố Hà Nội về việc phê duyệt báo cáo đánh giá tác động môi trường dự án.</v>
          </cell>
        </row>
        <row r="88">
          <cell r="B88" t="str">
            <v>Tuyến đường nối từ đường Ngọc Hồi đến khu đấu giá Tứ Hiệp - Ngũ Hiệp, huyện Thanh Trì</v>
          </cell>
          <cell r="C88" t="str">
            <v>DGT</v>
          </cell>
          <cell r="D88" t="str">
            <v>UBND huyện Thanh Trì</v>
          </cell>
          <cell r="E88">
            <v>0.52</v>
          </cell>
          <cell r="F88">
            <v>0.52</v>
          </cell>
          <cell r="G88">
            <v>0</v>
          </cell>
          <cell r="H88" t="str">
            <v>Thanh Trì</v>
          </cell>
          <cell r="I88" t="str">
            <v>Tứ Hiệp, Ngũ Hiệp</v>
          </cell>
          <cell r="J88" t="str">
            <v>Nghị quyết số 60/NQ-HĐND ngày 24/9/2021 của HĐND huyện Thanh trì về phê duyệt chủ trương đầu tư dự án (phụ lục số 1.4).
- Quyết định số 882/QĐ-UBND ngày 05/4/2022 của UBND huyện Thanh Trì phê duyệt dự toán chi phí chuẩn bị đầu tư dự án. 
- Quyết định số 5579/QĐ-UBND ngày 13/11/2023 về việc phê duyệt dự án</v>
          </cell>
        </row>
        <row r="89">
          <cell r="B89" t="str">
            <v>Đường liên xã Tả Thanh Oai - Đại áng -Liên Ninh</v>
          </cell>
          <cell r="C89" t="str">
            <v>DGT</v>
          </cell>
          <cell r="D89" t="str">
            <v>UBND huyện Thanh Trì</v>
          </cell>
          <cell r="E89">
            <v>21.5</v>
          </cell>
          <cell r="F89">
            <v>1.25</v>
          </cell>
          <cell r="G89">
            <v>0</v>
          </cell>
          <cell r="H89" t="str">
            <v>Thanh Trì</v>
          </cell>
          <cell r="I89" t="str">
            <v>Tả Thanh Oai; Đại Áng; Liên Ninh; Ngọc Hồi</v>
          </cell>
          <cell r="J89" t="str">
            <v>Quyết định số 2553/QĐ-UBND ngày 14/6/2018 của UBND huyện Thanh Trì phê duyệt dự án.
- Quyêt định thu hồi 18,478 ha năm 2018, 2019, 2020.
- Quyết định số 557/QĐ-UBND ngày 03/3/2022 của UBND huyện Thanh Trì phê duyệt điều chỉnh thời gian thực hiện dự án.
- Quyết định số 144/QĐ-UBND ngày 06/01/2012 của UBND thành phố Hà Nội về việc  phê duyệt Báo cáo đánh giá tác động môi trường.
- Quyết định số 8088/QĐ-UBND ngày 29/12/2023 của UBND huyện về việc điều chỉnh thời gian thực hiện dự án</v>
          </cell>
        </row>
        <row r="90">
          <cell r="B90" t="str">
            <v>Đường nối đường Đông Mỹ qua trường cấp 3 Đông Mỹ, huyện Thanh Trì</v>
          </cell>
          <cell r="C90" t="str">
            <v>DGT</v>
          </cell>
          <cell r="D90" t="str">
            <v>UBND huyện Thanh Trì</v>
          </cell>
          <cell r="E90">
            <v>0.87</v>
          </cell>
          <cell r="F90">
            <v>0.28000000000000003</v>
          </cell>
          <cell r="G90">
            <v>0</v>
          </cell>
          <cell r="H90" t="str">
            <v>Thanh Trì</v>
          </cell>
          <cell r="I90" t="str">
            <v>Đông Mỹ</v>
          </cell>
          <cell r="J90" t="str">
            <v>- Quyết định số 4333/QĐ-UBND ngày 14/8/2019 của UBND Thành phố cho phép thực hiện chuẩn bị đầu tư một số tuyến đường Thành phố quản lý sử dụng nguồn vốn ngân sách huyện trên địa bàn huyện Thanh Trì.
- Quyết định số 4242/QĐ-UBND ngày 30/10/2019 của UBND huyện về việc phê duyệt dự án.
- Bản định vị tọa độ mốc giới thực hiện theo Văn bản số 12002/STNMT-CCQLĐĐ ngày 19/12/2019 của Sở Tài nguyên và Môi trường.
- Quyết định số 1844/QĐ-UBND ngày 25/5/2022 của UBND huyện Thanh Trì phê duyệt điều chỉnh thời gian thực hiện dự án.
- Quyết định số 3449/QĐ-UBND ngày 28/6/2024 của UBND huyện Thanh Trì phê duyệt điều chỉnh thời gian thực hiện dự án.</v>
          </cell>
        </row>
        <row r="91">
          <cell r="B91" t="str">
            <v>Dự án Khu đô thị mới Hạ Đình</v>
          </cell>
          <cell r="C91" t="str">
            <v>ONT</v>
          </cell>
          <cell r="D91" t="str">
            <v>Công ty cổ phần xây dựng lắp máy điện nước Hà Nội - Haweicco</v>
          </cell>
          <cell r="E91">
            <v>0.2</v>
          </cell>
          <cell r="F91">
            <v>0.2</v>
          </cell>
          <cell r="G91">
            <v>0</v>
          </cell>
          <cell r="H91" t="str">
            <v>Thanh Trì</v>
          </cell>
          <cell r="I91" t="str">
            <v>Tân Triều</v>
          </cell>
          <cell r="J91" t="str">
            <v>Quyết định số 2901/QQĐ-UBND ngày 13/7/2007 của UBND thành phố Hà Nội về việc giao chính thức diện tích 74.975 m2 đất tại huyện Thanh Trì và quận Thanh Xuân cho Công ty Haweicco để xây dựng dự án Khu đô thị mới Hạ Đình.
 - Quyết định số 905/QĐ-UBND ngày 14/3/2022 của UBND thành phố Hà Nội về việc phê duyệt điều chỉnh cục bộ Quy hoạch chi tiết, tỷ lệ 1/500 tại các ô đất NO1, NO2, CC1, CC2, NT.
 - Văn bản số 1101/KH&amp;ĐT ngày 23/3/2022 của Sở Kế hoạch và Đầu tư về việc thẩm định hồ sơ điều chỉnh quyết định chủ trương của dự án Khu đô thị mới Hạ Đình.
 - Văn bản số 2217/QĐ-UBND ngày 28/6/2022 của UBND TP Hà Nội về việc chấp thuận điều chỉnh chủ trương đầu tư</v>
          </cell>
        </row>
        <row r="92">
          <cell r="B92" t="str">
            <v>Xây dựng mới trạm 110kV Ngọc Hồi và nhánh rẽ thuộc dự án: Phát triển lưới điện Hà Nội và thành phố Hồ Chí Minh vốn vay ODA của Ngân hàng Phát triển Châu Á (ADB) và Quỹ cơ sở hạ tầng ASEAN (AIF)</v>
          </cell>
          <cell r="C92" t="str">
            <v>DNL</v>
          </cell>
          <cell r="D92" t="str">
            <v>Tổng Công ty Điện lực thành phố Hà Nội</v>
          </cell>
          <cell r="E92">
            <v>0.4</v>
          </cell>
          <cell r="F92">
            <v>0.4</v>
          </cell>
          <cell r="G92">
            <v>0</v>
          </cell>
          <cell r="H92" t="str">
            <v>Thanh Trì</v>
          </cell>
          <cell r="I92" t="str">
            <v>Ngũ Hiệp</v>
          </cell>
          <cell r="J92" t="str">
            <v>- Quyết định số 2079/QĐ-BCT ngày 10/7/2019 của Bộ Công thương phê duyệt Báo cáo nghiên cứu khả thi dự án.</v>
          </cell>
        </row>
        <row r="93">
          <cell r="B93" t="str">
            <v>Xây dựng mới các xuất tuyến 110kV từ TBA 220/110kV Văn Điển</v>
          </cell>
          <cell r="C93" t="str">
            <v>DNL</v>
          </cell>
          <cell r="D93" t="str">
            <v>Ban QLDA lưới điện Hà Nội</v>
          </cell>
          <cell r="E93">
            <v>0.15</v>
          </cell>
          <cell r="F93">
            <v>0.15</v>
          </cell>
          <cell r="G93">
            <v>0</v>
          </cell>
          <cell r="H93" t="str">
            <v>Thanh Trì</v>
          </cell>
          <cell r="I93" t="str">
            <v>Tam Hiệp</v>
          </cell>
          <cell r="J93" t="str">
            <v xml:space="preserve"> Quyết định số 4217/QĐ-EVNHANOI ngày 30/6/2021 của Tổng Công ty Điện lực Hà Nội phê duyệt báo cáo nghiên cứu khả thi ĐTXD dự án. Quyết định 5250/QĐ-UBND ngày 17/10/2023 của UBND Thành phố v/v chấp thuận chủ trương đầu tư đồng thời chấp thuận nhà đầu tư.</v>
          </cell>
        </row>
        <row r="94">
          <cell r="B94" t="str">
            <v>GPMB nút giao tuyến số 1 dự án Đường giao thông bao quanh Khu tưởng niệm danh nhân Chu Văn An và đường 70</v>
          </cell>
          <cell r="C94" t="str">
            <v>DGT</v>
          </cell>
          <cell r="D94" t="str">
            <v>Cty cổ phần Bitexco</v>
          </cell>
          <cell r="E94">
            <v>5.7</v>
          </cell>
          <cell r="F94">
            <v>5.7</v>
          </cell>
          <cell r="G94">
            <v>0</v>
          </cell>
          <cell r="H94" t="str">
            <v>Thanh Trì</v>
          </cell>
          <cell r="I94" t="str">
            <v>Tân Triều</v>
          </cell>
          <cell r="J94" t="str">
            <v>- Hợp đồng BT số 02/2014/HĐBT và phụ lục Hợp đồng số 06/2018/PLHĐ-2/2014/HĐBT ngày 12/2018 giữa Công ty cổ phần Bitexco và Thành phố Hà Nội.
- Quyết định số 3830/QĐ-UBND ngày 24/6/2017 của UBND Thành phố phê duyệt Báo cáo nghiên cứu khả thi điều chỉnh dự án BT.
- Văn bản số 1587/UBND-KH&amp;ĐT ngày 25/5/2021 của UBND Thành phố gia hạn thời gian thực hiện hợp đồng BT dự án đầu tư đường giao thông bao quan khu tưởng niệm danh nhân Chu Văn An, huyện Thanh Trì, thành phố Hà Nội theo hình thức hợp đồng BT.
- Văn bản số 7491/UBND-KH&amp;ĐT ngày 21/6/2024 của UBND Thành phố gia hạn thời gian thực hiện hợp đồng dự án đầu tư đường giao thông bao quanh khu tưởng niệm danh nhân Chu Văn An, huyện Thanh Trì, thành phố Hà Nội theo hình thức hợp đồng BT.</v>
          </cell>
        </row>
        <row r="95">
          <cell r="B95">
            <v>0</v>
          </cell>
          <cell r="C95">
            <v>0</v>
          </cell>
          <cell r="D95">
            <v>0</v>
          </cell>
          <cell r="E95">
            <v>0</v>
          </cell>
          <cell r="F95">
            <v>0</v>
          </cell>
          <cell r="G95">
            <v>0</v>
          </cell>
          <cell r="H95">
            <v>0</v>
          </cell>
          <cell r="I95">
            <v>0</v>
          </cell>
          <cell r="J95">
            <v>0</v>
          </cell>
        </row>
        <row r="96">
          <cell r="B96" t="str">
            <v>Các công trình, dự án đăng ký mới</v>
          </cell>
          <cell r="C96">
            <v>0</v>
          </cell>
          <cell r="D96">
            <v>0</v>
          </cell>
          <cell r="E96">
            <v>0</v>
          </cell>
          <cell r="F96">
            <v>0</v>
          </cell>
          <cell r="G96">
            <v>0</v>
          </cell>
          <cell r="H96">
            <v>0</v>
          </cell>
          <cell r="I96">
            <v>0</v>
          </cell>
          <cell r="J96">
            <v>0</v>
          </cell>
        </row>
        <row r="97">
          <cell r="B97" t="str">
            <v>Các dự án thu hồi đất để đấu giá quyền sử dụng đất</v>
          </cell>
          <cell r="C97">
            <v>0</v>
          </cell>
          <cell r="D97">
            <v>0</v>
          </cell>
          <cell r="E97">
            <v>0</v>
          </cell>
          <cell r="F97">
            <v>0</v>
          </cell>
          <cell r="G97">
            <v>0</v>
          </cell>
          <cell r="H97">
            <v>0</v>
          </cell>
          <cell r="I97">
            <v>0</v>
          </cell>
          <cell r="J97">
            <v>0</v>
          </cell>
        </row>
        <row r="98">
          <cell r="B98" t="str">
            <v>Khu đấu giá QSD đất một phần ô quy hoạch C1-2 xã Đại Áng, huyện Thanh Trì</v>
          </cell>
          <cell r="C98" t="str">
            <v>ONT</v>
          </cell>
          <cell r="D98" t="str">
            <v>UBND huyện Thanh Trì</v>
          </cell>
          <cell r="E98">
            <v>0.5</v>
          </cell>
          <cell r="F98">
            <v>0.5</v>
          </cell>
          <cell r="G98">
            <v>0</v>
          </cell>
          <cell r="H98" t="str">
            <v>Thanh Trì</v>
          </cell>
          <cell r="I98" t="str">
            <v>Đại Áng</v>
          </cell>
          <cell r="J98" t="str">
            <v>Nghị quyết số 09/NQ-HĐND ngày 11/6/2024 của Hội đồng nhân dân huyện Thanh Trì về việc phê duyệt chủ trương đầu tư, điều chỉnh chủ trương đầu tư một số dự án sử dụng vốn đầu tư công ngân sách Huyện quản lý.</v>
          </cell>
        </row>
        <row r="99">
          <cell r="B99" t="str">
            <v>Khu đấu giá quyền sử dụng đất tại một phần ô quy hoạch B3-1 xã Ngũ Hiệp, huyện Thanh Trì</v>
          </cell>
          <cell r="C99" t="str">
            <v>ONT</v>
          </cell>
          <cell r="D99" t="str">
            <v>UBND huyện Thanh Trì</v>
          </cell>
          <cell r="E99">
            <v>0.5</v>
          </cell>
          <cell r="F99">
            <v>0.5</v>
          </cell>
          <cell r="G99">
            <v>0</v>
          </cell>
          <cell r="H99" t="str">
            <v>Thanh Trì</v>
          </cell>
          <cell r="I99" t="str">
            <v>Ngũ Hiệp</v>
          </cell>
          <cell r="J99" t="str">
            <v>Nghị quyết số 09/NQ-HĐND ngày 11/6/2024 của Hội đồng nhân dân huyện Thanh Trì về việc phê duyệt chủ trương đầu tư, điều chỉnh chủ trương đầu tư một số dự án sử dụng vốn đầu tư công ngân sách Huyện quản lý.</v>
          </cell>
        </row>
        <row r="100">
          <cell r="B100" t="str">
            <v>Khu đấu giá quyền sử dụng đất tại một phần ô quy hoạch D1-1 xã Ngũ Hiệp, huyện Thanh Trì</v>
          </cell>
          <cell r="C100" t="str">
            <v>ONT</v>
          </cell>
          <cell r="D100" t="str">
            <v>UBND huyện Thanh Trì</v>
          </cell>
          <cell r="E100">
            <v>0.5</v>
          </cell>
          <cell r="F100">
            <v>0.5</v>
          </cell>
          <cell r="G100">
            <v>0</v>
          </cell>
          <cell r="H100" t="str">
            <v>Thanh Trì</v>
          </cell>
          <cell r="I100" t="str">
            <v>Ngũ Hiệp</v>
          </cell>
          <cell r="J100" t="str">
            <v>Nghị quyết số 09/NQ-HĐND ngày 11/6/2024 của Hội đồng nhân dân huyện Thanh Trì về việc phê duyệt chủ trương đầu tư, điều chỉnh chủ trương đầu tư một số dự án sử dụng vốn đầu tư công ngân sách Huyện quản lý.</v>
          </cell>
        </row>
        <row r="101">
          <cell r="B101">
            <v>0</v>
          </cell>
          <cell r="C101">
            <v>0</v>
          </cell>
          <cell r="D101">
            <v>0</v>
          </cell>
          <cell r="E101">
            <v>0</v>
          </cell>
          <cell r="F101">
            <v>0</v>
          </cell>
          <cell r="G101">
            <v>0</v>
          </cell>
          <cell r="H101">
            <v>0</v>
          </cell>
          <cell r="I101">
            <v>0</v>
          </cell>
          <cell r="J101">
            <v>0</v>
          </cell>
        </row>
        <row r="102">
          <cell r="B102" t="str">
            <v>Các dự án đấu thầu lựa chọn nhà đầu tư thực hiện dự án có sử dụng đất</v>
          </cell>
          <cell r="C102">
            <v>0</v>
          </cell>
          <cell r="D102">
            <v>0</v>
          </cell>
          <cell r="E102">
            <v>0</v>
          </cell>
          <cell r="F102">
            <v>0</v>
          </cell>
          <cell r="G102">
            <v>0</v>
          </cell>
          <cell r="H102">
            <v>0</v>
          </cell>
          <cell r="I102">
            <v>0</v>
          </cell>
          <cell r="J102">
            <v>0</v>
          </cell>
        </row>
        <row r="103">
          <cell r="B103" t="str">
            <v>Khu cây xanh kết hợp dịch vụ thể dục thể thao xã Thanh Liệt, huyện Thanh Trì</v>
          </cell>
          <cell r="C103" t="str">
            <v>DKV</v>
          </cell>
          <cell r="D103" t="str">
            <v>UBND huyện Thanh Trì</v>
          </cell>
          <cell r="E103">
            <v>1</v>
          </cell>
          <cell r="F103">
            <v>0.91459999999999997</v>
          </cell>
          <cell r="G103">
            <v>0</v>
          </cell>
          <cell r="H103" t="str">
            <v>Thanh Trì</v>
          </cell>
          <cell r="I103" t="str">
            <v>Thanh Liệt</v>
          </cell>
          <cell r="J103" t="str">
            <v>- Tờ trình số 106/TTr-UBND ngày 1/5/2023 của UBND huyện Thanh Trì về việc đề nghị chấp thuận chủ trương đầu tư. 
- Quyết định số 6665/QĐ-UBND ngày 03/12/2015 của UBND TP Hà Nội về việc phê duyệt quy hoạch phân khu đô thị H2-3, tỷ lệ 1/2000</v>
          </cell>
        </row>
        <row r="104">
          <cell r="B104" t="str">
            <v>Dự án xây dựng chợ Triều Khúc, xã Tân Triều, huyện Thanh Trì</v>
          </cell>
          <cell r="C104" t="str">
            <v>DCH</v>
          </cell>
          <cell r="D104" t="str">
            <v>UBND huyện Thanh Trì</v>
          </cell>
          <cell r="E104">
            <v>0.64</v>
          </cell>
          <cell r="F104">
            <v>0.64</v>
          </cell>
          <cell r="G104">
            <v>0</v>
          </cell>
          <cell r="H104" t="str">
            <v>Thanh Trì</v>
          </cell>
          <cell r="I104" t="str">
            <v>Tân Triều</v>
          </cell>
          <cell r="J104" t="str">
            <v>- Thông báo số 22/TB-UBND ngày 10/02/2023; 'Thông báo số 13/TB-UBND ngày 24/04/2024; 
- Quyết định số 6665/QĐ-UBND ngày 03/12/2015 của UBND TP Hà Nội về việc phê duyệt quy hoạch phân khu đô thị H2-3, tỷ lệ 1/2000</v>
          </cell>
        </row>
        <row r="105">
          <cell r="B105">
            <v>0</v>
          </cell>
          <cell r="C105">
            <v>0</v>
          </cell>
          <cell r="D105">
            <v>0</v>
          </cell>
          <cell r="E105">
            <v>0</v>
          </cell>
          <cell r="F105">
            <v>0</v>
          </cell>
          <cell r="G105">
            <v>0</v>
          </cell>
          <cell r="H105">
            <v>0</v>
          </cell>
          <cell r="I105">
            <v>0</v>
          </cell>
          <cell r="J105">
            <v>0</v>
          </cell>
        </row>
        <row r="106">
          <cell r="B106" t="str">
            <v>Các công trình, dự án khác</v>
          </cell>
          <cell r="C106">
            <v>0</v>
          </cell>
          <cell r="D106">
            <v>0</v>
          </cell>
          <cell r="E106">
            <v>0</v>
          </cell>
          <cell r="F106">
            <v>0</v>
          </cell>
          <cell r="G106">
            <v>0</v>
          </cell>
          <cell r="H106">
            <v>0</v>
          </cell>
          <cell r="I106">
            <v>0</v>
          </cell>
          <cell r="J106">
            <v>0</v>
          </cell>
        </row>
        <row r="107">
          <cell r="B107" t="str">
            <v>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cell r="C107" t="str">
            <v>DGT</v>
          </cell>
          <cell r="D107" t="str">
            <v>TTPTQĐ huyện Thanh Trì</v>
          </cell>
          <cell r="E107">
            <v>34.083199999999998</v>
          </cell>
          <cell r="F107">
            <v>34.083199999999998</v>
          </cell>
          <cell r="G107">
            <v>0</v>
          </cell>
          <cell r="H107" t="str">
            <v>Thanh Trì</v>
          </cell>
          <cell r="I107" t="str">
            <v xml:space="preserve">Tân Triều, Thanh Liệt, Tả Thanh Oai, Tam Hiệp, Vĩnh Quỳnh, Văn Điển, Tứ Hiệp. </v>
          </cell>
          <cell r="J107" t="str">
            <v>Nghị quyết số 10/NQ-HĐND ngày 29/3/2024 về việc phê duyệt điều chỉnh văn kiện dự án hỗ trợ kỹ thuật; phê duyệt chủ trương đầu tư, phê duyệt điều chỉnh chủ trương đầu tư một số dự án sử dụng vốn đầu tư công của TP Hà Nội. PL10
- Quyết định số 1729/QĐ-UBND ngày 26/4/2024 về việc ủy quyền thực hiện các nhiệm vụ, quyền hạn của chủ đầu tư đối với 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row>
        <row r="108">
          <cell r="B108" t="str">
            <v>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v>
          </cell>
          <cell r="C108" t="str">
            <v>DGT</v>
          </cell>
          <cell r="D108" t="str">
            <v>TTPTQĐ huyện Thanh Trì</v>
          </cell>
          <cell r="E108">
            <v>60</v>
          </cell>
          <cell r="F108">
            <v>60</v>
          </cell>
          <cell r="G108">
            <v>0</v>
          </cell>
          <cell r="H108" t="str">
            <v>Thanh Trì</v>
          </cell>
          <cell r="I108" t="str">
            <v>Vĩnh Quỳnh, Ngũ Hiệp, Đại Áng, Hữu Hòa, Ngọc Hồi, Tả Thanh Oai</v>
          </cell>
          <cell r="J108" t="str">
            <v>Nghị quyết số 14/NQ-HĐND ngày 04/7/2024 về việc phê duyệt văn kiện dự án hỗ trợ kỹ thuật; phê duyệt chủ trương đầu tư, phê duyệt điều chỉnh chủ trương đầu tư một số dự án sử dụng vốn đầu tư công của TP Hà Nội.
 - Quyết định số 5872/QĐ-UBND ngày17/11/2023 về việc ủy quyền thực hiện các nhiệm vụ, quyền hạn của chủ đầu tư đối với dự án thành phần 1.2 dự án: Bồi thường, hỗ trợ tái định cư thực hiện giải phóng mặt bằng trên địa bàn huyện Thanh Trì thuộc Dự án: Xây dựng đường vành đai 3,5 đoạn từ Phúc La - Văn Phú đến cao tốc Pháp Vân - Cầu Giẽ</v>
          </cell>
        </row>
        <row r="109">
          <cell r="B109" t="str">
            <v>Xây dựng hệ thống thoát nước mưa lưu vực Tả Sông Nhuệ - Giai đoạn 1</v>
          </cell>
          <cell r="C109" t="str">
            <v>DCT</v>
          </cell>
          <cell r="D109" t="str">
            <v>Ban QLDA đầu tư xây dựng công trình hạ tầng kỹ thuật và nông nghiệp TPHN</v>
          </cell>
          <cell r="E109">
            <v>6.2770000000000001</v>
          </cell>
          <cell r="F109">
            <v>6.2770000000000001</v>
          </cell>
          <cell r="G109">
            <v>0</v>
          </cell>
          <cell r="H109" t="str">
            <v>Thanh Trì</v>
          </cell>
          <cell r="I109" t="str">
            <v>Tân Triều, Thanh Liệt, Tả Thanh Oai</v>
          </cell>
          <cell r="J109" t="str">
            <v>Nghị quyết số 28/NQ-HDND ngày 22/9/2023 của hội đồng nhân dân thành phố Hà Nội Về phê duyệt chủ trương đầu tư, phê duyệt điều chỉnh chủ trương đầu tư một số dự án sử dụng vốn đầu tư công của thành phố Hà Nội. PL10</v>
          </cell>
        </row>
        <row r="110">
          <cell r="B110">
            <v>0</v>
          </cell>
          <cell r="C110">
            <v>0</v>
          </cell>
          <cell r="D110">
            <v>0</v>
          </cell>
          <cell r="E110">
            <v>0</v>
          </cell>
          <cell r="F110">
            <v>0</v>
          </cell>
          <cell r="G110">
            <v>0</v>
          </cell>
          <cell r="H110">
            <v>0</v>
          </cell>
          <cell r="I110">
            <v>0</v>
          </cell>
          <cell r="J110">
            <v>0</v>
          </cell>
        </row>
        <row r="111">
          <cell r="B111" t="str">
            <v>Các công trình, dự án không phải báo cáo HĐND Thành phố thông qua</v>
          </cell>
          <cell r="C111">
            <v>0</v>
          </cell>
          <cell r="D111">
            <v>0</v>
          </cell>
          <cell r="E111">
            <v>0</v>
          </cell>
          <cell r="F111">
            <v>0</v>
          </cell>
          <cell r="G111">
            <v>0</v>
          </cell>
          <cell r="H111">
            <v>0</v>
          </cell>
          <cell r="I111">
            <v>0</v>
          </cell>
          <cell r="J111">
            <v>0</v>
          </cell>
        </row>
        <row r="112">
          <cell r="B112" t="str">
            <v>Các công trình, dự án chuyển tiếp</v>
          </cell>
          <cell r="C112">
            <v>0</v>
          </cell>
          <cell r="D112">
            <v>0</v>
          </cell>
          <cell r="E112">
            <v>0</v>
          </cell>
          <cell r="F112">
            <v>0</v>
          </cell>
          <cell r="G112">
            <v>0</v>
          </cell>
          <cell r="H112">
            <v>0</v>
          </cell>
          <cell r="I112">
            <v>0</v>
          </cell>
          <cell r="J112">
            <v>0</v>
          </cell>
        </row>
        <row r="113">
          <cell r="B113" t="str">
            <v>Các công trình, dự án được cập nhật xác định lần đầu trong Kế hoạch sử dụng đất năm 2024 (chưa quá 02 năm liên tục theo khoản 7 Điều 76 của Luật Đất đai)</v>
          </cell>
          <cell r="C113">
            <v>0</v>
          </cell>
          <cell r="D113">
            <v>0</v>
          </cell>
          <cell r="E113">
            <v>0</v>
          </cell>
          <cell r="F113">
            <v>0</v>
          </cell>
          <cell r="G113">
            <v>0</v>
          </cell>
          <cell r="H113">
            <v>0</v>
          </cell>
          <cell r="I113">
            <v>0</v>
          </cell>
          <cell r="J113">
            <v>0</v>
          </cell>
        </row>
        <row r="114">
          <cell r="B114" t="str">
            <v>Trụ sở công an xã Hữu Hòa</v>
          </cell>
          <cell r="C114" t="str">
            <v>CAN</v>
          </cell>
          <cell r="D114" t="str">
            <v>CA TP Hà Nội</v>
          </cell>
          <cell r="E114">
            <v>0.2</v>
          </cell>
          <cell r="F114">
            <v>0.2</v>
          </cell>
          <cell r="G114">
            <v>0</v>
          </cell>
          <cell r="H114" t="str">
            <v>Thanh Trì</v>
          </cell>
          <cell r="I114" t="str">
            <v>Hữu Hòa</v>
          </cell>
          <cell r="J114"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15">
          <cell r="B115" t="str">
            <v>Trụ sở công an xã Đại Áng</v>
          </cell>
          <cell r="C115" t="str">
            <v>CAN</v>
          </cell>
          <cell r="D115" t="str">
            <v>CA TP Hà Nội</v>
          </cell>
          <cell r="E115">
            <v>0.2</v>
          </cell>
          <cell r="F115">
            <v>0.2</v>
          </cell>
          <cell r="G115">
            <v>0</v>
          </cell>
          <cell r="H115" t="str">
            <v>Thanh Trì</v>
          </cell>
          <cell r="I115" t="str">
            <v>Đại Áng</v>
          </cell>
          <cell r="J115"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16">
          <cell r="B116" t="str">
            <v>Trụ sở công an xã Tân Triều</v>
          </cell>
          <cell r="C116" t="str">
            <v>CAN</v>
          </cell>
          <cell r="D116" t="str">
            <v>CA TP Hà Nội</v>
          </cell>
          <cell r="E116">
            <v>0.1</v>
          </cell>
          <cell r="F116">
            <v>0.1</v>
          </cell>
          <cell r="G116">
            <v>0</v>
          </cell>
          <cell r="H116" t="str">
            <v>Thanh Trì</v>
          </cell>
          <cell r="I116" t="str">
            <v>Tân Triều</v>
          </cell>
          <cell r="J116"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17">
          <cell r="B117" t="str">
            <v>Trụ sở công an xã Tam Hiệp</v>
          </cell>
          <cell r="C117" t="str">
            <v>CAN</v>
          </cell>
          <cell r="D117" t="str">
            <v>CA TP Hà Nội</v>
          </cell>
          <cell r="E117">
            <v>0.16</v>
          </cell>
          <cell r="F117">
            <v>0.16</v>
          </cell>
          <cell r="G117">
            <v>0</v>
          </cell>
          <cell r="H117" t="str">
            <v>Thanh Trì</v>
          </cell>
          <cell r="I117" t="str">
            <v>Tam Hiệp</v>
          </cell>
          <cell r="J117"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18">
          <cell r="B118" t="str">
            <v>Trụ sở công an xã Tứ Hiệp</v>
          </cell>
          <cell r="C118" t="str">
            <v>CAN</v>
          </cell>
          <cell r="D118" t="str">
            <v>CA TP Hà Nội</v>
          </cell>
          <cell r="E118">
            <v>0.1</v>
          </cell>
          <cell r="F118">
            <v>0.1</v>
          </cell>
          <cell r="G118">
            <v>0</v>
          </cell>
          <cell r="H118" t="str">
            <v>Thanh Trì</v>
          </cell>
          <cell r="I118" t="str">
            <v>Tứ Hiệp</v>
          </cell>
          <cell r="J118"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19">
          <cell r="B119" t="str">
            <v>Trụ sở công an xã Ngũ Hiệp</v>
          </cell>
          <cell r="C119" t="str">
            <v>CAN</v>
          </cell>
          <cell r="D119" t="str">
            <v>CA TP Hà Nội</v>
          </cell>
          <cell r="E119">
            <v>0.18</v>
          </cell>
          <cell r="F119">
            <v>0.18</v>
          </cell>
          <cell r="G119">
            <v>0</v>
          </cell>
          <cell r="H119" t="str">
            <v>Thanh Trì</v>
          </cell>
          <cell r="I119" t="str">
            <v>Ngũ Hiệp</v>
          </cell>
          <cell r="J119"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20">
          <cell r="B120" t="str">
            <v>Trụ sở công an xã Ngọc Hồi</v>
          </cell>
          <cell r="C120" t="str">
            <v>CAN</v>
          </cell>
          <cell r="D120" t="str">
            <v>CA TP Hà Nội</v>
          </cell>
          <cell r="E120">
            <v>0.19</v>
          </cell>
          <cell r="F120">
            <v>0.19</v>
          </cell>
          <cell r="G120">
            <v>0</v>
          </cell>
          <cell r="H120" t="str">
            <v>Thanh Trì</v>
          </cell>
          <cell r="I120" t="str">
            <v>Ngọc Hồi</v>
          </cell>
          <cell r="J120" t="str">
            <v>- Báo cáo số 1086/BC-CATT-TH ngày 7/4/2023 của CAH Thanh Trì.
- Quyết định số 5800/QĐ-BCA-H01 ngày 23/8/2023 của Bộ trưởng Bộ Công An về việc phê duyệt chủ trương đầu tư 8 trụ sơ làm việc của công an cấp xã trên địa bàn huyện thanh trì.</v>
          </cell>
        </row>
        <row r="121">
          <cell r="B121" t="str">
            <v>Khu vườn hoa cây xanh tại xã Thanh Liệt</v>
          </cell>
          <cell r="C121" t="str">
            <v>DKV</v>
          </cell>
          <cell r="D121" t="str">
            <v>Công ty Oleco</v>
          </cell>
          <cell r="E121">
            <v>0.6</v>
          </cell>
          <cell r="F121">
            <v>0</v>
          </cell>
          <cell r="G121">
            <v>0</v>
          </cell>
          <cell r="H121" t="str">
            <v>Thanh Trì</v>
          </cell>
          <cell r="I121" t="str">
            <v>Thanh Liệt</v>
          </cell>
          <cell r="J121" t="str">
            <v>Quyết định chủ trương đầu tư số 8802/QĐ-UBND ngày 20/12/2017 của UBND Thành phố;
- Văn bản số 3463/UBND-TNMT ngày 18/10/2023 của UBND Thành phố đồng ý về nguyên tắc việc gia hạn tiến độ thực hiện Dự án xây dựng Khu vườn hoa cây xanh tại xã Thanh Liệt, huyện Thanh Trì đến tháng 9/2024; 
Văn bản số 4317/UBND-ĐT ngày 20/12/2024 của UBND Thành phố đồng ý về nguyên tắc gia hạn tiến độ thực hiện Dự án.</v>
          </cell>
        </row>
        <row r="122">
          <cell r="B122" t="str">
            <v>Xây dựng cụm trường học liên cấp tại khu đô thị mới Cầu Bươu</v>
          </cell>
          <cell r="C122" t="str">
            <v>DGD</v>
          </cell>
          <cell r="D122" t="str">
            <v>Công ty CP kinh doanh phát triển nhà và đô thị Hà Nội - Công ty CP giáo dục thế giới trẻ Tuyệt Diệu - Công ty CP giáo dục thiên đường trẻ thơ</v>
          </cell>
          <cell r="E122">
            <v>1.6393</v>
          </cell>
          <cell r="F122">
            <v>0</v>
          </cell>
          <cell r="G122">
            <v>0</v>
          </cell>
          <cell r="H122" t="str">
            <v>Thanh Trì</v>
          </cell>
          <cell r="I122" t="str">
            <v>Tân Triều, Thanh Liệt</v>
          </cell>
          <cell r="J122" t="str">
            <v>Quyết định số 3116/QĐ-UBND ngày 13/6/2024 của UBND thành phố Hà Nội về việc chấp thuận chủ trương đầu tư đồng thời với chấp thuận nhà đầu tư (Thời gian thực hiện 2024-2026);
- Quyết định số 1163/QĐ-UBND ngày 30/3/2007 của UBND Thành phố về việc cho phép Công ty cổ phần Kinh doanh phát triển nhà và đô thị Hà Nội sử dụng chính thức 197.975m2 đất tại xã Thanh Liệt, Tân Triều và Tả Thanh Oai, huyện Thanh Trì để thực hiện dự án đầu tư xây dựng Khu đô thị mới Cầu Bươu,
- Quyết định số 2691/QĐ-UBND ngày 21/6/2021 của UBND thành phố Hà Nội về việc phê duyệt điều chỉnh cục bộ quy hoạch chi tiết 1/500</v>
          </cell>
        </row>
        <row r="123">
          <cell r="B123" t="str">
            <v>Đấu giá quyền sử dụng đất nông nghiệp sử dụng vào mục đích công ích</v>
          </cell>
          <cell r="C123" t="str">
            <v>NTS; BHK</v>
          </cell>
          <cell r="D123" t="str">
            <v>UBND huyện Thanh Trì</v>
          </cell>
          <cell r="E123">
            <v>2.84</v>
          </cell>
          <cell r="F123">
            <v>0</v>
          </cell>
          <cell r="G123">
            <v>0</v>
          </cell>
          <cell r="H123" t="str">
            <v xml:space="preserve">Thanh Trì </v>
          </cell>
          <cell r="I123" t="str">
            <v>Vĩnh Quỳnh</v>
          </cell>
          <cell r="J123" t="str">
            <v>Luật Đất đai năm 2024 và Nghị định số 102/2024/NĐ-CP ngày 30/7/2024 của Chính phủ</v>
          </cell>
        </row>
        <row r="124">
          <cell r="B124">
            <v>0</v>
          </cell>
          <cell r="C124">
            <v>0</v>
          </cell>
          <cell r="D124">
            <v>0</v>
          </cell>
          <cell r="E124">
            <v>0</v>
          </cell>
          <cell r="F124">
            <v>0</v>
          </cell>
          <cell r="G124">
            <v>0</v>
          </cell>
          <cell r="H124">
            <v>0</v>
          </cell>
          <cell r="I124">
            <v>0</v>
          </cell>
          <cell r="J124">
            <v>0</v>
          </cell>
        </row>
        <row r="125">
          <cell r="B125" t="str">
            <v>Các công trình, dự án đã có trong Kế hoạch sử dụng đất cấp huyện 02 năm trở lên (được cập nhật xác định lần đầu vào thời điểm từ năm 2023 trở về trước) được tiếp tục thực hiện theo quy định tại khoản 7 Điều 76 của Luật Đất đai</v>
          </cell>
          <cell r="C125">
            <v>0</v>
          </cell>
          <cell r="D125">
            <v>0</v>
          </cell>
          <cell r="E125">
            <v>0</v>
          </cell>
          <cell r="F125">
            <v>0</v>
          </cell>
          <cell r="G125">
            <v>0</v>
          </cell>
          <cell r="H125">
            <v>0</v>
          </cell>
          <cell r="I125">
            <v>0</v>
          </cell>
          <cell r="J125">
            <v>0</v>
          </cell>
        </row>
        <row r="126">
          <cell r="B126" t="str">
            <v>Doanh trại Ban CHQS huyện Thanh Trì</v>
          </cell>
          <cell r="C126" t="str">
            <v>CQP</v>
          </cell>
          <cell r="D126" t="str">
            <v>Ban Chỉ huy quân sự huyện</v>
          </cell>
          <cell r="E126">
            <v>1.5</v>
          </cell>
          <cell r="F126">
            <v>1.5</v>
          </cell>
          <cell r="G126">
            <v>0</v>
          </cell>
          <cell r="H126" t="str">
            <v>Thanh Trì</v>
          </cell>
          <cell r="I126" t="str">
            <v>Thị trấn Văn Điển; Tam Hiệp</v>
          </cell>
          <cell r="J126" t="str">
            <v>- Quyết định số 935/QĐ-TM ngày 16/4/2021 của Bộ Tổng tham mưu phê duyệt quy hoạch vị trí đóng quân.
- Quyết định số 3790/QĐ-BQP ngày 15/8/2023 của Bộ Quốc phòng về việc phê duyệt chủ trương đầu tư dự án Doanh trại Ban chỉ huy quân sự huyện Thanh Trì/Bộ Tư lện Thủ đô Hà Nội.
- Công văn 1768/BTL-HC ngày 08/9/2023 về việc cập nhật nguồn vốn xây dựng trụ sở Ban CHQS huyện Thanh Trì.</v>
          </cell>
        </row>
        <row r="127">
          <cell r="B127" t="str">
            <v>Di chuyển đường điện 110kV - Dự án Nhà máy xử lý nước thải Yên Xá</v>
          </cell>
          <cell r="C127" t="str">
            <v>DNL</v>
          </cell>
          <cell r="D127" t="str">
            <v>Ban QLDA ĐTXD công trình cấp nước, thoát nước và Môi trường Thành phố</v>
          </cell>
          <cell r="E127">
            <v>7.0000000000000007E-2</v>
          </cell>
          <cell r="F127">
            <v>0</v>
          </cell>
          <cell r="G127">
            <v>0</v>
          </cell>
          <cell r="H127" t="str">
            <v>Thanh Trì</v>
          </cell>
          <cell r="I127" t="str">
            <v>Thanh Liệt</v>
          </cell>
          <cell r="J127" t="str">
            <v>- Thông báo số 525/TB-UBND ngày 05/6/2017 của UBND Thành phố thông báo kết luận của Chủ tịch UBND Thành phố các nội dung đã thống nhất tại cuộc họp về vị trí, ranh giới xây dựng 02 cột điện 26M, 37M và tuyến cáp ngầm thuộc hạng mục di chuyển tuyến điện 110kV đoạn đi qua Nhà máy nước thải Yên Xá thuộc xã Thanh Liệt, huyện Thanh Trì.</v>
          </cell>
        </row>
        <row r="128">
          <cell r="B128" t="str">
            <v>Xây dựng HTKT khu tái định cư tại xã Ngọc Hồi phục vụ GPMB dự án Xây dựng đường sắt đô thị Hà Nội (tuyến số 1), giai đoạn 1</v>
          </cell>
          <cell r="C128" t="str">
            <v>DGT</v>
          </cell>
          <cell r="D128" t="str">
            <v>UBND huyện Thanh Trì</v>
          </cell>
          <cell r="E128">
            <v>4.5999999999999996</v>
          </cell>
          <cell r="F128">
            <v>0</v>
          </cell>
          <cell r="G128">
            <v>0</v>
          </cell>
          <cell r="H128" t="str">
            <v>Thanh Trì</v>
          </cell>
          <cell r="I128" t="str">
            <v>Ngọc Hồi</v>
          </cell>
          <cell r="J128" t="str">
            <v>- Quyết định số 1005/QĐ-UBND ngày 01/3/2016 của UBND Thành phố phê duyệt dự án.
 - Quyết định số 2770/QĐ-UBND ngày 27/5/2019 của UBND Thành phố phê duyệt điều chỉnh dự án.</v>
          </cell>
        </row>
        <row r="129">
          <cell r="B129" t="str">
            <v>Khu đấu giá quyền sử dụng đất số 1 xã Ngọc Hồi (thôn Yên Kiện)</v>
          </cell>
          <cell r="C129" t="str">
            <v>ONT</v>
          </cell>
          <cell r="D129" t="str">
            <v>UBND huyện Thanh Trì</v>
          </cell>
          <cell r="E129">
            <v>0.53</v>
          </cell>
          <cell r="F129">
            <v>0</v>
          </cell>
          <cell r="G129">
            <v>0</v>
          </cell>
          <cell r="H129" t="str">
            <v>Thanh Trì</v>
          </cell>
          <cell r="I129" t="str">
            <v>Ngọc Hồi</v>
          </cell>
          <cell r="J129" t="str">
            <v>- Quyết định số 4222/QĐ-UBND ngày 28/10/2019 của UBND huyện Thanh Trì phê duyệt Báo cáo kinh tế kỹ thuật dự án. - Quyết định số 3381/QĐ-UBND ngày 30/6/2023 của UBND huyện Thanh Trì về việc phê duyệt điều chỉnh báo cáo nghiên cứu khả thi.</v>
          </cell>
        </row>
        <row r="130">
          <cell r="B130" t="str">
            <v>Khu đấu giá QSD đất số 2 xã Tam Hiệp (thôn Huỳnh Cung) huyện Thanh Trì</v>
          </cell>
          <cell r="C130" t="str">
            <v>ONT</v>
          </cell>
          <cell r="D130" t="str">
            <v>UBND huyện Thanh Trì</v>
          </cell>
          <cell r="E130">
            <v>2.14</v>
          </cell>
          <cell r="F130">
            <v>0</v>
          </cell>
          <cell r="G130">
            <v>0</v>
          </cell>
          <cell r="H130" t="str">
            <v>Thanh Trì</v>
          </cell>
          <cell r="I130" t="str">
            <v>Tam Hiệp</v>
          </cell>
          <cell r="J130" t="str">
            <v>- Nghị quyết số 7414/NQ-HĐND ngày 30/10/2018 của HĐND huyện Thanh Trì phê duyệt chủ trương đầu tư dự án.
- Quyết định số 1446/QĐ-UBND ngày 21/5/2021 của UBND huyện Thanh Tri phê duyệt dự án.
- Nghị quyết số 32/NQ-HĐND ngày 14/7/2023 của HĐND huyện Thanh Trì về việc phê duyệt chủ trương đầu tư, điều chỉnh chủ trương đầu tư một số dự án sử dụng nguồn vốn đầu tư công của huyện thuộc thẩm quyền phê duyệt của HĐND huyện</v>
          </cell>
        </row>
        <row r="131">
          <cell r="B131" t="str">
            <v>Khu đấu giá quyền sử dụng đất B1-1 xã Tứ Hiệp, huyện Thanh Trì</v>
          </cell>
          <cell r="C131" t="str">
            <v>ONT</v>
          </cell>
          <cell r="D131" t="str">
            <v>UBND huyện Thanh Trì</v>
          </cell>
          <cell r="E131">
            <v>0.75</v>
          </cell>
          <cell r="F131">
            <v>0</v>
          </cell>
          <cell r="G131">
            <v>0</v>
          </cell>
          <cell r="H131" t="str">
            <v>Thanh Trì</v>
          </cell>
          <cell r="I131" t="str">
            <v>Tứ Hiệp</v>
          </cell>
          <cell r="J131" t="str">
            <v>- Nghị quyết số 19/NQ-HĐND ngày 24/6/2022 của HĐND huyện Thanh Trì về việc phê duyệt chủ trương đầu tư, điều chỉnh chủ trương đầu tư các dự án sử dụng vốn ngân sách huyện quản lý thực hiện trong giai đoạn 2022-202 (PL 1.33).</v>
          </cell>
        </row>
        <row r="132">
          <cell r="B132" t="str">
            <v>Xây mới nhà văn hóa tổ dân phố số 2 xã Ngọc Hồi</v>
          </cell>
          <cell r="C132" t="str">
            <v>DVH</v>
          </cell>
          <cell r="D132" t="str">
            <v>UBND huyện Thanh Trì</v>
          </cell>
          <cell r="E132">
            <v>0.2</v>
          </cell>
          <cell r="F132">
            <v>0</v>
          </cell>
          <cell r="G132">
            <v>0</v>
          </cell>
          <cell r="H132" t="str">
            <v>Thanh Trì</v>
          </cell>
          <cell r="I132" t="str">
            <v>Ngọc Hồi</v>
          </cell>
          <cell r="J132" t="str">
            <v>- Quyết định số 4953a/QĐ-UBND ngày 26/11/2019 của UBND huyện Thanh Trì phê duyệt chủ trương đầu tư dự án.
- Văn bản số 2107/VQH-TT3 ngày 16/9/2020 của Viện Quy hoạch Xây dựng Hà Nội về cung cấp số liệu HTKT cho dự án.
- Quyết định số 1064/QĐ-UBND ngày 21/4/2022 của UBND huyện Thanh Trì về việc phê duyệt điều chỉnh thời gian thực hiện dự án.</v>
          </cell>
        </row>
        <row r="133">
          <cell r="B133" t="str">
            <v>Xây dựng trung tâm văn hóa thể thao xã Thanh Liệt</v>
          </cell>
          <cell r="C133" t="str">
            <v>DVH</v>
          </cell>
          <cell r="D133" t="str">
            <v>UBND huyện Thanh Trì</v>
          </cell>
          <cell r="E133">
            <v>2</v>
          </cell>
          <cell r="F133">
            <v>0</v>
          </cell>
          <cell r="G133">
            <v>0</v>
          </cell>
          <cell r="H133" t="str">
            <v>Thanh Trì</v>
          </cell>
          <cell r="I133" t="str">
            <v>Thanh Liệt</v>
          </cell>
          <cell r="J133"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1.73)
- Quyết định số 5231/QĐ-UBND ngày 29/11/2021 của UBND huyện Thanh Trì phê duyệt dự án.</v>
          </cell>
        </row>
        <row r="134">
          <cell r="B134" t="str">
            <v>Xây dựng trung tâm văn hóa, thể thao và khu cây xanh xã Ngũ Hiệp</v>
          </cell>
          <cell r="C134" t="str">
            <v>DVH</v>
          </cell>
          <cell r="D134" t="str">
            <v>UBND huyện Thanh Trì</v>
          </cell>
          <cell r="E134">
            <v>2.82</v>
          </cell>
          <cell r="F134">
            <v>0</v>
          </cell>
          <cell r="G134">
            <v>0</v>
          </cell>
          <cell r="H134" t="str">
            <v>Thanh Trì</v>
          </cell>
          <cell r="I134" t="str">
            <v>Ngũ Hiệp</v>
          </cell>
          <cell r="J134" t="str">
            <v>- Nghị quyết số 05/NQ-HĐND ngày 26/3/2021 của HĐND huyện Thanh Trì về việc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1.75).
- Quyết định số 5232/QĐ-UBND ngày 29/11/2021 của UBND huyện Thanh Trì phê duyệt dự án. Thời gian thực hiện: 2021-2023</v>
          </cell>
        </row>
        <row r="135">
          <cell r="B135" t="str">
            <v>Xây dựng khu cây xanh, thể thao kết hợp nhà văn hóa thôn Việt Yên, xã Ngũ Hiệp</v>
          </cell>
          <cell r="C135" t="str">
            <v>DVH</v>
          </cell>
          <cell r="D135" t="str">
            <v>UBND huyện Thanh Trì</v>
          </cell>
          <cell r="E135">
            <v>0.5</v>
          </cell>
          <cell r="F135">
            <v>0</v>
          </cell>
          <cell r="G135">
            <v>0</v>
          </cell>
          <cell r="H135" t="str">
            <v>Thanh Trì</v>
          </cell>
          <cell r="I135" t="str">
            <v>Ngũ Hiệp</v>
          </cell>
          <cell r="J135"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 Quyết định số 569/QĐ-BQLDAĐTXD ngày 16/11/2021 của Ban QLDA đầu tư xây dựng phê duyệt kế hoạch lựa chọn nhà thầu thưc hiện dự án (giai đoạn chuẩn bị đầu tư).
-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 Quyết định số 6537/QĐ-UBND ngày 29/11/2021 của UBND huyện Thanh Trì về việc phê duyệt dự án đầu tư xây dựng. (Thời gian thực hiện 2023-2024)</v>
          </cell>
        </row>
        <row r="136">
          <cell r="B136" t="str">
            <v>Nâng cấp trường THCS Hữu Hòa</v>
          </cell>
          <cell r="C136" t="str">
            <v>DGD</v>
          </cell>
          <cell r="D136" t="str">
            <v>UBND huyện Thanh Trì</v>
          </cell>
          <cell r="E136">
            <v>0.79</v>
          </cell>
          <cell r="F136">
            <v>0</v>
          </cell>
          <cell r="G136">
            <v>0</v>
          </cell>
          <cell r="H136" t="str">
            <v>Thanh Trì</v>
          </cell>
          <cell r="I136" t="str">
            <v>Hữu Hòa</v>
          </cell>
          <cell r="J136" t="str">
            <v>- Quyết định số 1869/QĐ-UBND ngày 21/6/2021 của UBND huyện Thanh Trì phê duyệt dự án. - Quyết định số 1786/QĐ-UBND ngày 10/9/2020 của UBND huyện Thanh Trì phê duyệt kế hoạch lựa chọn nhà thầu giai đoạn chuẩn bị đầu tư dự án.</v>
          </cell>
        </row>
        <row r="137">
          <cell r="B137" t="str">
            <v>Khu đấu giá quyền sử dụng đất số 1 xã Tả Thanh Oai (thôn Tả Thanh Oai), huyện Thanh Trì</v>
          </cell>
          <cell r="C137" t="str">
            <v>ONT</v>
          </cell>
          <cell r="D137" t="str">
            <v>UBND huyện Thanh Trì</v>
          </cell>
          <cell r="E137">
            <v>4.9000000000000004</v>
          </cell>
          <cell r="F137">
            <v>0</v>
          </cell>
          <cell r="G137">
            <v>0</v>
          </cell>
          <cell r="H137" t="str">
            <v>Thanh Trì</v>
          </cell>
          <cell r="I137" t="str">
            <v>Tả Thanh Oai, Hữu Hòa</v>
          </cell>
          <cell r="J137" t="str">
            <v xml:space="preserve">- Nghị quyết số 39/NQ-HĐND ngày 16/12/2022 của HĐND huyện Thanh Trì phê duyệt chủ trương đầu tư, điều chỉnh chủ trương đầu tư các dự án sử dụng vốn ngân sách huyện quản lý (Phụ biểu 2.4)- Quyết định số 5254/QĐ-UBND ngày 30/11/2021 của UBND huyện Thanh Trì phê duyệt dự án.
 - Nghị Quyết số 09/NQ-HĐND ngày 11/5/2024 của HĐND huyện Thanh Trì về việc phê duyệt chủ trương đầu tư, điều chỉnh chủ trương đầu tư các dự án sử dụng vốn ngân sách huyện quản lý.
 </v>
          </cell>
        </row>
        <row r="138">
          <cell r="B138" t="str">
            <v>Xây dựng trường THCS Ngọc Hồi</v>
          </cell>
          <cell r="C138" t="str">
            <v>DGD</v>
          </cell>
          <cell r="D138" t="str">
            <v>UBND huyện Thanh Trì</v>
          </cell>
          <cell r="E138">
            <v>2.1</v>
          </cell>
          <cell r="F138">
            <v>0</v>
          </cell>
          <cell r="G138">
            <v>0</v>
          </cell>
          <cell r="H138" t="str">
            <v>Thanh Trì</v>
          </cell>
          <cell r="I138" t="str">
            <v>Ngọc Hồi</v>
          </cell>
          <cell r="J138" t="str">
            <v>- Nghị quyết số 37/NQ-HĐND ngày 20/12/2019 của HĐND huyện Thanh Trì phê duyệt chủ trương đầu tư một số dự án sử dụng ngân sách huyện thuộc thẩm quyền phê duyệt của HĐND Huyện (PL 1.6) - Văn bản số 4461/QHKT-(P2+HTKT) ngày 10/9/2020 của Sở Quy hoạch - Kiến trúc về việc điều chỉnh cục bộ QH phân khu S5 tỷ lệ 1/5.000 tại khu đất xây dựng. 
- Quyết định số 5443/QĐ-UBND ngày 10/8/2020 của UBND huyện Thanh Trì về việc phê duyệt kế hoạch lựa chọn nhà thầu. 
- Quyết định số 123/QĐ-UBND ngày 13/01/2022 của UBND huyện Thanh Trì phê duyệt dự án đầu tư.</v>
          </cell>
        </row>
        <row r="139">
          <cell r="B139" t="str">
            <v>Cải tạo, nâng cấp trường tiểu học Yên Xá</v>
          </cell>
          <cell r="C139" t="str">
            <v>DGD</v>
          </cell>
          <cell r="D139" t="str">
            <v>UBND huyện Thanh Trì</v>
          </cell>
          <cell r="E139">
            <v>0.93700000000000006</v>
          </cell>
          <cell r="F139">
            <v>0</v>
          </cell>
          <cell r="G139">
            <v>0</v>
          </cell>
          <cell r="H139" t="str">
            <v>Thanh Trì</v>
          </cell>
          <cell r="I139" t="str">
            <v>Tân Triều</v>
          </cell>
          <cell r="J139" t="str">
            <v>- Nghị quyết số 39/NQ-HĐND ngày 16/1/2022 của HĐND huyện Thanh Trì phê duyệt chủ trương đầu tư, điều chỉnh chủ trương đầu tư các dự án sử dụng vốn ngân sách huyện quản lý.
- Văn bản số 765/UBND-QLĐT ngày 17/4/2023 chấp thuận quy hoạch tổng thể mặt bằng và phương án kiến trúc sơ bộ.
- Thông báo số 4146/STNMT-QHKHSDĐ về việc hướng dân xác định ranh giới khu đất thu hồi phục vụ công tác bồi thường, hô trợ, tái định cư thực hiện dự án cải tạo, nâng cấp Trường Tiểu học Yên Xá.
 - Quyết định số 5934/QĐ-UBND ngày 21/11/2023 của UBND huyện về phê duyệt dự án đầu tư xây dựng.</v>
          </cell>
        </row>
        <row r="140">
          <cell r="B140" t="str">
            <v>Cải tạo, mở rộng và chỉnh trang khuôn viên nghĩa trang nhân dân thôn Huỳnh Cung, xã Tam Hiệp</v>
          </cell>
          <cell r="C140" t="str">
            <v>NTD</v>
          </cell>
          <cell r="D140" t="str">
            <v>UBND huyện Thanh Trì</v>
          </cell>
          <cell r="E140">
            <v>0.54</v>
          </cell>
          <cell r="F140">
            <v>0</v>
          </cell>
          <cell r="G140">
            <v>0</v>
          </cell>
          <cell r="H140" t="str">
            <v>Thanh Trì</v>
          </cell>
          <cell r="I140" t="str">
            <v>Tam Hiệp</v>
          </cell>
          <cell r="J140" t="str">
            <v>- Quyết định số 5251/QĐ-UBND ngày 30/11/2021 của UBND huyện Thanh Trì về Phê duyệt Báo cáo nghiên cứu khả thi dự án Cải tạo, mở rộng và chỉnh trang khuôn viên nghĩa trang nhân dân thôn Huỳnh Cung, xã Tam Hiệp, huyện Thanh Trì.)
- Quyết định số 4968/QĐ-UBND ngày 10/10/2023 của UBND huyện Thanh Trì về việc phê duyệt điều chỉnh thời gian thực hiện đầu tư dự án.</v>
          </cell>
        </row>
        <row r="141">
          <cell r="B141" t="str">
            <v>Cải tạo, chỉnh trang tuyến đường Tứ Hiệp (đoạn từ Đài phát thanh đến đê Yên Mỹ)</v>
          </cell>
          <cell r="C141" t="str">
            <v>DGT</v>
          </cell>
          <cell r="D141" t="str">
            <v>UBND huyện Thanh Trì</v>
          </cell>
          <cell r="E141">
            <v>2.46</v>
          </cell>
          <cell r="F141">
            <v>0</v>
          </cell>
          <cell r="G141">
            <v>0</v>
          </cell>
          <cell r="H141" t="str">
            <v>Thanh Trì</v>
          </cell>
          <cell r="I141" t="str">
            <v>Tứ Hiệp</v>
          </cell>
          <cell r="J141" t="str">
            <v>- Quyết định số 7331/QĐ-UBND ngày 25/10/2018 của UBND huyện Thanh Trì phê duyệt dự án.
- Quyết định số 5420/QĐ-UBND ngày 12/10/2022 của UBND huyện Thanh Trì phê duyệt điều chỉnh thời gian thực hiện dự án.</v>
          </cell>
        </row>
        <row r="142">
          <cell r="B142" t="str">
            <v>Đường giao thông làng nghề Hữu Hòa (đoạn từ ngã 3 cầu Hữu Hòa đến làng nghề xã Hữu Hòa)</v>
          </cell>
          <cell r="C142" t="str">
            <v>DGT</v>
          </cell>
          <cell r="D142" t="str">
            <v>UBND huyện Thanh Trì</v>
          </cell>
          <cell r="E142">
            <v>3.4</v>
          </cell>
          <cell r="F142">
            <v>0</v>
          </cell>
          <cell r="G142">
            <v>0</v>
          </cell>
          <cell r="H142" t="str">
            <v>Thanh Trì</v>
          </cell>
          <cell r="I142" t="str">
            <v>Hữu Hòa</v>
          </cell>
          <cell r="J142" t="str">
            <v>- Quyết định số 3219/QĐ-UBND ngày 29/3/2013 của UBND huyện Thanh Trì phê duyệt chủ trương đầu tư dự án.
- Quyết định số 7301/QĐ-UBND ngày 24/10/2018 của UBND huyện Thanh Trì phê duyệt kế hoạch lựa chọn nhà thầu và thời gian thực hiện dự án.
- Quyết định số 5419/QĐ-UBND ngày 12/10/2022 của UBND huyện phê duyệt điều chỉnh thời gian thực hiện dự án.</v>
          </cell>
        </row>
        <row r="143">
          <cell r="B143" t="str">
            <v>Xây dựng tuyến đường nối cầu Hòa Bình đi Khu đô thị mới Nam Linh Đàm</v>
          </cell>
          <cell r="C143" t="str">
            <v>DGT</v>
          </cell>
          <cell r="D143" t="str">
            <v>UBND huyện Thanh Trì</v>
          </cell>
          <cell r="E143">
            <v>2.9</v>
          </cell>
          <cell r="F143">
            <v>0</v>
          </cell>
          <cell r="G143">
            <v>0</v>
          </cell>
          <cell r="H143" t="str">
            <v>Thanh Trì</v>
          </cell>
          <cell r="I143" t="str">
            <v>Tam Hiệp</v>
          </cell>
          <cell r="J143" t="str">
            <v>- Quyết định số 4247/QĐ-UBND ngày 30/10/2019 của UBND huyện Thanh Trì phê duyệt dự án.
- Quyết định số 5880/QĐ-UBND ngày 07/12/2021 của UBND huyện Thanh Trì phê duyệt điều chỉnh thời gian thực hiện dự án.
- Quyết định số 4967/QĐ-UBND ngày 10/10/2023 của UBND huyện Thanh Trì về việc phê duyệt thời gian điều chỉnh dự án.
- Quyết định số 2472/QĐ-UBND ngày 16/05/2019 của UBND thành phố Hà Nội về việc phê duyệt báo cáo đánh giá tác động môi trường của dự án.</v>
          </cell>
        </row>
        <row r="144">
          <cell r="B144" t="str">
            <v>Cải tạo nâng cấp đường liên xã Liên Ninh</v>
          </cell>
          <cell r="C144" t="str">
            <v>DGT</v>
          </cell>
          <cell r="D144" t="str">
            <v>UBND huyện Thanh Trì</v>
          </cell>
          <cell r="E144">
            <v>1.008</v>
          </cell>
          <cell r="F144">
            <v>0</v>
          </cell>
          <cell r="G144">
            <v>0</v>
          </cell>
          <cell r="H144" t="str">
            <v>Thanh Trì</v>
          </cell>
          <cell r="I144" t="str">
            <v>Liên Ninh</v>
          </cell>
          <cell r="J144" t="str">
            <v>- Quyết định số 6545/QĐ-UBND ngày 30/10/2015 của UBND huyện Thanh Trì phê duyệt dự án.
- QĐ thu hồi đất của các hộ gia đình, cá nhân năm 2019. - Quyết định số 4959/QĐ-UBND ngày 26/11/2019 của UBND huyện Thanh Trì điều chỉnh thời gian thực hiện dự án.
- Quyết định số 2913/QĐ-UBND ngày 19/07/2022 của UBND huyện Thanh Trì điều chỉnh thời gian thực hiện dự án; Mặt bằng điều chỉnh ranh giới tuyến tỷ lệ 1/500 được UBND huyên Thanh Trì chấp thuận ngày 15/8/2024; Sở Tài nguyên và môi trường hướng dẫn điều chỉnh mốc giới tại văn bản 8207/STNMT-ĐĐBĐVT ngày 15/10/2024 (DT: 10079,44m2)</v>
          </cell>
        </row>
        <row r="145">
          <cell r="B145" t="str">
            <v>Cải tạo, nâng cấp tuyến đường từ cầu Hữu Hòa đến hết địa phận huyện Thanh Trì (giáp địa phận phường Kiến Hưng, quận Hà Đông)</v>
          </cell>
          <cell r="C145" t="str">
            <v>DGT</v>
          </cell>
          <cell r="D145" t="str">
            <v>UBND huyện Thanh Trì</v>
          </cell>
          <cell r="E145">
            <v>2.04</v>
          </cell>
          <cell r="F145">
            <v>0</v>
          </cell>
          <cell r="G145">
            <v>0</v>
          </cell>
          <cell r="H145" t="str">
            <v>Thanh Trì</v>
          </cell>
          <cell r="I145" t="str">
            <v>Hữu Hòa</v>
          </cell>
          <cell r="J145" t="str">
            <v>- Quyết định số 7348/QĐ-UBND ngày 26/10/2018 của UBND huyện Thanh Trì phê duyệt dự án.
- Quyết định số 2003/QĐ-UBND ngày 29/6/2021 của UBND huyện Thanh Trì về phê duyệt điều chỉnh dự án đầu tư.
- Quyết định số 8526/QĐ-UBND ngày 24/12/2021 của UBND huyện Thanh Trì phê duyệt điều chỉnh dự án đầu tư.
- Quyết định số 8087/QĐ-UBND ngày 29/12/2023 của UBND huyện Thanh Trì phê duyệt điều chỉnh thời gian thực hiện dự án.</v>
          </cell>
        </row>
        <row r="146">
          <cell r="B146" t="str">
            <v xml:space="preserve">Trung tâm bán ô tô, máy móc chuyên dụng và phụ tùng ô tô </v>
          </cell>
          <cell r="C146" t="str">
            <v>TMD</v>
          </cell>
          <cell r="D146" t="str">
            <v>Công ty CP Thương mại BMV</v>
          </cell>
          <cell r="E146">
            <v>1</v>
          </cell>
          <cell r="F146">
            <v>0</v>
          </cell>
          <cell r="G146">
            <v>0</v>
          </cell>
          <cell r="H146" t="str">
            <v>Thanh Trì</v>
          </cell>
          <cell r="I146" t="str">
            <v>Tam Hiệp, Vĩnh Quỳnh</v>
          </cell>
          <cell r="J146" t="str">
            <v>Quyết định số 756/QĐ-UBND ngày 03/12/2008 của UBND huyện Thanh Trì phê duyêt kết quả đấu thầu lựa chọn nhà đầu tư thực hiện dự án.
 - Văn bản số 1564/QHKT-P2 ngày 19/5/2011 của Sở Quy hoạch - Kiến trúc chấp thuận Quy hoạch tổng mặt bằng dự án.
 - Văn bản số 1331/UBND-TNMT ngày 08/03/2016 của UBND Thành phố về việc áp dụng hình thức thu hồi.
 - Văn bản số 1687/UBND-TNMT ngày 27/8/2019 của UBND huyện Thanh Trì đề nghị áp dụng hình thức thu hồi đất.
 - Văn bản số 1973/UBND-TCKH ngày 27/9/2022 của UBND huyện Thanh Trì về việc gia hạn thời gian thực hiện dự án</v>
          </cell>
        </row>
        <row r="147">
          <cell r="B147" t="str">
            <v>Văn phòng giao dịch và trung tâm giới thiệu bán SP điều hòa ô tô Danko, thiết bị lạnh, máy móc cơ khí và trạm bảo hành sản phẩm</v>
          </cell>
          <cell r="C147" t="str">
            <v>TMD</v>
          </cell>
          <cell r="D147" t="str">
            <v>Công ty TNHH Kỹ nghệ lạnh ô tô Trần Quang</v>
          </cell>
          <cell r="E147">
            <v>0.47</v>
          </cell>
          <cell r="F147">
            <v>0</v>
          </cell>
          <cell r="G147">
            <v>0</v>
          </cell>
          <cell r="H147" t="str">
            <v>Thanh Trì</v>
          </cell>
          <cell r="I147" t="str">
            <v>Tam Hiệp, Vĩnh Quỳnh</v>
          </cell>
          <cell r="J147" t="str">
            <v>- Giấy chứng nhận đầu tư số 01121000952 cấp lần đầu ngày 03/3/2011, thay đối lần thứ nhất ngày 20/5/2014. thay đối lần thứ 2 ngày 14/4/2015.
- Quyết định chủ trương đầu tư số 1362/QĐ-UBND ngày 22/3/2021, điều chỉnh tiến độ tại Quyết định số 3369/QĐ-UBND ngày 27/6/2023 (Tiến độ thực hiện: Khởi công - hoàn thành: Quý III/2023 - Quý III/2025)</v>
          </cell>
        </row>
        <row r="148">
          <cell r="B148">
            <v>0</v>
          </cell>
          <cell r="C148">
            <v>0</v>
          </cell>
          <cell r="D148">
            <v>0</v>
          </cell>
          <cell r="E148">
            <v>0</v>
          </cell>
          <cell r="F148">
            <v>0</v>
          </cell>
          <cell r="G148">
            <v>0</v>
          </cell>
          <cell r="H148">
            <v>0</v>
          </cell>
          <cell r="I148">
            <v>0</v>
          </cell>
          <cell r="J148">
            <v>0</v>
          </cell>
        </row>
        <row r="149">
          <cell r="B149" t="str">
            <v>Các công trình, dự án đăng ký mới</v>
          </cell>
          <cell r="C149">
            <v>0</v>
          </cell>
          <cell r="D149">
            <v>0</v>
          </cell>
          <cell r="E149">
            <v>0</v>
          </cell>
          <cell r="F149">
            <v>0</v>
          </cell>
          <cell r="G149">
            <v>0</v>
          </cell>
          <cell r="H149">
            <v>0</v>
          </cell>
          <cell r="I149">
            <v>0</v>
          </cell>
          <cell r="J149">
            <v>0</v>
          </cell>
        </row>
        <row r="150">
          <cell r="B150" t="str">
            <v>Đầu tư xây dựng khu nhà ở xã hội để bán và cho thuê tại ô đất NO3A Khu đô thị mới Tứ Hiệp, xã Tứ Hiệp huyện Thanh Trì, Thành phố Hà Nội</v>
          </cell>
          <cell r="C150" t="str">
            <v>ONT</v>
          </cell>
          <cell r="D150" t="str">
            <v>Công ty cổ phần Tứ Hiệp Hồng Hà Dầu Khí</v>
          </cell>
          <cell r="E150">
            <v>1.5579000000000001</v>
          </cell>
          <cell r="F150">
            <v>0</v>
          </cell>
          <cell r="G150">
            <v>0</v>
          </cell>
          <cell r="H150" t="str">
            <v>Thanh Trì</v>
          </cell>
          <cell r="I150" t="str">
            <v>Tứ Hiệp</v>
          </cell>
          <cell r="J150" t="str">
            <v>Quyết định số 2775/QĐ-UBND ngày 26/6/2020 của UBND thành phố Hà Nội về việc chấp thuận chủ trương đầu tư Dự án XĐầu tư xây dựng khu nhà ở xã hội để bán và cho thuê tại ô đất NO3A Khu đô thị mới Tứ Hiệp, xã Tứ Hiệp huyện Thanh Trì, Thành phố Hà Nội.
- Văn bản số 2602/UBND-KH&amp;ĐT ngày 09/08/2024 của UBND thành phố Hà Nội về việc chấp thuận nguyên tắc gia hạn tiến độ Dự án đầu tư xây dựng khu nhà ở xã hội để bán và cho thuê tại ô đất NO3A Khu đô thị mới Tứ Hiệp, xã Tứ Hiệp huyện Thanh Trì, Thành phố Hà Nội.</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Phan ky"/>
      <sheetName val="BANGTINH"/>
      <sheetName val="KQThucHien2024"/>
      <sheetName val="Kiem Tra Ptu am"/>
      <sheetName val="Htrang(2023)"/>
      <sheetName val="Htrang(2023_new)"/>
      <sheetName val="Htrang2024"/>
      <sheetName val="SoSanh"/>
    </sheetNames>
    <sheetDataSet>
      <sheetData sheetId="0"/>
      <sheetData sheetId="1"/>
      <sheetData sheetId="2"/>
      <sheetData sheetId="3"/>
      <sheetData sheetId="4"/>
      <sheetData sheetId="5"/>
      <sheetData sheetId="6"/>
      <sheetData sheetId="7">
        <row r="13">
          <cell r="E13">
            <v>113.5468</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E15">
            <v>100.8399</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E16">
            <v>72.698099999999997</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D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1">
          <cell r="E21">
            <v>96.226299999999995</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U22">
            <v>0</v>
          </cell>
        </row>
        <row r="24">
          <cell r="E24">
            <v>46.450699999999998</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7">
          <cell r="E27">
            <v>125.6538</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E28">
            <v>12.1067</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E29">
            <v>5.6692999999999998</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E30">
            <v>15.2669</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E31">
            <v>2.4761000000000002</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4">
          <cell r="E34">
            <v>4.3086000000000002</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E35">
            <v>0.13739999999999999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E36">
            <v>1.5605</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E37">
            <v>10.875299999999999</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E38">
            <v>7.8517999999999999</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E39">
            <v>9.4161999999999999</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E43">
            <v>13.777200000000001</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E51">
            <v>6.5092999999999996</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E52">
            <v>37.3889</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6">
          <cell r="E56">
            <v>162.62950000000001</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E57">
            <v>23.768599999999999</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U58">
            <v>0</v>
          </cell>
        </row>
        <row r="60">
          <cell r="E60">
            <v>1.7539</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E62">
            <v>0.4395</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E63">
            <v>0.20860000000000001</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E64">
            <v>1.6028</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E65">
            <v>8.0440000000000005</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E66">
            <v>2.2484999999999999</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E67">
            <v>7.8631000000000002</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E68">
            <v>17.171199999999999</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71">
          <cell r="E71">
            <v>26.46</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E72">
            <v>54.608400000000003</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E73">
            <v>6.0095000000000001</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6">
          <cell r="E76">
            <v>0.54269999999999996</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sheetData>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 210 XA THANH TRI"/>
      <sheetName val="QD 2614 XA THANH TRI"/>
      <sheetName val="DANH MUC QH XA THANH TRI"/>
      <sheetName val="B01-KQTH (in) (2)"/>
      <sheetName val="DANH MUC QH XA THANH TRI 2026-2"/>
    </sheetNames>
    <sheetDataSet>
      <sheetData sheetId="0" refreshError="1"/>
      <sheetData sheetId="1" refreshError="1"/>
      <sheetData sheetId="2" refreshError="1"/>
      <sheetData sheetId="3" refreshError="1"/>
      <sheetData sheetId="4" refreshError="1">
        <row r="6">
          <cell r="B6" t="str">
            <v>Trụ sở công an xã Yên Mỹ</v>
          </cell>
          <cell r="C6" t="str">
            <v>CAN</v>
          </cell>
          <cell r="D6" t="e">
            <v>#N/A</v>
          </cell>
          <cell r="E6" t="str">
            <v>Xã Yên Mỹ</v>
          </cell>
          <cell r="F6">
            <v>0.15</v>
          </cell>
          <cell r="G6">
            <v>0</v>
          </cell>
          <cell r="H6">
            <v>0.15</v>
          </cell>
          <cell r="I6" t="str">
            <v>- Báo cáo số 179/BC-CATT-TH ngày 20/7/2021 của Công an huyện Thanh Trì về việc quy hoạch đất xây dựng trụ sở Công an xã. Biên bản thống nhất vị trí diện tích của UBND xã.</v>
          </cell>
        </row>
        <row r="7">
          <cell r="B7" t="str">
            <v>Trụ sở Chi cục Thi hành án dân sự huyện Thanh Trì</v>
          </cell>
          <cell r="C7" t="str">
            <v>TSC</v>
          </cell>
          <cell r="D7" t="e">
            <v>#N/A</v>
          </cell>
          <cell r="E7" t="str">
            <v>Xã Tứ Hiệp</v>
          </cell>
          <cell r="F7">
            <v>0.2</v>
          </cell>
          <cell r="G7">
            <v>0</v>
          </cell>
          <cell r="H7">
            <v>0.2</v>
          </cell>
          <cell r="I7" t="str">
            <v>- Quy hoạch xây dựng phân khu độ thị S5, quy hoạch xây dựng nông thôn mới xã Tứ Hiệp.</v>
          </cell>
        </row>
        <row r="8">
          <cell r="B8" t="str">
            <v>Trụ sở làm việc Ban CHQS xã Ngũ Hiệp</v>
          </cell>
          <cell r="C8" t="str">
            <v>TSC</v>
          </cell>
          <cell r="D8" t="e">
            <v>#N/A</v>
          </cell>
          <cell r="E8" t="str">
            <v>Xã Ngũ Hiệp</v>
          </cell>
          <cell r="F8">
            <v>0.12</v>
          </cell>
          <cell r="G8">
            <v>0</v>
          </cell>
          <cell r="H8">
            <v>0.12</v>
          </cell>
          <cell r="I8" t="str">
            <v>- Báo cáo sô 806/BCH-TM ngày 10/6/2021 của Ban CHQS huyện Thanh Trì về quỹ đất xây dựng trụ sở Ban CHQS xã, thị trấn.  Biên bản thống nhất vị trí, diện tích của UBND xã</v>
          </cell>
        </row>
        <row r="9">
          <cell r="B9" t="str">
            <v>Trụ sở làm việc Ban CHQS xã Tứ Hiệp</v>
          </cell>
          <cell r="C9" t="str">
            <v>TSC</v>
          </cell>
          <cell r="D9" t="e">
            <v>#N/A</v>
          </cell>
          <cell r="E9" t="str">
            <v>Xã Tứ Hiệp</v>
          </cell>
          <cell r="F9">
            <v>0.15</v>
          </cell>
          <cell r="G9">
            <v>0</v>
          </cell>
          <cell r="H9">
            <v>0.15</v>
          </cell>
          <cell r="I9" t="str">
            <v>- Báo cáo sô 806/BCH-TM ngày 10/6/2021 của Ban CHQS huyện Thanh Trì về quỹ đất xây dựng trụ sở Ban CHQS xã, thị trấn.  Biên bản thống nhất vị trí, diện tích của UBND xã</v>
          </cell>
        </row>
        <row r="10">
          <cell r="B10" t="str">
            <v>Trụ sở làm việc Ban CHQS xã Yên Mỹ</v>
          </cell>
          <cell r="C10" t="str">
            <v>TSC</v>
          </cell>
          <cell r="D10" t="e">
            <v>#N/A</v>
          </cell>
          <cell r="E10" t="str">
            <v>Xã Yên Mỹ</v>
          </cell>
          <cell r="F10">
            <v>7.0000000000000007E-2</v>
          </cell>
          <cell r="G10">
            <v>0</v>
          </cell>
          <cell r="H10">
            <v>7.0000000000000007E-2</v>
          </cell>
          <cell r="I10" t="str">
            <v>- Báo cáo sô 806/BCH-TM ngày 10/6/2021 của Ban CHQS huyện Thanh Trì về quỹ đất xây dựng trụ sở Ban CHQS xã, thị trấn.  Biên bản thống nhất vị trí, diện tích của UBND xã</v>
          </cell>
        </row>
        <row r="11">
          <cell r="B11" t="str">
            <v>Trụ sở Báo Đời sống và Pháp luật</v>
          </cell>
          <cell r="C11" t="str">
            <v>DTS</v>
          </cell>
          <cell r="D11" t="str">
            <v>Trụ sở Báo Đời sống và Pháp luật</v>
          </cell>
          <cell r="E11" t="str">
            <v>Xã Tứ Hiệp</v>
          </cell>
          <cell r="F11">
            <v>0.46</v>
          </cell>
          <cell r="G11">
            <v>0</v>
          </cell>
          <cell r="H11">
            <v>0.46</v>
          </cell>
          <cell r="I11" t="str">
            <v>- Thông báo số 949/TB-UBND ngày 02/10/2018 của UBND Thành phố kết luận tập thể lãnh đạo UBND Thành phố về địa điểm đề xuất xây dựng trụ sở cơ quan Báo Đời sống và Pháp luật tại xã Tứ Hiệp, huyện Thanh Trì. I61Văn bản số 1214/STNMT-CCQLĐĐ ngày 21/02/2020 của Sở Tài nguyên và Môi trường hướng dẫn xác định ranh giới khu đất thực hiện thủ tục thỏa thuận mua tài sàn gắn liền với đất, nhận chuyển nhượng, thuê quyền sử dụng đất, nhận góp vốn bằng quyền sử dụng đất để dề xuất dự án Trụ sở cơ quan Báo đời sống và phát luật tại xã Tứ Hiệp, huyện Thanh Trì.</v>
          </cell>
        </row>
        <row r="12">
          <cell r="B12" t="str">
            <v>Khu đất quy hoạch B1-1</v>
          </cell>
          <cell r="C12" t="str">
            <v>ODT</v>
          </cell>
          <cell r="D12" t="e">
            <v>#N/A</v>
          </cell>
          <cell r="E12" t="str">
            <v>Xã Tứ Hiệp</v>
          </cell>
          <cell r="F12">
            <v>0.79</v>
          </cell>
          <cell r="G12">
            <v>0</v>
          </cell>
          <cell r="H12">
            <v>0.79</v>
          </cell>
          <cell r="I12" t="str">
            <v>- Quyết định số 7321/QĐ-UBND ngày 25/10/2018 của UBND huyện Thanh Trì phê duyệt Báo cáo kinh tế kỹ thuật dự án. Quyết định số 4745/QĐ-UBND ngày 08/11/2021 của UBND Thành phố chấp thuận chủ trương đầu tư dự án.</v>
          </cell>
        </row>
        <row r="13">
          <cell r="B13" t="str">
            <v>Khu đấu giá QSD đất xen kẹt, nhỏ lẻ tại thôn Đồng Trì</v>
          </cell>
          <cell r="C13" t="str">
            <v>ODT</v>
          </cell>
          <cell r="D13" t="e">
            <v>#N/A</v>
          </cell>
          <cell r="E13" t="str">
            <v>Xã Tứ Hiệp</v>
          </cell>
          <cell r="F13">
            <v>7.4999999999999997E-3</v>
          </cell>
          <cell r="G13">
            <v>0</v>
          </cell>
          <cell r="H13">
            <v>7.4999999999999997E-3</v>
          </cell>
          <cell r="I13" t="str">
            <v>- Nghị quyết số 60/NQ-HĐND ngày 16/12/2020 của HĐND huyện Thanh Trì phê duyệt chủ trương đầu tư, điều chỉnh CTĐT một số dự án sử dụng vốn đầu tư công của huyện Thanh Trì.</v>
          </cell>
        </row>
        <row r="14">
          <cell r="B14" t="str">
            <v>Khu đấu giá QSD đất xen kẹt, nhỏ lẻ tại thôn Cổ Điển A</v>
          </cell>
          <cell r="C14" t="str">
            <v>ODT</v>
          </cell>
          <cell r="D14" t="e">
            <v>#N/A</v>
          </cell>
          <cell r="E14" t="str">
            <v>Xã Tứ Hiệp</v>
          </cell>
          <cell r="F14">
            <v>0.14630000000000001</v>
          </cell>
          <cell r="G14">
            <v>0</v>
          </cell>
          <cell r="H14">
            <v>0.14630000000000001</v>
          </cell>
          <cell r="I14" t="str">
            <v>- Nghị quyết số 60/NQ-HĐND ngày 16/12/2020 của HĐND huyện Thanh Trì phê duyệt chủ trương đầu tư, điều chỉnh CTĐT một số dự án sử dụng vốn đầu tư công của huyện Thanh Trì.</v>
          </cell>
        </row>
        <row r="15">
          <cell r="B15" t="str">
            <v>Khu đấu giá QSD đất xen kẹt, nhỏ lẻ tại thôn Cương Ngô</v>
          </cell>
          <cell r="C15" t="str">
            <v>ODT</v>
          </cell>
          <cell r="D15" t="e">
            <v>#N/A</v>
          </cell>
          <cell r="E15" t="str">
            <v>Xã Tứ Hiệp</v>
          </cell>
          <cell r="F15">
            <v>1.2E-2</v>
          </cell>
          <cell r="G15">
            <v>0</v>
          </cell>
          <cell r="H15">
            <v>1.2E-2</v>
          </cell>
          <cell r="I15" t="str">
            <v>- Nghị quyết số 60/NQ-HĐND ngày 16/12/2020 của HĐND huyện Thanh Trì phê duyệt chủ trương đầu tư, điều chỉnh CTĐT một số dự án sử dụng vốn đầu tư công của huyện Thanh Trì.</v>
          </cell>
        </row>
        <row r="16">
          <cell r="B16" t="str">
            <v>Khu đô thị</v>
          </cell>
          <cell r="C16" t="str">
            <v>ODT</v>
          </cell>
          <cell r="D16" t="e">
            <v>#N/A</v>
          </cell>
          <cell r="E16" t="str">
            <v>xã Tứ Hiệp, xã Ngũ Hiệp</v>
          </cell>
          <cell r="F16">
            <v>23</v>
          </cell>
          <cell r="G16">
            <v>0</v>
          </cell>
          <cell r="H16">
            <v>23</v>
          </cell>
          <cell r="I16" t="str">
            <v>- Chức năng ô quy hoạch B3-3, quy hoạch phân khu đô thị S5</v>
          </cell>
        </row>
        <row r="17">
          <cell r="B17" t="str">
            <v>Khu nhà ở</v>
          </cell>
          <cell r="C17" t="str">
            <v>ODT</v>
          </cell>
          <cell r="D17" t="e">
            <v>#N/A</v>
          </cell>
          <cell r="E17" t="str">
            <v>Xã Ngũ Hiệp</v>
          </cell>
          <cell r="F17">
            <v>1.88</v>
          </cell>
          <cell r="G17">
            <v>0</v>
          </cell>
          <cell r="H17">
            <v>1.88</v>
          </cell>
          <cell r="I17" t="str">
            <v>- Ô quy hoạch B3-1, Quy hoạch xây dựng phân khu đô thị S5 (đối diện Tecco)</v>
          </cell>
        </row>
        <row r="18">
          <cell r="B18" t="str">
            <v>Xây dựng trung tâm VHTT và khu cây xanh xã Yên Mỹ</v>
          </cell>
          <cell r="C18" t="str">
            <v>DVH</v>
          </cell>
          <cell r="D18" t="str">
            <v>Xây dựng trung tâm VHTT và khu cây xanh xã Yên Mỹ</v>
          </cell>
          <cell r="E18" t="str">
            <v>Xã Yên Mỹ</v>
          </cell>
          <cell r="F18">
            <v>3</v>
          </cell>
          <cell r="G18">
            <v>0</v>
          </cell>
          <cell r="H18">
            <v>3</v>
          </cell>
          <cell r="I18" t="str">
            <v>-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 Quyết định số 568/QĐ-BQLDAĐTXD ngày 16/11/2021 của Ban QLDA đầu tư xây dựng phê duyệt kế hoạch lựa chọn nhà thầu (giai đoạn chuẩn bị đầu tư).</v>
          </cell>
        </row>
        <row r="19">
          <cell r="B19" t="str">
            <v>Xây dựng Trường Tiểu học chất lượng cao huyện Thanh Trì</v>
          </cell>
          <cell r="C19" t="str">
            <v>DGD</v>
          </cell>
          <cell r="D19" t="e">
            <v>#N/A</v>
          </cell>
          <cell r="E19" t="str">
            <v>Xã Tứ Hiệp</v>
          </cell>
          <cell r="F19">
            <v>1.75</v>
          </cell>
          <cell r="G19">
            <v>0</v>
          </cell>
          <cell r="H19">
            <v>1.75</v>
          </cell>
          <cell r="I19" t="str">
            <v>- Dự án trong kế hoạch đầu tư công của huyện Thanh Trì (NQ số 37/NQ-HĐND ngày 20/12/2019 của HĐND huyện Thanh Trì phê duyệt chủ trương đầu tư dự án.Văn bản số 1766/VQH-TT3 ngày 11/8/2020 của Viện Quy hoạch Xây dựng Hà Nội về cung cấp số liệu HTKT cho dự án.)</v>
          </cell>
        </row>
        <row r="20">
          <cell r="B20" t="str">
            <v>Trường Trung học phổ thông</v>
          </cell>
          <cell r="C20" t="str">
            <v>DGD</v>
          </cell>
          <cell r="D20" t="str">
            <v>Trường Trung học phổ thông</v>
          </cell>
          <cell r="E20" t="str">
            <v>Xã Tứ Hiệp</v>
          </cell>
          <cell r="F20">
            <v>2.3000000000000003</v>
          </cell>
          <cell r="G20">
            <v>0</v>
          </cell>
          <cell r="H20">
            <v>2.3000000000000003</v>
          </cell>
          <cell r="I20" t="str">
            <v>- Thông báo số 851/TB-UBND ngày 05/9/2018 của UBND Thành phố cho phép Trường Trung cấp Y Hà Nội được triển khai thủ tục nhận chuyển nhượng quyền sử dụng đất, thuê quyền sử dụng đất, nhận góp bằng quyền sử dụng đất, mua tài sản gắn liền với đất để đề xuất dự án.</v>
          </cell>
        </row>
        <row r="21">
          <cell r="B21" t="str">
            <v>Xây mới trường THCS thị trấn Văn Điển (cơ sở 2)</v>
          </cell>
          <cell r="C21" t="str">
            <v>DGD</v>
          </cell>
          <cell r="D21" t="e">
            <v>#N/A</v>
          </cell>
          <cell r="E21" t="str">
            <v>Xã Tứ Hiệp</v>
          </cell>
          <cell r="F21">
            <v>0.83</v>
          </cell>
          <cell r="G21">
            <v>0</v>
          </cell>
          <cell r="H21">
            <v>0.83</v>
          </cell>
          <cell r="I21" t="str">
            <v>- Nghị quyết số 16/NQ-HĐND ngày 21/5/2020 của HĐND huyện Thanh Trì phê duyệt chủ trương đầu tư và điều chỉnh chủ trương đầu tư một số dự án sử dụng nguồn vốn đầu tư công của huyện Thanh Trì.</v>
          </cell>
        </row>
        <row r="22">
          <cell r="B22" t="str">
            <v>Chợ tập kết, trung chuyển và bán buôn nông sản</v>
          </cell>
          <cell r="C22" t="str">
            <v>DCH</v>
          </cell>
          <cell r="D22" t="e">
            <v>#N/A</v>
          </cell>
          <cell r="E22" t="str">
            <v>Xã Tứ Hiệp</v>
          </cell>
          <cell r="F22">
            <v>6.6</v>
          </cell>
          <cell r="G22">
            <v>0</v>
          </cell>
          <cell r="H22">
            <v>6.6</v>
          </cell>
          <cell r="I22" t="str">
            <v>- Báo số 234/BC-UBND ngày 19/4/2021 và Báo cáo số 1027/UBND-KT ngày 28/5/2021 của UBND huyện Thanh Trì về việc đề xuất kế hoạch đầu tư công trung hạn 5 năm 2021-2025 nguồn vốn ngân sách Thành phố trên địa bàn huyện Thanh Trì (theo văn bản số 2145/SCT-KHTCTH ngày 17/5/2021 của Sở Công thương Hà Nội)</v>
          </cell>
        </row>
        <row r="23">
          <cell r="B23" t="str">
            <v>Trung tâm thương mại bán buôn, văn phòng giao dịch</v>
          </cell>
          <cell r="C23" t="str">
            <v>TMD</v>
          </cell>
          <cell r="D23" t="e">
            <v>#N/A</v>
          </cell>
          <cell r="E23" t="str">
            <v>xã Tứ Hiệp và Ngũ Hiệp</v>
          </cell>
          <cell r="F23">
            <v>3</v>
          </cell>
          <cell r="G23">
            <v>0</v>
          </cell>
          <cell r="H23">
            <v>3</v>
          </cell>
          <cell r="I23" t="str">
            <v>Quy hoạch xây dựng phân khu đô thị S5 (ô đất B3-3)</v>
          </cell>
        </row>
        <row r="24">
          <cell r="B24" t="str">
            <v>Trung tâm thương mại bán buôn, văn phòng giao dịch</v>
          </cell>
          <cell r="C24" t="str">
            <v>TMD</v>
          </cell>
          <cell r="D24" t="e">
            <v>#N/A</v>
          </cell>
          <cell r="E24" t="str">
            <v>xã Ngũ Hiệp</v>
          </cell>
          <cell r="F24">
            <v>3</v>
          </cell>
          <cell r="G24">
            <v>0</v>
          </cell>
          <cell r="H24">
            <v>3</v>
          </cell>
          <cell r="I24" t="str">
            <v>Quy hoạch xây dựng phân khu đô thị S5 (ô đất B3-3)</v>
          </cell>
        </row>
        <row r="25">
          <cell r="B25" t="str">
            <v xml:space="preserve">Đất thương mại dịch vụ </v>
          </cell>
          <cell r="C25" t="str">
            <v>TMD</v>
          </cell>
          <cell r="D25" t="e">
            <v>#N/A</v>
          </cell>
          <cell r="E25" t="str">
            <v>Xã Vĩnh Quỳnh</v>
          </cell>
          <cell r="F25">
            <v>4.0999999999999996</v>
          </cell>
          <cell r="G25">
            <v>0</v>
          </cell>
          <cell r="H25">
            <v>4.0999999999999996</v>
          </cell>
          <cell r="I25" t="str">
            <v>Quy hoạch xây dựng phân khu đô thị S5 (ô đất A5, xã Vĩnh Quỳnh)</v>
          </cell>
        </row>
        <row r="26">
          <cell r="B26" t="str">
            <v>Xây dựng tuyến đường nối từ Nhà thi đấu - Trung tâm văn hóa, thông tin và Thể thao đến khu đấu giá với đường nối Pháp Vân - Tứ Hiệp</v>
          </cell>
          <cell r="C26" t="str">
            <v>DGT</v>
          </cell>
          <cell r="D26" t="e">
            <v>#N/A</v>
          </cell>
          <cell r="E26" t="str">
            <v>Xã Tứ Hiệp</v>
          </cell>
          <cell r="F26">
            <v>0.6</v>
          </cell>
          <cell r="G26">
            <v>0</v>
          </cell>
          <cell r="H26">
            <v>0.6</v>
          </cell>
          <cell r="I26" t="str">
            <v>- Quyết định số 4333/QĐ-UBND ngày 14/8/2019 của UBND Thành phố cho phép thực hiện chuẩn bị đầu tư một số tuyến đường Thành phố quản lý sử dụng nguồn vốn ngân sách huyện trên địa bàn huyện Thanh Trì. Quyết định số 4251/QĐ-UBND ngày 30/10/2019 và số 5453/QĐ-UBND ngày 10/8/2020 của UBND huyện Thanh Trì phê duyệt dự án.</v>
          </cell>
        </row>
        <row r="27">
          <cell r="B27" t="str">
            <v>Đường Ngọc Hồi vào khu đấu giá Tứ Hiệp Ngũ Hiệp</v>
          </cell>
          <cell r="C27" t="str">
            <v>DGT</v>
          </cell>
          <cell r="D27" t="e">
            <v>#N/A</v>
          </cell>
          <cell r="E27" t="str">
            <v>Xã Tứ Hiệp; Ngũ Hiệp</v>
          </cell>
          <cell r="F27">
            <v>1</v>
          </cell>
          <cell r="G27">
            <v>0</v>
          </cell>
          <cell r="H27">
            <v>1</v>
          </cell>
          <cell r="I27" t="str">
            <v>Quy hoạch xây dựng phân khu đô thị S5, quy hoạch xây dựng nông thôn mới</v>
          </cell>
        </row>
        <row r="28">
          <cell r="B28" t="str">
            <v>Đường liên xã Ngũ Hiệp - Liên Ninh (song song với đường gom Pháp Vân - Cầu Giẽ)</v>
          </cell>
          <cell r="C28" t="str">
            <v>DGT</v>
          </cell>
          <cell r="D28" t="e">
            <v>#N/A</v>
          </cell>
          <cell r="E28" t="str">
            <v>Xã Ngũ Hiệp; Liên Ninh</v>
          </cell>
          <cell r="F28">
            <v>6</v>
          </cell>
          <cell r="G28">
            <v>0</v>
          </cell>
          <cell r="H28">
            <v>6</v>
          </cell>
          <cell r="I28" t="str">
            <v>Quy hoạch xây dựng phân khu đô thị, quy hoạch xây dựng nông thôn mới</v>
          </cell>
        </row>
        <row r="29">
          <cell r="B29" t="str">
            <v>Đường vành đai 3.5</v>
          </cell>
          <cell r="C29" t="str">
            <v>DGT</v>
          </cell>
          <cell r="D29" t="e">
            <v>#N/A</v>
          </cell>
          <cell r="E29" t="str">
            <v>Xã Hữu Hòa; Xã Tả Thanh Oai; Xã Vĩnh Quỳnh; Xã Ngọc Hồi; Xã Ngũ Hiệp; Xã Yên Mỹ; Xã Duyên Hà</v>
          </cell>
          <cell r="F29">
            <v>85.14</v>
          </cell>
          <cell r="G29">
            <v>0</v>
          </cell>
          <cell r="H29">
            <v>85.14</v>
          </cell>
          <cell r="I29" t="str">
            <v>Quy hoạch xây dựng phân khu đô thị</v>
          </cell>
        </row>
        <row r="30">
          <cell r="B30" t="str">
            <v>Đường Nâng cấp, mở rộng đường Phan Trọng Tuệ</v>
          </cell>
          <cell r="C30" t="str">
            <v>DGT</v>
          </cell>
          <cell r="D30" t="e">
            <v>#N/A</v>
          </cell>
          <cell r="E30" t="str">
            <v>Xã Tả Thanh Oai; Xã Thanh Liệt; Xã Tam Hiệp; Thị trấn Văn Điển; Xã Tứ Hiệp</v>
          </cell>
          <cell r="F30">
            <v>15.69</v>
          </cell>
          <cell r="G30">
            <v>0</v>
          </cell>
          <cell r="H30">
            <v>15.69</v>
          </cell>
          <cell r="I30" t="str">
            <v>Quy hoạch xây dựng phân khu đô thị</v>
          </cell>
        </row>
        <row r="31">
          <cell r="B31" t="str">
            <v xml:space="preserve">Đường kết nối đường Pháp Vân - Cầu Giẽ với đường vành đai 3 </v>
          </cell>
          <cell r="C31" t="str">
            <v>DGT</v>
          </cell>
          <cell r="D31" t="e">
            <v>#N/A</v>
          </cell>
          <cell r="E31" t="str">
            <v>Xã Tứ Hiệp</v>
          </cell>
          <cell r="F31">
            <v>16</v>
          </cell>
          <cell r="G31">
            <v>0</v>
          </cell>
          <cell r="H31">
            <v>16</v>
          </cell>
          <cell r="I31" t="str">
            <v>Quy hoạch xây dựng phân khu đô thị</v>
          </cell>
        </row>
        <row r="32">
          <cell r="B32" t="str">
            <v>Bến xe tải Ngũ Hiệp</v>
          </cell>
          <cell r="C32" t="str">
            <v>DGT</v>
          </cell>
          <cell r="D32" t="e">
            <v>#N/A</v>
          </cell>
          <cell r="E32" t="str">
            <v>Xã Ngũ Hiệp</v>
          </cell>
          <cell r="F32">
            <v>3.5</v>
          </cell>
          <cell r="G32">
            <v>0</v>
          </cell>
          <cell r="H32">
            <v>3.5</v>
          </cell>
          <cell r="I32" t="str">
            <v>Quy hoạch xây dựng phân khu đô thị</v>
          </cell>
        </row>
        <row r="33">
          <cell r="B33" t="str">
            <v>Trạm xử lý nước thải Ngũ Hiệp</v>
          </cell>
          <cell r="C33" t="str">
            <v>DTL</v>
          </cell>
          <cell r="D33" t="e">
            <v>#N/A</v>
          </cell>
          <cell r="E33" t="str">
            <v>Xã Ngũ Hiệp</v>
          </cell>
          <cell r="F33">
            <v>3</v>
          </cell>
          <cell r="G33">
            <v>0</v>
          </cell>
          <cell r="H33">
            <v>3</v>
          </cell>
          <cell r="I33" t="str">
            <v>- Quy hoạch xây dựng phân khu đô thị S5</v>
          </cell>
        </row>
        <row r="34">
          <cell r="B34" t="str">
            <v>Dự án cải tạo nâng cấp hệ thông trạm bơm tiêu Đông Mỹ</v>
          </cell>
          <cell r="C34" t="str">
            <v>DTL</v>
          </cell>
          <cell r="D34" t="e">
            <v>#N/A</v>
          </cell>
          <cell r="E34" t="str">
            <v>Xã Tứ Hiệp; Ngũ Hiệp; Đông Mỹ</v>
          </cell>
          <cell r="F34">
            <v>72.02</v>
          </cell>
          <cell r="G34">
            <v>0</v>
          </cell>
          <cell r="H34">
            <v>72.02</v>
          </cell>
          <cell r="I34" t="str">
            <v>- Quy hoạch xây dựng phân khu đô thị S5</v>
          </cell>
        </row>
        <row r="35">
          <cell r="B35" t="str">
            <v>Nghĩa trang Nền cây Duối</v>
          </cell>
          <cell r="C35" t="str">
            <v>NTD</v>
          </cell>
          <cell r="D35" t="e">
            <v>#N/A</v>
          </cell>
          <cell r="E35" t="str">
            <v>Xã Tứ Hiệp</v>
          </cell>
          <cell r="F35">
            <v>0.45</v>
          </cell>
          <cell r="G35">
            <v>0</v>
          </cell>
          <cell r="H35">
            <v>0.45</v>
          </cell>
          <cell r="I35" t="str">
            <v>Quy hoạch xây dựng phân khu đô thị, quy hoạch xây dựng nông thôn mới</v>
          </cell>
        </row>
        <row r="36">
          <cell r="B36" t="str">
            <v xml:space="preserve">Khu nhà ở </v>
          </cell>
          <cell r="C36" t="str">
            <v>ODT</v>
          </cell>
          <cell r="D36" t="e">
            <v>#N/A</v>
          </cell>
          <cell r="E36" t="str">
            <v>Xã Tứ Hiệp</v>
          </cell>
          <cell r="F36">
            <v>0.26</v>
          </cell>
          <cell r="G36">
            <v>0</v>
          </cell>
          <cell r="H36">
            <v>0.26</v>
          </cell>
          <cell r="I36" t="str">
            <v>- ô B3-3 thuộc phân khu đô thị S5 trên địa bàn xã Tứ Hiệp</v>
          </cell>
        </row>
        <row r="37">
          <cell r="B37" t="str">
            <v>Khu nhà ở</v>
          </cell>
          <cell r="C37" t="str">
            <v>ODT</v>
          </cell>
          <cell r="D37" t="e">
            <v>#N/A</v>
          </cell>
          <cell r="E37" t="str">
            <v>Xã Tứ Hiệp</v>
          </cell>
          <cell r="F37">
            <v>1.58</v>
          </cell>
          <cell r="G37">
            <v>0</v>
          </cell>
          <cell r="H37">
            <v>1.58</v>
          </cell>
          <cell r="I37" t="str">
            <v>Quy hoạch xây dựng phân khu đô thị</v>
          </cell>
        </row>
        <row r="38">
          <cell r="B38" t="str">
            <v>Khu nhà ở</v>
          </cell>
          <cell r="C38" t="str">
            <v>ODT</v>
          </cell>
          <cell r="D38" t="e">
            <v>#N/A</v>
          </cell>
          <cell r="E38" t="str">
            <v>Xã Tứ Hiệp</v>
          </cell>
          <cell r="F38">
            <v>1.3</v>
          </cell>
          <cell r="G38">
            <v>0</v>
          </cell>
          <cell r="H38">
            <v>1.3</v>
          </cell>
          <cell r="I38" t="str">
            <v>Quy hoạch xây dựng phân khu đô thị</v>
          </cell>
        </row>
        <row r="39">
          <cell r="B39" t="str">
            <v>Khu nhà ở</v>
          </cell>
          <cell r="C39" t="str">
            <v>ODT</v>
          </cell>
          <cell r="D39" t="e">
            <v>#N/A</v>
          </cell>
          <cell r="E39" t="str">
            <v>Xã Ngũ Hiệp</v>
          </cell>
          <cell r="F39">
            <v>7.1</v>
          </cell>
          <cell r="G39">
            <v>0</v>
          </cell>
          <cell r="H39">
            <v>7.1</v>
          </cell>
          <cell r="I39" t="str">
            <v>Quy hoạch xây dựng phân khu đô thị(ô QH D1-1)</v>
          </cell>
        </row>
        <row r="40">
          <cell r="B40" t="str">
            <v>Khu nhà ở</v>
          </cell>
          <cell r="C40" t="str">
            <v>ODT</v>
          </cell>
          <cell r="D40" t="e">
            <v>#N/A</v>
          </cell>
          <cell r="E40" t="str">
            <v>Xã Ngũ Hiệp</v>
          </cell>
          <cell r="F40">
            <v>0.9</v>
          </cell>
          <cell r="G40">
            <v>0</v>
          </cell>
          <cell r="H40">
            <v>0.9</v>
          </cell>
          <cell r="I40" t="str">
            <v>Quy hoạch xây dựng phân khu đô thị S5</v>
          </cell>
        </row>
        <row r="41">
          <cell r="B41" t="str">
            <v>Trường phổ thông liên cấp</v>
          </cell>
          <cell r="C41" t="str">
            <v>DGD</v>
          </cell>
          <cell r="D41" t="e">
            <v>#N/A</v>
          </cell>
          <cell r="E41" t="str">
            <v>Xã Tứ Hiệp</v>
          </cell>
          <cell r="F41">
            <v>1</v>
          </cell>
          <cell r="G41">
            <v>0</v>
          </cell>
          <cell r="H41">
            <v>1</v>
          </cell>
          <cell r="I41" t="str">
            <v xml:space="preserve">- Văn bản số 4606/VP-KGVX ngày 23/5/2019 của Văn phòng UBND Thành phố về việc đầu tư xây dựng trường phổ thông liên cấp tại xã Tứ Hiệp, huyện Thanh Trì  </v>
          </cell>
        </row>
        <row r="42">
          <cell r="B42" t="str">
            <v>Trụ sở Văn phòng làm việc và viện nghiên cứu khoa học</v>
          </cell>
          <cell r="C42" t="str">
            <v>TMD</v>
          </cell>
          <cell r="D42" t="e">
            <v>#N/A</v>
          </cell>
          <cell r="E42" t="str">
            <v>Xã Tứ Hiệp</v>
          </cell>
          <cell r="F42">
            <v>1</v>
          </cell>
          <cell r="G42">
            <v>0</v>
          </cell>
          <cell r="H42">
            <v>1</v>
          </cell>
          <cell r="I42" t="str">
            <v>- Thông báo số 1464/TB-UBND ngày 19/12/2017 của UBND Thành phố kết luận của Tập thể lãnh đạo UBND Thành phố về chủ trương đầu tư dự án theo hình thức nhận chuyển nhượng quyền sử dụng đất.</v>
          </cell>
        </row>
        <row r="43">
          <cell r="B43" t="str">
            <v>Công trình hỗn hợp và văn phòng giới thiệu sản phẩm</v>
          </cell>
          <cell r="C43" t="str">
            <v>TMD</v>
          </cell>
          <cell r="D43" t="str">
            <v>Công trình hỗn hợp và văn phòng giới thiệu sản phẩm</v>
          </cell>
          <cell r="E43" t="str">
            <v>Xã Tứ Hiệp</v>
          </cell>
          <cell r="F43">
            <v>0.3</v>
          </cell>
          <cell r="G43">
            <v>0</v>
          </cell>
          <cell r="H43">
            <v>0.3</v>
          </cell>
          <cell r="I43" t="str">
            <v>- Văn bản số 3588/UBND-ĐT ngày 03/8/2020 của UBND Thành phố cho phép Công ty cổ phần LQ.JOTON được thực hiện thủ tục thảo thuận nhận chuyển nhượng, nhận góp vốn bằng quyền sử dụng đất nông nghiệp của các hộ gia đình, cá nhân để đề xuất thực hiện dự án Công trình dịch vụ hỗn hợp và văn phòng giới thiệu sản phẩm tại xã Tứ Hiệp, huyện Thanh Trì.</v>
          </cell>
        </row>
        <row r="44">
          <cell r="B44" t="str">
            <v>Cửa hàng xăng dầu tại xã Tứ Hiệp</v>
          </cell>
          <cell r="C44" t="str">
            <v>TMD</v>
          </cell>
          <cell r="D44" t="e">
            <v>#N/A</v>
          </cell>
          <cell r="E44" t="str">
            <v>Xã Tứ Hiệp</v>
          </cell>
          <cell r="F44">
            <v>0.3</v>
          </cell>
          <cell r="G44">
            <v>0</v>
          </cell>
          <cell r="H44">
            <v>0.3</v>
          </cell>
          <cell r="I44" t="str">
            <v>- Văn bản số 2516/UBND-KT ngày 12/12/2019 của UBND huyện Thanh Trì đồng ý về mặt chủ trương xây dựng; 
- Văn bản trả lời số 852/SCT-QLTM ngày 02/3/2020 của Sở Công thương về việc đề xuất đại điểm thực hiện dự án</v>
          </cell>
        </row>
        <row r="45">
          <cell r="B45" t="str">
            <v xml:space="preserve">Xây dựng mới trạm 110kV Ngọc Hồi và nhánh rẽ thuộc dự án: Phát triển lưới điện Hà Nội và thành phố Hồ Chí Minh vốn vay ODA của Ngân hàng Phát triển Châu Á (ADB) và Quỹ cơ sở hạ tầng ASEAN (AIF)   </v>
          </cell>
          <cell r="C45" t="str">
            <v>DNL</v>
          </cell>
          <cell r="D45" t="e">
            <v>#N/A</v>
          </cell>
          <cell r="E45" t="str">
            <v>Xã Ngũ Hiệp</v>
          </cell>
          <cell r="F45">
            <v>0.3</v>
          </cell>
          <cell r="G45">
            <v>0</v>
          </cell>
          <cell r="H45">
            <v>0.3</v>
          </cell>
          <cell r="I45" t="str">
            <v>- Quyết định số 2079/QĐ-BCT ngày 10/7/2019 của Bộ Công thương phê duyệt Báo cáo nghiên cứu khả thi dự án.</v>
          </cell>
        </row>
        <row r="46">
          <cell r="B46" t="str">
            <v>Công trình lưới điện cao áp (cấp điện áp 110kv trở lên): Phần diện tích đất xây dựng các xuất tuyến trạm 220 kv, trạm 110 KV</v>
          </cell>
          <cell r="C46" t="str">
            <v>DNL</v>
          </cell>
          <cell r="D46" t="e">
            <v>#N/A</v>
          </cell>
          <cell r="E46" t="str">
            <v xml:space="preserve"> xã Ngũ Hiệp, Tứ Hiệp, Ngọc Hồi, Đông Mỹ, Liên Ninh, Đại Áng và  TT Văn Điển</v>
          </cell>
          <cell r="F46">
            <v>0.13</v>
          </cell>
          <cell r="G46">
            <v>0</v>
          </cell>
          <cell r="H46">
            <v>0.13</v>
          </cell>
          <cell r="I46" t="str">
            <v xml:space="preserve"> - Quyết định số 4720/QĐ-BCĐ ngày 02/12/2016 của Bộ công thương phê duyệt quy hoạch phát triển lưới điện thành phố Hà Nội giai đoạn 2016-2020</v>
          </cell>
        </row>
        <row r="47">
          <cell r="B47" t="str">
            <v>Xây dựng trường THPT Ngọc Hồi, huyện Thanh Trì</v>
          </cell>
          <cell r="C47" t="str">
            <v>DGD</v>
          </cell>
          <cell r="D47" t="str">
            <v>Xây dựng trường THPT Ngọc Hồi, huyện Thanh Trì</v>
          </cell>
          <cell r="E47">
            <v>0</v>
          </cell>
          <cell r="F47">
            <v>0.56999999999999995</v>
          </cell>
          <cell r="G47">
            <v>0</v>
          </cell>
          <cell r="H47">
            <v>0.56999999999999995</v>
          </cell>
          <cell r="I47" t="str">
            <v>- Nghị quyết số 23/NQ-HĐND ngày 23/9/2021 của Hội đồng nhân dân Thành phố; trong đó phê duyệt chủ trương đầu tư dự án (tại Phụ lục 04 kèm theo Nghị quyết); - Quyết định số 4363/QĐ-UBND ngày 10/11/2022 về việc phê duyệt báo cáo nghiên cứu khả thi đầu tư xây dựng; Thời gian thực hiện: Năm 2022-2025</v>
          </cell>
        </row>
        <row r="48">
          <cell r="B48" t="str">
            <v>Dự án Cải tạo, nâng cấp Quốc lộ 1A Văn Điển - Ngọc Hồi (Km185-Km189) huyện Thanh Trì</v>
          </cell>
          <cell r="C48" t="str">
            <v>DGT</v>
          </cell>
          <cell r="D48" t="str">
            <v>Dự án Cải tạo, nâng cấp Quốc lộ 1A Văn Điển - Ngọc Hồi (Km185-Km189) huyện Thanh Trì</v>
          </cell>
          <cell r="F48">
            <v>18.399999999999999</v>
          </cell>
          <cell r="H48">
            <v>18.399999999999999</v>
          </cell>
          <cell r="I48" t="str">
            <v>- Quyết định số 3553/QĐ-UBND ngày 19/07/2010 của UBND thành phố Hà Nội về việc phê duyệt dự án đầu tư xây dựng; - Quyết định số 178/QĐ-UBND ngày 09/01/2023 của UBND thành phố Hà Nội về việc phê duyệt điều chỉnh thời gian thực hiện dự án</v>
          </cell>
        </row>
        <row r="49">
          <cell r="B49" t="str">
            <v>Xây mới trường THCS thị trấn Văn Điển (cơ sở 2), huyện Thanh Trì</v>
          </cell>
          <cell r="C49" t="str">
            <v>DGD</v>
          </cell>
          <cell r="D49" t="str">
            <v>Xây mới trường THCS thị trấn Văn Điển (cơ sở 2), huyện Thanh Trì</v>
          </cell>
          <cell r="F49">
            <v>0.8</v>
          </cell>
          <cell r="H49">
            <v>0.8</v>
          </cell>
          <cell r="I49" t="str">
            <v>- Nghị quyết số 16/NQ-HĐND ngày 21/5/2020 của HĐND huyện Thanh Trì phê duyệt chủ trương đầu tư và điều chỉnh chủ trương đầu tư một số dự án sử dụng nguồn vốn đầu tư công của huyện Thanh Trì (PL 1.2)</v>
          </cell>
        </row>
        <row r="50">
          <cell r="B50" t="str">
            <v>Xây dựng trạm y tế thị trấn Văn Điển</v>
          </cell>
          <cell r="C50" t="str">
            <v>DYT</v>
          </cell>
          <cell r="D50" t="str">
            <v>Xây dựng trạm y tế thị trấn Văn Điển</v>
          </cell>
          <cell r="F50">
            <v>7.0000000000000007E-2</v>
          </cell>
          <cell r="H50">
            <v>7.0000000000000007E-2</v>
          </cell>
          <cell r="I50" t="str">
            <v>- Nghị quyết số 29/NQ-HĐND ngày 28/10/2022 của HĐND huyện Thanh Trì về việc phê duyệt chủ trương đầu tư các dự án sử dụng nguồn vốn đầu tư công thuộc thẩm quyển phê duyệt của HĐND huyện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đầu tư công ngân sách huyện quản lý năm 2023</v>
          </cell>
        </row>
        <row r="51">
          <cell r="B51" t="str">
            <v>Khu đấu giá quyền sử dụng đất B1-1 xã Tứ Hiệp, huyện Thanh Trì</v>
          </cell>
          <cell r="C51" t="str">
            <v>ONT</v>
          </cell>
          <cell r="D51" t="str">
            <v>Khu đấu giá quyền sử dụng đất B1-1 xã Tứ Hiệp, huyện Thanh Trì</v>
          </cell>
          <cell r="F51">
            <v>0.75</v>
          </cell>
          <cell r="H51">
            <v>0.75</v>
          </cell>
          <cell r="I51" t="str">
            <v>- Quyết định số 7321/QĐ-UBND ngày 25/10/2018 của UBND huyện Thanh Trì phê duyệt Báo cáo kinh tế kỹ thuật dự án. - Quyết định số 4745/QĐ-UBND ngày 08/11/2021 của UBND Thành phố chấp thuận chủ trương đầu tư dự án. (Tiến độ: 2021-2023)</v>
          </cell>
        </row>
        <row r="52">
          <cell r="B52" t="str">
            <v>Xây dựng HTKT Khu tái định cư X4 tại xã Tứ Hiệp phục vụ GPMB các dự án trên địa bàn huyện Thanh Trì và các dự án phát triển giao thông đô thị</v>
          </cell>
          <cell r="C52" t="str">
            <v>DGT</v>
          </cell>
          <cell r="D52" t="str">
            <v>Xây dựng HTKT Khu tái định cư X4 tại xã Tứ Hiệp phục vụ GPMB các dự án trên địa bàn huyện Thanh Trì và các dự án phát triển giao thông đô thị</v>
          </cell>
          <cell r="F52">
            <v>5.7</v>
          </cell>
          <cell r="H52">
            <v>5.7</v>
          </cell>
          <cell r="I52" t="str">
            <v>- Quyết định số 2159/QĐ-UBND ngày 10/4/2017 của UBND Thành phố phê duyệt dự án. - Quyết định số 2364/QĐ-UBND ngày 09/6/2020 của UBND Thành phố phê duyệt điều chỉnh dự án. - Quyết định số 2284/QĐ-UBND ngày 25/5/2021 của UBND Thành phố V/v phê duyệt điều chỉnh dự án - Quyết định số 3834/QĐ-UBND ngày 31/7/2023 của UBND Thành phố V/v phê duyệt điều chỉnh dự án đầu tư xây dựng HTKT khu tái định cư X4 xã Tứ Hiệp phục vụ GPMB các dự án trên địa bàn huyện Thanh Trì và các dự án phát triển giao thông đô thị - giai đoạn 1 Thời gian thực hiện: Hết năm 2025</v>
          </cell>
        </row>
        <row r="53">
          <cell r="B53" t="str">
            <v>Đường nối từ đường Vũ Lăng đến đường Ngọc Hồi</v>
          </cell>
          <cell r="C53" t="str">
            <v>DGT</v>
          </cell>
          <cell r="D53" t="str">
            <v>Đường nối từ đường Vũ Lăng đến đường Ngọc Hồi</v>
          </cell>
          <cell r="F53">
            <v>1.43</v>
          </cell>
          <cell r="H53">
            <v>1.43</v>
          </cell>
          <cell r="I53" t="str">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1.9
- QĐ số 6493/QĐ-UBND ngày 23/11/2022 của UBND huyện; Biên bản định vị mốc ngày 13/12/2022</v>
          </cell>
        </row>
        <row r="54">
          <cell r="B54" t="str">
            <v>Tuyến đường nối từ đường Ngọc Hồi đến khu đấu giá Tứ Hiệp - Ngũ Hiệp, huyện Thanh Trì</v>
          </cell>
          <cell r="C54" t="str">
            <v>DGT</v>
          </cell>
          <cell r="D54" t="str">
            <v>Tuyến đường nối từ đường Ngọc Hồi đến khu đấu giá Tứ Hiệp - Ngũ Hiệp, huyện Thanh Trì</v>
          </cell>
          <cell r="F54">
            <v>0.52</v>
          </cell>
          <cell r="H54">
            <v>0.52</v>
          </cell>
          <cell r="I54" t="str">
            <v>Nghị quyết số 60/NQ-HĐND ngày 24/9/2021 của HĐND huyện Thanh trì về phê duyệt chủ trương đầu tư dự án (phụ lục số 1.4); Quyết định số 882/QĐ-UBND ngày 05/4/2022 của UBND huyện Thanh Trì phê duyệt dự toán chi phí chuẩn bị đầu tư dự án. (Tiến độ: 2022-2024)</v>
          </cell>
        </row>
        <row r="55">
          <cell r="B55" t="str">
            <v>Xây dựng mới trạm 110kV Ngọc Hồi và nhánh rẽ thuộc dự án: Phát triển lưới điện Hà Nội và thành phố Hồ Chí Minh vốn vay ODA của Ngân hàng Phát triển Châu Á (ADB) và Quỹ cơ sở hạ tầng ASEAN (AIF)</v>
          </cell>
          <cell r="C55" t="str">
            <v>DNL</v>
          </cell>
          <cell r="D55" t="str">
            <v>Xây dựng mới trạm 110kV Ngọc Hồi và nhánh rẽ thuộc dự án: Phát triển lưới điện Hà Nội và thành phố Hồ Chí Minh vốn vay ODA của Ngân hàng Phát triển Châu Á (ADB) và Quỹ cơ sở hạ tầng ASEAN (AIF)</v>
          </cell>
          <cell r="F55">
            <v>0.4</v>
          </cell>
          <cell r="H55">
            <v>0.4</v>
          </cell>
          <cell r="I55" t="str">
            <v>- Quyết định số 2079/QĐ-BCT ngày 10/7/2019 của Bộ Công thương phê duyệt Báo cáo nghiên cứu khả thi dự án.</v>
          </cell>
        </row>
        <row r="56">
          <cell r="B56" t="str">
            <v>Trụ sở công an xã Ngũ Hiệp</v>
          </cell>
          <cell r="C56" t="str">
            <v>CAN</v>
          </cell>
          <cell r="D56" t="str">
            <v>Trụ sở công an xã Ngũ Hiệp</v>
          </cell>
          <cell r="F56">
            <v>0.18</v>
          </cell>
          <cell r="H56">
            <v>0.18</v>
          </cell>
          <cell r="I56" t="str">
            <v>- Báo cáo số 1086/BC-CATT-TH ngày 7/4/2023 của CAH Thanh Trì - QĐ số 5800/QĐ-BCA-H01 ngày 23/8/2023 của Bộ trưởng Bộ Công An về việc phê duyệt chủ trương đầu tư 8 trụ sơ làm việc của công an cấp xã trên địa bàn huyện thanh trì</v>
          </cell>
        </row>
        <row r="57">
          <cell r="B57" t="str">
            <v>Trụ sở công an xã Tứ Hiệp</v>
          </cell>
          <cell r="C57" t="str">
            <v>CAN</v>
          </cell>
          <cell r="D57" t="str">
            <v>Trụ sở công an xã Tứ Hiệp</v>
          </cell>
          <cell r="F57">
            <v>0.1</v>
          </cell>
          <cell r="H57">
            <v>0.1</v>
          </cell>
          <cell r="I57" t="str">
            <v>- Báo cáo số 1086/BC-CATT-TH ngày 7/4/2023 của CAH Thanh Trì - QĐ số 5800/QĐ-BCA-H01 ngày 23/8/2023 của Bộ trưởng Bộ Công An về việc phê duyệt chủ trương đầu tư 8 trụ sơ làm việc của công an cấp xã trên địa bàn huyện thanh trì</v>
          </cell>
        </row>
        <row r="58">
          <cell r="B58" t="str">
            <v>Trụ sở Viện kiểm soát nhân dân huyện Thanh Trì</v>
          </cell>
          <cell r="C58" t="str">
            <v>TSC</v>
          </cell>
          <cell r="D58" t="str">
            <v>Trụ sở Viện kiểm soát nhân dân huyện Thanh Trì</v>
          </cell>
          <cell r="F58">
            <v>0.3</v>
          </cell>
          <cell r="H58">
            <v>0.3</v>
          </cell>
          <cell r="I58" t="str">
            <v>- Quyết định số 23/QĐ-VKSTC ngày 15/3/2023 của Viện kiểm sát nhân dân tối cao về chủ trương đầu tư dự án</v>
          </cell>
        </row>
        <row r="59">
          <cell r="B59" t="str">
            <v>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cell r="C59" t="str">
            <v>DGT</v>
          </cell>
          <cell r="D59" t="e">
            <v>#VALUE!</v>
          </cell>
          <cell r="F59">
            <v>34.083199999999998</v>
          </cell>
          <cell r="H59">
            <v>34.083199999999998</v>
          </cell>
          <cell r="I59" t="str">
            <v>Nghị quyết số 10/NQ-HĐND ngày 29/3/2024 về việc phê duyệt điều chỉnh văn kiện dự án hỗ trợ kỹ thuật; phê duyệt chủ trương đầu tư, phê duyệt điều chỉnh chủ trương đầu tư một số dự án sử dụng vốn đầu tư công của TP Hà Nội; Quyết định số 1729/QĐ-UBND ngày 26/4/2024 về việc ủy quyền thực hiện các nhiệm vụ, quyền hạn của chủ đầu tư đối với dự án thành phần 1.2 dự án: Bồi thường, hỗ trợ giải phóng mặt bằng, tái định cư và di dời hạ tầng kỹ thuật xây dựng tuyến đường 70 đoạn Hà Đông - Văn Điển - Nút giao Tứ Hiệp trên địa bàn huyện Thanh Trì thuộc Dự án: Đầu tư cải tạo nâng cấp đường 70 đoạn Hà Đông - Văn Điển - Nút giao Tứ Hiệp</v>
          </cell>
        </row>
        <row r="60">
          <cell r="B60" t="str">
            <v>Nâng cấp điểm trung tâm Trường mầm non A Thị trấn Văn Điển</v>
          </cell>
          <cell r="C60" t="str">
            <v>DGD</v>
          </cell>
          <cell r="D60" t="str">
            <v>Nâng cấp điểm trung tâm Trường mầm non A Thị trấn Văn Điển</v>
          </cell>
          <cell r="F60">
            <v>0.153</v>
          </cell>
          <cell r="H60">
            <v>0.153</v>
          </cell>
          <cell r="I60" t="str">
            <v>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v>
          </cell>
        </row>
        <row r="61">
          <cell r="B61" t="str">
            <v>Đường nối đường Nguyễn Bặc với khu đô thị Tứ Hiệp (Hồng Hà dầu khí)</v>
          </cell>
          <cell r="C61" t="str">
            <v>DGT</v>
          </cell>
          <cell r="D61" t="str">
            <v>Đường nối đường Nguyễn Bặc với khu đô thị Tứ Hiệp (Hồng Hà dầu khí)</v>
          </cell>
          <cell r="F61">
            <v>0.9</v>
          </cell>
          <cell r="H61">
            <v>0.9</v>
          </cell>
          <cell r="I61">
            <v>0</v>
          </cell>
        </row>
        <row r="62">
          <cell r="B62" t="str">
            <v>Khu đấu giá quyền sử dụng đất tại một phần ô quy hoạch B3-1 xã Ngũ Hiệp, huyện Thanh Trì</v>
          </cell>
          <cell r="C62" t="str">
            <v>ONT</v>
          </cell>
          <cell r="D62" t="str">
            <v>Khu đấu giá quyền sử dụng đất tại một phần ô quy hoạch B3-1 xã Ngũ Hiệp, huyện Thanh Trì</v>
          </cell>
          <cell r="F62">
            <v>1.85</v>
          </cell>
          <cell r="H62">
            <v>1.85</v>
          </cell>
          <cell r="I62" t="str">
            <v>- Nghị quyết số 09/NQ-HĐND ngày 11/6/2024 của Hội đồng nhân dân huyện Thanh Trì về việc phê duyệt chủ trương đầu tư, điều chỉnh chủ trương đầu tư một số dự án sử dụng vốn đầu tư công ngân sách Huyện quản lý</v>
          </cell>
        </row>
        <row r="63">
          <cell r="B63" t="str">
            <v>Khu đấu giá quyền sử dụng đất tại một phần ô quy hoạch D1-1 xã Ngũ Hiệp, huyện Thanh Trì</v>
          </cell>
          <cell r="C63" t="str">
            <v>ONT</v>
          </cell>
          <cell r="D63" t="str">
            <v>Khu đấu giá quyền sử dụng đất tại một phần ô quy hoạch D1-1 xã Ngũ Hiệp, huyện Thanh Trì</v>
          </cell>
          <cell r="F63">
            <v>5.88</v>
          </cell>
          <cell r="H63">
            <v>5.88</v>
          </cell>
          <cell r="I63" t="str">
            <v>- Nghị quyết số 09/NQ-HĐND ngày 11/6/2024 của Hội đồng nhân dân huyện Thanh Trì về việc phê duyệt chủ trương đầu tư, điều chỉnh chủ trương đầu tư một số dự án sử dụng vốn đầu tư công ngân sách Huyện quản lý</v>
          </cell>
        </row>
        <row r="64">
          <cell r="B64" t="str">
            <v>Đấu giá cho thuê quỹ đất công ích tại vị trí khu Bơn 3, bơn 4</v>
          </cell>
          <cell r="C64" t="str">
            <v>NTS,CLN</v>
          </cell>
          <cell r="D64" t="e">
            <v>#N/A</v>
          </cell>
          <cell r="F64">
            <v>76.959999999999994</v>
          </cell>
          <cell r="H64">
            <v>76.959999999999994</v>
          </cell>
          <cell r="I64" t="str">
            <v>Luật Đất đai năm 2024 và Nghị định số 102/2024/NĐ-CP ngày 30/7/2024 của Chính phủ</v>
          </cell>
        </row>
        <row r="65">
          <cell r="B65" t="str">
            <v>Trung tâm thương mại dịch vụ và nhà ở</v>
          </cell>
          <cell r="C65" t="str">
            <v>TMD, ODT</v>
          </cell>
          <cell r="D65" t="e">
            <v>#N/A</v>
          </cell>
          <cell r="F65">
            <v>0.99</v>
          </cell>
          <cell r="H65">
            <v>0.99</v>
          </cell>
          <cell r="I65" t="str">
            <v>- Quyết định số 3640/UBND-KT ngày 13/11/2003 của UBND thành phố Hà Nội về việc chấp thuận đầu tư Dự án cho công ty vận chuyển khách du lịch và taxi (nay là công ty Kinh Đô).
- Quyết định số 5858/QĐ-UBND ngày 29/12/2006 của UBND TP Hà Nội về việc thu hồi 9.885,7m2 đất tại thôn Tựu Liệt, xã Tam Hiệp huyện Thanh Trì thuộc địa giới hành chính thị trấn Văn Điển) giao đất cho Công ty Vận chuyển khách du lịch và taxi để đầ tư xây dựng dự án Trung tâm thương mại, dịch vụ và nhà ở.
- Quyết định số 2085/QĐ-UBND ngày 10/5/2010 của UBND thành phố Hà Nội về việc điều chỉnh tên người sử dụng đất ghi tại Quyế tđịnh số 5858/QĐ-UBND ngày 29/12/2006 của UBND TP Hà Nội từ Công ty Vận chuyển khách du lịch và taxi thành công ty CPĐTXDPTTM Kinh Đô.</v>
          </cell>
        </row>
        <row r="66">
          <cell r="B66" t="str">
            <v>Xây dựng tuyến đường kết nối đường Pháp Vân - Cầu Giẽ với đường vành đai 3</v>
          </cell>
          <cell r="C66" t="str">
            <v>DGT</v>
          </cell>
          <cell r="D66" t="str">
            <v>Xây dựng tuyến đường kết nối đường Pháp Vân - Cầu Giẽ với đường vành đai 3</v>
          </cell>
          <cell r="F66">
            <v>16</v>
          </cell>
          <cell r="H66">
            <v>16</v>
          </cell>
          <cell r="I66" t="str">
            <v>Nghị quyết số 08/NQ-HĐND ngày 08/7/2019 của HĐND Thành phố về cho ý kiến, phê duyệt chủ trương đầu tư, điều chỉnh chủ trương đầu tư một số dự án sử dụng vốn đầu tư công trung hạn 5 năm giai đoạn 2016-2020 của thành phố Hà Nội (Phụ lục 2).
 - Quyết định số 141/QĐ-TTg ngày 21/01/2020 của Thủ tướng Chính phủ phê duyệt chủ trương đầu tư Dự án đầu tư xây dựng tuyến đường kết nối đường Pháp Vân - Cầu Giẽ với đường Vành đai 3.
 - Quyết định số 471/QĐ-TTg ngày 15/4/2022 của Thủ tướng Chính phủ phê duyệt điều chỉnh chủ trương đầu tư Dự án đầu tư xây dựng tuyến đường kết nối đường Pháp Vân - Cầu Giẽ với đường Vành đai 3.</v>
          </cell>
        </row>
        <row r="67">
          <cell r="B67" t="str">
            <v>Khu cây xanh kết hợp TDTT thôn 4 Vạn Phúc xã Thanh Trì</v>
          </cell>
          <cell r="C67" t="str">
            <v>DVH</v>
          </cell>
          <cell r="D67" t="e">
            <v>#N/A</v>
          </cell>
          <cell r="F67">
            <v>0.3</v>
          </cell>
          <cell r="G67">
            <v>0</v>
          </cell>
          <cell r="H67">
            <v>0.3</v>
          </cell>
        </row>
        <row r="68">
          <cell r="B68" t="str">
            <v>Mở rộng trường mầm non Yên Mỹ</v>
          </cell>
          <cell r="C68">
            <v>0</v>
          </cell>
          <cell r="D68" t="e">
            <v>#N/A</v>
          </cell>
          <cell r="F68">
            <v>0.1</v>
          </cell>
          <cell r="G68">
            <v>0</v>
          </cell>
          <cell r="H68">
            <v>0.1</v>
          </cell>
        </row>
        <row r="69">
          <cell r="B69" t="str">
            <v>Khu đấu giá QSD đất thôn Tự Khoát, xã Ngũ Hiệp, huyện Thanh Trì</v>
          </cell>
          <cell r="C69" t="str">
            <v>ONT</v>
          </cell>
          <cell r="D69">
            <v>0</v>
          </cell>
          <cell r="E69">
            <v>0</v>
          </cell>
          <cell r="F69">
            <v>1.3</v>
          </cell>
          <cell r="G69">
            <v>0</v>
          </cell>
          <cell r="H69">
            <v>1.3</v>
          </cell>
          <cell r="I69" t="str">
            <v>Nghị quyết số 19/NQ-HĐND ngày 24/6/2022 của HĐND huyện Thanh Trì về việc phê duyệt chủ trương đầu tư, điều chỉnh chủ trương đầu tư các dự án sử dụng vốn ngân sách huyện quản lý thực hiện trong giai đoạn 2022-202 (PL 1.32)</v>
          </cell>
        </row>
        <row r="70">
          <cell r="B70" t="str">
            <v>Dự án khu đô thị xanh thuộc ô đất B3-3 tại xã Tứ Hiệp, xã Ngũ Hiệp</v>
          </cell>
          <cell r="C70" t="str">
            <v>ONT</v>
          </cell>
          <cell r="F70">
            <v>23</v>
          </cell>
          <cell r="H70">
            <v>23</v>
          </cell>
          <cell r="I70" t="str">
            <v>- Tờ trình số 24/TTr-UBND ngày 21/2/2023 của UBND huyện Thanh Trì về việc đề nghị chấp thuận chủ trương đầu tư; - Công văn số 1376/KH&amp;ĐT-ĐT ngày 24/3/2023 của Sở kế hoạch đầu tư về việc đề nghị chấp thuận CTĐT
- Quyết định phê duyệt Kế hoạch sử dụng của Thành phố số 559/QĐ-UBND ngày 29/01/2024 và Kế hoạch phát triển nhà thành phố;
-  UBND huyện :Tờ trình số 21/TTr-UBND ngày 02/2/2024  gửi Sở KHĐT (kèm đề xuất);
-  Ngày 12/4/2024, Sở KHĐT có Văn bản số 1560/KH&amp;ĐT-ĐT lấy ý kiến sở ban ngành;
- Ngày 28/5/2024, Sở KH&amp;ĐT có Văn bản số 1040/KH&amp;ĐT-ĐT về Thông báo giải quyết hồ sơ đề xuất chấp thuận Chủ trương đầu tư dự án.</v>
          </cell>
        </row>
        <row r="71">
          <cell r="B71" t="str">
            <v>Khu nhà ở thấp tầng B3-3 thuộc phân khu đô thị S5 trên địa bàn xã Tứ Hiệp</v>
          </cell>
          <cell r="C71" t="str">
            <v>ONT</v>
          </cell>
          <cell r="F71">
            <v>0.26</v>
          </cell>
          <cell r="H71">
            <v>0.26</v>
          </cell>
          <cell r="I71" t="str">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ell>
        </row>
        <row r="72">
          <cell r="B72" t="str">
            <v>Xây dựng Siêu thị - cửa hàng nông sản và đồ gô mỹ nghệ cao cấp</v>
          </cell>
          <cell r="C72" t="str">
            <v>TMD</v>
          </cell>
          <cell r="F72">
            <v>0.4</v>
          </cell>
          <cell r="H72">
            <v>0.4</v>
          </cell>
          <cell r="I72" t="str">
            <v>- Thông báo số 909/TB-UBND ngày 20/9/2018 của UBND Thành phố kết luận của Tập thể lãnh đạo UBND Thành phố tại cuộc họp về việc Công ty cổ phần Nông sản Trương ương 6 đề nghị nhận chuyển nhượng quyền sử dụng đất, mua tài sản gắn liền với đất để thực hiện dự án. - Biên bản định vị mốc giới theo văn bản số 2722/STNMT-CCQLĐĐ ngày 03/4/2019 của Sở Tài nguyên và Môi trường; - Quyết định số 9595/QĐ-UBND ngày 14/12/2020 về việc thu hồi 1.217,3 m2 đất phi nông nghiệp do UBND xã Tứ Hiệp quản lý; - Văn bản số 168/UBND-ĐC ngày 19/8/2022 của UBND xã Tứ Hiệp cung cấp thông tin 24 hộ gia đình, cá nhân trên địa bàn xã Tứ Hiệp có đất nông nghiệp giao theo NĐ 64/CP</v>
          </cell>
        </row>
        <row r="73">
          <cell r="B73" t="str">
            <v>Trụ sở Văn phòng làm việc và viện nghiên cứu khoa học Công ty cổ phần Thuốc thú ý Trung Ương 5</v>
          </cell>
          <cell r="C73" t="str">
            <v>TMD</v>
          </cell>
          <cell r="F73">
            <v>1</v>
          </cell>
          <cell r="H73">
            <v>1</v>
          </cell>
          <cell r="I73" t="str">
            <v>- Thông báo số 1464/TB-UBND ngày 19/12/2017 của UBND Thành phố kết luận của Tập thể lãnh đạo UBND Thành phố về chủ trương đầu tư dự án theo hình thức nhận chuyển nhượng quyền sử dụng đất. - 'Biên bản định vị mốc ngày 26/10/2018; - 'Văn bản số 216/UBND-VP ngày 01/10/2022 của UBND xã Tứ Hiệp xác nhận các hộ dân được giao đất thoe NĐ 64/CP đã chuyển nhượng cho công ty.</v>
          </cell>
        </row>
        <row r="74">
          <cell r="B74" t="str">
            <v>Trường Trung học cơ sở IEC thuộc ô quy hoạch B3-2 trên địa bàn xã Tứ Hiệp, huyện Thanh Trì</v>
          </cell>
          <cell r="C74" t="str">
            <v>DGD</v>
          </cell>
          <cell r="F74">
            <v>1.0158</v>
          </cell>
          <cell r="H74">
            <v>1.0158</v>
          </cell>
          <cell r="I74" t="str">
            <v>- Hình thức: Nhận chuyển nhượng quyền sử dụng đất theo quy định tại Điều 73 Luật Đất đai năm 2013 - Điều 73, 193 Luật Đất đai năm 2013, các Nghị định hướng dẫn thi hành Luật Đất đai 2013 và Thông tư số 01/2021/TT-BTNMT ngày 12/7/2021 của Bộ Tài nguyên và Môi trường - Tờ trình số 222/TTr-UBND ngày 11/10/2023 của UBND huyện Thanh Trì đề nghị đăng ký Kế hoạch sử dụng đất năm 2024 huyện Thanh Trì; - Văn bản số 1145/STNMT-QHKHSDĐ ngày 27/02/2023, số 5213/STNMT-QHKHSDĐ ngày 14/7/2023 và số 8593/STNMT-QHKHSDĐ ngày 06/11/2023 của Sở Tài nguyên và Môi trường lấy ý kiến các Sở, ngành Thành phố về việc Công ty cổ phần đầu tư xây dựng và cơ điện IEC đề nghị nhận chuyển nhượng quyền sử dụng đất nông nghiệp để đề xuất dự án đầu tư xây dựng Trường Trung học cơ sở IEC thuộc ô quy hoạch B3-2 trên địa bàn xã Tứ Hiệp, huyện Thanh Trì</v>
          </cell>
        </row>
        <row r="75">
          <cell r="B75" t="str">
            <v>Bãi đỗ xe kết hợp cây xăng và các dịch vụ tiện ích phụ trợ kèm theo tại xã Ngũ Hiệp, huyện Thanh Trì</v>
          </cell>
          <cell r="C75" t="str">
            <v>TMD</v>
          </cell>
          <cell r="F75">
            <v>0.86</v>
          </cell>
          <cell r="H75">
            <v>0.86</v>
          </cell>
          <cell r="I75" t="str">
            <v>- Hình thức: Nhận chuyển nhượng quyền sử dụng đất theo quy định tại Điều 73 Luật Đất đai năm 2013; - Điều 73, 193 Luật Đất đai năm 2013, các Nghị định hướng dẫn thi hành và Thông tư số 01/2021/TT-BTNMT ngày 12/7/2021 của Bộ trưởng Bộ Tài nguyên và Môi trường; - Văn bản số 3366/STNMT-QHKHSDĐ ngày 03/5/2024 của Sở Tài nguyên và Môi trường v/v Công ty TNHH MTV xăng dầu Toàn Phương đề nghị đưa dự án Khu dịch vụ thương mại và phụ trợ tại xã Ngũ Hiệp, huyện Thanh Trì thực hiện theo hình thức nhận chuyển nhượng, góp vốn bằng quyền sử dụng đất, mua tài sản gắn liền với đất vào Kế hoạch sử dụng đất năm 2024 huyện Thanh Trì - Văn bản số 16/CV-TP ngày 06/5/2024 của Công ty TNHH MTV xăng dầu Toàn Phương về việc đăng ký kế hoạch sử dụng đất năm 2024</v>
          </cell>
        </row>
        <row r="76">
          <cell r="B76" t="str">
            <v>Trung tâm, văn phòng kinh doanh và dịch vụ</v>
          </cell>
          <cell r="C76" t="str">
            <v>TMD</v>
          </cell>
          <cell r="F76">
            <v>1.1080000000000001</v>
          </cell>
          <cell r="H76">
            <v>1.1080000000000001</v>
          </cell>
          <cell r="I76" t="str">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heetViews>
  <sheetFormatPr defaultRowHeight="10.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AP70"/>
  <sheetViews>
    <sheetView showGridLines="0" showZeros="0" zoomScale="85" zoomScaleNormal="85" workbookViewId="0">
      <pane xSplit="2" ySplit="5" topLeftCell="C45" activePane="bottomRight" state="frozen"/>
      <selection activeCell="AZ112" sqref="AZ112"/>
      <selection pane="topRight" activeCell="AZ112" sqref="AZ112"/>
      <selection pane="bottomLeft" activeCell="AZ112" sqref="AZ112"/>
      <selection pane="bottomRight" activeCell="F54" sqref="F54"/>
    </sheetView>
  </sheetViews>
  <sheetFormatPr defaultColWidth="14.3984375" defaultRowHeight="15.75"/>
  <cols>
    <col min="1" max="1" width="9.59765625" style="810" customWidth="1"/>
    <col min="2" max="2" width="53.3984375" style="811" customWidth="1"/>
    <col min="3" max="3" width="11.796875" style="10" customWidth="1"/>
    <col min="4" max="4" width="15.19921875" style="9" customWidth="1"/>
    <col min="5" max="5" width="14.3984375" style="9" customWidth="1"/>
    <col min="6" max="6" width="22.59765625" style="9" customWidth="1"/>
    <col min="7" max="7" width="11.59765625" style="9" customWidth="1"/>
    <col min="8" max="8" width="11.796875" style="9" customWidth="1"/>
    <col min="9" max="9" width="11.59765625" style="9" customWidth="1"/>
    <col min="10" max="10" width="12.796875" style="9" customWidth="1"/>
    <col min="11" max="12" width="14" style="9" bestFit="1" customWidth="1"/>
    <col min="13" max="13" width="12.796875" style="9" bestFit="1" customWidth="1"/>
    <col min="14" max="14" width="14" style="9" bestFit="1" customWidth="1"/>
    <col min="15" max="17" width="12.796875" style="9" bestFit="1" customWidth="1"/>
    <col min="18" max="18" width="14" style="9" bestFit="1" customWidth="1"/>
    <col min="19" max="19" width="11.796875" style="9" customWidth="1"/>
    <col min="20" max="20" width="12.3984375" style="9" customWidth="1"/>
    <col min="21" max="21" width="11.796875" style="9" customWidth="1"/>
    <col min="22" max="22" width="20" style="9" customWidth="1"/>
    <col min="23" max="36" width="9.59765625" style="9" customWidth="1"/>
    <col min="37" max="41" width="10.59765625" style="9" customWidth="1"/>
    <col min="42" max="16384" width="14.3984375" style="9"/>
  </cols>
  <sheetData>
    <row r="1" spans="1:42">
      <c r="A1" s="785" t="s">
        <v>80</v>
      </c>
      <c r="B1" s="786"/>
      <c r="C1" s="787"/>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row>
    <row r="2" spans="1:42">
      <c r="A2" s="979" t="s">
        <v>855</v>
      </c>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row>
    <row r="3" spans="1:42">
      <c r="A3" s="789"/>
      <c r="B3" s="790"/>
      <c r="C3" s="790"/>
      <c r="D3" s="790"/>
      <c r="E3" s="790"/>
      <c r="F3" s="790"/>
      <c r="G3" s="981" t="s">
        <v>134</v>
      </c>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row>
    <row r="4" spans="1:42">
      <c r="A4" s="982" t="s">
        <v>3</v>
      </c>
      <c r="B4" s="984" t="s">
        <v>81</v>
      </c>
      <c r="C4" s="985" t="s">
        <v>6</v>
      </c>
      <c r="D4" s="987" t="s">
        <v>137</v>
      </c>
      <c r="E4" s="987" t="s">
        <v>192</v>
      </c>
      <c r="F4" s="26" t="s">
        <v>169</v>
      </c>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5"/>
    </row>
    <row r="5" spans="1:42" ht="75.75" customHeight="1">
      <c r="A5" s="983"/>
      <c r="B5" s="984"/>
      <c r="C5" s="986"/>
      <c r="D5" s="988"/>
      <c r="E5" s="987"/>
      <c r="F5" s="791" t="s">
        <v>502</v>
      </c>
      <c r="G5" s="791" t="s">
        <v>503</v>
      </c>
      <c r="H5" s="791" t="s">
        <v>504</v>
      </c>
      <c r="I5" s="791" t="s">
        <v>505</v>
      </c>
      <c r="J5" s="791" t="s">
        <v>506</v>
      </c>
      <c r="K5" s="791" t="s">
        <v>507</v>
      </c>
      <c r="L5" s="791" t="s">
        <v>508</v>
      </c>
      <c r="M5" s="791" t="s">
        <v>509</v>
      </c>
      <c r="N5" s="791" t="s">
        <v>510</v>
      </c>
      <c r="O5" s="791" t="s">
        <v>511</v>
      </c>
      <c r="P5" s="791" t="s">
        <v>512</v>
      </c>
      <c r="Q5" s="791" t="s">
        <v>513</v>
      </c>
      <c r="R5" s="791" t="s">
        <v>514</v>
      </c>
      <c r="S5" s="791" t="s">
        <v>515</v>
      </c>
      <c r="T5" s="791" t="s">
        <v>516</v>
      </c>
      <c r="U5" s="791" t="s">
        <v>517</v>
      </c>
      <c r="V5" s="791" t="s">
        <v>970</v>
      </c>
      <c r="W5" s="791" t="s">
        <v>518</v>
      </c>
      <c r="X5" s="791" t="s">
        <v>518</v>
      </c>
      <c r="Y5" s="791" t="s">
        <v>518</v>
      </c>
      <c r="Z5" s="791" t="s">
        <v>518</v>
      </c>
      <c r="AA5" s="791" t="s">
        <v>518</v>
      </c>
      <c r="AB5" s="791" t="s">
        <v>518</v>
      </c>
      <c r="AC5" s="791" t="s">
        <v>518</v>
      </c>
      <c r="AD5" s="791" t="s">
        <v>518</v>
      </c>
      <c r="AE5" s="791" t="s">
        <v>518</v>
      </c>
      <c r="AF5" s="791" t="s">
        <v>518</v>
      </c>
      <c r="AG5" s="791" t="s">
        <v>518</v>
      </c>
      <c r="AH5" s="791" t="s">
        <v>518</v>
      </c>
      <c r="AI5" s="791" t="s">
        <v>518</v>
      </c>
      <c r="AJ5" s="791" t="s">
        <v>518</v>
      </c>
      <c r="AK5" s="791" t="s">
        <v>518</v>
      </c>
      <c r="AL5" s="791" t="s">
        <v>518</v>
      </c>
      <c r="AM5" s="791" t="s">
        <v>518</v>
      </c>
      <c r="AN5" s="791" t="s">
        <v>518</v>
      </c>
      <c r="AO5" s="791" t="s">
        <v>518</v>
      </c>
      <c r="AP5" s="25"/>
    </row>
    <row r="6" spans="1:42" s="173" customFormat="1" ht="31.5">
      <c r="A6" s="792">
        <v>-1</v>
      </c>
      <c r="B6" s="793">
        <v>-2</v>
      </c>
      <c r="C6" s="794">
        <v>-3</v>
      </c>
      <c r="D6" s="794" t="s">
        <v>363</v>
      </c>
      <c r="E6" s="794"/>
      <c r="F6" s="794">
        <v>-5</v>
      </c>
      <c r="G6" s="794">
        <v>-6</v>
      </c>
      <c r="H6" s="794">
        <v>-7</v>
      </c>
      <c r="I6" s="794">
        <v>-8</v>
      </c>
      <c r="J6" s="794">
        <v>-9</v>
      </c>
      <c r="K6" s="794">
        <v>-10</v>
      </c>
      <c r="L6" s="794">
        <v>-11</v>
      </c>
      <c r="M6" s="794">
        <v>-12</v>
      </c>
      <c r="N6" s="794">
        <v>-13</v>
      </c>
      <c r="O6" s="794">
        <v>-14</v>
      </c>
      <c r="P6" s="794">
        <v>-15</v>
      </c>
      <c r="Q6" s="794">
        <v>-16</v>
      </c>
      <c r="R6" s="794">
        <v>-17</v>
      </c>
      <c r="S6" s="794">
        <v>-18</v>
      </c>
      <c r="T6" s="794">
        <v>-19</v>
      </c>
      <c r="U6" s="794">
        <v>-20</v>
      </c>
      <c r="V6" s="794">
        <v>-21</v>
      </c>
      <c r="W6" s="794">
        <v>-7</v>
      </c>
      <c r="X6" s="794">
        <v>-7</v>
      </c>
      <c r="Y6" s="794">
        <v>-7</v>
      </c>
      <c r="Z6" s="794">
        <v>-7</v>
      </c>
      <c r="AA6" s="794">
        <v>-7</v>
      </c>
      <c r="AB6" s="794">
        <v>-7</v>
      </c>
      <c r="AC6" s="794">
        <v>-7</v>
      </c>
      <c r="AD6" s="794">
        <v>-7</v>
      </c>
      <c r="AE6" s="794">
        <v>-7</v>
      </c>
      <c r="AF6" s="794">
        <v>-7</v>
      </c>
      <c r="AG6" s="794">
        <v>-7</v>
      </c>
      <c r="AH6" s="794">
        <v>-7</v>
      </c>
      <c r="AI6" s="794">
        <v>-7</v>
      </c>
      <c r="AJ6" s="794">
        <v>-7</v>
      </c>
      <c r="AK6" s="794">
        <v>-7</v>
      </c>
      <c r="AL6" s="794">
        <v>-7</v>
      </c>
      <c r="AM6" s="794">
        <v>-7</v>
      </c>
      <c r="AN6" s="794">
        <v>-7</v>
      </c>
      <c r="AO6" s="794">
        <v>-7</v>
      </c>
      <c r="AP6" s="174"/>
    </row>
    <row r="7" spans="1:42">
      <c r="A7" s="16" t="s">
        <v>42</v>
      </c>
      <c r="B7" s="795" t="s">
        <v>82</v>
      </c>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25"/>
    </row>
    <row r="8" spans="1:42">
      <c r="A8" s="24"/>
      <c r="B8" s="797" t="s">
        <v>117</v>
      </c>
      <c r="C8" s="798"/>
      <c r="D8" s="18">
        <f>SUM(F8:V8)</f>
        <v>996.11009999999987</v>
      </c>
      <c r="E8" s="18">
        <f t="shared" ref="E8:E30" si="0">D8*100/$D$8</f>
        <v>99.999999999999986</v>
      </c>
      <c r="F8" s="18">
        <f t="shared" ref="F8:AO8" si="1">F9+F23+F66</f>
        <v>996.11009999999987</v>
      </c>
      <c r="G8" s="18">
        <f t="shared" si="1"/>
        <v>0</v>
      </c>
      <c r="H8" s="18">
        <f t="shared" si="1"/>
        <v>0</v>
      </c>
      <c r="I8" s="18">
        <f t="shared" si="1"/>
        <v>0</v>
      </c>
      <c r="J8" s="18">
        <f t="shared" si="1"/>
        <v>0</v>
      </c>
      <c r="K8" s="18">
        <f t="shared" si="1"/>
        <v>0</v>
      </c>
      <c r="L8" s="18">
        <f t="shared" si="1"/>
        <v>0</v>
      </c>
      <c r="M8" s="18">
        <f t="shared" si="1"/>
        <v>0</v>
      </c>
      <c r="N8" s="18">
        <f t="shared" si="1"/>
        <v>0</v>
      </c>
      <c r="O8" s="18">
        <f t="shared" si="1"/>
        <v>0</v>
      </c>
      <c r="P8" s="18">
        <f t="shared" si="1"/>
        <v>0</v>
      </c>
      <c r="Q8" s="18">
        <f t="shared" si="1"/>
        <v>0</v>
      </c>
      <c r="R8" s="18">
        <f t="shared" si="1"/>
        <v>0</v>
      </c>
      <c r="S8" s="18">
        <f t="shared" si="1"/>
        <v>0</v>
      </c>
      <c r="T8" s="18">
        <f t="shared" si="1"/>
        <v>0</v>
      </c>
      <c r="U8" s="18">
        <f t="shared" si="1"/>
        <v>0</v>
      </c>
      <c r="V8" s="18">
        <f t="shared" si="1"/>
        <v>0</v>
      </c>
      <c r="W8" s="18" t="e">
        <f t="shared" si="1"/>
        <v>#REF!</v>
      </c>
      <c r="X8" s="18" t="e">
        <f t="shared" si="1"/>
        <v>#REF!</v>
      </c>
      <c r="Y8" s="18" t="e">
        <f t="shared" si="1"/>
        <v>#REF!</v>
      </c>
      <c r="Z8" s="18" t="e">
        <f t="shared" si="1"/>
        <v>#REF!</v>
      </c>
      <c r="AA8" s="18" t="e">
        <f t="shared" si="1"/>
        <v>#REF!</v>
      </c>
      <c r="AB8" s="18" t="e">
        <f t="shared" si="1"/>
        <v>#REF!</v>
      </c>
      <c r="AC8" s="18" t="e">
        <f t="shared" si="1"/>
        <v>#REF!</v>
      </c>
      <c r="AD8" s="18" t="e">
        <f t="shared" si="1"/>
        <v>#REF!</v>
      </c>
      <c r="AE8" s="18" t="e">
        <f t="shared" si="1"/>
        <v>#REF!</v>
      </c>
      <c r="AF8" s="18" t="e">
        <f t="shared" si="1"/>
        <v>#REF!</v>
      </c>
      <c r="AG8" s="18" t="e">
        <f t="shared" si="1"/>
        <v>#REF!</v>
      </c>
      <c r="AH8" s="18" t="e">
        <f t="shared" si="1"/>
        <v>#REF!</v>
      </c>
      <c r="AI8" s="18" t="e">
        <f t="shared" si="1"/>
        <v>#REF!</v>
      </c>
      <c r="AJ8" s="18" t="e">
        <f t="shared" si="1"/>
        <v>#REF!</v>
      </c>
      <c r="AK8" s="18" t="e">
        <f t="shared" si="1"/>
        <v>#REF!</v>
      </c>
      <c r="AL8" s="18" t="e">
        <f t="shared" si="1"/>
        <v>#REF!</v>
      </c>
      <c r="AM8" s="18" t="e">
        <f t="shared" si="1"/>
        <v>#REF!</v>
      </c>
      <c r="AN8" s="18" t="e">
        <f t="shared" si="1"/>
        <v>#REF!</v>
      </c>
      <c r="AO8" s="18" t="e">
        <f t="shared" si="1"/>
        <v>#REF!</v>
      </c>
      <c r="AP8" s="25"/>
    </row>
    <row r="9" spans="1:42">
      <c r="A9" s="20">
        <v>1</v>
      </c>
      <c r="B9" s="799" t="s">
        <v>212</v>
      </c>
      <c r="C9" s="21" t="s">
        <v>84</v>
      </c>
      <c r="D9" s="18">
        <f t="shared" ref="D9:D36" si="2">SUM(F9:AO9)</f>
        <v>429.76179999999999</v>
      </c>
      <c r="E9" s="18">
        <f t="shared" si="0"/>
        <v>43.144005868427605</v>
      </c>
      <c r="F9" s="18">
        <f t="shared" ref="F9:AO9" si="3">F10+F13+F14+F15+F16+F17+F19+F20+F21+F22</f>
        <v>429.76179999999999</v>
      </c>
      <c r="G9" s="18">
        <f t="shared" si="3"/>
        <v>0</v>
      </c>
      <c r="H9" s="18">
        <f t="shared" si="3"/>
        <v>0</v>
      </c>
      <c r="I9" s="18">
        <f t="shared" si="3"/>
        <v>0</v>
      </c>
      <c r="J9" s="18">
        <f t="shared" si="3"/>
        <v>0</v>
      </c>
      <c r="K9" s="18">
        <f t="shared" si="3"/>
        <v>0</v>
      </c>
      <c r="L9" s="18">
        <f t="shared" si="3"/>
        <v>0</v>
      </c>
      <c r="M9" s="18">
        <f t="shared" si="3"/>
        <v>0</v>
      </c>
      <c r="N9" s="18">
        <f t="shared" si="3"/>
        <v>0</v>
      </c>
      <c r="O9" s="18">
        <f t="shared" si="3"/>
        <v>0</v>
      </c>
      <c r="P9" s="18">
        <f t="shared" si="3"/>
        <v>0</v>
      </c>
      <c r="Q9" s="18">
        <f t="shared" si="3"/>
        <v>0</v>
      </c>
      <c r="R9" s="18">
        <f t="shared" si="3"/>
        <v>0</v>
      </c>
      <c r="S9" s="18">
        <f t="shared" si="3"/>
        <v>0</v>
      </c>
      <c r="T9" s="18">
        <f t="shared" si="3"/>
        <v>0</v>
      </c>
      <c r="U9" s="18">
        <f t="shared" si="3"/>
        <v>0</v>
      </c>
      <c r="V9" s="18">
        <f t="shared" si="3"/>
        <v>0</v>
      </c>
      <c r="W9" s="18">
        <f t="shared" si="3"/>
        <v>0</v>
      </c>
      <c r="X9" s="18">
        <f t="shared" si="3"/>
        <v>0</v>
      </c>
      <c r="Y9" s="18">
        <f t="shared" si="3"/>
        <v>0</v>
      </c>
      <c r="Z9" s="18">
        <f t="shared" si="3"/>
        <v>0</v>
      </c>
      <c r="AA9" s="18">
        <f t="shared" si="3"/>
        <v>0</v>
      </c>
      <c r="AB9" s="18">
        <f t="shared" si="3"/>
        <v>0</v>
      </c>
      <c r="AC9" s="18">
        <f t="shared" si="3"/>
        <v>0</v>
      </c>
      <c r="AD9" s="18">
        <f t="shared" si="3"/>
        <v>0</v>
      </c>
      <c r="AE9" s="18">
        <f t="shared" si="3"/>
        <v>0</v>
      </c>
      <c r="AF9" s="18">
        <f t="shared" si="3"/>
        <v>0</v>
      </c>
      <c r="AG9" s="18">
        <f t="shared" si="3"/>
        <v>0</v>
      </c>
      <c r="AH9" s="18">
        <f t="shared" si="3"/>
        <v>0</v>
      </c>
      <c r="AI9" s="18">
        <f t="shared" si="3"/>
        <v>0</v>
      </c>
      <c r="AJ9" s="18">
        <f t="shared" si="3"/>
        <v>0</v>
      </c>
      <c r="AK9" s="18">
        <f t="shared" si="3"/>
        <v>0</v>
      </c>
      <c r="AL9" s="18">
        <f t="shared" si="3"/>
        <v>0</v>
      </c>
      <c r="AM9" s="18">
        <f t="shared" si="3"/>
        <v>0</v>
      </c>
      <c r="AN9" s="18">
        <f t="shared" si="3"/>
        <v>0</v>
      </c>
      <c r="AO9" s="18">
        <f t="shared" si="3"/>
        <v>0</v>
      </c>
      <c r="AP9" s="25"/>
    </row>
    <row r="10" spans="1:42">
      <c r="A10" s="22" t="s">
        <v>85</v>
      </c>
      <c r="B10" s="800" t="s">
        <v>170</v>
      </c>
      <c r="C10" s="23" t="s">
        <v>87</v>
      </c>
      <c r="D10" s="19">
        <f t="shared" si="2"/>
        <v>113.5468</v>
      </c>
      <c r="E10" s="19">
        <f t="shared" si="0"/>
        <v>11.399021051990138</v>
      </c>
      <c r="F10" s="19">
        <f>F11+F12</f>
        <v>113.5468</v>
      </c>
      <c r="G10" s="19">
        <f t="shared" ref="G10:AO10" si="4">G11+G12</f>
        <v>0</v>
      </c>
      <c r="H10" s="19">
        <f t="shared" si="4"/>
        <v>0</v>
      </c>
      <c r="I10" s="19">
        <f t="shared" si="4"/>
        <v>0</v>
      </c>
      <c r="J10" s="19">
        <f t="shared" si="4"/>
        <v>0</v>
      </c>
      <c r="K10" s="19">
        <f t="shared" si="4"/>
        <v>0</v>
      </c>
      <c r="L10" s="19">
        <f t="shared" si="4"/>
        <v>0</v>
      </c>
      <c r="M10" s="19">
        <f t="shared" si="4"/>
        <v>0</v>
      </c>
      <c r="N10" s="19">
        <f t="shared" si="4"/>
        <v>0</v>
      </c>
      <c r="O10" s="19">
        <f t="shared" si="4"/>
        <v>0</v>
      </c>
      <c r="P10" s="19">
        <f t="shared" si="4"/>
        <v>0</v>
      </c>
      <c r="Q10" s="19">
        <f t="shared" si="4"/>
        <v>0</v>
      </c>
      <c r="R10" s="19">
        <f t="shared" si="4"/>
        <v>0</v>
      </c>
      <c r="S10" s="19">
        <f t="shared" si="4"/>
        <v>0</v>
      </c>
      <c r="T10" s="19">
        <f t="shared" si="4"/>
        <v>0</v>
      </c>
      <c r="U10" s="19">
        <f t="shared" si="4"/>
        <v>0</v>
      </c>
      <c r="V10" s="19">
        <f t="shared" si="4"/>
        <v>0</v>
      </c>
      <c r="W10" s="19">
        <f t="shared" si="4"/>
        <v>0</v>
      </c>
      <c r="X10" s="19">
        <f t="shared" si="4"/>
        <v>0</v>
      </c>
      <c r="Y10" s="19">
        <f t="shared" si="4"/>
        <v>0</v>
      </c>
      <c r="Z10" s="19">
        <f t="shared" si="4"/>
        <v>0</v>
      </c>
      <c r="AA10" s="19">
        <f t="shared" si="4"/>
        <v>0</v>
      </c>
      <c r="AB10" s="19">
        <f t="shared" si="4"/>
        <v>0</v>
      </c>
      <c r="AC10" s="19">
        <f t="shared" si="4"/>
        <v>0</v>
      </c>
      <c r="AD10" s="19">
        <f t="shared" si="4"/>
        <v>0</v>
      </c>
      <c r="AE10" s="19">
        <f t="shared" si="4"/>
        <v>0</v>
      </c>
      <c r="AF10" s="19">
        <f t="shared" si="4"/>
        <v>0</v>
      </c>
      <c r="AG10" s="19">
        <f t="shared" si="4"/>
        <v>0</v>
      </c>
      <c r="AH10" s="19">
        <f t="shared" si="4"/>
        <v>0</v>
      </c>
      <c r="AI10" s="19">
        <f t="shared" si="4"/>
        <v>0</v>
      </c>
      <c r="AJ10" s="19">
        <f t="shared" si="4"/>
        <v>0</v>
      </c>
      <c r="AK10" s="19">
        <f t="shared" si="4"/>
        <v>0</v>
      </c>
      <c r="AL10" s="19">
        <f t="shared" si="4"/>
        <v>0</v>
      </c>
      <c r="AM10" s="19">
        <f t="shared" si="4"/>
        <v>0</v>
      </c>
      <c r="AN10" s="19">
        <f t="shared" si="4"/>
        <v>0</v>
      </c>
      <c r="AO10" s="19">
        <f t="shared" si="4"/>
        <v>0</v>
      </c>
      <c r="AP10" s="25"/>
    </row>
    <row r="11" spans="1:42" s="173" customFormat="1">
      <c r="A11" s="22" t="s">
        <v>86</v>
      </c>
      <c r="B11" s="800" t="s">
        <v>213</v>
      </c>
      <c r="C11" s="23" t="s">
        <v>9</v>
      </c>
      <c r="D11" s="801">
        <f t="shared" si="2"/>
        <v>113.5468</v>
      </c>
      <c r="E11" s="801">
        <f t="shared" si="0"/>
        <v>11.399021051990138</v>
      </c>
      <c r="F11" s="19">
        <f>HienTrang!F11</f>
        <v>113.5468</v>
      </c>
      <c r="G11" s="19">
        <f>HienTrang!G11</f>
        <v>0</v>
      </c>
      <c r="H11" s="19">
        <f>HienTrang!H11</f>
        <v>0</v>
      </c>
      <c r="I11" s="19">
        <f>HienTrang!I11</f>
        <v>0</v>
      </c>
      <c r="J11" s="19">
        <f>HienTrang!J11</f>
        <v>0</v>
      </c>
      <c r="K11" s="19">
        <f>HienTrang!K11</f>
        <v>0</v>
      </c>
      <c r="L11" s="19">
        <f>HienTrang!L11</f>
        <v>0</v>
      </c>
      <c r="M11" s="19">
        <f>HienTrang!M11</f>
        <v>0</v>
      </c>
      <c r="N11" s="19">
        <f>HienTrang!N11</f>
        <v>0</v>
      </c>
      <c r="O11" s="19">
        <f>HienTrang!O11</f>
        <v>0</v>
      </c>
      <c r="P11" s="19">
        <f>HienTrang!P11</f>
        <v>0</v>
      </c>
      <c r="Q11" s="19">
        <f>HienTrang!Q11</f>
        <v>0</v>
      </c>
      <c r="R11" s="19">
        <f>HienTrang!R11</f>
        <v>0</v>
      </c>
      <c r="S11" s="19">
        <f>HienTrang!S11</f>
        <v>0</v>
      </c>
      <c r="T11" s="19">
        <f>HienTrang!T11</f>
        <v>0</v>
      </c>
      <c r="U11" s="19">
        <f>HienTrang!U11</f>
        <v>0</v>
      </c>
      <c r="V11" s="801">
        <f>HienTrang!V11</f>
        <v>0</v>
      </c>
      <c r="W11" s="801">
        <f>HienTrang!W11</f>
        <v>0</v>
      </c>
      <c r="X11" s="801">
        <f>HienTrang!X11</f>
        <v>0</v>
      </c>
      <c r="Y11" s="801">
        <f>HienTrang!Y11</f>
        <v>0</v>
      </c>
      <c r="Z11" s="801">
        <f>HienTrang!Z11</f>
        <v>0</v>
      </c>
      <c r="AA11" s="801">
        <f>HienTrang!AA11</f>
        <v>0</v>
      </c>
      <c r="AB11" s="801">
        <f>HienTrang!AB11</f>
        <v>0</v>
      </c>
      <c r="AC11" s="801">
        <f>HienTrang!AC11</f>
        <v>0</v>
      </c>
      <c r="AD11" s="801">
        <f>HienTrang!AD11</f>
        <v>0</v>
      </c>
      <c r="AE11" s="801">
        <f>HienTrang!AE11</f>
        <v>0</v>
      </c>
      <c r="AF11" s="801">
        <f>HienTrang!AF11</f>
        <v>0</v>
      </c>
      <c r="AG11" s="801">
        <f>HienTrang!AG11</f>
        <v>0</v>
      </c>
      <c r="AH11" s="801">
        <f>HienTrang!AH11</f>
        <v>0</v>
      </c>
      <c r="AI11" s="801">
        <f>HienTrang!AI11</f>
        <v>0</v>
      </c>
      <c r="AJ11" s="801">
        <f>HienTrang!AJ11</f>
        <v>0</v>
      </c>
      <c r="AK11" s="801">
        <f>HienTrang!AK11</f>
        <v>0</v>
      </c>
      <c r="AL11" s="801">
        <f>HienTrang!AL11</f>
        <v>0</v>
      </c>
      <c r="AM11" s="801">
        <f>HienTrang!AM11</f>
        <v>0</v>
      </c>
      <c r="AN11" s="801">
        <f>HienTrang!AN11</f>
        <v>0</v>
      </c>
      <c r="AO11" s="801">
        <f>HienTrang!AO11</f>
        <v>0</v>
      </c>
      <c r="AP11" s="174"/>
    </row>
    <row r="12" spans="1:42" s="173" customFormat="1">
      <c r="A12" s="22" t="s">
        <v>88</v>
      </c>
      <c r="B12" s="800" t="s">
        <v>214</v>
      </c>
      <c r="C12" s="23" t="s">
        <v>10</v>
      </c>
      <c r="D12" s="801">
        <f t="shared" si="2"/>
        <v>0</v>
      </c>
      <c r="E12" s="801">
        <f t="shared" si="0"/>
        <v>0</v>
      </c>
      <c r="F12" s="19">
        <f>HienTrang!F12+HienTrang!F13</f>
        <v>0</v>
      </c>
      <c r="G12" s="19">
        <f>HienTrang!G12+HienTrang!G13</f>
        <v>0</v>
      </c>
      <c r="H12" s="19">
        <f>HienTrang!H12+HienTrang!H13</f>
        <v>0</v>
      </c>
      <c r="I12" s="19">
        <f>HienTrang!I12+HienTrang!I13</f>
        <v>0</v>
      </c>
      <c r="J12" s="19">
        <f>HienTrang!J12+HienTrang!J13</f>
        <v>0</v>
      </c>
      <c r="K12" s="19">
        <f>HienTrang!K12+HienTrang!K13</f>
        <v>0</v>
      </c>
      <c r="L12" s="19">
        <f>HienTrang!L12+HienTrang!L13</f>
        <v>0</v>
      </c>
      <c r="M12" s="19">
        <f>HienTrang!M12+HienTrang!M13</f>
        <v>0</v>
      </c>
      <c r="N12" s="19">
        <f>HienTrang!N12+HienTrang!N13</f>
        <v>0</v>
      </c>
      <c r="O12" s="19">
        <f>HienTrang!O12+HienTrang!O13</f>
        <v>0</v>
      </c>
      <c r="P12" s="19">
        <f>HienTrang!P12+HienTrang!P13</f>
        <v>0</v>
      </c>
      <c r="Q12" s="19">
        <f>HienTrang!Q12+HienTrang!Q13</f>
        <v>0</v>
      </c>
      <c r="R12" s="19">
        <f>HienTrang!R12+HienTrang!R13</f>
        <v>0</v>
      </c>
      <c r="S12" s="19">
        <f>HienTrang!S12+HienTrang!S13</f>
        <v>0</v>
      </c>
      <c r="T12" s="19">
        <f>HienTrang!T12+HienTrang!T13</f>
        <v>0</v>
      </c>
      <c r="U12" s="19">
        <f>HienTrang!U12+HienTrang!U13</f>
        <v>0</v>
      </c>
      <c r="V12" s="801">
        <f>HienTrang!V12+HienTrang!V13</f>
        <v>0</v>
      </c>
      <c r="W12" s="801">
        <f>HienTrang!W12+HienTrang!W13</f>
        <v>0</v>
      </c>
      <c r="X12" s="801">
        <f>HienTrang!X12+HienTrang!X13</f>
        <v>0</v>
      </c>
      <c r="Y12" s="801">
        <f>HienTrang!Y12+HienTrang!Y13</f>
        <v>0</v>
      </c>
      <c r="Z12" s="801">
        <f>HienTrang!Z12+HienTrang!Z13</f>
        <v>0</v>
      </c>
      <c r="AA12" s="801">
        <f>HienTrang!AA12+HienTrang!AA13</f>
        <v>0</v>
      </c>
      <c r="AB12" s="801">
        <f>HienTrang!AB12+HienTrang!AB13</f>
        <v>0</v>
      </c>
      <c r="AC12" s="801">
        <f>HienTrang!AC12+HienTrang!AC13</f>
        <v>0</v>
      </c>
      <c r="AD12" s="801">
        <f>HienTrang!AD12+HienTrang!AD13</f>
        <v>0</v>
      </c>
      <c r="AE12" s="801">
        <f>HienTrang!AE12+HienTrang!AE13</f>
        <v>0</v>
      </c>
      <c r="AF12" s="801">
        <f>HienTrang!AF12+HienTrang!AF13</f>
        <v>0</v>
      </c>
      <c r="AG12" s="801">
        <f>HienTrang!AG12+HienTrang!AG13</f>
        <v>0</v>
      </c>
      <c r="AH12" s="801">
        <f>HienTrang!AH12+HienTrang!AH13</f>
        <v>0</v>
      </c>
      <c r="AI12" s="801">
        <f>HienTrang!AI12+HienTrang!AI13</f>
        <v>0</v>
      </c>
      <c r="AJ12" s="801">
        <f>HienTrang!AJ12+HienTrang!AJ13</f>
        <v>0</v>
      </c>
      <c r="AK12" s="801">
        <f>HienTrang!AK12+HienTrang!AK13</f>
        <v>0</v>
      </c>
      <c r="AL12" s="801">
        <f>HienTrang!AL12+HienTrang!AL13</f>
        <v>0</v>
      </c>
      <c r="AM12" s="801">
        <f>HienTrang!AM12+HienTrang!AM13</f>
        <v>0</v>
      </c>
      <c r="AN12" s="801">
        <f>HienTrang!AN12+HienTrang!AN13</f>
        <v>0</v>
      </c>
      <c r="AO12" s="801">
        <f>HienTrang!AO12+HienTrang!AO13</f>
        <v>0</v>
      </c>
      <c r="AP12" s="174"/>
    </row>
    <row r="13" spans="1:42">
      <c r="A13" s="22" t="s">
        <v>90</v>
      </c>
      <c r="B13" s="800" t="s">
        <v>215</v>
      </c>
      <c r="C13" s="23" t="s">
        <v>11</v>
      </c>
      <c r="D13" s="19">
        <f t="shared" si="2"/>
        <v>100.8399</v>
      </c>
      <c r="E13" s="19">
        <f t="shared" si="0"/>
        <v>10.123368892655542</v>
      </c>
      <c r="F13" s="19">
        <f>HienTrang!F14</f>
        <v>100.8399</v>
      </c>
      <c r="G13" s="19">
        <f>HienTrang!G14</f>
        <v>0</v>
      </c>
      <c r="H13" s="19">
        <f>HienTrang!H14</f>
        <v>0</v>
      </c>
      <c r="I13" s="19">
        <f>HienTrang!I14</f>
        <v>0</v>
      </c>
      <c r="J13" s="19">
        <f>HienTrang!J14</f>
        <v>0</v>
      </c>
      <c r="K13" s="19">
        <f>HienTrang!K14</f>
        <v>0</v>
      </c>
      <c r="L13" s="19">
        <f>HienTrang!L14</f>
        <v>0</v>
      </c>
      <c r="M13" s="19">
        <f>HienTrang!M14</f>
        <v>0</v>
      </c>
      <c r="N13" s="19">
        <f>HienTrang!N14</f>
        <v>0</v>
      </c>
      <c r="O13" s="19">
        <f>HienTrang!O14</f>
        <v>0</v>
      </c>
      <c r="P13" s="19">
        <f>HienTrang!P14</f>
        <v>0</v>
      </c>
      <c r="Q13" s="19">
        <f>HienTrang!Q14</f>
        <v>0</v>
      </c>
      <c r="R13" s="19">
        <f>HienTrang!R14</f>
        <v>0</v>
      </c>
      <c r="S13" s="19">
        <f>HienTrang!S14</f>
        <v>0</v>
      </c>
      <c r="T13" s="19">
        <f>HienTrang!T14</f>
        <v>0</v>
      </c>
      <c r="U13" s="19">
        <f>HienTrang!U14</f>
        <v>0</v>
      </c>
      <c r="V13" s="801">
        <f>HienTrang!V14</f>
        <v>0</v>
      </c>
      <c r="W13" s="801">
        <f>HienTrang!W14</f>
        <v>0</v>
      </c>
      <c r="X13" s="801">
        <f>HienTrang!X14</f>
        <v>0</v>
      </c>
      <c r="Y13" s="801">
        <f>HienTrang!Y14</f>
        <v>0</v>
      </c>
      <c r="Z13" s="801">
        <f>HienTrang!Z14</f>
        <v>0</v>
      </c>
      <c r="AA13" s="801">
        <f>HienTrang!AA14</f>
        <v>0</v>
      </c>
      <c r="AB13" s="801">
        <f>HienTrang!AB14</f>
        <v>0</v>
      </c>
      <c r="AC13" s="801">
        <f>HienTrang!AC14</f>
        <v>0</v>
      </c>
      <c r="AD13" s="801">
        <f>HienTrang!AD14</f>
        <v>0</v>
      </c>
      <c r="AE13" s="801">
        <f>HienTrang!AE14</f>
        <v>0</v>
      </c>
      <c r="AF13" s="801">
        <f>HienTrang!AF14</f>
        <v>0</v>
      </c>
      <c r="AG13" s="801">
        <f>HienTrang!AG14</f>
        <v>0</v>
      </c>
      <c r="AH13" s="801">
        <f>HienTrang!AH14</f>
        <v>0</v>
      </c>
      <c r="AI13" s="801">
        <f>HienTrang!AI14</f>
        <v>0</v>
      </c>
      <c r="AJ13" s="801">
        <f>HienTrang!AJ14</f>
        <v>0</v>
      </c>
      <c r="AK13" s="801">
        <f>HienTrang!AK14</f>
        <v>0</v>
      </c>
      <c r="AL13" s="801">
        <f>HienTrang!AL14</f>
        <v>0</v>
      </c>
      <c r="AM13" s="801">
        <f>HienTrang!AM14</f>
        <v>0</v>
      </c>
      <c r="AN13" s="801">
        <f>HienTrang!AN14</f>
        <v>0</v>
      </c>
      <c r="AO13" s="801">
        <f>HienTrang!AO14</f>
        <v>0</v>
      </c>
      <c r="AP13" s="25"/>
    </row>
    <row r="14" spans="1:42">
      <c r="A14" s="22" t="s">
        <v>91</v>
      </c>
      <c r="B14" s="800" t="s">
        <v>89</v>
      </c>
      <c r="C14" s="23" t="s">
        <v>12</v>
      </c>
      <c r="D14" s="19">
        <f t="shared" si="2"/>
        <v>72.698099999999997</v>
      </c>
      <c r="E14" s="19">
        <f t="shared" si="0"/>
        <v>7.298199265322177</v>
      </c>
      <c r="F14" s="19">
        <f>HienTrang!F17</f>
        <v>72.698099999999997</v>
      </c>
      <c r="G14" s="19">
        <f>HienTrang!G17</f>
        <v>0</v>
      </c>
      <c r="H14" s="19">
        <f>HienTrang!H17</f>
        <v>0</v>
      </c>
      <c r="I14" s="19">
        <f>HienTrang!I17</f>
        <v>0</v>
      </c>
      <c r="J14" s="19">
        <f>HienTrang!J17</f>
        <v>0</v>
      </c>
      <c r="K14" s="19">
        <f>HienTrang!K17</f>
        <v>0</v>
      </c>
      <c r="L14" s="19">
        <f>HienTrang!L17</f>
        <v>0</v>
      </c>
      <c r="M14" s="19">
        <f>HienTrang!M17</f>
        <v>0</v>
      </c>
      <c r="N14" s="19">
        <f>HienTrang!N17</f>
        <v>0</v>
      </c>
      <c r="O14" s="19">
        <f>HienTrang!O17</f>
        <v>0</v>
      </c>
      <c r="P14" s="19">
        <f>HienTrang!P17</f>
        <v>0</v>
      </c>
      <c r="Q14" s="19">
        <f>HienTrang!Q17</f>
        <v>0</v>
      </c>
      <c r="R14" s="19">
        <f>HienTrang!R17</f>
        <v>0</v>
      </c>
      <c r="S14" s="19">
        <f>HienTrang!S17</f>
        <v>0</v>
      </c>
      <c r="T14" s="19">
        <f>HienTrang!T17</f>
        <v>0</v>
      </c>
      <c r="U14" s="19">
        <f>HienTrang!U17</f>
        <v>0</v>
      </c>
      <c r="V14" s="801">
        <f>HienTrang!V17</f>
        <v>0</v>
      </c>
      <c r="W14" s="801">
        <f>HienTrang!W17</f>
        <v>0</v>
      </c>
      <c r="X14" s="801">
        <f>HienTrang!X17</f>
        <v>0</v>
      </c>
      <c r="Y14" s="801">
        <f>HienTrang!Y17</f>
        <v>0</v>
      </c>
      <c r="Z14" s="801">
        <f>HienTrang!Z17</f>
        <v>0</v>
      </c>
      <c r="AA14" s="801">
        <f>HienTrang!AA17</f>
        <v>0</v>
      </c>
      <c r="AB14" s="801">
        <f>HienTrang!AB17</f>
        <v>0</v>
      </c>
      <c r="AC14" s="801">
        <f>HienTrang!AC17</f>
        <v>0</v>
      </c>
      <c r="AD14" s="801">
        <f>HienTrang!AD17</f>
        <v>0</v>
      </c>
      <c r="AE14" s="801">
        <f>HienTrang!AE17</f>
        <v>0</v>
      </c>
      <c r="AF14" s="801">
        <f>HienTrang!AF17</f>
        <v>0</v>
      </c>
      <c r="AG14" s="801">
        <f>HienTrang!AG17</f>
        <v>0</v>
      </c>
      <c r="AH14" s="801">
        <f>HienTrang!AH17</f>
        <v>0</v>
      </c>
      <c r="AI14" s="801">
        <f>HienTrang!AI17</f>
        <v>0</v>
      </c>
      <c r="AJ14" s="801">
        <f>HienTrang!AJ17</f>
        <v>0</v>
      </c>
      <c r="AK14" s="801">
        <f>HienTrang!AK17</f>
        <v>0</v>
      </c>
      <c r="AL14" s="801">
        <f>HienTrang!AL17</f>
        <v>0</v>
      </c>
      <c r="AM14" s="801">
        <f>HienTrang!AM17</f>
        <v>0</v>
      </c>
      <c r="AN14" s="801">
        <f>HienTrang!AN17</f>
        <v>0</v>
      </c>
      <c r="AO14" s="801">
        <f>HienTrang!AO17</f>
        <v>0</v>
      </c>
      <c r="AP14" s="25"/>
    </row>
    <row r="15" spans="1:42">
      <c r="A15" s="22" t="s">
        <v>93</v>
      </c>
      <c r="B15" s="800" t="s">
        <v>128</v>
      </c>
      <c r="C15" s="23" t="s">
        <v>49</v>
      </c>
      <c r="D15" s="19">
        <f t="shared" si="2"/>
        <v>0</v>
      </c>
      <c r="E15" s="19">
        <f t="shared" si="0"/>
        <v>0</v>
      </c>
      <c r="F15" s="801">
        <f>HienTrang!F21</f>
        <v>0</v>
      </c>
      <c r="G15" s="801">
        <f>HienTrang!G21</f>
        <v>0</v>
      </c>
      <c r="H15" s="801">
        <f>HienTrang!H21</f>
        <v>0</v>
      </c>
      <c r="I15" s="801">
        <f>HienTrang!I21</f>
        <v>0</v>
      </c>
      <c r="J15" s="801">
        <f>HienTrang!J21</f>
        <v>0</v>
      </c>
      <c r="K15" s="801">
        <f>HienTrang!K21</f>
        <v>0</v>
      </c>
      <c r="L15" s="801">
        <f>HienTrang!L21</f>
        <v>0</v>
      </c>
      <c r="M15" s="801">
        <f>HienTrang!M21</f>
        <v>0</v>
      </c>
      <c r="N15" s="801">
        <f>HienTrang!N21</f>
        <v>0</v>
      </c>
      <c r="O15" s="801">
        <f>HienTrang!O21</f>
        <v>0</v>
      </c>
      <c r="P15" s="801">
        <f>HienTrang!P21</f>
        <v>0</v>
      </c>
      <c r="Q15" s="801">
        <f>HienTrang!Q21</f>
        <v>0</v>
      </c>
      <c r="R15" s="801">
        <f>HienTrang!R21</f>
        <v>0</v>
      </c>
      <c r="S15" s="801">
        <f>HienTrang!S21</f>
        <v>0</v>
      </c>
      <c r="T15" s="801">
        <f>HienTrang!T21</f>
        <v>0</v>
      </c>
      <c r="U15" s="801">
        <f>HienTrang!U21</f>
        <v>0</v>
      </c>
      <c r="V15" s="801">
        <f>HienTrang!V21</f>
        <v>0</v>
      </c>
      <c r="W15" s="801">
        <f>HienTrang!W21</f>
        <v>0</v>
      </c>
      <c r="X15" s="801">
        <f>HienTrang!X21</f>
        <v>0</v>
      </c>
      <c r="Y15" s="801">
        <f>HienTrang!Y21</f>
        <v>0</v>
      </c>
      <c r="Z15" s="801">
        <f>HienTrang!Z21</f>
        <v>0</v>
      </c>
      <c r="AA15" s="801">
        <f>HienTrang!AA21</f>
        <v>0</v>
      </c>
      <c r="AB15" s="801">
        <f>HienTrang!AB21</f>
        <v>0</v>
      </c>
      <c r="AC15" s="801">
        <f>HienTrang!AC21</f>
        <v>0</v>
      </c>
      <c r="AD15" s="801">
        <f>HienTrang!AD21</f>
        <v>0</v>
      </c>
      <c r="AE15" s="801">
        <f>HienTrang!AE21</f>
        <v>0</v>
      </c>
      <c r="AF15" s="801">
        <f>HienTrang!AF21</f>
        <v>0</v>
      </c>
      <c r="AG15" s="801">
        <f>HienTrang!AG21</f>
        <v>0</v>
      </c>
      <c r="AH15" s="801">
        <f>HienTrang!AH21</f>
        <v>0</v>
      </c>
      <c r="AI15" s="801">
        <f>HienTrang!AI21</f>
        <v>0</v>
      </c>
      <c r="AJ15" s="801">
        <f>HienTrang!AJ21</f>
        <v>0</v>
      </c>
      <c r="AK15" s="801">
        <f>HienTrang!AK21</f>
        <v>0</v>
      </c>
      <c r="AL15" s="801">
        <f>HienTrang!AL21</f>
        <v>0</v>
      </c>
      <c r="AM15" s="801">
        <f>HienTrang!AM21</f>
        <v>0</v>
      </c>
      <c r="AN15" s="801">
        <f>HienTrang!AN21</f>
        <v>0</v>
      </c>
      <c r="AO15" s="801">
        <f>HienTrang!AO21</f>
        <v>0</v>
      </c>
      <c r="AP15" s="25"/>
    </row>
    <row r="16" spans="1:42">
      <c r="A16" s="22" t="s">
        <v>95</v>
      </c>
      <c r="B16" s="800" t="s">
        <v>126</v>
      </c>
      <c r="C16" s="23" t="s">
        <v>48</v>
      </c>
      <c r="D16" s="19">
        <f t="shared" si="2"/>
        <v>0</v>
      </c>
      <c r="E16" s="19">
        <f t="shared" si="0"/>
        <v>0</v>
      </c>
      <c r="F16" s="801">
        <f>HienTrang!F20</f>
        <v>0</v>
      </c>
      <c r="G16" s="801">
        <f>HienTrang!G20</f>
        <v>0</v>
      </c>
      <c r="H16" s="801">
        <f>HienTrang!H20</f>
        <v>0</v>
      </c>
      <c r="I16" s="801">
        <f>HienTrang!I20</f>
        <v>0</v>
      </c>
      <c r="J16" s="801">
        <f>HienTrang!J20</f>
        <v>0</v>
      </c>
      <c r="K16" s="801">
        <f>HienTrang!K20</f>
        <v>0</v>
      </c>
      <c r="L16" s="801">
        <f>HienTrang!L20</f>
        <v>0</v>
      </c>
      <c r="M16" s="801">
        <f>HienTrang!M20</f>
        <v>0</v>
      </c>
      <c r="N16" s="801">
        <f>HienTrang!N20</f>
        <v>0</v>
      </c>
      <c r="O16" s="801">
        <f>HienTrang!O20</f>
        <v>0</v>
      </c>
      <c r="P16" s="801">
        <f>HienTrang!P20</f>
        <v>0</v>
      </c>
      <c r="Q16" s="801">
        <f>HienTrang!Q20</f>
        <v>0</v>
      </c>
      <c r="R16" s="801">
        <f>HienTrang!R20</f>
        <v>0</v>
      </c>
      <c r="S16" s="801">
        <f>HienTrang!S20</f>
        <v>0</v>
      </c>
      <c r="T16" s="801">
        <f>HienTrang!T20</f>
        <v>0</v>
      </c>
      <c r="U16" s="801">
        <f>HienTrang!U20</f>
        <v>0</v>
      </c>
      <c r="V16" s="801">
        <f>HienTrang!V20</f>
        <v>0</v>
      </c>
      <c r="W16" s="801">
        <f>HienTrang!W20</f>
        <v>0</v>
      </c>
      <c r="X16" s="801">
        <f>HienTrang!X20</f>
        <v>0</v>
      </c>
      <c r="Y16" s="801">
        <f>HienTrang!Y20</f>
        <v>0</v>
      </c>
      <c r="Z16" s="801">
        <f>HienTrang!Z20</f>
        <v>0</v>
      </c>
      <c r="AA16" s="801">
        <f>HienTrang!AA20</f>
        <v>0</v>
      </c>
      <c r="AB16" s="801">
        <f>HienTrang!AB20</f>
        <v>0</v>
      </c>
      <c r="AC16" s="801">
        <f>HienTrang!AC20</f>
        <v>0</v>
      </c>
      <c r="AD16" s="801">
        <f>HienTrang!AD20</f>
        <v>0</v>
      </c>
      <c r="AE16" s="801">
        <f>HienTrang!AE20</f>
        <v>0</v>
      </c>
      <c r="AF16" s="801">
        <f>HienTrang!AF20</f>
        <v>0</v>
      </c>
      <c r="AG16" s="801">
        <f>HienTrang!AG20</f>
        <v>0</v>
      </c>
      <c r="AH16" s="801">
        <f>HienTrang!AH20</f>
        <v>0</v>
      </c>
      <c r="AI16" s="801">
        <f>HienTrang!AI20</f>
        <v>0</v>
      </c>
      <c r="AJ16" s="801">
        <f>HienTrang!AJ20</f>
        <v>0</v>
      </c>
      <c r="AK16" s="801">
        <f>HienTrang!AK20</f>
        <v>0</v>
      </c>
      <c r="AL16" s="801">
        <f>HienTrang!AL20</f>
        <v>0</v>
      </c>
      <c r="AM16" s="801">
        <f>HienTrang!AM20</f>
        <v>0</v>
      </c>
      <c r="AN16" s="801">
        <f>HienTrang!AN20</f>
        <v>0</v>
      </c>
      <c r="AO16" s="801">
        <f>HienTrang!AO20</f>
        <v>0</v>
      </c>
      <c r="AP16" s="25"/>
    </row>
    <row r="17" spans="1:42">
      <c r="A17" s="22" t="s">
        <v>127</v>
      </c>
      <c r="B17" s="800" t="s">
        <v>130</v>
      </c>
      <c r="C17" s="23" t="s">
        <v>47</v>
      </c>
      <c r="D17" s="19">
        <f t="shared" si="2"/>
        <v>0</v>
      </c>
      <c r="E17" s="19">
        <f t="shared" si="0"/>
        <v>0</v>
      </c>
      <c r="F17" s="801">
        <f>HienTrang!F19</f>
        <v>0</v>
      </c>
      <c r="G17" s="801">
        <f>HienTrang!G19</f>
        <v>0</v>
      </c>
      <c r="H17" s="801">
        <f>HienTrang!H19</f>
        <v>0</v>
      </c>
      <c r="I17" s="801">
        <f>HienTrang!I19</f>
        <v>0</v>
      </c>
      <c r="J17" s="801">
        <f>HienTrang!J19</f>
        <v>0</v>
      </c>
      <c r="K17" s="801">
        <f>HienTrang!K19</f>
        <v>0</v>
      </c>
      <c r="L17" s="801">
        <f>HienTrang!L19</f>
        <v>0</v>
      </c>
      <c r="M17" s="801">
        <f>HienTrang!M19</f>
        <v>0</v>
      </c>
      <c r="N17" s="801">
        <f>HienTrang!N19</f>
        <v>0</v>
      </c>
      <c r="O17" s="801">
        <f>HienTrang!O19</f>
        <v>0</v>
      </c>
      <c r="P17" s="801">
        <f>HienTrang!P19</f>
        <v>0</v>
      </c>
      <c r="Q17" s="801">
        <f>HienTrang!Q19</f>
        <v>0</v>
      </c>
      <c r="R17" s="801">
        <f>HienTrang!R19</f>
        <v>0</v>
      </c>
      <c r="S17" s="801">
        <f>HienTrang!S19</f>
        <v>0</v>
      </c>
      <c r="T17" s="801">
        <f>HienTrang!T19</f>
        <v>0</v>
      </c>
      <c r="U17" s="801">
        <f>HienTrang!U19</f>
        <v>0</v>
      </c>
      <c r="V17" s="801">
        <f>HienTrang!V19</f>
        <v>0</v>
      </c>
      <c r="W17" s="801">
        <f>HienTrang!W19</f>
        <v>0</v>
      </c>
      <c r="X17" s="801">
        <f>HienTrang!X19</f>
        <v>0</v>
      </c>
      <c r="Y17" s="801">
        <f>HienTrang!Y19</f>
        <v>0</v>
      </c>
      <c r="Z17" s="801">
        <f>HienTrang!Z19</f>
        <v>0</v>
      </c>
      <c r="AA17" s="801">
        <f>HienTrang!AA19</f>
        <v>0</v>
      </c>
      <c r="AB17" s="801">
        <f>HienTrang!AB19</f>
        <v>0</v>
      </c>
      <c r="AC17" s="801">
        <f>HienTrang!AC19</f>
        <v>0</v>
      </c>
      <c r="AD17" s="801">
        <f>HienTrang!AD19</f>
        <v>0</v>
      </c>
      <c r="AE17" s="801">
        <f>HienTrang!AE19</f>
        <v>0</v>
      </c>
      <c r="AF17" s="801">
        <f>HienTrang!AF19</f>
        <v>0</v>
      </c>
      <c r="AG17" s="801">
        <f>HienTrang!AG19</f>
        <v>0</v>
      </c>
      <c r="AH17" s="801">
        <f>HienTrang!AH19</f>
        <v>0</v>
      </c>
      <c r="AI17" s="801">
        <f>HienTrang!AI19</f>
        <v>0</v>
      </c>
      <c r="AJ17" s="801">
        <f>HienTrang!AJ19</f>
        <v>0</v>
      </c>
      <c r="AK17" s="801">
        <f>HienTrang!AK19</f>
        <v>0</v>
      </c>
      <c r="AL17" s="801">
        <f>HienTrang!AL19</f>
        <v>0</v>
      </c>
      <c r="AM17" s="801">
        <f>HienTrang!AM19</f>
        <v>0</v>
      </c>
      <c r="AN17" s="801">
        <f>HienTrang!AN19</f>
        <v>0</v>
      </c>
      <c r="AO17" s="801">
        <f>HienTrang!AO19</f>
        <v>0</v>
      </c>
      <c r="AP17" s="25"/>
    </row>
    <row r="18" spans="1:42" s="173" customFormat="1" ht="31.5">
      <c r="A18" s="802"/>
      <c r="B18" s="803" t="s">
        <v>194</v>
      </c>
      <c r="C18" s="804" t="s">
        <v>195</v>
      </c>
      <c r="D18" s="801">
        <f t="shared" si="2"/>
        <v>0</v>
      </c>
      <c r="E18" s="801">
        <f t="shared" si="0"/>
        <v>0</v>
      </c>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174"/>
    </row>
    <row r="19" spans="1:42">
      <c r="A19" s="22" t="s">
        <v>129</v>
      </c>
      <c r="B19" s="800" t="s">
        <v>92</v>
      </c>
      <c r="C19" s="23" t="s">
        <v>13</v>
      </c>
      <c r="D19" s="19">
        <f t="shared" si="2"/>
        <v>96.226299999999995</v>
      </c>
      <c r="E19" s="19">
        <f t="shared" si="0"/>
        <v>9.6602072401434338</v>
      </c>
      <c r="F19" s="19">
        <f>HienTrang!F22</f>
        <v>96.226299999999995</v>
      </c>
      <c r="G19" s="19">
        <f>HienTrang!G22</f>
        <v>0</v>
      </c>
      <c r="H19" s="19">
        <f>HienTrang!H22</f>
        <v>0</v>
      </c>
      <c r="I19" s="19">
        <f>HienTrang!I22</f>
        <v>0</v>
      </c>
      <c r="J19" s="19">
        <f>HienTrang!J22</f>
        <v>0</v>
      </c>
      <c r="K19" s="19">
        <f>HienTrang!K22</f>
        <v>0</v>
      </c>
      <c r="L19" s="19">
        <f>HienTrang!L22</f>
        <v>0</v>
      </c>
      <c r="M19" s="19">
        <f>HienTrang!M22</f>
        <v>0</v>
      </c>
      <c r="N19" s="19">
        <f>HienTrang!N22</f>
        <v>0</v>
      </c>
      <c r="O19" s="19">
        <f>HienTrang!O22</f>
        <v>0</v>
      </c>
      <c r="P19" s="19">
        <f>HienTrang!P22</f>
        <v>0</v>
      </c>
      <c r="Q19" s="19">
        <f>HienTrang!Q22</f>
        <v>0</v>
      </c>
      <c r="R19" s="19">
        <f>HienTrang!R22</f>
        <v>0</v>
      </c>
      <c r="S19" s="19">
        <f>HienTrang!S22</f>
        <v>0</v>
      </c>
      <c r="T19" s="19">
        <f>HienTrang!T22</f>
        <v>0</v>
      </c>
      <c r="U19" s="19">
        <f>HienTrang!U22</f>
        <v>0</v>
      </c>
      <c r="V19" s="801">
        <f>HienTrang!V22</f>
        <v>0</v>
      </c>
      <c r="W19" s="801">
        <f>HienTrang!W22</f>
        <v>0</v>
      </c>
      <c r="X19" s="801">
        <f>HienTrang!X22</f>
        <v>0</v>
      </c>
      <c r="Y19" s="801">
        <f>HienTrang!Y22</f>
        <v>0</v>
      </c>
      <c r="Z19" s="801">
        <f>HienTrang!Z22</f>
        <v>0</v>
      </c>
      <c r="AA19" s="801">
        <f>HienTrang!AA22</f>
        <v>0</v>
      </c>
      <c r="AB19" s="801">
        <f>HienTrang!AB22</f>
        <v>0</v>
      </c>
      <c r="AC19" s="801">
        <f>HienTrang!AC22</f>
        <v>0</v>
      </c>
      <c r="AD19" s="801">
        <f>HienTrang!AD22</f>
        <v>0</v>
      </c>
      <c r="AE19" s="801">
        <f>HienTrang!AE22</f>
        <v>0</v>
      </c>
      <c r="AF19" s="801">
        <f>HienTrang!AF22</f>
        <v>0</v>
      </c>
      <c r="AG19" s="801">
        <f>HienTrang!AG22</f>
        <v>0</v>
      </c>
      <c r="AH19" s="801">
        <f>HienTrang!AH22</f>
        <v>0</v>
      </c>
      <c r="AI19" s="801">
        <f>HienTrang!AI22</f>
        <v>0</v>
      </c>
      <c r="AJ19" s="801">
        <f>HienTrang!AJ22</f>
        <v>0</v>
      </c>
      <c r="AK19" s="801">
        <f>HienTrang!AK22</f>
        <v>0</v>
      </c>
      <c r="AL19" s="801">
        <f>HienTrang!AL22</f>
        <v>0</v>
      </c>
      <c r="AM19" s="801">
        <f>HienTrang!AM22</f>
        <v>0</v>
      </c>
      <c r="AN19" s="801">
        <f>HienTrang!AN22</f>
        <v>0</v>
      </c>
      <c r="AO19" s="801">
        <f>HienTrang!AO22</f>
        <v>0</v>
      </c>
      <c r="AP19" s="25"/>
    </row>
    <row r="20" spans="1:42">
      <c r="A20" s="22" t="s">
        <v>118</v>
      </c>
      <c r="B20" s="800" t="s">
        <v>216</v>
      </c>
      <c r="C20" s="23" t="s">
        <v>201</v>
      </c>
      <c r="D20" s="19">
        <f t="shared" si="2"/>
        <v>0</v>
      </c>
      <c r="E20" s="19">
        <f t="shared" si="0"/>
        <v>0</v>
      </c>
      <c r="F20" s="19"/>
      <c r="G20" s="19"/>
      <c r="H20" s="19"/>
      <c r="I20" s="19"/>
      <c r="J20" s="19"/>
      <c r="K20" s="19"/>
      <c r="L20" s="19"/>
      <c r="M20" s="19"/>
      <c r="N20" s="19"/>
      <c r="O20" s="19"/>
      <c r="P20" s="19"/>
      <c r="Q20" s="19"/>
      <c r="R20" s="19"/>
      <c r="S20" s="19"/>
      <c r="T20" s="19"/>
      <c r="U20" s="19"/>
      <c r="V20" s="801">
        <f>[4]Htrang2024!$U$22</f>
        <v>0</v>
      </c>
      <c r="W20" s="801"/>
      <c r="X20" s="801"/>
      <c r="Y20" s="801"/>
      <c r="Z20" s="801"/>
      <c r="AA20" s="801"/>
      <c r="AB20" s="801"/>
      <c r="AC20" s="801"/>
      <c r="AD20" s="801"/>
      <c r="AE20" s="801"/>
      <c r="AF20" s="801"/>
      <c r="AG20" s="801"/>
      <c r="AH20" s="801"/>
      <c r="AI20" s="801"/>
      <c r="AJ20" s="801"/>
      <c r="AK20" s="801"/>
      <c r="AL20" s="801"/>
      <c r="AM20" s="801"/>
      <c r="AN20" s="801"/>
      <c r="AO20" s="801"/>
      <c r="AP20" s="25"/>
    </row>
    <row r="21" spans="1:42">
      <c r="A21" s="22" t="s">
        <v>119</v>
      </c>
      <c r="B21" s="800" t="s">
        <v>94</v>
      </c>
      <c r="C21" s="23" t="s">
        <v>14</v>
      </c>
      <c r="D21" s="19">
        <f t="shared" si="2"/>
        <v>0</v>
      </c>
      <c r="E21" s="19">
        <f t="shared" si="0"/>
        <v>0</v>
      </c>
      <c r="F21" s="19">
        <f>HienTrang!F23</f>
        <v>0</v>
      </c>
      <c r="G21" s="19">
        <f>HienTrang!G23</f>
        <v>0</v>
      </c>
      <c r="H21" s="19">
        <f>HienTrang!H23</f>
        <v>0</v>
      </c>
      <c r="I21" s="19">
        <f>HienTrang!I23</f>
        <v>0</v>
      </c>
      <c r="J21" s="19">
        <f>HienTrang!J23</f>
        <v>0</v>
      </c>
      <c r="K21" s="19">
        <f>HienTrang!K23</f>
        <v>0</v>
      </c>
      <c r="L21" s="19">
        <f>HienTrang!L23</f>
        <v>0</v>
      </c>
      <c r="M21" s="19">
        <f>HienTrang!M23</f>
        <v>0</v>
      </c>
      <c r="N21" s="19">
        <f>HienTrang!N23</f>
        <v>0</v>
      </c>
      <c r="O21" s="19">
        <f>HienTrang!O23</f>
        <v>0</v>
      </c>
      <c r="P21" s="19">
        <f>HienTrang!P23</f>
        <v>0</v>
      </c>
      <c r="Q21" s="19">
        <f>HienTrang!Q23</f>
        <v>0</v>
      </c>
      <c r="R21" s="19">
        <f>HienTrang!R23</f>
        <v>0</v>
      </c>
      <c r="S21" s="19">
        <f>HienTrang!S23</f>
        <v>0</v>
      </c>
      <c r="T21" s="19">
        <f>HienTrang!T23</f>
        <v>0</v>
      </c>
      <c r="U21" s="19">
        <f>HienTrang!U23</f>
        <v>0</v>
      </c>
      <c r="V21" s="801">
        <f>HienTrang!V23</f>
        <v>0</v>
      </c>
      <c r="W21" s="801">
        <f>HienTrang!W23</f>
        <v>0</v>
      </c>
      <c r="X21" s="801">
        <f>HienTrang!X23</f>
        <v>0</v>
      </c>
      <c r="Y21" s="801">
        <f>HienTrang!Y23</f>
        <v>0</v>
      </c>
      <c r="Z21" s="801">
        <f>HienTrang!Z23</f>
        <v>0</v>
      </c>
      <c r="AA21" s="801">
        <f>HienTrang!AA23</f>
        <v>0</v>
      </c>
      <c r="AB21" s="801">
        <f>HienTrang!AB23</f>
        <v>0</v>
      </c>
      <c r="AC21" s="801">
        <f>HienTrang!AC23</f>
        <v>0</v>
      </c>
      <c r="AD21" s="801">
        <f>HienTrang!AD23</f>
        <v>0</v>
      </c>
      <c r="AE21" s="801">
        <f>HienTrang!AE23</f>
        <v>0</v>
      </c>
      <c r="AF21" s="801">
        <f>HienTrang!AF23</f>
        <v>0</v>
      </c>
      <c r="AG21" s="801">
        <f>HienTrang!AG23</f>
        <v>0</v>
      </c>
      <c r="AH21" s="801">
        <f>HienTrang!AH23</f>
        <v>0</v>
      </c>
      <c r="AI21" s="801">
        <f>HienTrang!AI23</f>
        <v>0</v>
      </c>
      <c r="AJ21" s="801">
        <f>HienTrang!AJ23</f>
        <v>0</v>
      </c>
      <c r="AK21" s="801">
        <f>HienTrang!AK23</f>
        <v>0</v>
      </c>
      <c r="AL21" s="801">
        <f>HienTrang!AL23</f>
        <v>0</v>
      </c>
      <c r="AM21" s="801">
        <f>HienTrang!AM23</f>
        <v>0</v>
      </c>
      <c r="AN21" s="801">
        <f>HienTrang!AN23</f>
        <v>0</v>
      </c>
      <c r="AO21" s="801">
        <f>HienTrang!AO23</f>
        <v>0</v>
      </c>
      <c r="AP21" s="25"/>
    </row>
    <row r="22" spans="1:42">
      <c r="A22" s="22" t="s">
        <v>217</v>
      </c>
      <c r="B22" s="800" t="s">
        <v>96</v>
      </c>
      <c r="C22" s="23" t="s">
        <v>15</v>
      </c>
      <c r="D22" s="19">
        <f t="shared" si="2"/>
        <v>46.450699999999998</v>
      </c>
      <c r="E22" s="19">
        <f t="shared" si="0"/>
        <v>4.6632094183163089</v>
      </c>
      <c r="F22" s="19">
        <f>HienTrang!F24</f>
        <v>46.450699999999998</v>
      </c>
      <c r="G22" s="19">
        <f>HienTrang!G24</f>
        <v>0</v>
      </c>
      <c r="H22" s="19">
        <f>HienTrang!H24</f>
        <v>0</v>
      </c>
      <c r="I22" s="19">
        <f>HienTrang!I24</f>
        <v>0</v>
      </c>
      <c r="J22" s="19">
        <f>HienTrang!J24</f>
        <v>0</v>
      </c>
      <c r="K22" s="19">
        <f>HienTrang!K24</f>
        <v>0</v>
      </c>
      <c r="L22" s="19">
        <f>HienTrang!L24</f>
        <v>0</v>
      </c>
      <c r="M22" s="19">
        <f>HienTrang!M24</f>
        <v>0</v>
      </c>
      <c r="N22" s="19">
        <f>HienTrang!N24</f>
        <v>0</v>
      </c>
      <c r="O22" s="19">
        <f>HienTrang!O24</f>
        <v>0</v>
      </c>
      <c r="P22" s="19">
        <f>HienTrang!P24</f>
        <v>0</v>
      </c>
      <c r="Q22" s="19">
        <f>HienTrang!Q24</f>
        <v>0</v>
      </c>
      <c r="R22" s="19">
        <f>HienTrang!R24</f>
        <v>0</v>
      </c>
      <c r="S22" s="19">
        <f>HienTrang!S24</f>
        <v>0</v>
      </c>
      <c r="T22" s="19">
        <f>HienTrang!T24</f>
        <v>0</v>
      </c>
      <c r="U22" s="19">
        <f>HienTrang!U24</f>
        <v>0</v>
      </c>
      <c r="V22" s="801">
        <f>HienTrang!V24</f>
        <v>0</v>
      </c>
      <c r="W22" s="801">
        <f>HienTrang!W24</f>
        <v>0</v>
      </c>
      <c r="X22" s="801">
        <f>HienTrang!X24</f>
        <v>0</v>
      </c>
      <c r="Y22" s="801">
        <f>HienTrang!Y24</f>
        <v>0</v>
      </c>
      <c r="Z22" s="801">
        <f>HienTrang!Z24</f>
        <v>0</v>
      </c>
      <c r="AA22" s="801">
        <f>HienTrang!AA24</f>
        <v>0</v>
      </c>
      <c r="AB22" s="801">
        <f>HienTrang!AB24</f>
        <v>0</v>
      </c>
      <c r="AC22" s="801">
        <f>HienTrang!AC24</f>
        <v>0</v>
      </c>
      <c r="AD22" s="801">
        <f>HienTrang!AD24</f>
        <v>0</v>
      </c>
      <c r="AE22" s="801">
        <f>HienTrang!AE24</f>
        <v>0</v>
      </c>
      <c r="AF22" s="801">
        <f>HienTrang!AF24</f>
        <v>0</v>
      </c>
      <c r="AG22" s="801">
        <f>HienTrang!AG24</f>
        <v>0</v>
      </c>
      <c r="AH22" s="801">
        <f>HienTrang!AH24</f>
        <v>0</v>
      </c>
      <c r="AI22" s="801">
        <f>HienTrang!AI24</f>
        <v>0</v>
      </c>
      <c r="AJ22" s="801">
        <f>HienTrang!AJ24</f>
        <v>0</v>
      </c>
      <c r="AK22" s="801">
        <f>HienTrang!AK24</f>
        <v>0</v>
      </c>
      <c r="AL22" s="801">
        <f>HienTrang!AL24</f>
        <v>0</v>
      </c>
      <c r="AM22" s="801">
        <f>HienTrang!AM24</f>
        <v>0</v>
      </c>
      <c r="AN22" s="801">
        <f>HienTrang!AN24</f>
        <v>0</v>
      </c>
      <c r="AO22" s="801">
        <f>HienTrang!AO24</f>
        <v>0</v>
      </c>
      <c r="AP22" s="25"/>
    </row>
    <row r="23" spans="1:42" s="11" customFormat="1">
      <c r="A23" s="20">
        <v>2</v>
      </c>
      <c r="B23" s="799" t="s">
        <v>218</v>
      </c>
      <c r="C23" s="21" t="s">
        <v>98</v>
      </c>
      <c r="D23" s="18">
        <f>SUM(F23:V23)</f>
        <v>565.80559999999991</v>
      </c>
      <c r="E23" s="18">
        <f t="shared" si="0"/>
        <v>56.801512202315784</v>
      </c>
      <c r="F23" s="18">
        <f t="shared" ref="F23:AO23" si="5">F25+F26+F27+F28+F29+F30+F41+F48+F59+F60+F61+F62+F65</f>
        <v>565.80559999999991</v>
      </c>
      <c r="G23" s="18">
        <f t="shared" si="5"/>
        <v>0</v>
      </c>
      <c r="H23" s="18">
        <f t="shared" si="5"/>
        <v>0</v>
      </c>
      <c r="I23" s="18">
        <f t="shared" si="5"/>
        <v>0</v>
      </c>
      <c r="J23" s="18">
        <f t="shared" si="5"/>
        <v>0</v>
      </c>
      <c r="K23" s="18">
        <f t="shared" si="5"/>
        <v>0</v>
      </c>
      <c r="L23" s="18">
        <f t="shared" si="5"/>
        <v>0</v>
      </c>
      <c r="M23" s="18">
        <f t="shared" si="5"/>
        <v>0</v>
      </c>
      <c r="N23" s="18">
        <f t="shared" si="5"/>
        <v>0</v>
      </c>
      <c r="O23" s="18">
        <f t="shared" si="5"/>
        <v>0</v>
      </c>
      <c r="P23" s="18">
        <f t="shared" si="5"/>
        <v>0</v>
      </c>
      <c r="Q23" s="18">
        <f t="shared" si="5"/>
        <v>0</v>
      </c>
      <c r="R23" s="18">
        <f t="shared" si="5"/>
        <v>0</v>
      </c>
      <c r="S23" s="18">
        <f t="shared" si="5"/>
        <v>0</v>
      </c>
      <c r="T23" s="18">
        <f t="shared" si="5"/>
        <v>0</v>
      </c>
      <c r="U23" s="18">
        <f t="shared" si="5"/>
        <v>0</v>
      </c>
      <c r="V23" s="18">
        <f t="shared" si="5"/>
        <v>0</v>
      </c>
      <c r="W23" s="18" t="e">
        <f t="shared" si="5"/>
        <v>#REF!</v>
      </c>
      <c r="X23" s="18" t="e">
        <f t="shared" si="5"/>
        <v>#REF!</v>
      </c>
      <c r="Y23" s="18" t="e">
        <f t="shared" si="5"/>
        <v>#REF!</v>
      </c>
      <c r="Z23" s="18" t="e">
        <f t="shared" si="5"/>
        <v>#REF!</v>
      </c>
      <c r="AA23" s="18" t="e">
        <f t="shared" si="5"/>
        <v>#REF!</v>
      </c>
      <c r="AB23" s="18" t="e">
        <f t="shared" si="5"/>
        <v>#REF!</v>
      </c>
      <c r="AC23" s="18" t="e">
        <f t="shared" si="5"/>
        <v>#REF!</v>
      </c>
      <c r="AD23" s="18" t="e">
        <f t="shared" si="5"/>
        <v>#REF!</v>
      </c>
      <c r="AE23" s="18" t="e">
        <f t="shared" si="5"/>
        <v>#REF!</v>
      </c>
      <c r="AF23" s="18" t="e">
        <f t="shared" si="5"/>
        <v>#REF!</v>
      </c>
      <c r="AG23" s="18" t="e">
        <f t="shared" si="5"/>
        <v>#REF!</v>
      </c>
      <c r="AH23" s="18" t="e">
        <f t="shared" si="5"/>
        <v>#REF!</v>
      </c>
      <c r="AI23" s="18" t="e">
        <f t="shared" si="5"/>
        <v>#REF!</v>
      </c>
      <c r="AJ23" s="18" t="e">
        <f t="shared" si="5"/>
        <v>#REF!</v>
      </c>
      <c r="AK23" s="18" t="e">
        <f t="shared" si="5"/>
        <v>#REF!</v>
      </c>
      <c r="AL23" s="18" t="e">
        <f t="shared" si="5"/>
        <v>#REF!</v>
      </c>
      <c r="AM23" s="18" t="e">
        <f t="shared" si="5"/>
        <v>#REF!</v>
      </c>
      <c r="AN23" s="18" t="e">
        <f t="shared" si="5"/>
        <v>#REF!</v>
      </c>
      <c r="AO23" s="18" t="e">
        <f t="shared" si="5"/>
        <v>#REF!</v>
      </c>
      <c r="AP23" s="34"/>
    </row>
    <row r="24" spans="1:42" s="173" customFormat="1">
      <c r="A24" s="802"/>
      <c r="B24" s="803" t="s">
        <v>180</v>
      </c>
      <c r="C24" s="23"/>
      <c r="D24" s="801">
        <f t="shared" si="2"/>
        <v>0</v>
      </c>
      <c r="E24" s="801">
        <f t="shared" si="0"/>
        <v>0</v>
      </c>
      <c r="F24" s="801"/>
      <c r="G24" s="801"/>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174"/>
    </row>
    <row r="25" spans="1:42">
      <c r="A25" s="22" t="s">
        <v>99</v>
      </c>
      <c r="B25" s="800" t="s">
        <v>60</v>
      </c>
      <c r="C25" s="23" t="s">
        <v>16</v>
      </c>
      <c r="D25" s="19">
        <f t="shared" si="2"/>
        <v>125.6538</v>
      </c>
      <c r="E25" s="19">
        <f t="shared" si="0"/>
        <v>12.614448944950967</v>
      </c>
      <c r="F25" s="19">
        <f>HienTrang!F27</f>
        <v>125.6538</v>
      </c>
      <c r="G25" s="19">
        <f>HienTrang!G27</f>
        <v>0</v>
      </c>
      <c r="H25" s="19">
        <f>HienTrang!H27</f>
        <v>0</v>
      </c>
      <c r="I25" s="19">
        <f>HienTrang!I27</f>
        <v>0</v>
      </c>
      <c r="J25" s="19">
        <f>HienTrang!J27</f>
        <v>0</v>
      </c>
      <c r="K25" s="19">
        <f>HienTrang!K27</f>
        <v>0</v>
      </c>
      <c r="L25" s="19">
        <f>HienTrang!L27</f>
        <v>0</v>
      </c>
      <c r="M25" s="19">
        <f>HienTrang!M27</f>
        <v>0</v>
      </c>
      <c r="N25" s="19">
        <f>HienTrang!N27</f>
        <v>0</v>
      </c>
      <c r="O25" s="19">
        <f>HienTrang!O27</f>
        <v>0</v>
      </c>
      <c r="P25" s="19">
        <f>HienTrang!P27</f>
        <v>0</v>
      </c>
      <c r="Q25" s="19">
        <f>HienTrang!Q27</f>
        <v>0</v>
      </c>
      <c r="R25" s="19">
        <f>HienTrang!R27</f>
        <v>0</v>
      </c>
      <c r="S25" s="19">
        <f>HienTrang!S27</f>
        <v>0</v>
      </c>
      <c r="T25" s="19">
        <f>HienTrang!T27</f>
        <v>0</v>
      </c>
      <c r="U25" s="19">
        <f>HienTrang!U27</f>
        <v>0</v>
      </c>
      <c r="V25" s="801">
        <f>HienTrang!V27</f>
        <v>0</v>
      </c>
      <c r="W25" s="801">
        <f>HienTrang!W27</f>
        <v>0</v>
      </c>
      <c r="X25" s="801">
        <f>HienTrang!X27</f>
        <v>0</v>
      </c>
      <c r="Y25" s="801">
        <f>HienTrang!Y27</f>
        <v>0</v>
      </c>
      <c r="Z25" s="801">
        <f>HienTrang!Z27</f>
        <v>0</v>
      </c>
      <c r="AA25" s="801">
        <f>HienTrang!AA27</f>
        <v>0</v>
      </c>
      <c r="AB25" s="801">
        <f>HienTrang!AB27</f>
        <v>0</v>
      </c>
      <c r="AC25" s="801">
        <f>HienTrang!AC27</f>
        <v>0</v>
      </c>
      <c r="AD25" s="801">
        <f>HienTrang!AD27</f>
        <v>0</v>
      </c>
      <c r="AE25" s="801">
        <f>HienTrang!AE27</f>
        <v>0</v>
      </c>
      <c r="AF25" s="801">
        <f>HienTrang!AF27</f>
        <v>0</v>
      </c>
      <c r="AG25" s="801">
        <f>HienTrang!AG27</f>
        <v>0</v>
      </c>
      <c r="AH25" s="801">
        <f>HienTrang!AH27</f>
        <v>0</v>
      </c>
      <c r="AI25" s="801">
        <f>HienTrang!AI27</f>
        <v>0</v>
      </c>
      <c r="AJ25" s="801">
        <f>HienTrang!AJ27</f>
        <v>0</v>
      </c>
      <c r="AK25" s="801">
        <f>HienTrang!AK27</f>
        <v>0</v>
      </c>
      <c r="AL25" s="801">
        <f>HienTrang!AL27</f>
        <v>0</v>
      </c>
      <c r="AM25" s="801">
        <f>HienTrang!AM27</f>
        <v>0</v>
      </c>
      <c r="AN25" s="801">
        <f>HienTrang!AN27</f>
        <v>0</v>
      </c>
      <c r="AO25" s="801">
        <f>HienTrang!AO27</f>
        <v>0</v>
      </c>
      <c r="AP25" s="25"/>
    </row>
    <row r="26" spans="1:42">
      <c r="A26" s="22" t="s">
        <v>100</v>
      </c>
      <c r="B26" s="800" t="s">
        <v>61</v>
      </c>
      <c r="C26" s="23" t="s">
        <v>17</v>
      </c>
      <c r="D26" s="19">
        <f t="shared" si="2"/>
        <v>12.1067</v>
      </c>
      <c r="E26" s="19">
        <f t="shared" si="0"/>
        <v>1.2153977758081163</v>
      </c>
      <c r="F26" s="19">
        <f>HienTrang!F28</f>
        <v>12.1067</v>
      </c>
      <c r="G26" s="19">
        <f>HienTrang!G28</f>
        <v>0</v>
      </c>
      <c r="H26" s="19">
        <f>HienTrang!H28</f>
        <v>0</v>
      </c>
      <c r="I26" s="19">
        <f>HienTrang!I28</f>
        <v>0</v>
      </c>
      <c r="J26" s="19">
        <f>HienTrang!J28</f>
        <v>0</v>
      </c>
      <c r="K26" s="19">
        <f>HienTrang!K28</f>
        <v>0</v>
      </c>
      <c r="L26" s="19">
        <f>HienTrang!L28</f>
        <v>0</v>
      </c>
      <c r="M26" s="19">
        <f>HienTrang!M28</f>
        <v>0</v>
      </c>
      <c r="N26" s="19">
        <f>HienTrang!N28</f>
        <v>0</v>
      </c>
      <c r="O26" s="19">
        <f>HienTrang!O28</f>
        <v>0</v>
      </c>
      <c r="P26" s="19">
        <f>HienTrang!P28</f>
        <v>0</v>
      </c>
      <c r="Q26" s="19">
        <f>HienTrang!Q28</f>
        <v>0</v>
      </c>
      <c r="R26" s="19">
        <f>HienTrang!R28</f>
        <v>0</v>
      </c>
      <c r="S26" s="19">
        <f>HienTrang!S28</f>
        <v>0</v>
      </c>
      <c r="T26" s="19">
        <f>HienTrang!T28</f>
        <v>0</v>
      </c>
      <c r="U26" s="19">
        <f>HienTrang!U28</f>
        <v>0</v>
      </c>
      <c r="V26" s="801">
        <f>HienTrang!V28</f>
        <v>0</v>
      </c>
      <c r="W26" s="801">
        <f>HienTrang!W28</f>
        <v>0</v>
      </c>
      <c r="X26" s="801">
        <f>HienTrang!X28</f>
        <v>0</v>
      </c>
      <c r="Y26" s="801">
        <f>HienTrang!Y28</f>
        <v>0</v>
      </c>
      <c r="Z26" s="801">
        <f>HienTrang!Z28</f>
        <v>0</v>
      </c>
      <c r="AA26" s="801">
        <f>HienTrang!AA28</f>
        <v>0</v>
      </c>
      <c r="AB26" s="801">
        <f>HienTrang!AB28</f>
        <v>0</v>
      </c>
      <c r="AC26" s="801">
        <f>HienTrang!AC28</f>
        <v>0</v>
      </c>
      <c r="AD26" s="801">
        <f>HienTrang!AD28</f>
        <v>0</v>
      </c>
      <c r="AE26" s="801">
        <f>HienTrang!AE28</f>
        <v>0</v>
      </c>
      <c r="AF26" s="801">
        <f>HienTrang!AF28</f>
        <v>0</v>
      </c>
      <c r="AG26" s="801">
        <f>HienTrang!AG28</f>
        <v>0</v>
      </c>
      <c r="AH26" s="801">
        <f>HienTrang!AH28</f>
        <v>0</v>
      </c>
      <c r="AI26" s="801">
        <f>HienTrang!AI28</f>
        <v>0</v>
      </c>
      <c r="AJ26" s="801">
        <f>HienTrang!AJ28</f>
        <v>0</v>
      </c>
      <c r="AK26" s="801">
        <f>HienTrang!AK28</f>
        <v>0</v>
      </c>
      <c r="AL26" s="801">
        <f>HienTrang!AL28</f>
        <v>0</v>
      </c>
      <c r="AM26" s="801">
        <f>HienTrang!AM28</f>
        <v>0</v>
      </c>
      <c r="AN26" s="801">
        <f>HienTrang!AN28</f>
        <v>0</v>
      </c>
      <c r="AO26" s="801">
        <f>HienTrang!AO28</f>
        <v>0</v>
      </c>
      <c r="AP26" s="25"/>
    </row>
    <row r="27" spans="1:42">
      <c r="A27" s="22" t="s">
        <v>104</v>
      </c>
      <c r="B27" s="800" t="s">
        <v>62</v>
      </c>
      <c r="C27" s="23" t="s">
        <v>50</v>
      </c>
      <c r="D27" s="19">
        <f t="shared" si="2"/>
        <v>5.6692999999999998</v>
      </c>
      <c r="E27" s="19">
        <f t="shared" si="0"/>
        <v>0.56914391290681621</v>
      </c>
      <c r="F27" s="19">
        <f>HienTrang!F30+HienTrang!F34</f>
        <v>5.6692999999999998</v>
      </c>
      <c r="G27" s="19">
        <f>HienTrang!G30+HienTrang!G34</f>
        <v>0</v>
      </c>
      <c r="H27" s="19">
        <f>HienTrang!H30+HienTrang!H34</f>
        <v>0</v>
      </c>
      <c r="I27" s="19">
        <f>HienTrang!I30+HienTrang!I34</f>
        <v>0</v>
      </c>
      <c r="J27" s="19">
        <f>HienTrang!J30+HienTrang!J34</f>
        <v>0</v>
      </c>
      <c r="K27" s="19">
        <f>HienTrang!K30+HienTrang!K34</f>
        <v>0</v>
      </c>
      <c r="L27" s="19">
        <f>HienTrang!L30+HienTrang!L34</f>
        <v>0</v>
      </c>
      <c r="M27" s="19">
        <f>HienTrang!M30+HienTrang!M34</f>
        <v>0</v>
      </c>
      <c r="N27" s="19">
        <f>HienTrang!N30+HienTrang!N34</f>
        <v>0</v>
      </c>
      <c r="O27" s="19">
        <f>HienTrang!O30+HienTrang!O34</f>
        <v>0</v>
      </c>
      <c r="P27" s="19">
        <f>HienTrang!P30+HienTrang!P34</f>
        <v>0</v>
      </c>
      <c r="Q27" s="19">
        <f>HienTrang!Q30+HienTrang!Q34</f>
        <v>0</v>
      </c>
      <c r="R27" s="19">
        <f>HienTrang!R30+HienTrang!R34</f>
        <v>0</v>
      </c>
      <c r="S27" s="19">
        <f>HienTrang!S30+HienTrang!S34</f>
        <v>0</v>
      </c>
      <c r="T27" s="19">
        <f>HienTrang!T30+HienTrang!T34</f>
        <v>0</v>
      </c>
      <c r="U27" s="19">
        <f>HienTrang!U30+HienTrang!U34</f>
        <v>0</v>
      </c>
      <c r="V27" s="801">
        <f>HienTrang!V30+HienTrang!V34</f>
        <v>0</v>
      </c>
      <c r="W27" s="801">
        <f>HienTrang!W30+HienTrang!W34</f>
        <v>0</v>
      </c>
      <c r="X27" s="801">
        <f>HienTrang!X30+HienTrang!X34</f>
        <v>0</v>
      </c>
      <c r="Y27" s="801">
        <f>HienTrang!Y30+HienTrang!Y34</f>
        <v>0</v>
      </c>
      <c r="Z27" s="801">
        <f>HienTrang!Z30+HienTrang!Z34</f>
        <v>0</v>
      </c>
      <c r="AA27" s="801">
        <f>HienTrang!AA30+HienTrang!AA34</f>
        <v>0</v>
      </c>
      <c r="AB27" s="801">
        <f>HienTrang!AB30+HienTrang!AB34</f>
        <v>0</v>
      </c>
      <c r="AC27" s="801">
        <f>HienTrang!AC30+HienTrang!AC34</f>
        <v>0</v>
      </c>
      <c r="AD27" s="801">
        <f>HienTrang!AD30+HienTrang!AD34</f>
        <v>0</v>
      </c>
      <c r="AE27" s="801">
        <f>HienTrang!AE30+HienTrang!AE34</f>
        <v>0</v>
      </c>
      <c r="AF27" s="801">
        <f>HienTrang!AF30+HienTrang!AF34</f>
        <v>0</v>
      </c>
      <c r="AG27" s="801">
        <f>HienTrang!AG30+HienTrang!AG34</f>
        <v>0</v>
      </c>
      <c r="AH27" s="801">
        <f>HienTrang!AH30+HienTrang!AH34</f>
        <v>0</v>
      </c>
      <c r="AI27" s="801">
        <f>HienTrang!AI30+HienTrang!AI34</f>
        <v>0</v>
      </c>
      <c r="AJ27" s="801">
        <f>HienTrang!AJ30+HienTrang!AJ34</f>
        <v>0</v>
      </c>
      <c r="AK27" s="801">
        <f>HienTrang!AK30+HienTrang!AK34</f>
        <v>0</v>
      </c>
      <c r="AL27" s="801">
        <f>HienTrang!AL30+HienTrang!AL34</f>
        <v>0</v>
      </c>
      <c r="AM27" s="801">
        <f>HienTrang!AM30+HienTrang!AM34</f>
        <v>0</v>
      </c>
      <c r="AN27" s="801">
        <f>HienTrang!AN30+HienTrang!AN34</f>
        <v>0</v>
      </c>
      <c r="AO27" s="801">
        <f>HienTrang!AO30+HienTrang!AO34</f>
        <v>0</v>
      </c>
      <c r="AP27" s="25"/>
    </row>
    <row r="28" spans="1:42">
      <c r="A28" s="22" t="s">
        <v>105</v>
      </c>
      <c r="B28" s="800" t="s">
        <v>63</v>
      </c>
      <c r="C28" s="23" t="s">
        <v>18</v>
      </c>
      <c r="D28" s="19">
        <f t="shared" si="2"/>
        <v>15.2669</v>
      </c>
      <c r="E28" s="19">
        <f t="shared" si="0"/>
        <v>1.5326518624798606</v>
      </c>
      <c r="F28" s="19">
        <f>HienTrang!F31</f>
        <v>15.2669</v>
      </c>
      <c r="G28" s="19">
        <f>HienTrang!G31</f>
        <v>0</v>
      </c>
      <c r="H28" s="19">
        <f>HienTrang!H31</f>
        <v>0</v>
      </c>
      <c r="I28" s="19">
        <f>HienTrang!I31</f>
        <v>0</v>
      </c>
      <c r="J28" s="19">
        <f>HienTrang!J31</f>
        <v>0</v>
      </c>
      <c r="K28" s="19">
        <f>HienTrang!K31</f>
        <v>0</v>
      </c>
      <c r="L28" s="19">
        <f>HienTrang!L31</f>
        <v>0</v>
      </c>
      <c r="M28" s="19">
        <f>HienTrang!M31</f>
        <v>0</v>
      </c>
      <c r="N28" s="19">
        <f>HienTrang!N31</f>
        <v>0</v>
      </c>
      <c r="O28" s="19">
        <f>HienTrang!O31</f>
        <v>0</v>
      </c>
      <c r="P28" s="19">
        <f>HienTrang!P31</f>
        <v>0</v>
      </c>
      <c r="Q28" s="19">
        <f>HienTrang!Q31</f>
        <v>0</v>
      </c>
      <c r="R28" s="19">
        <f>HienTrang!R31</f>
        <v>0</v>
      </c>
      <c r="S28" s="19">
        <f>HienTrang!S31</f>
        <v>0</v>
      </c>
      <c r="T28" s="19">
        <f>HienTrang!T31</f>
        <v>0</v>
      </c>
      <c r="U28" s="19">
        <f>HienTrang!U31</f>
        <v>0</v>
      </c>
      <c r="V28" s="801">
        <f>HienTrang!V31</f>
        <v>0</v>
      </c>
      <c r="W28" s="801">
        <f>HienTrang!W31</f>
        <v>0</v>
      </c>
      <c r="X28" s="801">
        <f>HienTrang!X31</f>
        <v>0</v>
      </c>
      <c r="Y28" s="801">
        <f>HienTrang!Y31</f>
        <v>0</v>
      </c>
      <c r="Z28" s="801">
        <f>HienTrang!Z31</f>
        <v>0</v>
      </c>
      <c r="AA28" s="801">
        <f>HienTrang!AA31</f>
        <v>0</v>
      </c>
      <c r="AB28" s="801">
        <f>HienTrang!AB31</f>
        <v>0</v>
      </c>
      <c r="AC28" s="801">
        <f>HienTrang!AC31</f>
        <v>0</v>
      </c>
      <c r="AD28" s="801">
        <f>HienTrang!AD31</f>
        <v>0</v>
      </c>
      <c r="AE28" s="801">
        <f>HienTrang!AE31</f>
        <v>0</v>
      </c>
      <c r="AF28" s="801">
        <f>HienTrang!AF31</f>
        <v>0</v>
      </c>
      <c r="AG28" s="801">
        <f>HienTrang!AG31</f>
        <v>0</v>
      </c>
      <c r="AH28" s="801">
        <f>HienTrang!AH31</f>
        <v>0</v>
      </c>
      <c r="AI28" s="801">
        <f>HienTrang!AI31</f>
        <v>0</v>
      </c>
      <c r="AJ28" s="801">
        <f>HienTrang!AJ31</f>
        <v>0</v>
      </c>
      <c r="AK28" s="801">
        <f>HienTrang!AK31</f>
        <v>0</v>
      </c>
      <c r="AL28" s="801">
        <f>HienTrang!AL31</f>
        <v>0</v>
      </c>
      <c r="AM28" s="801">
        <f>HienTrang!AM31</f>
        <v>0</v>
      </c>
      <c r="AN28" s="801">
        <f>HienTrang!AN31</f>
        <v>0</v>
      </c>
      <c r="AO28" s="801">
        <f>HienTrang!AO31</f>
        <v>0</v>
      </c>
      <c r="AP28" s="25"/>
    </row>
    <row r="29" spans="1:42">
      <c r="A29" s="22" t="s">
        <v>106</v>
      </c>
      <c r="B29" s="800" t="s">
        <v>64</v>
      </c>
      <c r="C29" s="23" t="s">
        <v>19</v>
      </c>
      <c r="D29" s="19">
        <f t="shared" si="2"/>
        <v>2.4761000000000002</v>
      </c>
      <c r="E29" s="19">
        <f t="shared" si="0"/>
        <v>0.24857693943671491</v>
      </c>
      <c r="F29" s="19">
        <f>HienTrang!F32</f>
        <v>2.4761000000000002</v>
      </c>
      <c r="G29" s="19">
        <f>HienTrang!G32</f>
        <v>0</v>
      </c>
      <c r="H29" s="19">
        <f>HienTrang!H32</f>
        <v>0</v>
      </c>
      <c r="I29" s="19">
        <f>HienTrang!I32</f>
        <v>0</v>
      </c>
      <c r="J29" s="19">
        <f>HienTrang!J32</f>
        <v>0</v>
      </c>
      <c r="K29" s="19">
        <f>HienTrang!K32</f>
        <v>0</v>
      </c>
      <c r="L29" s="19">
        <f>HienTrang!L32</f>
        <v>0</v>
      </c>
      <c r="M29" s="19">
        <f>HienTrang!M32</f>
        <v>0</v>
      </c>
      <c r="N29" s="19">
        <f>HienTrang!N32</f>
        <v>0</v>
      </c>
      <c r="O29" s="19">
        <f>HienTrang!O32</f>
        <v>0</v>
      </c>
      <c r="P29" s="19">
        <f>HienTrang!P32</f>
        <v>0</v>
      </c>
      <c r="Q29" s="19">
        <f>HienTrang!Q32</f>
        <v>0</v>
      </c>
      <c r="R29" s="19">
        <f>HienTrang!R32</f>
        <v>0</v>
      </c>
      <c r="S29" s="19">
        <f>HienTrang!S32</f>
        <v>0</v>
      </c>
      <c r="T29" s="19">
        <f>HienTrang!T32</f>
        <v>0</v>
      </c>
      <c r="U29" s="19">
        <f>HienTrang!U32</f>
        <v>0</v>
      </c>
      <c r="V29" s="801">
        <f>HienTrang!V32</f>
        <v>0</v>
      </c>
      <c r="W29" s="801">
        <f>HienTrang!W32</f>
        <v>0</v>
      </c>
      <c r="X29" s="801">
        <f>HienTrang!X32</f>
        <v>0</v>
      </c>
      <c r="Y29" s="801">
        <f>HienTrang!Y32</f>
        <v>0</v>
      </c>
      <c r="Z29" s="801">
        <f>HienTrang!Z32</f>
        <v>0</v>
      </c>
      <c r="AA29" s="801">
        <f>HienTrang!AA32</f>
        <v>0</v>
      </c>
      <c r="AB29" s="801">
        <f>HienTrang!AB32</f>
        <v>0</v>
      </c>
      <c r="AC29" s="801">
        <f>HienTrang!AC32</f>
        <v>0</v>
      </c>
      <c r="AD29" s="801">
        <f>HienTrang!AD32</f>
        <v>0</v>
      </c>
      <c r="AE29" s="801">
        <f>HienTrang!AE32</f>
        <v>0</v>
      </c>
      <c r="AF29" s="801">
        <f>HienTrang!AF32</f>
        <v>0</v>
      </c>
      <c r="AG29" s="801">
        <f>HienTrang!AG32</f>
        <v>0</v>
      </c>
      <c r="AH29" s="801">
        <f>HienTrang!AH32</f>
        <v>0</v>
      </c>
      <c r="AI29" s="801">
        <f>HienTrang!AI32</f>
        <v>0</v>
      </c>
      <c r="AJ29" s="801">
        <f>HienTrang!AJ32</f>
        <v>0</v>
      </c>
      <c r="AK29" s="801">
        <f>HienTrang!AK32</f>
        <v>0</v>
      </c>
      <c r="AL29" s="801">
        <f>HienTrang!AL32</f>
        <v>0</v>
      </c>
      <c r="AM29" s="801">
        <f>HienTrang!AM32</f>
        <v>0</v>
      </c>
      <c r="AN29" s="801">
        <f>HienTrang!AN32</f>
        <v>0</v>
      </c>
      <c r="AO29" s="801">
        <f>HienTrang!AO32</f>
        <v>0</v>
      </c>
      <c r="AP29" s="25"/>
    </row>
    <row r="30" spans="1:42" ht="24" customHeight="1">
      <c r="A30" s="22" t="s">
        <v>107</v>
      </c>
      <c r="B30" s="800" t="s">
        <v>219</v>
      </c>
      <c r="C30" s="23" t="s">
        <v>101</v>
      </c>
      <c r="D30" s="19">
        <f t="shared" si="2"/>
        <v>47.927</v>
      </c>
      <c r="E30" s="19">
        <f t="shared" si="0"/>
        <v>4.8114159268137131</v>
      </c>
      <c r="F30" s="805">
        <f>F31+F32+F33+F34+F35+F36+F37+F38+F39+F40</f>
        <v>47.927</v>
      </c>
      <c r="G30" s="805">
        <f t="shared" ref="G30:AO30" si="6">G31+G32+G33+G34+G35+G36+G37+G38+G39+G40</f>
        <v>0</v>
      </c>
      <c r="H30" s="805">
        <f t="shared" si="6"/>
        <v>0</v>
      </c>
      <c r="I30" s="805">
        <f t="shared" si="6"/>
        <v>0</v>
      </c>
      <c r="J30" s="805">
        <f t="shared" si="6"/>
        <v>0</v>
      </c>
      <c r="K30" s="805">
        <f t="shared" si="6"/>
        <v>0</v>
      </c>
      <c r="L30" s="805">
        <f t="shared" si="6"/>
        <v>0</v>
      </c>
      <c r="M30" s="805">
        <f t="shared" si="6"/>
        <v>0</v>
      </c>
      <c r="N30" s="805">
        <f t="shared" si="6"/>
        <v>0</v>
      </c>
      <c r="O30" s="805">
        <f t="shared" si="6"/>
        <v>0</v>
      </c>
      <c r="P30" s="805">
        <f t="shared" si="6"/>
        <v>0</v>
      </c>
      <c r="Q30" s="805">
        <f t="shared" si="6"/>
        <v>0</v>
      </c>
      <c r="R30" s="805">
        <f t="shared" si="6"/>
        <v>0</v>
      </c>
      <c r="S30" s="805">
        <f t="shared" si="6"/>
        <v>0</v>
      </c>
      <c r="T30" s="805">
        <f t="shared" si="6"/>
        <v>0</v>
      </c>
      <c r="U30" s="805">
        <f t="shared" si="6"/>
        <v>0</v>
      </c>
      <c r="V30" s="805">
        <f t="shared" si="6"/>
        <v>0</v>
      </c>
      <c r="W30" s="805">
        <f t="shared" si="6"/>
        <v>0</v>
      </c>
      <c r="X30" s="805">
        <f t="shared" si="6"/>
        <v>0</v>
      </c>
      <c r="Y30" s="805">
        <f t="shared" si="6"/>
        <v>0</v>
      </c>
      <c r="Z30" s="805">
        <f t="shared" si="6"/>
        <v>0</v>
      </c>
      <c r="AA30" s="805">
        <f t="shared" si="6"/>
        <v>0</v>
      </c>
      <c r="AB30" s="805">
        <f t="shared" si="6"/>
        <v>0</v>
      </c>
      <c r="AC30" s="805">
        <f t="shared" si="6"/>
        <v>0</v>
      </c>
      <c r="AD30" s="805">
        <f t="shared" si="6"/>
        <v>0</v>
      </c>
      <c r="AE30" s="805">
        <f t="shared" si="6"/>
        <v>0</v>
      </c>
      <c r="AF30" s="805">
        <f t="shared" si="6"/>
        <v>0</v>
      </c>
      <c r="AG30" s="805">
        <f t="shared" si="6"/>
        <v>0</v>
      </c>
      <c r="AH30" s="805">
        <f t="shared" si="6"/>
        <v>0</v>
      </c>
      <c r="AI30" s="805">
        <f t="shared" si="6"/>
        <v>0</v>
      </c>
      <c r="AJ30" s="805">
        <f t="shared" si="6"/>
        <v>0</v>
      </c>
      <c r="AK30" s="805">
        <f t="shared" si="6"/>
        <v>0</v>
      </c>
      <c r="AL30" s="805">
        <f t="shared" si="6"/>
        <v>0</v>
      </c>
      <c r="AM30" s="805">
        <f t="shared" si="6"/>
        <v>0</v>
      </c>
      <c r="AN30" s="805">
        <f t="shared" si="6"/>
        <v>0</v>
      </c>
      <c r="AO30" s="805">
        <f t="shared" si="6"/>
        <v>0</v>
      </c>
      <c r="AP30" s="806"/>
    </row>
    <row r="31" spans="1:42" s="173" customFormat="1">
      <c r="A31" s="22" t="s">
        <v>220</v>
      </c>
      <c r="B31" s="800" t="s">
        <v>193</v>
      </c>
      <c r="C31" s="23" t="s">
        <v>31</v>
      </c>
      <c r="D31" s="801">
        <f t="shared" si="2"/>
        <v>4.3086000000000002</v>
      </c>
      <c r="E31" s="801">
        <f t="shared" ref="E31:E47" si="7">D31*100/$D$8</f>
        <v>0.43254254725456559</v>
      </c>
      <c r="F31" s="801">
        <f>HienTrang!F35</f>
        <v>4.3086000000000002</v>
      </c>
      <c r="G31" s="801">
        <f>HienTrang!G35</f>
        <v>0</v>
      </c>
      <c r="H31" s="801">
        <f>HienTrang!H35</f>
        <v>0</v>
      </c>
      <c r="I31" s="801">
        <f>HienTrang!I35</f>
        <v>0</v>
      </c>
      <c r="J31" s="801">
        <f>HienTrang!J35</f>
        <v>0</v>
      </c>
      <c r="K31" s="801">
        <f>HienTrang!K35</f>
        <v>0</v>
      </c>
      <c r="L31" s="801">
        <f>HienTrang!L35</f>
        <v>0</v>
      </c>
      <c r="M31" s="801">
        <f>HienTrang!M35</f>
        <v>0</v>
      </c>
      <c r="N31" s="801">
        <f>HienTrang!N35</f>
        <v>0</v>
      </c>
      <c r="O31" s="801">
        <f>HienTrang!O35</f>
        <v>0</v>
      </c>
      <c r="P31" s="801">
        <f>HienTrang!P35</f>
        <v>0</v>
      </c>
      <c r="Q31" s="801">
        <f>HienTrang!Q35</f>
        <v>0</v>
      </c>
      <c r="R31" s="801">
        <f>HienTrang!R35</f>
        <v>0</v>
      </c>
      <c r="S31" s="801">
        <f>HienTrang!S35</f>
        <v>0</v>
      </c>
      <c r="T31" s="801">
        <f>HienTrang!T35</f>
        <v>0</v>
      </c>
      <c r="U31" s="801">
        <f>HienTrang!U35</f>
        <v>0</v>
      </c>
      <c r="V31" s="801">
        <f>HienTrang!V35</f>
        <v>0</v>
      </c>
      <c r="W31" s="801">
        <f>HienTrang!W35</f>
        <v>0</v>
      </c>
      <c r="X31" s="801">
        <f>HienTrang!X35</f>
        <v>0</v>
      </c>
      <c r="Y31" s="801">
        <f>HienTrang!Y35</f>
        <v>0</v>
      </c>
      <c r="Z31" s="801">
        <f>HienTrang!Z35</f>
        <v>0</v>
      </c>
      <c r="AA31" s="801">
        <f>HienTrang!AA35</f>
        <v>0</v>
      </c>
      <c r="AB31" s="801">
        <f>HienTrang!AB35</f>
        <v>0</v>
      </c>
      <c r="AC31" s="801">
        <f>HienTrang!AC35</f>
        <v>0</v>
      </c>
      <c r="AD31" s="801">
        <f>HienTrang!AD35</f>
        <v>0</v>
      </c>
      <c r="AE31" s="801">
        <f>HienTrang!AE35</f>
        <v>0</v>
      </c>
      <c r="AF31" s="801">
        <f>HienTrang!AF35</f>
        <v>0</v>
      </c>
      <c r="AG31" s="801">
        <f>HienTrang!AG35</f>
        <v>0</v>
      </c>
      <c r="AH31" s="801">
        <f>HienTrang!AH35</f>
        <v>0</v>
      </c>
      <c r="AI31" s="801">
        <f>HienTrang!AI35</f>
        <v>0</v>
      </c>
      <c r="AJ31" s="801">
        <f>HienTrang!AJ35</f>
        <v>0</v>
      </c>
      <c r="AK31" s="801">
        <f>HienTrang!AK35</f>
        <v>0</v>
      </c>
      <c r="AL31" s="801">
        <f>HienTrang!AL35</f>
        <v>0</v>
      </c>
      <c r="AM31" s="801">
        <f>HienTrang!AM35</f>
        <v>0</v>
      </c>
      <c r="AN31" s="801">
        <f>HienTrang!AN35</f>
        <v>0</v>
      </c>
      <c r="AO31" s="801">
        <f>HienTrang!AO35</f>
        <v>0</v>
      </c>
      <c r="AP31" s="807"/>
    </row>
    <row r="32" spans="1:42" s="173" customFormat="1">
      <c r="A32" s="22" t="s">
        <v>221</v>
      </c>
      <c r="B32" s="800" t="s">
        <v>222</v>
      </c>
      <c r="C32" s="23" t="s">
        <v>36</v>
      </c>
      <c r="D32" s="801">
        <f t="shared" si="2"/>
        <v>0.13739999999999999</v>
      </c>
      <c r="E32" s="801">
        <f t="shared" si="7"/>
        <v>1.3793655942249759E-2</v>
      </c>
      <c r="F32" s="801">
        <f>HienTrang!F36</f>
        <v>0.13739999999999999</v>
      </c>
      <c r="G32" s="801">
        <f>HienTrang!G36</f>
        <v>0</v>
      </c>
      <c r="H32" s="801">
        <f>HienTrang!H36</f>
        <v>0</v>
      </c>
      <c r="I32" s="801">
        <f>HienTrang!I36</f>
        <v>0</v>
      </c>
      <c r="J32" s="801">
        <f>HienTrang!J36</f>
        <v>0</v>
      </c>
      <c r="K32" s="801">
        <f>HienTrang!K36</f>
        <v>0</v>
      </c>
      <c r="L32" s="801">
        <f>HienTrang!L36</f>
        <v>0</v>
      </c>
      <c r="M32" s="801">
        <f>HienTrang!M36</f>
        <v>0</v>
      </c>
      <c r="N32" s="801">
        <f>HienTrang!N36</f>
        <v>0</v>
      </c>
      <c r="O32" s="801">
        <f>HienTrang!O36</f>
        <v>0</v>
      </c>
      <c r="P32" s="801">
        <f>HienTrang!P36</f>
        <v>0</v>
      </c>
      <c r="Q32" s="801">
        <f>HienTrang!Q36</f>
        <v>0</v>
      </c>
      <c r="R32" s="801">
        <f>HienTrang!R36</f>
        <v>0</v>
      </c>
      <c r="S32" s="801">
        <f>HienTrang!S36</f>
        <v>0</v>
      </c>
      <c r="T32" s="801">
        <f>HienTrang!T36</f>
        <v>0</v>
      </c>
      <c r="U32" s="801">
        <f>HienTrang!U36</f>
        <v>0</v>
      </c>
      <c r="V32" s="801">
        <f>HienTrang!V36</f>
        <v>0</v>
      </c>
      <c r="W32" s="801">
        <f>HienTrang!W36</f>
        <v>0</v>
      </c>
      <c r="X32" s="801">
        <f>HienTrang!X36</f>
        <v>0</v>
      </c>
      <c r="Y32" s="801">
        <f>HienTrang!Y36</f>
        <v>0</v>
      </c>
      <c r="Z32" s="801">
        <f>HienTrang!Z36</f>
        <v>0</v>
      </c>
      <c r="AA32" s="801">
        <f>HienTrang!AA36</f>
        <v>0</v>
      </c>
      <c r="AB32" s="801">
        <f>HienTrang!AB36</f>
        <v>0</v>
      </c>
      <c r="AC32" s="801">
        <f>HienTrang!AC36</f>
        <v>0</v>
      </c>
      <c r="AD32" s="801">
        <f>HienTrang!AD36</f>
        <v>0</v>
      </c>
      <c r="AE32" s="801">
        <f>HienTrang!AE36</f>
        <v>0</v>
      </c>
      <c r="AF32" s="801">
        <f>HienTrang!AF36</f>
        <v>0</v>
      </c>
      <c r="AG32" s="801">
        <f>HienTrang!AG36</f>
        <v>0</v>
      </c>
      <c r="AH32" s="801">
        <f>HienTrang!AH36</f>
        <v>0</v>
      </c>
      <c r="AI32" s="801">
        <f>HienTrang!AI36</f>
        <v>0</v>
      </c>
      <c r="AJ32" s="801">
        <f>HienTrang!AJ36</f>
        <v>0</v>
      </c>
      <c r="AK32" s="801">
        <f>HienTrang!AK36</f>
        <v>0</v>
      </c>
      <c r="AL32" s="801">
        <f>HienTrang!AL36</f>
        <v>0</v>
      </c>
      <c r="AM32" s="801">
        <f>HienTrang!AM36</f>
        <v>0</v>
      </c>
      <c r="AN32" s="801">
        <f>HienTrang!AN36</f>
        <v>0</v>
      </c>
      <c r="AO32" s="801">
        <f>HienTrang!AO36</f>
        <v>0</v>
      </c>
      <c r="AP32" s="807"/>
    </row>
    <row r="33" spans="1:42" s="173" customFormat="1">
      <c r="A33" s="22" t="s">
        <v>223</v>
      </c>
      <c r="B33" s="800" t="s">
        <v>65</v>
      </c>
      <c r="C33" s="23" t="s">
        <v>32</v>
      </c>
      <c r="D33" s="801">
        <f t="shared" si="2"/>
        <v>1.5605</v>
      </c>
      <c r="E33" s="801">
        <f t="shared" si="7"/>
        <v>0.1566593893586663</v>
      </c>
      <c r="F33" s="801">
        <f>HienTrang!F37</f>
        <v>1.5605</v>
      </c>
      <c r="G33" s="801">
        <f>HienTrang!G37</f>
        <v>0</v>
      </c>
      <c r="H33" s="801">
        <f>HienTrang!H37</f>
        <v>0</v>
      </c>
      <c r="I33" s="801">
        <f>HienTrang!I37</f>
        <v>0</v>
      </c>
      <c r="J33" s="801">
        <f>HienTrang!J37</f>
        <v>0</v>
      </c>
      <c r="K33" s="801">
        <f>HienTrang!K37</f>
        <v>0</v>
      </c>
      <c r="L33" s="801">
        <f>HienTrang!L37</f>
        <v>0</v>
      </c>
      <c r="M33" s="801">
        <f>HienTrang!M37</f>
        <v>0</v>
      </c>
      <c r="N33" s="801">
        <f>HienTrang!N37</f>
        <v>0</v>
      </c>
      <c r="O33" s="801">
        <f>HienTrang!O37</f>
        <v>0</v>
      </c>
      <c r="P33" s="801">
        <f>HienTrang!P37</f>
        <v>0</v>
      </c>
      <c r="Q33" s="801">
        <f>HienTrang!Q37</f>
        <v>0</v>
      </c>
      <c r="R33" s="801">
        <f>HienTrang!R37</f>
        <v>0</v>
      </c>
      <c r="S33" s="801">
        <f>HienTrang!S37</f>
        <v>0</v>
      </c>
      <c r="T33" s="801">
        <f>HienTrang!T37</f>
        <v>0</v>
      </c>
      <c r="U33" s="801">
        <f>HienTrang!U37</f>
        <v>0</v>
      </c>
      <c r="V33" s="801">
        <f>HienTrang!V37</f>
        <v>0</v>
      </c>
      <c r="W33" s="801">
        <f>HienTrang!W37</f>
        <v>0</v>
      </c>
      <c r="X33" s="801">
        <f>HienTrang!X37</f>
        <v>0</v>
      </c>
      <c r="Y33" s="801">
        <f>HienTrang!Y37</f>
        <v>0</v>
      </c>
      <c r="Z33" s="801">
        <f>HienTrang!Z37</f>
        <v>0</v>
      </c>
      <c r="AA33" s="801">
        <f>HienTrang!AA37</f>
        <v>0</v>
      </c>
      <c r="AB33" s="801">
        <f>HienTrang!AB37</f>
        <v>0</v>
      </c>
      <c r="AC33" s="801">
        <f>HienTrang!AC37</f>
        <v>0</v>
      </c>
      <c r="AD33" s="801">
        <f>HienTrang!AD37</f>
        <v>0</v>
      </c>
      <c r="AE33" s="801">
        <f>HienTrang!AE37</f>
        <v>0</v>
      </c>
      <c r="AF33" s="801">
        <f>HienTrang!AF37</f>
        <v>0</v>
      </c>
      <c r="AG33" s="801">
        <f>HienTrang!AG37</f>
        <v>0</v>
      </c>
      <c r="AH33" s="801">
        <f>HienTrang!AH37</f>
        <v>0</v>
      </c>
      <c r="AI33" s="801">
        <f>HienTrang!AI37</f>
        <v>0</v>
      </c>
      <c r="AJ33" s="801">
        <f>HienTrang!AJ37</f>
        <v>0</v>
      </c>
      <c r="AK33" s="801">
        <f>HienTrang!AK37</f>
        <v>0</v>
      </c>
      <c r="AL33" s="801">
        <f>HienTrang!AL37</f>
        <v>0</v>
      </c>
      <c r="AM33" s="801">
        <f>HienTrang!AM37</f>
        <v>0</v>
      </c>
      <c r="AN33" s="801">
        <f>HienTrang!AN37</f>
        <v>0</v>
      </c>
      <c r="AO33" s="801">
        <f>HienTrang!AO37</f>
        <v>0</v>
      </c>
      <c r="AP33" s="807"/>
    </row>
    <row r="34" spans="1:42" s="173" customFormat="1">
      <c r="A34" s="22" t="s">
        <v>224</v>
      </c>
      <c r="B34" s="800" t="s">
        <v>66</v>
      </c>
      <c r="C34" s="23" t="s">
        <v>33</v>
      </c>
      <c r="D34" s="801">
        <f t="shared" si="2"/>
        <v>10.875299999999999</v>
      </c>
      <c r="E34" s="801">
        <f t="shared" si="7"/>
        <v>1.0917769029748821</v>
      </c>
      <c r="F34" s="801">
        <f>HienTrang!F38</f>
        <v>10.875299999999999</v>
      </c>
      <c r="G34" s="801">
        <f>HienTrang!G38</f>
        <v>0</v>
      </c>
      <c r="H34" s="801">
        <f>HienTrang!H38</f>
        <v>0</v>
      </c>
      <c r="I34" s="801">
        <f>HienTrang!I38</f>
        <v>0</v>
      </c>
      <c r="J34" s="801">
        <f>HienTrang!J38</f>
        <v>0</v>
      </c>
      <c r="K34" s="801">
        <f>HienTrang!K38</f>
        <v>0</v>
      </c>
      <c r="L34" s="801">
        <f>HienTrang!L38</f>
        <v>0</v>
      </c>
      <c r="M34" s="801">
        <f>HienTrang!M38</f>
        <v>0</v>
      </c>
      <c r="N34" s="801">
        <f>HienTrang!N38</f>
        <v>0</v>
      </c>
      <c r="O34" s="801">
        <f>HienTrang!O38</f>
        <v>0</v>
      </c>
      <c r="P34" s="801">
        <f>HienTrang!P38</f>
        <v>0</v>
      </c>
      <c r="Q34" s="801">
        <f>HienTrang!Q38</f>
        <v>0</v>
      </c>
      <c r="R34" s="801">
        <f>HienTrang!R38</f>
        <v>0</v>
      </c>
      <c r="S34" s="801">
        <f>HienTrang!S38</f>
        <v>0</v>
      </c>
      <c r="T34" s="801">
        <f>HienTrang!T38</f>
        <v>0</v>
      </c>
      <c r="U34" s="801">
        <f>HienTrang!U38</f>
        <v>0</v>
      </c>
      <c r="V34" s="801">
        <f>HienTrang!V38</f>
        <v>0</v>
      </c>
      <c r="W34" s="801">
        <f>HienTrang!W38</f>
        <v>0</v>
      </c>
      <c r="X34" s="801">
        <f>HienTrang!X38</f>
        <v>0</v>
      </c>
      <c r="Y34" s="801">
        <f>HienTrang!Y38</f>
        <v>0</v>
      </c>
      <c r="Z34" s="801">
        <f>HienTrang!Z38</f>
        <v>0</v>
      </c>
      <c r="AA34" s="801">
        <f>HienTrang!AA38</f>
        <v>0</v>
      </c>
      <c r="AB34" s="801">
        <f>HienTrang!AB38</f>
        <v>0</v>
      </c>
      <c r="AC34" s="801">
        <f>HienTrang!AC38</f>
        <v>0</v>
      </c>
      <c r="AD34" s="801">
        <f>HienTrang!AD38</f>
        <v>0</v>
      </c>
      <c r="AE34" s="801">
        <f>HienTrang!AE38</f>
        <v>0</v>
      </c>
      <c r="AF34" s="801">
        <f>HienTrang!AF38</f>
        <v>0</v>
      </c>
      <c r="AG34" s="801">
        <f>HienTrang!AG38</f>
        <v>0</v>
      </c>
      <c r="AH34" s="801">
        <f>HienTrang!AH38</f>
        <v>0</v>
      </c>
      <c r="AI34" s="801">
        <f>HienTrang!AI38</f>
        <v>0</v>
      </c>
      <c r="AJ34" s="801">
        <f>HienTrang!AJ38</f>
        <v>0</v>
      </c>
      <c r="AK34" s="801">
        <f>HienTrang!AK38</f>
        <v>0</v>
      </c>
      <c r="AL34" s="801">
        <f>HienTrang!AL38</f>
        <v>0</v>
      </c>
      <c r="AM34" s="801">
        <f>HienTrang!AM38</f>
        <v>0</v>
      </c>
      <c r="AN34" s="801">
        <f>HienTrang!AN38</f>
        <v>0</v>
      </c>
      <c r="AO34" s="801">
        <f>HienTrang!AO38</f>
        <v>0</v>
      </c>
      <c r="AP34" s="807"/>
    </row>
    <row r="35" spans="1:42" s="173" customFormat="1">
      <c r="A35" s="22" t="s">
        <v>225</v>
      </c>
      <c r="B35" s="800" t="s">
        <v>226</v>
      </c>
      <c r="C35" s="23" t="s">
        <v>34</v>
      </c>
      <c r="D35" s="801">
        <f t="shared" si="2"/>
        <v>7.8517999999999999</v>
      </c>
      <c r="E35" s="801">
        <f t="shared" si="7"/>
        <v>0.78824619888905856</v>
      </c>
      <c r="F35" s="801">
        <f>HienTrang!F39</f>
        <v>7.8517999999999999</v>
      </c>
      <c r="G35" s="801">
        <f>HienTrang!G39</f>
        <v>0</v>
      </c>
      <c r="H35" s="801">
        <f>HienTrang!H39</f>
        <v>0</v>
      </c>
      <c r="I35" s="801">
        <f>HienTrang!I39</f>
        <v>0</v>
      </c>
      <c r="J35" s="801">
        <f>HienTrang!J39</f>
        <v>0</v>
      </c>
      <c r="K35" s="801">
        <f>HienTrang!K39</f>
        <v>0</v>
      </c>
      <c r="L35" s="801">
        <f>HienTrang!L39</f>
        <v>0</v>
      </c>
      <c r="M35" s="801">
        <f>HienTrang!M39</f>
        <v>0</v>
      </c>
      <c r="N35" s="801">
        <f>HienTrang!N39</f>
        <v>0</v>
      </c>
      <c r="O35" s="801">
        <f>HienTrang!O39</f>
        <v>0</v>
      </c>
      <c r="P35" s="801">
        <f>HienTrang!P39</f>
        <v>0</v>
      </c>
      <c r="Q35" s="801">
        <f>HienTrang!Q39</f>
        <v>0</v>
      </c>
      <c r="R35" s="801">
        <f>HienTrang!R39</f>
        <v>0</v>
      </c>
      <c r="S35" s="801">
        <f>HienTrang!S39</f>
        <v>0</v>
      </c>
      <c r="T35" s="801">
        <f>HienTrang!T39</f>
        <v>0</v>
      </c>
      <c r="U35" s="801">
        <f>HienTrang!U39</f>
        <v>0</v>
      </c>
      <c r="V35" s="801">
        <f>HienTrang!V39</f>
        <v>0</v>
      </c>
      <c r="W35" s="801">
        <f>HienTrang!W39</f>
        <v>0</v>
      </c>
      <c r="X35" s="801">
        <f>HienTrang!X39</f>
        <v>0</v>
      </c>
      <c r="Y35" s="801">
        <f>HienTrang!Y39</f>
        <v>0</v>
      </c>
      <c r="Z35" s="801">
        <f>HienTrang!Z39</f>
        <v>0</v>
      </c>
      <c r="AA35" s="801">
        <f>HienTrang!AA39</f>
        <v>0</v>
      </c>
      <c r="AB35" s="801">
        <f>HienTrang!AB39</f>
        <v>0</v>
      </c>
      <c r="AC35" s="801">
        <f>HienTrang!AC39</f>
        <v>0</v>
      </c>
      <c r="AD35" s="801">
        <f>HienTrang!AD39</f>
        <v>0</v>
      </c>
      <c r="AE35" s="801">
        <f>HienTrang!AE39</f>
        <v>0</v>
      </c>
      <c r="AF35" s="801">
        <f>HienTrang!AF39</f>
        <v>0</v>
      </c>
      <c r="AG35" s="801">
        <f>HienTrang!AG39</f>
        <v>0</v>
      </c>
      <c r="AH35" s="801">
        <f>HienTrang!AH39</f>
        <v>0</v>
      </c>
      <c r="AI35" s="801">
        <f>HienTrang!AI39</f>
        <v>0</v>
      </c>
      <c r="AJ35" s="801">
        <f>HienTrang!AJ39</f>
        <v>0</v>
      </c>
      <c r="AK35" s="801">
        <f>HienTrang!AK39</f>
        <v>0</v>
      </c>
      <c r="AL35" s="801">
        <f>HienTrang!AL39</f>
        <v>0</v>
      </c>
      <c r="AM35" s="801">
        <f>HienTrang!AM39</f>
        <v>0</v>
      </c>
      <c r="AN35" s="801">
        <f>HienTrang!AN39</f>
        <v>0</v>
      </c>
      <c r="AO35" s="801">
        <f>HienTrang!AO39</f>
        <v>0</v>
      </c>
      <c r="AP35" s="807"/>
    </row>
    <row r="36" spans="1:42" s="173" customFormat="1" ht="36.75" customHeight="1">
      <c r="A36" s="22" t="s">
        <v>227</v>
      </c>
      <c r="B36" s="800" t="s">
        <v>67</v>
      </c>
      <c r="C36" s="23" t="s">
        <v>35</v>
      </c>
      <c r="D36" s="801">
        <f t="shared" si="2"/>
        <v>9.4161999999999999</v>
      </c>
      <c r="E36" s="801">
        <f t="shared" si="7"/>
        <v>0.94529711123298532</v>
      </c>
      <c r="F36" s="801">
        <f>HienTrang!F40</f>
        <v>9.4161999999999999</v>
      </c>
      <c r="G36" s="801">
        <f>HienTrang!G40</f>
        <v>0</v>
      </c>
      <c r="H36" s="801">
        <f>HienTrang!H40</f>
        <v>0</v>
      </c>
      <c r="I36" s="801">
        <f>HienTrang!I40</f>
        <v>0</v>
      </c>
      <c r="J36" s="801">
        <f>HienTrang!J40</f>
        <v>0</v>
      </c>
      <c r="K36" s="801">
        <f>HienTrang!K40</f>
        <v>0</v>
      </c>
      <c r="L36" s="801">
        <f>HienTrang!L40</f>
        <v>0</v>
      </c>
      <c r="M36" s="801">
        <f>HienTrang!M40</f>
        <v>0</v>
      </c>
      <c r="N36" s="801">
        <f>HienTrang!N40</f>
        <v>0</v>
      </c>
      <c r="O36" s="801">
        <f>HienTrang!O40</f>
        <v>0</v>
      </c>
      <c r="P36" s="801">
        <f>HienTrang!P40</f>
        <v>0</v>
      </c>
      <c r="Q36" s="801">
        <f>HienTrang!Q40</f>
        <v>0</v>
      </c>
      <c r="R36" s="801">
        <f>HienTrang!R40</f>
        <v>0</v>
      </c>
      <c r="S36" s="801">
        <f>HienTrang!S40</f>
        <v>0</v>
      </c>
      <c r="T36" s="801">
        <f>HienTrang!T40</f>
        <v>0</v>
      </c>
      <c r="U36" s="801">
        <f>HienTrang!U40</f>
        <v>0</v>
      </c>
      <c r="V36" s="801">
        <f>HienTrang!V40</f>
        <v>0</v>
      </c>
      <c r="W36" s="801">
        <f>HienTrang!W40</f>
        <v>0</v>
      </c>
      <c r="X36" s="801">
        <f>HienTrang!X40</f>
        <v>0</v>
      </c>
      <c r="Y36" s="801">
        <f>HienTrang!Y40</f>
        <v>0</v>
      </c>
      <c r="Z36" s="801">
        <f>HienTrang!Z40</f>
        <v>0</v>
      </c>
      <c r="AA36" s="801">
        <f>HienTrang!AA40</f>
        <v>0</v>
      </c>
      <c r="AB36" s="801">
        <f>HienTrang!AB40</f>
        <v>0</v>
      </c>
      <c r="AC36" s="801">
        <f>HienTrang!AC40</f>
        <v>0</v>
      </c>
      <c r="AD36" s="801">
        <f>HienTrang!AD40</f>
        <v>0</v>
      </c>
      <c r="AE36" s="801">
        <f>HienTrang!AE40</f>
        <v>0</v>
      </c>
      <c r="AF36" s="801">
        <f>HienTrang!AF40</f>
        <v>0</v>
      </c>
      <c r="AG36" s="801">
        <f>HienTrang!AG40</f>
        <v>0</v>
      </c>
      <c r="AH36" s="801">
        <f>HienTrang!AH40</f>
        <v>0</v>
      </c>
      <c r="AI36" s="801">
        <f>HienTrang!AI40</f>
        <v>0</v>
      </c>
      <c r="AJ36" s="801">
        <f>HienTrang!AJ40</f>
        <v>0</v>
      </c>
      <c r="AK36" s="801">
        <f>HienTrang!AK40</f>
        <v>0</v>
      </c>
      <c r="AL36" s="801">
        <f>HienTrang!AL40</f>
        <v>0</v>
      </c>
      <c r="AM36" s="801">
        <f>HienTrang!AM40</f>
        <v>0</v>
      </c>
      <c r="AN36" s="801">
        <f>HienTrang!AN40</f>
        <v>0</v>
      </c>
      <c r="AO36" s="801">
        <f>HienTrang!AO40</f>
        <v>0</v>
      </c>
      <c r="AP36" s="807"/>
    </row>
    <row r="37" spans="1:42" s="173" customFormat="1">
      <c r="A37" s="22" t="s">
        <v>228</v>
      </c>
      <c r="B37" s="800" t="s">
        <v>229</v>
      </c>
      <c r="C37" s="23" t="s">
        <v>202</v>
      </c>
      <c r="D37" s="801">
        <f t="shared" ref="D37:D63" si="8">SUM(F37:AO37)</f>
        <v>0</v>
      </c>
      <c r="E37" s="801">
        <f t="shared" si="7"/>
        <v>0</v>
      </c>
      <c r="F37" s="801"/>
      <c r="G37" s="801"/>
      <c r="H37" s="801"/>
      <c r="I37" s="801"/>
      <c r="J37" s="801"/>
      <c r="K37" s="801"/>
      <c r="L37" s="801"/>
      <c r="M37" s="801"/>
      <c r="N37" s="801"/>
      <c r="O37" s="801"/>
      <c r="P37" s="801"/>
      <c r="Q37" s="801"/>
      <c r="R37" s="801"/>
      <c r="S37" s="801"/>
      <c r="T37" s="801"/>
      <c r="U37" s="801"/>
      <c r="V37" s="801"/>
      <c r="W37" s="801"/>
      <c r="X37" s="801"/>
      <c r="Y37" s="801"/>
      <c r="Z37" s="801"/>
      <c r="AA37" s="801"/>
      <c r="AB37" s="801"/>
      <c r="AC37" s="801"/>
      <c r="AD37" s="801"/>
      <c r="AE37" s="801"/>
      <c r="AF37" s="801"/>
      <c r="AG37" s="801"/>
      <c r="AH37" s="801"/>
      <c r="AI37" s="801"/>
      <c r="AJ37" s="801"/>
      <c r="AK37" s="801"/>
      <c r="AL37" s="801"/>
      <c r="AM37" s="801"/>
      <c r="AN37" s="801"/>
      <c r="AO37" s="801"/>
      <c r="AP37" s="807"/>
    </row>
    <row r="38" spans="1:42" s="173" customFormat="1">
      <c r="A38" s="22" t="s">
        <v>230</v>
      </c>
      <c r="B38" s="800" t="s">
        <v>231</v>
      </c>
      <c r="C38" s="23" t="s">
        <v>203</v>
      </c>
      <c r="D38" s="801">
        <f t="shared" si="8"/>
        <v>0</v>
      </c>
      <c r="E38" s="801">
        <f t="shared" si="7"/>
        <v>0</v>
      </c>
      <c r="F38" s="801"/>
      <c r="G38" s="801"/>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7"/>
    </row>
    <row r="39" spans="1:42" s="173" customFormat="1">
      <c r="A39" s="22" t="s">
        <v>232</v>
      </c>
      <c r="B39" s="800" t="s">
        <v>68</v>
      </c>
      <c r="C39" s="23" t="s">
        <v>51</v>
      </c>
      <c r="D39" s="801">
        <f t="shared" si="8"/>
        <v>0</v>
      </c>
      <c r="E39" s="801">
        <f t="shared" si="7"/>
        <v>0</v>
      </c>
      <c r="F39" s="801">
        <f>HienTrang!F41</f>
        <v>0</v>
      </c>
      <c r="G39" s="801">
        <f>HienTrang!G41</f>
        <v>0</v>
      </c>
      <c r="H39" s="801">
        <f>HienTrang!H41</f>
        <v>0</v>
      </c>
      <c r="I39" s="801">
        <f>HienTrang!I41</f>
        <v>0</v>
      </c>
      <c r="J39" s="801">
        <f>HienTrang!J41</f>
        <v>0</v>
      </c>
      <c r="K39" s="801">
        <f>HienTrang!K41</f>
        <v>0</v>
      </c>
      <c r="L39" s="801">
        <f>HienTrang!L41</f>
        <v>0</v>
      </c>
      <c r="M39" s="801">
        <f>HienTrang!M41</f>
        <v>0</v>
      </c>
      <c r="N39" s="801">
        <f>HienTrang!N41</f>
        <v>0</v>
      </c>
      <c r="O39" s="801">
        <f>HienTrang!O41</f>
        <v>0</v>
      </c>
      <c r="P39" s="801">
        <f>HienTrang!P41</f>
        <v>0</v>
      </c>
      <c r="Q39" s="801">
        <f>HienTrang!Q41</f>
        <v>0</v>
      </c>
      <c r="R39" s="801">
        <f>HienTrang!R41</f>
        <v>0</v>
      </c>
      <c r="S39" s="801">
        <f>HienTrang!S41</f>
        <v>0</v>
      </c>
      <c r="T39" s="801">
        <f>HienTrang!T41</f>
        <v>0</v>
      </c>
      <c r="U39" s="801">
        <f>HienTrang!U41</f>
        <v>0</v>
      </c>
      <c r="V39" s="801">
        <f>HienTrang!V41</f>
        <v>0</v>
      </c>
      <c r="W39" s="801">
        <f>HienTrang!W41</f>
        <v>0</v>
      </c>
      <c r="X39" s="801">
        <f>HienTrang!X41</f>
        <v>0</v>
      </c>
      <c r="Y39" s="801">
        <f>HienTrang!Y41</f>
        <v>0</v>
      </c>
      <c r="Z39" s="801">
        <f>HienTrang!Z41</f>
        <v>0</v>
      </c>
      <c r="AA39" s="801">
        <f>HienTrang!AA41</f>
        <v>0</v>
      </c>
      <c r="AB39" s="801">
        <f>HienTrang!AB41</f>
        <v>0</v>
      </c>
      <c r="AC39" s="801">
        <f>HienTrang!AC41</f>
        <v>0</v>
      </c>
      <c r="AD39" s="801">
        <f>HienTrang!AD41</f>
        <v>0</v>
      </c>
      <c r="AE39" s="801">
        <f>HienTrang!AE41</f>
        <v>0</v>
      </c>
      <c r="AF39" s="801">
        <f>HienTrang!AF41</f>
        <v>0</v>
      </c>
      <c r="AG39" s="801">
        <f>HienTrang!AG41</f>
        <v>0</v>
      </c>
      <c r="AH39" s="801">
        <f>HienTrang!AH41</f>
        <v>0</v>
      </c>
      <c r="AI39" s="801">
        <f>HienTrang!AI41</f>
        <v>0</v>
      </c>
      <c r="AJ39" s="801">
        <f>HienTrang!AJ41</f>
        <v>0</v>
      </c>
      <c r="AK39" s="801">
        <f>HienTrang!AK41</f>
        <v>0</v>
      </c>
      <c r="AL39" s="801">
        <f>HienTrang!AL41</f>
        <v>0</v>
      </c>
      <c r="AM39" s="801">
        <f>HienTrang!AM41</f>
        <v>0</v>
      </c>
      <c r="AN39" s="801">
        <f>HienTrang!AN41</f>
        <v>0</v>
      </c>
      <c r="AO39" s="801">
        <f>HienTrang!AO41</f>
        <v>0</v>
      </c>
      <c r="AP39" s="807"/>
    </row>
    <row r="40" spans="1:42" s="173" customFormat="1">
      <c r="A40" s="22" t="s">
        <v>233</v>
      </c>
      <c r="B40" s="800" t="s">
        <v>188</v>
      </c>
      <c r="C40" s="23" t="s">
        <v>52</v>
      </c>
      <c r="D40" s="801">
        <f t="shared" si="8"/>
        <v>13.777200000000001</v>
      </c>
      <c r="E40" s="801">
        <f t="shared" si="7"/>
        <v>1.3831001211613057</v>
      </c>
      <c r="F40" s="801">
        <f>HienTrang!F42</f>
        <v>13.777200000000001</v>
      </c>
      <c r="G40" s="801">
        <f>HienTrang!G42</f>
        <v>0</v>
      </c>
      <c r="H40" s="801">
        <f>HienTrang!H42</f>
        <v>0</v>
      </c>
      <c r="I40" s="801">
        <f>HienTrang!I42</f>
        <v>0</v>
      </c>
      <c r="J40" s="801">
        <f>HienTrang!J42</f>
        <v>0</v>
      </c>
      <c r="K40" s="801">
        <f>HienTrang!K42</f>
        <v>0</v>
      </c>
      <c r="L40" s="801">
        <f>HienTrang!L42</f>
        <v>0</v>
      </c>
      <c r="M40" s="801">
        <f>HienTrang!M42</f>
        <v>0</v>
      </c>
      <c r="N40" s="801">
        <f>HienTrang!N42</f>
        <v>0</v>
      </c>
      <c r="O40" s="801">
        <f>HienTrang!O42</f>
        <v>0</v>
      </c>
      <c r="P40" s="801">
        <f>HienTrang!P42</f>
        <v>0</v>
      </c>
      <c r="Q40" s="801">
        <f>HienTrang!Q42</f>
        <v>0</v>
      </c>
      <c r="R40" s="801">
        <f>HienTrang!R42</f>
        <v>0</v>
      </c>
      <c r="S40" s="801">
        <f>HienTrang!S42</f>
        <v>0</v>
      </c>
      <c r="T40" s="801">
        <f>HienTrang!T42</f>
        <v>0</v>
      </c>
      <c r="U40" s="801">
        <f>HienTrang!U42</f>
        <v>0</v>
      </c>
      <c r="V40" s="801">
        <f>HienTrang!V42</f>
        <v>0</v>
      </c>
      <c r="W40" s="801">
        <f>HienTrang!W42</f>
        <v>0</v>
      </c>
      <c r="X40" s="801">
        <f>HienTrang!X42</f>
        <v>0</v>
      </c>
      <c r="Y40" s="801">
        <f>HienTrang!Y42</f>
        <v>0</v>
      </c>
      <c r="Z40" s="801">
        <f>HienTrang!Z42</f>
        <v>0</v>
      </c>
      <c r="AA40" s="801">
        <f>HienTrang!AA42</f>
        <v>0</v>
      </c>
      <c r="AB40" s="801">
        <f>HienTrang!AB42</f>
        <v>0</v>
      </c>
      <c r="AC40" s="801">
        <f>HienTrang!AC42</f>
        <v>0</v>
      </c>
      <c r="AD40" s="801">
        <f>HienTrang!AD42</f>
        <v>0</v>
      </c>
      <c r="AE40" s="801">
        <f>HienTrang!AE42</f>
        <v>0</v>
      </c>
      <c r="AF40" s="801">
        <f>HienTrang!AF42</f>
        <v>0</v>
      </c>
      <c r="AG40" s="801">
        <f>HienTrang!AG42</f>
        <v>0</v>
      </c>
      <c r="AH40" s="801">
        <f>HienTrang!AH42</f>
        <v>0</v>
      </c>
      <c r="AI40" s="801">
        <f>HienTrang!AI42</f>
        <v>0</v>
      </c>
      <c r="AJ40" s="801">
        <f>HienTrang!AJ42</f>
        <v>0</v>
      </c>
      <c r="AK40" s="801">
        <f>HienTrang!AK42</f>
        <v>0</v>
      </c>
      <c r="AL40" s="801">
        <f>HienTrang!AL42</f>
        <v>0</v>
      </c>
      <c r="AM40" s="801">
        <f>HienTrang!AM42</f>
        <v>0</v>
      </c>
      <c r="AN40" s="801">
        <f>HienTrang!AN42</f>
        <v>0</v>
      </c>
      <c r="AO40" s="801">
        <f>HienTrang!AO42</f>
        <v>0</v>
      </c>
      <c r="AP40" s="807"/>
    </row>
    <row r="41" spans="1:42" ht="36.75" customHeight="1">
      <c r="A41" s="22" t="s">
        <v>108</v>
      </c>
      <c r="B41" s="800" t="s">
        <v>234</v>
      </c>
      <c r="C41" s="23" t="s">
        <v>102</v>
      </c>
      <c r="D41" s="19">
        <f>SUM(F41:U41)</f>
        <v>43.898200000000003</v>
      </c>
      <c r="E41" s="19">
        <f t="shared" si="7"/>
        <v>4.4069626439888534</v>
      </c>
      <c r="F41" s="805">
        <f>SUM(F42:F47)</f>
        <v>43.898200000000003</v>
      </c>
      <c r="G41" s="805">
        <f t="shared" ref="G41:U41" si="9">SUM(G42:G47)</f>
        <v>0</v>
      </c>
      <c r="H41" s="805">
        <f t="shared" si="9"/>
        <v>0</v>
      </c>
      <c r="I41" s="805">
        <f t="shared" si="9"/>
        <v>0</v>
      </c>
      <c r="J41" s="805">
        <f t="shared" si="9"/>
        <v>0</v>
      </c>
      <c r="K41" s="805">
        <f t="shared" si="9"/>
        <v>0</v>
      </c>
      <c r="L41" s="805">
        <f t="shared" si="9"/>
        <v>0</v>
      </c>
      <c r="M41" s="805">
        <f t="shared" si="9"/>
        <v>0</v>
      </c>
      <c r="N41" s="805">
        <f t="shared" si="9"/>
        <v>0</v>
      </c>
      <c r="O41" s="805">
        <f t="shared" si="9"/>
        <v>0</v>
      </c>
      <c r="P41" s="805">
        <f t="shared" si="9"/>
        <v>0</v>
      </c>
      <c r="Q41" s="805">
        <f t="shared" si="9"/>
        <v>0</v>
      </c>
      <c r="R41" s="805">
        <f t="shared" si="9"/>
        <v>0</v>
      </c>
      <c r="S41" s="805">
        <f t="shared" si="9"/>
        <v>0</v>
      </c>
      <c r="T41" s="805">
        <f t="shared" si="9"/>
        <v>0</v>
      </c>
      <c r="U41" s="805">
        <f t="shared" si="9"/>
        <v>0</v>
      </c>
      <c r="V41" s="805">
        <f>V42+V43+V44+V45+V46+V47</f>
        <v>0</v>
      </c>
      <c r="W41" s="805" t="e">
        <f>#REF!+W45+W46+W47</f>
        <v>#REF!</v>
      </c>
      <c r="X41" s="805" t="e">
        <f>#REF!+X45+X46+X47</f>
        <v>#REF!</v>
      </c>
      <c r="Y41" s="805" t="e">
        <f>#REF!+Y45+Y46+Y47</f>
        <v>#REF!</v>
      </c>
      <c r="Z41" s="805" t="e">
        <f>#REF!+Z45+Z46+Z47</f>
        <v>#REF!</v>
      </c>
      <c r="AA41" s="805" t="e">
        <f>#REF!+AA45+AA46+AA47</f>
        <v>#REF!</v>
      </c>
      <c r="AB41" s="805" t="e">
        <f>#REF!+AB45+AB46+AB47</f>
        <v>#REF!</v>
      </c>
      <c r="AC41" s="805" t="e">
        <f>#REF!+AC45+AC46+AC47</f>
        <v>#REF!</v>
      </c>
      <c r="AD41" s="805" t="e">
        <f>#REF!+AD45+AD46+AD47</f>
        <v>#REF!</v>
      </c>
      <c r="AE41" s="805" t="e">
        <f>#REF!+AE45+AE46+AE47</f>
        <v>#REF!</v>
      </c>
      <c r="AF41" s="805" t="e">
        <f>#REF!+AF45+AF46+AF47</f>
        <v>#REF!</v>
      </c>
      <c r="AG41" s="805" t="e">
        <f>#REF!+AG45+AG46+AG47</f>
        <v>#REF!</v>
      </c>
      <c r="AH41" s="805" t="e">
        <f>#REF!+AH45+AH46+AH47</f>
        <v>#REF!</v>
      </c>
      <c r="AI41" s="805" t="e">
        <f>#REF!+AI45+AI46+AI47</f>
        <v>#REF!</v>
      </c>
      <c r="AJ41" s="805" t="e">
        <f>#REF!+AJ45+AJ46+AJ47</f>
        <v>#REF!</v>
      </c>
      <c r="AK41" s="805" t="e">
        <f>#REF!+AK45+AK46+AK47</f>
        <v>#REF!</v>
      </c>
      <c r="AL41" s="805" t="e">
        <f>#REF!+AL45+AL46+AL47</f>
        <v>#REF!</v>
      </c>
      <c r="AM41" s="805" t="e">
        <f>#REF!+AM45+AM46+AM47</f>
        <v>#REF!</v>
      </c>
      <c r="AN41" s="805" t="e">
        <f>#REF!+AN45+AN46+AN47</f>
        <v>#REF!</v>
      </c>
      <c r="AO41" s="805" t="e">
        <f>#REF!+AO45+AO46+AO47</f>
        <v>#REF!</v>
      </c>
      <c r="AP41" s="806"/>
    </row>
    <row r="42" spans="1:42" s="173" customFormat="1">
      <c r="A42" s="22" t="s">
        <v>235</v>
      </c>
      <c r="B42" s="800" t="s">
        <v>69</v>
      </c>
      <c r="C42" s="23" t="s">
        <v>20</v>
      </c>
      <c r="D42" s="801">
        <f t="shared" si="8"/>
        <v>0</v>
      </c>
      <c r="E42" s="801">
        <f t="shared" si="7"/>
        <v>0</v>
      </c>
      <c r="F42" s="801">
        <f>HienTrang!F44</f>
        <v>0</v>
      </c>
      <c r="G42" s="801">
        <f>HienTrang!G44</f>
        <v>0</v>
      </c>
      <c r="H42" s="801">
        <f>HienTrang!H44</f>
        <v>0</v>
      </c>
      <c r="I42" s="801">
        <f>HienTrang!I44</f>
        <v>0</v>
      </c>
      <c r="J42" s="801">
        <f>HienTrang!J44</f>
        <v>0</v>
      </c>
      <c r="K42" s="801">
        <f>HienTrang!K44</f>
        <v>0</v>
      </c>
      <c r="L42" s="801">
        <f>HienTrang!L44</f>
        <v>0</v>
      </c>
      <c r="M42" s="801">
        <f>HienTrang!M44</f>
        <v>0</v>
      </c>
      <c r="N42" s="801">
        <f>HienTrang!N44</f>
        <v>0</v>
      </c>
      <c r="O42" s="801">
        <f>HienTrang!O44</f>
        <v>0</v>
      </c>
      <c r="P42" s="801">
        <f>HienTrang!P44</f>
        <v>0</v>
      </c>
      <c r="Q42" s="801">
        <f>HienTrang!Q44</f>
        <v>0</v>
      </c>
      <c r="R42" s="801">
        <f>HienTrang!R44</f>
        <v>0</v>
      </c>
      <c r="S42" s="801">
        <f>HienTrang!S44</f>
        <v>0</v>
      </c>
      <c r="T42" s="801">
        <f>HienTrang!T44</f>
        <v>0</v>
      </c>
      <c r="U42" s="801">
        <f>HienTrang!U44</f>
        <v>0</v>
      </c>
      <c r="V42" s="801">
        <f>HienTrang!V44</f>
        <v>0</v>
      </c>
      <c r="W42" s="801">
        <f>HienTrang!W44</f>
        <v>0</v>
      </c>
      <c r="X42" s="801">
        <f>HienTrang!X44</f>
        <v>0</v>
      </c>
      <c r="Y42" s="801">
        <f>HienTrang!Y44</f>
        <v>0</v>
      </c>
      <c r="Z42" s="801">
        <f>HienTrang!Z44</f>
        <v>0</v>
      </c>
      <c r="AA42" s="801">
        <f>HienTrang!AA44</f>
        <v>0</v>
      </c>
      <c r="AB42" s="801">
        <f>HienTrang!AB44</f>
        <v>0</v>
      </c>
      <c r="AC42" s="801">
        <f>HienTrang!AC44</f>
        <v>0</v>
      </c>
      <c r="AD42" s="801">
        <f>HienTrang!AD44</f>
        <v>0</v>
      </c>
      <c r="AE42" s="801">
        <f>HienTrang!AE44</f>
        <v>0</v>
      </c>
      <c r="AF42" s="801">
        <f>HienTrang!AF44</f>
        <v>0</v>
      </c>
      <c r="AG42" s="801">
        <f>HienTrang!AG44</f>
        <v>0</v>
      </c>
      <c r="AH42" s="801">
        <f>HienTrang!AH44</f>
        <v>0</v>
      </c>
      <c r="AI42" s="801">
        <f>HienTrang!AI44</f>
        <v>0</v>
      </c>
      <c r="AJ42" s="801">
        <f>HienTrang!AJ44</f>
        <v>0</v>
      </c>
      <c r="AK42" s="801">
        <f>HienTrang!AK44</f>
        <v>0</v>
      </c>
      <c r="AL42" s="801">
        <f>HienTrang!AL44</f>
        <v>0</v>
      </c>
      <c r="AM42" s="801">
        <f>HienTrang!AM44</f>
        <v>0</v>
      </c>
      <c r="AN42" s="801">
        <f>HienTrang!AN44</f>
        <v>0</v>
      </c>
      <c r="AO42" s="801">
        <f>HienTrang!AO44</f>
        <v>0</v>
      </c>
      <c r="AP42" s="807"/>
    </row>
    <row r="43" spans="1:42" s="173" customFormat="1">
      <c r="A43" s="22" t="s">
        <v>241</v>
      </c>
      <c r="B43" s="800" t="s">
        <v>70</v>
      </c>
      <c r="C43" s="23" t="s">
        <v>53</v>
      </c>
      <c r="D43" s="801">
        <f t="shared" si="8"/>
        <v>0</v>
      </c>
      <c r="E43" s="801">
        <f t="shared" si="7"/>
        <v>0</v>
      </c>
      <c r="F43" s="801">
        <f>HienTrang!F45</f>
        <v>0</v>
      </c>
      <c r="G43" s="801">
        <f>HienTrang!G45</f>
        <v>0</v>
      </c>
      <c r="H43" s="801">
        <f>HienTrang!H45</f>
        <v>0</v>
      </c>
      <c r="I43" s="801">
        <f>HienTrang!I45</f>
        <v>0</v>
      </c>
      <c r="J43" s="801">
        <f>HienTrang!J45</f>
        <v>0</v>
      </c>
      <c r="K43" s="801">
        <f>HienTrang!K45</f>
        <v>0</v>
      </c>
      <c r="L43" s="801">
        <f>HienTrang!L45</f>
        <v>0</v>
      </c>
      <c r="M43" s="801">
        <f>HienTrang!M45</f>
        <v>0</v>
      </c>
      <c r="N43" s="801">
        <f>HienTrang!N45</f>
        <v>0</v>
      </c>
      <c r="O43" s="801">
        <f>HienTrang!O45</f>
        <v>0</v>
      </c>
      <c r="P43" s="801">
        <f>HienTrang!P45</f>
        <v>0</v>
      </c>
      <c r="Q43" s="801">
        <f>HienTrang!Q45</f>
        <v>0</v>
      </c>
      <c r="R43" s="801">
        <f>HienTrang!R45</f>
        <v>0</v>
      </c>
      <c r="S43" s="801">
        <f>HienTrang!S45</f>
        <v>0</v>
      </c>
      <c r="T43" s="801">
        <f>HienTrang!T45</f>
        <v>0</v>
      </c>
      <c r="U43" s="801">
        <f>HienTrang!U45</f>
        <v>0</v>
      </c>
      <c r="V43" s="801">
        <f>HienTrang!V45</f>
        <v>0</v>
      </c>
      <c r="W43" s="801">
        <f>HienTrang!W45</f>
        <v>0</v>
      </c>
      <c r="X43" s="801">
        <f>HienTrang!X45</f>
        <v>0</v>
      </c>
      <c r="Y43" s="801">
        <f>HienTrang!Y45</f>
        <v>0</v>
      </c>
      <c r="Z43" s="801">
        <f>HienTrang!Z45</f>
        <v>0</v>
      </c>
      <c r="AA43" s="801">
        <f>HienTrang!AA45</f>
        <v>0</v>
      </c>
      <c r="AB43" s="801">
        <f>HienTrang!AB45</f>
        <v>0</v>
      </c>
      <c r="AC43" s="801">
        <f>HienTrang!AC45</f>
        <v>0</v>
      </c>
      <c r="AD43" s="801">
        <f>HienTrang!AD45</f>
        <v>0</v>
      </c>
      <c r="AE43" s="801">
        <f>HienTrang!AE45</f>
        <v>0</v>
      </c>
      <c r="AF43" s="801">
        <f>HienTrang!AF45</f>
        <v>0</v>
      </c>
      <c r="AG43" s="801">
        <f>HienTrang!AG45</f>
        <v>0</v>
      </c>
      <c r="AH43" s="801">
        <f>HienTrang!AH45</f>
        <v>0</v>
      </c>
      <c r="AI43" s="801">
        <f>HienTrang!AI45</f>
        <v>0</v>
      </c>
      <c r="AJ43" s="801">
        <f>HienTrang!AJ45</f>
        <v>0</v>
      </c>
      <c r="AK43" s="801">
        <f>HienTrang!AK45</f>
        <v>0</v>
      </c>
      <c r="AL43" s="801">
        <f>HienTrang!AL45</f>
        <v>0</v>
      </c>
      <c r="AM43" s="801">
        <f>HienTrang!AM45</f>
        <v>0</v>
      </c>
      <c r="AN43" s="801">
        <f>HienTrang!AN45</f>
        <v>0</v>
      </c>
      <c r="AO43" s="801">
        <f>HienTrang!AO45</f>
        <v>0</v>
      </c>
      <c r="AP43" s="807"/>
    </row>
    <row r="44" spans="1:42" s="173" customFormat="1">
      <c r="A44" s="22" t="s">
        <v>242</v>
      </c>
      <c r="B44" s="800" t="s">
        <v>240</v>
      </c>
      <c r="C44" s="23" t="s">
        <v>205</v>
      </c>
      <c r="D44" s="801">
        <f t="shared" si="8"/>
        <v>0</v>
      </c>
      <c r="E44" s="801">
        <f t="shared" si="7"/>
        <v>0</v>
      </c>
      <c r="F44" s="801"/>
      <c r="G44" s="801"/>
      <c r="H44" s="801"/>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174"/>
    </row>
    <row r="45" spans="1:42">
      <c r="A45" s="22" t="s">
        <v>243</v>
      </c>
      <c r="B45" s="800" t="s">
        <v>71</v>
      </c>
      <c r="C45" s="23" t="s">
        <v>54</v>
      </c>
      <c r="D45" s="801">
        <f t="shared" si="8"/>
        <v>6.5092999999999996</v>
      </c>
      <c r="E45" s="801">
        <f t="shared" si="7"/>
        <v>0.65347194050135626</v>
      </c>
      <c r="F45" s="801">
        <f>HienTrang!F47</f>
        <v>6.5092999999999996</v>
      </c>
      <c r="G45" s="801">
        <f>HienTrang!G47</f>
        <v>0</v>
      </c>
      <c r="H45" s="801">
        <f>HienTrang!H47</f>
        <v>0</v>
      </c>
      <c r="I45" s="801">
        <f>HienTrang!I47</f>
        <v>0</v>
      </c>
      <c r="J45" s="801">
        <f>HienTrang!J47</f>
        <v>0</v>
      </c>
      <c r="K45" s="801">
        <f>HienTrang!K47</f>
        <v>0</v>
      </c>
      <c r="L45" s="801">
        <f>HienTrang!L47</f>
        <v>0</v>
      </c>
      <c r="M45" s="801">
        <f>HienTrang!M47</f>
        <v>0</v>
      </c>
      <c r="N45" s="801">
        <f>HienTrang!N47</f>
        <v>0</v>
      </c>
      <c r="O45" s="801">
        <f>HienTrang!O47</f>
        <v>0</v>
      </c>
      <c r="P45" s="801">
        <f>HienTrang!P47</f>
        <v>0</v>
      </c>
      <c r="Q45" s="801">
        <f>HienTrang!Q47</f>
        <v>0</v>
      </c>
      <c r="R45" s="801">
        <f>HienTrang!R47</f>
        <v>0</v>
      </c>
      <c r="S45" s="801">
        <f>HienTrang!S47</f>
        <v>0</v>
      </c>
      <c r="T45" s="801">
        <f>HienTrang!T47</f>
        <v>0</v>
      </c>
      <c r="U45" s="801">
        <f>HienTrang!U47</f>
        <v>0</v>
      </c>
      <c r="V45" s="801">
        <f>HienTrang!V47</f>
        <v>0</v>
      </c>
      <c r="W45" s="801">
        <f>HienTrang!W47</f>
        <v>0</v>
      </c>
      <c r="X45" s="801">
        <f>HienTrang!X47</f>
        <v>0</v>
      </c>
      <c r="Y45" s="801">
        <f>HienTrang!Y47</f>
        <v>0</v>
      </c>
      <c r="Z45" s="801">
        <f>HienTrang!Z47</f>
        <v>0</v>
      </c>
      <c r="AA45" s="801">
        <f>HienTrang!AA47</f>
        <v>0</v>
      </c>
      <c r="AB45" s="801">
        <f>HienTrang!AB47</f>
        <v>0</v>
      </c>
      <c r="AC45" s="801">
        <f>HienTrang!AC47</f>
        <v>0</v>
      </c>
      <c r="AD45" s="801">
        <f>HienTrang!AD47</f>
        <v>0</v>
      </c>
      <c r="AE45" s="801">
        <f>HienTrang!AE47</f>
        <v>0</v>
      </c>
      <c r="AF45" s="801">
        <f>HienTrang!AF47</f>
        <v>0</v>
      </c>
      <c r="AG45" s="801">
        <f>HienTrang!AG47</f>
        <v>0</v>
      </c>
      <c r="AH45" s="801">
        <f>HienTrang!AH47</f>
        <v>0</v>
      </c>
      <c r="AI45" s="801">
        <f>HienTrang!AI47</f>
        <v>0</v>
      </c>
      <c r="AJ45" s="801">
        <f>HienTrang!AJ47</f>
        <v>0</v>
      </c>
      <c r="AK45" s="801">
        <f>HienTrang!AK47</f>
        <v>0</v>
      </c>
      <c r="AL45" s="801">
        <f>HienTrang!AL47</f>
        <v>0</v>
      </c>
      <c r="AM45" s="801">
        <f>HienTrang!AM47</f>
        <v>0</v>
      </c>
      <c r="AN45" s="801">
        <f>HienTrang!AN47</f>
        <v>0</v>
      </c>
      <c r="AO45" s="801">
        <f>HienTrang!AO47</f>
        <v>0</v>
      </c>
      <c r="AP45" s="25"/>
    </row>
    <row r="46" spans="1:42">
      <c r="A46" s="22" t="s">
        <v>905</v>
      </c>
      <c r="B46" s="800" t="s">
        <v>72</v>
      </c>
      <c r="C46" s="23" t="s">
        <v>21</v>
      </c>
      <c r="D46" s="801">
        <f t="shared" si="8"/>
        <v>37.3889</v>
      </c>
      <c r="E46" s="801">
        <f t="shared" si="7"/>
        <v>3.7534907034874965</v>
      </c>
      <c r="F46" s="801">
        <f>HienTrang!F48</f>
        <v>37.3889</v>
      </c>
      <c r="G46" s="801">
        <f>HienTrang!G48</f>
        <v>0</v>
      </c>
      <c r="H46" s="801">
        <f>HienTrang!H48</f>
        <v>0</v>
      </c>
      <c r="I46" s="801">
        <f>HienTrang!I48</f>
        <v>0</v>
      </c>
      <c r="J46" s="801">
        <f>HienTrang!J48</f>
        <v>0</v>
      </c>
      <c r="K46" s="801">
        <f>HienTrang!K48</f>
        <v>0</v>
      </c>
      <c r="L46" s="801">
        <f>HienTrang!L48</f>
        <v>0</v>
      </c>
      <c r="M46" s="801">
        <f>HienTrang!M48</f>
        <v>0</v>
      </c>
      <c r="N46" s="801">
        <f>HienTrang!N48</f>
        <v>0</v>
      </c>
      <c r="O46" s="801">
        <f>HienTrang!O48</f>
        <v>0</v>
      </c>
      <c r="P46" s="801">
        <f>HienTrang!P48</f>
        <v>0</v>
      </c>
      <c r="Q46" s="801">
        <f>HienTrang!Q48</f>
        <v>0</v>
      </c>
      <c r="R46" s="801">
        <f>HienTrang!R48</f>
        <v>0</v>
      </c>
      <c r="S46" s="801">
        <f>HienTrang!S48</f>
        <v>0</v>
      </c>
      <c r="T46" s="801">
        <f>HienTrang!T48</f>
        <v>0</v>
      </c>
      <c r="U46" s="801">
        <f>HienTrang!U48</f>
        <v>0</v>
      </c>
      <c r="V46" s="801">
        <f>HienTrang!V48</f>
        <v>0</v>
      </c>
      <c r="W46" s="801">
        <f>HienTrang!W48</f>
        <v>0</v>
      </c>
      <c r="X46" s="801">
        <f>HienTrang!X48</f>
        <v>0</v>
      </c>
      <c r="Y46" s="801">
        <f>HienTrang!Y48</f>
        <v>0</v>
      </c>
      <c r="Z46" s="801">
        <f>HienTrang!Z48</f>
        <v>0</v>
      </c>
      <c r="AA46" s="801">
        <f>HienTrang!AA48</f>
        <v>0</v>
      </c>
      <c r="AB46" s="801">
        <f>HienTrang!AB48</f>
        <v>0</v>
      </c>
      <c r="AC46" s="801">
        <f>HienTrang!AC48</f>
        <v>0</v>
      </c>
      <c r="AD46" s="801">
        <f>HienTrang!AD48</f>
        <v>0</v>
      </c>
      <c r="AE46" s="801">
        <f>HienTrang!AE48</f>
        <v>0</v>
      </c>
      <c r="AF46" s="801">
        <f>HienTrang!AF48</f>
        <v>0</v>
      </c>
      <c r="AG46" s="801">
        <f>HienTrang!AG48</f>
        <v>0</v>
      </c>
      <c r="AH46" s="801">
        <f>HienTrang!AH48</f>
        <v>0</v>
      </c>
      <c r="AI46" s="801">
        <f>HienTrang!AI48</f>
        <v>0</v>
      </c>
      <c r="AJ46" s="801">
        <f>HienTrang!AJ48</f>
        <v>0</v>
      </c>
      <c r="AK46" s="801">
        <f>HienTrang!AK48</f>
        <v>0</v>
      </c>
      <c r="AL46" s="801">
        <f>HienTrang!AL48</f>
        <v>0</v>
      </c>
      <c r="AM46" s="801">
        <f>HienTrang!AM48</f>
        <v>0</v>
      </c>
      <c r="AN46" s="801">
        <f>HienTrang!AN48</f>
        <v>0</v>
      </c>
      <c r="AO46" s="801">
        <f>HienTrang!AO48</f>
        <v>0</v>
      </c>
      <c r="AP46" s="25"/>
    </row>
    <row r="47" spans="1:42">
      <c r="A47" s="22" t="s">
        <v>906</v>
      </c>
      <c r="B47" s="800" t="s">
        <v>73</v>
      </c>
      <c r="C47" s="808" t="s">
        <v>22</v>
      </c>
      <c r="D47" s="801">
        <f t="shared" si="8"/>
        <v>0</v>
      </c>
      <c r="E47" s="801">
        <f t="shared" si="7"/>
        <v>0</v>
      </c>
      <c r="F47" s="801">
        <f>HienTrang!F49+HienTrang!F50</f>
        <v>0</v>
      </c>
      <c r="G47" s="801">
        <f>HienTrang!G49+HienTrang!G50</f>
        <v>0</v>
      </c>
      <c r="H47" s="801">
        <f>HienTrang!H49+HienTrang!H50</f>
        <v>0</v>
      </c>
      <c r="I47" s="801">
        <f>HienTrang!I49+HienTrang!I50</f>
        <v>0</v>
      </c>
      <c r="J47" s="801">
        <f>HienTrang!J49+HienTrang!J50</f>
        <v>0</v>
      </c>
      <c r="K47" s="801">
        <f>HienTrang!K49+HienTrang!K50</f>
        <v>0</v>
      </c>
      <c r="L47" s="801">
        <f>HienTrang!L49+HienTrang!L50</f>
        <v>0</v>
      </c>
      <c r="M47" s="801">
        <f>HienTrang!M49+HienTrang!M50</f>
        <v>0</v>
      </c>
      <c r="N47" s="801">
        <f>HienTrang!N49+HienTrang!N50</f>
        <v>0</v>
      </c>
      <c r="O47" s="801">
        <f>HienTrang!O49+HienTrang!O50</f>
        <v>0</v>
      </c>
      <c r="P47" s="801">
        <f>HienTrang!P49+HienTrang!P50</f>
        <v>0</v>
      </c>
      <c r="Q47" s="801">
        <f>HienTrang!Q49+HienTrang!Q50</f>
        <v>0</v>
      </c>
      <c r="R47" s="801">
        <f>HienTrang!R49+HienTrang!R50</f>
        <v>0</v>
      </c>
      <c r="S47" s="801">
        <f>HienTrang!S49+HienTrang!S50</f>
        <v>0</v>
      </c>
      <c r="T47" s="801">
        <f>HienTrang!T49+HienTrang!T50</f>
        <v>0</v>
      </c>
      <c r="U47" s="801">
        <f>HienTrang!U49+HienTrang!U50</f>
        <v>0</v>
      </c>
      <c r="V47" s="801">
        <f>HienTrang!V49+HienTrang!V50</f>
        <v>0</v>
      </c>
      <c r="W47" s="801">
        <f>HienTrang!W49+HienTrang!W50</f>
        <v>0</v>
      </c>
      <c r="X47" s="801">
        <f>HienTrang!X49+HienTrang!X50</f>
        <v>0</v>
      </c>
      <c r="Y47" s="801">
        <f>HienTrang!Y49+HienTrang!Y50</f>
        <v>0</v>
      </c>
      <c r="Z47" s="801">
        <f>HienTrang!Z49+HienTrang!Z50</f>
        <v>0</v>
      </c>
      <c r="AA47" s="801">
        <f>HienTrang!AA49+HienTrang!AA50</f>
        <v>0</v>
      </c>
      <c r="AB47" s="801">
        <f>HienTrang!AB49+HienTrang!AB50</f>
        <v>0</v>
      </c>
      <c r="AC47" s="801">
        <f>HienTrang!AC49+HienTrang!AC50</f>
        <v>0</v>
      </c>
      <c r="AD47" s="801">
        <f>HienTrang!AD49+HienTrang!AD50</f>
        <v>0</v>
      </c>
      <c r="AE47" s="801">
        <f>HienTrang!AE49+HienTrang!AE50</f>
        <v>0</v>
      </c>
      <c r="AF47" s="801">
        <f>HienTrang!AF49+HienTrang!AF50</f>
        <v>0</v>
      </c>
      <c r="AG47" s="801">
        <f>HienTrang!AG49+HienTrang!AG50</f>
        <v>0</v>
      </c>
      <c r="AH47" s="801">
        <f>HienTrang!AH49+HienTrang!AH50</f>
        <v>0</v>
      </c>
      <c r="AI47" s="801">
        <f>HienTrang!AI49+HienTrang!AI50</f>
        <v>0</v>
      </c>
      <c r="AJ47" s="801">
        <f>HienTrang!AJ49+HienTrang!AJ50</f>
        <v>0</v>
      </c>
      <c r="AK47" s="801">
        <f>HienTrang!AK49+HienTrang!AK50</f>
        <v>0</v>
      </c>
      <c r="AL47" s="801">
        <f>HienTrang!AL49+HienTrang!AL50</f>
        <v>0</v>
      </c>
      <c r="AM47" s="801">
        <f>HienTrang!AM49+HienTrang!AM50</f>
        <v>0</v>
      </c>
      <c r="AN47" s="801">
        <f>HienTrang!AN49+HienTrang!AN50</f>
        <v>0</v>
      </c>
      <c r="AO47" s="801">
        <f>HienTrang!AO49+HienTrang!AO50</f>
        <v>0</v>
      </c>
      <c r="AP47" s="25"/>
    </row>
    <row r="48" spans="1:42" ht="21.75" customHeight="1">
      <c r="A48" s="22" t="s">
        <v>109</v>
      </c>
      <c r="B48" s="800" t="s">
        <v>244</v>
      </c>
      <c r="C48" s="808" t="s">
        <v>103</v>
      </c>
      <c r="D48" s="19">
        <f t="shared" si="8"/>
        <v>198.4469</v>
      </c>
      <c r="E48" s="19">
        <f t="shared" ref="E48:E51" si="10">D48*100/$D$8</f>
        <v>19.922185308632049</v>
      </c>
      <c r="F48" s="805">
        <f>F49+F50+F51+F52+F53+F54+F55+F56+F57+F58</f>
        <v>198.4469</v>
      </c>
      <c r="G48" s="805">
        <f t="shared" ref="G48:AO48" si="11">G49+G50+G51+G52+G53+G54+G55+G56+G57+G58</f>
        <v>0</v>
      </c>
      <c r="H48" s="805">
        <f t="shared" si="11"/>
        <v>0</v>
      </c>
      <c r="I48" s="805">
        <f t="shared" si="11"/>
        <v>0</v>
      </c>
      <c r="J48" s="805">
        <f t="shared" si="11"/>
        <v>0</v>
      </c>
      <c r="K48" s="805">
        <f t="shared" si="11"/>
        <v>0</v>
      </c>
      <c r="L48" s="805">
        <f t="shared" si="11"/>
        <v>0</v>
      </c>
      <c r="M48" s="805">
        <f t="shared" si="11"/>
        <v>0</v>
      </c>
      <c r="N48" s="805">
        <f t="shared" si="11"/>
        <v>0</v>
      </c>
      <c r="O48" s="805">
        <f t="shared" si="11"/>
        <v>0</v>
      </c>
      <c r="P48" s="805">
        <f t="shared" si="11"/>
        <v>0</v>
      </c>
      <c r="Q48" s="805">
        <f t="shared" si="11"/>
        <v>0</v>
      </c>
      <c r="R48" s="805">
        <f t="shared" si="11"/>
        <v>0</v>
      </c>
      <c r="S48" s="805">
        <f t="shared" si="11"/>
        <v>0</v>
      </c>
      <c r="T48" s="805">
        <f t="shared" si="11"/>
        <v>0</v>
      </c>
      <c r="U48" s="805">
        <f t="shared" si="11"/>
        <v>0</v>
      </c>
      <c r="V48" s="805">
        <f t="shared" si="11"/>
        <v>0</v>
      </c>
      <c r="W48" s="805">
        <f t="shared" si="11"/>
        <v>0</v>
      </c>
      <c r="X48" s="805">
        <f t="shared" si="11"/>
        <v>0</v>
      </c>
      <c r="Y48" s="805">
        <f t="shared" si="11"/>
        <v>0</v>
      </c>
      <c r="Z48" s="805">
        <f t="shared" si="11"/>
        <v>0</v>
      </c>
      <c r="AA48" s="805">
        <f t="shared" si="11"/>
        <v>0</v>
      </c>
      <c r="AB48" s="805">
        <f t="shared" si="11"/>
        <v>0</v>
      </c>
      <c r="AC48" s="805">
        <f t="shared" si="11"/>
        <v>0</v>
      </c>
      <c r="AD48" s="805">
        <f t="shared" si="11"/>
        <v>0</v>
      </c>
      <c r="AE48" s="805">
        <f t="shared" si="11"/>
        <v>0</v>
      </c>
      <c r="AF48" s="805">
        <f t="shared" si="11"/>
        <v>0</v>
      </c>
      <c r="AG48" s="805">
        <f t="shared" si="11"/>
        <v>0</v>
      </c>
      <c r="AH48" s="805">
        <f t="shared" si="11"/>
        <v>0</v>
      </c>
      <c r="AI48" s="805">
        <f t="shared" si="11"/>
        <v>0</v>
      </c>
      <c r="AJ48" s="805">
        <f t="shared" si="11"/>
        <v>0</v>
      </c>
      <c r="AK48" s="805">
        <f t="shared" si="11"/>
        <v>0</v>
      </c>
      <c r="AL48" s="805">
        <f t="shared" si="11"/>
        <v>0</v>
      </c>
      <c r="AM48" s="805">
        <f t="shared" si="11"/>
        <v>0</v>
      </c>
      <c r="AN48" s="805">
        <f t="shared" si="11"/>
        <v>0</v>
      </c>
      <c r="AO48" s="805">
        <f t="shared" si="11"/>
        <v>0</v>
      </c>
      <c r="AP48" s="25"/>
    </row>
    <row r="49" spans="1:42" s="173" customFormat="1">
      <c r="A49" s="22" t="s">
        <v>196</v>
      </c>
      <c r="B49" s="800" t="s">
        <v>245</v>
      </c>
      <c r="C49" s="808" t="s">
        <v>27</v>
      </c>
      <c r="D49" s="801">
        <f t="shared" si="8"/>
        <v>162.62950000000001</v>
      </c>
      <c r="E49" s="801">
        <f t="shared" si="10"/>
        <v>16.326458290102675</v>
      </c>
      <c r="F49" s="801">
        <f>HienTrang!F52</f>
        <v>162.62950000000001</v>
      </c>
      <c r="G49" s="801">
        <f>HienTrang!G52</f>
        <v>0</v>
      </c>
      <c r="H49" s="801">
        <f>HienTrang!H52</f>
        <v>0</v>
      </c>
      <c r="I49" s="801">
        <f>HienTrang!I52</f>
        <v>0</v>
      </c>
      <c r="J49" s="801">
        <f>HienTrang!J52</f>
        <v>0</v>
      </c>
      <c r="K49" s="801">
        <f>HienTrang!K52</f>
        <v>0</v>
      </c>
      <c r="L49" s="801">
        <f>HienTrang!L52</f>
        <v>0</v>
      </c>
      <c r="M49" s="801">
        <f>HienTrang!M52</f>
        <v>0</v>
      </c>
      <c r="N49" s="801">
        <f>HienTrang!N52</f>
        <v>0</v>
      </c>
      <c r="O49" s="801">
        <f>HienTrang!O52</f>
        <v>0</v>
      </c>
      <c r="P49" s="801">
        <f>HienTrang!P52</f>
        <v>0</v>
      </c>
      <c r="Q49" s="801">
        <f>HienTrang!Q52</f>
        <v>0</v>
      </c>
      <c r="R49" s="801">
        <f>HienTrang!R52</f>
        <v>0</v>
      </c>
      <c r="S49" s="801">
        <f>HienTrang!S52</f>
        <v>0</v>
      </c>
      <c r="T49" s="801">
        <f>HienTrang!T52</f>
        <v>0</v>
      </c>
      <c r="U49" s="801">
        <f>HienTrang!U52</f>
        <v>0</v>
      </c>
      <c r="V49" s="801">
        <f>HienTrang!V52</f>
        <v>0</v>
      </c>
      <c r="W49" s="801">
        <f>HienTrang!W52</f>
        <v>0</v>
      </c>
      <c r="X49" s="801">
        <f>HienTrang!X52</f>
        <v>0</v>
      </c>
      <c r="Y49" s="801">
        <f>HienTrang!Y52</f>
        <v>0</v>
      </c>
      <c r="Z49" s="801">
        <f>HienTrang!Z52</f>
        <v>0</v>
      </c>
      <c r="AA49" s="801">
        <f>HienTrang!AA52</f>
        <v>0</v>
      </c>
      <c r="AB49" s="801">
        <f>HienTrang!AB52</f>
        <v>0</v>
      </c>
      <c r="AC49" s="801">
        <f>HienTrang!AC52</f>
        <v>0</v>
      </c>
      <c r="AD49" s="801">
        <f>HienTrang!AD52</f>
        <v>0</v>
      </c>
      <c r="AE49" s="801">
        <f>HienTrang!AE52</f>
        <v>0</v>
      </c>
      <c r="AF49" s="801">
        <f>HienTrang!AF52</f>
        <v>0</v>
      </c>
      <c r="AG49" s="801">
        <f>HienTrang!AG52</f>
        <v>0</v>
      </c>
      <c r="AH49" s="801">
        <f>HienTrang!AH52</f>
        <v>0</v>
      </c>
      <c r="AI49" s="801">
        <f>HienTrang!AI52</f>
        <v>0</v>
      </c>
      <c r="AJ49" s="801">
        <f>HienTrang!AJ52</f>
        <v>0</v>
      </c>
      <c r="AK49" s="801">
        <f>HienTrang!AK52</f>
        <v>0</v>
      </c>
      <c r="AL49" s="801">
        <f>HienTrang!AL52</f>
        <v>0</v>
      </c>
      <c r="AM49" s="801">
        <f>HienTrang!AM52</f>
        <v>0</v>
      </c>
      <c r="AN49" s="801">
        <f>HienTrang!AN52</f>
        <v>0</v>
      </c>
      <c r="AO49" s="801">
        <f>HienTrang!AO52</f>
        <v>0</v>
      </c>
      <c r="AP49" s="174"/>
    </row>
    <row r="50" spans="1:42" s="173" customFormat="1">
      <c r="A50" s="22" t="s">
        <v>197</v>
      </c>
      <c r="B50" s="800" t="s">
        <v>246</v>
      </c>
      <c r="C50" s="23" t="s">
        <v>28</v>
      </c>
      <c r="D50" s="801">
        <f t="shared" si="8"/>
        <v>23.768599999999999</v>
      </c>
      <c r="E50" s="801">
        <f t="shared" si="10"/>
        <v>2.3861418531947427</v>
      </c>
      <c r="F50" s="801">
        <f>HienTrang!F53</f>
        <v>23.768599999999999</v>
      </c>
      <c r="G50" s="801">
        <f>HienTrang!G53</f>
        <v>0</v>
      </c>
      <c r="H50" s="801">
        <f>HienTrang!H53</f>
        <v>0</v>
      </c>
      <c r="I50" s="801">
        <f>HienTrang!I53</f>
        <v>0</v>
      </c>
      <c r="J50" s="801">
        <f>HienTrang!J53</f>
        <v>0</v>
      </c>
      <c r="K50" s="801">
        <f>HienTrang!K53</f>
        <v>0</v>
      </c>
      <c r="L50" s="801">
        <f>HienTrang!L53</f>
        <v>0</v>
      </c>
      <c r="M50" s="801">
        <f>HienTrang!M53</f>
        <v>0</v>
      </c>
      <c r="N50" s="801">
        <f>HienTrang!N53</f>
        <v>0</v>
      </c>
      <c r="O50" s="801">
        <f>HienTrang!O53</f>
        <v>0</v>
      </c>
      <c r="P50" s="801">
        <f>HienTrang!P53</f>
        <v>0</v>
      </c>
      <c r="Q50" s="801">
        <f>HienTrang!Q53</f>
        <v>0</v>
      </c>
      <c r="R50" s="801">
        <f>HienTrang!R53</f>
        <v>0</v>
      </c>
      <c r="S50" s="801">
        <f>HienTrang!S53</f>
        <v>0</v>
      </c>
      <c r="T50" s="801">
        <f>HienTrang!T53</f>
        <v>0</v>
      </c>
      <c r="U50" s="801">
        <f>HienTrang!U53</f>
        <v>0</v>
      </c>
      <c r="V50" s="801">
        <f>HienTrang!V53</f>
        <v>0</v>
      </c>
      <c r="W50" s="801">
        <f>HienTrang!W53</f>
        <v>0</v>
      </c>
      <c r="X50" s="801">
        <f>HienTrang!X53</f>
        <v>0</v>
      </c>
      <c r="Y50" s="801">
        <f>HienTrang!Y53</f>
        <v>0</v>
      </c>
      <c r="Z50" s="801">
        <f>HienTrang!Z53</f>
        <v>0</v>
      </c>
      <c r="AA50" s="801">
        <f>HienTrang!AA53</f>
        <v>0</v>
      </c>
      <c r="AB50" s="801">
        <f>HienTrang!AB53</f>
        <v>0</v>
      </c>
      <c r="AC50" s="801">
        <f>HienTrang!AC53</f>
        <v>0</v>
      </c>
      <c r="AD50" s="801">
        <f>HienTrang!AD53</f>
        <v>0</v>
      </c>
      <c r="AE50" s="801">
        <f>HienTrang!AE53</f>
        <v>0</v>
      </c>
      <c r="AF50" s="801">
        <f>HienTrang!AF53</f>
        <v>0</v>
      </c>
      <c r="AG50" s="801">
        <f>HienTrang!AG53</f>
        <v>0</v>
      </c>
      <c r="AH50" s="801">
        <f>HienTrang!AH53</f>
        <v>0</v>
      </c>
      <c r="AI50" s="801">
        <f>HienTrang!AI53</f>
        <v>0</v>
      </c>
      <c r="AJ50" s="801">
        <f>HienTrang!AJ53</f>
        <v>0</v>
      </c>
      <c r="AK50" s="801">
        <f>HienTrang!AK53</f>
        <v>0</v>
      </c>
      <c r="AL50" s="801">
        <f>HienTrang!AL53</f>
        <v>0</v>
      </c>
      <c r="AM50" s="801">
        <f>HienTrang!AM53</f>
        <v>0</v>
      </c>
      <c r="AN50" s="801">
        <f>HienTrang!AN53</f>
        <v>0</v>
      </c>
      <c r="AO50" s="801">
        <f>HienTrang!AO53</f>
        <v>0</v>
      </c>
      <c r="AP50" s="174"/>
    </row>
    <row r="51" spans="1:42" s="173" customFormat="1" ht="24" customHeight="1">
      <c r="A51" s="22" t="s">
        <v>247</v>
      </c>
      <c r="B51" s="800" t="s">
        <v>248</v>
      </c>
      <c r="C51" s="23" t="s">
        <v>206</v>
      </c>
      <c r="D51" s="801">
        <f t="shared" si="8"/>
        <v>0</v>
      </c>
      <c r="E51" s="801">
        <f t="shared" si="10"/>
        <v>0</v>
      </c>
      <c r="F51" s="801"/>
      <c r="G51" s="801"/>
      <c r="H51" s="801"/>
      <c r="I51" s="801"/>
      <c r="J51" s="801"/>
      <c r="K51" s="801"/>
      <c r="L51" s="801"/>
      <c r="M51" s="801"/>
      <c r="N51" s="801"/>
      <c r="O51" s="801"/>
      <c r="P51" s="801"/>
      <c r="Q51" s="801"/>
      <c r="R51" s="801"/>
      <c r="S51" s="801"/>
      <c r="T51" s="801"/>
      <c r="U51" s="801"/>
      <c r="V51" s="801">
        <f>[4]Htrang2024!$U$58</f>
        <v>0</v>
      </c>
      <c r="W51" s="801"/>
      <c r="X51" s="801"/>
      <c r="Y51" s="801"/>
      <c r="Z51" s="801"/>
      <c r="AA51" s="801"/>
      <c r="AB51" s="801"/>
      <c r="AC51" s="801"/>
      <c r="AD51" s="801"/>
      <c r="AE51" s="801"/>
      <c r="AF51" s="801"/>
      <c r="AG51" s="801"/>
      <c r="AH51" s="801"/>
      <c r="AI51" s="801"/>
      <c r="AJ51" s="801"/>
      <c r="AK51" s="801"/>
      <c r="AL51" s="801"/>
      <c r="AM51" s="801"/>
      <c r="AN51" s="801"/>
      <c r="AO51" s="801"/>
      <c r="AP51" s="174"/>
    </row>
    <row r="52" spans="1:42" s="173" customFormat="1" ht="21" customHeight="1">
      <c r="A52" s="22" t="s">
        <v>249</v>
      </c>
      <c r="B52" s="800" t="s">
        <v>250</v>
      </c>
      <c r="C52" s="23" t="s">
        <v>207</v>
      </c>
      <c r="D52" s="801">
        <f t="shared" si="8"/>
        <v>0</v>
      </c>
      <c r="E52" s="801">
        <f>D52*100/$D$8</f>
        <v>0</v>
      </c>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801"/>
      <c r="AE52" s="801"/>
      <c r="AF52" s="801"/>
      <c r="AG52" s="801"/>
      <c r="AH52" s="801"/>
      <c r="AI52" s="801"/>
      <c r="AJ52" s="801"/>
      <c r="AK52" s="801"/>
      <c r="AL52" s="801"/>
      <c r="AM52" s="801"/>
      <c r="AN52" s="801"/>
      <c r="AO52" s="801"/>
      <c r="AP52" s="174"/>
    </row>
    <row r="53" spans="1:42" s="173" customFormat="1" ht="42" customHeight="1">
      <c r="A53" s="22" t="s">
        <v>251</v>
      </c>
      <c r="B53" s="800" t="s">
        <v>252</v>
      </c>
      <c r="C53" s="23" t="s">
        <v>208</v>
      </c>
      <c r="D53" s="801">
        <f t="shared" si="8"/>
        <v>1.7539</v>
      </c>
      <c r="E53" s="801">
        <f>D53*100/$D$8</f>
        <v>0.17607491380721874</v>
      </c>
      <c r="F53" s="801">
        <f>HienTrang!F54+HienTrang!F55</f>
        <v>1.7539</v>
      </c>
      <c r="G53" s="801">
        <f>HienTrang!G54+HienTrang!G55</f>
        <v>0</v>
      </c>
      <c r="H53" s="801">
        <f>HienTrang!H54+HienTrang!H55</f>
        <v>0</v>
      </c>
      <c r="I53" s="801">
        <f>HienTrang!I54+HienTrang!I55</f>
        <v>0</v>
      </c>
      <c r="J53" s="801">
        <f>HienTrang!J54+HienTrang!J55</f>
        <v>0</v>
      </c>
      <c r="K53" s="801">
        <f>HienTrang!K54+HienTrang!K55</f>
        <v>0</v>
      </c>
      <c r="L53" s="801">
        <f>HienTrang!L54+HienTrang!L55</f>
        <v>0</v>
      </c>
      <c r="M53" s="801">
        <f>HienTrang!M54+HienTrang!M55</f>
        <v>0</v>
      </c>
      <c r="N53" s="801">
        <f>HienTrang!N54+HienTrang!N55</f>
        <v>0</v>
      </c>
      <c r="O53" s="801">
        <f>HienTrang!O54+HienTrang!O55</f>
        <v>0</v>
      </c>
      <c r="P53" s="801">
        <f>HienTrang!P54+HienTrang!P55</f>
        <v>0</v>
      </c>
      <c r="Q53" s="801">
        <f>HienTrang!Q54+HienTrang!Q55</f>
        <v>0</v>
      </c>
      <c r="R53" s="801">
        <f>HienTrang!R54+HienTrang!R55</f>
        <v>0</v>
      </c>
      <c r="S53" s="801">
        <f>HienTrang!S54+HienTrang!S55</f>
        <v>0</v>
      </c>
      <c r="T53" s="801">
        <f>HienTrang!T54+HienTrang!T55</f>
        <v>0</v>
      </c>
      <c r="U53" s="801">
        <f>HienTrang!U54+HienTrang!U55</f>
        <v>0</v>
      </c>
      <c r="V53" s="801">
        <f>HienTrang!V54+HienTrang!V55</f>
        <v>0</v>
      </c>
      <c r="W53" s="801">
        <f>HienTrang!W54+HienTrang!W55</f>
        <v>0</v>
      </c>
      <c r="X53" s="801">
        <f>HienTrang!X54+HienTrang!X55</f>
        <v>0</v>
      </c>
      <c r="Y53" s="801">
        <f>HienTrang!Y54+HienTrang!Y55</f>
        <v>0</v>
      </c>
      <c r="Z53" s="801">
        <f>HienTrang!Z54+HienTrang!Z55</f>
        <v>0</v>
      </c>
      <c r="AA53" s="801">
        <f>HienTrang!AA54+HienTrang!AA55</f>
        <v>0</v>
      </c>
      <c r="AB53" s="801">
        <f>HienTrang!AB54+HienTrang!AB55</f>
        <v>0</v>
      </c>
      <c r="AC53" s="801">
        <f>HienTrang!AC54+HienTrang!AC55</f>
        <v>0</v>
      </c>
      <c r="AD53" s="801">
        <f>HienTrang!AD54+HienTrang!AD55</f>
        <v>0</v>
      </c>
      <c r="AE53" s="801">
        <f>HienTrang!AE54+HienTrang!AE55</f>
        <v>0</v>
      </c>
      <c r="AF53" s="801">
        <f>HienTrang!AF54+HienTrang!AF55</f>
        <v>0</v>
      </c>
      <c r="AG53" s="801">
        <f>HienTrang!AG54+HienTrang!AG55</f>
        <v>0</v>
      </c>
      <c r="AH53" s="801">
        <f>HienTrang!AH54+HienTrang!AH55</f>
        <v>0</v>
      </c>
      <c r="AI53" s="801">
        <f>HienTrang!AI54+HienTrang!AI55</f>
        <v>0</v>
      </c>
      <c r="AJ53" s="801">
        <f>HienTrang!AJ54+HienTrang!AJ55</f>
        <v>0</v>
      </c>
      <c r="AK53" s="801">
        <f>HienTrang!AK54+HienTrang!AK55</f>
        <v>0</v>
      </c>
      <c r="AL53" s="801">
        <f>HienTrang!AL54+HienTrang!AL55</f>
        <v>0</v>
      </c>
      <c r="AM53" s="801">
        <f>HienTrang!AM54+HienTrang!AM55</f>
        <v>0</v>
      </c>
      <c r="AN53" s="801">
        <f>HienTrang!AN54+HienTrang!AN55</f>
        <v>0</v>
      </c>
      <c r="AO53" s="801">
        <f>HienTrang!AO54+HienTrang!AO55</f>
        <v>0</v>
      </c>
      <c r="AP53" s="174"/>
    </row>
    <row r="54" spans="1:42" s="173" customFormat="1">
      <c r="A54" s="22" t="s">
        <v>253</v>
      </c>
      <c r="B54" s="800" t="s">
        <v>254</v>
      </c>
      <c r="C54" s="23" t="s">
        <v>23</v>
      </c>
      <c r="D54" s="801">
        <f t="shared" si="8"/>
        <v>0</v>
      </c>
      <c r="E54" s="801">
        <f t="shared" ref="E54:E59" si="12">D54*100/$D$8</f>
        <v>0</v>
      </c>
      <c r="F54" s="801">
        <f>HienTrang!F61</f>
        <v>0</v>
      </c>
      <c r="G54" s="801">
        <f>HienTrang!G61</f>
        <v>0</v>
      </c>
      <c r="H54" s="801">
        <f>HienTrang!H61</f>
        <v>0</v>
      </c>
      <c r="I54" s="801">
        <f>HienTrang!I61</f>
        <v>0</v>
      </c>
      <c r="J54" s="801">
        <f>HienTrang!J61</f>
        <v>0</v>
      </c>
      <c r="K54" s="801">
        <f>HienTrang!K61</f>
        <v>0</v>
      </c>
      <c r="L54" s="801">
        <f>HienTrang!L61</f>
        <v>0</v>
      </c>
      <c r="M54" s="801">
        <f>HienTrang!M61</f>
        <v>0</v>
      </c>
      <c r="N54" s="801">
        <f>HienTrang!N61</f>
        <v>0</v>
      </c>
      <c r="O54" s="801">
        <f>HienTrang!O61</f>
        <v>0</v>
      </c>
      <c r="P54" s="801">
        <f>HienTrang!P61</f>
        <v>0</v>
      </c>
      <c r="Q54" s="801">
        <f>HienTrang!Q61</f>
        <v>0</v>
      </c>
      <c r="R54" s="801">
        <f>HienTrang!R61</f>
        <v>0</v>
      </c>
      <c r="S54" s="801">
        <f>HienTrang!S61</f>
        <v>0</v>
      </c>
      <c r="T54" s="801">
        <f>HienTrang!T61</f>
        <v>0</v>
      </c>
      <c r="U54" s="801">
        <f>HienTrang!U61</f>
        <v>0</v>
      </c>
      <c r="V54" s="801">
        <f>HienTrang!V61</f>
        <v>0</v>
      </c>
      <c r="W54" s="801">
        <f>HienTrang!W61</f>
        <v>0</v>
      </c>
      <c r="X54" s="801">
        <f>HienTrang!X61</f>
        <v>0</v>
      </c>
      <c r="Y54" s="801">
        <f>HienTrang!Y61</f>
        <v>0</v>
      </c>
      <c r="Z54" s="801">
        <f>HienTrang!Z61</f>
        <v>0</v>
      </c>
      <c r="AA54" s="801">
        <f>HienTrang!AA61</f>
        <v>0</v>
      </c>
      <c r="AB54" s="801">
        <f>HienTrang!AB61</f>
        <v>0</v>
      </c>
      <c r="AC54" s="801">
        <f>HienTrang!AC61</f>
        <v>0</v>
      </c>
      <c r="AD54" s="801">
        <f>HienTrang!AD61</f>
        <v>0</v>
      </c>
      <c r="AE54" s="801">
        <f>HienTrang!AE61</f>
        <v>0</v>
      </c>
      <c r="AF54" s="801">
        <f>HienTrang!AF61</f>
        <v>0</v>
      </c>
      <c r="AG54" s="801">
        <f>HienTrang!AG61</f>
        <v>0</v>
      </c>
      <c r="AH54" s="801">
        <f>HienTrang!AH61</f>
        <v>0</v>
      </c>
      <c r="AI54" s="801">
        <f>HienTrang!AI61</f>
        <v>0</v>
      </c>
      <c r="AJ54" s="801">
        <f>HienTrang!AJ61</f>
        <v>0</v>
      </c>
      <c r="AK54" s="801">
        <f>HienTrang!AK61</f>
        <v>0</v>
      </c>
      <c r="AL54" s="801">
        <f>HienTrang!AL61</f>
        <v>0</v>
      </c>
      <c r="AM54" s="801">
        <f>HienTrang!AM61</f>
        <v>0</v>
      </c>
      <c r="AN54" s="801">
        <f>HienTrang!AN61</f>
        <v>0</v>
      </c>
      <c r="AO54" s="801">
        <f>HienTrang!AO61</f>
        <v>0</v>
      </c>
      <c r="AP54" s="174"/>
    </row>
    <row r="55" spans="1:42" s="173" customFormat="1" ht="37.5" customHeight="1">
      <c r="A55" s="22" t="s">
        <v>255</v>
      </c>
      <c r="B55" s="800" t="s">
        <v>256</v>
      </c>
      <c r="C55" s="23" t="s">
        <v>29</v>
      </c>
      <c r="D55" s="801">
        <f t="shared" si="8"/>
        <v>0.4395</v>
      </c>
      <c r="E55" s="801">
        <f t="shared" si="12"/>
        <v>4.412162872357183E-2</v>
      </c>
      <c r="F55" s="801">
        <f>HienTrang!F58</f>
        <v>0.4395</v>
      </c>
      <c r="G55" s="801">
        <f>HienTrang!G58</f>
        <v>0</v>
      </c>
      <c r="H55" s="801">
        <f>HienTrang!H58</f>
        <v>0</v>
      </c>
      <c r="I55" s="801">
        <f>HienTrang!I58</f>
        <v>0</v>
      </c>
      <c r="J55" s="801">
        <f>HienTrang!J58</f>
        <v>0</v>
      </c>
      <c r="K55" s="801">
        <f>HienTrang!K58</f>
        <v>0</v>
      </c>
      <c r="L55" s="801">
        <f>HienTrang!L58</f>
        <v>0</v>
      </c>
      <c r="M55" s="801">
        <f>HienTrang!M58</f>
        <v>0</v>
      </c>
      <c r="N55" s="801">
        <f>HienTrang!N58</f>
        <v>0</v>
      </c>
      <c r="O55" s="801">
        <f>HienTrang!O58</f>
        <v>0</v>
      </c>
      <c r="P55" s="801">
        <f>HienTrang!P58</f>
        <v>0</v>
      </c>
      <c r="Q55" s="801">
        <f>HienTrang!Q58</f>
        <v>0</v>
      </c>
      <c r="R55" s="801">
        <f>HienTrang!R58</f>
        <v>0</v>
      </c>
      <c r="S55" s="801">
        <f>HienTrang!S58</f>
        <v>0</v>
      </c>
      <c r="T55" s="801">
        <f>HienTrang!T58</f>
        <v>0</v>
      </c>
      <c r="U55" s="801">
        <f>HienTrang!U58</f>
        <v>0</v>
      </c>
      <c r="V55" s="801">
        <f>HienTrang!V58</f>
        <v>0</v>
      </c>
      <c r="W55" s="801">
        <f>HienTrang!W58</f>
        <v>0</v>
      </c>
      <c r="X55" s="801">
        <f>HienTrang!X58</f>
        <v>0</v>
      </c>
      <c r="Y55" s="801">
        <f>HienTrang!Y58</f>
        <v>0</v>
      </c>
      <c r="Z55" s="801">
        <f>HienTrang!Z58</f>
        <v>0</v>
      </c>
      <c r="AA55" s="801">
        <f>HienTrang!AA58</f>
        <v>0</v>
      </c>
      <c r="AB55" s="801">
        <f>HienTrang!AB58</f>
        <v>0</v>
      </c>
      <c r="AC55" s="801">
        <f>HienTrang!AC58</f>
        <v>0</v>
      </c>
      <c r="AD55" s="801">
        <f>HienTrang!AD58</f>
        <v>0</v>
      </c>
      <c r="AE55" s="801">
        <f>HienTrang!AE58</f>
        <v>0</v>
      </c>
      <c r="AF55" s="801">
        <f>HienTrang!AF58</f>
        <v>0</v>
      </c>
      <c r="AG55" s="801">
        <f>HienTrang!AG58</f>
        <v>0</v>
      </c>
      <c r="AH55" s="801">
        <f>HienTrang!AH58</f>
        <v>0</v>
      </c>
      <c r="AI55" s="801">
        <f>HienTrang!AI58</f>
        <v>0</v>
      </c>
      <c r="AJ55" s="801">
        <f>HienTrang!AJ58</f>
        <v>0</v>
      </c>
      <c r="AK55" s="801">
        <f>HienTrang!AK58</f>
        <v>0</v>
      </c>
      <c r="AL55" s="801">
        <f>HienTrang!AL58</f>
        <v>0</v>
      </c>
      <c r="AM55" s="801">
        <f>HienTrang!AM58</f>
        <v>0</v>
      </c>
      <c r="AN55" s="801">
        <f>HienTrang!AN58</f>
        <v>0</v>
      </c>
      <c r="AO55" s="801">
        <f>HienTrang!AO58</f>
        <v>0</v>
      </c>
      <c r="AP55" s="174"/>
    </row>
    <row r="56" spans="1:42" s="173" customFormat="1" ht="39.75" customHeight="1">
      <c r="A56" s="22" t="s">
        <v>257</v>
      </c>
      <c r="B56" s="800" t="s">
        <v>258</v>
      </c>
      <c r="C56" s="23" t="s">
        <v>30</v>
      </c>
      <c r="D56" s="801">
        <f t="shared" si="8"/>
        <v>0.20860000000000001</v>
      </c>
      <c r="E56" s="801">
        <f t="shared" si="12"/>
        <v>2.0941460185977437E-2</v>
      </c>
      <c r="F56" s="801">
        <f>HienTrang!F59</f>
        <v>0.20860000000000001</v>
      </c>
      <c r="G56" s="801">
        <f>HienTrang!G59</f>
        <v>0</v>
      </c>
      <c r="H56" s="801">
        <f>HienTrang!H59</f>
        <v>0</v>
      </c>
      <c r="I56" s="801">
        <f>HienTrang!I59</f>
        <v>0</v>
      </c>
      <c r="J56" s="801">
        <f>HienTrang!J59</f>
        <v>0</v>
      </c>
      <c r="K56" s="801">
        <f>HienTrang!K59</f>
        <v>0</v>
      </c>
      <c r="L56" s="801">
        <f>HienTrang!L59</f>
        <v>0</v>
      </c>
      <c r="M56" s="801">
        <f>HienTrang!M59</f>
        <v>0</v>
      </c>
      <c r="N56" s="801">
        <f>HienTrang!N59</f>
        <v>0</v>
      </c>
      <c r="O56" s="801">
        <f>HienTrang!O59</f>
        <v>0</v>
      </c>
      <c r="P56" s="801">
        <f>HienTrang!P59</f>
        <v>0</v>
      </c>
      <c r="Q56" s="801">
        <f>HienTrang!Q59</f>
        <v>0</v>
      </c>
      <c r="R56" s="801">
        <f>HienTrang!R59</f>
        <v>0</v>
      </c>
      <c r="S56" s="801">
        <f>HienTrang!S59</f>
        <v>0</v>
      </c>
      <c r="T56" s="801">
        <f>HienTrang!T59</f>
        <v>0</v>
      </c>
      <c r="U56" s="801">
        <f>HienTrang!U59</f>
        <v>0</v>
      </c>
      <c r="V56" s="801">
        <f>HienTrang!V59</f>
        <v>0</v>
      </c>
      <c r="W56" s="801">
        <f>HienTrang!W59</f>
        <v>0</v>
      </c>
      <c r="X56" s="801">
        <f>HienTrang!X59</f>
        <v>0</v>
      </c>
      <c r="Y56" s="801">
        <f>HienTrang!Y59</f>
        <v>0</v>
      </c>
      <c r="Z56" s="801">
        <f>HienTrang!Z59</f>
        <v>0</v>
      </c>
      <c r="AA56" s="801">
        <f>HienTrang!AA59</f>
        <v>0</v>
      </c>
      <c r="AB56" s="801">
        <f>HienTrang!AB59</f>
        <v>0</v>
      </c>
      <c r="AC56" s="801">
        <f>HienTrang!AC59</f>
        <v>0</v>
      </c>
      <c r="AD56" s="801">
        <f>HienTrang!AD59</f>
        <v>0</v>
      </c>
      <c r="AE56" s="801">
        <f>HienTrang!AE59</f>
        <v>0</v>
      </c>
      <c r="AF56" s="801">
        <f>HienTrang!AF59</f>
        <v>0</v>
      </c>
      <c r="AG56" s="801">
        <f>HienTrang!AG59</f>
        <v>0</v>
      </c>
      <c r="AH56" s="801">
        <f>HienTrang!AH59</f>
        <v>0</v>
      </c>
      <c r="AI56" s="801">
        <f>HienTrang!AI59</f>
        <v>0</v>
      </c>
      <c r="AJ56" s="801">
        <f>HienTrang!AJ59</f>
        <v>0</v>
      </c>
      <c r="AK56" s="801">
        <f>HienTrang!AK59</f>
        <v>0</v>
      </c>
      <c r="AL56" s="801">
        <f>HienTrang!AL59</f>
        <v>0</v>
      </c>
      <c r="AM56" s="801">
        <f>HienTrang!AM59</f>
        <v>0</v>
      </c>
      <c r="AN56" s="801">
        <f>HienTrang!AN59</f>
        <v>0</v>
      </c>
      <c r="AO56" s="801">
        <f>HienTrang!AO59</f>
        <v>0</v>
      </c>
      <c r="AP56" s="174"/>
    </row>
    <row r="57" spans="1:42" s="173" customFormat="1">
      <c r="A57" s="22" t="s">
        <v>259</v>
      </c>
      <c r="B57" s="800" t="s">
        <v>260</v>
      </c>
      <c r="C57" s="808" t="s">
        <v>37</v>
      </c>
      <c r="D57" s="801">
        <f t="shared" si="8"/>
        <v>1.6028</v>
      </c>
      <c r="E57" s="801">
        <f t="shared" si="12"/>
        <v>0.16090590789110562</v>
      </c>
      <c r="F57" s="801">
        <f>HienTrang!F60</f>
        <v>1.6028</v>
      </c>
      <c r="G57" s="801">
        <f>HienTrang!G60</f>
        <v>0</v>
      </c>
      <c r="H57" s="801">
        <f>HienTrang!H60</f>
        <v>0</v>
      </c>
      <c r="I57" s="801">
        <f>HienTrang!I60</f>
        <v>0</v>
      </c>
      <c r="J57" s="801">
        <f>HienTrang!J60</f>
        <v>0</v>
      </c>
      <c r="K57" s="801">
        <f>HienTrang!K60</f>
        <v>0</v>
      </c>
      <c r="L57" s="801">
        <f>HienTrang!L60</f>
        <v>0</v>
      </c>
      <c r="M57" s="801">
        <f>HienTrang!M60</f>
        <v>0</v>
      </c>
      <c r="N57" s="801">
        <f>HienTrang!N60</f>
        <v>0</v>
      </c>
      <c r="O57" s="801">
        <f>HienTrang!O60</f>
        <v>0</v>
      </c>
      <c r="P57" s="801">
        <f>HienTrang!P60</f>
        <v>0</v>
      </c>
      <c r="Q57" s="801">
        <f>HienTrang!Q60</f>
        <v>0</v>
      </c>
      <c r="R57" s="801">
        <f>HienTrang!R60</f>
        <v>0</v>
      </c>
      <c r="S57" s="801">
        <f>HienTrang!S60</f>
        <v>0</v>
      </c>
      <c r="T57" s="801">
        <f>HienTrang!T60</f>
        <v>0</v>
      </c>
      <c r="U57" s="801">
        <f>HienTrang!U60</f>
        <v>0</v>
      </c>
      <c r="V57" s="801">
        <f>HienTrang!V60</f>
        <v>0</v>
      </c>
      <c r="W57" s="801">
        <f>HienTrang!W60</f>
        <v>0</v>
      </c>
      <c r="X57" s="801">
        <f>HienTrang!X60</f>
        <v>0</v>
      </c>
      <c r="Y57" s="801">
        <f>HienTrang!Y60</f>
        <v>0</v>
      </c>
      <c r="Z57" s="801">
        <f>HienTrang!Z60</f>
        <v>0</v>
      </c>
      <c r="AA57" s="801">
        <f>HienTrang!AA60</f>
        <v>0</v>
      </c>
      <c r="AB57" s="801">
        <f>HienTrang!AB60</f>
        <v>0</v>
      </c>
      <c r="AC57" s="801">
        <f>HienTrang!AC60</f>
        <v>0</v>
      </c>
      <c r="AD57" s="801">
        <f>HienTrang!AD60</f>
        <v>0</v>
      </c>
      <c r="AE57" s="801">
        <f>HienTrang!AE60</f>
        <v>0</v>
      </c>
      <c r="AF57" s="801">
        <f>HienTrang!AF60</f>
        <v>0</v>
      </c>
      <c r="AG57" s="801">
        <f>HienTrang!AG60</f>
        <v>0</v>
      </c>
      <c r="AH57" s="801">
        <f>HienTrang!AH60</f>
        <v>0</v>
      </c>
      <c r="AI57" s="801">
        <f>HienTrang!AI60</f>
        <v>0</v>
      </c>
      <c r="AJ57" s="801">
        <f>HienTrang!AJ60</f>
        <v>0</v>
      </c>
      <c r="AK57" s="801">
        <f>HienTrang!AK60</f>
        <v>0</v>
      </c>
      <c r="AL57" s="801">
        <f>HienTrang!AL60</f>
        <v>0</v>
      </c>
      <c r="AM57" s="801">
        <f>HienTrang!AM60</f>
        <v>0</v>
      </c>
      <c r="AN57" s="801">
        <f>HienTrang!AN60</f>
        <v>0</v>
      </c>
      <c r="AO57" s="801">
        <f>HienTrang!AO60</f>
        <v>0</v>
      </c>
      <c r="AP57" s="174"/>
    </row>
    <row r="58" spans="1:42" s="173" customFormat="1" ht="36" customHeight="1">
      <c r="A58" s="22" t="s">
        <v>261</v>
      </c>
      <c r="B58" s="800" t="s">
        <v>262</v>
      </c>
      <c r="C58" s="808" t="s">
        <v>55</v>
      </c>
      <c r="D58" s="801">
        <f t="shared" si="8"/>
        <v>8.0440000000000005</v>
      </c>
      <c r="E58" s="801">
        <f t="shared" si="12"/>
        <v>0.80754125472676186</v>
      </c>
      <c r="F58" s="801">
        <f>HienTrang!F57+HienTrang!F56</f>
        <v>8.0440000000000005</v>
      </c>
      <c r="G58" s="801">
        <f>HienTrang!G57+HienTrang!G56</f>
        <v>0</v>
      </c>
      <c r="H58" s="801">
        <f>HienTrang!H57+HienTrang!H56</f>
        <v>0</v>
      </c>
      <c r="I58" s="801">
        <f>HienTrang!I57+HienTrang!I56</f>
        <v>0</v>
      </c>
      <c r="J58" s="801">
        <f>HienTrang!J57+HienTrang!J56</f>
        <v>0</v>
      </c>
      <c r="K58" s="801">
        <f>HienTrang!K57+HienTrang!K56</f>
        <v>0</v>
      </c>
      <c r="L58" s="801">
        <f>HienTrang!L57+HienTrang!L56</f>
        <v>0</v>
      </c>
      <c r="M58" s="801">
        <f>HienTrang!M57+HienTrang!M56</f>
        <v>0</v>
      </c>
      <c r="N58" s="801">
        <f>HienTrang!N57+HienTrang!N56</f>
        <v>0</v>
      </c>
      <c r="O58" s="801">
        <f>HienTrang!O57+HienTrang!O56</f>
        <v>0</v>
      </c>
      <c r="P58" s="801">
        <f>HienTrang!P57+HienTrang!P56</f>
        <v>0</v>
      </c>
      <c r="Q58" s="801">
        <f>HienTrang!Q57+HienTrang!Q56</f>
        <v>0</v>
      </c>
      <c r="R58" s="801">
        <f>HienTrang!R57+HienTrang!R56</f>
        <v>0</v>
      </c>
      <c r="S58" s="801">
        <f>HienTrang!S57+HienTrang!S56</f>
        <v>0</v>
      </c>
      <c r="T58" s="801">
        <f>HienTrang!T57+HienTrang!T56</f>
        <v>0</v>
      </c>
      <c r="U58" s="801">
        <f>HienTrang!U57+HienTrang!U56</f>
        <v>0</v>
      </c>
      <c r="V58" s="801">
        <f>HienTrang!V57+HienTrang!V56</f>
        <v>0</v>
      </c>
      <c r="W58" s="801">
        <f>HienTrang!W57+HienTrang!W56</f>
        <v>0</v>
      </c>
      <c r="X58" s="801">
        <f>HienTrang!X57+HienTrang!X56</f>
        <v>0</v>
      </c>
      <c r="Y58" s="801">
        <f>HienTrang!Y57+HienTrang!Y56</f>
        <v>0</v>
      </c>
      <c r="Z58" s="801">
        <f>HienTrang!Z57+HienTrang!Z56</f>
        <v>0</v>
      </c>
      <c r="AA58" s="801">
        <f>HienTrang!AA57+HienTrang!AA56</f>
        <v>0</v>
      </c>
      <c r="AB58" s="801">
        <f>HienTrang!AB57+HienTrang!AB56</f>
        <v>0</v>
      </c>
      <c r="AC58" s="801">
        <f>HienTrang!AC57+HienTrang!AC56</f>
        <v>0</v>
      </c>
      <c r="AD58" s="801">
        <f>HienTrang!AD57+HienTrang!AD56</f>
        <v>0</v>
      </c>
      <c r="AE58" s="801">
        <f>HienTrang!AE57+HienTrang!AE56</f>
        <v>0</v>
      </c>
      <c r="AF58" s="801">
        <f>HienTrang!AF57+HienTrang!AF56</f>
        <v>0</v>
      </c>
      <c r="AG58" s="801">
        <f>HienTrang!AG57+HienTrang!AG56</f>
        <v>0</v>
      </c>
      <c r="AH58" s="801">
        <f>HienTrang!AH57+HienTrang!AH56</f>
        <v>0</v>
      </c>
      <c r="AI58" s="801">
        <f>HienTrang!AI57+HienTrang!AI56</f>
        <v>0</v>
      </c>
      <c r="AJ58" s="801">
        <f>HienTrang!AJ57+HienTrang!AJ56</f>
        <v>0</v>
      </c>
      <c r="AK58" s="801">
        <f>HienTrang!AK57+HienTrang!AK56</f>
        <v>0</v>
      </c>
      <c r="AL58" s="801">
        <f>HienTrang!AL57+HienTrang!AL56</f>
        <v>0</v>
      </c>
      <c r="AM58" s="801">
        <f>HienTrang!AM57+HienTrang!AM56</f>
        <v>0</v>
      </c>
      <c r="AN58" s="801">
        <f>HienTrang!AN57+HienTrang!AN56</f>
        <v>0</v>
      </c>
      <c r="AO58" s="801">
        <f>HienTrang!AO57+HienTrang!AO56</f>
        <v>0</v>
      </c>
      <c r="AP58" s="174"/>
    </row>
    <row r="59" spans="1:42">
      <c r="A59" s="22" t="s">
        <v>120</v>
      </c>
      <c r="B59" s="800" t="s">
        <v>263</v>
      </c>
      <c r="C59" s="23" t="s">
        <v>56</v>
      </c>
      <c r="D59" s="19">
        <f t="shared" si="8"/>
        <v>2.2484999999999999</v>
      </c>
      <c r="E59" s="19">
        <f t="shared" si="12"/>
        <v>0.2257280595789562</v>
      </c>
      <c r="F59" s="19">
        <f>HienTrang!F63</f>
        <v>2.2484999999999999</v>
      </c>
      <c r="G59" s="19">
        <f>HienTrang!G63</f>
        <v>0</v>
      </c>
      <c r="H59" s="19">
        <f>HienTrang!H63</f>
        <v>0</v>
      </c>
      <c r="I59" s="19">
        <f>HienTrang!I63</f>
        <v>0</v>
      </c>
      <c r="J59" s="19">
        <f>HienTrang!J63</f>
        <v>0</v>
      </c>
      <c r="K59" s="19">
        <f>HienTrang!K63</f>
        <v>0</v>
      </c>
      <c r="L59" s="19">
        <f>HienTrang!L63</f>
        <v>0</v>
      </c>
      <c r="M59" s="19">
        <f>HienTrang!M63</f>
        <v>0</v>
      </c>
      <c r="N59" s="19">
        <f>HienTrang!N63</f>
        <v>0</v>
      </c>
      <c r="O59" s="19">
        <f>HienTrang!O63</f>
        <v>0</v>
      </c>
      <c r="P59" s="19">
        <f>HienTrang!P63</f>
        <v>0</v>
      </c>
      <c r="Q59" s="19">
        <f>HienTrang!Q63</f>
        <v>0</v>
      </c>
      <c r="R59" s="19">
        <f>HienTrang!R63</f>
        <v>0</v>
      </c>
      <c r="S59" s="19">
        <f>HienTrang!S63</f>
        <v>0</v>
      </c>
      <c r="T59" s="19">
        <f>HienTrang!T63</f>
        <v>0</v>
      </c>
      <c r="U59" s="19">
        <f>HienTrang!U63</f>
        <v>0</v>
      </c>
      <c r="V59" s="801">
        <f>HienTrang!V63</f>
        <v>0</v>
      </c>
      <c r="W59" s="801">
        <f>HienTrang!W63</f>
        <v>0</v>
      </c>
      <c r="X59" s="801">
        <f>HienTrang!X63</f>
        <v>0</v>
      </c>
      <c r="Y59" s="801">
        <f>HienTrang!Y63</f>
        <v>0</v>
      </c>
      <c r="Z59" s="801">
        <f>HienTrang!Z63</f>
        <v>0</v>
      </c>
      <c r="AA59" s="801">
        <f>HienTrang!AA63</f>
        <v>0</v>
      </c>
      <c r="AB59" s="801">
        <f>HienTrang!AB63</f>
        <v>0</v>
      </c>
      <c r="AC59" s="801">
        <f>HienTrang!AC63</f>
        <v>0</v>
      </c>
      <c r="AD59" s="801">
        <f>HienTrang!AD63</f>
        <v>0</v>
      </c>
      <c r="AE59" s="801">
        <f>HienTrang!AE63</f>
        <v>0</v>
      </c>
      <c r="AF59" s="801">
        <f>HienTrang!AF63</f>
        <v>0</v>
      </c>
      <c r="AG59" s="801">
        <f>HienTrang!AG63</f>
        <v>0</v>
      </c>
      <c r="AH59" s="801">
        <f>HienTrang!AH63</f>
        <v>0</v>
      </c>
      <c r="AI59" s="801">
        <f>HienTrang!AI63</f>
        <v>0</v>
      </c>
      <c r="AJ59" s="801">
        <f>HienTrang!AJ63</f>
        <v>0</v>
      </c>
      <c r="AK59" s="801">
        <f>HienTrang!AK63</f>
        <v>0</v>
      </c>
      <c r="AL59" s="801">
        <f>HienTrang!AL63</f>
        <v>0</v>
      </c>
      <c r="AM59" s="801">
        <f>HienTrang!AM63</f>
        <v>0</v>
      </c>
      <c r="AN59" s="801">
        <f>HienTrang!AN63</f>
        <v>0</v>
      </c>
      <c r="AO59" s="801">
        <f>HienTrang!AO63</f>
        <v>0</v>
      </c>
      <c r="AP59" s="25"/>
    </row>
    <row r="60" spans="1:42">
      <c r="A60" s="22" t="s">
        <v>121</v>
      </c>
      <c r="B60" s="800" t="s">
        <v>264</v>
      </c>
      <c r="C60" s="23" t="s">
        <v>57</v>
      </c>
      <c r="D60" s="19">
        <f t="shared" si="8"/>
        <v>7.8631000000000002</v>
      </c>
      <c r="E60" s="19">
        <f t="shared" ref="E60:E66" si="13">D60*100/$D$8</f>
        <v>0.78938061164122331</v>
      </c>
      <c r="F60" s="19">
        <f>HienTrang!F64</f>
        <v>7.8631000000000002</v>
      </c>
      <c r="G60" s="19">
        <f>HienTrang!G64</f>
        <v>0</v>
      </c>
      <c r="H60" s="19">
        <f>HienTrang!H64</f>
        <v>0</v>
      </c>
      <c r="I60" s="19">
        <f>HienTrang!I64</f>
        <v>0</v>
      </c>
      <c r="J60" s="19">
        <f>HienTrang!J64</f>
        <v>0</v>
      </c>
      <c r="K60" s="19">
        <f>HienTrang!K64</f>
        <v>0</v>
      </c>
      <c r="L60" s="19">
        <f>HienTrang!L64</f>
        <v>0</v>
      </c>
      <c r="M60" s="19">
        <f>HienTrang!M64</f>
        <v>0</v>
      </c>
      <c r="N60" s="19">
        <f>HienTrang!N64</f>
        <v>0</v>
      </c>
      <c r="O60" s="19">
        <f>HienTrang!O64</f>
        <v>0</v>
      </c>
      <c r="P60" s="19">
        <f>HienTrang!P64</f>
        <v>0</v>
      </c>
      <c r="Q60" s="19">
        <f>HienTrang!Q64</f>
        <v>0</v>
      </c>
      <c r="R60" s="19">
        <f>HienTrang!R64</f>
        <v>0</v>
      </c>
      <c r="S60" s="19">
        <f>HienTrang!S64</f>
        <v>0</v>
      </c>
      <c r="T60" s="19">
        <f>HienTrang!T64</f>
        <v>0</v>
      </c>
      <c r="U60" s="19">
        <f>HienTrang!U64</f>
        <v>0</v>
      </c>
      <c r="V60" s="801">
        <f>HienTrang!V64</f>
        <v>0</v>
      </c>
      <c r="W60" s="801">
        <f>HienTrang!W64</f>
        <v>0</v>
      </c>
      <c r="X60" s="801">
        <f>HienTrang!X64</f>
        <v>0</v>
      </c>
      <c r="Y60" s="801">
        <f>HienTrang!Y64</f>
        <v>0</v>
      </c>
      <c r="Z60" s="801">
        <f>HienTrang!Z64</f>
        <v>0</v>
      </c>
      <c r="AA60" s="801">
        <f>HienTrang!AA64</f>
        <v>0</v>
      </c>
      <c r="AB60" s="801">
        <f>HienTrang!AB64</f>
        <v>0</v>
      </c>
      <c r="AC60" s="801">
        <f>HienTrang!AC64</f>
        <v>0</v>
      </c>
      <c r="AD60" s="801">
        <f>HienTrang!AD64</f>
        <v>0</v>
      </c>
      <c r="AE60" s="801">
        <f>HienTrang!AE64</f>
        <v>0</v>
      </c>
      <c r="AF60" s="801">
        <f>HienTrang!AF64</f>
        <v>0</v>
      </c>
      <c r="AG60" s="801">
        <f>HienTrang!AG64</f>
        <v>0</v>
      </c>
      <c r="AH60" s="801">
        <f>HienTrang!AH64</f>
        <v>0</v>
      </c>
      <c r="AI60" s="801">
        <f>HienTrang!AI64</f>
        <v>0</v>
      </c>
      <c r="AJ60" s="801">
        <f>HienTrang!AJ64</f>
        <v>0</v>
      </c>
      <c r="AK60" s="801">
        <f>HienTrang!AK64</f>
        <v>0</v>
      </c>
      <c r="AL60" s="801">
        <f>HienTrang!AL64</f>
        <v>0</v>
      </c>
      <c r="AM60" s="801">
        <f>HienTrang!AM64</f>
        <v>0</v>
      </c>
      <c r="AN60" s="801">
        <f>HienTrang!AN64</f>
        <v>0</v>
      </c>
      <c r="AO60" s="801">
        <f>HienTrang!AO64</f>
        <v>0</v>
      </c>
      <c r="AP60" s="25"/>
    </row>
    <row r="61" spans="1:42" ht="38.25" customHeight="1">
      <c r="A61" s="22" t="s">
        <v>122</v>
      </c>
      <c r="B61" s="800" t="s">
        <v>340</v>
      </c>
      <c r="C61" s="23" t="s">
        <v>24</v>
      </c>
      <c r="D61" s="19">
        <f t="shared" si="8"/>
        <v>17.171199999999999</v>
      </c>
      <c r="E61" s="19">
        <f t="shared" si="13"/>
        <v>1.7238255088468635</v>
      </c>
      <c r="F61" s="19">
        <f>HienTrang!F65</f>
        <v>17.171199999999999</v>
      </c>
      <c r="G61" s="19">
        <f>HienTrang!G65</f>
        <v>0</v>
      </c>
      <c r="H61" s="19">
        <f>HienTrang!H65</f>
        <v>0</v>
      </c>
      <c r="I61" s="19">
        <f>HienTrang!I65</f>
        <v>0</v>
      </c>
      <c r="J61" s="19">
        <f>HienTrang!J65</f>
        <v>0</v>
      </c>
      <c r="K61" s="19">
        <f>HienTrang!K65</f>
        <v>0</v>
      </c>
      <c r="L61" s="19">
        <f>HienTrang!L65</f>
        <v>0</v>
      </c>
      <c r="M61" s="19">
        <f>HienTrang!M65</f>
        <v>0</v>
      </c>
      <c r="N61" s="19">
        <f>HienTrang!N65</f>
        <v>0</v>
      </c>
      <c r="O61" s="19">
        <f>HienTrang!O65</f>
        <v>0</v>
      </c>
      <c r="P61" s="19">
        <f>HienTrang!P65</f>
        <v>0</v>
      </c>
      <c r="Q61" s="19">
        <f>HienTrang!Q65</f>
        <v>0</v>
      </c>
      <c r="R61" s="19">
        <f>HienTrang!R65</f>
        <v>0</v>
      </c>
      <c r="S61" s="19">
        <f>HienTrang!S65</f>
        <v>0</v>
      </c>
      <c r="T61" s="19">
        <f>HienTrang!T65</f>
        <v>0</v>
      </c>
      <c r="U61" s="19">
        <f>HienTrang!U65</f>
        <v>0</v>
      </c>
      <c r="V61" s="801">
        <f>HienTrang!V65</f>
        <v>0</v>
      </c>
      <c r="W61" s="801">
        <f>HienTrang!W65</f>
        <v>0</v>
      </c>
      <c r="X61" s="801">
        <f>HienTrang!X65</f>
        <v>0</v>
      </c>
      <c r="Y61" s="801">
        <f>HienTrang!Y65</f>
        <v>0</v>
      </c>
      <c r="Z61" s="801">
        <f>HienTrang!Z65</f>
        <v>0</v>
      </c>
      <c r="AA61" s="801">
        <f>HienTrang!AA65</f>
        <v>0</v>
      </c>
      <c r="AB61" s="801">
        <f>HienTrang!AB65</f>
        <v>0</v>
      </c>
      <c r="AC61" s="801">
        <f>HienTrang!AC65</f>
        <v>0</v>
      </c>
      <c r="AD61" s="801">
        <f>HienTrang!AD65</f>
        <v>0</v>
      </c>
      <c r="AE61" s="801">
        <f>HienTrang!AE65</f>
        <v>0</v>
      </c>
      <c r="AF61" s="801">
        <f>HienTrang!AF65</f>
        <v>0</v>
      </c>
      <c r="AG61" s="801">
        <f>HienTrang!AG65</f>
        <v>0</v>
      </c>
      <c r="AH61" s="801">
        <f>HienTrang!AH65</f>
        <v>0</v>
      </c>
      <c r="AI61" s="801">
        <f>HienTrang!AI65</f>
        <v>0</v>
      </c>
      <c r="AJ61" s="801">
        <f>HienTrang!AJ65</f>
        <v>0</v>
      </c>
      <c r="AK61" s="801">
        <f>HienTrang!AK65</f>
        <v>0</v>
      </c>
      <c r="AL61" s="801">
        <f>HienTrang!AL65</f>
        <v>0</v>
      </c>
      <c r="AM61" s="801">
        <f>HienTrang!AM65</f>
        <v>0</v>
      </c>
      <c r="AN61" s="801">
        <f>HienTrang!AN65</f>
        <v>0</v>
      </c>
      <c r="AO61" s="801">
        <f>HienTrang!AO65</f>
        <v>0</v>
      </c>
      <c r="AP61" s="25"/>
    </row>
    <row r="62" spans="1:42">
      <c r="A62" s="22" t="s">
        <v>123</v>
      </c>
      <c r="B62" s="800" t="s">
        <v>74</v>
      </c>
      <c r="C62" s="23" t="s">
        <v>209</v>
      </c>
      <c r="D62" s="19">
        <f t="shared" si="8"/>
        <v>81.068399999999997</v>
      </c>
      <c r="E62" s="19">
        <f t="shared" si="13"/>
        <v>8.1384979431490567</v>
      </c>
      <c r="F62" s="19">
        <f>F63+F64</f>
        <v>81.068399999999997</v>
      </c>
      <c r="G62" s="19">
        <f t="shared" ref="G62:AO62" si="14">G63+G64</f>
        <v>0</v>
      </c>
      <c r="H62" s="19">
        <f t="shared" si="14"/>
        <v>0</v>
      </c>
      <c r="I62" s="19">
        <f t="shared" si="14"/>
        <v>0</v>
      </c>
      <c r="J62" s="19">
        <f t="shared" si="14"/>
        <v>0</v>
      </c>
      <c r="K62" s="19">
        <f t="shared" si="14"/>
        <v>0</v>
      </c>
      <c r="L62" s="19">
        <f t="shared" si="14"/>
        <v>0</v>
      </c>
      <c r="M62" s="19">
        <f t="shared" si="14"/>
        <v>0</v>
      </c>
      <c r="N62" s="19">
        <f t="shared" si="14"/>
        <v>0</v>
      </c>
      <c r="O62" s="19">
        <f t="shared" si="14"/>
        <v>0</v>
      </c>
      <c r="P62" s="19">
        <f t="shared" si="14"/>
        <v>0</v>
      </c>
      <c r="Q62" s="19">
        <f t="shared" si="14"/>
        <v>0</v>
      </c>
      <c r="R62" s="19">
        <f t="shared" si="14"/>
        <v>0</v>
      </c>
      <c r="S62" s="19">
        <f t="shared" si="14"/>
        <v>0</v>
      </c>
      <c r="T62" s="19">
        <f t="shared" si="14"/>
        <v>0</v>
      </c>
      <c r="U62" s="19">
        <f t="shared" si="14"/>
        <v>0</v>
      </c>
      <c r="V62" s="189">
        <f t="shared" si="14"/>
        <v>0</v>
      </c>
      <c r="W62" s="189">
        <f t="shared" si="14"/>
        <v>0</v>
      </c>
      <c r="X62" s="189">
        <f t="shared" si="14"/>
        <v>0</v>
      </c>
      <c r="Y62" s="189">
        <f t="shared" si="14"/>
        <v>0</v>
      </c>
      <c r="Z62" s="189">
        <f t="shared" si="14"/>
        <v>0</v>
      </c>
      <c r="AA62" s="189">
        <f t="shared" si="14"/>
        <v>0</v>
      </c>
      <c r="AB62" s="189">
        <f t="shared" si="14"/>
        <v>0</v>
      </c>
      <c r="AC62" s="189">
        <f t="shared" si="14"/>
        <v>0</v>
      </c>
      <c r="AD62" s="189">
        <f t="shared" si="14"/>
        <v>0</v>
      </c>
      <c r="AE62" s="189">
        <f t="shared" si="14"/>
        <v>0</v>
      </c>
      <c r="AF62" s="189">
        <f t="shared" si="14"/>
        <v>0</v>
      </c>
      <c r="AG62" s="189">
        <f t="shared" si="14"/>
        <v>0</v>
      </c>
      <c r="AH62" s="189">
        <f t="shared" si="14"/>
        <v>0</v>
      </c>
      <c r="AI62" s="189">
        <f t="shared" si="14"/>
        <v>0</v>
      </c>
      <c r="AJ62" s="189">
        <f t="shared" si="14"/>
        <v>0</v>
      </c>
      <c r="AK62" s="189">
        <f t="shared" si="14"/>
        <v>0</v>
      </c>
      <c r="AL62" s="189">
        <f t="shared" si="14"/>
        <v>0</v>
      </c>
      <c r="AM62" s="189">
        <f t="shared" si="14"/>
        <v>0</v>
      </c>
      <c r="AN62" s="189">
        <f t="shared" si="14"/>
        <v>0</v>
      </c>
      <c r="AO62" s="189">
        <f t="shared" si="14"/>
        <v>0</v>
      </c>
      <c r="AP62" s="25"/>
    </row>
    <row r="63" spans="1:42" s="173" customFormat="1" ht="37.5" customHeight="1">
      <c r="A63" s="22" t="s">
        <v>265</v>
      </c>
      <c r="B63" s="800" t="s">
        <v>266</v>
      </c>
      <c r="C63" s="23" t="s">
        <v>26</v>
      </c>
      <c r="D63" s="801">
        <f t="shared" si="8"/>
        <v>26.46</v>
      </c>
      <c r="E63" s="801">
        <f t="shared" si="13"/>
        <v>2.6563328692280104</v>
      </c>
      <c r="F63" s="801">
        <f>HienTrang!F67</f>
        <v>26.46</v>
      </c>
      <c r="G63" s="801">
        <f>HienTrang!G67</f>
        <v>0</v>
      </c>
      <c r="H63" s="801">
        <f>HienTrang!H67</f>
        <v>0</v>
      </c>
      <c r="I63" s="801">
        <f>HienTrang!I67</f>
        <v>0</v>
      </c>
      <c r="J63" s="801">
        <f>HienTrang!J67</f>
        <v>0</v>
      </c>
      <c r="K63" s="801">
        <f>HienTrang!K67</f>
        <v>0</v>
      </c>
      <c r="L63" s="801">
        <f>HienTrang!L67</f>
        <v>0</v>
      </c>
      <c r="M63" s="801">
        <f>HienTrang!M67</f>
        <v>0</v>
      </c>
      <c r="N63" s="801">
        <f>HienTrang!N67</f>
        <v>0</v>
      </c>
      <c r="O63" s="801">
        <f>HienTrang!O67</f>
        <v>0</v>
      </c>
      <c r="P63" s="801">
        <f>HienTrang!P67</f>
        <v>0</v>
      </c>
      <c r="Q63" s="801">
        <f>HienTrang!Q67</f>
        <v>0</v>
      </c>
      <c r="R63" s="801">
        <f>HienTrang!R67</f>
        <v>0</v>
      </c>
      <c r="S63" s="801">
        <f>HienTrang!S67</f>
        <v>0</v>
      </c>
      <c r="T63" s="801">
        <f>HienTrang!T67</f>
        <v>0</v>
      </c>
      <c r="U63" s="801">
        <f>HienTrang!U67</f>
        <v>0</v>
      </c>
      <c r="V63" s="801">
        <f>HienTrang!V67</f>
        <v>0</v>
      </c>
      <c r="W63" s="801">
        <f>HienTrang!W67</f>
        <v>0</v>
      </c>
      <c r="X63" s="801">
        <f>HienTrang!X67</f>
        <v>0</v>
      </c>
      <c r="Y63" s="801">
        <f>HienTrang!Y67</f>
        <v>0</v>
      </c>
      <c r="Z63" s="801">
        <f>HienTrang!Z67</f>
        <v>0</v>
      </c>
      <c r="AA63" s="801">
        <f>HienTrang!AA67</f>
        <v>0</v>
      </c>
      <c r="AB63" s="801">
        <f>HienTrang!AB67</f>
        <v>0</v>
      </c>
      <c r="AC63" s="801">
        <f>HienTrang!AC67</f>
        <v>0</v>
      </c>
      <c r="AD63" s="801">
        <f>HienTrang!AD67</f>
        <v>0</v>
      </c>
      <c r="AE63" s="801">
        <f>HienTrang!AE67</f>
        <v>0</v>
      </c>
      <c r="AF63" s="801">
        <f>HienTrang!AF67</f>
        <v>0</v>
      </c>
      <c r="AG63" s="801">
        <f>HienTrang!AG67</f>
        <v>0</v>
      </c>
      <c r="AH63" s="801">
        <f>HienTrang!AH67</f>
        <v>0</v>
      </c>
      <c r="AI63" s="801">
        <f>HienTrang!AI67</f>
        <v>0</v>
      </c>
      <c r="AJ63" s="801">
        <f>HienTrang!AJ67</f>
        <v>0</v>
      </c>
      <c r="AK63" s="801">
        <f>HienTrang!AK67</f>
        <v>0</v>
      </c>
      <c r="AL63" s="801">
        <f>HienTrang!AL67</f>
        <v>0</v>
      </c>
      <c r="AM63" s="801">
        <f>HienTrang!AM67</f>
        <v>0</v>
      </c>
      <c r="AN63" s="801">
        <f>HienTrang!AN67</f>
        <v>0</v>
      </c>
      <c r="AO63" s="801">
        <f>HienTrang!AO67</f>
        <v>0</v>
      </c>
      <c r="AP63" s="174"/>
    </row>
    <row r="64" spans="1:42" s="173" customFormat="1" ht="36" customHeight="1">
      <c r="A64" s="22" t="s">
        <v>267</v>
      </c>
      <c r="B64" s="800" t="s">
        <v>268</v>
      </c>
      <c r="C64" s="23" t="s">
        <v>25</v>
      </c>
      <c r="D64" s="801">
        <f t="shared" ref="D64:D70" si="15">SUM(F64:AO64)</f>
        <v>54.608400000000003</v>
      </c>
      <c r="E64" s="801">
        <f t="shared" si="13"/>
        <v>5.4821650739210463</v>
      </c>
      <c r="F64" s="801">
        <f>HienTrang!F66</f>
        <v>54.608400000000003</v>
      </c>
      <c r="G64" s="801">
        <f>HienTrang!G66</f>
        <v>0</v>
      </c>
      <c r="H64" s="801">
        <f>HienTrang!H66</f>
        <v>0</v>
      </c>
      <c r="I64" s="801">
        <f>HienTrang!I66</f>
        <v>0</v>
      </c>
      <c r="J64" s="801">
        <f>HienTrang!J66</f>
        <v>0</v>
      </c>
      <c r="K64" s="801">
        <f>HienTrang!K66</f>
        <v>0</v>
      </c>
      <c r="L64" s="801">
        <f>HienTrang!L66</f>
        <v>0</v>
      </c>
      <c r="M64" s="801">
        <f>HienTrang!M66</f>
        <v>0</v>
      </c>
      <c r="N64" s="801">
        <f>HienTrang!N66</f>
        <v>0</v>
      </c>
      <c r="O64" s="801">
        <f>HienTrang!O66</f>
        <v>0</v>
      </c>
      <c r="P64" s="801">
        <f>HienTrang!P66</f>
        <v>0</v>
      </c>
      <c r="Q64" s="801">
        <f>HienTrang!Q66</f>
        <v>0</v>
      </c>
      <c r="R64" s="801">
        <f>HienTrang!R66</f>
        <v>0</v>
      </c>
      <c r="S64" s="801">
        <f>HienTrang!S66</f>
        <v>0</v>
      </c>
      <c r="T64" s="801">
        <f>HienTrang!T66</f>
        <v>0</v>
      </c>
      <c r="U64" s="801">
        <f>HienTrang!U66</f>
        <v>0</v>
      </c>
      <c r="V64" s="801">
        <f>HienTrang!V66</f>
        <v>0</v>
      </c>
      <c r="W64" s="801">
        <f>HienTrang!W66</f>
        <v>0</v>
      </c>
      <c r="X64" s="801">
        <f>HienTrang!X66</f>
        <v>0</v>
      </c>
      <c r="Y64" s="801">
        <f>HienTrang!Y66</f>
        <v>0</v>
      </c>
      <c r="Z64" s="801">
        <f>HienTrang!Z66</f>
        <v>0</v>
      </c>
      <c r="AA64" s="801">
        <f>HienTrang!AA66</f>
        <v>0</v>
      </c>
      <c r="AB64" s="801">
        <f>HienTrang!AB66</f>
        <v>0</v>
      </c>
      <c r="AC64" s="801">
        <f>HienTrang!AC66</f>
        <v>0</v>
      </c>
      <c r="AD64" s="801">
        <f>HienTrang!AD66</f>
        <v>0</v>
      </c>
      <c r="AE64" s="801">
        <f>HienTrang!AE66</f>
        <v>0</v>
      </c>
      <c r="AF64" s="801">
        <f>HienTrang!AF66</f>
        <v>0</v>
      </c>
      <c r="AG64" s="801">
        <f>HienTrang!AG66</f>
        <v>0</v>
      </c>
      <c r="AH64" s="801">
        <f>HienTrang!AH66</f>
        <v>0</v>
      </c>
      <c r="AI64" s="801">
        <f>HienTrang!AI66</f>
        <v>0</v>
      </c>
      <c r="AJ64" s="801">
        <f>HienTrang!AJ66</f>
        <v>0</v>
      </c>
      <c r="AK64" s="801">
        <f>HienTrang!AK66</f>
        <v>0</v>
      </c>
      <c r="AL64" s="801">
        <f>HienTrang!AL66</f>
        <v>0</v>
      </c>
      <c r="AM64" s="801">
        <f>HienTrang!AM66</f>
        <v>0</v>
      </c>
      <c r="AN64" s="801">
        <f>HienTrang!AN66</f>
        <v>0</v>
      </c>
      <c r="AO64" s="801">
        <f>HienTrang!AO66</f>
        <v>0</v>
      </c>
      <c r="AP64" s="174"/>
    </row>
    <row r="65" spans="1:42">
      <c r="A65" s="22" t="s">
        <v>124</v>
      </c>
      <c r="B65" s="800" t="s">
        <v>125</v>
      </c>
      <c r="C65" s="23" t="s">
        <v>38</v>
      </c>
      <c r="D65" s="19">
        <f t="shared" si="15"/>
        <v>6.0095000000000001</v>
      </c>
      <c r="E65" s="19">
        <f t="shared" si="13"/>
        <v>0.60329676408260502</v>
      </c>
      <c r="F65" s="19">
        <f>HienTrang!F68+HienTrang!F62</f>
        <v>6.0095000000000001</v>
      </c>
      <c r="G65" s="19">
        <f>HienTrang!G68+HienTrang!G62</f>
        <v>0</v>
      </c>
      <c r="H65" s="19">
        <f>HienTrang!H68+HienTrang!H62</f>
        <v>0</v>
      </c>
      <c r="I65" s="19">
        <f>HienTrang!I68+HienTrang!I62</f>
        <v>0</v>
      </c>
      <c r="J65" s="19">
        <f>HienTrang!J68+HienTrang!J62</f>
        <v>0</v>
      </c>
      <c r="K65" s="19">
        <f>HienTrang!K68+HienTrang!K62</f>
        <v>0</v>
      </c>
      <c r="L65" s="19">
        <f>HienTrang!L68+HienTrang!L62</f>
        <v>0</v>
      </c>
      <c r="M65" s="19">
        <f>HienTrang!M68+HienTrang!M62</f>
        <v>0</v>
      </c>
      <c r="N65" s="19">
        <f>HienTrang!N68+HienTrang!N62</f>
        <v>0</v>
      </c>
      <c r="O65" s="19">
        <f>HienTrang!O68+HienTrang!O62</f>
        <v>0</v>
      </c>
      <c r="P65" s="19">
        <f>HienTrang!P68+HienTrang!P62</f>
        <v>0</v>
      </c>
      <c r="Q65" s="19">
        <f>HienTrang!Q68+HienTrang!Q62</f>
        <v>0</v>
      </c>
      <c r="R65" s="19">
        <f>HienTrang!R68+HienTrang!R62</f>
        <v>0</v>
      </c>
      <c r="S65" s="19">
        <f>HienTrang!S68+HienTrang!S62</f>
        <v>0</v>
      </c>
      <c r="T65" s="19">
        <f>HienTrang!T68+HienTrang!T62</f>
        <v>0</v>
      </c>
      <c r="U65" s="19">
        <f>HienTrang!U68+HienTrang!U62</f>
        <v>0</v>
      </c>
      <c r="V65" s="801">
        <f>HienTrang!V68+HienTrang!V62</f>
        <v>0</v>
      </c>
      <c r="W65" s="801">
        <f>HienTrang!W68+HienTrang!W62</f>
        <v>0</v>
      </c>
      <c r="X65" s="801">
        <f>HienTrang!X68+HienTrang!X62</f>
        <v>0</v>
      </c>
      <c r="Y65" s="801">
        <f>HienTrang!Y68+HienTrang!Y62</f>
        <v>0</v>
      </c>
      <c r="Z65" s="801">
        <f>HienTrang!Z68+HienTrang!Z62</f>
        <v>0</v>
      </c>
      <c r="AA65" s="801">
        <f>HienTrang!AA68+HienTrang!AA62</f>
        <v>0</v>
      </c>
      <c r="AB65" s="801">
        <f>HienTrang!AB68+HienTrang!AB62</f>
        <v>0</v>
      </c>
      <c r="AC65" s="801">
        <f>HienTrang!AC68+HienTrang!AC62</f>
        <v>0</v>
      </c>
      <c r="AD65" s="801">
        <f>HienTrang!AD68+HienTrang!AD62</f>
        <v>0</v>
      </c>
      <c r="AE65" s="801">
        <f>HienTrang!AE68+HienTrang!AE62</f>
        <v>0</v>
      </c>
      <c r="AF65" s="801">
        <f>HienTrang!AF68+HienTrang!AF62</f>
        <v>0</v>
      </c>
      <c r="AG65" s="801">
        <f>HienTrang!AG68+HienTrang!AG62</f>
        <v>0</v>
      </c>
      <c r="AH65" s="801">
        <f>HienTrang!AH68+HienTrang!AH62</f>
        <v>0</v>
      </c>
      <c r="AI65" s="801">
        <f>HienTrang!AI68+HienTrang!AI62</f>
        <v>0</v>
      </c>
      <c r="AJ65" s="801">
        <f>HienTrang!AJ68+HienTrang!AJ62</f>
        <v>0</v>
      </c>
      <c r="AK65" s="801">
        <f>HienTrang!AK68+HienTrang!AK62</f>
        <v>0</v>
      </c>
      <c r="AL65" s="801">
        <f>HienTrang!AL68+HienTrang!AL62</f>
        <v>0</v>
      </c>
      <c r="AM65" s="801">
        <f>HienTrang!AM68+HienTrang!AM62</f>
        <v>0</v>
      </c>
      <c r="AN65" s="801">
        <f>HienTrang!AN68+HienTrang!AN62</f>
        <v>0</v>
      </c>
      <c r="AO65" s="801">
        <f>HienTrang!AO68+HienTrang!AO62</f>
        <v>0</v>
      </c>
      <c r="AP65" s="25"/>
    </row>
    <row r="66" spans="1:42" s="11" customFormat="1">
      <c r="A66" s="20">
        <v>3</v>
      </c>
      <c r="B66" s="799" t="s">
        <v>269</v>
      </c>
      <c r="C66" s="21" t="s">
        <v>110</v>
      </c>
      <c r="D66" s="18">
        <f>SUM(F66:V66)</f>
        <v>0.54269999999999996</v>
      </c>
      <c r="E66" s="18">
        <f t="shared" si="13"/>
        <v>5.4481929256615311E-2</v>
      </c>
      <c r="F66" s="809">
        <f>SUM(F67:F70)</f>
        <v>0.54269999999999996</v>
      </c>
      <c r="G66" s="809">
        <f t="shared" ref="G66:U66" si="16">SUM(G67:G70)</f>
        <v>0</v>
      </c>
      <c r="H66" s="809">
        <f t="shared" si="16"/>
        <v>0</v>
      </c>
      <c r="I66" s="809">
        <f t="shared" si="16"/>
        <v>0</v>
      </c>
      <c r="J66" s="809">
        <f t="shared" si="16"/>
        <v>0</v>
      </c>
      <c r="K66" s="809">
        <f t="shared" si="16"/>
        <v>0</v>
      </c>
      <c r="L66" s="809">
        <f t="shared" si="16"/>
        <v>0</v>
      </c>
      <c r="M66" s="809">
        <f t="shared" si="16"/>
        <v>0</v>
      </c>
      <c r="N66" s="809">
        <f t="shared" si="16"/>
        <v>0</v>
      </c>
      <c r="O66" s="809">
        <f t="shared" si="16"/>
        <v>0</v>
      </c>
      <c r="P66" s="809">
        <f t="shared" si="16"/>
        <v>0</v>
      </c>
      <c r="Q66" s="809">
        <f t="shared" si="16"/>
        <v>0</v>
      </c>
      <c r="R66" s="809">
        <f t="shared" si="16"/>
        <v>0</v>
      </c>
      <c r="S66" s="809">
        <f t="shared" si="16"/>
        <v>0</v>
      </c>
      <c r="T66" s="809">
        <f t="shared" si="16"/>
        <v>0</v>
      </c>
      <c r="U66" s="809">
        <f t="shared" si="16"/>
        <v>0</v>
      </c>
      <c r="V66" s="809">
        <f>V67+V68+V69+V70</f>
        <v>0</v>
      </c>
      <c r="W66" s="809" t="e">
        <f>#REF!+W67+W68+W69+W70</f>
        <v>#REF!</v>
      </c>
      <c r="X66" s="809" t="e">
        <f>#REF!+X67+X68+X69+X70</f>
        <v>#REF!</v>
      </c>
      <c r="Y66" s="809" t="e">
        <f>#REF!+Y67+Y68+Y69+Y70</f>
        <v>#REF!</v>
      </c>
      <c r="Z66" s="809" t="e">
        <f>#REF!+Z67+Z68+Z69+Z70</f>
        <v>#REF!</v>
      </c>
      <c r="AA66" s="809" t="e">
        <f>#REF!+AA67+AA68+AA69+AA70</f>
        <v>#REF!</v>
      </c>
      <c r="AB66" s="809" t="e">
        <f>#REF!+AB67+AB68+AB69+AB70</f>
        <v>#REF!</v>
      </c>
      <c r="AC66" s="809" t="e">
        <f>#REF!+AC67+AC68+AC69+AC70</f>
        <v>#REF!</v>
      </c>
      <c r="AD66" s="809" t="e">
        <f>#REF!+AD67+AD68+AD69+AD70</f>
        <v>#REF!</v>
      </c>
      <c r="AE66" s="809" t="e">
        <f>#REF!+AE67+AE68+AE69+AE70</f>
        <v>#REF!</v>
      </c>
      <c r="AF66" s="809" t="e">
        <f>#REF!+AF67+AF68+AF69+AF70</f>
        <v>#REF!</v>
      </c>
      <c r="AG66" s="809" t="e">
        <f>#REF!+AG67+AG68+AG69+AG70</f>
        <v>#REF!</v>
      </c>
      <c r="AH66" s="809" t="e">
        <f>#REF!+AH67+AH68+AH69+AH70</f>
        <v>#REF!</v>
      </c>
      <c r="AI66" s="809" t="e">
        <f>#REF!+AI67+AI68+AI69+AI70</f>
        <v>#REF!</v>
      </c>
      <c r="AJ66" s="809" t="e">
        <f>#REF!+AJ67+AJ68+AJ69+AJ70</f>
        <v>#REF!</v>
      </c>
      <c r="AK66" s="809" t="e">
        <f>#REF!+AK67+AK68+AK69+AK70</f>
        <v>#REF!</v>
      </c>
      <c r="AL66" s="809" t="e">
        <f>#REF!+AL67+AL68+AL69+AL70</f>
        <v>#REF!</v>
      </c>
      <c r="AM66" s="809" t="e">
        <f>#REF!+AM67+AM68+AM69+AM70</f>
        <v>#REF!</v>
      </c>
      <c r="AN66" s="809" t="e">
        <f>#REF!+AN67+AN68+AN69+AN70</f>
        <v>#REF!</v>
      </c>
      <c r="AO66" s="809" t="e">
        <f>#REF!+AO67+AO68+AO69+AO70</f>
        <v>#REF!</v>
      </c>
      <c r="AP66" s="34"/>
    </row>
    <row r="67" spans="1:42">
      <c r="A67" s="22" t="s">
        <v>111</v>
      </c>
      <c r="B67" s="800" t="s">
        <v>75</v>
      </c>
      <c r="C67" s="23" t="s">
        <v>39</v>
      </c>
      <c r="D67" s="19">
        <f t="shared" si="15"/>
        <v>0.54269999999999996</v>
      </c>
      <c r="E67" s="19">
        <f t="shared" ref="E67:E70" si="17">D67*100/$D$8</f>
        <v>5.4481929256615311E-2</v>
      </c>
      <c r="F67" s="801">
        <f>HienTrang!F70</f>
        <v>0.54269999999999996</v>
      </c>
      <c r="G67" s="801">
        <f>HienTrang!G70</f>
        <v>0</v>
      </c>
      <c r="H67" s="801">
        <f>HienTrang!H70</f>
        <v>0</v>
      </c>
      <c r="I67" s="19">
        <f>HienTrang!I70</f>
        <v>0</v>
      </c>
      <c r="J67" s="19">
        <f>HienTrang!J70</f>
        <v>0</v>
      </c>
      <c r="K67" s="19">
        <f>HienTrang!K70</f>
        <v>0</v>
      </c>
      <c r="L67" s="19">
        <f>HienTrang!L70</f>
        <v>0</v>
      </c>
      <c r="M67" s="19">
        <f>HienTrang!M70</f>
        <v>0</v>
      </c>
      <c r="N67" s="19">
        <f>HienTrang!N70</f>
        <v>0</v>
      </c>
      <c r="O67" s="19">
        <f>HienTrang!O70</f>
        <v>0</v>
      </c>
      <c r="P67" s="19">
        <f>HienTrang!P70</f>
        <v>0</v>
      </c>
      <c r="Q67" s="19">
        <f>HienTrang!Q70</f>
        <v>0</v>
      </c>
      <c r="R67" s="19">
        <f>HienTrang!R70</f>
        <v>0</v>
      </c>
      <c r="S67" s="19">
        <f>HienTrang!S70</f>
        <v>0</v>
      </c>
      <c r="T67" s="19">
        <f>HienTrang!T70</f>
        <v>0</v>
      </c>
      <c r="U67" s="19">
        <f>HienTrang!U70</f>
        <v>0</v>
      </c>
      <c r="V67" s="801">
        <f>HienTrang!V70</f>
        <v>0</v>
      </c>
      <c r="W67" s="801">
        <f>HienTrang!W70</f>
        <v>0</v>
      </c>
      <c r="X67" s="801">
        <f>HienTrang!X70</f>
        <v>0</v>
      </c>
      <c r="Y67" s="801">
        <f>HienTrang!Y70</f>
        <v>0</v>
      </c>
      <c r="Z67" s="801">
        <f>HienTrang!Z70</f>
        <v>0</v>
      </c>
      <c r="AA67" s="801">
        <f>HienTrang!AA70</f>
        <v>0</v>
      </c>
      <c r="AB67" s="801">
        <f>HienTrang!AB70</f>
        <v>0</v>
      </c>
      <c r="AC67" s="801">
        <f>HienTrang!AC70</f>
        <v>0</v>
      </c>
      <c r="AD67" s="801">
        <f>HienTrang!AD70</f>
        <v>0</v>
      </c>
      <c r="AE67" s="801">
        <f>HienTrang!AE70</f>
        <v>0</v>
      </c>
      <c r="AF67" s="801">
        <f>HienTrang!AF70</f>
        <v>0</v>
      </c>
      <c r="AG67" s="801">
        <f>HienTrang!AG70</f>
        <v>0</v>
      </c>
      <c r="AH67" s="801">
        <f>HienTrang!AH70</f>
        <v>0</v>
      </c>
      <c r="AI67" s="801">
        <f>HienTrang!AI70</f>
        <v>0</v>
      </c>
      <c r="AJ67" s="801">
        <f>HienTrang!AJ70</f>
        <v>0</v>
      </c>
      <c r="AK67" s="801">
        <f>HienTrang!AK70</f>
        <v>0</v>
      </c>
      <c r="AL67" s="801">
        <f>HienTrang!AL70</f>
        <v>0</v>
      </c>
      <c r="AM67" s="801">
        <f>HienTrang!AM70</f>
        <v>0</v>
      </c>
      <c r="AN67" s="801">
        <f>HienTrang!AN70</f>
        <v>0</v>
      </c>
      <c r="AO67" s="801">
        <f>HienTrang!AO70</f>
        <v>0</v>
      </c>
      <c r="AP67" s="25"/>
    </row>
    <row r="68" spans="1:42">
      <c r="A68" s="22" t="s">
        <v>112</v>
      </c>
      <c r="B68" s="800" t="s">
        <v>76</v>
      </c>
      <c r="C68" s="23" t="s">
        <v>40</v>
      </c>
      <c r="D68" s="19">
        <f t="shared" si="15"/>
        <v>0</v>
      </c>
      <c r="E68" s="19">
        <f t="shared" si="17"/>
        <v>0</v>
      </c>
      <c r="F68" s="801">
        <f>HienTrang!F71</f>
        <v>0</v>
      </c>
      <c r="G68" s="801">
        <f>HienTrang!G71</f>
        <v>0</v>
      </c>
      <c r="H68" s="801">
        <f>HienTrang!H71</f>
        <v>0</v>
      </c>
      <c r="I68" s="801">
        <f>HienTrang!I71</f>
        <v>0</v>
      </c>
      <c r="J68" s="801">
        <f>HienTrang!J71</f>
        <v>0</v>
      </c>
      <c r="K68" s="801">
        <f>HienTrang!K71</f>
        <v>0</v>
      </c>
      <c r="L68" s="801">
        <f>HienTrang!L71</f>
        <v>0</v>
      </c>
      <c r="M68" s="801">
        <f>HienTrang!M71</f>
        <v>0</v>
      </c>
      <c r="N68" s="801">
        <f>HienTrang!N71</f>
        <v>0</v>
      </c>
      <c r="O68" s="801">
        <f>HienTrang!O71</f>
        <v>0</v>
      </c>
      <c r="P68" s="801">
        <f>HienTrang!P71</f>
        <v>0</v>
      </c>
      <c r="Q68" s="801">
        <f>HienTrang!Q71</f>
        <v>0</v>
      </c>
      <c r="R68" s="801">
        <f>HienTrang!R71</f>
        <v>0</v>
      </c>
      <c r="S68" s="801">
        <f>HienTrang!S71</f>
        <v>0</v>
      </c>
      <c r="T68" s="801">
        <f>HienTrang!T71</f>
        <v>0</v>
      </c>
      <c r="U68" s="801">
        <f>HienTrang!U71</f>
        <v>0</v>
      </c>
      <c r="V68" s="801">
        <f>HienTrang!V71</f>
        <v>0</v>
      </c>
      <c r="W68" s="801">
        <f>HienTrang!W71</f>
        <v>0</v>
      </c>
      <c r="X68" s="801">
        <f>HienTrang!X71</f>
        <v>0</v>
      </c>
      <c r="Y68" s="801">
        <f>HienTrang!Y71</f>
        <v>0</v>
      </c>
      <c r="Z68" s="801">
        <f>HienTrang!Z71</f>
        <v>0</v>
      </c>
      <c r="AA68" s="801">
        <f>HienTrang!AA71</f>
        <v>0</v>
      </c>
      <c r="AB68" s="801">
        <f>HienTrang!AB71</f>
        <v>0</v>
      </c>
      <c r="AC68" s="801">
        <f>HienTrang!AC71</f>
        <v>0</v>
      </c>
      <c r="AD68" s="801">
        <f>HienTrang!AD71</f>
        <v>0</v>
      </c>
      <c r="AE68" s="801">
        <f>HienTrang!AE71</f>
        <v>0</v>
      </c>
      <c r="AF68" s="801">
        <f>HienTrang!AF71</f>
        <v>0</v>
      </c>
      <c r="AG68" s="801">
        <f>HienTrang!AG71</f>
        <v>0</v>
      </c>
      <c r="AH68" s="801">
        <f>HienTrang!AH71</f>
        <v>0</v>
      </c>
      <c r="AI68" s="801">
        <f>HienTrang!AI71</f>
        <v>0</v>
      </c>
      <c r="AJ68" s="801">
        <f>HienTrang!AJ71</f>
        <v>0</v>
      </c>
      <c r="AK68" s="801">
        <f>HienTrang!AK71</f>
        <v>0</v>
      </c>
      <c r="AL68" s="801">
        <f>HienTrang!AL71</f>
        <v>0</v>
      </c>
      <c r="AM68" s="801">
        <f>HienTrang!AM71</f>
        <v>0</v>
      </c>
      <c r="AN68" s="801">
        <f>HienTrang!AN71</f>
        <v>0</v>
      </c>
      <c r="AO68" s="801">
        <f>HienTrang!AO71</f>
        <v>0</v>
      </c>
      <c r="AP68" s="25"/>
    </row>
    <row r="69" spans="1:42">
      <c r="A69" s="22" t="s">
        <v>113</v>
      </c>
      <c r="B69" s="800" t="s">
        <v>77</v>
      </c>
      <c r="C69" s="23" t="s">
        <v>41</v>
      </c>
      <c r="D69" s="19">
        <f t="shared" si="15"/>
        <v>0</v>
      </c>
      <c r="E69" s="19">
        <f t="shared" si="17"/>
        <v>0</v>
      </c>
      <c r="F69" s="801">
        <f>HienTrang!F72</f>
        <v>0</v>
      </c>
      <c r="G69" s="801">
        <f>HienTrang!G72</f>
        <v>0</v>
      </c>
      <c r="H69" s="801">
        <f>HienTrang!H72</f>
        <v>0</v>
      </c>
      <c r="I69" s="801">
        <f>HienTrang!I72</f>
        <v>0</v>
      </c>
      <c r="J69" s="801">
        <f>HienTrang!J72</f>
        <v>0</v>
      </c>
      <c r="K69" s="801">
        <f>HienTrang!K72</f>
        <v>0</v>
      </c>
      <c r="L69" s="801">
        <f>HienTrang!L72</f>
        <v>0</v>
      </c>
      <c r="M69" s="801">
        <f>HienTrang!M72</f>
        <v>0</v>
      </c>
      <c r="N69" s="801">
        <f>HienTrang!N72</f>
        <v>0</v>
      </c>
      <c r="O69" s="801">
        <f>HienTrang!O72</f>
        <v>0</v>
      </c>
      <c r="P69" s="801">
        <f>HienTrang!P72</f>
        <v>0</v>
      </c>
      <c r="Q69" s="801">
        <f>HienTrang!Q72</f>
        <v>0</v>
      </c>
      <c r="R69" s="801">
        <f>HienTrang!R72</f>
        <v>0</v>
      </c>
      <c r="S69" s="801">
        <f>HienTrang!S72</f>
        <v>0</v>
      </c>
      <c r="T69" s="801">
        <f>HienTrang!T72</f>
        <v>0</v>
      </c>
      <c r="U69" s="801">
        <f>HienTrang!U72</f>
        <v>0</v>
      </c>
      <c r="V69" s="801">
        <f>HienTrang!V72</f>
        <v>0</v>
      </c>
      <c r="W69" s="801">
        <f>HienTrang!W72</f>
        <v>0</v>
      </c>
      <c r="X69" s="801">
        <f>HienTrang!X72</f>
        <v>0</v>
      </c>
      <c r="Y69" s="801">
        <f>HienTrang!Y72</f>
        <v>0</v>
      </c>
      <c r="Z69" s="801">
        <f>HienTrang!Z72</f>
        <v>0</v>
      </c>
      <c r="AA69" s="801">
        <f>HienTrang!AA72</f>
        <v>0</v>
      </c>
      <c r="AB69" s="801">
        <f>HienTrang!AB72</f>
        <v>0</v>
      </c>
      <c r="AC69" s="801">
        <f>HienTrang!AC72</f>
        <v>0</v>
      </c>
      <c r="AD69" s="801">
        <f>HienTrang!AD72</f>
        <v>0</v>
      </c>
      <c r="AE69" s="801">
        <f>HienTrang!AE72</f>
        <v>0</v>
      </c>
      <c r="AF69" s="801">
        <f>HienTrang!AF72</f>
        <v>0</v>
      </c>
      <c r="AG69" s="801">
        <f>HienTrang!AG72</f>
        <v>0</v>
      </c>
      <c r="AH69" s="801">
        <f>HienTrang!AH72</f>
        <v>0</v>
      </c>
      <c r="AI69" s="801">
        <f>HienTrang!AI72</f>
        <v>0</v>
      </c>
      <c r="AJ69" s="801">
        <f>HienTrang!AJ72</f>
        <v>0</v>
      </c>
      <c r="AK69" s="801">
        <f>HienTrang!AK72</f>
        <v>0</v>
      </c>
      <c r="AL69" s="801">
        <f>HienTrang!AL72</f>
        <v>0</v>
      </c>
      <c r="AM69" s="801">
        <f>HienTrang!AM72</f>
        <v>0</v>
      </c>
      <c r="AN69" s="801">
        <f>HienTrang!AN72</f>
        <v>0</v>
      </c>
      <c r="AO69" s="801">
        <f>HienTrang!AO72</f>
        <v>0</v>
      </c>
      <c r="AP69" s="25"/>
    </row>
    <row r="70" spans="1:42">
      <c r="A70" s="22" t="s">
        <v>271</v>
      </c>
      <c r="B70" s="800" t="s">
        <v>273</v>
      </c>
      <c r="C70" s="23" t="s">
        <v>211</v>
      </c>
      <c r="D70" s="19">
        <f t="shared" si="15"/>
        <v>0</v>
      </c>
      <c r="E70" s="19">
        <f t="shared" si="17"/>
        <v>0</v>
      </c>
      <c r="F70" s="801"/>
      <c r="G70" s="801"/>
      <c r="H70" s="801"/>
      <c r="I70" s="801"/>
      <c r="J70" s="801"/>
      <c r="K70" s="801"/>
      <c r="L70" s="801"/>
      <c r="M70" s="801"/>
      <c r="N70" s="801"/>
      <c r="O70" s="801"/>
      <c r="P70" s="801"/>
      <c r="Q70" s="801"/>
      <c r="R70" s="801"/>
      <c r="S70" s="801"/>
      <c r="T70" s="801"/>
      <c r="U70" s="801"/>
      <c r="V70" s="801"/>
      <c r="W70" s="801"/>
      <c r="X70" s="801"/>
      <c r="Y70" s="801"/>
      <c r="Z70" s="801"/>
      <c r="AA70" s="801"/>
      <c r="AB70" s="801"/>
      <c r="AC70" s="801"/>
      <c r="AD70" s="801"/>
      <c r="AE70" s="801"/>
      <c r="AF70" s="801"/>
      <c r="AG70" s="801"/>
      <c r="AH70" s="801"/>
      <c r="AI70" s="801"/>
      <c r="AJ70" s="801"/>
      <c r="AK70" s="801"/>
      <c r="AL70" s="801"/>
      <c r="AM70" s="801"/>
      <c r="AN70" s="801"/>
      <c r="AO70" s="801"/>
      <c r="AP70" s="25"/>
    </row>
  </sheetData>
  <sheetProtection formatCells="0" formatColumns="0" formatRows="0" insertColumns="0" insertRows="0" insertHyperlinks="0" deleteColumns="0" deleteRows="0" autoFilter="0" pivotTables="0"/>
  <mergeCells count="7">
    <mergeCell ref="A2:AO2"/>
    <mergeCell ref="G3:AO3"/>
    <mergeCell ref="A4:A5"/>
    <mergeCell ref="B4:B5"/>
    <mergeCell ref="C4:C5"/>
    <mergeCell ref="D4:D5"/>
    <mergeCell ref="E4:E5"/>
  </mergeCells>
  <phoneticPr fontId="19" type="noConversion"/>
  <printOptions horizontalCentered="1"/>
  <pageMargins left="1.1200000000000001" right="0" top="0.39370078740157499" bottom="0.23622047244094499" header="0.196850393700787" footer="0"/>
  <pageSetup paperSize="9" scale="66" fitToHeight="0" orientation="landscape" blackAndWhite="1" r:id="rId1"/>
  <headerFooter alignWithMargins="0"/>
  <ignoredErrors>
    <ignoredError sqref="E8:E9 E48 E44:E47 E42:E43 E10 E11:E30 E31:E41 E49:E62 E63:E66 E67:E70"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L68"/>
  <sheetViews>
    <sheetView showGridLines="0" showZeros="0" zoomScale="85" zoomScaleNormal="85" workbookViewId="0">
      <selection activeCell="F12" sqref="F12"/>
    </sheetView>
  </sheetViews>
  <sheetFormatPr defaultColWidth="9.3984375" defaultRowHeight="12.75"/>
  <cols>
    <col min="1" max="1" width="9.3984375" style="330"/>
    <col min="2" max="2" width="65" style="203" customWidth="1"/>
    <col min="3" max="3" width="10.3984375" style="330" customWidth="1"/>
    <col min="4" max="4" width="14.796875" style="330" customWidth="1"/>
    <col min="5" max="6" width="15.3984375" style="203" customWidth="1"/>
    <col min="7" max="7" width="17.3984375" style="203" customWidth="1"/>
    <col min="8" max="8" width="18.59765625" style="203" customWidth="1"/>
    <col min="9" max="9" width="17.3984375" style="203" customWidth="1"/>
    <col min="10" max="10" width="15.19921875" style="203" customWidth="1"/>
    <col min="11" max="11" width="13.796875" style="203" customWidth="1"/>
    <col min="12" max="16384" width="9.3984375" style="203"/>
  </cols>
  <sheetData>
    <row r="1" spans="1:11" s="334" customFormat="1" ht="18.75">
      <c r="A1" s="638" t="s">
        <v>864</v>
      </c>
      <c r="B1" s="639"/>
      <c r="C1" s="640"/>
      <c r="D1" s="640"/>
      <c r="E1" s="639"/>
      <c r="F1" s="639"/>
      <c r="G1" s="639"/>
      <c r="H1" s="639"/>
      <c r="I1" s="639"/>
      <c r="J1" s="639"/>
      <c r="K1" s="639"/>
    </row>
    <row r="2" spans="1:11" s="334" customFormat="1" ht="24" customHeight="1">
      <c r="A2" s="641" t="s">
        <v>917</v>
      </c>
      <c r="B2" s="642"/>
      <c r="C2" s="642"/>
      <c r="D2" s="642"/>
      <c r="E2" s="642"/>
      <c r="F2" s="642"/>
      <c r="G2" s="642"/>
      <c r="H2" s="642"/>
      <c r="I2" s="642"/>
      <c r="J2" s="642"/>
      <c r="K2" s="642"/>
    </row>
    <row r="3" spans="1:11" s="334" customFormat="1" ht="43.5" customHeight="1">
      <c r="A3" s="990" t="s">
        <v>3</v>
      </c>
      <c r="B3" s="990" t="s">
        <v>81</v>
      </c>
      <c r="C3" s="990" t="s">
        <v>6</v>
      </c>
      <c r="D3" s="991" t="s">
        <v>908</v>
      </c>
      <c r="E3" s="989" t="s">
        <v>918</v>
      </c>
      <c r="F3" s="990" t="s">
        <v>132</v>
      </c>
      <c r="G3" s="990"/>
      <c r="H3" s="990"/>
      <c r="I3" s="989" t="s">
        <v>345</v>
      </c>
      <c r="J3" s="989"/>
      <c r="K3" s="989"/>
    </row>
    <row r="4" spans="1:11" s="334" customFormat="1" ht="18.75">
      <c r="A4" s="990"/>
      <c r="B4" s="990"/>
      <c r="C4" s="990"/>
      <c r="D4" s="992"/>
      <c r="E4" s="989"/>
      <c r="F4" s="989" t="s">
        <v>165</v>
      </c>
      <c r="G4" s="990" t="s">
        <v>919</v>
      </c>
      <c r="H4" s="990"/>
      <c r="I4" s="989" t="s">
        <v>347</v>
      </c>
      <c r="J4" s="990" t="s">
        <v>180</v>
      </c>
      <c r="K4" s="990"/>
    </row>
    <row r="5" spans="1:11" s="334" customFormat="1" ht="93.75">
      <c r="A5" s="990"/>
      <c r="B5" s="990"/>
      <c r="C5" s="990"/>
      <c r="D5" s="993"/>
      <c r="E5" s="989"/>
      <c r="F5" s="989"/>
      <c r="G5" s="643" t="s">
        <v>282</v>
      </c>
      <c r="H5" s="643" t="s">
        <v>346</v>
      </c>
      <c r="I5" s="989"/>
      <c r="J5" s="643" t="s">
        <v>349</v>
      </c>
      <c r="K5" s="643" t="s">
        <v>350</v>
      </c>
    </row>
    <row r="6" spans="1:11" s="636" customFormat="1" ht="37.5">
      <c r="A6" s="644">
        <v>-1</v>
      </c>
      <c r="B6" s="644">
        <v>-2</v>
      </c>
      <c r="C6" s="644">
        <v>-3</v>
      </c>
      <c r="D6" s="644"/>
      <c r="E6" s="644">
        <v>-4</v>
      </c>
      <c r="F6" s="644">
        <v>-5</v>
      </c>
      <c r="G6" s="644" t="s">
        <v>364</v>
      </c>
      <c r="H6" s="645" t="s">
        <v>365</v>
      </c>
      <c r="I6" s="644" t="s">
        <v>366</v>
      </c>
      <c r="J6" s="644">
        <v>-9</v>
      </c>
      <c r="K6" s="645" t="s">
        <v>367</v>
      </c>
    </row>
    <row r="7" spans="1:11" s="334" customFormat="1" ht="18.75">
      <c r="A7" s="646">
        <v>1</v>
      </c>
      <c r="B7" s="647" t="s">
        <v>212</v>
      </c>
      <c r="C7" s="646" t="s">
        <v>84</v>
      </c>
      <c r="D7" s="848">
        <f>D8+D11+D12+D13+D14+D15+D17+D18+D19+D20</f>
        <v>3114.3373569999999</v>
      </c>
      <c r="E7" s="848">
        <f>E8+E11+E12+E13+E14+E15+E17+E18+E19+E20</f>
        <v>2376.3706999999999</v>
      </c>
      <c r="F7" s="848">
        <f>VLOOKUP(C7,H01_HT,2,FALSE)</f>
        <v>429.76179999999999</v>
      </c>
      <c r="G7" s="848">
        <f>F7-E7</f>
        <v>-1946.6088999999999</v>
      </c>
      <c r="H7" s="848">
        <f>IF(E7&gt;0,F7/E7%,"")</f>
        <v>18.084796281994219</v>
      </c>
      <c r="I7" s="847">
        <f>F7-E7</f>
        <v>-1946.6088999999999</v>
      </c>
      <c r="J7" s="847">
        <f>I7-K7</f>
        <v>-1947.5089</v>
      </c>
      <c r="K7" s="847">
        <v>0.9</v>
      </c>
    </row>
    <row r="8" spans="1:11" ht="18.75">
      <c r="A8" s="648" t="s">
        <v>85</v>
      </c>
      <c r="B8" s="649" t="s">
        <v>170</v>
      </c>
      <c r="C8" s="648" t="s">
        <v>87</v>
      </c>
      <c r="D8" s="847">
        <v>1541.664569</v>
      </c>
      <c r="E8" s="847">
        <f>E9+E10</f>
        <v>980.10069999999996</v>
      </c>
      <c r="F8" s="847">
        <f>VLOOKUP(C8,H01_HT,2,FALSE)</f>
        <v>113.5468</v>
      </c>
      <c r="G8" s="847">
        <f>F8-E8</f>
        <v>-866.5539</v>
      </c>
      <c r="H8" s="847">
        <f t="shared" ref="H8:H62" si="0">IF(E8&gt;0,F8/E8%,"")</f>
        <v>11.58521772303601</v>
      </c>
      <c r="I8" s="847">
        <f t="shared" ref="I8:I67" si="1">F8-E8</f>
        <v>-866.5539</v>
      </c>
      <c r="J8" s="847">
        <f t="shared" ref="J8:J67" si="2">I8-K8</f>
        <v>-867.45389999999998</v>
      </c>
      <c r="K8" s="847">
        <v>0.9</v>
      </c>
    </row>
    <row r="9" spans="1:11" ht="18.75">
      <c r="A9" s="648" t="s">
        <v>86</v>
      </c>
      <c r="B9" s="649" t="s">
        <v>213</v>
      </c>
      <c r="C9" s="648" t="s">
        <v>9</v>
      </c>
      <c r="D9" s="847">
        <v>1541.664569</v>
      </c>
      <c r="E9" s="847">
        <f>981.74-1.6393</f>
        <v>980.10069999999996</v>
      </c>
      <c r="F9" s="847">
        <f t="shared" ref="F9:F21" si="3">VLOOKUP(C9,H01_HT,2,FALSE)</f>
        <v>113.5468</v>
      </c>
      <c r="G9" s="847">
        <f>F9-E9</f>
        <v>-866.5539</v>
      </c>
      <c r="H9" s="847">
        <f t="shared" si="0"/>
        <v>11.58521772303601</v>
      </c>
      <c r="I9" s="847">
        <f t="shared" si="1"/>
        <v>-866.5539</v>
      </c>
      <c r="J9" s="847">
        <f t="shared" si="2"/>
        <v>-867.45389999999998</v>
      </c>
      <c r="K9" s="847">
        <v>0.9</v>
      </c>
    </row>
    <row r="10" spans="1:11" ht="18.75">
      <c r="A10" s="648" t="s">
        <v>88</v>
      </c>
      <c r="B10" s="649" t="s">
        <v>214</v>
      </c>
      <c r="C10" s="648" t="s">
        <v>10</v>
      </c>
      <c r="D10" s="847"/>
      <c r="E10" s="847"/>
      <c r="F10" s="847">
        <f t="shared" si="3"/>
        <v>0</v>
      </c>
      <c r="G10" s="847"/>
      <c r="H10" s="847" t="str">
        <f t="shared" si="0"/>
        <v/>
      </c>
      <c r="I10" s="847">
        <f t="shared" si="1"/>
        <v>0</v>
      </c>
      <c r="J10" s="847">
        <f t="shared" si="2"/>
        <v>0</v>
      </c>
      <c r="K10" s="847"/>
    </row>
    <row r="11" spans="1:11" ht="18.75">
      <c r="A11" s="648" t="s">
        <v>90</v>
      </c>
      <c r="B11" s="649" t="s">
        <v>215</v>
      </c>
      <c r="C11" s="648" t="s">
        <v>11</v>
      </c>
      <c r="D11" s="847">
        <v>611.912601</v>
      </c>
      <c r="E11" s="847">
        <v>546.75</v>
      </c>
      <c r="F11" s="847">
        <f t="shared" si="3"/>
        <v>100.8399</v>
      </c>
      <c r="G11" s="847">
        <f>F11-E11</f>
        <v>-445.9101</v>
      </c>
      <c r="H11" s="847">
        <f t="shared" si="0"/>
        <v>18.443511659807957</v>
      </c>
      <c r="I11" s="847">
        <f t="shared" si="1"/>
        <v>-445.9101</v>
      </c>
      <c r="J11" s="847">
        <f t="shared" si="2"/>
        <v>-445.9101</v>
      </c>
      <c r="K11" s="847"/>
    </row>
    <row r="12" spans="1:11" ht="18.75">
      <c r="A12" s="648" t="s">
        <v>91</v>
      </c>
      <c r="B12" s="649" t="s">
        <v>89</v>
      </c>
      <c r="C12" s="648" t="s">
        <v>12</v>
      </c>
      <c r="D12" s="847">
        <v>130.66222200000001</v>
      </c>
      <c r="E12" s="847">
        <v>118.77</v>
      </c>
      <c r="F12" s="847">
        <f t="shared" si="3"/>
        <v>72.698099999999997</v>
      </c>
      <c r="G12" s="847">
        <f>F12-E12</f>
        <v>-46.071899999999999</v>
      </c>
      <c r="H12" s="847">
        <f t="shared" si="0"/>
        <v>61.209143723162413</v>
      </c>
      <c r="I12" s="847">
        <f t="shared" si="1"/>
        <v>-46.071899999999999</v>
      </c>
      <c r="J12" s="847">
        <f t="shared" si="2"/>
        <v>-46.071899999999999</v>
      </c>
      <c r="K12" s="847"/>
    </row>
    <row r="13" spans="1:11" ht="18.75">
      <c r="A13" s="648" t="s">
        <v>93</v>
      </c>
      <c r="B13" s="649" t="s">
        <v>128</v>
      </c>
      <c r="C13" s="648" t="s">
        <v>49</v>
      </c>
      <c r="D13" s="847">
        <v>0</v>
      </c>
      <c r="E13" s="847"/>
      <c r="F13" s="847">
        <f t="shared" si="3"/>
        <v>0</v>
      </c>
      <c r="G13" s="847"/>
      <c r="H13" s="847" t="str">
        <f t="shared" si="0"/>
        <v/>
      </c>
      <c r="I13" s="847">
        <f t="shared" si="1"/>
        <v>0</v>
      </c>
      <c r="J13" s="847">
        <f t="shared" si="2"/>
        <v>0</v>
      </c>
      <c r="K13" s="847"/>
    </row>
    <row r="14" spans="1:11" ht="18.75">
      <c r="A14" s="648" t="s">
        <v>95</v>
      </c>
      <c r="B14" s="649" t="s">
        <v>126</v>
      </c>
      <c r="C14" s="648" t="s">
        <v>48</v>
      </c>
      <c r="D14" s="847">
        <v>0</v>
      </c>
      <c r="E14" s="847"/>
      <c r="F14" s="847">
        <f t="shared" si="3"/>
        <v>0</v>
      </c>
      <c r="G14" s="847"/>
      <c r="H14" s="847" t="str">
        <f t="shared" si="0"/>
        <v/>
      </c>
      <c r="I14" s="847">
        <f t="shared" si="1"/>
        <v>0</v>
      </c>
      <c r="J14" s="847">
        <f t="shared" si="2"/>
        <v>0</v>
      </c>
      <c r="K14" s="847"/>
    </row>
    <row r="15" spans="1:11" ht="18.75">
      <c r="A15" s="648" t="s">
        <v>127</v>
      </c>
      <c r="B15" s="649" t="s">
        <v>130</v>
      </c>
      <c r="C15" s="648" t="s">
        <v>47</v>
      </c>
      <c r="D15" s="847">
        <v>0</v>
      </c>
      <c r="E15" s="847"/>
      <c r="F15" s="847">
        <f t="shared" si="3"/>
        <v>0</v>
      </c>
      <c r="G15" s="847"/>
      <c r="H15" s="847" t="str">
        <f t="shared" si="0"/>
        <v/>
      </c>
      <c r="I15" s="847">
        <f t="shared" si="1"/>
        <v>0</v>
      </c>
      <c r="J15" s="847">
        <f t="shared" si="2"/>
        <v>0</v>
      </c>
      <c r="K15" s="847"/>
    </row>
    <row r="16" spans="1:11" ht="37.5">
      <c r="A16" s="650"/>
      <c r="B16" s="651" t="s">
        <v>920</v>
      </c>
      <c r="C16" s="648" t="s">
        <v>921</v>
      </c>
      <c r="D16" s="847">
        <v>0</v>
      </c>
      <c r="E16" s="847"/>
      <c r="F16" s="847">
        <f t="shared" si="3"/>
        <v>0</v>
      </c>
      <c r="G16" s="847"/>
      <c r="H16" s="847" t="str">
        <f t="shared" si="0"/>
        <v/>
      </c>
      <c r="I16" s="847">
        <f t="shared" si="1"/>
        <v>0</v>
      </c>
      <c r="J16" s="847">
        <f t="shared" si="2"/>
        <v>0</v>
      </c>
      <c r="K16" s="847"/>
    </row>
    <row r="17" spans="1:11" ht="18.75">
      <c r="A17" s="648" t="s">
        <v>129</v>
      </c>
      <c r="B17" s="649" t="s">
        <v>92</v>
      </c>
      <c r="C17" s="648" t="s">
        <v>13</v>
      </c>
      <c r="D17" s="847">
        <v>707.49488699999995</v>
      </c>
      <c r="E17" s="847">
        <v>608.27</v>
      </c>
      <c r="F17" s="847">
        <f t="shared" si="3"/>
        <v>96.226299999999995</v>
      </c>
      <c r="G17" s="847">
        <f>F17-E17</f>
        <v>-512.04369999999994</v>
      </c>
      <c r="H17" s="847">
        <f t="shared" si="0"/>
        <v>15.819668897035855</v>
      </c>
      <c r="I17" s="847">
        <f t="shared" si="1"/>
        <v>-512.04369999999994</v>
      </c>
      <c r="J17" s="847">
        <f t="shared" si="2"/>
        <v>-512.04369999999994</v>
      </c>
      <c r="K17" s="847"/>
    </row>
    <row r="18" spans="1:11" ht="18.75">
      <c r="A18" s="648" t="s">
        <v>118</v>
      </c>
      <c r="B18" s="649" t="s">
        <v>216</v>
      </c>
      <c r="C18" s="648" t="s">
        <v>201</v>
      </c>
      <c r="D18" s="847">
        <v>0</v>
      </c>
      <c r="E18" s="847"/>
      <c r="F18" s="847">
        <f t="shared" si="3"/>
        <v>0</v>
      </c>
      <c r="G18" s="847"/>
      <c r="H18" s="847" t="str">
        <f t="shared" si="0"/>
        <v/>
      </c>
      <c r="I18" s="847">
        <f t="shared" si="1"/>
        <v>0</v>
      </c>
      <c r="J18" s="847">
        <f t="shared" si="2"/>
        <v>0</v>
      </c>
      <c r="K18" s="847"/>
    </row>
    <row r="19" spans="1:11" ht="18.75">
      <c r="A19" s="648" t="s">
        <v>119</v>
      </c>
      <c r="B19" s="649" t="s">
        <v>94</v>
      </c>
      <c r="C19" s="648" t="s">
        <v>14</v>
      </c>
      <c r="D19" s="847">
        <v>0</v>
      </c>
      <c r="E19" s="847"/>
      <c r="F19" s="847">
        <f t="shared" si="3"/>
        <v>0</v>
      </c>
      <c r="G19" s="847"/>
      <c r="H19" s="847" t="str">
        <f t="shared" si="0"/>
        <v/>
      </c>
      <c r="I19" s="847">
        <f t="shared" si="1"/>
        <v>0</v>
      </c>
      <c r="J19" s="847">
        <f t="shared" si="2"/>
        <v>0</v>
      </c>
      <c r="K19" s="847"/>
    </row>
    <row r="20" spans="1:11" ht="18.75">
      <c r="A20" s="648" t="s">
        <v>217</v>
      </c>
      <c r="B20" s="649" t="s">
        <v>96</v>
      </c>
      <c r="C20" s="648" t="s">
        <v>15</v>
      </c>
      <c r="D20" s="847">
        <v>122.60307799999998</v>
      </c>
      <c r="E20" s="847">
        <v>122.48</v>
      </c>
      <c r="F20" s="847">
        <f t="shared" si="3"/>
        <v>46.450699999999998</v>
      </c>
      <c r="G20" s="847">
        <f>F20-E20</f>
        <v>-76.029300000000006</v>
      </c>
      <c r="H20" s="847">
        <f t="shared" si="0"/>
        <v>37.92513063357282</v>
      </c>
      <c r="I20" s="847">
        <f t="shared" si="1"/>
        <v>-76.029300000000006</v>
      </c>
      <c r="J20" s="847">
        <f t="shared" si="2"/>
        <v>-76.029300000000006</v>
      </c>
      <c r="K20" s="847"/>
    </row>
    <row r="21" spans="1:11" s="334" customFormat="1" ht="18.75">
      <c r="A21" s="646">
        <v>2</v>
      </c>
      <c r="B21" s="647" t="s">
        <v>218</v>
      </c>
      <c r="C21" s="646" t="s">
        <v>98</v>
      </c>
      <c r="D21" s="848">
        <f>SUM(D22:D27)+D38+D45+D56+D57+D58+D59+D62</f>
        <v>3221.243911</v>
      </c>
      <c r="E21" s="848">
        <f>SUM(E22:E27)+E38+E45+E56+E57+E58+E59+E62</f>
        <v>3959.1933999999997</v>
      </c>
      <c r="F21" s="848">
        <f t="shared" si="3"/>
        <v>565.80559999999991</v>
      </c>
      <c r="G21" s="848">
        <f>F21-E21</f>
        <v>-3393.3877999999995</v>
      </c>
      <c r="H21" s="848">
        <f t="shared" si="0"/>
        <v>14.2909310770219</v>
      </c>
      <c r="I21" s="847">
        <f t="shared" si="1"/>
        <v>-3393.3877999999995</v>
      </c>
      <c r="J21" s="847">
        <f t="shared" si="2"/>
        <v>-3392.4877999999994</v>
      </c>
      <c r="K21" s="848">
        <v>-0.9</v>
      </c>
    </row>
    <row r="22" spans="1:11" ht="18.75">
      <c r="A22" s="648" t="s">
        <v>99</v>
      </c>
      <c r="B22" s="649" t="s">
        <v>60</v>
      </c>
      <c r="C22" s="648" t="s">
        <v>16</v>
      </c>
      <c r="D22" s="847">
        <v>945.83984299999997</v>
      </c>
      <c r="E22" s="847">
        <v>1471.18</v>
      </c>
      <c r="F22" s="847">
        <f t="shared" ref="F22:F27" si="4">VLOOKUP(C22,H01_HT,2,FALSE)</f>
        <v>125.6538</v>
      </c>
      <c r="G22" s="847">
        <f>F22-E22</f>
        <v>-1345.5262</v>
      </c>
      <c r="H22" s="847">
        <f t="shared" si="0"/>
        <v>8.541021492951236</v>
      </c>
      <c r="I22" s="847">
        <f t="shared" si="1"/>
        <v>-1345.5262</v>
      </c>
      <c r="J22" s="847">
        <f t="shared" si="2"/>
        <v>-1344.6261999999999</v>
      </c>
      <c r="K22" s="847">
        <v>-0.9</v>
      </c>
    </row>
    <row r="23" spans="1:11" ht="18.75">
      <c r="A23" s="648" t="s">
        <v>100</v>
      </c>
      <c r="B23" s="649" t="s">
        <v>61</v>
      </c>
      <c r="C23" s="648" t="s">
        <v>17</v>
      </c>
      <c r="D23" s="847">
        <v>93.482191999999998</v>
      </c>
      <c r="E23" s="847">
        <v>93.12</v>
      </c>
      <c r="F23" s="847">
        <f t="shared" si="4"/>
        <v>12.1067</v>
      </c>
      <c r="G23" s="847">
        <f t="shared" ref="G23:G32" si="5">F23-E23</f>
        <v>-81.013300000000001</v>
      </c>
      <c r="H23" s="847">
        <f t="shared" si="0"/>
        <v>13.001181271477662</v>
      </c>
      <c r="I23" s="847">
        <f t="shared" si="1"/>
        <v>-81.013300000000001</v>
      </c>
      <c r="J23" s="847">
        <f t="shared" si="2"/>
        <v>-81.013300000000001</v>
      </c>
      <c r="K23" s="847"/>
    </row>
    <row r="24" spans="1:11" ht="18.75">
      <c r="A24" s="648" t="s">
        <v>104</v>
      </c>
      <c r="B24" s="649" t="s">
        <v>62</v>
      </c>
      <c r="C24" s="648" t="s">
        <v>50</v>
      </c>
      <c r="D24" s="847">
        <v>61.285686000000005</v>
      </c>
      <c r="E24" s="847">
        <f>14.1+49.2</f>
        <v>63.300000000000004</v>
      </c>
      <c r="F24" s="847">
        <f t="shared" si="4"/>
        <v>5.6692999999999998</v>
      </c>
      <c r="G24" s="847">
        <f t="shared" si="5"/>
        <v>-57.630700000000004</v>
      </c>
      <c r="H24" s="847">
        <f t="shared" si="0"/>
        <v>8.9562401263823066</v>
      </c>
      <c r="I24" s="847">
        <f t="shared" si="1"/>
        <v>-57.630700000000004</v>
      </c>
      <c r="J24" s="847">
        <f t="shared" si="2"/>
        <v>-57.630700000000004</v>
      </c>
      <c r="K24" s="847"/>
    </row>
    <row r="25" spans="1:11" ht="18.75">
      <c r="A25" s="648" t="s">
        <v>105</v>
      </c>
      <c r="B25" s="649" t="s">
        <v>63</v>
      </c>
      <c r="C25" s="648" t="s">
        <v>18</v>
      </c>
      <c r="D25" s="847">
        <v>52.156874000000009</v>
      </c>
      <c r="E25" s="847">
        <v>54.53</v>
      </c>
      <c r="F25" s="847">
        <f t="shared" si="4"/>
        <v>15.2669</v>
      </c>
      <c r="G25" s="847">
        <f t="shared" si="5"/>
        <v>-39.263100000000001</v>
      </c>
      <c r="H25" s="847">
        <f t="shared" si="0"/>
        <v>27.997249220612506</v>
      </c>
      <c r="I25" s="847">
        <f t="shared" si="1"/>
        <v>-39.263100000000001</v>
      </c>
      <c r="J25" s="847">
        <f t="shared" si="2"/>
        <v>-39.263100000000001</v>
      </c>
      <c r="K25" s="847"/>
    </row>
    <row r="26" spans="1:11" ht="18.75">
      <c r="A26" s="648" t="s">
        <v>106</v>
      </c>
      <c r="B26" s="649" t="s">
        <v>64</v>
      </c>
      <c r="C26" s="648" t="s">
        <v>19</v>
      </c>
      <c r="D26" s="847">
        <v>21.597512999999999</v>
      </c>
      <c r="E26" s="847">
        <v>24.76</v>
      </c>
      <c r="F26" s="847">
        <f t="shared" si="4"/>
        <v>2.4761000000000002</v>
      </c>
      <c r="G26" s="847">
        <f t="shared" si="5"/>
        <v>-22.283900000000003</v>
      </c>
      <c r="H26" s="847">
        <f t="shared" si="0"/>
        <v>10.000403877221325</v>
      </c>
      <c r="I26" s="847">
        <f t="shared" si="1"/>
        <v>-22.283900000000003</v>
      </c>
      <c r="J26" s="847">
        <f t="shared" si="2"/>
        <v>-22.283900000000003</v>
      </c>
      <c r="K26" s="847"/>
    </row>
    <row r="27" spans="1:11" ht="18.75">
      <c r="A27" s="648" t="s">
        <v>107</v>
      </c>
      <c r="B27" s="649" t="s">
        <v>219</v>
      </c>
      <c r="C27" s="648" t="s">
        <v>101</v>
      </c>
      <c r="D27" s="847">
        <f>SUM(D28:D37)</f>
        <v>193.91298900000001</v>
      </c>
      <c r="E27" s="847">
        <f>SUM(E28:E37)</f>
        <v>257.44930000000005</v>
      </c>
      <c r="F27" s="847">
        <f t="shared" si="4"/>
        <v>47.927</v>
      </c>
      <c r="G27" s="847">
        <f t="shared" si="5"/>
        <v>-209.52230000000006</v>
      </c>
      <c r="H27" s="847">
        <f t="shared" si="0"/>
        <v>18.61609256657524</v>
      </c>
      <c r="I27" s="847">
        <f t="shared" si="1"/>
        <v>-209.52230000000006</v>
      </c>
      <c r="J27" s="847">
        <f t="shared" si="2"/>
        <v>-209.52230000000006</v>
      </c>
      <c r="K27" s="847"/>
    </row>
    <row r="28" spans="1:11" ht="18.75">
      <c r="A28" s="648" t="s">
        <v>220</v>
      </c>
      <c r="B28" s="649" t="s">
        <v>193</v>
      </c>
      <c r="C28" s="648" t="s">
        <v>31</v>
      </c>
      <c r="D28" s="847">
        <v>45.766846000000001</v>
      </c>
      <c r="E28" s="847">
        <f>83.08+0.9</f>
        <v>83.98</v>
      </c>
      <c r="F28" s="847">
        <f t="shared" ref="F28:F38" si="6">VLOOKUP(C28,H01_HT,2,FALSE)</f>
        <v>4.3086000000000002</v>
      </c>
      <c r="G28" s="847">
        <f t="shared" si="5"/>
        <v>-79.671400000000006</v>
      </c>
      <c r="H28" s="847">
        <f t="shared" si="0"/>
        <v>5.1305072636341986</v>
      </c>
      <c r="I28" s="847">
        <f t="shared" si="1"/>
        <v>-79.671400000000006</v>
      </c>
      <c r="J28" s="847">
        <f t="shared" si="2"/>
        <v>-79.671400000000006</v>
      </c>
      <c r="K28" s="847"/>
    </row>
    <row r="29" spans="1:11" ht="18.75">
      <c r="A29" s="648" t="s">
        <v>221</v>
      </c>
      <c r="B29" s="649" t="s">
        <v>222</v>
      </c>
      <c r="C29" s="648" t="s">
        <v>36</v>
      </c>
      <c r="D29" s="847">
        <v>2.2044800000000002</v>
      </c>
      <c r="E29" s="847">
        <v>2.2000000000000002</v>
      </c>
      <c r="F29" s="847">
        <f t="shared" si="6"/>
        <v>0.13739999999999999</v>
      </c>
      <c r="G29" s="847"/>
      <c r="H29" s="847"/>
      <c r="I29" s="847">
        <f t="shared" si="1"/>
        <v>-2.0626000000000002</v>
      </c>
      <c r="J29" s="847">
        <f t="shared" si="2"/>
        <v>-2.0626000000000002</v>
      </c>
      <c r="K29" s="847"/>
    </row>
    <row r="30" spans="1:11" ht="18.75">
      <c r="A30" s="648" t="s">
        <v>223</v>
      </c>
      <c r="B30" s="649" t="s">
        <v>65</v>
      </c>
      <c r="C30" s="648" t="s">
        <v>32</v>
      </c>
      <c r="D30" s="847">
        <v>19.49813</v>
      </c>
      <c r="E30" s="847">
        <v>20.309999999999999</v>
      </c>
      <c r="F30" s="847">
        <f t="shared" si="6"/>
        <v>1.5605</v>
      </c>
      <c r="G30" s="847">
        <f t="shared" si="5"/>
        <v>-18.749499999999998</v>
      </c>
      <c r="H30" s="847">
        <f t="shared" si="0"/>
        <v>7.683407188577057</v>
      </c>
      <c r="I30" s="847">
        <f t="shared" si="1"/>
        <v>-18.749499999999998</v>
      </c>
      <c r="J30" s="847">
        <f t="shared" si="2"/>
        <v>-18.749499999999998</v>
      </c>
      <c r="K30" s="847"/>
    </row>
    <row r="31" spans="1:11" ht="18.75">
      <c r="A31" s="648" t="s">
        <v>224</v>
      </c>
      <c r="B31" s="649" t="s">
        <v>66</v>
      </c>
      <c r="C31" s="648" t="s">
        <v>33</v>
      </c>
      <c r="D31" s="847">
        <v>94.097206999999983</v>
      </c>
      <c r="E31" s="847">
        <f>116.9+1.6393</f>
        <v>118.53930000000001</v>
      </c>
      <c r="F31" s="847">
        <f t="shared" si="6"/>
        <v>10.875299999999999</v>
      </c>
      <c r="G31" s="847">
        <f t="shared" si="5"/>
        <v>-107.66400000000002</v>
      </c>
      <c r="H31" s="847">
        <f t="shared" si="0"/>
        <v>9.1744256967942253</v>
      </c>
      <c r="I31" s="847">
        <f t="shared" si="1"/>
        <v>-107.66400000000002</v>
      </c>
      <c r="J31" s="847">
        <f t="shared" si="2"/>
        <v>-107.66400000000002</v>
      </c>
      <c r="K31" s="847"/>
    </row>
    <row r="32" spans="1:11" ht="18.75">
      <c r="A32" s="648" t="s">
        <v>225</v>
      </c>
      <c r="B32" s="649" t="s">
        <v>226</v>
      </c>
      <c r="C32" s="648" t="s">
        <v>34</v>
      </c>
      <c r="D32" s="847">
        <v>21.121490999999999</v>
      </c>
      <c r="E32" s="847">
        <v>21.53</v>
      </c>
      <c r="F32" s="847">
        <f t="shared" si="6"/>
        <v>7.8517999999999999</v>
      </c>
      <c r="G32" s="847">
        <f t="shared" si="5"/>
        <v>-13.6782</v>
      </c>
      <c r="H32" s="847">
        <f t="shared" si="0"/>
        <v>36.469112865768693</v>
      </c>
      <c r="I32" s="847">
        <f t="shared" si="1"/>
        <v>-13.6782</v>
      </c>
      <c r="J32" s="847">
        <f t="shared" si="2"/>
        <v>-13.6782</v>
      </c>
      <c r="K32" s="847"/>
    </row>
    <row r="33" spans="1:12" ht="18.75">
      <c r="A33" s="648" t="s">
        <v>227</v>
      </c>
      <c r="B33" s="649" t="s">
        <v>67</v>
      </c>
      <c r="C33" s="648" t="s">
        <v>35</v>
      </c>
      <c r="D33" s="847">
        <v>10.891399999999999</v>
      </c>
      <c r="E33" s="847">
        <v>10.89</v>
      </c>
      <c r="F33" s="847">
        <f t="shared" si="6"/>
        <v>9.4161999999999999</v>
      </c>
      <c r="G33" s="847"/>
      <c r="H33" s="847"/>
      <c r="I33" s="847">
        <f t="shared" si="1"/>
        <v>-1.4738000000000007</v>
      </c>
      <c r="J33" s="847">
        <f t="shared" si="2"/>
        <v>-1.4738000000000007</v>
      </c>
      <c r="K33" s="847"/>
    </row>
    <row r="34" spans="1:12" ht="18.75">
      <c r="A34" s="648" t="s">
        <v>228</v>
      </c>
      <c r="B34" s="649" t="s">
        <v>229</v>
      </c>
      <c r="C34" s="648" t="s">
        <v>202</v>
      </c>
      <c r="D34" s="847">
        <v>0</v>
      </c>
      <c r="E34" s="847"/>
      <c r="F34" s="847">
        <f t="shared" si="6"/>
        <v>0</v>
      </c>
      <c r="G34" s="847"/>
      <c r="H34" s="847" t="str">
        <f t="shared" si="0"/>
        <v/>
      </c>
      <c r="I34" s="847">
        <f t="shared" si="1"/>
        <v>0</v>
      </c>
      <c r="J34" s="847">
        <f t="shared" si="2"/>
        <v>0</v>
      </c>
      <c r="K34" s="847"/>
    </row>
    <row r="35" spans="1:12" ht="18.75">
      <c r="A35" s="648" t="s">
        <v>230</v>
      </c>
      <c r="B35" s="649" t="s">
        <v>231</v>
      </c>
      <c r="C35" s="648" t="s">
        <v>203</v>
      </c>
      <c r="D35" s="847">
        <v>0</v>
      </c>
      <c r="E35" s="847"/>
      <c r="F35" s="847">
        <f t="shared" si="6"/>
        <v>0</v>
      </c>
      <c r="G35" s="847"/>
      <c r="H35" s="847" t="str">
        <f t="shared" si="0"/>
        <v/>
      </c>
      <c r="I35" s="847">
        <f t="shared" si="1"/>
        <v>0</v>
      </c>
      <c r="J35" s="847">
        <f t="shared" si="2"/>
        <v>0</v>
      </c>
      <c r="K35" s="847"/>
    </row>
    <row r="36" spans="1:12" ht="18.75">
      <c r="A36" s="648" t="s">
        <v>232</v>
      </c>
      <c r="B36" s="649" t="s">
        <v>68</v>
      </c>
      <c r="C36" s="648" t="s">
        <v>51</v>
      </c>
      <c r="D36" s="847">
        <v>0</v>
      </c>
      <c r="E36" s="847"/>
      <c r="F36" s="847">
        <f t="shared" si="6"/>
        <v>0</v>
      </c>
      <c r="G36" s="847"/>
      <c r="H36" s="847" t="str">
        <f t="shared" si="0"/>
        <v/>
      </c>
      <c r="I36" s="847">
        <f t="shared" si="1"/>
        <v>0</v>
      </c>
      <c r="J36" s="847">
        <f t="shared" si="2"/>
        <v>0</v>
      </c>
      <c r="K36" s="847"/>
    </row>
    <row r="37" spans="1:12" ht="18.75">
      <c r="A37" s="648" t="s">
        <v>233</v>
      </c>
      <c r="B37" s="649" t="s">
        <v>188</v>
      </c>
      <c r="C37" s="648" t="s">
        <v>52</v>
      </c>
      <c r="D37" s="847">
        <v>0.33343500000000004</v>
      </c>
      <c r="E37" s="847">
        <v>0</v>
      </c>
      <c r="F37" s="847">
        <f t="shared" si="6"/>
        <v>13.777200000000001</v>
      </c>
      <c r="G37" s="847">
        <f t="shared" ref="G37:G38" si="7">F37-E37</f>
        <v>13.777200000000001</v>
      </c>
      <c r="H37" s="847" t="str">
        <f t="shared" si="0"/>
        <v/>
      </c>
      <c r="I37" s="847">
        <f t="shared" si="1"/>
        <v>13.777200000000001</v>
      </c>
      <c r="J37" s="847">
        <f t="shared" si="2"/>
        <v>13.777200000000001</v>
      </c>
      <c r="K37" s="847"/>
    </row>
    <row r="38" spans="1:12" ht="18.75">
      <c r="A38" s="648" t="s">
        <v>108</v>
      </c>
      <c r="B38" s="649" t="s">
        <v>234</v>
      </c>
      <c r="C38" s="648" t="s">
        <v>102</v>
      </c>
      <c r="D38" s="847">
        <f>SUM(D39:D44)</f>
        <v>237.82059899999999</v>
      </c>
      <c r="E38" s="847">
        <f>SUM(E39:E44)</f>
        <v>262.5</v>
      </c>
      <c r="F38" s="847">
        <f t="shared" si="6"/>
        <v>43.898200000000003</v>
      </c>
      <c r="G38" s="847">
        <f t="shared" si="7"/>
        <v>-218.6018</v>
      </c>
      <c r="H38" s="847">
        <f t="shared" si="0"/>
        <v>16.723123809523809</v>
      </c>
      <c r="I38" s="847">
        <f t="shared" si="1"/>
        <v>-218.6018</v>
      </c>
      <c r="J38" s="847">
        <f t="shared" si="2"/>
        <v>-218.6018</v>
      </c>
      <c r="K38" s="847"/>
    </row>
    <row r="39" spans="1:12" ht="18.75">
      <c r="A39" s="648" t="s">
        <v>235</v>
      </c>
      <c r="B39" s="649" t="s">
        <v>69</v>
      </c>
      <c r="C39" s="648" t="s">
        <v>20</v>
      </c>
      <c r="D39" s="847"/>
      <c r="E39" s="847"/>
      <c r="F39" s="847">
        <f t="shared" ref="F39:F45" si="8">VLOOKUP(C39,H01_HT,2,FALSE)</f>
        <v>0</v>
      </c>
      <c r="G39" s="847"/>
      <c r="H39" s="847"/>
      <c r="I39" s="847">
        <f t="shared" si="1"/>
        <v>0</v>
      </c>
      <c r="J39" s="847">
        <f t="shared" si="2"/>
        <v>0</v>
      </c>
      <c r="K39" s="847"/>
    </row>
    <row r="40" spans="1:12" ht="18.75">
      <c r="A40" s="648" t="s">
        <v>241</v>
      </c>
      <c r="B40" s="649" t="s">
        <v>70</v>
      </c>
      <c r="C40" s="648" t="s">
        <v>53</v>
      </c>
      <c r="D40" s="847">
        <v>53.878945000000002</v>
      </c>
      <c r="E40" s="847">
        <v>53.87</v>
      </c>
      <c r="F40" s="847">
        <v>53.874899999999997</v>
      </c>
      <c r="G40" s="847"/>
      <c r="H40" s="847"/>
      <c r="I40" s="847">
        <f t="shared" si="1"/>
        <v>4.8999999999992383E-3</v>
      </c>
      <c r="J40" s="847">
        <f t="shared" si="2"/>
        <v>4.8999999999992383E-3</v>
      </c>
      <c r="K40" s="847"/>
    </row>
    <row r="41" spans="1:12" ht="18.75">
      <c r="A41" s="648" t="s">
        <v>242</v>
      </c>
      <c r="B41" s="649" t="s">
        <v>240</v>
      </c>
      <c r="C41" s="648" t="s">
        <v>205</v>
      </c>
      <c r="D41" s="847">
        <v>0</v>
      </c>
      <c r="E41" s="847"/>
      <c r="F41" s="847">
        <f t="shared" si="8"/>
        <v>0</v>
      </c>
      <c r="G41" s="847"/>
      <c r="H41" s="847" t="str">
        <f t="shared" si="0"/>
        <v/>
      </c>
      <c r="I41" s="847">
        <f t="shared" si="1"/>
        <v>0</v>
      </c>
      <c r="J41" s="847">
        <f t="shared" si="2"/>
        <v>0</v>
      </c>
      <c r="K41" s="847"/>
    </row>
    <row r="42" spans="1:12" ht="18.75">
      <c r="A42" s="648" t="s">
        <v>243</v>
      </c>
      <c r="B42" s="649" t="s">
        <v>71</v>
      </c>
      <c r="C42" s="648" t="s">
        <v>54</v>
      </c>
      <c r="D42" s="847">
        <v>51.676266999999996</v>
      </c>
      <c r="E42" s="847">
        <v>76.33</v>
      </c>
      <c r="F42" s="847">
        <f t="shared" si="8"/>
        <v>6.5092999999999996</v>
      </c>
      <c r="G42" s="847">
        <f t="shared" ref="G42:G67" si="9">F42-E42</f>
        <v>-69.820700000000002</v>
      </c>
      <c r="H42" s="847">
        <f t="shared" si="0"/>
        <v>8.5278396436525608</v>
      </c>
      <c r="I42" s="847">
        <f t="shared" si="1"/>
        <v>-69.820700000000002</v>
      </c>
      <c r="J42" s="847">
        <f t="shared" si="2"/>
        <v>-69.820700000000002</v>
      </c>
      <c r="K42" s="847"/>
      <c r="L42" s="637"/>
    </row>
    <row r="43" spans="1:12" ht="18.75">
      <c r="A43" s="648" t="s">
        <v>905</v>
      </c>
      <c r="B43" s="649" t="s">
        <v>72</v>
      </c>
      <c r="C43" s="648" t="s">
        <v>21</v>
      </c>
      <c r="D43" s="847">
        <v>121.196347</v>
      </c>
      <c r="E43" s="847">
        <v>121.23</v>
      </c>
      <c r="F43" s="847">
        <f t="shared" si="8"/>
        <v>37.3889</v>
      </c>
      <c r="G43" s="847">
        <f t="shared" si="9"/>
        <v>-83.841100000000012</v>
      </c>
      <c r="H43" s="847">
        <f t="shared" si="0"/>
        <v>30.841293409222143</v>
      </c>
      <c r="I43" s="847">
        <f t="shared" si="1"/>
        <v>-83.841100000000012</v>
      </c>
      <c r="J43" s="847">
        <f t="shared" si="2"/>
        <v>-83.841100000000012</v>
      </c>
      <c r="K43" s="847"/>
    </row>
    <row r="44" spans="1:12" ht="18.75">
      <c r="A44" s="648" t="s">
        <v>906</v>
      </c>
      <c r="B44" s="649" t="s">
        <v>73</v>
      </c>
      <c r="C44" s="648" t="s">
        <v>22</v>
      </c>
      <c r="D44" s="847">
        <v>11.069040000000001</v>
      </c>
      <c r="E44" s="847">
        <v>11.07</v>
      </c>
      <c r="F44" s="847">
        <f t="shared" si="8"/>
        <v>0</v>
      </c>
      <c r="G44" s="847"/>
      <c r="H44" s="847"/>
      <c r="I44" s="847">
        <f t="shared" si="1"/>
        <v>-11.07</v>
      </c>
      <c r="J44" s="847">
        <f t="shared" si="2"/>
        <v>-11.07</v>
      </c>
      <c r="K44" s="847"/>
    </row>
    <row r="45" spans="1:12" ht="18.75">
      <c r="A45" s="648" t="s">
        <v>109</v>
      </c>
      <c r="B45" s="649" t="s">
        <v>244</v>
      </c>
      <c r="C45" s="648" t="s">
        <v>103</v>
      </c>
      <c r="D45" s="847">
        <f>SUM(D46:D55)</f>
        <v>970.49060599999996</v>
      </c>
      <c r="E45" s="847">
        <f>SUM(E46:E55)</f>
        <v>1099.6099999999999</v>
      </c>
      <c r="F45" s="847">
        <f t="shared" si="8"/>
        <v>198.4469</v>
      </c>
      <c r="G45" s="847">
        <f t="shared" si="9"/>
        <v>-901.16309999999987</v>
      </c>
      <c r="H45" s="847">
        <f t="shared" si="0"/>
        <v>18.047025763679851</v>
      </c>
      <c r="I45" s="847">
        <f t="shared" si="1"/>
        <v>-901.16309999999987</v>
      </c>
      <c r="J45" s="847">
        <f t="shared" si="2"/>
        <v>-901.16309999999987</v>
      </c>
      <c r="K45" s="847"/>
    </row>
    <row r="46" spans="1:12" ht="18.75">
      <c r="A46" s="648" t="s">
        <v>196</v>
      </c>
      <c r="B46" s="649" t="s">
        <v>245</v>
      </c>
      <c r="C46" s="648" t="s">
        <v>27</v>
      </c>
      <c r="D46" s="847">
        <v>680.18724399999996</v>
      </c>
      <c r="E46" s="847">
        <v>807.13</v>
      </c>
      <c r="F46" s="847">
        <f t="shared" ref="F46:F59" si="10">VLOOKUP(C46,H01_HT,2,FALSE)</f>
        <v>162.62950000000001</v>
      </c>
      <c r="G46" s="847">
        <f t="shared" si="9"/>
        <v>-644.50049999999999</v>
      </c>
      <c r="H46" s="847">
        <f t="shared" si="0"/>
        <v>20.149108569871025</v>
      </c>
      <c r="I46" s="847">
        <f t="shared" si="1"/>
        <v>-644.50049999999999</v>
      </c>
      <c r="J46" s="847">
        <f t="shared" si="2"/>
        <v>-644.50049999999999</v>
      </c>
      <c r="K46" s="847"/>
    </row>
    <row r="47" spans="1:12" ht="18.75">
      <c r="A47" s="648" t="s">
        <v>197</v>
      </c>
      <c r="B47" s="649" t="s">
        <v>246</v>
      </c>
      <c r="C47" s="648" t="s">
        <v>28</v>
      </c>
      <c r="D47" s="847">
        <v>181.86539099999999</v>
      </c>
      <c r="E47" s="847">
        <v>172.66</v>
      </c>
      <c r="F47" s="847">
        <f t="shared" si="10"/>
        <v>23.768599999999999</v>
      </c>
      <c r="G47" s="847">
        <f t="shared" si="9"/>
        <v>-148.8914</v>
      </c>
      <c r="H47" s="847">
        <f t="shared" si="0"/>
        <v>13.76612996640797</v>
      </c>
      <c r="I47" s="847">
        <f t="shared" si="1"/>
        <v>-148.8914</v>
      </c>
      <c r="J47" s="847">
        <f t="shared" si="2"/>
        <v>-148.8914</v>
      </c>
      <c r="K47" s="847"/>
    </row>
    <row r="48" spans="1:12" ht="18.75">
      <c r="A48" s="648" t="s">
        <v>247</v>
      </c>
      <c r="B48" s="649" t="s">
        <v>248</v>
      </c>
      <c r="C48" s="648" t="s">
        <v>206</v>
      </c>
      <c r="D48" s="847">
        <v>0</v>
      </c>
      <c r="E48" s="847"/>
      <c r="F48" s="847">
        <f t="shared" si="10"/>
        <v>0</v>
      </c>
      <c r="G48" s="847">
        <f t="shared" si="9"/>
        <v>0</v>
      </c>
      <c r="H48" s="847" t="str">
        <f t="shared" si="0"/>
        <v/>
      </c>
      <c r="I48" s="847">
        <f t="shared" si="1"/>
        <v>0</v>
      </c>
      <c r="J48" s="847">
        <f t="shared" si="2"/>
        <v>0</v>
      </c>
      <c r="K48" s="847"/>
    </row>
    <row r="49" spans="1:11" ht="18.75">
      <c r="A49" s="648" t="s">
        <v>249</v>
      </c>
      <c r="B49" s="649" t="s">
        <v>250</v>
      </c>
      <c r="C49" s="648" t="s">
        <v>207</v>
      </c>
      <c r="D49" s="847">
        <v>0</v>
      </c>
      <c r="E49" s="847"/>
      <c r="F49" s="847">
        <f t="shared" si="10"/>
        <v>0</v>
      </c>
      <c r="G49" s="847">
        <f t="shared" si="9"/>
        <v>0</v>
      </c>
      <c r="H49" s="847" t="str">
        <f t="shared" si="0"/>
        <v/>
      </c>
      <c r="I49" s="847">
        <f t="shared" si="1"/>
        <v>0</v>
      </c>
      <c r="J49" s="847">
        <f t="shared" si="2"/>
        <v>0</v>
      </c>
      <c r="K49" s="847"/>
    </row>
    <row r="50" spans="1:11" ht="37.5">
      <c r="A50" s="648" t="s">
        <v>251</v>
      </c>
      <c r="B50" s="652" t="s">
        <v>252</v>
      </c>
      <c r="C50" s="648" t="s">
        <v>208</v>
      </c>
      <c r="D50" s="847">
        <v>32.093741999999999</v>
      </c>
      <c r="E50" s="847">
        <v>32.08</v>
      </c>
      <c r="F50" s="847">
        <v>32.084899999999998</v>
      </c>
      <c r="G50" s="847"/>
      <c r="H50" s="847"/>
      <c r="I50" s="847">
        <f t="shared" si="1"/>
        <v>4.8999999999992383E-3</v>
      </c>
      <c r="J50" s="847">
        <f t="shared" si="2"/>
        <v>4.8999999999992383E-3</v>
      </c>
      <c r="K50" s="847"/>
    </row>
    <row r="51" spans="1:11" ht="18.75">
      <c r="A51" s="648" t="s">
        <v>253</v>
      </c>
      <c r="B51" s="649" t="s">
        <v>254</v>
      </c>
      <c r="C51" s="648" t="s">
        <v>23</v>
      </c>
      <c r="D51" s="847">
        <v>32.677511000000003</v>
      </c>
      <c r="E51" s="847">
        <v>32.67</v>
      </c>
      <c r="F51" s="847">
        <f t="shared" si="10"/>
        <v>0</v>
      </c>
      <c r="G51" s="847"/>
      <c r="H51" s="847"/>
      <c r="I51" s="847">
        <f t="shared" si="1"/>
        <v>-32.67</v>
      </c>
      <c r="J51" s="847">
        <f t="shared" si="2"/>
        <v>-32.67</v>
      </c>
      <c r="K51" s="847"/>
    </row>
    <row r="52" spans="1:11" ht="37.5">
      <c r="A52" s="648" t="s">
        <v>255</v>
      </c>
      <c r="B52" s="653" t="s">
        <v>256</v>
      </c>
      <c r="C52" s="648" t="s">
        <v>29</v>
      </c>
      <c r="D52" s="847">
        <v>2.4722049999999998</v>
      </c>
      <c r="E52" s="847">
        <v>13.11</v>
      </c>
      <c r="F52" s="847">
        <f t="shared" si="10"/>
        <v>0.4395</v>
      </c>
      <c r="G52" s="847">
        <f t="shared" si="9"/>
        <v>-12.670499999999999</v>
      </c>
      <c r="H52" s="847">
        <f t="shared" si="0"/>
        <v>3.3524027459954233</v>
      </c>
      <c r="I52" s="847">
        <f t="shared" si="1"/>
        <v>-12.670499999999999</v>
      </c>
      <c r="J52" s="847">
        <f t="shared" si="2"/>
        <v>-12.670499999999999</v>
      </c>
      <c r="K52" s="847"/>
    </row>
    <row r="53" spans="1:11" ht="37.5">
      <c r="A53" s="648" t="s">
        <v>257</v>
      </c>
      <c r="B53" s="652" t="s">
        <v>258</v>
      </c>
      <c r="C53" s="648" t="s">
        <v>30</v>
      </c>
      <c r="D53" s="847">
        <v>0.28305999999999998</v>
      </c>
      <c r="E53" s="847">
        <v>0.28000000000000003</v>
      </c>
      <c r="F53" s="847">
        <f t="shared" si="10"/>
        <v>0.20860000000000001</v>
      </c>
      <c r="G53" s="847"/>
      <c r="H53" s="847"/>
      <c r="I53" s="847">
        <f t="shared" si="1"/>
        <v>-7.1400000000000019E-2</v>
      </c>
      <c r="J53" s="847">
        <f t="shared" si="2"/>
        <v>-7.1400000000000019E-2</v>
      </c>
      <c r="K53" s="847"/>
    </row>
    <row r="54" spans="1:11" ht="18.75">
      <c r="A54" s="648" t="s">
        <v>259</v>
      </c>
      <c r="B54" s="649" t="s">
        <v>260</v>
      </c>
      <c r="C54" s="648" t="s">
        <v>37</v>
      </c>
      <c r="D54" s="847">
        <v>13.016848</v>
      </c>
      <c r="E54" s="847">
        <v>13</v>
      </c>
      <c r="F54" s="847">
        <f t="shared" si="10"/>
        <v>1.6028</v>
      </c>
      <c r="G54" s="847">
        <f t="shared" si="9"/>
        <v>-11.3972</v>
      </c>
      <c r="H54" s="847">
        <f t="shared" si="0"/>
        <v>12.329230769230769</v>
      </c>
      <c r="I54" s="847">
        <f t="shared" si="1"/>
        <v>-11.3972</v>
      </c>
      <c r="J54" s="847">
        <f t="shared" si="2"/>
        <v>-11.3972</v>
      </c>
      <c r="K54" s="847"/>
    </row>
    <row r="55" spans="1:11" ht="37.5">
      <c r="A55" s="648" t="s">
        <v>261</v>
      </c>
      <c r="B55" s="652" t="s">
        <v>262</v>
      </c>
      <c r="C55" s="648" t="s">
        <v>55</v>
      </c>
      <c r="D55" s="847">
        <v>27.894604999999999</v>
      </c>
      <c r="E55" s="847">
        <v>28.68</v>
      </c>
      <c r="F55" s="847">
        <f t="shared" si="10"/>
        <v>8.0440000000000005</v>
      </c>
      <c r="G55" s="847">
        <f t="shared" si="9"/>
        <v>-20.635999999999999</v>
      </c>
      <c r="H55" s="847">
        <f t="shared" si="0"/>
        <v>28.047419804741981</v>
      </c>
      <c r="I55" s="847">
        <f t="shared" si="1"/>
        <v>-20.635999999999999</v>
      </c>
      <c r="J55" s="847">
        <f t="shared" si="2"/>
        <v>-20.635999999999999</v>
      </c>
      <c r="K55" s="847"/>
    </row>
    <row r="56" spans="1:11" ht="18.75">
      <c r="A56" s="648" t="s">
        <v>120</v>
      </c>
      <c r="B56" s="649" t="s">
        <v>263</v>
      </c>
      <c r="C56" s="648" t="s">
        <v>56</v>
      </c>
      <c r="D56" s="847">
        <v>9.8340239999999994</v>
      </c>
      <c r="E56" s="847">
        <v>9.8339999999999996</v>
      </c>
      <c r="F56" s="847">
        <f t="shared" si="10"/>
        <v>2.2484999999999999</v>
      </c>
      <c r="G56" s="847">
        <f t="shared" ref="G56" si="11">F56-E56</f>
        <v>-7.5854999999999997</v>
      </c>
      <c r="H56" s="847"/>
      <c r="I56" s="847">
        <f t="shared" si="1"/>
        <v>-7.5854999999999997</v>
      </c>
      <c r="J56" s="847">
        <f t="shared" si="2"/>
        <v>-7.5854999999999997</v>
      </c>
      <c r="K56" s="847"/>
    </row>
    <row r="57" spans="1:11" ht="18.75">
      <c r="A57" s="648" t="s">
        <v>121</v>
      </c>
      <c r="B57" s="649" t="s">
        <v>264</v>
      </c>
      <c r="C57" s="648" t="s">
        <v>57</v>
      </c>
      <c r="D57" s="847">
        <v>9.138064</v>
      </c>
      <c r="E57" s="847">
        <v>9.1380999999999997</v>
      </c>
      <c r="F57" s="847">
        <f t="shared" si="10"/>
        <v>7.8631000000000002</v>
      </c>
      <c r="G57" s="847"/>
      <c r="H57" s="847">
        <f t="shared" ref="H57" si="12">IF(E57&gt;0,F57/E57%,"")</f>
        <v>86.047427802278378</v>
      </c>
      <c r="I57" s="847">
        <f t="shared" si="1"/>
        <v>-1.2749999999999995</v>
      </c>
      <c r="J57" s="847">
        <f t="shared" si="2"/>
        <v>-1.2749999999999995</v>
      </c>
      <c r="K57" s="847"/>
    </row>
    <row r="58" spans="1:11" ht="37.5">
      <c r="A58" s="648" t="s">
        <v>122</v>
      </c>
      <c r="B58" s="653" t="s">
        <v>340</v>
      </c>
      <c r="C58" s="648" t="s">
        <v>24</v>
      </c>
      <c r="D58" s="847">
        <v>115.74977999999999</v>
      </c>
      <c r="E58" s="847">
        <v>106.586</v>
      </c>
      <c r="F58" s="847">
        <f t="shared" si="10"/>
        <v>17.171199999999999</v>
      </c>
      <c r="G58" s="847">
        <f t="shared" si="9"/>
        <v>-89.4148</v>
      </c>
      <c r="H58" s="847">
        <f t="shared" si="0"/>
        <v>16.110183326140394</v>
      </c>
      <c r="I58" s="847">
        <f t="shared" si="1"/>
        <v>-89.4148</v>
      </c>
      <c r="J58" s="847">
        <f t="shared" si="2"/>
        <v>-89.4148</v>
      </c>
      <c r="K58" s="847"/>
    </row>
    <row r="59" spans="1:11" ht="18.75">
      <c r="A59" s="648" t="s">
        <v>123</v>
      </c>
      <c r="B59" s="649" t="s">
        <v>74</v>
      </c>
      <c r="C59" s="648" t="s">
        <v>209</v>
      </c>
      <c r="D59" s="847">
        <f>D60+D61</f>
        <v>487.13372899999996</v>
      </c>
      <c r="E59" s="847">
        <f>E60+E61</f>
        <v>486.54599999999999</v>
      </c>
      <c r="F59" s="847">
        <f t="shared" si="10"/>
        <v>81.068399999999997</v>
      </c>
      <c r="G59" s="847">
        <f t="shared" si="9"/>
        <v>-405.4776</v>
      </c>
      <c r="H59" s="847">
        <f t="shared" si="0"/>
        <v>16.662021679347895</v>
      </c>
      <c r="I59" s="847">
        <f t="shared" si="1"/>
        <v>-405.4776</v>
      </c>
      <c r="J59" s="847">
        <f t="shared" si="2"/>
        <v>-405.4776</v>
      </c>
      <c r="K59" s="847"/>
    </row>
    <row r="60" spans="1:11" ht="37.5">
      <c r="A60" s="648" t="s">
        <v>265</v>
      </c>
      <c r="B60" s="653" t="s">
        <v>266</v>
      </c>
      <c r="C60" s="648" t="s">
        <v>26</v>
      </c>
      <c r="D60" s="847">
        <v>85.189925000000002</v>
      </c>
      <c r="E60" s="847">
        <v>85.19</v>
      </c>
      <c r="F60" s="847">
        <f t="shared" ref="F60:F67" si="13">VLOOKUP(C60,H01_HT,2,FALSE)</f>
        <v>26.46</v>
      </c>
      <c r="G60" s="847"/>
      <c r="H60" s="847"/>
      <c r="I60" s="847">
        <f t="shared" si="1"/>
        <v>-58.73</v>
      </c>
      <c r="J60" s="847">
        <f t="shared" si="2"/>
        <v>-58.73</v>
      </c>
      <c r="K60" s="847"/>
    </row>
    <row r="61" spans="1:11" ht="37.5">
      <c r="A61" s="648" t="s">
        <v>267</v>
      </c>
      <c r="B61" s="653" t="s">
        <v>268</v>
      </c>
      <c r="C61" s="648" t="s">
        <v>25</v>
      </c>
      <c r="D61" s="847">
        <v>401.94380399999994</v>
      </c>
      <c r="E61" s="847">
        <v>401.35599999999999</v>
      </c>
      <c r="F61" s="847">
        <f t="shared" si="13"/>
        <v>54.608400000000003</v>
      </c>
      <c r="G61" s="847">
        <f t="shared" si="9"/>
        <v>-346.74759999999998</v>
      </c>
      <c r="H61" s="847">
        <f t="shared" si="0"/>
        <v>13.605975742233827</v>
      </c>
      <c r="I61" s="847">
        <f t="shared" si="1"/>
        <v>-346.74759999999998</v>
      </c>
      <c r="J61" s="847">
        <f t="shared" si="2"/>
        <v>-346.74759999999998</v>
      </c>
      <c r="K61" s="847"/>
    </row>
    <row r="62" spans="1:11" ht="18.75">
      <c r="A62" s="648" t="s">
        <v>124</v>
      </c>
      <c r="B62" s="649" t="s">
        <v>125</v>
      </c>
      <c r="C62" s="648" t="s">
        <v>38</v>
      </c>
      <c r="D62" s="847">
        <v>22.802012000000001</v>
      </c>
      <c r="E62" s="847">
        <v>20.64</v>
      </c>
      <c r="F62" s="847">
        <f t="shared" si="13"/>
        <v>6.0095000000000001</v>
      </c>
      <c r="G62" s="847">
        <f t="shared" si="9"/>
        <v>-14.630500000000001</v>
      </c>
      <c r="H62" s="847">
        <f t="shared" si="0"/>
        <v>29.115794573643409</v>
      </c>
      <c r="I62" s="847">
        <f t="shared" si="1"/>
        <v>-14.630500000000001</v>
      </c>
      <c r="J62" s="847">
        <f t="shared" si="2"/>
        <v>-14.630500000000001</v>
      </c>
      <c r="K62" s="847"/>
    </row>
    <row r="63" spans="1:11" ht="18.75">
      <c r="A63" s="646">
        <v>3</v>
      </c>
      <c r="B63" s="647" t="s">
        <v>269</v>
      </c>
      <c r="C63" s="646" t="s">
        <v>110</v>
      </c>
      <c r="D63" s="848">
        <f>SUM(D64:D67)</f>
        <v>13.525527</v>
      </c>
      <c r="E63" s="848">
        <f>SUM(E64:E67)</f>
        <v>13.55</v>
      </c>
      <c r="F63" s="848">
        <f t="shared" si="13"/>
        <v>0.54269999999999996</v>
      </c>
      <c r="G63" s="847">
        <f t="shared" si="9"/>
        <v>-13.007300000000001</v>
      </c>
      <c r="H63" s="848">
        <f t="shared" ref="H63:H67" si="14">IF(E63&gt;0,F63/E63%,"")</f>
        <v>4.0051660516605159</v>
      </c>
      <c r="I63" s="847">
        <f t="shared" si="1"/>
        <v>-13.007300000000001</v>
      </c>
      <c r="J63" s="847">
        <f t="shared" si="2"/>
        <v>-13.007300000000001</v>
      </c>
      <c r="K63" s="848"/>
    </row>
    <row r="64" spans="1:11" ht="18.75">
      <c r="A64" s="648" t="s">
        <v>112</v>
      </c>
      <c r="B64" s="649" t="s">
        <v>75</v>
      </c>
      <c r="C64" s="648" t="s">
        <v>39</v>
      </c>
      <c r="D64" s="847">
        <v>13.525527</v>
      </c>
      <c r="E64" s="847">
        <v>13.55</v>
      </c>
      <c r="F64" s="847">
        <f t="shared" si="13"/>
        <v>0.54269999999999996</v>
      </c>
      <c r="G64" s="847">
        <f t="shared" si="9"/>
        <v>-13.007300000000001</v>
      </c>
      <c r="H64" s="847">
        <f t="shared" si="14"/>
        <v>4.0051660516605159</v>
      </c>
      <c r="I64" s="847">
        <f t="shared" si="1"/>
        <v>-13.007300000000001</v>
      </c>
      <c r="J64" s="847">
        <f t="shared" si="2"/>
        <v>-13.007300000000001</v>
      </c>
      <c r="K64" s="847"/>
    </row>
    <row r="65" spans="1:11" ht="18.75">
      <c r="A65" s="648" t="s">
        <v>113</v>
      </c>
      <c r="B65" s="649" t="s">
        <v>76</v>
      </c>
      <c r="C65" s="648" t="s">
        <v>40</v>
      </c>
      <c r="D65" s="847"/>
      <c r="E65" s="847"/>
      <c r="F65" s="847">
        <f t="shared" si="13"/>
        <v>0</v>
      </c>
      <c r="G65" s="847">
        <f t="shared" si="9"/>
        <v>0</v>
      </c>
      <c r="H65" s="847" t="str">
        <f t="shared" si="14"/>
        <v/>
      </c>
      <c r="I65" s="847">
        <f t="shared" si="1"/>
        <v>0</v>
      </c>
      <c r="J65" s="847">
        <f t="shared" si="2"/>
        <v>0</v>
      </c>
      <c r="K65" s="847"/>
    </row>
    <row r="66" spans="1:11" ht="18.75">
      <c r="A66" s="648" t="s">
        <v>271</v>
      </c>
      <c r="B66" s="649" t="s">
        <v>77</v>
      </c>
      <c r="C66" s="648" t="s">
        <v>41</v>
      </c>
      <c r="D66" s="847"/>
      <c r="E66" s="847"/>
      <c r="F66" s="847">
        <f t="shared" si="13"/>
        <v>0</v>
      </c>
      <c r="G66" s="847">
        <f t="shared" si="9"/>
        <v>0</v>
      </c>
      <c r="H66" s="847" t="str">
        <f t="shared" si="14"/>
        <v/>
      </c>
      <c r="I66" s="847">
        <f t="shared" si="1"/>
        <v>0</v>
      </c>
      <c r="J66" s="847">
        <f t="shared" si="2"/>
        <v>0</v>
      </c>
      <c r="K66" s="847"/>
    </row>
    <row r="67" spans="1:11" ht="18.75">
      <c r="A67" s="648" t="s">
        <v>272</v>
      </c>
      <c r="B67" s="649" t="s">
        <v>273</v>
      </c>
      <c r="C67" s="648" t="s">
        <v>211</v>
      </c>
      <c r="D67" s="847"/>
      <c r="E67" s="847"/>
      <c r="F67" s="847">
        <f t="shared" si="13"/>
        <v>0</v>
      </c>
      <c r="G67" s="847">
        <f t="shared" si="9"/>
        <v>0</v>
      </c>
      <c r="H67" s="847" t="str">
        <f t="shared" si="14"/>
        <v/>
      </c>
      <c r="I67" s="847">
        <f t="shared" si="1"/>
        <v>0</v>
      </c>
      <c r="J67" s="847">
        <f t="shared" si="2"/>
        <v>0</v>
      </c>
      <c r="K67" s="847"/>
    </row>
    <row r="68" spans="1:11" ht="18.75">
      <c r="A68" s="654"/>
      <c r="B68" s="655"/>
      <c r="C68" s="654"/>
      <c r="D68" s="656">
        <f>D63+D21+D7</f>
        <v>6349.1067949999997</v>
      </c>
      <c r="E68" s="656">
        <f>E63+E21+E7</f>
        <v>6349.1140999999998</v>
      </c>
      <c r="F68" s="656">
        <f>F63+F21+F7</f>
        <v>996.11009999999987</v>
      </c>
      <c r="G68" s="655"/>
      <c r="H68" s="655"/>
      <c r="I68" s="655"/>
      <c r="J68" s="655"/>
      <c r="K68" s="655"/>
    </row>
  </sheetData>
  <mergeCells count="11">
    <mergeCell ref="A3:A5"/>
    <mergeCell ref="B3:B5"/>
    <mergeCell ref="C3:C5"/>
    <mergeCell ref="E3:E5"/>
    <mergeCell ref="F3:H3"/>
    <mergeCell ref="D3:D5"/>
    <mergeCell ref="I3:K3"/>
    <mergeCell ref="F4:F5"/>
    <mergeCell ref="G4:H4"/>
    <mergeCell ref="I4:I5"/>
    <mergeCell ref="J4:K4"/>
  </mergeCells>
  <pageMargins left="0.7" right="0.7" top="0.75" bottom="0.75" header="0.3" footer="0.3"/>
  <pageSetup paperSize="9" scale="62" fitToHeight="0" orientation="portrait"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sheetPr>
  <dimension ref="A1:AR80"/>
  <sheetViews>
    <sheetView showGridLines="0" showZeros="0" zoomScale="70" zoomScaleNormal="70" workbookViewId="0">
      <pane xSplit="6" ySplit="6" topLeftCell="G7" activePane="bottomRight" state="frozen"/>
      <selection pane="topRight" activeCell="G1" sqref="G1"/>
      <selection pane="bottomLeft" activeCell="A7" sqref="A7"/>
      <selection pane="bottomRight" activeCell="D10" sqref="D10"/>
    </sheetView>
  </sheetViews>
  <sheetFormatPr defaultColWidth="14.3984375" defaultRowHeight="12.75"/>
  <cols>
    <col min="1" max="1" width="12.796875" style="36" customWidth="1"/>
    <col min="2" max="2" width="56.3984375" style="36" customWidth="1"/>
    <col min="3" max="3" width="12.19921875" style="37" customWidth="1"/>
    <col min="4" max="4" width="14.59765625" style="36" customWidth="1"/>
    <col min="5" max="5" width="18.3984375" style="36" customWidth="1"/>
    <col min="6" max="6" width="16.3984375" style="36" customWidth="1"/>
    <col min="7" max="37" width="11.59765625" style="36" customWidth="1"/>
    <col min="38" max="42" width="11.59765625" style="36" hidden="1" customWidth="1"/>
    <col min="43" max="43" width="14.3984375" style="36"/>
    <col min="44" max="44" width="14.3984375" style="37"/>
    <col min="45" max="16384" width="14.3984375" style="36"/>
  </cols>
  <sheetData>
    <row r="1" spans="1:44">
      <c r="A1" s="107" t="s">
        <v>133</v>
      </c>
      <c r="B1" s="39"/>
      <c r="C1" s="108"/>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4" ht="15">
      <c r="A2" s="994" t="s">
        <v>283</v>
      </c>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row>
    <row r="3" spans="1:44">
      <c r="A3" s="109"/>
      <c r="B3" s="110"/>
      <c r="C3" s="111"/>
      <c r="D3" s="110"/>
      <c r="E3" s="110"/>
      <c r="F3" s="110"/>
      <c r="G3" s="996" t="s">
        <v>134</v>
      </c>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row>
    <row r="4" spans="1:44">
      <c r="A4" s="997" t="s">
        <v>3</v>
      </c>
      <c r="B4" s="998" t="s">
        <v>81</v>
      </c>
      <c r="C4" s="998" t="s">
        <v>6</v>
      </c>
      <c r="D4" s="1000" t="s">
        <v>135</v>
      </c>
      <c r="E4" s="1000" t="s">
        <v>136</v>
      </c>
      <c r="F4" s="1000" t="s">
        <v>137</v>
      </c>
      <c r="G4" s="38" t="s">
        <v>138</v>
      </c>
      <c r="H4" s="42"/>
      <c r="I4" s="42"/>
      <c r="J4" s="38"/>
      <c r="K4" s="42"/>
      <c r="L4" s="42"/>
      <c r="M4" s="38"/>
      <c r="N4" s="42"/>
      <c r="O4" s="42"/>
      <c r="P4" s="38"/>
      <c r="Q4" s="42"/>
      <c r="R4" s="42"/>
      <c r="S4" s="38"/>
      <c r="T4" s="38"/>
      <c r="U4" s="38"/>
      <c r="V4" s="38"/>
      <c r="W4" s="38"/>
      <c r="X4" s="38"/>
      <c r="Y4" s="38"/>
      <c r="Z4" s="38"/>
      <c r="AA4" s="38"/>
      <c r="AB4" s="38"/>
      <c r="AC4" s="38"/>
      <c r="AD4" s="38"/>
      <c r="AE4" s="38"/>
      <c r="AF4" s="38"/>
      <c r="AG4" s="38"/>
      <c r="AH4" s="38"/>
      <c r="AI4" s="38"/>
      <c r="AJ4" s="38"/>
      <c r="AK4" s="42"/>
      <c r="AL4" s="42"/>
      <c r="AM4" s="38"/>
      <c r="AN4" s="42"/>
      <c r="AO4" s="42"/>
      <c r="AP4" s="42"/>
    </row>
    <row r="5" spans="1:44" s="46" customFormat="1" ht="46.15" customHeight="1">
      <c r="A5" s="997"/>
      <c r="B5" s="998"/>
      <c r="C5" s="999"/>
      <c r="D5" s="1001"/>
      <c r="E5" s="1001"/>
      <c r="F5" s="1001"/>
      <c r="G5" s="113" t="str">
        <f>'CH01'!F5</f>
        <v>Thị trấn Văn Điển</v>
      </c>
      <c r="H5" s="113" t="str">
        <f>'CH01'!G5</f>
        <v>Xã Đại Áng</v>
      </c>
      <c r="I5" s="113" t="str">
        <f>'CH01'!H5</f>
        <v>Xã Đông Mỹ</v>
      </c>
      <c r="J5" s="113" t="str">
        <f>'CH01'!I5</f>
        <v>Xã Duyên Hà</v>
      </c>
      <c r="K5" s="113" t="str">
        <f>'CH01'!J5</f>
        <v>Xã Hữu Hòa</v>
      </c>
      <c r="L5" s="113" t="str">
        <f>'CH01'!K5</f>
        <v>Xã Liên Ninh</v>
      </c>
      <c r="M5" s="113" t="str">
        <f>'CH01'!L5</f>
        <v>Xã Ngọc Hồi</v>
      </c>
      <c r="N5" s="113" t="str">
        <f>'CH01'!M5</f>
        <v>Xã Ngũ Hiệp</v>
      </c>
      <c r="O5" s="113" t="str">
        <f>'CH01'!N5</f>
        <v>Xã Tả Thanh Oai</v>
      </c>
      <c r="P5" s="113" t="str">
        <f>'CH01'!O5</f>
        <v>Xã Tam Hiệp</v>
      </c>
      <c r="Q5" s="113" t="str">
        <f>'CH01'!P5</f>
        <v>Xã Tân Triều</v>
      </c>
      <c r="R5" s="113" t="str">
        <f>'CH01'!Q5</f>
        <v>Xã Thanh Liệt</v>
      </c>
      <c r="S5" s="113" t="str">
        <f>'CH01'!R5</f>
        <v>Xã Tứ Hiệp</v>
      </c>
      <c r="T5" s="113" t="str">
        <f>'CH01'!S5</f>
        <v>Xã Vạn Phúc</v>
      </c>
      <c r="U5" s="113" t="str">
        <f>'CH01'!T5</f>
        <v>Xã Vĩnh Quỳnh</v>
      </c>
      <c r="V5" s="113" t="str">
        <f>'CH01'!U5</f>
        <v>Xã Yên Mỹ</v>
      </c>
      <c r="W5" s="113" t="str">
        <f>'CH01'!V5</f>
        <v>Xã Quảng Bị</v>
      </c>
      <c r="X5" s="113" t="str">
        <f>'CH01'!W5</f>
        <v>xã …</v>
      </c>
      <c r="Y5" s="113" t="str">
        <f>'CH01'!X5</f>
        <v>xã …</v>
      </c>
      <c r="Z5" s="113" t="str">
        <f>'CH01'!Y5</f>
        <v>xã …</v>
      </c>
      <c r="AA5" s="113" t="str">
        <f>'CH01'!Z5</f>
        <v>xã …</v>
      </c>
      <c r="AB5" s="113" t="str">
        <f>'CH01'!AA5</f>
        <v>xã …</v>
      </c>
      <c r="AC5" s="113" t="str">
        <f>'CH01'!AB5</f>
        <v>xã …</v>
      </c>
      <c r="AD5" s="113" t="str">
        <f>'CH01'!AC5</f>
        <v>xã …</v>
      </c>
      <c r="AE5" s="113" t="str">
        <f>'CH01'!AD5</f>
        <v>xã …</v>
      </c>
      <c r="AF5" s="113" t="str">
        <f>'CH01'!AE5</f>
        <v>xã …</v>
      </c>
      <c r="AG5" s="113" t="str">
        <f>'CH01'!AF5</f>
        <v>xã …</v>
      </c>
      <c r="AH5" s="113" t="str">
        <f>'CH01'!AG5</f>
        <v>xã …</v>
      </c>
      <c r="AI5" s="113" t="str">
        <f>'CH01'!AH5</f>
        <v>xã …</v>
      </c>
      <c r="AJ5" s="113" t="str">
        <f>'CH01'!AI5</f>
        <v>xã …</v>
      </c>
      <c r="AK5" s="113" t="str">
        <f>'CH01'!AJ5</f>
        <v>xã …</v>
      </c>
      <c r="AL5" s="113" t="str">
        <f>'CH01'!AK5</f>
        <v>xã …</v>
      </c>
      <c r="AM5" s="113" t="str">
        <f>'CH01'!AL5</f>
        <v>xã …</v>
      </c>
      <c r="AN5" s="113" t="str">
        <f>'CH01'!AM5</f>
        <v>xã …</v>
      </c>
      <c r="AO5" s="113" t="str">
        <f>'CH01'!AN5</f>
        <v>xã …</v>
      </c>
      <c r="AP5" s="113" t="str">
        <f>'CH01'!AO5</f>
        <v>xã …</v>
      </c>
      <c r="AR5" s="115"/>
    </row>
    <row r="6" spans="1:44" s="122" customFormat="1" ht="12.6" customHeight="1">
      <c r="A6" s="61">
        <v>-1</v>
      </c>
      <c r="B6" s="61">
        <v>-2</v>
      </c>
      <c r="C6" s="61">
        <v>-3</v>
      </c>
      <c r="D6" s="61">
        <v>-4</v>
      </c>
      <c r="E6" s="61">
        <v>-5</v>
      </c>
      <c r="F6" s="61" t="s">
        <v>139</v>
      </c>
      <c r="G6" s="61">
        <v>-7</v>
      </c>
      <c r="H6" s="61">
        <v>-8</v>
      </c>
      <c r="I6" s="61">
        <v>-9</v>
      </c>
      <c r="J6" s="61">
        <v>-10</v>
      </c>
      <c r="K6" s="61">
        <v>-11</v>
      </c>
      <c r="L6" s="61">
        <v>-12</v>
      </c>
      <c r="M6" s="61">
        <v>-13</v>
      </c>
      <c r="N6" s="61">
        <v>-14</v>
      </c>
      <c r="O6" s="61">
        <v>-15</v>
      </c>
      <c r="P6" s="61">
        <v>-16</v>
      </c>
      <c r="Q6" s="61">
        <v>-17</v>
      </c>
      <c r="R6" s="61">
        <v>-18</v>
      </c>
      <c r="S6" s="61">
        <v>-19</v>
      </c>
      <c r="T6" s="61">
        <v>-20</v>
      </c>
      <c r="U6" s="61">
        <v>-21</v>
      </c>
      <c r="V6" s="61">
        <v>-22</v>
      </c>
      <c r="W6" s="61">
        <v>-23</v>
      </c>
      <c r="X6" s="61">
        <v>-24</v>
      </c>
      <c r="Y6" s="61">
        <v>-25</v>
      </c>
      <c r="Z6" s="61">
        <v>-26</v>
      </c>
      <c r="AA6" s="61">
        <v>-27</v>
      </c>
      <c r="AB6" s="61">
        <v>-28</v>
      </c>
      <c r="AC6" s="61">
        <v>-29</v>
      </c>
      <c r="AD6" s="61">
        <v>-30</v>
      </c>
      <c r="AE6" s="61">
        <v>-31</v>
      </c>
      <c r="AF6" s="61">
        <v>-32</v>
      </c>
      <c r="AG6" s="61">
        <v>-33</v>
      </c>
      <c r="AH6" s="61">
        <v>-34</v>
      </c>
      <c r="AI6" s="61">
        <v>-35</v>
      </c>
      <c r="AJ6" s="61">
        <v>-36</v>
      </c>
      <c r="AK6" s="61">
        <v>-37</v>
      </c>
      <c r="AL6" s="61">
        <v>-38</v>
      </c>
      <c r="AM6" s="61">
        <v>-39</v>
      </c>
      <c r="AN6" s="61">
        <v>-40</v>
      </c>
      <c r="AO6" s="61">
        <v>-41</v>
      </c>
      <c r="AP6" s="61">
        <v>-42</v>
      </c>
      <c r="AR6" s="123"/>
    </row>
    <row r="7" spans="1:44">
      <c r="A7" s="124" t="str">
        <f>'CH01'!A7</f>
        <v>I</v>
      </c>
      <c r="B7" s="128" t="str">
        <f>'CH01'!B7</f>
        <v>LOẠI ĐẤT</v>
      </c>
      <c r="C7" s="40"/>
      <c r="D7" s="40"/>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19"/>
      <c r="AN7" s="419"/>
      <c r="AO7" s="419"/>
      <c r="AP7" s="419"/>
    </row>
    <row r="8" spans="1:44">
      <c r="A8" s="124"/>
      <c r="B8" s="128" t="s">
        <v>117</v>
      </c>
      <c r="C8" s="58"/>
      <c r="D8" s="66"/>
      <c r="E8" s="66"/>
      <c r="F8" s="66" t="e">
        <f>F9+F25+F74</f>
        <v>#REF!</v>
      </c>
      <c r="G8" s="66" t="e">
        <f t="shared" ref="G8:AP8" si="0">G9+G25+G74</f>
        <v>#REF!</v>
      </c>
      <c r="H8" s="66" t="e">
        <f t="shared" si="0"/>
        <v>#REF!</v>
      </c>
      <c r="I8" s="66" t="e">
        <f t="shared" si="0"/>
        <v>#REF!</v>
      </c>
      <c r="J8" s="66" t="e">
        <f t="shared" si="0"/>
        <v>#REF!</v>
      </c>
      <c r="K8" s="66" t="e">
        <f t="shared" si="0"/>
        <v>#REF!</v>
      </c>
      <c r="L8" s="66" t="e">
        <f t="shared" si="0"/>
        <v>#REF!</v>
      </c>
      <c r="M8" s="66" t="e">
        <f t="shared" si="0"/>
        <v>#REF!</v>
      </c>
      <c r="N8" s="66" t="e">
        <f t="shared" si="0"/>
        <v>#REF!</v>
      </c>
      <c r="O8" s="66" t="e">
        <f t="shared" si="0"/>
        <v>#REF!</v>
      </c>
      <c r="P8" s="66" t="e">
        <f t="shared" si="0"/>
        <v>#REF!</v>
      </c>
      <c r="Q8" s="66" t="e">
        <f t="shared" si="0"/>
        <v>#REF!</v>
      </c>
      <c r="R8" s="66" t="e">
        <f t="shared" si="0"/>
        <v>#REF!</v>
      </c>
      <c r="S8" s="66" t="e">
        <f t="shared" si="0"/>
        <v>#REF!</v>
      </c>
      <c r="T8" s="66" t="e">
        <f t="shared" si="0"/>
        <v>#REF!</v>
      </c>
      <c r="U8" s="66" t="e">
        <f t="shared" si="0"/>
        <v>#REF!</v>
      </c>
      <c r="V8" s="66" t="e">
        <f t="shared" si="0"/>
        <v>#REF!</v>
      </c>
      <c r="W8" s="66" t="e">
        <f t="shared" si="0"/>
        <v>#REF!</v>
      </c>
      <c r="X8" s="66" t="e">
        <f t="shared" si="0"/>
        <v>#REF!</v>
      </c>
      <c r="Y8" s="66" t="e">
        <f t="shared" si="0"/>
        <v>#REF!</v>
      </c>
      <c r="Z8" s="66" t="e">
        <f t="shared" si="0"/>
        <v>#REF!</v>
      </c>
      <c r="AA8" s="66" t="e">
        <f t="shared" si="0"/>
        <v>#REF!</v>
      </c>
      <c r="AB8" s="66" t="e">
        <f t="shared" si="0"/>
        <v>#REF!</v>
      </c>
      <c r="AC8" s="66" t="e">
        <f t="shared" si="0"/>
        <v>#REF!</v>
      </c>
      <c r="AD8" s="66" t="e">
        <f t="shared" si="0"/>
        <v>#REF!</v>
      </c>
      <c r="AE8" s="66" t="e">
        <f t="shared" si="0"/>
        <v>#REF!</v>
      </c>
      <c r="AF8" s="66" t="e">
        <f t="shared" si="0"/>
        <v>#REF!</v>
      </c>
      <c r="AG8" s="66" t="e">
        <f t="shared" si="0"/>
        <v>#REF!</v>
      </c>
      <c r="AH8" s="66" t="e">
        <f t="shared" si="0"/>
        <v>#REF!</v>
      </c>
      <c r="AI8" s="66" t="e">
        <f t="shared" si="0"/>
        <v>#REF!</v>
      </c>
      <c r="AJ8" s="66" t="e">
        <f t="shared" si="0"/>
        <v>#REF!</v>
      </c>
      <c r="AK8" s="66" t="e">
        <f t="shared" si="0"/>
        <v>#REF!</v>
      </c>
      <c r="AL8" s="66" t="e">
        <f t="shared" si="0"/>
        <v>#REF!</v>
      </c>
      <c r="AM8" s="66" t="e">
        <f t="shared" si="0"/>
        <v>#REF!</v>
      </c>
      <c r="AN8" s="66" t="e">
        <f t="shared" si="0"/>
        <v>#REF!</v>
      </c>
      <c r="AO8" s="66" t="e">
        <f t="shared" si="0"/>
        <v>#REF!</v>
      </c>
      <c r="AP8" s="66" t="e">
        <f t="shared" si="0"/>
        <v>#REF!</v>
      </c>
      <c r="AR8" s="57"/>
    </row>
    <row r="9" spans="1:44" s="46" customFormat="1">
      <c r="A9" s="113">
        <f>'CH01'!A9</f>
        <v>1</v>
      </c>
      <c r="B9" s="132" t="str">
        <f>'CH01'!B9</f>
        <v>Nhóm đất nông nghiệp</v>
      </c>
      <c r="C9" s="113" t="str">
        <f>'CH01'!C9</f>
        <v>NNP</v>
      </c>
      <c r="D9" s="66"/>
      <c r="E9" s="66">
        <f t="shared" ref="E9:E49" si="1">F9-D9</f>
        <v>189.8954</v>
      </c>
      <c r="F9" s="66">
        <f>SUM(G9:AP9)</f>
        <v>189.8954</v>
      </c>
      <c r="G9" s="66">
        <f>G11+G15+G16+G17+G18+G19+G21+G22+G23+G24</f>
        <v>189.8954</v>
      </c>
      <c r="H9" s="66">
        <f t="shared" ref="H9:AP9" si="2">H11+H15+H16+H17+H18+H19+H21+H22+H23+H24</f>
        <v>0</v>
      </c>
      <c r="I9" s="66">
        <f t="shared" si="2"/>
        <v>0</v>
      </c>
      <c r="J9" s="66">
        <f t="shared" si="2"/>
        <v>0</v>
      </c>
      <c r="K9" s="66">
        <f t="shared" si="2"/>
        <v>0</v>
      </c>
      <c r="L9" s="66">
        <f t="shared" si="2"/>
        <v>0</v>
      </c>
      <c r="M9" s="66">
        <f t="shared" si="2"/>
        <v>0</v>
      </c>
      <c r="N9" s="66">
        <f t="shared" si="2"/>
        <v>0</v>
      </c>
      <c r="O9" s="66">
        <f t="shared" si="2"/>
        <v>0</v>
      </c>
      <c r="P9" s="66">
        <f t="shared" si="2"/>
        <v>0</v>
      </c>
      <c r="Q9" s="66">
        <f t="shared" si="2"/>
        <v>0</v>
      </c>
      <c r="R9" s="66">
        <f t="shared" si="2"/>
        <v>0</v>
      </c>
      <c r="S9" s="66">
        <f t="shared" si="2"/>
        <v>0</v>
      </c>
      <c r="T9" s="66">
        <f t="shared" si="2"/>
        <v>0</v>
      </c>
      <c r="U9" s="66">
        <f t="shared" si="2"/>
        <v>0</v>
      </c>
      <c r="V9" s="66">
        <f t="shared" si="2"/>
        <v>0</v>
      </c>
      <c r="W9" s="66">
        <f t="shared" si="2"/>
        <v>0</v>
      </c>
      <c r="X9" s="66">
        <f t="shared" si="2"/>
        <v>0</v>
      </c>
      <c r="Y9" s="66">
        <f t="shared" si="2"/>
        <v>0</v>
      </c>
      <c r="Z9" s="66">
        <f t="shared" si="2"/>
        <v>0</v>
      </c>
      <c r="AA9" s="66">
        <f t="shared" si="2"/>
        <v>0</v>
      </c>
      <c r="AB9" s="66">
        <f t="shared" si="2"/>
        <v>0</v>
      </c>
      <c r="AC9" s="66">
        <f t="shared" si="2"/>
        <v>0</v>
      </c>
      <c r="AD9" s="66">
        <f t="shared" si="2"/>
        <v>0</v>
      </c>
      <c r="AE9" s="66">
        <f t="shared" si="2"/>
        <v>0</v>
      </c>
      <c r="AF9" s="66">
        <f t="shared" si="2"/>
        <v>0</v>
      </c>
      <c r="AG9" s="66">
        <f t="shared" si="2"/>
        <v>0</v>
      </c>
      <c r="AH9" s="66">
        <f t="shared" si="2"/>
        <v>0</v>
      </c>
      <c r="AI9" s="66">
        <f t="shared" si="2"/>
        <v>0</v>
      </c>
      <c r="AJ9" s="66">
        <f t="shared" si="2"/>
        <v>0</v>
      </c>
      <c r="AK9" s="66">
        <f t="shared" si="2"/>
        <v>0</v>
      </c>
      <c r="AL9" s="66">
        <f t="shared" si="2"/>
        <v>0</v>
      </c>
      <c r="AM9" s="66">
        <f t="shared" si="2"/>
        <v>0</v>
      </c>
      <c r="AN9" s="66">
        <f t="shared" si="2"/>
        <v>0</v>
      </c>
      <c r="AO9" s="66">
        <f t="shared" si="2"/>
        <v>0</v>
      </c>
      <c r="AP9" s="66">
        <f t="shared" si="2"/>
        <v>0</v>
      </c>
      <c r="AR9" s="57"/>
    </row>
    <row r="10" spans="1:44" s="45" customFormat="1" ht="13.5">
      <c r="A10" s="59" t="e">
        <f>'CH01'!#REF!</f>
        <v>#REF!</v>
      </c>
      <c r="B10" s="131" t="e">
        <f>'CH01'!#REF!</f>
        <v>#REF!</v>
      </c>
      <c r="C10" s="59" t="e">
        <f>'CH01'!#REF!</f>
        <v>#REF!</v>
      </c>
      <c r="D10" s="416"/>
      <c r="E10" s="416"/>
      <c r="F10" s="41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R10" s="62"/>
    </row>
    <row r="11" spans="1:44">
      <c r="A11" s="114" t="str">
        <f>'CH01'!A10</f>
        <v>1.1</v>
      </c>
      <c r="B11" s="129" t="str">
        <f>'CH01'!B10</f>
        <v>Đất trồng lúa</v>
      </c>
      <c r="C11" s="114" t="str">
        <f>'CH01'!C10</f>
        <v>LUA</v>
      </c>
      <c r="D11" s="66"/>
      <c r="E11" s="66">
        <f t="shared" si="1"/>
        <v>-16.67019999999998</v>
      </c>
      <c r="F11" s="66">
        <f>SUM(G11:AP11)</f>
        <v>-16.67019999999998</v>
      </c>
      <c r="G11" s="60">
        <f>G13+G14</f>
        <v>-16.67019999999998</v>
      </c>
      <c r="H11" s="60">
        <f t="shared" ref="H11:AP11" si="3">H13+H14</f>
        <v>0</v>
      </c>
      <c r="I11" s="60">
        <f t="shared" si="3"/>
        <v>0</v>
      </c>
      <c r="J11" s="60">
        <f t="shared" si="3"/>
        <v>0</v>
      </c>
      <c r="K11" s="60">
        <f t="shared" si="3"/>
        <v>0</v>
      </c>
      <c r="L11" s="60">
        <f t="shared" si="3"/>
        <v>0</v>
      </c>
      <c r="M11" s="60">
        <f t="shared" si="3"/>
        <v>0</v>
      </c>
      <c r="N11" s="60">
        <f t="shared" si="3"/>
        <v>0</v>
      </c>
      <c r="O11" s="60">
        <f t="shared" si="3"/>
        <v>0</v>
      </c>
      <c r="P11" s="60">
        <f t="shared" si="3"/>
        <v>0</v>
      </c>
      <c r="Q11" s="60">
        <f t="shared" si="3"/>
        <v>0</v>
      </c>
      <c r="R11" s="60">
        <f t="shared" si="3"/>
        <v>0</v>
      </c>
      <c r="S11" s="60">
        <f t="shared" si="3"/>
        <v>0</v>
      </c>
      <c r="T11" s="60">
        <f t="shared" si="3"/>
        <v>0</v>
      </c>
      <c r="U11" s="60">
        <f t="shared" si="3"/>
        <v>0</v>
      </c>
      <c r="V11" s="60">
        <f t="shared" si="3"/>
        <v>0</v>
      </c>
      <c r="W11" s="60">
        <f t="shared" si="3"/>
        <v>0</v>
      </c>
      <c r="X11" s="60">
        <f t="shared" si="3"/>
        <v>0</v>
      </c>
      <c r="Y11" s="60">
        <f t="shared" si="3"/>
        <v>0</v>
      </c>
      <c r="Z11" s="60">
        <f t="shared" si="3"/>
        <v>0</v>
      </c>
      <c r="AA11" s="60">
        <f t="shared" si="3"/>
        <v>0</v>
      </c>
      <c r="AB11" s="60">
        <f t="shared" si="3"/>
        <v>0</v>
      </c>
      <c r="AC11" s="60">
        <f t="shared" si="3"/>
        <v>0</v>
      </c>
      <c r="AD11" s="60">
        <f t="shared" si="3"/>
        <v>0</v>
      </c>
      <c r="AE11" s="60">
        <f t="shared" si="3"/>
        <v>0</v>
      </c>
      <c r="AF11" s="60">
        <f t="shared" si="3"/>
        <v>0</v>
      </c>
      <c r="AG11" s="60">
        <f t="shared" si="3"/>
        <v>0</v>
      </c>
      <c r="AH11" s="60">
        <f t="shared" si="3"/>
        <v>0</v>
      </c>
      <c r="AI11" s="60">
        <f t="shared" si="3"/>
        <v>0</v>
      </c>
      <c r="AJ11" s="60">
        <f t="shared" si="3"/>
        <v>0</v>
      </c>
      <c r="AK11" s="60">
        <f t="shared" si="3"/>
        <v>0</v>
      </c>
      <c r="AL11" s="60">
        <f t="shared" si="3"/>
        <v>0</v>
      </c>
      <c r="AM11" s="60">
        <f t="shared" si="3"/>
        <v>0</v>
      </c>
      <c r="AN11" s="60">
        <f t="shared" si="3"/>
        <v>0</v>
      </c>
      <c r="AO11" s="60">
        <f t="shared" si="3"/>
        <v>0</v>
      </c>
      <c r="AP11" s="60">
        <f t="shared" si="3"/>
        <v>0</v>
      </c>
      <c r="AR11" s="56"/>
    </row>
    <row r="12" spans="1:44" s="45" customFormat="1" ht="13.5">
      <c r="A12" s="59" t="e">
        <f>'CH01'!#REF!</f>
        <v>#REF!</v>
      </c>
      <c r="B12" s="131" t="e">
        <f>'CH01'!#REF!</f>
        <v>#REF!</v>
      </c>
      <c r="C12" s="59" t="e">
        <f>'CH01'!#REF!</f>
        <v>#REF!</v>
      </c>
      <c r="D12" s="416"/>
      <c r="E12" s="416"/>
      <c r="F12" s="41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R12" s="62"/>
    </row>
    <row r="13" spans="1:44">
      <c r="A13" s="114" t="str">
        <f>'CH01'!A11</f>
        <v>1.1.1</v>
      </c>
      <c r="B13" s="129" t="str">
        <f>'CH01'!B11</f>
        <v>Đất chuyên trồng lúa</v>
      </c>
      <c r="C13" s="114" t="str">
        <f>'CH01'!C11</f>
        <v>LUC</v>
      </c>
      <c r="D13" s="66"/>
      <c r="E13" s="66">
        <f t="shared" si="1"/>
        <v>-16.67019999999998</v>
      </c>
      <c r="F13" s="66">
        <f t="shared" ref="F13:F18" si="4">SUM(G13:AP13)</f>
        <v>-16.67019999999998</v>
      </c>
      <c r="G13" s="60">
        <f>'CH01'!F11+SUMPRODUCT((madatNC=$C13)*(DVHC='CH03-1'!G$5)*(Dientich_NC))-SUMPRODUCT((INDEX(NC_giam,,HLOOKUP($C13,COLMadat,2,0)))*(DVHC='CH03-1'!G$5))</f>
        <v>-16.67019999999998</v>
      </c>
      <c r="H13" s="60">
        <f>'CH01'!G11+SUMPRODUCT((madatNC=$C13)*(DVHC='CH03-1'!H$5)*(Dientich_NC))-SUMPRODUCT((INDEX(NC_giam,,HLOOKUP($C13,COLMadat,2,0)))*(DVHC='CH03-1'!H$5))</f>
        <v>0</v>
      </c>
      <c r="I13" s="60">
        <f>'CH01'!H11+SUMPRODUCT((madatNC=$C13)*(DVHC='CH03-1'!I$5)*(Dientich_NC))-SUMPRODUCT((INDEX(NC_giam,,HLOOKUP($C13,COLMadat,2,0)))*(DVHC='CH03-1'!I$5))</f>
        <v>0</v>
      </c>
      <c r="J13" s="60">
        <f>'CH01'!I11+SUMPRODUCT((madatNC=$C13)*(DVHC='CH03-1'!J$5)*(Dientich_NC))-SUMPRODUCT((INDEX(NC_giam,,HLOOKUP($C13,COLMadat,2,0)))*(DVHC='CH03-1'!J$5))</f>
        <v>0</v>
      </c>
      <c r="K13" s="60">
        <f>'CH01'!J11+SUMPRODUCT((madatNC=$C13)*(DVHC='CH03-1'!K$5)*(Dientich_NC))-SUMPRODUCT((INDEX(NC_giam,,HLOOKUP($C13,COLMadat,2,0)))*(DVHC='CH03-1'!K$5))</f>
        <v>0</v>
      </c>
      <c r="L13" s="60">
        <f>'CH01'!K11+SUMPRODUCT((madatNC=$C13)*(DVHC='CH03-1'!L$5)*(Dientich_NC))-SUMPRODUCT((INDEX(NC_giam,,HLOOKUP($C13,COLMadat,2,0)))*(DVHC='CH03-1'!L$5))</f>
        <v>0</v>
      </c>
      <c r="M13" s="60">
        <f>'CH01'!L11+SUMPRODUCT((madatNC=$C13)*(DVHC='CH03-1'!M$5)*(Dientich_NC))-SUMPRODUCT((INDEX(NC_giam,,HLOOKUP($C13,COLMadat,2,0)))*(DVHC='CH03-1'!M$5))</f>
        <v>0</v>
      </c>
      <c r="N13" s="60">
        <f>'CH01'!M11+SUMPRODUCT((madatNC=$C13)*(DVHC='CH03-1'!N$5)*(Dientich_NC))-SUMPRODUCT((INDEX(NC_giam,,HLOOKUP($C13,COLMadat,2,0)))*(DVHC='CH03-1'!N$5))</f>
        <v>0</v>
      </c>
      <c r="O13" s="60">
        <f>'CH01'!N11+SUMPRODUCT((madatNC=$C13)*(DVHC='CH03-1'!O$5)*(Dientich_NC))-SUMPRODUCT((INDEX(NC_giam,,HLOOKUP($C13,COLMadat,2,0)))*(DVHC='CH03-1'!O$5))</f>
        <v>0</v>
      </c>
      <c r="P13" s="60">
        <f>'CH01'!O11+SUMPRODUCT((madatNC=$C13)*(DVHC='CH03-1'!P$5)*(Dientich_NC))-SUMPRODUCT((INDEX(NC_giam,,HLOOKUP($C13,COLMadat,2,0)))*(DVHC='CH03-1'!P$5))</f>
        <v>0</v>
      </c>
      <c r="Q13" s="60">
        <f>'CH01'!P11+SUMPRODUCT((madatNC=$C13)*(DVHC='CH03-1'!Q$5)*(Dientich_NC))-SUMPRODUCT((INDEX(NC_giam,,HLOOKUP($C13,COLMadat,2,0)))*(DVHC='CH03-1'!Q$5))</f>
        <v>0</v>
      </c>
      <c r="R13" s="60">
        <f>'CH01'!Q11+SUMPRODUCT((madatNC=$C13)*(DVHC='CH03-1'!R$5)*(Dientich_NC))-SUMPRODUCT((INDEX(NC_giam,,HLOOKUP($C13,COLMadat,2,0)))*(DVHC='CH03-1'!R$5))</f>
        <v>0</v>
      </c>
      <c r="S13" s="60">
        <f>'CH01'!R11+SUMPRODUCT((madatNC=$C13)*(DVHC='CH03-1'!S$5)*(Dientich_NC))-SUMPRODUCT((INDEX(NC_giam,,HLOOKUP($C13,COLMadat,2,0)))*(DVHC='CH03-1'!S$5))</f>
        <v>0</v>
      </c>
      <c r="T13" s="60">
        <f>'CH01'!S11+SUMPRODUCT((madatNC=$C13)*(DVHC='CH03-1'!T$5)*(Dientich_NC))-SUMPRODUCT((INDEX(NC_giam,,HLOOKUP($C13,COLMadat,2,0)))*(DVHC='CH03-1'!T$5))</f>
        <v>0</v>
      </c>
      <c r="U13" s="60">
        <f>'CH01'!T11+SUMPRODUCT((madatNC=$C13)*(DVHC='CH03-1'!U$5)*(Dientich_NC))-SUMPRODUCT((INDEX(NC_giam,,HLOOKUP($C13,COLMadat,2,0)))*(DVHC='CH03-1'!U$5))</f>
        <v>0</v>
      </c>
      <c r="V13" s="60">
        <f>'CH01'!U11+SUMPRODUCT((madatNC=$C13)*(DVHC='CH03-1'!V$5)*(Dientich_NC))-SUMPRODUCT((INDEX(NC_giam,,HLOOKUP($C13,COLMadat,2,0)))*(DVHC='CH03-1'!V$5))</f>
        <v>0</v>
      </c>
      <c r="W13" s="60">
        <f>'CH01'!V11+SUMPRODUCT((madatNC=$C13)*(DVHC='CH03-1'!W$5)*(Dientich_NC))-SUMPRODUCT((INDEX(NC_giam,,HLOOKUP($C13,COLMadat,2,0)))*(DVHC='CH03-1'!W$5))</f>
        <v>0</v>
      </c>
      <c r="X13" s="60">
        <f>'CH01'!W11+SUMPRODUCT((madatNC=$C13)*(DVHC='CH03-1'!X$5)*(Dientich_NC))-SUMPRODUCT((INDEX(NC_giam,,HLOOKUP($C13,COLMadat,2,0)))*(DVHC='CH03-1'!X$5))</f>
        <v>0</v>
      </c>
      <c r="Y13" s="60">
        <f>'CH01'!X11+SUMPRODUCT((madatNC=$C13)*(DVHC='CH03-1'!Y$5)*(Dientich_NC))-SUMPRODUCT((INDEX(NC_giam,,HLOOKUP($C13,COLMadat,2,0)))*(DVHC='CH03-1'!Y$5))</f>
        <v>0</v>
      </c>
      <c r="Z13" s="60">
        <f>'CH01'!Y11+SUMPRODUCT((madatNC=$C13)*(DVHC='CH03-1'!Z$5)*(Dientich_NC))-SUMPRODUCT((INDEX(NC_giam,,HLOOKUP($C13,COLMadat,2,0)))*(DVHC='CH03-1'!Z$5))</f>
        <v>0</v>
      </c>
      <c r="AA13" s="60">
        <f>'CH01'!Z11+SUMPRODUCT((madatNC=$C13)*(DVHC='CH03-1'!AA$5)*(Dientich_NC))-SUMPRODUCT((INDEX(NC_giam,,HLOOKUP($C13,COLMadat,2,0)))*(DVHC='CH03-1'!AA$5))</f>
        <v>0</v>
      </c>
      <c r="AB13" s="60">
        <f>'CH01'!AA11+SUMPRODUCT((madatNC=$C13)*(DVHC='CH03-1'!AB$5)*(Dientich_NC))-SUMPRODUCT((INDEX(NC_giam,,HLOOKUP($C13,COLMadat,2,0)))*(DVHC='CH03-1'!AB$5))</f>
        <v>0</v>
      </c>
      <c r="AC13" s="60">
        <f>'CH01'!AB11+SUMPRODUCT((madatNC=$C13)*(DVHC='CH03-1'!AC$5)*(Dientich_NC))-SUMPRODUCT((INDEX(NC_giam,,HLOOKUP($C13,COLMadat,2,0)))*(DVHC='CH03-1'!AC$5))</f>
        <v>0</v>
      </c>
      <c r="AD13" s="60">
        <f>'CH01'!AC11+SUMPRODUCT((madatNC=$C13)*(DVHC='CH03-1'!AD$5)*(Dientich_NC))-SUMPRODUCT((INDEX(NC_giam,,HLOOKUP($C13,COLMadat,2,0)))*(DVHC='CH03-1'!AD$5))</f>
        <v>0</v>
      </c>
      <c r="AE13" s="60">
        <f>'CH01'!AD11+SUMPRODUCT((madatNC=$C13)*(DVHC='CH03-1'!AE$5)*(Dientich_NC))-SUMPRODUCT((INDEX(NC_giam,,HLOOKUP($C13,COLMadat,2,0)))*(DVHC='CH03-1'!AE$5))</f>
        <v>0</v>
      </c>
      <c r="AF13" s="60">
        <f>'CH01'!AE11+SUMPRODUCT((madatNC=$C13)*(DVHC='CH03-1'!AF$5)*(Dientich_NC))-SUMPRODUCT((INDEX(NC_giam,,HLOOKUP($C13,COLMadat,2,0)))*(DVHC='CH03-1'!AF$5))</f>
        <v>0</v>
      </c>
      <c r="AG13" s="60">
        <f>'CH01'!AF11+SUMPRODUCT((madatNC=$C13)*(DVHC='CH03-1'!AG$5)*(Dientich_NC))-SUMPRODUCT((INDEX(NC_giam,,HLOOKUP($C13,COLMadat,2,0)))*(DVHC='CH03-1'!AG$5))</f>
        <v>0</v>
      </c>
      <c r="AH13" s="60">
        <f>'CH01'!AG11+SUMPRODUCT((madatNC=$C13)*(DVHC='CH03-1'!AH$5)*(Dientich_NC))-SUMPRODUCT((INDEX(NC_giam,,HLOOKUP($C13,COLMadat,2,0)))*(DVHC='CH03-1'!AH$5))</f>
        <v>0</v>
      </c>
      <c r="AI13" s="60">
        <f>'CH01'!AH11+SUMPRODUCT((madatNC=$C13)*(DVHC='CH03-1'!AI$5)*(Dientich_NC))-SUMPRODUCT((INDEX(NC_giam,,HLOOKUP($C13,COLMadat,2,0)))*(DVHC='CH03-1'!AI$5))</f>
        <v>0</v>
      </c>
      <c r="AJ13" s="60">
        <f>'CH01'!AI11+SUMPRODUCT((madatNC=$C13)*(DVHC='CH03-1'!AJ$5)*(Dientich_NC))-SUMPRODUCT((INDEX(NC_giam,,HLOOKUP($C13,COLMadat,2,0)))*(DVHC='CH03-1'!AJ$5))</f>
        <v>0</v>
      </c>
      <c r="AK13" s="60">
        <f>'CH01'!AJ11+SUMPRODUCT((madatNC=$C13)*(DVHC='CH03-1'!AK$5)*(Dientich_NC))-SUMPRODUCT((INDEX(NC_giam,,HLOOKUP($C13,COLMadat,2,0)))*(DVHC='CH03-1'!AK$5))</f>
        <v>0</v>
      </c>
      <c r="AL13" s="60">
        <f>'CH01'!AK11+SUMPRODUCT((madatNC=$C13)*(DVHC='CH03-1'!AL$5)*(Dientich_NC))-SUMPRODUCT((INDEX(NC_giam,,HLOOKUP($C13,COLMadat,2,0)))*(DVHC='CH03-1'!AL$5))</f>
        <v>0</v>
      </c>
      <c r="AM13" s="60">
        <f>'CH01'!AL11+SUMPRODUCT((madatNC=$C13)*(DVHC='CH03-1'!AM$5)*(Dientich_NC))-SUMPRODUCT((INDEX(NC_giam,,HLOOKUP($C13,COLMadat,2,0)))*(DVHC='CH03-1'!AM$5))</f>
        <v>0</v>
      </c>
      <c r="AN13" s="60">
        <f>'CH01'!AM11+SUMPRODUCT((madatNC=$C13)*(DVHC='CH03-1'!AN$5)*(Dientich_NC))-SUMPRODUCT((INDEX(NC_giam,,HLOOKUP($C13,COLMadat,2,0)))*(DVHC='CH03-1'!AN$5))</f>
        <v>0</v>
      </c>
      <c r="AO13" s="60">
        <f>'CH01'!AN11+SUMPRODUCT((madatNC=$C13)*(DVHC='CH03-1'!AO$5)*(Dientich_NC))-SUMPRODUCT((INDEX(NC_giam,,HLOOKUP($C13,COLMadat,2,0)))*(DVHC='CH03-1'!AO$5))</f>
        <v>0</v>
      </c>
      <c r="AP13" s="60">
        <f>'CH01'!AO11+SUMPRODUCT((madatNC=$C13)*(DVHC='CH03-1'!AP$5)*(Dientich_NC))-SUMPRODUCT((INDEX(NC_giam,,HLOOKUP($C13,COLMadat,2,0)))*(DVHC='CH03-1'!AP$5))</f>
        <v>0</v>
      </c>
      <c r="AR13" s="56"/>
    </row>
    <row r="14" spans="1:44">
      <c r="A14" s="114" t="str">
        <f>'CH01'!A12</f>
        <v>1.1.2</v>
      </c>
      <c r="B14" s="129" t="str">
        <f>'CH01'!B12</f>
        <v>Đất trồng lúa còn lại</v>
      </c>
      <c r="C14" s="114" t="str">
        <f>'CH01'!C12</f>
        <v>LUK</v>
      </c>
      <c r="D14" s="66"/>
      <c r="E14" s="66">
        <f t="shared" si="1"/>
        <v>0</v>
      </c>
      <c r="F14" s="66">
        <f t="shared" si="4"/>
        <v>0</v>
      </c>
      <c r="G14" s="60">
        <f>'CH01'!F12+SUMPRODUCT((madatNC=$C14)*(DVHC='CH03-1'!G$5)*(Dientich_NC))-SUMPRODUCT((INDEX(NC_giam,,HLOOKUP($C14,COLMadat,2,0)))*(DVHC='CH03-1'!G$5))</f>
        <v>0</v>
      </c>
      <c r="H14" s="60">
        <f>'CH01'!G12+SUMPRODUCT((madatNC=$C14)*(DVHC='CH03-1'!H$5)*(Dientich_NC))-SUMPRODUCT((INDEX(NC_giam,,HLOOKUP($C14,COLMadat,2,0)))*(DVHC='CH03-1'!H$5))</f>
        <v>0</v>
      </c>
      <c r="I14" s="60">
        <f>'CH01'!H12+SUMPRODUCT((madatNC=$C14)*(DVHC='CH03-1'!I$5)*(Dientich_NC))-SUMPRODUCT((INDEX(NC_giam,,HLOOKUP($C14,COLMadat,2,0)))*(DVHC='CH03-1'!I$5))</f>
        <v>0</v>
      </c>
      <c r="J14" s="60">
        <f>'CH01'!I12+SUMPRODUCT((madatNC=$C14)*(DVHC='CH03-1'!J$5)*(Dientich_NC))-SUMPRODUCT((INDEX(NC_giam,,HLOOKUP($C14,COLMadat,2,0)))*(DVHC='CH03-1'!J$5))</f>
        <v>0</v>
      </c>
      <c r="K14" s="60">
        <f>'CH01'!J12+SUMPRODUCT((madatNC=$C14)*(DVHC='CH03-1'!K$5)*(Dientich_NC))-SUMPRODUCT((INDEX(NC_giam,,HLOOKUP($C14,COLMadat,2,0)))*(DVHC='CH03-1'!K$5))</f>
        <v>0</v>
      </c>
      <c r="L14" s="60">
        <f>'CH01'!K12+SUMPRODUCT((madatNC=$C14)*(DVHC='CH03-1'!L$5)*(Dientich_NC))-SUMPRODUCT((INDEX(NC_giam,,HLOOKUP($C14,COLMadat,2,0)))*(DVHC='CH03-1'!L$5))</f>
        <v>0</v>
      </c>
      <c r="M14" s="60">
        <f>'CH01'!L12+SUMPRODUCT((madatNC=$C14)*(DVHC='CH03-1'!M$5)*(Dientich_NC))-SUMPRODUCT((INDEX(NC_giam,,HLOOKUP($C14,COLMadat,2,0)))*(DVHC='CH03-1'!M$5))</f>
        <v>0</v>
      </c>
      <c r="N14" s="60">
        <f>'CH01'!M12+SUMPRODUCT((madatNC=$C14)*(DVHC='CH03-1'!N$5)*(Dientich_NC))-SUMPRODUCT((INDEX(NC_giam,,HLOOKUP($C14,COLMadat,2,0)))*(DVHC='CH03-1'!N$5))</f>
        <v>0</v>
      </c>
      <c r="O14" s="60">
        <f>'CH01'!N12+SUMPRODUCT((madatNC=$C14)*(DVHC='CH03-1'!O$5)*(Dientich_NC))-SUMPRODUCT((INDEX(NC_giam,,HLOOKUP($C14,COLMadat,2,0)))*(DVHC='CH03-1'!O$5))</f>
        <v>0</v>
      </c>
      <c r="P14" s="60">
        <f>'CH01'!O12+SUMPRODUCT((madatNC=$C14)*(DVHC='CH03-1'!P$5)*(Dientich_NC))-SUMPRODUCT((INDEX(NC_giam,,HLOOKUP($C14,COLMadat,2,0)))*(DVHC='CH03-1'!P$5))</f>
        <v>0</v>
      </c>
      <c r="Q14" s="60">
        <f>'CH01'!P12+SUMPRODUCT((madatNC=$C14)*(DVHC='CH03-1'!Q$5)*(Dientich_NC))-SUMPRODUCT((INDEX(NC_giam,,HLOOKUP($C14,COLMadat,2,0)))*(DVHC='CH03-1'!Q$5))</f>
        <v>0</v>
      </c>
      <c r="R14" s="60">
        <f>'CH01'!Q12+SUMPRODUCT((madatNC=$C14)*(DVHC='CH03-1'!R$5)*(Dientich_NC))-SUMPRODUCT((INDEX(NC_giam,,HLOOKUP($C14,COLMadat,2,0)))*(DVHC='CH03-1'!R$5))</f>
        <v>0</v>
      </c>
      <c r="S14" s="60">
        <f>'CH01'!R12+SUMPRODUCT((madatNC=$C14)*(DVHC='CH03-1'!S$5)*(Dientich_NC))-SUMPRODUCT((INDEX(NC_giam,,HLOOKUP($C14,COLMadat,2,0)))*(DVHC='CH03-1'!S$5))</f>
        <v>0</v>
      </c>
      <c r="T14" s="60">
        <f>'CH01'!S12+SUMPRODUCT((madatNC=$C14)*(DVHC='CH03-1'!T$5)*(Dientich_NC))-SUMPRODUCT((INDEX(NC_giam,,HLOOKUP($C14,COLMadat,2,0)))*(DVHC='CH03-1'!T$5))</f>
        <v>0</v>
      </c>
      <c r="U14" s="60">
        <f>'CH01'!T12+SUMPRODUCT((madatNC=$C14)*(DVHC='CH03-1'!U$5)*(Dientich_NC))-SUMPRODUCT((INDEX(NC_giam,,HLOOKUP($C14,COLMadat,2,0)))*(DVHC='CH03-1'!U$5))</f>
        <v>0</v>
      </c>
      <c r="V14" s="60">
        <f>'CH01'!U12+SUMPRODUCT((madatNC=$C14)*(DVHC='CH03-1'!V$5)*(Dientich_NC))-SUMPRODUCT((INDEX(NC_giam,,HLOOKUP($C14,COLMadat,2,0)))*(DVHC='CH03-1'!V$5))</f>
        <v>0</v>
      </c>
      <c r="W14" s="60">
        <f>'CH01'!V12+SUMPRODUCT((madatNC=$C14)*(DVHC='CH03-1'!W$5)*(Dientich_NC))-SUMPRODUCT((INDEX(NC_giam,,HLOOKUP($C14,COLMadat,2,0)))*(DVHC='CH03-1'!W$5))</f>
        <v>0</v>
      </c>
      <c r="X14" s="60">
        <f>'CH01'!W12+SUMPRODUCT((madatNC=$C14)*(DVHC='CH03-1'!X$5)*(Dientich_NC))-SUMPRODUCT((INDEX(NC_giam,,HLOOKUP($C14,COLMadat,2,0)))*(DVHC='CH03-1'!X$5))</f>
        <v>0</v>
      </c>
      <c r="Y14" s="60">
        <f>'CH01'!X12+SUMPRODUCT((madatNC=$C14)*(DVHC='CH03-1'!Y$5)*(Dientich_NC))-SUMPRODUCT((INDEX(NC_giam,,HLOOKUP($C14,COLMadat,2,0)))*(DVHC='CH03-1'!Y$5))</f>
        <v>0</v>
      </c>
      <c r="Z14" s="60">
        <f>'CH01'!Y12+SUMPRODUCT((madatNC=$C14)*(DVHC='CH03-1'!Z$5)*(Dientich_NC))-SUMPRODUCT((INDEX(NC_giam,,HLOOKUP($C14,COLMadat,2,0)))*(DVHC='CH03-1'!Z$5))</f>
        <v>0</v>
      </c>
      <c r="AA14" s="60">
        <f>'CH01'!Z12+SUMPRODUCT((madatNC=$C14)*(DVHC='CH03-1'!AA$5)*(Dientich_NC))-SUMPRODUCT((INDEX(NC_giam,,HLOOKUP($C14,COLMadat,2,0)))*(DVHC='CH03-1'!AA$5))</f>
        <v>0</v>
      </c>
      <c r="AB14" s="60">
        <f>'CH01'!AA12+SUMPRODUCT((madatNC=$C14)*(DVHC='CH03-1'!AB$5)*(Dientich_NC))-SUMPRODUCT((INDEX(NC_giam,,HLOOKUP($C14,COLMadat,2,0)))*(DVHC='CH03-1'!AB$5))</f>
        <v>0</v>
      </c>
      <c r="AC14" s="60">
        <f>'CH01'!AB12+SUMPRODUCT((madatNC=$C14)*(DVHC='CH03-1'!AC$5)*(Dientich_NC))-SUMPRODUCT((INDEX(NC_giam,,HLOOKUP($C14,COLMadat,2,0)))*(DVHC='CH03-1'!AC$5))</f>
        <v>0</v>
      </c>
      <c r="AD14" s="60">
        <f>'CH01'!AC12+SUMPRODUCT((madatNC=$C14)*(DVHC='CH03-1'!AD$5)*(Dientich_NC))-SUMPRODUCT((INDEX(NC_giam,,HLOOKUP($C14,COLMadat,2,0)))*(DVHC='CH03-1'!AD$5))</f>
        <v>0</v>
      </c>
      <c r="AE14" s="60">
        <f>'CH01'!AD12+SUMPRODUCT((madatNC=$C14)*(DVHC='CH03-1'!AE$5)*(Dientich_NC))-SUMPRODUCT((INDEX(NC_giam,,HLOOKUP($C14,COLMadat,2,0)))*(DVHC='CH03-1'!AE$5))</f>
        <v>0</v>
      </c>
      <c r="AF14" s="60">
        <f>'CH01'!AE12+SUMPRODUCT((madatNC=$C14)*(DVHC='CH03-1'!AF$5)*(Dientich_NC))-SUMPRODUCT((INDEX(NC_giam,,HLOOKUP($C14,COLMadat,2,0)))*(DVHC='CH03-1'!AF$5))</f>
        <v>0</v>
      </c>
      <c r="AG14" s="60">
        <f>'CH01'!AF12+SUMPRODUCT((madatNC=$C14)*(DVHC='CH03-1'!AG$5)*(Dientich_NC))-SUMPRODUCT((INDEX(NC_giam,,HLOOKUP($C14,COLMadat,2,0)))*(DVHC='CH03-1'!AG$5))</f>
        <v>0</v>
      </c>
      <c r="AH14" s="60">
        <f>'CH01'!AG12+SUMPRODUCT((madatNC=$C14)*(DVHC='CH03-1'!AH$5)*(Dientich_NC))-SUMPRODUCT((INDEX(NC_giam,,HLOOKUP($C14,COLMadat,2,0)))*(DVHC='CH03-1'!AH$5))</f>
        <v>0</v>
      </c>
      <c r="AI14" s="60">
        <f>'CH01'!AH12+SUMPRODUCT((madatNC=$C14)*(DVHC='CH03-1'!AI$5)*(Dientich_NC))-SUMPRODUCT((INDEX(NC_giam,,HLOOKUP($C14,COLMadat,2,0)))*(DVHC='CH03-1'!AI$5))</f>
        <v>0</v>
      </c>
      <c r="AJ14" s="60">
        <f>'CH01'!AI12+SUMPRODUCT((madatNC=$C14)*(DVHC='CH03-1'!AJ$5)*(Dientich_NC))-SUMPRODUCT((INDEX(NC_giam,,HLOOKUP($C14,COLMadat,2,0)))*(DVHC='CH03-1'!AJ$5))</f>
        <v>0</v>
      </c>
      <c r="AK14" s="60">
        <f>'CH01'!AJ12+SUMPRODUCT((madatNC=$C14)*(DVHC='CH03-1'!AK$5)*(Dientich_NC))-SUMPRODUCT((INDEX(NC_giam,,HLOOKUP($C14,COLMadat,2,0)))*(DVHC='CH03-1'!AK$5))</f>
        <v>0</v>
      </c>
      <c r="AL14" s="60">
        <f>'CH01'!AK12+SUMPRODUCT((madatNC=$C14)*(DVHC='CH03-1'!AL$5)*(Dientich_NC))-SUMPRODUCT((INDEX(NC_giam,,HLOOKUP($C14,COLMadat,2,0)))*(DVHC='CH03-1'!AL$5))</f>
        <v>0</v>
      </c>
      <c r="AM14" s="60">
        <f>'CH01'!AL12+SUMPRODUCT((madatNC=$C14)*(DVHC='CH03-1'!AM$5)*(Dientich_NC))-SUMPRODUCT((INDEX(NC_giam,,HLOOKUP($C14,COLMadat,2,0)))*(DVHC='CH03-1'!AM$5))</f>
        <v>0</v>
      </c>
      <c r="AN14" s="60">
        <f>'CH01'!AM12+SUMPRODUCT((madatNC=$C14)*(DVHC='CH03-1'!AN$5)*(Dientich_NC))-SUMPRODUCT((INDEX(NC_giam,,HLOOKUP($C14,COLMadat,2,0)))*(DVHC='CH03-1'!AN$5))</f>
        <v>0</v>
      </c>
      <c r="AO14" s="60">
        <f>'CH01'!AN12+SUMPRODUCT((madatNC=$C14)*(DVHC='CH03-1'!AO$5)*(Dientich_NC))-SUMPRODUCT((INDEX(NC_giam,,HLOOKUP($C14,COLMadat,2,0)))*(DVHC='CH03-1'!AO$5))</f>
        <v>0</v>
      </c>
      <c r="AP14" s="60">
        <f>'CH01'!AO12+SUMPRODUCT((madatNC=$C14)*(DVHC='CH03-1'!AP$5)*(Dientich_NC))-SUMPRODUCT((INDEX(NC_giam,,HLOOKUP($C14,COLMadat,2,0)))*(DVHC='CH03-1'!AP$5))</f>
        <v>0</v>
      </c>
      <c r="AR14" s="56"/>
    </row>
    <row r="15" spans="1:44">
      <c r="A15" s="114" t="str">
        <f>'CH01'!A13</f>
        <v>1.2</v>
      </c>
      <c r="B15" s="129" t="str">
        <f>'CH01'!B13</f>
        <v>Đất trồng cây hằng năm khác</v>
      </c>
      <c r="C15" s="114" t="str">
        <f>'CH01'!C13</f>
        <v>HNK</v>
      </c>
      <c r="D15" s="66"/>
      <c r="E15" s="66">
        <f t="shared" si="1"/>
        <v>49.6372</v>
      </c>
      <c r="F15" s="66">
        <f t="shared" si="4"/>
        <v>49.6372</v>
      </c>
      <c r="G15" s="60">
        <f>'CH01'!F13+SUMPRODUCT((madatNC=$C15)*(DVHC='CH03-1'!G$5)*(Dientich_NC))-SUMPRODUCT((INDEX(NC_giam,,HLOOKUP($C15,COLMadat,2,0)))*(DVHC='CH03-1'!G$5))</f>
        <v>49.6372</v>
      </c>
      <c r="H15" s="60">
        <f>'CH01'!G13+SUMPRODUCT((madatNC=$C15)*(DVHC='CH03-1'!H$5)*(Dientich_NC))-SUMPRODUCT((INDEX(NC_giam,,HLOOKUP($C15,COLMadat,2,0)))*(DVHC='CH03-1'!H$5))</f>
        <v>0</v>
      </c>
      <c r="I15" s="60">
        <f>'CH01'!H13+SUMPRODUCT((madatNC=$C15)*(DVHC='CH03-1'!I$5)*(Dientich_NC))-SUMPRODUCT((INDEX(NC_giam,,HLOOKUP($C15,COLMadat,2,0)))*(DVHC='CH03-1'!I$5))</f>
        <v>0</v>
      </c>
      <c r="J15" s="60">
        <f>'CH01'!I13+SUMPRODUCT((madatNC=$C15)*(DVHC='CH03-1'!J$5)*(Dientich_NC))-SUMPRODUCT((INDEX(NC_giam,,HLOOKUP($C15,COLMadat,2,0)))*(DVHC='CH03-1'!J$5))</f>
        <v>0</v>
      </c>
      <c r="K15" s="60">
        <f>'CH01'!J13+SUMPRODUCT((madatNC=$C15)*(DVHC='CH03-1'!K$5)*(Dientich_NC))-SUMPRODUCT((INDEX(NC_giam,,HLOOKUP($C15,COLMadat,2,0)))*(DVHC='CH03-1'!K$5))</f>
        <v>0</v>
      </c>
      <c r="L15" s="60">
        <f>'CH01'!K13+SUMPRODUCT((madatNC=$C15)*(DVHC='CH03-1'!L$5)*(Dientich_NC))-SUMPRODUCT((INDEX(NC_giam,,HLOOKUP($C15,COLMadat,2,0)))*(DVHC='CH03-1'!L$5))</f>
        <v>0</v>
      </c>
      <c r="M15" s="60">
        <f>'CH01'!L13+SUMPRODUCT((madatNC=$C15)*(DVHC='CH03-1'!M$5)*(Dientich_NC))-SUMPRODUCT((INDEX(NC_giam,,HLOOKUP($C15,COLMadat,2,0)))*(DVHC='CH03-1'!M$5))</f>
        <v>0</v>
      </c>
      <c r="N15" s="60">
        <f>'CH01'!M13+SUMPRODUCT((madatNC=$C15)*(DVHC='CH03-1'!N$5)*(Dientich_NC))-SUMPRODUCT((INDEX(NC_giam,,HLOOKUP($C15,COLMadat,2,0)))*(DVHC='CH03-1'!N$5))</f>
        <v>0</v>
      </c>
      <c r="O15" s="60">
        <f>'CH01'!N13+SUMPRODUCT((madatNC=$C15)*(DVHC='CH03-1'!O$5)*(Dientich_NC))-SUMPRODUCT((INDEX(NC_giam,,HLOOKUP($C15,COLMadat,2,0)))*(DVHC='CH03-1'!O$5))</f>
        <v>0</v>
      </c>
      <c r="P15" s="60">
        <f>'CH01'!O13+SUMPRODUCT((madatNC=$C15)*(DVHC='CH03-1'!P$5)*(Dientich_NC))-SUMPRODUCT((INDEX(NC_giam,,HLOOKUP($C15,COLMadat,2,0)))*(DVHC='CH03-1'!P$5))</f>
        <v>0</v>
      </c>
      <c r="Q15" s="60">
        <f>'CH01'!P13+SUMPRODUCT((madatNC=$C15)*(DVHC='CH03-1'!Q$5)*(Dientich_NC))-SUMPRODUCT((INDEX(NC_giam,,HLOOKUP($C15,COLMadat,2,0)))*(DVHC='CH03-1'!Q$5))</f>
        <v>0</v>
      </c>
      <c r="R15" s="60">
        <f>'CH01'!Q13+SUMPRODUCT((madatNC=$C15)*(DVHC='CH03-1'!R$5)*(Dientich_NC))-SUMPRODUCT((INDEX(NC_giam,,HLOOKUP($C15,COLMadat,2,0)))*(DVHC='CH03-1'!R$5))</f>
        <v>0</v>
      </c>
      <c r="S15" s="60">
        <f>'CH01'!R13+SUMPRODUCT((madatNC=$C15)*(DVHC='CH03-1'!S$5)*(Dientich_NC))-SUMPRODUCT((INDEX(NC_giam,,HLOOKUP($C15,COLMadat,2,0)))*(DVHC='CH03-1'!S$5))</f>
        <v>0</v>
      </c>
      <c r="T15" s="60">
        <f>'CH01'!S13+SUMPRODUCT((madatNC=$C15)*(DVHC='CH03-1'!T$5)*(Dientich_NC))-SUMPRODUCT((INDEX(NC_giam,,HLOOKUP($C15,COLMadat,2,0)))*(DVHC='CH03-1'!T$5))</f>
        <v>0</v>
      </c>
      <c r="U15" s="60">
        <f>'CH01'!T13+SUMPRODUCT((madatNC=$C15)*(DVHC='CH03-1'!U$5)*(Dientich_NC))-SUMPRODUCT((INDEX(NC_giam,,HLOOKUP($C15,COLMadat,2,0)))*(DVHC='CH03-1'!U$5))</f>
        <v>0</v>
      </c>
      <c r="V15" s="60">
        <f>'CH01'!U13+SUMPRODUCT((madatNC=$C15)*(DVHC='CH03-1'!V$5)*(Dientich_NC))-SUMPRODUCT((INDEX(NC_giam,,HLOOKUP($C15,COLMadat,2,0)))*(DVHC='CH03-1'!V$5))</f>
        <v>0</v>
      </c>
      <c r="W15" s="60">
        <f>'CH01'!V13+SUMPRODUCT((madatNC=$C15)*(DVHC='CH03-1'!W$5)*(Dientich_NC))-SUMPRODUCT((INDEX(NC_giam,,HLOOKUP($C15,COLMadat,2,0)))*(DVHC='CH03-1'!W$5))</f>
        <v>0</v>
      </c>
      <c r="X15" s="60">
        <f>'CH01'!W13+SUMPRODUCT((madatNC=$C15)*(DVHC='CH03-1'!X$5)*(Dientich_NC))-SUMPRODUCT((INDEX(NC_giam,,HLOOKUP($C15,COLMadat,2,0)))*(DVHC='CH03-1'!X$5))</f>
        <v>0</v>
      </c>
      <c r="Y15" s="60">
        <f>'CH01'!X13+SUMPRODUCT((madatNC=$C15)*(DVHC='CH03-1'!Y$5)*(Dientich_NC))-SUMPRODUCT((INDEX(NC_giam,,HLOOKUP($C15,COLMadat,2,0)))*(DVHC='CH03-1'!Y$5))</f>
        <v>0</v>
      </c>
      <c r="Z15" s="60">
        <f>'CH01'!Y13+SUMPRODUCT((madatNC=$C15)*(DVHC='CH03-1'!Z$5)*(Dientich_NC))-SUMPRODUCT((INDEX(NC_giam,,HLOOKUP($C15,COLMadat,2,0)))*(DVHC='CH03-1'!Z$5))</f>
        <v>0</v>
      </c>
      <c r="AA15" s="60">
        <f>'CH01'!Z13+SUMPRODUCT((madatNC=$C15)*(DVHC='CH03-1'!AA$5)*(Dientich_NC))-SUMPRODUCT((INDEX(NC_giam,,HLOOKUP($C15,COLMadat,2,0)))*(DVHC='CH03-1'!AA$5))</f>
        <v>0</v>
      </c>
      <c r="AB15" s="60">
        <f>'CH01'!AA13+SUMPRODUCT((madatNC=$C15)*(DVHC='CH03-1'!AB$5)*(Dientich_NC))-SUMPRODUCT((INDEX(NC_giam,,HLOOKUP($C15,COLMadat,2,0)))*(DVHC='CH03-1'!AB$5))</f>
        <v>0</v>
      </c>
      <c r="AC15" s="60">
        <f>'CH01'!AB13+SUMPRODUCT((madatNC=$C15)*(DVHC='CH03-1'!AC$5)*(Dientich_NC))-SUMPRODUCT((INDEX(NC_giam,,HLOOKUP($C15,COLMadat,2,0)))*(DVHC='CH03-1'!AC$5))</f>
        <v>0</v>
      </c>
      <c r="AD15" s="60">
        <f>'CH01'!AC13+SUMPRODUCT((madatNC=$C15)*(DVHC='CH03-1'!AD$5)*(Dientich_NC))-SUMPRODUCT((INDEX(NC_giam,,HLOOKUP($C15,COLMadat,2,0)))*(DVHC='CH03-1'!AD$5))</f>
        <v>0</v>
      </c>
      <c r="AE15" s="60">
        <f>'CH01'!AD13+SUMPRODUCT((madatNC=$C15)*(DVHC='CH03-1'!AE$5)*(Dientich_NC))-SUMPRODUCT((INDEX(NC_giam,,HLOOKUP($C15,COLMadat,2,0)))*(DVHC='CH03-1'!AE$5))</f>
        <v>0</v>
      </c>
      <c r="AF15" s="60">
        <f>'CH01'!AE13+SUMPRODUCT((madatNC=$C15)*(DVHC='CH03-1'!AF$5)*(Dientich_NC))-SUMPRODUCT((INDEX(NC_giam,,HLOOKUP($C15,COLMadat,2,0)))*(DVHC='CH03-1'!AF$5))</f>
        <v>0</v>
      </c>
      <c r="AG15" s="60">
        <f>'CH01'!AF13+SUMPRODUCT((madatNC=$C15)*(DVHC='CH03-1'!AG$5)*(Dientich_NC))-SUMPRODUCT((INDEX(NC_giam,,HLOOKUP($C15,COLMadat,2,0)))*(DVHC='CH03-1'!AG$5))</f>
        <v>0</v>
      </c>
      <c r="AH15" s="60">
        <f>'CH01'!AG13+SUMPRODUCT((madatNC=$C15)*(DVHC='CH03-1'!AH$5)*(Dientich_NC))-SUMPRODUCT((INDEX(NC_giam,,HLOOKUP($C15,COLMadat,2,0)))*(DVHC='CH03-1'!AH$5))</f>
        <v>0</v>
      </c>
      <c r="AI15" s="60">
        <f>'CH01'!AH13+SUMPRODUCT((madatNC=$C15)*(DVHC='CH03-1'!AI$5)*(Dientich_NC))-SUMPRODUCT((INDEX(NC_giam,,HLOOKUP($C15,COLMadat,2,0)))*(DVHC='CH03-1'!AI$5))</f>
        <v>0</v>
      </c>
      <c r="AJ15" s="60">
        <f>'CH01'!AI13+SUMPRODUCT((madatNC=$C15)*(DVHC='CH03-1'!AJ$5)*(Dientich_NC))-SUMPRODUCT((INDEX(NC_giam,,HLOOKUP($C15,COLMadat,2,0)))*(DVHC='CH03-1'!AJ$5))</f>
        <v>0</v>
      </c>
      <c r="AK15" s="60">
        <f>'CH01'!AJ13+SUMPRODUCT((madatNC=$C15)*(DVHC='CH03-1'!AK$5)*(Dientich_NC))-SUMPRODUCT((INDEX(NC_giam,,HLOOKUP($C15,COLMadat,2,0)))*(DVHC='CH03-1'!AK$5))</f>
        <v>0</v>
      </c>
      <c r="AL15" s="60">
        <f>'CH01'!AK13+SUMPRODUCT((madatNC=$C15)*(DVHC='CH03-1'!AL$5)*(Dientich_NC))-SUMPRODUCT((INDEX(NC_giam,,HLOOKUP($C15,COLMadat,2,0)))*(DVHC='CH03-1'!AL$5))</f>
        <v>0</v>
      </c>
      <c r="AM15" s="60">
        <f>'CH01'!AL13+SUMPRODUCT((madatNC=$C15)*(DVHC='CH03-1'!AM$5)*(Dientich_NC))-SUMPRODUCT((INDEX(NC_giam,,HLOOKUP($C15,COLMadat,2,0)))*(DVHC='CH03-1'!AM$5))</f>
        <v>0</v>
      </c>
      <c r="AN15" s="60">
        <f>'CH01'!AM13+SUMPRODUCT((madatNC=$C15)*(DVHC='CH03-1'!AN$5)*(Dientich_NC))-SUMPRODUCT((INDEX(NC_giam,,HLOOKUP($C15,COLMadat,2,0)))*(DVHC='CH03-1'!AN$5))</f>
        <v>0</v>
      </c>
      <c r="AO15" s="60">
        <f>'CH01'!AN13+SUMPRODUCT((madatNC=$C15)*(DVHC='CH03-1'!AO$5)*(Dientich_NC))-SUMPRODUCT((INDEX(NC_giam,,HLOOKUP($C15,COLMadat,2,0)))*(DVHC='CH03-1'!AO$5))</f>
        <v>0</v>
      </c>
      <c r="AP15" s="60">
        <f>'CH01'!AO13+SUMPRODUCT((madatNC=$C15)*(DVHC='CH03-1'!AP$5)*(Dientich_NC))-SUMPRODUCT((INDEX(NC_giam,,HLOOKUP($C15,COLMadat,2,0)))*(DVHC='CH03-1'!AP$5))</f>
        <v>0</v>
      </c>
      <c r="AR15" s="56"/>
    </row>
    <row r="16" spans="1:44">
      <c r="A16" s="114" t="str">
        <f>'CH01'!A14</f>
        <v>1.3</v>
      </c>
      <c r="B16" s="129" t="str">
        <f>'CH01'!B14</f>
        <v>Đất trồng cây lâu năm</v>
      </c>
      <c r="C16" s="114" t="str">
        <f>'CH01'!C14</f>
        <v>CLN</v>
      </c>
      <c r="D16" s="66"/>
      <c r="E16" s="66">
        <f t="shared" si="1"/>
        <v>57.228099999999998</v>
      </c>
      <c r="F16" s="66">
        <f t="shared" si="4"/>
        <v>57.228099999999998</v>
      </c>
      <c r="G16" s="60">
        <f>'CH01'!F14+SUMPRODUCT((madatNC=$C16)*(DVHC='CH03-1'!G$5)*(Dientich_NC))-SUMPRODUCT((INDEX(NC_giam,,HLOOKUP($C16,COLMadat,2,0)))*(DVHC='CH03-1'!G$5))</f>
        <v>57.228099999999998</v>
      </c>
      <c r="H16" s="60">
        <f>'CH01'!G14+SUMPRODUCT((madatNC=$C16)*(DVHC='CH03-1'!H$5)*(Dientich_NC))-SUMPRODUCT((INDEX(NC_giam,,HLOOKUP($C16,COLMadat,2,0)))*(DVHC='CH03-1'!H$5))</f>
        <v>0</v>
      </c>
      <c r="I16" s="60">
        <f>'CH01'!H14+SUMPRODUCT((madatNC=$C16)*(DVHC='CH03-1'!I$5)*(Dientich_NC))-SUMPRODUCT((INDEX(NC_giam,,HLOOKUP($C16,COLMadat,2,0)))*(DVHC='CH03-1'!I$5))</f>
        <v>0</v>
      </c>
      <c r="J16" s="60">
        <f>'CH01'!I14+SUMPRODUCT((madatNC=$C16)*(DVHC='CH03-1'!J$5)*(Dientich_NC))-SUMPRODUCT((INDEX(NC_giam,,HLOOKUP($C16,COLMadat,2,0)))*(DVHC='CH03-1'!J$5))</f>
        <v>0</v>
      </c>
      <c r="K16" s="60">
        <f>'CH01'!J14+SUMPRODUCT((madatNC=$C16)*(DVHC='CH03-1'!K$5)*(Dientich_NC))-SUMPRODUCT((INDEX(NC_giam,,HLOOKUP($C16,COLMadat,2,0)))*(DVHC='CH03-1'!K$5))</f>
        <v>0</v>
      </c>
      <c r="L16" s="60">
        <f>'CH01'!K14+SUMPRODUCT((madatNC=$C16)*(DVHC='CH03-1'!L$5)*(Dientich_NC))-SUMPRODUCT((INDEX(NC_giam,,HLOOKUP($C16,COLMadat,2,0)))*(DVHC='CH03-1'!L$5))</f>
        <v>0</v>
      </c>
      <c r="M16" s="60">
        <f>'CH01'!L14+SUMPRODUCT((madatNC=$C16)*(DVHC='CH03-1'!M$5)*(Dientich_NC))-SUMPRODUCT((INDEX(NC_giam,,HLOOKUP($C16,COLMadat,2,0)))*(DVHC='CH03-1'!M$5))</f>
        <v>0</v>
      </c>
      <c r="N16" s="60">
        <f>'CH01'!M14+SUMPRODUCT((madatNC=$C16)*(DVHC='CH03-1'!N$5)*(Dientich_NC))-SUMPRODUCT((INDEX(NC_giam,,HLOOKUP($C16,COLMadat,2,0)))*(DVHC='CH03-1'!N$5))</f>
        <v>0</v>
      </c>
      <c r="O16" s="60">
        <f>'CH01'!N14+SUMPRODUCT((madatNC=$C16)*(DVHC='CH03-1'!O$5)*(Dientich_NC))-SUMPRODUCT((INDEX(NC_giam,,HLOOKUP($C16,COLMadat,2,0)))*(DVHC='CH03-1'!O$5))</f>
        <v>0</v>
      </c>
      <c r="P16" s="60">
        <f>'CH01'!O14+SUMPRODUCT((madatNC=$C16)*(DVHC='CH03-1'!P$5)*(Dientich_NC))-SUMPRODUCT((INDEX(NC_giam,,HLOOKUP($C16,COLMadat,2,0)))*(DVHC='CH03-1'!P$5))</f>
        <v>0</v>
      </c>
      <c r="Q16" s="60">
        <f>'CH01'!P14+SUMPRODUCT((madatNC=$C16)*(DVHC='CH03-1'!Q$5)*(Dientich_NC))-SUMPRODUCT((INDEX(NC_giam,,HLOOKUP($C16,COLMadat,2,0)))*(DVHC='CH03-1'!Q$5))</f>
        <v>0</v>
      </c>
      <c r="R16" s="60">
        <f>'CH01'!Q14+SUMPRODUCT((madatNC=$C16)*(DVHC='CH03-1'!R$5)*(Dientich_NC))-SUMPRODUCT((INDEX(NC_giam,,HLOOKUP($C16,COLMadat,2,0)))*(DVHC='CH03-1'!R$5))</f>
        <v>0</v>
      </c>
      <c r="S16" s="60">
        <f>'CH01'!R14+SUMPRODUCT((madatNC=$C16)*(DVHC='CH03-1'!S$5)*(Dientich_NC))-SUMPRODUCT((INDEX(NC_giam,,HLOOKUP($C16,COLMadat,2,0)))*(DVHC='CH03-1'!S$5))</f>
        <v>0</v>
      </c>
      <c r="T16" s="60">
        <f>'CH01'!S14+SUMPRODUCT((madatNC=$C16)*(DVHC='CH03-1'!T$5)*(Dientich_NC))-SUMPRODUCT((INDEX(NC_giam,,HLOOKUP($C16,COLMadat,2,0)))*(DVHC='CH03-1'!T$5))</f>
        <v>0</v>
      </c>
      <c r="U16" s="60">
        <f>'CH01'!T14+SUMPRODUCT((madatNC=$C16)*(DVHC='CH03-1'!U$5)*(Dientich_NC))-SUMPRODUCT((INDEX(NC_giam,,HLOOKUP($C16,COLMadat,2,0)))*(DVHC='CH03-1'!U$5))</f>
        <v>0</v>
      </c>
      <c r="V16" s="60">
        <f>'CH01'!U14+SUMPRODUCT((madatNC=$C16)*(DVHC='CH03-1'!V$5)*(Dientich_NC))-SUMPRODUCT((INDEX(NC_giam,,HLOOKUP($C16,COLMadat,2,0)))*(DVHC='CH03-1'!V$5))</f>
        <v>0</v>
      </c>
      <c r="W16" s="60">
        <f>'CH01'!V14+SUMPRODUCT((madatNC=$C16)*(DVHC='CH03-1'!W$5)*(Dientich_NC))-SUMPRODUCT((INDEX(NC_giam,,HLOOKUP($C16,COLMadat,2,0)))*(DVHC='CH03-1'!W$5))</f>
        <v>0</v>
      </c>
      <c r="X16" s="60">
        <f>'CH01'!W14+SUMPRODUCT((madatNC=$C16)*(DVHC='CH03-1'!X$5)*(Dientich_NC))-SUMPRODUCT((INDEX(NC_giam,,HLOOKUP($C16,COLMadat,2,0)))*(DVHC='CH03-1'!X$5))</f>
        <v>0</v>
      </c>
      <c r="Y16" s="60">
        <f>'CH01'!X14+SUMPRODUCT((madatNC=$C16)*(DVHC='CH03-1'!Y$5)*(Dientich_NC))-SUMPRODUCT((INDEX(NC_giam,,HLOOKUP($C16,COLMadat,2,0)))*(DVHC='CH03-1'!Y$5))</f>
        <v>0</v>
      </c>
      <c r="Z16" s="60">
        <f>'CH01'!Y14+SUMPRODUCT((madatNC=$C16)*(DVHC='CH03-1'!Z$5)*(Dientich_NC))-SUMPRODUCT((INDEX(NC_giam,,HLOOKUP($C16,COLMadat,2,0)))*(DVHC='CH03-1'!Z$5))</f>
        <v>0</v>
      </c>
      <c r="AA16" s="60">
        <f>'CH01'!Z14+SUMPRODUCT((madatNC=$C16)*(DVHC='CH03-1'!AA$5)*(Dientich_NC))-SUMPRODUCT((INDEX(NC_giam,,HLOOKUP($C16,COLMadat,2,0)))*(DVHC='CH03-1'!AA$5))</f>
        <v>0</v>
      </c>
      <c r="AB16" s="60">
        <f>'CH01'!AA14+SUMPRODUCT((madatNC=$C16)*(DVHC='CH03-1'!AB$5)*(Dientich_NC))-SUMPRODUCT((INDEX(NC_giam,,HLOOKUP($C16,COLMadat,2,0)))*(DVHC='CH03-1'!AB$5))</f>
        <v>0</v>
      </c>
      <c r="AC16" s="60">
        <f>'CH01'!AB14+SUMPRODUCT((madatNC=$C16)*(DVHC='CH03-1'!AC$5)*(Dientich_NC))-SUMPRODUCT((INDEX(NC_giam,,HLOOKUP($C16,COLMadat,2,0)))*(DVHC='CH03-1'!AC$5))</f>
        <v>0</v>
      </c>
      <c r="AD16" s="60">
        <f>'CH01'!AC14+SUMPRODUCT((madatNC=$C16)*(DVHC='CH03-1'!AD$5)*(Dientich_NC))-SUMPRODUCT((INDEX(NC_giam,,HLOOKUP($C16,COLMadat,2,0)))*(DVHC='CH03-1'!AD$5))</f>
        <v>0</v>
      </c>
      <c r="AE16" s="60">
        <f>'CH01'!AD14+SUMPRODUCT((madatNC=$C16)*(DVHC='CH03-1'!AE$5)*(Dientich_NC))-SUMPRODUCT((INDEX(NC_giam,,HLOOKUP($C16,COLMadat,2,0)))*(DVHC='CH03-1'!AE$5))</f>
        <v>0</v>
      </c>
      <c r="AF16" s="60">
        <f>'CH01'!AE14+SUMPRODUCT((madatNC=$C16)*(DVHC='CH03-1'!AF$5)*(Dientich_NC))-SUMPRODUCT((INDEX(NC_giam,,HLOOKUP($C16,COLMadat,2,0)))*(DVHC='CH03-1'!AF$5))</f>
        <v>0</v>
      </c>
      <c r="AG16" s="60">
        <f>'CH01'!AF14+SUMPRODUCT((madatNC=$C16)*(DVHC='CH03-1'!AG$5)*(Dientich_NC))-SUMPRODUCT((INDEX(NC_giam,,HLOOKUP($C16,COLMadat,2,0)))*(DVHC='CH03-1'!AG$5))</f>
        <v>0</v>
      </c>
      <c r="AH16" s="60">
        <f>'CH01'!AG14+SUMPRODUCT((madatNC=$C16)*(DVHC='CH03-1'!AH$5)*(Dientich_NC))-SUMPRODUCT((INDEX(NC_giam,,HLOOKUP($C16,COLMadat,2,0)))*(DVHC='CH03-1'!AH$5))</f>
        <v>0</v>
      </c>
      <c r="AI16" s="60">
        <f>'CH01'!AH14+SUMPRODUCT((madatNC=$C16)*(DVHC='CH03-1'!AI$5)*(Dientich_NC))-SUMPRODUCT((INDEX(NC_giam,,HLOOKUP($C16,COLMadat,2,0)))*(DVHC='CH03-1'!AI$5))</f>
        <v>0</v>
      </c>
      <c r="AJ16" s="60">
        <f>'CH01'!AI14+SUMPRODUCT((madatNC=$C16)*(DVHC='CH03-1'!AJ$5)*(Dientich_NC))-SUMPRODUCT((INDEX(NC_giam,,HLOOKUP($C16,COLMadat,2,0)))*(DVHC='CH03-1'!AJ$5))</f>
        <v>0</v>
      </c>
      <c r="AK16" s="60">
        <f>'CH01'!AJ14+SUMPRODUCT((madatNC=$C16)*(DVHC='CH03-1'!AK$5)*(Dientich_NC))-SUMPRODUCT((INDEX(NC_giam,,HLOOKUP($C16,COLMadat,2,0)))*(DVHC='CH03-1'!AK$5))</f>
        <v>0</v>
      </c>
      <c r="AL16" s="60">
        <f>'CH01'!AK14+SUMPRODUCT((madatNC=$C16)*(DVHC='CH03-1'!AL$5)*(Dientich_NC))-SUMPRODUCT((INDEX(NC_giam,,HLOOKUP($C16,COLMadat,2,0)))*(DVHC='CH03-1'!AL$5))</f>
        <v>0</v>
      </c>
      <c r="AM16" s="60">
        <f>'CH01'!AL14+SUMPRODUCT((madatNC=$C16)*(DVHC='CH03-1'!AM$5)*(Dientich_NC))-SUMPRODUCT((INDEX(NC_giam,,HLOOKUP($C16,COLMadat,2,0)))*(DVHC='CH03-1'!AM$5))</f>
        <v>0</v>
      </c>
      <c r="AN16" s="60">
        <f>'CH01'!AM14+SUMPRODUCT((madatNC=$C16)*(DVHC='CH03-1'!AN$5)*(Dientich_NC))-SUMPRODUCT((INDEX(NC_giam,,HLOOKUP($C16,COLMadat,2,0)))*(DVHC='CH03-1'!AN$5))</f>
        <v>0</v>
      </c>
      <c r="AO16" s="60">
        <f>'CH01'!AN14+SUMPRODUCT((madatNC=$C16)*(DVHC='CH03-1'!AO$5)*(Dientich_NC))-SUMPRODUCT((INDEX(NC_giam,,HLOOKUP($C16,COLMadat,2,0)))*(DVHC='CH03-1'!AO$5))</f>
        <v>0</v>
      </c>
      <c r="AP16" s="60">
        <f>'CH01'!AO14+SUMPRODUCT((madatNC=$C16)*(DVHC='CH03-1'!AP$5)*(Dientich_NC))-SUMPRODUCT((INDEX(NC_giam,,HLOOKUP($C16,COLMadat,2,0)))*(DVHC='CH03-1'!AP$5))</f>
        <v>0</v>
      </c>
      <c r="AR16" s="56"/>
    </row>
    <row r="17" spans="1:44">
      <c r="A17" s="114" t="str">
        <f>'CH01'!A15</f>
        <v>1.4</v>
      </c>
      <c r="B17" s="129" t="str">
        <f>'CH01'!B15</f>
        <v>Đất rừng đặc dụng</v>
      </c>
      <c r="C17" s="114" t="str">
        <f>'CH01'!C15</f>
        <v>RDD</v>
      </c>
      <c r="D17" s="66"/>
      <c r="E17" s="66">
        <f t="shared" si="1"/>
        <v>0</v>
      </c>
      <c r="F17" s="66">
        <f t="shared" si="4"/>
        <v>0</v>
      </c>
      <c r="G17" s="60">
        <f>'CH01'!F15+SUMPRODUCT((madatNC=$C17)*(DVHC='CH03-1'!G$5)*(Dientich_NC))-SUMPRODUCT((INDEX(NC_giam,,HLOOKUP($C17,COLMadat,2,0)))*(DVHC='CH03-1'!G$5))</f>
        <v>0</v>
      </c>
      <c r="H17" s="60">
        <f>'CH01'!G15+SUMPRODUCT((madatNC=$C17)*(DVHC='CH03-1'!H$5)*(Dientich_NC))-SUMPRODUCT((INDEX(NC_giam,,HLOOKUP($C17,COLMadat,2,0)))*(DVHC='CH03-1'!H$5))</f>
        <v>0</v>
      </c>
      <c r="I17" s="60">
        <f>'CH01'!H15+SUMPRODUCT((madatNC=$C17)*(DVHC='CH03-1'!I$5)*(Dientich_NC))-SUMPRODUCT((INDEX(NC_giam,,HLOOKUP($C17,COLMadat,2,0)))*(DVHC='CH03-1'!I$5))</f>
        <v>0</v>
      </c>
      <c r="J17" s="60">
        <f>'CH01'!I15+SUMPRODUCT((madatNC=$C17)*(DVHC='CH03-1'!J$5)*(Dientich_NC))-SUMPRODUCT((INDEX(NC_giam,,HLOOKUP($C17,COLMadat,2,0)))*(DVHC='CH03-1'!J$5))</f>
        <v>0</v>
      </c>
      <c r="K17" s="60">
        <f>'CH01'!J15+SUMPRODUCT((madatNC=$C17)*(DVHC='CH03-1'!K$5)*(Dientich_NC))-SUMPRODUCT((INDEX(NC_giam,,HLOOKUP($C17,COLMadat,2,0)))*(DVHC='CH03-1'!K$5))</f>
        <v>0</v>
      </c>
      <c r="L17" s="60">
        <f>'CH01'!K15+SUMPRODUCT((madatNC=$C17)*(DVHC='CH03-1'!L$5)*(Dientich_NC))-SUMPRODUCT((INDEX(NC_giam,,HLOOKUP($C17,COLMadat,2,0)))*(DVHC='CH03-1'!L$5))</f>
        <v>0</v>
      </c>
      <c r="M17" s="60">
        <f>'CH01'!L15+SUMPRODUCT((madatNC=$C17)*(DVHC='CH03-1'!M$5)*(Dientich_NC))-SUMPRODUCT((INDEX(NC_giam,,HLOOKUP($C17,COLMadat,2,0)))*(DVHC='CH03-1'!M$5))</f>
        <v>0</v>
      </c>
      <c r="N17" s="60">
        <f>'CH01'!M15+SUMPRODUCT((madatNC=$C17)*(DVHC='CH03-1'!N$5)*(Dientich_NC))-SUMPRODUCT((INDEX(NC_giam,,HLOOKUP($C17,COLMadat,2,0)))*(DVHC='CH03-1'!N$5))</f>
        <v>0</v>
      </c>
      <c r="O17" s="60">
        <f>'CH01'!N15+SUMPRODUCT((madatNC=$C17)*(DVHC='CH03-1'!O$5)*(Dientich_NC))-SUMPRODUCT((INDEX(NC_giam,,HLOOKUP($C17,COLMadat,2,0)))*(DVHC='CH03-1'!O$5))</f>
        <v>0</v>
      </c>
      <c r="P17" s="60">
        <f>'CH01'!O15+SUMPRODUCT((madatNC=$C17)*(DVHC='CH03-1'!P$5)*(Dientich_NC))-SUMPRODUCT((INDEX(NC_giam,,HLOOKUP($C17,COLMadat,2,0)))*(DVHC='CH03-1'!P$5))</f>
        <v>0</v>
      </c>
      <c r="Q17" s="60">
        <f>'CH01'!P15+SUMPRODUCT((madatNC=$C17)*(DVHC='CH03-1'!Q$5)*(Dientich_NC))-SUMPRODUCT((INDEX(NC_giam,,HLOOKUP($C17,COLMadat,2,0)))*(DVHC='CH03-1'!Q$5))</f>
        <v>0</v>
      </c>
      <c r="R17" s="60">
        <f>'CH01'!Q15+SUMPRODUCT((madatNC=$C17)*(DVHC='CH03-1'!R$5)*(Dientich_NC))-SUMPRODUCT((INDEX(NC_giam,,HLOOKUP($C17,COLMadat,2,0)))*(DVHC='CH03-1'!R$5))</f>
        <v>0</v>
      </c>
      <c r="S17" s="60">
        <f>'CH01'!R15+SUMPRODUCT((madatNC=$C17)*(DVHC='CH03-1'!S$5)*(Dientich_NC))-SUMPRODUCT((INDEX(NC_giam,,HLOOKUP($C17,COLMadat,2,0)))*(DVHC='CH03-1'!S$5))</f>
        <v>0</v>
      </c>
      <c r="T17" s="60">
        <f>'CH01'!S15+SUMPRODUCT((madatNC=$C17)*(DVHC='CH03-1'!T$5)*(Dientich_NC))-SUMPRODUCT((INDEX(NC_giam,,HLOOKUP($C17,COLMadat,2,0)))*(DVHC='CH03-1'!T$5))</f>
        <v>0</v>
      </c>
      <c r="U17" s="60">
        <f>'CH01'!T15+SUMPRODUCT((madatNC=$C17)*(DVHC='CH03-1'!U$5)*(Dientich_NC))-SUMPRODUCT((INDEX(NC_giam,,HLOOKUP($C17,COLMadat,2,0)))*(DVHC='CH03-1'!U$5))</f>
        <v>0</v>
      </c>
      <c r="V17" s="60">
        <f>'CH01'!U15+SUMPRODUCT((madatNC=$C17)*(DVHC='CH03-1'!V$5)*(Dientich_NC))-SUMPRODUCT((INDEX(NC_giam,,HLOOKUP($C17,COLMadat,2,0)))*(DVHC='CH03-1'!V$5))</f>
        <v>0</v>
      </c>
      <c r="W17" s="60">
        <f>'CH01'!V15+SUMPRODUCT((madatNC=$C17)*(DVHC='CH03-1'!W$5)*(Dientich_NC))-SUMPRODUCT((INDEX(NC_giam,,HLOOKUP($C17,COLMadat,2,0)))*(DVHC='CH03-1'!W$5))</f>
        <v>0</v>
      </c>
      <c r="X17" s="60">
        <f>'CH01'!W15+SUMPRODUCT((madatNC=$C17)*(DVHC='CH03-1'!X$5)*(Dientich_NC))-SUMPRODUCT((INDEX(NC_giam,,HLOOKUP($C17,COLMadat,2,0)))*(DVHC='CH03-1'!X$5))</f>
        <v>0</v>
      </c>
      <c r="Y17" s="60">
        <f>'CH01'!X15+SUMPRODUCT((madatNC=$C17)*(DVHC='CH03-1'!Y$5)*(Dientich_NC))-SUMPRODUCT((INDEX(NC_giam,,HLOOKUP($C17,COLMadat,2,0)))*(DVHC='CH03-1'!Y$5))</f>
        <v>0</v>
      </c>
      <c r="Z17" s="60">
        <f>'CH01'!Y15+SUMPRODUCT((madatNC=$C17)*(DVHC='CH03-1'!Z$5)*(Dientich_NC))-SUMPRODUCT((INDEX(NC_giam,,HLOOKUP($C17,COLMadat,2,0)))*(DVHC='CH03-1'!Z$5))</f>
        <v>0</v>
      </c>
      <c r="AA17" s="60">
        <f>'CH01'!Z15+SUMPRODUCT((madatNC=$C17)*(DVHC='CH03-1'!AA$5)*(Dientich_NC))-SUMPRODUCT((INDEX(NC_giam,,HLOOKUP($C17,COLMadat,2,0)))*(DVHC='CH03-1'!AA$5))</f>
        <v>0</v>
      </c>
      <c r="AB17" s="60">
        <f>'CH01'!AA15+SUMPRODUCT((madatNC=$C17)*(DVHC='CH03-1'!AB$5)*(Dientich_NC))-SUMPRODUCT((INDEX(NC_giam,,HLOOKUP($C17,COLMadat,2,0)))*(DVHC='CH03-1'!AB$5))</f>
        <v>0</v>
      </c>
      <c r="AC17" s="60">
        <f>'CH01'!AB15+SUMPRODUCT((madatNC=$C17)*(DVHC='CH03-1'!AC$5)*(Dientich_NC))-SUMPRODUCT((INDEX(NC_giam,,HLOOKUP($C17,COLMadat,2,0)))*(DVHC='CH03-1'!AC$5))</f>
        <v>0</v>
      </c>
      <c r="AD17" s="60">
        <f>'CH01'!AC15+SUMPRODUCT((madatNC=$C17)*(DVHC='CH03-1'!AD$5)*(Dientich_NC))-SUMPRODUCT((INDEX(NC_giam,,HLOOKUP($C17,COLMadat,2,0)))*(DVHC='CH03-1'!AD$5))</f>
        <v>0</v>
      </c>
      <c r="AE17" s="60">
        <f>'CH01'!AD15+SUMPRODUCT((madatNC=$C17)*(DVHC='CH03-1'!AE$5)*(Dientich_NC))-SUMPRODUCT((INDEX(NC_giam,,HLOOKUP($C17,COLMadat,2,0)))*(DVHC='CH03-1'!AE$5))</f>
        <v>0</v>
      </c>
      <c r="AF17" s="60">
        <f>'CH01'!AE15+SUMPRODUCT((madatNC=$C17)*(DVHC='CH03-1'!AF$5)*(Dientich_NC))-SUMPRODUCT((INDEX(NC_giam,,HLOOKUP($C17,COLMadat,2,0)))*(DVHC='CH03-1'!AF$5))</f>
        <v>0</v>
      </c>
      <c r="AG17" s="60">
        <f>'CH01'!AF15+SUMPRODUCT((madatNC=$C17)*(DVHC='CH03-1'!AG$5)*(Dientich_NC))-SUMPRODUCT((INDEX(NC_giam,,HLOOKUP($C17,COLMadat,2,0)))*(DVHC='CH03-1'!AG$5))</f>
        <v>0</v>
      </c>
      <c r="AH17" s="60">
        <f>'CH01'!AG15+SUMPRODUCT((madatNC=$C17)*(DVHC='CH03-1'!AH$5)*(Dientich_NC))-SUMPRODUCT((INDEX(NC_giam,,HLOOKUP($C17,COLMadat,2,0)))*(DVHC='CH03-1'!AH$5))</f>
        <v>0</v>
      </c>
      <c r="AI17" s="60">
        <f>'CH01'!AH15+SUMPRODUCT((madatNC=$C17)*(DVHC='CH03-1'!AI$5)*(Dientich_NC))-SUMPRODUCT((INDEX(NC_giam,,HLOOKUP($C17,COLMadat,2,0)))*(DVHC='CH03-1'!AI$5))</f>
        <v>0</v>
      </c>
      <c r="AJ17" s="60">
        <f>'CH01'!AI15+SUMPRODUCT((madatNC=$C17)*(DVHC='CH03-1'!AJ$5)*(Dientich_NC))-SUMPRODUCT((INDEX(NC_giam,,HLOOKUP($C17,COLMadat,2,0)))*(DVHC='CH03-1'!AJ$5))</f>
        <v>0</v>
      </c>
      <c r="AK17" s="60">
        <f>'CH01'!AJ15+SUMPRODUCT((madatNC=$C17)*(DVHC='CH03-1'!AK$5)*(Dientich_NC))-SUMPRODUCT((INDEX(NC_giam,,HLOOKUP($C17,COLMadat,2,0)))*(DVHC='CH03-1'!AK$5))</f>
        <v>0</v>
      </c>
      <c r="AL17" s="60">
        <f>'CH01'!AK15+SUMPRODUCT((madatNC=$C17)*(DVHC='CH03-1'!AL$5)*(Dientich_NC))-SUMPRODUCT((INDEX(NC_giam,,HLOOKUP($C17,COLMadat,2,0)))*(DVHC='CH03-1'!AL$5))</f>
        <v>0</v>
      </c>
      <c r="AM17" s="60">
        <f>'CH01'!AL15+SUMPRODUCT((madatNC=$C17)*(DVHC='CH03-1'!AM$5)*(Dientich_NC))-SUMPRODUCT((INDEX(NC_giam,,HLOOKUP($C17,COLMadat,2,0)))*(DVHC='CH03-1'!AM$5))</f>
        <v>0</v>
      </c>
      <c r="AN17" s="60">
        <f>'CH01'!AM15+SUMPRODUCT((madatNC=$C17)*(DVHC='CH03-1'!AN$5)*(Dientich_NC))-SUMPRODUCT((INDEX(NC_giam,,HLOOKUP($C17,COLMadat,2,0)))*(DVHC='CH03-1'!AN$5))</f>
        <v>0</v>
      </c>
      <c r="AO17" s="60">
        <f>'CH01'!AN15+SUMPRODUCT((madatNC=$C17)*(DVHC='CH03-1'!AO$5)*(Dientich_NC))-SUMPRODUCT((INDEX(NC_giam,,HLOOKUP($C17,COLMadat,2,0)))*(DVHC='CH03-1'!AO$5))</f>
        <v>0</v>
      </c>
      <c r="AP17" s="60">
        <f>'CH01'!AO15+SUMPRODUCT((madatNC=$C17)*(DVHC='CH03-1'!AP$5)*(Dientich_NC))-SUMPRODUCT((INDEX(NC_giam,,HLOOKUP($C17,COLMadat,2,0)))*(DVHC='CH03-1'!AP$5))</f>
        <v>0</v>
      </c>
      <c r="AR17" s="56"/>
    </row>
    <row r="18" spans="1:44">
      <c r="A18" s="114" t="str">
        <f>'CH01'!A16</f>
        <v>1.5</v>
      </c>
      <c r="B18" s="129" t="str">
        <f>'CH01'!B16</f>
        <v>Đất rừng phòng hộ</v>
      </c>
      <c r="C18" s="114" t="str">
        <f>'CH01'!C16</f>
        <v>RPH</v>
      </c>
      <c r="D18" s="66"/>
      <c r="E18" s="66">
        <f t="shared" si="1"/>
        <v>0</v>
      </c>
      <c r="F18" s="66">
        <f t="shared" si="4"/>
        <v>0</v>
      </c>
      <c r="G18" s="60">
        <f>'CH01'!F16+SUMPRODUCT((madatNC=$C18)*(DVHC='CH03-1'!G$5)*(Dientich_NC))-SUMPRODUCT((INDEX(NC_giam,,HLOOKUP($C18,COLMadat,2,0)))*(DVHC='CH03-1'!G$5))</f>
        <v>0</v>
      </c>
      <c r="H18" s="60">
        <f>'CH01'!G16+SUMPRODUCT((madatNC=$C18)*(DVHC='CH03-1'!H$5)*(Dientich_NC))-SUMPRODUCT((INDEX(NC_giam,,HLOOKUP($C18,COLMadat,2,0)))*(DVHC='CH03-1'!H$5))</f>
        <v>0</v>
      </c>
      <c r="I18" s="60">
        <f>'CH01'!H16+SUMPRODUCT((madatNC=$C18)*(DVHC='CH03-1'!I$5)*(Dientich_NC))-SUMPRODUCT((INDEX(NC_giam,,HLOOKUP($C18,COLMadat,2,0)))*(DVHC='CH03-1'!I$5))</f>
        <v>0</v>
      </c>
      <c r="J18" s="60">
        <f>'CH01'!I16+SUMPRODUCT((madatNC=$C18)*(DVHC='CH03-1'!J$5)*(Dientich_NC))-SUMPRODUCT((INDEX(NC_giam,,HLOOKUP($C18,COLMadat,2,0)))*(DVHC='CH03-1'!J$5))</f>
        <v>0</v>
      </c>
      <c r="K18" s="60">
        <f>'CH01'!J16+SUMPRODUCT((madatNC=$C18)*(DVHC='CH03-1'!K$5)*(Dientich_NC))-SUMPRODUCT((INDEX(NC_giam,,HLOOKUP($C18,COLMadat,2,0)))*(DVHC='CH03-1'!K$5))</f>
        <v>0</v>
      </c>
      <c r="L18" s="60">
        <f>'CH01'!K16+SUMPRODUCT((madatNC=$C18)*(DVHC='CH03-1'!L$5)*(Dientich_NC))-SUMPRODUCT((INDEX(NC_giam,,HLOOKUP($C18,COLMadat,2,0)))*(DVHC='CH03-1'!L$5))</f>
        <v>0</v>
      </c>
      <c r="M18" s="60">
        <f>'CH01'!L16+SUMPRODUCT((madatNC=$C18)*(DVHC='CH03-1'!M$5)*(Dientich_NC))-SUMPRODUCT((INDEX(NC_giam,,HLOOKUP($C18,COLMadat,2,0)))*(DVHC='CH03-1'!M$5))</f>
        <v>0</v>
      </c>
      <c r="N18" s="60">
        <f>'CH01'!M16+SUMPRODUCT((madatNC=$C18)*(DVHC='CH03-1'!N$5)*(Dientich_NC))-SUMPRODUCT((INDEX(NC_giam,,HLOOKUP($C18,COLMadat,2,0)))*(DVHC='CH03-1'!N$5))</f>
        <v>0</v>
      </c>
      <c r="O18" s="60">
        <f>'CH01'!N16+SUMPRODUCT((madatNC=$C18)*(DVHC='CH03-1'!O$5)*(Dientich_NC))-SUMPRODUCT((INDEX(NC_giam,,HLOOKUP($C18,COLMadat,2,0)))*(DVHC='CH03-1'!O$5))</f>
        <v>0</v>
      </c>
      <c r="P18" s="60">
        <f>'CH01'!O16+SUMPRODUCT((madatNC=$C18)*(DVHC='CH03-1'!P$5)*(Dientich_NC))-SUMPRODUCT((INDEX(NC_giam,,HLOOKUP($C18,COLMadat,2,0)))*(DVHC='CH03-1'!P$5))</f>
        <v>0</v>
      </c>
      <c r="Q18" s="60">
        <f>'CH01'!P16+SUMPRODUCT((madatNC=$C18)*(DVHC='CH03-1'!Q$5)*(Dientich_NC))-SUMPRODUCT((INDEX(NC_giam,,HLOOKUP($C18,COLMadat,2,0)))*(DVHC='CH03-1'!Q$5))</f>
        <v>0</v>
      </c>
      <c r="R18" s="60">
        <f>'CH01'!Q16+SUMPRODUCT((madatNC=$C18)*(DVHC='CH03-1'!R$5)*(Dientich_NC))-SUMPRODUCT((INDEX(NC_giam,,HLOOKUP($C18,COLMadat,2,0)))*(DVHC='CH03-1'!R$5))</f>
        <v>0</v>
      </c>
      <c r="S18" s="60">
        <f>'CH01'!R16+SUMPRODUCT((madatNC=$C18)*(DVHC='CH03-1'!S$5)*(Dientich_NC))-SUMPRODUCT((INDEX(NC_giam,,HLOOKUP($C18,COLMadat,2,0)))*(DVHC='CH03-1'!S$5))</f>
        <v>0</v>
      </c>
      <c r="T18" s="60">
        <f>'CH01'!S16+SUMPRODUCT((madatNC=$C18)*(DVHC='CH03-1'!T$5)*(Dientich_NC))-SUMPRODUCT((INDEX(NC_giam,,HLOOKUP($C18,COLMadat,2,0)))*(DVHC='CH03-1'!T$5))</f>
        <v>0</v>
      </c>
      <c r="U18" s="60">
        <f>'CH01'!T16+SUMPRODUCT((madatNC=$C18)*(DVHC='CH03-1'!U$5)*(Dientich_NC))-SUMPRODUCT((INDEX(NC_giam,,HLOOKUP($C18,COLMadat,2,0)))*(DVHC='CH03-1'!U$5))</f>
        <v>0</v>
      </c>
      <c r="V18" s="60">
        <f>'CH01'!U16+SUMPRODUCT((madatNC=$C18)*(DVHC='CH03-1'!V$5)*(Dientich_NC))-SUMPRODUCT((INDEX(NC_giam,,HLOOKUP($C18,COLMadat,2,0)))*(DVHC='CH03-1'!V$5))</f>
        <v>0</v>
      </c>
      <c r="W18" s="60">
        <f>'CH01'!V16+SUMPRODUCT((madatNC=$C18)*(DVHC='CH03-1'!W$5)*(Dientich_NC))-SUMPRODUCT((INDEX(NC_giam,,HLOOKUP($C18,COLMadat,2,0)))*(DVHC='CH03-1'!W$5))</f>
        <v>0</v>
      </c>
      <c r="X18" s="60">
        <f>'CH01'!W16+SUMPRODUCT((madatNC=$C18)*(DVHC='CH03-1'!X$5)*(Dientich_NC))-SUMPRODUCT((INDEX(NC_giam,,HLOOKUP($C18,COLMadat,2,0)))*(DVHC='CH03-1'!X$5))</f>
        <v>0</v>
      </c>
      <c r="Y18" s="60">
        <f>'CH01'!X16+SUMPRODUCT((madatNC=$C18)*(DVHC='CH03-1'!Y$5)*(Dientich_NC))-SUMPRODUCT((INDEX(NC_giam,,HLOOKUP($C18,COLMadat,2,0)))*(DVHC='CH03-1'!Y$5))</f>
        <v>0</v>
      </c>
      <c r="Z18" s="60">
        <f>'CH01'!Y16+SUMPRODUCT((madatNC=$C18)*(DVHC='CH03-1'!Z$5)*(Dientich_NC))-SUMPRODUCT((INDEX(NC_giam,,HLOOKUP($C18,COLMadat,2,0)))*(DVHC='CH03-1'!Z$5))</f>
        <v>0</v>
      </c>
      <c r="AA18" s="60">
        <f>'CH01'!Z16+SUMPRODUCT((madatNC=$C18)*(DVHC='CH03-1'!AA$5)*(Dientich_NC))-SUMPRODUCT((INDEX(NC_giam,,HLOOKUP($C18,COLMadat,2,0)))*(DVHC='CH03-1'!AA$5))</f>
        <v>0</v>
      </c>
      <c r="AB18" s="60">
        <f>'CH01'!AA16+SUMPRODUCT((madatNC=$C18)*(DVHC='CH03-1'!AB$5)*(Dientich_NC))-SUMPRODUCT((INDEX(NC_giam,,HLOOKUP($C18,COLMadat,2,0)))*(DVHC='CH03-1'!AB$5))</f>
        <v>0</v>
      </c>
      <c r="AC18" s="60">
        <f>'CH01'!AB16+SUMPRODUCT((madatNC=$C18)*(DVHC='CH03-1'!AC$5)*(Dientich_NC))-SUMPRODUCT((INDEX(NC_giam,,HLOOKUP($C18,COLMadat,2,0)))*(DVHC='CH03-1'!AC$5))</f>
        <v>0</v>
      </c>
      <c r="AD18" s="60">
        <f>'CH01'!AC16+SUMPRODUCT((madatNC=$C18)*(DVHC='CH03-1'!AD$5)*(Dientich_NC))-SUMPRODUCT((INDEX(NC_giam,,HLOOKUP($C18,COLMadat,2,0)))*(DVHC='CH03-1'!AD$5))</f>
        <v>0</v>
      </c>
      <c r="AE18" s="60">
        <f>'CH01'!AD16+SUMPRODUCT((madatNC=$C18)*(DVHC='CH03-1'!AE$5)*(Dientich_NC))-SUMPRODUCT((INDEX(NC_giam,,HLOOKUP($C18,COLMadat,2,0)))*(DVHC='CH03-1'!AE$5))</f>
        <v>0</v>
      </c>
      <c r="AF18" s="60">
        <f>'CH01'!AE16+SUMPRODUCT((madatNC=$C18)*(DVHC='CH03-1'!AF$5)*(Dientich_NC))-SUMPRODUCT((INDEX(NC_giam,,HLOOKUP($C18,COLMadat,2,0)))*(DVHC='CH03-1'!AF$5))</f>
        <v>0</v>
      </c>
      <c r="AG18" s="60">
        <f>'CH01'!AF16+SUMPRODUCT((madatNC=$C18)*(DVHC='CH03-1'!AG$5)*(Dientich_NC))-SUMPRODUCT((INDEX(NC_giam,,HLOOKUP($C18,COLMadat,2,0)))*(DVHC='CH03-1'!AG$5))</f>
        <v>0</v>
      </c>
      <c r="AH18" s="60">
        <f>'CH01'!AG16+SUMPRODUCT((madatNC=$C18)*(DVHC='CH03-1'!AH$5)*(Dientich_NC))-SUMPRODUCT((INDEX(NC_giam,,HLOOKUP($C18,COLMadat,2,0)))*(DVHC='CH03-1'!AH$5))</f>
        <v>0</v>
      </c>
      <c r="AI18" s="60">
        <f>'CH01'!AH16+SUMPRODUCT((madatNC=$C18)*(DVHC='CH03-1'!AI$5)*(Dientich_NC))-SUMPRODUCT((INDEX(NC_giam,,HLOOKUP($C18,COLMadat,2,0)))*(DVHC='CH03-1'!AI$5))</f>
        <v>0</v>
      </c>
      <c r="AJ18" s="60">
        <f>'CH01'!AI16+SUMPRODUCT((madatNC=$C18)*(DVHC='CH03-1'!AJ$5)*(Dientich_NC))-SUMPRODUCT((INDEX(NC_giam,,HLOOKUP($C18,COLMadat,2,0)))*(DVHC='CH03-1'!AJ$5))</f>
        <v>0</v>
      </c>
      <c r="AK18" s="60">
        <f>'CH01'!AJ16+SUMPRODUCT((madatNC=$C18)*(DVHC='CH03-1'!AK$5)*(Dientich_NC))-SUMPRODUCT((INDEX(NC_giam,,HLOOKUP($C18,COLMadat,2,0)))*(DVHC='CH03-1'!AK$5))</f>
        <v>0</v>
      </c>
      <c r="AL18" s="60">
        <f>'CH01'!AK16+SUMPRODUCT((madatNC=$C18)*(DVHC='CH03-1'!AL$5)*(Dientich_NC))-SUMPRODUCT((INDEX(NC_giam,,HLOOKUP($C18,COLMadat,2,0)))*(DVHC='CH03-1'!AL$5))</f>
        <v>0</v>
      </c>
      <c r="AM18" s="60">
        <f>'CH01'!AL16+SUMPRODUCT((madatNC=$C18)*(DVHC='CH03-1'!AM$5)*(Dientich_NC))-SUMPRODUCT((INDEX(NC_giam,,HLOOKUP($C18,COLMadat,2,0)))*(DVHC='CH03-1'!AM$5))</f>
        <v>0</v>
      </c>
      <c r="AN18" s="60">
        <f>'CH01'!AM16+SUMPRODUCT((madatNC=$C18)*(DVHC='CH03-1'!AN$5)*(Dientich_NC))-SUMPRODUCT((INDEX(NC_giam,,HLOOKUP($C18,COLMadat,2,0)))*(DVHC='CH03-1'!AN$5))</f>
        <v>0</v>
      </c>
      <c r="AO18" s="60">
        <f>'CH01'!AN16+SUMPRODUCT((madatNC=$C18)*(DVHC='CH03-1'!AO$5)*(Dientich_NC))-SUMPRODUCT((INDEX(NC_giam,,HLOOKUP($C18,COLMadat,2,0)))*(DVHC='CH03-1'!AO$5))</f>
        <v>0</v>
      </c>
      <c r="AP18" s="60">
        <f>'CH01'!AO16+SUMPRODUCT((madatNC=$C18)*(DVHC='CH03-1'!AP$5)*(Dientich_NC))-SUMPRODUCT((INDEX(NC_giam,,HLOOKUP($C18,COLMadat,2,0)))*(DVHC='CH03-1'!AP$5))</f>
        <v>0</v>
      </c>
      <c r="AR18" s="56"/>
    </row>
    <row r="19" spans="1:44">
      <c r="A19" s="114" t="str">
        <f>'CH01'!A17</f>
        <v>1.6</v>
      </c>
      <c r="B19" s="129" t="str">
        <f>'CH01'!B17</f>
        <v>Đất rừng sản xuất</v>
      </c>
      <c r="C19" s="114" t="str">
        <f>'CH01'!C17</f>
        <v>RSX</v>
      </c>
      <c r="D19" s="66"/>
      <c r="E19" s="66"/>
      <c r="F19" s="66"/>
      <c r="G19" s="60">
        <f>'CH01'!F17+SUMPRODUCT((madatNC=$C19)*(DVHC='CH03-1'!G$5)*(Dientich_NC))-SUMPRODUCT((INDEX(NC_giam,,HLOOKUP($C19,COLMadat,2,0)))*(DVHC='CH03-1'!G$5))</f>
        <v>0</v>
      </c>
      <c r="H19" s="60">
        <f>'CH01'!G17+SUMPRODUCT((madatNC=$C19)*(DVHC='CH03-1'!H$5)*(Dientich_NC))-SUMPRODUCT((INDEX(NC_giam,,HLOOKUP($C19,COLMadat,2,0)))*(DVHC='CH03-1'!H$5))</f>
        <v>0</v>
      </c>
      <c r="I19" s="60">
        <f>'CH01'!H17+SUMPRODUCT((madatNC=$C19)*(DVHC='CH03-1'!I$5)*(Dientich_NC))-SUMPRODUCT((INDEX(NC_giam,,HLOOKUP($C19,COLMadat,2,0)))*(DVHC='CH03-1'!I$5))</f>
        <v>0</v>
      </c>
      <c r="J19" s="60">
        <f>'CH01'!I17+SUMPRODUCT((madatNC=$C19)*(DVHC='CH03-1'!J$5)*(Dientich_NC))-SUMPRODUCT((INDEX(NC_giam,,HLOOKUP($C19,COLMadat,2,0)))*(DVHC='CH03-1'!J$5))</f>
        <v>0</v>
      </c>
      <c r="K19" s="60">
        <f>'CH01'!J17+SUMPRODUCT((madatNC=$C19)*(DVHC='CH03-1'!K$5)*(Dientich_NC))-SUMPRODUCT((INDEX(NC_giam,,HLOOKUP($C19,COLMadat,2,0)))*(DVHC='CH03-1'!K$5))</f>
        <v>0</v>
      </c>
      <c r="L19" s="60">
        <f>'CH01'!K17+SUMPRODUCT((madatNC=$C19)*(DVHC='CH03-1'!L$5)*(Dientich_NC))-SUMPRODUCT((INDEX(NC_giam,,HLOOKUP($C19,COLMadat,2,0)))*(DVHC='CH03-1'!L$5))</f>
        <v>0</v>
      </c>
      <c r="M19" s="60">
        <f>'CH01'!L17+SUMPRODUCT((madatNC=$C19)*(DVHC='CH03-1'!M$5)*(Dientich_NC))-SUMPRODUCT((INDEX(NC_giam,,HLOOKUP($C19,COLMadat,2,0)))*(DVHC='CH03-1'!M$5))</f>
        <v>0</v>
      </c>
      <c r="N19" s="60">
        <f>'CH01'!M17+SUMPRODUCT((madatNC=$C19)*(DVHC='CH03-1'!N$5)*(Dientich_NC))-SUMPRODUCT((INDEX(NC_giam,,HLOOKUP($C19,COLMadat,2,0)))*(DVHC='CH03-1'!N$5))</f>
        <v>0</v>
      </c>
      <c r="O19" s="60">
        <f>'CH01'!N17+SUMPRODUCT((madatNC=$C19)*(DVHC='CH03-1'!O$5)*(Dientich_NC))-SUMPRODUCT((INDEX(NC_giam,,HLOOKUP($C19,COLMadat,2,0)))*(DVHC='CH03-1'!O$5))</f>
        <v>0</v>
      </c>
      <c r="P19" s="60">
        <f>'CH01'!O17+SUMPRODUCT((madatNC=$C19)*(DVHC='CH03-1'!P$5)*(Dientich_NC))-SUMPRODUCT((INDEX(NC_giam,,HLOOKUP($C19,COLMadat,2,0)))*(DVHC='CH03-1'!P$5))</f>
        <v>0</v>
      </c>
      <c r="Q19" s="60">
        <f>'CH01'!P17+SUMPRODUCT((madatNC=$C19)*(DVHC='CH03-1'!Q$5)*(Dientich_NC))-SUMPRODUCT((INDEX(NC_giam,,HLOOKUP($C19,COLMadat,2,0)))*(DVHC='CH03-1'!Q$5))</f>
        <v>0</v>
      </c>
      <c r="R19" s="60">
        <f>'CH01'!Q17+SUMPRODUCT((madatNC=$C19)*(DVHC='CH03-1'!R$5)*(Dientich_NC))-SUMPRODUCT((INDEX(NC_giam,,HLOOKUP($C19,COLMadat,2,0)))*(DVHC='CH03-1'!R$5))</f>
        <v>0</v>
      </c>
      <c r="S19" s="60">
        <f>'CH01'!R17+SUMPRODUCT((madatNC=$C19)*(DVHC='CH03-1'!S$5)*(Dientich_NC))-SUMPRODUCT((INDEX(NC_giam,,HLOOKUP($C19,COLMadat,2,0)))*(DVHC='CH03-1'!S$5))</f>
        <v>0</v>
      </c>
      <c r="T19" s="60">
        <f>'CH01'!S17+SUMPRODUCT((madatNC=$C19)*(DVHC='CH03-1'!T$5)*(Dientich_NC))-SUMPRODUCT((INDEX(NC_giam,,HLOOKUP($C19,COLMadat,2,0)))*(DVHC='CH03-1'!T$5))</f>
        <v>0</v>
      </c>
      <c r="U19" s="60">
        <f>'CH01'!T17+SUMPRODUCT((madatNC=$C19)*(DVHC='CH03-1'!U$5)*(Dientich_NC))-SUMPRODUCT((INDEX(NC_giam,,HLOOKUP($C19,COLMadat,2,0)))*(DVHC='CH03-1'!U$5))</f>
        <v>0</v>
      </c>
      <c r="V19" s="60">
        <f>'CH01'!U17+SUMPRODUCT((madatNC=$C19)*(DVHC='CH03-1'!V$5)*(Dientich_NC))-SUMPRODUCT((INDEX(NC_giam,,HLOOKUP($C19,COLMadat,2,0)))*(DVHC='CH03-1'!V$5))</f>
        <v>0</v>
      </c>
      <c r="W19" s="60">
        <f>'CH01'!V17+SUMPRODUCT((madatNC=$C19)*(DVHC='CH03-1'!W$5)*(Dientich_NC))-SUMPRODUCT((INDEX(NC_giam,,HLOOKUP($C19,COLMadat,2,0)))*(DVHC='CH03-1'!W$5))</f>
        <v>0</v>
      </c>
      <c r="X19" s="60">
        <f>'CH01'!W17+SUMPRODUCT((madatNC=$C19)*(DVHC='CH03-1'!X$5)*(Dientich_NC))-SUMPRODUCT((INDEX(NC_giam,,HLOOKUP($C19,COLMadat,2,0)))*(DVHC='CH03-1'!X$5))</f>
        <v>0</v>
      </c>
      <c r="Y19" s="60">
        <f>'CH01'!X17+SUMPRODUCT((madatNC=$C19)*(DVHC='CH03-1'!Y$5)*(Dientich_NC))-SUMPRODUCT((INDEX(NC_giam,,HLOOKUP($C19,COLMadat,2,0)))*(DVHC='CH03-1'!Y$5))</f>
        <v>0</v>
      </c>
      <c r="Z19" s="60">
        <f>'CH01'!Y17+SUMPRODUCT((madatNC=$C19)*(DVHC='CH03-1'!Z$5)*(Dientich_NC))-SUMPRODUCT((INDEX(NC_giam,,HLOOKUP($C19,COLMadat,2,0)))*(DVHC='CH03-1'!Z$5))</f>
        <v>0</v>
      </c>
      <c r="AA19" s="60">
        <f>'CH01'!Z17+SUMPRODUCT((madatNC=$C19)*(DVHC='CH03-1'!AA$5)*(Dientich_NC))-SUMPRODUCT((INDEX(NC_giam,,HLOOKUP($C19,COLMadat,2,0)))*(DVHC='CH03-1'!AA$5))</f>
        <v>0</v>
      </c>
      <c r="AB19" s="60">
        <f>'CH01'!AA17+SUMPRODUCT((madatNC=$C19)*(DVHC='CH03-1'!AB$5)*(Dientich_NC))-SUMPRODUCT((INDEX(NC_giam,,HLOOKUP($C19,COLMadat,2,0)))*(DVHC='CH03-1'!AB$5))</f>
        <v>0</v>
      </c>
      <c r="AC19" s="60">
        <f>'CH01'!AB17+SUMPRODUCT((madatNC=$C19)*(DVHC='CH03-1'!AC$5)*(Dientich_NC))-SUMPRODUCT((INDEX(NC_giam,,HLOOKUP($C19,COLMadat,2,0)))*(DVHC='CH03-1'!AC$5))</f>
        <v>0</v>
      </c>
      <c r="AD19" s="60">
        <f>'CH01'!AC17+SUMPRODUCT((madatNC=$C19)*(DVHC='CH03-1'!AD$5)*(Dientich_NC))-SUMPRODUCT((INDEX(NC_giam,,HLOOKUP($C19,COLMadat,2,0)))*(DVHC='CH03-1'!AD$5))</f>
        <v>0</v>
      </c>
      <c r="AE19" s="60">
        <f>'CH01'!AD17+SUMPRODUCT((madatNC=$C19)*(DVHC='CH03-1'!AE$5)*(Dientich_NC))-SUMPRODUCT((INDEX(NC_giam,,HLOOKUP($C19,COLMadat,2,0)))*(DVHC='CH03-1'!AE$5))</f>
        <v>0</v>
      </c>
      <c r="AF19" s="60">
        <f>'CH01'!AE17+SUMPRODUCT((madatNC=$C19)*(DVHC='CH03-1'!AF$5)*(Dientich_NC))-SUMPRODUCT((INDEX(NC_giam,,HLOOKUP($C19,COLMadat,2,0)))*(DVHC='CH03-1'!AF$5))</f>
        <v>0</v>
      </c>
      <c r="AG19" s="60">
        <f>'CH01'!AF17+SUMPRODUCT((madatNC=$C19)*(DVHC='CH03-1'!AG$5)*(Dientich_NC))-SUMPRODUCT((INDEX(NC_giam,,HLOOKUP($C19,COLMadat,2,0)))*(DVHC='CH03-1'!AG$5))</f>
        <v>0</v>
      </c>
      <c r="AH19" s="60">
        <f>'CH01'!AG17+SUMPRODUCT((madatNC=$C19)*(DVHC='CH03-1'!AH$5)*(Dientich_NC))-SUMPRODUCT((INDEX(NC_giam,,HLOOKUP($C19,COLMadat,2,0)))*(DVHC='CH03-1'!AH$5))</f>
        <v>0</v>
      </c>
      <c r="AI19" s="60">
        <f>'CH01'!AH17+SUMPRODUCT((madatNC=$C19)*(DVHC='CH03-1'!AI$5)*(Dientich_NC))-SUMPRODUCT((INDEX(NC_giam,,HLOOKUP($C19,COLMadat,2,0)))*(DVHC='CH03-1'!AI$5))</f>
        <v>0</v>
      </c>
      <c r="AJ19" s="60">
        <f>'CH01'!AI17+SUMPRODUCT((madatNC=$C19)*(DVHC='CH03-1'!AJ$5)*(Dientich_NC))-SUMPRODUCT((INDEX(NC_giam,,HLOOKUP($C19,COLMadat,2,0)))*(DVHC='CH03-1'!AJ$5))</f>
        <v>0</v>
      </c>
      <c r="AK19" s="60">
        <f>'CH01'!AJ17+SUMPRODUCT((madatNC=$C19)*(DVHC='CH03-1'!AK$5)*(Dientich_NC))-SUMPRODUCT((INDEX(NC_giam,,HLOOKUP($C19,COLMadat,2,0)))*(DVHC='CH03-1'!AK$5))</f>
        <v>0</v>
      </c>
      <c r="AL19" s="60">
        <f>'CH01'!AK17+SUMPRODUCT((madatNC=$C19)*(DVHC='CH03-1'!AL$5)*(Dientich_NC))-SUMPRODUCT((INDEX(NC_giam,,HLOOKUP($C19,COLMadat,2,0)))*(DVHC='CH03-1'!AL$5))</f>
        <v>0</v>
      </c>
      <c r="AM19" s="60">
        <f>'CH01'!AL17+SUMPRODUCT((madatNC=$C19)*(DVHC='CH03-1'!AM$5)*(Dientich_NC))-SUMPRODUCT((INDEX(NC_giam,,HLOOKUP($C19,COLMadat,2,0)))*(DVHC='CH03-1'!AM$5))</f>
        <v>0</v>
      </c>
      <c r="AN19" s="60">
        <f>'CH01'!AM17+SUMPRODUCT((madatNC=$C19)*(DVHC='CH03-1'!AN$5)*(Dientich_NC))-SUMPRODUCT((INDEX(NC_giam,,HLOOKUP($C19,COLMadat,2,0)))*(DVHC='CH03-1'!AN$5))</f>
        <v>0</v>
      </c>
      <c r="AO19" s="60">
        <f>'CH01'!AN17+SUMPRODUCT((madatNC=$C19)*(DVHC='CH03-1'!AO$5)*(Dientich_NC))-SUMPRODUCT((INDEX(NC_giam,,HLOOKUP($C19,COLMadat,2,0)))*(DVHC='CH03-1'!AO$5))</f>
        <v>0</v>
      </c>
      <c r="AP19" s="60">
        <f>'CH01'!AO17+SUMPRODUCT((madatNC=$C19)*(DVHC='CH03-1'!AP$5)*(Dientich_NC))-SUMPRODUCT((INDEX(NC_giam,,HLOOKUP($C19,COLMadat,2,0)))*(DVHC='CH03-1'!AP$5))</f>
        <v>0</v>
      </c>
      <c r="AR19" s="56"/>
    </row>
    <row r="20" spans="1:44" s="45" customFormat="1" ht="16.899999999999999" customHeight="1">
      <c r="A20" s="59">
        <f>'CH01'!A18</f>
        <v>0</v>
      </c>
      <c r="B20" s="131" t="str">
        <f>'CH01'!B18</f>
        <v>Trong đó: đất rừng sản xuất là rừng tự nhiên</v>
      </c>
      <c r="C20" s="59" t="str">
        <f>'CH01'!C18</f>
        <v>RSN</v>
      </c>
      <c r="D20" s="416"/>
      <c r="E20" s="416"/>
      <c r="F20" s="416"/>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R20" s="62"/>
    </row>
    <row r="21" spans="1:44">
      <c r="A21" s="114" t="str">
        <f>'CH01'!A19</f>
        <v>1.7</v>
      </c>
      <c r="B21" s="129" t="str">
        <f>'CH01'!B19</f>
        <v>Đất nuôi trồng thủy sản</v>
      </c>
      <c r="C21" s="114" t="str">
        <f>'CH01'!C19</f>
        <v>NTS</v>
      </c>
      <c r="D21" s="66"/>
      <c r="E21" s="66">
        <f t="shared" si="1"/>
        <v>53.249600000000001</v>
      </c>
      <c r="F21" s="66">
        <f>SUM(G21:AP21)</f>
        <v>53.249600000000001</v>
      </c>
      <c r="G21" s="60">
        <f>'CH01'!F19+SUMPRODUCT((madatNC=$C21)*(DVHC='CH03-1'!G$5)*(Dientich_NC))-SUMPRODUCT((INDEX(NC_giam,,HLOOKUP($C21,COLMadat,2,0)))*(DVHC='CH03-1'!G$5))</f>
        <v>53.249600000000001</v>
      </c>
      <c r="H21" s="60">
        <f>'CH01'!G19+SUMPRODUCT((madatNC=$C21)*(DVHC='CH03-1'!H$5)*(Dientich_NC))-SUMPRODUCT((INDEX(NC_giam,,HLOOKUP($C21,COLMadat,2,0)))*(DVHC='CH03-1'!H$5))</f>
        <v>0</v>
      </c>
      <c r="I21" s="60">
        <f>'CH01'!H19+SUMPRODUCT((madatNC=$C21)*(DVHC='CH03-1'!I$5)*(Dientich_NC))-SUMPRODUCT((INDEX(NC_giam,,HLOOKUP($C21,COLMadat,2,0)))*(DVHC='CH03-1'!I$5))</f>
        <v>0</v>
      </c>
      <c r="J21" s="60">
        <f>'CH01'!I19+SUMPRODUCT((madatNC=$C21)*(DVHC='CH03-1'!J$5)*(Dientich_NC))-SUMPRODUCT((INDEX(NC_giam,,HLOOKUP($C21,COLMadat,2,0)))*(DVHC='CH03-1'!J$5))</f>
        <v>0</v>
      </c>
      <c r="K21" s="60">
        <f>'CH01'!J19+SUMPRODUCT((madatNC=$C21)*(DVHC='CH03-1'!K$5)*(Dientich_NC))-SUMPRODUCT((INDEX(NC_giam,,HLOOKUP($C21,COLMadat,2,0)))*(DVHC='CH03-1'!K$5))</f>
        <v>0</v>
      </c>
      <c r="L21" s="60">
        <f>'CH01'!K19+SUMPRODUCT((madatNC=$C21)*(DVHC='CH03-1'!L$5)*(Dientich_NC))-SUMPRODUCT((INDEX(NC_giam,,HLOOKUP($C21,COLMadat,2,0)))*(DVHC='CH03-1'!L$5))</f>
        <v>0</v>
      </c>
      <c r="M21" s="60">
        <f>'CH01'!L19+SUMPRODUCT((madatNC=$C21)*(DVHC='CH03-1'!M$5)*(Dientich_NC))-SUMPRODUCT((INDEX(NC_giam,,HLOOKUP($C21,COLMadat,2,0)))*(DVHC='CH03-1'!M$5))</f>
        <v>0</v>
      </c>
      <c r="N21" s="60">
        <f>'CH01'!M19+SUMPRODUCT((madatNC=$C21)*(DVHC='CH03-1'!N$5)*(Dientich_NC))-SUMPRODUCT((INDEX(NC_giam,,HLOOKUP($C21,COLMadat,2,0)))*(DVHC='CH03-1'!N$5))</f>
        <v>0</v>
      </c>
      <c r="O21" s="60">
        <f>'CH01'!N19+SUMPRODUCT((madatNC=$C21)*(DVHC='CH03-1'!O$5)*(Dientich_NC))-SUMPRODUCT((INDEX(NC_giam,,HLOOKUP($C21,COLMadat,2,0)))*(DVHC='CH03-1'!O$5))</f>
        <v>0</v>
      </c>
      <c r="P21" s="60">
        <f>'CH01'!O19+SUMPRODUCT((madatNC=$C21)*(DVHC='CH03-1'!P$5)*(Dientich_NC))-SUMPRODUCT((INDEX(NC_giam,,HLOOKUP($C21,COLMadat,2,0)))*(DVHC='CH03-1'!P$5))</f>
        <v>0</v>
      </c>
      <c r="Q21" s="60">
        <f>'CH01'!P19+SUMPRODUCT((madatNC=$C21)*(DVHC='CH03-1'!Q$5)*(Dientich_NC))-SUMPRODUCT((INDEX(NC_giam,,HLOOKUP($C21,COLMadat,2,0)))*(DVHC='CH03-1'!Q$5))</f>
        <v>0</v>
      </c>
      <c r="R21" s="60">
        <f>'CH01'!Q19+SUMPRODUCT((madatNC=$C21)*(DVHC='CH03-1'!R$5)*(Dientich_NC))-SUMPRODUCT((INDEX(NC_giam,,HLOOKUP($C21,COLMadat,2,0)))*(DVHC='CH03-1'!R$5))</f>
        <v>0</v>
      </c>
      <c r="S21" s="60">
        <f>'CH01'!R19+SUMPRODUCT((madatNC=$C21)*(DVHC='CH03-1'!S$5)*(Dientich_NC))-SUMPRODUCT((INDEX(NC_giam,,HLOOKUP($C21,COLMadat,2,0)))*(DVHC='CH03-1'!S$5))</f>
        <v>0</v>
      </c>
      <c r="T21" s="60">
        <f>'CH01'!S19+SUMPRODUCT((madatNC=$C21)*(DVHC='CH03-1'!T$5)*(Dientich_NC))-SUMPRODUCT((INDEX(NC_giam,,HLOOKUP($C21,COLMadat,2,0)))*(DVHC='CH03-1'!T$5))</f>
        <v>0</v>
      </c>
      <c r="U21" s="60">
        <f>'CH01'!T19+SUMPRODUCT((madatNC=$C21)*(DVHC='CH03-1'!U$5)*(Dientich_NC))-SUMPRODUCT((INDEX(NC_giam,,HLOOKUP($C21,COLMadat,2,0)))*(DVHC='CH03-1'!U$5))</f>
        <v>0</v>
      </c>
      <c r="V21" s="60">
        <f>'CH01'!U19+SUMPRODUCT((madatNC=$C21)*(DVHC='CH03-1'!V$5)*(Dientich_NC))-SUMPRODUCT((INDEX(NC_giam,,HLOOKUP($C21,COLMadat,2,0)))*(DVHC='CH03-1'!V$5))</f>
        <v>0</v>
      </c>
      <c r="W21" s="60">
        <f>'CH01'!V19+SUMPRODUCT((madatNC=$C21)*(DVHC='CH03-1'!W$5)*(Dientich_NC))-SUMPRODUCT((INDEX(NC_giam,,HLOOKUP($C21,COLMadat,2,0)))*(DVHC='CH03-1'!W$5))</f>
        <v>0</v>
      </c>
      <c r="X21" s="60">
        <f>'CH01'!W19+SUMPRODUCT((madatNC=$C21)*(DVHC='CH03-1'!X$5)*(Dientich_NC))-SUMPRODUCT((INDEX(NC_giam,,HLOOKUP($C21,COLMadat,2,0)))*(DVHC='CH03-1'!X$5))</f>
        <v>0</v>
      </c>
      <c r="Y21" s="60">
        <f>'CH01'!X19+SUMPRODUCT((madatNC=$C21)*(DVHC='CH03-1'!Y$5)*(Dientich_NC))-SUMPRODUCT((INDEX(NC_giam,,HLOOKUP($C21,COLMadat,2,0)))*(DVHC='CH03-1'!Y$5))</f>
        <v>0</v>
      </c>
      <c r="Z21" s="60">
        <f>'CH01'!Y19+SUMPRODUCT((madatNC=$C21)*(DVHC='CH03-1'!Z$5)*(Dientich_NC))-SUMPRODUCT((INDEX(NC_giam,,HLOOKUP($C21,COLMadat,2,0)))*(DVHC='CH03-1'!Z$5))</f>
        <v>0</v>
      </c>
      <c r="AA21" s="60">
        <f>'CH01'!Z19+SUMPRODUCT((madatNC=$C21)*(DVHC='CH03-1'!AA$5)*(Dientich_NC))-SUMPRODUCT((INDEX(NC_giam,,HLOOKUP($C21,COLMadat,2,0)))*(DVHC='CH03-1'!AA$5))</f>
        <v>0</v>
      </c>
      <c r="AB21" s="60">
        <f>'CH01'!AA19+SUMPRODUCT((madatNC=$C21)*(DVHC='CH03-1'!AB$5)*(Dientich_NC))-SUMPRODUCT((INDEX(NC_giam,,HLOOKUP($C21,COLMadat,2,0)))*(DVHC='CH03-1'!AB$5))</f>
        <v>0</v>
      </c>
      <c r="AC21" s="60">
        <f>'CH01'!AB19+SUMPRODUCT((madatNC=$C21)*(DVHC='CH03-1'!AC$5)*(Dientich_NC))-SUMPRODUCT((INDEX(NC_giam,,HLOOKUP($C21,COLMadat,2,0)))*(DVHC='CH03-1'!AC$5))</f>
        <v>0</v>
      </c>
      <c r="AD21" s="60">
        <f>'CH01'!AC19+SUMPRODUCT((madatNC=$C21)*(DVHC='CH03-1'!AD$5)*(Dientich_NC))-SUMPRODUCT((INDEX(NC_giam,,HLOOKUP($C21,COLMadat,2,0)))*(DVHC='CH03-1'!AD$5))</f>
        <v>0</v>
      </c>
      <c r="AE21" s="60">
        <f>'CH01'!AD19+SUMPRODUCT((madatNC=$C21)*(DVHC='CH03-1'!AE$5)*(Dientich_NC))-SUMPRODUCT((INDEX(NC_giam,,HLOOKUP($C21,COLMadat,2,0)))*(DVHC='CH03-1'!AE$5))</f>
        <v>0</v>
      </c>
      <c r="AF21" s="60">
        <f>'CH01'!AE19+SUMPRODUCT((madatNC=$C21)*(DVHC='CH03-1'!AF$5)*(Dientich_NC))-SUMPRODUCT((INDEX(NC_giam,,HLOOKUP($C21,COLMadat,2,0)))*(DVHC='CH03-1'!AF$5))</f>
        <v>0</v>
      </c>
      <c r="AG21" s="60">
        <f>'CH01'!AF19+SUMPRODUCT((madatNC=$C21)*(DVHC='CH03-1'!AG$5)*(Dientich_NC))-SUMPRODUCT((INDEX(NC_giam,,HLOOKUP($C21,COLMadat,2,0)))*(DVHC='CH03-1'!AG$5))</f>
        <v>0</v>
      </c>
      <c r="AH21" s="60">
        <f>'CH01'!AG19+SUMPRODUCT((madatNC=$C21)*(DVHC='CH03-1'!AH$5)*(Dientich_NC))-SUMPRODUCT((INDEX(NC_giam,,HLOOKUP($C21,COLMadat,2,0)))*(DVHC='CH03-1'!AH$5))</f>
        <v>0</v>
      </c>
      <c r="AI21" s="60">
        <f>'CH01'!AH19+SUMPRODUCT((madatNC=$C21)*(DVHC='CH03-1'!AI$5)*(Dientich_NC))-SUMPRODUCT((INDEX(NC_giam,,HLOOKUP($C21,COLMadat,2,0)))*(DVHC='CH03-1'!AI$5))</f>
        <v>0</v>
      </c>
      <c r="AJ21" s="60">
        <f>'CH01'!AI19+SUMPRODUCT((madatNC=$C21)*(DVHC='CH03-1'!AJ$5)*(Dientich_NC))-SUMPRODUCT((INDEX(NC_giam,,HLOOKUP($C21,COLMadat,2,0)))*(DVHC='CH03-1'!AJ$5))</f>
        <v>0</v>
      </c>
      <c r="AK21" s="60">
        <f>'CH01'!AJ19+SUMPRODUCT((madatNC=$C21)*(DVHC='CH03-1'!AK$5)*(Dientich_NC))-SUMPRODUCT((INDEX(NC_giam,,HLOOKUP($C21,COLMadat,2,0)))*(DVHC='CH03-1'!AK$5))</f>
        <v>0</v>
      </c>
      <c r="AL21" s="60">
        <f>'CH01'!AK19+SUMPRODUCT((madatNC=$C21)*(DVHC='CH03-1'!AL$5)*(Dientich_NC))-SUMPRODUCT((INDEX(NC_giam,,HLOOKUP($C21,COLMadat,2,0)))*(DVHC='CH03-1'!AL$5))</f>
        <v>0</v>
      </c>
      <c r="AM21" s="60">
        <f>'CH01'!AL19+SUMPRODUCT((madatNC=$C21)*(DVHC='CH03-1'!AM$5)*(Dientich_NC))-SUMPRODUCT((INDEX(NC_giam,,HLOOKUP($C21,COLMadat,2,0)))*(DVHC='CH03-1'!AM$5))</f>
        <v>0</v>
      </c>
      <c r="AN21" s="60">
        <f>'CH01'!AM19+SUMPRODUCT((madatNC=$C21)*(DVHC='CH03-1'!AN$5)*(Dientich_NC))-SUMPRODUCT((INDEX(NC_giam,,HLOOKUP($C21,COLMadat,2,0)))*(DVHC='CH03-1'!AN$5))</f>
        <v>0</v>
      </c>
      <c r="AO21" s="60">
        <f>'CH01'!AN19+SUMPRODUCT((madatNC=$C21)*(DVHC='CH03-1'!AO$5)*(Dientich_NC))-SUMPRODUCT((INDEX(NC_giam,,HLOOKUP($C21,COLMadat,2,0)))*(DVHC='CH03-1'!AO$5))</f>
        <v>0</v>
      </c>
      <c r="AP21" s="60">
        <f>'CH01'!AO19+SUMPRODUCT((madatNC=$C21)*(DVHC='CH03-1'!AP$5)*(Dientich_NC))-SUMPRODUCT((INDEX(NC_giam,,HLOOKUP($C21,COLMadat,2,0)))*(DVHC='CH03-1'!AP$5))</f>
        <v>0</v>
      </c>
      <c r="AR21" s="56"/>
    </row>
    <row r="22" spans="1:44">
      <c r="A22" s="114" t="str">
        <f>'CH01'!A20</f>
        <v>1.8</v>
      </c>
      <c r="B22" s="129" t="str">
        <f>'CH01'!B20</f>
        <v>Đất chăn nuôi tập trung</v>
      </c>
      <c r="C22" s="114" t="str">
        <f>'CH01'!C20</f>
        <v>CNT</v>
      </c>
      <c r="D22" s="66"/>
      <c r="E22" s="66">
        <f t="shared" si="1"/>
        <v>0</v>
      </c>
      <c r="F22" s="66">
        <f>SUM(G22:AP22)</f>
        <v>0</v>
      </c>
      <c r="G22" s="60">
        <f>'CH01'!F20+SUMPRODUCT((madatNC=$C22)*(DVHC='CH03-1'!G$5)*(Dientich_NC))-SUMPRODUCT((INDEX(NC_giam,,HLOOKUP($C22,COLMadat,2,0)))*(DVHC='CH03-1'!G$5))</f>
        <v>0</v>
      </c>
      <c r="H22" s="60">
        <f>'CH01'!G20+SUMPRODUCT((madatNC=$C22)*(DVHC='CH03-1'!H$5)*(Dientich_NC))-SUMPRODUCT((INDEX(NC_giam,,HLOOKUP($C22,COLMadat,2,0)))*(DVHC='CH03-1'!H$5))</f>
        <v>0</v>
      </c>
      <c r="I22" s="60">
        <f>'CH01'!H20+SUMPRODUCT((madatNC=$C22)*(DVHC='CH03-1'!I$5)*(Dientich_NC))-SUMPRODUCT((INDEX(NC_giam,,HLOOKUP($C22,COLMadat,2,0)))*(DVHC='CH03-1'!I$5))</f>
        <v>0</v>
      </c>
      <c r="J22" s="60">
        <f>'CH01'!I20+SUMPRODUCT((madatNC=$C22)*(DVHC='CH03-1'!J$5)*(Dientich_NC))-SUMPRODUCT((INDEX(NC_giam,,HLOOKUP($C22,COLMadat,2,0)))*(DVHC='CH03-1'!J$5))</f>
        <v>0</v>
      </c>
      <c r="K22" s="60">
        <f>'CH01'!J20+SUMPRODUCT((madatNC=$C22)*(DVHC='CH03-1'!K$5)*(Dientich_NC))-SUMPRODUCT((INDEX(NC_giam,,HLOOKUP($C22,COLMadat,2,0)))*(DVHC='CH03-1'!K$5))</f>
        <v>0</v>
      </c>
      <c r="L22" s="60">
        <f>'CH01'!K20+SUMPRODUCT((madatNC=$C22)*(DVHC='CH03-1'!L$5)*(Dientich_NC))-SUMPRODUCT((INDEX(NC_giam,,HLOOKUP($C22,COLMadat,2,0)))*(DVHC='CH03-1'!L$5))</f>
        <v>0</v>
      </c>
      <c r="M22" s="60">
        <f>'CH01'!L20+SUMPRODUCT((madatNC=$C22)*(DVHC='CH03-1'!M$5)*(Dientich_NC))-SUMPRODUCT((INDEX(NC_giam,,HLOOKUP($C22,COLMadat,2,0)))*(DVHC='CH03-1'!M$5))</f>
        <v>0</v>
      </c>
      <c r="N22" s="60">
        <f>'CH01'!M20+SUMPRODUCT((madatNC=$C22)*(DVHC='CH03-1'!N$5)*(Dientich_NC))-SUMPRODUCT((INDEX(NC_giam,,HLOOKUP($C22,COLMadat,2,0)))*(DVHC='CH03-1'!N$5))</f>
        <v>0</v>
      </c>
      <c r="O22" s="60">
        <f>'CH01'!N20+SUMPRODUCT((madatNC=$C22)*(DVHC='CH03-1'!O$5)*(Dientich_NC))-SUMPRODUCT((INDEX(NC_giam,,HLOOKUP($C22,COLMadat,2,0)))*(DVHC='CH03-1'!O$5))</f>
        <v>0</v>
      </c>
      <c r="P22" s="60">
        <f>'CH01'!O20+SUMPRODUCT((madatNC=$C22)*(DVHC='CH03-1'!P$5)*(Dientich_NC))-SUMPRODUCT((INDEX(NC_giam,,HLOOKUP($C22,COLMadat,2,0)))*(DVHC='CH03-1'!P$5))</f>
        <v>0</v>
      </c>
      <c r="Q22" s="60">
        <f>'CH01'!P20+SUMPRODUCT((madatNC=$C22)*(DVHC='CH03-1'!Q$5)*(Dientich_NC))-SUMPRODUCT((INDEX(NC_giam,,HLOOKUP($C22,COLMadat,2,0)))*(DVHC='CH03-1'!Q$5))</f>
        <v>0</v>
      </c>
      <c r="R22" s="60">
        <f>'CH01'!Q20+SUMPRODUCT((madatNC=$C22)*(DVHC='CH03-1'!R$5)*(Dientich_NC))-SUMPRODUCT((INDEX(NC_giam,,HLOOKUP($C22,COLMadat,2,0)))*(DVHC='CH03-1'!R$5))</f>
        <v>0</v>
      </c>
      <c r="S22" s="60">
        <f>'CH01'!R20+SUMPRODUCT((madatNC=$C22)*(DVHC='CH03-1'!S$5)*(Dientich_NC))-SUMPRODUCT((INDEX(NC_giam,,HLOOKUP($C22,COLMadat,2,0)))*(DVHC='CH03-1'!S$5))</f>
        <v>0</v>
      </c>
      <c r="T22" s="60">
        <f>'CH01'!S20+SUMPRODUCT((madatNC=$C22)*(DVHC='CH03-1'!T$5)*(Dientich_NC))-SUMPRODUCT((INDEX(NC_giam,,HLOOKUP($C22,COLMadat,2,0)))*(DVHC='CH03-1'!T$5))</f>
        <v>0</v>
      </c>
      <c r="U22" s="60">
        <f>'CH01'!T20+SUMPRODUCT((madatNC=$C22)*(DVHC='CH03-1'!U$5)*(Dientich_NC))-SUMPRODUCT((INDEX(NC_giam,,HLOOKUP($C22,COLMadat,2,0)))*(DVHC='CH03-1'!U$5))</f>
        <v>0</v>
      </c>
      <c r="V22" s="60">
        <f>'CH01'!U20+SUMPRODUCT((madatNC=$C22)*(DVHC='CH03-1'!V$5)*(Dientich_NC))-SUMPRODUCT((INDEX(NC_giam,,HLOOKUP($C22,COLMadat,2,0)))*(DVHC='CH03-1'!V$5))</f>
        <v>0</v>
      </c>
      <c r="W22" s="60">
        <f>'CH01'!V20+SUMPRODUCT((madatNC=$C22)*(DVHC='CH03-1'!W$5)*(Dientich_NC))-SUMPRODUCT((INDEX(NC_giam,,HLOOKUP($C22,COLMadat,2,0)))*(DVHC='CH03-1'!W$5))</f>
        <v>0</v>
      </c>
      <c r="X22" s="60">
        <f>'CH01'!W20+SUMPRODUCT((madatNC=$C22)*(DVHC='CH03-1'!X$5)*(Dientich_NC))-SUMPRODUCT((INDEX(NC_giam,,HLOOKUP($C22,COLMadat,2,0)))*(DVHC='CH03-1'!X$5))</f>
        <v>0</v>
      </c>
      <c r="Y22" s="60">
        <f>'CH01'!X20+SUMPRODUCT((madatNC=$C22)*(DVHC='CH03-1'!Y$5)*(Dientich_NC))-SUMPRODUCT((INDEX(NC_giam,,HLOOKUP($C22,COLMadat,2,0)))*(DVHC='CH03-1'!Y$5))</f>
        <v>0</v>
      </c>
      <c r="Z22" s="60">
        <f>'CH01'!Y20+SUMPRODUCT((madatNC=$C22)*(DVHC='CH03-1'!Z$5)*(Dientich_NC))-SUMPRODUCT((INDEX(NC_giam,,HLOOKUP($C22,COLMadat,2,0)))*(DVHC='CH03-1'!Z$5))</f>
        <v>0</v>
      </c>
      <c r="AA22" s="60">
        <f>'CH01'!Z20+SUMPRODUCT((madatNC=$C22)*(DVHC='CH03-1'!AA$5)*(Dientich_NC))-SUMPRODUCT((INDEX(NC_giam,,HLOOKUP($C22,COLMadat,2,0)))*(DVHC='CH03-1'!AA$5))</f>
        <v>0</v>
      </c>
      <c r="AB22" s="60">
        <f>'CH01'!AA20+SUMPRODUCT((madatNC=$C22)*(DVHC='CH03-1'!AB$5)*(Dientich_NC))-SUMPRODUCT((INDEX(NC_giam,,HLOOKUP($C22,COLMadat,2,0)))*(DVHC='CH03-1'!AB$5))</f>
        <v>0</v>
      </c>
      <c r="AC22" s="60">
        <f>'CH01'!AB20+SUMPRODUCT((madatNC=$C22)*(DVHC='CH03-1'!AC$5)*(Dientich_NC))-SUMPRODUCT((INDEX(NC_giam,,HLOOKUP($C22,COLMadat,2,0)))*(DVHC='CH03-1'!AC$5))</f>
        <v>0</v>
      </c>
      <c r="AD22" s="60">
        <f>'CH01'!AC20+SUMPRODUCT((madatNC=$C22)*(DVHC='CH03-1'!AD$5)*(Dientich_NC))-SUMPRODUCT((INDEX(NC_giam,,HLOOKUP($C22,COLMadat,2,0)))*(DVHC='CH03-1'!AD$5))</f>
        <v>0</v>
      </c>
      <c r="AE22" s="60">
        <f>'CH01'!AD20+SUMPRODUCT((madatNC=$C22)*(DVHC='CH03-1'!AE$5)*(Dientich_NC))-SUMPRODUCT((INDEX(NC_giam,,HLOOKUP($C22,COLMadat,2,0)))*(DVHC='CH03-1'!AE$5))</f>
        <v>0</v>
      </c>
      <c r="AF22" s="60">
        <f>'CH01'!AE20+SUMPRODUCT((madatNC=$C22)*(DVHC='CH03-1'!AF$5)*(Dientich_NC))-SUMPRODUCT((INDEX(NC_giam,,HLOOKUP($C22,COLMadat,2,0)))*(DVHC='CH03-1'!AF$5))</f>
        <v>0</v>
      </c>
      <c r="AG22" s="60">
        <f>'CH01'!AF20+SUMPRODUCT((madatNC=$C22)*(DVHC='CH03-1'!AG$5)*(Dientich_NC))-SUMPRODUCT((INDEX(NC_giam,,HLOOKUP($C22,COLMadat,2,0)))*(DVHC='CH03-1'!AG$5))</f>
        <v>0</v>
      </c>
      <c r="AH22" s="60">
        <f>'CH01'!AG20+SUMPRODUCT((madatNC=$C22)*(DVHC='CH03-1'!AH$5)*(Dientich_NC))-SUMPRODUCT((INDEX(NC_giam,,HLOOKUP($C22,COLMadat,2,0)))*(DVHC='CH03-1'!AH$5))</f>
        <v>0</v>
      </c>
      <c r="AI22" s="60">
        <f>'CH01'!AH20+SUMPRODUCT((madatNC=$C22)*(DVHC='CH03-1'!AI$5)*(Dientich_NC))-SUMPRODUCT((INDEX(NC_giam,,HLOOKUP($C22,COLMadat,2,0)))*(DVHC='CH03-1'!AI$5))</f>
        <v>0</v>
      </c>
      <c r="AJ22" s="60">
        <f>'CH01'!AI20+SUMPRODUCT((madatNC=$C22)*(DVHC='CH03-1'!AJ$5)*(Dientich_NC))-SUMPRODUCT((INDEX(NC_giam,,HLOOKUP($C22,COLMadat,2,0)))*(DVHC='CH03-1'!AJ$5))</f>
        <v>0</v>
      </c>
      <c r="AK22" s="60">
        <f>'CH01'!AJ20+SUMPRODUCT((madatNC=$C22)*(DVHC='CH03-1'!AK$5)*(Dientich_NC))-SUMPRODUCT((INDEX(NC_giam,,HLOOKUP($C22,COLMadat,2,0)))*(DVHC='CH03-1'!AK$5))</f>
        <v>0</v>
      </c>
      <c r="AL22" s="60">
        <f>'CH01'!AK20+SUMPRODUCT((madatNC=$C22)*(DVHC='CH03-1'!AL$5)*(Dientich_NC))-SUMPRODUCT((INDEX(NC_giam,,HLOOKUP($C22,COLMadat,2,0)))*(DVHC='CH03-1'!AL$5))</f>
        <v>0</v>
      </c>
      <c r="AM22" s="60">
        <f>'CH01'!AL20+SUMPRODUCT((madatNC=$C22)*(DVHC='CH03-1'!AM$5)*(Dientich_NC))-SUMPRODUCT((INDEX(NC_giam,,HLOOKUP($C22,COLMadat,2,0)))*(DVHC='CH03-1'!AM$5))</f>
        <v>0</v>
      </c>
      <c r="AN22" s="60">
        <f>'CH01'!AM20+SUMPRODUCT((madatNC=$C22)*(DVHC='CH03-1'!AN$5)*(Dientich_NC))-SUMPRODUCT((INDEX(NC_giam,,HLOOKUP($C22,COLMadat,2,0)))*(DVHC='CH03-1'!AN$5))</f>
        <v>0</v>
      </c>
      <c r="AO22" s="60">
        <f>'CH01'!AN20+SUMPRODUCT((madatNC=$C22)*(DVHC='CH03-1'!AO$5)*(Dientich_NC))-SUMPRODUCT((INDEX(NC_giam,,HLOOKUP($C22,COLMadat,2,0)))*(DVHC='CH03-1'!AO$5))</f>
        <v>0</v>
      </c>
      <c r="AP22" s="60">
        <f>'CH01'!AO20+SUMPRODUCT((madatNC=$C22)*(DVHC='CH03-1'!AP$5)*(Dientich_NC))-SUMPRODUCT((INDEX(NC_giam,,HLOOKUP($C22,COLMadat,2,0)))*(DVHC='CH03-1'!AP$5))</f>
        <v>0</v>
      </c>
      <c r="AR22" s="56"/>
    </row>
    <row r="23" spans="1:44">
      <c r="A23" s="114" t="str">
        <f>'CH01'!A21</f>
        <v>1.9</v>
      </c>
      <c r="B23" s="129" t="str">
        <f>'CH01'!B21</f>
        <v>Đất làm muối</v>
      </c>
      <c r="C23" s="114" t="str">
        <f>'CH01'!C21</f>
        <v>LMU</v>
      </c>
      <c r="D23" s="66"/>
      <c r="E23" s="66">
        <f t="shared" si="1"/>
        <v>0</v>
      </c>
      <c r="F23" s="66">
        <f>SUM(G23:AP23)</f>
        <v>0</v>
      </c>
      <c r="G23" s="60">
        <f>'CH01'!F21+SUMPRODUCT((madatNC=$C23)*(DVHC='CH03-1'!G$5)*(Dientich_NC))-SUMPRODUCT((INDEX(NC_giam,,HLOOKUP($C23,COLMadat,2,0)))*(DVHC='CH03-1'!G$5))</f>
        <v>0</v>
      </c>
      <c r="H23" s="60">
        <f>'CH01'!G21+SUMPRODUCT((madatNC=$C23)*(DVHC='CH03-1'!H$5)*(Dientich_NC))-SUMPRODUCT((INDEX(NC_giam,,HLOOKUP($C23,COLMadat,2,0)))*(DVHC='CH03-1'!H$5))</f>
        <v>0</v>
      </c>
      <c r="I23" s="60">
        <f>'CH01'!H21+SUMPRODUCT((madatNC=$C23)*(DVHC='CH03-1'!I$5)*(Dientich_NC))-SUMPRODUCT((INDEX(NC_giam,,HLOOKUP($C23,COLMadat,2,0)))*(DVHC='CH03-1'!I$5))</f>
        <v>0</v>
      </c>
      <c r="J23" s="60">
        <f>'CH01'!I21+SUMPRODUCT((madatNC=$C23)*(DVHC='CH03-1'!J$5)*(Dientich_NC))-SUMPRODUCT((INDEX(NC_giam,,HLOOKUP($C23,COLMadat,2,0)))*(DVHC='CH03-1'!J$5))</f>
        <v>0</v>
      </c>
      <c r="K23" s="60">
        <f>'CH01'!J21+SUMPRODUCT((madatNC=$C23)*(DVHC='CH03-1'!K$5)*(Dientich_NC))-SUMPRODUCT((INDEX(NC_giam,,HLOOKUP($C23,COLMadat,2,0)))*(DVHC='CH03-1'!K$5))</f>
        <v>0</v>
      </c>
      <c r="L23" s="60">
        <f>'CH01'!K21+SUMPRODUCT((madatNC=$C23)*(DVHC='CH03-1'!L$5)*(Dientich_NC))-SUMPRODUCT((INDEX(NC_giam,,HLOOKUP($C23,COLMadat,2,0)))*(DVHC='CH03-1'!L$5))</f>
        <v>0</v>
      </c>
      <c r="M23" s="60">
        <f>'CH01'!L21+SUMPRODUCT((madatNC=$C23)*(DVHC='CH03-1'!M$5)*(Dientich_NC))-SUMPRODUCT((INDEX(NC_giam,,HLOOKUP($C23,COLMadat,2,0)))*(DVHC='CH03-1'!M$5))</f>
        <v>0</v>
      </c>
      <c r="N23" s="60">
        <f>'CH01'!M21+SUMPRODUCT((madatNC=$C23)*(DVHC='CH03-1'!N$5)*(Dientich_NC))-SUMPRODUCT((INDEX(NC_giam,,HLOOKUP($C23,COLMadat,2,0)))*(DVHC='CH03-1'!N$5))</f>
        <v>0</v>
      </c>
      <c r="O23" s="60">
        <f>'CH01'!N21+SUMPRODUCT((madatNC=$C23)*(DVHC='CH03-1'!O$5)*(Dientich_NC))-SUMPRODUCT((INDEX(NC_giam,,HLOOKUP($C23,COLMadat,2,0)))*(DVHC='CH03-1'!O$5))</f>
        <v>0</v>
      </c>
      <c r="P23" s="60">
        <f>'CH01'!O21+SUMPRODUCT((madatNC=$C23)*(DVHC='CH03-1'!P$5)*(Dientich_NC))-SUMPRODUCT((INDEX(NC_giam,,HLOOKUP($C23,COLMadat,2,0)))*(DVHC='CH03-1'!P$5))</f>
        <v>0</v>
      </c>
      <c r="Q23" s="60">
        <f>'CH01'!P21+SUMPRODUCT((madatNC=$C23)*(DVHC='CH03-1'!Q$5)*(Dientich_NC))-SUMPRODUCT((INDEX(NC_giam,,HLOOKUP($C23,COLMadat,2,0)))*(DVHC='CH03-1'!Q$5))</f>
        <v>0</v>
      </c>
      <c r="R23" s="60">
        <f>'CH01'!Q21+SUMPRODUCT((madatNC=$C23)*(DVHC='CH03-1'!R$5)*(Dientich_NC))-SUMPRODUCT((INDEX(NC_giam,,HLOOKUP($C23,COLMadat,2,0)))*(DVHC='CH03-1'!R$5))</f>
        <v>0</v>
      </c>
      <c r="S23" s="60">
        <f>'CH01'!R21+SUMPRODUCT((madatNC=$C23)*(DVHC='CH03-1'!S$5)*(Dientich_NC))-SUMPRODUCT((INDEX(NC_giam,,HLOOKUP($C23,COLMadat,2,0)))*(DVHC='CH03-1'!S$5))</f>
        <v>0</v>
      </c>
      <c r="T23" s="60">
        <f>'CH01'!S21+SUMPRODUCT((madatNC=$C23)*(DVHC='CH03-1'!T$5)*(Dientich_NC))-SUMPRODUCT((INDEX(NC_giam,,HLOOKUP($C23,COLMadat,2,0)))*(DVHC='CH03-1'!T$5))</f>
        <v>0</v>
      </c>
      <c r="U23" s="60">
        <f>'CH01'!T21+SUMPRODUCT((madatNC=$C23)*(DVHC='CH03-1'!U$5)*(Dientich_NC))-SUMPRODUCT((INDEX(NC_giam,,HLOOKUP($C23,COLMadat,2,0)))*(DVHC='CH03-1'!U$5))</f>
        <v>0</v>
      </c>
      <c r="V23" s="60">
        <f>'CH01'!U21+SUMPRODUCT((madatNC=$C23)*(DVHC='CH03-1'!V$5)*(Dientich_NC))-SUMPRODUCT((INDEX(NC_giam,,HLOOKUP($C23,COLMadat,2,0)))*(DVHC='CH03-1'!V$5))</f>
        <v>0</v>
      </c>
      <c r="W23" s="60">
        <f>'CH01'!V21+SUMPRODUCT((madatNC=$C23)*(DVHC='CH03-1'!W$5)*(Dientich_NC))-SUMPRODUCT((INDEX(NC_giam,,HLOOKUP($C23,COLMadat,2,0)))*(DVHC='CH03-1'!W$5))</f>
        <v>0</v>
      </c>
      <c r="X23" s="60">
        <f>'CH01'!W21+SUMPRODUCT((madatNC=$C23)*(DVHC='CH03-1'!X$5)*(Dientich_NC))-SUMPRODUCT((INDEX(NC_giam,,HLOOKUP($C23,COLMadat,2,0)))*(DVHC='CH03-1'!X$5))</f>
        <v>0</v>
      </c>
      <c r="Y23" s="60">
        <f>'CH01'!X21+SUMPRODUCT((madatNC=$C23)*(DVHC='CH03-1'!Y$5)*(Dientich_NC))-SUMPRODUCT((INDEX(NC_giam,,HLOOKUP($C23,COLMadat,2,0)))*(DVHC='CH03-1'!Y$5))</f>
        <v>0</v>
      </c>
      <c r="Z23" s="60">
        <f>'CH01'!Y21+SUMPRODUCT((madatNC=$C23)*(DVHC='CH03-1'!Z$5)*(Dientich_NC))-SUMPRODUCT((INDEX(NC_giam,,HLOOKUP($C23,COLMadat,2,0)))*(DVHC='CH03-1'!Z$5))</f>
        <v>0</v>
      </c>
      <c r="AA23" s="60">
        <f>'CH01'!Z21+SUMPRODUCT((madatNC=$C23)*(DVHC='CH03-1'!AA$5)*(Dientich_NC))-SUMPRODUCT((INDEX(NC_giam,,HLOOKUP($C23,COLMadat,2,0)))*(DVHC='CH03-1'!AA$5))</f>
        <v>0</v>
      </c>
      <c r="AB23" s="60">
        <f>'CH01'!AA21+SUMPRODUCT((madatNC=$C23)*(DVHC='CH03-1'!AB$5)*(Dientich_NC))-SUMPRODUCT((INDEX(NC_giam,,HLOOKUP($C23,COLMadat,2,0)))*(DVHC='CH03-1'!AB$5))</f>
        <v>0</v>
      </c>
      <c r="AC23" s="60">
        <f>'CH01'!AB21+SUMPRODUCT((madatNC=$C23)*(DVHC='CH03-1'!AC$5)*(Dientich_NC))-SUMPRODUCT((INDEX(NC_giam,,HLOOKUP($C23,COLMadat,2,0)))*(DVHC='CH03-1'!AC$5))</f>
        <v>0</v>
      </c>
      <c r="AD23" s="60">
        <f>'CH01'!AC21+SUMPRODUCT((madatNC=$C23)*(DVHC='CH03-1'!AD$5)*(Dientich_NC))-SUMPRODUCT((INDEX(NC_giam,,HLOOKUP($C23,COLMadat,2,0)))*(DVHC='CH03-1'!AD$5))</f>
        <v>0</v>
      </c>
      <c r="AE23" s="60">
        <f>'CH01'!AD21+SUMPRODUCT((madatNC=$C23)*(DVHC='CH03-1'!AE$5)*(Dientich_NC))-SUMPRODUCT((INDEX(NC_giam,,HLOOKUP($C23,COLMadat,2,0)))*(DVHC='CH03-1'!AE$5))</f>
        <v>0</v>
      </c>
      <c r="AF23" s="60">
        <f>'CH01'!AE21+SUMPRODUCT((madatNC=$C23)*(DVHC='CH03-1'!AF$5)*(Dientich_NC))-SUMPRODUCT((INDEX(NC_giam,,HLOOKUP($C23,COLMadat,2,0)))*(DVHC='CH03-1'!AF$5))</f>
        <v>0</v>
      </c>
      <c r="AG23" s="60">
        <f>'CH01'!AF21+SUMPRODUCT((madatNC=$C23)*(DVHC='CH03-1'!AG$5)*(Dientich_NC))-SUMPRODUCT((INDEX(NC_giam,,HLOOKUP($C23,COLMadat,2,0)))*(DVHC='CH03-1'!AG$5))</f>
        <v>0</v>
      </c>
      <c r="AH23" s="60">
        <f>'CH01'!AG21+SUMPRODUCT((madatNC=$C23)*(DVHC='CH03-1'!AH$5)*(Dientich_NC))-SUMPRODUCT((INDEX(NC_giam,,HLOOKUP($C23,COLMadat,2,0)))*(DVHC='CH03-1'!AH$5))</f>
        <v>0</v>
      </c>
      <c r="AI23" s="60">
        <f>'CH01'!AH21+SUMPRODUCT((madatNC=$C23)*(DVHC='CH03-1'!AI$5)*(Dientich_NC))-SUMPRODUCT((INDEX(NC_giam,,HLOOKUP($C23,COLMadat,2,0)))*(DVHC='CH03-1'!AI$5))</f>
        <v>0</v>
      </c>
      <c r="AJ23" s="60">
        <f>'CH01'!AI21+SUMPRODUCT((madatNC=$C23)*(DVHC='CH03-1'!AJ$5)*(Dientich_NC))-SUMPRODUCT((INDEX(NC_giam,,HLOOKUP($C23,COLMadat,2,0)))*(DVHC='CH03-1'!AJ$5))</f>
        <v>0</v>
      </c>
      <c r="AK23" s="60">
        <f>'CH01'!AJ21+SUMPRODUCT((madatNC=$C23)*(DVHC='CH03-1'!AK$5)*(Dientich_NC))-SUMPRODUCT((INDEX(NC_giam,,HLOOKUP($C23,COLMadat,2,0)))*(DVHC='CH03-1'!AK$5))</f>
        <v>0</v>
      </c>
      <c r="AL23" s="60">
        <f>'CH01'!AK21+SUMPRODUCT((madatNC=$C23)*(DVHC='CH03-1'!AL$5)*(Dientich_NC))-SUMPRODUCT((INDEX(NC_giam,,HLOOKUP($C23,COLMadat,2,0)))*(DVHC='CH03-1'!AL$5))</f>
        <v>0</v>
      </c>
      <c r="AM23" s="60">
        <f>'CH01'!AL21+SUMPRODUCT((madatNC=$C23)*(DVHC='CH03-1'!AM$5)*(Dientich_NC))-SUMPRODUCT((INDEX(NC_giam,,HLOOKUP($C23,COLMadat,2,0)))*(DVHC='CH03-1'!AM$5))</f>
        <v>0</v>
      </c>
      <c r="AN23" s="60">
        <f>'CH01'!AM21+SUMPRODUCT((madatNC=$C23)*(DVHC='CH03-1'!AN$5)*(Dientich_NC))-SUMPRODUCT((INDEX(NC_giam,,HLOOKUP($C23,COLMadat,2,0)))*(DVHC='CH03-1'!AN$5))</f>
        <v>0</v>
      </c>
      <c r="AO23" s="60">
        <f>'CH01'!AN21+SUMPRODUCT((madatNC=$C23)*(DVHC='CH03-1'!AO$5)*(Dientich_NC))-SUMPRODUCT((INDEX(NC_giam,,HLOOKUP($C23,COLMadat,2,0)))*(DVHC='CH03-1'!AO$5))</f>
        <v>0</v>
      </c>
      <c r="AP23" s="60">
        <f>'CH01'!AO21+SUMPRODUCT((madatNC=$C23)*(DVHC='CH03-1'!AP$5)*(Dientich_NC))-SUMPRODUCT((INDEX(NC_giam,,HLOOKUP($C23,COLMadat,2,0)))*(DVHC='CH03-1'!AP$5))</f>
        <v>0</v>
      </c>
      <c r="AR23" s="57"/>
    </row>
    <row r="24" spans="1:44">
      <c r="A24" s="114" t="str">
        <f>'CH01'!A22</f>
        <v>1.10</v>
      </c>
      <c r="B24" s="129" t="str">
        <f>'CH01'!B22</f>
        <v>Đất nông nghiệp khác</v>
      </c>
      <c r="C24" s="114" t="str">
        <f>'CH01'!C22</f>
        <v>NKH</v>
      </c>
      <c r="D24" s="66"/>
      <c r="E24" s="66">
        <f t="shared" si="1"/>
        <v>46.450699999999998</v>
      </c>
      <c r="F24" s="66">
        <f>SUM(G24:AP24)</f>
        <v>46.450699999999998</v>
      </c>
      <c r="G24" s="60">
        <f>'CH01'!F22+SUMPRODUCT((madatNC=$C24)*(DVHC='CH03-1'!G$5)*(Dientich_NC))-SUMPRODUCT((INDEX(NC_giam,,HLOOKUP($C24,COLMadat,2,0)))*(DVHC='CH03-1'!G$5))</f>
        <v>46.450699999999998</v>
      </c>
      <c r="H24" s="60">
        <f>'CH01'!G22+SUMPRODUCT((madatNC=$C24)*(DVHC='CH03-1'!H$5)*(Dientich_NC))-SUMPRODUCT((INDEX(NC_giam,,HLOOKUP($C24,COLMadat,2,0)))*(DVHC='CH03-1'!H$5))</f>
        <v>0</v>
      </c>
      <c r="I24" s="60">
        <f>'CH01'!H22+SUMPRODUCT((madatNC=$C24)*(DVHC='CH03-1'!I$5)*(Dientich_NC))-SUMPRODUCT((INDEX(NC_giam,,HLOOKUP($C24,COLMadat,2,0)))*(DVHC='CH03-1'!I$5))</f>
        <v>0</v>
      </c>
      <c r="J24" s="60">
        <f>'CH01'!I22+SUMPRODUCT((madatNC=$C24)*(DVHC='CH03-1'!J$5)*(Dientich_NC))-SUMPRODUCT((INDEX(NC_giam,,HLOOKUP($C24,COLMadat,2,0)))*(DVHC='CH03-1'!J$5))</f>
        <v>0</v>
      </c>
      <c r="K24" s="60">
        <f>'CH01'!J22+SUMPRODUCT((madatNC=$C24)*(DVHC='CH03-1'!K$5)*(Dientich_NC))-SUMPRODUCT((INDEX(NC_giam,,HLOOKUP($C24,COLMadat,2,0)))*(DVHC='CH03-1'!K$5))</f>
        <v>0</v>
      </c>
      <c r="L24" s="60">
        <f>'CH01'!K22+SUMPRODUCT((madatNC=$C24)*(DVHC='CH03-1'!L$5)*(Dientich_NC))-SUMPRODUCT((INDEX(NC_giam,,HLOOKUP($C24,COLMadat,2,0)))*(DVHC='CH03-1'!L$5))</f>
        <v>0</v>
      </c>
      <c r="M24" s="60">
        <f>'CH01'!L22+SUMPRODUCT((madatNC=$C24)*(DVHC='CH03-1'!M$5)*(Dientich_NC))-SUMPRODUCT((INDEX(NC_giam,,HLOOKUP($C24,COLMadat,2,0)))*(DVHC='CH03-1'!M$5))</f>
        <v>0</v>
      </c>
      <c r="N24" s="60">
        <f>'CH01'!M22+SUMPRODUCT((madatNC=$C24)*(DVHC='CH03-1'!N$5)*(Dientich_NC))-SUMPRODUCT((INDEX(NC_giam,,HLOOKUP($C24,COLMadat,2,0)))*(DVHC='CH03-1'!N$5))</f>
        <v>0</v>
      </c>
      <c r="O24" s="60">
        <f>'CH01'!N22+SUMPRODUCT((madatNC=$C24)*(DVHC='CH03-1'!O$5)*(Dientich_NC))-SUMPRODUCT((INDEX(NC_giam,,HLOOKUP($C24,COLMadat,2,0)))*(DVHC='CH03-1'!O$5))</f>
        <v>0</v>
      </c>
      <c r="P24" s="60">
        <f>'CH01'!O22+SUMPRODUCT((madatNC=$C24)*(DVHC='CH03-1'!P$5)*(Dientich_NC))-SUMPRODUCT((INDEX(NC_giam,,HLOOKUP($C24,COLMadat,2,0)))*(DVHC='CH03-1'!P$5))</f>
        <v>0</v>
      </c>
      <c r="Q24" s="60">
        <f>'CH01'!P22+SUMPRODUCT((madatNC=$C24)*(DVHC='CH03-1'!Q$5)*(Dientich_NC))-SUMPRODUCT((INDEX(NC_giam,,HLOOKUP($C24,COLMadat,2,0)))*(DVHC='CH03-1'!Q$5))</f>
        <v>0</v>
      </c>
      <c r="R24" s="60">
        <f>'CH01'!Q22+SUMPRODUCT((madatNC=$C24)*(DVHC='CH03-1'!R$5)*(Dientich_NC))-SUMPRODUCT((INDEX(NC_giam,,HLOOKUP($C24,COLMadat,2,0)))*(DVHC='CH03-1'!R$5))</f>
        <v>0</v>
      </c>
      <c r="S24" s="60">
        <f>'CH01'!R22+SUMPRODUCT((madatNC=$C24)*(DVHC='CH03-1'!S$5)*(Dientich_NC))-SUMPRODUCT((INDEX(NC_giam,,HLOOKUP($C24,COLMadat,2,0)))*(DVHC='CH03-1'!S$5))</f>
        <v>0</v>
      </c>
      <c r="T24" s="60">
        <f>'CH01'!S22+SUMPRODUCT((madatNC=$C24)*(DVHC='CH03-1'!T$5)*(Dientich_NC))-SUMPRODUCT((INDEX(NC_giam,,HLOOKUP($C24,COLMadat,2,0)))*(DVHC='CH03-1'!T$5))</f>
        <v>0</v>
      </c>
      <c r="U24" s="60">
        <f>'CH01'!T22+SUMPRODUCT((madatNC=$C24)*(DVHC='CH03-1'!U$5)*(Dientich_NC))-SUMPRODUCT((INDEX(NC_giam,,HLOOKUP($C24,COLMadat,2,0)))*(DVHC='CH03-1'!U$5))</f>
        <v>0</v>
      </c>
      <c r="V24" s="60">
        <f>'CH01'!U22+SUMPRODUCT((madatNC=$C24)*(DVHC='CH03-1'!V$5)*(Dientich_NC))-SUMPRODUCT((INDEX(NC_giam,,HLOOKUP($C24,COLMadat,2,0)))*(DVHC='CH03-1'!V$5))</f>
        <v>0</v>
      </c>
      <c r="W24" s="60">
        <f>'CH01'!V22+SUMPRODUCT((madatNC=$C24)*(DVHC='CH03-1'!W$5)*(Dientich_NC))-SUMPRODUCT((INDEX(NC_giam,,HLOOKUP($C24,COLMadat,2,0)))*(DVHC='CH03-1'!W$5))</f>
        <v>0</v>
      </c>
      <c r="X24" s="60">
        <f>'CH01'!W22+SUMPRODUCT((madatNC=$C24)*(DVHC='CH03-1'!X$5)*(Dientich_NC))-SUMPRODUCT((INDEX(NC_giam,,HLOOKUP($C24,COLMadat,2,0)))*(DVHC='CH03-1'!X$5))</f>
        <v>0</v>
      </c>
      <c r="Y24" s="60">
        <f>'CH01'!X22+SUMPRODUCT((madatNC=$C24)*(DVHC='CH03-1'!Y$5)*(Dientich_NC))-SUMPRODUCT((INDEX(NC_giam,,HLOOKUP($C24,COLMadat,2,0)))*(DVHC='CH03-1'!Y$5))</f>
        <v>0</v>
      </c>
      <c r="Z24" s="60">
        <f>'CH01'!Y22+SUMPRODUCT((madatNC=$C24)*(DVHC='CH03-1'!Z$5)*(Dientich_NC))-SUMPRODUCT((INDEX(NC_giam,,HLOOKUP($C24,COLMadat,2,0)))*(DVHC='CH03-1'!Z$5))</f>
        <v>0</v>
      </c>
      <c r="AA24" s="60">
        <f>'CH01'!Z22+SUMPRODUCT((madatNC=$C24)*(DVHC='CH03-1'!AA$5)*(Dientich_NC))-SUMPRODUCT((INDEX(NC_giam,,HLOOKUP($C24,COLMadat,2,0)))*(DVHC='CH03-1'!AA$5))</f>
        <v>0</v>
      </c>
      <c r="AB24" s="60">
        <f>'CH01'!AA22+SUMPRODUCT((madatNC=$C24)*(DVHC='CH03-1'!AB$5)*(Dientich_NC))-SUMPRODUCT((INDEX(NC_giam,,HLOOKUP($C24,COLMadat,2,0)))*(DVHC='CH03-1'!AB$5))</f>
        <v>0</v>
      </c>
      <c r="AC24" s="60">
        <f>'CH01'!AB22+SUMPRODUCT((madatNC=$C24)*(DVHC='CH03-1'!AC$5)*(Dientich_NC))-SUMPRODUCT((INDEX(NC_giam,,HLOOKUP($C24,COLMadat,2,0)))*(DVHC='CH03-1'!AC$5))</f>
        <v>0</v>
      </c>
      <c r="AD24" s="60">
        <f>'CH01'!AC22+SUMPRODUCT((madatNC=$C24)*(DVHC='CH03-1'!AD$5)*(Dientich_NC))-SUMPRODUCT((INDEX(NC_giam,,HLOOKUP($C24,COLMadat,2,0)))*(DVHC='CH03-1'!AD$5))</f>
        <v>0</v>
      </c>
      <c r="AE24" s="60">
        <f>'CH01'!AD22+SUMPRODUCT((madatNC=$C24)*(DVHC='CH03-1'!AE$5)*(Dientich_NC))-SUMPRODUCT((INDEX(NC_giam,,HLOOKUP($C24,COLMadat,2,0)))*(DVHC='CH03-1'!AE$5))</f>
        <v>0</v>
      </c>
      <c r="AF24" s="60">
        <f>'CH01'!AE22+SUMPRODUCT((madatNC=$C24)*(DVHC='CH03-1'!AF$5)*(Dientich_NC))-SUMPRODUCT((INDEX(NC_giam,,HLOOKUP($C24,COLMadat,2,0)))*(DVHC='CH03-1'!AF$5))</f>
        <v>0</v>
      </c>
      <c r="AG24" s="60">
        <f>'CH01'!AF22+SUMPRODUCT((madatNC=$C24)*(DVHC='CH03-1'!AG$5)*(Dientich_NC))-SUMPRODUCT((INDEX(NC_giam,,HLOOKUP($C24,COLMadat,2,0)))*(DVHC='CH03-1'!AG$5))</f>
        <v>0</v>
      </c>
      <c r="AH24" s="60">
        <f>'CH01'!AG22+SUMPRODUCT((madatNC=$C24)*(DVHC='CH03-1'!AH$5)*(Dientich_NC))-SUMPRODUCT((INDEX(NC_giam,,HLOOKUP($C24,COLMadat,2,0)))*(DVHC='CH03-1'!AH$5))</f>
        <v>0</v>
      </c>
      <c r="AI24" s="60">
        <f>'CH01'!AH22+SUMPRODUCT((madatNC=$C24)*(DVHC='CH03-1'!AI$5)*(Dientich_NC))-SUMPRODUCT((INDEX(NC_giam,,HLOOKUP($C24,COLMadat,2,0)))*(DVHC='CH03-1'!AI$5))</f>
        <v>0</v>
      </c>
      <c r="AJ24" s="60">
        <f>'CH01'!AI22+SUMPRODUCT((madatNC=$C24)*(DVHC='CH03-1'!AJ$5)*(Dientich_NC))-SUMPRODUCT((INDEX(NC_giam,,HLOOKUP($C24,COLMadat,2,0)))*(DVHC='CH03-1'!AJ$5))</f>
        <v>0</v>
      </c>
      <c r="AK24" s="60">
        <f>'CH01'!AJ22+SUMPRODUCT((madatNC=$C24)*(DVHC='CH03-1'!AK$5)*(Dientich_NC))-SUMPRODUCT((INDEX(NC_giam,,HLOOKUP($C24,COLMadat,2,0)))*(DVHC='CH03-1'!AK$5))</f>
        <v>0</v>
      </c>
      <c r="AL24" s="60">
        <f>'CH01'!AK22+SUMPRODUCT((madatNC=$C24)*(DVHC='CH03-1'!AL$5)*(Dientich_NC))-SUMPRODUCT((INDEX(NC_giam,,HLOOKUP($C24,COLMadat,2,0)))*(DVHC='CH03-1'!AL$5))</f>
        <v>0</v>
      </c>
      <c r="AM24" s="60">
        <f>'CH01'!AL22+SUMPRODUCT((madatNC=$C24)*(DVHC='CH03-1'!AM$5)*(Dientich_NC))-SUMPRODUCT((INDEX(NC_giam,,HLOOKUP($C24,COLMadat,2,0)))*(DVHC='CH03-1'!AM$5))</f>
        <v>0</v>
      </c>
      <c r="AN24" s="60">
        <f>'CH01'!AM22+SUMPRODUCT((madatNC=$C24)*(DVHC='CH03-1'!AN$5)*(Dientich_NC))-SUMPRODUCT((INDEX(NC_giam,,HLOOKUP($C24,COLMadat,2,0)))*(DVHC='CH03-1'!AN$5))</f>
        <v>0</v>
      </c>
      <c r="AO24" s="60">
        <f>'CH01'!AN22+SUMPRODUCT((madatNC=$C24)*(DVHC='CH03-1'!AO$5)*(Dientich_NC))-SUMPRODUCT((INDEX(NC_giam,,HLOOKUP($C24,COLMadat,2,0)))*(DVHC='CH03-1'!AO$5))</f>
        <v>0</v>
      </c>
      <c r="AP24" s="60">
        <f>'CH01'!AO22+SUMPRODUCT((madatNC=$C24)*(DVHC='CH03-1'!AP$5)*(Dientich_NC))-SUMPRODUCT((INDEX(NC_giam,,HLOOKUP($C24,COLMadat,2,0)))*(DVHC='CH03-1'!AP$5))</f>
        <v>0</v>
      </c>
      <c r="AR24" s="56"/>
    </row>
    <row r="25" spans="1:44" s="46" customFormat="1">
      <c r="A25" s="113">
        <f>'CH01'!A23</f>
        <v>2</v>
      </c>
      <c r="B25" s="132" t="str">
        <f>'CH01'!B23</f>
        <v>Nhóm đất phi nông nghiệp</v>
      </c>
      <c r="C25" s="113" t="str">
        <f>'CH01'!C23</f>
        <v>PNN</v>
      </c>
      <c r="D25" s="66"/>
      <c r="E25" s="66">
        <f t="shared" si="1"/>
        <v>807.31200000000013</v>
      </c>
      <c r="F25" s="66">
        <f>SUM(G25:AP25)</f>
        <v>807.31200000000013</v>
      </c>
      <c r="G25" s="60">
        <f>G27+G28+G29+G30+G31+G32+G44+G54+G66+G67+G68+G69+G73</f>
        <v>807.31200000000013</v>
      </c>
      <c r="H25" s="60">
        <f t="shared" ref="H25:AP25" si="5">H27+H28+H29+H30+H31+H32+H44+H54+H66+H67+H68+H69+H73</f>
        <v>0</v>
      </c>
      <c r="I25" s="60">
        <f t="shared" si="5"/>
        <v>0</v>
      </c>
      <c r="J25" s="60">
        <f t="shared" si="5"/>
        <v>0</v>
      </c>
      <c r="K25" s="60">
        <f t="shared" si="5"/>
        <v>0</v>
      </c>
      <c r="L25" s="60">
        <f t="shared" si="5"/>
        <v>0</v>
      </c>
      <c r="M25" s="60">
        <f t="shared" si="5"/>
        <v>0</v>
      </c>
      <c r="N25" s="60">
        <f t="shared" si="5"/>
        <v>0</v>
      </c>
      <c r="O25" s="60">
        <f t="shared" si="5"/>
        <v>0</v>
      </c>
      <c r="P25" s="60">
        <f t="shared" si="5"/>
        <v>0</v>
      </c>
      <c r="Q25" s="60">
        <f t="shared" si="5"/>
        <v>0</v>
      </c>
      <c r="R25" s="60">
        <f t="shared" si="5"/>
        <v>0</v>
      </c>
      <c r="S25" s="60">
        <f t="shared" si="5"/>
        <v>0</v>
      </c>
      <c r="T25" s="60">
        <f t="shared" si="5"/>
        <v>0</v>
      </c>
      <c r="U25" s="60">
        <f t="shared" si="5"/>
        <v>0</v>
      </c>
      <c r="V25" s="60">
        <f t="shared" si="5"/>
        <v>0</v>
      </c>
      <c r="W25" s="60">
        <f t="shared" si="5"/>
        <v>0</v>
      </c>
      <c r="X25" s="60">
        <f t="shared" si="5"/>
        <v>0</v>
      </c>
      <c r="Y25" s="60">
        <f t="shared" si="5"/>
        <v>0</v>
      </c>
      <c r="Z25" s="60">
        <f t="shared" si="5"/>
        <v>0</v>
      </c>
      <c r="AA25" s="60">
        <f t="shared" si="5"/>
        <v>0</v>
      </c>
      <c r="AB25" s="60">
        <f t="shared" si="5"/>
        <v>0</v>
      </c>
      <c r="AC25" s="60">
        <f t="shared" si="5"/>
        <v>0</v>
      </c>
      <c r="AD25" s="60">
        <f t="shared" si="5"/>
        <v>0</v>
      </c>
      <c r="AE25" s="60">
        <f t="shared" si="5"/>
        <v>0</v>
      </c>
      <c r="AF25" s="60">
        <f t="shared" si="5"/>
        <v>0</v>
      </c>
      <c r="AG25" s="60">
        <f t="shared" si="5"/>
        <v>0</v>
      </c>
      <c r="AH25" s="60">
        <f t="shared" si="5"/>
        <v>0</v>
      </c>
      <c r="AI25" s="60">
        <f t="shared" si="5"/>
        <v>0</v>
      </c>
      <c r="AJ25" s="60">
        <f t="shared" si="5"/>
        <v>0</v>
      </c>
      <c r="AK25" s="60">
        <f t="shared" si="5"/>
        <v>0</v>
      </c>
      <c r="AL25" s="60">
        <f t="shared" si="5"/>
        <v>0</v>
      </c>
      <c r="AM25" s="60">
        <f t="shared" si="5"/>
        <v>0</v>
      </c>
      <c r="AN25" s="60">
        <f t="shared" si="5"/>
        <v>0</v>
      </c>
      <c r="AO25" s="60">
        <f t="shared" si="5"/>
        <v>0</v>
      </c>
      <c r="AP25" s="60">
        <f t="shared" si="5"/>
        <v>0</v>
      </c>
      <c r="AR25" s="57"/>
    </row>
    <row r="26" spans="1:44" s="45" customFormat="1" ht="13.5">
      <c r="A26" s="59">
        <f>'CH01'!A24</f>
        <v>0</v>
      </c>
      <c r="B26" s="131" t="str">
        <f>'CH01'!B24</f>
        <v>Trong đó:</v>
      </c>
      <c r="C26" s="59">
        <f>'CH01'!C24</f>
        <v>0</v>
      </c>
      <c r="D26" s="416"/>
      <c r="E26" s="416"/>
      <c r="F26" s="416"/>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R26" s="62"/>
    </row>
    <row r="27" spans="1:44">
      <c r="A27" s="114" t="str">
        <f>'CH01'!A25</f>
        <v>2.1</v>
      </c>
      <c r="B27" s="129" t="str">
        <f>'CH01'!B25</f>
        <v>Đất ở tại nông thôn</v>
      </c>
      <c r="C27" s="114" t="str">
        <f>'CH01'!C25</f>
        <v>ONT</v>
      </c>
      <c r="D27" s="66"/>
      <c r="E27" s="66">
        <f t="shared" si="1"/>
        <v>202.94380000000001</v>
      </c>
      <c r="F27" s="66">
        <f>SUM(G27:AP27)</f>
        <v>202.94380000000001</v>
      </c>
      <c r="G27" s="60">
        <f>'CH01'!F25+SUMPRODUCT((madatNC=$C27)*(DVHC='CH03-1'!G$5)*(Dientich_NC))-SUMPRODUCT((INDEX(NC_giam,,HLOOKUP($C27,COLMadat,2,0)))*(DVHC='CH03-1'!G$5))</f>
        <v>202.94380000000001</v>
      </c>
      <c r="H27" s="60">
        <f>'CH01'!G25+SUMPRODUCT((madatNC=$C27)*(DVHC='CH03-1'!H$5)*(Dientich_NC))-SUMPRODUCT((INDEX(NC_giam,,HLOOKUP($C27,COLMadat,2,0)))*(DVHC='CH03-1'!H$5))</f>
        <v>0</v>
      </c>
      <c r="I27" s="60">
        <f>'CH01'!H25+SUMPRODUCT((madatNC=$C27)*(DVHC='CH03-1'!I$5)*(Dientich_NC))-SUMPRODUCT((INDEX(NC_giam,,HLOOKUP($C27,COLMadat,2,0)))*(DVHC='CH03-1'!I$5))</f>
        <v>0</v>
      </c>
      <c r="J27" s="60">
        <f>'CH01'!I25+SUMPRODUCT((madatNC=$C27)*(DVHC='CH03-1'!J$5)*(Dientich_NC))-SUMPRODUCT((INDEX(NC_giam,,HLOOKUP($C27,COLMadat,2,0)))*(DVHC='CH03-1'!J$5))</f>
        <v>0</v>
      </c>
      <c r="K27" s="60">
        <f>'CH01'!J25+SUMPRODUCT((madatNC=$C27)*(DVHC='CH03-1'!K$5)*(Dientich_NC))-SUMPRODUCT((INDEX(NC_giam,,HLOOKUP($C27,COLMadat,2,0)))*(DVHC='CH03-1'!K$5))</f>
        <v>0</v>
      </c>
      <c r="L27" s="60">
        <f>'CH01'!K25+SUMPRODUCT((madatNC=$C27)*(DVHC='CH03-1'!L$5)*(Dientich_NC))-SUMPRODUCT((INDEX(NC_giam,,HLOOKUP($C27,COLMadat,2,0)))*(DVHC='CH03-1'!L$5))</f>
        <v>0</v>
      </c>
      <c r="M27" s="60">
        <f>'CH01'!L25+SUMPRODUCT((madatNC=$C27)*(DVHC='CH03-1'!M$5)*(Dientich_NC))-SUMPRODUCT((INDEX(NC_giam,,HLOOKUP($C27,COLMadat,2,0)))*(DVHC='CH03-1'!M$5))</f>
        <v>0</v>
      </c>
      <c r="N27" s="60">
        <f>'CH01'!M25+SUMPRODUCT((madatNC=$C27)*(DVHC='CH03-1'!N$5)*(Dientich_NC))-SUMPRODUCT((INDEX(NC_giam,,HLOOKUP($C27,COLMadat,2,0)))*(DVHC='CH03-1'!N$5))</f>
        <v>0</v>
      </c>
      <c r="O27" s="60">
        <f>'CH01'!N25+SUMPRODUCT((madatNC=$C27)*(DVHC='CH03-1'!O$5)*(Dientich_NC))-SUMPRODUCT((INDEX(NC_giam,,HLOOKUP($C27,COLMadat,2,0)))*(DVHC='CH03-1'!O$5))</f>
        <v>0</v>
      </c>
      <c r="P27" s="60">
        <f>'CH01'!O25+SUMPRODUCT((madatNC=$C27)*(DVHC='CH03-1'!P$5)*(Dientich_NC))-SUMPRODUCT((INDEX(NC_giam,,HLOOKUP($C27,COLMadat,2,0)))*(DVHC='CH03-1'!P$5))</f>
        <v>0</v>
      </c>
      <c r="Q27" s="60">
        <f>'CH01'!P25+SUMPRODUCT((madatNC=$C27)*(DVHC='CH03-1'!Q$5)*(Dientich_NC))-SUMPRODUCT((INDEX(NC_giam,,HLOOKUP($C27,COLMadat,2,0)))*(DVHC='CH03-1'!Q$5))</f>
        <v>0</v>
      </c>
      <c r="R27" s="60">
        <f>'CH01'!Q25+SUMPRODUCT((madatNC=$C27)*(DVHC='CH03-1'!R$5)*(Dientich_NC))-SUMPRODUCT((INDEX(NC_giam,,HLOOKUP($C27,COLMadat,2,0)))*(DVHC='CH03-1'!R$5))</f>
        <v>0</v>
      </c>
      <c r="S27" s="60">
        <f>'CH01'!R25+SUMPRODUCT((madatNC=$C27)*(DVHC='CH03-1'!S$5)*(Dientich_NC))-SUMPRODUCT((INDEX(NC_giam,,HLOOKUP($C27,COLMadat,2,0)))*(DVHC='CH03-1'!S$5))</f>
        <v>0</v>
      </c>
      <c r="T27" s="60">
        <f>'CH01'!S25+SUMPRODUCT((madatNC=$C27)*(DVHC='CH03-1'!T$5)*(Dientich_NC))-SUMPRODUCT((INDEX(NC_giam,,HLOOKUP($C27,COLMadat,2,0)))*(DVHC='CH03-1'!T$5))</f>
        <v>0</v>
      </c>
      <c r="U27" s="60">
        <f>'CH01'!T25+SUMPRODUCT((madatNC=$C27)*(DVHC='CH03-1'!U$5)*(Dientich_NC))-SUMPRODUCT((INDEX(NC_giam,,HLOOKUP($C27,COLMadat,2,0)))*(DVHC='CH03-1'!U$5))</f>
        <v>0</v>
      </c>
      <c r="V27" s="60">
        <f>'CH01'!U25+SUMPRODUCT((madatNC=$C27)*(DVHC='CH03-1'!V$5)*(Dientich_NC))-SUMPRODUCT((INDEX(NC_giam,,HLOOKUP($C27,COLMadat,2,0)))*(DVHC='CH03-1'!V$5))</f>
        <v>0</v>
      </c>
      <c r="W27" s="60">
        <f>'CH01'!V25+SUMPRODUCT((madatNC=$C27)*(DVHC='CH03-1'!W$5)*(Dientich_NC))-SUMPRODUCT((INDEX(NC_giam,,HLOOKUP($C27,COLMadat,2,0)))*(DVHC='CH03-1'!W$5))</f>
        <v>0</v>
      </c>
      <c r="X27" s="60">
        <f>'CH01'!W25+SUMPRODUCT((madatNC=$C27)*(DVHC='CH03-1'!X$5)*(Dientich_NC))-SUMPRODUCT((INDEX(NC_giam,,HLOOKUP($C27,COLMadat,2,0)))*(DVHC='CH03-1'!X$5))</f>
        <v>0</v>
      </c>
      <c r="Y27" s="60">
        <f>'CH01'!X25+SUMPRODUCT((madatNC=$C27)*(DVHC='CH03-1'!Y$5)*(Dientich_NC))-SUMPRODUCT((INDEX(NC_giam,,HLOOKUP($C27,COLMadat,2,0)))*(DVHC='CH03-1'!Y$5))</f>
        <v>0</v>
      </c>
      <c r="Z27" s="60">
        <f>'CH01'!Y25+SUMPRODUCT((madatNC=$C27)*(DVHC='CH03-1'!Z$5)*(Dientich_NC))-SUMPRODUCT((INDEX(NC_giam,,HLOOKUP($C27,COLMadat,2,0)))*(DVHC='CH03-1'!Z$5))</f>
        <v>0</v>
      </c>
      <c r="AA27" s="60">
        <f>'CH01'!Z25+SUMPRODUCT((madatNC=$C27)*(DVHC='CH03-1'!AA$5)*(Dientich_NC))-SUMPRODUCT((INDEX(NC_giam,,HLOOKUP($C27,COLMadat,2,0)))*(DVHC='CH03-1'!AA$5))</f>
        <v>0</v>
      </c>
      <c r="AB27" s="60">
        <f>'CH01'!AA25+SUMPRODUCT((madatNC=$C27)*(DVHC='CH03-1'!AB$5)*(Dientich_NC))-SUMPRODUCT((INDEX(NC_giam,,HLOOKUP($C27,COLMadat,2,0)))*(DVHC='CH03-1'!AB$5))</f>
        <v>0</v>
      </c>
      <c r="AC27" s="60">
        <f>'CH01'!AB25+SUMPRODUCT((madatNC=$C27)*(DVHC='CH03-1'!AC$5)*(Dientich_NC))-SUMPRODUCT((INDEX(NC_giam,,HLOOKUP($C27,COLMadat,2,0)))*(DVHC='CH03-1'!AC$5))</f>
        <v>0</v>
      </c>
      <c r="AD27" s="60">
        <f>'CH01'!AC25+SUMPRODUCT((madatNC=$C27)*(DVHC='CH03-1'!AD$5)*(Dientich_NC))-SUMPRODUCT((INDEX(NC_giam,,HLOOKUP($C27,COLMadat,2,0)))*(DVHC='CH03-1'!AD$5))</f>
        <v>0</v>
      </c>
      <c r="AE27" s="60">
        <f>'CH01'!AD25+SUMPRODUCT((madatNC=$C27)*(DVHC='CH03-1'!AE$5)*(Dientich_NC))-SUMPRODUCT((INDEX(NC_giam,,HLOOKUP($C27,COLMadat,2,0)))*(DVHC='CH03-1'!AE$5))</f>
        <v>0</v>
      </c>
      <c r="AF27" s="60">
        <f>'CH01'!AE25+SUMPRODUCT((madatNC=$C27)*(DVHC='CH03-1'!AF$5)*(Dientich_NC))-SUMPRODUCT((INDEX(NC_giam,,HLOOKUP($C27,COLMadat,2,0)))*(DVHC='CH03-1'!AF$5))</f>
        <v>0</v>
      </c>
      <c r="AG27" s="60">
        <f>'CH01'!AF25+SUMPRODUCT((madatNC=$C27)*(DVHC='CH03-1'!AG$5)*(Dientich_NC))-SUMPRODUCT((INDEX(NC_giam,,HLOOKUP($C27,COLMadat,2,0)))*(DVHC='CH03-1'!AG$5))</f>
        <v>0</v>
      </c>
      <c r="AH27" s="60">
        <f>'CH01'!AG25+SUMPRODUCT((madatNC=$C27)*(DVHC='CH03-1'!AH$5)*(Dientich_NC))-SUMPRODUCT((INDEX(NC_giam,,HLOOKUP($C27,COLMadat,2,0)))*(DVHC='CH03-1'!AH$5))</f>
        <v>0</v>
      </c>
      <c r="AI27" s="60">
        <f>'CH01'!AH25+SUMPRODUCT((madatNC=$C27)*(DVHC='CH03-1'!AI$5)*(Dientich_NC))-SUMPRODUCT((INDEX(NC_giam,,HLOOKUP($C27,COLMadat,2,0)))*(DVHC='CH03-1'!AI$5))</f>
        <v>0</v>
      </c>
      <c r="AJ27" s="60">
        <f>'CH01'!AI25+SUMPRODUCT((madatNC=$C27)*(DVHC='CH03-1'!AJ$5)*(Dientich_NC))-SUMPRODUCT((INDEX(NC_giam,,HLOOKUP($C27,COLMadat,2,0)))*(DVHC='CH03-1'!AJ$5))</f>
        <v>0</v>
      </c>
      <c r="AK27" s="60">
        <f>'CH01'!AJ25+SUMPRODUCT((madatNC=$C27)*(DVHC='CH03-1'!AK$5)*(Dientich_NC))-SUMPRODUCT((INDEX(NC_giam,,HLOOKUP($C27,COLMadat,2,0)))*(DVHC='CH03-1'!AK$5))</f>
        <v>0</v>
      </c>
      <c r="AL27" s="60">
        <f>'CH01'!AK25+SUMPRODUCT((madatNC=$C27)*(DVHC='CH03-1'!AL$5)*(Dientich_NC))-SUMPRODUCT((INDEX(NC_giam,,HLOOKUP($C27,COLMadat,2,0)))*(DVHC='CH03-1'!AL$5))</f>
        <v>0</v>
      </c>
      <c r="AM27" s="60">
        <f>'CH01'!AL25+SUMPRODUCT((madatNC=$C27)*(DVHC='CH03-1'!AM$5)*(Dientich_NC))-SUMPRODUCT((INDEX(NC_giam,,HLOOKUP($C27,COLMadat,2,0)))*(DVHC='CH03-1'!AM$5))</f>
        <v>0</v>
      </c>
      <c r="AN27" s="60">
        <f>'CH01'!AM25+SUMPRODUCT((madatNC=$C27)*(DVHC='CH03-1'!AN$5)*(Dientich_NC))-SUMPRODUCT((INDEX(NC_giam,,HLOOKUP($C27,COLMadat,2,0)))*(DVHC='CH03-1'!AN$5))</f>
        <v>0</v>
      </c>
      <c r="AO27" s="60">
        <f>'CH01'!AN25+SUMPRODUCT((madatNC=$C27)*(DVHC='CH03-1'!AO$5)*(Dientich_NC))-SUMPRODUCT((INDEX(NC_giam,,HLOOKUP($C27,COLMadat,2,0)))*(DVHC='CH03-1'!AO$5))</f>
        <v>0</v>
      </c>
      <c r="AP27" s="60">
        <f>'CH01'!AO25+SUMPRODUCT((madatNC=$C27)*(DVHC='CH03-1'!AP$5)*(Dientich_NC))-SUMPRODUCT((INDEX(NC_giam,,HLOOKUP($C27,COLMadat,2,0)))*(DVHC='CH03-1'!AP$5))</f>
        <v>0</v>
      </c>
      <c r="AR27" s="56"/>
    </row>
    <row r="28" spans="1:44">
      <c r="A28" s="114" t="str">
        <f>'CH01'!A26</f>
        <v>2.2</v>
      </c>
      <c r="B28" s="129" t="str">
        <f>'CH01'!B26</f>
        <v>Đất ở tại đô thị</v>
      </c>
      <c r="C28" s="114" t="str">
        <f>'CH01'!C26</f>
        <v>ODT</v>
      </c>
      <c r="D28" s="66"/>
      <c r="E28" s="66">
        <f t="shared" si="1"/>
        <v>12.0067</v>
      </c>
      <c r="F28" s="66">
        <f>SUM(G28:AP28)</f>
        <v>12.0067</v>
      </c>
      <c r="G28" s="60">
        <f>'CH01'!F26+SUMPRODUCT((madatNC=$C28)*(DVHC='CH03-1'!G$5)*(Dientich_NC))-SUMPRODUCT((INDEX(NC_giam,,HLOOKUP($C28,COLMadat,2,0)))*(DVHC='CH03-1'!G$5))</f>
        <v>12.0067</v>
      </c>
      <c r="H28" s="60">
        <f>'CH01'!G26+SUMPRODUCT((madatNC=$C28)*(DVHC='CH03-1'!H$5)*(Dientich_NC))-SUMPRODUCT((INDEX(NC_giam,,HLOOKUP($C28,COLMadat,2,0)))*(DVHC='CH03-1'!H$5))</f>
        <v>0</v>
      </c>
      <c r="I28" s="60">
        <f>'CH01'!H26+SUMPRODUCT((madatNC=$C28)*(DVHC='CH03-1'!I$5)*(Dientich_NC))-SUMPRODUCT((INDEX(NC_giam,,HLOOKUP($C28,COLMadat,2,0)))*(DVHC='CH03-1'!I$5))</f>
        <v>0</v>
      </c>
      <c r="J28" s="60">
        <f>'CH01'!I26+SUMPRODUCT((madatNC=$C28)*(DVHC='CH03-1'!J$5)*(Dientich_NC))-SUMPRODUCT((INDEX(NC_giam,,HLOOKUP($C28,COLMadat,2,0)))*(DVHC='CH03-1'!J$5))</f>
        <v>0</v>
      </c>
      <c r="K28" s="60">
        <f>'CH01'!J26+SUMPRODUCT((madatNC=$C28)*(DVHC='CH03-1'!K$5)*(Dientich_NC))-SUMPRODUCT((INDEX(NC_giam,,HLOOKUP($C28,COLMadat,2,0)))*(DVHC='CH03-1'!K$5))</f>
        <v>0</v>
      </c>
      <c r="L28" s="60">
        <f>'CH01'!K26+SUMPRODUCT((madatNC=$C28)*(DVHC='CH03-1'!L$5)*(Dientich_NC))-SUMPRODUCT((INDEX(NC_giam,,HLOOKUP($C28,COLMadat,2,0)))*(DVHC='CH03-1'!L$5))</f>
        <v>0</v>
      </c>
      <c r="M28" s="60">
        <f>'CH01'!L26+SUMPRODUCT((madatNC=$C28)*(DVHC='CH03-1'!M$5)*(Dientich_NC))-SUMPRODUCT((INDEX(NC_giam,,HLOOKUP($C28,COLMadat,2,0)))*(DVHC='CH03-1'!M$5))</f>
        <v>0</v>
      </c>
      <c r="N28" s="60">
        <f>'CH01'!M26+SUMPRODUCT((madatNC=$C28)*(DVHC='CH03-1'!N$5)*(Dientich_NC))-SUMPRODUCT((INDEX(NC_giam,,HLOOKUP($C28,COLMadat,2,0)))*(DVHC='CH03-1'!N$5))</f>
        <v>0</v>
      </c>
      <c r="O28" s="60">
        <f>'CH01'!N26+SUMPRODUCT((madatNC=$C28)*(DVHC='CH03-1'!O$5)*(Dientich_NC))-SUMPRODUCT((INDEX(NC_giam,,HLOOKUP($C28,COLMadat,2,0)))*(DVHC='CH03-1'!O$5))</f>
        <v>0</v>
      </c>
      <c r="P28" s="60">
        <f>'CH01'!O26+SUMPRODUCT((madatNC=$C28)*(DVHC='CH03-1'!P$5)*(Dientich_NC))-SUMPRODUCT((INDEX(NC_giam,,HLOOKUP($C28,COLMadat,2,0)))*(DVHC='CH03-1'!P$5))</f>
        <v>0</v>
      </c>
      <c r="Q28" s="60">
        <f>'CH01'!P26+SUMPRODUCT((madatNC=$C28)*(DVHC='CH03-1'!Q$5)*(Dientich_NC))-SUMPRODUCT((INDEX(NC_giam,,HLOOKUP($C28,COLMadat,2,0)))*(DVHC='CH03-1'!Q$5))</f>
        <v>0</v>
      </c>
      <c r="R28" s="60">
        <f>'CH01'!Q26+SUMPRODUCT((madatNC=$C28)*(DVHC='CH03-1'!R$5)*(Dientich_NC))-SUMPRODUCT((INDEX(NC_giam,,HLOOKUP($C28,COLMadat,2,0)))*(DVHC='CH03-1'!R$5))</f>
        <v>0</v>
      </c>
      <c r="S28" s="60">
        <f>'CH01'!R26+SUMPRODUCT((madatNC=$C28)*(DVHC='CH03-1'!S$5)*(Dientich_NC))-SUMPRODUCT((INDEX(NC_giam,,HLOOKUP($C28,COLMadat,2,0)))*(DVHC='CH03-1'!S$5))</f>
        <v>0</v>
      </c>
      <c r="T28" s="60">
        <f>'CH01'!S26+SUMPRODUCT((madatNC=$C28)*(DVHC='CH03-1'!T$5)*(Dientich_NC))-SUMPRODUCT((INDEX(NC_giam,,HLOOKUP($C28,COLMadat,2,0)))*(DVHC='CH03-1'!T$5))</f>
        <v>0</v>
      </c>
      <c r="U28" s="60">
        <f>'CH01'!T26+SUMPRODUCT((madatNC=$C28)*(DVHC='CH03-1'!U$5)*(Dientich_NC))-SUMPRODUCT((INDEX(NC_giam,,HLOOKUP($C28,COLMadat,2,0)))*(DVHC='CH03-1'!U$5))</f>
        <v>0</v>
      </c>
      <c r="V28" s="60">
        <f>'CH01'!U26+SUMPRODUCT((madatNC=$C28)*(DVHC='CH03-1'!V$5)*(Dientich_NC))-SUMPRODUCT((INDEX(NC_giam,,HLOOKUP($C28,COLMadat,2,0)))*(DVHC='CH03-1'!V$5))</f>
        <v>0</v>
      </c>
      <c r="W28" s="60">
        <f>'CH01'!V26+SUMPRODUCT((madatNC=$C28)*(DVHC='CH03-1'!W$5)*(Dientich_NC))-SUMPRODUCT((INDEX(NC_giam,,HLOOKUP($C28,COLMadat,2,0)))*(DVHC='CH03-1'!W$5))</f>
        <v>0</v>
      </c>
      <c r="X28" s="60">
        <f>'CH01'!W26+SUMPRODUCT((madatNC=$C28)*(DVHC='CH03-1'!X$5)*(Dientich_NC))-SUMPRODUCT((INDEX(NC_giam,,HLOOKUP($C28,COLMadat,2,0)))*(DVHC='CH03-1'!X$5))</f>
        <v>0</v>
      </c>
      <c r="Y28" s="60">
        <f>'CH01'!X26+SUMPRODUCT((madatNC=$C28)*(DVHC='CH03-1'!Y$5)*(Dientich_NC))-SUMPRODUCT((INDEX(NC_giam,,HLOOKUP($C28,COLMadat,2,0)))*(DVHC='CH03-1'!Y$5))</f>
        <v>0</v>
      </c>
      <c r="Z28" s="60">
        <f>'CH01'!Y26+SUMPRODUCT((madatNC=$C28)*(DVHC='CH03-1'!Z$5)*(Dientich_NC))-SUMPRODUCT((INDEX(NC_giam,,HLOOKUP($C28,COLMadat,2,0)))*(DVHC='CH03-1'!Z$5))</f>
        <v>0</v>
      </c>
      <c r="AA28" s="60">
        <f>'CH01'!Z26+SUMPRODUCT((madatNC=$C28)*(DVHC='CH03-1'!AA$5)*(Dientich_NC))-SUMPRODUCT((INDEX(NC_giam,,HLOOKUP($C28,COLMadat,2,0)))*(DVHC='CH03-1'!AA$5))</f>
        <v>0</v>
      </c>
      <c r="AB28" s="60">
        <f>'CH01'!AA26+SUMPRODUCT((madatNC=$C28)*(DVHC='CH03-1'!AB$5)*(Dientich_NC))-SUMPRODUCT((INDEX(NC_giam,,HLOOKUP($C28,COLMadat,2,0)))*(DVHC='CH03-1'!AB$5))</f>
        <v>0</v>
      </c>
      <c r="AC28" s="60">
        <f>'CH01'!AB26+SUMPRODUCT((madatNC=$C28)*(DVHC='CH03-1'!AC$5)*(Dientich_NC))-SUMPRODUCT((INDEX(NC_giam,,HLOOKUP($C28,COLMadat,2,0)))*(DVHC='CH03-1'!AC$5))</f>
        <v>0</v>
      </c>
      <c r="AD28" s="60">
        <f>'CH01'!AC26+SUMPRODUCT((madatNC=$C28)*(DVHC='CH03-1'!AD$5)*(Dientich_NC))-SUMPRODUCT((INDEX(NC_giam,,HLOOKUP($C28,COLMadat,2,0)))*(DVHC='CH03-1'!AD$5))</f>
        <v>0</v>
      </c>
      <c r="AE28" s="60">
        <f>'CH01'!AD26+SUMPRODUCT((madatNC=$C28)*(DVHC='CH03-1'!AE$5)*(Dientich_NC))-SUMPRODUCT((INDEX(NC_giam,,HLOOKUP($C28,COLMadat,2,0)))*(DVHC='CH03-1'!AE$5))</f>
        <v>0</v>
      </c>
      <c r="AF28" s="60">
        <f>'CH01'!AE26+SUMPRODUCT((madatNC=$C28)*(DVHC='CH03-1'!AF$5)*(Dientich_NC))-SUMPRODUCT((INDEX(NC_giam,,HLOOKUP($C28,COLMadat,2,0)))*(DVHC='CH03-1'!AF$5))</f>
        <v>0</v>
      </c>
      <c r="AG28" s="60">
        <f>'CH01'!AF26+SUMPRODUCT((madatNC=$C28)*(DVHC='CH03-1'!AG$5)*(Dientich_NC))-SUMPRODUCT((INDEX(NC_giam,,HLOOKUP($C28,COLMadat,2,0)))*(DVHC='CH03-1'!AG$5))</f>
        <v>0</v>
      </c>
      <c r="AH28" s="60">
        <f>'CH01'!AG26+SUMPRODUCT((madatNC=$C28)*(DVHC='CH03-1'!AH$5)*(Dientich_NC))-SUMPRODUCT((INDEX(NC_giam,,HLOOKUP($C28,COLMadat,2,0)))*(DVHC='CH03-1'!AH$5))</f>
        <v>0</v>
      </c>
      <c r="AI28" s="60">
        <f>'CH01'!AH26+SUMPRODUCT((madatNC=$C28)*(DVHC='CH03-1'!AI$5)*(Dientich_NC))-SUMPRODUCT((INDEX(NC_giam,,HLOOKUP($C28,COLMadat,2,0)))*(DVHC='CH03-1'!AI$5))</f>
        <v>0</v>
      </c>
      <c r="AJ28" s="60">
        <f>'CH01'!AI26+SUMPRODUCT((madatNC=$C28)*(DVHC='CH03-1'!AJ$5)*(Dientich_NC))-SUMPRODUCT((INDEX(NC_giam,,HLOOKUP($C28,COLMadat,2,0)))*(DVHC='CH03-1'!AJ$5))</f>
        <v>0</v>
      </c>
      <c r="AK28" s="60">
        <f>'CH01'!AJ26+SUMPRODUCT((madatNC=$C28)*(DVHC='CH03-1'!AK$5)*(Dientich_NC))-SUMPRODUCT((INDEX(NC_giam,,HLOOKUP($C28,COLMadat,2,0)))*(DVHC='CH03-1'!AK$5))</f>
        <v>0</v>
      </c>
      <c r="AL28" s="60">
        <f>'CH01'!AK26+SUMPRODUCT((madatNC=$C28)*(DVHC='CH03-1'!AL$5)*(Dientich_NC))-SUMPRODUCT((INDEX(NC_giam,,HLOOKUP($C28,COLMadat,2,0)))*(DVHC='CH03-1'!AL$5))</f>
        <v>0</v>
      </c>
      <c r="AM28" s="60">
        <f>'CH01'!AL26+SUMPRODUCT((madatNC=$C28)*(DVHC='CH03-1'!AM$5)*(Dientich_NC))-SUMPRODUCT((INDEX(NC_giam,,HLOOKUP($C28,COLMadat,2,0)))*(DVHC='CH03-1'!AM$5))</f>
        <v>0</v>
      </c>
      <c r="AN28" s="60">
        <f>'CH01'!AM26+SUMPRODUCT((madatNC=$C28)*(DVHC='CH03-1'!AN$5)*(Dientich_NC))-SUMPRODUCT((INDEX(NC_giam,,HLOOKUP($C28,COLMadat,2,0)))*(DVHC='CH03-1'!AN$5))</f>
        <v>0</v>
      </c>
      <c r="AO28" s="60">
        <f>'CH01'!AN26+SUMPRODUCT((madatNC=$C28)*(DVHC='CH03-1'!AO$5)*(Dientich_NC))-SUMPRODUCT((INDEX(NC_giam,,HLOOKUP($C28,COLMadat,2,0)))*(DVHC='CH03-1'!AO$5))</f>
        <v>0</v>
      </c>
      <c r="AP28" s="60">
        <f>'CH01'!AO26+SUMPRODUCT((madatNC=$C28)*(DVHC='CH03-1'!AP$5)*(Dientich_NC))-SUMPRODUCT((INDEX(NC_giam,,HLOOKUP($C28,COLMadat,2,0)))*(DVHC='CH03-1'!AP$5))</f>
        <v>0</v>
      </c>
      <c r="AR28" s="56"/>
    </row>
    <row r="29" spans="1:44">
      <c r="A29" s="114" t="str">
        <f>'CH01'!A27</f>
        <v>2.3</v>
      </c>
      <c r="B29" s="129" t="str">
        <f>'CH01'!B27</f>
        <v>Đất xây dựng trụ sở cơ quan</v>
      </c>
      <c r="C29" s="114" t="str">
        <f>'CH01'!C27</f>
        <v>TSC</v>
      </c>
      <c r="D29" s="66"/>
      <c r="E29" s="66">
        <f t="shared" si="1"/>
        <v>6.3193000000000001</v>
      </c>
      <c r="F29" s="66">
        <f>SUM(G29:AP29)</f>
        <v>6.3193000000000001</v>
      </c>
      <c r="G29" s="60">
        <f>'CH01'!F27+SUMPRODUCT((madatNC=$C29)*(DVHC='CH03-1'!G$5)*(Dientich_NC))-SUMPRODUCT((INDEX(NC_giam,,HLOOKUP($C29,COLMadat,2,0)))*(DVHC='CH03-1'!G$5))</f>
        <v>6.3193000000000001</v>
      </c>
      <c r="H29" s="60">
        <f>'CH01'!G27+SUMPRODUCT((madatNC=$C29)*(DVHC='CH03-1'!H$5)*(Dientich_NC))-SUMPRODUCT((INDEX(NC_giam,,HLOOKUP($C29,COLMadat,2,0)))*(DVHC='CH03-1'!H$5))</f>
        <v>0</v>
      </c>
      <c r="I29" s="60">
        <f>'CH01'!H27+SUMPRODUCT((madatNC=$C29)*(DVHC='CH03-1'!I$5)*(Dientich_NC))-SUMPRODUCT((INDEX(NC_giam,,HLOOKUP($C29,COLMadat,2,0)))*(DVHC='CH03-1'!I$5))</f>
        <v>0</v>
      </c>
      <c r="J29" s="60">
        <f>'CH01'!I27+SUMPRODUCT((madatNC=$C29)*(DVHC='CH03-1'!J$5)*(Dientich_NC))-SUMPRODUCT((INDEX(NC_giam,,HLOOKUP($C29,COLMadat,2,0)))*(DVHC='CH03-1'!J$5))</f>
        <v>0</v>
      </c>
      <c r="K29" s="60">
        <f>'CH01'!J27+SUMPRODUCT((madatNC=$C29)*(DVHC='CH03-1'!K$5)*(Dientich_NC))-SUMPRODUCT((INDEX(NC_giam,,HLOOKUP($C29,COLMadat,2,0)))*(DVHC='CH03-1'!K$5))</f>
        <v>0</v>
      </c>
      <c r="L29" s="60">
        <f>'CH01'!K27+SUMPRODUCT((madatNC=$C29)*(DVHC='CH03-1'!L$5)*(Dientich_NC))-SUMPRODUCT((INDEX(NC_giam,,HLOOKUP($C29,COLMadat,2,0)))*(DVHC='CH03-1'!L$5))</f>
        <v>0</v>
      </c>
      <c r="M29" s="60">
        <f>'CH01'!L27+SUMPRODUCT((madatNC=$C29)*(DVHC='CH03-1'!M$5)*(Dientich_NC))-SUMPRODUCT((INDEX(NC_giam,,HLOOKUP($C29,COLMadat,2,0)))*(DVHC='CH03-1'!M$5))</f>
        <v>0</v>
      </c>
      <c r="N29" s="60">
        <f>'CH01'!M27+SUMPRODUCT((madatNC=$C29)*(DVHC='CH03-1'!N$5)*(Dientich_NC))-SUMPRODUCT((INDEX(NC_giam,,HLOOKUP($C29,COLMadat,2,0)))*(DVHC='CH03-1'!N$5))</f>
        <v>0</v>
      </c>
      <c r="O29" s="60">
        <f>'CH01'!N27+SUMPRODUCT((madatNC=$C29)*(DVHC='CH03-1'!O$5)*(Dientich_NC))-SUMPRODUCT((INDEX(NC_giam,,HLOOKUP($C29,COLMadat,2,0)))*(DVHC='CH03-1'!O$5))</f>
        <v>0</v>
      </c>
      <c r="P29" s="60">
        <f>'CH01'!O27+SUMPRODUCT((madatNC=$C29)*(DVHC='CH03-1'!P$5)*(Dientich_NC))-SUMPRODUCT((INDEX(NC_giam,,HLOOKUP($C29,COLMadat,2,0)))*(DVHC='CH03-1'!P$5))</f>
        <v>0</v>
      </c>
      <c r="Q29" s="60">
        <f>'CH01'!P27+SUMPRODUCT((madatNC=$C29)*(DVHC='CH03-1'!Q$5)*(Dientich_NC))-SUMPRODUCT((INDEX(NC_giam,,HLOOKUP($C29,COLMadat,2,0)))*(DVHC='CH03-1'!Q$5))</f>
        <v>0</v>
      </c>
      <c r="R29" s="60">
        <f>'CH01'!Q27+SUMPRODUCT((madatNC=$C29)*(DVHC='CH03-1'!R$5)*(Dientich_NC))-SUMPRODUCT((INDEX(NC_giam,,HLOOKUP($C29,COLMadat,2,0)))*(DVHC='CH03-1'!R$5))</f>
        <v>0</v>
      </c>
      <c r="S29" s="60">
        <f>'CH01'!R27+SUMPRODUCT((madatNC=$C29)*(DVHC='CH03-1'!S$5)*(Dientich_NC))-SUMPRODUCT((INDEX(NC_giam,,HLOOKUP($C29,COLMadat,2,0)))*(DVHC='CH03-1'!S$5))</f>
        <v>0</v>
      </c>
      <c r="T29" s="60">
        <f>'CH01'!S27+SUMPRODUCT((madatNC=$C29)*(DVHC='CH03-1'!T$5)*(Dientich_NC))-SUMPRODUCT((INDEX(NC_giam,,HLOOKUP($C29,COLMadat,2,0)))*(DVHC='CH03-1'!T$5))</f>
        <v>0</v>
      </c>
      <c r="U29" s="60">
        <f>'CH01'!T27+SUMPRODUCT((madatNC=$C29)*(DVHC='CH03-1'!U$5)*(Dientich_NC))-SUMPRODUCT((INDEX(NC_giam,,HLOOKUP($C29,COLMadat,2,0)))*(DVHC='CH03-1'!U$5))</f>
        <v>0</v>
      </c>
      <c r="V29" s="60">
        <f>'CH01'!U27+SUMPRODUCT((madatNC=$C29)*(DVHC='CH03-1'!V$5)*(Dientich_NC))-SUMPRODUCT((INDEX(NC_giam,,HLOOKUP($C29,COLMadat,2,0)))*(DVHC='CH03-1'!V$5))</f>
        <v>0</v>
      </c>
      <c r="W29" s="60">
        <f>'CH01'!V27+SUMPRODUCT((madatNC=$C29)*(DVHC='CH03-1'!W$5)*(Dientich_NC))-SUMPRODUCT((INDEX(NC_giam,,HLOOKUP($C29,COLMadat,2,0)))*(DVHC='CH03-1'!W$5))</f>
        <v>0</v>
      </c>
      <c r="X29" s="60">
        <f>'CH01'!W27+SUMPRODUCT((madatNC=$C29)*(DVHC='CH03-1'!X$5)*(Dientich_NC))-SUMPRODUCT((INDEX(NC_giam,,HLOOKUP($C29,COLMadat,2,0)))*(DVHC='CH03-1'!X$5))</f>
        <v>0</v>
      </c>
      <c r="Y29" s="60">
        <f>'CH01'!X27+SUMPRODUCT((madatNC=$C29)*(DVHC='CH03-1'!Y$5)*(Dientich_NC))-SUMPRODUCT((INDEX(NC_giam,,HLOOKUP($C29,COLMadat,2,0)))*(DVHC='CH03-1'!Y$5))</f>
        <v>0</v>
      </c>
      <c r="Z29" s="60">
        <f>'CH01'!Y27+SUMPRODUCT((madatNC=$C29)*(DVHC='CH03-1'!Z$5)*(Dientich_NC))-SUMPRODUCT((INDEX(NC_giam,,HLOOKUP($C29,COLMadat,2,0)))*(DVHC='CH03-1'!Z$5))</f>
        <v>0</v>
      </c>
      <c r="AA29" s="60">
        <f>'CH01'!Z27+SUMPRODUCT((madatNC=$C29)*(DVHC='CH03-1'!AA$5)*(Dientich_NC))-SUMPRODUCT((INDEX(NC_giam,,HLOOKUP($C29,COLMadat,2,0)))*(DVHC='CH03-1'!AA$5))</f>
        <v>0</v>
      </c>
      <c r="AB29" s="60">
        <f>'CH01'!AA27+SUMPRODUCT((madatNC=$C29)*(DVHC='CH03-1'!AB$5)*(Dientich_NC))-SUMPRODUCT((INDEX(NC_giam,,HLOOKUP($C29,COLMadat,2,0)))*(DVHC='CH03-1'!AB$5))</f>
        <v>0</v>
      </c>
      <c r="AC29" s="60">
        <f>'CH01'!AB27+SUMPRODUCT((madatNC=$C29)*(DVHC='CH03-1'!AC$5)*(Dientich_NC))-SUMPRODUCT((INDEX(NC_giam,,HLOOKUP($C29,COLMadat,2,0)))*(DVHC='CH03-1'!AC$5))</f>
        <v>0</v>
      </c>
      <c r="AD29" s="60">
        <f>'CH01'!AC27+SUMPRODUCT((madatNC=$C29)*(DVHC='CH03-1'!AD$5)*(Dientich_NC))-SUMPRODUCT((INDEX(NC_giam,,HLOOKUP($C29,COLMadat,2,0)))*(DVHC='CH03-1'!AD$5))</f>
        <v>0</v>
      </c>
      <c r="AE29" s="60">
        <f>'CH01'!AD27+SUMPRODUCT((madatNC=$C29)*(DVHC='CH03-1'!AE$5)*(Dientich_NC))-SUMPRODUCT((INDEX(NC_giam,,HLOOKUP($C29,COLMadat,2,0)))*(DVHC='CH03-1'!AE$5))</f>
        <v>0</v>
      </c>
      <c r="AF29" s="60">
        <f>'CH01'!AE27+SUMPRODUCT((madatNC=$C29)*(DVHC='CH03-1'!AF$5)*(Dientich_NC))-SUMPRODUCT((INDEX(NC_giam,,HLOOKUP($C29,COLMadat,2,0)))*(DVHC='CH03-1'!AF$5))</f>
        <v>0</v>
      </c>
      <c r="AG29" s="60">
        <f>'CH01'!AF27+SUMPRODUCT((madatNC=$C29)*(DVHC='CH03-1'!AG$5)*(Dientich_NC))-SUMPRODUCT((INDEX(NC_giam,,HLOOKUP($C29,COLMadat,2,0)))*(DVHC='CH03-1'!AG$5))</f>
        <v>0</v>
      </c>
      <c r="AH29" s="60">
        <f>'CH01'!AG27+SUMPRODUCT((madatNC=$C29)*(DVHC='CH03-1'!AH$5)*(Dientich_NC))-SUMPRODUCT((INDEX(NC_giam,,HLOOKUP($C29,COLMadat,2,0)))*(DVHC='CH03-1'!AH$5))</f>
        <v>0</v>
      </c>
      <c r="AI29" s="60">
        <f>'CH01'!AH27+SUMPRODUCT((madatNC=$C29)*(DVHC='CH03-1'!AI$5)*(Dientich_NC))-SUMPRODUCT((INDEX(NC_giam,,HLOOKUP($C29,COLMadat,2,0)))*(DVHC='CH03-1'!AI$5))</f>
        <v>0</v>
      </c>
      <c r="AJ29" s="60">
        <f>'CH01'!AI27+SUMPRODUCT((madatNC=$C29)*(DVHC='CH03-1'!AJ$5)*(Dientich_NC))-SUMPRODUCT((INDEX(NC_giam,,HLOOKUP($C29,COLMadat,2,0)))*(DVHC='CH03-1'!AJ$5))</f>
        <v>0</v>
      </c>
      <c r="AK29" s="60">
        <f>'CH01'!AJ27+SUMPRODUCT((madatNC=$C29)*(DVHC='CH03-1'!AK$5)*(Dientich_NC))-SUMPRODUCT((INDEX(NC_giam,,HLOOKUP($C29,COLMadat,2,0)))*(DVHC='CH03-1'!AK$5))</f>
        <v>0</v>
      </c>
      <c r="AL29" s="60">
        <f>'CH01'!AK27+SUMPRODUCT((madatNC=$C29)*(DVHC='CH03-1'!AL$5)*(Dientich_NC))-SUMPRODUCT((INDEX(NC_giam,,HLOOKUP($C29,COLMadat,2,0)))*(DVHC='CH03-1'!AL$5))</f>
        <v>0</v>
      </c>
      <c r="AM29" s="60">
        <f>'CH01'!AL27+SUMPRODUCT((madatNC=$C29)*(DVHC='CH03-1'!AM$5)*(Dientich_NC))-SUMPRODUCT((INDEX(NC_giam,,HLOOKUP($C29,COLMadat,2,0)))*(DVHC='CH03-1'!AM$5))</f>
        <v>0</v>
      </c>
      <c r="AN29" s="60">
        <f>'CH01'!AM27+SUMPRODUCT((madatNC=$C29)*(DVHC='CH03-1'!AN$5)*(Dientich_NC))-SUMPRODUCT((INDEX(NC_giam,,HLOOKUP($C29,COLMadat,2,0)))*(DVHC='CH03-1'!AN$5))</f>
        <v>0</v>
      </c>
      <c r="AO29" s="60">
        <f>'CH01'!AN27+SUMPRODUCT((madatNC=$C29)*(DVHC='CH03-1'!AO$5)*(Dientich_NC))-SUMPRODUCT((INDEX(NC_giam,,HLOOKUP($C29,COLMadat,2,0)))*(DVHC='CH03-1'!AO$5))</f>
        <v>0</v>
      </c>
      <c r="AP29" s="60">
        <f>'CH01'!AO27+SUMPRODUCT((madatNC=$C29)*(DVHC='CH03-1'!AP$5)*(Dientich_NC))-SUMPRODUCT((INDEX(NC_giam,,HLOOKUP($C29,COLMadat,2,0)))*(DVHC='CH03-1'!AP$5))</f>
        <v>0</v>
      </c>
      <c r="AR29" s="56"/>
    </row>
    <row r="30" spans="1:44">
      <c r="A30" s="114" t="str">
        <f>'CH01'!A28</f>
        <v>2.4</v>
      </c>
      <c r="B30" s="129" t="str">
        <f>'CH01'!B28</f>
        <v>Đất quốc phòng</v>
      </c>
      <c r="C30" s="114" t="str">
        <f>'CH01'!C28</f>
        <v>CQP</v>
      </c>
      <c r="D30" s="66"/>
      <c r="E30" s="66">
        <f t="shared" si="1"/>
        <v>15.2669</v>
      </c>
      <c r="F30" s="66">
        <f>SUM(G30:AP30)</f>
        <v>15.2669</v>
      </c>
      <c r="G30" s="60">
        <f>'CH01'!F28+SUMPRODUCT((madatNC=$C30)*(DVHC='CH03-1'!G$5)*(Dientich_NC))-SUMPRODUCT((INDEX(NC_giam,,HLOOKUP($C30,COLMadat,2,0)))*(DVHC='CH03-1'!G$5))</f>
        <v>15.2669</v>
      </c>
      <c r="H30" s="60">
        <f>'CH01'!G28+SUMPRODUCT((madatNC=$C30)*(DVHC='CH03-1'!H$5)*(Dientich_NC))-SUMPRODUCT((INDEX(NC_giam,,HLOOKUP($C30,COLMadat,2,0)))*(DVHC='CH03-1'!H$5))</f>
        <v>0</v>
      </c>
      <c r="I30" s="60">
        <f>'CH01'!H28+SUMPRODUCT((madatNC=$C30)*(DVHC='CH03-1'!I$5)*(Dientich_NC))-SUMPRODUCT((INDEX(NC_giam,,HLOOKUP($C30,COLMadat,2,0)))*(DVHC='CH03-1'!I$5))</f>
        <v>0</v>
      </c>
      <c r="J30" s="60">
        <f>'CH01'!I28+SUMPRODUCT((madatNC=$C30)*(DVHC='CH03-1'!J$5)*(Dientich_NC))-SUMPRODUCT((INDEX(NC_giam,,HLOOKUP($C30,COLMadat,2,0)))*(DVHC='CH03-1'!J$5))</f>
        <v>0</v>
      </c>
      <c r="K30" s="60">
        <f>'CH01'!J28+SUMPRODUCT((madatNC=$C30)*(DVHC='CH03-1'!K$5)*(Dientich_NC))-SUMPRODUCT((INDEX(NC_giam,,HLOOKUP($C30,COLMadat,2,0)))*(DVHC='CH03-1'!K$5))</f>
        <v>0</v>
      </c>
      <c r="L30" s="60">
        <f>'CH01'!K28+SUMPRODUCT((madatNC=$C30)*(DVHC='CH03-1'!L$5)*(Dientich_NC))-SUMPRODUCT((INDEX(NC_giam,,HLOOKUP($C30,COLMadat,2,0)))*(DVHC='CH03-1'!L$5))</f>
        <v>0</v>
      </c>
      <c r="M30" s="60">
        <f>'CH01'!L28+SUMPRODUCT((madatNC=$C30)*(DVHC='CH03-1'!M$5)*(Dientich_NC))-SUMPRODUCT((INDEX(NC_giam,,HLOOKUP($C30,COLMadat,2,0)))*(DVHC='CH03-1'!M$5))</f>
        <v>0</v>
      </c>
      <c r="N30" s="60">
        <f>'CH01'!M28+SUMPRODUCT((madatNC=$C30)*(DVHC='CH03-1'!N$5)*(Dientich_NC))-SUMPRODUCT((INDEX(NC_giam,,HLOOKUP($C30,COLMadat,2,0)))*(DVHC='CH03-1'!N$5))</f>
        <v>0</v>
      </c>
      <c r="O30" s="60">
        <f>'CH01'!N28+SUMPRODUCT((madatNC=$C30)*(DVHC='CH03-1'!O$5)*(Dientich_NC))-SUMPRODUCT((INDEX(NC_giam,,HLOOKUP($C30,COLMadat,2,0)))*(DVHC='CH03-1'!O$5))</f>
        <v>0</v>
      </c>
      <c r="P30" s="60">
        <f>'CH01'!O28+SUMPRODUCT((madatNC=$C30)*(DVHC='CH03-1'!P$5)*(Dientich_NC))-SUMPRODUCT((INDEX(NC_giam,,HLOOKUP($C30,COLMadat,2,0)))*(DVHC='CH03-1'!P$5))</f>
        <v>0</v>
      </c>
      <c r="Q30" s="60">
        <f>'CH01'!P28+SUMPRODUCT((madatNC=$C30)*(DVHC='CH03-1'!Q$5)*(Dientich_NC))-SUMPRODUCT((INDEX(NC_giam,,HLOOKUP($C30,COLMadat,2,0)))*(DVHC='CH03-1'!Q$5))</f>
        <v>0</v>
      </c>
      <c r="R30" s="60">
        <f>'CH01'!Q28+SUMPRODUCT((madatNC=$C30)*(DVHC='CH03-1'!R$5)*(Dientich_NC))-SUMPRODUCT((INDEX(NC_giam,,HLOOKUP($C30,COLMadat,2,0)))*(DVHC='CH03-1'!R$5))</f>
        <v>0</v>
      </c>
      <c r="S30" s="60">
        <f>'CH01'!R28+SUMPRODUCT((madatNC=$C30)*(DVHC='CH03-1'!S$5)*(Dientich_NC))-SUMPRODUCT((INDEX(NC_giam,,HLOOKUP($C30,COLMadat,2,0)))*(DVHC='CH03-1'!S$5))</f>
        <v>0</v>
      </c>
      <c r="T30" s="60">
        <f>'CH01'!S28+SUMPRODUCT((madatNC=$C30)*(DVHC='CH03-1'!T$5)*(Dientich_NC))-SUMPRODUCT((INDEX(NC_giam,,HLOOKUP($C30,COLMadat,2,0)))*(DVHC='CH03-1'!T$5))</f>
        <v>0</v>
      </c>
      <c r="U30" s="60">
        <f>'CH01'!T28+SUMPRODUCT((madatNC=$C30)*(DVHC='CH03-1'!U$5)*(Dientich_NC))-SUMPRODUCT((INDEX(NC_giam,,HLOOKUP($C30,COLMadat,2,0)))*(DVHC='CH03-1'!U$5))</f>
        <v>0</v>
      </c>
      <c r="V30" s="60">
        <f>'CH01'!U28+SUMPRODUCT((madatNC=$C30)*(DVHC='CH03-1'!V$5)*(Dientich_NC))-SUMPRODUCT((INDEX(NC_giam,,HLOOKUP($C30,COLMadat,2,0)))*(DVHC='CH03-1'!V$5))</f>
        <v>0</v>
      </c>
      <c r="W30" s="60">
        <f>'CH01'!V28+SUMPRODUCT((madatNC=$C30)*(DVHC='CH03-1'!W$5)*(Dientich_NC))-SUMPRODUCT((INDEX(NC_giam,,HLOOKUP($C30,COLMadat,2,0)))*(DVHC='CH03-1'!W$5))</f>
        <v>0</v>
      </c>
      <c r="X30" s="60">
        <f>'CH01'!W28+SUMPRODUCT((madatNC=$C30)*(DVHC='CH03-1'!X$5)*(Dientich_NC))-SUMPRODUCT((INDEX(NC_giam,,HLOOKUP($C30,COLMadat,2,0)))*(DVHC='CH03-1'!X$5))</f>
        <v>0</v>
      </c>
      <c r="Y30" s="60">
        <f>'CH01'!X28+SUMPRODUCT((madatNC=$C30)*(DVHC='CH03-1'!Y$5)*(Dientich_NC))-SUMPRODUCT((INDEX(NC_giam,,HLOOKUP($C30,COLMadat,2,0)))*(DVHC='CH03-1'!Y$5))</f>
        <v>0</v>
      </c>
      <c r="Z30" s="60">
        <f>'CH01'!Y28+SUMPRODUCT((madatNC=$C30)*(DVHC='CH03-1'!Z$5)*(Dientich_NC))-SUMPRODUCT((INDEX(NC_giam,,HLOOKUP($C30,COLMadat,2,0)))*(DVHC='CH03-1'!Z$5))</f>
        <v>0</v>
      </c>
      <c r="AA30" s="60">
        <f>'CH01'!Z28+SUMPRODUCT((madatNC=$C30)*(DVHC='CH03-1'!AA$5)*(Dientich_NC))-SUMPRODUCT((INDEX(NC_giam,,HLOOKUP($C30,COLMadat,2,0)))*(DVHC='CH03-1'!AA$5))</f>
        <v>0</v>
      </c>
      <c r="AB30" s="60">
        <f>'CH01'!AA28+SUMPRODUCT((madatNC=$C30)*(DVHC='CH03-1'!AB$5)*(Dientich_NC))-SUMPRODUCT((INDEX(NC_giam,,HLOOKUP($C30,COLMadat,2,0)))*(DVHC='CH03-1'!AB$5))</f>
        <v>0</v>
      </c>
      <c r="AC30" s="60">
        <f>'CH01'!AB28+SUMPRODUCT((madatNC=$C30)*(DVHC='CH03-1'!AC$5)*(Dientich_NC))-SUMPRODUCT((INDEX(NC_giam,,HLOOKUP($C30,COLMadat,2,0)))*(DVHC='CH03-1'!AC$5))</f>
        <v>0</v>
      </c>
      <c r="AD30" s="60">
        <f>'CH01'!AC28+SUMPRODUCT((madatNC=$C30)*(DVHC='CH03-1'!AD$5)*(Dientich_NC))-SUMPRODUCT((INDEX(NC_giam,,HLOOKUP($C30,COLMadat,2,0)))*(DVHC='CH03-1'!AD$5))</f>
        <v>0</v>
      </c>
      <c r="AE30" s="60">
        <f>'CH01'!AD28+SUMPRODUCT((madatNC=$C30)*(DVHC='CH03-1'!AE$5)*(Dientich_NC))-SUMPRODUCT((INDEX(NC_giam,,HLOOKUP($C30,COLMadat,2,0)))*(DVHC='CH03-1'!AE$5))</f>
        <v>0</v>
      </c>
      <c r="AF30" s="60">
        <f>'CH01'!AE28+SUMPRODUCT((madatNC=$C30)*(DVHC='CH03-1'!AF$5)*(Dientich_NC))-SUMPRODUCT((INDEX(NC_giam,,HLOOKUP($C30,COLMadat,2,0)))*(DVHC='CH03-1'!AF$5))</f>
        <v>0</v>
      </c>
      <c r="AG30" s="60">
        <f>'CH01'!AF28+SUMPRODUCT((madatNC=$C30)*(DVHC='CH03-1'!AG$5)*(Dientich_NC))-SUMPRODUCT((INDEX(NC_giam,,HLOOKUP($C30,COLMadat,2,0)))*(DVHC='CH03-1'!AG$5))</f>
        <v>0</v>
      </c>
      <c r="AH30" s="60">
        <f>'CH01'!AG28+SUMPRODUCT((madatNC=$C30)*(DVHC='CH03-1'!AH$5)*(Dientich_NC))-SUMPRODUCT((INDEX(NC_giam,,HLOOKUP($C30,COLMadat,2,0)))*(DVHC='CH03-1'!AH$5))</f>
        <v>0</v>
      </c>
      <c r="AI30" s="60">
        <f>'CH01'!AH28+SUMPRODUCT((madatNC=$C30)*(DVHC='CH03-1'!AI$5)*(Dientich_NC))-SUMPRODUCT((INDEX(NC_giam,,HLOOKUP($C30,COLMadat,2,0)))*(DVHC='CH03-1'!AI$5))</f>
        <v>0</v>
      </c>
      <c r="AJ30" s="60">
        <f>'CH01'!AI28+SUMPRODUCT((madatNC=$C30)*(DVHC='CH03-1'!AJ$5)*(Dientich_NC))-SUMPRODUCT((INDEX(NC_giam,,HLOOKUP($C30,COLMadat,2,0)))*(DVHC='CH03-1'!AJ$5))</f>
        <v>0</v>
      </c>
      <c r="AK30" s="60">
        <f>'CH01'!AJ28+SUMPRODUCT((madatNC=$C30)*(DVHC='CH03-1'!AK$5)*(Dientich_NC))-SUMPRODUCT((INDEX(NC_giam,,HLOOKUP($C30,COLMadat,2,0)))*(DVHC='CH03-1'!AK$5))</f>
        <v>0</v>
      </c>
      <c r="AL30" s="60">
        <f>'CH01'!AK28+SUMPRODUCT((madatNC=$C30)*(DVHC='CH03-1'!AL$5)*(Dientich_NC))-SUMPRODUCT((INDEX(NC_giam,,HLOOKUP($C30,COLMadat,2,0)))*(DVHC='CH03-1'!AL$5))</f>
        <v>0</v>
      </c>
      <c r="AM30" s="60">
        <f>'CH01'!AL28+SUMPRODUCT((madatNC=$C30)*(DVHC='CH03-1'!AM$5)*(Dientich_NC))-SUMPRODUCT((INDEX(NC_giam,,HLOOKUP($C30,COLMadat,2,0)))*(DVHC='CH03-1'!AM$5))</f>
        <v>0</v>
      </c>
      <c r="AN30" s="60">
        <f>'CH01'!AM28+SUMPRODUCT((madatNC=$C30)*(DVHC='CH03-1'!AN$5)*(Dientich_NC))-SUMPRODUCT((INDEX(NC_giam,,HLOOKUP($C30,COLMadat,2,0)))*(DVHC='CH03-1'!AN$5))</f>
        <v>0</v>
      </c>
      <c r="AO30" s="60">
        <f>'CH01'!AN28+SUMPRODUCT((madatNC=$C30)*(DVHC='CH03-1'!AO$5)*(Dientich_NC))-SUMPRODUCT((INDEX(NC_giam,,HLOOKUP($C30,COLMadat,2,0)))*(DVHC='CH03-1'!AO$5))</f>
        <v>0</v>
      </c>
      <c r="AP30" s="60">
        <f>'CH01'!AO28+SUMPRODUCT((madatNC=$C30)*(DVHC='CH03-1'!AP$5)*(Dientich_NC))-SUMPRODUCT((INDEX(NC_giam,,HLOOKUP($C30,COLMadat,2,0)))*(DVHC='CH03-1'!AP$5))</f>
        <v>0</v>
      </c>
      <c r="AR30" s="56"/>
    </row>
    <row r="31" spans="1:44">
      <c r="A31" s="114" t="str">
        <f>'CH01'!A29</f>
        <v>2.5</v>
      </c>
      <c r="B31" s="129" t="str">
        <f>'CH01'!B29</f>
        <v>Đất an ninh</v>
      </c>
      <c r="C31" s="114" t="str">
        <f>'CH01'!C29</f>
        <v>CAN</v>
      </c>
      <c r="D31" s="66"/>
      <c r="E31" s="66">
        <f>F31-D31</f>
        <v>2.4761000000000002</v>
      </c>
      <c r="F31" s="66">
        <f>SUM(G31:AP31)</f>
        <v>2.4761000000000002</v>
      </c>
      <c r="G31" s="60">
        <f>'CH01'!F29+SUMPRODUCT((madatNC=$C31)*(DVHC='CH03-1'!G$5)*(Dientich_NC))-SUMPRODUCT((INDEX(NC_giam,,HLOOKUP($C31,COLMadat,2,0)))*(DVHC='CH03-1'!G$5))</f>
        <v>2.4761000000000002</v>
      </c>
      <c r="H31" s="60">
        <f>'CH01'!G29+SUMPRODUCT((madatNC=$C31)*(DVHC='CH03-1'!H$5)*(Dientich_NC))-SUMPRODUCT((INDEX(NC_giam,,HLOOKUP($C31,COLMadat,2,0)))*(DVHC='CH03-1'!H$5))</f>
        <v>0</v>
      </c>
      <c r="I31" s="60">
        <f>'CH01'!H29+SUMPRODUCT((madatNC=$C31)*(DVHC='CH03-1'!I$5)*(Dientich_NC))-SUMPRODUCT((INDEX(NC_giam,,HLOOKUP($C31,COLMadat,2,0)))*(DVHC='CH03-1'!I$5))</f>
        <v>0</v>
      </c>
      <c r="J31" s="60">
        <f>'CH01'!I29+SUMPRODUCT((madatNC=$C31)*(DVHC='CH03-1'!J$5)*(Dientich_NC))-SUMPRODUCT((INDEX(NC_giam,,HLOOKUP($C31,COLMadat,2,0)))*(DVHC='CH03-1'!J$5))</f>
        <v>0</v>
      </c>
      <c r="K31" s="60">
        <f>'CH01'!J29+SUMPRODUCT((madatNC=$C31)*(DVHC='CH03-1'!K$5)*(Dientich_NC))-SUMPRODUCT((INDEX(NC_giam,,HLOOKUP($C31,COLMadat,2,0)))*(DVHC='CH03-1'!K$5))</f>
        <v>0</v>
      </c>
      <c r="L31" s="60">
        <f>'CH01'!K29+SUMPRODUCT((madatNC=$C31)*(DVHC='CH03-1'!L$5)*(Dientich_NC))-SUMPRODUCT((INDEX(NC_giam,,HLOOKUP($C31,COLMadat,2,0)))*(DVHC='CH03-1'!L$5))</f>
        <v>0</v>
      </c>
      <c r="M31" s="60">
        <f>'CH01'!L29+SUMPRODUCT((madatNC=$C31)*(DVHC='CH03-1'!M$5)*(Dientich_NC))-SUMPRODUCT((INDEX(NC_giam,,HLOOKUP($C31,COLMadat,2,0)))*(DVHC='CH03-1'!M$5))</f>
        <v>0</v>
      </c>
      <c r="N31" s="60">
        <f>'CH01'!M29+SUMPRODUCT((madatNC=$C31)*(DVHC='CH03-1'!N$5)*(Dientich_NC))-SUMPRODUCT((INDEX(NC_giam,,HLOOKUP($C31,COLMadat,2,0)))*(DVHC='CH03-1'!N$5))</f>
        <v>0</v>
      </c>
      <c r="O31" s="60">
        <f>'CH01'!N29+SUMPRODUCT((madatNC=$C31)*(DVHC='CH03-1'!O$5)*(Dientich_NC))-SUMPRODUCT((INDEX(NC_giam,,HLOOKUP($C31,COLMadat,2,0)))*(DVHC='CH03-1'!O$5))</f>
        <v>0</v>
      </c>
      <c r="P31" s="60">
        <f>'CH01'!O29+SUMPRODUCT((madatNC=$C31)*(DVHC='CH03-1'!P$5)*(Dientich_NC))-SUMPRODUCT((INDEX(NC_giam,,HLOOKUP($C31,COLMadat,2,0)))*(DVHC='CH03-1'!P$5))</f>
        <v>0</v>
      </c>
      <c r="Q31" s="60">
        <f>'CH01'!P29+SUMPRODUCT((madatNC=$C31)*(DVHC='CH03-1'!Q$5)*(Dientich_NC))-SUMPRODUCT((INDEX(NC_giam,,HLOOKUP($C31,COLMadat,2,0)))*(DVHC='CH03-1'!Q$5))</f>
        <v>0</v>
      </c>
      <c r="R31" s="60">
        <f>'CH01'!Q29+SUMPRODUCT((madatNC=$C31)*(DVHC='CH03-1'!R$5)*(Dientich_NC))-SUMPRODUCT((INDEX(NC_giam,,HLOOKUP($C31,COLMadat,2,0)))*(DVHC='CH03-1'!R$5))</f>
        <v>0</v>
      </c>
      <c r="S31" s="60">
        <f>'CH01'!R29+SUMPRODUCT((madatNC=$C31)*(DVHC='CH03-1'!S$5)*(Dientich_NC))-SUMPRODUCT((INDEX(NC_giam,,HLOOKUP($C31,COLMadat,2,0)))*(DVHC='CH03-1'!S$5))</f>
        <v>0</v>
      </c>
      <c r="T31" s="60">
        <f>'CH01'!S29+SUMPRODUCT((madatNC=$C31)*(DVHC='CH03-1'!T$5)*(Dientich_NC))-SUMPRODUCT((INDEX(NC_giam,,HLOOKUP($C31,COLMadat,2,0)))*(DVHC='CH03-1'!T$5))</f>
        <v>0</v>
      </c>
      <c r="U31" s="60">
        <f>'CH01'!T29+SUMPRODUCT((madatNC=$C31)*(DVHC='CH03-1'!U$5)*(Dientich_NC))-SUMPRODUCT((INDEX(NC_giam,,HLOOKUP($C31,COLMadat,2,0)))*(DVHC='CH03-1'!U$5))</f>
        <v>0</v>
      </c>
      <c r="V31" s="60">
        <f>'CH01'!U29+SUMPRODUCT((madatNC=$C31)*(DVHC='CH03-1'!V$5)*(Dientich_NC))-SUMPRODUCT((INDEX(NC_giam,,HLOOKUP($C31,COLMadat,2,0)))*(DVHC='CH03-1'!V$5))</f>
        <v>0</v>
      </c>
      <c r="W31" s="60">
        <f>'CH01'!V29+SUMPRODUCT((madatNC=$C31)*(DVHC='CH03-1'!W$5)*(Dientich_NC))-SUMPRODUCT((INDEX(NC_giam,,HLOOKUP($C31,COLMadat,2,0)))*(DVHC='CH03-1'!W$5))</f>
        <v>0</v>
      </c>
      <c r="X31" s="60">
        <f>'CH01'!W29+SUMPRODUCT((madatNC=$C31)*(DVHC='CH03-1'!X$5)*(Dientich_NC))-SUMPRODUCT((INDEX(NC_giam,,HLOOKUP($C31,COLMadat,2,0)))*(DVHC='CH03-1'!X$5))</f>
        <v>0</v>
      </c>
      <c r="Y31" s="60">
        <f>'CH01'!X29+SUMPRODUCT((madatNC=$C31)*(DVHC='CH03-1'!Y$5)*(Dientich_NC))-SUMPRODUCT((INDEX(NC_giam,,HLOOKUP($C31,COLMadat,2,0)))*(DVHC='CH03-1'!Y$5))</f>
        <v>0</v>
      </c>
      <c r="Z31" s="60">
        <f>'CH01'!Y29+SUMPRODUCT((madatNC=$C31)*(DVHC='CH03-1'!Z$5)*(Dientich_NC))-SUMPRODUCT((INDEX(NC_giam,,HLOOKUP($C31,COLMadat,2,0)))*(DVHC='CH03-1'!Z$5))</f>
        <v>0</v>
      </c>
      <c r="AA31" s="60">
        <f>'CH01'!Z29+SUMPRODUCT((madatNC=$C31)*(DVHC='CH03-1'!AA$5)*(Dientich_NC))-SUMPRODUCT((INDEX(NC_giam,,HLOOKUP($C31,COLMadat,2,0)))*(DVHC='CH03-1'!AA$5))</f>
        <v>0</v>
      </c>
      <c r="AB31" s="60">
        <f>'CH01'!AA29+SUMPRODUCT((madatNC=$C31)*(DVHC='CH03-1'!AB$5)*(Dientich_NC))-SUMPRODUCT((INDEX(NC_giam,,HLOOKUP($C31,COLMadat,2,0)))*(DVHC='CH03-1'!AB$5))</f>
        <v>0</v>
      </c>
      <c r="AC31" s="60">
        <f>'CH01'!AB29+SUMPRODUCT((madatNC=$C31)*(DVHC='CH03-1'!AC$5)*(Dientich_NC))-SUMPRODUCT((INDEX(NC_giam,,HLOOKUP($C31,COLMadat,2,0)))*(DVHC='CH03-1'!AC$5))</f>
        <v>0</v>
      </c>
      <c r="AD31" s="60">
        <f>'CH01'!AC29+SUMPRODUCT((madatNC=$C31)*(DVHC='CH03-1'!AD$5)*(Dientich_NC))-SUMPRODUCT((INDEX(NC_giam,,HLOOKUP($C31,COLMadat,2,0)))*(DVHC='CH03-1'!AD$5))</f>
        <v>0</v>
      </c>
      <c r="AE31" s="60">
        <f>'CH01'!AD29+SUMPRODUCT((madatNC=$C31)*(DVHC='CH03-1'!AE$5)*(Dientich_NC))-SUMPRODUCT((INDEX(NC_giam,,HLOOKUP($C31,COLMadat,2,0)))*(DVHC='CH03-1'!AE$5))</f>
        <v>0</v>
      </c>
      <c r="AF31" s="60">
        <f>'CH01'!AE29+SUMPRODUCT((madatNC=$C31)*(DVHC='CH03-1'!AF$5)*(Dientich_NC))-SUMPRODUCT((INDEX(NC_giam,,HLOOKUP($C31,COLMadat,2,0)))*(DVHC='CH03-1'!AF$5))</f>
        <v>0</v>
      </c>
      <c r="AG31" s="60">
        <f>'CH01'!AF29+SUMPRODUCT((madatNC=$C31)*(DVHC='CH03-1'!AG$5)*(Dientich_NC))-SUMPRODUCT((INDEX(NC_giam,,HLOOKUP($C31,COLMadat,2,0)))*(DVHC='CH03-1'!AG$5))</f>
        <v>0</v>
      </c>
      <c r="AH31" s="60">
        <f>'CH01'!AG29+SUMPRODUCT((madatNC=$C31)*(DVHC='CH03-1'!AH$5)*(Dientich_NC))-SUMPRODUCT((INDEX(NC_giam,,HLOOKUP($C31,COLMadat,2,0)))*(DVHC='CH03-1'!AH$5))</f>
        <v>0</v>
      </c>
      <c r="AI31" s="60">
        <f>'CH01'!AH29+SUMPRODUCT((madatNC=$C31)*(DVHC='CH03-1'!AI$5)*(Dientich_NC))-SUMPRODUCT((INDEX(NC_giam,,HLOOKUP($C31,COLMadat,2,0)))*(DVHC='CH03-1'!AI$5))</f>
        <v>0</v>
      </c>
      <c r="AJ31" s="60">
        <f>'CH01'!AI29+SUMPRODUCT((madatNC=$C31)*(DVHC='CH03-1'!AJ$5)*(Dientich_NC))-SUMPRODUCT((INDEX(NC_giam,,HLOOKUP($C31,COLMadat,2,0)))*(DVHC='CH03-1'!AJ$5))</f>
        <v>0</v>
      </c>
      <c r="AK31" s="60">
        <f>'CH01'!AJ29+SUMPRODUCT((madatNC=$C31)*(DVHC='CH03-1'!AK$5)*(Dientich_NC))-SUMPRODUCT((INDEX(NC_giam,,HLOOKUP($C31,COLMadat,2,0)))*(DVHC='CH03-1'!AK$5))</f>
        <v>0</v>
      </c>
      <c r="AL31" s="60">
        <f>'CH01'!AK29+SUMPRODUCT((madatNC=$C31)*(DVHC='CH03-1'!AL$5)*(Dientich_NC))-SUMPRODUCT((INDEX(NC_giam,,HLOOKUP($C31,COLMadat,2,0)))*(DVHC='CH03-1'!AL$5))</f>
        <v>0</v>
      </c>
      <c r="AM31" s="60">
        <f>'CH01'!AL29+SUMPRODUCT((madatNC=$C31)*(DVHC='CH03-1'!AM$5)*(Dientich_NC))-SUMPRODUCT((INDEX(NC_giam,,HLOOKUP($C31,COLMadat,2,0)))*(DVHC='CH03-1'!AM$5))</f>
        <v>0</v>
      </c>
      <c r="AN31" s="60">
        <f>'CH01'!AM29+SUMPRODUCT((madatNC=$C31)*(DVHC='CH03-1'!AN$5)*(Dientich_NC))-SUMPRODUCT((INDEX(NC_giam,,HLOOKUP($C31,COLMadat,2,0)))*(DVHC='CH03-1'!AN$5))</f>
        <v>0</v>
      </c>
      <c r="AO31" s="60">
        <f>'CH01'!AN29+SUMPRODUCT((madatNC=$C31)*(DVHC='CH03-1'!AO$5)*(Dientich_NC))-SUMPRODUCT((INDEX(NC_giam,,HLOOKUP($C31,COLMadat,2,0)))*(DVHC='CH03-1'!AO$5))</f>
        <v>0</v>
      </c>
      <c r="AP31" s="60">
        <f>'CH01'!AO29+SUMPRODUCT((madatNC=$C31)*(DVHC='CH03-1'!AP$5)*(Dientich_NC))-SUMPRODUCT((INDEX(NC_giam,,HLOOKUP($C31,COLMadat,2,0)))*(DVHC='CH03-1'!AP$5))</f>
        <v>0</v>
      </c>
      <c r="AR31" s="56"/>
    </row>
    <row r="32" spans="1:44">
      <c r="A32" s="114" t="str">
        <f>'CH01'!A30</f>
        <v>2.6</v>
      </c>
      <c r="B32" s="129" t="str">
        <f>'CH01'!B30</f>
        <v>Đất xây dựng công trình sự nghiệp</v>
      </c>
      <c r="C32" s="114" t="str">
        <f>'CH01'!C30</f>
        <v>DSN</v>
      </c>
      <c r="D32" s="66"/>
      <c r="E32" s="66">
        <f>SUM(E34:E43)</f>
        <v>61.848399999999998</v>
      </c>
      <c r="F32" s="66">
        <f t="shared" ref="F32:AP32" si="6">SUM(F34:F43)</f>
        <v>61.848399999999998</v>
      </c>
      <c r="G32" s="66">
        <f t="shared" si="6"/>
        <v>61.848399999999998</v>
      </c>
      <c r="H32" s="66">
        <f t="shared" si="6"/>
        <v>0</v>
      </c>
      <c r="I32" s="66">
        <f t="shared" si="6"/>
        <v>0</v>
      </c>
      <c r="J32" s="66">
        <f t="shared" si="6"/>
        <v>0</v>
      </c>
      <c r="K32" s="66">
        <f t="shared" si="6"/>
        <v>0</v>
      </c>
      <c r="L32" s="66">
        <f t="shared" si="6"/>
        <v>0</v>
      </c>
      <c r="M32" s="66">
        <f t="shared" si="6"/>
        <v>0</v>
      </c>
      <c r="N32" s="66">
        <f t="shared" si="6"/>
        <v>0</v>
      </c>
      <c r="O32" s="66">
        <f t="shared" si="6"/>
        <v>0</v>
      </c>
      <c r="P32" s="66">
        <f t="shared" si="6"/>
        <v>0</v>
      </c>
      <c r="Q32" s="66">
        <f t="shared" si="6"/>
        <v>0</v>
      </c>
      <c r="R32" s="66">
        <f t="shared" si="6"/>
        <v>0</v>
      </c>
      <c r="S32" s="66">
        <f t="shared" si="6"/>
        <v>0</v>
      </c>
      <c r="T32" s="66">
        <f t="shared" si="6"/>
        <v>0</v>
      </c>
      <c r="U32" s="66">
        <f t="shared" si="6"/>
        <v>0</v>
      </c>
      <c r="V32" s="66">
        <f t="shared" si="6"/>
        <v>0</v>
      </c>
      <c r="W32" s="66">
        <f t="shared" si="6"/>
        <v>0</v>
      </c>
      <c r="X32" s="66">
        <f t="shared" si="6"/>
        <v>0</v>
      </c>
      <c r="Y32" s="66">
        <f t="shared" si="6"/>
        <v>0</v>
      </c>
      <c r="Z32" s="66">
        <f t="shared" si="6"/>
        <v>0</v>
      </c>
      <c r="AA32" s="66">
        <f t="shared" si="6"/>
        <v>0</v>
      </c>
      <c r="AB32" s="66">
        <f t="shared" si="6"/>
        <v>0</v>
      </c>
      <c r="AC32" s="66">
        <f t="shared" si="6"/>
        <v>0</v>
      </c>
      <c r="AD32" s="66">
        <f t="shared" si="6"/>
        <v>0</v>
      </c>
      <c r="AE32" s="66">
        <f t="shared" si="6"/>
        <v>0</v>
      </c>
      <c r="AF32" s="66">
        <f t="shared" si="6"/>
        <v>0</v>
      </c>
      <c r="AG32" s="66">
        <f t="shared" si="6"/>
        <v>0</v>
      </c>
      <c r="AH32" s="66">
        <f t="shared" si="6"/>
        <v>0</v>
      </c>
      <c r="AI32" s="66">
        <f t="shared" si="6"/>
        <v>0</v>
      </c>
      <c r="AJ32" s="66">
        <f t="shared" si="6"/>
        <v>0</v>
      </c>
      <c r="AK32" s="66">
        <f t="shared" si="6"/>
        <v>0</v>
      </c>
      <c r="AL32" s="66">
        <f t="shared" si="6"/>
        <v>0</v>
      </c>
      <c r="AM32" s="66">
        <f t="shared" si="6"/>
        <v>0</v>
      </c>
      <c r="AN32" s="66">
        <f t="shared" si="6"/>
        <v>0</v>
      </c>
      <c r="AO32" s="66">
        <f t="shared" si="6"/>
        <v>0</v>
      </c>
      <c r="AP32" s="66">
        <f t="shared" si="6"/>
        <v>0</v>
      </c>
      <c r="AR32" s="56"/>
    </row>
    <row r="33" spans="1:44" s="45" customFormat="1" ht="13.5">
      <c r="A33" s="59" t="e">
        <f>'CH01'!#REF!</f>
        <v>#REF!</v>
      </c>
      <c r="B33" s="131" t="e">
        <f>'CH01'!#REF!</f>
        <v>#REF!</v>
      </c>
      <c r="C33" s="59" t="e">
        <f>'CH01'!#REF!</f>
        <v>#REF!</v>
      </c>
      <c r="D33" s="416"/>
      <c r="E33" s="416"/>
      <c r="F33" s="416"/>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R33" s="62"/>
    </row>
    <row r="34" spans="1:44">
      <c r="A34" s="114" t="str">
        <f>'CH01'!A31</f>
        <v>2.6.1</v>
      </c>
      <c r="B34" s="129" t="str">
        <f>'CH01'!B31</f>
        <v>Đất xây dựng cơ sở văn hóa</v>
      </c>
      <c r="C34" s="114" t="str">
        <f>'CH01'!C31</f>
        <v>DVH</v>
      </c>
      <c r="D34" s="66"/>
      <c r="E34" s="66">
        <f>F34-D34</f>
        <v>8.7086000000000006</v>
      </c>
      <c r="F34" s="66">
        <f t="shared" ref="F34:F43" si="7">SUM(G34:AP34)</f>
        <v>8.7086000000000006</v>
      </c>
      <c r="G34" s="60">
        <f>'CH01'!F31+SUMPRODUCT((madatNC=$C34)*(DVHC='CH03-1'!G$5)*(Dientich_NC))-SUMPRODUCT((INDEX(NC_giam,,HLOOKUP($C34,COLMadat,2,0)))*(DVHC='CH03-1'!G$5))</f>
        <v>8.7086000000000006</v>
      </c>
      <c r="H34" s="60">
        <f>'CH01'!G31+SUMPRODUCT((madatNC=$C34)*(DVHC='CH03-1'!H$5)*(Dientich_NC))-SUMPRODUCT((INDEX(NC_giam,,HLOOKUP($C34,COLMadat,2,0)))*(DVHC='CH03-1'!H$5))</f>
        <v>0</v>
      </c>
      <c r="I34" s="60">
        <f>'CH01'!H31+SUMPRODUCT((madatNC=$C34)*(DVHC='CH03-1'!I$5)*(Dientich_NC))-SUMPRODUCT((INDEX(NC_giam,,HLOOKUP($C34,COLMadat,2,0)))*(DVHC='CH03-1'!I$5))</f>
        <v>0</v>
      </c>
      <c r="J34" s="60">
        <f>'CH01'!I31+SUMPRODUCT((madatNC=$C34)*(DVHC='CH03-1'!J$5)*(Dientich_NC))-SUMPRODUCT((INDEX(NC_giam,,HLOOKUP($C34,COLMadat,2,0)))*(DVHC='CH03-1'!J$5))</f>
        <v>0</v>
      </c>
      <c r="K34" s="60">
        <f>'CH01'!J31+SUMPRODUCT((madatNC=$C34)*(DVHC='CH03-1'!K$5)*(Dientich_NC))-SUMPRODUCT((INDEX(NC_giam,,HLOOKUP($C34,COLMadat,2,0)))*(DVHC='CH03-1'!K$5))</f>
        <v>0</v>
      </c>
      <c r="L34" s="60">
        <f>'CH01'!K31+SUMPRODUCT((madatNC=$C34)*(DVHC='CH03-1'!L$5)*(Dientich_NC))-SUMPRODUCT((INDEX(NC_giam,,HLOOKUP($C34,COLMadat,2,0)))*(DVHC='CH03-1'!L$5))</f>
        <v>0</v>
      </c>
      <c r="M34" s="60">
        <f>'CH01'!L31+SUMPRODUCT((madatNC=$C34)*(DVHC='CH03-1'!M$5)*(Dientich_NC))-SUMPRODUCT((INDEX(NC_giam,,HLOOKUP($C34,COLMadat,2,0)))*(DVHC='CH03-1'!M$5))</f>
        <v>0</v>
      </c>
      <c r="N34" s="60">
        <f>'CH01'!M31+SUMPRODUCT((madatNC=$C34)*(DVHC='CH03-1'!N$5)*(Dientich_NC))-SUMPRODUCT((INDEX(NC_giam,,HLOOKUP($C34,COLMadat,2,0)))*(DVHC='CH03-1'!N$5))</f>
        <v>0</v>
      </c>
      <c r="O34" s="60">
        <f>'CH01'!N31+SUMPRODUCT((madatNC=$C34)*(DVHC='CH03-1'!O$5)*(Dientich_NC))-SUMPRODUCT((INDEX(NC_giam,,HLOOKUP($C34,COLMadat,2,0)))*(DVHC='CH03-1'!O$5))</f>
        <v>0</v>
      </c>
      <c r="P34" s="60">
        <f>'CH01'!O31+SUMPRODUCT((madatNC=$C34)*(DVHC='CH03-1'!P$5)*(Dientich_NC))-SUMPRODUCT((INDEX(NC_giam,,HLOOKUP($C34,COLMadat,2,0)))*(DVHC='CH03-1'!P$5))</f>
        <v>0</v>
      </c>
      <c r="Q34" s="60">
        <f>'CH01'!P31+SUMPRODUCT((madatNC=$C34)*(DVHC='CH03-1'!Q$5)*(Dientich_NC))-SUMPRODUCT((INDEX(NC_giam,,HLOOKUP($C34,COLMadat,2,0)))*(DVHC='CH03-1'!Q$5))</f>
        <v>0</v>
      </c>
      <c r="R34" s="60">
        <f>'CH01'!Q31+SUMPRODUCT((madatNC=$C34)*(DVHC='CH03-1'!R$5)*(Dientich_NC))-SUMPRODUCT((INDEX(NC_giam,,HLOOKUP($C34,COLMadat,2,0)))*(DVHC='CH03-1'!R$5))</f>
        <v>0</v>
      </c>
      <c r="S34" s="60">
        <f>'CH01'!R31+SUMPRODUCT((madatNC=$C34)*(DVHC='CH03-1'!S$5)*(Dientich_NC))-SUMPRODUCT((INDEX(NC_giam,,HLOOKUP($C34,COLMadat,2,0)))*(DVHC='CH03-1'!S$5))</f>
        <v>0</v>
      </c>
      <c r="T34" s="60">
        <f>'CH01'!S31+SUMPRODUCT((madatNC=$C34)*(DVHC='CH03-1'!T$5)*(Dientich_NC))-SUMPRODUCT((INDEX(NC_giam,,HLOOKUP($C34,COLMadat,2,0)))*(DVHC='CH03-1'!T$5))</f>
        <v>0</v>
      </c>
      <c r="U34" s="60">
        <f>'CH01'!T31+SUMPRODUCT((madatNC=$C34)*(DVHC='CH03-1'!U$5)*(Dientich_NC))-SUMPRODUCT((INDEX(NC_giam,,HLOOKUP($C34,COLMadat,2,0)))*(DVHC='CH03-1'!U$5))</f>
        <v>0</v>
      </c>
      <c r="V34" s="60">
        <f>'CH01'!U31+SUMPRODUCT((madatNC=$C34)*(DVHC='CH03-1'!V$5)*(Dientich_NC))-SUMPRODUCT((INDEX(NC_giam,,HLOOKUP($C34,COLMadat,2,0)))*(DVHC='CH03-1'!V$5))</f>
        <v>0</v>
      </c>
      <c r="W34" s="60">
        <f>'CH01'!V31+SUMPRODUCT((madatNC=$C34)*(DVHC='CH03-1'!W$5)*(Dientich_NC))-SUMPRODUCT((INDEX(NC_giam,,HLOOKUP($C34,COLMadat,2,0)))*(DVHC='CH03-1'!W$5))</f>
        <v>0</v>
      </c>
      <c r="X34" s="60">
        <f>'CH01'!W31+SUMPRODUCT((madatNC=$C34)*(DVHC='CH03-1'!X$5)*(Dientich_NC))-SUMPRODUCT((INDEX(NC_giam,,HLOOKUP($C34,COLMadat,2,0)))*(DVHC='CH03-1'!X$5))</f>
        <v>0</v>
      </c>
      <c r="Y34" s="60">
        <f>'CH01'!X31+SUMPRODUCT((madatNC=$C34)*(DVHC='CH03-1'!Y$5)*(Dientich_NC))-SUMPRODUCT((INDEX(NC_giam,,HLOOKUP($C34,COLMadat,2,0)))*(DVHC='CH03-1'!Y$5))</f>
        <v>0</v>
      </c>
      <c r="Z34" s="60">
        <f>'CH01'!Y31+SUMPRODUCT((madatNC=$C34)*(DVHC='CH03-1'!Z$5)*(Dientich_NC))-SUMPRODUCT((INDEX(NC_giam,,HLOOKUP($C34,COLMadat,2,0)))*(DVHC='CH03-1'!Z$5))</f>
        <v>0</v>
      </c>
      <c r="AA34" s="60">
        <f>'CH01'!Z31+SUMPRODUCT((madatNC=$C34)*(DVHC='CH03-1'!AA$5)*(Dientich_NC))-SUMPRODUCT((INDEX(NC_giam,,HLOOKUP($C34,COLMadat,2,0)))*(DVHC='CH03-1'!AA$5))</f>
        <v>0</v>
      </c>
      <c r="AB34" s="60">
        <f>'CH01'!AA31+SUMPRODUCT((madatNC=$C34)*(DVHC='CH03-1'!AB$5)*(Dientich_NC))-SUMPRODUCT((INDEX(NC_giam,,HLOOKUP($C34,COLMadat,2,0)))*(DVHC='CH03-1'!AB$5))</f>
        <v>0</v>
      </c>
      <c r="AC34" s="60">
        <f>'CH01'!AB31+SUMPRODUCT((madatNC=$C34)*(DVHC='CH03-1'!AC$5)*(Dientich_NC))-SUMPRODUCT((INDEX(NC_giam,,HLOOKUP($C34,COLMadat,2,0)))*(DVHC='CH03-1'!AC$5))</f>
        <v>0</v>
      </c>
      <c r="AD34" s="60">
        <f>'CH01'!AC31+SUMPRODUCT((madatNC=$C34)*(DVHC='CH03-1'!AD$5)*(Dientich_NC))-SUMPRODUCT((INDEX(NC_giam,,HLOOKUP($C34,COLMadat,2,0)))*(DVHC='CH03-1'!AD$5))</f>
        <v>0</v>
      </c>
      <c r="AE34" s="60">
        <f>'CH01'!AD31+SUMPRODUCT((madatNC=$C34)*(DVHC='CH03-1'!AE$5)*(Dientich_NC))-SUMPRODUCT((INDEX(NC_giam,,HLOOKUP($C34,COLMadat,2,0)))*(DVHC='CH03-1'!AE$5))</f>
        <v>0</v>
      </c>
      <c r="AF34" s="60">
        <f>'CH01'!AE31+SUMPRODUCT((madatNC=$C34)*(DVHC='CH03-1'!AF$5)*(Dientich_NC))-SUMPRODUCT((INDEX(NC_giam,,HLOOKUP($C34,COLMadat,2,0)))*(DVHC='CH03-1'!AF$5))</f>
        <v>0</v>
      </c>
      <c r="AG34" s="60">
        <f>'CH01'!AF31+SUMPRODUCT((madatNC=$C34)*(DVHC='CH03-1'!AG$5)*(Dientich_NC))-SUMPRODUCT((INDEX(NC_giam,,HLOOKUP($C34,COLMadat,2,0)))*(DVHC='CH03-1'!AG$5))</f>
        <v>0</v>
      </c>
      <c r="AH34" s="60">
        <f>'CH01'!AG31+SUMPRODUCT((madatNC=$C34)*(DVHC='CH03-1'!AH$5)*(Dientich_NC))-SUMPRODUCT((INDEX(NC_giam,,HLOOKUP($C34,COLMadat,2,0)))*(DVHC='CH03-1'!AH$5))</f>
        <v>0</v>
      </c>
      <c r="AI34" s="60">
        <f>'CH01'!AH31+SUMPRODUCT((madatNC=$C34)*(DVHC='CH03-1'!AI$5)*(Dientich_NC))-SUMPRODUCT((INDEX(NC_giam,,HLOOKUP($C34,COLMadat,2,0)))*(DVHC='CH03-1'!AI$5))</f>
        <v>0</v>
      </c>
      <c r="AJ34" s="60">
        <f>'CH01'!AI31+SUMPRODUCT((madatNC=$C34)*(DVHC='CH03-1'!AJ$5)*(Dientich_NC))-SUMPRODUCT((INDEX(NC_giam,,HLOOKUP($C34,COLMadat,2,0)))*(DVHC='CH03-1'!AJ$5))</f>
        <v>0</v>
      </c>
      <c r="AK34" s="60">
        <f>'CH01'!AJ31+SUMPRODUCT((madatNC=$C34)*(DVHC='CH03-1'!AK$5)*(Dientich_NC))-SUMPRODUCT((INDEX(NC_giam,,HLOOKUP($C34,COLMadat,2,0)))*(DVHC='CH03-1'!AK$5))</f>
        <v>0</v>
      </c>
      <c r="AL34" s="60">
        <f>'CH01'!AK31+SUMPRODUCT((madatNC=$C34)*(DVHC='CH03-1'!AL$5)*(Dientich_NC))-SUMPRODUCT((INDEX(NC_giam,,HLOOKUP($C34,COLMadat,2,0)))*(DVHC='CH03-1'!AL$5))</f>
        <v>0</v>
      </c>
      <c r="AM34" s="60">
        <f>'CH01'!AL31+SUMPRODUCT((madatNC=$C34)*(DVHC='CH03-1'!AM$5)*(Dientich_NC))-SUMPRODUCT((INDEX(NC_giam,,HLOOKUP($C34,COLMadat,2,0)))*(DVHC='CH03-1'!AM$5))</f>
        <v>0</v>
      </c>
      <c r="AN34" s="60">
        <f>'CH01'!AM31+SUMPRODUCT((madatNC=$C34)*(DVHC='CH03-1'!AN$5)*(Dientich_NC))-SUMPRODUCT((INDEX(NC_giam,,HLOOKUP($C34,COLMadat,2,0)))*(DVHC='CH03-1'!AN$5))</f>
        <v>0</v>
      </c>
      <c r="AO34" s="60">
        <f>'CH01'!AN31+SUMPRODUCT((madatNC=$C34)*(DVHC='CH03-1'!AO$5)*(Dientich_NC))-SUMPRODUCT((INDEX(NC_giam,,HLOOKUP($C34,COLMadat,2,0)))*(DVHC='CH03-1'!AO$5))</f>
        <v>0</v>
      </c>
      <c r="AP34" s="60">
        <f>'CH01'!AO31+SUMPRODUCT((madatNC=$C34)*(DVHC='CH03-1'!AP$5)*(Dientich_NC))-SUMPRODUCT((INDEX(NC_giam,,HLOOKUP($C34,COLMadat,2,0)))*(DVHC='CH03-1'!AP$5))</f>
        <v>0</v>
      </c>
      <c r="AR34" s="56"/>
    </row>
    <row r="35" spans="1:44">
      <c r="A35" s="114" t="str">
        <f>'CH01'!A32</f>
        <v>2.6.2</v>
      </c>
      <c r="B35" s="129" t="str">
        <f>'CH01'!B32</f>
        <v>Đất xây dựng cơ sở xã hội</v>
      </c>
      <c r="C35" s="114" t="str">
        <f>'CH01'!C32</f>
        <v>DXH</v>
      </c>
      <c r="D35" s="66"/>
      <c r="E35" s="66">
        <f>F35-D35</f>
        <v>0.13739999999999999</v>
      </c>
      <c r="F35" s="66">
        <f t="shared" si="7"/>
        <v>0.13739999999999999</v>
      </c>
      <c r="G35" s="60">
        <f>'CH01'!F32+SUMPRODUCT((madatNC=$C35)*(DVHC='CH03-1'!G$5)*(Dientich_NC))-SUMPRODUCT((INDEX(NC_giam,,HLOOKUP($C35,COLMadat,2,0)))*(DVHC='CH03-1'!G$5))</f>
        <v>0.13739999999999999</v>
      </c>
      <c r="H35" s="60">
        <f>'CH01'!G32+SUMPRODUCT((madatNC=$C35)*(DVHC='CH03-1'!H$5)*(Dientich_NC))-SUMPRODUCT((INDEX(NC_giam,,HLOOKUP($C35,COLMadat,2,0)))*(DVHC='CH03-1'!H$5))</f>
        <v>0</v>
      </c>
      <c r="I35" s="60">
        <f>'CH01'!H32+SUMPRODUCT((madatNC=$C35)*(DVHC='CH03-1'!I$5)*(Dientich_NC))-SUMPRODUCT((INDEX(NC_giam,,HLOOKUP($C35,COLMadat,2,0)))*(DVHC='CH03-1'!I$5))</f>
        <v>0</v>
      </c>
      <c r="J35" s="60">
        <f>'CH01'!I32+SUMPRODUCT((madatNC=$C35)*(DVHC='CH03-1'!J$5)*(Dientich_NC))-SUMPRODUCT((INDEX(NC_giam,,HLOOKUP($C35,COLMadat,2,0)))*(DVHC='CH03-1'!J$5))</f>
        <v>0</v>
      </c>
      <c r="K35" s="60">
        <f>'CH01'!J32+SUMPRODUCT((madatNC=$C35)*(DVHC='CH03-1'!K$5)*(Dientich_NC))-SUMPRODUCT((INDEX(NC_giam,,HLOOKUP($C35,COLMadat,2,0)))*(DVHC='CH03-1'!K$5))</f>
        <v>0</v>
      </c>
      <c r="L35" s="60">
        <f>'CH01'!K32+SUMPRODUCT((madatNC=$C35)*(DVHC='CH03-1'!L$5)*(Dientich_NC))-SUMPRODUCT((INDEX(NC_giam,,HLOOKUP($C35,COLMadat,2,0)))*(DVHC='CH03-1'!L$5))</f>
        <v>0</v>
      </c>
      <c r="M35" s="60">
        <f>'CH01'!L32+SUMPRODUCT((madatNC=$C35)*(DVHC='CH03-1'!M$5)*(Dientich_NC))-SUMPRODUCT((INDEX(NC_giam,,HLOOKUP($C35,COLMadat,2,0)))*(DVHC='CH03-1'!M$5))</f>
        <v>0</v>
      </c>
      <c r="N35" s="60">
        <f>'CH01'!M32+SUMPRODUCT((madatNC=$C35)*(DVHC='CH03-1'!N$5)*(Dientich_NC))-SUMPRODUCT((INDEX(NC_giam,,HLOOKUP($C35,COLMadat,2,0)))*(DVHC='CH03-1'!N$5))</f>
        <v>0</v>
      </c>
      <c r="O35" s="60">
        <f>'CH01'!N32+SUMPRODUCT((madatNC=$C35)*(DVHC='CH03-1'!O$5)*(Dientich_NC))-SUMPRODUCT((INDEX(NC_giam,,HLOOKUP($C35,COLMadat,2,0)))*(DVHC='CH03-1'!O$5))</f>
        <v>0</v>
      </c>
      <c r="P35" s="60">
        <f>'CH01'!O32+SUMPRODUCT((madatNC=$C35)*(DVHC='CH03-1'!P$5)*(Dientich_NC))-SUMPRODUCT((INDEX(NC_giam,,HLOOKUP($C35,COLMadat,2,0)))*(DVHC='CH03-1'!P$5))</f>
        <v>0</v>
      </c>
      <c r="Q35" s="60">
        <f>'CH01'!P32+SUMPRODUCT((madatNC=$C35)*(DVHC='CH03-1'!Q$5)*(Dientich_NC))-SUMPRODUCT((INDEX(NC_giam,,HLOOKUP($C35,COLMadat,2,0)))*(DVHC='CH03-1'!Q$5))</f>
        <v>0</v>
      </c>
      <c r="R35" s="60">
        <f>'CH01'!Q32+SUMPRODUCT((madatNC=$C35)*(DVHC='CH03-1'!R$5)*(Dientich_NC))-SUMPRODUCT((INDEX(NC_giam,,HLOOKUP($C35,COLMadat,2,0)))*(DVHC='CH03-1'!R$5))</f>
        <v>0</v>
      </c>
      <c r="S35" s="60">
        <f>'CH01'!R32+SUMPRODUCT((madatNC=$C35)*(DVHC='CH03-1'!S$5)*(Dientich_NC))-SUMPRODUCT((INDEX(NC_giam,,HLOOKUP($C35,COLMadat,2,0)))*(DVHC='CH03-1'!S$5))</f>
        <v>0</v>
      </c>
      <c r="T35" s="60">
        <f>'CH01'!S32+SUMPRODUCT((madatNC=$C35)*(DVHC='CH03-1'!T$5)*(Dientich_NC))-SUMPRODUCT((INDEX(NC_giam,,HLOOKUP($C35,COLMadat,2,0)))*(DVHC='CH03-1'!T$5))</f>
        <v>0</v>
      </c>
      <c r="U35" s="60">
        <f>'CH01'!T32+SUMPRODUCT((madatNC=$C35)*(DVHC='CH03-1'!U$5)*(Dientich_NC))-SUMPRODUCT((INDEX(NC_giam,,HLOOKUP($C35,COLMadat,2,0)))*(DVHC='CH03-1'!U$5))</f>
        <v>0</v>
      </c>
      <c r="V35" s="60">
        <f>'CH01'!U32+SUMPRODUCT((madatNC=$C35)*(DVHC='CH03-1'!V$5)*(Dientich_NC))-SUMPRODUCT((INDEX(NC_giam,,HLOOKUP($C35,COLMadat,2,0)))*(DVHC='CH03-1'!V$5))</f>
        <v>0</v>
      </c>
      <c r="W35" s="60">
        <f>'CH01'!V32+SUMPRODUCT((madatNC=$C35)*(DVHC='CH03-1'!W$5)*(Dientich_NC))-SUMPRODUCT((INDEX(NC_giam,,HLOOKUP($C35,COLMadat,2,0)))*(DVHC='CH03-1'!W$5))</f>
        <v>0</v>
      </c>
      <c r="X35" s="60">
        <f>'CH01'!W32+SUMPRODUCT((madatNC=$C35)*(DVHC='CH03-1'!X$5)*(Dientich_NC))-SUMPRODUCT((INDEX(NC_giam,,HLOOKUP($C35,COLMadat,2,0)))*(DVHC='CH03-1'!X$5))</f>
        <v>0</v>
      </c>
      <c r="Y35" s="60">
        <f>'CH01'!X32+SUMPRODUCT((madatNC=$C35)*(DVHC='CH03-1'!Y$5)*(Dientich_NC))-SUMPRODUCT((INDEX(NC_giam,,HLOOKUP($C35,COLMadat,2,0)))*(DVHC='CH03-1'!Y$5))</f>
        <v>0</v>
      </c>
      <c r="Z35" s="60">
        <f>'CH01'!Y32+SUMPRODUCT((madatNC=$C35)*(DVHC='CH03-1'!Z$5)*(Dientich_NC))-SUMPRODUCT((INDEX(NC_giam,,HLOOKUP($C35,COLMadat,2,0)))*(DVHC='CH03-1'!Z$5))</f>
        <v>0</v>
      </c>
      <c r="AA35" s="60">
        <f>'CH01'!Z32+SUMPRODUCT((madatNC=$C35)*(DVHC='CH03-1'!AA$5)*(Dientich_NC))-SUMPRODUCT((INDEX(NC_giam,,HLOOKUP($C35,COLMadat,2,0)))*(DVHC='CH03-1'!AA$5))</f>
        <v>0</v>
      </c>
      <c r="AB35" s="60">
        <f>'CH01'!AA32+SUMPRODUCT((madatNC=$C35)*(DVHC='CH03-1'!AB$5)*(Dientich_NC))-SUMPRODUCT((INDEX(NC_giam,,HLOOKUP($C35,COLMadat,2,0)))*(DVHC='CH03-1'!AB$5))</f>
        <v>0</v>
      </c>
      <c r="AC35" s="60">
        <f>'CH01'!AB32+SUMPRODUCT((madatNC=$C35)*(DVHC='CH03-1'!AC$5)*(Dientich_NC))-SUMPRODUCT((INDEX(NC_giam,,HLOOKUP($C35,COLMadat,2,0)))*(DVHC='CH03-1'!AC$5))</f>
        <v>0</v>
      </c>
      <c r="AD35" s="60">
        <f>'CH01'!AC32+SUMPRODUCT((madatNC=$C35)*(DVHC='CH03-1'!AD$5)*(Dientich_NC))-SUMPRODUCT((INDEX(NC_giam,,HLOOKUP($C35,COLMadat,2,0)))*(DVHC='CH03-1'!AD$5))</f>
        <v>0</v>
      </c>
      <c r="AE35" s="60">
        <f>'CH01'!AD32+SUMPRODUCT((madatNC=$C35)*(DVHC='CH03-1'!AE$5)*(Dientich_NC))-SUMPRODUCT((INDEX(NC_giam,,HLOOKUP($C35,COLMadat,2,0)))*(DVHC='CH03-1'!AE$5))</f>
        <v>0</v>
      </c>
      <c r="AF35" s="60">
        <f>'CH01'!AE32+SUMPRODUCT((madatNC=$C35)*(DVHC='CH03-1'!AF$5)*(Dientich_NC))-SUMPRODUCT((INDEX(NC_giam,,HLOOKUP($C35,COLMadat,2,0)))*(DVHC='CH03-1'!AF$5))</f>
        <v>0</v>
      </c>
      <c r="AG35" s="60">
        <f>'CH01'!AF32+SUMPRODUCT((madatNC=$C35)*(DVHC='CH03-1'!AG$5)*(Dientich_NC))-SUMPRODUCT((INDEX(NC_giam,,HLOOKUP($C35,COLMadat,2,0)))*(DVHC='CH03-1'!AG$5))</f>
        <v>0</v>
      </c>
      <c r="AH35" s="60">
        <f>'CH01'!AG32+SUMPRODUCT((madatNC=$C35)*(DVHC='CH03-1'!AH$5)*(Dientich_NC))-SUMPRODUCT((INDEX(NC_giam,,HLOOKUP($C35,COLMadat,2,0)))*(DVHC='CH03-1'!AH$5))</f>
        <v>0</v>
      </c>
      <c r="AI35" s="60">
        <f>'CH01'!AH32+SUMPRODUCT((madatNC=$C35)*(DVHC='CH03-1'!AI$5)*(Dientich_NC))-SUMPRODUCT((INDEX(NC_giam,,HLOOKUP($C35,COLMadat,2,0)))*(DVHC='CH03-1'!AI$5))</f>
        <v>0</v>
      </c>
      <c r="AJ35" s="60">
        <f>'CH01'!AI32+SUMPRODUCT((madatNC=$C35)*(DVHC='CH03-1'!AJ$5)*(Dientich_NC))-SUMPRODUCT((INDEX(NC_giam,,HLOOKUP($C35,COLMadat,2,0)))*(DVHC='CH03-1'!AJ$5))</f>
        <v>0</v>
      </c>
      <c r="AK35" s="60">
        <f>'CH01'!AJ32+SUMPRODUCT((madatNC=$C35)*(DVHC='CH03-1'!AK$5)*(Dientich_NC))-SUMPRODUCT((INDEX(NC_giam,,HLOOKUP($C35,COLMadat,2,0)))*(DVHC='CH03-1'!AK$5))</f>
        <v>0</v>
      </c>
      <c r="AL35" s="60">
        <f>'CH01'!AK32+SUMPRODUCT((madatNC=$C35)*(DVHC='CH03-1'!AL$5)*(Dientich_NC))-SUMPRODUCT((INDEX(NC_giam,,HLOOKUP($C35,COLMadat,2,0)))*(DVHC='CH03-1'!AL$5))</f>
        <v>0</v>
      </c>
      <c r="AM35" s="60">
        <f>'CH01'!AL32+SUMPRODUCT((madatNC=$C35)*(DVHC='CH03-1'!AM$5)*(Dientich_NC))-SUMPRODUCT((INDEX(NC_giam,,HLOOKUP($C35,COLMadat,2,0)))*(DVHC='CH03-1'!AM$5))</f>
        <v>0</v>
      </c>
      <c r="AN35" s="60">
        <f>'CH01'!AM32+SUMPRODUCT((madatNC=$C35)*(DVHC='CH03-1'!AN$5)*(Dientich_NC))-SUMPRODUCT((INDEX(NC_giam,,HLOOKUP($C35,COLMadat,2,0)))*(DVHC='CH03-1'!AN$5))</f>
        <v>0</v>
      </c>
      <c r="AO35" s="60">
        <f>'CH01'!AN32+SUMPRODUCT((madatNC=$C35)*(DVHC='CH03-1'!AO$5)*(Dientich_NC))-SUMPRODUCT((INDEX(NC_giam,,HLOOKUP($C35,COLMadat,2,0)))*(DVHC='CH03-1'!AO$5))</f>
        <v>0</v>
      </c>
      <c r="AP35" s="60">
        <f>'CH01'!AO32+SUMPRODUCT((madatNC=$C35)*(DVHC='CH03-1'!AP$5)*(Dientich_NC))-SUMPRODUCT((INDEX(NC_giam,,HLOOKUP($C35,COLMadat,2,0)))*(DVHC='CH03-1'!AP$5))</f>
        <v>0</v>
      </c>
      <c r="AR35" s="56"/>
    </row>
    <row r="36" spans="1:44">
      <c r="A36" s="114" t="str">
        <f>'CH01'!A33</f>
        <v>2.6.3</v>
      </c>
      <c r="B36" s="129" t="str">
        <f>'CH01'!B33</f>
        <v>Đất xây dựng cơ sở y tế</v>
      </c>
      <c r="C36" s="114" t="str">
        <f>'CH01'!C33</f>
        <v>DYT</v>
      </c>
      <c r="D36" s="66"/>
      <c r="E36" s="66">
        <f t="shared" si="1"/>
        <v>1.6318999999999999</v>
      </c>
      <c r="F36" s="66">
        <f t="shared" si="7"/>
        <v>1.6318999999999999</v>
      </c>
      <c r="G36" s="60">
        <f>'CH01'!F33+SUMPRODUCT((madatNC=$C36)*(DVHC='CH03-1'!G$5)*(Dientich_NC))-SUMPRODUCT((INDEX(NC_giam,,HLOOKUP($C36,COLMadat,2,0)))*(DVHC='CH03-1'!G$5))</f>
        <v>1.6318999999999999</v>
      </c>
      <c r="H36" s="60">
        <f>'CH01'!G33+SUMPRODUCT((madatNC=$C36)*(DVHC='CH03-1'!H$5)*(Dientich_NC))-SUMPRODUCT((INDEX(NC_giam,,HLOOKUP($C36,COLMadat,2,0)))*(DVHC='CH03-1'!H$5))</f>
        <v>0</v>
      </c>
      <c r="I36" s="60">
        <f>'CH01'!H33+SUMPRODUCT((madatNC=$C36)*(DVHC='CH03-1'!I$5)*(Dientich_NC))-SUMPRODUCT((INDEX(NC_giam,,HLOOKUP($C36,COLMadat,2,0)))*(DVHC='CH03-1'!I$5))</f>
        <v>0</v>
      </c>
      <c r="J36" s="60">
        <f>'CH01'!I33+SUMPRODUCT((madatNC=$C36)*(DVHC='CH03-1'!J$5)*(Dientich_NC))-SUMPRODUCT((INDEX(NC_giam,,HLOOKUP($C36,COLMadat,2,0)))*(DVHC='CH03-1'!J$5))</f>
        <v>0</v>
      </c>
      <c r="K36" s="60">
        <f>'CH01'!J33+SUMPRODUCT((madatNC=$C36)*(DVHC='CH03-1'!K$5)*(Dientich_NC))-SUMPRODUCT((INDEX(NC_giam,,HLOOKUP($C36,COLMadat,2,0)))*(DVHC='CH03-1'!K$5))</f>
        <v>0</v>
      </c>
      <c r="L36" s="60">
        <f>'CH01'!K33+SUMPRODUCT((madatNC=$C36)*(DVHC='CH03-1'!L$5)*(Dientich_NC))-SUMPRODUCT((INDEX(NC_giam,,HLOOKUP($C36,COLMadat,2,0)))*(DVHC='CH03-1'!L$5))</f>
        <v>0</v>
      </c>
      <c r="M36" s="60">
        <f>'CH01'!L33+SUMPRODUCT((madatNC=$C36)*(DVHC='CH03-1'!M$5)*(Dientich_NC))-SUMPRODUCT((INDEX(NC_giam,,HLOOKUP($C36,COLMadat,2,0)))*(DVHC='CH03-1'!M$5))</f>
        <v>0</v>
      </c>
      <c r="N36" s="60">
        <f>'CH01'!M33+SUMPRODUCT((madatNC=$C36)*(DVHC='CH03-1'!N$5)*(Dientich_NC))-SUMPRODUCT((INDEX(NC_giam,,HLOOKUP($C36,COLMadat,2,0)))*(DVHC='CH03-1'!N$5))</f>
        <v>0</v>
      </c>
      <c r="O36" s="60">
        <f>'CH01'!N33+SUMPRODUCT((madatNC=$C36)*(DVHC='CH03-1'!O$5)*(Dientich_NC))-SUMPRODUCT((INDEX(NC_giam,,HLOOKUP($C36,COLMadat,2,0)))*(DVHC='CH03-1'!O$5))</f>
        <v>0</v>
      </c>
      <c r="P36" s="60">
        <f>'CH01'!O33+SUMPRODUCT((madatNC=$C36)*(DVHC='CH03-1'!P$5)*(Dientich_NC))-SUMPRODUCT((INDEX(NC_giam,,HLOOKUP($C36,COLMadat,2,0)))*(DVHC='CH03-1'!P$5))</f>
        <v>0</v>
      </c>
      <c r="Q36" s="60">
        <f>'CH01'!P33+SUMPRODUCT((madatNC=$C36)*(DVHC='CH03-1'!Q$5)*(Dientich_NC))-SUMPRODUCT((INDEX(NC_giam,,HLOOKUP($C36,COLMadat,2,0)))*(DVHC='CH03-1'!Q$5))</f>
        <v>0</v>
      </c>
      <c r="R36" s="60">
        <f>'CH01'!Q33+SUMPRODUCT((madatNC=$C36)*(DVHC='CH03-1'!R$5)*(Dientich_NC))-SUMPRODUCT((INDEX(NC_giam,,HLOOKUP($C36,COLMadat,2,0)))*(DVHC='CH03-1'!R$5))</f>
        <v>0</v>
      </c>
      <c r="S36" s="60">
        <f>'CH01'!R33+SUMPRODUCT((madatNC=$C36)*(DVHC='CH03-1'!S$5)*(Dientich_NC))-SUMPRODUCT((INDEX(NC_giam,,HLOOKUP($C36,COLMadat,2,0)))*(DVHC='CH03-1'!S$5))</f>
        <v>0</v>
      </c>
      <c r="T36" s="60">
        <f>'CH01'!S33+SUMPRODUCT((madatNC=$C36)*(DVHC='CH03-1'!T$5)*(Dientich_NC))-SUMPRODUCT((INDEX(NC_giam,,HLOOKUP($C36,COLMadat,2,0)))*(DVHC='CH03-1'!T$5))</f>
        <v>0</v>
      </c>
      <c r="U36" s="60">
        <f>'CH01'!T33+SUMPRODUCT((madatNC=$C36)*(DVHC='CH03-1'!U$5)*(Dientich_NC))-SUMPRODUCT((INDEX(NC_giam,,HLOOKUP($C36,COLMadat,2,0)))*(DVHC='CH03-1'!U$5))</f>
        <v>0</v>
      </c>
      <c r="V36" s="60">
        <f>'CH01'!U33+SUMPRODUCT((madatNC=$C36)*(DVHC='CH03-1'!V$5)*(Dientich_NC))-SUMPRODUCT((INDEX(NC_giam,,HLOOKUP($C36,COLMadat,2,0)))*(DVHC='CH03-1'!V$5))</f>
        <v>0</v>
      </c>
      <c r="W36" s="60">
        <f>'CH01'!V33+SUMPRODUCT((madatNC=$C36)*(DVHC='CH03-1'!W$5)*(Dientich_NC))-SUMPRODUCT((INDEX(NC_giam,,HLOOKUP($C36,COLMadat,2,0)))*(DVHC='CH03-1'!W$5))</f>
        <v>0</v>
      </c>
      <c r="X36" s="60">
        <f>'CH01'!W33+SUMPRODUCT((madatNC=$C36)*(DVHC='CH03-1'!X$5)*(Dientich_NC))-SUMPRODUCT((INDEX(NC_giam,,HLOOKUP($C36,COLMadat,2,0)))*(DVHC='CH03-1'!X$5))</f>
        <v>0</v>
      </c>
      <c r="Y36" s="60">
        <f>'CH01'!X33+SUMPRODUCT((madatNC=$C36)*(DVHC='CH03-1'!Y$5)*(Dientich_NC))-SUMPRODUCT((INDEX(NC_giam,,HLOOKUP($C36,COLMadat,2,0)))*(DVHC='CH03-1'!Y$5))</f>
        <v>0</v>
      </c>
      <c r="Z36" s="60">
        <f>'CH01'!Y33+SUMPRODUCT((madatNC=$C36)*(DVHC='CH03-1'!Z$5)*(Dientich_NC))-SUMPRODUCT((INDEX(NC_giam,,HLOOKUP($C36,COLMadat,2,0)))*(DVHC='CH03-1'!Z$5))</f>
        <v>0</v>
      </c>
      <c r="AA36" s="60">
        <f>'CH01'!Z33+SUMPRODUCT((madatNC=$C36)*(DVHC='CH03-1'!AA$5)*(Dientich_NC))-SUMPRODUCT((INDEX(NC_giam,,HLOOKUP($C36,COLMadat,2,0)))*(DVHC='CH03-1'!AA$5))</f>
        <v>0</v>
      </c>
      <c r="AB36" s="60">
        <f>'CH01'!AA33+SUMPRODUCT((madatNC=$C36)*(DVHC='CH03-1'!AB$5)*(Dientich_NC))-SUMPRODUCT((INDEX(NC_giam,,HLOOKUP($C36,COLMadat,2,0)))*(DVHC='CH03-1'!AB$5))</f>
        <v>0</v>
      </c>
      <c r="AC36" s="60">
        <f>'CH01'!AB33+SUMPRODUCT((madatNC=$C36)*(DVHC='CH03-1'!AC$5)*(Dientich_NC))-SUMPRODUCT((INDEX(NC_giam,,HLOOKUP($C36,COLMadat,2,0)))*(DVHC='CH03-1'!AC$5))</f>
        <v>0</v>
      </c>
      <c r="AD36" s="60">
        <f>'CH01'!AC33+SUMPRODUCT((madatNC=$C36)*(DVHC='CH03-1'!AD$5)*(Dientich_NC))-SUMPRODUCT((INDEX(NC_giam,,HLOOKUP($C36,COLMadat,2,0)))*(DVHC='CH03-1'!AD$5))</f>
        <v>0</v>
      </c>
      <c r="AE36" s="60">
        <f>'CH01'!AD33+SUMPRODUCT((madatNC=$C36)*(DVHC='CH03-1'!AE$5)*(Dientich_NC))-SUMPRODUCT((INDEX(NC_giam,,HLOOKUP($C36,COLMadat,2,0)))*(DVHC='CH03-1'!AE$5))</f>
        <v>0</v>
      </c>
      <c r="AF36" s="60">
        <f>'CH01'!AE33+SUMPRODUCT((madatNC=$C36)*(DVHC='CH03-1'!AF$5)*(Dientich_NC))-SUMPRODUCT((INDEX(NC_giam,,HLOOKUP($C36,COLMadat,2,0)))*(DVHC='CH03-1'!AF$5))</f>
        <v>0</v>
      </c>
      <c r="AG36" s="60">
        <f>'CH01'!AF33+SUMPRODUCT((madatNC=$C36)*(DVHC='CH03-1'!AG$5)*(Dientich_NC))-SUMPRODUCT((INDEX(NC_giam,,HLOOKUP($C36,COLMadat,2,0)))*(DVHC='CH03-1'!AG$5))</f>
        <v>0</v>
      </c>
      <c r="AH36" s="60">
        <f>'CH01'!AG33+SUMPRODUCT((madatNC=$C36)*(DVHC='CH03-1'!AH$5)*(Dientich_NC))-SUMPRODUCT((INDEX(NC_giam,,HLOOKUP($C36,COLMadat,2,0)))*(DVHC='CH03-1'!AH$5))</f>
        <v>0</v>
      </c>
      <c r="AI36" s="60">
        <f>'CH01'!AH33+SUMPRODUCT((madatNC=$C36)*(DVHC='CH03-1'!AI$5)*(Dientich_NC))-SUMPRODUCT((INDEX(NC_giam,,HLOOKUP($C36,COLMadat,2,0)))*(DVHC='CH03-1'!AI$5))</f>
        <v>0</v>
      </c>
      <c r="AJ36" s="60">
        <f>'CH01'!AI33+SUMPRODUCT((madatNC=$C36)*(DVHC='CH03-1'!AJ$5)*(Dientich_NC))-SUMPRODUCT((INDEX(NC_giam,,HLOOKUP($C36,COLMadat,2,0)))*(DVHC='CH03-1'!AJ$5))</f>
        <v>0</v>
      </c>
      <c r="AK36" s="60">
        <f>'CH01'!AJ33+SUMPRODUCT((madatNC=$C36)*(DVHC='CH03-1'!AK$5)*(Dientich_NC))-SUMPRODUCT((INDEX(NC_giam,,HLOOKUP($C36,COLMadat,2,0)))*(DVHC='CH03-1'!AK$5))</f>
        <v>0</v>
      </c>
      <c r="AL36" s="60">
        <f>'CH01'!AK33+SUMPRODUCT((madatNC=$C36)*(DVHC='CH03-1'!AL$5)*(Dientich_NC))-SUMPRODUCT((INDEX(NC_giam,,HLOOKUP($C36,COLMadat,2,0)))*(DVHC='CH03-1'!AL$5))</f>
        <v>0</v>
      </c>
      <c r="AM36" s="60">
        <f>'CH01'!AL33+SUMPRODUCT((madatNC=$C36)*(DVHC='CH03-1'!AM$5)*(Dientich_NC))-SUMPRODUCT((INDEX(NC_giam,,HLOOKUP($C36,COLMadat,2,0)))*(DVHC='CH03-1'!AM$5))</f>
        <v>0</v>
      </c>
      <c r="AN36" s="60">
        <f>'CH01'!AM33+SUMPRODUCT((madatNC=$C36)*(DVHC='CH03-1'!AN$5)*(Dientich_NC))-SUMPRODUCT((INDEX(NC_giam,,HLOOKUP($C36,COLMadat,2,0)))*(DVHC='CH03-1'!AN$5))</f>
        <v>0</v>
      </c>
      <c r="AO36" s="60">
        <f>'CH01'!AN33+SUMPRODUCT((madatNC=$C36)*(DVHC='CH03-1'!AO$5)*(Dientich_NC))-SUMPRODUCT((INDEX(NC_giam,,HLOOKUP($C36,COLMadat,2,0)))*(DVHC='CH03-1'!AO$5))</f>
        <v>0</v>
      </c>
      <c r="AP36" s="60">
        <f>'CH01'!AO33+SUMPRODUCT((madatNC=$C36)*(DVHC='CH03-1'!AP$5)*(Dientich_NC))-SUMPRODUCT((INDEX(NC_giam,,HLOOKUP($C36,COLMadat,2,0)))*(DVHC='CH03-1'!AP$5))</f>
        <v>0</v>
      </c>
      <c r="AR36" s="56"/>
    </row>
    <row r="37" spans="1:44">
      <c r="A37" s="114" t="str">
        <f>'CH01'!A34</f>
        <v>2.6.4</v>
      </c>
      <c r="B37" s="129" t="str">
        <f>'CH01'!B34</f>
        <v>Đất xây dựng cơ sở giáo dục và đào tạo</v>
      </c>
      <c r="C37" s="114" t="str">
        <f>'CH01'!C34</f>
        <v>DGD</v>
      </c>
      <c r="D37" s="66"/>
      <c r="E37" s="66">
        <f t="shared" si="1"/>
        <v>19.865299999999998</v>
      </c>
      <c r="F37" s="66">
        <f t="shared" si="7"/>
        <v>19.865299999999998</v>
      </c>
      <c r="G37" s="60">
        <f>'CH01'!F34+SUMPRODUCT((madatNC=$C37)*(DVHC='CH03-1'!G$5)*(Dientich_NC))-SUMPRODUCT((INDEX(NC_giam,,HLOOKUP($C37,COLMadat,2,0)))*(DVHC='CH03-1'!G$5))</f>
        <v>19.865299999999998</v>
      </c>
      <c r="H37" s="60">
        <f>'CH01'!G34+SUMPRODUCT((madatNC=$C37)*(DVHC='CH03-1'!H$5)*(Dientich_NC))-SUMPRODUCT((INDEX(NC_giam,,HLOOKUP($C37,COLMadat,2,0)))*(DVHC='CH03-1'!H$5))</f>
        <v>0</v>
      </c>
      <c r="I37" s="60">
        <f>'CH01'!H34+SUMPRODUCT((madatNC=$C37)*(DVHC='CH03-1'!I$5)*(Dientich_NC))-SUMPRODUCT((INDEX(NC_giam,,HLOOKUP($C37,COLMadat,2,0)))*(DVHC='CH03-1'!I$5))</f>
        <v>0</v>
      </c>
      <c r="J37" s="60">
        <f>'CH01'!I34+SUMPRODUCT((madatNC=$C37)*(DVHC='CH03-1'!J$5)*(Dientich_NC))-SUMPRODUCT((INDEX(NC_giam,,HLOOKUP($C37,COLMadat,2,0)))*(DVHC='CH03-1'!J$5))</f>
        <v>0</v>
      </c>
      <c r="K37" s="60">
        <f>'CH01'!J34+SUMPRODUCT((madatNC=$C37)*(DVHC='CH03-1'!K$5)*(Dientich_NC))-SUMPRODUCT((INDEX(NC_giam,,HLOOKUP($C37,COLMadat,2,0)))*(DVHC='CH03-1'!K$5))</f>
        <v>0</v>
      </c>
      <c r="L37" s="60">
        <f>'CH01'!K34+SUMPRODUCT((madatNC=$C37)*(DVHC='CH03-1'!L$5)*(Dientich_NC))-SUMPRODUCT((INDEX(NC_giam,,HLOOKUP($C37,COLMadat,2,0)))*(DVHC='CH03-1'!L$5))</f>
        <v>0</v>
      </c>
      <c r="M37" s="60">
        <f>'CH01'!L34+SUMPRODUCT((madatNC=$C37)*(DVHC='CH03-1'!M$5)*(Dientich_NC))-SUMPRODUCT((INDEX(NC_giam,,HLOOKUP($C37,COLMadat,2,0)))*(DVHC='CH03-1'!M$5))</f>
        <v>0</v>
      </c>
      <c r="N37" s="60">
        <f>'CH01'!M34+SUMPRODUCT((madatNC=$C37)*(DVHC='CH03-1'!N$5)*(Dientich_NC))-SUMPRODUCT((INDEX(NC_giam,,HLOOKUP($C37,COLMadat,2,0)))*(DVHC='CH03-1'!N$5))</f>
        <v>0</v>
      </c>
      <c r="O37" s="60">
        <f>'CH01'!N34+SUMPRODUCT((madatNC=$C37)*(DVHC='CH03-1'!O$5)*(Dientich_NC))-SUMPRODUCT((INDEX(NC_giam,,HLOOKUP($C37,COLMadat,2,0)))*(DVHC='CH03-1'!O$5))</f>
        <v>0</v>
      </c>
      <c r="P37" s="60">
        <f>'CH01'!O34+SUMPRODUCT((madatNC=$C37)*(DVHC='CH03-1'!P$5)*(Dientich_NC))-SUMPRODUCT((INDEX(NC_giam,,HLOOKUP($C37,COLMadat,2,0)))*(DVHC='CH03-1'!P$5))</f>
        <v>0</v>
      </c>
      <c r="Q37" s="60">
        <f>'CH01'!P34+SUMPRODUCT((madatNC=$C37)*(DVHC='CH03-1'!Q$5)*(Dientich_NC))-SUMPRODUCT((INDEX(NC_giam,,HLOOKUP($C37,COLMadat,2,0)))*(DVHC='CH03-1'!Q$5))</f>
        <v>0</v>
      </c>
      <c r="R37" s="60">
        <f>'CH01'!Q34+SUMPRODUCT((madatNC=$C37)*(DVHC='CH03-1'!R$5)*(Dientich_NC))-SUMPRODUCT((INDEX(NC_giam,,HLOOKUP($C37,COLMadat,2,0)))*(DVHC='CH03-1'!R$5))</f>
        <v>0</v>
      </c>
      <c r="S37" s="60">
        <f>'CH01'!R34+SUMPRODUCT((madatNC=$C37)*(DVHC='CH03-1'!S$5)*(Dientich_NC))-SUMPRODUCT((INDEX(NC_giam,,HLOOKUP($C37,COLMadat,2,0)))*(DVHC='CH03-1'!S$5))</f>
        <v>0</v>
      </c>
      <c r="T37" s="60">
        <f>'CH01'!S34+SUMPRODUCT((madatNC=$C37)*(DVHC='CH03-1'!T$5)*(Dientich_NC))-SUMPRODUCT((INDEX(NC_giam,,HLOOKUP($C37,COLMadat,2,0)))*(DVHC='CH03-1'!T$5))</f>
        <v>0</v>
      </c>
      <c r="U37" s="60">
        <f>'CH01'!T34+SUMPRODUCT((madatNC=$C37)*(DVHC='CH03-1'!U$5)*(Dientich_NC))-SUMPRODUCT((INDEX(NC_giam,,HLOOKUP($C37,COLMadat,2,0)))*(DVHC='CH03-1'!U$5))</f>
        <v>0</v>
      </c>
      <c r="V37" s="60">
        <f>'CH01'!U34+SUMPRODUCT((madatNC=$C37)*(DVHC='CH03-1'!V$5)*(Dientich_NC))-SUMPRODUCT((INDEX(NC_giam,,HLOOKUP($C37,COLMadat,2,0)))*(DVHC='CH03-1'!V$5))</f>
        <v>0</v>
      </c>
      <c r="W37" s="60">
        <f>'CH01'!V34+SUMPRODUCT((madatNC=$C37)*(DVHC='CH03-1'!W$5)*(Dientich_NC))-SUMPRODUCT((INDEX(NC_giam,,HLOOKUP($C37,COLMadat,2,0)))*(DVHC='CH03-1'!W$5))</f>
        <v>0</v>
      </c>
      <c r="X37" s="60">
        <f>'CH01'!W34+SUMPRODUCT((madatNC=$C37)*(DVHC='CH03-1'!X$5)*(Dientich_NC))-SUMPRODUCT((INDEX(NC_giam,,HLOOKUP($C37,COLMadat,2,0)))*(DVHC='CH03-1'!X$5))</f>
        <v>0</v>
      </c>
      <c r="Y37" s="60">
        <f>'CH01'!X34+SUMPRODUCT((madatNC=$C37)*(DVHC='CH03-1'!Y$5)*(Dientich_NC))-SUMPRODUCT((INDEX(NC_giam,,HLOOKUP($C37,COLMadat,2,0)))*(DVHC='CH03-1'!Y$5))</f>
        <v>0</v>
      </c>
      <c r="Z37" s="60">
        <f>'CH01'!Y34+SUMPRODUCT((madatNC=$C37)*(DVHC='CH03-1'!Z$5)*(Dientich_NC))-SUMPRODUCT((INDEX(NC_giam,,HLOOKUP($C37,COLMadat,2,0)))*(DVHC='CH03-1'!Z$5))</f>
        <v>0</v>
      </c>
      <c r="AA37" s="60">
        <f>'CH01'!Z34+SUMPRODUCT((madatNC=$C37)*(DVHC='CH03-1'!AA$5)*(Dientich_NC))-SUMPRODUCT((INDEX(NC_giam,,HLOOKUP($C37,COLMadat,2,0)))*(DVHC='CH03-1'!AA$5))</f>
        <v>0</v>
      </c>
      <c r="AB37" s="60">
        <f>'CH01'!AA34+SUMPRODUCT((madatNC=$C37)*(DVHC='CH03-1'!AB$5)*(Dientich_NC))-SUMPRODUCT((INDEX(NC_giam,,HLOOKUP($C37,COLMadat,2,0)))*(DVHC='CH03-1'!AB$5))</f>
        <v>0</v>
      </c>
      <c r="AC37" s="60">
        <f>'CH01'!AB34+SUMPRODUCT((madatNC=$C37)*(DVHC='CH03-1'!AC$5)*(Dientich_NC))-SUMPRODUCT((INDEX(NC_giam,,HLOOKUP($C37,COLMadat,2,0)))*(DVHC='CH03-1'!AC$5))</f>
        <v>0</v>
      </c>
      <c r="AD37" s="60">
        <f>'CH01'!AC34+SUMPRODUCT((madatNC=$C37)*(DVHC='CH03-1'!AD$5)*(Dientich_NC))-SUMPRODUCT((INDEX(NC_giam,,HLOOKUP($C37,COLMadat,2,0)))*(DVHC='CH03-1'!AD$5))</f>
        <v>0</v>
      </c>
      <c r="AE37" s="60">
        <f>'CH01'!AD34+SUMPRODUCT((madatNC=$C37)*(DVHC='CH03-1'!AE$5)*(Dientich_NC))-SUMPRODUCT((INDEX(NC_giam,,HLOOKUP($C37,COLMadat,2,0)))*(DVHC='CH03-1'!AE$5))</f>
        <v>0</v>
      </c>
      <c r="AF37" s="60">
        <f>'CH01'!AE34+SUMPRODUCT((madatNC=$C37)*(DVHC='CH03-1'!AF$5)*(Dientich_NC))-SUMPRODUCT((INDEX(NC_giam,,HLOOKUP($C37,COLMadat,2,0)))*(DVHC='CH03-1'!AF$5))</f>
        <v>0</v>
      </c>
      <c r="AG37" s="60">
        <f>'CH01'!AF34+SUMPRODUCT((madatNC=$C37)*(DVHC='CH03-1'!AG$5)*(Dientich_NC))-SUMPRODUCT((INDEX(NC_giam,,HLOOKUP($C37,COLMadat,2,0)))*(DVHC='CH03-1'!AG$5))</f>
        <v>0</v>
      </c>
      <c r="AH37" s="60">
        <f>'CH01'!AG34+SUMPRODUCT((madatNC=$C37)*(DVHC='CH03-1'!AH$5)*(Dientich_NC))-SUMPRODUCT((INDEX(NC_giam,,HLOOKUP($C37,COLMadat,2,0)))*(DVHC='CH03-1'!AH$5))</f>
        <v>0</v>
      </c>
      <c r="AI37" s="60">
        <f>'CH01'!AH34+SUMPRODUCT((madatNC=$C37)*(DVHC='CH03-1'!AI$5)*(Dientich_NC))-SUMPRODUCT((INDEX(NC_giam,,HLOOKUP($C37,COLMadat,2,0)))*(DVHC='CH03-1'!AI$5))</f>
        <v>0</v>
      </c>
      <c r="AJ37" s="60">
        <f>'CH01'!AI34+SUMPRODUCT((madatNC=$C37)*(DVHC='CH03-1'!AJ$5)*(Dientich_NC))-SUMPRODUCT((INDEX(NC_giam,,HLOOKUP($C37,COLMadat,2,0)))*(DVHC='CH03-1'!AJ$5))</f>
        <v>0</v>
      </c>
      <c r="AK37" s="60">
        <f>'CH01'!AJ34+SUMPRODUCT((madatNC=$C37)*(DVHC='CH03-1'!AK$5)*(Dientich_NC))-SUMPRODUCT((INDEX(NC_giam,,HLOOKUP($C37,COLMadat,2,0)))*(DVHC='CH03-1'!AK$5))</f>
        <v>0</v>
      </c>
      <c r="AL37" s="60">
        <f>'CH01'!AK34+SUMPRODUCT((madatNC=$C37)*(DVHC='CH03-1'!AL$5)*(Dientich_NC))-SUMPRODUCT((INDEX(NC_giam,,HLOOKUP($C37,COLMadat,2,0)))*(DVHC='CH03-1'!AL$5))</f>
        <v>0</v>
      </c>
      <c r="AM37" s="60">
        <f>'CH01'!AL34+SUMPRODUCT((madatNC=$C37)*(DVHC='CH03-1'!AM$5)*(Dientich_NC))-SUMPRODUCT((INDEX(NC_giam,,HLOOKUP($C37,COLMadat,2,0)))*(DVHC='CH03-1'!AM$5))</f>
        <v>0</v>
      </c>
      <c r="AN37" s="60">
        <f>'CH01'!AM34+SUMPRODUCT((madatNC=$C37)*(DVHC='CH03-1'!AN$5)*(Dientich_NC))-SUMPRODUCT((INDEX(NC_giam,,HLOOKUP($C37,COLMadat,2,0)))*(DVHC='CH03-1'!AN$5))</f>
        <v>0</v>
      </c>
      <c r="AO37" s="60">
        <f>'CH01'!AN34+SUMPRODUCT((madatNC=$C37)*(DVHC='CH03-1'!AO$5)*(Dientich_NC))-SUMPRODUCT((INDEX(NC_giam,,HLOOKUP($C37,COLMadat,2,0)))*(DVHC='CH03-1'!AO$5))</f>
        <v>0</v>
      </c>
      <c r="AP37" s="60">
        <f>'CH01'!AO34+SUMPRODUCT((madatNC=$C37)*(DVHC='CH03-1'!AP$5)*(Dientich_NC))-SUMPRODUCT((INDEX(NC_giam,,HLOOKUP($C37,COLMadat,2,0)))*(DVHC='CH03-1'!AP$5))</f>
        <v>0</v>
      </c>
      <c r="AR37" s="56"/>
    </row>
    <row r="38" spans="1:44" s="45" customFormat="1" ht="13.5">
      <c r="A38" s="114" t="str">
        <f>'CH01'!A35</f>
        <v>2.6.5</v>
      </c>
      <c r="B38" s="129" t="str">
        <f>'CH01'!B35</f>
        <v>Đất xây dựng cơ sở thể dục, thể thao</v>
      </c>
      <c r="C38" s="114" t="str">
        <f>'CH01'!C35</f>
        <v>DTT</v>
      </c>
      <c r="D38" s="416"/>
      <c r="E38" s="416">
        <f t="shared" si="1"/>
        <v>7.8517999999999999</v>
      </c>
      <c r="F38" s="416">
        <f t="shared" si="7"/>
        <v>7.8517999999999999</v>
      </c>
      <c r="G38" s="60">
        <f>'CH01'!F35+SUMPRODUCT((madatNC=$C38)*(DVHC='CH03-1'!G$5)*(Dientich_NC))-SUMPRODUCT((INDEX(NC_giam,,HLOOKUP($C38,COLMadat,2,0)))*(DVHC='CH03-1'!G$5))</f>
        <v>7.8517999999999999</v>
      </c>
      <c r="H38" s="60">
        <f>'CH01'!G35+SUMPRODUCT((madatNC=$C38)*(DVHC='CH03-1'!H$5)*(Dientich_NC))-SUMPRODUCT((INDEX(NC_giam,,HLOOKUP($C38,COLMadat,2,0)))*(DVHC='CH03-1'!H$5))</f>
        <v>0</v>
      </c>
      <c r="I38" s="60">
        <f>'CH01'!H35+SUMPRODUCT((madatNC=$C38)*(DVHC='CH03-1'!I$5)*(Dientich_NC))-SUMPRODUCT((INDEX(NC_giam,,HLOOKUP($C38,COLMadat,2,0)))*(DVHC='CH03-1'!I$5))</f>
        <v>0</v>
      </c>
      <c r="J38" s="60">
        <f>'CH01'!I35+SUMPRODUCT((madatNC=$C38)*(DVHC='CH03-1'!J$5)*(Dientich_NC))-SUMPRODUCT((INDEX(NC_giam,,HLOOKUP($C38,COLMadat,2,0)))*(DVHC='CH03-1'!J$5))</f>
        <v>0</v>
      </c>
      <c r="K38" s="60">
        <f>'CH01'!J35+SUMPRODUCT((madatNC=$C38)*(DVHC='CH03-1'!K$5)*(Dientich_NC))-SUMPRODUCT((INDEX(NC_giam,,HLOOKUP($C38,COLMadat,2,0)))*(DVHC='CH03-1'!K$5))</f>
        <v>0</v>
      </c>
      <c r="L38" s="60">
        <f>'CH01'!K35+SUMPRODUCT((madatNC=$C38)*(DVHC='CH03-1'!L$5)*(Dientich_NC))-SUMPRODUCT((INDEX(NC_giam,,HLOOKUP($C38,COLMadat,2,0)))*(DVHC='CH03-1'!L$5))</f>
        <v>0</v>
      </c>
      <c r="M38" s="60">
        <f>'CH01'!L35+SUMPRODUCT((madatNC=$C38)*(DVHC='CH03-1'!M$5)*(Dientich_NC))-SUMPRODUCT((INDEX(NC_giam,,HLOOKUP($C38,COLMadat,2,0)))*(DVHC='CH03-1'!M$5))</f>
        <v>0</v>
      </c>
      <c r="N38" s="60">
        <f>'CH01'!M35+SUMPRODUCT((madatNC=$C38)*(DVHC='CH03-1'!N$5)*(Dientich_NC))-SUMPRODUCT((INDEX(NC_giam,,HLOOKUP($C38,COLMadat,2,0)))*(DVHC='CH03-1'!N$5))</f>
        <v>0</v>
      </c>
      <c r="O38" s="60">
        <f>'CH01'!N35+SUMPRODUCT((madatNC=$C38)*(DVHC='CH03-1'!O$5)*(Dientich_NC))-SUMPRODUCT((INDEX(NC_giam,,HLOOKUP($C38,COLMadat,2,0)))*(DVHC='CH03-1'!O$5))</f>
        <v>0</v>
      </c>
      <c r="P38" s="60">
        <f>'CH01'!O35+SUMPRODUCT((madatNC=$C38)*(DVHC='CH03-1'!P$5)*(Dientich_NC))-SUMPRODUCT((INDEX(NC_giam,,HLOOKUP($C38,COLMadat,2,0)))*(DVHC='CH03-1'!P$5))</f>
        <v>0</v>
      </c>
      <c r="Q38" s="60">
        <f>'CH01'!P35+SUMPRODUCT((madatNC=$C38)*(DVHC='CH03-1'!Q$5)*(Dientich_NC))-SUMPRODUCT((INDEX(NC_giam,,HLOOKUP($C38,COLMadat,2,0)))*(DVHC='CH03-1'!Q$5))</f>
        <v>0</v>
      </c>
      <c r="R38" s="60">
        <f>'CH01'!Q35+SUMPRODUCT((madatNC=$C38)*(DVHC='CH03-1'!R$5)*(Dientich_NC))-SUMPRODUCT((INDEX(NC_giam,,HLOOKUP($C38,COLMadat,2,0)))*(DVHC='CH03-1'!R$5))</f>
        <v>0</v>
      </c>
      <c r="S38" s="60">
        <f>'CH01'!R35+SUMPRODUCT((madatNC=$C38)*(DVHC='CH03-1'!S$5)*(Dientich_NC))-SUMPRODUCT((INDEX(NC_giam,,HLOOKUP($C38,COLMadat,2,0)))*(DVHC='CH03-1'!S$5))</f>
        <v>0</v>
      </c>
      <c r="T38" s="60">
        <f>'CH01'!S35+SUMPRODUCT((madatNC=$C38)*(DVHC='CH03-1'!T$5)*(Dientich_NC))-SUMPRODUCT((INDEX(NC_giam,,HLOOKUP($C38,COLMadat,2,0)))*(DVHC='CH03-1'!T$5))</f>
        <v>0</v>
      </c>
      <c r="U38" s="60">
        <f>'CH01'!T35+SUMPRODUCT((madatNC=$C38)*(DVHC='CH03-1'!U$5)*(Dientich_NC))-SUMPRODUCT((INDEX(NC_giam,,HLOOKUP($C38,COLMadat,2,0)))*(DVHC='CH03-1'!U$5))</f>
        <v>0</v>
      </c>
      <c r="V38" s="60">
        <f>'CH01'!U35+SUMPRODUCT((madatNC=$C38)*(DVHC='CH03-1'!V$5)*(Dientich_NC))-SUMPRODUCT((INDEX(NC_giam,,HLOOKUP($C38,COLMadat,2,0)))*(DVHC='CH03-1'!V$5))</f>
        <v>0</v>
      </c>
      <c r="W38" s="60">
        <f>'CH01'!V35+SUMPRODUCT((madatNC=$C38)*(DVHC='CH03-1'!W$5)*(Dientich_NC))-SUMPRODUCT((INDEX(NC_giam,,HLOOKUP($C38,COLMadat,2,0)))*(DVHC='CH03-1'!W$5))</f>
        <v>0</v>
      </c>
      <c r="X38" s="60">
        <f>'CH01'!W35+SUMPRODUCT((madatNC=$C38)*(DVHC='CH03-1'!X$5)*(Dientich_NC))-SUMPRODUCT((INDEX(NC_giam,,HLOOKUP($C38,COLMadat,2,0)))*(DVHC='CH03-1'!X$5))</f>
        <v>0</v>
      </c>
      <c r="Y38" s="60">
        <f>'CH01'!X35+SUMPRODUCT((madatNC=$C38)*(DVHC='CH03-1'!Y$5)*(Dientich_NC))-SUMPRODUCT((INDEX(NC_giam,,HLOOKUP($C38,COLMadat,2,0)))*(DVHC='CH03-1'!Y$5))</f>
        <v>0</v>
      </c>
      <c r="Z38" s="60">
        <f>'CH01'!Y35+SUMPRODUCT((madatNC=$C38)*(DVHC='CH03-1'!Z$5)*(Dientich_NC))-SUMPRODUCT((INDEX(NC_giam,,HLOOKUP($C38,COLMadat,2,0)))*(DVHC='CH03-1'!Z$5))</f>
        <v>0</v>
      </c>
      <c r="AA38" s="60">
        <f>'CH01'!Z35+SUMPRODUCT((madatNC=$C38)*(DVHC='CH03-1'!AA$5)*(Dientich_NC))-SUMPRODUCT((INDEX(NC_giam,,HLOOKUP($C38,COLMadat,2,0)))*(DVHC='CH03-1'!AA$5))</f>
        <v>0</v>
      </c>
      <c r="AB38" s="60">
        <f>'CH01'!AA35+SUMPRODUCT((madatNC=$C38)*(DVHC='CH03-1'!AB$5)*(Dientich_NC))-SUMPRODUCT((INDEX(NC_giam,,HLOOKUP($C38,COLMadat,2,0)))*(DVHC='CH03-1'!AB$5))</f>
        <v>0</v>
      </c>
      <c r="AC38" s="60">
        <f>'CH01'!AB35+SUMPRODUCT((madatNC=$C38)*(DVHC='CH03-1'!AC$5)*(Dientich_NC))-SUMPRODUCT((INDEX(NC_giam,,HLOOKUP($C38,COLMadat,2,0)))*(DVHC='CH03-1'!AC$5))</f>
        <v>0</v>
      </c>
      <c r="AD38" s="60">
        <f>'CH01'!AC35+SUMPRODUCT((madatNC=$C38)*(DVHC='CH03-1'!AD$5)*(Dientich_NC))-SUMPRODUCT((INDEX(NC_giam,,HLOOKUP($C38,COLMadat,2,0)))*(DVHC='CH03-1'!AD$5))</f>
        <v>0</v>
      </c>
      <c r="AE38" s="60">
        <f>'CH01'!AD35+SUMPRODUCT((madatNC=$C38)*(DVHC='CH03-1'!AE$5)*(Dientich_NC))-SUMPRODUCT((INDEX(NC_giam,,HLOOKUP($C38,COLMadat,2,0)))*(DVHC='CH03-1'!AE$5))</f>
        <v>0</v>
      </c>
      <c r="AF38" s="60">
        <f>'CH01'!AE35+SUMPRODUCT((madatNC=$C38)*(DVHC='CH03-1'!AF$5)*(Dientich_NC))-SUMPRODUCT((INDEX(NC_giam,,HLOOKUP($C38,COLMadat,2,0)))*(DVHC='CH03-1'!AF$5))</f>
        <v>0</v>
      </c>
      <c r="AG38" s="60">
        <f>'CH01'!AF35+SUMPRODUCT((madatNC=$C38)*(DVHC='CH03-1'!AG$5)*(Dientich_NC))-SUMPRODUCT((INDEX(NC_giam,,HLOOKUP($C38,COLMadat,2,0)))*(DVHC='CH03-1'!AG$5))</f>
        <v>0</v>
      </c>
      <c r="AH38" s="60">
        <f>'CH01'!AG35+SUMPRODUCT((madatNC=$C38)*(DVHC='CH03-1'!AH$5)*(Dientich_NC))-SUMPRODUCT((INDEX(NC_giam,,HLOOKUP($C38,COLMadat,2,0)))*(DVHC='CH03-1'!AH$5))</f>
        <v>0</v>
      </c>
      <c r="AI38" s="60">
        <f>'CH01'!AH35+SUMPRODUCT((madatNC=$C38)*(DVHC='CH03-1'!AI$5)*(Dientich_NC))-SUMPRODUCT((INDEX(NC_giam,,HLOOKUP($C38,COLMadat,2,0)))*(DVHC='CH03-1'!AI$5))</f>
        <v>0</v>
      </c>
      <c r="AJ38" s="60">
        <f>'CH01'!AI35+SUMPRODUCT((madatNC=$C38)*(DVHC='CH03-1'!AJ$5)*(Dientich_NC))-SUMPRODUCT((INDEX(NC_giam,,HLOOKUP($C38,COLMadat,2,0)))*(DVHC='CH03-1'!AJ$5))</f>
        <v>0</v>
      </c>
      <c r="AK38" s="60">
        <f>'CH01'!AJ35+SUMPRODUCT((madatNC=$C38)*(DVHC='CH03-1'!AK$5)*(Dientich_NC))-SUMPRODUCT((INDEX(NC_giam,,HLOOKUP($C38,COLMadat,2,0)))*(DVHC='CH03-1'!AK$5))</f>
        <v>0</v>
      </c>
      <c r="AL38" s="60">
        <f>'CH01'!AK35+SUMPRODUCT((madatNC=$C38)*(DVHC='CH03-1'!AL$5)*(Dientich_NC))-SUMPRODUCT((INDEX(NC_giam,,HLOOKUP($C38,COLMadat,2,0)))*(DVHC='CH03-1'!AL$5))</f>
        <v>0</v>
      </c>
      <c r="AM38" s="60">
        <f>'CH01'!AL35+SUMPRODUCT((madatNC=$C38)*(DVHC='CH03-1'!AM$5)*(Dientich_NC))-SUMPRODUCT((INDEX(NC_giam,,HLOOKUP($C38,COLMadat,2,0)))*(DVHC='CH03-1'!AM$5))</f>
        <v>0</v>
      </c>
      <c r="AN38" s="60">
        <f>'CH01'!AM35+SUMPRODUCT((madatNC=$C38)*(DVHC='CH03-1'!AN$5)*(Dientich_NC))-SUMPRODUCT((INDEX(NC_giam,,HLOOKUP($C38,COLMadat,2,0)))*(DVHC='CH03-1'!AN$5))</f>
        <v>0</v>
      </c>
      <c r="AO38" s="60">
        <f>'CH01'!AN35+SUMPRODUCT((madatNC=$C38)*(DVHC='CH03-1'!AO$5)*(Dientich_NC))-SUMPRODUCT((INDEX(NC_giam,,HLOOKUP($C38,COLMadat,2,0)))*(DVHC='CH03-1'!AO$5))</f>
        <v>0</v>
      </c>
      <c r="AP38" s="60">
        <f>'CH01'!AO35+SUMPRODUCT((madatNC=$C38)*(DVHC='CH03-1'!AP$5)*(Dientich_NC))-SUMPRODUCT((INDEX(NC_giam,,HLOOKUP($C38,COLMadat,2,0)))*(DVHC='CH03-1'!AP$5))</f>
        <v>0</v>
      </c>
      <c r="AR38" s="62"/>
    </row>
    <row r="39" spans="1:44">
      <c r="A39" s="114" t="str">
        <f>'CH01'!A36</f>
        <v>2.6.6</v>
      </c>
      <c r="B39" s="129" t="str">
        <f>'CH01'!B36</f>
        <v>Đất xây dựng cơ sở khoa học và công nghệ</v>
      </c>
      <c r="C39" s="114" t="str">
        <f>'CH01'!C36</f>
        <v>DKH</v>
      </c>
      <c r="D39" s="66"/>
      <c r="E39" s="66">
        <f t="shared" si="1"/>
        <v>9.4161999999999999</v>
      </c>
      <c r="F39" s="66">
        <f t="shared" si="7"/>
        <v>9.4161999999999999</v>
      </c>
      <c r="G39" s="60">
        <f>'CH01'!F36+SUMPRODUCT((madatNC=$C39)*(DVHC='CH03-1'!G$5)*(Dientich_NC))-SUMPRODUCT((INDEX(NC_giam,,HLOOKUP($C39,COLMadat,2,0)))*(DVHC='CH03-1'!G$5))</f>
        <v>9.4161999999999999</v>
      </c>
      <c r="H39" s="60">
        <f>'CH01'!G36+SUMPRODUCT((madatNC=$C39)*(DVHC='CH03-1'!H$5)*(Dientich_NC))-SUMPRODUCT((INDEX(NC_giam,,HLOOKUP($C39,COLMadat,2,0)))*(DVHC='CH03-1'!H$5))</f>
        <v>0</v>
      </c>
      <c r="I39" s="60">
        <f>'CH01'!H36+SUMPRODUCT((madatNC=$C39)*(DVHC='CH03-1'!I$5)*(Dientich_NC))-SUMPRODUCT((INDEX(NC_giam,,HLOOKUP($C39,COLMadat,2,0)))*(DVHC='CH03-1'!I$5))</f>
        <v>0</v>
      </c>
      <c r="J39" s="60">
        <f>'CH01'!I36+SUMPRODUCT((madatNC=$C39)*(DVHC='CH03-1'!J$5)*(Dientich_NC))-SUMPRODUCT((INDEX(NC_giam,,HLOOKUP($C39,COLMadat,2,0)))*(DVHC='CH03-1'!J$5))</f>
        <v>0</v>
      </c>
      <c r="K39" s="60">
        <f>'CH01'!J36+SUMPRODUCT((madatNC=$C39)*(DVHC='CH03-1'!K$5)*(Dientich_NC))-SUMPRODUCT((INDEX(NC_giam,,HLOOKUP($C39,COLMadat,2,0)))*(DVHC='CH03-1'!K$5))</f>
        <v>0</v>
      </c>
      <c r="L39" s="60">
        <f>'CH01'!K36+SUMPRODUCT((madatNC=$C39)*(DVHC='CH03-1'!L$5)*(Dientich_NC))-SUMPRODUCT((INDEX(NC_giam,,HLOOKUP($C39,COLMadat,2,0)))*(DVHC='CH03-1'!L$5))</f>
        <v>0</v>
      </c>
      <c r="M39" s="60">
        <f>'CH01'!L36+SUMPRODUCT((madatNC=$C39)*(DVHC='CH03-1'!M$5)*(Dientich_NC))-SUMPRODUCT((INDEX(NC_giam,,HLOOKUP($C39,COLMadat,2,0)))*(DVHC='CH03-1'!M$5))</f>
        <v>0</v>
      </c>
      <c r="N39" s="60">
        <f>'CH01'!M36+SUMPRODUCT((madatNC=$C39)*(DVHC='CH03-1'!N$5)*(Dientich_NC))-SUMPRODUCT((INDEX(NC_giam,,HLOOKUP($C39,COLMadat,2,0)))*(DVHC='CH03-1'!N$5))</f>
        <v>0</v>
      </c>
      <c r="O39" s="60">
        <f>'CH01'!N36+SUMPRODUCT((madatNC=$C39)*(DVHC='CH03-1'!O$5)*(Dientich_NC))-SUMPRODUCT((INDEX(NC_giam,,HLOOKUP($C39,COLMadat,2,0)))*(DVHC='CH03-1'!O$5))</f>
        <v>0</v>
      </c>
      <c r="P39" s="60">
        <f>'CH01'!O36+SUMPRODUCT((madatNC=$C39)*(DVHC='CH03-1'!P$5)*(Dientich_NC))-SUMPRODUCT((INDEX(NC_giam,,HLOOKUP($C39,COLMadat,2,0)))*(DVHC='CH03-1'!P$5))</f>
        <v>0</v>
      </c>
      <c r="Q39" s="60">
        <f>'CH01'!P36+SUMPRODUCT((madatNC=$C39)*(DVHC='CH03-1'!Q$5)*(Dientich_NC))-SUMPRODUCT((INDEX(NC_giam,,HLOOKUP($C39,COLMadat,2,0)))*(DVHC='CH03-1'!Q$5))</f>
        <v>0</v>
      </c>
      <c r="R39" s="60">
        <f>'CH01'!Q36+SUMPRODUCT((madatNC=$C39)*(DVHC='CH03-1'!R$5)*(Dientich_NC))-SUMPRODUCT((INDEX(NC_giam,,HLOOKUP($C39,COLMadat,2,0)))*(DVHC='CH03-1'!R$5))</f>
        <v>0</v>
      </c>
      <c r="S39" s="60">
        <f>'CH01'!R36+SUMPRODUCT((madatNC=$C39)*(DVHC='CH03-1'!S$5)*(Dientich_NC))-SUMPRODUCT((INDEX(NC_giam,,HLOOKUP($C39,COLMadat,2,0)))*(DVHC='CH03-1'!S$5))</f>
        <v>0</v>
      </c>
      <c r="T39" s="60">
        <f>'CH01'!S36+SUMPRODUCT((madatNC=$C39)*(DVHC='CH03-1'!T$5)*(Dientich_NC))-SUMPRODUCT((INDEX(NC_giam,,HLOOKUP($C39,COLMadat,2,0)))*(DVHC='CH03-1'!T$5))</f>
        <v>0</v>
      </c>
      <c r="U39" s="60">
        <f>'CH01'!T36+SUMPRODUCT((madatNC=$C39)*(DVHC='CH03-1'!U$5)*(Dientich_NC))-SUMPRODUCT((INDEX(NC_giam,,HLOOKUP($C39,COLMadat,2,0)))*(DVHC='CH03-1'!U$5))</f>
        <v>0</v>
      </c>
      <c r="V39" s="60">
        <f>'CH01'!U36+SUMPRODUCT((madatNC=$C39)*(DVHC='CH03-1'!V$5)*(Dientich_NC))-SUMPRODUCT((INDEX(NC_giam,,HLOOKUP($C39,COLMadat,2,0)))*(DVHC='CH03-1'!V$5))</f>
        <v>0</v>
      </c>
      <c r="W39" s="60">
        <f>'CH01'!V36+SUMPRODUCT((madatNC=$C39)*(DVHC='CH03-1'!W$5)*(Dientich_NC))-SUMPRODUCT((INDEX(NC_giam,,HLOOKUP($C39,COLMadat,2,0)))*(DVHC='CH03-1'!W$5))</f>
        <v>0</v>
      </c>
      <c r="X39" s="60">
        <f>'CH01'!W36+SUMPRODUCT((madatNC=$C39)*(DVHC='CH03-1'!X$5)*(Dientich_NC))-SUMPRODUCT((INDEX(NC_giam,,HLOOKUP($C39,COLMadat,2,0)))*(DVHC='CH03-1'!X$5))</f>
        <v>0</v>
      </c>
      <c r="Y39" s="60">
        <f>'CH01'!X36+SUMPRODUCT((madatNC=$C39)*(DVHC='CH03-1'!Y$5)*(Dientich_NC))-SUMPRODUCT((INDEX(NC_giam,,HLOOKUP($C39,COLMadat,2,0)))*(DVHC='CH03-1'!Y$5))</f>
        <v>0</v>
      </c>
      <c r="Z39" s="60">
        <f>'CH01'!Y36+SUMPRODUCT((madatNC=$C39)*(DVHC='CH03-1'!Z$5)*(Dientich_NC))-SUMPRODUCT((INDEX(NC_giam,,HLOOKUP($C39,COLMadat,2,0)))*(DVHC='CH03-1'!Z$5))</f>
        <v>0</v>
      </c>
      <c r="AA39" s="60">
        <f>'CH01'!Z36+SUMPRODUCT((madatNC=$C39)*(DVHC='CH03-1'!AA$5)*(Dientich_NC))-SUMPRODUCT((INDEX(NC_giam,,HLOOKUP($C39,COLMadat,2,0)))*(DVHC='CH03-1'!AA$5))</f>
        <v>0</v>
      </c>
      <c r="AB39" s="60">
        <f>'CH01'!AA36+SUMPRODUCT((madatNC=$C39)*(DVHC='CH03-1'!AB$5)*(Dientich_NC))-SUMPRODUCT((INDEX(NC_giam,,HLOOKUP($C39,COLMadat,2,0)))*(DVHC='CH03-1'!AB$5))</f>
        <v>0</v>
      </c>
      <c r="AC39" s="60">
        <f>'CH01'!AB36+SUMPRODUCT((madatNC=$C39)*(DVHC='CH03-1'!AC$5)*(Dientich_NC))-SUMPRODUCT((INDEX(NC_giam,,HLOOKUP($C39,COLMadat,2,0)))*(DVHC='CH03-1'!AC$5))</f>
        <v>0</v>
      </c>
      <c r="AD39" s="60">
        <f>'CH01'!AC36+SUMPRODUCT((madatNC=$C39)*(DVHC='CH03-1'!AD$5)*(Dientich_NC))-SUMPRODUCT((INDEX(NC_giam,,HLOOKUP($C39,COLMadat,2,0)))*(DVHC='CH03-1'!AD$5))</f>
        <v>0</v>
      </c>
      <c r="AE39" s="60">
        <f>'CH01'!AD36+SUMPRODUCT((madatNC=$C39)*(DVHC='CH03-1'!AE$5)*(Dientich_NC))-SUMPRODUCT((INDEX(NC_giam,,HLOOKUP($C39,COLMadat,2,0)))*(DVHC='CH03-1'!AE$5))</f>
        <v>0</v>
      </c>
      <c r="AF39" s="60">
        <f>'CH01'!AE36+SUMPRODUCT((madatNC=$C39)*(DVHC='CH03-1'!AF$5)*(Dientich_NC))-SUMPRODUCT((INDEX(NC_giam,,HLOOKUP($C39,COLMadat,2,0)))*(DVHC='CH03-1'!AF$5))</f>
        <v>0</v>
      </c>
      <c r="AG39" s="60">
        <f>'CH01'!AF36+SUMPRODUCT((madatNC=$C39)*(DVHC='CH03-1'!AG$5)*(Dientich_NC))-SUMPRODUCT((INDEX(NC_giam,,HLOOKUP($C39,COLMadat,2,0)))*(DVHC='CH03-1'!AG$5))</f>
        <v>0</v>
      </c>
      <c r="AH39" s="60">
        <f>'CH01'!AG36+SUMPRODUCT((madatNC=$C39)*(DVHC='CH03-1'!AH$5)*(Dientich_NC))-SUMPRODUCT((INDEX(NC_giam,,HLOOKUP($C39,COLMadat,2,0)))*(DVHC='CH03-1'!AH$5))</f>
        <v>0</v>
      </c>
      <c r="AI39" s="60">
        <f>'CH01'!AH36+SUMPRODUCT((madatNC=$C39)*(DVHC='CH03-1'!AI$5)*(Dientich_NC))-SUMPRODUCT((INDEX(NC_giam,,HLOOKUP($C39,COLMadat,2,0)))*(DVHC='CH03-1'!AI$5))</f>
        <v>0</v>
      </c>
      <c r="AJ39" s="60">
        <f>'CH01'!AI36+SUMPRODUCT((madatNC=$C39)*(DVHC='CH03-1'!AJ$5)*(Dientich_NC))-SUMPRODUCT((INDEX(NC_giam,,HLOOKUP($C39,COLMadat,2,0)))*(DVHC='CH03-1'!AJ$5))</f>
        <v>0</v>
      </c>
      <c r="AK39" s="60">
        <f>'CH01'!AJ36+SUMPRODUCT((madatNC=$C39)*(DVHC='CH03-1'!AK$5)*(Dientich_NC))-SUMPRODUCT((INDEX(NC_giam,,HLOOKUP($C39,COLMadat,2,0)))*(DVHC='CH03-1'!AK$5))</f>
        <v>0</v>
      </c>
      <c r="AL39" s="60">
        <f>'CH01'!AK36+SUMPRODUCT((madatNC=$C39)*(DVHC='CH03-1'!AL$5)*(Dientich_NC))-SUMPRODUCT((INDEX(NC_giam,,HLOOKUP($C39,COLMadat,2,0)))*(DVHC='CH03-1'!AL$5))</f>
        <v>0</v>
      </c>
      <c r="AM39" s="60">
        <f>'CH01'!AL36+SUMPRODUCT((madatNC=$C39)*(DVHC='CH03-1'!AM$5)*(Dientich_NC))-SUMPRODUCT((INDEX(NC_giam,,HLOOKUP($C39,COLMadat,2,0)))*(DVHC='CH03-1'!AM$5))</f>
        <v>0</v>
      </c>
      <c r="AN39" s="60">
        <f>'CH01'!AM36+SUMPRODUCT((madatNC=$C39)*(DVHC='CH03-1'!AN$5)*(Dientich_NC))-SUMPRODUCT((INDEX(NC_giam,,HLOOKUP($C39,COLMadat,2,0)))*(DVHC='CH03-1'!AN$5))</f>
        <v>0</v>
      </c>
      <c r="AO39" s="60">
        <f>'CH01'!AN36+SUMPRODUCT((madatNC=$C39)*(DVHC='CH03-1'!AO$5)*(Dientich_NC))-SUMPRODUCT((INDEX(NC_giam,,HLOOKUP($C39,COLMadat,2,0)))*(DVHC='CH03-1'!AO$5))</f>
        <v>0</v>
      </c>
      <c r="AP39" s="60">
        <f>'CH01'!AO36+SUMPRODUCT((madatNC=$C39)*(DVHC='CH03-1'!AP$5)*(Dientich_NC))-SUMPRODUCT((INDEX(NC_giam,,HLOOKUP($C39,COLMadat,2,0)))*(DVHC='CH03-1'!AP$5))</f>
        <v>0</v>
      </c>
      <c r="AR39" s="56"/>
    </row>
    <row r="40" spans="1:44">
      <c r="A40" s="114" t="str">
        <f>'CH01'!A37</f>
        <v>2.6.7</v>
      </c>
      <c r="B40" s="129" t="str">
        <f>'CH01'!B37</f>
        <v>Đất xây dựng cơ sở môi trường</v>
      </c>
      <c r="C40" s="114" t="str">
        <f>'CH01'!C37</f>
        <v>DMT</v>
      </c>
      <c r="D40" s="66"/>
      <c r="E40" s="66">
        <f t="shared" si="1"/>
        <v>0</v>
      </c>
      <c r="F40" s="66">
        <f t="shared" si="7"/>
        <v>0</v>
      </c>
      <c r="G40" s="60">
        <f>'CH01'!F37+SUMPRODUCT((madatNC=$C40)*(DVHC='CH03-1'!G$5)*(Dientich_NC))-SUMPRODUCT((INDEX(NC_giam,,HLOOKUP($C40,COLMadat,2,0)))*(DVHC='CH03-1'!G$5))</f>
        <v>0</v>
      </c>
      <c r="H40" s="60">
        <f>'CH01'!G37+SUMPRODUCT((madatNC=$C40)*(DVHC='CH03-1'!H$5)*(Dientich_NC))-SUMPRODUCT((INDEX(NC_giam,,HLOOKUP($C40,COLMadat,2,0)))*(DVHC='CH03-1'!H$5))</f>
        <v>0</v>
      </c>
      <c r="I40" s="60">
        <f>'CH01'!H37+SUMPRODUCT((madatNC=$C40)*(DVHC='CH03-1'!I$5)*(Dientich_NC))-SUMPRODUCT((INDEX(NC_giam,,HLOOKUP($C40,COLMadat,2,0)))*(DVHC='CH03-1'!I$5))</f>
        <v>0</v>
      </c>
      <c r="J40" s="60">
        <f>'CH01'!I37+SUMPRODUCT((madatNC=$C40)*(DVHC='CH03-1'!J$5)*(Dientich_NC))-SUMPRODUCT((INDEX(NC_giam,,HLOOKUP($C40,COLMadat,2,0)))*(DVHC='CH03-1'!J$5))</f>
        <v>0</v>
      </c>
      <c r="K40" s="60">
        <f>'CH01'!J37+SUMPRODUCT((madatNC=$C40)*(DVHC='CH03-1'!K$5)*(Dientich_NC))-SUMPRODUCT((INDEX(NC_giam,,HLOOKUP($C40,COLMadat,2,0)))*(DVHC='CH03-1'!K$5))</f>
        <v>0</v>
      </c>
      <c r="L40" s="60">
        <f>'CH01'!K37+SUMPRODUCT((madatNC=$C40)*(DVHC='CH03-1'!L$5)*(Dientich_NC))-SUMPRODUCT((INDEX(NC_giam,,HLOOKUP($C40,COLMadat,2,0)))*(DVHC='CH03-1'!L$5))</f>
        <v>0</v>
      </c>
      <c r="M40" s="60">
        <f>'CH01'!L37+SUMPRODUCT((madatNC=$C40)*(DVHC='CH03-1'!M$5)*(Dientich_NC))-SUMPRODUCT((INDEX(NC_giam,,HLOOKUP($C40,COLMadat,2,0)))*(DVHC='CH03-1'!M$5))</f>
        <v>0</v>
      </c>
      <c r="N40" s="60">
        <f>'CH01'!M37+SUMPRODUCT((madatNC=$C40)*(DVHC='CH03-1'!N$5)*(Dientich_NC))-SUMPRODUCT((INDEX(NC_giam,,HLOOKUP($C40,COLMadat,2,0)))*(DVHC='CH03-1'!N$5))</f>
        <v>0</v>
      </c>
      <c r="O40" s="60">
        <f>'CH01'!N37+SUMPRODUCT((madatNC=$C40)*(DVHC='CH03-1'!O$5)*(Dientich_NC))-SUMPRODUCT((INDEX(NC_giam,,HLOOKUP($C40,COLMadat,2,0)))*(DVHC='CH03-1'!O$5))</f>
        <v>0</v>
      </c>
      <c r="P40" s="60">
        <f>'CH01'!O37+SUMPRODUCT((madatNC=$C40)*(DVHC='CH03-1'!P$5)*(Dientich_NC))-SUMPRODUCT((INDEX(NC_giam,,HLOOKUP($C40,COLMadat,2,0)))*(DVHC='CH03-1'!P$5))</f>
        <v>0</v>
      </c>
      <c r="Q40" s="60">
        <f>'CH01'!P37+SUMPRODUCT((madatNC=$C40)*(DVHC='CH03-1'!Q$5)*(Dientich_NC))-SUMPRODUCT((INDEX(NC_giam,,HLOOKUP($C40,COLMadat,2,0)))*(DVHC='CH03-1'!Q$5))</f>
        <v>0</v>
      </c>
      <c r="R40" s="60">
        <f>'CH01'!Q37+SUMPRODUCT((madatNC=$C40)*(DVHC='CH03-1'!R$5)*(Dientich_NC))-SUMPRODUCT((INDEX(NC_giam,,HLOOKUP($C40,COLMadat,2,0)))*(DVHC='CH03-1'!R$5))</f>
        <v>0</v>
      </c>
      <c r="S40" s="60">
        <f>'CH01'!R37+SUMPRODUCT((madatNC=$C40)*(DVHC='CH03-1'!S$5)*(Dientich_NC))-SUMPRODUCT((INDEX(NC_giam,,HLOOKUP($C40,COLMadat,2,0)))*(DVHC='CH03-1'!S$5))</f>
        <v>0</v>
      </c>
      <c r="T40" s="60">
        <f>'CH01'!S37+SUMPRODUCT((madatNC=$C40)*(DVHC='CH03-1'!T$5)*(Dientich_NC))-SUMPRODUCT((INDEX(NC_giam,,HLOOKUP($C40,COLMadat,2,0)))*(DVHC='CH03-1'!T$5))</f>
        <v>0</v>
      </c>
      <c r="U40" s="60">
        <f>'CH01'!T37+SUMPRODUCT((madatNC=$C40)*(DVHC='CH03-1'!U$5)*(Dientich_NC))-SUMPRODUCT((INDEX(NC_giam,,HLOOKUP($C40,COLMadat,2,0)))*(DVHC='CH03-1'!U$5))</f>
        <v>0</v>
      </c>
      <c r="V40" s="60">
        <f>'CH01'!U37+SUMPRODUCT((madatNC=$C40)*(DVHC='CH03-1'!V$5)*(Dientich_NC))-SUMPRODUCT((INDEX(NC_giam,,HLOOKUP($C40,COLMadat,2,0)))*(DVHC='CH03-1'!V$5))</f>
        <v>0</v>
      </c>
      <c r="W40" s="60">
        <f>'CH01'!V37+SUMPRODUCT((madatNC=$C40)*(DVHC='CH03-1'!W$5)*(Dientich_NC))-SUMPRODUCT((INDEX(NC_giam,,HLOOKUP($C40,COLMadat,2,0)))*(DVHC='CH03-1'!W$5))</f>
        <v>0</v>
      </c>
      <c r="X40" s="60">
        <f>'CH01'!W37+SUMPRODUCT((madatNC=$C40)*(DVHC='CH03-1'!X$5)*(Dientich_NC))-SUMPRODUCT((INDEX(NC_giam,,HLOOKUP($C40,COLMadat,2,0)))*(DVHC='CH03-1'!X$5))</f>
        <v>0</v>
      </c>
      <c r="Y40" s="60">
        <f>'CH01'!X37+SUMPRODUCT((madatNC=$C40)*(DVHC='CH03-1'!Y$5)*(Dientich_NC))-SUMPRODUCT((INDEX(NC_giam,,HLOOKUP($C40,COLMadat,2,0)))*(DVHC='CH03-1'!Y$5))</f>
        <v>0</v>
      </c>
      <c r="Z40" s="60">
        <f>'CH01'!Y37+SUMPRODUCT((madatNC=$C40)*(DVHC='CH03-1'!Z$5)*(Dientich_NC))-SUMPRODUCT((INDEX(NC_giam,,HLOOKUP($C40,COLMadat,2,0)))*(DVHC='CH03-1'!Z$5))</f>
        <v>0</v>
      </c>
      <c r="AA40" s="60">
        <f>'CH01'!Z37+SUMPRODUCT((madatNC=$C40)*(DVHC='CH03-1'!AA$5)*(Dientich_NC))-SUMPRODUCT((INDEX(NC_giam,,HLOOKUP($C40,COLMadat,2,0)))*(DVHC='CH03-1'!AA$5))</f>
        <v>0</v>
      </c>
      <c r="AB40" s="60">
        <f>'CH01'!AA37+SUMPRODUCT((madatNC=$C40)*(DVHC='CH03-1'!AB$5)*(Dientich_NC))-SUMPRODUCT((INDEX(NC_giam,,HLOOKUP($C40,COLMadat,2,0)))*(DVHC='CH03-1'!AB$5))</f>
        <v>0</v>
      </c>
      <c r="AC40" s="60">
        <f>'CH01'!AB37+SUMPRODUCT((madatNC=$C40)*(DVHC='CH03-1'!AC$5)*(Dientich_NC))-SUMPRODUCT((INDEX(NC_giam,,HLOOKUP($C40,COLMadat,2,0)))*(DVHC='CH03-1'!AC$5))</f>
        <v>0</v>
      </c>
      <c r="AD40" s="60">
        <f>'CH01'!AC37+SUMPRODUCT((madatNC=$C40)*(DVHC='CH03-1'!AD$5)*(Dientich_NC))-SUMPRODUCT((INDEX(NC_giam,,HLOOKUP($C40,COLMadat,2,0)))*(DVHC='CH03-1'!AD$5))</f>
        <v>0</v>
      </c>
      <c r="AE40" s="60">
        <f>'CH01'!AD37+SUMPRODUCT((madatNC=$C40)*(DVHC='CH03-1'!AE$5)*(Dientich_NC))-SUMPRODUCT((INDEX(NC_giam,,HLOOKUP($C40,COLMadat,2,0)))*(DVHC='CH03-1'!AE$5))</f>
        <v>0</v>
      </c>
      <c r="AF40" s="60">
        <f>'CH01'!AE37+SUMPRODUCT((madatNC=$C40)*(DVHC='CH03-1'!AF$5)*(Dientich_NC))-SUMPRODUCT((INDEX(NC_giam,,HLOOKUP($C40,COLMadat,2,0)))*(DVHC='CH03-1'!AF$5))</f>
        <v>0</v>
      </c>
      <c r="AG40" s="60">
        <f>'CH01'!AF37+SUMPRODUCT((madatNC=$C40)*(DVHC='CH03-1'!AG$5)*(Dientich_NC))-SUMPRODUCT((INDEX(NC_giam,,HLOOKUP($C40,COLMadat,2,0)))*(DVHC='CH03-1'!AG$5))</f>
        <v>0</v>
      </c>
      <c r="AH40" s="60">
        <f>'CH01'!AG37+SUMPRODUCT((madatNC=$C40)*(DVHC='CH03-1'!AH$5)*(Dientich_NC))-SUMPRODUCT((INDEX(NC_giam,,HLOOKUP($C40,COLMadat,2,0)))*(DVHC='CH03-1'!AH$5))</f>
        <v>0</v>
      </c>
      <c r="AI40" s="60">
        <f>'CH01'!AH37+SUMPRODUCT((madatNC=$C40)*(DVHC='CH03-1'!AI$5)*(Dientich_NC))-SUMPRODUCT((INDEX(NC_giam,,HLOOKUP($C40,COLMadat,2,0)))*(DVHC='CH03-1'!AI$5))</f>
        <v>0</v>
      </c>
      <c r="AJ40" s="60">
        <f>'CH01'!AI37+SUMPRODUCT((madatNC=$C40)*(DVHC='CH03-1'!AJ$5)*(Dientich_NC))-SUMPRODUCT((INDEX(NC_giam,,HLOOKUP($C40,COLMadat,2,0)))*(DVHC='CH03-1'!AJ$5))</f>
        <v>0</v>
      </c>
      <c r="AK40" s="60">
        <f>'CH01'!AJ37+SUMPRODUCT((madatNC=$C40)*(DVHC='CH03-1'!AK$5)*(Dientich_NC))-SUMPRODUCT((INDEX(NC_giam,,HLOOKUP($C40,COLMadat,2,0)))*(DVHC='CH03-1'!AK$5))</f>
        <v>0</v>
      </c>
      <c r="AL40" s="60">
        <f>'CH01'!AK37+SUMPRODUCT((madatNC=$C40)*(DVHC='CH03-1'!AL$5)*(Dientich_NC))-SUMPRODUCT((INDEX(NC_giam,,HLOOKUP($C40,COLMadat,2,0)))*(DVHC='CH03-1'!AL$5))</f>
        <v>0</v>
      </c>
      <c r="AM40" s="60">
        <f>'CH01'!AL37+SUMPRODUCT((madatNC=$C40)*(DVHC='CH03-1'!AM$5)*(Dientich_NC))-SUMPRODUCT((INDEX(NC_giam,,HLOOKUP($C40,COLMadat,2,0)))*(DVHC='CH03-1'!AM$5))</f>
        <v>0</v>
      </c>
      <c r="AN40" s="60">
        <f>'CH01'!AM37+SUMPRODUCT((madatNC=$C40)*(DVHC='CH03-1'!AN$5)*(Dientich_NC))-SUMPRODUCT((INDEX(NC_giam,,HLOOKUP($C40,COLMadat,2,0)))*(DVHC='CH03-1'!AN$5))</f>
        <v>0</v>
      </c>
      <c r="AO40" s="60">
        <f>'CH01'!AN37+SUMPRODUCT((madatNC=$C40)*(DVHC='CH03-1'!AO$5)*(Dientich_NC))-SUMPRODUCT((INDEX(NC_giam,,HLOOKUP($C40,COLMadat,2,0)))*(DVHC='CH03-1'!AO$5))</f>
        <v>0</v>
      </c>
      <c r="AP40" s="60">
        <f>'CH01'!AO37+SUMPRODUCT((madatNC=$C40)*(DVHC='CH03-1'!AP$5)*(Dientich_NC))-SUMPRODUCT((INDEX(NC_giam,,HLOOKUP($C40,COLMadat,2,0)))*(DVHC='CH03-1'!AP$5))</f>
        <v>0</v>
      </c>
      <c r="AR40" s="56"/>
    </row>
    <row r="41" spans="1:44">
      <c r="A41" s="114" t="str">
        <f>'CH01'!A38</f>
        <v>2.6.8</v>
      </c>
      <c r="B41" s="129" t="str">
        <f>'CH01'!B38</f>
        <v>Đất xây dựng cơ sở khí tượng thủy văn</v>
      </c>
      <c r="C41" s="114" t="str">
        <f>'CH01'!C38</f>
        <v>DKT</v>
      </c>
      <c r="D41" s="66"/>
      <c r="E41" s="66">
        <f t="shared" si="1"/>
        <v>0</v>
      </c>
      <c r="F41" s="66">
        <f t="shared" si="7"/>
        <v>0</v>
      </c>
      <c r="G41" s="60">
        <f>'CH01'!F38+SUMPRODUCT((madatNC=$C41)*(DVHC='CH03-1'!G$5)*(Dientich_NC))-SUMPRODUCT((INDEX(NC_giam,,HLOOKUP($C41,COLMadat,2,0)))*(DVHC='CH03-1'!G$5))</f>
        <v>0</v>
      </c>
      <c r="H41" s="60">
        <f>'CH01'!G38+SUMPRODUCT((madatNC=$C41)*(DVHC='CH03-1'!H$5)*(Dientich_NC))-SUMPRODUCT((INDEX(NC_giam,,HLOOKUP($C41,COLMadat,2,0)))*(DVHC='CH03-1'!H$5))</f>
        <v>0</v>
      </c>
      <c r="I41" s="60">
        <f>'CH01'!H38+SUMPRODUCT((madatNC=$C41)*(DVHC='CH03-1'!I$5)*(Dientich_NC))-SUMPRODUCT((INDEX(NC_giam,,HLOOKUP($C41,COLMadat,2,0)))*(DVHC='CH03-1'!I$5))</f>
        <v>0</v>
      </c>
      <c r="J41" s="60">
        <f>'CH01'!I38+SUMPRODUCT((madatNC=$C41)*(DVHC='CH03-1'!J$5)*(Dientich_NC))-SUMPRODUCT((INDEX(NC_giam,,HLOOKUP($C41,COLMadat,2,0)))*(DVHC='CH03-1'!J$5))</f>
        <v>0</v>
      </c>
      <c r="K41" s="60">
        <f>'CH01'!J38+SUMPRODUCT((madatNC=$C41)*(DVHC='CH03-1'!K$5)*(Dientich_NC))-SUMPRODUCT((INDEX(NC_giam,,HLOOKUP($C41,COLMadat,2,0)))*(DVHC='CH03-1'!K$5))</f>
        <v>0</v>
      </c>
      <c r="L41" s="60">
        <f>'CH01'!K38+SUMPRODUCT((madatNC=$C41)*(DVHC='CH03-1'!L$5)*(Dientich_NC))-SUMPRODUCT((INDEX(NC_giam,,HLOOKUP($C41,COLMadat,2,0)))*(DVHC='CH03-1'!L$5))</f>
        <v>0</v>
      </c>
      <c r="M41" s="60">
        <f>'CH01'!L38+SUMPRODUCT((madatNC=$C41)*(DVHC='CH03-1'!M$5)*(Dientich_NC))-SUMPRODUCT((INDEX(NC_giam,,HLOOKUP($C41,COLMadat,2,0)))*(DVHC='CH03-1'!M$5))</f>
        <v>0</v>
      </c>
      <c r="N41" s="60">
        <f>'CH01'!M38+SUMPRODUCT((madatNC=$C41)*(DVHC='CH03-1'!N$5)*(Dientich_NC))-SUMPRODUCT((INDEX(NC_giam,,HLOOKUP($C41,COLMadat,2,0)))*(DVHC='CH03-1'!N$5))</f>
        <v>0</v>
      </c>
      <c r="O41" s="60">
        <f>'CH01'!N38+SUMPRODUCT((madatNC=$C41)*(DVHC='CH03-1'!O$5)*(Dientich_NC))-SUMPRODUCT((INDEX(NC_giam,,HLOOKUP($C41,COLMadat,2,0)))*(DVHC='CH03-1'!O$5))</f>
        <v>0</v>
      </c>
      <c r="P41" s="60">
        <f>'CH01'!O38+SUMPRODUCT((madatNC=$C41)*(DVHC='CH03-1'!P$5)*(Dientich_NC))-SUMPRODUCT((INDEX(NC_giam,,HLOOKUP($C41,COLMadat,2,0)))*(DVHC='CH03-1'!P$5))</f>
        <v>0</v>
      </c>
      <c r="Q41" s="60">
        <f>'CH01'!P38+SUMPRODUCT((madatNC=$C41)*(DVHC='CH03-1'!Q$5)*(Dientich_NC))-SUMPRODUCT((INDEX(NC_giam,,HLOOKUP($C41,COLMadat,2,0)))*(DVHC='CH03-1'!Q$5))</f>
        <v>0</v>
      </c>
      <c r="R41" s="60">
        <f>'CH01'!Q38+SUMPRODUCT((madatNC=$C41)*(DVHC='CH03-1'!R$5)*(Dientich_NC))-SUMPRODUCT((INDEX(NC_giam,,HLOOKUP($C41,COLMadat,2,0)))*(DVHC='CH03-1'!R$5))</f>
        <v>0</v>
      </c>
      <c r="S41" s="60">
        <f>'CH01'!R38+SUMPRODUCT((madatNC=$C41)*(DVHC='CH03-1'!S$5)*(Dientich_NC))-SUMPRODUCT((INDEX(NC_giam,,HLOOKUP($C41,COLMadat,2,0)))*(DVHC='CH03-1'!S$5))</f>
        <v>0</v>
      </c>
      <c r="T41" s="60">
        <f>'CH01'!S38+SUMPRODUCT((madatNC=$C41)*(DVHC='CH03-1'!T$5)*(Dientich_NC))-SUMPRODUCT((INDEX(NC_giam,,HLOOKUP($C41,COLMadat,2,0)))*(DVHC='CH03-1'!T$5))</f>
        <v>0</v>
      </c>
      <c r="U41" s="60">
        <f>'CH01'!T38+SUMPRODUCT((madatNC=$C41)*(DVHC='CH03-1'!U$5)*(Dientich_NC))-SUMPRODUCT((INDEX(NC_giam,,HLOOKUP($C41,COLMadat,2,0)))*(DVHC='CH03-1'!U$5))</f>
        <v>0</v>
      </c>
      <c r="V41" s="60">
        <f>'CH01'!U38+SUMPRODUCT((madatNC=$C41)*(DVHC='CH03-1'!V$5)*(Dientich_NC))-SUMPRODUCT((INDEX(NC_giam,,HLOOKUP($C41,COLMadat,2,0)))*(DVHC='CH03-1'!V$5))</f>
        <v>0</v>
      </c>
      <c r="W41" s="60">
        <f>'CH01'!V38+SUMPRODUCT((madatNC=$C41)*(DVHC='CH03-1'!W$5)*(Dientich_NC))-SUMPRODUCT((INDEX(NC_giam,,HLOOKUP($C41,COLMadat,2,0)))*(DVHC='CH03-1'!W$5))</f>
        <v>0</v>
      </c>
      <c r="X41" s="60">
        <f>'CH01'!W38+SUMPRODUCT((madatNC=$C41)*(DVHC='CH03-1'!X$5)*(Dientich_NC))-SUMPRODUCT((INDEX(NC_giam,,HLOOKUP($C41,COLMadat,2,0)))*(DVHC='CH03-1'!X$5))</f>
        <v>0</v>
      </c>
      <c r="Y41" s="60">
        <f>'CH01'!X38+SUMPRODUCT((madatNC=$C41)*(DVHC='CH03-1'!Y$5)*(Dientich_NC))-SUMPRODUCT((INDEX(NC_giam,,HLOOKUP($C41,COLMadat,2,0)))*(DVHC='CH03-1'!Y$5))</f>
        <v>0</v>
      </c>
      <c r="Z41" s="60">
        <f>'CH01'!Y38+SUMPRODUCT((madatNC=$C41)*(DVHC='CH03-1'!Z$5)*(Dientich_NC))-SUMPRODUCT((INDEX(NC_giam,,HLOOKUP($C41,COLMadat,2,0)))*(DVHC='CH03-1'!Z$5))</f>
        <v>0</v>
      </c>
      <c r="AA41" s="60">
        <f>'CH01'!Z38+SUMPRODUCT((madatNC=$C41)*(DVHC='CH03-1'!AA$5)*(Dientich_NC))-SUMPRODUCT((INDEX(NC_giam,,HLOOKUP($C41,COLMadat,2,0)))*(DVHC='CH03-1'!AA$5))</f>
        <v>0</v>
      </c>
      <c r="AB41" s="60">
        <f>'CH01'!AA38+SUMPRODUCT((madatNC=$C41)*(DVHC='CH03-1'!AB$5)*(Dientich_NC))-SUMPRODUCT((INDEX(NC_giam,,HLOOKUP($C41,COLMadat,2,0)))*(DVHC='CH03-1'!AB$5))</f>
        <v>0</v>
      </c>
      <c r="AC41" s="60">
        <f>'CH01'!AB38+SUMPRODUCT((madatNC=$C41)*(DVHC='CH03-1'!AC$5)*(Dientich_NC))-SUMPRODUCT((INDEX(NC_giam,,HLOOKUP($C41,COLMadat,2,0)))*(DVHC='CH03-1'!AC$5))</f>
        <v>0</v>
      </c>
      <c r="AD41" s="60">
        <f>'CH01'!AC38+SUMPRODUCT((madatNC=$C41)*(DVHC='CH03-1'!AD$5)*(Dientich_NC))-SUMPRODUCT((INDEX(NC_giam,,HLOOKUP($C41,COLMadat,2,0)))*(DVHC='CH03-1'!AD$5))</f>
        <v>0</v>
      </c>
      <c r="AE41" s="60">
        <f>'CH01'!AD38+SUMPRODUCT((madatNC=$C41)*(DVHC='CH03-1'!AE$5)*(Dientich_NC))-SUMPRODUCT((INDEX(NC_giam,,HLOOKUP($C41,COLMadat,2,0)))*(DVHC='CH03-1'!AE$5))</f>
        <v>0</v>
      </c>
      <c r="AF41" s="60">
        <f>'CH01'!AE38+SUMPRODUCT((madatNC=$C41)*(DVHC='CH03-1'!AF$5)*(Dientich_NC))-SUMPRODUCT((INDEX(NC_giam,,HLOOKUP($C41,COLMadat,2,0)))*(DVHC='CH03-1'!AF$5))</f>
        <v>0</v>
      </c>
      <c r="AG41" s="60">
        <f>'CH01'!AF38+SUMPRODUCT((madatNC=$C41)*(DVHC='CH03-1'!AG$5)*(Dientich_NC))-SUMPRODUCT((INDEX(NC_giam,,HLOOKUP($C41,COLMadat,2,0)))*(DVHC='CH03-1'!AG$5))</f>
        <v>0</v>
      </c>
      <c r="AH41" s="60">
        <f>'CH01'!AG38+SUMPRODUCT((madatNC=$C41)*(DVHC='CH03-1'!AH$5)*(Dientich_NC))-SUMPRODUCT((INDEX(NC_giam,,HLOOKUP($C41,COLMadat,2,0)))*(DVHC='CH03-1'!AH$5))</f>
        <v>0</v>
      </c>
      <c r="AI41" s="60">
        <f>'CH01'!AH38+SUMPRODUCT((madatNC=$C41)*(DVHC='CH03-1'!AI$5)*(Dientich_NC))-SUMPRODUCT((INDEX(NC_giam,,HLOOKUP($C41,COLMadat,2,0)))*(DVHC='CH03-1'!AI$5))</f>
        <v>0</v>
      </c>
      <c r="AJ41" s="60">
        <f>'CH01'!AI38+SUMPRODUCT((madatNC=$C41)*(DVHC='CH03-1'!AJ$5)*(Dientich_NC))-SUMPRODUCT((INDEX(NC_giam,,HLOOKUP($C41,COLMadat,2,0)))*(DVHC='CH03-1'!AJ$5))</f>
        <v>0</v>
      </c>
      <c r="AK41" s="60">
        <f>'CH01'!AJ38+SUMPRODUCT((madatNC=$C41)*(DVHC='CH03-1'!AK$5)*(Dientich_NC))-SUMPRODUCT((INDEX(NC_giam,,HLOOKUP($C41,COLMadat,2,0)))*(DVHC='CH03-1'!AK$5))</f>
        <v>0</v>
      </c>
      <c r="AL41" s="60">
        <f>'CH01'!AK38+SUMPRODUCT((madatNC=$C41)*(DVHC='CH03-1'!AL$5)*(Dientich_NC))-SUMPRODUCT((INDEX(NC_giam,,HLOOKUP($C41,COLMadat,2,0)))*(DVHC='CH03-1'!AL$5))</f>
        <v>0</v>
      </c>
      <c r="AM41" s="60">
        <f>'CH01'!AL38+SUMPRODUCT((madatNC=$C41)*(DVHC='CH03-1'!AM$5)*(Dientich_NC))-SUMPRODUCT((INDEX(NC_giam,,HLOOKUP($C41,COLMadat,2,0)))*(DVHC='CH03-1'!AM$5))</f>
        <v>0</v>
      </c>
      <c r="AN41" s="60">
        <f>'CH01'!AM38+SUMPRODUCT((madatNC=$C41)*(DVHC='CH03-1'!AN$5)*(Dientich_NC))-SUMPRODUCT((INDEX(NC_giam,,HLOOKUP($C41,COLMadat,2,0)))*(DVHC='CH03-1'!AN$5))</f>
        <v>0</v>
      </c>
      <c r="AO41" s="60">
        <f>'CH01'!AN38+SUMPRODUCT((madatNC=$C41)*(DVHC='CH03-1'!AO$5)*(Dientich_NC))-SUMPRODUCT((INDEX(NC_giam,,HLOOKUP($C41,COLMadat,2,0)))*(DVHC='CH03-1'!AO$5))</f>
        <v>0</v>
      </c>
      <c r="AP41" s="60">
        <f>'CH01'!AO38+SUMPRODUCT((madatNC=$C41)*(DVHC='CH03-1'!AP$5)*(Dientich_NC))-SUMPRODUCT((INDEX(NC_giam,,HLOOKUP($C41,COLMadat,2,0)))*(DVHC='CH03-1'!AP$5))</f>
        <v>0</v>
      </c>
      <c r="AR41" s="56"/>
    </row>
    <row r="42" spans="1:44">
      <c r="A42" s="114" t="str">
        <f>'CH01'!A39</f>
        <v>2.6.9</v>
      </c>
      <c r="B42" s="129" t="str">
        <f>'CH01'!B39</f>
        <v>Đất xây dựng cơ sở ngoại giao</v>
      </c>
      <c r="C42" s="114" t="str">
        <f>'CH01'!C39</f>
        <v>DNG</v>
      </c>
      <c r="D42" s="66"/>
      <c r="E42" s="66">
        <f t="shared" ref="E42:E43" si="8">F42-D42</f>
        <v>0</v>
      </c>
      <c r="F42" s="66">
        <f t="shared" si="7"/>
        <v>0</v>
      </c>
      <c r="G42" s="60">
        <f>'CH01'!F39+SUMPRODUCT((madatNC=$C42)*(DVHC='CH03-1'!G$5)*(Dientich_NC))-SUMPRODUCT((INDEX(NC_giam,,HLOOKUP($C42,COLMadat,2,0)))*(DVHC='CH03-1'!G$5))</f>
        <v>0</v>
      </c>
      <c r="H42" s="60">
        <f>'CH01'!G39+SUMPRODUCT((madatNC=$C42)*(DVHC='CH03-1'!H$5)*(Dientich_NC))-SUMPRODUCT((INDEX(NC_giam,,HLOOKUP($C42,COLMadat,2,0)))*(DVHC='CH03-1'!H$5))</f>
        <v>0</v>
      </c>
      <c r="I42" s="60">
        <f>'CH01'!H39+SUMPRODUCT((madatNC=$C42)*(DVHC='CH03-1'!I$5)*(Dientich_NC))-SUMPRODUCT((INDEX(NC_giam,,HLOOKUP($C42,COLMadat,2,0)))*(DVHC='CH03-1'!I$5))</f>
        <v>0</v>
      </c>
      <c r="J42" s="60">
        <f>'CH01'!I39+SUMPRODUCT((madatNC=$C42)*(DVHC='CH03-1'!J$5)*(Dientich_NC))-SUMPRODUCT((INDEX(NC_giam,,HLOOKUP($C42,COLMadat,2,0)))*(DVHC='CH03-1'!J$5))</f>
        <v>0</v>
      </c>
      <c r="K42" s="60">
        <f>'CH01'!J39+SUMPRODUCT((madatNC=$C42)*(DVHC='CH03-1'!K$5)*(Dientich_NC))-SUMPRODUCT((INDEX(NC_giam,,HLOOKUP($C42,COLMadat,2,0)))*(DVHC='CH03-1'!K$5))</f>
        <v>0</v>
      </c>
      <c r="L42" s="60">
        <f>'CH01'!K39+SUMPRODUCT((madatNC=$C42)*(DVHC='CH03-1'!L$5)*(Dientich_NC))-SUMPRODUCT((INDEX(NC_giam,,HLOOKUP($C42,COLMadat,2,0)))*(DVHC='CH03-1'!L$5))</f>
        <v>0</v>
      </c>
      <c r="M42" s="60">
        <f>'CH01'!L39+SUMPRODUCT((madatNC=$C42)*(DVHC='CH03-1'!M$5)*(Dientich_NC))-SUMPRODUCT((INDEX(NC_giam,,HLOOKUP($C42,COLMadat,2,0)))*(DVHC='CH03-1'!M$5))</f>
        <v>0</v>
      </c>
      <c r="N42" s="60">
        <f>'CH01'!M39+SUMPRODUCT((madatNC=$C42)*(DVHC='CH03-1'!N$5)*(Dientich_NC))-SUMPRODUCT((INDEX(NC_giam,,HLOOKUP($C42,COLMadat,2,0)))*(DVHC='CH03-1'!N$5))</f>
        <v>0</v>
      </c>
      <c r="O42" s="60">
        <f>'CH01'!N39+SUMPRODUCT((madatNC=$C42)*(DVHC='CH03-1'!O$5)*(Dientich_NC))-SUMPRODUCT((INDEX(NC_giam,,HLOOKUP($C42,COLMadat,2,0)))*(DVHC='CH03-1'!O$5))</f>
        <v>0</v>
      </c>
      <c r="P42" s="60">
        <f>'CH01'!O39+SUMPRODUCT((madatNC=$C42)*(DVHC='CH03-1'!P$5)*(Dientich_NC))-SUMPRODUCT((INDEX(NC_giam,,HLOOKUP($C42,COLMadat,2,0)))*(DVHC='CH03-1'!P$5))</f>
        <v>0</v>
      </c>
      <c r="Q42" s="60">
        <f>'CH01'!P39+SUMPRODUCT((madatNC=$C42)*(DVHC='CH03-1'!Q$5)*(Dientich_NC))-SUMPRODUCT((INDEX(NC_giam,,HLOOKUP($C42,COLMadat,2,0)))*(DVHC='CH03-1'!Q$5))</f>
        <v>0</v>
      </c>
      <c r="R42" s="60">
        <f>'CH01'!Q39+SUMPRODUCT((madatNC=$C42)*(DVHC='CH03-1'!R$5)*(Dientich_NC))-SUMPRODUCT((INDEX(NC_giam,,HLOOKUP($C42,COLMadat,2,0)))*(DVHC='CH03-1'!R$5))</f>
        <v>0</v>
      </c>
      <c r="S42" s="60">
        <f>'CH01'!R39+SUMPRODUCT((madatNC=$C42)*(DVHC='CH03-1'!S$5)*(Dientich_NC))-SUMPRODUCT((INDEX(NC_giam,,HLOOKUP($C42,COLMadat,2,0)))*(DVHC='CH03-1'!S$5))</f>
        <v>0</v>
      </c>
      <c r="T42" s="60">
        <f>'CH01'!S39+SUMPRODUCT((madatNC=$C42)*(DVHC='CH03-1'!T$5)*(Dientich_NC))-SUMPRODUCT((INDEX(NC_giam,,HLOOKUP($C42,COLMadat,2,0)))*(DVHC='CH03-1'!T$5))</f>
        <v>0</v>
      </c>
      <c r="U42" s="60">
        <f>'CH01'!T39+SUMPRODUCT((madatNC=$C42)*(DVHC='CH03-1'!U$5)*(Dientich_NC))-SUMPRODUCT((INDEX(NC_giam,,HLOOKUP($C42,COLMadat,2,0)))*(DVHC='CH03-1'!U$5))</f>
        <v>0</v>
      </c>
      <c r="V42" s="60">
        <f>'CH01'!U39+SUMPRODUCT((madatNC=$C42)*(DVHC='CH03-1'!V$5)*(Dientich_NC))-SUMPRODUCT((INDEX(NC_giam,,HLOOKUP($C42,COLMadat,2,0)))*(DVHC='CH03-1'!V$5))</f>
        <v>0</v>
      </c>
      <c r="W42" s="60">
        <f>'CH01'!V39+SUMPRODUCT((madatNC=$C42)*(DVHC='CH03-1'!W$5)*(Dientich_NC))-SUMPRODUCT((INDEX(NC_giam,,HLOOKUP($C42,COLMadat,2,0)))*(DVHC='CH03-1'!W$5))</f>
        <v>0</v>
      </c>
      <c r="X42" s="60">
        <f>'CH01'!W39+SUMPRODUCT((madatNC=$C42)*(DVHC='CH03-1'!X$5)*(Dientich_NC))-SUMPRODUCT((INDEX(NC_giam,,HLOOKUP($C42,COLMadat,2,0)))*(DVHC='CH03-1'!X$5))</f>
        <v>0</v>
      </c>
      <c r="Y42" s="60">
        <f>'CH01'!X39+SUMPRODUCT((madatNC=$C42)*(DVHC='CH03-1'!Y$5)*(Dientich_NC))-SUMPRODUCT((INDEX(NC_giam,,HLOOKUP($C42,COLMadat,2,0)))*(DVHC='CH03-1'!Y$5))</f>
        <v>0</v>
      </c>
      <c r="Z42" s="60">
        <f>'CH01'!Y39+SUMPRODUCT((madatNC=$C42)*(DVHC='CH03-1'!Z$5)*(Dientich_NC))-SUMPRODUCT((INDEX(NC_giam,,HLOOKUP($C42,COLMadat,2,0)))*(DVHC='CH03-1'!Z$5))</f>
        <v>0</v>
      </c>
      <c r="AA42" s="60">
        <f>'CH01'!Z39+SUMPRODUCT((madatNC=$C42)*(DVHC='CH03-1'!AA$5)*(Dientich_NC))-SUMPRODUCT((INDEX(NC_giam,,HLOOKUP($C42,COLMadat,2,0)))*(DVHC='CH03-1'!AA$5))</f>
        <v>0</v>
      </c>
      <c r="AB42" s="60">
        <f>'CH01'!AA39+SUMPRODUCT((madatNC=$C42)*(DVHC='CH03-1'!AB$5)*(Dientich_NC))-SUMPRODUCT((INDEX(NC_giam,,HLOOKUP($C42,COLMadat,2,0)))*(DVHC='CH03-1'!AB$5))</f>
        <v>0</v>
      </c>
      <c r="AC42" s="60">
        <f>'CH01'!AB39+SUMPRODUCT((madatNC=$C42)*(DVHC='CH03-1'!AC$5)*(Dientich_NC))-SUMPRODUCT((INDEX(NC_giam,,HLOOKUP($C42,COLMadat,2,0)))*(DVHC='CH03-1'!AC$5))</f>
        <v>0</v>
      </c>
      <c r="AD42" s="60">
        <f>'CH01'!AC39+SUMPRODUCT((madatNC=$C42)*(DVHC='CH03-1'!AD$5)*(Dientich_NC))-SUMPRODUCT((INDEX(NC_giam,,HLOOKUP($C42,COLMadat,2,0)))*(DVHC='CH03-1'!AD$5))</f>
        <v>0</v>
      </c>
      <c r="AE42" s="60">
        <f>'CH01'!AD39+SUMPRODUCT((madatNC=$C42)*(DVHC='CH03-1'!AE$5)*(Dientich_NC))-SUMPRODUCT((INDEX(NC_giam,,HLOOKUP($C42,COLMadat,2,0)))*(DVHC='CH03-1'!AE$5))</f>
        <v>0</v>
      </c>
      <c r="AF42" s="60">
        <f>'CH01'!AE39+SUMPRODUCT((madatNC=$C42)*(DVHC='CH03-1'!AF$5)*(Dientich_NC))-SUMPRODUCT((INDEX(NC_giam,,HLOOKUP($C42,COLMadat,2,0)))*(DVHC='CH03-1'!AF$5))</f>
        <v>0</v>
      </c>
      <c r="AG42" s="60">
        <f>'CH01'!AF39+SUMPRODUCT((madatNC=$C42)*(DVHC='CH03-1'!AG$5)*(Dientich_NC))-SUMPRODUCT((INDEX(NC_giam,,HLOOKUP($C42,COLMadat,2,0)))*(DVHC='CH03-1'!AG$5))</f>
        <v>0</v>
      </c>
      <c r="AH42" s="60">
        <f>'CH01'!AG39+SUMPRODUCT((madatNC=$C42)*(DVHC='CH03-1'!AH$5)*(Dientich_NC))-SUMPRODUCT((INDEX(NC_giam,,HLOOKUP($C42,COLMadat,2,0)))*(DVHC='CH03-1'!AH$5))</f>
        <v>0</v>
      </c>
      <c r="AI42" s="60">
        <f>'CH01'!AH39+SUMPRODUCT((madatNC=$C42)*(DVHC='CH03-1'!AI$5)*(Dientich_NC))-SUMPRODUCT((INDEX(NC_giam,,HLOOKUP($C42,COLMadat,2,0)))*(DVHC='CH03-1'!AI$5))</f>
        <v>0</v>
      </c>
      <c r="AJ42" s="60">
        <f>'CH01'!AI39+SUMPRODUCT((madatNC=$C42)*(DVHC='CH03-1'!AJ$5)*(Dientich_NC))-SUMPRODUCT((INDEX(NC_giam,,HLOOKUP($C42,COLMadat,2,0)))*(DVHC='CH03-1'!AJ$5))</f>
        <v>0</v>
      </c>
      <c r="AK42" s="60">
        <f>'CH01'!AJ39+SUMPRODUCT((madatNC=$C42)*(DVHC='CH03-1'!AK$5)*(Dientich_NC))-SUMPRODUCT((INDEX(NC_giam,,HLOOKUP($C42,COLMadat,2,0)))*(DVHC='CH03-1'!AK$5))</f>
        <v>0</v>
      </c>
      <c r="AL42" s="60">
        <f>'CH01'!AK39+SUMPRODUCT((madatNC=$C42)*(DVHC='CH03-1'!AL$5)*(Dientich_NC))-SUMPRODUCT((INDEX(NC_giam,,HLOOKUP($C42,COLMadat,2,0)))*(DVHC='CH03-1'!AL$5))</f>
        <v>0</v>
      </c>
      <c r="AM42" s="60">
        <f>'CH01'!AL39+SUMPRODUCT((madatNC=$C42)*(DVHC='CH03-1'!AM$5)*(Dientich_NC))-SUMPRODUCT((INDEX(NC_giam,,HLOOKUP($C42,COLMadat,2,0)))*(DVHC='CH03-1'!AM$5))</f>
        <v>0</v>
      </c>
      <c r="AN42" s="60">
        <f>'CH01'!AM39+SUMPRODUCT((madatNC=$C42)*(DVHC='CH03-1'!AN$5)*(Dientich_NC))-SUMPRODUCT((INDEX(NC_giam,,HLOOKUP($C42,COLMadat,2,0)))*(DVHC='CH03-1'!AN$5))</f>
        <v>0</v>
      </c>
      <c r="AO42" s="60">
        <f>'CH01'!AN39+SUMPRODUCT((madatNC=$C42)*(DVHC='CH03-1'!AO$5)*(Dientich_NC))-SUMPRODUCT((INDEX(NC_giam,,HLOOKUP($C42,COLMadat,2,0)))*(DVHC='CH03-1'!AO$5))</f>
        <v>0</v>
      </c>
      <c r="AP42" s="60">
        <f>'CH01'!AO39+SUMPRODUCT((madatNC=$C42)*(DVHC='CH03-1'!AP$5)*(Dientich_NC))-SUMPRODUCT((INDEX(NC_giam,,HLOOKUP($C42,COLMadat,2,0)))*(DVHC='CH03-1'!AP$5))</f>
        <v>0</v>
      </c>
      <c r="AR42" s="56"/>
    </row>
    <row r="43" spans="1:44">
      <c r="A43" s="114" t="str">
        <f>'CH01'!A40</f>
        <v>2.6.10</v>
      </c>
      <c r="B43" s="129" t="str">
        <f>'CH01'!B40</f>
        <v>Đất xây dựng công trình sự nghiệp khác</v>
      </c>
      <c r="C43" s="114" t="str">
        <f>'CH01'!C40</f>
        <v>DSK</v>
      </c>
      <c r="D43" s="66"/>
      <c r="E43" s="66">
        <f t="shared" si="8"/>
        <v>14.237200000000001</v>
      </c>
      <c r="F43" s="66">
        <f t="shared" si="7"/>
        <v>14.237200000000001</v>
      </c>
      <c r="G43" s="60">
        <f>'CH01'!F40+SUMPRODUCT((madatNC=$C43)*(DVHC='CH03-1'!G$5)*(Dientich_NC))-SUMPRODUCT((INDEX(NC_giam,,HLOOKUP($C43,COLMadat,2,0)))*(DVHC='CH03-1'!G$5))</f>
        <v>14.237200000000001</v>
      </c>
      <c r="H43" s="60">
        <f>'CH01'!G40+SUMPRODUCT((madatNC=$C43)*(DVHC='CH03-1'!H$5)*(Dientich_NC))-SUMPRODUCT((INDEX(NC_giam,,HLOOKUP($C43,COLMadat,2,0)))*(DVHC='CH03-1'!H$5))</f>
        <v>0</v>
      </c>
      <c r="I43" s="60">
        <f>'CH01'!H40+SUMPRODUCT((madatNC=$C43)*(DVHC='CH03-1'!I$5)*(Dientich_NC))-SUMPRODUCT((INDEX(NC_giam,,HLOOKUP($C43,COLMadat,2,0)))*(DVHC='CH03-1'!I$5))</f>
        <v>0</v>
      </c>
      <c r="J43" s="60">
        <f>'CH01'!I40+SUMPRODUCT((madatNC=$C43)*(DVHC='CH03-1'!J$5)*(Dientich_NC))-SUMPRODUCT((INDEX(NC_giam,,HLOOKUP($C43,COLMadat,2,0)))*(DVHC='CH03-1'!J$5))</f>
        <v>0</v>
      </c>
      <c r="K43" s="60">
        <f>'CH01'!J40+SUMPRODUCT((madatNC=$C43)*(DVHC='CH03-1'!K$5)*(Dientich_NC))-SUMPRODUCT((INDEX(NC_giam,,HLOOKUP($C43,COLMadat,2,0)))*(DVHC='CH03-1'!K$5))</f>
        <v>0</v>
      </c>
      <c r="L43" s="60">
        <f>'CH01'!K40+SUMPRODUCT((madatNC=$C43)*(DVHC='CH03-1'!L$5)*(Dientich_NC))-SUMPRODUCT((INDEX(NC_giam,,HLOOKUP($C43,COLMadat,2,0)))*(DVHC='CH03-1'!L$5))</f>
        <v>0</v>
      </c>
      <c r="M43" s="60">
        <f>'CH01'!L40+SUMPRODUCT((madatNC=$C43)*(DVHC='CH03-1'!M$5)*(Dientich_NC))-SUMPRODUCT((INDEX(NC_giam,,HLOOKUP($C43,COLMadat,2,0)))*(DVHC='CH03-1'!M$5))</f>
        <v>0</v>
      </c>
      <c r="N43" s="60">
        <f>'CH01'!M40+SUMPRODUCT((madatNC=$C43)*(DVHC='CH03-1'!N$5)*(Dientich_NC))-SUMPRODUCT((INDEX(NC_giam,,HLOOKUP($C43,COLMadat,2,0)))*(DVHC='CH03-1'!N$5))</f>
        <v>0</v>
      </c>
      <c r="O43" s="60">
        <f>'CH01'!N40+SUMPRODUCT((madatNC=$C43)*(DVHC='CH03-1'!O$5)*(Dientich_NC))-SUMPRODUCT((INDEX(NC_giam,,HLOOKUP($C43,COLMadat,2,0)))*(DVHC='CH03-1'!O$5))</f>
        <v>0</v>
      </c>
      <c r="P43" s="60">
        <f>'CH01'!O40+SUMPRODUCT((madatNC=$C43)*(DVHC='CH03-1'!P$5)*(Dientich_NC))-SUMPRODUCT((INDEX(NC_giam,,HLOOKUP($C43,COLMadat,2,0)))*(DVHC='CH03-1'!P$5))</f>
        <v>0</v>
      </c>
      <c r="Q43" s="60">
        <f>'CH01'!P40+SUMPRODUCT((madatNC=$C43)*(DVHC='CH03-1'!Q$5)*(Dientich_NC))-SUMPRODUCT((INDEX(NC_giam,,HLOOKUP($C43,COLMadat,2,0)))*(DVHC='CH03-1'!Q$5))</f>
        <v>0</v>
      </c>
      <c r="R43" s="60">
        <f>'CH01'!Q40+SUMPRODUCT((madatNC=$C43)*(DVHC='CH03-1'!R$5)*(Dientich_NC))-SUMPRODUCT((INDEX(NC_giam,,HLOOKUP($C43,COLMadat,2,0)))*(DVHC='CH03-1'!R$5))</f>
        <v>0</v>
      </c>
      <c r="S43" s="60">
        <f>'CH01'!R40+SUMPRODUCT((madatNC=$C43)*(DVHC='CH03-1'!S$5)*(Dientich_NC))-SUMPRODUCT((INDEX(NC_giam,,HLOOKUP($C43,COLMadat,2,0)))*(DVHC='CH03-1'!S$5))</f>
        <v>0</v>
      </c>
      <c r="T43" s="60">
        <f>'CH01'!S40+SUMPRODUCT((madatNC=$C43)*(DVHC='CH03-1'!T$5)*(Dientich_NC))-SUMPRODUCT((INDEX(NC_giam,,HLOOKUP($C43,COLMadat,2,0)))*(DVHC='CH03-1'!T$5))</f>
        <v>0</v>
      </c>
      <c r="U43" s="60">
        <f>'CH01'!T40+SUMPRODUCT((madatNC=$C43)*(DVHC='CH03-1'!U$5)*(Dientich_NC))-SUMPRODUCT((INDEX(NC_giam,,HLOOKUP($C43,COLMadat,2,0)))*(DVHC='CH03-1'!U$5))</f>
        <v>0</v>
      </c>
      <c r="V43" s="60">
        <f>'CH01'!U40+SUMPRODUCT((madatNC=$C43)*(DVHC='CH03-1'!V$5)*(Dientich_NC))-SUMPRODUCT((INDEX(NC_giam,,HLOOKUP($C43,COLMadat,2,0)))*(DVHC='CH03-1'!V$5))</f>
        <v>0</v>
      </c>
      <c r="W43" s="60">
        <f>'CH01'!V40+SUMPRODUCT((madatNC=$C43)*(DVHC='CH03-1'!W$5)*(Dientich_NC))-SUMPRODUCT((INDEX(NC_giam,,HLOOKUP($C43,COLMadat,2,0)))*(DVHC='CH03-1'!W$5))</f>
        <v>0</v>
      </c>
      <c r="X43" s="60">
        <f>'CH01'!W40+SUMPRODUCT((madatNC=$C43)*(DVHC='CH03-1'!X$5)*(Dientich_NC))-SUMPRODUCT((INDEX(NC_giam,,HLOOKUP($C43,COLMadat,2,0)))*(DVHC='CH03-1'!X$5))</f>
        <v>0</v>
      </c>
      <c r="Y43" s="60">
        <f>'CH01'!X40+SUMPRODUCT((madatNC=$C43)*(DVHC='CH03-1'!Y$5)*(Dientich_NC))-SUMPRODUCT((INDEX(NC_giam,,HLOOKUP($C43,COLMadat,2,0)))*(DVHC='CH03-1'!Y$5))</f>
        <v>0</v>
      </c>
      <c r="Z43" s="60">
        <f>'CH01'!Y40+SUMPRODUCT((madatNC=$C43)*(DVHC='CH03-1'!Z$5)*(Dientich_NC))-SUMPRODUCT((INDEX(NC_giam,,HLOOKUP($C43,COLMadat,2,0)))*(DVHC='CH03-1'!Z$5))</f>
        <v>0</v>
      </c>
      <c r="AA43" s="60">
        <f>'CH01'!Z40+SUMPRODUCT((madatNC=$C43)*(DVHC='CH03-1'!AA$5)*(Dientich_NC))-SUMPRODUCT((INDEX(NC_giam,,HLOOKUP($C43,COLMadat,2,0)))*(DVHC='CH03-1'!AA$5))</f>
        <v>0</v>
      </c>
      <c r="AB43" s="60">
        <f>'CH01'!AA40+SUMPRODUCT((madatNC=$C43)*(DVHC='CH03-1'!AB$5)*(Dientich_NC))-SUMPRODUCT((INDEX(NC_giam,,HLOOKUP($C43,COLMadat,2,0)))*(DVHC='CH03-1'!AB$5))</f>
        <v>0</v>
      </c>
      <c r="AC43" s="60">
        <f>'CH01'!AB40+SUMPRODUCT((madatNC=$C43)*(DVHC='CH03-1'!AC$5)*(Dientich_NC))-SUMPRODUCT((INDEX(NC_giam,,HLOOKUP($C43,COLMadat,2,0)))*(DVHC='CH03-1'!AC$5))</f>
        <v>0</v>
      </c>
      <c r="AD43" s="60">
        <f>'CH01'!AC40+SUMPRODUCT((madatNC=$C43)*(DVHC='CH03-1'!AD$5)*(Dientich_NC))-SUMPRODUCT((INDEX(NC_giam,,HLOOKUP($C43,COLMadat,2,0)))*(DVHC='CH03-1'!AD$5))</f>
        <v>0</v>
      </c>
      <c r="AE43" s="60">
        <f>'CH01'!AD40+SUMPRODUCT((madatNC=$C43)*(DVHC='CH03-1'!AE$5)*(Dientich_NC))-SUMPRODUCT((INDEX(NC_giam,,HLOOKUP($C43,COLMadat,2,0)))*(DVHC='CH03-1'!AE$5))</f>
        <v>0</v>
      </c>
      <c r="AF43" s="60">
        <f>'CH01'!AE40+SUMPRODUCT((madatNC=$C43)*(DVHC='CH03-1'!AF$5)*(Dientich_NC))-SUMPRODUCT((INDEX(NC_giam,,HLOOKUP($C43,COLMadat,2,0)))*(DVHC='CH03-1'!AF$5))</f>
        <v>0</v>
      </c>
      <c r="AG43" s="60">
        <f>'CH01'!AF40+SUMPRODUCT((madatNC=$C43)*(DVHC='CH03-1'!AG$5)*(Dientich_NC))-SUMPRODUCT((INDEX(NC_giam,,HLOOKUP($C43,COLMadat,2,0)))*(DVHC='CH03-1'!AG$5))</f>
        <v>0</v>
      </c>
      <c r="AH43" s="60">
        <f>'CH01'!AG40+SUMPRODUCT((madatNC=$C43)*(DVHC='CH03-1'!AH$5)*(Dientich_NC))-SUMPRODUCT((INDEX(NC_giam,,HLOOKUP($C43,COLMadat,2,0)))*(DVHC='CH03-1'!AH$5))</f>
        <v>0</v>
      </c>
      <c r="AI43" s="60">
        <f>'CH01'!AH40+SUMPRODUCT((madatNC=$C43)*(DVHC='CH03-1'!AI$5)*(Dientich_NC))-SUMPRODUCT((INDEX(NC_giam,,HLOOKUP($C43,COLMadat,2,0)))*(DVHC='CH03-1'!AI$5))</f>
        <v>0</v>
      </c>
      <c r="AJ43" s="60">
        <f>'CH01'!AI40+SUMPRODUCT((madatNC=$C43)*(DVHC='CH03-1'!AJ$5)*(Dientich_NC))-SUMPRODUCT((INDEX(NC_giam,,HLOOKUP($C43,COLMadat,2,0)))*(DVHC='CH03-1'!AJ$5))</f>
        <v>0</v>
      </c>
      <c r="AK43" s="60">
        <f>'CH01'!AJ40+SUMPRODUCT((madatNC=$C43)*(DVHC='CH03-1'!AK$5)*(Dientich_NC))-SUMPRODUCT((INDEX(NC_giam,,HLOOKUP($C43,COLMadat,2,0)))*(DVHC='CH03-1'!AK$5))</f>
        <v>0</v>
      </c>
      <c r="AL43" s="60">
        <f>'CH01'!AK40+SUMPRODUCT((madatNC=$C43)*(DVHC='CH03-1'!AL$5)*(Dientich_NC))-SUMPRODUCT((INDEX(NC_giam,,HLOOKUP($C43,COLMadat,2,0)))*(DVHC='CH03-1'!AL$5))</f>
        <v>0</v>
      </c>
      <c r="AM43" s="60">
        <f>'CH01'!AL40+SUMPRODUCT((madatNC=$C43)*(DVHC='CH03-1'!AM$5)*(Dientich_NC))-SUMPRODUCT((INDEX(NC_giam,,HLOOKUP($C43,COLMadat,2,0)))*(DVHC='CH03-1'!AM$5))</f>
        <v>0</v>
      </c>
      <c r="AN43" s="60">
        <f>'CH01'!AM40+SUMPRODUCT((madatNC=$C43)*(DVHC='CH03-1'!AN$5)*(Dientich_NC))-SUMPRODUCT((INDEX(NC_giam,,HLOOKUP($C43,COLMadat,2,0)))*(DVHC='CH03-1'!AN$5))</f>
        <v>0</v>
      </c>
      <c r="AO43" s="60">
        <f>'CH01'!AN40+SUMPRODUCT((madatNC=$C43)*(DVHC='CH03-1'!AO$5)*(Dientich_NC))-SUMPRODUCT((INDEX(NC_giam,,HLOOKUP($C43,COLMadat,2,0)))*(DVHC='CH03-1'!AO$5))</f>
        <v>0</v>
      </c>
      <c r="AP43" s="60">
        <f>'CH01'!AO40+SUMPRODUCT((madatNC=$C43)*(DVHC='CH03-1'!AP$5)*(Dientich_NC))-SUMPRODUCT((INDEX(NC_giam,,HLOOKUP($C43,COLMadat,2,0)))*(DVHC='CH03-1'!AP$5))</f>
        <v>0</v>
      </c>
      <c r="AR43" s="56"/>
    </row>
    <row r="44" spans="1:44">
      <c r="A44" s="114" t="str">
        <f>'CH01'!A41</f>
        <v>2.7</v>
      </c>
      <c r="B44" s="129" t="str">
        <f>'CH01'!B41</f>
        <v>Đất sản xuất, kinh doanh phi nông nghiệp</v>
      </c>
      <c r="C44" s="114" t="str">
        <f>'CH01'!C41</f>
        <v>CSK</v>
      </c>
      <c r="D44" s="66"/>
      <c r="E44" s="66">
        <f>E46+E51+E52+E53</f>
        <v>79.29819999999998</v>
      </c>
      <c r="F44" s="66">
        <f t="shared" ref="F44:AP44" si="9">F46+F51+F52+F53</f>
        <v>79.29819999999998</v>
      </c>
      <c r="G44" s="66">
        <f t="shared" si="9"/>
        <v>79.29819999999998</v>
      </c>
      <c r="H44" s="66">
        <f t="shared" si="9"/>
        <v>0</v>
      </c>
      <c r="I44" s="66">
        <f t="shared" si="9"/>
        <v>0</v>
      </c>
      <c r="J44" s="66">
        <f t="shared" si="9"/>
        <v>0</v>
      </c>
      <c r="K44" s="66">
        <f t="shared" si="9"/>
        <v>0</v>
      </c>
      <c r="L44" s="66">
        <f t="shared" si="9"/>
        <v>0</v>
      </c>
      <c r="M44" s="66">
        <f t="shared" si="9"/>
        <v>0</v>
      </c>
      <c r="N44" s="66">
        <f t="shared" si="9"/>
        <v>0</v>
      </c>
      <c r="O44" s="66">
        <f t="shared" si="9"/>
        <v>0</v>
      </c>
      <c r="P44" s="66">
        <f t="shared" si="9"/>
        <v>0</v>
      </c>
      <c r="Q44" s="66">
        <f t="shared" si="9"/>
        <v>0</v>
      </c>
      <c r="R44" s="66">
        <f t="shared" si="9"/>
        <v>0</v>
      </c>
      <c r="S44" s="66">
        <f t="shared" si="9"/>
        <v>0</v>
      </c>
      <c r="T44" s="66">
        <f t="shared" si="9"/>
        <v>0</v>
      </c>
      <c r="U44" s="66">
        <f t="shared" si="9"/>
        <v>0</v>
      </c>
      <c r="V44" s="66">
        <f t="shared" si="9"/>
        <v>0</v>
      </c>
      <c r="W44" s="66">
        <f t="shared" si="9"/>
        <v>0</v>
      </c>
      <c r="X44" s="66">
        <f t="shared" si="9"/>
        <v>0</v>
      </c>
      <c r="Y44" s="66">
        <f t="shared" si="9"/>
        <v>0</v>
      </c>
      <c r="Z44" s="66">
        <f t="shared" si="9"/>
        <v>0</v>
      </c>
      <c r="AA44" s="66">
        <f t="shared" si="9"/>
        <v>0</v>
      </c>
      <c r="AB44" s="66">
        <f t="shared" si="9"/>
        <v>0</v>
      </c>
      <c r="AC44" s="66">
        <f t="shared" si="9"/>
        <v>0</v>
      </c>
      <c r="AD44" s="66">
        <f t="shared" si="9"/>
        <v>0</v>
      </c>
      <c r="AE44" s="66">
        <f t="shared" si="9"/>
        <v>0</v>
      </c>
      <c r="AF44" s="66">
        <f t="shared" si="9"/>
        <v>0</v>
      </c>
      <c r="AG44" s="66">
        <f t="shared" si="9"/>
        <v>0</v>
      </c>
      <c r="AH44" s="66">
        <f t="shared" si="9"/>
        <v>0</v>
      </c>
      <c r="AI44" s="66">
        <f t="shared" si="9"/>
        <v>0</v>
      </c>
      <c r="AJ44" s="66">
        <f t="shared" si="9"/>
        <v>0</v>
      </c>
      <c r="AK44" s="66">
        <f t="shared" si="9"/>
        <v>0</v>
      </c>
      <c r="AL44" s="66">
        <f t="shared" si="9"/>
        <v>0</v>
      </c>
      <c r="AM44" s="66">
        <f t="shared" si="9"/>
        <v>0</v>
      </c>
      <c r="AN44" s="66">
        <f t="shared" si="9"/>
        <v>0</v>
      </c>
      <c r="AO44" s="66">
        <f t="shared" si="9"/>
        <v>0</v>
      </c>
      <c r="AP44" s="66">
        <f t="shared" si="9"/>
        <v>0</v>
      </c>
      <c r="AR44" s="56"/>
    </row>
    <row r="45" spans="1:44" s="45" customFormat="1" ht="13.5">
      <c r="A45" s="59" t="e">
        <f>'CH01'!#REF!</f>
        <v>#REF!</v>
      </c>
      <c r="B45" s="131" t="e">
        <f>'CH01'!#REF!</f>
        <v>#REF!</v>
      </c>
      <c r="C45" s="59" t="e">
        <f>'CH01'!#REF!</f>
        <v>#REF!</v>
      </c>
      <c r="D45" s="416"/>
      <c r="E45" s="416"/>
      <c r="F45" s="416"/>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R45" s="62"/>
    </row>
    <row r="46" spans="1:44">
      <c r="A46" s="114" t="e">
        <f>'CH01'!#REF!</f>
        <v>#REF!</v>
      </c>
      <c r="B46" s="129" t="e">
        <f>'CH01'!#REF!</f>
        <v>#REF!</v>
      </c>
      <c r="C46" s="114" t="e">
        <f>'CH01'!#REF!</f>
        <v>#REF!</v>
      </c>
      <c r="D46" s="66"/>
      <c r="E46" s="66">
        <f>E48+E49+E50</f>
        <v>0</v>
      </c>
      <c r="F46" s="66">
        <f t="shared" ref="F46:AP46" si="10">F48+F49+F50</f>
        <v>0</v>
      </c>
      <c r="G46" s="66">
        <f t="shared" si="10"/>
        <v>0</v>
      </c>
      <c r="H46" s="66">
        <f t="shared" si="10"/>
        <v>0</v>
      </c>
      <c r="I46" s="66">
        <f t="shared" si="10"/>
        <v>0</v>
      </c>
      <c r="J46" s="66">
        <f t="shared" si="10"/>
        <v>0</v>
      </c>
      <c r="K46" s="66">
        <f t="shared" si="10"/>
        <v>0</v>
      </c>
      <c r="L46" s="66">
        <f t="shared" si="10"/>
        <v>0</v>
      </c>
      <c r="M46" s="66">
        <f t="shared" si="10"/>
        <v>0</v>
      </c>
      <c r="N46" s="66">
        <f t="shared" si="10"/>
        <v>0</v>
      </c>
      <c r="O46" s="66">
        <f t="shared" si="10"/>
        <v>0</v>
      </c>
      <c r="P46" s="66">
        <f t="shared" si="10"/>
        <v>0</v>
      </c>
      <c r="Q46" s="66">
        <f t="shared" si="10"/>
        <v>0</v>
      </c>
      <c r="R46" s="66">
        <f t="shared" si="10"/>
        <v>0</v>
      </c>
      <c r="S46" s="66">
        <f t="shared" si="10"/>
        <v>0</v>
      </c>
      <c r="T46" s="66">
        <f t="shared" si="10"/>
        <v>0</v>
      </c>
      <c r="U46" s="66">
        <f t="shared" si="10"/>
        <v>0</v>
      </c>
      <c r="V46" s="66">
        <f t="shared" si="10"/>
        <v>0</v>
      </c>
      <c r="W46" s="66">
        <f t="shared" si="10"/>
        <v>0</v>
      </c>
      <c r="X46" s="66">
        <f t="shared" si="10"/>
        <v>0</v>
      </c>
      <c r="Y46" s="66">
        <f t="shared" si="10"/>
        <v>0</v>
      </c>
      <c r="Z46" s="66">
        <f t="shared" si="10"/>
        <v>0</v>
      </c>
      <c r="AA46" s="66">
        <f t="shared" si="10"/>
        <v>0</v>
      </c>
      <c r="AB46" s="66">
        <f t="shared" si="10"/>
        <v>0</v>
      </c>
      <c r="AC46" s="66">
        <f t="shared" si="10"/>
        <v>0</v>
      </c>
      <c r="AD46" s="66">
        <f t="shared" si="10"/>
        <v>0</v>
      </c>
      <c r="AE46" s="66">
        <f t="shared" si="10"/>
        <v>0</v>
      </c>
      <c r="AF46" s="66">
        <f t="shared" si="10"/>
        <v>0</v>
      </c>
      <c r="AG46" s="66">
        <f t="shared" si="10"/>
        <v>0</v>
      </c>
      <c r="AH46" s="66">
        <f t="shared" si="10"/>
        <v>0</v>
      </c>
      <c r="AI46" s="66">
        <f t="shared" si="10"/>
        <v>0</v>
      </c>
      <c r="AJ46" s="66">
        <f t="shared" si="10"/>
        <v>0</v>
      </c>
      <c r="AK46" s="66">
        <f t="shared" si="10"/>
        <v>0</v>
      </c>
      <c r="AL46" s="66">
        <f t="shared" si="10"/>
        <v>0</v>
      </c>
      <c r="AM46" s="66">
        <f t="shared" si="10"/>
        <v>0</v>
      </c>
      <c r="AN46" s="66">
        <f t="shared" si="10"/>
        <v>0</v>
      </c>
      <c r="AO46" s="66">
        <f t="shared" si="10"/>
        <v>0</v>
      </c>
      <c r="AP46" s="66">
        <f t="shared" si="10"/>
        <v>0</v>
      </c>
      <c r="AR46" s="56"/>
    </row>
    <row r="47" spans="1:44" s="45" customFormat="1" ht="13.5">
      <c r="A47" s="59" t="e">
        <f>'CH01'!#REF!</f>
        <v>#REF!</v>
      </c>
      <c r="B47" s="131" t="e">
        <f>'CH01'!#REF!</f>
        <v>#REF!</v>
      </c>
      <c r="C47" s="59" t="e">
        <f>'CH01'!#REF!</f>
        <v>#REF!</v>
      </c>
      <c r="D47" s="416"/>
      <c r="E47" s="416"/>
      <c r="F47" s="416"/>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R47" s="62"/>
    </row>
    <row r="48" spans="1:44">
      <c r="A48" s="114" t="str">
        <f>'CH01'!A42</f>
        <v>2.7.1</v>
      </c>
      <c r="B48" s="129" t="str">
        <f>'CH01'!B42</f>
        <v>Đất khu công nghiệp</v>
      </c>
      <c r="C48" s="114" t="str">
        <f>'CH01'!C42</f>
        <v>SKK</v>
      </c>
      <c r="D48" s="66"/>
      <c r="E48" s="66">
        <f t="shared" ref="E48" si="11">F48-D48</f>
        <v>0</v>
      </c>
      <c r="F48" s="66">
        <f t="shared" ref="F48:F53" si="12">SUM(G48:AP48)</f>
        <v>0</v>
      </c>
      <c r="G48" s="60">
        <f>'CH01'!F42+SUMPRODUCT((madatNC=$C48)*(DVHC='CH03-1'!G$5)*(Dientich_NC))-SUMPRODUCT((INDEX(NC_giam,,HLOOKUP($C48,COLMadat,2,0)))*(DVHC='CH03-1'!G$5))</f>
        <v>0</v>
      </c>
      <c r="H48" s="60">
        <f>'CH01'!G42+SUMPRODUCT((madatNC=$C48)*(DVHC='CH03-1'!H$5)*(Dientich_NC))-SUMPRODUCT((INDEX(NC_giam,,HLOOKUP($C48,COLMadat,2,0)))*(DVHC='CH03-1'!H$5))</f>
        <v>0</v>
      </c>
      <c r="I48" s="60">
        <f>'CH01'!H42+SUMPRODUCT((madatNC=$C48)*(DVHC='CH03-1'!I$5)*(Dientich_NC))-SUMPRODUCT((INDEX(NC_giam,,HLOOKUP($C48,COLMadat,2,0)))*(DVHC='CH03-1'!I$5))</f>
        <v>0</v>
      </c>
      <c r="J48" s="60">
        <f>'CH01'!I42+SUMPRODUCT((madatNC=$C48)*(DVHC='CH03-1'!J$5)*(Dientich_NC))-SUMPRODUCT((INDEX(NC_giam,,HLOOKUP($C48,COLMadat,2,0)))*(DVHC='CH03-1'!J$5))</f>
        <v>0</v>
      </c>
      <c r="K48" s="60">
        <f>'CH01'!J42+SUMPRODUCT((madatNC=$C48)*(DVHC='CH03-1'!K$5)*(Dientich_NC))-SUMPRODUCT((INDEX(NC_giam,,HLOOKUP($C48,COLMadat,2,0)))*(DVHC='CH03-1'!K$5))</f>
        <v>0</v>
      </c>
      <c r="L48" s="60">
        <f>'CH01'!K42+SUMPRODUCT((madatNC=$C48)*(DVHC='CH03-1'!L$5)*(Dientich_NC))-SUMPRODUCT((INDEX(NC_giam,,HLOOKUP($C48,COLMadat,2,0)))*(DVHC='CH03-1'!L$5))</f>
        <v>0</v>
      </c>
      <c r="M48" s="60">
        <f>'CH01'!L42+SUMPRODUCT((madatNC=$C48)*(DVHC='CH03-1'!M$5)*(Dientich_NC))-SUMPRODUCT((INDEX(NC_giam,,HLOOKUP($C48,COLMadat,2,0)))*(DVHC='CH03-1'!M$5))</f>
        <v>0</v>
      </c>
      <c r="N48" s="60">
        <f>'CH01'!M42+SUMPRODUCT((madatNC=$C48)*(DVHC='CH03-1'!N$5)*(Dientich_NC))-SUMPRODUCT((INDEX(NC_giam,,HLOOKUP($C48,COLMadat,2,0)))*(DVHC='CH03-1'!N$5))</f>
        <v>0</v>
      </c>
      <c r="O48" s="60">
        <f>'CH01'!N42+SUMPRODUCT((madatNC=$C48)*(DVHC='CH03-1'!O$5)*(Dientich_NC))-SUMPRODUCT((INDEX(NC_giam,,HLOOKUP($C48,COLMadat,2,0)))*(DVHC='CH03-1'!O$5))</f>
        <v>0</v>
      </c>
      <c r="P48" s="60">
        <f>'CH01'!O42+SUMPRODUCT((madatNC=$C48)*(DVHC='CH03-1'!P$5)*(Dientich_NC))-SUMPRODUCT((INDEX(NC_giam,,HLOOKUP($C48,COLMadat,2,0)))*(DVHC='CH03-1'!P$5))</f>
        <v>0</v>
      </c>
      <c r="Q48" s="60">
        <f>'CH01'!P42+SUMPRODUCT((madatNC=$C48)*(DVHC='CH03-1'!Q$5)*(Dientich_NC))-SUMPRODUCT((INDEX(NC_giam,,HLOOKUP($C48,COLMadat,2,0)))*(DVHC='CH03-1'!Q$5))</f>
        <v>0</v>
      </c>
      <c r="R48" s="60">
        <f>'CH01'!Q42+SUMPRODUCT((madatNC=$C48)*(DVHC='CH03-1'!R$5)*(Dientich_NC))-SUMPRODUCT((INDEX(NC_giam,,HLOOKUP($C48,COLMadat,2,0)))*(DVHC='CH03-1'!R$5))</f>
        <v>0</v>
      </c>
      <c r="S48" s="60">
        <f>'CH01'!R42+SUMPRODUCT((madatNC=$C48)*(DVHC='CH03-1'!S$5)*(Dientich_NC))-SUMPRODUCT((INDEX(NC_giam,,HLOOKUP($C48,COLMadat,2,0)))*(DVHC='CH03-1'!S$5))</f>
        <v>0</v>
      </c>
      <c r="T48" s="60">
        <f>'CH01'!S42+SUMPRODUCT((madatNC=$C48)*(DVHC='CH03-1'!T$5)*(Dientich_NC))-SUMPRODUCT((INDEX(NC_giam,,HLOOKUP($C48,COLMadat,2,0)))*(DVHC='CH03-1'!T$5))</f>
        <v>0</v>
      </c>
      <c r="U48" s="60">
        <f>'CH01'!T42+SUMPRODUCT((madatNC=$C48)*(DVHC='CH03-1'!U$5)*(Dientich_NC))-SUMPRODUCT((INDEX(NC_giam,,HLOOKUP($C48,COLMadat,2,0)))*(DVHC='CH03-1'!U$5))</f>
        <v>0</v>
      </c>
      <c r="V48" s="60">
        <f>'CH01'!U42+SUMPRODUCT((madatNC=$C48)*(DVHC='CH03-1'!V$5)*(Dientich_NC))-SUMPRODUCT((INDEX(NC_giam,,HLOOKUP($C48,COLMadat,2,0)))*(DVHC='CH03-1'!V$5))</f>
        <v>0</v>
      </c>
      <c r="W48" s="60">
        <f>'CH01'!V42+SUMPRODUCT((madatNC=$C48)*(DVHC='CH03-1'!W$5)*(Dientich_NC))-SUMPRODUCT((INDEX(NC_giam,,HLOOKUP($C48,COLMadat,2,0)))*(DVHC='CH03-1'!W$5))</f>
        <v>0</v>
      </c>
      <c r="X48" s="60">
        <f>'CH01'!W42+SUMPRODUCT((madatNC=$C48)*(DVHC='CH03-1'!X$5)*(Dientich_NC))-SUMPRODUCT((INDEX(NC_giam,,HLOOKUP($C48,COLMadat,2,0)))*(DVHC='CH03-1'!X$5))</f>
        <v>0</v>
      </c>
      <c r="Y48" s="60">
        <f>'CH01'!X42+SUMPRODUCT((madatNC=$C48)*(DVHC='CH03-1'!Y$5)*(Dientich_NC))-SUMPRODUCT((INDEX(NC_giam,,HLOOKUP($C48,COLMadat,2,0)))*(DVHC='CH03-1'!Y$5))</f>
        <v>0</v>
      </c>
      <c r="Z48" s="60">
        <f>'CH01'!Y42+SUMPRODUCT((madatNC=$C48)*(DVHC='CH03-1'!Z$5)*(Dientich_NC))-SUMPRODUCT((INDEX(NC_giam,,HLOOKUP($C48,COLMadat,2,0)))*(DVHC='CH03-1'!Z$5))</f>
        <v>0</v>
      </c>
      <c r="AA48" s="60">
        <f>'CH01'!Z42+SUMPRODUCT((madatNC=$C48)*(DVHC='CH03-1'!AA$5)*(Dientich_NC))-SUMPRODUCT((INDEX(NC_giam,,HLOOKUP($C48,COLMadat,2,0)))*(DVHC='CH03-1'!AA$5))</f>
        <v>0</v>
      </c>
      <c r="AB48" s="60">
        <f>'CH01'!AA42+SUMPRODUCT((madatNC=$C48)*(DVHC='CH03-1'!AB$5)*(Dientich_NC))-SUMPRODUCT((INDEX(NC_giam,,HLOOKUP($C48,COLMadat,2,0)))*(DVHC='CH03-1'!AB$5))</f>
        <v>0</v>
      </c>
      <c r="AC48" s="60">
        <f>'CH01'!AB42+SUMPRODUCT((madatNC=$C48)*(DVHC='CH03-1'!AC$5)*(Dientich_NC))-SUMPRODUCT((INDEX(NC_giam,,HLOOKUP($C48,COLMadat,2,0)))*(DVHC='CH03-1'!AC$5))</f>
        <v>0</v>
      </c>
      <c r="AD48" s="60">
        <f>'CH01'!AC42+SUMPRODUCT((madatNC=$C48)*(DVHC='CH03-1'!AD$5)*(Dientich_NC))-SUMPRODUCT((INDEX(NC_giam,,HLOOKUP($C48,COLMadat,2,0)))*(DVHC='CH03-1'!AD$5))</f>
        <v>0</v>
      </c>
      <c r="AE48" s="60">
        <f>'CH01'!AD42+SUMPRODUCT((madatNC=$C48)*(DVHC='CH03-1'!AE$5)*(Dientich_NC))-SUMPRODUCT((INDEX(NC_giam,,HLOOKUP($C48,COLMadat,2,0)))*(DVHC='CH03-1'!AE$5))</f>
        <v>0</v>
      </c>
      <c r="AF48" s="60">
        <f>'CH01'!AE42+SUMPRODUCT((madatNC=$C48)*(DVHC='CH03-1'!AF$5)*(Dientich_NC))-SUMPRODUCT((INDEX(NC_giam,,HLOOKUP($C48,COLMadat,2,0)))*(DVHC='CH03-1'!AF$5))</f>
        <v>0</v>
      </c>
      <c r="AG48" s="60">
        <f>'CH01'!AF42+SUMPRODUCT((madatNC=$C48)*(DVHC='CH03-1'!AG$5)*(Dientich_NC))-SUMPRODUCT((INDEX(NC_giam,,HLOOKUP($C48,COLMadat,2,0)))*(DVHC='CH03-1'!AG$5))</f>
        <v>0</v>
      </c>
      <c r="AH48" s="60">
        <f>'CH01'!AG42+SUMPRODUCT((madatNC=$C48)*(DVHC='CH03-1'!AH$5)*(Dientich_NC))-SUMPRODUCT((INDEX(NC_giam,,HLOOKUP($C48,COLMadat,2,0)))*(DVHC='CH03-1'!AH$5))</f>
        <v>0</v>
      </c>
      <c r="AI48" s="60">
        <f>'CH01'!AH42+SUMPRODUCT((madatNC=$C48)*(DVHC='CH03-1'!AI$5)*(Dientich_NC))-SUMPRODUCT((INDEX(NC_giam,,HLOOKUP($C48,COLMadat,2,0)))*(DVHC='CH03-1'!AI$5))</f>
        <v>0</v>
      </c>
      <c r="AJ48" s="60">
        <f>'CH01'!AI42+SUMPRODUCT((madatNC=$C48)*(DVHC='CH03-1'!AJ$5)*(Dientich_NC))-SUMPRODUCT((INDEX(NC_giam,,HLOOKUP($C48,COLMadat,2,0)))*(DVHC='CH03-1'!AJ$5))</f>
        <v>0</v>
      </c>
      <c r="AK48" s="60">
        <f>'CH01'!AJ42+SUMPRODUCT((madatNC=$C48)*(DVHC='CH03-1'!AK$5)*(Dientich_NC))-SUMPRODUCT((INDEX(NC_giam,,HLOOKUP($C48,COLMadat,2,0)))*(DVHC='CH03-1'!AK$5))</f>
        <v>0</v>
      </c>
      <c r="AL48" s="60">
        <f>'CH01'!AK42+SUMPRODUCT((madatNC=$C48)*(DVHC='CH03-1'!AL$5)*(Dientich_NC))-SUMPRODUCT((INDEX(NC_giam,,HLOOKUP($C48,COLMadat,2,0)))*(DVHC='CH03-1'!AL$5))</f>
        <v>0</v>
      </c>
      <c r="AM48" s="60">
        <f>'CH01'!AL42+SUMPRODUCT((madatNC=$C48)*(DVHC='CH03-1'!AM$5)*(Dientich_NC))-SUMPRODUCT((INDEX(NC_giam,,HLOOKUP($C48,COLMadat,2,0)))*(DVHC='CH03-1'!AM$5))</f>
        <v>0</v>
      </c>
      <c r="AN48" s="60">
        <f>'CH01'!AM42+SUMPRODUCT((madatNC=$C48)*(DVHC='CH03-1'!AN$5)*(Dientich_NC))-SUMPRODUCT((INDEX(NC_giam,,HLOOKUP($C48,COLMadat,2,0)))*(DVHC='CH03-1'!AN$5))</f>
        <v>0</v>
      </c>
      <c r="AO48" s="60">
        <f>'CH01'!AN42+SUMPRODUCT((madatNC=$C48)*(DVHC='CH03-1'!AO$5)*(Dientich_NC))-SUMPRODUCT((INDEX(NC_giam,,HLOOKUP($C48,COLMadat,2,0)))*(DVHC='CH03-1'!AO$5))</f>
        <v>0</v>
      </c>
      <c r="AP48" s="60">
        <f>'CH01'!AO42+SUMPRODUCT((madatNC=$C48)*(DVHC='CH03-1'!AP$5)*(Dientich_NC))-SUMPRODUCT((INDEX(NC_giam,,HLOOKUP($C48,COLMadat,2,0)))*(DVHC='CH03-1'!AP$5))</f>
        <v>0</v>
      </c>
      <c r="AR48" s="56"/>
    </row>
    <row r="49" spans="1:44">
      <c r="A49" s="114" t="str">
        <f>'CH01'!A43</f>
        <v>2.7.2</v>
      </c>
      <c r="B49" s="129" t="str">
        <f>'CH01'!B43</f>
        <v>Đất cụm công nghiệp</v>
      </c>
      <c r="C49" s="114" t="str">
        <f>'CH01'!C43</f>
        <v>SKN</v>
      </c>
      <c r="D49" s="66"/>
      <c r="E49" s="66">
        <f t="shared" si="1"/>
        <v>0</v>
      </c>
      <c r="F49" s="66">
        <f t="shared" si="12"/>
        <v>0</v>
      </c>
      <c r="G49" s="60">
        <f>'CH01'!F43+SUMPRODUCT((madatNC=$C49)*(DVHC='CH03-1'!G$5)*(Dientich_NC))-SUMPRODUCT((INDEX(NC_giam,,HLOOKUP($C49,COLMadat,2,0)))*(DVHC='CH03-1'!G$5))</f>
        <v>0</v>
      </c>
      <c r="H49" s="60">
        <f>'CH01'!G43+SUMPRODUCT((madatNC=$C49)*(DVHC='CH03-1'!H$5)*(Dientich_NC))-SUMPRODUCT((INDEX(NC_giam,,HLOOKUP($C49,COLMadat,2,0)))*(DVHC='CH03-1'!H$5))</f>
        <v>0</v>
      </c>
      <c r="I49" s="60">
        <f>'CH01'!H43+SUMPRODUCT((madatNC=$C49)*(DVHC='CH03-1'!I$5)*(Dientich_NC))-SUMPRODUCT((INDEX(NC_giam,,HLOOKUP($C49,COLMadat,2,0)))*(DVHC='CH03-1'!I$5))</f>
        <v>0</v>
      </c>
      <c r="J49" s="60">
        <f>'CH01'!I43+SUMPRODUCT((madatNC=$C49)*(DVHC='CH03-1'!J$5)*(Dientich_NC))-SUMPRODUCT((INDEX(NC_giam,,HLOOKUP($C49,COLMadat,2,0)))*(DVHC='CH03-1'!J$5))</f>
        <v>0</v>
      </c>
      <c r="K49" s="60">
        <f>'CH01'!J43+SUMPRODUCT((madatNC=$C49)*(DVHC='CH03-1'!K$5)*(Dientich_NC))-SUMPRODUCT((INDEX(NC_giam,,HLOOKUP($C49,COLMadat,2,0)))*(DVHC='CH03-1'!K$5))</f>
        <v>0</v>
      </c>
      <c r="L49" s="60">
        <f>'CH01'!K43+SUMPRODUCT((madatNC=$C49)*(DVHC='CH03-1'!L$5)*(Dientich_NC))-SUMPRODUCT((INDEX(NC_giam,,HLOOKUP($C49,COLMadat,2,0)))*(DVHC='CH03-1'!L$5))</f>
        <v>0</v>
      </c>
      <c r="M49" s="60">
        <f>'CH01'!L43+SUMPRODUCT((madatNC=$C49)*(DVHC='CH03-1'!M$5)*(Dientich_NC))-SUMPRODUCT((INDEX(NC_giam,,HLOOKUP($C49,COLMadat,2,0)))*(DVHC='CH03-1'!M$5))</f>
        <v>0</v>
      </c>
      <c r="N49" s="60">
        <f>'CH01'!M43+SUMPRODUCT((madatNC=$C49)*(DVHC='CH03-1'!N$5)*(Dientich_NC))-SUMPRODUCT((INDEX(NC_giam,,HLOOKUP($C49,COLMadat,2,0)))*(DVHC='CH03-1'!N$5))</f>
        <v>0</v>
      </c>
      <c r="O49" s="60">
        <f>'CH01'!N43+SUMPRODUCT((madatNC=$C49)*(DVHC='CH03-1'!O$5)*(Dientich_NC))-SUMPRODUCT((INDEX(NC_giam,,HLOOKUP($C49,COLMadat,2,0)))*(DVHC='CH03-1'!O$5))</f>
        <v>0</v>
      </c>
      <c r="P49" s="60">
        <f>'CH01'!O43+SUMPRODUCT((madatNC=$C49)*(DVHC='CH03-1'!P$5)*(Dientich_NC))-SUMPRODUCT((INDEX(NC_giam,,HLOOKUP($C49,COLMadat,2,0)))*(DVHC='CH03-1'!P$5))</f>
        <v>0</v>
      </c>
      <c r="Q49" s="60">
        <f>'CH01'!P43+SUMPRODUCT((madatNC=$C49)*(DVHC='CH03-1'!Q$5)*(Dientich_NC))-SUMPRODUCT((INDEX(NC_giam,,HLOOKUP($C49,COLMadat,2,0)))*(DVHC='CH03-1'!Q$5))</f>
        <v>0</v>
      </c>
      <c r="R49" s="60">
        <f>'CH01'!Q43+SUMPRODUCT((madatNC=$C49)*(DVHC='CH03-1'!R$5)*(Dientich_NC))-SUMPRODUCT((INDEX(NC_giam,,HLOOKUP($C49,COLMadat,2,0)))*(DVHC='CH03-1'!R$5))</f>
        <v>0</v>
      </c>
      <c r="S49" s="60">
        <f>'CH01'!R43+SUMPRODUCT((madatNC=$C49)*(DVHC='CH03-1'!S$5)*(Dientich_NC))-SUMPRODUCT((INDEX(NC_giam,,HLOOKUP($C49,COLMadat,2,0)))*(DVHC='CH03-1'!S$5))</f>
        <v>0</v>
      </c>
      <c r="T49" s="60">
        <f>'CH01'!S43+SUMPRODUCT((madatNC=$C49)*(DVHC='CH03-1'!T$5)*(Dientich_NC))-SUMPRODUCT((INDEX(NC_giam,,HLOOKUP($C49,COLMadat,2,0)))*(DVHC='CH03-1'!T$5))</f>
        <v>0</v>
      </c>
      <c r="U49" s="60">
        <f>'CH01'!T43+SUMPRODUCT((madatNC=$C49)*(DVHC='CH03-1'!U$5)*(Dientich_NC))-SUMPRODUCT((INDEX(NC_giam,,HLOOKUP($C49,COLMadat,2,0)))*(DVHC='CH03-1'!U$5))</f>
        <v>0</v>
      </c>
      <c r="V49" s="60">
        <f>'CH01'!U43+SUMPRODUCT((madatNC=$C49)*(DVHC='CH03-1'!V$5)*(Dientich_NC))-SUMPRODUCT((INDEX(NC_giam,,HLOOKUP($C49,COLMadat,2,0)))*(DVHC='CH03-1'!V$5))</f>
        <v>0</v>
      </c>
      <c r="W49" s="60">
        <f>'CH01'!V43+SUMPRODUCT((madatNC=$C49)*(DVHC='CH03-1'!W$5)*(Dientich_NC))-SUMPRODUCT((INDEX(NC_giam,,HLOOKUP($C49,COLMadat,2,0)))*(DVHC='CH03-1'!W$5))</f>
        <v>0</v>
      </c>
      <c r="X49" s="60">
        <f>'CH01'!W43+SUMPRODUCT((madatNC=$C49)*(DVHC='CH03-1'!X$5)*(Dientich_NC))-SUMPRODUCT((INDEX(NC_giam,,HLOOKUP($C49,COLMadat,2,0)))*(DVHC='CH03-1'!X$5))</f>
        <v>0</v>
      </c>
      <c r="Y49" s="60">
        <f>'CH01'!X43+SUMPRODUCT((madatNC=$C49)*(DVHC='CH03-1'!Y$5)*(Dientich_NC))-SUMPRODUCT((INDEX(NC_giam,,HLOOKUP($C49,COLMadat,2,0)))*(DVHC='CH03-1'!Y$5))</f>
        <v>0</v>
      </c>
      <c r="Z49" s="60">
        <f>'CH01'!Y43+SUMPRODUCT((madatNC=$C49)*(DVHC='CH03-1'!Z$5)*(Dientich_NC))-SUMPRODUCT((INDEX(NC_giam,,HLOOKUP($C49,COLMadat,2,0)))*(DVHC='CH03-1'!Z$5))</f>
        <v>0</v>
      </c>
      <c r="AA49" s="60">
        <f>'CH01'!Z43+SUMPRODUCT((madatNC=$C49)*(DVHC='CH03-1'!AA$5)*(Dientich_NC))-SUMPRODUCT((INDEX(NC_giam,,HLOOKUP($C49,COLMadat,2,0)))*(DVHC='CH03-1'!AA$5))</f>
        <v>0</v>
      </c>
      <c r="AB49" s="60">
        <f>'CH01'!AA43+SUMPRODUCT((madatNC=$C49)*(DVHC='CH03-1'!AB$5)*(Dientich_NC))-SUMPRODUCT((INDEX(NC_giam,,HLOOKUP($C49,COLMadat,2,0)))*(DVHC='CH03-1'!AB$5))</f>
        <v>0</v>
      </c>
      <c r="AC49" s="60">
        <f>'CH01'!AB43+SUMPRODUCT((madatNC=$C49)*(DVHC='CH03-1'!AC$5)*(Dientich_NC))-SUMPRODUCT((INDEX(NC_giam,,HLOOKUP($C49,COLMadat,2,0)))*(DVHC='CH03-1'!AC$5))</f>
        <v>0</v>
      </c>
      <c r="AD49" s="60">
        <f>'CH01'!AC43+SUMPRODUCT((madatNC=$C49)*(DVHC='CH03-1'!AD$5)*(Dientich_NC))-SUMPRODUCT((INDEX(NC_giam,,HLOOKUP($C49,COLMadat,2,0)))*(DVHC='CH03-1'!AD$5))</f>
        <v>0</v>
      </c>
      <c r="AE49" s="60">
        <f>'CH01'!AD43+SUMPRODUCT((madatNC=$C49)*(DVHC='CH03-1'!AE$5)*(Dientich_NC))-SUMPRODUCT((INDEX(NC_giam,,HLOOKUP($C49,COLMadat,2,0)))*(DVHC='CH03-1'!AE$5))</f>
        <v>0</v>
      </c>
      <c r="AF49" s="60">
        <f>'CH01'!AE43+SUMPRODUCT((madatNC=$C49)*(DVHC='CH03-1'!AF$5)*(Dientich_NC))-SUMPRODUCT((INDEX(NC_giam,,HLOOKUP($C49,COLMadat,2,0)))*(DVHC='CH03-1'!AF$5))</f>
        <v>0</v>
      </c>
      <c r="AG49" s="60">
        <f>'CH01'!AF43+SUMPRODUCT((madatNC=$C49)*(DVHC='CH03-1'!AG$5)*(Dientich_NC))-SUMPRODUCT((INDEX(NC_giam,,HLOOKUP($C49,COLMadat,2,0)))*(DVHC='CH03-1'!AG$5))</f>
        <v>0</v>
      </c>
      <c r="AH49" s="60">
        <f>'CH01'!AG43+SUMPRODUCT((madatNC=$C49)*(DVHC='CH03-1'!AH$5)*(Dientich_NC))-SUMPRODUCT((INDEX(NC_giam,,HLOOKUP($C49,COLMadat,2,0)))*(DVHC='CH03-1'!AH$5))</f>
        <v>0</v>
      </c>
      <c r="AI49" s="60">
        <f>'CH01'!AH43+SUMPRODUCT((madatNC=$C49)*(DVHC='CH03-1'!AI$5)*(Dientich_NC))-SUMPRODUCT((INDEX(NC_giam,,HLOOKUP($C49,COLMadat,2,0)))*(DVHC='CH03-1'!AI$5))</f>
        <v>0</v>
      </c>
      <c r="AJ49" s="60">
        <f>'CH01'!AI43+SUMPRODUCT((madatNC=$C49)*(DVHC='CH03-1'!AJ$5)*(Dientich_NC))-SUMPRODUCT((INDEX(NC_giam,,HLOOKUP($C49,COLMadat,2,0)))*(DVHC='CH03-1'!AJ$5))</f>
        <v>0</v>
      </c>
      <c r="AK49" s="60">
        <f>'CH01'!AJ43+SUMPRODUCT((madatNC=$C49)*(DVHC='CH03-1'!AK$5)*(Dientich_NC))-SUMPRODUCT((INDEX(NC_giam,,HLOOKUP($C49,COLMadat,2,0)))*(DVHC='CH03-1'!AK$5))</f>
        <v>0</v>
      </c>
      <c r="AL49" s="60">
        <f>'CH01'!AK43+SUMPRODUCT((madatNC=$C49)*(DVHC='CH03-1'!AL$5)*(Dientich_NC))-SUMPRODUCT((INDEX(NC_giam,,HLOOKUP($C49,COLMadat,2,0)))*(DVHC='CH03-1'!AL$5))</f>
        <v>0</v>
      </c>
      <c r="AM49" s="60">
        <f>'CH01'!AL43+SUMPRODUCT((madatNC=$C49)*(DVHC='CH03-1'!AM$5)*(Dientich_NC))-SUMPRODUCT((INDEX(NC_giam,,HLOOKUP($C49,COLMadat,2,0)))*(DVHC='CH03-1'!AM$5))</f>
        <v>0</v>
      </c>
      <c r="AN49" s="60">
        <f>'CH01'!AM43+SUMPRODUCT((madatNC=$C49)*(DVHC='CH03-1'!AN$5)*(Dientich_NC))-SUMPRODUCT((INDEX(NC_giam,,HLOOKUP($C49,COLMadat,2,0)))*(DVHC='CH03-1'!AN$5))</f>
        <v>0</v>
      </c>
      <c r="AO49" s="60">
        <f>'CH01'!AN43+SUMPRODUCT((madatNC=$C49)*(DVHC='CH03-1'!AO$5)*(Dientich_NC))-SUMPRODUCT((INDEX(NC_giam,,HLOOKUP($C49,COLMadat,2,0)))*(DVHC='CH03-1'!AO$5))</f>
        <v>0</v>
      </c>
      <c r="AP49" s="60">
        <f>'CH01'!AO43+SUMPRODUCT((madatNC=$C49)*(DVHC='CH03-1'!AP$5)*(Dientich_NC))-SUMPRODUCT((INDEX(NC_giam,,HLOOKUP($C49,COLMadat,2,0)))*(DVHC='CH03-1'!AP$5))</f>
        <v>0</v>
      </c>
      <c r="AR49" s="56"/>
    </row>
    <row r="50" spans="1:44">
      <c r="A50" s="114" t="str">
        <f>'CH01'!A44</f>
        <v>2.7.3</v>
      </c>
      <c r="B50" s="129" t="str">
        <f>'CH01'!B44</f>
        <v>Đất khu công nghệ thông tin tập trung</v>
      </c>
      <c r="C50" s="114" t="str">
        <f>'CH01'!C44</f>
        <v>SCT</v>
      </c>
      <c r="D50" s="66"/>
      <c r="E50" s="66">
        <f>F50-D50</f>
        <v>0</v>
      </c>
      <c r="F50" s="66">
        <f t="shared" si="12"/>
        <v>0</v>
      </c>
      <c r="G50" s="60">
        <f>'CH01'!F44+SUMPRODUCT((madatNC=$C50)*(DVHC='CH03-1'!G$5)*(Dientich_NC))-SUMPRODUCT((INDEX(NC_giam,,HLOOKUP($C50,COLMadat,2,0)))*(DVHC='CH03-1'!G$5))</f>
        <v>0</v>
      </c>
      <c r="H50" s="60">
        <f>'CH01'!G44+SUMPRODUCT((madatNC=$C50)*(DVHC='CH03-1'!H$5)*(Dientich_NC))-SUMPRODUCT((INDEX(NC_giam,,HLOOKUP($C50,COLMadat,2,0)))*(DVHC='CH03-1'!H$5))</f>
        <v>0</v>
      </c>
      <c r="I50" s="60">
        <f>'CH01'!H44+SUMPRODUCT((madatNC=$C50)*(DVHC='CH03-1'!I$5)*(Dientich_NC))-SUMPRODUCT((INDEX(NC_giam,,HLOOKUP($C50,COLMadat,2,0)))*(DVHC='CH03-1'!I$5))</f>
        <v>0</v>
      </c>
      <c r="J50" s="60">
        <f>'CH01'!I44+SUMPRODUCT((madatNC=$C50)*(DVHC='CH03-1'!J$5)*(Dientich_NC))-SUMPRODUCT((INDEX(NC_giam,,HLOOKUP($C50,COLMadat,2,0)))*(DVHC='CH03-1'!J$5))</f>
        <v>0</v>
      </c>
      <c r="K50" s="60">
        <f>'CH01'!J44+SUMPRODUCT((madatNC=$C50)*(DVHC='CH03-1'!K$5)*(Dientich_NC))-SUMPRODUCT((INDEX(NC_giam,,HLOOKUP($C50,COLMadat,2,0)))*(DVHC='CH03-1'!K$5))</f>
        <v>0</v>
      </c>
      <c r="L50" s="60">
        <f>'CH01'!K44+SUMPRODUCT((madatNC=$C50)*(DVHC='CH03-1'!L$5)*(Dientich_NC))-SUMPRODUCT((INDEX(NC_giam,,HLOOKUP($C50,COLMadat,2,0)))*(DVHC='CH03-1'!L$5))</f>
        <v>0</v>
      </c>
      <c r="M50" s="60">
        <f>'CH01'!L44+SUMPRODUCT((madatNC=$C50)*(DVHC='CH03-1'!M$5)*(Dientich_NC))-SUMPRODUCT((INDEX(NC_giam,,HLOOKUP($C50,COLMadat,2,0)))*(DVHC='CH03-1'!M$5))</f>
        <v>0</v>
      </c>
      <c r="N50" s="60">
        <f>'CH01'!M44+SUMPRODUCT((madatNC=$C50)*(DVHC='CH03-1'!N$5)*(Dientich_NC))-SUMPRODUCT((INDEX(NC_giam,,HLOOKUP($C50,COLMadat,2,0)))*(DVHC='CH03-1'!N$5))</f>
        <v>0</v>
      </c>
      <c r="O50" s="60">
        <f>'CH01'!N44+SUMPRODUCT((madatNC=$C50)*(DVHC='CH03-1'!O$5)*(Dientich_NC))-SUMPRODUCT((INDEX(NC_giam,,HLOOKUP($C50,COLMadat,2,0)))*(DVHC='CH03-1'!O$5))</f>
        <v>0</v>
      </c>
      <c r="P50" s="60">
        <f>'CH01'!O44+SUMPRODUCT((madatNC=$C50)*(DVHC='CH03-1'!P$5)*(Dientich_NC))-SUMPRODUCT((INDEX(NC_giam,,HLOOKUP($C50,COLMadat,2,0)))*(DVHC='CH03-1'!P$5))</f>
        <v>0</v>
      </c>
      <c r="Q50" s="60">
        <f>'CH01'!P44+SUMPRODUCT((madatNC=$C50)*(DVHC='CH03-1'!Q$5)*(Dientich_NC))-SUMPRODUCT((INDEX(NC_giam,,HLOOKUP($C50,COLMadat,2,0)))*(DVHC='CH03-1'!Q$5))</f>
        <v>0</v>
      </c>
      <c r="R50" s="60">
        <f>'CH01'!Q44+SUMPRODUCT((madatNC=$C50)*(DVHC='CH03-1'!R$5)*(Dientich_NC))-SUMPRODUCT((INDEX(NC_giam,,HLOOKUP($C50,COLMadat,2,0)))*(DVHC='CH03-1'!R$5))</f>
        <v>0</v>
      </c>
      <c r="S50" s="60">
        <f>'CH01'!R44+SUMPRODUCT((madatNC=$C50)*(DVHC='CH03-1'!S$5)*(Dientich_NC))-SUMPRODUCT((INDEX(NC_giam,,HLOOKUP($C50,COLMadat,2,0)))*(DVHC='CH03-1'!S$5))</f>
        <v>0</v>
      </c>
      <c r="T50" s="60">
        <f>'CH01'!S44+SUMPRODUCT((madatNC=$C50)*(DVHC='CH03-1'!T$5)*(Dientich_NC))-SUMPRODUCT((INDEX(NC_giam,,HLOOKUP($C50,COLMadat,2,0)))*(DVHC='CH03-1'!T$5))</f>
        <v>0</v>
      </c>
      <c r="U50" s="60">
        <f>'CH01'!T44+SUMPRODUCT((madatNC=$C50)*(DVHC='CH03-1'!U$5)*(Dientich_NC))-SUMPRODUCT((INDEX(NC_giam,,HLOOKUP($C50,COLMadat,2,0)))*(DVHC='CH03-1'!U$5))</f>
        <v>0</v>
      </c>
      <c r="V50" s="60">
        <f>'CH01'!U44+SUMPRODUCT((madatNC=$C50)*(DVHC='CH03-1'!V$5)*(Dientich_NC))-SUMPRODUCT((INDEX(NC_giam,,HLOOKUP($C50,COLMadat,2,0)))*(DVHC='CH03-1'!V$5))</f>
        <v>0</v>
      </c>
      <c r="W50" s="60">
        <f>'CH01'!V44+SUMPRODUCT((madatNC=$C50)*(DVHC='CH03-1'!W$5)*(Dientich_NC))-SUMPRODUCT((INDEX(NC_giam,,HLOOKUP($C50,COLMadat,2,0)))*(DVHC='CH03-1'!W$5))</f>
        <v>0</v>
      </c>
      <c r="X50" s="60">
        <f>'CH01'!W44+SUMPRODUCT((madatNC=$C50)*(DVHC='CH03-1'!X$5)*(Dientich_NC))-SUMPRODUCT((INDEX(NC_giam,,HLOOKUP($C50,COLMadat,2,0)))*(DVHC='CH03-1'!X$5))</f>
        <v>0</v>
      </c>
      <c r="Y50" s="60">
        <f>'CH01'!X44+SUMPRODUCT((madatNC=$C50)*(DVHC='CH03-1'!Y$5)*(Dientich_NC))-SUMPRODUCT((INDEX(NC_giam,,HLOOKUP($C50,COLMadat,2,0)))*(DVHC='CH03-1'!Y$5))</f>
        <v>0</v>
      </c>
      <c r="Z50" s="60">
        <f>'CH01'!Y44+SUMPRODUCT((madatNC=$C50)*(DVHC='CH03-1'!Z$5)*(Dientich_NC))-SUMPRODUCT((INDEX(NC_giam,,HLOOKUP($C50,COLMadat,2,0)))*(DVHC='CH03-1'!Z$5))</f>
        <v>0</v>
      </c>
      <c r="AA50" s="60">
        <f>'CH01'!Z44+SUMPRODUCT((madatNC=$C50)*(DVHC='CH03-1'!AA$5)*(Dientich_NC))-SUMPRODUCT((INDEX(NC_giam,,HLOOKUP($C50,COLMadat,2,0)))*(DVHC='CH03-1'!AA$5))</f>
        <v>0</v>
      </c>
      <c r="AB50" s="60">
        <f>'CH01'!AA44+SUMPRODUCT((madatNC=$C50)*(DVHC='CH03-1'!AB$5)*(Dientich_NC))-SUMPRODUCT((INDEX(NC_giam,,HLOOKUP($C50,COLMadat,2,0)))*(DVHC='CH03-1'!AB$5))</f>
        <v>0</v>
      </c>
      <c r="AC50" s="60">
        <f>'CH01'!AB44+SUMPRODUCT((madatNC=$C50)*(DVHC='CH03-1'!AC$5)*(Dientich_NC))-SUMPRODUCT((INDEX(NC_giam,,HLOOKUP($C50,COLMadat,2,0)))*(DVHC='CH03-1'!AC$5))</f>
        <v>0</v>
      </c>
      <c r="AD50" s="60">
        <f>'CH01'!AC44+SUMPRODUCT((madatNC=$C50)*(DVHC='CH03-1'!AD$5)*(Dientich_NC))-SUMPRODUCT((INDEX(NC_giam,,HLOOKUP($C50,COLMadat,2,0)))*(DVHC='CH03-1'!AD$5))</f>
        <v>0</v>
      </c>
      <c r="AE50" s="60">
        <f>'CH01'!AD44+SUMPRODUCT((madatNC=$C50)*(DVHC='CH03-1'!AE$5)*(Dientich_NC))-SUMPRODUCT((INDEX(NC_giam,,HLOOKUP($C50,COLMadat,2,0)))*(DVHC='CH03-1'!AE$5))</f>
        <v>0</v>
      </c>
      <c r="AF50" s="60">
        <f>'CH01'!AE44+SUMPRODUCT((madatNC=$C50)*(DVHC='CH03-1'!AF$5)*(Dientich_NC))-SUMPRODUCT((INDEX(NC_giam,,HLOOKUP($C50,COLMadat,2,0)))*(DVHC='CH03-1'!AF$5))</f>
        <v>0</v>
      </c>
      <c r="AG50" s="60">
        <f>'CH01'!AF44+SUMPRODUCT((madatNC=$C50)*(DVHC='CH03-1'!AG$5)*(Dientich_NC))-SUMPRODUCT((INDEX(NC_giam,,HLOOKUP($C50,COLMadat,2,0)))*(DVHC='CH03-1'!AG$5))</f>
        <v>0</v>
      </c>
      <c r="AH50" s="60">
        <f>'CH01'!AG44+SUMPRODUCT((madatNC=$C50)*(DVHC='CH03-1'!AH$5)*(Dientich_NC))-SUMPRODUCT((INDEX(NC_giam,,HLOOKUP($C50,COLMadat,2,0)))*(DVHC='CH03-1'!AH$5))</f>
        <v>0</v>
      </c>
      <c r="AI50" s="60">
        <f>'CH01'!AH44+SUMPRODUCT((madatNC=$C50)*(DVHC='CH03-1'!AI$5)*(Dientich_NC))-SUMPRODUCT((INDEX(NC_giam,,HLOOKUP($C50,COLMadat,2,0)))*(DVHC='CH03-1'!AI$5))</f>
        <v>0</v>
      </c>
      <c r="AJ50" s="60">
        <f>'CH01'!AI44+SUMPRODUCT((madatNC=$C50)*(DVHC='CH03-1'!AJ$5)*(Dientich_NC))-SUMPRODUCT((INDEX(NC_giam,,HLOOKUP($C50,COLMadat,2,0)))*(DVHC='CH03-1'!AJ$5))</f>
        <v>0</v>
      </c>
      <c r="AK50" s="60">
        <f>'CH01'!AJ44+SUMPRODUCT((madatNC=$C50)*(DVHC='CH03-1'!AK$5)*(Dientich_NC))-SUMPRODUCT((INDEX(NC_giam,,HLOOKUP($C50,COLMadat,2,0)))*(DVHC='CH03-1'!AK$5))</f>
        <v>0</v>
      </c>
      <c r="AL50" s="60">
        <f>'CH01'!AK44+SUMPRODUCT((madatNC=$C50)*(DVHC='CH03-1'!AL$5)*(Dientich_NC))-SUMPRODUCT((INDEX(NC_giam,,HLOOKUP($C50,COLMadat,2,0)))*(DVHC='CH03-1'!AL$5))</f>
        <v>0</v>
      </c>
      <c r="AM50" s="60">
        <f>'CH01'!AL44+SUMPRODUCT((madatNC=$C50)*(DVHC='CH03-1'!AM$5)*(Dientich_NC))-SUMPRODUCT((INDEX(NC_giam,,HLOOKUP($C50,COLMadat,2,0)))*(DVHC='CH03-1'!AM$5))</f>
        <v>0</v>
      </c>
      <c r="AN50" s="60">
        <f>'CH01'!AM44+SUMPRODUCT((madatNC=$C50)*(DVHC='CH03-1'!AN$5)*(Dientich_NC))-SUMPRODUCT((INDEX(NC_giam,,HLOOKUP($C50,COLMadat,2,0)))*(DVHC='CH03-1'!AN$5))</f>
        <v>0</v>
      </c>
      <c r="AO50" s="60">
        <f>'CH01'!AN44+SUMPRODUCT((madatNC=$C50)*(DVHC='CH03-1'!AO$5)*(Dientich_NC))-SUMPRODUCT((INDEX(NC_giam,,HLOOKUP($C50,COLMadat,2,0)))*(DVHC='CH03-1'!AO$5))</f>
        <v>0</v>
      </c>
      <c r="AP50" s="60">
        <f>'CH01'!AO44+SUMPRODUCT((madatNC=$C50)*(DVHC='CH03-1'!AP$5)*(Dientich_NC))-SUMPRODUCT((INDEX(NC_giam,,HLOOKUP($C50,COLMadat,2,0)))*(DVHC='CH03-1'!AP$5))</f>
        <v>0</v>
      </c>
      <c r="AR50" s="56"/>
    </row>
    <row r="51" spans="1:44">
      <c r="A51" s="114" t="str">
        <f>'CH01'!A45</f>
        <v>2.7.4</v>
      </c>
      <c r="B51" s="129" t="str">
        <f>'CH01'!B45</f>
        <v>Đất thương mại, dịch vụ</v>
      </c>
      <c r="C51" s="114" t="str">
        <f>'CH01'!C45</f>
        <v>TMD</v>
      </c>
      <c r="D51" s="66"/>
      <c r="E51" s="66">
        <f>F51-D51</f>
        <v>42.10929999999999</v>
      </c>
      <c r="F51" s="66">
        <f t="shared" si="12"/>
        <v>42.10929999999999</v>
      </c>
      <c r="G51" s="60">
        <f>'CH01'!F45+SUMPRODUCT((madatNC=$C51)*(DVHC='CH03-1'!G$5)*(Dientich_NC))-SUMPRODUCT((INDEX(NC_giam,,HLOOKUP($C51,COLMadat,2,0)))*(DVHC='CH03-1'!G$5))</f>
        <v>42.10929999999999</v>
      </c>
      <c r="H51" s="60">
        <f>'CH01'!G45+SUMPRODUCT((madatNC=$C51)*(DVHC='CH03-1'!H$5)*(Dientich_NC))-SUMPRODUCT((INDEX(NC_giam,,HLOOKUP($C51,COLMadat,2,0)))*(DVHC='CH03-1'!H$5))</f>
        <v>0</v>
      </c>
      <c r="I51" s="60">
        <f>'CH01'!H45+SUMPRODUCT((madatNC=$C51)*(DVHC='CH03-1'!I$5)*(Dientich_NC))-SUMPRODUCT((INDEX(NC_giam,,HLOOKUP($C51,COLMadat,2,0)))*(DVHC='CH03-1'!I$5))</f>
        <v>0</v>
      </c>
      <c r="J51" s="60">
        <f>'CH01'!I45+SUMPRODUCT((madatNC=$C51)*(DVHC='CH03-1'!J$5)*(Dientich_NC))-SUMPRODUCT((INDEX(NC_giam,,HLOOKUP($C51,COLMadat,2,0)))*(DVHC='CH03-1'!J$5))</f>
        <v>0</v>
      </c>
      <c r="K51" s="60">
        <f>'CH01'!J45+SUMPRODUCT((madatNC=$C51)*(DVHC='CH03-1'!K$5)*(Dientich_NC))-SUMPRODUCT((INDEX(NC_giam,,HLOOKUP($C51,COLMadat,2,0)))*(DVHC='CH03-1'!K$5))</f>
        <v>0</v>
      </c>
      <c r="L51" s="60">
        <f>'CH01'!K45+SUMPRODUCT((madatNC=$C51)*(DVHC='CH03-1'!L$5)*(Dientich_NC))-SUMPRODUCT((INDEX(NC_giam,,HLOOKUP($C51,COLMadat,2,0)))*(DVHC='CH03-1'!L$5))</f>
        <v>0</v>
      </c>
      <c r="M51" s="60">
        <f>'CH01'!L45+SUMPRODUCT((madatNC=$C51)*(DVHC='CH03-1'!M$5)*(Dientich_NC))-SUMPRODUCT((INDEX(NC_giam,,HLOOKUP($C51,COLMadat,2,0)))*(DVHC='CH03-1'!M$5))</f>
        <v>0</v>
      </c>
      <c r="N51" s="60">
        <f>'CH01'!M45+SUMPRODUCT((madatNC=$C51)*(DVHC='CH03-1'!N$5)*(Dientich_NC))-SUMPRODUCT((INDEX(NC_giam,,HLOOKUP($C51,COLMadat,2,0)))*(DVHC='CH03-1'!N$5))</f>
        <v>0</v>
      </c>
      <c r="O51" s="60">
        <f>'CH01'!N45+SUMPRODUCT((madatNC=$C51)*(DVHC='CH03-1'!O$5)*(Dientich_NC))-SUMPRODUCT((INDEX(NC_giam,,HLOOKUP($C51,COLMadat,2,0)))*(DVHC='CH03-1'!O$5))</f>
        <v>0</v>
      </c>
      <c r="P51" s="60">
        <f>'CH01'!O45+SUMPRODUCT((madatNC=$C51)*(DVHC='CH03-1'!P$5)*(Dientich_NC))-SUMPRODUCT((INDEX(NC_giam,,HLOOKUP($C51,COLMadat,2,0)))*(DVHC='CH03-1'!P$5))</f>
        <v>0</v>
      </c>
      <c r="Q51" s="60">
        <f>'CH01'!P45+SUMPRODUCT((madatNC=$C51)*(DVHC='CH03-1'!Q$5)*(Dientich_NC))-SUMPRODUCT((INDEX(NC_giam,,HLOOKUP($C51,COLMadat,2,0)))*(DVHC='CH03-1'!Q$5))</f>
        <v>0</v>
      </c>
      <c r="R51" s="60">
        <f>'CH01'!Q45+SUMPRODUCT((madatNC=$C51)*(DVHC='CH03-1'!R$5)*(Dientich_NC))-SUMPRODUCT((INDEX(NC_giam,,HLOOKUP($C51,COLMadat,2,0)))*(DVHC='CH03-1'!R$5))</f>
        <v>0</v>
      </c>
      <c r="S51" s="60">
        <f>'CH01'!R45+SUMPRODUCT((madatNC=$C51)*(DVHC='CH03-1'!S$5)*(Dientich_NC))-SUMPRODUCT((INDEX(NC_giam,,HLOOKUP($C51,COLMadat,2,0)))*(DVHC='CH03-1'!S$5))</f>
        <v>0</v>
      </c>
      <c r="T51" s="60">
        <f>'CH01'!S45+SUMPRODUCT((madatNC=$C51)*(DVHC='CH03-1'!T$5)*(Dientich_NC))-SUMPRODUCT((INDEX(NC_giam,,HLOOKUP($C51,COLMadat,2,0)))*(DVHC='CH03-1'!T$5))</f>
        <v>0</v>
      </c>
      <c r="U51" s="60">
        <f>'CH01'!T45+SUMPRODUCT((madatNC=$C51)*(DVHC='CH03-1'!U$5)*(Dientich_NC))-SUMPRODUCT((INDEX(NC_giam,,HLOOKUP($C51,COLMadat,2,0)))*(DVHC='CH03-1'!U$5))</f>
        <v>0</v>
      </c>
      <c r="V51" s="60">
        <f>'CH01'!U45+SUMPRODUCT((madatNC=$C51)*(DVHC='CH03-1'!V$5)*(Dientich_NC))-SUMPRODUCT((INDEX(NC_giam,,HLOOKUP($C51,COLMadat,2,0)))*(DVHC='CH03-1'!V$5))</f>
        <v>0</v>
      </c>
      <c r="W51" s="60">
        <f>'CH01'!V45+SUMPRODUCT((madatNC=$C51)*(DVHC='CH03-1'!W$5)*(Dientich_NC))-SUMPRODUCT((INDEX(NC_giam,,HLOOKUP($C51,COLMadat,2,0)))*(DVHC='CH03-1'!W$5))</f>
        <v>0</v>
      </c>
      <c r="X51" s="60">
        <f>'CH01'!W45+SUMPRODUCT((madatNC=$C51)*(DVHC='CH03-1'!X$5)*(Dientich_NC))-SUMPRODUCT((INDEX(NC_giam,,HLOOKUP($C51,COLMadat,2,0)))*(DVHC='CH03-1'!X$5))</f>
        <v>0</v>
      </c>
      <c r="Y51" s="60">
        <f>'CH01'!X45+SUMPRODUCT((madatNC=$C51)*(DVHC='CH03-1'!Y$5)*(Dientich_NC))-SUMPRODUCT((INDEX(NC_giam,,HLOOKUP($C51,COLMadat,2,0)))*(DVHC='CH03-1'!Y$5))</f>
        <v>0</v>
      </c>
      <c r="Z51" s="60">
        <f>'CH01'!Y45+SUMPRODUCT((madatNC=$C51)*(DVHC='CH03-1'!Z$5)*(Dientich_NC))-SUMPRODUCT((INDEX(NC_giam,,HLOOKUP($C51,COLMadat,2,0)))*(DVHC='CH03-1'!Z$5))</f>
        <v>0</v>
      </c>
      <c r="AA51" s="60">
        <f>'CH01'!Z45+SUMPRODUCT((madatNC=$C51)*(DVHC='CH03-1'!AA$5)*(Dientich_NC))-SUMPRODUCT((INDEX(NC_giam,,HLOOKUP($C51,COLMadat,2,0)))*(DVHC='CH03-1'!AA$5))</f>
        <v>0</v>
      </c>
      <c r="AB51" s="60">
        <f>'CH01'!AA45+SUMPRODUCT((madatNC=$C51)*(DVHC='CH03-1'!AB$5)*(Dientich_NC))-SUMPRODUCT((INDEX(NC_giam,,HLOOKUP($C51,COLMadat,2,0)))*(DVHC='CH03-1'!AB$5))</f>
        <v>0</v>
      </c>
      <c r="AC51" s="60">
        <f>'CH01'!AB45+SUMPRODUCT((madatNC=$C51)*(DVHC='CH03-1'!AC$5)*(Dientich_NC))-SUMPRODUCT((INDEX(NC_giam,,HLOOKUP($C51,COLMadat,2,0)))*(DVHC='CH03-1'!AC$5))</f>
        <v>0</v>
      </c>
      <c r="AD51" s="60">
        <f>'CH01'!AC45+SUMPRODUCT((madatNC=$C51)*(DVHC='CH03-1'!AD$5)*(Dientich_NC))-SUMPRODUCT((INDEX(NC_giam,,HLOOKUP($C51,COLMadat,2,0)))*(DVHC='CH03-1'!AD$5))</f>
        <v>0</v>
      </c>
      <c r="AE51" s="60">
        <f>'CH01'!AD45+SUMPRODUCT((madatNC=$C51)*(DVHC='CH03-1'!AE$5)*(Dientich_NC))-SUMPRODUCT((INDEX(NC_giam,,HLOOKUP($C51,COLMadat,2,0)))*(DVHC='CH03-1'!AE$5))</f>
        <v>0</v>
      </c>
      <c r="AF51" s="60">
        <f>'CH01'!AE45+SUMPRODUCT((madatNC=$C51)*(DVHC='CH03-1'!AF$5)*(Dientich_NC))-SUMPRODUCT((INDEX(NC_giam,,HLOOKUP($C51,COLMadat,2,0)))*(DVHC='CH03-1'!AF$5))</f>
        <v>0</v>
      </c>
      <c r="AG51" s="60">
        <f>'CH01'!AF45+SUMPRODUCT((madatNC=$C51)*(DVHC='CH03-1'!AG$5)*(Dientich_NC))-SUMPRODUCT((INDEX(NC_giam,,HLOOKUP($C51,COLMadat,2,0)))*(DVHC='CH03-1'!AG$5))</f>
        <v>0</v>
      </c>
      <c r="AH51" s="60">
        <f>'CH01'!AG45+SUMPRODUCT((madatNC=$C51)*(DVHC='CH03-1'!AH$5)*(Dientich_NC))-SUMPRODUCT((INDEX(NC_giam,,HLOOKUP($C51,COLMadat,2,0)))*(DVHC='CH03-1'!AH$5))</f>
        <v>0</v>
      </c>
      <c r="AI51" s="60">
        <f>'CH01'!AH45+SUMPRODUCT((madatNC=$C51)*(DVHC='CH03-1'!AI$5)*(Dientich_NC))-SUMPRODUCT((INDEX(NC_giam,,HLOOKUP($C51,COLMadat,2,0)))*(DVHC='CH03-1'!AI$5))</f>
        <v>0</v>
      </c>
      <c r="AJ51" s="60">
        <f>'CH01'!AI45+SUMPRODUCT((madatNC=$C51)*(DVHC='CH03-1'!AJ$5)*(Dientich_NC))-SUMPRODUCT((INDEX(NC_giam,,HLOOKUP($C51,COLMadat,2,0)))*(DVHC='CH03-1'!AJ$5))</f>
        <v>0</v>
      </c>
      <c r="AK51" s="60">
        <f>'CH01'!AJ45+SUMPRODUCT((madatNC=$C51)*(DVHC='CH03-1'!AK$5)*(Dientich_NC))-SUMPRODUCT((INDEX(NC_giam,,HLOOKUP($C51,COLMadat,2,0)))*(DVHC='CH03-1'!AK$5))</f>
        <v>0</v>
      </c>
      <c r="AL51" s="60">
        <f>'CH01'!AK45+SUMPRODUCT((madatNC=$C51)*(DVHC='CH03-1'!AL$5)*(Dientich_NC))-SUMPRODUCT((INDEX(NC_giam,,HLOOKUP($C51,COLMadat,2,0)))*(DVHC='CH03-1'!AL$5))</f>
        <v>0</v>
      </c>
      <c r="AM51" s="60">
        <f>'CH01'!AL45+SUMPRODUCT((madatNC=$C51)*(DVHC='CH03-1'!AM$5)*(Dientich_NC))-SUMPRODUCT((INDEX(NC_giam,,HLOOKUP($C51,COLMadat,2,0)))*(DVHC='CH03-1'!AM$5))</f>
        <v>0</v>
      </c>
      <c r="AN51" s="60">
        <f>'CH01'!AM45+SUMPRODUCT((madatNC=$C51)*(DVHC='CH03-1'!AN$5)*(Dientich_NC))-SUMPRODUCT((INDEX(NC_giam,,HLOOKUP($C51,COLMadat,2,0)))*(DVHC='CH03-1'!AN$5))</f>
        <v>0</v>
      </c>
      <c r="AO51" s="60">
        <f>'CH01'!AN45+SUMPRODUCT((madatNC=$C51)*(DVHC='CH03-1'!AO$5)*(Dientich_NC))-SUMPRODUCT((INDEX(NC_giam,,HLOOKUP($C51,COLMadat,2,0)))*(DVHC='CH03-1'!AO$5))</f>
        <v>0</v>
      </c>
      <c r="AP51" s="60">
        <f>'CH01'!AO45+SUMPRODUCT((madatNC=$C51)*(DVHC='CH03-1'!AP$5)*(Dientich_NC))-SUMPRODUCT((INDEX(NC_giam,,HLOOKUP($C51,COLMadat,2,0)))*(DVHC='CH03-1'!AP$5))</f>
        <v>0</v>
      </c>
      <c r="AR51" s="56"/>
    </row>
    <row r="52" spans="1:44">
      <c r="A52" s="114" t="str">
        <f>'CH01'!A46</f>
        <v>2.7.5</v>
      </c>
      <c r="B52" s="129" t="str">
        <f>'CH01'!B46</f>
        <v>Đất cơ sở sản xuất phi nông nghiệp</v>
      </c>
      <c r="C52" s="114" t="str">
        <f>'CH01'!C46</f>
        <v>SKC</v>
      </c>
      <c r="D52" s="66"/>
      <c r="E52" s="66">
        <f>F52-D52</f>
        <v>37.188899999999997</v>
      </c>
      <c r="F52" s="66">
        <f t="shared" si="12"/>
        <v>37.188899999999997</v>
      </c>
      <c r="G52" s="60">
        <f>'CH01'!F46+SUMPRODUCT((madatNC=$C52)*(DVHC='CH03-1'!G$5)*(Dientich_NC))-SUMPRODUCT((INDEX(NC_giam,,HLOOKUP($C52,COLMadat,2,0)))*(DVHC='CH03-1'!G$5))</f>
        <v>37.188899999999997</v>
      </c>
      <c r="H52" s="60">
        <f>'CH01'!G46+SUMPRODUCT((madatNC=$C52)*(DVHC='CH03-1'!H$5)*(Dientich_NC))-SUMPRODUCT((INDEX(NC_giam,,HLOOKUP($C52,COLMadat,2,0)))*(DVHC='CH03-1'!H$5))</f>
        <v>0</v>
      </c>
      <c r="I52" s="60">
        <f>'CH01'!H46+SUMPRODUCT((madatNC=$C52)*(DVHC='CH03-1'!I$5)*(Dientich_NC))-SUMPRODUCT((INDEX(NC_giam,,HLOOKUP($C52,COLMadat,2,0)))*(DVHC='CH03-1'!I$5))</f>
        <v>0</v>
      </c>
      <c r="J52" s="60">
        <f>'CH01'!I46+SUMPRODUCT((madatNC=$C52)*(DVHC='CH03-1'!J$5)*(Dientich_NC))-SUMPRODUCT((INDEX(NC_giam,,HLOOKUP($C52,COLMadat,2,0)))*(DVHC='CH03-1'!J$5))</f>
        <v>0</v>
      </c>
      <c r="K52" s="60">
        <f>'CH01'!J46+SUMPRODUCT((madatNC=$C52)*(DVHC='CH03-1'!K$5)*(Dientich_NC))-SUMPRODUCT((INDEX(NC_giam,,HLOOKUP($C52,COLMadat,2,0)))*(DVHC='CH03-1'!K$5))</f>
        <v>0</v>
      </c>
      <c r="L52" s="60">
        <f>'CH01'!K46+SUMPRODUCT((madatNC=$C52)*(DVHC='CH03-1'!L$5)*(Dientich_NC))-SUMPRODUCT((INDEX(NC_giam,,HLOOKUP($C52,COLMadat,2,0)))*(DVHC='CH03-1'!L$5))</f>
        <v>0</v>
      </c>
      <c r="M52" s="60">
        <f>'CH01'!L46+SUMPRODUCT((madatNC=$C52)*(DVHC='CH03-1'!M$5)*(Dientich_NC))-SUMPRODUCT((INDEX(NC_giam,,HLOOKUP($C52,COLMadat,2,0)))*(DVHC='CH03-1'!M$5))</f>
        <v>0</v>
      </c>
      <c r="N52" s="60">
        <f>'CH01'!M46+SUMPRODUCT((madatNC=$C52)*(DVHC='CH03-1'!N$5)*(Dientich_NC))-SUMPRODUCT((INDEX(NC_giam,,HLOOKUP($C52,COLMadat,2,0)))*(DVHC='CH03-1'!N$5))</f>
        <v>0</v>
      </c>
      <c r="O52" s="60">
        <f>'CH01'!N46+SUMPRODUCT((madatNC=$C52)*(DVHC='CH03-1'!O$5)*(Dientich_NC))-SUMPRODUCT((INDEX(NC_giam,,HLOOKUP($C52,COLMadat,2,0)))*(DVHC='CH03-1'!O$5))</f>
        <v>0</v>
      </c>
      <c r="P52" s="60">
        <f>'CH01'!O46+SUMPRODUCT((madatNC=$C52)*(DVHC='CH03-1'!P$5)*(Dientich_NC))-SUMPRODUCT((INDEX(NC_giam,,HLOOKUP($C52,COLMadat,2,0)))*(DVHC='CH03-1'!P$5))</f>
        <v>0</v>
      </c>
      <c r="Q52" s="60">
        <f>'CH01'!P46+SUMPRODUCT((madatNC=$C52)*(DVHC='CH03-1'!Q$5)*(Dientich_NC))-SUMPRODUCT((INDEX(NC_giam,,HLOOKUP($C52,COLMadat,2,0)))*(DVHC='CH03-1'!Q$5))</f>
        <v>0</v>
      </c>
      <c r="R52" s="60">
        <f>'CH01'!Q46+SUMPRODUCT((madatNC=$C52)*(DVHC='CH03-1'!R$5)*(Dientich_NC))-SUMPRODUCT((INDEX(NC_giam,,HLOOKUP($C52,COLMadat,2,0)))*(DVHC='CH03-1'!R$5))</f>
        <v>0</v>
      </c>
      <c r="S52" s="60">
        <f>'CH01'!R46+SUMPRODUCT((madatNC=$C52)*(DVHC='CH03-1'!S$5)*(Dientich_NC))-SUMPRODUCT((INDEX(NC_giam,,HLOOKUP($C52,COLMadat,2,0)))*(DVHC='CH03-1'!S$5))</f>
        <v>0</v>
      </c>
      <c r="T52" s="60">
        <f>'CH01'!S46+SUMPRODUCT((madatNC=$C52)*(DVHC='CH03-1'!T$5)*(Dientich_NC))-SUMPRODUCT((INDEX(NC_giam,,HLOOKUP($C52,COLMadat,2,0)))*(DVHC='CH03-1'!T$5))</f>
        <v>0</v>
      </c>
      <c r="U52" s="60">
        <f>'CH01'!T46+SUMPRODUCT((madatNC=$C52)*(DVHC='CH03-1'!U$5)*(Dientich_NC))-SUMPRODUCT((INDEX(NC_giam,,HLOOKUP($C52,COLMadat,2,0)))*(DVHC='CH03-1'!U$5))</f>
        <v>0</v>
      </c>
      <c r="V52" s="60">
        <f>'CH01'!U46+SUMPRODUCT((madatNC=$C52)*(DVHC='CH03-1'!V$5)*(Dientich_NC))-SUMPRODUCT((INDEX(NC_giam,,HLOOKUP($C52,COLMadat,2,0)))*(DVHC='CH03-1'!V$5))</f>
        <v>0</v>
      </c>
      <c r="W52" s="60">
        <f>'CH01'!V46+SUMPRODUCT((madatNC=$C52)*(DVHC='CH03-1'!W$5)*(Dientich_NC))-SUMPRODUCT((INDEX(NC_giam,,HLOOKUP($C52,COLMadat,2,0)))*(DVHC='CH03-1'!W$5))</f>
        <v>0</v>
      </c>
      <c r="X52" s="60">
        <f>'CH01'!W46+SUMPRODUCT((madatNC=$C52)*(DVHC='CH03-1'!X$5)*(Dientich_NC))-SUMPRODUCT((INDEX(NC_giam,,HLOOKUP($C52,COLMadat,2,0)))*(DVHC='CH03-1'!X$5))</f>
        <v>0</v>
      </c>
      <c r="Y52" s="60">
        <f>'CH01'!X46+SUMPRODUCT((madatNC=$C52)*(DVHC='CH03-1'!Y$5)*(Dientich_NC))-SUMPRODUCT((INDEX(NC_giam,,HLOOKUP($C52,COLMadat,2,0)))*(DVHC='CH03-1'!Y$5))</f>
        <v>0</v>
      </c>
      <c r="Z52" s="60">
        <f>'CH01'!Y46+SUMPRODUCT((madatNC=$C52)*(DVHC='CH03-1'!Z$5)*(Dientich_NC))-SUMPRODUCT((INDEX(NC_giam,,HLOOKUP($C52,COLMadat,2,0)))*(DVHC='CH03-1'!Z$5))</f>
        <v>0</v>
      </c>
      <c r="AA52" s="60">
        <f>'CH01'!Z46+SUMPRODUCT((madatNC=$C52)*(DVHC='CH03-1'!AA$5)*(Dientich_NC))-SUMPRODUCT((INDEX(NC_giam,,HLOOKUP($C52,COLMadat,2,0)))*(DVHC='CH03-1'!AA$5))</f>
        <v>0</v>
      </c>
      <c r="AB52" s="60">
        <f>'CH01'!AA46+SUMPRODUCT((madatNC=$C52)*(DVHC='CH03-1'!AB$5)*(Dientich_NC))-SUMPRODUCT((INDEX(NC_giam,,HLOOKUP($C52,COLMadat,2,0)))*(DVHC='CH03-1'!AB$5))</f>
        <v>0</v>
      </c>
      <c r="AC52" s="60">
        <f>'CH01'!AB46+SUMPRODUCT((madatNC=$C52)*(DVHC='CH03-1'!AC$5)*(Dientich_NC))-SUMPRODUCT((INDEX(NC_giam,,HLOOKUP($C52,COLMadat,2,0)))*(DVHC='CH03-1'!AC$5))</f>
        <v>0</v>
      </c>
      <c r="AD52" s="60">
        <f>'CH01'!AC46+SUMPRODUCT((madatNC=$C52)*(DVHC='CH03-1'!AD$5)*(Dientich_NC))-SUMPRODUCT((INDEX(NC_giam,,HLOOKUP($C52,COLMadat,2,0)))*(DVHC='CH03-1'!AD$5))</f>
        <v>0</v>
      </c>
      <c r="AE52" s="60">
        <f>'CH01'!AD46+SUMPRODUCT((madatNC=$C52)*(DVHC='CH03-1'!AE$5)*(Dientich_NC))-SUMPRODUCT((INDEX(NC_giam,,HLOOKUP($C52,COLMadat,2,0)))*(DVHC='CH03-1'!AE$5))</f>
        <v>0</v>
      </c>
      <c r="AF52" s="60">
        <f>'CH01'!AE46+SUMPRODUCT((madatNC=$C52)*(DVHC='CH03-1'!AF$5)*(Dientich_NC))-SUMPRODUCT((INDEX(NC_giam,,HLOOKUP($C52,COLMadat,2,0)))*(DVHC='CH03-1'!AF$5))</f>
        <v>0</v>
      </c>
      <c r="AG52" s="60">
        <f>'CH01'!AF46+SUMPRODUCT((madatNC=$C52)*(DVHC='CH03-1'!AG$5)*(Dientich_NC))-SUMPRODUCT((INDEX(NC_giam,,HLOOKUP($C52,COLMadat,2,0)))*(DVHC='CH03-1'!AG$5))</f>
        <v>0</v>
      </c>
      <c r="AH52" s="60">
        <f>'CH01'!AG46+SUMPRODUCT((madatNC=$C52)*(DVHC='CH03-1'!AH$5)*(Dientich_NC))-SUMPRODUCT((INDEX(NC_giam,,HLOOKUP($C52,COLMadat,2,0)))*(DVHC='CH03-1'!AH$5))</f>
        <v>0</v>
      </c>
      <c r="AI52" s="60">
        <f>'CH01'!AH46+SUMPRODUCT((madatNC=$C52)*(DVHC='CH03-1'!AI$5)*(Dientich_NC))-SUMPRODUCT((INDEX(NC_giam,,HLOOKUP($C52,COLMadat,2,0)))*(DVHC='CH03-1'!AI$5))</f>
        <v>0</v>
      </c>
      <c r="AJ52" s="60">
        <f>'CH01'!AI46+SUMPRODUCT((madatNC=$C52)*(DVHC='CH03-1'!AJ$5)*(Dientich_NC))-SUMPRODUCT((INDEX(NC_giam,,HLOOKUP($C52,COLMadat,2,0)))*(DVHC='CH03-1'!AJ$5))</f>
        <v>0</v>
      </c>
      <c r="AK52" s="60">
        <f>'CH01'!AJ46+SUMPRODUCT((madatNC=$C52)*(DVHC='CH03-1'!AK$5)*(Dientich_NC))-SUMPRODUCT((INDEX(NC_giam,,HLOOKUP($C52,COLMadat,2,0)))*(DVHC='CH03-1'!AK$5))</f>
        <v>0</v>
      </c>
      <c r="AL52" s="60">
        <f>'CH01'!AK46+SUMPRODUCT((madatNC=$C52)*(DVHC='CH03-1'!AL$5)*(Dientich_NC))-SUMPRODUCT((INDEX(NC_giam,,HLOOKUP($C52,COLMadat,2,0)))*(DVHC='CH03-1'!AL$5))</f>
        <v>0</v>
      </c>
      <c r="AM52" s="60">
        <f>'CH01'!AL46+SUMPRODUCT((madatNC=$C52)*(DVHC='CH03-1'!AM$5)*(Dientich_NC))-SUMPRODUCT((INDEX(NC_giam,,HLOOKUP($C52,COLMadat,2,0)))*(DVHC='CH03-1'!AM$5))</f>
        <v>0</v>
      </c>
      <c r="AN52" s="60">
        <f>'CH01'!AM46+SUMPRODUCT((madatNC=$C52)*(DVHC='CH03-1'!AN$5)*(Dientich_NC))-SUMPRODUCT((INDEX(NC_giam,,HLOOKUP($C52,COLMadat,2,0)))*(DVHC='CH03-1'!AN$5))</f>
        <v>0</v>
      </c>
      <c r="AO52" s="60">
        <f>'CH01'!AN46+SUMPRODUCT((madatNC=$C52)*(DVHC='CH03-1'!AO$5)*(Dientich_NC))-SUMPRODUCT((INDEX(NC_giam,,HLOOKUP($C52,COLMadat,2,0)))*(DVHC='CH03-1'!AO$5))</f>
        <v>0</v>
      </c>
      <c r="AP52" s="60">
        <f>'CH01'!AO46+SUMPRODUCT((madatNC=$C52)*(DVHC='CH03-1'!AP$5)*(Dientich_NC))-SUMPRODUCT((INDEX(NC_giam,,HLOOKUP($C52,COLMadat,2,0)))*(DVHC='CH03-1'!AP$5))</f>
        <v>0</v>
      </c>
      <c r="AR52" s="56"/>
    </row>
    <row r="53" spans="1:44">
      <c r="A53" s="114" t="str">
        <f>'CH01'!A47</f>
        <v>2.7.6</v>
      </c>
      <c r="B53" s="129" t="str">
        <f>'CH01'!B47</f>
        <v>Đất sử dụng cho hoạt động khoáng sản</v>
      </c>
      <c r="C53" s="114" t="str">
        <f>'CH01'!C47</f>
        <v>SKS</v>
      </c>
      <c r="D53" s="66"/>
      <c r="E53" s="66">
        <f>F53-D53</f>
        <v>0</v>
      </c>
      <c r="F53" s="66">
        <f t="shared" si="12"/>
        <v>0</v>
      </c>
      <c r="G53" s="60">
        <f>'CH01'!F47+SUMPRODUCT((madatNC=$C53)*(DVHC='CH03-1'!G$5)*(Dientich_NC))-SUMPRODUCT((INDEX(NC_giam,,HLOOKUP($C53,COLMadat,2,0)))*(DVHC='CH03-1'!G$5))</f>
        <v>0</v>
      </c>
      <c r="H53" s="60">
        <f>'CH01'!G47+SUMPRODUCT((madatNC=$C53)*(DVHC='CH03-1'!H$5)*(Dientich_NC))-SUMPRODUCT((INDEX(NC_giam,,HLOOKUP($C53,COLMadat,2,0)))*(DVHC='CH03-1'!H$5))</f>
        <v>0</v>
      </c>
      <c r="I53" s="60">
        <f>'CH01'!H47+SUMPRODUCT((madatNC=$C53)*(DVHC='CH03-1'!I$5)*(Dientich_NC))-SUMPRODUCT((INDEX(NC_giam,,HLOOKUP($C53,COLMadat,2,0)))*(DVHC='CH03-1'!I$5))</f>
        <v>0</v>
      </c>
      <c r="J53" s="60">
        <f>'CH01'!I47+SUMPRODUCT((madatNC=$C53)*(DVHC='CH03-1'!J$5)*(Dientich_NC))-SUMPRODUCT((INDEX(NC_giam,,HLOOKUP($C53,COLMadat,2,0)))*(DVHC='CH03-1'!J$5))</f>
        <v>0</v>
      </c>
      <c r="K53" s="60">
        <f>'CH01'!J47+SUMPRODUCT((madatNC=$C53)*(DVHC='CH03-1'!K$5)*(Dientich_NC))-SUMPRODUCT((INDEX(NC_giam,,HLOOKUP($C53,COLMadat,2,0)))*(DVHC='CH03-1'!K$5))</f>
        <v>0</v>
      </c>
      <c r="L53" s="60">
        <f>'CH01'!K47+SUMPRODUCT((madatNC=$C53)*(DVHC='CH03-1'!L$5)*(Dientich_NC))-SUMPRODUCT((INDEX(NC_giam,,HLOOKUP($C53,COLMadat,2,0)))*(DVHC='CH03-1'!L$5))</f>
        <v>0</v>
      </c>
      <c r="M53" s="60">
        <f>'CH01'!L47+SUMPRODUCT((madatNC=$C53)*(DVHC='CH03-1'!M$5)*(Dientich_NC))-SUMPRODUCT((INDEX(NC_giam,,HLOOKUP($C53,COLMadat,2,0)))*(DVHC='CH03-1'!M$5))</f>
        <v>0</v>
      </c>
      <c r="N53" s="60">
        <f>'CH01'!M47+SUMPRODUCT((madatNC=$C53)*(DVHC='CH03-1'!N$5)*(Dientich_NC))-SUMPRODUCT((INDEX(NC_giam,,HLOOKUP($C53,COLMadat,2,0)))*(DVHC='CH03-1'!N$5))</f>
        <v>0</v>
      </c>
      <c r="O53" s="60">
        <f>'CH01'!N47+SUMPRODUCT((madatNC=$C53)*(DVHC='CH03-1'!O$5)*(Dientich_NC))-SUMPRODUCT((INDEX(NC_giam,,HLOOKUP($C53,COLMadat,2,0)))*(DVHC='CH03-1'!O$5))</f>
        <v>0</v>
      </c>
      <c r="P53" s="60">
        <f>'CH01'!O47+SUMPRODUCT((madatNC=$C53)*(DVHC='CH03-1'!P$5)*(Dientich_NC))-SUMPRODUCT((INDEX(NC_giam,,HLOOKUP($C53,COLMadat,2,0)))*(DVHC='CH03-1'!P$5))</f>
        <v>0</v>
      </c>
      <c r="Q53" s="60">
        <f>'CH01'!P47+SUMPRODUCT((madatNC=$C53)*(DVHC='CH03-1'!Q$5)*(Dientich_NC))-SUMPRODUCT((INDEX(NC_giam,,HLOOKUP($C53,COLMadat,2,0)))*(DVHC='CH03-1'!Q$5))</f>
        <v>0</v>
      </c>
      <c r="R53" s="60">
        <f>'CH01'!Q47+SUMPRODUCT((madatNC=$C53)*(DVHC='CH03-1'!R$5)*(Dientich_NC))-SUMPRODUCT((INDEX(NC_giam,,HLOOKUP($C53,COLMadat,2,0)))*(DVHC='CH03-1'!R$5))</f>
        <v>0</v>
      </c>
      <c r="S53" s="60">
        <f>'CH01'!R47+SUMPRODUCT((madatNC=$C53)*(DVHC='CH03-1'!S$5)*(Dientich_NC))-SUMPRODUCT((INDEX(NC_giam,,HLOOKUP($C53,COLMadat,2,0)))*(DVHC='CH03-1'!S$5))</f>
        <v>0</v>
      </c>
      <c r="T53" s="60">
        <f>'CH01'!S47+SUMPRODUCT((madatNC=$C53)*(DVHC='CH03-1'!T$5)*(Dientich_NC))-SUMPRODUCT((INDEX(NC_giam,,HLOOKUP($C53,COLMadat,2,0)))*(DVHC='CH03-1'!T$5))</f>
        <v>0</v>
      </c>
      <c r="U53" s="60">
        <f>'CH01'!T47+SUMPRODUCT((madatNC=$C53)*(DVHC='CH03-1'!U$5)*(Dientich_NC))-SUMPRODUCT((INDEX(NC_giam,,HLOOKUP($C53,COLMadat,2,0)))*(DVHC='CH03-1'!U$5))</f>
        <v>0</v>
      </c>
      <c r="V53" s="60">
        <f>'CH01'!U47+SUMPRODUCT((madatNC=$C53)*(DVHC='CH03-1'!V$5)*(Dientich_NC))-SUMPRODUCT((INDEX(NC_giam,,HLOOKUP($C53,COLMadat,2,0)))*(DVHC='CH03-1'!V$5))</f>
        <v>0</v>
      </c>
      <c r="W53" s="60">
        <f>'CH01'!V47+SUMPRODUCT((madatNC=$C53)*(DVHC='CH03-1'!W$5)*(Dientich_NC))-SUMPRODUCT((INDEX(NC_giam,,HLOOKUP($C53,COLMadat,2,0)))*(DVHC='CH03-1'!W$5))</f>
        <v>0</v>
      </c>
      <c r="X53" s="60">
        <f>'CH01'!W47+SUMPRODUCT((madatNC=$C53)*(DVHC='CH03-1'!X$5)*(Dientich_NC))-SUMPRODUCT((INDEX(NC_giam,,HLOOKUP($C53,COLMadat,2,0)))*(DVHC='CH03-1'!X$5))</f>
        <v>0</v>
      </c>
      <c r="Y53" s="60">
        <f>'CH01'!X47+SUMPRODUCT((madatNC=$C53)*(DVHC='CH03-1'!Y$5)*(Dientich_NC))-SUMPRODUCT((INDEX(NC_giam,,HLOOKUP($C53,COLMadat,2,0)))*(DVHC='CH03-1'!Y$5))</f>
        <v>0</v>
      </c>
      <c r="Z53" s="60">
        <f>'CH01'!Y47+SUMPRODUCT((madatNC=$C53)*(DVHC='CH03-1'!Z$5)*(Dientich_NC))-SUMPRODUCT((INDEX(NC_giam,,HLOOKUP($C53,COLMadat,2,0)))*(DVHC='CH03-1'!Z$5))</f>
        <v>0</v>
      </c>
      <c r="AA53" s="60">
        <f>'CH01'!Z47+SUMPRODUCT((madatNC=$C53)*(DVHC='CH03-1'!AA$5)*(Dientich_NC))-SUMPRODUCT((INDEX(NC_giam,,HLOOKUP($C53,COLMadat,2,0)))*(DVHC='CH03-1'!AA$5))</f>
        <v>0</v>
      </c>
      <c r="AB53" s="60">
        <f>'CH01'!AA47+SUMPRODUCT((madatNC=$C53)*(DVHC='CH03-1'!AB$5)*(Dientich_NC))-SUMPRODUCT((INDEX(NC_giam,,HLOOKUP($C53,COLMadat,2,0)))*(DVHC='CH03-1'!AB$5))</f>
        <v>0</v>
      </c>
      <c r="AC53" s="60">
        <f>'CH01'!AB47+SUMPRODUCT((madatNC=$C53)*(DVHC='CH03-1'!AC$5)*(Dientich_NC))-SUMPRODUCT((INDEX(NC_giam,,HLOOKUP($C53,COLMadat,2,0)))*(DVHC='CH03-1'!AC$5))</f>
        <v>0</v>
      </c>
      <c r="AD53" s="60">
        <f>'CH01'!AC47+SUMPRODUCT((madatNC=$C53)*(DVHC='CH03-1'!AD$5)*(Dientich_NC))-SUMPRODUCT((INDEX(NC_giam,,HLOOKUP($C53,COLMadat,2,0)))*(DVHC='CH03-1'!AD$5))</f>
        <v>0</v>
      </c>
      <c r="AE53" s="60">
        <f>'CH01'!AD47+SUMPRODUCT((madatNC=$C53)*(DVHC='CH03-1'!AE$5)*(Dientich_NC))-SUMPRODUCT((INDEX(NC_giam,,HLOOKUP($C53,COLMadat,2,0)))*(DVHC='CH03-1'!AE$5))</f>
        <v>0</v>
      </c>
      <c r="AF53" s="60">
        <f>'CH01'!AE47+SUMPRODUCT((madatNC=$C53)*(DVHC='CH03-1'!AF$5)*(Dientich_NC))-SUMPRODUCT((INDEX(NC_giam,,HLOOKUP($C53,COLMadat,2,0)))*(DVHC='CH03-1'!AF$5))</f>
        <v>0</v>
      </c>
      <c r="AG53" s="60">
        <f>'CH01'!AF47+SUMPRODUCT((madatNC=$C53)*(DVHC='CH03-1'!AG$5)*(Dientich_NC))-SUMPRODUCT((INDEX(NC_giam,,HLOOKUP($C53,COLMadat,2,0)))*(DVHC='CH03-1'!AG$5))</f>
        <v>0</v>
      </c>
      <c r="AH53" s="60">
        <f>'CH01'!AG47+SUMPRODUCT((madatNC=$C53)*(DVHC='CH03-1'!AH$5)*(Dientich_NC))-SUMPRODUCT((INDEX(NC_giam,,HLOOKUP($C53,COLMadat,2,0)))*(DVHC='CH03-1'!AH$5))</f>
        <v>0</v>
      </c>
      <c r="AI53" s="60">
        <f>'CH01'!AH47+SUMPRODUCT((madatNC=$C53)*(DVHC='CH03-1'!AI$5)*(Dientich_NC))-SUMPRODUCT((INDEX(NC_giam,,HLOOKUP($C53,COLMadat,2,0)))*(DVHC='CH03-1'!AI$5))</f>
        <v>0</v>
      </c>
      <c r="AJ53" s="60">
        <f>'CH01'!AI47+SUMPRODUCT((madatNC=$C53)*(DVHC='CH03-1'!AJ$5)*(Dientich_NC))-SUMPRODUCT((INDEX(NC_giam,,HLOOKUP($C53,COLMadat,2,0)))*(DVHC='CH03-1'!AJ$5))</f>
        <v>0</v>
      </c>
      <c r="AK53" s="60">
        <f>'CH01'!AJ47+SUMPRODUCT((madatNC=$C53)*(DVHC='CH03-1'!AK$5)*(Dientich_NC))-SUMPRODUCT((INDEX(NC_giam,,HLOOKUP($C53,COLMadat,2,0)))*(DVHC='CH03-1'!AK$5))</f>
        <v>0</v>
      </c>
      <c r="AL53" s="60">
        <f>'CH01'!AK47+SUMPRODUCT((madatNC=$C53)*(DVHC='CH03-1'!AL$5)*(Dientich_NC))-SUMPRODUCT((INDEX(NC_giam,,HLOOKUP($C53,COLMadat,2,0)))*(DVHC='CH03-1'!AL$5))</f>
        <v>0</v>
      </c>
      <c r="AM53" s="60">
        <f>'CH01'!AL47+SUMPRODUCT((madatNC=$C53)*(DVHC='CH03-1'!AM$5)*(Dientich_NC))-SUMPRODUCT((INDEX(NC_giam,,HLOOKUP($C53,COLMadat,2,0)))*(DVHC='CH03-1'!AM$5))</f>
        <v>0</v>
      </c>
      <c r="AN53" s="60">
        <f>'CH01'!AM47+SUMPRODUCT((madatNC=$C53)*(DVHC='CH03-1'!AN$5)*(Dientich_NC))-SUMPRODUCT((INDEX(NC_giam,,HLOOKUP($C53,COLMadat,2,0)))*(DVHC='CH03-1'!AN$5))</f>
        <v>0</v>
      </c>
      <c r="AO53" s="60">
        <f>'CH01'!AN47+SUMPRODUCT((madatNC=$C53)*(DVHC='CH03-1'!AO$5)*(Dientich_NC))-SUMPRODUCT((INDEX(NC_giam,,HLOOKUP($C53,COLMadat,2,0)))*(DVHC='CH03-1'!AO$5))</f>
        <v>0</v>
      </c>
      <c r="AP53" s="60">
        <f>'CH01'!AO47+SUMPRODUCT((madatNC=$C53)*(DVHC='CH03-1'!AP$5)*(Dientich_NC))-SUMPRODUCT((INDEX(NC_giam,,HLOOKUP($C53,COLMadat,2,0)))*(DVHC='CH03-1'!AP$5))</f>
        <v>0</v>
      </c>
      <c r="AR53" s="56"/>
    </row>
    <row r="54" spans="1:44">
      <c r="A54" s="114" t="str">
        <f>'CH01'!A48</f>
        <v>2.8</v>
      </c>
      <c r="B54" s="129" t="str">
        <f>'CH01'!B48</f>
        <v>Đất sử dụng vào mục đích công cộng</v>
      </c>
      <c r="C54" s="114" t="str">
        <f>'CH01'!C48</f>
        <v>CCC</v>
      </c>
      <c r="D54" s="66"/>
      <c r="E54" s="66">
        <f>SUM(E56:E65)</f>
        <v>314.69190000000003</v>
      </c>
      <c r="F54" s="66">
        <f t="shared" ref="F54:AP54" si="13">SUM(F56:F65)</f>
        <v>314.69190000000003</v>
      </c>
      <c r="G54" s="66">
        <f t="shared" si="13"/>
        <v>314.69190000000003</v>
      </c>
      <c r="H54" s="66">
        <f t="shared" si="13"/>
        <v>0</v>
      </c>
      <c r="I54" s="66">
        <f t="shared" si="13"/>
        <v>0</v>
      </c>
      <c r="J54" s="66">
        <f t="shared" si="13"/>
        <v>0</v>
      </c>
      <c r="K54" s="66">
        <f t="shared" si="13"/>
        <v>0</v>
      </c>
      <c r="L54" s="66">
        <f t="shared" si="13"/>
        <v>0</v>
      </c>
      <c r="M54" s="66">
        <f t="shared" si="13"/>
        <v>0</v>
      </c>
      <c r="N54" s="66">
        <f t="shared" si="13"/>
        <v>0</v>
      </c>
      <c r="O54" s="66">
        <f t="shared" si="13"/>
        <v>0</v>
      </c>
      <c r="P54" s="66">
        <f t="shared" si="13"/>
        <v>0</v>
      </c>
      <c r="Q54" s="66">
        <f t="shared" si="13"/>
        <v>0</v>
      </c>
      <c r="R54" s="66">
        <f t="shared" si="13"/>
        <v>0</v>
      </c>
      <c r="S54" s="66">
        <f t="shared" si="13"/>
        <v>0</v>
      </c>
      <c r="T54" s="66">
        <f t="shared" si="13"/>
        <v>0</v>
      </c>
      <c r="U54" s="66">
        <f t="shared" si="13"/>
        <v>0</v>
      </c>
      <c r="V54" s="66">
        <f t="shared" si="13"/>
        <v>0</v>
      </c>
      <c r="W54" s="66">
        <f t="shared" si="13"/>
        <v>0</v>
      </c>
      <c r="X54" s="66">
        <f t="shared" si="13"/>
        <v>0</v>
      </c>
      <c r="Y54" s="66">
        <f t="shared" si="13"/>
        <v>0</v>
      </c>
      <c r="Z54" s="66">
        <f t="shared" si="13"/>
        <v>0</v>
      </c>
      <c r="AA54" s="66">
        <f t="shared" si="13"/>
        <v>0</v>
      </c>
      <c r="AB54" s="66">
        <f t="shared" si="13"/>
        <v>0</v>
      </c>
      <c r="AC54" s="66">
        <f t="shared" si="13"/>
        <v>0</v>
      </c>
      <c r="AD54" s="66">
        <f t="shared" si="13"/>
        <v>0</v>
      </c>
      <c r="AE54" s="66">
        <f t="shared" si="13"/>
        <v>0</v>
      </c>
      <c r="AF54" s="66">
        <f t="shared" si="13"/>
        <v>0</v>
      </c>
      <c r="AG54" s="66">
        <f t="shared" si="13"/>
        <v>0</v>
      </c>
      <c r="AH54" s="66">
        <f t="shared" si="13"/>
        <v>0</v>
      </c>
      <c r="AI54" s="66">
        <f t="shared" si="13"/>
        <v>0</v>
      </c>
      <c r="AJ54" s="66">
        <f t="shared" si="13"/>
        <v>0</v>
      </c>
      <c r="AK54" s="66">
        <f t="shared" si="13"/>
        <v>0</v>
      </c>
      <c r="AL54" s="66">
        <f t="shared" si="13"/>
        <v>0</v>
      </c>
      <c r="AM54" s="66">
        <f t="shared" si="13"/>
        <v>0</v>
      </c>
      <c r="AN54" s="66">
        <f t="shared" si="13"/>
        <v>0</v>
      </c>
      <c r="AO54" s="66">
        <f t="shared" si="13"/>
        <v>0</v>
      </c>
      <c r="AP54" s="66">
        <f t="shared" si="13"/>
        <v>0</v>
      </c>
      <c r="AR54" s="56"/>
    </row>
    <row r="55" spans="1:44" s="45" customFormat="1" ht="13.5">
      <c r="A55" s="59" t="e">
        <f>'CH01'!#REF!</f>
        <v>#REF!</v>
      </c>
      <c r="B55" s="131" t="e">
        <f>'CH01'!#REF!</f>
        <v>#REF!</v>
      </c>
      <c r="C55" s="59" t="e">
        <f>'CH01'!#REF!</f>
        <v>#REF!</v>
      </c>
      <c r="D55" s="416"/>
      <c r="E55" s="416"/>
      <c r="F55" s="416"/>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R55" s="62"/>
    </row>
    <row r="56" spans="1:44">
      <c r="A56" s="114" t="str">
        <f>'CH01'!A49</f>
        <v>2.8.1</v>
      </c>
      <c r="B56" s="129" t="str">
        <f>'CH01'!B49</f>
        <v>Đất công trình giao thông</v>
      </c>
      <c r="C56" s="114" t="str">
        <f>'CH01'!C49</f>
        <v>DGT</v>
      </c>
      <c r="D56" s="66"/>
      <c r="E56" s="66">
        <f t="shared" ref="E56:E79" si="14">F56-D56</f>
        <v>268.0745</v>
      </c>
      <c r="F56" s="66">
        <f t="shared" ref="F56:F69" si="15">SUM(G56:AP56)</f>
        <v>268.0745</v>
      </c>
      <c r="G56" s="60">
        <f>'CH01'!F49+SUMPRODUCT((madatNC=$C56)*(DVHC='CH03-1'!G$5)*(Dientich_NC))-SUMPRODUCT((INDEX(NC_giam,,HLOOKUP($C56,COLMadat,2,0)))*(DVHC='CH03-1'!G$5))</f>
        <v>268.0745</v>
      </c>
      <c r="H56" s="60">
        <f>'CH01'!G49+SUMPRODUCT((madatNC=$C56)*(DVHC='CH03-1'!H$5)*(Dientich_NC))-SUMPRODUCT((INDEX(NC_giam,,HLOOKUP($C56,COLMadat,2,0)))*(DVHC='CH03-1'!H$5))</f>
        <v>0</v>
      </c>
      <c r="I56" s="60">
        <f>'CH01'!H49+SUMPRODUCT((madatNC=$C56)*(DVHC='CH03-1'!I$5)*(Dientich_NC))-SUMPRODUCT((INDEX(NC_giam,,HLOOKUP($C56,COLMadat,2,0)))*(DVHC='CH03-1'!I$5))</f>
        <v>0</v>
      </c>
      <c r="J56" s="60">
        <f>'CH01'!I49+SUMPRODUCT((madatNC=$C56)*(DVHC='CH03-1'!J$5)*(Dientich_NC))-SUMPRODUCT((INDEX(NC_giam,,HLOOKUP($C56,COLMadat,2,0)))*(DVHC='CH03-1'!J$5))</f>
        <v>0</v>
      </c>
      <c r="K56" s="60">
        <f>'CH01'!J49+SUMPRODUCT((madatNC=$C56)*(DVHC='CH03-1'!K$5)*(Dientich_NC))-SUMPRODUCT((INDEX(NC_giam,,HLOOKUP($C56,COLMadat,2,0)))*(DVHC='CH03-1'!K$5))</f>
        <v>0</v>
      </c>
      <c r="L56" s="60">
        <f>'CH01'!K49+SUMPRODUCT((madatNC=$C56)*(DVHC='CH03-1'!L$5)*(Dientich_NC))-SUMPRODUCT((INDEX(NC_giam,,HLOOKUP($C56,COLMadat,2,0)))*(DVHC='CH03-1'!L$5))</f>
        <v>0</v>
      </c>
      <c r="M56" s="60">
        <f>'CH01'!L49+SUMPRODUCT((madatNC=$C56)*(DVHC='CH03-1'!M$5)*(Dientich_NC))-SUMPRODUCT((INDEX(NC_giam,,HLOOKUP($C56,COLMadat,2,0)))*(DVHC='CH03-1'!M$5))</f>
        <v>0</v>
      </c>
      <c r="N56" s="60">
        <f>'CH01'!M49+SUMPRODUCT((madatNC=$C56)*(DVHC='CH03-1'!N$5)*(Dientich_NC))-SUMPRODUCT((INDEX(NC_giam,,HLOOKUP($C56,COLMadat,2,0)))*(DVHC='CH03-1'!N$5))</f>
        <v>0</v>
      </c>
      <c r="O56" s="60">
        <f>'CH01'!N49+SUMPRODUCT((madatNC=$C56)*(DVHC='CH03-1'!O$5)*(Dientich_NC))-SUMPRODUCT((INDEX(NC_giam,,HLOOKUP($C56,COLMadat,2,0)))*(DVHC='CH03-1'!O$5))</f>
        <v>0</v>
      </c>
      <c r="P56" s="60">
        <f>'CH01'!O49+SUMPRODUCT((madatNC=$C56)*(DVHC='CH03-1'!P$5)*(Dientich_NC))-SUMPRODUCT((INDEX(NC_giam,,HLOOKUP($C56,COLMadat,2,0)))*(DVHC='CH03-1'!P$5))</f>
        <v>0</v>
      </c>
      <c r="Q56" s="60">
        <f>'CH01'!P49+SUMPRODUCT((madatNC=$C56)*(DVHC='CH03-1'!Q$5)*(Dientich_NC))-SUMPRODUCT((INDEX(NC_giam,,HLOOKUP($C56,COLMadat,2,0)))*(DVHC='CH03-1'!Q$5))</f>
        <v>0</v>
      </c>
      <c r="R56" s="60">
        <f>'CH01'!Q49+SUMPRODUCT((madatNC=$C56)*(DVHC='CH03-1'!R$5)*(Dientich_NC))-SUMPRODUCT((INDEX(NC_giam,,HLOOKUP($C56,COLMadat,2,0)))*(DVHC='CH03-1'!R$5))</f>
        <v>0</v>
      </c>
      <c r="S56" s="60">
        <f>'CH01'!R49+SUMPRODUCT((madatNC=$C56)*(DVHC='CH03-1'!S$5)*(Dientich_NC))-SUMPRODUCT((INDEX(NC_giam,,HLOOKUP($C56,COLMadat,2,0)))*(DVHC='CH03-1'!S$5))</f>
        <v>0</v>
      </c>
      <c r="T56" s="60">
        <f>'CH01'!S49+SUMPRODUCT((madatNC=$C56)*(DVHC='CH03-1'!T$5)*(Dientich_NC))-SUMPRODUCT((INDEX(NC_giam,,HLOOKUP($C56,COLMadat,2,0)))*(DVHC='CH03-1'!T$5))</f>
        <v>0</v>
      </c>
      <c r="U56" s="60">
        <f>'CH01'!T49+SUMPRODUCT((madatNC=$C56)*(DVHC='CH03-1'!U$5)*(Dientich_NC))-SUMPRODUCT((INDEX(NC_giam,,HLOOKUP($C56,COLMadat,2,0)))*(DVHC='CH03-1'!U$5))</f>
        <v>0</v>
      </c>
      <c r="V56" s="60">
        <f>'CH01'!U49+SUMPRODUCT((madatNC=$C56)*(DVHC='CH03-1'!V$5)*(Dientich_NC))-SUMPRODUCT((INDEX(NC_giam,,HLOOKUP($C56,COLMadat,2,0)))*(DVHC='CH03-1'!V$5))</f>
        <v>0</v>
      </c>
      <c r="W56" s="60">
        <f>'CH01'!V49+SUMPRODUCT((madatNC=$C56)*(DVHC='CH03-1'!W$5)*(Dientich_NC))-SUMPRODUCT((INDEX(NC_giam,,HLOOKUP($C56,COLMadat,2,0)))*(DVHC='CH03-1'!W$5))</f>
        <v>0</v>
      </c>
      <c r="X56" s="60">
        <f>'CH01'!W49+SUMPRODUCT((madatNC=$C56)*(DVHC='CH03-1'!X$5)*(Dientich_NC))-SUMPRODUCT((INDEX(NC_giam,,HLOOKUP($C56,COLMadat,2,0)))*(DVHC='CH03-1'!X$5))</f>
        <v>0</v>
      </c>
      <c r="Y56" s="60">
        <f>'CH01'!X49+SUMPRODUCT((madatNC=$C56)*(DVHC='CH03-1'!Y$5)*(Dientich_NC))-SUMPRODUCT((INDEX(NC_giam,,HLOOKUP($C56,COLMadat,2,0)))*(DVHC='CH03-1'!Y$5))</f>
        <v>0</v>
      </c>
      <c r="Z56" s="60">
        <f>'CH01'!Y49+SUMPRODUCT((madatNC=$C56)*(DVHC='CH03-1'!Z$5)*(Dientich_NC))-SUMPRODUCT((INDEX(NC_giam,,HLOOKUP($C56,COLMadat,2,0)))*(DVHC='CH03-1'!Z$5))</f>
        <v>0</v>
      </c>
      <c r="AA56" s="60">
        <f>'CH01'!Z49+SUMPRODUCT((madatNC=$C56)*(DVHC='CH03-1'!AA$5)*(Dientich_NC))-SUMPRODUCT((INDEX(NC_giam,,HLOOKUP($C56,COLMadat,2,0)))*(DVHC='CH03-1'!AA$5))</f>
        <v>0</v>
      </c>
      <c r="AB56" s="60">
        <f>'CH01'!AA49+SUMPRODUCT((madatNC=$C56)*(DVHC='CH03-1'!AB$5)*(Dientich_NC))-SUMPRODUCT((INDEX(NC_giam,,HLOOKUP($C56,COLMadat,2,0)))*(DVHC='CH03-1'!AB$5))</f>
        <v>0</v>
      </c>
      <c r="AC56" s="60">
        <f>'CH01'!AB49+SUMPRODUCT((madatNC=$C56)*(DVHC='CH03-1'!AC$5)*(Dientich_NC))-SUMPRODUCT((INDEX(NC_giam,,HLOOKUP($C56,COLMadat,2,0)))*(DVHC='CH03-1'!AC$5))</f>
        <v>0</v>
      </c>
      <c r="AD56" s="60">
        <f>'CH01'!AC49+SUMPRODUCT((madatNC=$C56)*(DVHC='CH03-1'!AD$5)*(Dientich_NC))-SUMPRODUCT((INDEX(NC_giam,,HLOOKUP($C56,COLMadat,2,0)))*(DVHC='CH03-1'!AD$5))</f>
        <v>0</v>
      </c>
      <c r="AE56" s="60">
        <f>'CH01'!AD49+SUMPRODUCT((madatNC=$C56)*(DVHC='CH03-1'!AE$5)*(Dientich_NC))-SUMPRODUCT((INDEX(NC_giam,,HLOOKUP($C56,COLMadat,2,0)))*(DVHC='CH03-1'!AE$5))</f>
        <v>0</v>
      </c>
      <c r="AF56" s="60">
        <f>'CH01'!AE49+SUMPRODUCT((madatNC=$C56)*(DVHC='CH03-1'!AF$5)*(Dientich_NC))-SUMPRODUCT((INDEX(NC_giam,,HLOOKUP($C56,COLMadat,2,0)))*(DVHC='CH03-1'!AF$5))</f>
        <v>0</v>
      </c>
      <c r="AG56" s="60">
        <f>'CH01'!AF49+SUMPRODUCT((madatNC=$C56)*(DVHC='CH03-1'!AG$5)*(Dientich_NC))-SUMPRODUCT((INDEX(NC_giam,,HLOOKUP($C56,COLMadat,2,0)))*(DVHC='CH03-1'!AG$5))</f>
        <v>0</v>
      </c>
      <c r="AH56" s="60">
        <f>'CH01'!AG49+SUMPRODUCT((madatNC=$C56)*(DVHC='CH03-1'!AH$5)*(Dientich_NC))-SUMPRODUCT((INDEX(NC_giam,,HLOOKUP($C56,COLMadat,2,0)))*(DVHC='CH03-1'!AH$5))</f>
        <v>0</v>
      </c>
      <c r="AI56" s="60">
        <f>'CH01'!AH49+SUMPRODUCT((madatNC=$C56)*(DVHC='CH03-1'!AI$5)*(Dientich_NC))-SUMPRODUCT((INDEX(NC_giam,,HLOOKUP($C56,COLMadat,2,0)))*(DVHC='CH03-1'!AI$5))</f>
        <v>0</v>
      </c>
      <c r="AJ56" s="60">
        <f>'CH01'!AI49+SUMPRODUCT((madatNC=$C56)*(DVHC='CH03-1'!AJ$5)*(Dientich_NC))-SUMPRODUCT((INDEX(NC_giam,,HLOOKUP($C56,COLMadat,2,0)))*(DVHC='CH03-1'!AJ$5))</f>
        <v>0</v>
      </c>
      <c r="AK56" s="60">
        <f>'CH01'!AJ49+SUMPRODUCT((madatNC=$C56)*(DVHC='CH03-1'!AK$5)*(Dientich_NC))-SUMPRODUCT((INDEX(NC_giam,,HLOOKUP($C56,COLMadat,2,0)))*(DVHC='CH03-1'!AK$5))</f>
        <v>0</v>
      </c>
      <c r="AL56" s="60">
        <f>'CH01'!AK49+SUMPRODUCT((madatNC=$C56)*(DVHC='CH03-1'!AL$5)*(Dientich_NC))-SUMPRODUCT((INDEX(NC_giam,,HLOOKUP($C56,COLMadat,2,0)))*(DVHC='CH03-1'!AL$5))</f>
        <v>0</v>
      </c>
      <c r="AM56" s="60">
        <f>'CH01'!AL49+SUMPRODUCT((madatNC=$C56)*(DVHC='CH03-1'!AM$5)*(Dientich_NC))-SUMPRODUCT((INDEX(NC_giam,,HLOOKUP($C56,COLMadat,2,0)))*(DVHC='CH03-1'!AM$5))</f>
        <v>0</v>
      </c>
      <c r="AN56" s="60">
        <f>'CH01'!AM49+SUMPRODUCT((madatNC=$C56)*(DVHC='CH03-1'!AN$5)*(Dientich_NC))-SUMPRODUCT((INDEX(NC_giam,,HLOOKUP($C56,COLMadat,2,0)))*(DVHC='CH03-1'!AN$5))</f>
        <v>0</v>
      </c>
      <c r="AO56" s="60">
        <f>'CH01'!AN49+SUMPRODUCT((madatNC=$C56)*(DVHC='CH03-1'!AO$5)*(Dientich_NC))-SUMPRODUCT((INDEX(NC_giam,,HLOOKUP($C56,COLMadat,2,0)))*(DVHC='CH03-1'!AO$5))</f>
        <v>0</v>
      </c>
      <c r="AP56" s="60">
        <f>'CH01'!AO49+SUMPRODUCT((madatNC=$C56)*(DVHC='CH03-1'!AP$5)*(Dientich_NC))-SUMPRODUCT((INDEX(NC_giam,,HLOOKUP($C56,COLMadat,2,0)))*(DVHC='CH03-1'!AP$5))</f>
        <v>0</v>
      </c>
      <c r="AR56" s="56"/>
    </row>
    <row r="57" spans="1:44">
      <c r="A57" s="114" t="str">
        <f>'CH01'!A50</f>
        <v>2.8.2</v>
      </c>
      <c r="B57" s="129" t="str">
        <f>'CH01'!B50</f>
        <v>Đất công trình thủy lợi</v>
      </c>
      <c r="C57" s="114" t="str">
        <f>'CH01'!C50</f>
        <v>DTL</v>
      </c>
      <c r="D57" s="66"/>
      <c r="E57" s="66">
        <f t="shared" si="14"/>
        <v>21.418599999999998</v>
      </c>
      <c r="F57" s="66">
        <f t="shared" si="15"/>
        <v>21.418599999999998</v>
      </c>
      <c r="G57" s="60">
        <f>'CH01'!F50+SUMPRODUCT((madatNC=$C57)*(DVHC='CH03-1'!G$5)*(Dientich_NC))-SUMPRODUCT((INDEX(NC_giam,,HLOOKUP($C57,COLMadat,2,0)))*(DVHC='CH03-1'!G$5))</f>
        <v>21.418599999999998</v>
      </c>
      <c r="H57" s="60">
        <f>'CH01'!G50+SUMPRODUCT((madatNC=$C57)*(DVHC='CH03-1'!H$5)*(Dientich_NC))-SUMPRODUCT((INDEX(NC_giam,,HLOOKUP($C57,COLMadat,2,0)))*(DVHC='CH03-1'!H$5))</f>
        <v>0</v>
      </c>
      <c r="I57" s="60">
        <f>'CH01'!H50+SUMPRODUCT((madatNC=$C57)*(DVHC='CH03-1'!I$5)*(Dientich_NC))-SUMPRODUCT((INDEX(NC_giam,,HLOOKUP($C57,COLMadat,2,0)))*(DVHC='CH03-1'!I$5))</f>
        <v>0</v>
      </c>
      <c r="J57" s="60">
        <f>'CH01'!I50+SUMPRODUCT((madatNC=$C57)*(DVHC='CH03-1'!J$5)*(Dientich_NC))-SUMPRODUCT((INDEX(NC_giam,,HLOOKUP($C57,COLMadat,2,0)))*(DVHC='CH03-1'!J$5))</f>
        <v>0</v>
      </c>
      <c r="K57" s="60">
        <f>'CH01'!J50+SUMPRODUCT((madatNC=$C57)*(DVHC='CH03-1'!K$5)*(Dientich_NC))-SUMPRODUCT((INDEX(NC_giam,,HLOOKUP($C57,COLMadat,2,0)))*(DVHC='CH03-1'!K$5))</f>
        <v>0</v>
      </c>
      <c r="L57" s="60">
        <f>'CH01'!K50+SUMPRODUCT((madatNC=$C57)*(DVHC='CH03-1'!L$5)*(Dientich_NC))-SUMPRODUCT((INDEX(NC_giam,,HLOOKUP($C57,COLMadat,2,0)))*(DVHC='CH03-1'!L$5))</f>
        <v>0</v>
      </c>
      <c r="M57" s="60">
        <f>'CH01'!L50+SUMPRODUCT((madatNC=$C57)*(DVHC='CH03-1'!M$5)*(Dientich_NC))-SUMPRODUCT((INDEX(NC_giam,,HLOOKUP($C57,COLMadat,2,0)))*(DVHC='CH03-1'!M$5))</f>
        <v>0</v>
      </c>
      <c r="N57" s="60">
        <f>'CH01'!M50+SUMPRODUCT((madatNC=$C57)*(DVHC='CH03-1'!N$5)*(Dientich_NC))-SUMPRODUCT((INDEX(NC_giam,,HLOOKUP($C57,COLMadat,2,0)))*(DVHC='CH03-1'!N$5))</f>
        <v>0</v>
      </c>
      <c r="O57" s="60">
        <f>'CH01'!N50+SUMPRODUCT((madatNC=$C57)*(DVHC='CH03-1'!O$5)*(Dientich_NC))-SUMPRODUCT((INDEX(NC_giam,,HLOOKUP($C57,COLMadat,2,0)))*(DVHC='CH03-1'!O$5))</f>
        <v>0</v>
      </c>
      <c r="P57" s="60">
        <f>'CH01'!O50+SUMPRODUCT((madatNC=$C57)*(DVHC='CH03-1'!P$5)*(Dientich_NC))-SUMPRODUCT((INDEX(NC_giam,,HLOOKUP($C57,COLMadat,2,0)))*(DVHC='CH03-1'!P$5))</f>
        <v>0</v>
      </c>
      <c r="Q57" s="60">
        <f>'CH01'!P50+SUMPRODUCT((madatNC=$C57)*(DVHC='CH03-1'!Q$5)*(Dientich_NC))-SUMPRODUCT((INDEX(NC_giam,,HLOOKUP($C57,COLMadat,2,0)))*(DVHC='CH03-1'!Q$5))</f>
        <v>0</v>
      </c>
      <c r="R57" s="60">
        <f>'CH01'!Q50+SUMPRODUCT((madatNC=$C57)*(DVHC='CH03-1'!R$5)*(Dientich_NC))-SUMPRODUCT((INDEX(NC_giam,,HLOOKUP($C57,COLMadat,2,0)))*(DVHC='CH03-1'!R$5))</f>
        <v>0</v>
      </c>
      <c r="S57" s="60">
        <f>'CH01'!R50+SUMPRODUCT((madatNC=$C57)*(DVHC='CH03-1'!S$5)*(Dientich_NC))-SUMPRODUCT((INDEX(NC_giam,,HLOOKUP($C57,COLMadat,2,0)))*(DVHC='CH03-1'!S$5))</f>
        <v>0</v>
      </c>
      <c r="T57" s="60">
        <f>'CH01'!S50+SUMPRODUCT((madatNC=$C57)*(DVHC='CH03-1'!T$5)*(Dientich_NC))-SUMPRODUCT((INDEX(NC_giam,,HLOOKUP($C57,COLMadat,2,0)))*(DVHC='CH03-1'!T$5))</f>
        <v>0</v>
      </c>
      <c r="U57" s="60">
        <f>'CH01'!T50+SUMPRODUCT((madatNC=$C57)*(DVHC='CH03-1'!U$5)*(Dientich_NC))-SUMPRODUCT((INDEX(NC_giam,,HLOOKUP($C57,COLMadat,2,0)))*(DVHC='CH03-1'!U$5))</f>
        <v>0</v>
      </c>
      <c r="V57" s="60">
        <f>'CH01'!U50+SUMPRODUCT((madatNC=$C57)*(DVHC='CH03-1'!V$5)*(Dientich_NC))-SUMPRODUCT((INDEX(NC_giam,,HLOOKUP($C57,COLMadat,2,0)))*(DVHC='CH03-1'!V$5))</f>
        <v>0</v>
      </c>
      <c r="W57" s="60">
        <f>'CH01'!V50+SUMPRODUCT((madatNC=$C57)*(DVHC='CH03-1'!W$5)*(Dientich_NC))-SUMPRODUCT((INDEX(NC_giam,,HLOOKUP($C57,COLMadat,2,0)))*(DVHC='CH03-1'!W$5))</f>
        <v>0</v>
      </c>
      <c r="X57" s="60">
        <f>'CH01'!W50+SUMPRODUCT((madatNC=$C57)*(DVHC='CH03-1'!X$5)*(Dientich_NC))-SUMPRODUCT((INDEX(NC_giam,,HLOOKUP($C57,COLMadat,2,0)))*(DVHC='CH03-1'!X$5))</f>
        <v>0</v>
      </c>
      <c r="Y57" s="60">
        <f>'CH01'!X50+SUMPRODUCT((madatNC=$C57)*(DVHC='CH03-1'!Y$5)*(Dientich_NC))-SUMPRODUCT((INDEX(NC_giam,,HLOOKUP($C57,COLMadat,2,0)))*(DVHC='CH03-1'!Y$5))</f>
        <v>0</v>
      </c>
      <c r="Z57" s="60">
        <f>'CH01'!Y50+SUMPRODUCT((madatNC=$C57)*(DVHC='CH03-1'!Z$5)*(Dientich_NC))-SUMPRODUCT((INDEX(NC_giam,,HLOOKUP($C57,COLMadat,2,0)))*(DVHC='CH03-1'!Z$5))</f>
        <v>0</v>
      </c>
      <c r="AA57" s="60">
        <f>'CH01'!Z50+SUMPRODUCT((madatNC=$C57)*(DVHC='CH03-1'!AA$5)*(Dientich_NC))-SUMPRODUCT((INDEX(NC_giam,,HLOOKUP($C57,COLMadat,2,0)))*(DVHC='CH03-1'!AA$5))</f>
        <v>0</v>
      </c>
      <c r="AB57" s="60">
        <f>'CH01'!AA50+SUMPRODUCT((madatNC=$C57)*(DVHC='CH03-1'!AB$5)*(Dientich_NC))-SUMPRODUCT((INDEX(NC_giam,,HLOOKUP($C57,COLMadat,2,0)))*(DVHC='CH03-1'!AB$5))</f>
        <v>0</v>
      </c>
      <c r="AC57" s="60">
        <f>'CH01'!AB50+SUMPRODUCT((madatNC=$C57)*(DVHC='CH03-1'!AC$5)*(Dientich_NC))-SUMPRODUCT((INDEX(NC_giam,,HLOOKUP($C57,COLMadat,2,0)))*(DVHC='CH03-1'!AC$5))</f>
        <v>0</v>
      </c>
      <c r="AD57" s="60">
        <f>'CH01'!AC50+SUMPRODUCT((madatNC=$C57)*(DVHC='CH03-1'!AD$5)*(Dientich_NC))-SUMPRODUCT((INDEX(NC_giam,,HLOOKUP($C57,COLMadat,2,0)))*(DVHC='CH03-1'!AD$5))</f>
        <v>0</v>
      </c>
      <c r="AE57" s="60">
        <f>'CH01'!AD50+SUMPRODUCT((madatNC=$C57)*(DVHC='CH03-1'!AE$5)*(Dientich_NC))-SUMPRODUCT((INDEX(NC_giam,,HLOOKUP($C57,COLMadat,2,0)))*(DVHC='CH03-1'!AE$5))</f>
        <v>0</v>
      </c>
      <c r="AF57" s="60">
        <f>'CH01'!AE50+SUMPRODUCT((madatNC=$C57)*(DVHC='CH03-1'!AF$5)*(Dientich_NC))-SUMPRODUCT((INDEX(NC_giam,,HLOOKUP($C57,COLMadat,2,0)))*(DVHC='CH03-1'!AF$5))</f>
        <v>0</v>
      </c>
      <c r="AG57" s="60">
        <f>'CH01'!AF50+SUMPRODUCT((madatNC=$C57)*(DVHC='CH03-1'!AG$5)*(Dientich_NC))-SUMPRODUCT((INDEX(NC_giam,,HLOOKUP($C57,COLMadat,2,0)))*(DVHC='CH03-1'!AG$5))</f>
        <v>0</v>
      </c>
      <c r="AH57" s="60">
        <f>'CH01'!AG50+SUMPRODUCT((madatNC=$C57)*(DVHC='CH03-1'!AH$5)*(Dientich_NC))-SUMPRODUCT((INDEX(NC_giam,,HLOOKUP($C57,COLMadat,2,0)))*(DVHC='CH03-1'!AH$5))</f>
        <v>0</v>
      </c>
      <c r="AI57" s="60">
        <f>'CH01'!AH50+SUMPRODUCT((madatNC=$C57)*(DVHC='CH03-1'!AI$5)*(Dientich_NC))-SUMPRODUCT((INDEX(NC_giam,,HLOOKUP($C57,COLMadat,2,0)))*(DVHC='CH03-1'!AI$5))</f>
        <v>0</v>
      </c>
      <c r="AJ57" s="60">
        <f>'CH01'!AI50+SUMPRODUCT((madatNC=$C57)*(DVHC='CH03-1'!AJ$5)*(Dientich_NC))-SUMPRODUCT((INDEX(NC_giam,,HLOOKUP($C57,COLMadat,2,0)))*(DVHC='CH03-1'!AJ$5))</f>
        <v>0</v>
      </c>
      <c r="AK57" s="60">
        <f>'CH01'!AJ50+SUMPRODUCT((madatNC=$C57)*(DVHC='CH03-1'!AK$5)*(Dientich_NC))-SUMPRODUCT((INDEX(NC_giam,,HLOOKUP($C57,COLMadat,2,0)))*(DVHC='CH03-1'!AK$5))</f>
        <v>0</v>
      </c>
      <c r="AL57" s="60">
        <f>'CH01'!AK50+SUMPRODUCT((madatNC=$C57)*(DVHC='CH03-1'!AL$5)*(Dientich_NC))-SUMPRODUCT((INDEX(NC_giam,,HLOOKUP($C57,COLMadat,2,0)))*(DVHC='CH03-1'!AL$5))</f>
        <v>0</v>
      </c>
      <c r="AM57" s="60">
        <f>'CH01'!AL50+SUMPRODUCT((madatNC=$C57)*(DVHC='CH03-1'!AM$5)*(Dientich_NC))-SUMPRODUCT((INDEX(NC_giam,,HLOOKUP($C57,COLMadat,2,0)))*(DVHC='CH03-1'!AM$5))</f>
        <v>0</v>
      </c>
      <c r="AN57" s="60">
        <f>'CH01'!AM50+SUMPRODUCT((madatNC=$C57)*(DVHC='CH03-1'!AN$5)*(Dientich_NC))-SUMPRODUCT((INDEX(NC_giam,,HLOOKUP($C57,COLMadat,2,0)))*(DVHC='CH03-1'!AN$5))</f>
        <v>0</v>
      </c>
      <c r="AO57" s="60">
        <f>'CH01'!AN50+SUMPRODUCT((madatNC=$C57)*(DVHC='CH03-1'!AO$5)*(Dientich_NC))-SUMPRODUCT((INDEX(NC_giam,,HLOOKUP($C57,COLMadat,2,0)))*(DVHC='CH03-1'!AO$5))</f>
        <v>0</v>
      </c>
      <c r="AP57" s="60">
        <f>'CH01'!AO50+SUMPRODUCT((madatNC=$C57)*(DVHC='CH03-1'!AP$5)*(Dientich_NC))-SUMPRODUCT((INDEX(NC_giam,,HLOOKUP($C57,COLMadat,2,0)))*(DVHC='CH03-1'!AP$5))</f>
        <v>0</v>
      </c>
      <c r="AR57" s="56"/>
    </row>
    <row r="58" spans="1:44">
      <c r="A58" s="114" t="str">
        <f>'CH01'!A51</f>
        <v>2.8.3</v>
      </c>
      <c r="B58" s="129" t="str">
        <f>'CH01'!B51</f>
        <v>Đất công trình cấp nước, thoát nước</v>
      </c>
      <c r="C58" s="114" t="str">
        <f>'CH01'!C51</f>
        <v>DCT</v>
      </c>
      <c r="D58" s="66"/>
      <c r="E58" s="66">
        <f t="shared" si="14"/>
        <v>0</v>
      </c>
      <c r="F58" s="66">
        <f t="shared" si="15"/>
        <v>0</v>
      </c>
      <c r="G58" s="60">
        <f>'CH01'!F51+SUMPRODUCT((madatNC=$C58)*(DVHC='CH03-1'!G$5)*(Dientich_NC))-SUMPRODUCT((INDEX(NC_giam,,HLOOKUP($C58,COLMadat,2,0)))*(DVHC='CH03-1'!G$5))</f>
        <v>0</v>
      </c>
      <c r="H58" s="60">
        <f>'CH01'!G51+SUMPRODUCT((madatNC=$C58)*(DVHC='CH03-1'!H$5)*(Dientich_NC))-SUMPRODUCT((INDEX(NC_giam,,HLOOKUP($C58,COLMadat,2,0)))*(DVHC='CH03-1'!H$5))</f>
        <v>0</v>
      </c>
      <c r="I58" s="60">
        <f>'CH01'!H51+SUMPRODUCT((madatNC=$C58)*(DVHC='CH03-1'!I$5)*(Dientich_NC))-SUMPRODUCT((INDEX(NC_giam,,HLOOKUP($C58,COLMadat,2,0)))*(DVHC='CH03-1'!I$5))</f>
        <v>0</v>
      </c>
      <c r="J58" s="60">
        <f>'CH01'!I51+SUMPRODUCT((madatNC=$C58)*(DVHC='CH03-1'!J$5)*(Dientich_NC))-SUMPRODUCT((INDEX(NC_giam,,HLOOKUP($C58,COLMadat,2,0)))*(DVHC='CH03-1'!J$5))</f>
        <v>0</v>
      </c>
      <c r="K58" s="60">
        <f>'CH01'!J51+SUMPRODUCT((madatNC=$C58)*(DVHC='CH03-1'!K$5)*(Dientich_NC))-SUMPRODUCT((INDEX(NC_giam,,HLOOKUP($C58,COLMadat,2,0)))*(DVHC='CH03-1'!K$5))</f>
        <v>0</v>
      </c>
      <c r="L58" s="60">
        <f>'CH01'!K51+SUMPRODUCT((madatNC=$C58)*(DVHC='CH03-1'!L$5)*(Dientich_NC))-SUMPRODUCT((INDEX(NC_giam,,HLOOKUP($C58,COLMadat,2,0)))*(DVHC='CH03-1'!L$5))</f>
        <v>0</v>
      </c>
      <c r="M58" s="60">
        <f>'CH01'!L51+SUMPRODUCT((madatNC=$C58)*(DVHC='CH03-1'!M$5)*(Dientich_NC))-SUMPRODUCT((INDEX(NC_giam,,HLOOKUP($C58,COLMadat,2,0)))*(DVHC='CH03-1'!M$5))</f>
        <v>0</v>
      </c>
      <c r="N58" s="60">
        <f>'CH01'!M51+SUMPRODUCT((madatNC=$C58)*(DVHC='CH03-1'!N$5)*(Dientich_NC))-SUMPRODUCT((INDEX(NC_giam,,HLOOKUP($C58,COLMadat,2,0)))*(DVHC='CH03-1'!N$5))</f>
        <v>0</v>
      </c>
      <c r="O58" s="60">
        <f>'CH01'!N51+SUMPRODUCT((madatNC=$C58)*(DVHC='CH03-1'!O$5)*(Dientich_NC))-SUMPRODUCT((INDEX(NC_giam,,HLOOKUP($C58,COLMadat,2,0)))*(DVHC='CH03-1'!O$5))</f>
        <v>0</v>
      </c>
      <c r="P58" s="60">
        <f>'CH01'!O51+SUMPRODUCT((madatNC=$C58)*(DVHC='CH03-1'!P$5)*(Dientich_NC))-SUMPRODUCT((INDEX(NC_giam,,HLOOKUP($C58,COLMadat,2,0)))*(DVHC='CH03-1'!P$5))</f>
        <v>0</v>
      </c>
      <c r="Q58" s="60">
        <f>'CH01'!P51+SUMPRODUCT((madatNC=$C58)*(DVHC='CH03-1'!Q$5)*(Dientich_NC))-SUMPRODUCT((INDEX(NC_giam,,HLOOKUP($C58,COLMadat,2,0)))*(DVHC='CH03-1'!Q$5))</f>
        <v>0</v>
      </c>
      <c r="R58" s="60">
        <f>'CH01'!Q51+SUMPRODUCT((madatNC=$C58)*(DVHC='CH03-1'!R$5)*(Dientich_NC))-SUMPRODUCT((INDEX(NC_giam,,HLOOKUP($C58,COLMadat,2,0)))*(DVHC='CH03-1'!R$5))</f>
        <v>0</v>
      </c>
      <c r="S58" s="60">
        <f>'CH01'!R51+SUMPRODUCT((madatNC=$C58)*(DVHC='CH03-1'!S$5)*(Dientich_NC))-SUMPRODUCT((INDEX(NC_giam,,HLOOKUP($C58,COLMadat,2,0)))*(DVHC='CH03-1'!S$5))</f>
        <v>0</v>
      </c>
      <c r="T58" s="60">
        <f>'CH01'!S51+SUMPRODUCT((madatNC=$C58)*(DVHC='CH03-1'!T$5)*(Dientich_NC))-SUMPRODUCT((INDEX(NC_giam,,HLOOKUP($C58,COLMadat,2,0)))*(DVHC='CH03-1'!T$5))</f>
        <v>0</v>
      </c>
      <c r="U58" s="60">
        <f>'CH01'!T51+SUMPRODUCT((madatNC=$C58)*(DVHC='CH03-1'!U$5)*(Dientich_NC))-SUMPRODUCT((INDEX(NC_giam,,HLOOKUP($C58,COLMadat,2,0)))*(DVHC='CH03-1'!U$5))</f>
        <v>0</v>
      </c>
      <c r="V58" s="60">
        <f>'CH01'!U51+SUMPRODUCT((madatNC=$C58)*(DVHC='CH03-1'!V$5)*(Dientich_NC))-SUMPRODUCT((INDEX(NC_giam,,HLOOKUP($C58,COLMadat,2,0)))*(DVHC='CH03-1'!V$5))</f>
        <v>0</v>
      </c>
      <c r="W58" s="60">
        <f>'CH01'!V51+SUMPRODUCT((madatNC=$C58)*(DVHC='CH03-1'!W$5)*(Dientich_NC))-SUMPRODUCT((INDEX(NC_giam,,HLOOKUP($C58,COLMadat,2,0)))*(DVHC='CH03-1'!W$5))</f>
        <v>0</v>
      </c>
      <c r="X58" s="60">
        <f>'CH01'!W51+SUMPRODUCT((madatNC=$C58)*(DVHC='CH03-1'!X$5)*(Dientich_NC))-SUMPRODUCT((INDEX(NC_giam,,HLOOKUP($C58,COLMadat,2,0)))*(DVHC='CH03-1'!X$5))</f>
        <v>0</v>
      </c>
      <c r="Y58" s="60">
        <f>'CH01'!X51+SUMPRODUCT((madatNC=$C58)*(DVHC='CH03-1'!Y$5)*(Dientich_NC))-SUMPRODUCT((INDEX(NC_giam,,HLOOKUP($C58,COLMadat,2,0)))*(DVHC='CH03-1'!Y$5))</f>
        <v>0</v>
      </c>
      <c r="Z58" s="60">
        <f>'CH01'!Y51+SUMPRODUCT((madatNC=$C58)*(DVHC='CH03-1'!Z$5)*(Dientich_NC))-SUMPRODUCT((INDEX(NC_giam,,HLOOKUP($C58,COLMadat,2,0)))*(DVHC='CH03-1'!Z$5))</f>
        <v>0</v>
      </c>
      <c r="AA58" s="60">
        <f>'CH01'!Z51+SUMPRODUCT((madatNC=$C58)*(DVHC='CH03-1'!AA$5)*(Dientich_NC))-SUMPRODUCT((INDEX(NC_giam,,HLOOKUP($C58,COLMadat,2,0)))*(DVHC='CH03-1'!AA$5))</f>
        <v>0</v>
      </c>
      <c r="AB58" s="60">
        <f>'CH01'!AA51+SUMPRODUCT((madatNC=$C58)*(DVHC='CH03-1'!AB$5)*(Dientich_NC))-SUMPRODUCT((INDEX(NC_giam,,HLOOKUP($C58,COLMadat,2,0)))*(DVHC='CH03-1'!AB$5))</f>
        <v>0</v>
      </c>
      <c r="AC58" s="60">
        <f>'CH01'!AB51+SUMPRODUCT((madatNC=$C58)*(DVHC='CH03-1'!AC$5)*(Dientich_NC))-SUMPRODUCT((INDEX(NC_giam,,HLOOKUP($C58,COLMadat,2,0)))*(DVHC='CH03-1'!AC$5))</f>
        <v>0</v>
      </c>
      <c r="AD58" s="60">
        <f>'CH01'!AC51+SUMPRODUCT((madatNC=$C58)*(DVHC='CH03-1'!AD$5)*(Dientich_NC))-SUMPRODUCT((INDEX(NC_giam,,HLOOKUP($C58,COLMadat,2,0)))*(DVHC='CH03-1'!AD$5))</f>
        <v>0</v>
      </c>
      <c r="AE58" s="60">
        <f>'CH01'!AD51+SUMPRODUCT((madatNC=$C58)*(DVHC='CH03-1'!AE$5)*(Dientich_NC))-SUMPRODUCT((INDEX(NC_giam,,HLOOKUP($C58,COLMadat,2,0)))*(DVHC='CH03-1'!AE$5))</f>
        <v>0</v>
      </c>
      <c r="AF58" s="60">
        <f>'CH01'!AE51+SUMPRODUCT((madatNC=$C58)*(DVHC='CH03-1'!AF$5)*(Dientich_NC))-SUMPRODUCT((INDEX(NC_giam,,HLOOKUP($C58,COLMadat,2,0)))*(DVHC='CH03-1'!AF$5))</f>
        <v>0</v>
      </c>
      <c r="AG58" s="60">
        <f>'CH01'!AF51+SUMPRODUCT((madatNC=$C58)*(DVHC='CH03-1'!AG$5)*(Dientich_NC))-SUMPRODUCT((INDEX(NC_giam,,HLOOKUP($C58,COLMadat,2,0)))*(DVHC='CH03-1'!AG$5))</f>
        <v>0</v>
      </c>
      <c r="AH58" s="60">
        <f>'CH01'!AG51+SUMPRODUCT((madatNC=$C58)*(DVHC='CH03-1'!AH$5)*(Dientich_NC))-SUMPRODUCT((INDEX(NC_giam,,HLOOKUP($C58,COLMadat,2,0)))*(DVHC='CH03-1'!AH$5))</f>
        <v>0</v>
      </c>
      <c r="AI58" s="60">
        <f>'CH01'!AH51+SUMPRODUCT((madatNC=$C58)*(DVHC='CH03-1'!AI$5)*(Dientich_NC))-SUMPRODUCT((INDEX(NC_giam,,HLOOKUP($C58,COLMadat,2,0)))*(DVHC='CH03-1'!AI$5))</f>
        <v>0</v>
      </c>
      <c r="AJ58" s="60">
        <f>'CH01'!AI51+SUMPRODUCT((madatNC=$C58)*(DVHC='CH03-1'!AJ$5)*(Dientich_NC))-SUMPRODUCT((INDEX(NC_giam,,HLOOKUP($C58,COLMadat,2,0)))*(DVHC='CH03-1'!AJ$5))</f>
        <v>0</v>
      </c>
      <c r="AK58" s="60">
        <f>'CH01'!AJ51+SUMPRODUCT((madatNC=$C58)*(DVHC='CH03-1'!AK$5)*(Dientich_NC))-SUMPRODUCT((INDEX(NC_giam,,HLOOKUP($C58,COLMadat,2,0)))*(DVHC='CH03-1'!AK$5))</f>
        <v>0</v>
      </c>
      <c r="AL58" s="60">
        <f>'CH01'!AK51+SUMPRODUCT((madatNC=$C58)*(DVHC='CH03-1'!AL$5)*(Dientich_NC))-SUMPRODUCT((INDEX(NC_giam,,HLOOKUP($C58,COLMadat,2,0)))*(DVHC='CH03-1'!AL$5))</f>
        <v>0</v>
      </c>
      <c r="AM58" s="60">
        <f>'CH01'!AL51+SUMPRODUCT((madatNC=$C58)*(DVHC='CH03-1'!AM$5)*(Dientich_NC))-SUMPRODUCT((INDEX(NC_giam,,HLOOKUP($C58,COLMadat,2,0)))*(DVHC='CH03-1'!AM$5))</f>
        <v>0</v>
      </c>
      <c r="AN58" s="60">
        <f>'CH01'!AM51+SUMPRODUCT((madatNC=$C58)*(DVHC='CH03-1'!AN$5)*(Dientich_NC))-SUMPRODUCT((INDEX(NC_giam,,HLOOKUP($C58,COLMadat,2,0)))*(DVHC='CH03-1'!AN$5))</f>
        <v>0</v>
      </c>
      <c r="AO58" s="60">
        <f>'CH01'!AN51+SUMPRODUCT((madatNC=$C58)*(DVHC='CH03-1'!AO$5)*(Dientich_NC))-SUMPRODUCT((INDEX(NC_giam,,HLOOKUP($C58,COLMadat,2,0)))*(DVHC='CH03-1'!AO$5))</f>
        <v>0</v>
      </c>
      <c r="AP58" s="60">
        <f>'CH01'!AO51+SUMPRODUCT((madatNC=$C58)*(DVHC='CH03-1'!AP$5)*(Dientich_NC))-SUMPRODUCT((INDEX(NC_giam,,HLOOKUP($C58,COLMadat,2,0)))*(DVHC='CH03-1'!AP$5))</f>
        <v>0</v>
      </c>
      <c r="AR58" s="56"/>
    </row>
    <row r="59" spans="1:44">
      <c r="A59" s="114" t="str">
        <f>'CH01'!A52</f>
        <v>2.8.4</v>
      </c>
      <c r="B59" s="129" t="str">
        <f>'CH01'!B52</f>
        <v>Đất công trình phòng, chống thiên tai</v>
      </c>
      <c r="C59" s="114" t="str">
        <f>'CH01'!C52</f>
        <v>DPC</v>
      </c>
      <c r="D59" s="66"/>
      <c r="E59" s="66">
        <f t="shared" si="14"/>
        <v>0</v>
      </c>
      <c r="F59" s="66">
        <f t="shared" si="15"/>
        <v>0</v>
      </c>
      <c r="G59" s="60">
        <f>'CH01'!F52+SUMPRODUCT((madatNC=$C59)*(DVHC='CH03-1'!G$5)*(Dientich_NC))-SUMPRODUCT((INDEX(NC_giam,,HLOOKUP($C59,COLMadat,2,0)))*(DVHC='CH03-1'!G$5))</f>
        <v>0</v>
      </c>
      <c r="H59" s="60">
        <f>'CH01'!G52+SUMPRODUCT((madatNC=$C59)*(DVHC='CH03-1'!H$5)*(Dientich_NC))-SUMPRODUCT((INDEX(NC_giam,,HLOOKUP($C59,COLMadat,2,0)))*(DVHC='CH03-1'!H$5))</f>
        <v>0</v>
      </c>
      <c r="I59" s="60">
        <f>'CH01'!H52+SUMPRODUCT((madatNC=$C59)*(DVHC='CH03-1'!I$5)*(Dientich_NC))-SUMPRODUCT((INDEX(NC_giam,,HLOOKUP($C59,COLMadat,2,0)))*(DVHC='CH03-1'!I$5))</f>
        <v>0</v>
      </c>
      <c r="J59" s="60">
        <f>'CH01'!I52+SUMPRODUCT((madatNC=$C59)*(DVHC='CH03-1'!J$5)*(Dientich_NC))-SUMPRODUCT((INDEX(NC_giam,,HLOOKUP($C59,COLMadat,2,0)))*(DVHC='CH03-1'!J$5))</f>
        <v>0</v>
      </c>
      <c r="K59" s="60">
        <f>'CH01'!J52+SUMPRODUCT((madatNC=$C59)*(DVHC='CH03-1'!K$5)*(Dientich_NC))-SUMPRODUCT((INDEX(NC_giam,,HLOOKUP($C59,COLMadat,2,0)))*(DVHC='CH03-1'!K$5))</f>
        <v>0</v>
      </c>
      <c r="L59" s="60">
        <f>'CH01'!K52+SUMPRODUCT((madatNC=$C59)*(DVHC='CH03-1'!L$5)*(Dientich_NC))-SUMPRODUCT((INDEX(NC_giam,,HLOOKUP($C59,COLMadat,2,0)))*(DVHC='CH03-1'!L$5))</f>
        <v>0</v>
      </c>
      <c r="M59" s="60">
        <f>'CH01'!L52+SUMPRODUCT((madatNC=$C59)*(DVHC='CH03-1'!M$5)*(Dientich_NC))-SUMPRODUCT((INDEX(NC_giam,,HLOOKUP($C59,COLMadat,2,0)))*(DVHC='CH03-1'!M$5))</f>
        <v>0</v>
      </c>
      <c r="N59" s="60">
        <f>'CH01'!M52+SUMPRODUCT((madatNC=$C59)*(DVHC='CH03-1'!N$5)*(Dientich_NC))-SUMPRODUCT((INDEX(NC_giam,,HLOOKUP($C59,COLMadat,2,0)))*(DVHC='CH03-1'!N$5))</f>
        <v>0</v>
      </c>
      <c r="O59" s="60">
        <f>'CH01'!N52+SUMPRODUCT((madatNC=$C59)*(DVHC='CH03-1'!O$5)*(Dientich_NC))-SUMPRODUCT((INDEX(NC_giam,,HLOOKUP($C59,COLMadat,2,0)))*(DVHC='CH03-1'!O$5))</f>
        <v>0</v>
      </c>
      <c r="P59" s="60">
        <f>'CH01'!O52+SUMPRODUCT((madatNC=$C59)*(DVHC='CH03-1'!P$5)*(Dientich_NC))-SUMPRODUCT((INDEX(NC_giam,,HLOOKUP($C59,COLMadat,2,0)))*(DVHC='CH03-1'!P$5))</f>
        <v>0</v>
      </c>
      <c r="Q59" s="60">
        <f>'CH01'!P52+SUMPRODUCT((madatNC=$C59)*(DVHC='CH03-1'!Q$5)*(Dientich_NC))-SUMPRODUCT((INDEX(NC_giam,,HLOOKUP($C59,COLMadat,2,0)))*(DVHC='CH03-1'!Q$5))</f>
        <v>0</v>
      </c>
      <c r="R59" s="60">
        <f>'CH01'!Q52+SUMPRODUCT((madatNC=$C59)*(DVHC='CH03-1'!R$5)*(Dientich_NC))-SUMPRODUCT((INDEX(NC_giam,,HLOOKUP($C59,COLMadat,2,0)))*(DVHC='CH03-1'!R$5))</f>
        <v>0</v>
      </c>
      <c r="S59" s="60">
        <f>'CH01'!R52+SUMPRODUCT((madatNC=$C59)*(DVHC='CH03-1'!S$5)*(Dientich_NC))-SUMPRODUCT((INDEX(NC_giam,,HLOOKUP($C59,COLMadat,2,0)))*(DVHC='CH03-1'!S$5))</f>
        <v>0</v>
      </c>
      <c r="T59" s="60">
        <f>'CH01'!S52+SUMPRODUCT((madatNC=$C59)*(DVHC='CH03-1'!T$5)*(Dientich_NC))-SUMPRODUCT((INDEX(NC_giam,,HLOOKUP($C59,COLMadat,2,0)))*(DVHC='CH03-1'!T$5))</f>
        <v>0</v>
      </c>
      <c r="U59" s="60">
        <f>'CH01'!T52+SUMPRODUCT((madatNC=$C59)*(DVHC='CH03-1'!U$5)*(Dientich_NC))-SUMPRODUCT((INDEX(NC_giam,,HLOOKUP($C59,COLMadat,2,0)))*(DVHC='CH03-1'!U$5))</f>
        <v>0</v>
      </c>
      <c r="V59" s="60">
        <f>'CH01'!U52+SUMPRODUCT((madatNC=$C59)*(DVHC='CH03-1'!V$5)*(Dientich_NC))-SUMPRODUCT((INDEX(NC_giam,,HLOOKUP($C59,COLMadat,2,0)))*(DVHC='CH03-1'!V$5))</f>
        <v>0</v>
      </c>
      <c r="W59" s="60">
        <f>'CH01'!V52+SUMPRODUCT((madatNC=$C59)*(DVHC='CH03-1'!W$5)*(Dientich_NC))-SUMPRODUCT((INDEX(NC_giam,,HLOOKUP($C59,COLMadat,2,0)))*(DVHC='CH03-1'!W$5))</f>
        <v>0</v>
      </c>
      <c r="X59" s="60">
        <f>'CH01'!W52+SUMPRODUCT((madatNC=$C59)*(DVHC='CH03-1'!X$5)*(Dientich_NC))-SUMPRODUCT((INDEX(NC_giam,,HLOOKUP($C59,COLMadat,2,0)))*(DVHC='CH03-1'!X$5))</f>
        <v>0</v>
      </c>
      <c r="Y59" s="60">
        <f>'CH01'!X52+SUMPRODUCT((madatNC=$C59)*(DVHC='CH03-1'!Y$5)*(Dientich_NC))-SUMPRODUCT((INDEX(NC_giam,,HLOOKUP($C59,COLMadat,2,0)))*(DVHC='CH03-1'!Y$5))</f>
        <v>0</v>
      </c>
      <c r="Z59" s="60">
        <f>'CH01'!Y52+SUMPRODUCT((madatNC=$C59)*(DVHC='CH03-1'!Z$5)*(Dientich_NC))-SUMPRODUCT((INDEX(NC_giam,,HLOOKUP($C59,COLMadat,2,0)))*(DVHC='CH03-1'!Z$5))</f>
        <v>0</v>
      </c>
      <c r="AA59" s="60">
        <f>'CH01'!Z52+SUMPRODUCT((madatNC=$C59)*(DVHC='CH03-1'!AA$5)*(Dientich_NC))-SUMPRODUCT((INDEX(NC_giam,,HLOOKUP($C59,COLMadat,2,0)))*(DVHC='CH03-1'!AA$5))</f>
        <v>0</v>
      </c>
      <c r="AB59" s="60">
        <f>'CH01'!AA52+SUMPRODUCT((madatNC=$C59)*(DVHC='CH03-1'!AB$5)*(Dientich_NC))-SUMPRODUCT((INDEX(NC_giam,,HLOOKUP($C59,COLMadat,2,0)))*(DVHC='CH03-1'!AB$5))</f>
        <v>0</v>
      </c>
      <c r="AC59" s="60">
        <f>'CH01'!AB52+SUMPRODUCT((madatNC=$C59)*(DVHC='CH03-1'!AC$5)*(Dientich_NC))-SUMPRODUCT((INDEX(NC_giam,,HLOOKUP($C59,COLMadat,2,0)))*(DVHC='CH03-1'!AC$5))</f>
        <v>0</v>
      </c>
      <c r="AD59" s="60">
        <f>'CH01'!AC52+SUMPRODUCT((madatNC=$C59)*(DVHC='CH03-1'!AD$5)*(Dientich_NC))-SUMPRODUCT((INDEX(NC_giam,,HLOOKUP($C59,COLMadat,2,0)))*(DVHC='CH03-1'!AD$5))</f>
        <v>0</v>
      </c>
      <c r="AE59" s="60">
        <f>'CH01'!AD52+SUMPRODUCT((madatNC=$C59)*(DVHC='CH03-1'!AE$5)*(Dientich_NC))-SUMPRODUCT((INDEX(NC_giam,,HLOOKUP($C59,COLMadat,2,0)))*(DVHC='CH03-1'!AE$5))</f>
        <v>0</v>
      </c>
      <c r="AF59" s="60">
        <f>'CH01'!AE52+SUMPRODUCT((madatNC=$C59)*(DVHC='CH03-1'!AF$5)*(Dientich_NC))-SUMPRODUCT((INDEX(NC_giam,,HLOOKUP($C59,COLMadat,2,0)))*(DVHC='CH03-1'!AF$5))</f>
        <v>0</v>
      </c>
      <c r="AG59" s="60">
        <f>'CH01'!AF52+SUMPRODUCT((madatNC=$C59)*(DVHC='CH03-1'!AG$5)*(Dientich_NC))-SUMPRODUCT((INDEX(NC_giam,,HLOOKUP($C59,COLMadat,2,0)))*(DVHC='CH03-1'!AG$5))</f>
        <v>0</v>
      </c>
      <c r="AH59" s="60">
        <f>'CH01'!AG52+SUMPRODUCT((madatNC=$C59)*(DVHC='CH03-1'!AH$5)*(Dientich_NC))-SUMPRODUCT((INDEX(NC_giam,,HLOOKUP($C59,COLMadat,2,0)))*(DVHC='CH03-1'!AH$5))</f>
        <v>0</v>
      </c>
      <c r="AI59" s="60">
        <f>'CH01'!AH52+SUMPRODUCT((madatNC=$C59)*(DVHC='CH03-1'!AI$5)*(Dientich_NC))-SUMPRODUCT((INDEX(NC_giam,,HLOOKUP($C59,COLMadat,2,0)))*(DVHC='CH03-1'!AI$5))</f>
        <v>0</v>
      </c>
      <c r="AJ59" s="60">
        <f>'CH01'!AI52+SUMPRODUCT((madatNC=$C59)*(DVHC='CH03-1'!AJ$5)*(Dientich_NC))-SUMPRODUCT((INDEX(NC_giam,,HLOOKUP($C59,COLMadat,2,0)))*(DVHC='CH03-1'!AJ$5))</f>
        <v>0</v>
      </c>
      <c r="AK59" s="60">
        <f>'CH01'!AJ52+SUMPRODUCT((madatNC=$C59)*(DVHC='CH03-1'!AK$5)*(Dientich_NC))-SUMPRODUCT((INDEX(NC_giam,,HLOOKUP($C59,COLMadat,2,0)))*(DVHC='CH03-1'!AK$5))</f>
        <v>0</v>
      </c>
      <c r="AL59" s="60">
        <f>'CH01'!AK52+SUMPRODUCT((madatNC=$C59)*(DVHC='CH03-1'!AL$5)*(Dientich_NC))-SUMPRODUCT((INDEX(NC_giam,,HLOOKUP($C59,COLMadat,2,0)))*(DVHC='CH03-1'!AL$5))</f>
        <v>0</v>
      </c>
      <c r="AM59" s="60">
        <f>'CH01'!AL52+SUMPRODUCT((madatNC=$C59)*(DVHC='CH03-1'!AM$5)*(Dientich_NC))-SUMPRODUCT((INDEX(NC_giam,,HLOOKUP($C59,COLMadat,2,0)))*(DVHC='CH03-1'!AM$5))</f>
        <v>0</v>
      </c>
      <c r="AN59" s="60">
        <f>'CH01'!AM52+SUMPRODUCT((madatNC=$C59)*(DVHC='CH03-1'!AN$5)*(Dientich_NC))-SUMPRODUCT((INDEX(NC_giam,,HLOOKUP($C59,COLMadat,2,0)))*(DVHC='CH03-1'!AN$5))</f>
        <v>0</v>
      </c>
      <c r="AO59" s="60">
        <f>'CH01'!AN52+SUMPRODUCT((madatNC=$C59)*(DVHC='CH03-1'!AO$5)*(Dientich_NC))-SUMPRODUCT((INDEX(NC_giam,,HLOOKUP($C59,COLMadat,2,0)))*(DVHC='CH03-1'!AO$5))</f>
        <v>0</v>
      </c>
      <c r="AP59" s="60">
        <f>'CH01'!AO52+SUMPRODUCT((madatNC=$C59)*(DVHC='CH03-1'!AP$5)*(Dientich_NC))-SUMPRODUCT((INDEX(NC_giam,,HLOOKUP($C59,COLMadat,2,0)))*(DVHC='CH03-1'!AP$5))</f>
        <v>0</v>
      </c>
      <c r="AR59" s="56"/>
    </row>
    <row r="60" spans="1:44" ht="25.5">
      <c r="A60" s="114" t="str">
        <f>'CH01'!A53</f>
        <v>2.8.5</v>
      </c>
      <c r="B60" s="129" t="str">
        <f>'CH01'!B53</f>
        <v>Đất có di tích lịch sử - văn hóa danh lam thắng cảnh, di sản thiên nhiên</v>
      </c>
      <c r="C60" s="114" t="str">
        <f>'CH01'!C53</f>
        <v>DDD</v>
      </c>
      <c r="D60" s="66"/>
      <c r="E60" s="66">
        <f t="shared" si="14"/>
        <v>1.7539</v>
      </c>
      <c r="F60" s="66">
        <f t="shared" si="15"/>
        <v>1.7539</v>
      </c>
      <c r="G60" s="60">
        <f>'CH01'!F53+SUMPRODUCT((madatNC=$C60)*(DVHC='CH03-1'!G$5)*(Dientich_NC))-SUMPRODUCT((INDEX(NC_giam,,HLOOKUP($C60,COLMadat,2,0)))*(DVHC='CH03-1'!G$5))</f>
        <v>1.7539</v>
      </c>
      <c r="H60" s="60">
        <f>'CH01'!G53+SUMPRODUCT((madatNC=$C60)*(DVHC='CH03-1'!H$5)*(Dientich_NC))-SUMPRODUCT((INDEX(NC_giam,,HLOOKUP($C60,COLMadat,2,0)))*(DVHC='CH03-1'!H$5))</f>
        <v>0</v>
      </c>
      <c r="I60" s="60">
        <f>'CH01'!H53+SUMPRODUCT((madatNC=$C60)*(DVHC='CH03-1'!I$5)*(Dientich_NC))-SUMPRODUCT((INDEX(NC_giam,,HLOOKUP($C60,COLMadat,2,0)))*(DVHC='CH03-1'!I$5))</f>
        <v>0</v>
      </c>
      <c r="J60" s="60">
        <f>'CH01'!I53+SUMPRODUCT((madatNC=$C60)*(DVHC='CH03-1'!J$5)*(Dientich_NC))-SUMPRODUCT((INDEX(NC_giam,,HLOOKUP($C60,COLMadat,2,0)))*(DVHC='CH03-1'!J$5))</f>
        <v>0</v>
      </c>
      <c r="K60" s="60">
        <f>'CH01'!J53+SUMPRODUCT((madatNC=$C60)*(DVHC='CH03-1'!K$5)*(Dientich_NC))-SUMPRODUCT((INDEX(NC_giam,,HLOOKUP($C60,COLMadat,2,0)))*(DVHC='CH03-1'!K$5))</f>
        <v>0</v>
      </c>
      <c r="L60" s="60">
        <f>'CH01'!K53+SUMPRODUCT((madatNC=$C60)*(DVHC='CH03-1'!L$5)*(Dientich_NC))-SUMPRODUCT((INDEX(NC_giam,,HLOOKUP($C60,COLMadat,2,0)))*(DVHC='CH03-1'!L$5))</f>
        <v>0</v>
      </c>
      <c r="M60" s="60">
        <f>'CH01'!L53+SUMPRODUCT((madatNC=$C60)*(DVHC='CH03-1'!M$5)*(Dientich_NC))-SUMPRODUCT((INDEX(NC_giam,,HLOOKUP($C60,COLMadat,2,0)))*(DVHC='CH03-1'!M$5))</f>
        <v>0</v>
      </c>
      <c r="N60" s="60">
        <f>'CH01'!M53+SUMPRODUCT((madatNC=$C60)*(DVHC='CH03-1'!N$5)*(Dientich_NC))-SUMPRODUCT((INDEX(NC_giam,,HLOOKUP($C60,COLMadat,2,0)))*(DVHC='CH03-1'!N$5))</f>
        <v>0</v>
      </c>
      <c r="O60" s="60">
        <f>'CH01'!N53+SUMPRODUCT((madatNC=$C60)*(DVHC='CH03-1'!O$5)*(Dientich_NC))-SUMPRODUCT((INDEX(NC_giam,,HLOOKUP($C60,COLMadat,2,0)))*(DVHC='CH03-1'!O$5))</f>
        <v>0</v>
      </c>
      <c r="P60" s="60">
        <f>'CH01'!O53+SUMPRODUCT((madatNC=$C60)*(DVHC='CH03-1'!P$5)*(Dientich_NC))-SUMPRODUCT((INDEX(NC_giam,,HLOOKUP($C60,COLMadat,2,0)))*(DVHC='CH03-1'!P$5))</f>
        <v>0</v>
      </c>
      <c r="Q60" s="60">
        <f>'CH01'!P53+SUMPRODUCT((madatNC=$C60)*(DVHC='CH03-1'!Q$5)*(Dientich_NC))-SUMPRODUCT((INDEX(NC_giam,,HLOOKUP($C60,COLMadat,2,0)))*(DVHC='CH03-1'!Q$5))</f>
        <v>0</v>
      </c>
      <c r="R60" s="60">
        <f>'CH01'!Q53+SUMPRODUCT((madatNC=$C60)*(DVHC='CH03-1'!R$5)*(Dientich_NC))-SUMPRODUCT((INDEX(NC_giam,,HLOOKUP($C60,COLMadat,2,0)))*(DVHC='CH03-1'!R$5))</f>
        <v>0</v>
      </c>
      <c r="S60" s="60">
        <f>'CH01'!R53+SUMPRODUCT((madatNC=$C60)*(DVHC='CH03-1'!S$5)*(Dientich_NC))-SUMPRODUCT((INDEX(NC_giam,,HLOOKUP($C60,COLMadat,2,0)))*(DVHC='CH03-1'!S$5))</f>
        <v>0</v>
      </c>
      <c r="T60" s="60">
        <f>'CH01'!S53+SUMPRODUCT((madatNC=$C60)*(DVHC='CH03-1'!T$5)*(Dientich_NC))-SUMPRODUCT((INDEX(NC_giam,,HLOOKUP($C60,COLMadat,2,0)))*(DVHC='CH03-1'!T$5))</f>
        <v>0</v>
      </c>
      <c r="U60" s="60">
        <f>'CH01'!T53+SUMPRODUCT((madatNC=$C60)*(DVHC='CH03-1'!U$5)*(Dientich_NC))-SUMPRODUCT((INDEX(NC_giam,,HLOOKUP($C60,COLMadat,2,0)))*(DVHC='CH03-1'!U$5))</f>
        <v>0</v>
      </c>
      <c r="V60" s="60">
        <f>'CH01'!U53+SUMPRODUCT((madatNC=$C60)*(DVHC='CH03-1'!V$5)*(Dientich_NC))-SUMPRODUCT((INDEX(NC_giam,,HLOOKUP($C60,COLMadat,2,0)))*(DVHC='CH03-1'!V$5))</f>
        <v>0</v>
      </c>
      <c r="W60" s="60">
        <f>'CH01'!V53+SUMPRODUCT((madatNC=$C60)*(DVHC='CH03-1'!W$5)*(Dientich_NC))-SUMPRODUCT((INDEX(NC_giam,,HLOOKUP($C60,COLMadat,2,0)))*(DVHC='CH03-1'!W$5))</f>
        <v>0</v>
      </c>
      <c r="X60" s="60">
        <f>'CH01'!W53+SUMPRODUCT((madatNC=$C60)*(DVHC='CH03-1'!X$5)*(Dientich_NC))-SUMPRODUCT((INDEX(NC_giam,,HLOOKUP($C60,COLMadat,2,0)))*(DVHC='CH03-1'!X$5))</f>
        <v>0</v>
      </c>
      <c r="Y60" s="60">
        <f>'CH01'!X53+SUMPRODUCT((madatNC=$C60)*(DVHC='CH03-1'!Y$5)*(Dientich_NC))-SUMPRODUCT((INDEX(NC_giam,,HLOOKUP($C60,COLMadat,2,0)))*(DVHC='CH03-1'!Y$5))</f>
        <v>0</v>
      </c>
      <c r="Z60" s="60">
        <f>'CH01'!Y53+SUMPRODUCT((madatNC=$C60)*(DVHC='CH03-1'!Z$5)*(Dientich_NC))-SUMPRODUCT((INDEX(NC_giam,,HLOOKUP($C60,COLMadat,2,0)))*(DVHC='CH03-1'!Z$5))</f>
        <v>0</v>
      </c>
      <c r="AA60" s="60">
        <f>'CH01'!Z53+SUMPRODUCT((madatNC=$C60)*(DVHC='CH03-1'!AA$5)*(Dientich_NC))-SUMPRODUCT((INDEX(NC_giam,,HLOOKUP($C60,COLMadat,2,0)))*(DVHC='CH03-1'!AA$5))</f>
        <v>0</v>
      </c>
      <c r="AB60" s="60">
        <f>'CH01'!AA53+SUMPRODUCT((madatNC=$C60)*(DVHC='CH03-1'!AB$5)*(Dientich_NC))-SUMPRODUCT((INDEX(NC_giam,,HLOOKUP($C60,COLMadat,2,0)))*(DVHC='CH03-1'!AB$5))</f>
        <v>0</v>
      </c>
      <c r="AC60" s="60">
        <f>'CH01'!AB53+SUMPRODUCT((madatNC=$C60)*(DVHC='CH03-1'!AC$5)*(Dientich_NC))-SUMPRODUCT((INDEX(NC_giam,,HLOOKUP($C60,COLMadat,2,0)))*(DVHC='CH03-1'!AC$5))</f>
        <v>0</v>
      </c>
      <c r="AD60" s="60">
        <f>'CH01'!AC53+SUMPRODUCT((madatNC=$C60)*(DVHC='CH03-1'!AD$5)*(Dientich_NC))-SUMPRODUCT((INDEX(NC_giam,,HLOOKUP($C60,COLMadat,2,0)))*(DVHC='CH03-1'!AD$5))</f>
        <v>0</v>
      </c>
      <c r="AE60" s="60">
        <f>'CH01'!AD53+SUMPRODUCT((madatNC=$C60)*(DVHC='CH03-1'!AE$5)*(Dientich_NC))-SUMPRODUCT((INDEX(NC_giam,,HLOOKUP($C60,COLMadat,2,0)))*(DVHC='CH03-1'!AE$5))</f>
        <v>0</v>
      </c>
      <c r="AF60" s="60">
        <f>'CH01'!AE53+SUMPRODUCT((madatNC=$C60)*(DVHC='CH03-1'!AF$5)*(Dientich_NC))-SUMPRODUCT((INDEX(NC_giam,,HLOOKUP($C60,COLMadat,2,0)))*(DVHC='CH03-1'!AF$5))</f>
        <v>0</v>
      </c>
      <c r="AG60" s="60">
        <f>'CH01'!AF53+SUMPRODUCT((madatNC=$C60)*(DVHC='CH03-1'!AG$5)*(Dientich_NC))-SUMPRODUCT((INDEX(NC_giam,,HLOOKUP($C60,COLMadat,2,0)))*(DVHC='CH03-1'!AG$5))</f>
        <v>0</v>
      </c>
      <c r="AH60" s="60">
        <f>'CH01'!AG53+SUMPRODUCT((madatNC=$C60)*(DVHC='CH03-1'!AH$5)*(Dientich_NC))-SUMPRODUCT((INDEX(NC_giam,,HLOOKUP($C60,COLMadat,2,0)))*(DVHC='CH03-1'!AH$5))</f>
        <v>0</v>
      </c>
      <c r="AI60" s="60">
        <f>'CH01'!AH53+SUMPRODUCT((madatNC=$C60)*(DVHC='CH03-1'!AI$5)*(Dientich_NC))-SUMPRODUCT((INDEX(NC_giam,,HLOOKUP($C60,COLMadat,2,0)))*(DVHC='CH03-1'!AI$5))</f>
        <v>0</v>
      </c>
      <c r="AJ60" s="60">
        <f>'CH01'!AI53+SUMPRODUCT((madatNC=$C60)*(DVHC='CH03-1'!AJ$5)*(Dientich_NC))-SUMPRODUCT((INDEX(NC_giam,,HLOOKUP($C60,COLMadat,2,0)))*(DVHC='CH03-1'!AJ$5))</f>
        <v>0</v>
      </c>
      <c r="AK60" s="60">
        <f>'CH01'!AJ53+SUMPRODUCT((madatNC=$C60)*(DVHC='CH03-1'!AK$5)*(Dientich_NC))-SUMPRODUCT((INDEX(NC_giam,,HLOOKUP($C60,COLMadat,2,0)))*(DVHC='CH03-1'!AK$5))</f>
        <v>0</v>
      </c>
      <c r="AL60" s="60">
        <f>'CH01'!AK53+SUMPRODUCT((madatNC=$C60)*(DVHC='CH03-1'!AL$5)*(Dientich_NC))-SUMPRODUCT((INDEX(NC_giam,,HLOOKUP($C60,COLMadat,2,0)))*(DVHC='CH03-1'!AL$5))</f>
        <v>0</v>
      </c>
      <c r="AM60" s="60">
        <f>'CH01'!AL53+SUMPRODUCT((madatNC=$C60)*(DVHC='CH03-1'!AM$5)*(Dientich_NC))-SUMPRODUCT((INDEX(NC_giam,,HLOOKUP($C60,COLMadat,2,0)))*(DVHC='CH03-1'!AM$5))</f>
        <v>0</v>
      </c>
      <c r="AN60" s="60">
        <f>'CH01'!AM53+SUMPRODUCT((madatNC=$C60)*(DVHC='CH03-1'!AN$5)*(Dientich_NC))-SUMPRODUCT((INDEX(NC_giam,,HLOOKUP($C60,COLMadat,2,0)))*(DVHC='CH03-1'!AN$5))</f>
        <v>0</v>
      </c>
      <c r="AO60" s="60">
        <f>'CH01'!AN53+SUMPRODUCT((madatNC=$C60)*(DVHC='CH03-1'!AO$5)*(Dientich_NC))-SUMPRODUCT((INDEX(NC_giam,,HLOOKUP($C60,COLMadat,2,0)))*(DVHC='CH03-1'!AO$5))</f>
        <v>0</v>
      </c>
      <c r="AP60" s="60">
        <f>'CH01'!AO53+SUMPRODUCT((madatNC=$C60)*(DVHC='CH03-1'!AP$5)*(Dientich_NC))-SUMPRODUCT((INDEX(NC_giam,,HLOOKUP($C60,COLMadat,2,0)))*(DVHC='CH03-1'!AP$5))</f>
        <v>0</v>
      </c>
      <c r="AR60" s="56"/>
    </row>
    <row r="61" spans="1:44">
      <c r="A61" s="114" t="str">
        <f>'CH01'!A54</f>
        <v>2.8.6</v>
      </c>
      <c r="B61" s="129" t="str">
        <f>'CH01'!B54</f>
        <v>Đất công trình xử lý chất thải</v>
      </c>
      <c r="C61" s="114" t="str">
        <f>'CH01'!C54</f>
        <v>DRA</v>
      </c>
      <c r="D61" s="66"/>
      <c r="E61" s="66">
        <f t="shared" si="14"/>
        <v>0</v>
      </c>
      <c r="F61" s="66">
        <f t="shared" si="15"/>
        <v>0</v>
      </c>
      <c r="G61" s="60">
        <f>'CH01'!F54+SUMPRODUCT((madatNC=$C61)*(DVHC='CH03-1'!G$5)*(Dientich_NC))-SUMPRODUCT((INDEX(NC_giam,,HLOOKUP($C61,COLMadat,2,0)))*(DVHC='CH03-1'!G$5))</f>
        <v>0</v>
      </c>
      <c r="H61" s="60">
        <f>'CH01'!G54+SUMPRODUCT((madatNC=$C61)*(DVHC='CH03-1'!H$5)*(Dientich_NC))-SUMPRODUCT((INDEX(NC_giam,,HLOOKUP($C61,COLMadat,2,0)))*(DVHC='CH03-1'!H$5))</f>
        <v>0</v>
      </c>
      <c r="I61" s="60">
        <f>'CH01'!H54+SUMPRODUCT((madatNC=$C61)*(DVHC='CH03-1'!I$5)*(Dientich_NC))-SUMPRODUCT((INDEX(NC_giam,,HLOOKUP($C61,COLMadat,2,0)))*(DVHC='CH03-1'!I$5))</f>
        <v>0</v>
      </c>
      <c r="J61" s="60">
        <f>'CH01'!I54+SUMPRODUCT((madatNC=$C61)*(DVHC='CH03-1'!J$5)*(Dientich_NC))-SUMPRODUCT((INDEX(NC_giam,,HLOOKUP($C61,COLMadat,2,0)))*(DVHC='CH03-1'!J$5))</f>
        <v>0</v>
      </c>
      <c r="K61" s="60">
        <f>'CH01'!J54+SUMPRODUCT((madatNC=$C61)*(DVHC='CH03-1'!K$5)*(Dientich_NC))-SUMPRODUCT((INDEX(NC_giam,,HLOOKUP($C61,COLMadat,2,0)))*(DVHC='CH03-1'!K$5))</f>
        <v>0</v>
      </c>
      <c r="L61" s="60">
        <f>'CH01'!K54+SUMPRODUCT((madatNC=$C61)*(DVHC='CH03-1'!L$5)*(Dientich_NC))-SUMPRODUCT((INDEX(NC_giam,,HLOOKUP($C61,COLMadat,2,0)))*(DVHC='CH03-1'!L$5))</f>
        <v>0</v>
      </c>
      <c r="M61" s="60">
        <f>'CH01'!L54+SUMPRODUCT((madatNC=$C61)*(DVHC='CH03-1'!M$5)*(Dientich_NC))-SUMPRODUCT((INDEX(NC_giam,,HLOOKUP($C61,COLMadat,2,0)))*(DVHC='CH03-1'!M$5))</f>
        <v>0</v>
      </c>
      <c r="N61" s="60">
        <f>'CH01'!M54+SUMPRODUCT((madatNC=$C61)*(DVHC='CH03-1'!N$5)*(Dientich_NC))-SUMPRODUCT((INDEX(NC_giam,,HLOOKUP($C61,COLMadat,2,0)))*(DVHC='CH03-1'!N$5))</f>
        <v>0</v>
      </c>
      <c r="O61" s="60">
        <f>'CH01'!N54+SUMPRODUCT((madatNC=$C61)*(DVHC='CH03-1'!O$5)*(Dientich_NC))-SUMPRODUCT((INDEX(NC_giam,,HLOOKUP($C61,COLMadat,2,0)))*(DVHC='CH03-1'!O$5))</f>
        <v>0</v>
      </c>
      <c r="P61" s="60">
        <f>'CH01'!O54+SUMPRODUCT((madatNC=$C61)*(DVHC='CH03-1'!P$5)*(Dientich_NC))-SUMPRODUCT((INDEX(NC_giam,,HLOOKUP($C61,COLMadat,2,0)))*(DVHC='CH03-1'!P$5))</f>
        <v>0</v>
      </c>
      <c r="Q61" s="60">
        <f>'CH01'!P54+SUMPRODUCT((madatNC=$C61)*(DVHC='CH03-1'!Q$5)*(Dientich_NC))-SUMPRODUCT((INDEX(NC_giam,,HLOOKUP($C61,COLMadat,2,0)))*(DVHC='CH03-1'!Q$5))</f>
        <v>0</v>
      </c>
      <c r="R61" s="60">
        <f>'CH01'!Q54+SUMPRODUCT((madatNC=$C61)*(DVHC='CH03-1'!R$5)*(Dientich_NC))-SUMPRODUCT((INDEX(NC_giam,,HLOOKUP($C61,COLMadat,2,0)))*(DVHC='CH03-1'!R$5))</f>
        <v>0</v>
      </c>
      <c r="S61" s="60">
        <f>'CH01'!R54+SUMPRODUCT((madatNC=$C61)*(DVHC='CH03-1'!S$5)*(Dientich_NC))-SUMPRODUCT((INDEX(NC_giam,,HLOOKUP($C61,COLMadat,2,0)))*(DVHC='CH03-1'!S$5))</f>
        <v>0</v>
      </c>
      <c r="T61" s="60">
        <f>'CH01'!S54+SUMPRODUCT((madatNC=$C61)*(DVHC='CH03-1'!T$5)*(Dientich_NC))-SUMPRODUCT((INDEX(NC_giam,,HLOOKUP($C61,COLMadat,2,0)))*(DVHC='CH03-1'!T$5))</f>
        <v>0</v>
      </c>
      <c r="U61" s="60">
        <f>'CH01'!T54+SUMPRODUCT((madatNC=$C61)*(DVHC='CH03-1'!U$5)*(Dientich_NC))-SUMPRODUCT((INDEX(NC_giam,,HLOOKUP($C61,COLMadat,2,0)))*(DVHC='CH03-1'!U$5))</f>
        <v>0</v>
      </c>
      <c r="V61" s="60">
        <f>'CH01'!U54+SUMPRODUCT((madatNC=$C61)*(DVHC='CH03-1'!V$5)*(Dientich_NC))-SUMPRODUCT((INDEX(NC_giam,,HLOOKUP($C61,COLMadat,2,0)))*(DVHC='CH03-1'!V$5))</f>
        <v>0</v>
      </c>
      <c r="W61" s="60">
        <f>'CH01'!V54+SUMPRODUCT((madatNC=$C61)*(DVHC='CH03-1'!W$5)*(Dientich_NC))-SUMPRODUCT((INDEX(NC_giam,,HLOOKUP($C61,COLMadat,2,0)))*(DVHC='CH03-1'!W$5))</f>
        <v>0</v>
      </c>
      <c r="X61" s="60">
        <f>'CH01'!W54+SUMPRODUCT((madatNC=$C61)*(DVHC='CH03-1'!X$5)*(Dientich_NC))-SUMPRODUCT((INDEX(NC_giam,,HLOOKUP($C61,COLMadat,2,0)))*(DVHC='CH03-1'!X$5))</f>
        <v>0</v>
      </c>
      <c r="Y61" s="60">
        <f>'CH01'!X54+SUMPRODUCT((madatNC=$C61)*(DVHC='CH03-1'!Y$5)*(Dientich_NC))-SUMPRODUCT((INDEX(NC_giam,,HLOOKUP($C61,COLMadat,2,0)))*(DVHC='CH03-1'!Y$5))</f>
        <v>0</v>
      </c>
      <c r="Z61" s="60">
        <f>'CH01'!Y54+SUMPRODUCT((madatNC=$C61)*(DVHC='CH03-1'!Z$5)*(Dientich_NC))-SUMPRODUCT((INDEX(NC_giam,,HLOOKUP($C61,COLMadat,2,0)))*(DVHC='CH03-1'!Z$5))</f>
        <v>0</v>
      </c>
      <c r="AA61" s="60">
        <f>'CH01'!Z54+SUMPRODUCT((madatNC=$C61)*(DVHC='CH03-1'!AA$5)*(Dientich_NC))-SUMPRODUCT((INDEX(NC_giam,,HLOOKUP($C61,COLMadat,2,0)))*(DVHC='CH03-1'!AA$5))</f>
        <v>0</v>
      </c>
      <c r="AB61" s="60">
        <f>'CH01'!AA54+SUMPRODUCT((madatNC=$C61)*(DVHC='CH03-1'!AB$5)*(Dientich_NC))-SUMPRODUCT((INDEX(NC_giam,,HLOOKUP($C61,COLMadat,2,0)))*(DVHC='CH03-1'!AB$5))</f>
        <v>0</v>
      </c>
      <c r="AC61" s="60">
        <f>'CH01'!AB54+SUMPRODUCT((madatNC=$C61)*(DVHC='CH03-1'!AC$5)*(Dientich_NC))-SUMPRODUCT((INDEX(NC_giam,,HLOOKUP($C61,COLMadat,2,0)))*(DVHC='CH03-1'!AC$5))</f>
        <v>0</v>
      </c>
      <c r="AD61" s="60">
        <f>'CH01'!AC54+SUMPRODUCT((madatNC=$C61)*(DVHC='CH03-1'!AD$5)*(Dientich_NC))-SUMPRODUCT((INDEX(NC_giam,,HLOOKUP($C61,COLMadat,2,0)))*(DVHC='CH03-1'!AD$5))</f>
        <v>0</v>
      </c>
      <c r="AE61" s="60">
        <f>'CH01'!AD54+SUMPRODUCT((madatNC=$C61)*(DVHC='CH03-1'!AE$5)*(Dientich_NC))-SUMPRODUCT((INDEX(NC_giam,,HLOOKUP($C61,COLMadat,2,0)))*(DVHC='CH03-1'!AE$5))</f>
        <v>0</v>
      </c>
      <c r="AF61" s="60">
        <f>'CH01'!AE54+SUMPRODUCT((madatNC=$C61)*(DVHC='CH03-1'!AF$5)*(Dientich_NC))-SUMPRODUCT((INDEX(NC_giam,,HLOOKUP($C61,COLMadat,2,0)))*(DVHC='CH03-1'!AF$5))</f>
        <v>0</v>
      </c>
      <c r="AG61" s="60">
        <f>'CH01'!AF54+SUMPRODUCT((madatNC=$C61)*(DVHC='CH03-1'!AG$5)*(Dientich_NC))-SUMPRODUCT((INDEX(NC_giam,,HLOOKUP($C61,COLMadat,2,0)))*(DVHC='CH03-1'!AG$5))</f>
        <v>0</v>
      </c>
      <c r="AH61" s="60">
        <f>'CH01'!AG54+SUMPRODUCT((madatNC=$C61)*(DVHC='CH03-1'!AH$5)*(Dientich_NC))-SUMPRODUCT((INDEX(NC_giam,,HLOOKUP($C61,COLMadat,2,0)))*(DVHC='CH03-1'!AH$5))</f>
        <v>0</v>
      </c>
      <c r="AI61" s="60">
        <f>'CH01'!AH54+SUMPRODUCT((madatNC=$C61)*(DVHC='CH03-1'!AI$5)*(Dientich_NC))-SUMPRODUCT((INDEX(NC_giam,,HLOOKUP($C61,COLMadat,2,0)))*(DVHC='CH03-1'!AI$5))</f>
        <v>0</v>
      </c>
      <c r="AJ61" s="60">
        <f>'CH01'!AI54+SUMPRODUCT((madatNC=$C61)*(DVHC='CH03-1'!AJ$5)*(Dientich_NC))-SUMPRODUCT((INDEX(NC_giam,,HLOOKUP($C61,COLMadat,2,0)))*(DVHC='CH03-1'!AJ$5))</f>
        <v>0</v>
      </c>
      <c r="AK61" s="60">
        <f>'CH01'!AJ54+SUMPRODUCT((madatNC=$C61)*(DVHC='CH03-1'!AK$5)*(Dientich_NC))-SUMPRODUCT((INDEX(NC_giam,,HLOOKUP($C61,COLMadat,2,0)))*(DVHC='CH03-1'!AK$5))</f>
        <v>0</v>
      </c>
      <c r="AL61" s="60">
        <f>'CH01'!AK54+SUMPRODUCT((madatNC=$C61)*(DVHC='CH03-1'!AL$5)*(Dientich_NC))-SUMPRODUCT((INDEX(NC_giam,,HLOOKUP($C61,COLMadat,2,0)))*(DVHC='CH03-1'!AL$5))</f>
        <v>0</v>
      </c>
      <c r="AM61" s="60">
        <f>'CH01'!AL54+SUMPRODUCT((madatNC=$C61)*(DVHC='CH03-1'!AM$5)*(Dientich_NC))-SUMPRODUCT((INDEX(NC_giam,,HLOOKUP($C61,COLMadat,2,0)))*(DVHC='CH03-1'!AM$5))</f>
        <v>0</v>
      </c>
      <c r="AN61" s="60">
        <f>'CH01'!AM54+SUMPRODUCT((madatNC=$C61)*(DVHC='CH03-1'!AN$5)*(Dientich_NC))-SUMPRODUCT((INDEX(NC_giam,,HLOOKUP($C61,COLMadat,2,0)))*(DVHC='CH03-1'!AN$5))</f>
        <v>0</v>
      </c>
      <c r="AO61" s="60">
        <f>'CH01'!AN54+SUMPRODUCT((madatNC=$C61)*(DVHC='CH03-1'!AO$5)*(Dientich_NC))-SUMPRODUCT((INDEX(NC_giam,,HLOOKUP($C61,COLMadat,2,0)))*(DVHC='CH03-1'!AO$5))</f>
        <v>0</v>
      </c>
      <c r="AP61" s="60">
        <f>'CH01'!AO54+SUMPRODUCT((madatNC=$C61)*(DVHC='CH03-1'!AP$5)*(Dientich_NC))-SUMPRODUCT((INDEX(NC_giam,,HLOOKUP($C61,COLMadat,2,0)))*(DVHC='CH03-1'!AP$5))</f>
        <v>0</v>
      </c>
      <c r="AR61" s="56"/>
    </row>
    <row r="62" spans="1:44" ht="25.5">
      <c r="A62" s="114" t="str">
        <f>'CH01'!A55</f>
        <v>2.8.7</v>
      </c>
      <c r="B62" s="129" t="str">
        <f>'CH01'!B55</f>
        <v>Đất công trình năng lượng, chiếu sáng công cộng</v>
      </c>
      <c r="C62" s="114" t="str">
        <f>'CH01'!C55</f>
        <v>DNL</v>
      </c>
      <c r="D62" s="66"/>
      <c r="E62" s="66">
        <f t="shared" si="14"/>
        <v>1.2195</v>
      </c>
      <c r="F62" s="66">
        <f t="shared" si="15"/>
        <v>1.2195</v>
      </c>
      <c r="G62" s="60">
        <f>'CH01'!F55+SUMPRODUCT((madatNC=$C62)*(DVHC='CH03-1'!G$5)*(Dientich_NC))-SUMPRODUCT((INDEX(NC_giam,,HLOOKUP($C62,COLMadat,2,0)))*(DVHC='CH03-1'!G$5))</f>
        <v>1.2195</v>
      </c>
      <c r="H62" s="60">
        <f>'CH01'!G55+SUMPRODUCT((madatNC=$C62)*(DVHC='CH03-1'!H$5)*(Dientich_NC))-SUMPRODUCT((INDEX(NC_giam,,HLOOKUP($C62,COLMadat,2,0)))*(DVHC='CH03-1'!H$5))</f>
        <v>0</v>
      </c>
      <c r="I62" s="60">
        <f>'CH01'!H55+SUMPRODUCT((madatNC=$C62)*(DVHC='CH03-1'!I$5)*(Dientich_NC))-SUMPRODUCT((INDEX(NC_giam,,HLOOKUP($C62,COLMadat,2,0)))*(DVHC='CH03-1'!I$5))</f>
        <v>0</v>
      </c>
      <c r="J62" s="60">
        <f>'CH01'!I55+SUMPRODUCT((madatNC=$C62)*(DVHC='CH03-1'!J$5)*(Dientich_NC))-SUMPRODUCT((INDEX(NC_giam,,HLOOKUP($C62,COLMadat,2,0)))*(DVHC='CH03-1'!J$5))</f>
        <v>0</v>
      </c>
      <c r="K62" s="60">
        <f>'CH01'!J55+SUMPRODUCT((madatNC=$C62)*(DVHC='CH03-1'!K$5)*(Dientich_NC))-SUMPRODUCT((INDEX(NC_giam,,HLOOKUP($C62,COLMadat,2,0)))*(DVHC='CH03-1'!K$5))</f>
        <v>0</v>
      </c>
      <c r="L62" s="60">
        <f>'CH01'!K55+SUMPRODUCT((madatNC=$C62)*(DVHC='CH03-1'!L$5)*(Dientich_NC))-SUMPRODUCT((INDEX(NC_giam,,HLOOKUP($C62,COLMadat,2,0)))*(DVHC='CH03-1'!L$5))</f>
        <v>0</v>
      </c>
      <c r="M62" s="60">
        <f>'CH01'!L55+SUMPRODUCT((madatNC=$C62)*(DVHC='CH03-1'!M$5)*(Dientich_NC))-SUMPRODUCT((INDEX(NC_giam,,HLOOKUP($C62,COLMadat,2,0)))*(DVHC='CH03-1'!M$5))</f>
        <v>0</v>
      </c>
      <c r="N62" s="60">
        <f>'CH01'!M55+SUMPRODUCT((madatNC=$C62)*(DVHC='CH03-1'!N$5)*(Dientich_NC))-SUMPRODUCT((INDEX(NC_giam,,HLOOKUP($C62,COLMadat,2,0)))*(DVHC='CH03-1'!N$5))</f>
        <v>0</v>
      </c>
      <c r="O62" s="60">
        <f>'CH01'!N55+SUMPRODUCT((madatNC=$C62)*(DVHC='CH03-1'!O$5)*(Dientich_NC))-SUMPRODUCT((INDEX(NC_giam,,HLOOKUP($C62,COLMadat,2,0)))*(DVHC='CH03-1'!O$5))</f>
        <v>0</v>
      </c>
      <c r="P62" s="60">
        <f>'CH01'!O55+SUMPRODUCT((madatNC=$C62)*(DVHC='CH03-1'!P$5)*(Dientich_NC))-SUMPRODUCT((INDEX(NC_giam,,HLOOKUP($C62,COLMadat,2,0)))*(DVHC='CH03-1'!P$5))</f>
        <v>0</v>
      </c>
      <c r="Q62" s="60">
        <f>'CH01'!P55+SUMPRODUCT((madatNC=$C62)*(DVHC='CH03-1'!Q$5)*(Dientich_NC))-SUMPRODUCT((INDEX(NC_giam,,HLOOKUP($C62,COLMadat,2,0)))*(DVHC='CH03-1'!Q$5))</f>
        <v>0</v>
      </c>
      <c r="R62" s="60">
        <f>'CH01'!Q55+SUMPRODUCT((madatNC=$C62)*(DVHC='CH03-1'!R$5)*(Dientich_NC))-SUMPRODUCT((INDEX(NC_giam,,HLOOKUP($C62,COLMadat,2,0)))*(DVHC='CH03-1'!R$5))</f>
        <v>0</v>
      </c>
      <c r="S62" s="60">
        <f>'CH01'!R55+SUMPRODUCT((madatNC=$C62)*(DVHC='CH03-1'!S$5)*(Dientich_NC))-SUMPRODUCT((INDEX(NC_giam,,HLOOKUP($C62,COLMadat,2,0)))*(DVHC='CH03-1'!S$5))</f>
        <v>0</v>
      </c>
      <c r="T62" s="60">
        <f>'CH01'!S55+SUMPRODUCT((madatNC=$C62)*(DVHC='CH03-1'!T$5)*(Dientich_NC))-SUMPRODUCT((INDEX(NC_giam,,HLOOKUP($C62,COLMadat,2,0)))*(DVHC='CH03-1'!T$5))</f>
        <v>0</v>
      </c>
      <c r="U62" s="60">
        <f>'CH01'!T55+SUMPRODUCT((madatNC=$C62)*(DVHC='CH03-1'!U$5)*(Dientich_NC))-SUMPRODUCT((INDEX(NC_giam,,HLOOKUP($C62,COLMadat,2,0)))*(DVHC='CH03-1'!U$5))</f>
        <v>0</v>
      </c>
      <c r="V62" s="60">
        <f>'CH01'!U55+SUMPRODUCT((madatNC=$C62)*(DVHC='CH03-1'!V$5)*(Dientich_NC))-SUMPRODUCT((INDEX(NC_giam,,HLOOKUP($C62,COLMadat,2,0)))*(DVHC='CH03-1'!V$5))</f>
        <v>0</v>
      </c>
      <c r="W62" s="60">
        <f>'CH01'!V55+SUMPRODUCT((madatNC=$C62)*(DVHC='CH03-1'!W$5)*(Dientich_NC))-SUMPRODUCT((INDEX(NC_giam,,HLOOKUP($C62,COLMadat,2,0)))*(DVHC='CH03-1'!W$5))</f>
        <v>0</v>
      </c>
      <c r="X62" s="60">
        <f>'CH01'!W55+SUMPRODUCT((madatNC=$C62)*(DVHC='CH03-1'!X$5)*(Dientich_NC))-SUMPRODUCT((INDEX(NC_giam,,HLOOKUP($C62,COLMadat,2,0)))*(DVHC='CH03-1'!X$5))</f>
        <v>0</v>
      </c>
      <c r="Y62" s="60">
        <f>'CH01'!X55+SUMPRODUCT((madatNC=$C62)*(DVHC='CH03-1'!Y$5)*(Dientich_NC))-SUMPRODUCT((INDEX(NC_giam,,HLOOKUP($C62,COLMadat,2,0)))*(DVHC='CH03-1'!Y$5))</f>
        <v>0</v>
      </c>
      <c r="Z62" s="60">
        <f>'CH01'!Y55+SUMPRODUCT((madatNC=$C62)*(DVHC='CH03-1'!Z$5)*(Dientich_NC))-SUMPRODUCT((INDEX(NC_giam,,HLOOKUP($C62,COLMadat,2,0)))*(DVHC='CH03-1'!Z$5))</f>
        <v>0</v>
      </c>
      <c r="AA62" s="60">
        <f>'CH01'!Z55+SUMPRODUCT((madatNC=$C62)*(DVHC='CH03-1'!AA$5)*(Dientich_NC))-SUMPRODUCT((INDEX(NC_giam,,HLOOKUP($C62,COLMadat,2,0)))*(DVHC='CH03-1'!AA$5))</f>
        <v>0</v>
      </c>
      <c r="AB62" s="60">
        <f>'CH01'!AA55+SUMPRODUCT((madatNC=$C62)*(DVHC='CH03-1'!AB$5)*(Dientich_NC))-SUMPRODUCT((INDEX(NC_giam,,HLOOKUP($C62,COLMadat,2,0)))*(DVHC='CH03-1'!AB$5))</f>
        <v>0</v>
      </c>
      <c r="AC62" s="60">
        <f>'CH01'!AB55+SUMPRODUCT((madatNC=$C62)*(DVHC='CH03-1'!AC$5)*(Dientich_NC))-SUMPRODUCT((INDEX(NC_giam,,HLOOKUP($C62,COLMadat,2,0)))*(DVHC='CH03-1'!AC$5))</f>
        <v>0</v>
      </c>
      <c r="AD62" s="60">
        <f>'CH01'!AC55+SUMPRODUCT((madatNC=$C62)*(DVHC='CH03-1'!AD$5)*(Dientich_NC))-SUMPRODUCT((INDEX(NC_giam,,HLOOKUP($C62,COLMadat,2,0)))*(DVHC='CH03-1'!AD$5))</f>
        <v>0</v>
      </c>
      <c r="AE62" s="60">
        <f>'CH01'!AD55+SUMPRODUCT((madatNC=$C62)*(DVHC='CH03-1'!AE$5)*(Dientich_NC))-SUMPRODUCT((INDEX(NC_giam,,HLOOKUP($C62,COLMadat,2,0)))*(DVHC='CH03-1'!AE$5))</f>
        <v>0</v>
      </c>
      <c r="AF62" s="60">
        <f>'CH01'!AE55+SUMPRODUCT((madatNC=$C62)*(DVHC='CH03-1'!AF$5)*(Dientich_NC))-SUMPRODUCT((INDEX(NC_giam,,HLOOKUP($C62,COLMadat,2,0)))*(DVHC='CH03-1'!AF$5))</f>
        <v>0</v>
      </c>
      <c r="AG62" s="60">
        <f>'CH01'!AF55+SUMPRODUCT((madatNC=$C62)*(DVHC='CH03-1'!AG$5)*(Dientich_NC))-SUMPRODUCT((INDEX(NC_giam,,HLOOKUP($C62,COLMadat,2,0)))*(DVHC='CH03-1'!AG$5))</f>
        <v>0</v>
      </c>
      <c r="AH62" s="60">
        <f>'CH01'!AG55+SUMPRODUCT((madatNC=$C62)*(DVHC='CH03-1'!AH$5)*(Dientich_NC))-SUMPRODUCT((INDEX(NC_giam,,HLOOKUP($C62,COLMadat,2,0)))*(DVHC='CH03-1'!AH$5))</f>
        <v>0</v>
      </c>
      <c r="AI62" s="60">
        <f>'CH01'!AH55+SUMPRODUCT((madatNC=$C62)*(DVHC='CH03-1'!AI$5)*(Dientich_NC))-SUMPRODUCT((INDEX(NC_giam,,HLOOKUP($C62,COLMadat,2,0)))*(DVHC='CH03-1'!AI$5))</f>
        <v>0</v>
      </c>
      <c r="AJ62" s="60">
        <f>'CH01'!AI55+SUMPRODUCT((madatNC=$C62)*(DVHC='CH03-1'!AJ$5)*(Dientich_NC))-SUMPRODUCT((INDEX(NC_giam,,HLOOKUP($C62,COLMadat,2,0)))*(DVHC='CH03-1'!AJ$5))</f>
        <v>0</v>
      </c>
      <c r="AK62" s="60">
        <f>'CH01'!AJ55+SUMPRODUCT((madatNC=$C62)*(DVHC='CH03-1'!AK$5)*(Dientich_NC))-SUMPRODUCT((INDEX(NC_giam,,HLOOKUP($C62,COLMadat,2,0)))*(DVHC='CH03-1'!AK$5))</f>
        <v>0</v>
      </c>
      <c r="AL62" s="60">
        <f>'CH01'!AK55+SUMPRODUCT((madatNC=$C62)*(DVHC='CH03-1'!AL$5)*(Dientich_NC))-SUMPRODUCT((INDEX(NC_giam,,HLOOKUP($C62,COLMadat,2,0)))*(DVHC='CH03-1'!AL$5))</f>
        <v>0</v>
      </c>
      <c r="AM62" s="60">
        <f>'CH01'!AL55+SUMPRODUCT((madatNC=$C62)*(DVHC='CH03-1'!AM$5)*(Dientich_NC))-SUMPRODUCT((INDEX(NC_giam,,HLOOKUP($C62,COLMadat,2,0)))*(DVHC='CH03-1'!AM$5))</f>
        <v>0</v>
      </c>
      <c r="AN62" s="60">
        <f>'CH01'!AM55+SUMPRODUCT((madatNC=$C62)*(DVHC='CH03-1'!AN$5)*(Dientich_NC))-SUMPRODUCT((INDEX(NC_giam,,HLOOKUP($C62,COLMadat,2,0)))*(DVHC='CH03-1'!AN$5))</f>
        <v>0</v>
      </c>
      <c r="AO62" s="60">
        <f>'CH01'!AN55+SUMPRODUCT((madatNC=$C62)*(DVHC='CH03-1'!AO$5)*(Dientich_NC))-SUMPRODUCT((INDEX(NC_giam,,HLOOKUP($C62,COLMadat,2,0)))*(DVHC='CH03-1'!AO$5))</f>
        <v>0</v>
      </c>
      <c r="AP62" s="60">
        <f>'CH01'!AO55+SUMPRODUCT((madatNC=$C62)*(DVHC='CH03-1'!AP$5)*(Dientich_NC))-SUMPRODUCT((INDEX(NC_giam,,HLOOKUP($C62,COLMadat,2,0)))*(DVHC='CH03-1'!AP$5))</f>
        <v>0</v>
      </c>
      <c r="AR62" s="56"/>
    </row>
    <row r="63" spans="1:44" ht="13.15" customHeight="1">
      <c r="A63" s="114" t="str">
        <f>'CH01'!A56</f>
        <v>2.8.8</v>
      </c>
      <c r="B63" s="129" t="str">
        <f>'CH01'!B56</f>
        <v>Đất công trình hạ tầng bưu chính, viễn thông, công nghệ thông tin</v>
      </c>
      <c r="C63" s="114" t="str">
        <f>'CH01'!C56</f>
        <v>DBV</v>
      </c>
      <c r="D63" s="417"/>
      <c r="E63" s="66">
        <f t="shared" si="14"/>
        <v>0.20860000000000001</v>
      </c>
      <c r="F63" s="66">
        <f t="shared" si="15"/>
        <v>0.20860000000000001</v>
      </c>
      <c r="G63" s="60">
        <f>'CH01'!F56+SUMPRODUCT((madatNC=$C63)*(DVHC='CH03-1'!G$5)*(Dientich_NC))-SUMPRODUCT((INDEX(NC_giam,,HLOOKUP($C63,COLMadat,2,0)))*(DVHC='CH03-1'!G$5))</f>
        <v>0.20860000000000001</v>
      </c>
      <c r="H63" s="60">
        <f>'CH01'!G56+SUMPRODUCT((madatNC=$C63)*(DVHC='CH03-1'!H$5)*(Dientich_NC))-SUMPRODUCT((INDEX(NC_giam,,HLOOKUP($C63,COLMadat,2,0)))*(DVHC='CH03-1'!H$5))</f>
        <v>0</v>
      </c>
      <c r="I63" s="60">
        <f>'CH01'!H56+SUMPRODUCT((madatNC=$C63)*(DVHC='CH03-1'!I$5)*(Dientich_NC))-SUMPRODUCT((INDEX(NC_giam,,HLOOKUP($C63,COLMadat,2,0)))*(DVHC='CH03-1'!I$5))</f>
        <v>0</v>
      </c>
      <c r="J63" s="60">
        <f>'CH01'!I56+SUMPRODUCT((madatNC=$C63)*(DVHC='CH03-1'!J$5)*(Dientich_NC))-SUMPRODUCT((INDEX(NC_giam,,HLOOKUP($C63,COLMadat,2,0)))*(DVHC='CH03-1'!J$5))</f>
        <v>0</v>
      </c>
      <c r="K63" s="60">
        <f>'CH01'!J56+SUMPRODUCT((madatNC=$C63)*(DVHC='CH03-1'!K$5)*(Dientich_NC))-SUMPRODUCT((INDEX(NC_giam,,HLOOKUP($C63,COLMadat,2,0)))*(DVHC='CH03-1'!K$5))</f>
        <v>0</v>
      </c>
      <c r="L63" s="60">
        <f>'CH01'!K56+SUMPRODUCT((madatNC=$C63)*(DVHC='CH03-1'!L$5)*(Dientich_NC))-SUMPRODUCT((INDEX(NC_giam,,HLOOKUP($C63,COLMadat,2,0)))*(DVHC='CH03-1'!L$5))</f>
        <v>0</v>
      </c>
      <c r="M63" s="60">
        <f>'CH01'!L56+SUMPRODUCT((madatNC=$C63)*(DVHC='CH03-1'!M$5)*(Dientich_NC))-SUMPRODUCT((INDEX(NC_giam,,HLOOKUP($C63,COLMadat,2,0)))*(DVHC='CH03-1'!M$5))</f>
        <v>0</v>
      </c>
      <c r="N63" s="60">
        <f>'CH01'!M56+SUMPRODUCT((madatNC=$C63)*(DVHC='CH03-1'!N$5)*(Dientich_NC))-SUMPRODUCT((INDEX(NC_giam,,HLOOKUP($C63,COLMadat,2,0)))*(DVHC='CH03-1'!N$5))</f>
        <v>0</v>
      </c>
      <c r="O63" s="60">
        <f>'CH01'!N56+SUMPRODUCT((madatNC=$C63)*(DVHC='CH03-1'!O$5)*(Dientich_NC))-SUMPRODUCT((INDEX(NC_giam,,HLOOKUP($C63,COLMadat,2,0)))*(DVHC='CH03-1'!O$5))</f>
        <v>0</v>
      </c>
      <c r="P63" s="60">
        <f>'CH01'!O56+SUMPRODUCT((madatNC=$C63)*(DVHC='CH03-1'!P$5)*(Dientich_NC))-SUMPRODUCT((INDEX(NC_giam,,HLOOKUP($C63,COLMadat,2,0)))*(DVHC='CH03-1'!P$5))</f>
        <v>0</v>
      </c>
      <c r="Q63" s="60">
        <f>'CH01'!P56+SUMPRODUCT((madatNC=$C63)*(DVHC='CH03-1'!Q$5)*(Dientich_NC))-SUMPRODUCT((INDEX(NC_giam,,HLOOKUP($C63,COLMadat,2,0)))*(DVHC='CH03-1'!Q$5))</f>
        <v>0</v>
      </c>
      <c r="R63" s="60">
        <f>'CH01'!Q56+SUMPRODUCT((madatNC=$C63)*(DVHC='CH03-1'!R$5)*(Dientich_NC))-SUMPRODUCT((INDEX(NC_giam,,HLOOKUP($C63,COLMadat,2,0)))*(DVHC='CH03-1'!R$5))</f>
        <v>0</v>
      </c>
      <c r="S63" s="60">
        <f>'CH01'!R56+SUMPRODUCT((madatNC=$C63)*(DVHC='CH03-1'!S$5)*(Dientich_NC))-SUMPRODUCT((INDEX(NC_giam,,HLOOKUP($C63,COLMadat,2,0)))*(DVHC='CH03-1'!S$5))</f>
        <v>0</v>
      </c>
      <c r="T63" s="60">
        <f>'CH01'!S56+SUMPRODUCT((madatNC=$C63)*(DVHC='CH03-1'!T$5)*(Dientich_NC))-SUMPRODUCT((INDEX(NC_giam,,HLOOKUP($C63,COLMadat,2,0)))*(DVHC='CH03-1'!T$5))</f>
        <v>0</v>
      </c>
      <c r="U63" s="60">
        <f>'CH01'!T56+SUMPRODUCT((madatNC=$C63)*(DVHC='CH03-1'!U$5)*(Dientich_NC))-SUMPRODUCT((INDEX(NC_giam,,HLOOKUP($C63,COLMadat,2,0)))*(DVHC='CH03-1'!U$5))</f>
        <v>0</v>
      </c>
      <c r="V63" s="60">
        <f>'CH01'!U56+SUMPRODUCT((madatNC=$C63)*(DVHC='CH03-1'!V$5)*(Dientich_NC))-SUMPRODUCT((INDEX(NC_giam,,HLOOKUP($C63,COLMadat,2,0)))*(DVHC='CH03-1'!V$5))</f>
        <v>0</v>
      </c>
      <c r="W63" s="60">
        <f>'CH01'!V56+SUMPRODUCT((madatNC=$C63)*(DVHC='CH03-1'!W$5)*(Dientich_NC))-SUMPRODUCT((INDEX(NC_giam,,HLOOKUP($C63,COLMadat,2,0)))*(DVHC='CH03-1'!W$5))</f>
        <v>0</v>
      </c>
      <c r="X63" s="60">
        <f>'CH01'!W56+SUMPRODUCT((madatNC=$C63)*(DVHC='CH03-1'!X$5)*(Dientich_NC))-SUMPRODUCT((INDEX(NC_giam,,HLOOKUP($C63,COLMadat,2,0)))*(DVHC='CH03-1'!X$5))</f>
        <v>0</v>
      </c>
      <c r="Y63" s="60">
        <f>'CH01'!X56+SUMPRODUCT((madatNC=$C63)*(DVHC='CH03-1'!Y$5)*(Dientich_NC))-SUMPRODUCT((INDEX(NC_giam,,HLOOKUP($C63,COLMadat,2,0)))*(DVHC='CH03-1'!Y$5))</f>
        <v>0</v>
      </c>
      <c r="Z63" s="60">
        <f>'CH01'!Y56+SUMPRODUCT((madatNC=$C63)*(DVHC='CH03-1'!Z$5)*(Dientich_NC))-SUMPRODUCT((INDEX(NC_giam,,HLOOKUP($C63,COLMadat,2,0)))*(DVHC='CH03-1'!Z$5))</f>
        <v>0</v>
      </c>
      <c r="AA63" s="60">
        <f>'CH01'!Z56+SUMPRODUCT((madatNC=$C63)*(DVHC='CH03-1'!AA$5)*(Dientich_NC))-SUMPRODUCT((INDEX(NC_giam,,HLOOKUP($C63,COLMadat,2,0)))*(DVHC='CH03-1'!AA$5))</f>
        <v>0</v>
      </c>
      <c r="AB63" s="60">
        <f>'CH01'!AA56+SUMPRODUCT((madatNC=$C63)*(DVHC='CH03-1'!AB$5)*(Dientich_NC))-SUMPRODUCT((INDEX(NC_giam,,HLOOKUP($C63,COLMadat,2,0)))*(DVHC='CH03-1'!AB$5))</f>
        <v>0</v>
      </c>
      <c r="AC63" s="60">
        <f>'CH01'!AB56+SUMPRODUCT((madatNC=$C63)*(DVHC='CH03-1'!AC$5)*(Dientich_NC))-SUMPRODUCT((INDEX(NC_giam,,HLOOKUP($C63,COLMadat,2,0)))*(DVHC='CH03-1'!AC$5))</f>
        <v>0</v>
      </c>
      <c r="AD63" s="60">
        <f>'CH01'!AC56+SUMPRODUCT((madatNC=$C63)*(DVHC='CH03-1'!AD$5)*(Dientich_NC))-SUMPRODUCT((INDEX(NC_giam,,HLOOKUP($C63,COLMadat,2,0)))*(DVHC='CH03-1'!AD$5))</f>
        <v>0</v>
      </c>
      <c r="AE63" s="60">
        <f>'CH01'!AD56+SUMPRODUCT((madatNC=$C63)*(DVHC='CH03-1'!AE$5)*(Dientich_NC))-SUMPRODUCT((INDEX(NC_giam,,HLOOKUP($C63,COLMadat,2,0)))*(DVHC='CH03-1'!AE$5))</f>
        <v>0</v>
      </c>
      <c r="AF63" s="60">
        <f>'CH01'!AE56+SUMPRODUCT((madatNC=$C63)*(DVHC='CH03-1'!AF$5)*(Dientich_NC))-SUMPRODUCT((INDEX(NC_giam,,HLOOKUP($C63,COLMadat,2,0)))*(DVHC='CH03-1'!AF$5))</f>
        <v>0</v>
      </c>
      <c r="AG63" s="60">
        <f>'CH01'!AF56+SUMPRODUCT((madatNC=$C63)*(DVHC='CH03-1'!AG$5)*(Dientich_NC))-SUMPRODUCT((INDEX(NC_giam,,HLOOKUP($C63,COLMadat,2,0)))*(DVHC='CH03-1'!AG$5))</f>
        <v>0</v>
      </c>
      <c r="AH63" s="60">
        <f>'CH01'!AG56+SUMPRODUCT((madatNC=$C63)*(DVHC='CH03-1'!AH$5)*(Dientich_NC))-SUMPRODUCT((INDEX(NC_giam,,HLOOKUP($C63,COLMadat,2,0)))*(DVHC='CH03-1'!AH$5))</f>
        <v>0</v>
      </c>
      <c r="AI63" s="60">
        <f>'CH01'!AH56+SUMPRODUCT((madatNC=$C63)*(DVHC='CH03-1'!AI$5)*(Dientich_NC))-SUMPRODUCT((INDEX(NC_giam,,HLOOKUP($C63,COLMadat,2,0)))*(DVHC='CH03-1'!AI$5))</f>
        <v>0</v>
      </c>
      <c r="AJ63" s="60">
        <f>'CH01'!AI56+SUMPRODUCT((madatNC=$C63)*(DVHC='CH03-1'!AJ$5)*(Dientich_NC))-SUMPRODUCT((INDEX(NC_giam,,HLOOKUP($C63,COLMadat,2,0)))*(DVHC='CH03-1'!AJ$5))</f>
        <v>0</v>
      </c>
      <c r="AK63" s="60">
        <f>'CH01'!AJ56+SUMPRODUCT((madatNC=$C63)*(DVHC='CH03-1'!AK$5)*(Dientich_NC))-SUMPRODUCT((INDEX(NC_giam,,HLOOKUP($C63,COLMadat,2,0)))*(DVHC='CH03-1'!AK$5))</f>
        <v>0</v>
      </c>
      <c r="AL63" s="60">
        <f>'CH01'!AK56+SUMPRODUCT((madatNC=$C63)*(DVHC='CH03-1'!AL$5)*(Dientich_NC))-SUMPRODUCT((INDEX(NC_giam,,HLOOKUP($C63,COLMadat,2,0)))*(DVHC='CH03-1'!AL$5))</f>
        <v>0</v>
      </c>
      <c r="AM63" s="60">
        <f>'CH01'!AL56+SUMPRODUCT((madatNC=$C63)*(DVHC='CH03-1'!AM$5)*(Dientich_NC))-SUMPRODUCT((INDEX(NC_giam,,HLOOKUP($C63,COLMadat,2,0)))*(DVHC='CH03-1'!AM$5))</f>
        <v>0</v>
      </c>
      <c r="AN63" s="60">
        <f>'CH01'!AM56+SUMPRODUCT((madatNC=$C63)*(DVHC='CH03-1'!AN$5)*(Dientich_NC))-SUMPRODUCT((INDEX(NC_giam,,HLOOKUP($C63,COLMadat,2,0)))*(DVHC='CH03-1'!AN$5))</f>
        <v>0</v>
      </c>
      <c r="AO63" s="60">
        <f>'CH01'!AN56+SUMPRODUCT((madatNC=$C63)*(DVHC='CH03-1'!AO$5)*(Dientich_NC))-SUMPRODUCT((INDEX(NC_giam,,HLOOKUP($C63,COLMadat,2,0)))*(DVHC='CH03-1'!AO$5))</f>
        <v>0</v>
      </c>
      <c r="AP63" s="60">
        <f>'CH01'!AO56+SUMPRODUCT((madatNC=$C63)*(DVHC='CH03-1'!AP$5)*(Dientich_NC))-SUMPRODUCT((INDEX(NC_giam,,HLOOKUP($C63,COLMadat,2,0)))*(DVHC='CH03-1'!AP$5))</f>
        <v>0</v>
      </c>
    </row>
    <row r="64" spans="1:44">
      <c r="A64" s="114" t="str">
        <f>'CH01'!A57</f>
        <v>2.8.9</v>
      </c>
      <c r="B64" s="129" t="str">
        <f>'CH01'!B57</f>
        <v>Đất chợ dân sinh, chợ đầu mối</v>
      </c>
      <c r="C64" s="114" t="str">
        <f>'CH01'!C57</f>
        <v>DCH</v>
      </c>
      <c r="D64" s="133"/>
      <c r="E64" s="66">
        <f t="shared" si="14"/>
        <v>8.2027999999999999</v>
      </c>
      <c r="F64" s="66">
        <f t="shared" si="15"/>
        <v>8.2027999999999999</v>
      </c>
      <c r="G64" s="60">
        <f>'CH01'!F57+SUMPRODUCT((madatNC=$C64)*(DVHC='CH03-1'!G$5)*(Dientich_NC))-SUMPRODUCT((INDEX(NC_giam,,HLOOKUP($C64,COLMadat,2,0)))*(DVHC='CH03-1'!G$5))</f>
        <v>8.2027999999999999</v>
      </c>
      <c r="H64" s="60">
        <f>'CH01'!G57+SUMPRODUCT((madatNC=$C64)*(DVHC='CH03-1'!H$5)*(Dientich_NC))-SUMPRODUCT((INDEX(NC_giam,,HLOOKUP($C64,COLMadat,2,0)))*(DVHC='CH03-1'!H$5))</f>
        <v>0</v>
      </c>
      <c r="I64" s="60">
        <f>'CH01'!H57+SUMPRODUCT((madatNC=$C64)*(DVHC='CH03-1'!I$5)*(Dientich_NC))-SUMPRODUCT((INDEX(NC_giam,,HLOOKUP($C64,COLMadat,2,0)))*(DVHC='CH03-1'!I$5))</f>
        <v>0</v>
      </c>
      <c r="J64" s="60">
        <f>'CH01'!I57+SUMPRODUCT((madatNC=$C64)*(DVHC='CH03-1'!J$5)*(Dientich_NC))-SUMPRODUCT((INDEX(NC_giam,,HLOOKUP($C64,COLMadat,2,0)))*(DVHC='CH03-1'!J$5))</f>
        <v>0</v>
      </c>
      <c r="K64" s="60">
        <f>'CH01'!J57+SUMPRODUCT((madatNC=$C64)*(DVHC='CH03-1'!K$5)*(Dientich_NC))-SUMPRODUCT((INDEX(NC_giam,,HLOOKUP($C64,COLMadat,2,0)))*(DVHC='CH03-1'!K$5))</f>
        <v>0</v>
      </c>
      <c r="L64" s="60">
        <f>'CH01'!K57+SUMPRODUCT((madatNC=$C64)*(DVHC='CH03-1'!L$5)*(Dientich_NC))-SUMPRODUCT((INDEX(NC_giam,,HLOOKUP($C64,COLMadat,2,0)))*(DVHC='CH03-1'!L$5))</f>
        <v>0</v>
      </c>
      <c r="M64" s="60">
        <f>'CH01'!L57+SUMPRODUCT((madatNC=$C64)*(DVHC='CH03-1'!M$5)*(Dientich_NC))-SUMPRODUCT((INDEX(NC_giam,,HLOOKUP($C64,COLMadat,2,0)))*(DVHC='CH03-1'!M$5))</f>
        <v>0</v>
      </c>
      <c r="N64" s="60">
        <f>'CH01'!M57+SUMPRODUCT((madatNC=$C64)*(DVHC='CH03-1'!N$5)*(Dientich_NC))-SUMPRODUCT((INDEX(NC_giam,,HLOOKUP($C64,COLMadat,2,0)))*(DVHC='CH03-1'!N$5))</f>
        <v>0</v>
      </c>
      <c r="O64" s="60">
        <f>'CH01'!N57+SUMPRODUCT((madatNC=$C64)*(DVHC='CH03-1'!O$5)*(Dientich_NC))-SUMPRODUCT((INDEX(NC_giam,,HLOOKUP($C64,COLMadat,2,0)))*(DVHC='CH03-1'!O$5))</f>
        <v>0</v>
      </c>
      <c r="P64" s="60">
        <f>'CH01'!O57+SUMPRODUCT((madatNC=$C64)*(DVHC='CH03-1'!P$5)*(Dientich_NC))-SUMPRODUCT((INDEX(NC_giam,,HLOOKUP($C64,COLMadat,2,0)))*(DVHC='CH03-1'!P$5))</f>
        <v>0</v>
      </c>
      <c r="Q64" s="60">
        <f>'CH01'!P57+SUMPRODUCT((madatNC=$C64)*(DVHC='CH03-1'!Q$5)*(Dientich_NC))-SUMPRODUCT((INDEX(NC_giam,,HLOOKUP($C64,COLMadat,2,0)))*(DVHC='CH03-1'!Q$5))</f>
        <v>0</v>
      </c>
      <c r="R64" s="60">
        <f>'CH01'!Q57+SUMPRODUCT((madatNC=$C64)*(DVHC='CH03-1'!R$5)*(Dientich_NC))-SUMPRODUCT((INDEX(NC_giam,,HLOOKUP($C64,COLMadat,2,0)))*(DVHC='CH03-1'!R$5))</f>
        <v>0</v>
      </c>
      <c r="S64" s="60">
        <f>'CH01'!R57+SUMPRODUCT((madatNC=$C64)*(DVHC='CH03-1'!S$5)*(Dientich_NC))-SUMPRODUCT((INDEX(NC_giam,,HLOOKUP($C64,COLMadat,2,0)))*(DVHC='CH03-1'!S$5))</f>
        <v>0</v>
      </c>
      <c r="T64" s="60">
        <f>'CH01'!S57+SUMPRODUCT((madatNC=$C64)*(DVHC='CH03-1'!T$5)*(Dientich_NC))-SUMPRODUCT((INDEX(NC_giam,,HLOOKUP($C64,COLMadat,2,0)))*(DVHC='CH03-1'!T$5))</f>
        <v>0</v>
      </c>
      <c r="U64" s="60">
        <f>'CH01'!T57+SUMPRODUCT((madatNC=$C64)*(DVHC='CH03-1'!U$5)*(Dientich_NC))-SUMPRODUCT((INDEX(NC_giam,,HLOOKUP($C64,COLMadat,2,0)))*(DVHC='CH03-1'!U$5))</f>
        <v>0</v>
      </c>
      <c r="V64" s="60">
        <f>'CH01'!U57+SUMPRODUCT((madatNC=$C64)*(DVHC='CH03-1'!V$5)*(Dientich_NC))-SUMPRODUCT((INDEX(NC_giam,,HLOOKUP($C64,COLMadat,2,0)))*(DVHC='CH03-1'!V$5))</f>
        <v>0</v>
      </c>
      <c r="W64" s="60">
        <f>'CH01'!V57+SUMPRODUCT((madatNC=$C64)*(DVHC='CH03-1'!W$5)*(Dientich_NC))-SUMPRODUCT((INDEX(NC_giam,,HLOOKUP($C64,COLMadat,2,0)))*(DVHC='CH03-1'!W$5))</f>
        <v>0</v>
      </c>
      <c r="X64" s="60">
        <f>'CH01'!W57+SUMPRODUCT((madatNC=$C64)*(DVHC='CH03-1'!X$5)*(Dientich_NC))-SUMPRODUCT((INDEX(NC_giam,,HLOOKUP($C64,COLMadat,2,0)))*(DVHC='CH03-1'!X$5))</f>
        <v>0</v>
      </c>
      <c r="Y64" s="60">
        <f>'CH01'!X57+SUMPRODUCT((madatNC=$C64)*(DVHC='CH03-1'!Y$5)*(Dientich_NC))-SUMPRODUCT((INDEX(NC_giam,,HLOOKUP($C64,COLMadat,2,0)))*(DVHC='CH03-1'!Y$5))</f>
        <v>0</v>
      </c>
      <c r="Z64" s="60">
        <f>'CH01'!Y57+SUMPRODUCT((madatNC=$C64)*(DVHC='CH03-1'!Z$5)*(Dientich_NC))-SUMPRODUCT((INDEX(NC_giam,,HLOOKUP($C64,COLMadat,2,0)))*(DVHC='CH03-1'!Z$5))</f>
        <v>0</v>
      </c>
      <c r="AA64" s="60">
        <f>'CH01'!Z57+SUMPRODUCT((madatNC=$C64)*(DVHC='CH03-1'!AA$5)*(Dientich_NC))-SUMPRODUCT((INDEX(NC_giam,,HLOOKUP($C64,COLMadat,2,0)))*(DVHC='CH03-1'!AA$5))</f>
        <v>0</v>
      </c>
      <c r="AB64" s="60">
        <f>'CH01'!AA57+SUMPRODUCT((madatNC=$C64)*(DVHC='CH03-1'!AB$5)*(Dientich_NC))-SUMPRODUCT((INDEX(NC_giam,,HLOOKUP($C64,COLMadat,2,0)))*(DVHC='CH03-1'!AB$5))</f>
        <v>0</v>
      </c>
      <c r="AC64" s="60">
        <f>'CH01'!AB57+SUMPRODUCT((madatNC=$C64)*(DVHC='CH03-1'!AC$5)*(Dientich_NC))-SUMPRODUCT((INDEX(NC_giam,,HLOOKUP($C64,COLMadat,2,0)))*(DVHC='CH03-1'!AC$5))</f>
        <v>0</v>
      </c>
      <c r="AD64" s="60">
        <f>'CH01'!AC57+SUMPRODUCT((madatNC=$C64)*(DVHC='CH03-1'!AD$5)*(Dientich_NC))-SUMPRODUCT((INDEX(NC_giam,,HLOOKUP($C64,COLMadat,2,0)))*(DVHC='CH03-1'!AD$5))</f>
        <v>0</v>
      </c>
      <c r="AE64" s="60">
        <f>'CH01'!AD57+SUMPRODUCT((madatNC=$C64)*(DVHC='CH03-1'!AE$5)*(Dientich_NC))-SUMPRODUCT((INDEX(NC_giam,,HLOOKUP($C64,COLMadat,2,0)))*(DVHC='CH03-1'!AE$5))</f>
        <v>0</v>
      </c>
      <c r="AF64" s="60">
        <f>'CH01'!AE57+SUMPRODUCT((madatNC=$C64)*(DVHC='CH03-1'!AF$5)*(Dientich_NC))-SUMPRODUCT((INDEX(NC_giam,,HLOOKUP($C64,COLMadat,2,0)))*(DVHC='CH03-1'!AF$5))</f>
        <v>0</v>
      </c>
      <c r="AG64" s="60">
        <f>'CH01'!AF57+SUMPRODUCT((madatNC=$C64)*(DVHC='CH03-1'!AG$5)*(Dientich_NC))-SUMPRODUCT((INDEX(NC_giam,,HLOOKUP($C64,COLMadat,2,0)))*(DVHC='CH03-1'!AG$5))</f>
        <v>0</v>
      </c>
      <c r="AH64" s="60">
        <f>'CH01'!AG57+SUMPRODUCT((madatNC=$C64)*(DVHC='CH03-1'!AH$5)*(Dientich_NC))-SUMPRODUCT((INDEX(NC_giam,,HLOOKUP($C64,COLMadat,2,0)))*(DVHC='CH03-1'!AH$5))</f>
        <v>0</v>
      </c>
      <c r="AI64" s="60">
        <f>'CH01'!AH57+SUMPRODUCT((madatNC=$C64)*(DVHC='CH03-1'!AI$5)*(Dientich_NC))-SUMPRODUCT((INDEX(NC_giam,,HLOOKUP($C64,COLMadat,2,0)))*(DVHC='CH03-1'!AI$5))</f>
        <v>0</v>
      </c>
      <c r="AJ64" s="60">
        <f>'CH01'!AI57+SUMPRODUCT((madatNC=$C64)*(DVHC='CH03-1'!AJ$5)*(Dientich_NC))-SUMPRODUCT((INDEX(NC_giam,,HLOOKUP($C64,COLMadat,2,0)))*(DVHC='CH03-1'!AJ$5))</f>
        <v>0</v>
      </c>
      <c r="AK64" s="60">
        <f>'CH01'!AJ57+SUMPRODUCT((madatNC=$C64)*(DVHC='CH03-1'!AK$5)*(Dientich_NC))-SUMPRODUCT((INDEX(NC_giam,,HLOOKUP($C64,COLMadat,2,0)))*(DVHC='CH03-1'!AK$5))</f>
        <v>0</v>
      </c>
      <c r="AL64" s="60">
        <f>'CH01'!AK57+SUMPRODUCT((madatNC=$C64)*(DVHC='CH03-1'!AL$5)*(Dientich_NC))-SUMPRODUCT((INDEX(NC_giam,,HLOOKUP($C64,COLMadat,2,0)))*(DVHC='CH03-1'!AL$5))</f>
        <v>0</v>
      </c>
      <c r="AM64" s="60">
        <f>'CH01'!AL57+SUMPRODUCT((madatNC=$C64)*(DVHC='CH03-1'!AM$5)*(Dientich_NC))-SUMPRODUCT((INDEX(NC_giam,,HLOOKUP($C64,COLMadat,2,0)))*(DVHC='CH03-1'!AM$5))</f>
        <v>0</v>
      </c>
      <c r="AN64" s="60">
        <f>'CH01'!AM57+SUMPRODUCT((madatNC=$C64)*(DVHC='CH03-1'!AN$5)*(Dientich_NC))-SUMPRODUCT((INDEX(NC_giam,,HLOOKUP($C64,COLMadat,2,0)))*(DVHC='CH03-1'!AN$5))</f>
        <v>0</v>
      </c>
      <c r="AO64" s="60">
        <f>'CH01'!AN57+SUMPRODUCT((madatNC=$C64)*(DVHC='CH03-1'!AO$5)*(Dientich_NC))-SUMPRODUCT((INDEX(NC_giam,,HLOOKUP($C64,COLMadat,2,0)))*(DVHC='CH03-1'!AO$5))</f>
        <v>0</v>
      </c>
      <c r="AP64" s="60">
        <f>'CH01'!AO57+SUMPRODUCT((madatNC=$C64)*(DVHC='CH03-1'!AP$5)*(Dientich_NC))-SUMPRODUCT((INDEX(NC_giam,,HLOOKUP($C64,COLMadat,2,0)))*(DVHC='CH03-1'!AP$5))</f>
        <v>0</v>
      </c>
    </row>
    <row r="65" spans="1:44" ht="25.5">
      <c r="A65" s="114" t="str">
        <f>'CH01'!A58</f>
        <v>2.8.10</v>
      </c>
      <c r="B65" s="129" t="str">
        <f>'CH01'!B58</f>
        <v>Đất khu vui chơi, giải trí công cộng, sinh hoạt cộng đồng</v>
      </c>
      <c r="C65" s="114" t="str">
        <f>'CH01'!C58</f>
        <v>DKV</v>
      </c>
      <c r="D65" s="133"/>
      <c r="E65" s="66">
        <f t="shared" si="14"/>
        <v>13.814</v>
      </c>
      <c r="F65" s="66">
        <f t="shared" si="15"/>
        <v>13.814</v>
      </c>
      <c r="G65" s="60">
        <f>'CH01'!F58+SUMPRODUCT((madatNC=$C65)*(DVHC='CH03-1'!G$5)*(Dientich_NC))-SUMPRODUCT((INDEX(NC_giam,,HLOOKUP($C65,COLMadat,2,0)))*(DVHC='CH03-1'!G$5))</f>
        <v>13.814</v>
      </c>
      <c r="H65" s="60">
        <f>'CH01'!G58+SUMPRODUCT((madatNC=$C65)*(DVHC='CH03-1'!H$5)*(Dientich_NC))-SUMPRODUCT((INDEX(NC_giam,,HLOOKUP($C65,COLMadat,2,0)))*(DVHC='CH03-1'!H$5))</f>
        <v>0</v>
      </c>
      <c r="I65" s="60">
        <f>'CH01'!H58+SUMPRODUCT((madatNC=$C65)*(DVHC='CH03-1'!I$5)*(Dientich_NC))-SUMPRODUCT((INDEX(NC_giam,,HLOOKUP($C65,COLMadat,2,0)))*(DVHC='CH03-1'!I$5))</f>
        <v>0</v>
      </c>
      <c r="J65" s="60">
        <f>'CH01'!I58+SUMPRODUCT((madatNC=$C65)*(DVHC='CH03-1'!J$5)*(Dientich_NC))-SUMPRODUCT((INDEX(NC_giam,,HLOOKUP($C65,COLMadat,2,0)))*(DVHC='CH03-1'!J$5))</f>
        <v>0</v>
      </c>
      <c r="K65" s="60">
        <f>'CH01'!J58+SUMPRODUCT((madatNC=$C65)*(DVHC='CH03-1'!K$5)*(Dientich_NC))-SUMPRODUCT((INDEX(NC_giam,,HLOOKUP($C65,COLMadat,2,0)))*(DVHC='CH03-1'!K$5))</f>
        <v>0</v>
      </c>
      <c r="L65" s="60">
        <f>'CH01'!K58+SUMPRODUCT((madatNC=$C65)*(DVHC='CH03-1'!L$5)*(Dientich_NC))-SUMPRODUCT((INDEX(NC_giam,,HLOOKUP($C65,COLMadat,2,0)))*(DVHC='CH03-1'!L$5))</f>
        <v>0</v>
      </c>
      <c r="M65" s="60">
        <f>'CH01'!L58+SUMPRODUCT((madatNC=$C65)*(DVHC='CH03-1'!M$5)*(Dientich_NC))-SUMPRODUCT((INDEX(NC_giam,,HLOOKUP($C65,COLMadat,2,0)))*(DVHC='CH03-1'!M$5))</f>
        <v>0</v>
      </c>
      <c r="N65" s="60">
        <f>'CH01'!M58+SUMPRODUCT((madatNC=$C65)*(DVHC='CH03-1'!N$5)*(Dientich_NC))-SUMPRODUCT((INDEX(NC_giam,,HLOOKUP($C65,COLMadat,2,0)))*(DVHC='CH03-1'!N$5))</f>
        <v>0</v>
      </c>
      <c r="O65" s="60">
        <f>'CH01'!N58+SUMPRODUCT((madatNC=$C65)*(DVHC='CH03-1'!O$5)*(Dientich_NC))-SUMPRODUCT((INDEX(NC_giam,,HLOOKUP($C65,COLMadat,2,0)))*(DVHC='CH03-1'!O$5))</f>
        <v>0</v>
      </c>
      <c r="P65" s="60">
        <f>'CH01'!O58+SUMPRODUCT((madatNC=$C65)*(DVHC='CH03-1'!P$5)*(Dientich_NC))-SUMPRODUCT((INDEX(NC_giam,,HLOOKUP($C65,COLMadat,2,0)))*(DVHC='CH03-1'!P$5))</f>
        <v>0</v>
      </c>
      <c r="Q65" s="60">
        <f>'CH01'!P58+SUMPRODUCT((madatNC=$C65)*(DVHC='CH03-1'!Q$5)*(Dientich_NC))-SUMPRODUCT((INDEX(NC_giam,,HLOOKUP($C65,COLMadat,2,0)))*(DVHC='CH03-1'!Q$5))</f>
        <v>0</v>
      </c>
      <c r="R65" s="60">
        <f>'CH01'!Q58+SUMPRODUCT((madatNC=$C65)*(DVHC='CH03-1'!R$5)*(Dientich_NC))-SUMPRODUCT((INDEX(NC_giam,,HLOOKUP($C65,COLMadat,2,0)))*(DVHC='CH03-1'!R$5))</f>
        <v>0</v>
      </c>
      <c r="S65" s="60">
        <f>'CH01'!R58+SUMPRODUCT((madatNC=$C65)*(DVHC='CH03-1'!S$5)*(Dientich_NC))-SUMPRODUCT((INDEX(NC_giam,,HLOOKUP($C65,COLMadat,2,0)))*(DVHC='CH03-1'!S$5))</f>
        <v>0</v>
      </c>
      <c r="T65" s="60">
        <f>'CH01'!S58+SUMPRODUCT((madatNC=$C65)*(DVHC='CH03-1'!T$5)*(Dientich_NC))-SUMPRODUCT((INDEX(NC_giam,,HLOOKUP($C65,COLMadat,2,0)))*(DVHC='CH03-1'!T$5))</f>
        <v>0</v>
      </c>
      <c r="U65" s="60">
        <f>'CH01'!T58+SUMPRODUCT((madatNC=$C65)*(DVHC='CH03-1'!U$5)*(Dientich_NC))-SUMPRODUCT((INDEX(NC_giam,,HLOOKUP($C65,COLMadat,2,0)))*(DVHC='CH03-1'!U$5))</f>
        <v>0</v>
      </c>
      <c r="V65" s="60">
        <f>'CH01'!U58+SUMPRODUCT((madatNC=$C65)*(DVHC='CH03-1'!V$5)*(Dientich_NC))-SUMPRODUCT((INDEX(NC_giam,,HLOOKUP($C65,COLMadat,2,0)))*(DVHC='CH03-1'!V$5))</f>
        <v>0</v>
      </c>
      <c r="W65" s="60">
        <f>'CH01'!V58+SUMPRODUCT((madatNC=$C65)*(DVHC='CH03-1'!W$5)*(Dientich_NC))-SUMPRODUCT((INDEX(NC_giam,,HLOOKUP($C65,COLMadat,2,0)))*(DVHC='CH03-1'!W$5))</f>
        <v>0</v>
      </c>
      <c r="X65" s="60">
        <f>'CH01'!W58+SUMPRODUCT((madatNC=$C65)*(DVHC='CH03-1'!X$5)*(Dientich_NC))-SUMPRODUCT((INDEX(NC_giam,,HLOOKUP($C65,COLMadat,2,0)))*(DVHC='CH03-1'!X$5))</f>
        <v>0</v>
      </c>
      <c r="Y65" s="60">
        <f>'CH01'!X58+SUMPRODUCT((madatNC=$C65)*(DVHC='CH03-1'!Y$5)*(Dientich_NC))-SUMPRODUCT((INDEX(NC_giam,,HLOOKUP($C65,COLMadat,2,0)))*(DVHC='CH03-1'!Y$5))</f>
        <v>0</v>
      </c>
      <c r="Z65" s="60">
        <f>'CH01'!Y58+SUMPRODUCT((madatNC=$C65)*(DVHC='CH03-1'!Z$5)*(Dientich_NC))-SUMPRODUCT((INDEX(NC_giam,,HLOOKUP($C65,COLMadat,2,0)))*(DVHC='CH03-1'!Z$5))</f>
        <v>0</v>
      </c>
      <c r="AA65" s="60">
        <f>'CH01'!Z58+SUMPRODUCT((madatNC=$C65)*(DVHC='CH03-1'!AA$5)*(Dientich_NC))-SUMPRODUCT((INDEX(NC_giam,,HLOOKUP($C65,COLMadat,2,0)))*(DVHC='CH03-1'!AA$5))</f>
        <v>0</v>
      </c>
      <c r="AB65" s="60">
        <f>'CH01'!AA58+SUMPRODUCT((madatNC=$C65)*(DVHC='CH03-1'!AB$5)*(Dientich_NC))-SUMPRODUCT((INDEX(NC_giam,,HLOOKUP($C65,COLMadat,2,0)))*(DVHC='CH03-1'!AB$5))</f>
        <v>0</v>
      </c>
      <c r="AC65" s="60">
        <f>'CH01'!AB58+SUMPRODUCT((madatNC=$C65)*(DVHC='CH03-1'!AC$5)*(Dientich_NC))-SUMPRODUCT((INDEX(NC_giam,,HLOOKUP($C65,COLMadat,2,0)))*(DVHC='CH03-1'!AC$5))</f>
        <v>0</v>
      </c>
      <c r="AD65" s="60">
        <f>'CH01'!AC58+SUMPRODUCT((madatNC=$C65)*(DVHC='CH03-1'!AD$5)*(Dientich_NC))-SUMPRODUCT((INDEX(NC_giam,,HLOOKUP($C65,COLMadat,2,0)))*(DVHC='CH03-1'!AD$5))</f>
        <v>0</v>
      </c>
      <c r="AE65" s="60">
        <f>'CH01'!AD58+SUMPRODUCT((madatNC=$C65)*(DVHC='CH03-1'!AE$5)*(Dientich_NC))-SUMPRODUCT((INDEX(NC_giam,,HLOOKUP($C65,COLMadat,2,0)))*(DVHC='CH03-1'!AE$5))</f>
        <v>0</v>
      </c>
      <c r="AF65" s="60">
        <f>'CH01'!AE58+SUMPRODUCT((madatNC=$C65)*(DVHC='CH03-1'!AF$5)*(Dientich_NC))-SUMPRODUCT((INDEX(NC_giam,,HLOOKUP($C65,COLMadat,2,0)))*(DVHC='CH03-1'!AF$5))</f>
        <v>0</v>
      </c>
      <c r="AG65" s="60">
        <f>'CH01'!AF58+SUMPRODUCT((madatNC=$C65)*(DVHC='CH03-1'!AG$5)*(Dientich_NC))-SUMPRODUCT((INDEX(NC_giam,,HLOOKUP($C65,COLMadat,2,0)))*(DVHC='CH03-1'!AG$5))</f>
        <v>0</v>
      </c>
      <c r="AH65" s="60">
        <f>'CH01'!AG58+SUMPRODUCT((madatNC=$C65)*(DVHC='CH03-1'!AH$5)*(Dientich_NC))-SUMPRODUCT((INDEX(NC_giam,,HLOOKUP($C65,COLMadat,2,0)))*(DVHC='CH03-1'!AH$5))</f>
        <v>0</v>
      </c>
      <c r="AI65" s="60">
        <f>'CH01'!AH58+SUMPRODUCT((madatNC=$C65)*(DVHC='CH03-1'!AI$5)*(Dientich_NC))-SUMPRODUCT((INDEX(NC_giam,,HLOOKUP($C65,COLMadat,2,0)))*(DVHC='CH03-1'!AI$5))</f>
        <v>0</v>
      </c>
      <c r="AJ65" s="60">
        <f>'CH01'!AI58+SUMPRODUCT((madatNC=$C65)*(DVHC='CH03-1'!AJ$5)*(Dientich_NC))-SUMPRODUCT((INDEX(NC_giam,,HLOOKUP($C65,COLMadat,2,0)))*(DVHC='CH03-1'!AJ$5))</f>
        <v>0</v>
      </c>
      <c r="AK65" s="60">
        <f>'CH01'!AJ58+SUMPRODUCT((madatNC=$C65)*(DVHC='CH03-1'!AK$5)*(Dientich_NC))-SUMPRODUCT((INDEX(NC_giam,,HLOOKUP($C65,COLMadat,2,0)))*(DVHC='CH03-1'!AK$5))</f>
        <v>0</v>
      </c>
      <c r="AL65" s="60">
        <f>'CH01'!AK58+SUMPRODUCT((madatNC=$C65)*(DVHC='CH03-1'!AL$5)*(Dientich_NC))-SUMPRODUCT((INDEX(NC_giam,,HLOOKUP($C65,COLMadat,2,0)))*(DVHC='CH03-1'!AL$5))</f>
        <v>0</v>
      </c>
      <c r="AM65" s="60">
        <f>'CH01'!AL58+SUMPRODUCT((madatNC=$C65)*(DVHC='CH03-1'!AM$5)*(Dientich_NC))-SUMPRODUCT((INDEX(NC_giam,,HLOOKUP($C65,COLMadat,2,0)))*(DVHC='CH03-1'!AM$5))</f>
        <v>0</v>
      </c>
      <c r="AN65" s="60">
        <f>'CH01'!AM58+SUMPRODUCT((madatNC=$C65)*(DVHC='CH03-1'!AN$5)*(Dientich_NC))-SUMPRODUCT((INDEX(NC_giam,,HLOOKUP($C65,COLMadat,2,0)))*(DVHC='CH03-1'!AN$5))</f>
        <v>0</v>
      </c>
      <c r="AO65" s="60">
        <f>'CH01'!AN58+SUMPRODUCT((madatNC=$C65)*(DVHC='CH03-1'!AO$5)*(Dientich_NC))-SUMPRODUCT((INDEX(NC_giam,,HLOOKUP($C65,COLMadat,2,0)))*(DVHC='CH03-1'!AO$5))</f>
        <v>0</v>
      </c>
      <c r="AP65" s="60">
        <f>'CH01'!AO58+SUMPRODUCT((madatNC=$C65)*(DVHC='CH03-1'!AP$5)*(Dientich_NC))-SUMPRODUCT((INDEX(NC_giam,,HLOOKUP($C65,COLMadat,2,0)))*(DVHC='CH03-1'!AP$5))</f>
        <v>0</v>
      </c>
    </row>
    <row r="66" spans="1:44">
      <c r="A66" s="114" t="str">
        <f>'CH01'!A59</f>
        <v>2.9</v>
      </c>
      <c r="B66" s="129" t="str">
        <f>'CH01'!B59</f>
        <v>Đất tôn giáo</v>
      </c>
      <c r="C66" s="114" t="str">
        <f>'CH01'!C59</f>
        <v>TON</v>
      </c>
      <c r="D66" s="133"/>
      <c r="E66" s="66">
        <f t="shared" si="14"/>
        <v>2.2484999999999999</v>
      </c>
      <c r="F66" s="66">
        <f t="shared" si="15"/>
        <v>2.2484999999999999</v>
      </c>
      <c r="G66" s="60">
        <f>'CH01'!F59+SUMPRODUCT((madatNC=$C66)*(DVHC='CH03-1'!G$5)*(Dientich_NC))-SUMPRODUCT((INDEX(NC_giam,,HLOOKUP($C66,COLMadat,2,0)))*(DVHC='CH03-1'!G$5))</f>
        <v>2.2484999999999999</v>
      </c>
      <c r="H66" s="60">
        <f>'CH01'!G59+SUMPRODUCT((madatNC=$C66)*(DVHC='CH03-1'!H$5)*(Dientich_NC))-SUMPRODUCT((INDEX(NC_giam,,HLOOKUP($C66,COLMadat,2,0)))*(DVHC='CH03-1'!H$5))</f>
        <v>0</v>
      </c>
      <c r="I66" s="60">
        <f>'CH01'!H59+SUMPRODUCT((madatNC=$C66)*(DVHC='CH03-1'!I$5)*(Dientich_NC))-SUMPRODUCT((INDEX(NC_giam,,HLOOKUP($C66,COLMadat,2,0)))*(DVHC='CH03-1'!I$5))</f>
        <v>0</v>
      </c>
      <c r="J66" s="60">
        <f>'CH01'!I59+SUMPRODUCT((madatNC=$C66)*(DVHC='CH03-1'!J$5)*(Dientich_NC))-SUMPRODUCT((INDEX(NC_giam,,HLOOKUP($C66,COLMadat,2,0)))*(DVHC='CH03-1'!J$5))</f>
        <v>0</v>
      </c>
      <c r="K66" s="60">
        <f>'CH01'!J59+SUMPRODUCT((madatNC=$C66)*(DVHC='CH03-1'!K$5)*(Dientich_NC))-SUMPRODUCT((INDEX(NC_giam,,HLOOKUP($C66,COLMadat,2,0)))*(DVHC='CH03-1'!K$5))</f>
        <v>0</v>
      </c>
      <c r="L66" s="60">
        <f>'CH01'!K59+SUMPRODUCT((madatNC=$C66)*(DVHC='CH03-1'!L$5)*(Dientich_NC))-SUMPRODUCT((INDEX(NC_giam,,HLOOKUP($C66,COLMadat,2,0)))*(DVHC='CH03-1'!L$5))</f>
        <v>0</v>
      </c>
      <c r="M66" s="60">
        <f>'CH01'!L59+SUMPRODUCT((madatNC=$C66)*(DVHC='CH03-1'!M$5)*(Dientich_NC))-SUMPRODUCT((INDEX(NC_giam,,HLOOKUP($C66,COLMadat,2,0)))*(DVHC='CH03-1'!M$5))</f>
        <v>0</v>
      </c>
      <c r="N66" s="60">
        <f>'CH01'!M59+SUMPRODUCT((madatNC=$C66)*(DVHC='CH03-1'!N$5)*(Dientich_NC))-SUMPRODUCT((INDEX(NC_giam,,HLOOKUP($C66,COLMadat,2,0)))*(DVHC='CH03-1'!N$5))</f>
        <v>0</v>
      </c>
      <c r="O66" s="60">
        <f>'CH01'!N59+SUMPRODUCT((madatNC=$C66)*(DVHC='CH03-1'!O$5)*(Dientich_NC))-SUMPRODUCT((INDEX(NC_giam,,HLOOKUP($C66,COLMadat,2,0)))*(DVHC='CH03-1'!O$5))</f>
        <v>0</v>
      </c>
      <c r="P66" s="60">
        <f>'CH01'!O59+SUMPRODUCT((madatNC=$C66)*(DVHC='CH03-1'!P$5)*(Dientich_NC))-SUMPRODUCT((INDEX(NC_giam,,HLOOKUP($C66,COLMadat,2,0)))*(DVHC='CH03-1'!P$5))</f>
        <v>0</v>
      </c>
      <c r="Q66" s="60">
        <f>'CH01'!P59+SUMPRODUCT((madatNC=$C66)*(DVHC='CH03-1'!Q$5)*(Dientich_NC))-SUMPRODUCT((INDEX(NC_giam,,HLOOKUP($C66,COLMadat,2,0)))*(DVHC='CH03-1'!Q$5))</f>
        <v>0</v>
      </c>
      <c r="R66" s="60">
        <f>'CH01'!Q59+SUMPRODUCT((madatNC=$C66)*(DVHC='CH03-1'!R$5)*(Dientich_NC))-SUMPRODUCT((INDEX(NC_giam,,HLOOKUP($C66,COLMadat,2,0)))*(DVHC='CH03-1'!R$5))</f>
        <v>0</v>
      </c>
      <c r="S66" s="60">
        <f>'CH01'!R59+SUMPRODUCT((madatNC=$C66)*(DVHC='CH03-1'!S$5)*(Dientich_NC))-SUMPRODUCT((INDEX(NC_giam,,HLOOKUP($C66,COLMadat,2,0)))*(DVHC='CH03-1'!S$5))</f>
        <v>0</v>
      </c>
      <c r="T66" s="60">
        <f>'CH01'!S59+SUMPRODUCT((madatNC=$C66)*(DVHC='CH03-1'!T$5)*(Dientich_NC))-SUMPRODUCT((INDEX(NC_giam,,HLOOKUP($C66,COLMadat,2,0)))*(DVHC='CH03-1'!T$5))</f>
        <v>0</v>
      </c>
      <c r="U66" s="60">
        <f>'CH01'!T59+SUMPRODUCT((madatNC=$C66)*(DVHC='CH03-1'!U$5)*(Dientich_NC))-SUMPRODUCT((INDEX(NC_giam,,HLOOKUP($C66,COLMadat,2,0)))*(DVHC='CH03-1'!U$5))</f>
        <v>0</v>
      </c>
      <c r="V66" s="60">
        <f>'CH01'!U59+SUMPRODUCT((madatNC=$C66)*(DVHC='CH03-1'!V$5)*(Dientich_NC))-SUMPRODUCT((INDEX(NC_giam,,HLOOKUP($C66,COLMadat,2,0)))*(DVHC='CH03-1'!V$5))</f>
        <v>0</v>
      </c>
      <c r="W66" s="60">
        <f>'CH01'!V59+SUMPRODUCT((madatNC=$C66)*(DVHC='CH03-1'!W$5)*(Dientich_NC))-SUMPRODUCT((INDEX(NC_giam,,HLOOKUP($C66,COLMadat,2,0)))*(DVHC='CH03-1'!W$5))</f>
        <v>0</v>
      </c>
      <c r="X66" s="60">
        <f>'CH01'!W59+SUMPRODUCT((madatNC=$C66)*(DVHC='CH03-1'!X$5)*(Dientich_NC))-SUMPRODUCT((INDEX(NC_giam,,HLOOKUP($C66,COLMadat,2,0)))*(DVHC='CH03-1'!X$5))</f>
        <v>0</v>
      </c>
      <c r="Y66" s="60">
        <f>'CH01'!X59+SUMPRODUCT((madatNC=$C66)*(DVHC='CH03-1'!Y$5)*(Dientich_NC))-SUMPRODUCT((INDEX(NC_giam,,HLOOKUP($C66,COLMadat,2,0)))*(DVHC='CH03-1'!Y$5))</f>
        <v>0</v>
      </c>
      <c r="Z66" s="60">
        <f>'CH01'!Y59+SUMPRODUCT((madatNC=$C66)*(DVHC='CH03-1'!Z$5)*(Dientich_NC))-SUMPRODUCT((INDEX(NC_giam,,HLOOKUP($C66,COLMadat,2,0)))*(DVHC='CH03-1'!Z$5))</f>
        <v>0</v>
      </c>
      <c r="AA66" s="60">
        <f>'CH01'!Z59+SUMPRODUCT((madatNC=$C66)*(DVHC='CH03-1'!AA$5)*(Dientich_NC))-SUMPRODUCT((INDEX(NC_giam,,HLOOKUP($C66,COLMadat,2,0)))*(DVHC='CH03-1'!AA$5))</f>
        <v>0</v>
      </c>
      <c r="AB66" s="60">
        <f>'CH01'!AA59+SUMPRODUCT((madatNC=$C66)*(DVHC='CH03-1'!AB$5)*(Dientich_NC))-SUMPRODUCT((INDEX(NC_giam,,HLOOKUP($C66,COLMadat,2,0)))*(DVHC='CH03-1'!AB$5))</f>
        <v>0</v>
      </c>
      <c r="AC66" s="60">
        <f>'CH01'!AB59+SUMPRODUCT((madatNC=$C66)*(DVHC='CH03-1'!AC$5)*(Dientich_NC))-SUMPRODUCT((INDEX(NC_giam,,HLOOKUP($C66,COLMadat,2,0)))*(DVHC='CH03-1'!AC$5))</f>
        <v>0</v>
      </c>
      <c r="AD66" s="60">
        <f>'CH01'!AC59+SUMPRODUCT((madatNC=$C66)*(DVHC='CH03-1'!AD$5)*(Dientich_NC))-SUMPRODUCT((INDEX(NC_giam,,HLOOKUP($C66,COLMadat,2,0)))*(DVHC='CH03-1'!AD$5))</f>
        <v>0</v>
      </c>
      <c r="AE66" s="60">
        <f>'CH01'!AD59+SUMPRODUCT((madatNC=$C66)*(DVHC='CH03-1'!AE$5)*(Dientich_NC))-SUMPRODUCT((INDEX(NC_giam,,HLOOKUP($C66,COLMadat,2,0)))*(DVHC='CH03-1'!AE$5))</f>
        <v>0</v>
      </c>
      <c r="AF66" s="60">
        <f>'CH01'!AE59+SUMPRODUCT((madatNC=$C66)*(DVHC='CH03-1'!AF$5)*(Dientich_NC))-SUMPRODUCT((INDEX(NC_giam,,HLOOKUP($C66,COLMadat,2,0)))*(DVHC='CH03-1'!AF$5))</f>
        <v>0</v>
      </c>
      <c r="AG66" s="60">
        <f>'CH01'!AF59+SUMPRODUCT((madatNC=$C66)*(DVHC='CH03-1'!AG$5)*(Dientich_NC))-SUMPRODUCT((INDEX(NC_giam,,HLOOKUP($C66,COLMadat,2,0)))*(DVHC='CH03-1'!AG$5))</f>
        <v>0</v>
      </c>
      <c r="AH66" s="60">
        <f>'CH01'!AG59+SUMPRODUCT((madatNC=$C66)*(DVHC='CH03-1'!AH$5)*(Dientich_NC))-SUMPRODUCT((INDEX(NC_giam,,HLOOKUP($C66,COLMadat,2,0)))*(DVHC='CH03-1'!AH$5))</f>
        <v>0</v>
      </c>
      <c r="AI66" s="60">
        <f>'CH01'!AH59+SUMPRODUCT((madatNC=$C66)*(DVHC='CH03-1'!AI$5)*(Dientich_NC))-SUMPRODUCT((INDEX(NC_giam,,HLOOKUP($C66,COLMadat,2,0)))*(DVHC='CH03-1'!AI$5))</f>
        <v>0</v>
      </c>
      <c r="AJ66" s="60">
        <f>'CH01'!AI59+SUMPRODUCT((madatNC=$C66)*(DVHC='CH03-1'!AJ$5)*(Dientich_NC))-SUMPRODUCT((INDEX(NC_giam,,HLOOKUP($C66,COLMadat,2,0)))*(DVHC='CH03-1'!AJ$5))</f>
        <v>0</v>
      </c>
      <c r="AK66" s="60">
        <f>'CH01'!AJ59+SUMPRODUCT((madatNC=$C66)*(DVHC='CH03-1'!AK$5)*(Dientich_NC))-SUMPRODUCT((INDEX(NC_giam,,HLOOKUP($C66,COLMadat,2,0)))*(DVHC='CH03-1'!AK$5))</f>
        <v>0</v>
      </c>
      <c r="AL66" s="60">
        <f>'CH01'!AK59+SUMPRODUCT((madatNC=$C66)*(DVHC='CH03-1'!AL$5)*(Dientich_NC))-SUMPRODUCT((INDEX(NC_giam,,HLOOKUP($C66,COLMadat,2,0)))*(DVHC='CH03-1'!AL$5))</f>
        <v>0</v>
      </c>
      <c r="AM66" s="60">
        <f>'CH01'!AL59+SUMPRODUCT((madatNC=$C66)*(DVHC='CH03-1'!AM$5)*(Dientich_NC))-SUMPRODUCT((INDEX(NC_giam,,HLOOKUP($C66,COLMadat,2,0)))*(DVHC='CH03-1'!AM$5))</f>
        <v>0</v>
      </c>
      <c r="AN66" s="60">
        <f>'CH01'!AM59+SUMPRODUCT((madatNC=$C66)*(DVHC='CH03-1'!AN$5)*(Dientich_NC))-SUMPRODUCT((INDEX(NC_giam,,HLOOKUP($C66,COLMadat,2,0)))*(DVHC='CH03-1'!AN$5))</f>
        <v>0</v>
      </c>
      <c r="AO66" s="60">
        <f>'CH01'!AN59+SUMPRODUCT((madatNC=$C66)*(DVHC='CH03-1'!AO$5)*(Dientich_NC))-SUMPRODUCT((INDEX(NC_giam,,HLOOKUP($C66,COLMadat,2,0)))*(DVHC='CH03-1'!AO$5))</f>
        <v>0</v>
      </c>
      <c r="AP66" s="60">
        <f>'CH01'!AO59+SUMPRODUCT((madatNC=$C66)*(DVHC='CH03-1'!AP$5)*(Dientich_NC))-SUMPRODUCT((INDEX(NC_giam,,HLOOKUP($C66,COLMadat,2,0)))*(DVHC='CH03-1'!AP$5))</f>
        <v>0</v>
      </c>
    </row>
    <row r="67" spans="1:44">
      <c r="A67" s="114" t="str">
        <f>'CH01'!A60</f>
        <v>2.10</v>
      </c>
      <c r="B67" s="129" t="str">
        <f>'CH01'!B60</f>
        <v>Đất tín ngưỡng</v>
      </c>
      <c r="C67" s="114" t="str">
        <f>'CH01'!C60</f>
        <v>TIN</v>
      </c>
      <c r="D67" s="133"/>
      <c r="E67" s="66">
        <f t="shared" si="14"/>
        <v>7.8631000000000002</v>
      </c>
      <c r="F67" s="66">
        <f t="shared" si="15"/>
        <v>7.8631000000000002</v>
      </c>
      <c r="G67" s="60">
        <f>'CH01'!F60+SUMPRODUCT((madatNC=$C67)*(DVHC='CH03-1'!G$5)*(Dientich_NC))-SUMPRODUCT((INDEX(NC_giam,,HLOOKUP($C67,COLMadat,2,0)))*(DVHC='CH03-1'!G$5))</f>
        <v>7.8631000000000002</v>
      </c>
      <c r="H67" s="60">
        <f>'CH01'!G60+SUMPRODUCT((madatNC=$C67)*(DVHC='CH03-1'!H$5)*(Dientich_NC))-SUMPRODUCT((INDEX(NC_giam,,HLOOKUP($C67,COLMadat,2,0)))*(DVHC='CH03-1'!H$5))</f>
        <v>0</v>
      </c>
      <c r="I67" s="60">
        <f>'CH01'!H60+SUMPRODUCT((madatNC=$C67)*(DVHC='CH03-1'!I$5)*(Dientich_NC))-SUMPRODUCT((INDEX(NC_giam,,HLOOKUP($C67,COLMadat,2,0)))*(DVHC='CH03-1'!I$5))</f>
        <v>0</v>
      </c>
      <c r="J67" s="60">
        <f>'CH01'!I60+SUMPRODUCT((madatNC=$C67)*(DVHC='CH03-1'!J$5)*(Dientich_NC))-SUMPRODUCT((INDEX(NC_giam,,HLOOKUP($C67,COLMadat,2,0)))*(DVHC='CH03-1'!J$5))</f>
        <v>0</v>
      </c>
      <c r="K67" s="60">
        <f>'CH01'!J60+SUMPRODUCT((madatNC=$C67)*(DVHC='CH03-1'!K$5)*(Dientich_NC))-SUMPRODUCT((INDEX(NC_giam,,HLOOKUP($C67,COLMadat,2,0)))*(DVHC='CH03-1'!K$5))</f>
        <v>0</v>
      </c>
      <c r="L67" s="60">
        <f>'CH01'!K60+SUMPRODUCT((madatNC=$C67)*(DVHC='CH03-1'!L$5)*(Dientich_NC))-SUMPRODUCT((INDEX(NC_giam,,HLOOKUP($C67,COLMadat,2,0)))*(DVHC='CH03-1'!L$5))</f>
        <v>0</v>
      </c>
      <c r="M67" s="60">
        <f>'CH01'!L60+SUMPRODUCT((madatNC=$C67)*(DVHC='CH03-1'!M$5)*(Dientich_NC))-SUMPRODUCT((INDEX(NC_giam,,HLOOKUP($C67,COLMadat,2,0)))*(DVHC='CH03-1'!M$5))</f>
        <v>0</v>
      </c>
      <c r="N67" s="60">
        <f>'CH01'!M60+SUMPRODUCT((madatNC=$C67)*(DVHC='CH03-1'!N$5)*(Dientich_NC))-SUMPRODUCT((INDEX(NC_giam,,HLOOKUP($C67,COLMadat,2,0)))*(DVHC='CH03-1'!N$5))</f>
        <v>0</v>
      </c>
      <c r="O67" s="60">
        <f>'CH01'!N60+SUMPRODUCT((madatNC=$C67)*(DVHC='CH03-1'!O$5)*(Dientich_NC))-SUMPRODUCT((INDEX(NC_giam,,HLOOKUP($C67,COLMadat,2,0)))*(DVHC='CH03-1'!O$5))</f>
        <v>0</v>
      </c>
      <c r="P67" s="60">
        <f>'CH01'!O60+SUMPRODUCT((madatNC=$C67)*(DVHC='CH03-1'!P$5)*(Dientich_NC))-SUMPRODUCT((INDEX(NC_giam,,HLOOKUP($C67,COLMadat,2,0)))*(DVHC='CH03-1'!P$5))</f>
        <v>0</v>
      </c>
      <c r="Q67" s="60">
        <f>'CH01'!P60+SUMPRODUCT((madatNC=$C67)*(DVHC='CH03-1'!Q$5)*(Dientich_NC))-SUMPRODUCT((INDEX(NC_giam,,HLOOKUP($C67,COLMadat,2,0)))*(DVHC='CH03-1'!Q$5))</f>
        <v>0</v>
      </c>
      <c r="R67" s="60">
        <f>'CH01'!Q60+SUMPRODUCT((madatNC=$C67)*(DVHC='CH03-1'!R$5)*(Dientich_NC))-SUMPRODUCT((INDEX(NC_giam,,HLOOKUP($C67,COLMadat,2,0)))*(DVHC='CH03-1'!R$5))</f>
        <v>0</v>
      </c>
      <c r="S67" s="60">
        <f>'CH01'!R60+SUMPRODUCT((madatNC=$C67)*(DVHC='CH03-1'!S$5)*(Dientich_NC))-SUMPRODUCT((INDEX(NC_giam,,HLOOKUP($C67,COLMadat,2,0)))*(DVHC='CH03-1'!S$5))</f>
        <v>0</v>
      </c>
      <c r="T67" s="60">
        <f>'CH01'!S60+SUMPRODUCT((madatNC=$C67)*(DVHC='CH03-1'!T$5)*(Dientich_NC))-SUMPRODUCT((INDEX(NC_giam,,HLOOKUP($C67,COLMadat,2,0)))*(DVHC='CH03-1'!T$5))</f>
        <v>0</v>
      </c>
      <c r="U67" s="60">
        <f>'CH01'!T60+SUMPRODUCT((madatNC=$C67)*(DVHC='CH03-1'!U$5)*(Dientich_NC))-SUMPRODUCT((INDEX(NC_giam,,HLOOKUP($C67,COLMadat,2,0)))*(DVHC='CH03-1'!U$5))</f>
        <v>0</v>
      </c>
      <c r="V67" s="60">
        <f>'CH01'!U60+SUMPRODUCT((madatNC=$C67)*(DVHC='CH03-1'!V$5)*(Dientich_NC))-SUMPRODUCT((INDEX(NC_giam,,HLOOKUP($C67,COLMadat,2,0)))*(DVHC='CH03-1'!V$5))</f>
        <v>0</v>
      </c>
      <c r="W67" s="60">
        <f>'CH01'!V60+SUMPRODUCT((madatNC=$C67)*(DVHC='CH03-1'!W$5)*(Dientich_NC))-SUMPRODUCT((INDEX(NC_giam,,HLOOKUP($C67,COLMadat,2,0)))*(DVHC='CH03-1'!W$5))</f>
        <v>0</v>
      </c>
      <c r="X67" s="60">
        <f>'CH01'!W60+SUMPRODUCT((madatNC=$C67)*(DVHC='CH03-1'!X$5)*(Dientich_NC))-SUMPRODUCT((INDEX(NC_giam,,HLOOKUP($C67,COLMadat,2,0)))*(DVHC='CH03-1'!X$5))</f>
        <v>0</v>
      </c>
      <c r="Y67" s="60">
        <f>'CH01'!X60+SUMPRODUCT((madatNC=$C67)*(DVHC='CH03-1'!Y$5)*(Dientich_NC))-SUMPRODUCT((INDEX(NC_giam,,HLOOKUP($C67,COLMadat,2,0)))*(DVHC='CH03-1'!Y$5))</f>
        <v>0</v>
      </c>
      <c r="Z67" s="60">
        <f>'CH01'!Y60+SUMPRODUCT((madatNC=$C67)*(DVHC='CH03-1'!Z$5)*(Dientich_NC))-SUMPRODUCT((INDEX(NC_giam,,HLOOKUP($C67,COLMadat,2,0)))*(DVHC='CH03-1'!Z$5))</f>
        <v>0</v>
      </c>
      <c r="AA67" s="60">
        <f>'CH01'!Z60+SUMPRODUCT((madatNC=$C67)*(DVHC='CH03-1'!AA$5)*(Dientich_NC))-SUMPRODUCT((INDEX(NC_giam,,HLOOKUP($C67,COLMadat,2,0)))*(DVHC='CH03-1'!AA$5))</f>
        <v>0</v>
      </c>
      <c r="AB67" s="60">
        <f>'CH01'!AA60+SUMPRODUCT((madatNC=$C67)*(DVHC='CH03-1'!AB$5)*(Dientich_NC))-SUMPRODUCT((INDEX(NC_giam,,HLOOKUP($C67,COLMadat,2,0)))*(DVHC='CH03-1'!AB$5))</f>
        <v>0</v>
      </c>
      <c r="AC67" s="60">
        <f>'CH01'!AB60+SUMPRODUCT((madatNC=$C67)*(DVHC='CH03-1'!AC$5)*(Dientich_NC))-SUMPRODUCT((INDEX(NC_giam,,HLOOKUP($C67,COLMadat,2,0)))*(DVHC='CH03-1'!AC$5))</f>
        <v>0</v>
      </c>
      <c r="AD67" s="60">
        <f>'CH01'!AC60+SUMPRODUCT((madatNC=$C67)*(DVHC='CH03-1'!AD$5)*(Dientich_NC))-SUMPRODUCT((INDEX(NC_giam,,HLOOKUP($C67,COLMadat,2,0)))*(DVHC='CH03-1'!AD$5))</f>
        <v>0</v>
      </c>
      <c r="AE67" s="60">
        <f>'CH01'!AD60+SUMPRODUCT((madatNC=$C67)*(DVHC='CH03-1'!AE$5)*(Dientich_NC))-SUMPRODUCT((INDEX(NC_giam,,HLOOKUP($C67,COLMadat,2,0)))*(DVHC='CH03-1'!AE$5))</f>
        <v>0</v>
      </c>
      <c r="AF67" s="60">
        <f>'CH01'!AE60+SUMPRODUCT((madatNC=$C67)*(DVHC='CH03-1'!AF$5)*(Dientich_NC))-SUMPRODUCT((INDEX(NC_giam,,HLOOKUP($C67,COLMadat,2,0)))*(DVHC='CH03-1'!AF$5))</f>
        <v>0</v>
      </c>
      <c r="AG67" s="60">
        <f>'CH01'!AF60+SUMPRODUCT((madatNC=$C67)*(DVHC='CH03-1'!AG$5)*(Dientich_NC))-SUMPRODUCT((INDEX(NC_giam,,HLOOKUP($C67,COLMadat,2,0)))*(DVHC='CH03-1'!AG$5))</f>
        <v>0</v>
      </c>
      <c r="AH67" s="60">
        <f>'CH01'!AG60+SUMPRODUCT((madatNC=$C67)*(DVHC='CH03-1'!AH$5)*(Dientich_NC))-SUMPRODUCT((INDEX(NC_giam,,HLOOKUP($C67,COLMadat,2,0)))*(DVHC='CH03-1'!AH$5))</f>
        <v>0</v>
      </c>
      <c r="AI67" s="60">
        <f>'CH01'!AH60+SUMPRODUCT((madatNC=$C67)*(DVHC='CH03-1'!AI$5)*(Dientich_NC))-SUMPRODUCT((INDEX(NC_giam,,HLOOKUP($C67,COLMadat,2,0)))*(DVHC='CH03-1'!AI$5))</f>
        <v>0</v>
      </c>
      <c r="AJ67" s="60">
        <f>'CH01'!AI60+SUMPRODUCT((madatNC=$C67)*(DVHC='CH03-1'!AJ$5)*(Dientich_NC))-SUMPRODUCT((INDEX(NC_giam,,HLOOKUP($C67,COLMadat,2,0)))*(DVHC='CH03-1'!AJ$5))</f>
        <v>0</v>
      </c>
      <c r="AK67" s="60">
        <f>'CH01'!AJ60+SUMPRODUCT((madatNC=$C67)*(DVHC='CH03-1'!AK$5)*(Dientich_NC))-SUMPRODUCT((INDEX(NC_giam,,HLOOKUP($C67,COLMadat,2,0)))*(DVHC='CH03-1'!AK$5))</f>
        <v>0</v>
      </c>
      <c r="AL67" s="60">
        <f>'CH01'!AK60+SUMPRODUCT((madatNC=$C67)*(DVHC='CH03-1'!AL$5)*(Dientich_NC))-SUMPRODUCT((INDEX(NC_giam,,HLOOKUP($C67,COLMadat,2,0)))*(DVHC='CH03-1'!AL$5))</f>
        <v>0</v>
      </c>
      <c r="AM67" s="60">
        <f>'CH01'!AL60+SUMPRODUCT((madatNC=$C67)*(DVHC='CH03-1'!AM$5)*(Dientich_NC))-SUMPRODUCT((INDEX(NC_giam,,HLOOKUP($C67,COLMadat,2,0)))*(DVHC='CH03-1'!AM$5))</f>
        <v>0</v>
      </c>
      <c r="AN67" s="60">
        <f>'CH01'!AM60+SUMPRODUCT((madatNC=$C67)*(DVHC='CH03-1'!AN$5)*(Dientich_NC))-SUMPRODUCT((INDEX(NC_giam,,HLOOKUP($C67,COLMadat,2,0)))*(DVHC='CH03-1'!AN$5))</f>
        <v>0</v>
      </c>
      <c r="AO67" s="60">
        <f>'CH01'!AN60+SUMPRODUCT((madatNC=$C67)*(DVHC='CH03-1'!AO$5)*(Dientich_NC))-SUMPRODUCT((INDEX(NC_giam,,HLOOKUP($C67,COLMadat,2,0)))*(DVHC='CH03-1'!AO$5))</f>
        <v>0</v>
      </c>
      <c r="AP67" s="60">
        <f>'CH01'!AO60+SUMPRODUCT((madatNC=$C67)*(DVHC='CH03-1'!AP$5)*(Dientich_NC))-SUMPRODUCT((INDEX(NC_giam,,HLOOKUP($C67,COLMadat,2,0)))*(DVHC='CH03-1'!AP$5))</f>
        <v>0</v>
      </c>
    </row>
    <row r="68" spans="1:44" ht="25.5">
      <c r="A68" s="114" t="str">
        <f>'CH01'!A61</f>
        <v>2.11</v>
      </c>
      <c r="B68" s="129" t="str">
        <f>'CH01'!B61</f>
        <v>Đất nghĩa trang, nhà tang lễ, cơ sở hỏa táng; đất cơ sở lưu giữ tro cốt</v>
      </c>
      <c r="C68" s="114" t="str">
        <f>'CH01'!C61</f>
        <v>NTD</v>
      </c>
      <c r="D68" s="133"/>
      <c r="E68" s="66">
        <f t="shared" si="14"/>
        <v>16.071199999999997</v>
      </c>
      <c r="F68" s="66">
        <f t="shared" si="15"/>
        <v>16.071199999999997</v>
      </c>
      <c r="G68" s="60">
        <f>'CH01'!F61+SUMPRODUCT((madatNC=$C68)*(DVHC='CH03-1'!G$5)*(Dientich_NC))-SUMPRODUCT((INDEX(NC_giam,,HLOOKUP($C68,COLMadat,2,0)))*(DVHC='CH03-1'!G$5))</f>
        <v>16.071199999999997</v>
      </c>
      <c r="H68" s="60">
        <f>'CH01'!G61+SUMPRODUCT((madatNC=$C68)*(DVHC='CH03-1'!H$5)*(Dientich_NC))-SUMPRODUCT((INDEX(NC_giam,,HLOOKUP($C68,COLMadat,2,0)))*(DVHC='CH03-1'!H$5))</f>
        <v>0</v>
      </c>
      <c r="I68" s="60">
        <f>'CH01'!H61+SUMPRODUCT((madatNC=$C68)*(DVHC='CH03-1'!I$5)*(Dientich_NC))-SUMPRODUCT((INDEX(NC_giam,,HLOOKUP($C68,COLMadat,2,0)))*(DVHC='CH03-1'!I$5))</f>
        <v>0</v>
      </c>
      <c r="J68" s="60">
        <f>'CH01'!I61+SUMPRODUCT((madatNC=$C68)*(DVHC='CH03-1'!J$5)*(Dientich_NC))-SUMPRODUCT((INDEX(NC_giam,,HLOOKUP($C68,COLMadat,2,0)))*(DVHC='CH03-1'!J$5))</f>
        <v>0</v>
      </c>
      <c r="K68" s="60">
        <f>'CH01'!J61+SUMPRODUCT((madatNC=$C68)*(DVHC='CH03-1'!K$5)*(Dientich_NC))-SUMPRODUCT((INDEX(NC_giam,,HLOOKUP($C68,COLMadat,2,0)))*(DVHC='CH03-1'!K$5))</f>
        <v>0</v>
      </c>
      <c r="L68" s="60">
        <f>'CH01'!K61+SUMPRODUCT((madatNC=$C68)*(DVHC='CH03-1'!L$5)*(Dientich_NC))-SUMPRODUCT((INDEX(NC_giam,,HLOOKUP($C68,COLMadat,2,0)))*(DVHC='CH03-1'!L$5))</f>
        <v>0</v>
      </c>
      <c r="M68" s="60">
        <f>'CH01'!L61+SUMPRODUCT((madatNC=$C68)*(DVHC='CH03-1'!M$5)*(Dientich_NC))-SUMPRODUCT((INDEX(NC_giam,,HLOOKUP($C68,COLMadat,2,0)))*(DVHC='CH03-1'!M$5))</f>
        <v>0</v>
      </c>
      <c r="N68" s="60">
        <f>'CH01'!M61+SUMPRODUCT((madatNC=$C68)*(DVHC='CH03-1'!N$5)*(Dientich_NC))-SUMPRODUCT((INDEX(NC_giam,,HLOOKUP($C68,COLMadat,2,0)))*(DVHC='CH03-1'!N$5))</f>
        <v>0</v>
      </c>
      <c r="O68" s="60">
        <f>'CH01'!N61+SUMPRODUCT((madatNC=$C68)*(DVHC='CH03-1'!O$5)*(Dientich_NC))-SUMPRODUCT((INDEX(NC_giam,,HLOOKUP($C68,COLMadat,2,0)))*(DVHC='CH03-1'!O$5))</f>
        <v>0</v>
      </c>
      <c r="P68" s="60">
        <f>'CH01'!O61+SUMPRODUCT((madatNC=$C68)*(DVHC='CH03-1'!P$5)*(Dientich_NC))-SUMPRODUCT((INDEX(NC_giam,,HLOOKUP($C68,COLMadat,2,0)))*(DVHC='CH03-1'!P$5))</f>
        <v>0</v>
      </c>
      <c r="Q68" s="60">
        <f>'CH01'!P61+SUMPRODUCT((madatNC=$C68)*(DVHC='CH03-1'!Q$5)*(Dientich_NC))-SUMPRODUCT((INDEX(NC_giam,,HLOOKUP($C68,COLMadat,2,0)))*(DVHC='CH03-1'!Q$5))</f>
        <v>0</v>
      </c>
      <c r="R68" s="60">
        <f>'CH01'!Q61+SUMPRODUCT((madatNC=$C68)*(DVHC='CH03-1'!R$5)*(Dientich_NC))-SUMPRODUCT((INDEX(NC_giam,,HLOOKUP($C68,COLMadat,2,0)))*(DVHC='CH03-1'!R$5))</f>
        <v>0</v>
      </c>
      <c r="S68" s="60">
        <f>'CH01'!R61+SUMPRODUCT((madatNC=$C68)*(DVHC='CH03-1'!S$5)*(Dientich_NC))-SUMPRODUCT((INDEX(NC_giam,,HLOOKUP($C68,COLMadat,2,0)))*(DVHC='CH03-1'!S$5))</f>
        <v>0</v>
      </c>
      <c r="T68" s="60">
        <f>'CH01'!S61+SUMPRODUCT((madatNC=$C68)*(DVHC='CH03-1'!T$5)*(Dientich_NC))-SUMPRODUCT((INDEX(NC_giam,,HLOOKUP($C68,COLMadat,2,0)))*(DVHC='CH03-1'!T$5))</f>
        <v>0</v>
      </c>
      <c r="U68" s="60">
        <f>'CH01'!T61+SUMPRODUCT((madatNC=$C68)*(DVHC='CH03-1'!U$5)*(Dientich_NC))-SUMPRODUCT((INDEX(NC_giam,,HLOOKUP($C68,COLMadat,2,0)))*(DVHC='CH03-1'!U$5))</f>
        <v>0</v>
      </c>
      <c r="V68" s="60">
        <f>'CH01'!U61+SUMPRODUCT((madatNC=$C68)*(DVHC='CH03-1'!V$5)*(Dientich_NC))-SUMPRODUCT((INDEX(NC_giam,,HLOOKUP($C68,COLMadat,2,0)))*(DVHC='CH03-1'!V$5))</f>
        <v>0</v>
      </c>
      <c r="W68" s="60">
        <f>'CH01'!V61+SUMPRODUCT((madatNC=$C68)*(DVHC='CH03-1'!W$5)*(Dientich_NC))-SUMPRODUCT((INDEX(NC_giam,,HLOOKUP($C68,COLMadat,2,0)))*(DVHC='CH03-1'!W$5))</f>
        <v>0</v>
      </c>
      <c r="X68" s="60">
        <f>'CH01'!W61+SUMPRODUCT((madatNC=$C68)*(DVHC='CH03-1'!X$5)*(Dientich_NC))-SUMPRODUCT((INDEX(NC_giam,,HLOOKUP($C68,COLMadat,2,0)))*(DVHC='CH03-1'!X$5))</f>
        <v>0</v>
      </c>
      <c r="Y68" s="60">
        <f>'CH01'!X61+SUMPRODUCT((madatNC=$C68)*(DVHC='CH03-1'!Y$5)*(Dientich_NC))-SUMPRODUCT((INDEX(NC_giam,,HLOOKUP($C68,COLMadat,2,0)))*(DVHC='CH03-1'!Y$5))</f>
        <v>0</v>
      </c>
      <c r="Z68" s="60">
        <f>'CH01'!Y61+SUMPRODUCT((madatNC=$C68)*(DVHC='CH03-1'!Z$5)*(Dientich_NC))-SUMPRODUCT((INDEX(NC_giam,,HLOOKUP($C68,COLMadat,2,0)))*(DVHC='CH03-1'!Z$5))</f>
        <v>0</v>
      </c>
      <c r="AA68" s="60">
        <f>'CH01'!Z61+SUMPRODUCT((madatNC=$C68)*(DVHC='CH03-1'!AA$5)*(Dientich_NC))-SUMPRODUCT((INDEX(NC_giam,,HLOOKUP($C68,COLMadat,2,0)))*(DVHC='CH03-1'!AA$5))</f>
        <v>0</v>
      </c>
      <c r="AB68" s="60">
        <f>'CH01'!AA61+SUMPRODUCT((madatNC=$C68)*(DVHC='CH03-1'!AB$5)*(Dientich_NC))-SUMPRODUCT((INDEX(NC_giam,,HLOOKUP($C68,COLMadat,2,0)))*(DVHC='CH03-1'!AB$5))</f>
        <v>0</v>
      </c>
      <c r="AC68" s="60">
        <f>'CH01'!AB61+SUMPRODUCT((madatNC=$C68)*(DVHC='CH03-1'!AC$5)*(Dientich_NC))-SUMPRODUCT((INDEX(NC_giam,,HLOOKUP($C68,COLMadat,2,0)))*(DVHC='CH03-1'!AC$5))</f>
        <v>0</v>
      </c>
      <c r="AD68" s="60">
        <f>'CH01'!AC61+SUMPRODUCT((madatNC=$C68)*(DVHC='CH03-1'!AD$5)*(Dientich_NC))-SUMPRODUCT((INDEX(NC_giam,,HLOOKUP($C68,COLMadat,2,0)))*(DVHC='CH03-1'!AD$5))</f>
        <v>0</v>
      </c>
      <c r="AE68" s="60">
        <f>'CH01'!AD61+SUMPRODUCT((madatNC=$C68)*(DVHC='CH03-1'!AE$5)*(Dientich_NC))-SUMPRODUCT((INDEX(NC_giam,,HLOOKUP($C68,COLMadat,2,0)))*(DVHC='CH03-1'!AE$5))</f>
        <v>0</v>
      </c>
      <c r="AF68" s="60">
        <f>'CH01'!AE61+SUMPRODUCT((madatNC=$C68)*(DVHC='CH03-1'!AF$5)*(Dientich_NC))-SUMPRODUCT((INDEX(NC_giam,,HLOOKUP($C68,COLMadat,2,0)))*(DVHC='CH03-1'!AF$5))</f>
        <v>0</v>
      </c>
      <c r="AG68" s="60">
        <f>'CH01'!AF61+SUMPRODUCT((madatNC=$C68)*(DVHC='CH03-1'!AG$5)*(Dientich_NC))-SUMPRODUCT((INDEX(NC_giam,,HLOOKUP($C68,COLMadat,2,0)))*(DVHC='CH03-1'!AG$5))</f>
        <v>0</v>
      </c>
      <c r="AH68" s="60">
        <f>'CH01'!AG61+SUMPRODUCT((madatNC=$C68)*(DVHC='CH03-1'!AH$5)*(Dientich_NC))-SUMPRODUCT((INDEX(NC_giam,,HLOOKUP($C68,COLMadat,2,0)))*(DVHC='CH03-1'!AH$5))</f>
        <v>0</v>
      </c>
      <c r="AI68" s="60">
        <f>'CH01'!AH61+SUMPRODUCT((madatNC=$C68)*(DVHC='CH03-1'!AI$5)*(Dientich_NC))-SUMPRODUCT((INDEX(NC_giam,,HLOOKUP($C68,COLMadat,2,0)))*(DVHC='CH03-1'!AI$5))</f>
        <v>0</v>
      </c>
      <c r="AJ68" s="60">
        <f>'CH01'!AI61+SUMPRODUCT((madatNC=$C68)*(DVHC='CH03-1'!AJ$5)*(Dientich_NC))-SUMPRODUCT((INDEX(NC_giam,,HLOOKUP($C68,COLMadat,2,0)))*(DVHC='CH03-1'!AJ$5))</f>
        <v>0</v>
      </c>
      <c r="AK68" s="60">
        <f>'CH01'!AJ61+SUMPRODUCT((madatNC=$C68)*(DVHC='CH03-1'!AK$5)*(Dientich_NC))-SUMPRODUCT((INDEX(NC_giam,,HLOOKUP($C68,COLMadat,2,0)))*(DVHC='CH03-1'!AK$5))</f>
        <v>0</v>
      </c>
      <c r="AL68" s="60">
        <f>'CH01'!AK61+SUMPRODUCT((madatNC=$C68)*(DVHC='CH03-1'!AL$5)*(Dientich_NC))-SUMPRODUCT((INDEX(NC_giam,,HLOOKUP($C68,COLMadat,2,0)))*(DVHC='CH03-1'!AL$5))</f>
        <v>0</v>
      </c>
      <c r="AM68" s="60">
        <f>'CH01'!AL61+SUMPRODUCT((madatNC=$C68)*(DVHC='CH03-1'!AM$5)*(Dientich_NC))-SUMPRODUCT((INDEX(NC_giam,,HLOOKUP($C68,COLMadat,2,0)))*(DVHC='CH03-1'!AM$5))</f>
        <v>0</v>
      </c>
      <c r="AN68" s="60">
        <f>'CH01'!AM61+SUMPRODUCT((madatNC=$C68)*(DVHC='CH03-1'!AN$5)*(Dientich_NC))-SUMPRODUCT((INDEX(NC_giam,,HLOOKUP($C68,COLMadat,2,0)))*(DVHC='CH03-1'!AN$5))</f>
        <v>0</v>
      </c>
      <c r="AO68" s="60">
        <f>'CH01'!AN61+SUMPRODUCT((madatNC=$C68)*(DVHC='CH03-1'!AO$5)*(Dientich_NC))-SUMPRODUCT((INDEX(NC_giam,,HLOOKUP($C68,COLMadat,2,0)))*(DVHC='CH03-1'!AO$5))</f>
        <v>0</v>
      </c>
      <c r="AP68" s="60">
        <f>'CH01'!AO61+SUMPRODUCT((madatNC=$C68)*(DVHC='CH03-1'!AP$5)*(Dientich_NC))-SUMPRODUCT((INDEX(NC_giam,,HLOOKUP($C68,COLMadat,2,0)))*(DVHC='CH03-1'!AP$5))</f>
        <v>0</v>
      </c>
    </row>
    <row r="69" spans="1:44">
      <c r="A69" s="114" t="str">
        <f>'CH01'!A62</f>
        <v>2.12</v>
      </c>
      <c r="B69" s="129" t="str">
        <f>'CH01'!B62</f>
        <v>Đất có mặt nước chuyên dùng</v>
      </c>
      <c r="C69" s="114" t="str">
        <f>'CH01'!C62</f>
        <v>TVC</v>
      </c>
      <c r="D69" s="133"/>
      <c r="E69" s="66">
        <f t="shared" si="14"/>
        <v>81.068399999999997</v>
      </c>
      <c r="F69" s="66">
        <f t="shared" si="15"/>
        <v>81.068399999999997</v>
      </c>
      <c r="G69" s="60">
        <f>'CH01'!F62+SUMPRODUCT((madatNC=$C69)*(DVHC='CH03-1'!G$5)*(Dientich_NC))-SUMPRODUCT((INDEX(NC_giam,,HLOOKUP($C69,COLMadat,2,0)))*(DVHC='CH03-1'!G$5))</f>
        <v>81.068399999999997</v>
      </c>
      <c r="H69" s="60">
        <f>'CH01'!G62+SUMPRODUCT((madatNC=$C69)*(DVHC='CH03-1'!H$5)*(Dientich_NC))-SUMPRODUCT((INDEX(NC_giam,,HLOOKUP($C69,COLMadat,2,0)))*(DVHC='CH03-1'!H$5))</f>
        <v>0</v>
      </c>
      <c r="I69" s="60">
        <f>'CH01'!H62+SUMPRODUCT((madatNC=$C69)*(DVHC='CH03-1'!I$5)*(Dientich_NC))-SUMPRODUCT((INDEX(NC_giam,,HLOOKUP($C69,COLMadat,2,0)))*(DVHC='CH03-1'!I$5))</f>
        <v>0</v>
      </c>
      <c r="J69" s="60">
        <f>'CH01'!I62+SUMPRODUCT((madatNC=$C69)*(DVHC='CH03-1'!J$5)*(Dientich_NC))-SUMPRODUCT((INDEX(NC_giam,,HLOOKUP($C69,COLMadat,2,0)))*(DVHC='CH03-1'!J$5))</f>
        <v>0</v>
      </c>
      <c r="K69" s="60">
        <f>'CH01'!J62+SUMPRODUCT((madatNC=$C69)*(DVHC='CH03-1'!K$5)*(Dientich_NC))-SUMPRODUCT((INDEX(NC_giam,,HLOOKUP($C69,COLMadat,2,0)))*(DVHC='CH03-1'!K$5))</f>
        <v>0</v>
      </c>
      <c r="L69" s="60">
        <f>'CH01'!K62+SUMPRODUCT((madatNC=$C69)*(DVHC='CH03-1'!L$5)*(Dientich_NC))-SUMPRODUCT((INDEX(NC_giam,,HLOOKUP($C69,COLMadat,2,0)))*(DVHC='CH03-1'!L$5))</f>
        <v>0</v>
      </c>
      <c r="M69" s="60">
        <f>'CH01'!L62+SUMPRODUCT((madatNC=$C69)*(DVHC='CH03-1'!M$5)*(Dientich_NC))-SUMPRODUCT((INDEX(NC_giam,,HLOOKUP($C69,COLMadat,2,0)))*(DVHC='CH03-1'!M$5))</f>
        <v>0</v>
      </c>
      <c r="N69" s="60">
        <f>'CH01'!M62+SUMPRODUCT((madatNC=$C69)*(DVHC='CH03-1'!N$5)*(Dientich_NC))-SUMPRODUCT((INDEX(NC_giam,,HLOOKUP($C69,COLMadat,2,0)))*(DVHC='CH03-1'!N$5))</f>
        <v>0</v>
      </c>
      <c r="O69" s="60">
        <f>'CH01'!N62+SUMPRODUCT((madatNC=$C69)*(DVHC='CH03-1'!O$5)*(Dientich_NC))-SUMPRODUCT((INDEX(NC_giam,,HLOOKUP($C69,COLMadat,2,0)))*(DVHC='CH03-1'!O$5))</f>
        <v>0</v>
      </c>
      <c r="P69" s="60">
        <f>'CH01'!O62+SUMPRODUCT((madatNC=$C69)*(DVHC='CH03-1'!P$5)*(Dientich_NC))-SUMPRODUCT((INDEX(NC_giam,,HLOOKUP($C69,COLMadat,2,0)))*(DVHC='CH03-1'!P$5))</f>
        <v>0</v>
      </c>
      <c r="Q69" s="60">
        <f>'CH01'!P62+SUMPRODUCT((madatNC=$C69)*(DVHC='CH03-1'!Q$5)*(Dientich_NC))-SUMPRODUCT((INDEX(NC_giam,,HLOOKUP($C69,COLMadat,2,0)))*(DVHC='CH03-1'!Q$5))</f>
        <v>0</v>
      </c>
      <c r="R69" s="60">
        <f>'CH01'!Q62+SUMPRODUCT((madatNC=$C69)*(DVHC='CH03-1'!R$5)*(Dientich_NC))-SUMPRODUCT((INDEX(NC_giam,,HLOOKUP($C69,COLMadat,2,0)))*(DVHC='CH03-1'!R$5))</f>
        <v>0</v>
      </c>
      <c r="S69" s="60">
        <f>'CH01'!R62+SUMPRODUCT((madatNC=$C69)*(DVHC='CH03-1'!S$5)*(Dientich_NC))-SUMPRODUCT((INDEX(NC_giam,,HLOOKUP($C69,COLMadat,2,0)))*(DVHC='CH03-1'!S$5))</f>
        <v>0</v>
      </c>
      <c r="T69" s="60">
        <f>'CH01'!S62+SUMPRODUCT((madatNC=$C69)*(DVHC='CH03-1'!T$5)*(Dientich_NC))-SUMPRODUCT((INDEX(NC_giam,,HLOOKUP($C69,COLMadat,2,0)))*(DVHC='CH03-1'!T$5))</f>
        <v>0</v>
      </c>
      <c r="U69" s="60">
        <f>'CH01'!T62+SUMPRODUCT((madatNC=$C69)*(DVHC='CH03-1'!U$5)*(Dientich_NC))-SUMPRODUCT((INDEX(NC_giam,,HLOOKUP($C69,COLMadat,2,0)))*(DVHC='CH03-1'!U$5))</f>
        <v>0</v>
      </c>
      <c r="V69" s="60">
        <f>'CH01'!U62+SUMPRODUCT((madatNC=$C69)*(DVHC='CH03-1'!V$5)*(Dientich_NC))-SUMPRODUCT((INDEX(NC_giam,,HLOOKUP($C69,COLMadat,2,0)))*(DVHC='CH03-1'!V$5))</f>
        <v>0</v>
      </c>
      <c r="W69" s="60">
        <f>'CH01'!V62+SUMPRODUCT((madatNC=$C69)*(DVHC='CH03-1'!W$5)*(Dientich_NC))-SUMPRODUCT((INDEX(NC_giam,,HLOOKUP($C69,COLMadat,2,0)))*(DVHC='CH03-1'!W$5))</f>
        <v>0</v>
      </c>
      <c r="X69" s="60">
        <f>'CH01'!W62+SUMPRODUCT((madatNC=$C69)*(DVHC='CH03-1'!X$5)*(Dientich_NC))-SUMPRODUCT((INDEX(NC_giam,,HLOOKUP($C69,COLMadat,2,0)))*(DVHC='CH03-1'!X$5))</f>
        <v>0</v>
      </c>
      <c r="Y69" s="60">
        <f>'CH01'!X62+SUMPRODUCT((madatNC=$C69)*(DVHC='CH03-1'!Y$5)*(Dientich_NC))-SUMPRODUCT((INDEX(NC_giam,,HLOOKUP($C69,COLMadat,2,0)))*(DVHC='CH03-1'!Y$5))</f>
        <v>0</v>
      </c>
      <c r="Z69" s="60">
        <f>'CH01'!Y62+SUMPRODUCT((madatNC=$C69)*(DVHC='CH03-1'!Z$5)*(Dientich_NC))-SUMPRODUCT((INDEX(NC_giam,,HLOOKUP($C69,COLMadat,2,0)))*(DVHC='CH03-1'!Z$5))</f>
        <v>0</v>
      </c>
      <c r="AA69" s="60">
        <f>'CH01'!Z62+SUMPRODUCT((madatNC=$C69)*(DVHC='CH03-1'!AA$5)*(Dientich_NC))-SUMPRODUCT((INDEX(NC_giam,,HLOOKUP($C69,COLMadat,2,0)))*(DVHC='CH03-1'!AA$5))</f>
        <v>0</v>
      </c>
      <c r="AB69" s="60">
        <f>'CH01'!AA62+SUMPRODUCT((madatNC=$C69)*(DVHC='CH03-1'!AB$5)*(Dientich_NC))-SUMPRODUCT((INDEX(NC_giam,,HLOOKUP($C69,COLMadat,2,0)))*(DVHC='CH03-1'!AB$5))</f>
        <v>0</v>
      </c>
      <c r="AC69" s="60">
        <f>'CH01'!AB62+SUMPRODUCT((madatNC=$C69)*(DVHC='CH03-1'!AC$5)*(Dientich_NC))-SUMPRODUCT((INDEX(NC_giam,,HLOOKUP($C69,COLMadat,2,0)))*(DVHC='CH03-1'!AC$5))</f>
        <v>0</v>
      </c>
      <c r="AD69" s="60">
        <f>'CH01'!AC62+SUMPRODUCT((madatNC=$C69)*(DVHC='CH03-1'!AD$5)*(Dientich_NC))-SUMPRODUCT((INDEX(NC_giam,,HLOOKUP($C69,COLMadat,2,0)))*(DVHC='CH03-1'!AD$5))</f>
        <v>0</v>
      </c>
      <c r="AE69" s="60">
        <f>'CH01'!AD62+SUMPRODUCT((madatNC=$C69)*(DVHC='CH03-1'!AE$5)*(Dientich_NC))-SUMPRODUCT((INDEX(NC_giam,,HLOOKUP($C69,COLMadat,2,0)))*(DVHC='CH03-1'!AE$5))</f>
        <v>0</v>
      </c>
      <c r="AF69" s="60">
        <f>'CH01'!AE62+SUMPRODUCT((madatNC=$C69)*(DVHC='CH03-1'!AF$5)*(Dientich_NC))-SUMPRODUCT((INDEX(NC_giam,,HLOOKUP($C69,COLMadat,2,0)))*(DVHC='CH03-1'!AF$5))</f>
        <v>0</v>
      </c>
      <c r="AG69" s="60">
        <f>'CH01'!AF62+SUMPRODUCT((madatNC=$C69)*(DVHC='CH03-1'!AG$5)*(Dientich_NC))-SUMPRODUCT((INDEX(NC_giam,,HLOOKUP($C69,COLMadat,2,0)))*(DVHC='CH03-1'!AG$5))</f>
        <v>0</v>
      </c>
      <c r="AH69" s="60">
        <f>'CH01'!AG62+SUMPRODUCT((madatNC=$C69)*(DVHC='CH03-1'!AH$5)*(Dientich_NC))-SUMPRODUCT((INDEX(NC_giam,,HLOOKUP($C69,COLMadat,2,0)))*(DVHC='CH03-1'!AH$5))</f>
        <v>0</v>
      </c>
      <c r="AI69" s="60">
        <f>'CH01'!AH62+SUMPRODUCT((madatNC=$C69)*(DVHC='CH03-1'!AI$5)*(Dientich_NC))-SUMPRODUCT((INDEX(NC_giam,,HLOOKUP($C69,COLMadat,2,0)))*(DVHC='CH03-1'!AI$5))</f>
        <v>0</v>
      </c>
      <c r="AJ69" s="60">
        <f>'CH01'!AI62+SUMPRODUCT((madatNC=$C69)*(DVHC='CH03-1'!AJ$5)*(Dientich_NC))-SUMPRODUCT((INDEX(NC_giam,,HLOOKUP($C69,COLMadat,2,0)))*(DVHC='CH03-1'!AJ$5))</f>
        <v>0</v>
      </c>
      <c r="AK69" s="60">
        <f>'CH01'!AJ62+SUMPRODUCT((madatNC=$C69)*(DVHC='CH03-1'!AK$5)*(Dientich_NC))-SUMPRODUCT((INDEX(NC_giam,,HLOOKUP($C69,COLMadat,2,0)))*(DVHC='CH03-1'!AK$5))</f>
        <v>0</v>
      </c>
      <c r="AL69" s="60">
        <f>'CH01'!AK62+SUMPRODUCT((madatNC=$C69)*(DVHC='CH03-1'!AL$5)*(Dientich_NC))-SUMPRODUCT((INDEX(NC_giam,,HLOOKUP($C69,COLMadat,2,0)))*(DVHC='CH03-1'!AL$5))</f>
        <v>0</v>
      </c>
      <c r="AM69" s="60">
        <f>'CH01'!AL62+SUMPRODUCT((madatNC=$C69)*(DVHC='CH03-1'!AM$5)*(Dientich_NC))-SUMPRODUCT((INDEX(NC_giam,,HLOOKUP($C69,COLMadat,2,0)))*(DVHC='CH03-1'!AM$5))</f>
        <v>0</v>
      </c>
      <c r="AN69" s="60">
        <f>'CH01'!AM62+SUMPRODUCT((madatNC=$C69)*(DVHC='CH03-1'!AN$5)*(Dientich_NC))-SUMPRODUCT((INDEX(NC_giam,,HLOOKUP($C69,COLMadat,2,0)))*(DVHC='CH03-1'!AN$5))</f>
        <v>0</v>
      </c>
      <c r="AO69" s="60">
        <f>'CH01'!AN62+SUMPRODUCT((madatNC=$C69)*(DVHC='CH03-1'!AO$5)*(Dientich_NC))-SUMPRODUCT((INDEX(NC_giam,,HLOOKUP($C69,COLMadat,2,0)))*(DVHC='CH03-1'!AO$5))</f>
        <v>0</v>
      </c>
      <c r="AP69" s="60">
        <f>'CH01'!AO62+SUMPRODUCT((madatNC=$C69)*(DVHC='CH03-1'!AP$5)*(Dientich_NC))-SUMPRODUCT((INDEX(NC_giam,,HLOOKUP($C69,COLMadat,2,0)))*(DVHC='CH03-1'!AP$5))</f>
        <v>0</v>
      </c>
    </row>
    <row r="70" spans="1:44" s="45" customFormat="1" ht="13.5">
      <c r="A70" s="59" t="e">
        <f>'CH01'!#REF!</f>
        <v>#REF!</v>
      </c>
      <c r="B70" s="131" t="e">
        <f>'CH01'!#REF!</f>
        <v>#REF!</v>
      </c>
      <c r="C70" s="59" t="e">
        <f>'CH01'!#REF!</f>
        <v>#REF!</v>
      </c>
      <c r="D70" s="418"/>
      <c r="E70" s="416"/>
      <c r="F70" s="416"/>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R70" s="121"/>
    </row>
    <row r="71" spans="1:44" ht="25.5">
      <c r="A71" s="114" t="str">
        <f>'CH01'!A63</f>
        <v>2.12.1</v>
      </c>
      <c r="B71" s="129" t="str">
        <f>'CH01'!B63</f>
        <v>Đất có mặt nước chuyên dùng dạng ao, hồ, đầm, phá</v>
      </c>
      <c r="C71" s="114" t="str">
        <f>'CH01'!C63</f>
        <v>MNC</v>
      </c>
      <c r="D71" s="133"/>
      <c r="E71" s="66">
        <f t="shared" si="14"/>
        <v>25.36</v>
      </c>
      <c r="F71" s="66">
        <f>SUM(G71:AP71)</f>
        <v>25.36</v>
      </c>
      <c r="G71" s="60">
        <f>'CH01'!F63+SUMPRODUCT((madatNC=$C71)*(DVHC='CH03-1'!G$5)*(Dientich_NC))-SUMPRODUCT((INDEX(NC_giam,,HLOOKUP($C71,COLMadat,2,0)))*(DVHC='CH03-1'!G$5))</f>
        <v>25.36</v>
      </c>
      <c r="H71" s="60">
        <f>'CH01'!G63+SUMPRODUCT((madatNC=$C71)*(DVHC='CH03-1'!H$5)*(Dientich_NC))-SUMPRODUCT((INDEX(NC_giam,,HLOOKUP($C71,COLMadat,2,0)))*(DVHC='CH03-1'!H$5))</f>
        <v>0</v>
      </c>
      <c r="I71" s="60">
        <f>'CH01'!H63+SUMPRODUCT((madatNC=$C71)*(DVHC='CH03-1'!I$5)*(Dientich_NC))-SUMPRODUCT((INDEX(NC_giam,,HLOOKUP($C71,COLMadat,2,0)))*(DVHC='CH03-1'!I$5))</f>
        <v>0</v>
      </c>
      <c r="J71" s="60">
        <f>'CH01'!I63+SUMPRODUCT((madatNC=$C71)*(DVHC='CH03-1'!J$5)*(Dientich_NC))-SUMPRODUCT((INDEX(NC_giam,,HLOOKUP($C71,COLMadat,2,0)))*(DVHC='CH03-1'!J$5))</f>
        <v>0</v>
      </c>
      <c r="K71" s="60">
        <f>'CH01'!J63+SUMPRODUCT((madatNC=$C71)*(DVHC='CH03-1'!K$5)*(Dientich_NC))-SUMPRODUCT((INDEX(NC_giam,,HLOOKUP($C71,COLMadat,2,0)))*(DVHC='CH03-1'!K$5))</f>
        <v>0</v>
      </c>
      <c r="L71" s="60">
        <f>'CH01'!K63+SUMPRODUCT((madatNC=$C71)*(DVHC='CH03-1'!L$5)*(Dientich_NC))-SUMPRODUCT((INDEX(NC_giam,,HLOOKUP($C71,COLMadat,2,0)))*(DVHC='CH03-1'!L$5))</f>
        <v>0</v>
      </c>
      <c r="M71" s="60">
        <f>'CH01'!L63+SUMPRODUCT((madatNC=$C71)*(DVHC='CH03-1'!M$5)*(Dientich_NC))-SUMPRODUCT((INDEX(NC_giam,,HLOOKUP($C71,COLMadat,2,0)))*(DVHC='CH03-1'!M$5))</f>
        <v>0</v>
      </c>
      <c r="N71" s="60">
        <f>'CH01'!M63+SUMPRODUCT((madatNC=$C71)*(DVHC='CH03-1'!N$5)*(Dientich_NC))-SUMPRODUCT((INDEX(NC_giam,,HLOOKUP($C71,COLMadat,2,0)))*(DVHC='CH03-1'!N$5))</f>
        <v>0</v>
      </c>
      <c r="O71" s="60">
        <f>'CH01'!N63+SUMPRODUCT((madatNC=$C71)*(DVHC='CH03-1'!O$5)*(Dientich_NC))-SUMPRODUCT((INDEX(NC_giam,,HLOOKUP($C71,COLMadat,2,0)))*(DVHC='CH03-1'!O$5))</f>
        <v>0</v>
      </c>
      <c r="P71" s="60">
        <f>'CH01'!O63+SUMPRODUCT((madatNC=$C71)*(DVHC='CH03-1'!P$5)*(Dientich_NC))-SUMPRODUCT((INDEX(NC_giam,,HLOOKUP($C71,COLMadat,2,0)))*(DVHC='CH03-1'!P$5))</f>
        <v>0</v>
      </c>
      <c r="Q71" s="60">
        <f>'CH01'!P63+SUMPRODUCT((madatNC=$C71)*(DVHC='CH03-1'!Q$5)*(Dientich_NC))-SUMPRODUCT((INDEX(NC_giam,,HLOOKUP($C71,COLMadat,2,0)))*(DVHC='CH03-1'!Q$5))</f>
        <v>0</v>
      </c>
      <c r="R71" s="60">
        <f>'CH01'!Q63+SUMPRODUCT((madatNC=$C71)*(DVHC='CH03-1'!R$5)*(Dientich_NC))-SUMPRODUCT((INDEX(NC_giam,,HLOOKUP($C71,COLMadat,2,0)))*(DVHC='CH03-1'!R$5))</f>
        <v>0</v>
      </c>
      <c r="S71" s="60">
        <f>'CH01'!R63+SUMPRODUCT((madatNC=$C71)*(DVHC='CH03-1'!S$5)*(Dientich_NC))-SUMPRODUCT((INDEX(NC_giam,,HLOOKUP($C71,COLMadat,2,0)))*(DVHC='CH03-1'!S$5))</f>
        <v>0</v>
      </c>
      <c r="T71" s="60">
        <f>'CH01'!S63+SUMPRODUCT((madatNC=$C71)*(DVHC='CH03-1'!T$5)*(Dientich_NC))-SUMPRODUCT((INDEX(NC_giam,,HLOOKUP($C71,COLMadat,2,0)))*(DVHC='CH03-1'!T$5))</f>
        <v>0</v>
      </c>
      <c r="U71" s="60">
        <f>'CH01'!T63+SUMPRODUCT((madatNC=$C71)*(DVHC='CH03-1'!U$5)*(Dientich_NC))-SUMPRODUCT((INDEX(NC_giam,,HLOOKUP($C71,COLMadat,2,0)))*(DVHC='CH03-1'!U$5))</f>
        <v>0</v>
      </c>
      <c r="V71" s="60">
        <f>'CH01'!U63+SUMPRODUCT((madatNC=$C71)*(DVHC='CH03-1'!V$5)*(Dientich_NC))-SUMPRODUCT((INDEX(NC_giam,,HLOOKUP($C71,COLMadat,2,0)))*(DVHC='CH03-1'!V$5))</f>
        <v>0</v>
      </c>
      <c r="W71" s="60">
        <f>'CH01'!V63+SUMPRODUCT((madatNC=$C71)*(DVHC='CH03-1'!W$5)*(Dientich_NC))-SUMPRODUCT((INDEX(NC_giam,,HLOOKUP($C71,COLMadat,2,0)))*(DVHC='CH03-1'!W$5))</f>
        <v>0</v>
      </c>
      <c r="X71" s="60">
        <f>'CH01'!W63+SUMPRODUCT((madatNC=$C71)*(DVHC='CH03-1'!X$5)*(Dientich_NC))-SUMPRODUCT((INDEX(NC_giam,,HLOOKUP($C71,COLMadat,2,0)))*(DVHC='CH03-1'!X$5))</f>
        <v>0</v>
      </c>
      <c r="Y71" s="60">
        <f>'CH01'!X63+SUMPRODUCT((madatNC=$C71)*(DVHC='CH03-1'!Y$5)*(Dientich_NC))-SUMPRODUCT((INDEX(NC_giam,,HLOOKUP($C71,COLMadat,2,0)))*(DVHC='CH03-1'!Y$5))</f>
        <v>0</v>
      </c>
      <c r="Z71" s="60">
        <f>'CH01'!Y63+SUMPRODUCT((madatNC=$C71)*(DVHC='CH03-1'!Z$5)*(Dientich_NC))-SUMPRODUCT((INDEX(NC_giam,,HLOOKUP($C71,COLMadat,2,0)))*(DVHC='CH03-1'!Z$5))</f>
        <v>0</v>
      </c>
      <c r="AA71" s="60">
        <f>'CH01'!Z63+SUMPRODUCT((madatNC=$C71)*(DVHC='CH03-1'!AA$5)*(Dientich_NC))-SUMPRODUCT((INDEX(NC_giam,,HLOOKUP($C71,COLMadat,2,0)))*(DVHC='CH03-1'!AA$5))</f>
        <v>0</v>
      </c>
      <c r="AB71" s="60">
        <f>'CH01'!AA63+SUMPRODUCT((madatNC=$C71)*(DVHC='CH03-1'!AB$5)*(Dientich_NC))-SUMPRODUCT((INDEX(NC_giam,,HLOOKUP($C71,COLMadat,2,0)))*(DVHC='CH03-1'!AB$5))</f>
        <v>0</v>
      </c>
      <c r="AC71" s="60">
        <f>'CH01'!AB63+SUMPRODUCT((madatNC=$C71)*(DVHC='CH03-1'!AC$5)*(Dientich_NC))-SUMPRODUCT((INDEX(NC_giam,,HLOOKUP($C71,COLMadat,2,0)))*(DVHC='CH03-1'!AC$5))</f>
        <v>0</v>
      </c>
      <c r="AD71" s="60">
        <f>'CH01'!AC63+SUMPRODUCT((madatNC=$C71)*(DVHC='CH03-1'!AD$5)*(Dientich_NC))-SUMPRODUCT((INDEX(NC_giam,,HLOOKUP($C71,COLMadat,2,0)))*(DVHC='CH03-1'!AD$5))</f>
        <v>0</v>
      </c>
      <c r="AE71" s="60">
        <f>'CH01'!AD63+SUMPRODUCT((madatNC=$C71)*(DVHC='CH03-1'!AE$5)*(Dientich_NC))-SUMPRODUCT((INDEX(NC_giam,,HLOOKUP($C71,COLMadat,2,0)))*(DVHC='CH03-1'!AE$5))</f>
        <v>0</v>
      </c>
      <c r="AF71" s="60">
        <f>'CH01'!AE63+SUMPRODUCT((madatNC=$C71)*(DVHC='CH03-1'!AF$5)*(Dientich_NC))-SUMPRODUCT((INDEX(NC_giam,,HLOOKUP($C71,COLMadat,2,0)))*(DVHC='CH03-1'!AF$5))</f>
        <v>0</v>
      </c>
      <c r="AG71" s="60">
        <f>'CH01'!AF63+SUMPRODUCT((madatNC=$C71)*(DVHC='CH03-1'!AG$5)*(Dientich_NC))-SUMPRODUCT((INDEX(NC_giam,,HLOOKUP($C71,COLMadat,2,0)))*(DVHC='CH03-1'!AG$5))</f>
        <v>0</v>
      </c>
      <c r="AH71" s="60">
        <f>'CH01'!AG63+SUMPRODUCT((madatNC=$C71)*(DVHC='CH03-1'!AH$5)*(Dientich_NC))-SUMPRODUCT((INDEX(NC_giam,,HLOOKUP($C71,COLMadat,2,0)))*(DVHC='CH03-1'!AH$5))</f>
        <v>0</v>
      </c>
      <c r="AI71" s="60">
        <f>'CH01'!AH63+SUMPRODUCT((madatNC=$C71)*(DVHC='CH03-1'!AI$5)*(Dientich_NC))-SUMPRODUCT((INDEX(NC_giam,,HLOOKUP($C71,COLMadat,2,0)))*(DVHC='CH03-1'!AI$5))</f>
        <v>0</v>
      </c>
      <c r="AJ71" s="60">
        <f>'CH01'!AI63+SUMPRODUCT((madatNC=$C71)*(DVHC='CH03-1'!AJ$5)*(Dientich_NC))-SUMPRODUCT((INDEX(NC_giam,,HLOOKUP($C71,COLMadat,2,0)))*(DVHC='CH03-1'!AJ$5))</f>
        <v>0</v>
      </c>
      <c r="AK71" s="60">
        <f>'CH01'!AJ63+SUMPRODUCT((madatNC=$C71)*(DVHC='CH03-1'!AK$5)*(Dientich_NC))-SUMPRODUCT((INDEX(NC_giam,,HLOOKUP($C71,COLMadat,2,0)))*(DVHC='CH03-1'!AK$5))</f>
        <v>0</v>
      </c>
      <c r="AL71" s="60">
        <f>'CH01'!AK63+SUMPRODUCT((madatNC=$C71)*(DVHC='CH03-1'!AL$5)*(Dientich_NC))-SUMPRODUCT((INDEX(NC_giam,,HLOOKUP($C71,COLMadat,2,0)))*(DVHC='CH03-1'!AL$5))</f>
        <v>0</v>
      </c>
      <c r="AM71" s="60">
        <f>'CH01'!AL63+SUMPRODUCT((madatNC=$C71)*(DVHC='CH03-1'!AM$5)*(Dientich_NC))-SUMPRODUCT((INDEX(NC_giam,,HLOOKUP($C71,COLMadat,2,0)))*(DVHC='CH03-1'!AM$5))</f>
        <v>0</v>
      </c>
      <c r="AN71" s="60">
        <f>'CH01'!AM63+SUMPRODUCT((madatNC=$C71)*(DVHC='CH03-1'!AN$5)*(Dientich_NC))-SUMPRODUCT((INDEX(NC_giam,,HLOOKUP($C71,COLMadat,2,0)))*(DVHC='CH03-1'!AN$5))</f>
        <v>0</v>
      </c>
      <c r="AO71" s="60">
        <f>'CH01'!AN63+SUMPRODUCT((madatNC=$C71)*(DVHC='CH03-1'!AO$5)*(Dientich_NC))-SUMPRODUCT((INDEX(NC_giam,,HLOOKUP($C71,COLMadat,2,0)))*(DVHC='CH03-1'!AO$5))</f>
        <v>0</v>
      </c>
      <c r="AP71" s="60">
        <f>'CH01'!AO63+SUMPRODUCT((madatNC=$C71)*(DVHC='CH03-1'!AP$5)*(Dientich_NC))-SUMPRODUCT((INDEX(NC_giam,,HLOOKUP($C71,COLMadat,2,0)))*(DVHC='CH03-1'!AP$5))</f>
        <v>0</v>
      </c>
    </row>
    <row r="72" spans="1:44" ht="25.5">
      <c r="A72" s="114" t="str">
        <f>'CH01'!A64</f>
        <v>2.12.2</v>
      </c>
      <c r="B72" s="129" t="str">
        <f>'CH01'!B64</f>
        <v>Đất có mặt nước dạng sông, ngòi, kênh, rạch, suối</v>
      </c>
      <c r="C72" s="114" t="str">
        <f>'CH01'!C64</f>
        <v>SON</v>
      </c>
      <c r="D72" s="133"/>
      <c r="E72" s="66">
        <f t="shared" si="14"/>
        <v>54.608400000000003</v>
      </c>
      <c r="F72" s="66">
        <f>SUM(G72:AP72)</f>
        <v>54.608400000000003</v>
      </c>
      <c r="G72" s="60">
        <f>'CH01'!F64+SUMPRODUCT((madatNC=$C72)*(DVHC='CH03-1'!G$5)*(Dientich_NC))-SUMPRODUCT((INDEX(NC_giam,,HLOOKUP($C72,COLMadat,2,0)))*(DVHC='CH03-1'!G$5))</f>
        <v>54.608400000000003</v>
      </c>
      <c r="H72" s="60">
        <f>'CH01'!G64+SUMPRODUCT((madatNC=$C72)*(DVHC='CH03-1'!H$5)*(Dientich_NC))-SUMPRODUCT((INDEX(NC_giam,,HLOOKUP($C72,COLMadat,2,0)))*(DVHC='CH03-1'!H$5))</f>
        <v>0</v>
      </c>
      <c r="I72" s="60">
        <f>'CH01'!H64+SUMPRODUCT((madatNC=$C72)*(DVHC='CH03-1'!I$5)*(Dientich_NC))-SUMPRODUCT((INDEX(NC_giam,,HLOOKUP($C72,COLMadat,2,0)))*(DVHC='CH03-1'!I$5))</f>
        <v>0</v>
      </c>
      <c r="J72" s="60">
        <f>'CH01'!I64+SUMPRODUCT((madatNC=$C72)*(DVHC='CH03-1'!J$5)*(Dientich_NC))-SUMPRODUCT((INDEX(NC_giam,,HLOOKUP($C72,COLMadat,2,0)))*(DVHC='CH03-1'!J$5))</f>
        <v>0</v>
      </c>
      <c r="K72" s="60">
        <f>'CH01'!J64+SUMPRODUCT((madatNC=$C72)*(DVHC='CH03-1'!K$5)*(Dientich_NC))-SUMPRODUCT((INDEX(NC_giam,,HLOOKUP($C72,COLMadat,2,0)))*(DVHC='CH03-1'!K$5))</f>
        <v>0</v>
      </c>
      <c r="L72" s="60">
        <f>'CH01'!K64+SUMPRODUCT((madatNC=$C72)*(DVHC='CH03-1'!L$5)*(Dientich_NC))-SUMPRODUCT((INDEX(NC_giam,,HLOOKUP($C72,COLMadat,2,0)))*(DVHC='CH03-1'!L$5))</f>
        <v>0</v>
      </c>
      <c r="M72" s="60">
        <f>'CH01'!L64+SUMPRODUCT((madatNC=$C72)*(DVHC='CH03-1'!M$5)*(Dientich_NC))-SUMPRODUCT((INDEX(NC_giam,,HLOOKUP($C72,COLMadat,2,0)))*(DVHC='CH03-1'!M$5))</f>
        <v>0</v>
      </c>
      <c r="N72" s="60">
        <f>'CH01'!M64+SUMPRODUCT((madatNC=$C72)*(DVHC='CH03-1'!N$5)*(Dientich_NC))-SUMPRODUCT((INDEX(NC_giam,,HLOOKUP($C72,COLMadat,2,0)))*(DVHC='CH03-1'!N$5))</f>
        <v>0</v>
      </c>
      <c r="O72" s="60">
        <f>'CH01'!N64+SUMPRODUCT((madatNC=$C72)*(DVHC='CH03-1'!O$5)*(Dientich_NC))-SUMPRODUCT((INDEX(NC_giam,,HLOOKUP($C72,COLMadat,2,0)))*(DVHC='CH03-1'!O$5))</f>
        <v>0</v>
      </c>
      <c r="P72" s="60">
        <f>'CH01'!O64+SUMPRODUCT((madatNC=$C72)*(DVHC='CH03-1'!P$5)*(Dientich_NC))-SUMPRODUCT((INDEX(NC_giam,,HLOOKUP($C72,COLMadat,2,0)))*(DVHC='CH03-1'!P$5))</f>
        <v>0</v>
      </c>
      <c r="Q72" s="60">
        <f>'CH01'!P64+SUMPRODUCT((madatNC=$C72)*(DVHC='CH03-1'!Q$5)*(Dientich_NC))-SUMPRODUCT((INDEX(NC_giam,,HLOOKUP($C72,COLMadat,2,0)))*(DVHC='CH03-1'!Q$5))</f>
        <v>0</v>
      </c>
      <c r="R72" s="60">
        <f>'CH01'!Q64+SUMPRODUCT((madatNC=$C72)*(DVHC='CH03-1'!R$5)*(Dientich_NC))-SUMPRODUCT((INDEX(NC_giam,,HLOOKUP($C72,COLMadat,2,0)))*(DVHC='CH03-1'!R$5))</f>
        <v>0</v>
      </c>
      <c r="S72" s="60">
        <f>'CH01'!R64+SUMPRODUCT((madatNC=$C72)*(DVHC='CH03-1'!S$5)*(Dientich_NC))-SUMPRODUCT((INDEX(NC_giam,,HLOOKUP($C72,COLMadat,2,0)))*(DVHC='CH03-1'!S$5))</f>
        <v>0</v>
      </c>
      <c r="T72" s="60">
        <f>'CH01'!S64+SUMPRODUCT((madatNC=$C72)*(DVHC='CH03-1'!T$5)*(Dientich_NC))-SUMPRODUCT((INDEX(NC_giam,,HLOOKUP($C72,COLMadat,2,0)))*(DVHC='CH03-1'!T$5))</f>
        <v>0</v>
      </c>
      <c r="U72" s="60">
        <f>'CH01'!T64+SUMPRODUCT((madatNC=$C72)*(DVHC='CH03-1'!U$5)*(Dientich_NC))-SUMPRODUCT((INDEX(NC_giam,,HLOOKUP($C72,COLMadat,2,0)))*(DVHC='CH03-1'!U$5))</f>
        <v>0</v>
      </c>
      <c r="V72" s="60">
        <f>'CH01'!U64+SUMPRODUCT((madatNC=$C72)*(DVHC='CH03-1'!V$5)*(Dientich_NC))-SUMPRODUCT((INDEX(NC_giam,,HLOOKUP($C72,COLMadat,2,0)))*(DVHC='CH03-1'!V$5))</f>
        <v>0</v>
      </c>
      <c r="W72" s="60">
        <f>'CH01'!V64+SUMPRODUCT((madatNC=$C72)*(DVHC='CH03-1'!W$5)*(Dientich_NC))-SUMPRODUCT((INDEX(NC_giam,,HLOOKUP($C72,COLMadat,2,0)))*(DVHC='CH03-1'!W$5))</f>
        <v>0</v>
      </c>
      <c r="X72" s="60">
        <f>'CH01'!W64+SUMPRODUCT((madatNC=$C72)*(DVHC='CH03-1'!X$5)*(Dientich_NC))-SUMPRODUCT((INDEX(NC_giam,,HLOOKUP($C72,COLMadat,2,0)))*(DVHC='CH03-1'!X$5))</f>
        <v>0</v>
      </c>
      <c r="Y72" s="60">
        <f>'CH01'!X64+SUMPRODUCT((madatNC=$C72)*(DVHC='CH03-1'!Y$5)*(Dientich_NC))-SUMPRODUCT((INDEX(NC_giam,,HLOOKUP($C72,COLMadat,2,0)))*(DVHC='CH03-1'!Y$5))</f>
        <v>0</v>
      </c>
      <c r="Z72" s="60">
        <f>'CH01'!Y64+SUMPRODUCT((madatNC=$C72)*(DVHC='CH03-1'!Z$5)*(Dientich_NC))-SUMPRODUCT((INDEX(NC_giam,,HLOOKUP($C72,COLMadat,2,0)))*(DVHC='CH03-1'!Z$5))</f>
        <v>0</v>
      </c>
      <c r="AA72" s="60">
        <f>'CH01'!Z64+SUMPRODUCT((madatNC=$C72)*(DVHC='CH03-1'!AA$5)*(Dientich_NC))-SUMPRODUCT((INDEX(NC_giam,,HLOOKUP($C72,COLMadat,2,0)))*(DVHC='CH03-1'!AA$5))</f>
        <v>0</v>
      </c>
      <c r="AB72" s="60">
        <f>'CH01'!AA64+SUMPRODUCT((madatNC=$C72)*(DVHC='CH03-1'!AB$5)*(Dientich_NC))-SUMPRODUCT((INDEX(NC_giam,,HLOOKUP($C72,COLMadat,2,0)))*(DVHC='CH03-1'!AB$5))</f>
        <v>0</v>
      </c>
      <c r="AC72" s="60">
        <f>'CH01'!AB64+SUMPRODUCT((madatNC=$C72)*(DVHC='CH03-1'!AC$5)*(Dientich_NC))-SUMPRODUCT((INDEX(NC_giam,,HLOOKUP($C72,COLMadat,2,0)))*(DVHC='CH03-1'!AC$5))</f>
        <v>0</v>
      </c>
      <c r="AD72" s="60">
        <f>'CH01'!AC64+SUMPRODUCT((madatNC=$C72)*(DVHC='CH03-1'!AD$5)*(Dientich_NC))-SUMPRODUCT((INDEX(NC_giam,,HLOOKUP($C72,COLMadat,2,0)))*(DVHC='CH03-1'!AD$5))</f>
        <v>0</v>
      </c>
      <c r="AE72" s="60">
        <f>'CH01'!AD64+SUMPRODUCT((madatNC=$C72)*(DVHC='CH03-1'!AE$5)*(Dientich_NC))-SUMPRODUCT((INDEX(NC_giam,,HLOOKUP($C72,COLMadat,2,0)))*(DVHC='CH03-1'!AE$5))</f>
        <v>0</v>
      </c>
      <c r="AF72" s="60">
        <f>'CH01'!AE64+SUMPRODUCT((madatNC=$C72)*(DVHC='CH03-1'!AF$5)*(Dientich_NC))-SUMPRODUCT((INDEX(NC_giam,,HLOOKUP($C72,COLMadat,2,0)))*(DVHC='CH03-1'!AF$5))</f>
        <v>0</v>
      </c>
      <c r="AG72" s="60">
        <f>'CH01'!AF64+SUMPRODUCT((madatNC=$C72)*(DVHC='CH03-1'!AG$5)*(Dientich_NC))-SUMPRODUCT((INDEX(NC_giam,,HLOOKUP($C72,COLMadat,2,0)))*(DVHC='CH03-1'!AG$5))</f>
        <v>0</v>
      </c>
      <c r="AH72" s="60">
        <f>'CH01'!AG64+SUMPRODUCT((madatNC=$C72)*(DVHC='CH03-1'!AH$5)*(Dientich_NC))-SUMPRODUCT((INDEX(NC_giam,,HLOOKUP($C72,COLMadat,2,0)))*(DVHC='CH03-1'!AH$5))</f>
        <v>0</v>
      </c>
      <c r="AI72" s="60">
        <f>'CH01'!AH64+SUMPRODUCT((madatNC=$C72)*(DVHC='CH03-1'!AI$5)*(Dientich_NC))-SUMPRODUCT((INDEX(NC_giam,,HLOOKUP($C72,COLMadat,2,0)))*(DVHC='CH03-1'!AI$5))</f>
        <v>0</v>
      </c>
      <c r="AJ72" s="60">
        <f>'CH01'!AI64+SUMPRODUCT((madatNC=$C72)*(DVHC='CH03-1'!AJ$5)*(Dientich_NC))-SUMPRODUCT((INDEX(NC_giam,,HLOOKUP($C72,COLMadat,2,0)))*(DVHC='CH03-1'!AJ$5))</f>
        <v>0</v>
      </c>
      <c r="AK72" s="60">
        <f>'CH01'!AJ64+SUMPRODUCT((madatNC=$C72)*(DVHC='CH03-1'!AK$5)*(Dientich_NC))-SUMPRODUCT((INDEX(NC_giam,,HLOOKUP($C72,COLMadat,2,0)))*(DVHC='CH03-1'!AK$5))</f>
        <v>0</v>
      </c>
      <c r="AL72" s="60">
        <f>'CH01'!AK64+SUMPRODUCT((madatNC=$C72)*(DVHC='CH03-1'!AL$5)*(Dientich_NC))-SUMPRODUCT((INDEX(NC_giam,,HLOOKUP($C72,COLMadat,2,0)))*(DVHC='CH03-1'!AL$5))</f>
        <v>0</v>
      </c>
      <c r="AM72" s="60">
        <f>'CH01'!AL64+SUMPRODUCT((madatNC=$C72)*(DVHC='CH03-1'!AM$5)*(Dientich_NC))-SUMPRODUCT((INDEX(NC_giam,,HLOOKUP($C72,COLMadat,2,0)))*(DVHC='CH03-1'!AM$5))</f>
        <v>0</v>
      </c>
      <c r="AN72" s="60">
        <f>'CH01'!AM64+SUMPRODUCT((madatNC=$C72)*(DVHC='CH03-1'!AN$5)*(Dientich_NC))-SUMPRODUCT((INDEX(NC_giam,,HLOOKUP($C72,COLMadat,2,0)))*(DVHC='CH03-1'!AN$5))</f>
        <v>0</v>
      </c>
      <c r="AO72" s="60">
        <f>'CH01'!AN64+SUMPRODUCT((madatNC=$C72)*(DVHC='CH03-1'!AO$5)*(Dientich_NC))-SUMPRODUCT((INDEX(NC_giam,,HLOOKUP($C72,COLMadat,2,0)))*(DVHC='CH03-1'!AO$5))</f>
        <v>0</v>
      </c>
      <c r="AP72" s="60">
        <f>'CH01'!AO64+SUMPRODUCT((madatNC=$C72)*(DVHC='CH03-1'!AP$5)*(Dientich_NC))-SUMPRODUCT((INDEX(NC_giam,,HLOOKUP($C72,COLMadat,2,0)))*(DVHC='CH03-1'!AP$5))</f>
        <v>0</v>
      </c>
    </row>
    <row r="73" spans="1:44">
      <c r="A73" s="114" t="str">
        <f>'CH01'!A65</f>
        <v>2.13</v>
      </c>
      <c r="B73" s="129" t="str">
        <f>'CH01'!B65</f>
        <v>Đất phi nông nghiệp khác</v>
      </c>
      <c r="C73" s="114" t="str">
        <f>'CH01'!C65</f>
        <v>PNK</v>
      </c>
      <c r="D73" s="133"/>
      <c r="E73" s="66">
        <f t="shared" si="14"/>
        <v>5.2095000000000002</v>
      </c>
      <c r="F73" s="66">
        <f>SUM(G73:AP73)</f>
        <v>5.2095000000000002</v>
      </c>
      <c r="G73" s="60">
        <f>'CH01'!F65+SUMPRODUCT((madatNC=$C73)*(DVHC='CH03-1'!G$5)*(Dientich_NC))-SUMPRODUCT((INDEX(NC_giam,,HLOOKUP($C73,COLMadat,2,0)))*(DVHC='CH03-1'!G$5))</f>
        <v>5.2095000000000002</v>
      </c>
      <c r="H73" s="60">
        <f>'CH01'!G65+SUMPRODUCT((madatNC=$C73)*(DVHC='CH03-1'!H$5)*(Dientich_NC))-SUMPRODUCT((INDEX(NC_giam,,HLOOKUP($C73,COLMadat,2,0)))*(DVHC='CH03-1'!H$5))</f>
        <v>0</v>
      </c>
      <c r="I73" s="60">
        <f>'CH01'!H65+SUMPRODUCT((madatNC=$C73)*(DVHC='CH03-1'!I$5)*(Dientich_NC))-SUMPRODUCT((INDEX(NC_giam,,HLOOKUP($C73,COLMadat,2,0)))*(DVHC='CH03-1'!I$5))</f>
        <v>0</v>
      </c>
      <c r="J73" s="60">
        <f>'CH01'!I65+SUMPRODUCT((madatNC=$C73)*(DVHC='CH03-1'!J$5)*(Dientich_NC))-SUMPRODUCT((INDEX(NC_giam,,HLOOKUP($C73,COLMadat,2,0)))*(DVHC='CH03-1'!J$5))</f>
        <v>0</v>
      </c>
      <c r="K73" s="60">
        <f>'CH01'!J65+SUMPRODUCT((madatNC=$C73)*(DVHC='CH03-1'!K$5)*(Dientich_NC))-SUMPRODUCT((INDEX(NC_giam,,HLOOKUP($C73,COLMadat,2,0)))*(DVHC='CH03-1'!K$5))</f>
        <v>0</v>
      </c>
      <c r="L73" s="60">
        <f>'CH01'!K65+SUMPRODUCT((madatNC=$C73)*(DVHC='CH03-1'!L$5)*(Dientich_NC))-SUMPRODUCT((INDEX(NC_giam,,HLOOKUP($C73,COLMadat,2,0)))*(DVHC='CH03-1'!L$5))</f>
        <v>0</v>
      </c>
      <c r="M73" s="60">
        <f>'CH01'!L65+SUMPRODUCT((madatNC=$C73)*(DVHC='CH03-1'!M$5)*(Dientich_NC))-SUMPRODUCT((INDEX(NC_giam,,HLOOKUP($C73,COLMadat,2,0)))*(DVHC='CH03-1'!M$5))</f>
        <v>0</v>
      </c>
      <c r="N73" s="60">
        <f>'CH01'!M65+SUMPRODUCT((madatNC=$C73)*(DVHC='CH03-1'!N$5)*(Dientich_NC))-SUMPRODUCT((INDEX(NC_giam,,HLOOKUP($C73,COLMadat,2,0)))*(DVHC='CH03-1'!N$5))</f>
        <v>0</v>
      </c>
      <c r="O73" s="60">
        <f>'CH01'!N65+SUMPRODUCT((madatNC=$C73)*(DVHC='CH03-1'!O$5)*(Dientich_NC))-SUMPRODUCT((INDEX(NC_giam,,HLOOKUP($C73,COLMadat,2,0)))*(DVHC='CH03-1'!O$5))</f>
        <v>0</v>
      </c>
      <c r="P73" s="60">
        <f>'CH01'!O65+SUMPRODUCT((madatNC=$C73)*(DVHC='CH03-1'!P$5)*(Dientich_NC))-SUMPRODUCT((INDEX(NC_giam,,HLOOKUP($C73,COLMadat,2,0)))*(DVHC='CH03-1'!P$5))</f>
        <v>0</v>
      </c>
      <c r="Q73" s="60">
        <f>'CH01'!P65+SUMPRODUCT((madatNC=$C73)*(DVHC='CH03-1'!Q$5)*(Dientich_NC))-SUMPRODUCT((INDEX(NC_giam,,HLOOKUP($C73,COLMadat,2,0)))*(DVHC='CH03-1'!Q$5))</f>
        <v>0</v>
      </c>
      <c r="R73" s="60">
        <f>'CH01'!Q65+SUMPRODUCT((madatNC=$C73)*(DVHC='CH03-1'!R$5)*(Dientich_NC))-SUMPRODUCT((INDEX(NC_giam,,HLOOKUP($C73,COLMadat,2,0)))*(DVHC='CH03-1'!R$5))</f>
        <v>0</v>
      </c>
      <c r="S73" s="60">
        <f>'CH01'!R65+SUMPRODUCT((madatNC=$C73)*(DVHC='CH03-1'!S$5)*(Dientich_NC))-SUMPRODUCT((INDEX(NC_giam,,HLOOKUP($C73,COLMadat,2,0)))*(DVHC='CH03-1'!S$5))</f>
        <v>0</v>
      </c>
      <c r="T73" s="60">
        <f>'CH01'!S65+SUMPRODUCT((madatNC=$C73)*(DVHC='CH03-1'!T$5)*(Dientich_NC))-SUMPRODUCT((INDEX(NC_giam,,HLOOKUP($C73,COLMadat,2,0)))*(DVHC='CH03-1'!T$5))</f>
        <v>0</v>
      </c>
      <c r="U73" s="60">
        <f>'CH01'!T65+SUMPRODUCT((madatNC=$C73)*(DVHC='CH03-1'!U$5)*(Dientich_NC))-SUMPRODUCT((INDEX(NC_giam,,HLOOKUP($C73,COLMadat,2,0)))*(DVHC='CH03-1'!U$5))</f>
        <v>0</v>
      </c>
      <c r="V73" s="60">
        <f>'CH01'!U65+SUMPRODUCT((madatNC=$C73)*(DVHC='CH03-1'!V$5)*(Dientich_NC))-SUMPRODUCT((INDEX(NC_giam,,HLOOKUP($C73,COLMadat,2,0)))*(DVHC='CH03-1'!V$5))</f>
        <v>0</v>
      </c>
      <c r="W73" s="60">
        <f>'CH01'!V65+SUMPRODUCT((madatNC=$C73)*(DVHC='CH03-1'!W$5)*(Dientich_NC))-SUMPRODUCT((INDEX(NC_giam,,HLOOKUP($C73,COLMadat,2,0)))*(DVHC='CH03-1'!W$5))</f>
        <v>0</v>
      </c>
      <c r="X73" s="60">
        <f>'CH01'!W65+SUMPRODUCT((madatNC=$C73)*(DVHC='CH03-1'!X$5)*(Dientich_NC))-SUMPRODUCT((INDEX(NC_giam,,HLOOKUP($C73,COLMadat,2,0)))*(DVHC='CH03-1'!X$5))</f>
        <v>0</v>
      </c>
      <c r="Y73" s="60">
        <f>'CH01'!X65+SUMPRODUCT((madatNC=$C73)*(DVHC='CH03-1'!Y$5)*(Dientich_NC))-SUMPRODUCT((INDEX(NC_giam,,HLOOKUP($C73,COLMadat,2,0)))*(DVHC='CH03-1'!Y$5))</f>
        <v>0</v>
      </c>
      <c r="Z73" s="60">
        <f>'CH01'!Y65+SUMPRODUCT((madatNC=$C73)*(DVHC='CH03-1'!Z$5)*(Dientich_NC))-SUMPRODUCT((INDEX(NC_giam,,HLOOKUP($C73,COLMadat,2,0)))*(DVHC='CH03-1'!Z$5))</f>
        <v>0</v>
      </c>
      <c r="AA73" s="60">
        <f>'CH01'!Z65+SUMPRODUCT((madatNC=$C73)*(DVHC='CH03-1'!AA$5)*(Dientich_NC))-SUMPRODUCT((INDEX(NC_giam,,HLOOKUP($C73,COLMadat,2,0)))*(DVHC='CH03-1'!AA$5))</f>
        <v>0</v>
      </c>
      <c r="AB73" s="60">
        <f>'CH01'!AA65+SUMPRODUCT((madatNC=$C73)*(DVHC='CH03-1'!AB$5)*(Dientich_NC))-SUMPRODUCT((INDEX(NC_giam,,HLOOKUP($C73,COLMadat,2,0)))*(DVHC='CH03-1'!AB$5))</f>
        <v>0</v>
      </c>
      <c r="AC73" s="60">
        <f>'CH01'!AB65+SUMPRODUCT((madatNC=$C73)*(DVHC='CH03-1'!AC$5)*(Dientich_NC))-SUMPRODUCT((INDEX(NC_giam,,HLOOKUP($C73,COLMadat,2,0)))*(DVHC='CH03-1'!AC$5))</f>
        <v>0</v>
      </c>
      <c r="AD73" s="60">
        <f>'CH01'!AC65+SUMPRODUCT((madatNC=$C73)*(DVHC='CH03-1'!AD$5)*(Dientich_NC))-SUMPRODUCT((INDEX(NC_giam,,HLOOKUP($C73,COLMadat,2,0)))*(DVHC='CH03-1'!AD$5))</f>
        <v>0</v>
      </c>
      <c r="AE73" s="60">
        <f>'CH01'!AD65+SUMPRODUCT((madatNC=$C73)*(DVHC='CH03-1'!AE$5)*(Dientich_NC))-SUMPRODUCT((INDEX(NC_giam,,HLOOKUP($C73,COLMadat,2,0)))*(DVHC='CH03-1'!AE$5))</f>
        <v>0</v>
      </c>
      <c r="AF73" s="60">
        <f>'CH01'!AE65+SUMPRODUCT((madatNC=$C73)*(DVHC='CH03-1'!AF$5)*(Dientich_NC))-SUMPRODUCT((INDEX(NC_giam,,HLOOKUP($C73,COLMadat,2,0)))*(DVHC='CH03-1'!AF$5))</f>
        <v>0</v>
      </c>
      <c r="AG73" s="60">
        <f>'CH01'!AF65+SUMPRODUCT((madatNC=$C73)*(DVHC='CH03-1'!AG$5)*(Dientich_NC))-SUMPRODUCT((INDEX(NC_giam,,HLOOKUP($C73,COLMadat,2,0)))*(DVHC='CH03-1'!AG$5))</f>
        <v>0</v>
      </c>
      <c r="AH73" s="60">
        <f>'CH01'!AG65+SUMPRODUCT((madatNC=$C73)*(DVHC='CH03-1'!AH$5)*(Dientich_NC))-SUMPRODUCT((INDEX(NC_giam,,HLOOKUP($C73,COLMadat,2,0)))*(DVHC='CH03-1'!AH$5))</f>
        <v>0</v>
      </c>
      <c r="AI73" s="60">
        <f>'CH01'!AH65+SUMPRODUCT((madatNC=$C73)*(DVHC='CH03-1'!AI$5)*(Dientich_NC))-SUMPRODUCT((INDEX(NC_giam,,HLOOKUP($C73,COLMadat,2,0)))*(DVHC='CH03-1'!AI$5))</f>
        <v>0</v>
      </c>
      <c r="AJ73" s="60">
        <f>'CH01'!AI65+SUMPRODUCT((madatNC=$C73)*(DVHC='CH03-1'!AJ$5)*(Dientich_NC))-SUMPRODUCT((INDEX(NC_giam,,HLOOKUP($C73,COLMadat,2,0)))*(DVHC='CH03-1'!AJ$5))</f>
        <v>0</v>
      </c>
      <c r="AK73" s="60">
        <f>'CH01'!AJ65+SUMPRODUCT((madatNC=$C73)*(DVHC='CH03-1'!AK$5)*(Dientich_NC))-SUMPRODUCT((INDEX(NC_giam,,HLOOKUP($C73,COLMadat,2,0)))*(DVHC='CH03-1'!AK$5))</f>
        <v>0</v>
      </c>
      <c r="AL73" s="60">
        <f>'CH01'!AK65+SUMPRODUCT((madatNC=$C73)*(DVHC='CH03-1'!AL$5)*(Dientich_NC))-SUMPRODUCT((INDEX(NC_giam,,HLOOKUP($C73,COLMadat,2,0)))*(DVHC='CH03-1'!AL$5))</f>
        <v>0</v>
      </c>
      <c r="AM73" s="60">
        <f>'CH01'!AL65+SUMPRODUCT((madatNC=$C73)*(DVHC='CH03-1'!AM$5)*(Dientich_NC))-SUMPRODUCT((INDEX(NC_giam,,HLOOKUP($C73,COLMadat,2,0)))*(DVHC='CH03-1'!AM$5))</f>
        <v>0</v>
      </c>
      <c r="AN73" s="60">
        <f>'CH01'!AM65+SUMPRODUCT((madatNC=$C73)*(DVHC='CH03-1'!AN$5)*(Dientich_NC))-SUMPRODUCT((INDEX(NC_giam,,HLOOKUP($C73,COLMadat,2,0)))*(DVHC='CH03-1'!AN$5))</f>
        <v>0</v>
      </c>
      <c r="AO73" s="60">
        <f>'CH01'!AN65+SUMPRODUCT((madatNC=$C73)*(DVHC='CH03-1'!AO$5)*(Dientich_NC))-SUMPRODUCT((INDEX(NC_giam,,HLOOKUP($C73,COLMadat,2,0)))*(DVHC='CH03-1'!AO$5))</f>
        <v>0</v>
      </c>
      <c r="AP73" s="60">
        <f>'CH01'!AO65+SUMPRODUCT((madatNC=$C73)*(DVHC='CH03-1'!AP$5)*(Dientich_NC))-SUMPRODUCT((INDEX(NC_giam,,HLOOKUP($C73,COLMadat,2,0)))*(DVHC='CH03-1'!AP$5))</f>
        <v>0</v>
      </c>
    </row>
    <row r="74" spans="1:44" s="46" customFormat="1">
      <c r="A74" s="113">
        <f>'CH01'!A66</f>
        <v>3</v>
      </c>
      <c r="B74" s="132" t="str">
        <f>'CH01'!B66</f>
        <v>Nhóm đất chưa sử dụng</v>
      </c>
      <c r="C74" s="113" t="str">
        <f>'CH01'!C66</f>
        <v>CSD</v>
      </c>
      <c r="D74" s="133">
        <f>D75+D76+D77+D78+D79</f>
        <v>0</v>
      </c>
      <c r="E74" s="420" t="e">
        <f t="shared" ref="E74" si="16">E75+E76+E77+E78+E79</f>
        <v>#REF!</v>
      </c>
      <c r="F74" s="420" t="e">
        <f t="shared" ref="F74" si="17">F75+F76+F77+F78+F79</f>
        <v>#REF!</v>
      </c>
      <c r="G74" s="420" t="e">
        <f t="shared" ref="G74" si="18">G75+G76+G77+G78+G79</f>
        <v>#REF!</v>
      </c>
      <c r="H74" s="420" t="e">
        <f t="shared" ref="H74" si="19">H75+H76+H77+H78+H79</f>
        <v>#REF!</v>
      </c>
      <c r="I74" s="420" t="e">
        <f t="shared" ref="I74" si="20">I75+I76+I77+I78+I79</f>
        <v>#REF!</v>
      </c>
      <c r="J74" s="420" t="e">
        <f t="shared" ref="J74" si="21">J75+J76+J77+J78+J79</f>
        <v>#REF!</v>
      </c>
      <c r="K74" s="420" t="e">
        <f t="shared" ref="K74" si="22">K75+K76+K77+K78+K79</f>
        <v>#REF!</v>
      </c>
      <c r="L74" s="420" t="e">
        <f t="shared" ref="L74" si="23">L75+L76+L77+L78+L79</f>
        <v>#REF!</v>
      </c>
      <c r="M74" s="420" t="e">
        <f t="shared" ref="M74" si="24">M75+M76+M77+M78+M79</f>
        <v>#REF!</v>
      </c>
      <c r="N74" s="420" t="e">
        <f t="shared" ref="N74" si="25">N75+N76+N77+N78+N79</f>
        <v>#REF!</v>
      </c>
      <c r="O74" s="420" t="e">
        <f t="shared" ref="O74" si="26">O75+O76+O77+O78+O79</f>
        <v>#REF!</v>
      </c>
      <c r="P74" s="420" t="e">
        <f t="shared" ref="P74" si="27">P75+P76+P77+P78+P79</f>
        <v>#REF!</v>
      </c>
      <c r="Q74" s="420" t="e">
        <f t="shared" ref="Q74" si="28">Q75+Q76+Q77+Q78+Q79</f>
        <v>#REF!</v>
      </c>
      <c r="R74" s="420" t="e">
        <f t="shared" ref="R74" si="29">R75+R76+R77+R78+R79</f>
        <v>#REF!</v>
      </c>
      <c r="S74" s="420" t="e">
        <f t="shared" ref="S74" si="30">S75+S76+S77+S78+S79</f>
        <v>#REF!</v>
      </c>
      <c r="T74" s="420" t="e">
        <f t="shared" ref="T74" si="31">T75+T76+T77+T78+T79</f>
        <v>#REF!</v>
      </c>
      <c r="U74" s="420" t="e">
        <f t="shared" ref="U74" si="32">U75+U76+U77+U78+U79</f>
        <v>#REF!</v>
      </c>
      <c r="V74" s="420" t="e">
        <f t="shared" ref="V74" si="33">V75+V76+V77+V78+V79</f>
        <v>#REF!</v>
      </c>
      <c r="W74" s="420" t="e">
        <f t="shared" ref="W74" si="34">W75+W76+W77+W78+W79</f>
        <v>#REF!</v>
      </c>
      <c r="X74" s="420" t="e">
        <f t="shared" ref="X74" si="35">X75+X76+X77+X78+X79</f>
        <v>#REF!</v>
      </c>
      <c r="Y74" s="420" t="e">
        <f t="shared" ref="Y74" si="36">Y75+Y76+Y77+Y78+Y79</f>
        <v>#REF!</v>
      </c>
      <c r="Z74" s="420" t="e">
        <f t="shared" ref="Z74" si="37">Z75+Z76+Z77+Z78+Z79</f>
        <v>#REF!</v>
      </c>
      <c r="AA74" s="420" t="e">
        <f t="shared" ref="AA74" si="38">AA75+AA76+AA77+AA78+AA79</f>
        <v>#REF!</v>
      </c>
      <c r="AB74" s="420" t="e">
        <f t="shared" ref="AB74" si="39">AB75+AB76+AB77+AB78+AB79</f>
        <v>#REF!</v>
      </c>
      <c r="AC74" s="420" t="e">
        <f t="shared" ref="AC74" si="40">AC75+AC76+AC77+AC78+AC79</f>
        <v>#REF!</v>
      </c>
      <c r="AD74" s="420" t="e">
        <f t="shared" ref="AD74" si="41">AD75+AD76+AD77+AD78+AD79</f>
        <v>#REF!</v>
      </c>
      <c r="AE74" s="420" t="e">
        <f t="shared" ref="AE74" si="42">AE75+AE76+AE77+AE78+AE79</f>
        <v>#REF!</v>
      </c>
      <c r="AF74" s="420" t="e">
        <f t="shared" ref="AF74" si="43">AF75+AF76+AF77+AF78+AF79</f>
        <v>#REF!</v>
      </c>
      <c r="AG74" s="420" t="e">
        <f t="shared" ref="AG74" si="44">AG75+AG76+AG77+AG78+AG79</f>
        <v>#REF!</v>
      </c>
      <c r="AH74" s="420" t="e">
        <f t="shared" ref="AH74" si="45">AH75+AH76+AH77+AH78+AH79</f>
        <v>#REF!</v>
      </c>
      <c r="AI74" s="420" t="e">
        <f t="shared" ref="AI74" si="46">AI75+AI76+AI77+AI78+AI79</f>
        <v>#REF!</v>
      </c>
      <c r="AJ74" s="420" t="e">
        <f t="shared" ref="AJ74" si="47">AJ75+AJ76+AJ77+AJ78+AJ79</f>
        <v>#REF!</v>
      </c>
      <c r="AK74" s="420" t="e">
        <f t="shared" ref="AK74" si="48">AK75+AK76+AK77+AK78+AK79</f>
        <v>#REF!</v>
      </c>
      <c r="AL74" s="420" t="e">
        <f t="shared" ref="AL74" si="49">AL75+AL76+AL77+AL78+AL79</f>
        <v>#REF!</v>
      </c>
      <c r="AM74" s="420" t="e">
        <f t="shared" ref="AM74" si="50">AM75+AM76+AM77+AM78+AM79</f>
        <v>#REF!</v>
      </c>
      <c r="AN74" s="420" t="e">
        <f t="shared" ref="AN74" si="51">AN75+AN76+AN77+AN78+AN79</f>
        <v>#REF!</v>
      </c>
      <c r="AO74" s="420" t="e">
        <f t="shared" ref="AO74" si="52">AO75+AO76+AO77+AO78+AO79</f>
        <v>#REF!</v>
      </c>
      <c r="AP74" s="420" t="e">
        <f t="shared" ref="AP74" si="53">AP75+AP76+AP77+AP78+AP79</f>
        <v>#REF!</v>
      </c>
      <c r="AR74" s="115"/>
    </row>
    <row r="75" spans="1:44">
      <c r="A75" s="114" t="e">
        <f>'CH01'!#REF!</f>
        <v>#REF!</v>
      </c>
      <c r="B75" s="129" t="e">
        <f>'CH01'!#REF!</f>
        <v>#REF!</v>
      </c>
      <c r="C75" s="114" t="e">
        <f>'CH01'!#REF!</f>
        <v>#REF!</v>
      </c>
      <c r="D75" s="133"/>
      <c r="E75" s="66" t="e">
        <f t="shared" si="14"/>
        <v>#REF!</v>
      </c>
      <c r="F75" s="66" t="e">
        <f>SUM(G75:AP75)</f>
        <v>#REF!</v>
      </c>
      <c r="G75" s="60" t="e">
        <f>'CH01'!#REF!+SUMPRODUCT((madatNC=$C75)*(DVHC='CH03-1'!G$5)*(Dientich_NC))-SUMPRODUCT((INDEX(NC_giam,,HLOOKUP($C75,COLMadat,2,0)))*(DVHC='CH03-1'!G$5))</f>
        <v>#REF!</v>
      </c>
      <c r="H75" s="60" t="e">
        <f>'CH01'!#REF!+SUMPRODUCT((madatNC=$C75)*(DVHC='CH03-1'!H$5)*(Dientich_NC))-SUMPRODUCT((INDEX(NC_giam,,HLOOKUP($C75,COLMadat,2,0)))*(DVHC='CH03-1'!H$5))</f>
        <v>#REF!</v>
      </c>
      <c r="I75" s="60" t="e">
        <f>'CH01'!#REF!+SUMPRODUCT((madatNC=$C75)*(DVHC='CH03-1'!I$5)*(Dientich_NC))-SUMPRODUCT((INDEX(NC_giam,,HLOOKUP($C75,COLMadat,2,0)))*(DVHC='CH03-1'!I$5))</f>
        <v>#REF!</v>
      </c>
      <c r="J75" s="60" t="e">
        <f>'CH01'!#REF!+SUMPRODUCT((madatNC=$C75)*(DVHC='CH03-1'!J$5)*(Dientich_NC))-SUMPRODUCT((INDEX(NC_giam,,HLOOKUP($C75,COLMadat,2,0)))*(DVHC='CH03-1'!J$5))</f>
        <v>#REF!</v>
      </c>
      <c r="K75" s="60" t="e">
        <f>'CH01'!#REF!+SUMPRODUCT((madatNC=$C75)*(DVHC='CH03-1'!K$5)*(Dientich_NC))-SUMPRODUCT((INDEX(NC_giam,,HLOOKUP($C75,COLMadat,2,0)))*(DVHC='CH03-1'!K$5))</f>
        <v>#REF!</v>
      </c>
      <c r="L75" s="60" t="e">
        <f>'CH01'!#REF!+SUMPRODUCT((madatNC=$C75)*(DVHC='CH03-1'!L$5)*(Dientich_NC))-SUMPRODUCT((INDEX(NC_giam,,HLOOKUP($C75,COLMadat,2,0)))*(DVHC='CH03-1'!L$5))</f>
        <v>#REF!</v>
      </c>
      <c r="M75" s="60" t="e">
        <f>'CH01'!#REF!+SUMPRODUCT((madatNC=$C75)*(DVHC='CH03-1'!M$5)*(Dientich_NC))-SUMPRODUCT((INDEX(NC_giam,,HLOOKUP($C75,COLMadat,2,0)))*(DVHC='CH03-1'!M$5))</f>
        <v>#REF!</v>
      </c>
      <c r="N75" s="60" t="e">
        <f>'CH01'!#REF!+SUMPRODUCT((madatNC=$C75)*(DVHC='CH03-1'!N$5)*(Dientich_NC))-SUMPRODUCT((INDEX(NC_giam,,HLOOKUP($C75,COLMadat,2,0)))*(DVHC='CH03-1'!N$5))</f>
        <v>#REF!</v>
      </c>
      <c r="O75" s="60" t="e">
        <f>'CH01'!#REF!+SUMPRODUCT((madatNC=$C75)*(DVHC='CH03-1'!O$5)*(Dientich_NC))-SUMPRODUCT((INDEX(NC_giam,,HLOOKUP($C75,COLMadat,2,0)))*(DVHC='CH03-1'!O$5))</f>
        <v>#REF!</v>
      </c>
      <c r="P75" s="60" t="e">
        <f>'CH01'!#REF!+SUMPRODUCT((madatNC=$C75)*(DVHC='CH03-1'!P$5)*(Dientich_NC))-SUMPRODUCT((INDEX(NC_giam,,HLOOKUP($C75,COLMadat,2,0)))*(DVHC='CH03-1'!P$5))</f>
        <v>#REF!</v>
      </c>
      <c r="Q75" s="60" t="e">
        <f>'CH01'!#REF!+SUMPRODUCT((madatNC=$C75)*(DVHC='CH03-1'!Q$5)*(Dientich_NC))-SUMPRODUCT((INDEX(NC_giam,,HLOOKUP($C75,COLMadat,2,0)))*(DVHC='CH03-1'!Q$5))</f>
        <v>#REF!</v>
      </c>
      <c r="R75" s="60" t="e">
        <f>'CH01'!#REF!+SUMPRODUCT((madatNC=$C75)*(DVHC='CH03-1'!R$5)*(Dientich_NC))-SUMPRODUCT((INDEX(NC_giam,,HLOOKUP($C75,COLMadat,2,0)))*(DVHC='CH03-1'!R$5))</f>
        <v>#REF!</v>
      </c>
      <c r="S75" s="60" t="e">
        <f>'CH01'!#REF!+SUMPRODUCT((madatNC=$C75)*(DVHC='CH03-1'!S$5)*(Dientich_NC))-SUMPRODUCT((INDEX(NC_giam,,HLOOKUP($C75,COLMadat,2,0)))*(DVHC='CH03-1'!S$5))</f>
        <v>#REF!</v>
      </c>
      <c r="T75" s="60" t="e">
        <f>'CH01'!#REF!+SUMPRODUCT((madatNC=$C75)*(DVHC='CH03-1'!T$5)*(Dientich_NC))-SUMPRODUCT((INDEX(NC_giam,,HLOOKUP($C75,COLMadat,2,0)))*(DVHC='CH03-1'!T$5))</f>
        <v>#REF!</v>
      </c>
      <c r="U75" s="60" t="e">
        <f>'CH01'!#REF!+SUMPRODUCT((madatNC=$C75)*(DVHC='CH03-1'!U$5)*(Dientich_NC))-SUMPRODUCT((INDEX(NC_giam,,HLOOKUP($C75,COLMadat,2,0)))*(DVHC='CH03-1'!U$5))</f>
        <v>#REF!</v>
      </c>
      <c r="V75" s="60" t="e">
        <f>'CH01'!#REF!+SUMPRODUCT((madatNC=$C75)*(DVHC='CH03-1'!V$5)*(Dientich_NC))-SUMPRODUCT((INDEX(NC_giam,,HLOOKUP($C75,COLMadat,2,0)))*(DVHC='CH03-1'!V$5))</f>
        <v>#REF!</v>
      </c>
      <c r="W75" s="60" t="e">
        <f>'CH01'!#REF!+SUMPRODUCT((madatNC=$C75)*(DVHC='CH03-1'!W$5)*(Dientich_NC))-SUMPRODUCT((INDEX(NC_giam,,HLOOKUP($C75,COLMadat,2,0)))*(DVHC='CH03-1'!W$5))</f>
        <v>#REF!</v>
      </c>
      <c r="X75" s="60" t="e">
        <f>'CH01'!#REF!+SUMPRODUCT((madatNC=$C75)*(DVHC='CH03-1'!X$5)*(Dientich_NC))-SUMPRODUCT((INDEX(NC_giam,,HLOOKUP($C75,COLMadat,2,0)))*(DVHC='CH03-1'!X$5))</f>
        <v>#REF!</v>
      </c>
      <c r="Y75" s="60" t="e">
        <f>'CH01'!#REF!+SUMPRODUCT((madatNC=$C75)*(DVHC='CH03-1'!Y$5)*(Dientich_NC))-SUMPRODUCT((INDEX(NC_giam,,HLOOKUP($C75,COLMadat,2,0)))*(DVHC='CH03-1'!Y$5))</f>
        <v>#REF!</v>
      </c>
      <c r="Z75" s="60" t="e">
        <f>'CH01'!#REF!+SUMPRODUCT((madatNC=$C75)*(DVHC='CH03-1'!Z$5)*(Dientich_NC))-SUMPRODUCT((INDEX(NC_giam,,HLOOKUP($C75,COLMadat,2,0)))*(DVHC='CH03-1'!Z$5))</f>
        <v>#REF!</v>
      </c>
      <c r="AA75" s="60" t="e">
        <f>'CH01'!#REF!+SUMPRODUCT((madatNC=$C75)*(DVHC='CH03-1'!AA$5)*(Dientich_NC))-SUMPRODUCT((INDEX(NC_giam,,HLOOKUP($C75,COLMadat,2,0)))*(DVHC='CH03-1'!AA$5))</f>
        <v>#REF!</v>
      </c>
      <c r="AB75" s="60" t="e">
        <f>'CH01'!#REF!+SUMPRODUCT((madatNC=$C75)*(DVHC='CH03-1'!AB$5)*(Dientich_NC))-SUMPRODUCT((INDEX(NC_giam,,HLOOKUP($C75,COLMadat,2,0)))*(DVHC='CH03-1'!AB$5))</f>
        <v>#REF!</v>
      </c>
      <c r="AC75" s="60" t="e">
        <f>'CH01'!#REF!+SUMPRODUCT((madatNC=$C75)*(DVHC='CH03-1'!AC$5)*(Dientich_NC))-SUMPRODUCT((INDEX(NC_giam,,HLOOKUP($C75,COLMadat,2,0)))*(DVHC='CH03-1'!AC$5))</f>
        <v>#REF!</v>
      </c>
      <c r="AD75" s="60" t="e">
        <f>'CH01'!#REF!+SUMPRODUCT((madatNC=$C75)*(DVHC='CH03-1'!AD$5)*(Dientich_NC))-SUMPRODUCT((INDEX(NC_giam,,HLOOKUP($C75,COLMadat,2,0)))*(DVHC='CH03-1'!AD$5))</f>
        <v>#REF!</v>
      </c>
      <c r="AE75" s="60" t="e">
        <f>'CH01'!#REF!+SUMPRODUCT((madatNC=$C75)*(DVHC='CH03-1'!AE$5)*(Dientich_NC))-SUMPRODUCT((INDEX(NC_giam,,HLOOKUP($C75,COLMadat,2,0)))*(DVHC='CH03-1'!AE$5))</f>
        <v>#REF!</v>
      </c>
      <c r="AF75" s="60" t="e">
        <f>'CH01'!#REF!+SUMPRODUCT((madatNC=$C75)*(DVHC='CH03-1'!AF$5)*(Dientich_NC))-SUMPRODUCT((INDEX(NC_giam,,HLOOKUP($C75,COLMadat,2,0)))*(DVHC='CH03-1'!AF$5))</f>
        <v>#REF!</v>
      </c>
      <c r="AG75" s="60" t="e">
        <f>'CH01'!#REF!+SUMPRODUCT((madatNC=$C75)*(DVHC='CH03-1'!AG$5)*(Dientich_NC))-SUMPRODUCT((INDEX(NC_giam,,HLOOKUP($C75,COLMadat,2,0)))*(DVHC='CH03-1'!AG$5))</f>
        <v>#REF!</v>
      </c>
      <c r="AH75" s="60" t="e">
        <f>'CH01'!#REF!+SUMPRODUCT((madatNC=$C75)*(DVHC='CH03-1'!AH$5)*(Dientich_NC))-SUMPRODUCT((INDEX(NC_giam,,HLOOKUP($C75,COLMadat,2,0)))*(DVHC='CH03-1'!AH$5))</f>
        <v>#REF!</v>
      </c>
      <c r="AI75" s="60" t="e">
        <f>'CH01'!#REF!+SUMPRODUCT((madatNC=$C75)*(DVHC='CH03-1'!AI$5)*(Dientich_NC))-SUMPRODUCT((INDEX(NC_giam,,HLOOKUP($C75,COLMadat,2,0)))*(DVHC='CH03-1'!AI$5))</f>
        <v>#REF!</v>
      </c>
      <c r="AJ75" s="60" t="e">
        <f>'CH01'!#REF!+SUMPRODUCT((madatNC=$C75)*(DVHC='CH03-1'!AJ$5)*(Dientich_NC))-SUMPRODUCT((INDEX(NC_giam,,HLOOKUP($C75,COLMadat,2,0)))*(DVHC='CH03-1'!AJ$5))</f>
        <v>#REF!</v>
      </c>
      <c r="AK75" s="60" t="e">
        <f>'CH01'!#REF!+SUMPRODUCT((madatNC=$C75)*(DVHC='CH03-1'!AK$5)*(Dientich_NC))-SUMPRODUCT((INDEX(NC_giam,,HLOOKUP($C75,COLMadat,2,0)))*(DVHC='CH03-1'!AK$5))</f>
        <v>#REF!</v>
      </c>
      <c r="AL75" s="60" t="e">
        <f>'CH01'!#REF!+SUMPRODUCT((madatNC=$C75)*(DVHC='CH03-1'!AL$5)*(Dientich_NC))-SUMPRODUCT((INDEX(NC_giam,,HLOOKUP($C75,COLMadat,2,0)))*(DVHC='CH03-1'!AL$5))</f>
        <v>#REF!</v>
      </c>
      <c r="AM75" s="60" t="e">
        <f>'CH01'!#REF!+SUMPRODUCT((madatNC=$C75)*(DVHC='CH03-1'!AM$5)*(Dientich_NC))-SUMPRODUCT((INDEX(NC_giam,,HLOOKUP($C75,COLMadat,2,0)))*(DVHC='CH03-1'!AM$5))</f>
        <v>#REF!</v>
      </c>
      <c r="AN75" s="60" t="e">
        <f>'CH01'!#REF!+SUMPRODUCT((madatNC=$C75)*(DVHC='CH03-1'!AN$5)*(Dientich_NC))-SUMPRODUCT((INDEX(NC_giam,,HLOOKUP($C75,COLMadat,2,0)))*(DVHC='CH03-1'!AN$5))</f>
        <v>#REF!</v>
      </c>
      <c r="AO75" s="60" t="e">
        <f>'CH01'!#REF!+SUMPRODUCT((madatNC=$C75)*(DVHC='CH03-1'!AO$5)*(Dientich_NC))-SUMPRODUCT((INDEX(NC_giam,,HLOOKUP($C75,COLMadat,2,0)))*(DVHC='CH03-1'!AO$5))</f>
        <v>#REF!</v>
      </c>
      <c r="AP75" s="60" t="e">
        <f>'CH01'!#REF!+SUMPRODUCT((madatNC=$C75)*(DVHC='CH03-1'!AP$5)*(Dientich_NC))-SUMPRODUCT((INDEX(NC_giam,,HLOOKUP($C75,COLMadat,2,0)))*(DVHC='CH03-1'!AP$5))</f>
        <v>#REF!</v>
      </c>
    </row>
    <row r="76" spans="1:44">
      <c r="A76" s="114" t="str">
        <f>'CH01'!A67</f>
        <v>3.1</v>
      </c>
      <c r="B76" s="129" t="str">
        <f>'CH01'!B67</f>
        <v>Đất bằng chưa sử dụng</v>
      </c>
      <c r="C76" s="114" t="str">
        <f>'CH01'!C67</f>
        <v>BCS</v>
      </c>
      <c r="D76" s="133"/>
      <c r="E76" s="66">
        <f t="shared" si="14"/>
        <v>2.6999999999999247E-3</v>
      </c>
      <c r="F76" s="66">
        <f>SUM(G76:AP76)</f>
        <v>2.6999999999999247E-3</v>
      </c>
      <c r="G76" s="60">
        <f>'CH01'!F67+SUMPRODUCT((madatNC=$C76)*(DVHC='CH03-1'!G$5)*(Dientich_NC))-SUMPRODUCT((INDEX(NC_giam,,HLOOKUP($C76,COLMadat,2,0)))*(DVHC='CH03-1'!G$5))</f>
        <v>2.6999999999999247E-3</v>
      </c>
      <c r="H76" s="60">
        <f>'CH01'!G67+SUMPRODUCT((madatNC=$C76)*(DVHC='CH03-1'!H$5)*(Dientich_NC))-SUMPRODUCT((INDEX(NC_giam,,HLOOKUP($C76,COLMadat,2,0)))*(DVHC='CH03-1'!H$5))</f>
        <v>0</v>
      </c>
      <c r="I76" s="60">
        <f>'CH01'!H67+SUMPRODUCT((madatNC=$C76)*(DVHC='CH03-1'!I$5)*(Dientich_NC))-SUMPRODUCT((INDEX(NC_giam,,HLOOKUP($C76,COLMadat,2,0)))*(DVHC='CH03-1'!I$5))</f>
        <v>0</v>
      </c>
      <c r="J76" s="60">
        <f>'CH01'!I67+SUMPRODUCT((madatNC=$C76)*(DVHC='CH03-1'!J$5)*(Dientich_NC))-SUMPRODUCT((INDEX(NC_giam,,HLOOKUP($C76,COLMadat,2,0)))*(DVHC='CH03-1'!J$5))</f>
        <v>0</v>
      </c>
      <c r="K76" s="60">
        <f>'CH01'!J67+SUMPRODUCT((madatNC=$C76)*(DVHC='CH03-1'!K$5)*(Dientich_NC))-SUMPRODUCT((INDEX(NC_giam,,HLOOKUP($C76,COLMadat,2,0)))*(DVHC='CH03-1'!K$5))</f>
        <v>0</v>
      </c>
      <c r="L76" s="60">
        <f>'CH01'!K67+SUMPRODUCT((madatNC=$C76)*(DVHC='CH03-1'!L$5)*(Dientich_NC))-SUMPRODUCT((INDEX(NC_giam,,HLOOKUP($C76,COLMadat,2,0)))*(DVHC='CH03-1'!L$5))</f>
        <v>0</v>
      </c>
      <c r="M76" s="60">
        <f>'CH01'!L67+SUMPRODUCT((madatNC=$C76)*(DVHC='CH03-1'!M$5)*(Dientich_NC))-SUMPRODUCT((INDEX(NC_giam,,HLOOKUP($C76,COLMadat,2,0)))*(DVHC='CH03-1'!M$5))</f>
        <v>0</v>
      </c>
      <c r="N76" s="60">
        <f>'CH01'!M67+SUMPRODUCT((madatNC=$C76)*(DVHC='CH03-1'!N$5)*(Dientich_NC))-SUMPRODUCT((INDEX(NC_giam,,HLOOKUP($C76,COLMadat,2,0)))*(DVHC='CH03-1'!N$5))</f>
        <v>0</v>
      </c>
      <c r="O76" s="60">
        <f>'CH01'!N67+SUMPRODUCT((madatNC=$C76)*(DVHC='CH03-1'!O$5)*(Dientich_NC))-SUMPRODUCT((INDEX(NC_giam,,HLOOKUP($C76,COLMadat,2,0)))*(DVHC='CH03-1'!O$5))</f>
        <v>0</v>
      </c>
      <c r="P76" s="60">
        <f>'CH01'!O67+SUMPRODUCT((madatNC=$C76)*(DVHC='CH03-1'!P$5)*(Dientich_NC))-SUMPRODUCT((INDEX(NC_giam,,HLOOKUP($C76,COLMadat,2,0)))*(DVHC='CH03-1'!P$5))</f>
        <v>0</v>
      </c>
      <c r="Q76" s="60">
        <f>'CH01'!P67+SUMPRODUCT((madatNC=$C76)*(DVHC='CH03-1'!Q$5)*(Dientich_NC))-SUMPRODUCT((INDEX(NC_giam,,HLOOKUP($C76,COLMadat,2,0)))*(DVHC='CH03-1'!Q$5))</f>
        <v>0</v>
      </c>
      <c r="R76" s="60">
        <f>'CH01'!Q67+SUMPRODUCT((madatNC=$C76)*(DVHC='CH03-1'!R$5)*(Dientich_NC))-SUMPRODUCT((INDEX(NC_giam,,HLOOKUP($C76,COLMadat,2,0)))*(DVHC='CH03-1'!R$5))</f>
        <v>0</v>
      </c>
      <c r="S76" s="60">
        <f>'CH01'!R67+SUMPRODUCT((madatNC=$C76)*(DVHC='CH03-1'!S$5)*(Dientich_NC))-SUMPRODUCT((INDEX(NC_giam,,HLOOKUP($C76,COLMadat,2,0)))*(DVHC='CH03-1'!S$5))</f>
        <v>0</v>
      </c>
      <c r="T76" s="60">
        <f>'CH01'!S67+SUMPRODUCT((madatNC=$C76)*(DVHC='CH03-1'!T$5)*(Dientich_NC))-SUMPRODUCT((INDEX(NC_giam,,HLOOKUP($C76,COLMadat,2,0)))*(DVHC='CH03-1'!T$5))</f>
        <v>0</v>
      </c>
      <c r="U76" s="60">
        <f>'CH01'!T67+SUMPRODUCT((madatNC=$C76)*(DVHC='CH03-1'!U$5)*(Dientich_NC))-SUMPRODUCT((INDEX(NC_giam,,HLOOKUP($C76,COLMadat,2,0)))*(DVHC='CH03-1'!U$5))</f>
        <v>0</v>
      </c>
      <c r="V76" s="60">
        <f>'CH01'!U67+SUMPRODUCT((madatNC=$C76)*(DVHC='CH03-1'!V$5)*(Dientich_NC))-SUMPRODUCT((INDEX(NC_giam,,HLOOKUP($C76,COLMadat,2,0)))*(DVHC='CH03-1'!V$5))</f>
        <v>0</v>
      </c>
      <c r="W76" s="60">
        <f>'CH01'!V67+SUMPRODUCT((madatNC=$C76)*(DVHC='CH03-1'!W$5)*(Dientich_NC))-SUMPRODUCT((INDEX(NC_giam,,HLOOKUP($C76,COLMadat,2,0)))*(DVHC='CH03-1'!W$5))</f>
        <v>0</v>
      </c>
      <c r="X76" s="60">
        <f>'CH01'!W67+SUMPRODUCT((madatNC=$C76)*(DVHC='CH03-1'!X$5)*(Dientich_NC))-SUMPRODUCT((INDEX(NC_giam,,HLOOKUP($C76,COLMadat,2,0)))*(DVHC='CH03-1'!X$5))</f>
        <v>0</v>
      </c>
      <c r="Y76" s="60">
        <f>'CH01'!X67+SUMPRODUCT((madatNC=$C76)*(DVHC='CH03-1'!Y$5)*(Dientich_NC))-SUMPRODUCT((INDEX(NC_giam,,HLOOKUP($C76,COLMadat,2,0)))*(DVHC='CH03-1'!Y$5))</f>
        <v>0</v>
      </c>
      <c r="Z76" s="60">
        <f>'CH01'!Y67+SUMPRODUCT((madatNC=$C76)*(DVHC='CH03-1'!Z$5)*(Dientich_NC))-SUMPRODUCT((INDEX(NC_giam,,HLOOKUP($C76,COLMadat,2,0)))*(DVHC='CH03-1'!Z$5))</f>
        <v>0</v>
      </c>
      <c r="AA76" s="60">
        <f>'CH01'!Z67+SUMPRODUCT((madatNC=$C76)*(DVHC='CH03-1'!AA$5)*(Dientich_NC))-SUMPRODUCT((INDEX(NC_giam,,HLOOKUP($C76,COLMadat,2,0)))*(DVHC='CH03-1'!AA$5))</f>
        <v>0</v>
      </c>
      <c r="AB76" s="60">
        <f>'CH01'!AA67+SUMPRODUCT((madatNC=$C76)*(DVHC='CH03-1'!AB$5)*(Dientich_NC))-SUMPRODUCT((INDEX(NC_giam,,HLOOKUP($C76,COLMadat,2,0)))*(DVHC='CH03-1'!AB$5))</f>
        <v>0</v>
      </c>
      <c r="AC76" s="60">
        <f>'CH01'!AB67+SUMPRODUCT((madatNC=$C76)*(DVHC='CH03-1'!AC$5)*(Dientich_NC))-SUMPRODUCT((INDEX(NC_giam,,HLOOKUP($C76,COLMadat,2,0)))*(DVHC='CH03-1'!AC$5))</f>
        <v>0</v>
      </c>
      <c r="AD76" s="60">
        <f>'CH01'!AC67+SUMPRODUCT((madatNC=$C76)*(DVHC='CH03-1'!AD$5)*(Dientich_NC))-SUMPRODUCT((INDEX(NC_giam,,HLOOKUP($C76,COLMadat,2,0)))*(DVHC='CH03-1'!AD$5))</f>
        <v>0</v>
      </c>
      <c r="AE76" s="60">
        <f>'CH01'!AD67+SUMPRODUCT((madatNC=$C76)*(DVHC='CH03-1'!AE$5)*(Dientich_NC))-SUMPRODUCT((INDEX(NC_giam,,HLOOKUP($C76,COLMadat,2,0)))*(DVHC='CH03-1'!AE$5))</f>
        <v>0</v>
      </c>
      <c r="AF76" s="60">
        <f>'CH01'!AE67+SUMPRODUCT((madatNC=$C76)*(DVHC='CH03-1'!AF$5)*(Dientich_NC))-SUMPRODUCT((INDEX(NC_giam,,HLOOKUP($C76,COLMadat,2,0)))*(DVHC='CH03-1'!AF$5))</f>
        <v>0</v>
      </c>
      <c r="AG76" s="60">
        <f>'CH01'!AF67+SUMPRODUCT((madatNC=$C76)*(DVHC='CH03-1'!AG$5)*(Dientich_NC))-SUMPRODUCT((INDEX(NC_giam,,HLOOKUP($C76,COLMadat,2,0)))*(DVHC='CH03-1'!AG$5))</f>
        <v>0</v>
      </c>
      <c r="AH76" s="60">
        <f>'CH01'!AG67+SUMPRODUCT((madatNC=$C76)*(DVHC='CH03-1'!AH$5)*(Dientich_NC))-SUMPRODUCT((INDEX(NC_giam,,HLOOKUP($C76,COLMadat,2,0)))*(DVHC='CH03-1'!AH$5))</f>
        <v>0</v>
      </c>
      <c r="AI76" s="60">
        <f>'CH01'!AH67+SUMPRODUCT((madatNC=$C76)*(DVHC='CH03-1'!AI$5)*(Dientich_NC))-SUMPRODUCT((INDEX(NC_giam,,HLOOKUP($C76,COLMadat,2,0)))*(DVHC='CH03-1'!AI$5))</f>
        <v>0</v>
      </c>
      <c r="AJ76" s="60">
        <f>'CH01'!AI67+SUMPRODUCT((madatNC=$C76)*(DVHC='CH03-1'!AJ$5)*(Dientich_NC))-SUMPRODUCT((INDEX(NC_giam,,HLOOKUP($C76,COLMadat,2,0)))*(DVHC='CH03-1'!AJ$5))</f>
        <v>0</v>
      </c>
      <c r="AK76" s="60">
        <f>'CH01'!AJ67+SUMPRODUCT((madatNC=$C76)*(DVHC='CH03-1'!AK$5)*(Dientich_NC))-SUMPRODUCT((INDEX(NC_giam,,HLOOKUP($C76,COLMadat,2,0)))*(DVHC='CH03-1'!AK$5))</f>
        <v>0</v>
      </c>
      <c r="AL76" s="60">
        <f>'CH01'!AK67+SUMPRODUCT((madatNC=$C76)*(DVHC='CH03-1'!AL$5)*(Dientich_NC))-SUMPRODUCT((INDEX(NC_giam,,HLOOKUP($C76,COLMadat,2,0)))*(DVHC='CH03-1'!AL$5))</f>
        <v>0</v>
      </c>
      <c r="AM76" s="60">
        <f>'CH01'!AL67+SUMPRODUCT((madatNC=$C76)*(DVHC='CH03-1'!AM$5)*(Dientich_NC))-SUMPRODUCT((INDEX(NC_giam,,HLOOKUP($C76,COLMadat,2,0)))*(DVHC='CH03-1'!AM$5))</f>
        <v>0</v>
      </c>
      <c r="AN76" s="60">
        <f>'CH01'!AM67+SUMPRODUCT((madatNC=$C76)*(DVHC='CH03-1'!AN$5)*(Dientich_NC))-SUMPRODUCT((INDEX(NC_giam,,HLOOKUP($C76,COLMadat,2,0)))*(DVHC='CH03-1'!AN$5))</f>
        <v>0</v>
      </c>
      <c r="AO76" s="60">
        <f>'CH01'!AN67+SUMPRODUCT((madatNC=$C76)*(DVHC='CH03-1'!AO$5)*(Dientich_NC))-SUMPRODUCT((INDEX(NC_giam,,HLOOKUP($C76,COLMadat,2,0)))*(DVHC='CH03-1'!AO$5))</f>
        <v>0</v>
      </c>
      <c r="AP76" s="60">
        <f>'CH01'!AO67+SUMPRODUCT((madatNC=$C76)*(DVHC='CH03-1'!AP$5)*(Dientich_NC))-SUMPRODUCT((INDEX(NC_giam,,HLOOKUP($C76,COLMadat,2,0)))*(DVHC='CH03-1'!AP$5))</f>
        <v>0</v>
      </c>
    </row>
    <row r="77" spans="1:44">
      <c r="A77" s="114" t="str">
        <f>'CH01'!A68</f>
        <v>3.2</v>
      </c>
      <c r="B77" s="129" t="str">
        <f>'CH01'!B68</f>
        <v>Đất đồi núi chưa sử dụng</v>
      </c>
      <c r="C77" s="114" t="str">
        <f>'CH01'!C68</f>
        <v>DCS</v>
      </c>
      <c r="D77" s="133"/>
      <c r="E77" s="66">
        <f t="shared" si="14"/>
        <v>0</v>
      </c>
      <c r="F77" s="66">
        <f>SUM(G77:AP77)</f>
        <v>0</v>
      </c>
      <c r="G77" s="60">
        <f>'CH01'!F68+SUMPRODUCT((madatNC=$C77)*(DVHC='CH03-1'!G$5)*(Dientich_NC))-SUMPRODUCT((INDEX(NC_giam,,HLOOKUP($C77,COLMadat,2,0)))*(DVHC='CH03-1'!G$5))</f>
        <v>0</v>
      </c>
      <c r="H77" s="60">
        <f>'CH01'!G68+SUMPRODUCT((madatNC=$C77)*(DVHC='CH03-1'!H$5)*(Dientich_NC))-SUMPRODUCT((INDEX(NC_giam,,HLOOKUP($C77,COLMadat,2,0)))*(DVHC='CH03-1'!H$5))</f>
        <v>0</v>
      </c>
      <c r="I77" s="60">
        <f>'CH01'!H68+SUMPRODUCT((madatNC=$C77)*(DVHC='CH03-1'!I$5)*(Dientich_NC))-SUMPRODUCT((INDEX(NC_giam,,HLOOKUP($C77,COLMadat,2,0)))*(DVHC='CH03-1'!I$5))</f>
        <v>0</v>
      </c>
      <c r="J77" s="60">
        <f>'CH01'!I68+SUMPRODUCT((madatNC=$C77)*(DVHC='CH03-1'!J$5)*(Dientich_NC))-SUMPRODUCT((INDEX(NC_giam,,HLOOKUP($C77,COLMadat,2,0)))*(DVHC='CH03-1'!J$5))</f>
        <v>0</v>
      </c>
      <c r="K77" s="60">
        <f>'CH01'!J68+SUMPRODUCT((madatNC=$C77)*(DVHC='CH03-1'!K$5)*(Dientich_NC))-SUMPRODUCT((INDEX(NC_giam,,HLOOKUP($C77,COLMadat,2,0)))*(DVHC='CH03-1'!K$5))</f>
        <v>0</v>
      </c>
      <c r="L77" s="60">
        <f>'CH01'!K68+SUMPRODUCT((madatNC=$C77)*(DVHC='CH03-1'!L$5)*(Dientich_NC))-SUMPRODUCT((INDEX(NC_giam,,HLOOKUP($C77,COLMadat,2,0)))*(DVHC='CH03-1'!L$5))</f>
        <v>0</v>
      </c>
      <c r="M77" s="60">
        <f>'CH01'!L68+SUMPRODUCT((madatNC=$C77)*(DVHC='CH03-1'!M$5)*(Dientich_NC))-SUMPRODUCT((INDEX(NC_giam,,HLOOKUP($C77,COLMadat,2,0)))*(DVHC='CH03-1'!M$5))</f>
        <v>0</v>
      </c>
      <c r="N77" s="60">
        <f>'CH01'!M68+SUMPRODUCT((madatNC=$C77)*(DVHC='CH03-1'!N$5)*(Dientich_NC))-SUMPRODUCT((INDEX(NC_giam,,HLOOKUP($C77,COLMadat,2,0)))*(DVHC='CH03-1'!N$5))</f>
        <v>0</v>
      </c>
      <c r="O77" s="60">
        <f>'CH01'!N68+SUMPRODUCT((madatNC=$C77)*(DVHC='CH03-1'!O$5)*(Dientich_NC))-SUMPRODUCT((INDEX(NC_giam,,HLOOKUP($C77,COLMadat,2,0)))*(DVHC='CH03-1'!O$5))</f>
        <v>0</v>
      </c>
      <c r="P77" s="60">
        <f>'CH01'!O68+SUMPRODUCT((madatNC=$C77)*(DVHC='CH03-1'!P$5)*(Dientich_NC))-SUMPRODUCT((INDEX(NC_giam,,HLOOKUP($C77,COLMadat,2,0)))*(DVHC='CH03-1'!P$5))</f>
        <v>0</v>
      </c>
      <c r="Q77" s="60">
        <f>'CH01'!P68+SUMPRODUCT((madatNC=$C77)*(DVHC='CH03-1'!Q$5)*(Dientich_NC))-SUMPRODUCT((INDEX(NC_giam,,HLOOKUP($C77,COLMadat,2,0)))*(DVHC='CH03-1'!Q$5))</f>
        <v>0</v>
      </c>
      <c r="R77" s="60">
        <f>'CH01'!Q68+SUMPRODUCT((madatNC=$C77)*(DVHC='CH03-1'!R$5)*(Dientich_NC))-SUMPRODUCT((INDEX(NC_giam,,HLOOKUP($C77,COLMadat,2,0)))*(DVHC='CH03-1'!R$5))</f>
        <v>0</v>
      </c>
      <c r="S77" s="60">
        <f>'CH01'!R68+SUMPRODUCT((madatNC=$C77)*(DVHC='CH03-1'!S$5)*(Dientich_NC))-SUMPRODUCT((INDEX(NC_giam,,HLOOKUP($C77,COLMadat,2,0)))*(DVHC='CH03-1'!S$5))</f>
        <v>0</v>
      </c>
      <c r="T77" s="60">
        <f>'CH01'!S68+SUMPRODUCT((madatNC=$C77)*(DVHC='CH03-1'!T$5)*(Dientich_NC))-SUMPRODUCT((INDEX(NC_giam,,HLOOKUP($C77,COLMadat,2,0)))*(DVHC='CH03-1'!T$5))</f>
        <v>0</v>
      </c>
      <c r="U77" s="60">
        <f>'CH01'!T68+SUMPRODUCT((madatNC=$C77)*(DVHC='CH03-1'!U$5)*(Dientich_NC))-SUMPRODUCT((INDEX(NC_giam,,HLOOKUP($C77,COLMadat,2,0)))*(DVHC='CH03-1'!U$5))</f>
        <v>0</v>
      </c>
      <c r="V77" s="60">
        <f>'CH01'!U68+SUMPRODUCT((madatNC=$C77)*(DVHC='CH03-1'!V$5)*(Dientich_NC))-SUMPRODUCT((INDEX(NC_giam,,HLOOKUP($C77,COLMadat,2,0)))*(DVHC='CH03-1'!V$5))</f>
        <v>0</v>
      </c>
      <c r="W77" s="60">
        <f>'CH01'!V68+SUMPRODUCT((madatNC=$C77)*(DVHC='CH03-1'!W$5)*(Dientich_NC))-SUMPRODUCT((INDEX(NC_giam,,HLOOKUP($C77,COLMadat,2,0)))*(DVHC='CH03-1'!W$5))</f>
        <v>0</v>
      </c>
      <c r="X77" s="60">
        <f>'CH01'!W68+SUMPRODUCT((madatNC=$C77)*(DVHC='CH03-1'!X$5)*(Dientich_NC))-SUMPRODUCT((INDEX(NC_giam,,HLOOKUP($C77,COLMadat,2,0)))*(DVHC='CH03-1'!X$5))</f>
        <v>0</v>
      </c>
      <c r="Y77" s="60">
        <f>'CH01'!X68+SUMPRODUCT((madatNC=$C77)*(DVHC='CH03-1'!Y$5)*(Dientich_NC))-SUMPRODUCT((INDEX(NC_giam,,HLOOKUP($C77,COLMadat,2,0)))*(DVHC='CH03-1'!Y$5))</f>
        <v>0</v>
      </c>
      <c r="Z77" s="60">
        <f>'CH01'!Y68+SUMPRODUCT((madatNC=$C77)*(DVHC='CH03-1'!Z$5)*(Dientich_NC))-SUMPRODUCT((INDEX(NC_giam,,HLOOKUP($C77,COLMadat,2,0)))*(DVHC='CH03-1'!Z$5))</f>
        <v>0</v>
      </c>
      <c r="AA77" s="60">
        <f>'CH01'!Z68+SUMPRODUCT((madatNC=$C77)*(DVHC='CH03-1'!AA$5)*(Dientich_NC))-SUMPRODUCT((INDEX(NC_giam,,HLOOKUP($C77,COLMadat,2,0)))*(DVHC='CH03-1'!AA$5))</f>
        <v>0</v>
      </c>
      <c r="AB77" s="60">
        <f>'CH01'!AA68+SUMPRODUCT((madatNC=$C77)*(DVHC='CH03-1'!AB$5)*(Dientich_NC))-SUMPRODUCT((INDEX(NC_giam,,HLOOKUP($C77,COLMadat,2,0)))*(DVHC='CH03-1'!AB$5))</f>
        <v>0</v>
      </c>
      <c r="AC77" s="60">
        <f>'CH01'!AB68+SUMPRODUCT((madatNC=$C77)*(DVHC='CH03-1'!AC$5)*(Dientich_NC))-SUMPRODUCT((INDEX(NC_giam,,HLOOKUP($C77,COLMadat,2,0)))*(DVHC='CH03-1'!AC$5))</f>
        <v>0</v>
      </c>
      <c r="AD77" s="60">
        <f>'CH01'!AC68+SUMPRODUCT((madatNC=$C77)*(DVHC='CH03-1'!AD$5)*(Dientich_NC))-SUMPRODUCT((INDEX(NC_giam,,HLOOKUP($C77,COLMadat,2,0)))*(DVHC='CH03-1'!AD$5))</f>
        <v>0</v>
      </c>
      <c r="AE77" s="60">
        <f>'CH01'!AD68+SUMPRODUCT((madatNC=$C77)*(DVHC='CH03-1'!AE$5)*(Dientich_NC))-SUMPRODUCT((INDEX(NC_giam,,HLOOKUP($C77,COLMadat,2,0)))*(DVHC='CH03-1'!AE$5))</f>
        <v>0</v>
      </c>
      <c r="AF77" s="60">
        <f>'CH01'!AE68+SUMPRODUCT((madatNC=$C77)*(DVHC='CH03-1'!AF$5)*(Dientich_NC))-SUMPRODUCT((INDEX(NC_giam,,HLOOKUP($C77,COLMadat,2,0)))*(DVHC='CH03-1'!AF$5))</f>
        <v>0</v>
      </c>
      <c r="AG77" s="60">
        <f>'CH01'!AF68+SUMPRODUCT((madatNC=$C77)*(DVHC='CH03-1'!AG$5)*(Dientich_NC))-SUMPRODUCT((INDEX(NC_giam,,HLOOKUP($C77,COLMadat,2,0)))*(DVHC='CH03-1'!AG$5))</f>
        <v>0</v>
      </c>
      <c r="AH77" s="60">
        <f>'CH01'!AG68+SUMPRODUCT((madatNC=$C77)*(DVHC='CH03-1'!AH$5)*(Dientich_NC))-SUMPRODUCT((INDEX(NC_giam,,HLOOKUP($C77,COLMadat,2,0)))*(DVHC='CH03-1'!AH$5))</f>
        <v>0</v>
      </c>
      <c r="AI77" s="60">
        <f>'CH01'!AH68+SUMPRODUCT((madatNC=$C77)*(DVHC='CH03-1'!AI$5)*(Dientich_NC))-SUMPRODUCT((INDEX(NC_giam,,HLOOKUP($C77,COLMadat,2,0)))*(DVHC='CH03-1'!AI$5))</f>
        <v>0</v>
      </c>
      <c r="AJ77" s="60">
        <f>'CH01'!AI68+SUMPRODUCT((madatNC=$C77)*(DVHC='CH03-1'!AJ$5)*(Dientich_NC))-SUMPRODUCT((INDEX(NC_giam,,HLOOKUP($C77,COLMadat,2,0)))*(DVHC='CH03-1'!AJ$5))</f>
        <v>0</v>
      </c>
      <c r="AK77" s="60">
        <f>'CH01'!AJ68+SUMPRODUCT((madatNC=$C77)*(DVHC='CH03-1'!AK$5)*(Dientich_NC))-SUMPRODUCT((INDEX(NC_giam,,HLOOKUP($C77,COLMadat,2,0)))*(DVHC='CH03-1'!AK$5))</f>
        <v>0</v>
      </c>
      <c r="AL77" s="60">
        <f>'CH01'!AK68+SUMPRODUCT((madatNC=$C77)*(DVHC='CH03-1'!AL$5)*(Dientich_NC))-SUMPRODUCT((INDEX(NC_giam,,HLOOKUP($C77,COLMadat,2,0)))*(DVHC='CH03-1'!AL$5))</f>
        <v>0</v>
      </c>
      <c r="AM77" s="60">
        <f>'CH01'!AL68+SUMPRODUCT((madatNC=$C77)*(DVHC='CH03-1'!AM$5)*(Dientich_NC))-SUMPRODUCT((INDEX(NC_giam,,HLOOKUP($C77,COLMadat,2,0)))*(DVHC='CH03-1'!AM$5))</f>
        <v>0</v>
      </c>
      <c r="AN77" s="60">
        <f>'CH01'!AM68+SUMPRODUCT((madatNC=$C77)*(DVHC='CH03-1'!AN$5)*(Dientich_NC))-SUMPRODUCT((INDEX(NC_giam,,HLOOKUP($C77,COLMadat,2,0)))*(DVHC='CH03-1'!AN$5))</f>
        <v>0</v>
      </c>
      <c r="AO77" s="60">
        <f>'CH01'!AN68+SUMPRODUCT((madatNC=$C77)*(DVHC='CH03-1'!AO$5)*(Dientich_NC))-SUMPRODUCT((INDEX(NC_giam,,HLOOKUP($C77,COLMadat,2,0)))*(DVHC='CH03-1'!AO$5))</f>
        <v>0</v>
      </c>
      <c r="AP77" s="60">
        <f>'CH01'!AO68+SUMPRODUCT((madatNC=$C77)*(DVHC='CH03-1'!AP$5)*(Dientich_NC))-SUMPRODUCT((INDEX(NC_giam,,HLOOKUP($C77,COLMadat,2,0)))*(DVHC='CH03-1'!AP$5))</f>
        <v>0</v>
      </c>
    </row>
    <row r="78" spans="1:44">
      <c r="A78" s="114" t="str">
        <f>'CH01'!A69</f>
        <v>3.3</v>
      </c>
      <c r="B78" s="129" t="str">
        <f>'CH01'!B69</f>
        <v>Núi đá không có rừng cây</v>
      </c>
      <c r="C78" s="114" t="str">
        <f>'CH01'!C69</f>
        <v>NCS</v>
      </c>
      <c r="D78" s="133"/>
      <c r="E78" s="66">
        <f t="shared" si="14"/>
        <v>0</v>
      </c>
      <c r="F78" s="66">
        <f>SUM(G78:AP78)</f>
        <v>0</v>
      </c>
      <c r="G78" s="60">
        <f>'CH01'!F69+SUMPRODUCT((madatNC=$C78)*(DVHC='CH03-1'!G$5)*(Dientich_NC))-SUMPRODUCT((INDEX(NC_giam,,HLOOKUP($C78,COLMadat,2,0)))*(DVHC='CH03-1'!G$5))</f>
        <v>0</v>
      </c>
      <c r="H78" s="60">
        <f>'CH01'!G69+SUMPRODUCT((madatNC=$C78)*(DVHC='CH03-1'!H$5)*(Dientich_NC))-SUMPRODUCT((INDEX(NC_giam,,HLOOKUP($C78,COLMadat,2,0)))*(DVHC='CH03-1'!H$5))</f>
        <v>0</v>
      </c>
      <c r="I78" s="60">
        <f>'CH01'!H69+SUMPRODUCT((madatNC=$C78)*(DVHC='CH03-1'!I$5)*(Dientich_NC))-SUMPRODUCT((INDEX(NC_giam,,HLOOKUP($C78,COLMadat,2,0)))*(DVHC='CH03-1'!I$5))</f>
        <v>0</v>
      </c>
      <c r="J78" s="60">
        <f>'CH01'!I69+SUMPRODUCT((madatNC=$C78)*(DVHC='CH03-1'!J$5)*(Dientich_NC))-SUMPRODUCT((INDEX(NC_giam,,HLOOKUP($C78,COLMadat,2,0)))*(DVHC='CH03-1'!J$5))</f>
        <v>0</v>
      </c>
      <c r="K78" s="60">
        <f>'CH01'!J69+SUMPRODUCT((madatNC=$C78)*(DVHC='CH03-1'!K$5)*(Dientich_NC))-SUMPRODUCT((INDEX(NC_giam,,HLOOKUP($C78,COLMadat,2,0)))*(DVHC='CH03-1'!K$5))</f>
        <v>0</v>
      </c>
      <c r="L78" s="60">
        <f>'CH01'!K69+SUMPRODUCT((madatNC=$C78)*(DVHC='CH03-1'!L$5)*(Dientich_NC))-SUMPRODUCT((INDEX(NC_giam,,HLOOKUP($C78,COLMadat,2,0)))*(DVHC='CH03-1'!L$5))</f>
        <v>0</v>
      </c>
      <c r="M78" s="60">
        <f>'CH01'!L69+SUMPRODUCT((madatNC=$C78)*(DVHC='CH03-1'!M$5)*(Dientich_NC))-SUMPRODUCT((INDEX(NC_giam,,HLOOKUP($C78,COLMadat,2,0)))*(DVHC='CH03-1'!M$5))</f>
        <v>0</v>
      </c>
      <c r="N78" s="60">
        <f>'CH01'!M69+SUMPRODUCT((madatNC=$C78)*(DVHC='CH03-1'!N$5)*(Dientich_NC))-SUMPRODUCT((INDEX(NC_giam,,HLOOKUP($C78,COLMadat,2,0)))*(DVHC='CH03-1'!N$5))</f>
        <v>0</v>
      </c>
      <c r="O78" s="60">
        <f>'CH01'!N69+SUMPRODUCT((madatNC=$C78)*(DVHC='CH03-1'!O$5)*(Dientich_NC))-SUMPRODUCT((INDEX(NC_giam,,HLOOKUP($C78,COLMadat,2,0)))*(DVHC='CH03-1'!O$5))</f>
        <v>0</v>
      </c>
      <c r="P78" s="60">
        <f>'CH01'!O69+SUMPRODUCT((madatNC=$C78)*(DVHC='CH03-1'!P$5)*(Dientich_NC))-SUMPRODUCT((INDEX(NC_giam,,HLOOKUP($C78,COLMadat,2,0)))*(DVHC='CH03-1'!P$5))</f>
        <v>0</v>
      </c>
      <c r="Q78" s="60">
        <f>'CH01'!P69+SUMPRODUCT((madatNC=$C78)*(DVHC='CH03-1'!Q$5)*(Dientich_NC))-SUMPRODUCT((INDEX(NC_giam,,HLOOKUP($C78,COLMadat,2,0)))*(DVHC='CH03-1'!Q$5))</f>
        <v>0</v>
      </c>
      <c r="R78" s="60">
        <f>'CH01'!Q69+SUMPRODUCT((madatNC=$C78)*(DVHC='CH03-1'!R$5)*(Dientich_NC))-SUMPRODUCT((INDEX(NC_giam,,HLOOKUP($C78,COLMadat,2,0)))*(DVHC='CH03-1'!R$5))</f>
        <v>0</v>
      </c>
      <c r="S78" s="60">
        <f>'CH01'!R69+SUMPRODUCT((madatNC=$C78)*(DVHC='CH03-1'!S$5)*(Dientich_NC))-SUMPRODUCT((INDEX(NC_giam,,HLOOKUP($C78,COLMadat,2,0)))*(DVHC='CH03-1'!S$5))</f>
        <v>0</v>
      </c>
      <c r="T78" s="60">
        <f>'CH01'!S69+SUMPRODUCT((madatNC=$C78)*(DVHC='CH03-1'!T$5)*(Dientich_NC))-SUMPRODUCT((INDEX(NC_giam,,HLOOKUP($C78,COLMadat,2,0)))*(DVHC='CH03-1'!T$5))</f>
        <v>0</v>
      </c>
      <c r="U78" s="60">
        <f>'CH01'!T69+SUMPRODUCT((madatNC=$C78)*(DVHC='CH03-1'!U$5)*(Dientich_NC))-SUMPRODUCT((INDEX(NC_giam,,HLOOKUP($C78,COLMadat,2,0)))*(DVHC='CH03-1'!U$5))</f>
        <v>0</v>
      </c>
      <c r="V78" s="60">
        <f>'CH01'!U69+SUMPRODUCT((madatNC=$C78)*(DVHC='CH03-1'!V$5)*(Dientich_NC))-SUMPRODUCT((INDEX(NC_giam,,HLOOKUP($C78,COLMadat,2,0)))*(DVHC='CH03-1'!V$5))</f>
        <v>0</v>
      </c>
      <c r="W78" s="60">
        <f>'CH01'!V69+SUMPRODUCT((madatNC=$C78)*(DVHC='CH03-1'!W$5)*(Dientich_NC))-SUMPRODUCT((INDEX(NC_giam,,HLOOKUP($C78,COLMadat,2,0)))*(DVHC='CH03-1'!W$5))</f>
        <v>0</v>
      </c>
      <c r="X78" s="60">
        <f>'CH01'!W69+SUMPRODUCT((madatNC=$C78)*(DVHC='CH03-1'!X$5)*(Dientich_NC))-SUMPRODUCT((INDEX(NC_giam,,HLOOKUP($C78,COLMadat,2,0)))*(DVHC='CH03-1'!X$5))</f>
        <v>0</v>
      </c>
      <c r="Y78" s="60">
        <f>'CH01'!X69+SUMPRODUCT((madatNC=$C78)*(DVHC='CH03-1'!Y$5)*(Dientich_NC))-SUMPRODUCT((INDEX(NC_giam,,HLOOKUP($C78,COLMadat,2,0)))*(DVHC='CH03-1'!Y$5))</f>
        <v>0</v>
      </c>
      <c r="Z78" s="60">
        <f>'CH01'!Y69+SUMPRODUCT((madatNC=$C78)*(DVHC='CH03-1'!Z$5)*(Dientich_NC))-SUMPRODUCT((INDEX(NC_giam,,HLOOKUP($C78,COLMadat,2,0)))*(DVHC='CH03-1'!Z$5))</f>
        <v>0</v>
      </c>
      <c r="AA78" s="60">
        <f>'CH01'!Z69+SUMPRODUCT((madatNC=$C78)*(DVHC='CH03-1'!AA$5)*(Dientich_NC))-SUMPRODUCT((INDEX(NC_giam,,HLOOKUP($C78,COLMadat,2,0)))*(DVHC='CH03-1'!AA$5))</f>
        <v>0</v>
      </c>
      <c r="AB78" s="60">
        <f>'CH01'!AA69+SUMPRODUCT((madatNC=$C78)*(DVHC='CH03-1'!AB$5)*(Dientich_NC))-SUMPRODUCT((INDEX(NC_giam,,HLOOKUP($C78,COLMadat,2,0)))*(DVHC='CH03-1'!AB$5))</f>
        <v>0</v>
      </c>
      <c r="AC78" s="60">
        <f>'CH01'!AB69+SUMPRODUCT((madatNC=$C78)*(DVHC='CH03-1'!AC$5)*(Dientich_NC))-SUMPRODUCT((INDEX(NC_giam,,HLOOKUP($C78,COLMadat,2,0)))*(DVHC='CH03-1'!AC$5))</f>
        <v>0</v>
      </c>
      <c r="AD78" s="60">
        <f>'CH01'!AC69+SUMPRODUCT((madatNC=$C78)*(DVHC='CH03-1'!AD$5)*(Dientich_NC))-SUMPRODUCT((INDEX(NC_giam,,HLOOKUP($C78,COLMadat,2,0)))*(DVHC='CH03-1'!AD$5))</f>
        <v>0</v>
      </c>
      <c r="AE78" s="60">
        <f>'CH01'!AD69+SUMPRODUCT((madatNC=$C78)*(DVHC='CH03-1'!AE$5)*(Dientich_NC))-SUMPRODUCT((INDEX(NC_giam,,HLOOKUP($C78,COLMadat,2,0)))*(DVHC='CH03-1'!AE$5))</f>
        <v>0</v>
      </c>
      <c r="AF78" s="60">
        <f>'CH01'!AE69+SUMPRODUCT((madatNC=$C78)*(DVHC='CH03-1'!AF$5)*(Dientich_NC))-SUMPRODUCT((INDEX(NC_giam,,HLOOKUP($C78,COLMadat,2,0)))*(DVHC='CH03-1'!AF$5))</f>
        <v>0</v>
      </c>
      <c r="AG78" s="60">
        <f>'CH01'!AF69+SUMPRODUCT((madatNC=$C78)*(DVHC='CH03-1'!AG$5)*(Dientich_NC))-SUMPRODUCT((INDEX(NC_giam,,HLOOKUP($C78,COLMadat,2,0)))*(DVHC='CH03-1'!AG$5))</f>
        <v>0</v>
      </c>
      <c r="AH78" s="60">
        <f>'CH01'!AG69+SUMPRODUCT((madatNC=$C78)*(DVHC='CH03-1'!AH$5)*(Dientich_NC))-SUMPRODUCT((INDEX(NC_giam,,HLOOKUP($C78,COLMadat,2,0)))*(DVHC='CH03-1'!AH$5))</f>
        <v>0</v>
      </c>
      <c r="AI78" s="60">
        <f>'CH01'!AH69+SUMPRODUCT((madatNC=$C78)*(DVHC='CH03-1'!AI$5)*(Dientich_NC))-SUMPRODUCT((INDEX(NC_giam,,HLOOKUP($C78,COLMadat,2,0)))*(DVHC='CH03-1'!AI$5))</f>
        <v>0</v>
      </c>
      <c r="AJ78" s="60">
        <f>'CH01'!AI69+SUMPRODUCT((madatNC=$C78)*(DVHC='CH03-1'!AJ$5)*(Dientich_NC))-SUMPRODUCT((INDEX(NC_giam,,HLOOKUP($C78,COLMadat,2,0)))*(DVHC='CH03-1'!AJ$5))</f>
        <v>0</v>
      </c>
      <c r="AK78" s="60">
        <f>'CH01'!AJ69+SUMPRODUCT((madatNC=$C78)*(DVHC='CH03-1'!AK$5)*(Dientich_NC))-SUMPRODUCT((INDEX(NC_giam,,HLOOKUP($C78,COLMadat,2,0)))*(DVHC='CH03-1'!AK$5))</f>
        <v>0</v>
      </c>
      <c r="AL78" s="60">
        <f>'CH01'!AK69+SUMPRODUCT((madatNC=$C78)*(DVHC='CH03-1'!AL$5)*(Dientich_NC))-SUMPRODUCT((INDEX(NC_giam,,HLOOKUP($C78,COLMadat,2,0)))*(DVHC='CH03-1'!AL$5))</f>
        <v>0</v>
      </c>
      <c r="AM78" s="60">
        <f>'CH01'!AL69+SUMPRODUCT((madatNC=$C78)*(DVHC='CH03-1'!AM$5)*(Dientich_NC))-SUMPRODUCT((INDEX(NC_giam,,HLOOKUP($C78,COLMadat,2,0)))*(DVHC='CH03-1'!AM$5))</f>
        <v>0</v>
      </c>
      <c r="AN78" s="60">
        <f>'CH01'!AM69+SUMPRODUCT((madatNC=$C78)*(DVHC='CH03-1'!AN$5)*(Dientich_NC))-SUMPRODUCT((INDEX(NC_giam,,HLOOKUP($C78,COLMadat,2,0)))*(DVHC='CH03-1'!AN$5))</f>
        <v>0</v>
      </c>
      <c r="AO78" s="60">
        <f>'CH01'!AN69+SUMPRODUCT((madatNC=$C78)*(DVHC='CH03-1'!AO$5)*(Dientich_NC))-SUMPRODUCT((INDEX(NC_giam,,HLOOKUP($C78,COLMadat,2,0)))*(DVHC='CH03-1'!AO$5))</f>
        <v>0</v>
      </c>
      <c r="AP78" s="60">
        <f>'CH01'!AO69+SUMPRODUCT((madatNC=$C78)*(DVHC='CH03-1'!AP$5)*(Dientich_NC))-SUMPRODUCT((INDEX(NC_giam,,HLOOKUP($C78,COLMadat,2,0)))*(DVHC='CH03-1'!AP$5))</f>
        <v>0</v>
      </c>
    </row>
    <row r="79" spans="1:44">
      <c r="A79" s="114" t="str">
        <f>'CH01'!A70</f>
        <v>3.4</v>
      </c>
      <c r="B79" s="129" t="str">
        <f>'CH01'!B70</f>
        <v>Đất có mặt nước chưa sử dụng</v>
      </c>
      <c r="C79" s="114" t="str">
        <f>'CH01'!C70</f>
        <v>MCS</v>
      </c>
      <c r="D79" s="133"/>
      <c r="E79" s="66">
        <f t="shared" si="14"/>
        <v>0</v>
      </c>
      <c r="F79" s="66">
        <f>SUM(G79:AP79)</f>
        <v>0</v>
      </c>
      <c r="G79" s="60">
        <f>'CH01'!F70+SUMPRODUCT((madatNC=$C79)*(DVHC='CH03-1'!G$5)*(Dientich_NC))-SUMPRODUCT((INDEX(NC_giam,,HLOOKUP($C79,COLMadat,2,0)))*(DVHC='CH03-1'!G$5))</f>
        <v>0</v>
      </c>
      <c r="H79" s="60">
        <f>'CH01'!G70+SUMPRODUCT((madatNC=$C79)*(DVHC='CH03-1'!H$5)*(Dientich_NC))-SUMPRODUCT((INDEX(NC_giam,,HLOOKUP($C79,COLMadat,2,0)))*(DVHC='CH03-1'!H$5))</f>
        <v>0</v>
      </c>
      <c r="I79" s="60">
        <f>'CH01'!H70+SUMPRODUCT((madatNC=$C79)*(DVHC='CH03-1'!I$5)*(Dientich_NC))-SUMPRODUCT((INDEX(NC_giam,,HLOOKUP($C79,COLMadat,2,0)))*(DVHC='CH03-1'!I$5))</f>
        <v>0</v>
      </c>
      <c r="J79" s="60">
        <f>'CH01'!I70+SUMPRODUCT((madatNC=$C79)*(DVHC='CH03-1'!J$5)*(Dientich_NC))-SUMPRODUCT((INDEX(NC_giam,,HLOOKUP($C79,COLMadat,2,0)))*(DVHC='CH03-1'!J$5))</f>
        <v>0</v>
      </c>
      <c r="K79" s="60">
        <f>'CH01'!J70+SUMPRODUCT((madatNC=$C79)*(DVHC='CH03-1'!K$5)*(Dientich_NC))-SUMPRODUCT((INDEX(NC_giam,,HLOOKUP($C79,COLMadat,2,0)))*(DVHC='CH03-1'!K$5))</f>
        <v>0</v>
      </c>
      <c r="L79" s="60">
        <f>'CH01'!K70+SUMPRODUCT((madatNC=$C79)*(DVHC='CH03-1'!L$5)*(Dientich_NC))-SUMPRODUCT((INDEX(NC_giam,,HLOOKUP($C79,COLMadat,2,0)))*(DVHC='CH03-1'!L$5))</f>
        <v>0</v>
      </c>
      <c r="M79" s="60">
        <f>'CH01'!L70+SUMPRODUCT((madatNC=$C79)*(DVHC='CH03-1'!M$5)*(Dientich_NC))-SUMPRODUCT((INDEX(NC_giam,,HLOOKUP($C79,COLMadat,2,0)))*(DVHC='CH03-1'!M$5))</f>
        <v>0</v>
      </c>
      <c r="N79" s="60">
        <f>'CH01'!M70+SUMPRODUCT((madatNC=$C79)*(DVHC='CH03-1'!N$5)*(Dientich_NC))-SUMPRODUCT((INDEX(NC_giam,,HLOOKUP($C79,COLMadat,2,0)))*(DVHC='CH03-1'!N$5))</f>
        <v>0</v>
      </c>
      <c r="O79" s="60">
        <f>'CH01'!N70+SUMPRODUCT((madatNC=$C79)*(DVHC='CH03-1'!O$5)*(Dientich_NC))-SUMPRODUCT((INDEX(NC_giam,,HLOOKUP($C79,COLMadat,2,0)))*(DVHC='CH03-1'!O$5))</f>
        <v>0</v>
      </c>
      <c r="P79" s="60">
        <f>'CH01'!O70+SUMPRODUCT((madatNC=$C79)*(DVHC='CH03-1'!P$5)*(Dientich_NC))-SUMPRODUCT((INDEX(NC_giam,,HLOOKUP($C79,COLMadat,2,0)))*(DVHC='CH03-1'!P$5))</f>
        <v>0</v>
      </c>
      <c r="Q79" s="60">
        <f>'CH01'!P70+SUMPRODUCT((madatNC=$C79)*(DVHC='CH03-1'!Q$5)*(Dientich_NC))-SUMPRODUCT((INDEX(NC_giam,,HLOOKUP($C79,COLMadat,2,0)))*(DVHC='CH03-1'!Q$5))</f>
        <v>0</v>
      </c>
      <c r="R79" s="60">
        <f>'CH01'!Q70+SUMPRODUCT((madatNC=$C79)*(DVHC='CH03-1'!R$5)*(Dientich_NC))-SUMPRODUCT((INDEX(NC_giam,,HLOOKUP($C79,COLMadat,2,0)))*(DVHC='CH03-1'!R$5))</f>
        <v>0</v>
      </c>
      <c r="S79" s="60">
        <f>'CH01'!R70+SUMPRODUCT((madatNC=$C79)*(DVHC='CH03-1'!S$5)*(Dientich_NC))-SUMPRODUCT((INDEX(NC_giam,,HLOOKUP($C79,COLMadat,2,0)))*(DVHC='CH03-1'!S$5))</f>
        <v>0</v>
      </c>
      <c r="T79" s="60">
        <f>'CH01'!S70+SUMPRODUCT((madatNC=$C79)*(DVHC='CH03-1'!T$5)*(Dientich_NC))-SUMPRODUCT((INDEX(NC_giam,,HLOOKUP($C79,COLMadat,2,0)))*(DVHC='CH03-1'!T$5))</f>
        <v>0</v>
      </c>
      <c r="U79" s="60">
        <f>'CH01'!T70+SUMPRODUCT((madatNC=$C79)*(DVHC='CH03-1'!U$5)*(Dientich_NC))-SUMPRODUCT((INDEX(NC_giam,,HLOOKUP($C79,COLMadat,2,0)))*(DVHC='CH03-1'!U$5))</f>
        <v>0</v>
      </c>
      <c r="V79" s="60">
        <f>'CH01'!U70+SUMPRODUCT((madatNC=$C79)*(DVHC='CH03-1'!V$5)*(Dientich_NC))-SUMPRODUCT((INDEX(NC_giam,,HLOOKUP($C79,COLMadat,2,0)))*(DVHC='CH03-1'!V$5))</f>
        <v>0</v>
      </c>
      <c r="W79" s="60">
        <f>'CH01'!V70+SUMPRODUCT((madatNC=$C79)*(DVHC='CH03-1'!W$5)*(Dientich_NC))-SUMPRODUCT((INDEX(NC_giam,,HLOOKUP($C79,COLMadat,2,0)))*(DVHC='CH03-1'!W$5))</f>
        <v>0</v>
      </c>
      <c r="X79" s="60">
        <f>'CH01'!W70+SUMPRODUCT((madatNC=$C79)*(DVHC='CH03-1'!X$5)*(Dientich_NC))-SUMPRODUCT((INDEX(NC_giam,,HLOOKUP($C79,COLMadat,2,0)))*(DVHC='CH03-1'!X$5))</f>
        <v>0</v>
      </c>
      <c r="Y79" s="60">
        <f>'CH01'!X70+SUMPRODUCT((madatNC=$C79)*(DVHC='CH03-1'!Y$5)*(Dientich_NC))-SUMPRODUCT((INDEX(NC_giam,,HLOOKUP($C79,COLMadat,2,0)))*(DVHC='CH03-1'!Y$5))</f>
        <v>0</v>
      </c>
      <c r="Z79" s="60">
        <f>'CH01'!Y70+SUMPRODUCT((madatNC=$C79)*(DVHC='CH03-1'!Z$5)*(Dientich_NC))-SUMPRODUCT((INDEX(NC_giam,,HLOOKUP($C79,COLMadat,2,0)))*(DVHC='CH03-1'!Z$5))</f>
        <v>0</v>
      </c>
      <c r="AA79" s="60">
        <f>'CH01'!Z70+SUMPRODUCT((madatNC=$C79)*(DVHC='CH03-1'!AA$5)*(Dientich_NC))-SUMPRODUCT((INDEX(NC_giam,,HLOOKUP($C79,COLMadat,2,0)))*(DVHC='CH03-1'!AA$5))</f>
        <v>0</v>
      </c>
      <c r="AB79" s="60">
        <f>'CH01'!AA70+SUMPRODUCT((madatNC=$C79)*(DVHC='CH03-1'!AB$5)*(Dientich_NC))-SUMPRODUCT((INDEX(NC_giam,,HLOOKUP($C79,COLMadat,2,0)))*(DVHC='CH03-1'!AB$5))</f>
        <v>0</v>
      </c>
      <c r="AC79" s="60">
        <f>'CH01'!AB70+SUMPRODUCT((madatNC=$C79)*(DVHC='CH03-1'!AC$5)*(Dientich_NC))-SUMPRODUCT((INDEX(NC_giam,,HLOOKUP($C79,COLMadat,2,0)))*(DVHC='CH03-1'!AC$5))</f>
        <v>0</v>
      </c>
      <c r="AD79" s="60">
        <f>'CH01'!AC70+SUMPRODUCT((madatNC=$C79)*(DVHC='CH03-1'!AD$5)*(Dientich_NC))-SUMPRODUCT((INDEX(NC_giam,,HLOOKUP($C79,COLMadat,2,0)))*(DVHC='CH03-1'!AD$5))</f>
        <v>0</v>
      </c>
      <c r="AE79" s="60">
        <f>'CH01'!AD70+SUMPRODUCT((madatNC=$C79)*(DVHC='CH03-1'!AE$5)*(Dientich_NC))-SUMPRODUCT((INDEX(NC_giam,,HLOOKUP($C79,COLMadat,2,0)))*(DVHC='CH03-1'!AE$5))</f>
        <v>0</v>
      </c>
      <c r="AF79" s="60">
        <f>'CH01'!AE70+SUMPRODUCT((madatNC=$C79)*(DVHC='CH03-1'!AF$5)*(Dientich_NC))-SUMPRODUCT((INDEX(NC_giam,,HLOOKUP($C79,COLMadat,2,0)))*(DVHC='CH03-1'!AF$5))</f>
        <v>0</v>
      </c>
      <c r="AG79" s="60">
        <f>'CH01'!AF70+SUMPRODUCT((madatNC=$C79)*(DVHC='CH03-1'!AG$5)*(Dientich_NC))-SUMPRODUCT((INDEX(NC_giam,,HLOOKUP($C79,COLMadat,2,0)))*(DVHC='CH03-1'!AG$5))</f>
        <v>0</v>
      </c>
      <c r="AH79" s="60">
        <f>'CH01'!AG70+SUMPRODUCT((madatNC=$C79)*(DVHC='CH03-1'!AH$5)*(Dientich_NC))-SUMPRODUCT((INDEX(NC_giam,,HLOOKUP($C79,COLMadat,2,0)))*(DVHC='CH03-1'!AH$5))</f>
        <v>0</v>
      </c>
      <c r="AI79" s="60">
        <f>'CH01'!AH70+SUMPRODUCT((madatNC=$C79)*(DVHC='CH03-1'!AI$5)*(Dientich_NC))-SUMPRODUCT((INDEX(NC_giam,,HLOOKUP($C79,COLMadat,2,0)))*(DVHC='CH03-1'!AI$5))</f>
        <v>0</v>
      </c>
      <c r="AJ79" s="60">
        <f>'CH01'!AI70+SUMPRODUCT((madatNC=$C79)*(DVHC='CH03-1'!AJ$5)*(Dientich_NC))-SUMPRODUCT((INDEX(NC_giam,,HLOOKUP($C79,COLMadat,2,0)))*(DVHC='CH03-1'!AJ$5))</f>
        <v>0</v>
      </c>
      <c r="AK79" s="60">
        <f>'CH01'!AJ70+SUMPRODUCT((madatNC=$C79)*(DVHC='CH03-1'!AK$5)*(Dientich_NC))-SUMPRODUCT((INDEX(NC_giam,,HLOOKUP($C79,COLMadat,2,0)))*(DVHC='CH03-1'!AK$5))</f>
        <v>0</v>
      </c>
      <c r="AL79" s="60">
        <f>'CH01'!AK70+SUMPRODUCT((madatNC=$C79)*(DVHC='CH03-1'!AL$5)*(Dientich_NC))-SUMPRODUCT((INDEX(NC_giam,,HLOOKUP($C79,COLMadat,2,0)))*(DVHC='CH03-1'!AL$5))</f>
        <v>0</v>
      </c>
      <c r="AM79" s="60">
        <f>'CH01'!AL70+SUMPRODUCT((madatNC=$C79)*(DVHC='CH03-1'!AM$5)*(Dientich_NC))-SUMPRODUCT((INDEX(NC_giam,,HLOOKUP($C79,COLMadat,2,0)))*(DVHC='CH03-1'!AM$5))</f>
        <v>0</v>
      </c>
      <c r="AN79" s="60">
        <f>'CH01'!AM70+SUMPRODUCT((madatNC=$C79)*(DVHC='CH03-1'!AN$5)*(Dientich_NC))-SUMPRODUCT((INDEX(NC_giam,,HLOOKUP($C79,COLMadat,2,0)))*(DVHC='CH03-1'!AN$5))</f>
        <v>0</v>
      </c>
      <c r="AO79" s="60">
        <f>'CH01'!AN70+SUMPRODUCT((madatNC=$C79)*(DVHC='CH03-1'!AO$5)*(Dientich_NC))-SUMPRODUCT((INDEX(NC_giam,,HLOOKUP($C79,COLMadat,2,0)))*(DVHC='CH03-1'!AO$5))</f>
        <v>0</v>
      </c>
      <c r="AP79" s="60">
        <f>'CH01'!AO70+SUMPRODUCT((madatNC=$C79)*(DVHC='CH03-1'!AP$5)*(Dientich_NC))-SUMPRODUCT((INDEX(NC_giam,,HLOOKUP($C79,COLMadat,2,0)))*(DVHC='CH03-1'!AP$5))</f>
        <v>0</v>
      </c>
    </row>
    <row r="80" spans="1:44">
      <c r="A80" s="108"/>
      <c r="B80" s="130"/>
      <c r="C80" s="108"/>
    </row>
  </sheetData>
  <sheetProtection algorithmName="SHA-512" hashValue="oTUh088HetznjtBhAFLSJB3I9MCLqHc9VC7cM+IWmf29YV/k4Dn9SgV+c+I73oskm08XUC5xd+XTV7A26/AuIA==" saltValue="rB0EbSREznQDGacVz7978w==" spinCount="100000" sheet="1" formatCells="0" formatColumns="0" formatRows="0" insertColumns="0" insertRows="0" insertHyperlinks="0" deleteColumns="0" deleteRows="0" autoFilter="0" pivotTables="0"/>
  <autoFilter ref="A6:AR79"/>
  <mergeCells count="8">
    <mergeCell ref="A2:AP2"/>
    <mergeCell ref="G3:AP3"/>
    <mergeCell ref="A4:A5"/>
    <mergeCell ref="B4:B5"/>
    <mergeCell ref="C4:C5"/>
    <mergeCell ref="D4:D5"/>
    <mergeCell ref="E4:E5"/>
    <mergeCell ref="F4:F5"/>
  </mergeCells>
  <phoneticPr fontId="19" type="noConversion"/>
  <pageMargins left="1.43" right="0.196850393700787" top="0.59055118110236204" bottom="0.196850393700787" header="0.196850393700787" footer="0"/>
  <pageSetup paperSize="8" scale="75" orientation="landscape" blackAndWhite="1" r:id="rId1"/>
  <headerFooter alignWithMargins="0"/>
  <ignoredErrors>
    <ignoredError sqref="G5:S5 D74 G74:AP74" unlockedFormula="1"/>
    <ignoredError sqref="S13" evalError="1" unlockedFormula="1"/>
    <ignoredError sqref="E23:F23 E19:F19 E24:F24 E48:F48 E21:F22 E27:F27 E25:F25 E13:R13 T13:AP13 E11:F11 E9:F9 E14:F18 E28:F31 E49:F53 E34:F41" evalError="1"/>
    <ignoredError sqref="E74:F74"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I79"/>
  <sheetViews>
    <sheetView zoomScale="70" zoomScaleNormal="70" workbookViewId="0">
      <pane xSplit="3" ySplit="6" topLeftCell="D7" activePane="bottomRight" state="frozen"/>
      <selection activeCell="P23" sqref="P23"/>
      <selection pane="topRight" activeCell="P23" sqref="P23"/>
      <selection pane="bottomLeft" activeCell="P23" sqref="P23"/>
      <selection pane="bottomRight" activeCell="P23" sqref="P23"/>
    </sheetView>
  </sheetViews>
  <sheetFormatPr defaultColWidth="9.3984375" defaultRowHeight="12.75"/>
  <cols>
    <col min="1" max="1" width="10" style="227" customWidth="1"/>
    <col min="2" max="2" width="64.19921875" style="227" customWidth="1"/>
    <col min="3" max="3" width="13.19921875" style="195" customWidth="1"/>
    <col min="4" max="9" width="18.59765625" style="227" customWidth="1"/>
    <col min="10" max="16384" width="9.3984375" style="227"/>
  </cols>
  <sheetData>
    <row r="1" spans="1:9">
      <c r="A1" s="227" t="s">
        <v>368</v>
      </c>
    </row>
    <row r="2" spans="1:9">
      <c r="A2" s="227" t="s">
        <v>369</v>
      </c>
    </row>
    <row r="3" spans="1:9" ht="25.9" customHeight="1">
      <c r="A3" s="1002" t="s">
        <v>3</v>
      </c>
      <c r="B3" s="1003" t="s">
        <v>370</v>
      </c>
      <c r="C3" s="1003" t="s">
        <v>6</v>
      </c>
      <c r="D3" s="1003" t="s">
        <v>371</v>
      </c>
      <c r="E3" s="1003"/>
      <c r="F3" s="1003" t="s">
        <v>372</v>
      </c>
      <c r="G3" s="1003"/>
      <c r="H3" s="1003"/>
      <c r="I3" s="1003"/>
    </row>
    <row r="4" spans="1:9" ht="30.6" customHeight="1">
      <c r="A4" s="1002"/>
      <c r="B4" s="1003"/>
      <c r="C4" s="1003"/>
      <c r="D4" s="1003"/>
      <c r="E4" s="1003"/>
      <c r="F4" s="1004" t="s">
        <v>289</v>
      </c>
      <c r="G4" s="1004"/>
      <c r="H4" s="1004" t="s">
        <v>290</v>
      </c>
      <c r="I4" s="1004"/>
    </row>
    <row r="5" spans="1:9" ht="15.75">
      <c r="A5" s="1002"/>
      <c r="B5" s="1003"/>
      <c r="C5" s="1003"/>
      <c r="D5" s="224" t="s">
        <v>373</v>
      </c>
      <c r="E5" s="224" t="s">
        <v>167</v>
      </c>
      <c r="F5" s="224" t="s">
        <v>165</v>
      </c>
      <c r="G5" s="224" t="s">
        <v>167</v>
      </c>
      <c r="H5" s="224" t="s">
        <v>165</v>
      </c>
      <c r="I5" s="224" t="s">
        <v>167</v>
      </c>
    </row>
    <row r="6" spans="1:9" s="230" customFormat="1">
      <c r="A6" s="228">
        <v>-1</v>
      </c>
      <c r="B6" s="229">
        <v>-2</v>
      </c>
      <c r="C6" s="229">
        <v>-3</v>
      </c>
      <c r="D6" s="229">
        <v>-4</v>
      </c>
      <c r="E6" s="229">
        <v>-5</v>
      </c>
      <c r="F6" s="229">
        <v>-6</v>
      </c>
      <c r="G6" s="229">
        <v>-7</v>
      </c>
      <c r="H6" s="229">
        <v>-8</v>
      </c>
      <c r="I6" s="229">
        <v>-9</v>
      </c>
    </row>
    <row r="7" spans="1:9">
      <c r="A7" s="197">
        <v>1</v>
      </c>
      <c r="B7" s="165" t="s">
        <v>335</v>
      </c>
      <c r="C7" s="164" t="s">
        <v>336</v>
      </c>
      <c r="D7" s="165"/>
      <c r="E7" s="165"/>
      <c r="F7" s="165"/>
      <c r="G7" s="165"/>
      <c r="H7" s="165"/>
      <c r="I7" s="165"/>
    </row>
    <row r="8" spans="1:9">
      <c r="A8" s="165"/>
      <c r="B8" s="165" t="s">
        <v>298</v>
      </c>
      <c r="C8" s="164"/>
      <c r="D8" s="165"/>
      <c r="E8" s="165"/>
      <c r="F8" s="165"/>
      <c r="G8" s="165"/>
      <c r="H8" s="165"/>
      <c r="I8" s="165"/>
    </row>
    <row r="9" spans="1:9">
      <c r="A9" s="165" t="s">
        <v>85</v>
      </c>
      <c r="B9" s="165" t="s">
        <v>170</v>
      </c>
      <c r="C9" s="164" t="s">
        <v>87</v>
      </c>
      <c r="D9" s="165"/>
      <c r="E9" s="165"/>
      <c r="F9" s="165"/>
      <c r="G9" s="165"/>
      <c r="H9" s="165"/>
      <c r="I9" s="165"/>
    </row>
    <row r="10" spans="1:9">
      <c r="A10" s="165"/>
      <c r="B10" s="165" t="s">
        <v>180</v>
      </c>
      <c r="C10" s="164"/>
      <c r="D10" s="165"/>
      <c r="E10" s="165"/>
      <c r="F10" s="165"/>
      <c r="G10" s="165"/>
      <c r="H10" s="165"/>
      <c r="I10" s="165"/>
    </row>
    <row r="11" spans="1:9">
      <c r="A11" s="165" t="s">
        <v>86</v>
      </c>
      <c r="B11" s="165" t="s">
        <v>213</v>
      </c>
      <c r="C11" s="164" t="s">
        <v>9</v>
      </c>
      <c r="D11" s="165"/>
      <c r="E11" s="165"/>
      <c r="F11" s="165"/>
      <c r="G11" s="165"/>
      <c r="H11" s="165"/>
      <c r="I11" s="165"/>
    </row>
    <row r="12" spans="1:9">
      <c r="A12" s="165" t="s">
        <v>88</v>
      </c>
      <c r="B12" s="165" t="s">
        <v>214</v>
      </c>
      <c r="C12" s="164" t="s">
        <v>10</v>
      </c>
      <c r="D12" s="165"/>
      <c r="E12" s="165"/>
      <c r="F12" s="165"/>
      <c r="G12" s="165"/>
      <c r="H12" s="165"/>
      <c r="I12" s="165"/>
    </row>
    <row r="13" spans="1:9">
      <c r="A13" s="165" t="s">
        <v>90</v>
      </c>
      <c r="B13" s="165" t="s">
        <v>215</v>
      </c>
      <c r="C13" s="164" t="s">
        <v>11</v>
      </c>
      <c r="D13" s="165"/>
      <c r="E13" s="165"/>
      <c r="F13" s="165"/>
      <c r="G13" s="165"/>
      <c r="H13" s="165"/>
      <c r="I13" s="165"/>
    </row>
    <row r="14" spans="1:9">
      <c r="A14" s="165" t="s">
        <v>91</v>
      </c>
      <c r="B14" s="165" t="s">
        <v>89</v>
      </c>
      <c r="C14" s="164" t="s">
        <v>12</v>
      </c>
      <c r="D14" s="165"/>
      <c r="E14" s="165"/>
      <c r="F14" s="165"/>
      <c r="G14" s="165"/>
      <c r="H14" s="165"/>
      <c r="I14" s="165"/>
    </row>
    <row r="15" spans="1:9">
      <c r="A15" s="165" t="s">
        <v>93</v>
      </c>
      <c r="B15" s="165" t="s">
        <v>128</v>
      </c>
      <c r="C15" s="164" t="s">
        <v>49</v>
      </c>
      <c r="D15" s="165"/>
      <c r="E15" s="165"/>
      <c r="F15" s="165"/>
      <c r="G15" s="165"/>
      <c r="H15" s="165"/>
      <c r="I15" s="165"/>
    </row>
    <row r="16" spans="1:9">
      <c r="A16" s="165" t="s">
        <v>95</v>
      </c>
      <c r="B16" s="165" t="s">
        <v>126</v>
      </c>
      <c r="C16" s="164" t="s">
        <v>48</v>
      </c>
      <c r="D16" s="165"/>
      <c r="E16" s="165"/>
      <c r="F16" s="165"/>
      <c r="G16" s="165"/>
      <c r="H16" s="165"/>
      <c r="I16" s="165"/>
    </row>
    <row r="17" spans="1:9">
      <c r="A17" s="165" t="s">
        <v>127</v>
      </c>
      <c r="B17" s="165" t="s">
        <v>130</v>
      </c>
      <c r="C17" s="164" t="s">
        <v>47</v>
      </c>
      <c r="D17" s="165"/>
      <c r="E17" s="165"/>
      <c r="F17" s="165"/>
      <c r="G17" s="165"/>
      <c r="H17" s="165"/>
      <c r="I17" s="165"/>
    </row>
    <row r="18" spans="1:9">
      <c r="A18" s="165"/>
      <c r="B18" s="194" t="s">
        <v>299</v>
      </c>
      <c r="C18" s="164" t="s">
        <v>337</v>
      </c>
      <c r="D18" s="165"/>
      <c r="E18" s="165"/>
      <c r="F18" s="165"/>
      <c r="G18" s="165"/>
      <c r="H18" s="165"/>
      <c r="I18" s="165"/>
    </row>
    <row r="19" spans="1:9">
      <c r="A19" s="165" t="s">
        <v>129</v>
      </c>
      <c r="B19" s="165" t="s">
        <v>92</v>
      </c>
      <c r="C19" s="164" t="s">
        <v>13</v>
      </c>
      <c r="D19" s="165"/>
      <c r="E19" s="165"/>
      <c r="F19" s="165"/>
      <c r="G19" s="165"/>
      <c r="H19" s="165"/>
      <c r="I19" s="165"/>
    </row>
    <row r="20" spans="1:9">
      <c r="A20" s="165" t="s">
        <v>118</v>
      </c>
      <c r="B20" s="165" t="s">
        <v>216</v>
      </c>
      <c r="C20" s="164" t="s">
        <v>201</v>
      </c>
      <c r="D20" s="165"/>
      <c r="E20" s="165"/>
      <c r="F20" s="165"/>
      <c r="G20" s="165"/>
      <c r="H20" s="165"/>
      <c r="I20" s="165"/>
    </row>
    <row r="21" spans="1:9">
      <c r="A21" s="165" t="s">
        <v>119</v>
      </c>
      <c r="B21" s="165" t="s">
        <v>94</v>
      </c>
      <c r="C21" s="164" t="s">
        <v>14</v>
      </c>
      <c r="D21" s="165"/>
      <c r="E21" s="165"/>
      <c r="F21" s="165"/>
      <c r="G21" s="165"/>
      <c r="H21" s="165"/>
      <c r="I21" s="165"/>
    </row>
    <row r="22" spans="1:9">
      <c r="A22" s="165" t="s">
        <v>217</v>
      </c>
      <c r="B22" s="165" t="s">
        <v>96</v>
      </c>
      <c r="C22" s="164" t="s">
        <v>15</v>
      </c>
      <c r="D22" s="165"/>
      <c r="E22" s="165"/>
      <c r="F22" s="165"/>
      <c r="G22" s="165"/>
      <c r="H22" s="165"/>
      <c r="I22" s="165"/>
    </row>
    <row r="23" spans="1:9">
      <c r="A23" s="197">
        <v>2</v>
      </c>
      <c r="B23" s="165" t="s">
        <v>338</v>
      </c>
      <c r="C23" s="164" t="s">
        <v>339</v>
      </c>
      <c r="D23" s="165"/>
      <c r="E23" s="165"/>
      <c r="F23" s="165"/>
      <c r="G23" s="165"/>
      <c r="H23" s="165"/>
      <c r="I23" s="165"/>
    </row>
    <row r="24" spans="1:9" s="231" customFormat="1">
      <c r="A24" s="213"/>
      <c r="B24" s="213" t="s">
        <v>180</v>
      </c>
      <c r="C24" s="218"/>
      <c r="D24" s="213"/>
      <c r="E24" s="213"/>
      <c r="F24" s="213"/>
      <c r="G24" s="213"/>
      <c r="H24" s="213"/>
      <c r="I24" s="213"/>
    </row>
    <row r="25" spans="1:9">
      <c r="A25" s="165" t="s">
        <v>99</v>
      </c>
      <c r="B25" s="165" t="s">
        <v>60</v>
      </c>
      <c r="C25" s="164" t="s">
        <v>16</v>
      </c>
      <c r="D25" s="165"/>
      <c r="E25" s="165"/>
      <c r="F25" s="165"/>
      <c r="G25" s="165"/>
      <c r="H25" s="165"/>
      <c r="I25" s="165"/>
    </row>
    <row r="26" spans="1:9">
      <c r="A26" s="165" t="s">
        <v>100</v>
      </c>
      <c r="B26" s="165" t="s">
        <v>61</v>
      </c>
      <c r="C26" s="164" t="s">
        <v>17</v>
      </c>
      <c r="D26" s="165"/>
      <c r="E26" s="165"/>
      <c r="F26" s="165"/>
      <c r="G26" s="165"/>
      <c r="H26" s="165"/>
      <c r="I26" s="165"/>
    </row>
    <row r="27" spans="1:9">
      <c r="A27" s="165" t="s">
        <v>104</v>
      </c>
      <c r="B27" s="165" t="s">
        <v>62</v>
      </c>
      <c r="C27" s="164" t="s">
        <v>50</v>
      </c>
      <c r="D27" s="165"/>
      <c r="E27" s="165"/>
      <c r="F27" s="165"/>
      <c r="G27" s="165"/>
      <c r="H27" s="165"/>
      <c r="I27" s="165"/>
    </row>
    <row r="28" spans="1:9">
      <c r="A28" s="165" t="s">
        <v>105</v>
      </c>
      <c r="B28" s="165" t="s">
        <v>63</v>
      </c>
      <c r="C28" s="164" t="s">
        <v>18</v>
      </c>
      <c r="D28" s="165"/>
      <c r="E28" s="165"/>
      <c r="F28" s="165"/>
      <c r="G28" s="165"/>
      <c r="H28" s="165"/>
      <c r="I28" s="165"/>
    </row>
    <row r="29" spans="1:9">
      <c r="A29" s="165" t="s">
        <v>106</v>
      </c>
      <c r="B29" s="165" t="s">
        <v>64</v>
      </c>
      <c r="C29" s="164" t="s">
        <v>19</v>
      </c>
      <c r="D29" s="165"/>
      <c r="E29" s="165"/>
      <c r="F29" s="165"/>
      <c r="G29" s="165"/>
      <c r="H29" s="165"/>
      <c r="I29" s="165"/>
    </row>
    <row r="30" spans="1:9">
      <c r="A30" s="165" t="s">
        <v>107</v>
      </c>
      <c r="B30" s="165" t="s">
        <v>219</v>
      </c>
      <c r="C30" s="164" t="s">
        <v>101</v>
      </c>
      <c r="D30" s="165"/>
      <c r="E30" s="165"/>
      <c r="F30" s="165"/>
      <c r="G30" s="165"/>
      <c r="H30" s="165"/>
      <c r="I30" s="165"/>
    </row>
    <row r="31" spans="1:9">
      <c r="A31" s="165"/>
      <c r="B31" s="165" t="s">
        <v>180</v>
      </c>
      <c r="C31" s="164"/>
      <c r="D31" s="165"/>
      <c r="E31" s="165"/>
      <c r="F31" s="165"/>
      <c r="G31" s="165"/>
      <c r="H31" s="165"/>
      <c r="I31" s="165"/>
    </row>
    <row r="32" spans="1:9">
      <c r="A32" s="165" t="s">
        <v>220</v>
      </c>
      <c r="B32" s="165" t="s">
        <v>193</v>
      </c>
      <c r="C32" s="164" t="s">
        <v>31</v>
      </c>
      <c r="D32" s="165"/>
      <c r="E32" s="165"/>
      <c r="F32" s="165"/>
      <c r="G32" s="165"/>
      <c r="H32" s="165"/>
      <c r="I32" s="165"/>
    </row>
    <row r="33" spans="1:9">
      <c r="A33" s="165" t="s">
        <v>221</v>
      </c>
      <c r="B33" s="165" t="s">
        <v>222</v>
      </c>
      <c r="C33" s="164" t="s">
        <v>36</v>
      </c>
      <c r="D33" s="165"/>
      <c r="E33" s="165"/>
      <c r="F33" s="165"/>
      <c r="G33" s="165"/>
      <c r="H33" s="165"/>
      <c r="I33" s="165"/>
    </row>
    <row r="34" spans="1:9">
      <c r="A34" s="165" t="s">
        <v>223</v>
      </c>
      <c r="B34" s="165" t="s">
        <v>65</v>
      </c>
      <c r="C34" s="164" t="s">
        <v>32</v>
      </c>
      <c r="D34" s="165"/>
      <c r="E34" s="165"/>
      <c r="F34" s="165"/>
      <c r="G34" s="165"/>
      <c r="H34" s="165"/>
      <c r="I34" s="165"/>
    </row>
    <row r="35" spans="1:9">
      <c r="A35" s="165" t="s">
        <v>224</v>
      </c>
      <c r="B35" s="165" t="s">
        <v>66</v>
      </c>
      <c r="C35" s="164" t="s">
        <v>33</v>
      </c>
      <c r="D35" s="165"/>
      <c r="E35" s="165"/>
      <c r="F35" s="165"/>
      <c r="G35" s="165"/>
      <c r="H35" s="165"/>
      <c r="I35" s="165"/>
    </row>
    <row r="36" spans="1:9">
      <c r="A36" s="165" t="s">
        <v>225</v>
      </c>
      <c r="B36" s="165" t="s">
        <v>226</v>
      </c>
      <c r="C36" s="164" t="s">
        <v>34</v>
      </c>
      <c r="D36" s="165"/>
      <c r="E36" s="165"/>
      <c r="F36" s="165"/>
      <c r="G36" s="165"/>
      <c r="H36" s="165"/>
      <c r="I36" s="165"/>
    </row>
    <row r="37" spans="1:9">
      <c r="A37" s="165" t="s">
        <v>227</v>
      </c>
      <c r="B37" s="194" t="s">
        <v>374</v>
      </c>
      <c r="C37" s="164" t="s">
        <v>35</v>
      </c>
      <c r="D37" s="165"/>
      <c r="E37" s="165"/>
      <c r="F37" s="165"/>
      <c r="G37" s="165"/>
      <c r="H37" s="165"/>
      <c r="I37" s="165"/>
    </row>
    <row r="38" spans="1:9">
      <c r="A38" s="165" t="s">
        <v>228</v>
      </c>
      <c r="B38" s="165" t="s">
        <v>229</v>
      </c>
      <c r="C38" s="164" t="s">
        <v>202</v>
      </c>
      <c r="D38" s="165"/>
      <c r="E38" s="165"/>
      <c r="F38" s="165"/>
      <c r="G38" s="165"/>
      <c r="H38" s="165"/>
      <c r="I38" s="165"/>
    </row>
    <row r="39" spans="1:9">
      <c r="A39" s="165" t="s">
        <v>230</v>
      </c>
      <c r="B39" s="165" t="s">
        <v>231</v>
      </c>
      <c r="C39" s="164" t="s">
        <v>203</v>
      </c>
      <c r="D39" s="165"/>
      <c r="E39" s="165"/>
      <c r="F39" s="165"/>
      <c r="G39" s="165"/>
      <c r="H39" s="165"/>
      <c r="I39" s="165"/>
    </row>
    <row r="40" spans="1:9">
      <c r="A40" s="165" t="s">
        <v>232</v>
      </c>
      <c r="B40" s="165" t="s">
        <v>68</v>
      </c>
      <c r="C40" s="164" t="s">
        <v>51</v>
      </c>
      <c r="D40" s="165"/>
      <c r="E40" s="165"/>
      <c r="F40" s="165"/>
      <c r="G40" s="165"/>
      <c r="H40" s="165"/>
      <c r="I40" s="165"/>
    </row>
    <row r="41" spans="1:9">
      <c r="A41" s="165" t="s">
        <v>233</v>
      </c>
      <c r="B41" s="165" t="s">
        <v>188</v>
      </c>
      <c r="C41" s="164" t="s">
        <v>52</v>
      </c>
      <c r="D41" s="165"/>
      <c r="E41" s="165"/>
      <c r="F41" s="165"/>
      <c r="G41" s="165"/>
      <c r="H41" s="165"/>
      <c r="I41" s="165"/>
    </row>
    <row r="42" spans="1:9">
      <c r="A42" s="165" t="s">
        <v>108</v>
      </c>
      <c r="B42" s="165" t="s">
        <v>234</v>
      </c>
      <c r="C42" s="164" t="s">
        <v>102</v>
      </c>
      <c r="D42" s="165"/>
      <c r="E42" s="165"/>
      <c r="F42" s="165"/>
      <c r="G42" s="165"/>
      <c r="H42" s="165"/>
      <c r="I42" s="165"/>
    </row>
    <row r="43" spans="1:9">
      <c r="A43" s="165"/>
      <c r="B43" s="165" t="s">
        <v>180</v>
      </c>
      <c r="C43" s="164"/>
      <c r="D43" s="165"/>
      <c r="E43" s="165"/>
      <c r="F43" s="165"/>
      <c r="G43" s="165"/>
      <c r="H43" s="165"/>
      <c r="I43" s="165"/>
    </row>
    <row r="44" spans="1:9">
      <c r="A44" s="165" t="s">
        <v>235</v>
      </c>
      <c r="B44" s="165" t="s">
        <v>236</v>
      </c>
      <c r="C44" s="164" t="s">
        <v>204</v>
      </c>
      <c r="D44" s="165"/>
      <c r="E44" s="165"/>
      <c r="F44" s="165"/>
      <c r="G44" s="165"/>
      <c r="H44" s="165"/>
      <c r="I44" s="165"/>
    </row>
    <row r="45" spans="1:9">
      <c r="A45" s="165"/>
      <c r="B45" s="165" t="s">
        <v>298</v>
      </c>
      <c r="C45" s="164"/>
      <c r="D45" s="165"/>
      <c r="E45" s="165"/>
      <c r="F45" s="165"/>
      <c r="G45" s="165"/>
      <c r="H45" s="165"/>
      <c r="I45" s="165"/>
    </row>
    <row r="46" spans="1:9">
      <c r="A46" s="165" t="s">
        <v>237</v>
      </c>
      <c r="B46" s="165" t="s">
        <v>69</v>
      </c>
      <c r="C46" s="164" t="s">
        <v>20</v>
      </c>
      <c r="D46" s="165"/>
      <c r="E46" s="165"/>
      <c r="F46" s="165"/>
      <c r="G46" s="165"/>
      <c r="H46" s="165"/>
      <c r="I46" s="165"/>
    </row>
    <row r="47" spans="1:9">
      <c r="A47" s="165" t="s">
        <v>238</v>
      </c>
      <c r="B47" s="165" t="s">
        <v>70</v>
      </c>
      <c r="C47" s="164" t="s">
        <v>53</v>
      </c>
      <c r="D47" s="165"/>
      <c r="E47" s="165"/>
      <c r="F47" s="165"/>
      <c r="G47" s="165"/>
      <c r="H47" s="165"/>
      <c r="I47" s="165"/>
    </row>
    <row r="48" spans="1:9">
      <c r="A48" s="165" t="s">
        <v>239</v>
      </c>
      <c r="B48" s="165" t="s">
        <v>240</v>
      </c>
      <c r="C48" s="164" t="s">
        <v>205</v>
      </c>
      <c r="D48" s="165"/>
      <c r="E48" s="165"/>
      <c r="F48" s="165"/>
      <c r="G48" s="165"/>
      <c r="H48" s="165"/>
      <c r="I48" s="165"/>
    </row>
    <row r="49" spans="1:9">
      <c r="A49" s="165" t="s">
        <v>241</v>
      </c>
      <c r="B49" s="165" t="s">
        <v>71</v>
      </c>
      <c r="C49" s="164" t="s">
        <v>54</v>
      </c>
      <c r="D49" s="165"/>
      <c r="E49" s="165"/>
      <c r="F49" s="165"/>
      <c r="G49" s="165"/>
      <c r="H49" s="165"/>
      <c r="I49" s="165"/>
    </row>
    <row r="50" spans="1:9">
      <c r="A50" s="165" t="s">
        <v>242</v>
      </c>
      <c r="B50" s="165" t="s">
        <v>72</v>
      </c>
      <c r="C50" s="164" t="s">
        <v>21</v>
      </c>
      <c r="D50" s="165"/>
      <c r="E50" s="165"/>
      <c r="F50" s="165"/>
      <c r="G50" s="165"/>
      <c r="H50" s="165"/>
      <c r="I50" s="165"/>
    </row>
    <row r="51" spans="1:9">
      <c r="A51" s="165" t="s">
        <v>243</v>
      </c>
      <c r="B51" s="165" t="s">
        <v>73</v>
      </c>
      <c r="C51" s="164" t="s">
        <v>22</v>
      </c>
      <c r="D51" s="165"/>
      <c r="E51" s="165"/>
      <c r="F51" s="165"/>
      <c r="G51" s="165"/>
      <c r="H51" s="165"/>
      <c r="I51" s="165"/>
    </row>
    <row r="52" spans="1:9">
      <c r="A52" s="165" t="s">
        <v>109</v>
      </c>
      <c r="B52" s="165" t="s">
        <v>244</v>
      </c>
      <c r="C52" s="164" t="s">
        <v>103</v>
      </c>
      <c r="D52" s="165"/>
      <c r="E52" s="165"/>
      <c r="F52" s="165"/>
      <c r="G52" s="165"/>
      <c r="H52" s="165"/>
      <c r="I52" s="165"/>
    </row>
    <row r="53" spans="1:9">
      <c r="A53" s="165"/>
      <c r="B53" s="165" t="s">
        <v>180</v>
      </c>
      <c r="C53" s="164"/>
      <c r="D53" s="165"/>
      <c r="E53" s="165"/>
      <c r="F53" s="165"/>
      <c r="G53" s="165"/>
      <c r="H53" s="165"/>
      <c r="I53" s="165"/>
    </row>
    <row r="54" spans="1:9">
      <c r="A54" s="165" t="s">
        <v>196</v>
      </c>
      <c r="B54" s="165" t="s">
        <v>245</v>
      </c>
      <c r="C54" s="164" t="s">
        <v>27</v>
      </c>
      <c r="D54" s="165"/>
      <c r="E54" s="165"/>
      <c r="F54" s="165"/>
      <c r="G54" s="165"/>
      <c r="H54" s="165"/>
      <c r="I54" s="165"/>
    </row>
    <row r="55" spans="1:9">
      <c r="A55" s="165" t="s">
        <v>197</v>
      </c>
      <c r="B55" s="165" t="s">
        <v>246</v>
      </c>
      <c r="C55" s="164" t="s">
        <v>28</v>
      </c>
      <c r="D55" s="165"/>
      <c r="E55" s="165"/>
      <c r="F55" s="165"/>
      <c r="G55" s="165"/>
      <c r="H55" s="165"/>
      <c r="I55" s="165"/>
    </row>
    <row r="56" spans="1:9">
      <c r="A56" s="165" t="s">
        <v>247</v>
      </c>
      <c r="B56" s="165" t="s">
        <v>248</v>
      </c>
      <c r="C56" s="164" t="s">
        <v>206</v>
      </c>
      <c r="D56" s="165"/>
      <c r="E56" s="165"/>
      <c r="F56" s="165"/>
      <c r="G56" s="165"/>
      <c r="H56" s="165"/>
      <c r="I56" s="165"/>
    </row>
    <row r="57" spans="1:9">
      <c r="A57" s="165" t="s">
        <v>249</v>
      </c>
      <c r="B57" s="165" t="s">
        <v>250</v>
      </c>
      <c r="C57" s="164" t="s">
        <v>207</v>
      </c>
      <c r="D57" s="165"/>
      <c r="E57" s="165"/>
      <c r="F57" s="165"/>
      <c r="G57" s="165"/>
      <c r="H57" s="165"/>
      <c r="I57" s="165"/>
    </row>
    <row r="58" spans="1:9" ht="25.5">
      <c r="A58" s="165" t="s">
        <v>251</v>
      </c>
      <c r="B58" s="194" t="s">
        <v>252</v>
      </c>
      <c r="C58" s="164" t="s">
        <v>208</v>
      </c>
      <c r="D58" s="165"/>
      <c r="E58" s="165"/>
      <c r="F58" s="165"/>
      <c r="G58" s="165"/>
      <c r="H58" s="165"/>
      <c r="I58" s="165"/>
    </row>
    <row r="59" spans="1:9">
      <c r="A59" s="165" t="s">
        <v>253</v>
      </c>
      <c r="B59" s="165" t="s">
        <v>254</v>
      </c>
      <c r="C59" s="164" t="s">
        <v>23</v>
      </c>
      <c r="D59" s="165"/>
      <c r="E59" s="165"/>
      <c r="F59" s="165"/>
      <c r="G59" s="165"/>
      <c r="H59" s="165"/>
      <c r="I59" s="165"/>
    </row>
    <row r="60" spans="1:9">
      <c r="A60" s="165" t="s">
        <v>255</v>
      </c>
      <c r="B60" s="194" t="s">
        <v>256</v>
      </c>
      <c r="C60" s="164" t="s">
        <v>29</v>
      </c>
      <c r="D60" s="165"/>
      <c r="E60" s="165"/>
      <c r="F60" s="165"/>
      <c r="G60" s="165"/>
      <c r="H60" s="165"/>
      <c r="I60" s="165"/>
    </row>
    <row r="61" spans="1:9" ht="25.5">
      <c r="A61" s="165" t="s">
        <v>257</v>
      </c>
      <c r="B61" s="194" t="s">
        <v>258</v>
      </c>
      <c r="C61" s="164" t="s">
        <v>30</v>
      </c>
      <c r="D61" s="165"/>
      <c r="E61" s="165"/>
      <c r="F61" s="165"/>
      <c r="G61" s="165"/>
      <c r="H61" s="165"/>
      <c r="I61" s="165"/>
    </row>
    <row r="62" spans="1:9">
      <c r="A62" s="165" t="s">
        <v>259</v>
      </c>
      <c r="B62" s="165" t="s">
        <v>260</v>
      </c>
      <c r="C62" s="164" t="s">
        <v>37</v>
      </c>
      <c r="D62" s="165"/>
      <c r="E62" s="165"/>
      <c r="F62" s="165"/>
      <c r="G62" s="165"/>
      <c r="H62" s="165"/>
      <c r="I62" s="165"/>
    </row>
    <row r="63" spans="1:9" ht="25.5">
      <c r="A63" s="165" t="s">
        <v>261</v>
      </c>
      <c r="B63" s="194" t="s">
        <v>262</v>
      </c>
      <c r="C63" s="164" t="s">
        <v>55</v>
      </c>
      <c r="D63" s="165"/>
      <c r="E63" s="165"/>
      <c r="F63" s="165"/>
      <c r="G63" s="165"/>
      <c r="H63" s="165"/>
      <c r="I63" s="165"/>
    </row>
    <row r="64" spans="1:9">
      <c r="A64" s="165" t="s">
        <v>120</v>
      </c>
      <c r="B64" s="165" t="s">
        <v>263</v>
      </c>
      <c r="C64" s="164" t="s">
        <v>56</v>
      </c>
      <c r="D64" s="165"/>
      <c r="E64" s="165"/>
      <c r="F64" s="165"/>
      <c r="G64" s="165"/>
      <c r="H64" s="165"/>
      <c r="I64" s="165"/>
    </row>
    <row r="65" spans="1:9">
      <c r="A65" s="165" t="s">
        <v>121</v>
      </c>
      <c r="B65" s="165" t="s">
        <v>264</v>
      </c>
      <c r="C65" s="164" t="s">
        <v>57</v>
      </c>
      <c r="D65" s="165"/>
      <c r="E65" s="165"/>
      <c r="F65" s="165"/>
      <c r="G65" s="165"/>
      <c r="H65" s="165"/>
      <c r="I65" s="165"/>
    </row>
    <row r="66" spans="1:9" ht="25.5">
      <c r="A66" s="165" t="s">
        <v>122</v>
      </c>
      <c r="B66" s="194" t="s">
        <v>340</v>
      </c>
      <c r="C66" s="164" t="s">
        <v>24</v>
      </c>
      <c r="D66" s="165"/>
      <c r="E66" s="165"/>
      <c r="F66" s="165"/>
      <c r="G66" s="165"/>
      <c r="H66" s="165"/>
      <c r="I66" s="165"/>
    </row>
    <row r="67" spans="1:9">
      <c r="A67" s="165" t="s">
        <v>123</v>
      </c>
      <c r="B67" s="165" t="s">
        <v>74</v>
      </c>
      <c r="C67" s="164" t="s">
        <v>209</v>
      </c>
      <c r="D67" s="165"/>
      <c r="E67" s="165"/>
      <c r="F67" s="165"/>
      <c r="G67" s="165"/>
      <c r="H67" s="165"/>
      <c r="I67" s="165"/>
    </row>
    <row r="68" spans="1:9">
      <c r="A68" s="165"/>
      <c r="B68" s="165" t="s">
        <v>180</v>
      </c>
      <c r="C68" s="164"/>
      <c r="D68" s="165"/>
      <c r="E68" s="165"/>
      <c r="F68" s="165"/>
      <c r="G68" s="165"/>
      <c r="H68" s="165"/>
      <c r="I68" s="165"/>
    </row>
    <row r="69" spans="1:9">
      <c r="A69" s="165" t="s">
        <v>265</v>
      </c>
      <c r="B69" s="194" t="s">
        <v>266</v>
      </c>
      <c r="C69" s="164" t="s">
        <v>26</v>
      </c>
      <c r="D69" s="165"/>
      <c r="E69" s="165"/>
      <c r="F69" s="165"/>
      <c r="G69" s="165"/>
      <c r="H69" s="165"/>
      <c r="I69" s="165"/>
    </row>
    <row r="70" spans="1:9">
      <c r="A70" s="165" t="s">
        <v>267</v>
      </c>
      <c r="B70" s="194" t="s">
        <v>268</v>
      </c>
      <c r="C70" s="164" t="s">
        <v>25</v>
      </c>
      <c r="D70" s="165"/>
      <c r="E70" s="165"/>
      <c r="F70" s="165"/>
      <c r="G70" s="165"/>
      <c r="H70" s="165"/>
      <c r="I70" s="165"/>
    </row>
    <row r="71" spans="1:9">
      <c r="A71" s="165" t="s">
        <v>265</v>
      </c>
      <c r="B71" s="194" t="s">
        <v>266</v>
      </c>
      <c r="C71" s="164" t="s">
        <v>26</v>
      </c>
      <c r="D71" s="165"/>
      <c r="E71" s="165"/>
      <c r="F71" s="165"/>
      <c r="G71" s="165"/>
      <c r="H71" s="165"/>
      <c r="I71" s="165"/>
    </row>
    <row r="72" spans="1:9">
      <c r="A72" s="165" t="s">
        <v>267</v>
      </c>
      <c r="B72" s="194" t="s">
        <v>268</v>
      </c>
      <c r="C72" s="164" t="s">
        <v>25</v>
      </c>
      <c r="D72" s="165"/>
      <c r="E72" s="165"/>
      <c r="F72" s="165"/>
      <c r="G72" s="165"/>
      <c r="H72" s="165"/>
      <c r="I72" s="165"/>
    </row>
    <row r="73" spans="1:9">
      <c r="A73" s="165" t="s">
        <v>124</v>
      </c>
      <c r="B73" s="165" t="s">
        <v>125</v>
      </c>
      <c r="C73" s="164" t="s">
        <v>38</v>
      </c>
      <c r="D73" s="165"/>
      <c r="E73" s="165"/>
      <c r="F73" s="165"/>
      <c r="G73" s="165"/>
      <c r="H73" s="165"/>
      <c r="I73" s="165"/>
    </row>
    <row r="74" spans="1:9">
      <c r="A74" s="197">
        <v>3</v>
      </c>
      <c r="B74" s="165" t="s">
        <v>375</v>
      </c>
      <c r="C74" s="164" t="s">
        <v>362</v>
      </c>
      <c r="D74" s="165"/>
      <c r="E74" s="165"/>
      <c r="F74" s="165"/>
      <c r="G74" s="165"/>
      <c r="H74" s="165"/>
      <c r="I74" s="165"/>
    </row>
    <row r="75" spans="1:9" ht="25.5">
      <c r="A75" s="165" t="s">
        <v>111</v>
      </c>
      <c r="B75" s="194" t="s">
        <v>270</v>
      </c>
      <c r="C75" s="164" t="s">
        <v>210</v>
      </c>
      <c r="D75" s="165"/>
      <c r="E75" s="165"/>
      <c r="F75" s="165"/>
      <c r="G75" s="165"/>
      <c r="H75" s="165"/>
      <c r="I75" s="165"/>
    </row>
    <row r="76" spans="1:9">
      <c r="A76" s="165" t="s">
        <v>112</v>
      </c>
      <c r="B76" s="165" t="s">
        <v>75</v>
      </c>
      <c r="C76" s="164" t="s">
        <v>39</v>
      </c>
      <c r="D76" s="165"/>
      <c r="E76" s="165"/>
      <c r="F76" s="165"/>
      <c r="G76" s="165"/>
      <c r="H76" s="165"/>
      <c r="I76" s="165"/>
    </row>
    <row r="77" spans="1:9">
      <c r="A77" s="165" t="s">
        <v>113</v>
      </c>
      <c r="B77" s="165" t="s">
        <v>76</v>
      </c>
      <c r="C77" s="164" t="s">
        <v>40</v>
      </c>
      <c r="D77" s="165"/>
      <c r="E77" s="165"/>
      <c r="F77" s="165"/>
      <c r="G77" s="165"/>
      <c r="H77" s="165"/>
      <c r="I77" s="165"/>
    </row>
    <row r="78" spans="1:9">
      <c r="A78" s="165" t="s">
        <v>271</v>
      </c>
      <c r="B78" s="165" t="s">
        <v>77</v>
      </c>
      <c r="C78" s="164" t="s">
        <v>41</v>
      </c>
      <c r="D78" s="165"/>
      <c r="E78" s="165"/>
      <c r="F78" s="165"/>
      <c r="G78" s="165"/>
      <c r="H78" s="165"/>
      <c r="I78" s="165"/>
    </row>
    <row r="79" spans="1:9">
      <c r="A79" s="165" t="s">
        <v>272</v>
      </c>
      <c r="B79" s="165" t="s">
        <v>273</v>
      </c>
      <c r="C79" s="164" t="s">
        <v>211</v>
      </c>
      <c r="D79" s="165"/>
      <c r="E79" s="165"/>
      <c r="F79" s="165"/>
      <c r="G79" s="165"/>
      <c r="H79" s="165"/>
      <c r="I79" s="165"/>
    </row>
  </sheetData>
  <mergeCells count="7">
    <mergeCell ref="A3:A5"/>
    <mergeCell ref="B3:B5"/>
    <mergeCell ref="C3:C5"/>
    <mergeCell ref="D3:E4"/>
    <mergeCell ref="F3:I3"/>
    <mergeCell ref="F4:G4"/>
    <mergeCell ref="H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H18"/>
  <sheetViews>
    <sheetView workbookViewId="0">
      <selection activeCell="P23" sqref="P23"/>
    </sheetView>
  </sheetViews>
  <sheetFormatPr defaultColWidth="9.3984375" defaultRowHeight="12.75"/>
  <cols>
    <col min="1" max="1" width="10.796875" style="161" customWidth="1"/>
    <col min="2" max="2" width="42.19921875" style="161" customWidth="1"/>
    <col min="3" max="3" width="17.796875" style="161" customWidth="1"/>
    <col min="4" max="4" width="18.59765625" style="161" customWidth="1"/>
    <col min="5" max="8" width="19.59765625" style="161" customWidth="1"/>
    <col min="9" max="16384" width="9.3984375" style="161"/>
  </cols>
  <sheetData>
    <row r="1" spans="1:8">
      <c r="A1" s="160" t="s">
        <v>284</v>
      </c>
    </row>
    <row r="2" spans="1:8">
      <c r="A2" s="162" t="s">
        <v>285</v>
      </c>
    </row>
    <row r="3" spans="1:8">
      <c r="A3" s="160" t="s">
        <v>286</v>
      </c>
    </row>
    <row r="4" spans="1:8">
      <c r="A4" s="160" t="s">
        <v>287</v>
      </c>
    </row>
    <row r="5" spans="1:8" ht="24.6" customHeight="1">
      <c r="A5" s="1003" t="s">
        <v>3</v>
      </c>
      <c r="B5" s="1003" t="s">
        <v>114</v>
      </c>
      <c r="C5" s="1003" t="s">
        <v>6</v>
      </c>
      <c r="D5" s="1004" t="s">
        <v>376</v>
      </c>
      <c r="E5" s="1003" t="s">
        <v>372</v>
      </c>
      <c r="F5" s="1003"/>
      <c r="G5" s="1003"/>
      <c r="H5" s="1003"/>
    </row>
    <row r="6" spans="1:8" ht="25.15" customHeight="1">
      <c r="A6" s="1003"/>
      <c r="B6" s="1003"/>
      <c r="C6" s="1003"/>
      <c r="D6" s="1004"/>
      <c r="E6" s="1003" t="s">
        <v>289</v>
      </c>
      <c r="F6" s="1003"/>
      <c r="G6" s="1003" t="s">
        <v>290</v>
      </c>
      <c r="H6" s="1003"/>
    </row>
    <row r="7" spans="1:8">
      <c r="A7" s="1003"/>
      <c r="B7" s="1003"/>
      <c r="C7" s="1003"/>
      <c r="D7" s="1004"/>
      <c r="E7" s="224" t="s">
        <v>165</v>
      </c>
      <c r="F7" s="224" t="s">
        <v>167</v>
      </c>
      <c r="G7" s="224" t="s">
        <v>165</v>
      </c>
      <c r="H7" s="224" t="s">
        <v>167</v>
      </c>
    </row>
    <row r="8" spans="1:8" ht="24" customHeight="1">
      <c r="A8" s="164">
        <v>1</v>
      </c>
      <c r="B8" s="165" t="s">
        <v>170</v>
      </c>
      <c r="C8" s="166" t="s">
        <v>87</v>
      </c>
      <c r="D8" s="167"/>
      <c r="E8" s="167"/>
      <c r="F8" s="167"/>
      <c r="G8" s="167"/>
      <c r="H8" s="167"/>
    </row>
    <row r="9" spans="1:8" ht="24" customHeight="1">
      <c r="A9" s="164">
        <v>2</v>
      </c>
      <c r="B9" s="165" t="s">
        <v>128</v>
      </c>
      <c r="C9" s="166" t="s">
        <v>49</v>
      </c>
      <c r="D9" s="167"/>
      <c r="E9" s="167"/>
      <c r="F9" s="167"/>
      <c r="G9" s="167"/>
      <c r="H9" s="167"/>
    </row>
    <row r="10" spans="1:8" ht="24" customHeight="1">
      <c r="A10" s="164">
        <v>3</v>
      </c>
      <c r="B10" s="165" t="s">
        <v>126</v>
      </c>
      <c r="C10" s="166" t="s">
        <v>48</v>
      </c>
      <c r="D10" s="167"/>
      <c r="E10" s="167"/>
      <c r="F10" s="167"/>
      <c r="G10" s="167"/>
      <c r="H10" s="167"/>
    </row>
    <row r="11" spans="1:8" ht="24" customHeight="1">
      <c r="A11" s="164">
        <v>4</v>
      </c>
      <c r="B11" s="165" t="s">
        <v>291</v>
      </c>
      <c r="C11" s="166" t="s">
        <v>195</v>
      </c>
      <c r="D11" s="167"/>
      <c r="E11" s="167"/>
      <c r="F11" s="167"/>
      <c r="G11" s="167"/>
      <c r="H11" s="167"/>
    </row>
    <row r="13" spans="1:8" ht="92.45" customHeight="1">
      <c r="A13" s="1005" t="s">
        <v>292</v>
      </c>
      <c r="B13" s="1005"/>
      <c r="C13" s="1005"/>
      <c r="D13" s="1005"/>
      <c r="E13" s="1005"/>
      <c r="F13" s="1005"/>
      <c r="G13" s="1005"/>
      <c r="H13" s="1005"/>
    </row>
    <row r="14" spans="1:8">
      <c r="A14" s="160"/>
    </row>
    <row r="15" spans="1:8">
      <c r="A15" s="160"/>
    </row>
    <row r="16" spans="1:8">
      <c r="A16" s="160"/>
    </row>
    <row r="17" spans="1:1">
      <c r="A17" s="160"/>
    </row>
    <row r="18" spans="1:1">
      <c r="A18" s="160"/>
    </row>
  </sheetData>
  <mergeCells count="8">
    <mergeCell ref="A13:H13"/>
    <mergeCell ref="A5:A7"/>
    <mergeCell ref="B5:B7"/>
    <mergeCell ref="C5:C7"/>
    <mergeCell ref="D5:D7"/>
    <mergeCell ref="E5:H5"/>
    <mergeCell ref="E6:F6"/>
    <mergeCell ref="G6:H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H74"/>
  <sheetViews>
    <sheetView workbookViewId="0">
      <selection activeCell="P23" sqref="P23"/>
    </sheetView>
  </sheetViews>
  <sheetFormatPr defaultColWidth="9.3984375" defaultRowHeight="12.75"/>
  <cols>
    <col min="1" max="1" width="10.796875" style="161" customWidth="1"/>
    <col min="2" max="2" width="47.3984375" style="161" customWidth="1"/>
    <col min="3" max="3" width="9.3984375" style="196"/>
    <col min="4" max="8" width="14.59765625" style="161" customWidth="1"/>
    <col min="9" max="16384" width="9.3984375" style="161"/>
  </cols>
  <sheetData>
    <row r="1" spans="1:8">
      <c r="A1" s="160" t="s">
        <v>377</v>
      </c>
    </row>
    <row r="2" spans="1:8">
      <c r="A2" s="160" t="s">
        <v>378</v>
      </c>
    </row>
    <row r="3" spans="1:8">
      <c r="A3" s="160" t="s">
        <v>379</v>
      </c>
    </row>
    <row r="4" spans="1:8">
      <c r="A4" s="160" t="s">
        <v>294</v>
      </c>
    </row>
    <row r="5" spans="1:8">
      <c r="A5" s="1002" t="s">
        <v>3</v>
      </c>
      <c r="B5" s="1003" t="s">
        <v>81</v>
      </c>
      <c r="C5" s="1003" t="s">
        <v>6</v>
      </c>
      <c r="D5" s="1006" t="s">
        <v>376</v>
      </c>
      <c r="E5" s="1003" t="s">
        <v>372</v>
      </c>
      <c r="F5" s="1003"/>
      <c r="G5" s="1003"/>
      <c r="H5" s="1003"/>
    </row>
    <row r="6" spans="1:8">
      <c r="A6" s="1002"/>
      <c r="B6" s="1003"/>
      <c r="C6" s="1003"/>
      <c r="D6" s="1006"/>
      <c r="E6" s="1003" t="s">
        <v>289</v>
      </c>
      <c r="F6" s="1003"/>
      <c r="G6" s="1003" t="s">
        <v>290</v>
      </c>
      <c r="H6" s="1003"/>
    </row>
    <row r="7" spans="1:8" ht="25.5">
      <c r="A7" s="1002"/>
      <c r="B7" s="1003"/>
      <c r="C7" s="1003"/>
      <c r="D7" s="1006"/>
      <c r="E7" s="224" t="s">
        <v>165</v>
      </c>
      <c r="F7" s="224" t="s">
        <v>167</v>
      </c>
      <c r="G7" s="224" t="s">
        <v>165</v>
      </c>
      <c r="H7" s="224" t="s">
        <v>167</v>
      </c>
    </row>
    <row r="8" spans="1:8">
      <c r="A8" s="197">
        <v>1</v>
      </c>
      <c r="B8" s="165" t="s">
        <v>335</v>
      </c>
      <c r="C8" s="164" t="s">
        <v>336</v>
      </c>
      <c r="D8" s="198"/>
      <c r="E8" s="198"/>
      <c r="F8" s="167"/>
      <c r="G8" s="198"/>
      <c r="H8" s="167"/>
    </row>
    <row r="9" spans="1:8" s="216" customFormat="1">
      <c r="A9" s="212"/>
      <c r="B9" s="213" t="s">
        <v>180</v>
      </c>
      <c r="C9" s="214"/>
      <c r="D9" s="212"/>
      <c r="E9" s="212"/>
      <c r="F9" s="215"/>
      <c r="G9" s="212"/>
      <c r="H9" s="215"/>
    </row>
    <row r="10" spans="1:8">
      <c r="A10" s="166" t="s">
        <v>85</v>
      </c>
      <c r="B10" s="165" t="s">
        <v>170</v>
      </c>
      <c r="C10" s="164" t="s">
        <v>87</v>
      </c>
      <c r="D10" s="198"/>
      <c r="E10" s="198"/>
      <c r="F10" s="167"/>
      <c r="G10" s="198"/>
      <c r="H10" s="167"/>
    </row>
    <row r="11" spans="1:8" s="216" customFormat="1">
      <c r="A11" s="212"/>
      <c r="B11" s="213" t="s">
        <v>180</v>
      </c>
      <c r="C11" s="214"/>
      <c r="D11" s="212"/>
      <c r="E11" s="212"/>
      <c r="F11" s="215"/>
      <c r="G11" s="212"/>
      <c r="H11" s="215"/>
    </row>
    <row r="12" spans="1:8">
      <c r="A12" s="165" t="s">
        <v>86</v>
      </c>
      <c r="B12" s="165" t="s">
        <v>213</v>
      </c>
      <c r="C12" s="164" t="s">
        <v>9</v>
      </c>
      <c r="D12" s="198"/>
      <c r="E12" s="198"/>
      <c r="F12" s="167"/>
      <c r="G12" s="198"/>
      <c r="H12" s="167"/>
    </row>
    <row r="13" spans="1:8">
      <c r="A13" s="165" t="s">
        <v>88</v>
      </c>
      <c r="B13" s="165" t="s">
        <v>214</v>
      </c>
      <c r="C13" s="164" t="s">
        <v>10</v>
      </c>
      <c r="D13" s="198"/>
      <c r="E13" s="198"/>
      <c r="F13" s="167"/>
      <c r="G13" s="198"/>
      <c r="H13" s="167"/>
    </row>
    <row r="14" spans="1:8">
      <c r="A14" s="166" t="s">
        <v>90</v>
      </c>
      <c r="B14" s="165" t="s">
        <v>215</v>
      </c>
      <c r="C14" s="164" t="s">
        <v>11</v>
      </c>
      <c r="D14" s="198"/>
      <c r="E14" s="198"/>
      <c r="F14" s="167"/>
      <c r="G14" s="198"/>
      <c r="H14" s="167"/>
    </row>
    <row r="15" spans="1:8">
      <c r="A15" s="166" t="s">
        <v>91</v>
      </c>
      <c r="B15" s="165" t="s">
        <v>89</v>
      </c>
      <c r="C15" s="164" t="s">
        <v>12</v>
      </c>
      <c r="D15" s="198"/>
      <c r="E15" s="198"/>
      <c r="F15" s="167"/>
      <c r="G15" s="198"/>
      <c r="H15" s="167"/>
    </row>
    <row r="16" spans="1:8">
      <c r="A16" s="166" t="s">
        <v>93</v>
      </c>
      <c r="B16" s="165" t="s">
        <v>128</v>
      </c>
      <c r="C16" s="164" t="s">
        <v>49</v>
      </c>
      <c r="D16" s="198"/>
      <c r="E16" s="198"/>
      <c r="F16" s="167"/>
      <c r="G16" s="198"/>
      <c r="H16" s="167"/>
    </row>
    <row r="17" spans="1:8">
      <c r="A17" s="166" t="s">
        <v>95</v>
      </c>
      <c r="B17" s="165" t="s">
        <v>126</v>
      </c>
      <c r="C17" s="164" t="s">
        <v>48</v>
      </c>
      <c r="D17" s="198"/>
      <c r="E17" s="198"/>
      <c r="F17" s="167"/>
      <c r="G17" s="198"/>
      <c r="H17" s="167"/>
    </row>
    <row r="18" spans="1:8">
      <c r="A18" s="166" t="s">
        <v>127</v>
      </c>
      <c r="B18" s="165" t="s">
        <v>130</v>
      </c>
      <c r="C18" s="164" t="s">
        <v>47</v>
      </c>
      <c r="D18" s="198"/>
      <c r="E18" s="198"/>
      <c r="F18" s="167"/>
      <c r="G18" s="198"/>
      <c r="H18" s="167"/>
    </row>
    <row r="19" spans="1:8" s="216" customFormat="1" ht="25.5">
      <c r="A19" s="212"/>
      <c r="B19" s="232" t="s">
        <v>194</v>
      </c>
      <c r="C19" s="218" t="s">
        <v>195</v>
      </c>
      <c r="D19" s="212"/>
      <c r="E19" s="212"/>
      <c r="F19" s="215"/>
      <c r="G19" s="212"/>
      <c r="H19" s="215"/>
    </row>
    <row r="20" spans="1:8">
      <c r="A20" s="166" t="s">
        <v>129</v>
      </c>
      <c r="B20" s="165" t="s">
        <v>92</v>
      </c>
      <c r="C20" s="164" t="s">
        <v>13</v>
      </c>
      <c r="D20" s="198"/>
      <c r="E20" s="198"/>
      <c r="F20" s="167"/>
      <c r="G20" s="198"/>
      <c r="H20" s="167"/>
    </row>
    <row r="21" spans="1:8">
      <c r="A21" s="166" t="s">
        <v>118</v>
      </c>
      <c r="B21" s="165" t="s">
        <v>216</v>
      </c>
      <c r="C21" s="164" t="s">
        <v>201</v>
      </c>
      <c r="D21" s="198"/>
      <c r="E21" s="198"/>
      <c r="F21" s="167"/>
      <c r="G21" s="198"/>
      <c r="H21" s="167"/>
    </row>
    <row r="22" spans="1:8">
      <c r="A22" s="166" t="s">
        <v>119</v>
      </c>
      <c r="B22" s="165" t="s">
        <v>94</v>
      </c>
      <c r="C22" s="164" t="s">
        <v>14</v>
      </c>
      <c r="D22" s="198"/>
      <c r="E22" s="198"/>
      <c r="F22" s="167"/>
      <c r="G22" s="198"/>
      <c r="H22" s="167"/>
    </row>
    <row r="23" spans="1:8">
      <c r="A23" s="165" t="s">
        <v>217</v>
      </c>
      <c r="B23" s="165" t="s">
        <v>96</v>
      </c>
      <c r="C23" s="164" t="s">
        <v>15</v>
      </c>
      <c r="D23" s="198"/>
      <c r="E23" s="198"/>
      <c r="F23" s="167"/>
      <c r="G23" s="198"/>
      <c r="H23" s="167"/>
    </row>
    <row r="24" spans="1:8">
      <c r="A24" s="197">
        <v>2</v>
      </c>
      <c r="B24" s="165" t="s">
        <v>338</v>
      </c>
      <c r="C24" s="164" t="s">
        <v>339</v>
      </c>
      <c r="D24" s="198"/>
      <c r="E24" s="198"/>
      <c r="F24" s="167"/>
      <c r="G24" s="198"/>
      <c r="H24" s="167"/>
    </row>
    <row r="25" spans="1:8" s="216" customFormat="1">
      <c r="A25" s="212"/>
      <c r="B25" s="213" t="s">
        <v>180</v>
      </c>
      <c r="C25" s="214"/>
      <c r="D25" s="212"/>
      <c r="E25" s="212"/>
      <c r="F25" s="215"/>
      <c r="G25" s="212"/>
      <c r="H25" s="215"/>
    </row>
    <row r="26" spans="1:8">
      <c r="A26" s="166" t="s">
        <v>99</v>
      </c>
      <c r="B26" s="165" t="s">
        <v>60</v>
      </c>
      <c r="C26" s="164" t="s">
        <v>16</v>
      </c>
      <c r="D26" s="198"/>
      <c r="E26" s="198"/>
      <c r="F26" s="167"/>
      <c r="G26" s="198"/>
      <c r="H26" s="167"/>
    </row>
    <row r="27" spans="1:8">
      <c r="A27" s="166" t="s">
        <v>100</v>
      </c>
      <c r="B27" s="165" t="s">
        <v>61</v>
      </c>
      <c r="C27" s="164" t="s">
        <v>17</v>
      </c>
      <c r="D27" s="198"/>
      <c r="E27" s="198"/>
      <c r="F27" s="167"/>
      <c r="G27" s="198"/>
      <c r="H27" s="167"/>
    </row>
    <row r="28" spans="1:8">
      <c r="A28" s="166" t="s">
        <v>104</v>
      </c>
      <c r="B28" s="165" t="s">
        <v>62</v>
      </c>
      <c r="C28" s="164" t="s">
        <v>50</v>
      </c>
      <c r="D28" s="198"/>
      <c r="E28" s="198"/>
      <c r="F28" s="167"/>
      <c r="G28" s="198"/>
      <c r="H28" s="167"/>
    </row>
    <row r="29" spans="1:8">
      <c r="A29" s="166" t="s">
        <v>105</v>
      </c>
      <c r="B29" s="165" t="s">
        <v>63</v>
      </c>
      <c r="C29" s="164" t="s">
        <v>18</v>
      </c>
      <c r="D29" s="198"/>
      <c r="E29" s="198"/>
      <c r="F29" s="167"/>
      <c r="G29" s="198"/>
      <c r="H29" s="167"/>
    </row>
    <row r="30" spans="1:8">
      <c r="A30" s="166" t="s">
        <v>106</v>
      </c>
      <c r="B30" s="165" t="s">
        <v>64</v>
      </c>
      <c r="C30" s="164" t="s">
        <v>19</v>
      </c>
      <c r="D30" s="198"/>
      <c r="E30" s="198"/>
      <c r="F30" s="167"/>
      <c r="G30" s="198"/>
      <c r="H30" s="167"/>
    </row>
    <row r="31" spans="1:8">
      <c r="A31" s="166" t="s">
        <v>107</v>
      </c>
      <c r="B31" s="165" t="s">
        <v>219</v>
      </c>
      <c r="C31" s="164" t="s">
        <v>101</v>
      </c>
      <c r="D31" s="198"/>
      <c r="E31" s="198"/>
      <c r="F31" s="167"/>
      <c r="G31" s="198"/>
      <c r="H31" s="167"/>
    </row>
    <row r="32" spans="1:8" s="216" customFormat="1">
      <c r="A32" s="212"/>
      <c r="B32" s="213" t="s">
        <v>180</v>
      </c>
      <c r="C32" s="214"/>
      <c r="D32" s="212"/>
      <c r="E32" s="212"/>
      <c r="F32" s="215"/>
      <c r="G32" s="212"/>
      <c r="H32" s="215"/>
    </row>
    <row r="33" spans="1:8">
      <c r="A33" s="165" t="s">
        <v>220</v>
      </c>
      <c r="B33" s="165" t="s">
        <v>193</v>
      </c>
      <c r="C33" s="164" t="s">
        <v>31</v>
      </c>
      <c r="D33" s="198"/>
      <c r="E33" s="198"/>
      <c r="F33" s="167"/>
      <c r="G33" s="198"/>
      <c r="H33" s="167"/>
    </row>
    <row r="34" spans="1:8">
      <c r="A34" s="165" t="s">
        <v>221</v>
      </c>
      <c r="B34" s="165" t="s">
        <v>222</v>
      </c>
      <c r="C34" s="164" t="s">
        <v>36</v>
      </c>
      <c r="D34" s="198"/>
      <c r="E34" s="198"/>
      <c r="F34" s="167"/>
      <c r="G34" s="198"/>
      <c r="H34" s="167"/>
    </row>
    <row r="35" spans="1:8">
      <c r="A35" s="165" t="s">
        <v>223</v>
      </c>
      <c r="B35" s="165" t="s">
        <v>65</v>
      </c>
      <c r="C35" s="164" t="s">
        <v>32</v>
      </c>
      <c r="D35" s="198"/>
      <c r="E35" s="198"/>
      <c r="F35" s="167"/>
      <c r="G35" s="198"/>
      <c r="H35" s="167"/>
    </row>
    <row r="36" spans="1:8">
      <c r="A36" s="165" t="s">
        <v>224</v>
      </c>
      <c r="B36" s="165" t="s">
        <v>66</v>
      </c>
      <c r="C36" s="164" t="s">
        <v>33</v>
      </c>
      <c r="D36" s="198"/>
      <c r="E36" s="198"/>
      <c r="F36" s="167"/>
      <c r="G36" s="198"/>
      <c r="H36" s="167"/>
    </row>
    <row r="37" spans="1:8">
      <c r="A37" s="165" t="s">
        <v>225</v>
      </c>
      <c r="B37" s="165" t="s">
        <v>226</v>
      </c>
      <c r="C37" s="164" t="s">
        <v>34</v>
      </c>
      <c r="D37" s="198"/>
      <c r="E37" s="198"/>
      <c r="F37" s="167"/>
      <c r="G37" s="198"/>
      <c r="H37" s="167"/>
    </row>
    <row r="38" spans="1:8">
      <c r="A38" s="165" t="s">
        <v>227</v>
      </c>
      <c r="B38" s="165" t="s">
        <v>67</v>
      </c>
      <c r="C38" s="164" t="s">
        <v>35</v>
      </c>
      <c r="D38" s="198"/>
      <c r="E38" s="198"/>
      <c r="F38" s="167"/>
      <c r="G38" s="198"/>
      <c r="H38" s="167"/>
    </row>
    <row r="39" spans="1:8">
      <c r="A39" s="165" t="s">
        <v>228</v>
      </c>
      <c r="B39" s="165" t="s">
        <v>229</v>
      </c>
      <c r="C39" s="164" t="s">
        <v>202</v>
      </c>
      <c r="D39" s="198"/>
      <c r="E39" s="198"/>
      <c r="F39" s="167"/>
      <c r="G39" s="198"/>
      <c r="H39" s="167"/>
    </row>
    <row r="40" spans="1:8">
      <c r="A40" s="165" t="s">
        <v>230</v>
      </c>
      <c r="B40" s="165" t="s">
        <v>231</v>
      </c>
      <c r="C40" s="164" t="s">
        <v>203</v>
      </c>
      <c r="D40" s="198"/>
      <c r="E40" s="198"/>
      <c r="F40" s="167"/>
      <c r="G40" s="198"/>
      <c r="H40" s="167"/>
    </row>
    <row r="41" spans="1:8">
      <c r="A41" s="165" t="s">
        <v>232</v>
      </c>
      <c r="B41" s="165" t="s">
        <v>68</v>
      </c>
      <c r="C41" s="164" t="s">
        <v>51</v>
      </c>
      <c r="D41" s="198"/>
      <c r="E41" s="198"/>
      <c r="F41" s="167"/>
      <c r="G41" s="198"/>
      <c r="H41" s="167"/>
    </row>
    <row r="42" spans="1:8">
      <c r="A42" s="165" t="s">
        <v>233</v>
      </c>
      <c r="B42" s="165" t="s">
        <v>188</v>
      </c>
      <c r="C42" s="164" t="s">
        <v>52</v>
      </c>
      <c r="D42" s="198"/>
      <c r="E42" s="198"/>
      <c r="F42" s="167"/>
      <c r="G42" s="198"/>
      <c r="H42" s="167"/>
    </row>
    <row r="43" spans="1:8">
      <c r="A43" s="166" t="s">
        <v>108</v>
      </c>
      <c r="B43" s="165" t="s">
        <v>234</v>
      </c>
      <c r="C43" s="164" t="s">
        <v>102</v>
      </c>
      <c r="D43" s="198"/>
      <c r="E43" s="198"/>
      <c r="F43" s="167"/>
      <c r="G43" s="198"/>
      <c r="H43" s="167"/>
    </row>
    <row r="44" spans="1:8" s="216" customFormat="1">
      <c r="A44" s="212"/>
      <c r="B44" s="219" t="s">
        <v>180</v>
      </c>
      <c r="C44" s="214"/>
      <c r="D44" s="212"/>
      <c r="E44" s="212"/>
      <c r="F44" s="215"/>
      <c r="G44" s="212"/>
      <c r="H44" s="215"/>
    </row>
    <row r="45" spans="1:8">
      <c r="A45" s="165" t="s">
        <v>235</v>
      </c>
      <c r="B45" s="165" t="s">
        <v>236</v>
      </c>
      <c r="C45" s="164" t="s">
        <v>204</v>
      </c>
      <c r="D45" s="198"/>
      <c r="E45" s="198"/>
      <c r="F45" s="167"/>
      <c r="G45" s="198"/>
      <c r="H45" s="167"/>
    </row>
    <row r="46" spans="1:8" s="216" customFormat="1">
      <c r="A46" s="212"/>
      <c r="B46" s="213" t="s">
        <v>180</v>
      </c>
      <c r="C46" s="214"/>
      <c r="D46" s="212"/>
      <c r="E46" s="212"/>
      <c r="F46" s="215"/>
      <c r="G46" s="212"/>
      <c r="H46" s="215"/>
    </row>
    <row r="47" spans="1:8">
      <c r="A47" s="165" t="s">
        <v>237</v>
      </c>
      <c r="B47" s="165" t="s">
        <v>69</v>
      </c>
      <c r="C47" s="164" t="s">
        <v>20</v>
      </c>
      <c r="D47" s="198"/>
      <c r="E47" s="198"/>
      <c r="F47" s="198"/>
      <c r="G47" s="198"/>
      <c r="H47" s="198"/>
    </row>
    <row r="48" spans="1:8">
      <c r="A48" s="165" t="s">
        <v>238</v>
      </c>
      <c r="B48" s="165" t="s">
        <v>70</v>
      </c>
      <c r="C48" s="164" t="s">
        <v>53</v>
      </c>
      <c r="D48" s="198"/>
      <c r="E48" s="198"/>
      <c r="F48" s="198"/>
      <c r="G48" s="198"/>
      <c r="H48" s="198"/>
    </row>
    <row r="49" spans="1:8">
      <c r="A49" s="192" t="s">
        <v>239</v>
      </c>
      <c r="B49" s="192" t="s">
        <v>240</v>
      </c>
      <c r="C49" s="208" t="s">
        <v>205</v>
      </c>
      <c r="D49" s="198"/>
      <c r="E49" s="198"/>
      <c r="F49" s="198"/>
      <c r="G49" s="198"/>
      <c r="H49" s="198"/>
    </row>
    <row r="50" spans="1:8">
      <c r="A50" s="192" t="s">
        <v>241</v>
      </c>
      <c r="B50" s="192" t="s">
        <v>71</v>
      </c>
      <c r="C50" s="208" t="s">
        <v>54</v>
      </c>
      <c r="D50" s="198"/>
      <c r="E50" s="198"/>
      <c r="F50" s="198"/>
      <c r="G50" s="198"/>
      <c r="H50" s="198"/>
    </row>
    <row r="51" spans="1:8">
      <c r="A51" s="192" t="s">
        <v>242</v>
      </c>
      <c r="B51" s="192" t="s">
        <v>72</v>
      </c>
      <c r="C51" s="208" t="s">
        <v>21</v>
      </c>
      <c r="D51" s="198"/>
      <c r="E51" s="198"/>
      <c r="F51" s="198"/>
      <c r="G51" s="198"/>
      <c r="H51" s="198"/>
    </row>
    <row r="52" spans="1:8">
      <c r="A52" s="192" t="s">
        <v>243</v>
      </c>
      <c r="B52" s="192" t="s">
        <v>73</v>
      </c>
      <c r="C52" s="208" t="s">
        <v>22</v>
      </c>
      <c r="D52" s="198"/>
      <c r="E52" s="198"/>
      <c r="F52" s="198"/>
      <c r="G52" s="198"/>
      <c r="H52" s="198"/>
    </row>
    <row r="53" spans="1:8">
      <c r="A53" s="207" t="s">
        <v>109</v>
      </c>
      <c r="B53" s="192" t="s">
        <v>244</v>
      </c>
      <c r="C53" s="208" t="s">
        <v>103</v>
      </c>
      <c r="D53" s="198"/>
      <c r="E53" s="198"/>
      <c r="F53" s="198"/>
      <c r="G53" s="198"/>
      <c r="H53" s="198"/>
    </row>
    <row r="54" spans="1:8" s="216" customFormat="1">
      <c r="A54" s="212"/>
      <c r="B54" s="219" t="s">
        <v>180</v>
      </c>
      <c r="C54" s="214"/>
      <c r="D54" s="212"/>
      <c r="E54" s="212"/>
      <c r="F54" s="212"/>
      <c r="G54" s="212"/>
      <c r="H54" s="212"/>
    </row>
    <row r="55" spans="1:8">
      <c r="A55" s="192" t="s">
        <v>196</v>
      </c>
      <c r="B55" s="192" t="s">
        <v>245</v>
      </c>
      <c r="C55" s="208" t="s">
        <v>27</v>
      </c>
      <c r="D55" s="198"/>
      <c r="E55" s="198"/>
      <c r="F55" s="198"/>
      <c r="G55" s="198"/>
      <c r="H55" s="198"/>
    </row>
    <row r="56" spans="1:8">
      <c r="A56" s="192" t="s">
        <v>197</v>
      </c>
      <c r="B56" s="192" t="s">
        <v>246</v>
      </c>
      <c r="C56" s="208" t="s">
        <v>28</v>
      </c>
      <c r="D56" s="198"/>
      <c r="E56" s="198"/>
      <c r="F56" s="198"/>
      <c r="G56" s="198"/>
      <c r="H56" s="198"/>
    </row>
    <row r="57" spans="1:8">
      <c r="A57" s="165" t="s">
        <v>247</v>
      </c>
      <c r="B57" s="165" t="s">
        <v>248</v>
      </c>
      <c r="C57" s="164" t="s">
        <v>206</v>
      </c>
      <c r="D57" s="198"/>
      <c r="E57" s="198"/>
      <c r="F57" s="198"/>
      <c r="G57" s="198"/>
      <c r="H57" s="198"/>
    </row>
    <row r="58" spans="1:8">
      <c r="A58" s="192" t="s">
        <v>249</v>
      </c>
      <c r="B58" s="192" t="s">
        <v>250</v>
      </c>
      <c r="C58" s="208" t="s">
        <v>207</v>
      </c>
      <c r="D58" s="198"/>
      <c r="E58" s="198"/>
      <c r="F58" s="198"/>
      <c r="G58" s="198"/>
      <c r="H58" s="198"/>
    </row>
    <row r="59" spans="1:8" ht="25.5">
      <c r="A59" s="165" t="s">
        <v>251</v>
      </c>
      <c r="B59" s="191" t="s">
        <v>252</v>
      </c>
      <c r="C59" s="164" t="s">
        <v>208</v>
      </c>
      <c r="D59" s="198"/>
      <c r="E59" s="198"/>
      <c r="F59" s="198"/>
      <c r="G59" s="198"/>
      <c r="H59" s="198"/>
    </row>
    <row r="60" spans="1:8">
      <c r="A60" s="165" t="s">
        <v>253</v>
      </c>
      <c r="B60" s="165" t="s">
        <v>254</v>
      </c>
      <c r="C60" s="164" t="s">
        <v>23</v>
      </c>
      <c r="D60" s="198"/>
      <c r="E60" s="198"/>
      <c r="F60" s="198"/>
      <c r="G60" s="198"/>
      <c r="H60" s="198"/>
    </row>
    <row r="61" spans="1:8" ht="25.5">
      <c r="A61" s="165" t="s">
        <v>255</v>
      </c>
      <c r="B61" s="191" t="s">
        <v>256</v>
      </c>
      <c r="C61" s="164" t="s">
        <v>29</v>
      </c>
      <c r="D61" s="198"/>
      <c r="E61" s="198"/>
      <c r="F61" s="198"/>
      <c r="G61" s="198"/>
      <c r="H61" s="198"/>
    </row>
    <row r="62" spans="1:8" ht="25.5">
      <c r="A62" s="165" t="s">
        <v>257</v>
      </c>
      <c r="B62" s="191" t="s">
        <v>258</v>
      </c>
      <c r="C62" s="164" t="s">
        <v>30</v>
      </c>
      <c r="D62" s="198"/>
      <c r="E62" s="198"/>
      <c r="F62" s="198"/>
      <c r="G62" s="198"/>
      <c r="H62" s="198"/>
    </row>
    <row r="63" spans="1:8">
      <c r="A63" s="165" t="s">
        <v>259</v>
      </c>
      <c r="B63" s="165" t="s">
        <v>260</v>
      </c>
      <c r="C63" s="164" t="s">
        <v>37</v>
      </c>
      <c r="D63" s="198"/>
      <c r="E63" s="198"/>
      <c r="F63" s="198"/>
      <c r="G63" s="198"/>
      <c r="H63" s="198"/>
    </row>
    <row r="64" spans="1:8" ht="25.5">
      <c r="A64" s="165" t="s">
        <v>261</v>
      </c>
      <c r="B64" s="191" t="s">
        <v>262</v>
      </c>
      <c r="C64" s="164" t="s">
        <v>55</v>
      </c>
      <c r="D64" s="198"/>
      <c r="E64" s="198"/>
      <c r="F64" s="198"/>
      <c r="G64" s="198"/>
      <c r="H64" s="198"/>
    </row>
    <row r="65" spans="1:8">
      <c r="A65" s="192" t="s">
        <v>120</v>
      </c>
      <c r="B65" s="192" t="s">
        <v>263</v>
      </c>
      <c r="C65" s="208" t="s">
        <v>56</v>
      </c>
      <c r="D65" s="198"/>
      <c r="E65" s="198"/>
      <c r="F65" s="198"/>
      <c r="G65" s="198"/>
      <c r="H65" s="198"/>
    </row>
    <row r="66" spans="1:8">
      <c r="A66" s="192" t="s">
        <v>121</v>
      </c>
      <c r="B66" s="192" t="s">
        <v>264</v>
      </c>
      <c r="C66" s="208" t="s">
        <v>57</v>
      </c>
      <c r="D66" s="198"/>
      <c r="E66" s="198"/>
      <c r="F66" s="198"/>
      <c r="G66" s="198"/>
      <c r="H66" s="198"/>
    </row>
    <row r="67" spans="1:8" ht="25.5">
      <c r="A67" s="165" t="s">
        <v>122</v>
      </c>
      <c r="B67" s="191" t="s">
        <v>340</v>
      </c>
      <c r="C67" s="164" t="s">
        <v>24</v>
      </c>
      <c r="D67" s="198"/>
      <c r="E67" s="198"/>
      <c r="F67" s="198"/>
      <c r="G67" s="198"/>
      <c r="H67" s="198"/>
    </row>
    <row r="68" spans="1:8">
      <c r="A68" s="165" t="s">
        <v>123</v>
      </c>
      <c r="B68" s="165" t="s">
        <v>74</v>
      </c>
      <c r="C68" s="164" t="s">
        <v>209</v>
      </c>
      <c r="D68" s="198"/>
      <c r="E68" s="198"/>
      <c r="F68" s="198"/>
      <c r="G68" s="198"/>
      <c r="H68" s="198"/>
    </row>
    <row r="69" spans="1:8" s="216" customFormat="1">
      <c r="A69" s="212"/>
      <c r="B69" s="219" t="s">
        <v>180</v>
      </c>
      <c r="C69" s="214"/>
      <c r="D69" s="212"/>
      <c r="E69" s="212"/>
      <c r="F69" s="212"/>
      <c r="G69" s="212"/>
      <c r="H69" s="212"/>
    </row>
    <row r="70" spans="1:8" ht="25.5">
      <c r="A70" s="165" t="s">
        <v>265</v>
      </c>
      <c r="B70" s="191" t="s">
        <v>266</v>
      </c>
      <c r="C70" s="164" t="s">
        <v>26</v>
      </c>
      <c r="D70" s="198"/>
      <c r="E70" s="198"/>
      <c r="F70" s="198"/>
      <c r="G70" s="198"/>
      <c r="H70" s="198"/>
    </row>
    <row r="71" spans="1:8" ht="25.5">
      <c r="A71" s="165" t="s">
        <v>267</v>
      </c>
      <c r="B71" s="193" t="s">
        <v>268</v>
      </c>
      <c r="C71" s="164" t="s">
        <v>25</v>
      </c>
      <c r="D71" s="198"/>
      <c r="E71" s="198"/>
      <c r="F71" s="198"/>
      <c r="G71" s="198"/>
      <c r="H71" s="198"/>
    </row>
    <row r="72" spans="1:8" ht="25.5">
      <c r="A72" s="165" t="s">
        <v>265</v>
      </c>
      <c r="B72" s="191" t="s">
        <v>266</v>
      </c>
      <c r="C72" s="164" t="s">
        <v>26</v>
      </c>
      <c r="D72" s="198"/>
      <c r="E72" s="198"/>
      <c r="F72" s="198"/>
      <c r="G72" s="198"/>
      <c r="H72" s="198"/>
    </row>
    <row r="73" spans="1:8" ht="25.5">
      <c r="A73" s="165" t="s">
        <v>267</v>
      </c>
      <c r="B73" s="193" t="s">
        <v>268</v>
      </c>
      <c r="C73" s="164" t="s">
        <v>25</v>
      </c>
      <c r="D73" s="198"/>
      <c r="E73" s="198"/>
      <c r="F73" s="198"/>
      <c r="G73" s="198"/>
      <c r="H73" s="198"/>
    </row>
    <row r="74" spans="1:8">
      <c r="A74" s="165" t="s">
        <v>124</v>
      </c>
      <c r="B74" s="165" t="s">
        <v>125</v>
      </c>
      <c r="C74" s="164" t="s">
        <v>38</v>
      </c>
      <c r="D74" s="198"/>
      <c r="E74" s="198"/>
      <c r="F74" s="198"/>
      <c r="G74" s="198"/>
      <c r="H74" s="198"/>
    </row>
  </sheetData>
  <autoFilter ref="A7:H74"/>
  <mergeCells count="7">
    <mergeCell ref="A5:A7"/>
    <mergeCell ref="B5:B7"/>
    <mergeCell ref="C5:C7"/>
    <mergeCell ref="D5:D7"/>
    <mergeCell ref="E5:H5"/>
    <mergeCell ref="E6:F6"/>
    <mergeCell ref="G6:H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AP78"/>
  <sheetViews>
    <sheetView showGridLines="0" showZeros="0" zoomScale="70" zoomScaleNormal="70" workbookViewId="0">
      <pane xSplit="4" ySplit="7" topLeftCell="E8" activePane="bottomRight" state="frozen"/>
      <selection activeCell="P23" sqref="P23"/>
      <selection pane="topRight" activeCell="P23" sqref="P23"/>
      <selection pane="bottomLeft" activeCell="P23" sqref="P23"/>
      <selection pane="bottomRight" activeCell="P23" sqref="P23"/>
    </sheetView>
  </sheetViews>
  <sheetFormatPr defaultColWidth="11" defaultRowHeight="12.75"/>
  <cols>
    <col min="1" max="1" width="10.3984375" style="27" customWidth="1"/>
    <col min="2" max="2" width="58.19921875" style="27" customWidth="1"/>
    <col min="3" max="3" width="10.3984375" style="48" customWidth="1"/>
    <col min="4" max="4" width="17" style="27" customWidth="1"/>
    <col min="5" max="21" width="12.796875" style="27" customWidth="1"/>
    <col min="22" max="40" width="9.59765625" style="27" customWidth="1"/>
    <col min="41" max="41" width="13.3984375" style="27" customWidth="1"/>
    <col min="42" max="16384" width="11" style="27"/>
  </cols>
  <sheetData>
    <row r="1" spans="1:42">
      <c r="A1" s="226" t="s">
        <v>380</v>
      </c>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row>
    <row r="2" spans="1:42">
      <c r="A2" s="226" t="s">
        <v>381</v>
      </c>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row>
    <row r="3" spans="1:42">
      <c r="A3" s="226" t="s">
        <v>294</v>
      </c>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row>
    <row r="4" spans="1:42" ht="12" customHeight="1">
      <c r="A4" s="47"/>
      <c r="B4" s="47"/>
      <c r="C4" s="47"/>
      <c r="D4" s="47"/>
      <c r="E4" s="1007" t="s">
        <v>134</v>
      </c>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row>
    <row r="5" spans="1:42" ht="27" customHeight="1">
      <c r="A5" s="1008" t="s">
        <v>3</v>
      </c>
      <c r="B5" s="1009" t="s">
        <v>81</v>
      </c>
      <c r="C5" s="998" t="s">
        <v>6</v>
      </c>
      <c r="D5" s="1000" t="s">
        <v>137</v>
      </c>
      <c r="E5" s="38" t="s">
        <v>138</v>
      </c>
      <c r="F5" s="38"/>
      <c r="G5" s="38"/>
      <c r="H5" s="38"/>
      <c r="I5" s="38"/>
      <c r="J5" s="38"/>
      <c r="K5" s="38"/>
      <c r="L5" s="38"/>
      <c r="M5" s="38"/>
      <c r="N5" s="38"/>
      <c r="O5" s="38"/>
      <c r="P5" s="38"/>
      <c r="Q5" s="43"/>
      <c r="R5" s="43"/>
      <c r="S5" s="43"/>
      <c r="T5" s="43"/>
      <c r="U5" s="43"/>
      <c r="V5" s="43"/>
      <c r="W5" s="43"/>
      <c r="X5" s="43"/>
      <c r="Y5" s="43"/>
      <c r="Z5" s="43"/>
      <c r="AA5" s="43"/>
      <c r="AB5" s="43"/>
      <c r="AC5" s="43"/>
      <c r="AD5" s="43"/>
      <c r="AE5" s="43"/>
      <c r="AF5" s="43"/>
      <c r="AG5" s="43"/>
      <c r="AH5" s="43"/>
      <c r="AI5" s="43"/>
      <c r="AJ5" s="43"/>
      <c r="AK5" s="43"/>
      <c r="AL5" s="43"/>
      <c r="AM5" s="43"/>
      <c r="AN5" s="43"/>
      <c r="AO5" s="43"/>
    </row>
    <row r="6" spans="1:42" ht="25.5">
      <c r="A6" s="1008"/>
      <c r="B6" s="1010"/>
      <c r="C6" s="999"/>
      <c r="D6" s="1001"/>
      <c r="E6" s="114" t="str">
        <f>'CH01'!F5</f>
        <v>Thị trấn Văn Điển</v>
      </c>
      <c r="F6" s="114" t="str">
        <f>'CH01'!G5</f>
        <v>Xã Đại Áng</v>
      </c>
      <c r="G6" s="114" t="str">
        <f>'CH01'!H5</f>
        <v>Xã Đông Mỹ</v>
      </c>
      <c r="H6" s="114" t="str">
        <f>'CH01'!I5</f>
        <v>Xã Duyên Hà</v>
      </c>
      <c r="I6" s="114" t="str">
        <f>'CH01'!J5</f>
        <v>Xã Hữu Hòa</v>
      </c>
      <c r="J6" s="114" t="str">
        <f>'CH01'!K5</f>
        <v>Xã Liên Ninh</v>
      </c>
      <c r="K6" s="114" t="str">
        <f>'CH01'!L5</f>
        <v>Xã Ngọc Hồi</v>
      </c>
      <c r="L6" s="114" t="str">
        <f>'CH01'!M5</f>
        <v>Xã Ngũ Hiệp</v>
      </c>
      <c r="M6" s="114" t="str">
        <f>'CH01'!N5</f>
        <v>Xã Tả Thanh Oai</v>
      </c>
      <c r="N6" s="114" t="str">
        <f>'CH01'!O5</f>
        <v>Xã Tam Hiệp</v>
      </c>
      <c r="O6" s="114" t="str">
        <f>'CH01'!P5</f>
        <v>Xã Tân Triều</v>
      </c>
      <c r="P6" s="114" t="str">
        <f>'CH01'!Q5</f>
        <v>Xã Thanh Liệt</v>
      </c>
      <c r="Q6" s="44" t="str">
        <f>'CH01'!R5</f>
        <v>Xã Tứ Hiệp</v>
      </c>
      <c r="R6" s="114" t="str">
        <f>'CH01'!S5</f>
        <v>Xã Vạn Phúc</v>
      </c>
      <c r="S6" s="44" t="str">
        <f>'CH01'!T5</f>
        <v>Xã Vĩnh Quỳnh</v>
      </c>
      <c r="T6" s="114" t="str">
        <f>'CH01'!U5</f>
        <v>Xã Yên Mỹ</v>
      </c>
      <c r="U6" s="44" t="str">
        <f>'CH01'!V5</f>
        <v>Xã Quảng Bị</v>
      </c>
      <c r="V6" s="114" t="str">
        <f>'CH01'!W5</f>
        <v>xã …</v>
      </c>
      <c r="W6" s="44" t="str">
        <f>'CH01'!X5</f>
        <v>xã …</v>
      </c>
      <c r="X6" s="114" t="str">
        <f>'CH01'!Y5</f>
        <v>xã …</v>
      </c>
      <c r="Y6" s="44" t="str">
        <f>'CH01'!Z5</f>
        <v>xã …</v>
      </c>
      <c r="Z6" s="114" t="str">
        <f>'CH01'!AA5</f>
        <v>xã …</v>
      </c>
      <c r="AA6" s="44" t="str">
        <f>'CH01'!AB5</f>
        <v>xã …</v>
      </c>
      <c r="AB6" s="114" t="str">
        <f>'CH01'!AC5</f>
        <v>xã …</v>
      </c>
      <c r="AC6" s="44" t="str">
        <f>'CH01'!AD5</f>
        <v>xã …</v>
      </c>
      <c r="AD6" s="114" t="str">
        <f>'CH01'!AE5</f>
        <v>xã …</v>
      </c>
      <c r="AE6" s="44" t="str">
        <f>'CH01'!AF5</f>
        <v>xã …</v>
      </c>
      <c r="AF6" s="114" t="str">
        <f>'CH01'!AG5</f>
        <v>xã …</v>
      </c>
      <c r="AG6" s="44" t="str">
        <f>'CH01'!AH5</f>
        <v>xã …</v>
      </c>
      <c r="AH6" s="114" t="str">
        <f>'CH01'!AI5</f>
        <v>xã …</v>
      </c>
      <c r="AI6" s="44" t="str">
        <f>'CH01'!AJ5</f>
        <v>xã …</v>
      </c>
      <c r="AJ6" s="114" t="str">
        <f>'CH01'!AK5</f>
        <v>xã …</v>
      </c>
      <c r="AK6" s="44" t="str">
        <f>'CH01'!AL5</f>
        <v>xã …</v>
      </c>
      <c r="AL6" s="114" t="str">
        <f>'CH01'!AM5</f>
        <v>xã …</v>
      </c>
      <c r="AM6" s="44" t="str">
        <f>'CH01'!AN5</f>
        <v>xã …</v>
      </c>
      <c r="AN6" s="114" t="str">
        <f>'CH01'!AO5</f>
        <v>xã …</v>
      </c>
      <c r="AO6" s="44" t="e">
        <f>'CH01'!#REF!</f>
        <v>#REF!</v>
      </c>
      <c r="AP6" s="27" t="e">
        <f>'CH01'!#REF!</f>
        <v>#REF!</v>
      </c>
    </row>
    <row r="7" spans="1:42" s="28" customFormat="1" ht="13.5" customHeight="1">
      <c r="A7" s="233" t="s">
        <v>142</v>
      </c>
      <c r="B7" s="234" t="s">
        <v>143</v>
      </c>
      <c r="C7" s="233" t="s">
        <v>144</v>
      </c>
      <c r="D7" s="235" t="s">
        <v>145</v>
      </c>
      <c r="E7" s="221" t="s">
        <v>146</v>
      </c>
      <c r="F7" s="235" t="s">
        <v>147</v>
      </c>
      <c r="G7" s="221" t="s">
        <v>148</v>
      </c>
      <c r="H7" s="235" t="s">
        <v>149</v>
      </c>
      <c r="I7" s="221" t="s">
        <v>150</v>
      </c>
      <c r="J7" s="235" t="s">
        <v>151</v>
      </c>
      <c r="K7" s="221" t="s">
        <v>152</v>
      </c>
      <c r="L7" s="235" t="s">
        <v>153</v>
      </c>
      <c r="M7" s="221" t="s">
        <v>154</v>
      </c>
      <c r="N7" s="221" t="s">
        <v>155</v>
      </c>
      <c r="O7" s="235" t="s">
        <v>156</v>
      </c>
      <c r="P7" s="221" t="s">
        <v>157</v>
      </c>
      <c r="Q7" s="236" t="s">
        <v>158</v>
      </c>
      <c r="R7" s="221" t="s">
        <v>157</v>
      </c>
      <c r="S7" s="236" t="s">
        <v>158</v>
      </c>
      <c r="T7" s="221" t="s">
        <v>157</v>
      </c>
      <c r="U7" s="236" t="s">
        <v>158</v>
      </c>
      <c r="V7" s="221" t="s">
        <v>157</v>
      </c>
      <c r="W7" s="236" t="s">
        <v>158</v>
      </c>
      <c r="X7" s="221" t="s">
        <v>157</v>
      </c>
      <c r="Y7" s="236" t="s">
        <v>158</v>
      </c>
      <c r="Z7" s="221" t="s">
        <v>157</v>
      </c>
      <c r="AA7" s="236" t="s">
        <v>158</v>
      </c>
      <c r="AB7" s="221" t="s">
        <v>157</v>
      </c>
      <c r="AC7" s="236" t="s">
        <v>158</v>
      </c>
      <c r="AD7" s="221" t="s">
        <v>157</v>
      </c>
      <c r="AE7" s="236" t="s">
        <v>158</v>
      </c>
      <c r="AF7" s="221" t="s">
        <v>157</v>
      </c>
      <c r="AG7" s="236" t="s">
        <v>158</v>
      </c>
      <c r="AH7" s="221" t="s">
        <v>157</v>
      </c>
      <c r="AI7" s="236" t="s">
        <v>158</v>
      </c>
      <c r="AJ7" s="221" t="s">
        <v>157</v>
      </c>
      <c r="AK7" s="236" t="s">
        <v>158</v>
      </c>
      <c r="AL7" s="221" t="s">
        <v>157</v>
      </c>
      <c r="AM7" s="236" t="s">
        <v>158</v>
      </c>
      <c r="AN7" s="221" t="s">
        <v>157</v>
      </c>
      <c r="AO7" s="237" t="s">
        <v>140</v>
      </c>
    </row>
    <row r="8" spans="1:42">
      <c r="A8" s="172">
        <f>'CH01'!A9</f>
        <v>1</v>
      </c>
      <c r="B8" s="172" t="str">
        <f>'CH01'!B9</f>
        <v>Nhóm đất nông nghiệp</v>
      </c>
      <c r="C8" s="40" t="str">
        <f>'CH01'!C9</f>
        <v>NNP</v>
      </c>
      <c r="D8" s="60" t="e">
        <f>SUM(E8:AO8)</f>
        <v>#REF!</v>
      </c>
      <c r="E8" s="60">
        <f>SUM(E11:E19)+E9</f>
        <v>0</v>
      </c>
      <c r="F8" s="60">
        <f t="shared" ref="F8:AO8" si="0">SUM(F11:F19)+F9</f>
        <v>0</v>
      </c>
      <c r="G8" s="60">
        <f t="shared" si="0"/>
        <v>0</v>
      </c>
      <c r="H8" s="60">
        <f t="shared" si="0"/>
        <v>0</v>
      </c>
      <c r="I8" s="60">
        <f t="shared" si="0"/>
        <v>0</v>
      </c>
      <c r="J8" s="60">
        <f t="shared" si="0"/>
        <v>0</v>
      </c>
      <c r="K8" s="60">
        <f t="shared" si="0"/>
        <v>0</v>
      </c>
      <c r="L8" s="60">
        <f t="shared" si="0"/>
        <v>0</v>
      </c>
      <c r="M8" s="60">
        <f t="shared" si="0"/>
        <v>0</v>
      </c>
      <c r="N8" s="60">
        <f t="shared" si="0"/>
        <v>0</v>
      </c>
      <c r="O8" s="60">
        <f t="shared" si="0"/>
        <v>0</v>
      </c>
      <c r="P8" s="60">
        <f t="shared" si="0"/>
        <v>0</v>
      </c>
      <c r="Q8" s="168">
        <f t="shared" si="0"/>
        <v>0</v>
      </c>
      <c r="R8" s="60">
        <f t="shared" ref="R8:AN8" si="1">SUM(R11:R19)+R9</f>
        <v>0</v>
      </c>
      <c r="S8" s="168">
        <f t="shared" si="1"/>
        <v>0</v>
      </c>
      <c r="T8" s="60">
        <f t="shared" si="1"/>
        <v>0</v>
      </c>
      <c r="U8" s="168">
        <f t="shared" si="1"/>
        <v>0</v>
      </c>
      <c r="V8" s="60">
        <f t="shared" si="1"/>
        <v>0</v>
      </c>
      <c r="W8" s="168">
        <f t="shared" si="1"/>
        <v>0</v>
      </c>
      <c r="X8" s="60">
        <f t="shared" si="1"/>
        <v>0</v>
      </c>
      <c r="Y8" s="168">
        <f t="shared" si="1"/>
        <v>0</v>
      </c>
      <c r="Z8" s="60">
        <f t="shared" si="1"/>
        <v>0</v>
      </c>
      <c r="AA8" s="168">
        <f t="shared" si="1"/>
        <v>0</v>
      </c>
      <c r="AB8" s="60">
        <f t="shared" si="1"/>
        <v>0</v>
      </c>
      <c r="AC8" s="168">
        <f t="shared" si="1"/>
        <v>0</v>
      </c>
      <c r="AD8" s="60">
        <f t="shared" si="1"/>
        <v>0</v>
      </c>
      <c r="AE8" s="168">
        <f t="shared" si="1"/>
        <v>0</v>
      </c>
      <c r="AF8" s="60">
        <f t="shared" si="1"/>
        <v>0</v>
      </c>
      <c r="AG8" s="168">
        <f t="shared" si="1"/>
        <v>0</v>
      </c>
      <c r="AH8" s="60">
        <f t="shared" si="1"/>
        <v>0</v>
      </c>
      <c r="AI8" s="168">
        <f t="shared" si="1"/>
        <v>0</v>
      </c>
      <c r="AJ8" s="60">
        <f t="shared" si="1"/>
        <v>0</v>
      </c>
      <c r="AK8" s="168">
        <f t="shared" si="1"/>
        <v>0</v>
      </c>
      <c r="AL8" s="60">
        <f t="shared" si="1"/>
        <v>0</v>
      </c>
      <c r="AM8" s="168">
        <f t="shared" si="1"/>
        <v>0</v>
      </c>
      <c r="AN8" s="60">
        <f t="shared" si="1"/>
        <v>0</v>
      </c>
      <c r="AO8" s="168" t="e">
        <f t="shared" si="0"/>
        <v>#REF!</v>
      </c>
    </row>
    <row r="9" spans="1:42" s="28" customFormat="1">
      <c r="A9" s="238" t="e">
        <f>'CH01'!#REF!</f>
        <v>#REF!</v>
      </c>
      <c r="B9" s="238" t="e">
        <f>'CH01'!#REF!</f>
        <v>#REF!</v>
      </c>
      <c r="C9" s="65" t="e">
        <f>'CH01'!#REF!</f>
        <v>#REF!</v>
      </c>
      <c r="D9" s="126">
        <f t="shared" ref="D9:D72" si="2">SUM(E9:AO9)</f>
        <v>0</v>
      </c>
      <c r="E9" s="126"/>
      <c r="F9" s="126"/>
      <c r="G9" s="126"/>
      <c r="H9" s="126"/>
      <c r="I9" s="126"/>
      <c r="J9" s="126"/>
      <c r="K9" s="126"/>
      <c r="L9" s="126"/>
      <c r="M9" s="126"/>
      <c r="N9" s="126"/>
      <c r="O9" s="126"/>
      <c r="P9" s="126"/>
      <c r="Q9" s="169"/>
      <c r="R9" s="126"/>
      <c r="S9" s="169"/>
      <c r="T9" s="126"/>
      <c r="U9" s="169"/>
      <c r="V9" s="126"/>
      <c r="W9" s="169"/>
      <c r="X9" s="126"/>
      <c r="Y9" s="169"/>
      <c r="Z9" s="126"/>
      <c r="AA9" s="169"/>
      <c r="AB9" s="126"/>
      <c r="AC9" s="169"/>
      <c r="AD9" s="126"/>
      <c r="AE9" s="169"/>
      <c r="AF9" s="126"/>
      <c r="AG9" s="169"/>
      <c r="AH9" s="126"/>
      <c r="AI9" s="169"/>
      <c r="AJ9" s="126"/>
      <c r="AK9" s="169"/>
      <c r="AL9" s="126"/>
      <c r="AM9" s="169"/>
      <c r="AN9" s="126"/>
      <c r="AO9" s="169"/>
    </row>
    <row r="10" spans="1:42" s="28" customFormat="1">
      <c r="A10" s="172" t="str">
        <f>'CH01'!A10</f>
        <v>1.1</v>
      </c>
      <c r="B10" s="172" t="str">
        <f>'CH01'!B10</f>
        <v>Đất trồng lúa</v>
      </c>
      <c r="C10" s="40" t="str">
        <f>'CH01'!C10</f>
        <v>LUA</v>
      </c>
      <c r="D10" s="60" t="e">
        <f t="shared" si="2"/>
        <v>#REF!</v>
      </c>
      <c r="E10" s="60">
        <f t="shared" ref="E10:AO10" si="3">SUMPRODUCT((DVHC=E$6)*(madatNC=$C10)*(CSD_giam))</f>
        <v>0</v>
      </c>
      <c r="F10" s="126">
        <f t="shared" si="3"/>
        <v>0</v>
      </c>
      <c r="G10" s="126">
        <f t="shared" si="3"/>
        <v>0</v>
      </c>
      <c r="H10" s="126">
        <f t="shared" si="3"/>
        <v>0</v>
      </c>
      <c r="I10" s="126">
        <f t="shared" si="3"/>
        <v>0</v>
      </c>
      <c r="J10" s="126">
        <f t="shared" si="3"/>
        <v>0</v>
      </c>
      <c r="K10" s="126">
        <f t="shared" si="3"/>
        <v>0</v>
      </c>
      <c r="L10" s="126">
        <f t="shared" si="3"/>
        <v>0</v>
      </c>
      <c r="M10" s="126">
        <f t="shared" si="3"/>
        <v>0</v>
      </c>
      <c r="N10" s="126">
        <f t="shared" si="3"/>
        <v>0</v>
      </c>
      <c r="O10" s="126">
        <f t="shared" si="3"/>
        <v>0</v>
      </c>
      <c r="P10" s="126">
        <f t="shared" si="3"/>
        <v>0</v>
      </c>
      <c r="Q10" s="169">
        <f t="shared" si="3"/>
        <v>0</v>
      </c>
      <c r="R10" s="126">
        <f t="shared" si="3"/>
        <v>0</v>
      </c>
      <c r="S10" s="169">
        <f t="shared" si="3"/>
        <v>0</v>
      </c>
      <c r="T10" s="126">
        <f t="shared" si="3"/>
        <v>0</v>
      </c>
      <c r="U10" s="169">
        <f t="shared" si="3"/>
        <v>0</v>
      </c>
      <c r="V10" s="126">
        <f t="shared" si="3"/>
        <v>0</v>
      </c>
      <c r="W10" s="169">
        <f t="shared" si="3"/>
        <v>0</v>
      </c>
      <c r="X10" s="126">
        <f t="shared" si="3"/>
        <v>0</v>
      </c>
      <c r="Y10" s="169">
        <f t="shared" si="3"/>
        <v>0</v>
      </c>
      <c r="Z10" s="126">
        <f t="shared" si="3"/>
        <v>0</v>
      </c>
      <c r="AA10" s="169">
        <f t="shared" si="3"/>
        <v>0</v>
      </c>
      <c r="AB10" s="126">
        <f t="shared" si="3"/>
        <v>0</v>
      </c>
      <c r="AC10" s="169">
        <f t="shared" si="3"/>
        <v>0</v>
      </c>
      <c r="AD10" s="126">
        <f t="shared" si="3"/>
        <v>0</v>
      </c>
      <c r="AE10" s="169">
        <f t="shared" si="3"/>
        <v>0</v>
      </c>
      <c r="AF10" s="126">
        <f t="shared" si="3"/>
        <v>0</v>
      </c>
      <c r="AG10" s="169">
        <f t="shared" si="3"/>
        <v>0</v>
      </c>
      <c r="AH10" s="126">
        <f t="shared" si="3"/>
        <v>0</v>
      </c>
      <c r="AI10" s="169">
        <f t="shared" si="3"/>
        <v>0</v>
      </c>
      <c r="AJ10" s="126">
        <f t="shared" si="3"/>
        <v>0</v>
      </c>
      <c r="AK10" s="169">
        <f t="shared" si="3"/>
        <v>0</v>
      </c>
      <c r="AL10" s="126">
        <f t="shared" si="3"/>
        <v>0</v>
      </c>
      <c r="AM10" s="169">
        <f t="shared" si="3"/>
        <v>0</v>
      </c>
      <c r="AN10" s="126">
        <f t="shared" si="3"/>
        <v>0</v>
      </c>
      <c r="AO10" s="169" t="e">
        <f t="shared" si="3"/>
        <v>#REF!</v>
      </c>
    </row>
    <row r="11" spans="1:42" s="28" customFormat="1">
      <c r="A11" s="238" t="e">
        <f>'CH01'!#REF!</f>
        <v>#REF!</v>
      </c>
      <c r="B11" s="238" t="e">
        <f>'CH01'!#REF!</f>
        <v>#REF!</v>
      </c>
      <c r="C11" s="65" t="e">
        <f>'CH01'!#REF!</f>
        <v>#REF!</v>
      </c>
      <c r="D11" s="126">
        <f t="shared" si="2"/>
        <v>0</v>
      </c>
      <c r="E11" s="126"/>
      <c r="F11" s="126"/>
      <c r="G11" s="126"/>
      <c r="H11" s="126"/>
      <c r="I11" s="126"/>
      <c r="J11" s="126"/>
      <c r="K11" s="126"/>
      <c r="L11" s="126"/>
      <c r="M11" s="126"/>
      <c r="N11" s="126"/>
      <c r="O11" s="126"/>
      <c r="P11" s="126"/>
      <c r="Q11" s="169"/>
      <c r="R11" s="126"/>
      <c r="S11" s="169"/>
      <c r="T11" s="126"/>
      <c r="U11" s="169"/>
      <c r="V11" s="126"/>
      <c r="W11" s="169"/>
      <c r="X11" s="126"/>
      <c r="Y11" s="169"/>
      <c r="Z11" s="126"/>
      <c r="AA11" s="169"/>
      <c r="AB11" s="126"/>
      <c r="AC11" s="169"/>
      <c r="AD11" s="126"/>
      <c r="AE11" s="169"/>
      <c r="AF11" s="126"/>
      <c r="AG11" s="169"/>
      <c r="AH11" s="126"/>
      <c r="AI11" s="169"/>
      <c r="AJ11" s="126"/>
      <c r="AK11" s="169"/>
      <c r="AL11" s="126"/>
      <c r="AM11" s="169"/>
      <c r="AN11" s="126"/>
      <c r="AO11" s="169"/>
    </row>
    <row r="12" spans="1:42">
      <c r="A12" s="172" t="str">
        <f>'CH01'!A11</f>
        <v>1.1.1</v>
      </c>
      <c r="B12" s="172" t="str">
        <f>'CH01'!B11</f>
        <v>Đất chuyên trồng lúa</v>
      </c>
      <c r="C12" s="40" t="str">
        <f>'CH01'!C11</f>
        <v>LUC</v>
      </c>
      <c r="D12" s="60" t="e">
        <f t="shared" si="2"/>
        <v>#REF!</v>
      </c>
      <c r="E12" s="60">
        <f t="shared" ref="E12:N15" si="4">SUMPRODUCT((DVHC=E$6)*(madatNC=$C12)*(CSD_giam))</f>
        <v>0</v>
      </c>
      <c r="F12" s="60">
        <f t="shared" si="4"/>
        <v>0</v>
      </c>
      <c r="G12" s="60">
        <f t="shared" si="4"/>
        <v>0</v>
      </c>
      <c r="H12" s="60">
        <f t="shared" si="4"/>
        <v>0</v>
      </c>
      <c r="I12" s="60">
        <f t="shared" si="4"/>
        <v>0</v>
      </c>
      <c r="J12" s="60">
        <f t="shared" si="4"/>
        <v>0</v>
      </c>
      <c r="K12" s="60">
        <f t="shared" si="4"/>
        <v>0</v>
      </c>
      <c r="L12" s="60">
        <f t="shared" si="4"/>
        <v>0</v>
      </c>
      <c r="M12" s="60">
        <f t="shared" si="4"/>
        <v>0</v>
      </c>
      <c r="N12" s="60">
        <f t="shared" si="4"/>
        <v>0</v>
      </c>
      <c r="O12" s="60">
        <f t="shared" ref="O12:X15" si="5">SUMPRODUCT((DVHC=O$6)*(madatNC=$C12)*(CSD_giam))</f>
        <v>0</v>
      </c>
      <c r="P12" s="60">
        <f t="shared" si="5"/>
        <v>0</v>
      </c>
      <c r="Q12" s="168">
        <f t="shared" si="5"/>
        <v>0</v>
      </c>
      <c r="R12" s="60">
        <f t="shared" si="5"/>
        <v>0</v>
      </c>
      <c r="S12" s="168">
        <f t="shared" si="5"/>
        <v>0</v>
      </c>
      <c r="T12" s="60">
        <f t="shared" si="5"/>
        <v>0</v>
      </c>
      <c r="U12" s="168">
        <f t="shared" si="5"/>
        <v>0</v>
      </c>
      <c r="V12" s="60">
        <f t="shared" si="5"/>
        <v>0</v>
      </c>
      <c r="W12" s="168">
        <f t="shared" si="5"/>
        <v>0</v>
      </c>
      <c r="X12" s="60">
        <f t="shared" si="5"/>
        <v>0</v>
      </c>
      <c r="Y12" s="168">
        <f t="shared" ref="Y12:AH15" si="6">SUMPRODUCT((DVHC=Y$6)*(madatNC=$C12)*(CSD_giam))</f>
        <v>0</v>
      </c>
      <c r="Z12" s="60">
        <f t="shared" si="6"/>
        <v>0</v>
      </c>
      <c r="AA12" s="168">
        <f t="shared" si="6"/>
        <v>0</v>
      </c>
      <c r="AB12" s="60">
        <f t="shared" si="6"/>
        <v>0</v>
      </c>
      <c r="AC12" s="168">
        <f t="shared" si="6"/>
        <v>0</v>
      </c>
      <c r="AD12" s="60">
        <f t="shared" si="6"/>
        <v>0</v>
      </c>
      <c r="AE12" s="168">
        <f t="shared" si="6"/>
        <v>0</v>
      </c>
      <c r="AF12" s="60">
        <f t="shared" si="6"/>
        <v>0</v>
      </c>
      <c r="AG12" s="168">
        <f t="shared" si="6"/>
        <v>0</v>
      </c>
      <c r="AH12" s="60">
        <f t="shared" si="6"/>
        <v>0</v>
      </c>
      <c r="AI12" s="168">
        <f t="shared" ref="AI12:AO15" si="7">SUMPRODUCT((DVHC=AI$6)*(madatNC=$C12)*(CSD_giam))</f>
        <v>0</v>
      </c>
      <c r="AJ12" s="60">
        <f t="shared" si="7"/>
        <v>0</v>
      </c>
      <c r="AK12" s="168">
        <f t="shared" si="7"/>
        <v>0</v>
      </c>
      <c r="AL12" s="60">
        <f t="shared" si="7"/>
        <v>0</v>
      </c>
      <c r="AM12" s="168">
        <f t="shared" si="7"/>
        <v>0</v>
      </c>
      <c r="AN12" s="60">
        <f t="shared" si="7"/>
        <v>0</v>
      </c>
      <c r="AO12" s="168" t="e">
        <f t="shared" si="7"/>
        <v>#REF!</v>
      </c>
    </row>
    <row r="13" spans="1:42">
      <c r="A13" s="172" t="str">
        <f>'CH01'!A12</f>
        <v>1.1.2</v>
      </c>
      <c r="B13" s="172" t="str">
        <f>'CH01'!B12</f>
        <v>Đất trồng lúa còn lại</v>
      </c>
      <c r="C13" s="40" t="str">
        <f>'CH01'!C12</f>
        <v>LUK</v>
      </c>
      <c r="D13" s="60" t="e">
        <f t="shared" si="2"/>
        <v>#REF!</v>
      </c>
      <c r="E13" s="60">
        <f t="shared" si="4"/>
        <v>0</v>
      </c>
      <c r="F13" s="60">
        <f t="shared" si="4"/>
        <v>0</v>
      </c>
      <c r="G13" s="60">
        <f t="shared" si="4"/>
        <v>0</v>
      </c>
      <c r="H13" s="60">
        <f t="shared" si="4"/>
        <v>0</v>
      </c>
      <c r="I13" s="60">
        <f t="shared" si="4"/>
        <v>0</v>
      </c>
      <c r="J13" s="60">
        <f t="shared" si="4"/>
        <v>0</v>
      </c>
      <c r="K13" s="60">
        <f t="shared" si="4"/>
        <v>0</v>
      </c>
      <c r="L13" s="60">
        <f t="shared" si="4"/>
        <v>0</v>
      </c>
      <c r="M13" s="60">
        <f t="shared" si="4"/>
        <v>0</v>
      </c>
      <c r="N13" s="60">
        <f t="shared" si="4"/>
        <v>0</v>
      </c>
      <c r="O13" s="60">
        <f t="shared" si="5"/>
        <v>0</v>
      </c>
      <c r="P13" s="60">
        <f t="shared" si="5"/>
        <v>0</v>
      </c>
      <c r="Q13" s="168">
        <f t="shared" si="5"/>
        <v>0</v>
      </c>
      <c r="R13" s="60">
        <f t="shared" si="5"/>
        <v>0</v>
      </c>
      <c r="S13" s="168">
        <f t="shared" si="5"/>
        <v>0</v>
      </c>
      <c r="T13" s="60">
        <f t="shared" si="5"/>
        <v>0</v>
      </c>
      <c r="U13" s="168">
        <f t="shared" si="5"/>
        <v>0</v>
      </c>
      <c r="V13" s="60">
        <f t="shared" si="5"/>
        <v>0</v>
      </c>
      <c r="W13" s="168">
        <f t="shared" si="5"/>
        <v>0</v>
      </c>
      <c r="X13" s="60">
        <f t="shared" si="5"/>
        <v>0</v>
      </c>
      <c r="Y13" s="168">
        <f t="shared" si="6"/>
        <v>0</v>
      </c>
      <c r="Z13" s="60">
        <f t="shared" si="6"/>
        <v>0</v>
      </c>
      <c r="AA13" s="168">
        <f t="shared" si="6"/>
        <v>0</v>
      </c>
      <c r="AB13" s="60">
        <f t="shared" si="6"/>
        <v>0</v>
      </c>
      <c r="AC13" s="168">
        <f t="shared" si="6"/>
        <v>0</v>
      </c>
      <c r="AD13" s="60">
        <f t="shared" si="6"/>
        <v>0</v>
      </c>
      <c r="AE13" s="168">
        <f t="shared" si="6"/>
        <v>0</v>
      </c>
      <c r="AF13" s="60">
        <f t="shared" si="6"/>
        <v>0</v>
      </c>
      <c r="AG13" s="168">
        <f t="shared" si="6"/>
        <v>0</v>
      </c>
      <c r="AH13" s="60">
        <f t="shared" si="6"/>
        <v>0</v>
      </c>
      <c r="AI13" s="168">
        <f t="shared" si="7"/>
        <v>0</v>
      </c>
      <c r="AJ13" s="60">
        <f t="shared" si="7"/>
        <v>0</v>
      </c>
      <c r="AK13" s="168">
        <f t="shared" si="7"/>
        <v>0</v>
      </c>
      <c r="AL13" s="60">
        <f t="shared" si="7"/>
        <v>0</v>
      </c>
      <c r="AM13" s="168">
        <f t="shared" si="7"/>
        <v>0</v>
      </c>
      <c r="AN13" s="60">
        <f t="shared" si="7"/>
        <v>0</v>
      </c>
      <c r="AO13" s="168" t="e">
        <f t="shared" si="7"/>
        <v>#REF!</v>
      </c>
    </row>
    <row r="14" spans="1:42">
      <c r="A14" s="172" t="str">
        <f>'CH01'!A13</f>
        <v>1.2</v>
      </c>
      <c r="B14" s="172" t="str">
        <f>'CH01'!B13</f>
        <v>Đất trồng cây hằng năm khác</v>
      </c>
      <c r="C14" s="40" t="str">
        <f>'CH01'!C13</f>
        <v>HNK</v>
      </c>
      <c r="D14" s="60" t="e">
        <f t="shared" si="2"/>
        <v>#REF!</v>
      </c>
      <c r="E14" s="60">
        <f t="shared" si="4"/>
        <v>0</v>
      </c>
      <c r="F14" s="60">
        <f t="shared" si="4"/>
        <v>0</v>
      </c>
      <c r="G14" s="60">
        <f t="shared" si="4"/>
        <v>0</v>
      </c>
      <c r="H14" s="60">
        <f t="shared" si="4"/>
        <v>0</v>
      </c>
      <c r="I14" s="60">
        <f t="shared" si="4"/>
        <v>0</v>
      </c>
      <c r="J14" s="60">
        <f t="shared" si="4"/>
        <v>0</v>
      </c>
      <c r="K14" s="60">
        <f t="shared" si="4"/>
        <v>0</v>
      </c>
      <c r="L14" s="60">
        <f t="shared" si="4"/>
        <v>0</v>
      </c>
      <c r="M14" s="60">
        <f t="shared" si="4"/>
        <v>0</v>
      </c>
      <c r="N14" s="60">
        <f t="shared" si="4"/>
        <v>0</v>
      </c>
      <c r="O14" s="60">
        <f t="shared" si="5"/>
        <v>0</v>
      </c>
      <c r="P14" s="60">
        <f t="shared" si="5"/>
        <v>0</v>
      </c>
      <c r="Q14" s="168">
        <f t="shared" si="5"/>
        <v>0</v>
      </c>
      <c r="R14" s="60">
        <f t="shared" si="5"/>
        <v>0</v>
      </c>
      <c r="S14" s="168">
        <f t="shared" si="5"/>
        <v>0</v>
      </c>
      <c r="T14" s="60">
        <f t="shared" si="5"/>
        <v>0</v>
      </c>
      <c r="U14" s="168">
        <f t="shared" si="5"/>
        <v>0</v>
      </c>
      <c r="V14" s="60">
        <f t="shared" si="5"/>
        <v>0</v>
      </c>
      <c r="W14" s="168">
        <f t="shared" si="5"/>
        <v>0</v>
      </c>
      <c r="X14" s="60">
        <f t="shared" si="5"/>
        <v>0</v>
      </c>
      <c r="Y14" s="168">
        <f t="shared" si="6"/>
        <v>0</v>
      </c>
      <c r="Z14" s="60">
        <f t="shared" si="6"/>
        <v>0</v>
      </c>
      <c r="AA14" s="168">
        <f t="shared" si="6"/>
        <v>0</v>
      </c>
      <c r="AB14" s="60">
        <f t="shared" si="6"/>
        <v>0</v>
      </c>
      <c r="AC14" s="168">
        <f t="shared" si="6"/>
        <v>0</v>
      </c>
      <c r="AD14" s="60">
        <f t="shared" si="6"/>
        <v>0</v>
      </c>
      <c r="AE14" s="168">
        <f t="shared" si="6"/>
        <v>0</v>
      </c>
      <c r="AF14" s="60">
        <f t="shared" si="6"/>
        <v>0</v>
      </c>
      <c r="AG14" s="168">
        <f t="shared" si="6"/>
        <v>0</v>
      </c>
      <c r="AH14" s="60">
        <f t="shared" si="6"/>
        <v>0</v>
      </c>
      <c r="AI14" s="168">
        <f t="shared" si="7"/>
        <v>0</v>
      </c>
      <c r="AJ14" s="60">
        <f t="shared" si="7"/>
        <v>0</v>
      </c>
      <c r="AK14" s="168">
        <f t="shared" si="7"/>
        <v>0</v>
      </c>
      <c r="AL14" s="60">
        <f t="shared" si="7"/>
        <v>0</v>
      </c>
      <c r="AM14" s="168">
        <f t="shared" si="7"/>
        <v>0</v>
      </c>
      <c r="AN14" s="60">
        <f t="shared" si="7"/>
        <v>0</v>
      </c>
      <c r="AO14" s="168" t="e">
        <f t="shared" si="7"/>
        <v>#REF!</v>
      </c>
    </row>
    <row r="15" spans="1:42">
      <c r="A15" s="172" t="str">
        <f>'CH01'!A14</f>
        <v>1.3</v>
      </c>
      <c r="B15" s="172" t="str">
        <f>'CH01'!B14</f>
        <v>Đất trồng cây lâu năm</v>
      </c>
      <c r="C15" s="40" t="str">
        <f>'CH01'!C14</f>
        <v>CLN</v>
      </c>
      <c r="D15" s="60" t="e">
        <f t="shared" si="2"/>
        <v>#REF!</v>
      </c>
      <c r="E15" s="60">
        <f t="shared" si="4"/>
        <v>0</v>
      </c>
      <c r="F15" s="60">
        <f t="shared" si="4"/>
        <v>0</v>
      </c>
      <c r="G15" s="60">
        <f t="shared" si="4"/>
        <v>0</v>
      </c>
      <c r="H15" s="60">
        <f t="shared" si="4"/>
        <v>0</v>
      </c>
      <c r="I15" s="60">
        <f t="shared" si="4"/>
        <v>0</v>
      </c>
      <c r="J15" s="60">
        <f t="shared" si="4"/>
        <v>0</v>
      </c>
      <c r="K15" s="60">
        <f t="shared" si="4"/>
        <v>0</v>
      </c>
      <c r="L15" s="60">
        <f t="shared" si="4"/>
        <v>0</v>
      </c>
      <c r="M15" s="60">
        <f t="shared" si="4"/>
        <v>0</v>
      </c>
      <c r="N15" s="60">
        <f t="shared" si="4"/>
        <v>0</v>
      </c>
      <c r="O15" s="60">
        <f t="shared" si="5"/>
        <v>0</v>
      </c>
      <c r="P15" s="60">
        <f t="shared" si="5"/>
        <v>0</v>
      </c>
      <c r="Q15" s="168">
        <f t="shared" si="5"/>
        <v>0</v>
      </c>
      <c r="R15" s="60">
        <f t="shared" si="5"/>
        <v>0</v>
      </c>
      <c r="S15" s="168">
        <f t="shared" si="5"/>
        <v>0</v>
      </c>
      <c r="T15" s="60">
        <f t="shared" si="5"/>
        <v>0</v>
      </c>
      <c r="U15" s="168">
        <f t="shared" si="5"/>
        <v>0</v>
      </c>
      <c r="V15" s="60">
        <f t="shared" si="5"/>
        <v>0</v>
      </c>
      <c r="W15" s="168">
        <f t="shared" si="5"/>
        <v>0</v>
      </c>
      <c r="X15" s="60">
        <f t="shared" si="5"/>
        <v>0</v>
      </c>
      <c r="Y15" s="168">
        <f t="shared" si="6"/>
        <v>0</v>
      </c>
      <c r="Z15" s="60">
        <f t="shared" si="6"/>
        <v>0</v>
      </c>
      <c r="AA15" s="168">
        <f t="shared" si="6"/>
        <v>0</v>
      </c>
      <c r="AB15" s="60">
        <f t="shared" si="6"/>
        <v>0</v>
      </c>
      <c r="AC15" s="168">
        <f t="shared" si="6"/>
        <v>0</v>
      </c>
      <c r="AD15" s="60">
        <f t="shared" si="6"/>
        <v>0</v>
      </c>
      <c r="AE15" s="168">
        <f t="shared" si="6"/>
        <v>0</v>
      </c>
      <c r="AF15" s="60">
        <f t="shared" si="6"/>
        <v>0</v>
      </c>
      <c r="AG15" s="168">
        <f t="shared" si="6"/>
        <v>0</v>
      </c>
      <c r="AH15" s="60">
        <f t="shared" si="6"/>
        <v>0</v>
      </c>
      <c r="AI15" s="168">
        <f t="shared" si="7"/>
        <v>0</v>
      </c>
      <c r="AJ15" s="60">
        <f t="shared" si="7"/>
        <v>0</v>
      </c>
      <c r="AK15" s="168">
        <f t="shared" si="7"/>
        <v>0</v>
      </c>
      <c r="AL15" s="60">
        <f t="shared" si="7"/>
        <v>0</v>
      </c>
      <c r="AM15" s="168">
        <f t="shared" si="7"/>
        <v>0</v>
      </c>
      <c r="AN15" s="60">
        <f t="shared" si="7"/>
        <v>0</v>
      </c>
      <c r="AO15" s="168" t="e">
        <f t="shared" si="7"/>
        <v>#REF!</v>
      </c>
    </row>
    <row r="16" spans="1:42" s="28" customFormat="1">
      <c r="A16" s="172" t="str">
        <f>'CH01'!A15</f>
        <v>1.4</v>
      </c>
      <c r="B16" s="172" t="str">
        <f>'CH01'!B15</f>
        <v>Đất rừng đặc dụng</v>
      </c>
      <c r="C16" s="40" t="str">
        <f>'CH01'!C15</f>
        <v>RDD</v>
      </c>
      <c r="D16" s="60">
        <f t="shared" si="2"/>
        <v>0</v>
      </c>
      <c r="E16" s="126"/>
      <c r="F16" s="126"/>
      <c r="G16" s="126"/>
      <c r="H16" s="126"/>
      <c r="I16" s="126"/>
      <c r="J16" s="126"/>
      <c r="K16" s="126"/>
      <c r="L16" s="126"/>
      <c r="M16" s="126"/>
      <c r="N16" s="126"/>
      <c r="O16" s="126"/>
      <c r="P16" s="126"/>
      <c r="Q16" s="169"/>
      <c r="R16" s="126"/>
      <c r="S16" s="169"/>
      <c r="T16" s="126"/>
      <c r="U16" s="169"/>
      <c r="V16" s="126"/>
      <c r="W16" s="169"/>
      <c r="X16" s="126"/>
      <c r="Y16" s="169"/>
      <c r="Z16" s="126"/>
      <c r="AA16" s="169"/>
      <c r="AB16" s="126"/>
      <c r="AC16" s="169"/>
      <c r="AD16" s="126"/>
      <c r="AE16" s="169"/>
      <c r="AF16" s="126"/>
      <c r="AG16" s="169"/>
      <c r="AH16" s="126"/>
      <c r="AI16" s="169"/>
      <c r="AJ16" s="126"/>
      <c r="AK16" s="169"/>
      <c r="AL16" s="126"/>
      <c r="AM16" s="169"/>
      <c r="AN16" s="126"/>
      <c r="AO16" s="169"/>
    </row>
    <row r="17" spans="1:41">
      <c r="A17" s="172" t="str">
        <f>'CH01'!A16</f>
        <v>1.5</v>
      </c>
      <c r="B17" s="172" t="str">
        <f>'CH01'!B16</f>
        <v>Đất rừng phòng hộ</v>
      </c>
      <c r="C17" s="40" t="str">
        <f>'CH01'!C16</f>
        <v>RPH</v>
      </c>
      <c r="D17" s="60" t="e">
        <f t="shared" si="2"/>
        <v>#REF!</v>
      </c>
      <c r="E17" s="125">
        <f t="shared" ref="E17:N18" si="8">SUMPRODUCT((DVHC=E$6)*(madatNC=$C17)*(CSD_giam))</f>
        <v>0</v>
      </c>
      <c r="F17" s="125">
        <f t="shared" si="8"/>
        <v>0</v>
      </c>
      <c r="G17" s="125">
        <f t="shared" si="8"/>
        <v>0</v>
      </c>
      <c r="H17" s="125">
        <f t="shared" si="8"/>
        <v>0</v>
      </c>
      <c r="I17" s="125">
        <f t="shared" si="8"/>
        <v>0</v>
      </c>
      <c r="J17" s="125">
        <f t="shared" si="8"/>
        <v>0</v>
      </c>
      <c r="K17" s="125">
        <f t="shared" si="8"/>
        <v>0</v>
      </c>
      <c r="L17" s="125">
        <f t="shared" si="8"/>
        <v>0</v>
      </c>
      <c r="M17" s="125">
        <f t="shared" si="8"/>
        <v>0</v>
      </c>
      <c r="N17" s="125">
        <f t="shared" si="8"/>
        <v>0</v>
      </c>
      <c r="O17" s="125">
        <f t="shared" ref="O17:X18" si="9">SUMPRODUCT((DVHC=O$6)*(madatNC=$C17)*(CSD_giam))</f>
        <v>0</v>
      </c>
      <c r="P17" s="125">
        <f t="shared" si="9"/>
        <v>0</v>
      </c>
      <c r="Q17" s="170">
        <f t="shared" si="9"/>
        <v>0</v>
      </c>
      <c r="R17" s="125">
        <f t="shared" si="9"/>
        <v>0</v>
      </c>
      <c r="S17" s="170">
        <f t="shared" si="9"/>
        <v>0</v>
      </c>
      <c r="T17" s="125">
        <f t="shared" si="9"/>
        <v>0</v>
      </c>
      <c r="U17" s="170">
        <f t="shared" si="9"/>
        <v>0</v>
      </c>
      <c r="V17" s="125">
        <f t="shared" si="9"/>
        <v>0</v>
      </c>
      <c r="W17" s="170">
        <f t="shared" si="9"/>
        <v>0</v>
      </c>
      <c r="X17" s="125">
        <f t="shared" si="9"/>
        <v>0</v>
      </c>
      <c r="Y17" s="170">
        <f t="shared" ref="Y17:AH18" si="10">SUMPRODUCT((DVHC=Y$6)*(madatNC=$C17)*(CSD_giam))</f>
        <v>0</v>
      </c>
      <c r="Z17" s="125">
        <f t="shared" si="10"/>
        <v>0</v>
      </c>
      <c r="AA17" s="170">
        <f t="shared" si="10"/>
        <v>0</v>
      </c>
      <c r="AB17" s="125">
        <f t="shared" si="10"/>
        <v>0</v>
      </c>
      <c r="AC17" s="170">
        <f t="shared" si="10"/>
        <v>0</v>
      </c>
      <c r="AD17" s="125">
        <f t="shared" si="10"/>
        <v>0</v>
      </c>
      <c r="AE17" s="170">
        <f t="shared" si="10"/>
        <v>0</v>
      </c>
      <c r="AF17" s="125">
        <f t="shared" si="10"/>
        <v>0</v>
      </c>
      <c r="AG17" s="170">
        <f t="shared" si="10"/>
        <v>0</v>
      </c>
      <c r="AH17" s="125">
        <f t="shared" si="10"/>
        <v>0</v>
      </c>
      <c r="AI17" s="170">
        <f t="shared" ref="AI17:AO18" si="11">SUMPRODUCT((DVHC=AI$6)*(madatNC=$C17)*(CSD_giam))</f>
        <v>0</v>
      </c>
      <c r="AJ17" s="125">
        <f t="shared" si="11"/>
        <v>0</v>
      </c>
      <c r="AK17" s="170">
        <f t="shared" si="11"/>
        <v>0</v>
      </c>
      <c r="AL17" s="125">
        <f t="shared" si="11"/>
        <v>0</v>
      </c>
      <c r="AM17" s="170">
        <f t="shared" si="11"/>
        <v>0</v>
      </c>
      <c r="AN17" s="125">
        <f t="shared" si="11"/>
        <v>0</v>
      </c>
      <c r="AO17" s="170" t="e">
        <f t="shared" si="11"/>
        <v>#REF!</v>
      </c>
    </row>
    <row r="18" spans="1:41">
      <c r="A18" s="172" t="str">
        <f>'CH01'!A17</f>
        <v>1.6</v>
      </c>
      <c r="B18" s="172" t="str">
        <f>'CH01'!B17</f>
        <v>Đất rừng sản xuất</v>
      </c>
      <c r="C18" s="40" t="str">
        <f>'CH01'!C17</f>
        <v>RSX</v>
      </c>
      <c r="D18" s="60" t="e">
        <f t="shared" si="2"/>
        <v>#REF!</v>
      </c>
      <c r="E18" s="60">
        <f t="shared" si="8"/>
        <v>0</v>
      </c>
      <c r="F18" s="60">
        <f t="shared" si="8"/>
        <v>0</v>
      </c>
      <c r="G18" s="60">
        <f t="shared" si="8"/>
        <v>0</v>
      </c>
      <c r="H18" s="60">
        <f t="shared" si="8"/>
        <v>0</v>
      </c>
      <c r="I18" s="60">
        <f t="shared" si="8"/>
        <v>0</v>
      </c>
      <c r="J18" s="60">
        <f t="shared" si="8"/>
        <v>0</v>
      </c>
      <c r="K18" s="60">
        <f t="shared" si="8"/>
        <v>0</v>
      </c>
      <c r="L18" s="60">
        <f t="shared" si="8"/>
        <v>0</v>
      </c>
      <c r="M18" s="60">
        <f t="shared" si="8"/>
        <v>0</v>
      </c>
      <c r="N18" s="60">
        <f t="shared" si="8"/>
        <v>0</v>
      </c>
      <c r="O18" s="60">
        <f t="shared" si="9"/>
        <v>0</v>
      </c>
      <c r="P18" s="60">
        <f t="shared" si="9"/>
        <v>0</v>
      </c>
      <c r="Q18" s="168">
        <f t="shared" si="9"/>
        <v>0</v>
      </c>
      <c r="R18" s="60">
        <f t="shared" si="9"/>
        <v>0</v>
      </c>
      <c r="S18" s="168">
        <f t="shared" si="9"/>
        <v>0</v>
      </c>
      <c r="T18" s="60">
        <f t="shared" si="9"/>
        <v>0</v>
      </c>
      <c r="U18" s="168">
        <f t="shared" si="9"/>
        <v>0</v>
      </c>
      <c r="V18" s="60">
        <f t="shared" si="9"/>
        <v>0</v>
      </c>
      <c r="W18" s="168">
        <f t="shared" si="9"/>
        <v>0</v>
      </c>
      <c r="X18" s="60">
        <f t="shared" si="9"/>
        <v>0</v>
      </c>
      <c r="Y18" s="168">
        <f t="shared" si="10"/>
        <v>0</v>
      </c>
      <c r="Z18" s="60">
        <f t="shared" si="10"/>
        <v>0</v>
      </c>
      <c r="AA18" s="168">
        <f t="shared" si="10"/>
        <v>0</v>
      </c>
      <c r="AB18" s="60">
        <f t="shared" si="10"/>
        <v>0</v>
      </c>
      <c r="AC18" s="168">
        <f t="shared" si="10"/>
        <v>0</v>
      </c>
      <c r="AD18" s="60">
        <f t="shared" si="10"/>
        <v>0</v>
      </c>
      <c r="AE18" s="168">
        <f t="shared" si="10"/>
        <v>0</v>
      </c>
      <c r="AF18" s="60">
        <f t="shared" si="10"/>
        <v>0</v>
      </c>
      <c r="AG18" s="168">
        <f t="shared" si="10"/>
        <v>0</v>
      </c>
      <c r="AH18" s="60">
        <f t="shared" si="10"/>
        <v>0</v>
      </c>
      <c r="AI18" s="168">
        <f t="shared" si="11"/>
        <v>0</v>
      </c>
      <c r="AJ18" s="60">
        <f t="shared" si="11"/>
        <v>0</v>
      </c>
      <c r="AK18" s="168">
        <f t="shared" si="11"/>
        <v>0</v>
      </c>
      <c r="AL18" s="60">
        <f t="shared" si="11"/>
        <v>0</v>
      </c>
      <c r="AM18" s="168">
        <f t="shared" si="11"/>
        <v>0</v>
      </c>
      <c r="AN18" s="60">
        <f t="shared" si="11"/>
        <v>0</v>
      </c>
      <c r="AO18" s="168" t="e">
        <f t="shared" si="11"/>
        <v>#REF!</v>
      </c>
    </row>
    <row r="19" spans="1:41" s="28" customFormat="1">
      <c r="A19" s="238">
        <f>'CH01'!A18</f>
        <v>0</v>
      </c>
      <c r="B19" s="238" t="str">
        <f>'CH01'!B18</f>
        <v>Trong đó: đất rừng sản xuất là rừng tự nhiên</v>
      </c>
      <c r="C19" s="65" t="str">
        <f>'CH01'!C18</f>
        <v>RSN</v>
      </c>
      <c r="D19" s="126">
        <f t="shared" si="2"/>
        <v>0</v>
      </c>
      <c r="E19" s="126"/>
      <c r="F19" s="126"/>
      <c r="G19" s="126"/>
      <c r="H19" s="126"/>
      <c r="I19" s="126"/>
      <c r="J19" s="126"/>
      <c r="K19" s="126"/>
      <c r="L19" s="126"/>
      <c r="M19" s="126"/>
      <c r="N19" s="126"/>
      <c r="O19" s="126"/>
      <c r="P19" s="126"/>
      <c r="Q19" s="169"/>
      <c r="R19" s="126"/>
      <c r="S19" s="169"/>
      <c r="T19" s="126"/>
      <c r="U19" s="169"/>
      <c r="V19" s="126"/>
      <c r="W19" s="169"/>
      <c r="X19" s="126"/>
      <c r="Y19" s="169"/>
      <c r="Z19" s="126"/>
      <c r="AA19" s="169"/>
      <c r="AB19" s="126"/>
      <c r="AC19" s="169"/>
      <c r="AD19" s="126"/>
      <c r="AE19" s="169"/>
      <c r="AF19" s="126"/>
      <c r="AG19" s="169"/>
      <c r="AH19" s="126"/>
      <c r="AI19" s="169"/>
      <c r="AJ19" s="126"/>
      <c r="AK19" s="169"/>
      <c r="AL19" s="126"/>
      <c r="AM19" s="169"/>
      <c r="AN19" s="126"/>
      <c r="AO19" s="169"/>
    </row>
    <row r="20" spans="1:41" s="29" customFormat="1">
      <c r="A20" s="172" t="str">
        <f>'CH01'!A19</f>
        <v>1.7</v>
      </c>
      <c r="B20" s="172" t="str">
        <f>'CH01'!B19</f>
        <v>Đất nuôi trồng thủy sản</v>
      </c>
      <c r="C20" s="40" t="str">
        <f>'CH01'!C19</f>
        <v>NTS</v>
      </c>
      <c r="D20" s="60" t="e">
        <f t="shared" si="2"/>
        <v>#REF!</v>
      </c>
      <c r="E20" s="60" t="e">
        <f t="shared" ref="E20:AO20" si="12">SUM(E21:E60)-E29</f>
        <v>#REF!</v>
      </c>
      <c r="F20" s="60" t="e">
        <f t="shared" si="12"/>
        <v>#REF!</v>
      </c>
      <c r="G20" s="60" t="e">
        <f t="shared" si="12"/>
        <v>#REF!</v>
      </c>
      <c r="H20" s="60" t="e">
        <f t="shared" si="12"/>
        <v>#REF!</v>
      </c>
      <c r="I20" s="60" t="e">
        <f t="shared" si="12"/>
        <v>#REF!</v>
      </c>
      <c r="J20" s="60" t="e">
        <f t="shared" si="12"/>
        <v>#REF!</v>
      </c>
      <c r="K20" s="60" t="e">
        <f t="shared" si="12"/>
        <v>#REF!</v>
      </c>
      <c r="L20" s="60" t="e">
        <f t="shared" si="12"/>
        <v>#REF!</v>
      </c>
      <c r="M20" s="60" t="e">
        <f t="shared" si="12"/>
        <v>#REF!</v>
      </c>
      <c r="N20" s="60" t="e">
        <f t="shared" si="12"/>
        <v>#REF!</v>
      </c>
      <c r="O20" s="60" t="e">
        <f t="shared" si="12"/>
        <v>#REF!</v>
      </c>
      <c r="P20" s="60" t="e">
        <f t="shared" si="12"/>
        <v>#REF!</v>
      </c>
      <c r="Q20" s="168" t="e">
        <f t="shared" si="12"/>
        <v>#REF!</v>
      </c>
      <c r="R20" s="60" t="e">
        <f t="shared" ref="R20:AN20" si="13">SUM(R21:R60)-R29</f>
        <v>#REF!</v>
      </c>
      <c r="S20" s="168" t="e">
        <f t="shared" si="13"/>
        <v>#REF!</v>
      </c>
      <c r="T20" s="60" t="e">
        <f t="shared" si="13"/>
        <v>#REF!</v>
      </c>
      <c r="U20" s="168" t="e">
        <f t="shared" si="13"/>
        <v>#REF!</v>
      </c>
      <c r="V20" s="60" t="e">
        <f t="shared" si="13"/>
        <v>#REF!</v>
      </c>
      <c r="W20" s="168" t="e">
        <f t="shared" si="13"/>
        <v>#REF!</v>
      </c>
      <c r="X20" s="60" t="e">
        <f t="shared" si="13"/>
        <v>#REF!</v>
      </c>
      <c r="Y20" s="168" t="e">
        <f t="shared" si="13"/>
        <v>#REF!</v>
      </c>
      <c r="Z20" s="60" t="e">
        <f t="shared" si="13"/>
        <v>#REF!</v>
      </c>
      <c r="AA20" s="168" t="e">
        <f t="shared" si="13"/>
        <v>#REF!</v>
      </c>
      <c r="AB20" s="60" t="e">
        <f t="shared" si="13"/>
        <v>#REF!</v>
      </c>
      <c r="AC20" s="168" t="e">
        <f t="shared" si="13"/>
        <v>#REF!</v>
      </c>
      <c r="AD20" s="60" t="e">
        <f t="shared" si="13"/>
        <v>#REF!</v>
      </c>
      <c r="AE20" s="168" t="e">
        <f t="shared" si="13"/>
        <v>#REF!</v>
      </c>
      <c r="AF20" s="60" t="e">
        <f t="shared" si="13"/>
        <v>#REF!</v>
      </c>
      <c r="AG20" s="168" t="e">
        <f t="shared" si="13"/>
        <v>#REF!</v>
      </c>
      <c r="AH20" s="60" t="e">
        <f t="shared" si="13"/>
        <v>#REF!</v>
      </c>
      <c r="AI20" s="168" t="e">
        <f t="shared" si="13"/>
        <v>#REF!</v>
      </c>
      <c r="AJ20" s="60" t="e">
        <f t="shared" si="13"/>
        <v>#REF!</v>
      </c>
      <c r="AK20" s="168" t="e">
        <f t="shared" si="13"/>
        <v>#REF!</v>
      </c>
      <c r="AL20" s="60" t="e">
        <f t="shared" si="13"/>
        <v>#REF!</v>
      </c>
      <c r="AM20" s="168" t="e">
        <f t="shared" si="13"/>
        <v>#REF!</v>
      </c>
      <c r="AN20" s="60" t="e">
        <f t="shared" si="13"/>
        <v>#REF!</v>
      </c>
      <c r="AO20" s="168" t="e">
        <f t="shared" si="12"/>
        <v>#REF!</v>
      </c>
    </row>
    <row r="21" spans="1:41">
      <c r="A21" s="172" t="str">
        <f>'CH01'!A20</f>
        <v>1.8</v>
      </c>
      <c r="B21" s="172" t="str">
        <f>'CH01'!B20</f>
        <v>Đất chăn nuôi tập trung</v>
      </c>
      <c r="C21" s="40" t="str">
        <f>'CH01'!C20</f>
        <v>CNT</v>
      </c>
      <c r="D21" s="60" t="e">
        <f t="shared" si="2"/>
        <v>#REF!</v>
      </c>
      <c r="E21" s="60">
        <f t="shared" ref="E21:N24" si="14">SUMPRODUCT((DVHC=E$6)*(madatNC=$C21)*(CSD_giam))</f>
        <v>0</v>
      </c>
      <c r="F21" s="60">
        <f t="shared" si="14"/>
        <v>0</v>
      </c>
      <c r="G21" s="60">
        <f t="shared" si="14"/>
        <v>0</v>
      </c>
      <c r="H21" s="60">
        <f t="shared" si="14"/>
        <v>0</v>
      </c>
      <c r="I21" s="60">
        <f t="shared" si="14"/>
        <v>0</v>
      </c>
      <c r="J21" s="60">
        <f t="shared" si="14"/>
        <v>0</v>
      </c>
      <c r="K21" s="60">
        <f t="shared" si="14"/>
        <v>0</v>
      </c>
      <c r="L21" s="60">
        <f t="shared" si="14"/>
        <v>0</v>
      </c>
      <c r="M21" s="60">
        <f t="shared" si="14"/>
        <v>0</v>
      </c>
      <c r="N21" s="60">
        <f t="shared" si="14"/>
        <v>0</v>
      </c>
      <c r="O21" s="60">
        <f t="shared" ref="O21:X24" si="15">SUMPRODUCT((DVHC=O$6)*(madatNC=$C21)*(CSD_giam))</f>
        <v>0</v>
      </c>
      <c r="P21" s="60">
        <f t="shared" si="15"/>
        <v>0</v>
      </c>
      <c r="Q21" s="168">
        <f t="shared" si="15"/>
        <v>0</v>
      </c>
      <c r="R21" s="60">
        <f t="shared" si="15"/>
        <v>0</v>
      </c>
      <c r="S21" s="168">
        <f t="shared" si="15"/>
        <v>0</v>
      </c>
      <c r="T21" s="60">
        <f t="shared" si="15"/>
        <v>0</v>
      </c>
      <c r="U21" s="168">
        <f t="shared" si="15"/>
        <v>0</v>
      </c>
      <c r="V21" s="60">
        <f t="shared" si="15"/>
        <v>0</v>
      </c>
      <c r="W21" s="168">
        <f t="shared" si="15"/>
        <v>0</v>
      </c>
      <c r="X21" s="60">
        <f t="shared" si="15"/>
        <v>0</v>
      </c>
      <c r="Y21" s="168">
        <f t="shared" ref="Y21:AH24" si="16">SUMPRODUCT((DVHC=Y$6)*(madatNC=$C21)*(CSD_giam))</f>
        <v>0</v>
      </c>
      <c r="Z21" s="60">
        <f t="shared" si="16"/>
        <v>0</v>
      </c>
      <c r="AA21" s="168">
        <f t="shared" si="16"/>
        <v>0</v>
      </c>
      <c r="AB21" s="60">
        <f t="shared" si="16"/>
        <v>0</v>
      </c>
      <c r="AC21" s="168">
        <f t="shared" si="16"/>
        <v>0</v>
      </c>
      <c r="AD21" s="60">
        <f t="shared" si="16"/>
        <v>0</v>
      </c>
      <c r="AE21" s="168">
        <f t="shared" si="16"/>
        <v>0</v>
      </c>
      <c r="AF21" s="60">
        <f t="shared" si="16"/>
        <v>0</v>
      </c>
      <c r="AG21" s="168">
        <f t="shared" si="16"/>
        <v>0</v>
      </c>
      <c r="AH21" s="60">
        <f t="shared" si="16"/>
        <v>0</v>
      </c>
      <c r="AI21" s="168">
        <f t="shared" ref="AI21:AO24" si="17">SUMPRODUCT((DVHC=AI$6)*(madatNC=$C21)*(CSD_giam))</f>
        <v>0</v>
      </c>
      <c r="AJ21" s="60">
        <f t="shared" si="17"/>
        <v>0</v>
      </c>
      <c r="AK21" s="168">
        <f t="shared" si="17"/>
        <v>0</v>
      </c>
      <c r="AL21" s="60">
        <f t="shared" si="17"/>
        <v>0</v>
      </c>
      <c r="AM21" s="168">
        <f t="shared" si="17"/>
        <v>0</v>
      </c>
      <c r="AN21" s="60">
        <f t="shared" si="17"/>
        <v>0</v>
      </c>
      <c r="AO21" s="168" t="e">
        <f t="shared" si="17"/>
        <v>#REF!</v>
      </c>
    </row>
    <row r="22" spans="1:41">
      <c r="A22" s="172" t="str">
        <f>'CH01'!A21</f>
        <v>1.9</v>
      </c>
      <c r="B22" s="172" t="str">
        <f>'CH01'!B21</f>
        <v>Đất làm muối</v>
      </c>
      <c r="C22" s="40" t="str">
        <f>'CH01'!C21</f>
        <v>LMU</v>
      </c>
      <c r="D22" s="60" t="e">
        <f t="shared" si="2"/>
        <v>#REF!</v>
      </c>
      <c r="E22" s="60">
        <f t="shared" si="14"/>
        <v>0</v>
      </c>
      <c r="F22" s="60">
        <f t="shared" si="14"/>
        <v>0</v>
      </c>
      <c r="G22" s="60">
        <f t="shared" si="14"/>
        <v>0</v>
      </c>
      <c r="H22" s="60">
        <f t="shared" si="14"/>
        <v>0</v>
      </c>
      <c r="I22" s="60">
        <f t="shared" si="14"/>
        <v>0</v>
      </c>
      <c r="J22" s="60">
        <f t="shared" si="14"/>
        <v>0</v>
      </c>
      <c r="K22" s="60">
        <f t="shared" si="14"/>
        <v>0</v>
      </c>
      <c r="L22" s="60">
        <f t="shared" si="14"/>
        <v>0</v>
      </c>
      <c r="M22" s="60">
        <f t="shared" si="14"/>
        <v>0</v>
      </c>
      <c r="N22" s="60">
        <f t="shared" si="14"/>
        <v>0</v>
      </c>
      <c r="O22" s="60">
        <f t="shared" si="15"/>
        <v>0</v>
      </c>
      <c r="P22" s="60">
        <f t="shared" si="15"/>
        <v>0</v>
      </c>
      <c r="Q22" s="168">
        <f t="shared" si="15"/>
        <v>0</v>
      </c>
      <c r="R22" s="60">
        <f t="shared" si="15"/>
        <v>0</v>
      </c>
      <c r="S22" s="168">
        <f t="shared" si="15"/>
        <v>0</v>
      </c>
      <c r="T22" s="60">
        <f t="shared" si="15"/>
        <v>0</v>
      </c>
      <c r="U22" s="168">
        <f t="shared" si="15"/>
        <v>0</v>
      </c>
      <c r="V22" s="60">
        <f t="shared" si="15"/>
        <v>0</v>
      </c>
      <c r="W22" s="168">
        <f t="shared" si="15"/>
        <v>0</v>
      </c>
      <c r="X22" s="60">
        <f t="shared" si="15"/>
        <v>0</v>
      </c>
      <c r="Y22" s="168">
        <f t="shared" si="16"/>
        <v>0</v>
      </c>
      <c r="Z22" s="60">
        <f t="shared" si="16"/>
        <v>0</v>
      </c>
      <c r="AA22" s="168">
        <f t="shared" si="16"/>
        <v>0</v>
      </c>
      <c r="AB22" s="60">
        <f t="shared" si="16"/>
        <v>0</v>
      </c>
      <c r="AC22" s="168">
        <f t="shared" si="16"/>
        <v>0</v>
      </c>
      <c r="AD22" s="60">
        <f t="shared" si="16"/>
        <v>0</v>
      </c>
      <c r="AE22" s="168">
        <f t="shared" si="16"/>
        <v>0</v>
      </c>
      <c r="AF22" s="60">
        <f t="shared" si="16"/>
        <v>0</v>
      </c>
      <c r="AG22" s="168">
        <f t="shared" si="16"/>
        <v>0</v>
      </c>
      <c r="AH22" s="60">
        <f t="shared" si="16"/>
        <v>0</v>
      </c>
      <c r="AI22" s="168">
        <f t="shared" si="17"/>
        <v>0</v>
      </c>
      <c r="AJ22" s="60">
        <f t="shared" si="17"/>
        <v>0</v>
      </c>
      <c r="AK22" s="168">
        <f t="shared" si="17"/>
        <v>0</v>
      </c>
      <c r="AL22" s="60">
        <f t="shared" si="17"/>
        <v>0</v>
      </c>
      <c r="AM22" s="168">
        <f t="shared" si="17"/>
        <v>0</v>
      </c>
      <c r="AN22" s="60">
        <f t="shared" si="17"/>
        <v>0</v>
      </c>
      <c r="AO22" s="168" t="e">
        <f t="shared" si="17"/>
        <v>#REF!</v>
      </c>
    </row>
    <row r="23" spans="1:41">
      <c r="A23" s="172" t="str">
        <f>'CH01'!A22</f>
        <v>1.10</v>
      </c>
      <c r="B23" s="172" t="str">
        <f>'CH01'!B22</f>
        <v>Đất nông nghiệp khác</v>
      </c>
      <c r="C23" s="40" t="str">
        <f>'CH01'!C22</f>
        <v>NKH</v>
      </c>
      <c r="D23" s="60" t="e">
        <f t="shared" si="2"/>
        <v>#REF!</v>
      </c>
      <c r="E23" s="60">
        <f t="shared" si="14"/>
        <v>0</v>
      </c>
      <c r="F23" s="60">
        <f t="shared" si="14"/>
        <v>0</v>
      </c>
      <c r="G23" s="60">
        <f t="shared" si="14"/>
        <v>0</v>
      </c>
      <c r="H23" s="60">
        <f t="shared" si="14"/>
        <v>0</v>
      </c>
      <c r="I23" s="60">
        <f t="shared" si="14"/>
        <v>0</v>
      </c>
      <c r="J23" s="60">
        <f t="shared" si="14"/>
        <v>0</v>
      </c>
      <c r="K23" s="60">
        <f t="shared" si="14"/>
        <v>0</v>
      </c>
      <c r="L23" s="60">
        <f t="shared" si="14"/>
        <v>0</v>
      </c>
      <c r="M23" s="60">
        <f t="shared" si="14"/>
        <v>0</v>
      </c>
      <c r="N23" s="60">
        <f t="shared" si="14"/>
        <v>0</v>
      </c>
      <c r="O23" s="60">
        <f t="shared" si="15"/>
        <v>0</v>
      </c>
      <c r="P23" s="60">
        <f t="shared" si="15"/>
        <v>0</v>
      </c>
      <c r="Q23" s="168">
        <f t="shared" si="15"/>
        <v>0</v>
      </c>
      <c r="R23" s="60">
        <f t="shared" si="15"/>
        <v>0</v>
      </c>
      <c r="S23" s="168">
        <f t="shared" si="15"/>
        <v>0</v>
      </c>
      <c r="T23" s="60">
        <f t="shared" si="15"/>
        <v>0</v>
      </c>
      <c r="U23" s="168">
        <f t="shared" si="15"/>
        <v>0</v>
      </c>
      <c r="V23" s="60">
        <f t="shared" si="15"/>
        <v>0</v>
      </c>
      <c r="W23" s="168">
        <f t="shared" si="15"/>
        <v>0</v>
      </c>
      <c r="X23" s="60">
        <f t="shared" si="15"/>
        <v>0</v>
      </c>
      <c r="Y23" s="168">
        <f t="shared" si="16"/>
        <v>0</v>
      </c>
      <c r="Z23" s="60">
        <f t="shared" si="16"/>
        <v>0</v>
      </c>
      <c r="AA23" s="168">
        <f t="shared" si="16"/>
        <v>0</v>
      </c>
      <c r="AB23" s="60">
        <f t="shared" si="16"/>
        <v>0</v>
      </c>
      <c r="AC23" s="168">
        <f t="shared" si="16"/>
        <v>0</v>
      </c>
      <c r="AD23" s="60">
        <f t="shared" si="16"/>
        <v>0</v>
      </c>
      <c r="AE23" s="168">
        <f t="shared" si="16"/>
        <v>0</v>
      </c>
      <c r="AF23" s="60">
        <f t="shared" si="16"/>
        <v>0</v>
      </c>
      <c r="AG23" s="168">
        <f t="shared" si="16"/>
        <v>0</v>
      </c>
      <c r="AH23" s="60">
        <f t="shared" si="16"/>
        <v>0</v>
      </c>
      <c r="AI23" s="168">
        <f t="shared" si="17"/>
        <v>0</v>
      </c>
      <c r="AJ23" s="60">
        <f t="shared" si="17"/>
        <v>0</v>
      </c>
      <c r="AK23" s="168">
        <f t="shared" si="17"/>
        <v>0</v>
      </c>
      <c r="AL23" s="60">
        <f t="shared" si="17"/>
        <v>0</v>
      </c>
      <c r="AM23" s="168">
        <f t="shared" si="17"/>
        <v>0</v>
      </c>
      <c r="AN23" s="60">
        <f t="shared" si="17"/>
        <v>0</v>
      </c>
      <c r="AO23" s="168" t="e">
        <f t="shared" si="17"/>
        <v>#REF!</v>
      </c>
    </row>
    <row r="24" spans="1:41">
      <c r="A24" s="172">
        <f>'CH01'!A23</f>
        <v>2</v>
      </c>
      <c r="B24" s="172" t="str">
        <f>'CH01'!B23</f>
        <v>Nhóm đất phi nông nghiệp</v>
      </c>
      <c r="C24" s="40" t="str">
        <f>'CH01'!C23</f>
        <v>PNN</v>
      </c>
      <c r="D24" s="60" t="e">
        <f t="shared" si="2"/>
        <v>#REF!</v>
      </c>
      <c r="E24" s="60">
        <f t="shared" si="14"/>
        <v>0</v>
      </c>
      <c r="F24" s="60">
        <f t="shared" si="14"/>
        <v>0</v>
      </c>
      <c r="G24" s="60">
        <f t="shared" si="14"/>
        <v>0</v>
      </c>
      <c r="H24" s="60">
        <f t="shared" si="14"/>
        <v>0</v>
      </c>
      <c r="I24" s="60">
        <f t="shared" si="14"/>
        <v>0</v>
      </c>
      <c r="J24" s="60">
        <f t="shared" si="14"/>
        <v>0</v>
      </c>
      <c r="K24" s="60">
        <f t="shared" si="14"/>
        <v>0</v>
      </c>
      <c r="L24" s="60">
        <f t="shared" si="14"/>
        <v>0</v>
      </c>
      <c r="M24" s="60">
        <f t="shared" si="14"/>
        <v>0</v>
      </c>
      <c r="N24" s="60">
        <f t="shared" si="14"/>
        <v>0</v>
      </c>
      <c r="O24" s="60">
        <f t="shared" si="15"/>
        <v>0</v>
      </c>
      <c r="P24" s="60">
        <f t="shared" si="15"/>
        <v>0</v>
      </c>
      <c r="Q24" s="168">
        <f t="shared" si="15"/>
        <v>0</v>
      </c>
      <c r="R24" s="60">
        <f t="shared" si="15"/>
        <v>0</v>
      </c>
      <c r="S24" s="168">
        <f t="shared" si="15"/>
        <v>0</v>
      </c>
      <c r="T24" s="60">
        <f t="shared" si="15"/>
        <v>0</v>
      </c>
      <c r="U24" s="168">
        <f t="shared" si="15"/>
        <v>0</v>
      </c>
      <c r="V24" s="60">
        <f t="shared" si="15"/>
        <v>0</v>
      </c>
      <c r="W24" s="168">
        <f t="shared" si="15"/>
        <v>0</v>
      </c>
      <c r="X24" s="60">
        <f t="shared" si="15"/>
        <v>0</v>
      </c>
      <c r="Y24" s="168">
        <f t="shared" si="16"/>
        <v>0</v>
      </c>
      <c r="Z24" s="60">
        <f t="shared" si="16"/>
        <v>0</v>
      </c>
      <c r="AA24" s="168">
        <f t="shared" si="16"/>
        <v>0</v>
      </c>
      <c r="AB24" s="60">
        <f t="shared" si="16"/>
        <v>0</v>
      </c>
      <c r="AC24" s="168">
        <f t="shared" si="16"/>
        <v>0</v>
      </c>
      <c r="AD24" s="60">
        <f t="shared" si="16"/>
        <v>0</v>
      </c>
      <c r="AE24" s="168">
        <f t="shared" si="16"/>
        <v>0</v>
      </c>
      <c r="AF24" s="60">
        <f t="shared" si="16"/>
        <v>0</v>
      </c>
      <c r="AG24" s="168">
        <f t="shared" si="16"/>
        <v>0</v>
      </c>
      <c r="AH24" s="60">
        <f t="shared" si="16"/>
        <v>0</v>
      </c>
      <c r="AI24" s="168">
        <f t="shared" si="17"/>
        <v>0</v>
      </c>
      <c r="AJ24" s="60">
        <f t="shared" si="17"/>
        <v>0</v>
      </c>
      <c r="AK24" s="168">
        <f t="shared" si="17"/>
        <v>0</v>
      </c>
      <c r="AL24" s="60">
        <f t="shared" si="17"/>
        <v>0</v>
      </c>
      <c r="AM24" s="168">
        <f t="shared" si="17"/>
        <v>0</v>
      </c>
      <c r="AN24" s="60">
        <f t="shared" si="17"/>
        <v>0</v>
      </c>
      <c r="AO24" s="168" t="e">
        <f t="shared" si="17"/>
        <v>#REF!</v>
      </c>
    </row>
    <row r="25" spans="1:41" s="28" customFormat="1">
      <c r="A25" s="238">
        <f>'CH01'!A24</f>
        <v>0</v>
      </c>
      <c r="B25" s="238" t="str">
        <f>'CH01'!B24</f>
        <v>Trong đó:</v>
      </c>
      <c r="C25" s="65">
        <f>'CH01'!C24</f>
        <v>0</v>
      </c>
      <c r="D25" s="126">
        <f t="shared" si="2"/>
        <v>0</v>
      </c>
      <c r="E25" s="126"/>
      <c r="F25" s="126"/>
      <c r="G25" s="126"/>
      <c r="H25" s="126"/>
      <c r="I25" s="126"/>
      <c r="J25" s="126"/>
      <c r="K25" s="126"/>
      <c r="L25" s="126"/>
      <c r="M25" s="126"/>
      <c r="N25" s="126"/>
      <c r="O25" s="126"/>
      <c r="P25" s="126"/>
      <c r="Q25" s="169"/>
      <c r="R25" s="126"/>
      <c r="S25" s="169"/>
      <c r="T25" s="126"/>
      <c r="U25" s="169"/>
      <c r="V25" s="126"/>
      <c r="W25" s="169"/>
      <c r="X25" s="126"/>
      <c r="Y25" s="169"/>
      <c r="Z25" s="126"/>
      <c r="AA25" s="169"/>
      <c r="AB25" s="126"/>
      <c r="AC25" s="169"/>
      <c r="AD25" s="126"/>
      <c r="AE25" s="169"/>
      <c r="AF25" s="126"/>
      <c r="AG25" s="169"/>
      <c r="AH25" s="126"/>
      <c r="AI25" s="169"/>
      <c r="AJ25" s="126"/>
      <c r="AK25" s="169"/>
      <c r="AL25" s="126"/>
      <c r="AM25" s="169"/>
      <c r="AN25" s="126"/>
      <c r="AO25" s="169"/>
    </row>
    <row r="26" spans="1:41">
      <c r="A26" s="172" t="str">
        <f>'CH01'!A25</f>
        <v>2.1</v>
      </c>
      <c r="B26" s="172" t="str">
        <f>'CH01'!B25</f>
        <v>Đất ở tại nông thôn</v>
      </c>
      <c r="C26" s="40" t="str">
        <f>'CH01'!C25</f>
        <v>ONT</v>
      </c>
      <c r="D26" s="60" t="e">
        <f t="shared" si="2"/>
        <v>#REF!</v>
      </c>
      <c r="E26" s="60">
        <f t="shared" ref="E26:N28" si="18">SUMPRODUCT((DVHC=E$6)*(madatNC=$C26)*(CSD_giam))</f>
        <v>0</v>
      </c>
      <c r="F26" s="60">
        <f t="shared" si="18"/>
        <v>0</v>
      </c>
      <c r="G26" s="60">
        <f t="shared" si="18"/>
        <v>0</v>
      </c>
      <c r="H26" s="60">
        <f t="shared" si="18"/>
        <v>0</v>
      </c>
      <c r="I26" s="60">
        <f t="shared" si="18"/>
        <v>0</v>
      </c>
      <c r="J26" s="60">
        <f t="shared" si="18"/>
        <v>0</v>
      </c>
      <c r="K26" s="60">
        <f t="shared" si="18"/>
        <v>0</v>
      </c>
      <c r="L26" s="60">
        <f t="shared" si="18"/>
        <v>0</v>
      </c>
      <c r="M26" s="60">
        <f t="shared" si="18"/>
        <v>0</v>
      </c>
      <c r="N26" s="60">
        <f t="shared" si="18"/>
        <v>0</v>
      </c>
      <c r="O26" s="60">
        <f t="shared" ref="O26:X28" si="19">SUMPRODUCT((DVHC=O$6)*(madatNC=$C26)*(CSD_giam))</f>
        <v>0</v>
      </c>
      <c r="P26" s="60">
        <f t="shared" si="19"/>
        <v>0</v>
      </c>
      <c r="Q26" s="168">
        <f t="shared" si="19"/>
        <v>0</v>
      </c>
      <c r="R26" s="60">
        <f t="shared" si="19"/>
        <v>0</v>
      </c>
      <c r="S26" s="168">
        <f t="shared" si="19"/>
        <v>0</v>
      </c>
      <c r="T26" s="60">
        <f t="shared" si="19"/>
        <v>0</v>
      </c>
      <c r="U26" s="168">
        <f t="shared" si="19"/>
        <v>0</v>
      </c>
      <c r="V26" s="60">
        <f t="shared" si="19"/>
        <v>0</v>
      </c>
      <c r="W26" s="168">
        <f t="shared" si="19"/>
        <v>0</v>
      </c>
      <c r="X26" s="60">
        <f t="shared" si="19"/>
        <v>0</v>
      </c>
      <c r="Y26" s="168">
        <f t="shared" ref="Y26:AH28" si="20">SUMPRODUCT((DVHC=Y$6)*(madatNC=$C26)*(CSD_giam))</f>
        <v>0</v>
      </c>
      <c r="Z26" s="60">
        <f t="shared" si="20"/>
        <v>0</v>
      </c>
      <c r="AA26" s="168">
        <f t="shared" si="20"/>
        <v>0</v>
      </c>
      <c r="AB26" s="60">
        <f t="shared" si="20"/>
        <v>0</v>
      </c>
      <c r="AC26" s="168">
        <f t="shared" si="20"/>
        <v>0</v>
      </c>
      <c r="AD26" s="60">
        <f t="shared" si="20"/>
        <v>0</v>
      </c>
      <c r="AE26" s="168">
        <f t="shared" si="20"/>
        <v>0</v>
      </c>
      <c r="AF26" s="60">
        <f t="shared" si="20"/>
        <v>0</v>
      </c>
      <c r="AG26" s="168">
        <f t="shared" si="20"/>
        <v>0</v>
      </c>
      <c r="AH26" s="60">
        <f t="shared" si="20"/>
        <v>0</v>
      </c>
      <c r="AI26" s="168">
        <f t="shared" ref="AI26:AO28" si="21">SUMPRODUCT((DVHC=AI$6)*(madatNC=$C26)*(CSD_giam))</f>
        <v>0</v>
      </c>
      <c r="AJ26" s="60">
        <f t="shared" si="21"/>
        <v>0</v>
      </c>
      <c r="AK26" s="168">
        <f t="shared" si="21"/>
        <v>0</v>
      </c>
      <c r="AL26" s="60">
        <f t="shared" si="21"/>
        <v>0</v>
      </c>
      <c r="AM26" s="168">
        <f t="shared" si="21"/>
        <v>0</v>
      </c>
      <c r="AN26" s="60">
        <f t="shared" si="21"/>
        <v>0</v>
      </c>
      <c r="AO26" s="168" t="e">
        <f t="shared" si="21"/>
        <v>#REF!</v>
      </c>
    </row>
    <row r="27" spans="1:41">
      <c r="A27" s="172" t="str">
        <f>'CH01'!A26</f>
        <v>2.2</v>
      </c>
      <c r="B27" s="172" t="str">
        <f>'CH01'!B26</f>
        <v>Đất ở tại đô thị</v>
      </c>
      <c r="C27" s="40" t="str">
        <f>'CH01'!C26</f>
        <v>ODT</v>
      </c>
      <c r="D27" s="60" t="e">
        <f t="shared" si="2"/>
        <v>#REF!</v>
      </c>
      <c r="E27" s="60">
        <f t="shared" si="18"/>
        <v>0</v>
      </c>
      <c r="F27" s="60">
        <f t="shared" si="18"/>
        <v>0</v>
      </c>
      <c r="G27" s="60">
        <f t="shared" si="18"/>
        <v>0</v>
      </c>
      <c r="H27" s="60">
        <f t="shared" si="18"/>
        <v>0</v>
      </c>
      <c r="I27" s="60">
        <f t="shared" si="18"/>
        <v>0</v>
      </c>
      <c r="J27" s="60">
        <f t="shared" si="18"/>
        <v>0</v>
      </c>
      <c r="K27" s="60">
        <f t="shared" si="18"/>
        <v>0</v>
      </c>
      <c r="L27" s="60">
        <f t="shared" si="18"/>
        <v>0</v>
      </c>
      <c r="M27" s="60">
        <f t="shared" si="18"/>
        <v>0</v>
      </c>
      <c r="N27" s="60">
        <f t="shared" si="18"/>
        <v>0</v>
      </c>
      <c r="O27" s="60">
        <f t="shared" si="19"/>
        <v>0</v>
      </c>
      <c r="P27" s="60">
        <f t="shared" si="19"/>
        <v>0</v>
      </c>
      <c r="Q27" s="168">
        <f t="shared" si="19"/>
        <v>0</v>
      </c>
      <c r="R27" s="60">
        <f t="shared" si="19"/>
        <v>0</v>
      </c>
      <c r="S27" s="168">
        <f t="shared" si="19"/>
        <v>0</v>
      </c>
      <c r="T27" s="60">
        <f t="shared" si="19"/>
        <v>0</v>
      </c>
      <c r="U27" s="168">
        <f t="shared" si="19"/>
        <v>0</v>
      </c>
      <c r="V27" s="60">
        <f t="shared" si="19"/>
        <v>0</v>
      </c>
      <c r="W27" s="168">
        <f t="shared" si="19"/>
        <v>0</v>
      </c>
      <c r="X27" s="60">
        <f t="shared" si="19"/>
        <v>0</v>
      </c>
      <c r="Y27" s="168">
        <f t="shared" si="20"/>
        <v>0</v>
      </c>
      <c r="Z27" s="60">
        <f t="shared" si="20"/>
        <v>0</v>
      </c>
      <c r="AA27" s="168">
        <f t="shared" si="20"/>
        <v>0</v>
      </c>
      <c r="AB27" s="60">
        <f t="shared" si="20"/>
        <v>0</v>
      </c>
      <c r="AC27" s="168">
        <f t="shared" si="20"/>
        <v>0</v>
      </c>
      <c r="AD27" s="60">
        <f t="shared" si="20"/>
        <v>0</v>
      </c>
      <c r="AE27" s="168">
        <f t="shared" si="20"/>
        <v>0</v>
      </c>
      <c r="AF27" s="60">
        <f t="shared" si="20"/>
        <v>0</v>
      </c>
      <c r="AG27" s="168">
        <f t="shared" si="20"/>
        <v>0</v>
      </c>
      <c r="AH27" s="60">
        <f t="shared" si="20"/>
        <v>0</v>
      </c>
      <c r="AI27" s="168">
        <f t="shared" si="21"/>
        <v>0</v>
      </c>
      <c r="AJ27" s="60">
        <f t="shared" si="21"/>
        <v>0</v>
      </c>
      <c r="AK27" s="168">
        <f t="shared" si="21"/>
        <v>0</v>
      </c>
      <c r="AL27" s="60">
        <f t="shared" si="21"/>
        <v>0</v>
      </c>
      <c r="AM27" s="168">
        <f t="shared" si="21"/>
        <v>0</v>
      </c>
      <c r="AN27" s="60">
        <f t="shared" si="21"/>
        <v>0</v>
      </c>
      <c r="AO27" s="168" t="e">
        <f t="shared" si="21"/>
        <v>#REF!</v>
      </c>
    </row>
    <row r="28" spans="1:41">
      <c r="A28" s="172" t="str">
        <f>'CH01'!A27</f>
        <v>2.3</v>
      </c>
      <c r="B28" s="172" t="str">
        <f>'CH01'!B27</f>
        <v>Đất xây dựng trụ sở cơ quan</v>
      </c>
      <c r="C28" s="40" t="str">
        <f>'CH01'!C27</f>
        <v>TSC</v>
      </c>
      <c r="D28" s="60" t="e">
        <f t="shared" si="2"/>
        <v>#REF!</v>
      </c>
      <c r="E28" s="125">
        <f t="shared" si="18"/>
        <v>0</v>
      </c>
      <c r="F28" s="125">
        <f t="shared" si="18"/>
        <v>0</v>
      </c>
      <c r="G28" s="125">
        <f t="shared" si="18"/>
        <v>0</v>
      </c>
      <c r="H28" s="125">
        <f t="shared" si="18"/>
        <v>0</v>
      </c>
      <c r="I28" s="125">
        <f t="shared" si="18"/>
        <v>0</v>
      </c>
      <c r="J28" s="125">
        <f t="shared" si="18"/>
        <v>0</v>
      </c>
      <c r="K28" s="125">
        <f t="shared" si="18"/>
        <v>0</v>
      </c>
      <c r="L28" s="125">
        <f t="shared" si="18"/>
        <v>0</v>
      </c>
      <c r="M28" s="125">
        <f t="shared" si="18"/>
        <v>0</v>
      </c>
      <c r="N28" s="125">
        <f t="shared" si="18"/>
        <v>0</v>
      </c>
      <c r="O28" s="125">
        <f t="shared" si="19"/>
        <v>0</v>
      </c>
      <c r="P28" s="125">
        <f t="shared" si="19"/>
        <v>0</v>
      </c>
      <c r="Q28" s="170">
        <f t="shared" si="19"/>
        <v>0</v>
      </c>
      <c r="R28" s="125">
        <f t="shared" si="19"/>
        <v>0</v>
      </c>
      <c r="S28" s="170">
        <f t="shared" si="19"/>
        <v>0</v>
      </c>
      <c r="T28" s="125">
        <f t="shared" si="19"/>
        <v>0</v>
      </c>
      <c r="U28" s="170">
        <f t="shared" si="19"/>
        <v>0</v>
      </c>
      <c r="V28" s="125">
        <f t="shared" si="19"/>
        <v>0</v>
      </c>
      <c r="W28" s="170">
        <f t="shared" si="19"/>
        <v>0</v>
      </c>
      <c r="X28" s="125">
        <f t="shared" si="19"/>
        <v>0</v>
      </c>
      <c r="Y28" s="170">
        <f t="shared" si="20"/>
        <v>0</v>
      </c>
      <c r="Z28" s="125">
        <f t="shared" si="20"/>
        <v>0</v>
      </c>
      <c r="AA28" s="170">
        <f t="shared" si="20"/>
        <v>0</v>
      </c>
      <c r="AB28" s="125">
        <f t="shared" si="20"/>
        <v>0</v>
      </c>
      <c r="AC28" s="170">
        <f t="shared" si="20"/>
        <v>0</v>
      </c>
      <c r="AD28" s="125">
        <f t="shared" si="20"/>
        <v>0</v>
      </c>
      <c r="AE28" s="170">
        <f t="shared" si="20"/>
        <v>0</v>
      </c>
      <c r="AF28" s="125">
        <f t="shared" si="20"/>
        <v>0</v>
      </c>
      <c r="AG28" s="170">
        <f t="shared" si="20"/>
        <v>0</v>
      </c>
      <c r="AH28" s="125">
        <f t="shared" si="20"/>
        <v>0</v>
      </c>
      <c r="AI28" s="170">
        <f t="shared" si="21"/>
        <v>0</v>
      </c>
      <c r="AJ28" s="125">
        <f t="shared" si="21"/>
        <v>0</v>
      </c>
      <c r="AK28" s="170">
        <f t="shared" si="21"/>
        <v>0</v>
      </c>
      <c r="AL28" s="125">
        <f t="shared" si="21"/>
        <v>0</v>
      </c>
      <c r="AM28" s="170">
        <f t="shared" si="21"/>
        <v>0</v>
      </c>
      <c r="AN28" s="125">
        <f t="shared" si="21"/>
        <v>0</v>
      </c>
      <c r="AO28" s="170" t="e">
        <f t="shared" si="21"/>
        <v>#REF!</v>
      </c>
    </row>
    <row r="29" spans="1:41">
      <c r="A29" s="172" t="str">
        <f>'CH01'!A28</f>
        <v>2.4</v>
      </c>
      <c r="B29" s="172" t="str">
        <f>'CH01'!B28</f>
        <v>Đất quốc phòng</v>
      </c>
      <c r="C29" s="40" t="str">
        <f>'CH01'!C28</f>
        <v>CQP</v>
      </c>
      <c r="D29" s="60" t="e">
        <f t="shared" si="2"/>
        <v>#REF!</v>
      </c>
      <c r="E29" s="125" t="e">
        <f>SUM(E31:E48)</f>
        <v>#REF!</v>
      </c>
      <c r="F29" s="125" t="e">
        <f t="shared" ref="F29:Q29" si="22">SUM(F31:F48)</f>
        <v>#REF!</v>
      </c>
      <c r="G29" s="125" t="e">
        <f t="shared" si="22"/>
        <v>#REF!</v>
      </c>
      <c r="H29" s="125" t="e">
        <f t="shared" si="22"/>
        <v>#REF!</v>
      </c>
      <c r="I29" s="125" t="e">
        <f t="shared" si="22"/>
        <v>#REF!</v>
      </c>
      <c r="J29" s="125" t="e">
        <f t="shared" si="22"/>
        <v>#REF!</v>
      </c>
      <c r="K29" s="125" t="e">
        <f t="shared" si="22"/>
        <v>#REF!</v>
      </c>
      <c r="L29" s="125" t="e">
        <f t="shared" si="22"/>
        <v>#REF!</v>
      </c>
      <c r="M29" s="125" t="e">
        <f t="shared" si="22"/>
        <v>#REF!</v>
      </c>
      <c r="N29" s="125" t="e">
        <f t="shared" si="22"/>
        <v>#REF!</v>
      </c>
      <c r="O29" s="125" t="e">
        <f t="shared" si="22"/>
        <v>#REF!</v>
      </c>
      <c r="P29" s="125" t="e">
        <f t="shared" si="22"/>
        <v>#REF!</v>
      </c>
      <c r="Q29" s="125" t="e">
        <f t="shared" si="22"/>
        <v>#REF!</v>
      </c>
      <c r="R29" s="125" t="e">
        <f t="shared" ref="R29:AN29" si="23">SUM(R31:R48)</f>
        <v>#REF!</v>
      </c>
      <c r="S29" s="125" t="e">
        <f t="shared" si="23"/>
        <v>#REF!</v>
      </c>
      <c r="T29" s="125" t="e">
        <f t="shared" si="23"/>
        <v>#REF!</v>
      </c>
      <c r="U29" s="125" t="e">
        <f t="shared" si="23"/>
        <v>#REF!</v>
      </c>
      <c r="V29" s="125" t="e">
        <f t="shared" si="23"/>
        <v>#REF!</v>
      </c>
      <c r="W29" s="125" t="e">
        <f t="shared" si="23"/>
        <v>#REF!</v>
      </c>
      <c r="X29" s="125" t="e">
        <f t="shared" si="23"/>
        <v>#REF!</v>
      </c>
      <c r="Y29" s="125" t="e">
        <f t="shared" si="23"/>
        <v>#REF!</v>
      </c>
      <c r="Z29" s="125" t="e">
        <f t="shared" si="23"/>
        <v>#REF!</v>
      </c>
      <c r="AA29" s="125" t="e">
        <f t="shared" si="23"/>
        <v>#REF!</v>
      </c>
      <c r="AB29" s="125" t="e">
        <f t="shared" si="23"/>
        <v>#REF!</v>
      </c>
      <c r="AC29" s="125" t="e">
        <f t="shared" si="23"/>
        <v>#REF!</v>
      </c>
      <c r="AD29" s="125" t="e">
        <f t="shared" si="23"/>
        <v>#REF!</v>
      </c>
      <c r="AE29" s="125" t="e">
        <f t="shared" si="23"/>
        <v>#REF!</v>
      </c>
      <c r="AF29" s="125" t="e">
        <f t="shared" si="23"/>
        <v>#REF!</v>
      </c>
      <c r="AG29" s="125" t="e">
        <f t="shared" si="23"/>
        <v>#REF!</v>
      </c>
      <c r="AH29" s="125" t="e">
        <f t="shared" si="23"/>
        <v>#REF!</v>
      </c>
      <c r="AI29" s="125" t="e">
        <f t="shared" si="23"/>
        <v>#REF!</v>
      </c>
      <c r="AJ29" s="125" t="e">
        <f t="shared" si="23"/>
        <v>#REF!</v>
      </c>
      <c r="AK29" s="125" t="e">
        <f t="shared" si="23"/>
        <v>#REF!</v>
      </c>
      <c r="AL29" s="125" t="e">
        <f t="shared" si="23"/>
        <v>#REF!</v>
      </c>
      <c r="AM29" s="125" t="e">
        <f t="shared" si="23"/>
        <v>#REF!</v>
      </c>
      <c r="AN29" s="125" t="e">
        <f t="shared" si="23"/>
        <v>#REF!</v>
      </c>
      <c r="AO29" s="170" t="e">
        <f>SUM(AO33:AO46)</f>
        <v>#REF!</v>
      </c>
    </row>
    <row r="30" spans="1:41" s="28" customFormat="1">
      <c r="A30" s="172" t="str">
        <f>'CH01'!A29</f>
        <v>2.5</v>
      </c>
      <c r="B30" s="172" t="str">
        <f>'CH01'!B29</f>
        <v>Đất an ninh</v>
      </c>
      <c r="C30" s="40" t="str">
        <f>'CH01'!C29</f>
        <v>CAN</v>
      </c>
      <c r="D30" s="60">
        <f t="shared" si="2"/>
        <v>0</v>
      </c>
      <c r="E30" s="127"/>
      <c r="F30" s="127"/>
      <c r="G30" s="127"/>
      <c r="H30" s="127"/>
      <c r="I30" s="127"/>
      <c r="J30" s="127"/>
      <c r="K30" s="127"/>
      <c r="L30" s="127"/>
      <c r="M30" s="127"/>
      <c r="N30" s="127"/>
      <c r="O30" s="127"/>
      <c r="P30" s="127"/>
      <c r="Q30" s="171"/>
      <c r="R30" s="127"/>
      <c r="S30" s="171"/>
      <c r="T30" s="127"/>
      <c r="U30" s="171"/>
      <c r="V30" s="127"/>
      <c r="W30" s="171"/>
      <c r="X30" s="127"/>
      <c r="Y30" s="171"/>
      <c r="Z30" s="127"/>
      <c r="AA30" s="171"/>
      <c r="AB30" s="127"/>
      <c r="AC30" s="171"/>
      <c r="AD30" s="127"/>
      <c r="AE30" s="171"/>
      <c r="AF30" s="127"/>
      <c r="AG30" s="171"/>
      <c r="AH30" s="127"/>
      <c r="AI30" s="171"/>
      <c r="AJ30" s="127"/>
      <c r="AK30" s="171"/>
      <c r="AL30" s="127"/>
      <c r="AM30" s="171"/>
      <c r="AN30" s="127"/>
      <c r="AO30" s="171"/>
    </row>
    <row r="31" spans="1:41" s="28" customFormat="1">
      <c r="A31" s="172" t="str">
        <f>'CH01'!A30</f>
        <v>2.6</v>
      </c>
      <c r="B31" s="172" t="str">
        <f>'CH01'!B30</f>
        <v>Đất xây dựng công trình sự nghiệp</v>
      </c>
      <c r="C31" s="40" t="str">
        <f>'CH01'!C30</f>
        <v>DSN</v>
      </c>
      <c r="D31" s="60" t="e">
        <f t="shared" si="2"/>
        <v>#REF!</v>
      </c>
      <c r="E31" s="127">
        <f t="shared" ref="E31:AO31" si="24">SUMPRODUCT((DVHC=E$6)*(madatNC=$C31)*(CSD_giam))</f>
        <v>0</v>
      </c>
      <c r="F31" s="127">
        <f t="shared" si="24"/>
        <v>0</v>
      </c>
      <c r="G31" s="127">
        <f t="shared" si="24"/>
        <v>0</v>
      </c>
      <c r="H31" s="127">
        <f t="shared" si="24"/>
        <v>0</v>
      </c>
      <c r="I31" s="127">
        <f t="shared" si="24"/>
        <v>0</v>
      </c>
      <c r="J31" s="127">
        <f t="shared" si="24"/>
        <v>0</v>
      </c>
      <c r="K31" s="127">
        <f t="shared" si="24"/>
        <v>0</v>
      </c>
      <c r="L31" s="127">
        <f t="shared" si="24"/>
        <v>0</v>
      </c>
      <c r="M31" s="127">
        <f t="shared" si="24"/>
        <v>0</v>
      </c>
      <c r="N31" s="127">
        <f t="shared" si="24"/>
        <v>0</v>
      </c>
      <c r="O31" s="127">
        <f t="shared" si="24"/>
        <v>0</v>
      </c>
      <c r="P31" s="127">
        <f t="shared" si="24"/>
        <v>0</v>
      </c>
      <c r="Q31" s="171">
        <f t="shared" si="24"/>
        <v>0</v>
      </c>
      <c r="R31" s="127">
        <f t="shared" si="24"/>
        <v>0</v>
      </c>
      <c r="S31" s="171">
        <f t="shared" si="24"/>
        <v>0</v>
      </c>
      <c r="T31" s="127">
        <f t="shared" si="24"/>
        <v>0</v>
      </c>
      <c r="U31" s="171">
        <f t="shared" si="24"/>
        <v>0</v>
      </c>
      <c r="V31" s="127">
        <f t="shared" si="24"/>
        <v>0</v>
      </c>
      <c r="W31" s="171">
        <f t="shared" si="24"/>
        <v>0</v>
      </c>
      <c r="X31" s="127">
        <f t="shared" si="24"/>
        <v>0</v>
      </c>
      <c r="Y31" s="171">
        <f t="shared" si="24"/>
        <v>0</v>
      </c>
      <c r="Z31" s="127">
        <f t="shared" si="24"/>
        <v>0</v>
      </c>
      <c r="AA31" s="171">
        <f t="shared" si="24"/>
        <v>0</v>
      </c>
      <c r="AB31" s="127">
        <f t="shared" si="24"/>
        <v>0</v>
      </c>
      <c r="AC31" s="171">
        <f t="shared" si="24"/>
        <v>0</v>
      </c>
      <c r="AD31" s="127">
        <f t="shared" si="24"/>
        <v>0</v>
      </c>
      <c r="AE31" s="171">
        <f t="shared" si="24"/>
        <v>0</v>
      </c>
      <c r="AF31" s="127">
        <f t="shared" si="24"/>
        <v>0</v>
      </c>
      <c r="AG31" s="171">
        <f t="shared" si="24"/>
        <v>0</v>
      </c>
      <c r="AH31" s="127">
        <f t="shared" si="24"/>
        <v>0</v>
      </c>
      <c r="AI31" s="171">
        <f t="shared" si="24"/>
        <v>0</v>
      </c>
      <c r="AJ31" s="127">
        <f t="shared" si="24"/>
        <v>0</v>
      </c>
      <c r="AK31" s="171">
        <f t="shared" si="24"/>
        <v>0</v>
      </c>
      <c r="AL31" s="127">
        <f t="shared" si="24"/>
        <v>0</v>
      </c>
      <c r="AM31" s="171">
        <f t="shared" si="24"/>
        <v>0</v>
      </c>
      <c r="AN31" s="127">
        <f t="shared" si="24"/>
        <v>0</v>
      </c>
      <c r="AO31" s="171" t="e">
        <f t="shared" si="24"/>
        <v>#REF!</v>
      </c>
    </row>
    <row r="32" spans="1:41" s="28" customFormat="1">
      <c r="A32" s="238" t="e">
        <f>'CH01'!#REF!</f>
        <v>#REF!</v>
      </c>
      <c r="B32" s="238" t="e">
        <f>'CH01'!#REF!</f>
        <v>#REF!</v>
      </c>
      <c r="C32" s="65" t="e">
        <f>'CH01'!#REF!</f>
        <v>#REF!</v>
      </c>
      <c r="D32" s="126">
        <f t="shared" si="2"/>
        <v>0</v>
      </c>
      <c r="E32" s="127"/>
      <c r="F32" s="127"/>
      <c r="G32" s="127"/>
      <c r="H32" s="127"/>
      <c r="I32" s="127"/>
      <c r="J32" s="127"/>
      <c r="K32" s="127"/>
      <c r="L32" s="127"/>
      <c r="M32" s="127"/>
      <c r="N32" s="127"/>
      <c r="O32" s="127"/>
      <c r="P32" s="127"/>
      <c r="Q32" s="171"/>
      <c r="R32" s="127"/>
      <c r="S32" s="171"/>
      <c r="T32" s="127"/>
      <c r="U32" s="171"/>
      <c r="V32" s="127"/>
      <c r="W32" s="171"/>
      <c r="X32" s="127"/>
      <c r="Y32" s="171"/>
      <c r="Z32" s="127"/>
      <c r="AA32" s="171"/>
      <c r="AB32" s="127"/>
      <c r="AC32" s="171"/>
      <c r="AD32" s="127"/>
      <c r="AE32" s="171"/>
      <c r="AF32" s="127"/>
      <c r="AG32" s="171"/>
      <c r="AH32" s="127"/>
      <c r="AI32" s="171"/>
      <c r="AJ32" s="127"/>
      <c r="AK32" s="171"/>
      <c r="AL32" s="127"/>
      <c r="AM32" s="171"/>
      <c r="AN32" s="127"/>
      <c r="AO32" s="171"/>
    </row>
    <row r="33" spans="1:41" s="28" customFormat="1">
      <c r="A33" s="172" t="str">
        <f>'CH01'!A31</f>
        <v>2.6.1</v>
      </c>
      <c r="B33" s="172" t="str">
        <f>'CH01'!B31</f>
        <v>Đất xây dựng cơ sở văn hóa</v>
      </c>
      <c r="C33" s="40" t="str">
        <f>'CH01'!C31</f>
        <v>DVH</v>
      </c>
      <c r="D33" s="60" t="e">
        <f t="shared" si="2"/>
        <v>#REF!</v>
      </c>
      <c r="E33" s="127">
        <f t="shared" ref="E33:N39" si="25">SUMPRODUCT((DVHC=E$6)*(madatNC=$C33)*(CSD_giam))</f>
        <v>0</v>
      </c>
      <c r="F33" s="127">
        <f t="shared" si="25"/>
        <v>0</v>
      </c>
      <c r="G33" s="127">
        <f t="shared" si="25"/>
        <v>0</v>
      </c>
      <c r="H33" s="127">
        <f t="shared" si="25"/>
        <v>0</v>
      </c>
      <c r="I33" s="127">
        <f t="shared" si="25"/>
        <v>0</v>
      </c>
      <c r="J33" s="127">
        <f t="shared" si="25"/>
        <v>0</v>
      </c>
      <c r="K33" s="127">
        <f t="shared" si="25"/>
        <v>0</v>
      </c>
      <c r="L33" s="127">
        <f t="shared" si="25"/>
        <v>0</v>
      </c>
      <c r="M33" s="127">
        <f t="shared" si="25"/>
        <v>0</v>
      </c>
      <c r="N33" s="127">
        <f t="shared" si="25"/>
        <v>0</v>
      </c>
      <c r="O33" s="127">
        <f t="shared" ref="O33:X38" si="26">SUMPRODUCT((DVHC=O$6)*(madatNC=$C33)*(CSD_giam))</f>
        <v>0</v>
      </c>
      <c r="P33" s="127">
        <f t="shared" si="26"/>
        <v>0</v>
      </c>
      <c r="Q33" s="171">
        <f t="shared" si="26"/>
        <v>0</v>
      </c>
      <c r="R33" s="127">
        <f t="shared" si="26"/>
        <v>0</v>
      </c>
      <c r="S33" s="171">
        <f t="shared" si="26"/>
        <v>0</v>
      </c>
      <c r="T33" s="127">
        <f t="shared" si="26"/>
        <v>0</v>
      </c>
      <c r="U33" s="171">
        <f t="shared" si="26"/>
        <v>0</v>
      </c>
      <c r="V33" s="127">
        <f t="shared" si="26"/>
        <v>0</v>
      </c>
      <c r="W33" s="171">
        <f t="shared" si="26"/>
        <v>0</v>
      </c>
      <c r="X33" s="127">
        <f t="shared" si="26"/>
        <v>0</v>
      </c>
      <c r="Y33" s="171">
        <f t="shared" ref="Y33:AH38" si="27">SUMPRODUCT((DVHC=Y$6)*(madatNC=$C33)*(CSD_giam))</f>
        <v>0</v>
      </c>
      <c r="Z33" s="127">
        <f t="shared" si="27"/>
        <v>0</v>
      </c>
      <c r="AA33" s="171">
        <f t="shared" si="27"/>
        <v>0</v>
      </c>
      <c r="AB33" s="127">
        <f t="shared" si="27"/>
        <v>0</v>
      </c>
      <c r="AC33" s="171">
        <f t="shared" si="27"/>
        <v>0</v>
      </c>
      <c r="AD33" s="127">
        <f t="shared" si="27"/>
        <v>0</v>
      </c>
      <c r="AE33" s="171">
        <f t="shared" si="27"/>
        <v>0</v>
      </c>
      <c r="AF33" s="127">
        <f t="shared" si="27"/>
        <v>0</v>
      </c>
      <c r="AG33" s="171">
        <f t="shared" si="27"/>
        <v>0</v>
      </c>
      <c r="AH33" s="127">
        <f t="shared" si="27"/>
        <v>0</v>
      </c>
      <c r="AI33" s="171">
        <f t="shared" ref="AI33:AO38" si="28">SUMPRODUCT((DVHC=AI$6)*(madatNC=$C33)*(CSD_giam))</f>
        <v>0</v>
      </c>
      <c r="AJ33" s="127">
        <f t="shared" si="28"/>
        <v>0</v>
      </c>
      <c r="AK33" s="171">
        <f t="shared" si="28"/>
        <v>0</v>
      </c>
      <c r="AL33" s="127">
        <f t="shared" si="28"/>
        <v>0</v>
      </c>
      <c r="AM33" s="171">
        <f t="shared" si="28"/>
        <v>0</v>
      </c>
      <c r="AN33" s="127">
        <f t="shared" si="28"/>
        <v>0</v>
      </c>
      <c r="AO33" s="171" t="e">
        <f t="shared" si="28"/>
        <v>#REF!</v>
      </c>
    </row>
    <row r="34" spans="1:41" s="28" customFormat="1">
      <c r="A34" s="172" t="str">
        <f>'CH01'!A32</f>
        <v>2.6.2</v>
      </c>
      <c r="B34" s="172" t="str">
        <f>'CH01'!B32</f>
        <v>Đất xây dựng cơ sở xã hội</v>
      </c>
      <c r="C34" s="40" t="str">
        <f>'CH01'!C32</f>
        <v>DXH</v>
      </c>
      <c r="D34" s="60" t="e">
        <f t="shared" si="2"/>
        <v>#REF!</v>
      </c>
      <c r="E34" s="127">
        <f t="shared" si="25"/>
        <v>0</v>
      </c>
      <c r="F34" s="127">
        <f t="shared" si="25"/>
        <v>0</v>
      </c>
      <c r="G34" s="127">
        <f t="shared" si="25"/>
        <v>0</v>
      </c>
      <c r="H34" s="127">
        <f t="shared" si="25"/>
        <v>0</v>
      </c>
      <c r="I34" s="127">
        <f t="shared" si="25"/>
        <v>0</v>
      </c>
      <c r="J34" s="127">
        <f t="shared" si="25"/>
        <v>0</v>
      </c>
      <c r="K34" s="127">
        <f t="shared" si="25"/>
        <v>0</v>
      </c>
      <c r="L34" s="127">
        <f t="shared" si="25"/>
        <v>0</v>
      </c>
      <c r="M34" s="127">
        <f t="shared" si="25"/>
        <v>0</v>
      </c>
      <c r="N34" s="127">
        <f t="shared" si="25"/>
        <v>0</v>
      </c>
      <c r="O34" s="127">
        <f t="shared" si="26"/>
        <v>0</v>
      </c>
      <c r="P34" s="127">
        <f t="shared" si="26"/>
        <v>0</v>
      </c>
      <c r="Q34" s="171">
        <f t="shared" si="26"/>
        <v>0</v>
      </c>
      <c r="R34" s="127">
        <f t="shared" si="26"/>
        <v>0</v>
      </c>
      <c r="S34" s="171">
        <f t="shared" si="26"/>
        <v>0</v>
      </c>
      <c r="T34" s="127">
        <f t="shared" si="26"/>
        <v>0</v>
      </c>
      <c r="U34" s="171">
        <f t="shared" si="26"/>
        <v>0</v>
      </c>
      <c r="V34" s="127">
        <f t="shared" si="26"/>
        <v>0</v>
      </c>
      <c r="W34" s="171">
        <f t="shared" si="26"/>
        <v>0</v>
      </c>
      <c r="X34" s="127">
        <f t="shared" si="26"/>
        <v>0</v>
      </c>
      <c r="Y34" s="171">
        <f t="shared" si="27"/>
        <v>0</v>
      </c>
      <c r="Z34" s="127">
        <f t="shared" si="27"/>
        <v>0</v>
      </c>
      <c r="AA34" s="171">
        <f t="shared" si="27"/>
        <v>0</v>
      </c>
      <c r="AB34" s="127">
        <f t="shared" si="27"/>
        <v>0</v>
      </c>
      <c r="AC34" s="171">
        <f t="shared" si="27"/>
        <v>0</v>
      </c>
      <c r="AD34" s="127">
        <f t="shared" si="27"/>
        <v>0</v>
      </c>
      <c r="AE34" s="171">
        <f t="shared" si="27"/>
        <v>0</v>
      </c>
      <c r="AF34" s="127">
        <f t="shared" si="27"/>
        <v>0</v>
      </c>
      <c r="AG34" s="171">
        <f t="shared" si="27"/>
        <v>0</v>
      </c>
      <c r="AH34" s="127">
        <f t="shared" si="27"/>
        <v>0</v>
      </c>
      <c r="AI34" s="171">
        <f t="shared" si="28"/>
        <v>0</v>
      </c>
      <c r="AJ34" s="127">
        <f t="shared" si="28"/>
        <v>0</v>
      </c>
      <c r="AK34" s="171">
        <f t="shared" si="28"/>
        <v>0</v>
      </c>
      <c r="AL34" s="127">
        <f t="shared" si="28"/>
        <v>0</v>
      </c>
      <c r="AM34" s="171">
        <f t="shared" si="28"/>
        <v>0</v>
      </c>
      <c r="AN34" s="127">
        <f t="shared" si="28"/>
        <v>0</v>
      </c>
      <c r="AO34" s="171" t="e">
        <f t="shared" si="28"/>
        <v>#REF!</v>
      </c>
    </row>
    <row r="35" spans="1:41" s="28" customFormat="1">
      <c r="A35" s="172" t="str">
        <f>'CH01'!A33</f>
        <v>2.6.3</v>
      </c>
      <c r="B35" s="172" t="str">
        <f>'CH01'!B33</f>
        <v>Đất xây dựng cơ sở y tế</v>
      </c>
      <c r="C35" s="40" t="str">
        <f>'CH01'!C33</f>
        <v>DYT</v>
      </c>
      <c r="D35" s="60" t="e">
        <f t="shared" si="2"/>
        <v>#REF!</v>
      </c>
      <c r="E35" s="127">
        <f t="shared" si="25"/>
        <v>0</v>
      </c>
      <c r="F35" s="127">
        <f t="shared" si="25"/>
        <v>0</v>
      </c>
      <c r="G35" s="127">
        <f t="shared" si="25"/>
        <v>0</v>
      </c>
      <c r="H35" s="127">
        <f t="shared" si="25"/>
        <v>0</v>
      </c>
      <c r="I35" s="127">
        <f t="shared" si="25"/>
        <v>0</v>
      </c>
      <c r="J35" s="127">
        <f t="shared" si="25"/>
        <v>0</v>
      </c>
      <c r="K35" s="127">
        <f t="shared" si="25"/>
        <v>0</v>
      </c>
      <c r="L35" s="127">
        <f t="shared" si="25"/>
        <v>0</v>
      </c>
      <c r="M35" s="127">
        <f t="shared" si="25"/>
        <v>0</v>
      </c>
      <c r="N35" s="127">
        <f t="shared" si="25"/>
        <v>0</v>
      </c>
      <c r="O35" s="127">
        <f t="shared" si="26"/>
        <v>0</v>
      </c>
      <c r="P35" s="127">
        <f t="shared" si="26"/>
        <v>0</v>
      </c>
      <c r="Q35" s="171">
        <f t="shared" si="26"/>
        <v>0</v>
      </c>
      <c r="R35" s="127">
        <f t="shared" si="26"/>
        <v>0</v>
      </c>
      <c r="S35" s="171">
        <f t="shared" si="26"/>
        <v>0</v>
      </c>
      <c r="T35" s="127">
        <f t="shared" si="26"/>
        <v>0</v>
      </c>
      <c r="U35" s="171">
        <f t="shared" si="26"/>
        <v>0</v>
      </c>
      <c r="V35" s="127">
        <f t="shared" si="26"/>
        <v>0</v>
      </c>
      <c r="W35" s="171">
        <f t="shared" si="26"/>
        <v>0</v>
      </c>
      <c r="X35" s="127">
        <f t="shared" si="26"/>
        <v>0</v>
      </c>
      <c r="Y35" s="171">
        <f t="shared" si="27"/>
        <v>0</v>
      </c>
      <c r="Z35" s="127">
        <f t="shared" si="27"/>
        <v>0</v>
      </c>
      <c r="AA35" s="171">
        <f t="shared" si="27"/>
        <v>0</v>
      </c>
      <c r="AB35" s="127">
        <f t="shared" si="27"/>
        <v>0</v>
      </c>
      <c r="AC35" s="171">
        <f t="shared" si="27"/>
        <v>0</v>
      </c>
      <c r="AD35" s="127">
        <f t="shared" si="27"/>
        <v>0</v>
      </c>
      <c r="AE35" s="171">
        <f t="shared" si="27"/>
        <v>0</v>
      </c>
      <c r="AF35" s="127">
        <f t="shared" si="27"/>
        <v>0</v>
      </c>
      <c r="AG35" s="171">
        <f t="shared" si="27"/>
        <v>0</v>
      </c>
      <c r="AH35" s="127">
        <f t="shared" si="27"/>
        <v>0</v>
      </c>
      <c r="AI35" s="171">
        <f t="shared" si="28"/>
        <v>0</v>
      </c>
      <c r="AJ35" s="127">
        <f t="shared" si="28"/>
        <v>0</v>
      </c>
      <c r="AK35" s="171">
        <f t="shared" si="28"/>
        <v>0</v>
      </c>
      <c r="AL35" s="127">
        <f t="shared" si="28"/>
        <v>0</v>
      </c>
      <c r="AM35" s="171">
        <f t="shared" si="28"/>
        <v>0</v>
      </c>
      <c r="AN35" s="127">
        <f t="shared" si="28"/>
        <v>0</v>
      </c>
      <c r="AO35" s="171" t="e">
        <f t="shared" si="28"/>
        <v>#REF!</v>
      </c>
    </row>
    <row r="36" spans="1:41" s="28" customFormat="1">
      <c r="A36" s="172" t="str">
        <f>'CH01'!A34</f>
        <v>2.6.4</v>
      </c>
      <c r="B36" s="172" t="str">
        <f>'CH01'!B34</f>
        <v>Đất xây dựng cơ sở giáo dục và đào tạo</v>
      </c>
      <c r="C36" s="40" t="str">
        <f>'CH01'!C34</f>
        <v>DGD</v>
      </c>
      <c r="D36" s="60" t="e">
        <f t="shared" si="2"/>
        <v>#REF!</v>
      </c>
      <c r="E36" s="127">
        <f t="shared" si="25"/>
        <v>0.36330000000000001</v>
      </c>
      <c r="F36" s="127">
        <f t="shared" si="25"/>
        <v>0</v>
      </c>
      <c r="G36" s="127">
        <f t="shared" si="25"/>
        <v>0</v>
      </c>
      <c r="H36" s="127">
        <f t="shared" si="25"/>
        <v>0</v>
      </c>
      <c r="I36" s="127">
        <f t="shared" si="25"/>
        <v>0</v>
      </c>
      <c r="J36" s="127">
        <f t="shared" si="25"/>
        <v>0</v>
      </c>
      <c r="K36" s="127">
        <f t="shared" si="25"/>
        <v>0</v>
      </c>
      <c r="L36" s="127">
        <f t="shared" si="25"/>
        <v>0</v>
      </c>
      <c r="M36" s="127">
        <f t="shared" si="25"/>
        <v>0</v>
      </c>
      <c r="N36" s="127">
        <f t="shared" si="25"/>
        <v>0</v>
      </c>
      <c r="O36" s="127">
        <f t="shared" si="26"/>
        <v>0</v>
      </c>
      <c r="P36" s="127">
        <f t="shared" si="26"/>
        <v>0</v>
      </c>
      <c r="Q36" s="171">
        <f t="shared" si="26"/>
        <v>0</v>
      </c>
      <c r="R36" s="127">
        <f t="shared" si="26"/>
        <v>0</v>
      </c>
      <c r="S36" s="171">
        <f t="shared" si="26"/>
        <v>0</v>
      </c>
      <c r="T36" s="127">
        <f t="shared" si="26"/>
        <v>0</v>
      </c>
      <c r="U36" s="171">
        <f t="shared" si="26"/>
        <v>0</v>
      </c>
      <c r="V36" s="127">
        <f t="shared" si="26"/>
        <v>0</v>
      </c>
      <c r="W36" s="171">
        <f t="shared" si="26"/>
        <v>0</v>
      </c>
      <c r="X36" s="127">
        <f t="shared" si="26"/>
        <v>0</v>
      </c>
      <c r="Y36" s="171">
        <f t="shared" si="27"/>
        <v>0</v>
      </c>
      <c r="Z36" s="127">
        <f t="shared" si="27"/>
        <v>0</v>
      </c>
      <c r="AA36" s="171">
        <f t="shared" si="27"/>
        <v>0</v>
      </c>
      <c r="AB36" s="127">
        <f t="shared" si="27"/>
        <v>0</v>
      </c>
      <c r="AC36" s="171">
        <f t="shared" si="27"/>
        <v>0</v>
      </c>
      <c r="AD36" s="127">
        <f t="shared" si="27"/>
        <v>0</v>
      </c>
      <c r="AE36" s="171">
        <f t="shared" si="27"/>
        <v>0</v>
      </c>
      <c r="AF36" s="127">
        <f t="shared" si="27"/>
        <v>0</v>
      </c>
      <c r="AG36" s="171">
        <f t="shared" si="27"/>
        <v>0</v>
      </c>
      <c r="AH36" s="127">
        <f t="shared" si="27"/>
        <v>0</v>
      </c>
      <c r="AI36" s="171">
        <f t="shared" si="28"/>
        <v>0</v>
      </c>
      <c r="AJ36" s="127">
        <f t="shared" si="28"/>
        <v>0</v>
      </c>
      <c r="AK36" s="171">
        <f t="shared" si="28"/>
        <v>0</v>
      </c>
      <c r="AL36" s="127">
        <f t="shared" si="28"/>
        <v>0</v>
      </c>
      <c r="AM36" s="171">
        <f t="shared" si="28"/>
        <v>0</v>
      </c>
      <c r="AN36" s="127">
        <f t="shared" si="28"/>
        <v>0</v>
      </c>
      <c r="AO36" s="171" t="e">
        <f t="shared" si="28"/>
        <v>#REF!</v>
      </c>
    </row>
    <row r="37" spans="1:41" s="28" customFormat="1">
      <c r="A37" s="172" t="str">
        <f>'CH01'!A35</f>
        <v>2.6.5</v>
      </c>
      <c r="B37" s="172" t="str">
        <f>'CH01'!B35</f>
        <v>Đất xây dựng cơ sở thể dục, thể thao</v>
      </c>
      <c r="C37" s="40" t="str">
        <f>'CH01'!C35</f>
        <v>DTT</v>
      </c>
      <c r="D37" s="60" t="e">
        <f t="shared" si="2"/>
        <v>#REF!</v>
      </c>
      <c r="E37" s="127">
        <f t="shared" si="25"/>
        <v>0</v>
      </c>
      <c r="F37" s="127">
        <f t="shared" si="25"/>
        <v>0</v>
      </c>
      <c r="G37" s="127">
        <f t="shared" si="25"/>
        <v>0</v>
      </c>
      <c r="H37" s="127">
        <f t="shared" si="25"/>
        <v>0</v>
      </c>
      <c r="I37" s="127">
        <f t="shared" si="25"/>
        <v>0</v>
      </c>
      <c r="J37" s="127">
        <f t="shared" si="25"/>
        <v>0</v>
      </c>
      <c r="K37" s="127">
        <f t="shared" si="25"/>
        <v>0</v>
      </c>
      <c r="L37" s="127">
        <f t="shared" si="25"/>
        <v>0</v>
      </c>
      <c r="M37" s="127">
        <f t="shared" si="25"/>
        <v>0</v>
      </c>
      <c r="N37" s="127">
        <f t="shared" si="25"/>
        <v>0</v>
      </c>
      <c r="O37" s="127">
        <f t="shared" si="26"/>
        <v>0</v>
      </c>
      <c r="P37" s="127">
        <f t="shared" si="26"/>
        <v>0</v>
      </c>
      <c r="Q37" s="171">
        <f t="shared" si="26"/>
        <v>0</v>
      </c>
      <c r="R37" s="127">
        <f t="shared" si="26"/>
        <v>0</v>
      </c>
      <c r="S37" s="171">
        <f t="shared" si="26"/>
        <v>0</v>
      </c>
      <c r="T37" s="127">
        <f t="shared" si="26"/>
        <v>0</v>
      </c>
      <c r="U37" s="171">
        <f t="shared" si="26"/>
        <v>0</v>
      </c>
      <c r="V37" s="127">
        <f t="shared" si="26"/>
        <v>0</v>
      </c>
      <c r="W37" s="171">
        <f t="shared" si="26"/>
        <v>0</v>
      </c>
      <c r="X37" s="127">
        <f t="shared" si="26"/>
        <v>0</v>
      </c>
      <c r="Y37" s="171">
        <f t="shared" si="27"/>
        <v>0</v>
      </c>
      <c r="Z37" s="127">
        <f t="shared" si="27"/>
        <v>0</v>
      </c>
      <c r="AA37" s="171">
        <f t="shared" si="27"/>
        <v>0</v>
      </c>
      <c r="AB37" s="127">
        <f t="shared" si="27"/>
        <v>0</v>
      </c>
      <c r="AC37" s="171">
        <f t="shared" si="27"/>
        <v>0</v>
      </c>
      <c r="AD37" s="127">
        <f t="shared" si="27"/>
        <v>0</v>
      </c>
      <c r="AE37" s="171">
        <f t="shared" si="27"/>
        <v>0</v>
      </c>
      <c r="AF37" s="127">
        <f t="shared" si="27"/>
        <v>0</v>
      </c>
      <c r="AG37" s="171">
        <f t="shared" si="27"/>
        <v>0</v>
      </c>
      <c r="AH37" s="127">
        <f t="shared" si="27"/>
        <v>0</v>
      </c>
      <c r="AI37" s="171">
        <f t="shared" si="28"/>
        <v>0</v>
      </c>
      <c r="AJ37" s="127">
        <f t="shared" si="28"/>
        <v>0</v>
      </c>
      <c r="AK37" s="171">
        <f t="shared" si="28"/>
        <v>0</v>
      </c>
      <c r="AL37" s="127">
        <f t="shared" si="28"/>
        <v>0</v>
      </c>
      <c r="AM37" s="171">
        <f t="shared" si="28"/>
        <v>0</v>
      </c>
      <c r="AN37" s="127">
        <f t="shared" si="28"/>
        <v>0</v>
      </c>
      <c r="AO37" s="171" t="e">
        <f t="shared" si="28"/>
        <v>#REF!</v>
      </c>
    </row>
    <row r="38" spans="1:41" s="28" customFormat="1">
      <c r="A38" s="172" t="str">
        <f>'CH01'!A36</f>
        <v>2.6.6</v>
      </c>
      <c r="B38" s="172" t="str">
        <f>'CH01'!B36</f>
        <v>Đất xây dựng cơ sở khoa học và công nghệ</v>
      </c>
      <c r="C38" s="40" t="str">
        <f>'CH01'!C36</f>
        <v>DKH</v>
      </c>
      <c r="D38" s="60" t="e">
        <f t="shared" si="2"/>
        <v>#REF!</v>
      </c>
      <c r="E38" s="127">
        <f t="shared" si="25"/>
        <v>0</v>
      </c>
      <c r="F38" s="127">
        <f t="shared" si="25"/>
        <v>0</v>
      </c>
      <c r="G38" s="127">
        <f t="shared" si="25"/>
        <v>0</v>
      </c>
      <c r="H38" s="127">
        <f t="shared" si="25"/>
        <v>0</v>
      </c>
      <c r="I38" s="127">
        <f t="shared" si="25"/>
        <v>0</v>
      </c>
      <c r="J38" s="127">
        <f t="shared" si="25"/>
        <v>0</v>
      </c>
      <c r="K38" s="127">
        <f t="shared" si="25"/>
        <v>0</v>
      </c>
      <c r="L38" s="127">
        <f t="shared" si="25"/>
        <v>0</v>
      </c>
      <c r="M38" s="127">
        <f t="shared" si="25"/>
        <v>0</v>
      </c>
      <c r="N38" s="127">
        <f t="shared" si="25"/>
        <v>0</v>
      </c>
      <c r="O38" s="127">
        <f t="shared" si="26"/>
        <v>0</v>
      </c>
      <c r="P38" s="127">
        <f t="shared" si="26"/>
        <v>0</v>
      </c>
      <c r="Q38" s="171">
        <f t="shared" si="26"/>
        <v>0</v>
      </c>
      <c r="R38" s="127">
        <f t="shared" si="26"/>
        <v>0</v>
      </c>
      <c r="S38" s="171">
        <f t="shared" si="26"/>
        <v>0</v>
      </c>
      <c r="T38" s="127">
        <f t="shared" si="26"/>
        <v>0</v>
      </c>
      <c r="U38" s="171">
        <f t="shared" si="26"/>
        <v>0</v>
      </c>
      <c r="V38" s="127">
        <f t="shared" si="26"/>
        <v>0</v>
      </c>
      <c r="W38" s="171">
        <f t="shared" si="26"/>
        <v>0</v>
      </c>
      <c r="X38" s="127">
        <f t="shared" si="26"/>
        <v>0</v>
      </c>
      <c r="Y38" s="171">
        <f t="shared" si="27"/>
        <v>0</v>
      </c>
      <c r="Z38" s="127">
        <f t="shared" si="27"/>
        <v>0</v>
      </c>
      <c r="AA38" s="171">
        <f t="shared" si="27"/>
        <v>0</v>
      </c>
      <c r="AB38" s="127">
        <f t="shared" si="27"/>
        <v>0</v>
      </c>
      <c r="AC38" s="171">
        <f t="shared" si="27"/>
        <v>0</v>
      </c>
      <c r="AD38" s="127">
        <f t="shared" si="27"/>
        <v>0</v>
      </c>
      <c r="AE38" s="171">
        <f t="shared" si="27"/>
        <v>0</v>
      </c>
      <c r="AF38" s="127">
        <f t="shared" si="27"/>
        <v>0</v>
      </c>
      <c r="AG38" s="171">
        <f t="shared" si="27"/>
        <v>0</v>
      </c>
      <c r="AH38" s="127">
        <f t="shared" si="27"/>
        <v>0</v>
      </c>
      <c r="AI38" s="171">
        <f t="shared" si="28"/>
        <v>0</v>
      </c>
      <c r="AJ38" s="127">
        <f t="shared" si="28"/>
        <v>0</v>
      </c>
      <c r="AK38" s="171">
        <f t="shared" si="28"/>
        <v>0</v>
      </c>
      <c r="AL38" s="127">
        <f t="shared" si="28"/>
        <v>0</v>
      </c>
      <c r="AM38" s="171">
        <f t="shared" si="28"/>
        <v>0</v>
      </c>
      <c r="AN38" s="127">
        <f t="shared" si="28"/>
        <v>0</v>
      </c>
      <c r="AO38" s="171" t="e">
        <f t="shared" si="28"/>
        <v>#REF!</v>
      </c>
    </row>
    <row r="39" spans="1:41" s="28" customFormat="1">
      <c r="A39" s="172" t="str">
        <f>'CH01'!A37</f>
        <v>2.6.7</v>
      </c>
      <c r="B39" s="172" t="str">
        <f>'CH01'!B37</f>
        <v>Đất xây dựng cơ sở môi trường</v>
      </c>
      <c r="C39" s="40" t="str">
        <f>'CH01'!C37</f>
        <v>DMT</v>
      </c>
      <c r="D39" s="60">
        <f t="shared" si="2"/>
        <v>0</v>
      </c>
      <c r="E39" s="127">
        <f t="shared" si="25"/>
        <v>0</v>
      </c>
      <c r="F39" s="127">
        <f t="shared" si="25"/>
        <v>0</v>
      </c>
      <c r="G39" s="127">
        <f t="shared" si="25"/>
        <v>0</v>
      </c>
      <c r="H39" s="127">
        <f t="shared" si="25"/>
        <v>0</v>
      </c>
      <c r="I39" s="127">
        <f t="shared" si="25"/>
        <v>0</v>
      </c>
      <c r="J39" s="127">
        <f t="shared" si="25"/>
        <v>0</v>
      </c>
      <c r="K39" s="127">
        <f t="shared" si="25"/>
        <v>0</v>
      </c>
      <c r="L39" s="127">
        <f t="shared" si="25"/>
        <v>0</v>
      </c>
      <c r="M39" s="127">
        <f t="shared" si="25"/>
        <v>0</v>
      </c>
      <c r="N39" s="127">
        <f t="shared" si="25"/>
        <v>0</v>
      </c>
      <c r="O39" s="127">
        <f t="shared" ref="O39:X43" si="29">SUMPRODUCT((DVHC=O$6)*(madatNC=$C39)*(CSD_giam))</f>
        <v>0</v>
      </c>
      <c r="P39" s="127">
        <f t="shared" si="29"/>
        <v>0</v>
      </c>
      <c r="Q39" s="171">
        <f t="shared" si="29"/>
        <v>0</v>
      </c>
      <c r="R39" s="127">
        <f t="shared" si="29"/>
        <v>0</v>
      </c>
      <c r="S39" s="171">
        <f t="shared" si="29"/>
        <v>0</v>
      </c>
      <c r="T39" s="127">
        <f t="shared" si="29"/>
        <v>0</v>
      </c>
      <c r="U39" s="171">
        <f t="shared" si="29"/>
        <v>0</v>
      </c>
      <c r="V39" s="127">
        <f t="shared" si="29"/>
        <v>0</v>
      </c>
      <c r="W39" s="171">
        <f t="shared" si="29"/>
        <v>0</v>
      </c>
      <c r="X39" s="127">
        <f t="shared" si="29"/>
        <v>0</v>
      </c>
      <c r="Y39" s="171">
        <f t="shared" ref="Y39:AH43" si="30">SUMPRODUCT((DVHC=Y$6)*(madatNC=$C39)*(CSD_giam))</f>
        <v>0</v>
      </c>
      <c r="Z39" s="127">
        <f t="shared" si="30"/>
        <v>0</v>
      </c>
      <c r="AA39" s="171">
        <f t="shared" si="30"/>
        <v>0</v>
      </c>
      <c r="AB39" s="127">
        <f t="shared" si="30"/>
        <v>0</v>
      </c>
      <c r="AC39" s="171">
        <f t="shared" si="30"/>
        <v>0</v>
      </c>
      <c r="AD39" s="127">
        <f t="shared" si="30"/>
        <v>0</v>
      </c>
      <c r="AE39" s="171">
        <f t="shared" si="30"/>
        <v>0</v>
      </c>
      <c r="AF39" s="127">
        <f t="shared" si="30"/>
        <v>0</v>
      </c>
      <c r="AG39" s="171">
        <f t="shared" si="30"/>
        <v>0</v>
      </c>
      <c r="AH39" s="127">
        <f t="shared" si="30"/>
        <v>0</v>
      </c>
      <c r="AI39" s="171">
        <f t="shared" ref="AI39:AN43" si="31">SUMPRODUCT((DVHC=AI$6)*(madatNC=$C39)*(CSD_giam))</f>
        <v>0</v>
      </c>
      <c r="AJ39" s="127">
        <f t="shared" si="31"/>
        <v>0</v>
      </c>
      <c r="AK39" s="171">
        <f t="shared" si="31"/>
        <v>0</v>
      </c>
      <c r="AL39" s="127">
        <f t="shared" si="31"/>
        <v>0</v>
      </c>
      <c r="AM39" s="171">
        <f t="shared" si="31"/>
        <v>0</v>
      </c>
      <c r="AN39" s="127">
        <f t="shared" si="31"/>
        <v>0</v>
      </c>
      <c r="AO39" s="171"/>
    </row>
    <row r="40" spans="1:41" s="28" customFormat="1">
      <c r="A40" s="172" t="str">
        <f>'CH01'!A38</f>
        <v>2.6.8</v>
      </c>
      <c r="B40" s="172" t="str">
        <f>'CH01'!B38</f>
        <v>Đất xây dựng cơ sở khí tượng thủy văn</v>
      </c>
      <c r="C40" s="40" t="str">
        <f>'CH01'!C38</f>
        <v>DKT</v>
      </c>
      <c r="D40" s="60" t="e">
        <f t="shared" si="2"/>
        <v>#REF!</v>
      </c>
      <c r="E40" s="127">
        <f t="shared" ref="E40:N43" si="32">SUMPRODUCT((DVHC=E$6)*(madatNC=$C40)*(CSD_giam))</f>
        <v>0</v>
      </c>
      <c r="F40" s="127">
        <f t="shared" si="32"/>
        <v>0</v>
      </c>
      <c r="G40" s="127">
        <f t="shared" si="32"/>
        <v>0</v>
      </c>
      <c r="H40" s="127">
        <f t="shared" si="32"/>
        <v>0</v>
      </c>
      <c r="I40" s="127">
        <f t="shared" si="32"/>
        <v>0</v>
      </c>
      <c r="J40" s="127">
        <f t="shared" si="32"/>
        <v>0</v>
      </c>
      <c r="K40" s="127">
        <f t="shared" si="32"/>
        <v>0</v>
      </c>
      <c r="L40" s="127">
        <f t="shared" si="32"/>
        <v>0</v>
      </c>
      <c r="M40" s="127">
        <f t="shared" si="32"/>
        <v>0</v>
      </c>
      <c r="N40" s="127">
        <f t="shared" si="32"/>
        <v>0</v>
      </c>
      <c r="O40" s="127">
        <f t="shared" si="29"/>
        <v>0</v>
      </c>
      <c r="P40" s="127">
        <f t="shared" si="29"/>
        <v>0</v>
      </c>
      <c r="Q40" s="171">
        <f t="shared" si="29"/>
        <v>0</v>
      </c>
      <c r="R40" s="127">
        <f t="shared" si="29"/>
        <v>0</v>
      </c>
      <c r="S40" s="171">
        <f t="shared" si="29"/>
        <v>0</v>
      </c>
      <c r="T40" s="127">
        <f t="shared" si="29"/>
        <v>0</v>
      </c>
      <c r="U40" s="171">
        <f t="shared" si="29"/>
        <v>0</v>
      </c>
      <c r="V40" s="127">
        <f t="shared" si="29"/>
        <v>0</v>
      </c>
      <c r="W40" s="171">
        <f t="shared" si="29"/>
        <v>0</v>
      </c>
      <c r="X40" s="127">
        <f t="shared" si="29"/>
        <v>0</v>
      </c>
      <c r="Y40" s="171">
        <f t="shared" si="30"/>
        <v>0</v>
      </c>
      <c r="Z40" s="127">
        <f t="shared" si="30"/>
        <v>0</v>
      </c>
      <c r="AA40" s="171">
        <f t="shared" si="30"/>
        <v>0</v>
      </c>
      <c r="AB40" s="127">
        <f t="shared" si="30"/>
        <v>0</v>
      </c>
      <c r="AC40" s="171">
        <f t="shared" si="30"/>
        <v>0</v>
      </c>
      <c r="AD40" s="127">
        <f t="shared" si="30"/>
        <v>0</v>
      </c>
      <c r="AE40" s="171">
        <f t="shared" si="30"/>
        <v>0</v>
      </c>
      <c r="AF40" s="127">
        <f t="shared" si="30"/>
        <v>0</v>
      </c>
      <c r="AG40" s="171">
        <f t="shared" si="30"/>
        <v>0</v>
      </c>
      <c r="AH40" s="127">
        <f t="shared" si="30"/>
        <v>0</v>
      </c>
      <c r="AI40" s="171">
        <f t="shared" si="31"/>
        <v>0</v>
      </c>
      <c r="AJ40" s="127">
        <f t="shared" si="31"/>
        <v>0</v>
      </c>
      <c r="AK40" s="171">
        <f t="shared" si="31"/>
        <v>0</v>
      </c>
      <c r="AL40" s="127">
        <f t="shared" si="31"/>
        <v>0</v>
      </c>
      <c r="AM40" s="171">
        <f t="shared" si="31"/>
        <v>0</v>
      </c>
      <c r="AN40" s="127">
        <f t="shared" si="31"/>
        <v>0</v>
      </c>
      <c r="AO40" s="171" t="e">
        <f>SUMPRODUCT((DVHC=AO$6)*(madatNC=$C40)*(CSD_giam))</f>
        <v>#REF!</v>
      </c>
    </row>
    <row r="41" spans="1:41" s="28" customFormat="1">
      <c r="A41" s="172" t="str">
        <f>'CH01'!A39</f>
        <v>2.6.9</v>
      </c>
      <c r="B41" s="172" t="str">
        <f>'CH01'!B39</f>
        <v>Đất xây dựng cơ sở ngoại giao</v>
      </c>
      <c r="C41" s="40" t="str">
        <f>'CH01'!C39</f>
        <v>DNG</v>
      </c>
      <c r="D41" s="60" t="e">
        <f t="shared" si="2"/>
        <v>#REF!</v>
      </c>
      <c r="E41" s="127">
        <f t="shared" si="32"/>
        <v>0</v>
      </c>
      <c r="F41" s="127">
        <f t="shared" si="32"/>
        <v>0</v>
      </c>
      <c r="G41" s="127">
        <f t="shared" si="32"/>
        <v>0</v>
      </c>
      <c r="H41" s="127">
        <f t="shared" si="32"/>
        <v>0</v>
      </c>
      <c r="I41" s="127">
        <f t="shared" si="32"/>
        <v>0</v>
      </c>
      <c r="J41" s="127">
        <f t="shared" si="32"/>
        <v>0</v>
      </c>
      <c r="K41" s="127">
        <f t="shared" si="32"/>
        <v>0</v>
      </c>
      <c r="L41" s="127">
        <f t="shared" si="32"/>
        <v>0</v>
      </c>
      <c r="M41" s="127">
        <f t="shared" si="32"/>
        <v>0</v>
      </c>
      <c r="N41" s="127">
        <f t="shared" si="32"/>
        <v>0</v>
      </c>
      <c r="O41" s="127">
        <f t="shared" si="29"/>
        <v>0</v>
      </c>
      <c r="P41" s="127">
        <f t="shared" si="29"/>
        <v>0</v>
      </c>
      <c r="Q41" s="171">
        <f t="shared" si="29"/>
        <v>0</v>
      </c>
      <c r="R41" s="127">
        <f t="shared" si="29"/>
        <v>0</v>
      </c>
      <c r="S41" s="171">
        <f t="shared" si="29"/>
        <v>0</v>
      </c>
      <c r="T41" s="127">
        <f t="shared" si="29"/>
        <v>0</v>
      </c>
      <c r="U41" s="171">
        <f t="shared" si="29"/>
        <v>0</v>
      </c>
      <c r="V41" s="127">
        <f t="shared" si="29"/>
        <v>0</v>
      </c>
      <c r="W41" s="171">
        <f t="shared" si="29"/>
        <v>0</v>
      </c>
      <c r="X41" s="127">
        <f t="shared" si="29"/>
        <v>0</v>
      </c>
      <c r="Y41" s="171">
        <f t="shared" si="30"/>
        <v>0</v>
      </c>
      <c r="Z41" s="127">
        <f t="shared" si="30"/>
        <v>0</v>
      </c>
      <c r="AA41" s="171">
        <f t="shared" si="30"/>
        <v>0</v>
      </c>
      <c r="AB41" s="127">
        <f t="shared" si="30"/>
        <v>0</v>
      </c>
      <c r="AC41" s="171">
        <f t="shared" si="30"/>
        <v>0</v>
      </c>
      <c r="AD41" s="127">
        <f t="shared" si="30"/>
        <v>0</v>
      </c>
      <c r="AE41" s="171">
        <f t="shared" si="30"/>
        <v>0</v>
      </c>
      <c r="AF41" s="127">
        <f t="shared" si="30"/>
        <v>0</v>
      </c>
      <c r="AG41" s="171">
        <f t="shared" si="30"/>
        <v>0</v>
      </c>
      <c r="AH41" s="127">
        <f t="shared" si="30"/>
        <v>0</v>
      </c>
      <c r="AI41" s="171">
        <f t="shared" si="31"/>
        <v>0</v>
      </c>
      <c r="AJ41" s="127">
        <f t="shared" si="31"/>
        <v>0</v>
      </c>
      <c r="AK41" s="171">
        <f t="shared" si="31"/>
        <v>0</v>
      </c>
      <c r="AL41" s="127">
        <f t="shared" si="31"/>
        <v>0</v>
      </c>
      <c r="AM41" s="171">
        <f t="shared" si="31"/>
        <v>0</v>
      </c>
      <c r="AN41" s="127">
        <f t="shared" si="31"/>
        <v>0</v>
      </c>
      <c r="AO41" s="171" t="e">
        <f>SUMPRODUCT((DVHC=AO$6)*(madatNC=$C41)*(CSD_giam))</f>
        <v>#REF!</v>
      </c>
    </row>
    <row r="42" spans="1:41" s="28" customFormat="1">
      <c r="A42" s="172" t="str">
        <f>'CH01'!A40</f>
        <v>2.6.10</v>
      </c>
      <c r="B42" s="172" t="str">
        <f>'CH01'!B40</f>
        <v>Đất xây dựng công trình sự nghiệp khác</v>
      </c>
      <c r="C42" s="40" t="str">
        <f>'CH01'!C40</f>
        <v>DSK</v>
      </c>
      <c r="D42" s="60" t="e">
        <f t="shared" si="2"/>
        <v>#REF!</v>
      </c>
      <c r="E42" s="127">
        <f t="shared" si="32"/>
        <v>0</v>
      </c>
      <c r="F42" s="127">
        <f t="shared" si="32"/>
        <v>0</v>
      </c>
      <c r="G42" s="127">
        <f t="shared" si="32"/>
        <v>0</v>
      </c>
      <c r="H42" s="127">
        <f t="shared" si="32"/>
        <v>0</v>
      </c>
      <c r="I42" s="127">
        <f t="shared" si="32"/>
        <v>0</v>
      </c>
      <c r="J42" s="127">
        <f t="shared" si="32"/>
        <v>0</v>
      </c>
      <c r="K42" s="127">
        <f t="shared" si="32"/>
        <v>0</v>
      </c>
      <c r="L42" s="127">
        <f t="shared" si="32"/>
        <v>0</v>
      </c>
      <c r="M42" s="127">
        <f t="shared" si="32"/>
        <v>0</v>
      </c>
      <c r="N42" s="127">
        <f t="shared" si="32"/>
        <v>0</v>
      </c>
      <c r="O42" s="127">
        <f t="shared" si="29"/>
        <v>0</v>
      </c>
      <c r="P42" s="127">
        <f t="shared" si="29"/>
        <v>0</v>
      </c>
      <c r="Q42" s="171">
        <f t="shared" si="29"/>
        <v>0</v>
      </c>
      <c r="R42" s="127">
        <f t="shared" si="29"/>
        <v>0</v>
      </c>
      <c r="S42" s="171">
        <f t="shared" si="29"/>
        <v>0</v>
      </c>
      <c r="T42" s="127">
        <f t="shared" si="29"/>
        <v>0</v>
      </c>
      <c r="U42" s="171">
        <f t="shared" si="29"/>
        <v>0</v>
      </c>
      <c r="V42" s="127">
        <f t="shared" si="29"/>
        <v>0</v>
      </c>
      <c r="W42" s="171">
        <f t="shared" si="29"/>
        <v>0</v>
      </c>
      <c r="X42" s="127">
        <f t="shared" si="29"/>
        <v>0</v>
      </c>
      <c r="Y42" s="171">
        <f t="shared" si="30"/>
        <v>0</v>
      </c>
      <c r="Z42" s="127">
        <f t="shared" si="30"/>
        <v>0</v>
      </c>
      <c r="AA42" s="171">
        <f t="shared" si="30"/>
        <v>0</v>
      </c>
      <c r="AB42" s="127">
        <f t="shared" si="30"/>
        <v>0</v>
      </c>
      <c r="AC42" s="171">
        <f t="shared" si="30"/>
        <v>0</v>
      </c>
      <c r="AD42" s="127">
        <f t="shared" si="30"/>
        <v>0</v>
      </c>
      <c r="AE42" s="171">
        <f t="shared" si="30"/>
        <v>0</v>
      </c>
      <c r="AF42" s="127">
        <f t="shared" si="30"/>
        <v>0</v>
      </c>
      <c r="AG42" s="171">
        <f t="shared" si="30"/>
        <v>0</v>
      </c>
      <c r="AH42" s="127">
        <f t="shared" si="30"/>
        <v>0</v>
      </c>
      <c r="AI42" s="171">
        <f t="shared" si="31"/>
        <v>0</v>
      </c>
      <c r="AJ42" s="127">
        <f t="shared" si="31"/>
        <v>0</v>
      </c>
      <c r="AK42" s="171">
        <f t="shared" si="31"/>
        <v>0</v>
      </c>
      <c r="AL42" s="127">
        <f t="shared" si="31"/>
        <v>0</v>
      </c>
      <c r="AM42" s="171">
        <f t="shared" si="31"/>
        <v>0</v>
      </c>
      <c r="AN42" s="127">
        <f t="shared" si="31"/>
        <v>0</v>
      </c>
      <c r="AO42" s="171" t="e">
        <f>SUMPRODUCT((DVHC=AO$6)*(madatNC=$C42)*(CSD_giam))</f>
        <v>#REF!</v>
      </c>
    </row>
    <row r="43" spans="1:41" s="28" customFormat="1" ht="12" customHeight="1">
      <c r="A43" s="172" t="str">
        <f>'CH01'!A41</f>
        <v>2.7</v>
      </c>
      <c r="B43" s="172" t="str">
        <f>'CH01'!B41</f>
        <v>Đất sản xuất, kinh doanh phi nông nghiệp</v>
      </c>
      <c r="C43" s="40" t="str">
        <f>'CH01'!C41</f>
        <v>CSK</v>
      </c>
      <c r="D43" s="60" t="e">
        <f t="shared" si="2"/>
        <v>#REF!</v>
      </c>
      <c r="E43" s="127">
        <f t="shared" si="32"/>
        <v>0</v>
      </c>
      <c r="F43" s="127">
        <f t="shared" si="32"/>
        <v>0</v>
      </c>
      <c r="G43" s="127">
        <f t="shared" si="32"/>
        <v>0</v>
      </c>
      <c r="H43" s="127">
        <f t="shared" si="32"/>
        <v>0</v>
      </c>
      <c r="I43" s="127">
        <f t="shared" si="32"/>
        <v>0</v>
      </c>
      <c r="J43" s="127">
        <f t="shared" si="32"/>
        <v>0</v>
      </c>
      <c r="K43" s="127">
        <f t="shared" si="32"/>
        <v>0</v>
      </c>
      <c r="L43" s="127">
        <f t="shared" si="32"/>
        <v>0</v>
      </c>
      <c r="M43" s="127">
        <f t="shared" si="32"/>
        <v>0</v>
      </c>
      <c r="N43" s="127">
        <f t="shared" si="32"/>
        <v>0</v>
      </c>
      <c r="O43" s="127">
        <f t="shared" si="29"/>
        <v>0</v>
      </c>
      <c r="P43" s="127">
        <f t="shared" si="29"/>
        <v>0</v>
      </c>
      <c r="Q43" s="171">
        <f t="shared" si="29"/>
        <v>0</v>
      </c>
      <c r="R43" s="127">
        <f t="shared" si="29"/>
        <v>0</v>
      </c>
      <c r="S43" s="171">
        <f t="shared" si="29"/>
        <v>0</v>
      </c>
      <c r="T43" s="127">
        <f t="shared" si="29"/>
        <v>0</v>
      </c>
      <c r="U43" s="171">
        <f t="shared" si="29"/>
        <v>0</v>
      </c>
      <c r="V43" s="127">
        <f t="shared" si="29"/>
        <v>0</v>
      </c>
      <c r="W43" s="171">
        <f t="shared" si="29"/>
        <v>0</v>
      </c>
      <c r="X43" s="127">
        <f t="shared" si="29"/>
        <v>0</v>
      </c>
      <c r="Y43" s="171">
        <f t="shared" si="30"/>
        <v>0</v>
      </c>
      <c r="Z43" s="127">
        <f t="shared" si="30"/>
        <v>0</v>
      </c>
      <c r="AA43" s="171">
        <f t="shared" si="30"/>
        <v>0</v>
      </c>
      <c r="AB43" s="127">
        <f t="shared" si="30"/>
        <v>0</v>
      </c>
      <c r="AC43" s="171">
        <f t="shared" si="30"/>
        <v>0</v>
      </c>
      <c r="AD43" s="127">
        <f t="shared" si="30"/>
        <v>0</v>
      </c>
      <c r="AE43" s="171">
        <f t="shared" si="30"/>
        <v>0</v>
      </c>
      <c r="AF43" s="127">
        <f t="shared" si="30"/>
        <v>0</v>
      </c>
      <c r="AG43" s="171">
        <f t="shared" si="30"/>
        <v>0</v>
      </c>
      <c r="AH43" s="127">
        <f t="shared" si="30"/>
        <v>0</v>
      </c>
      <c r="AI43" s="171">
        <f t="shared" si="31"/>
        <v>0</v>
      </c>
      <c r="AJ43" s="127">
        <f t="shared" si="31"/>
        <v>0</v>
      </c>
      <c r="AK43" s="171">
        <f t="shared" si="31"/>
        <v>0</v>
      </c>
      <c r="AL43" s="127">
        <f t="shared" si="31"/>
        <v>0</v>
      </c>
      <c r="AM43" s="171">
        <f t="shared" si="31"/>
        <v>0</v>
      </c>
      <c r="AN43" s="127">
        <f t="shared" si="31"/>
        <v>0</v>
      </c>
      <c r="AO43" s="171" t="e">
        <f>SUMPRODUCT((DVHC=AO$6)*(madatNC=$C43)*(CSD_giam))</f>
        <v>#REF!</v>
      </c>
    </row>
    <row r="44" spans="1:41" s="28" customFormat="1" ht="12" customHeight="1">
      <c r="A44" s="238" t="e">
        <f>'CH01'!#REF!</f>
        <v>#REF!</v>
      </c>
      <c r="B44" s="238" t="e">
        <f>'CH01'!#REF!</f>
        <v>#REF!</v>
      </c>
      <c r="C44" s="65" t="e">
        <f>'CH01'!#REF!</f>
        <v>#REF!</v>
      </c>
      <c r="D44" s="126">
        <f t="shared" si="2"/>
        <v>0</v>
      </c>
      <c r="E44" s="127"/>
      <c r="F44" s="127"/>
      <c r="G44" s="127"/>
      <c r="H44" s="127"/>
      <c r="I44" s="127"/>
      <c r="J44" s="127"/>
      <c r="K44" s="127"/>
      <c r="L44" s="127"/>
      <c r="M44" s="127"/>
      <c r="N44" s="127"/>
      <c r="O44" s="127"/>
      <c r="P44" s="127"/>
      <c r="Q44" s="171"/>
      <c r="R44" s="127"/>
      <c r="S44" s="171"/>
      <c r="T44" s="127"/>
      <c r="U44" s="171"/>
      <c r="V44" s="127"/>
      <c r="W44" s="171"/>
      <c r="X44" s="127"/>
      <c r="Y44" s="171"/>
      <c r="Z44" s="127"/>
      <c r="AA44" s="171"/>
      <c r="AB44" s="127"/>
      <c r="AC44" s="171"/>
      <c r="AD44" s="127"/>
      <c r="AE44" s="171"/>
      <c r="AF44" s="127"/>
      <c r="AG44" s="171"/>
      <c r="AH44" s="127"/>
      <c r="AI44" s="171"/>
      <c r="AJ44" s="127"/>
      <c r="AK44" s="171"/>
      <c r="AL44" s="127"/>
      <c r="AM44" s="171"/>
      <c r="AN44" s="127"/>
      <c r="AO44" s="171"/>
    </row>
    <row r="45" spans="1:41" s="28" customFormat="1" ht="12" customHeight="1">
      <c r="A45" s="172" t="e">
        <f>'CH01'!#REF!</f>
        <v>#REF!</v>
      </c>
      <c r="B45" s="172" t="e">
        <f>'CH01'!#REF!</f>
        <v>#REF!</v>
      </c>
      <c r="C45" s="40" t="e">
        <f>'CH01'!#REF!</f>
        <v>#REF!</v>
      </c>
      <c r="D45" s="60" t="e">
        <f t="shared" si="2"/>
        <v>#REF!</v>
      </c>
      <c r="E45" s="127" t="e">
        <f t="shared" ref="E45:AO45" si="33">SUMPRODUCT((DVHC=E$6)*(madatNC=$C45)*(CSD_giam))</f>
        <v>#REF!</v>
      </c>
      <c r="F45" s="127" t="e">
        <f t="shared" si="33"/>
        <v>#REF!</v>
      </c>
      <c r="G45" s="127" t="e">
        <f t="shared" si="33"/>
        <v>#REF!</v>
      </c>
      <c r="H45" s="127" t="e">
        <f t="shared" si="33"/>
        <v>#REF!</v>
      </c>
      <c r="I45" s="127" t="e">
        <f t="shared" si="33"/>
        <v>#REF!</v>
      </c>
      <c r="J45" s="127" t="e">
        <f t="shared" si="33"/>
        <v>#REF!</v>
      </c>
      <c r="K45" s="127" t="e">
        <f t="shared" si="33"/>
        <v>#REF!</v>
      </c>
      <c r="L45" s="127" t="e">
        <f t="shared" si="33"/>
        <v>#REF!</v>
      </c>
      <c r="M45" s="127" t="e">
        <f t="shared" si="33"/>
        <v>#REF!</v>
      </c>
      <c r="N45" s="127" t="e">
        <f t="shared" si="33"/>
        <v>#REF!</v>
      </c>
      <c r="O45" s="127" t="e">
        <f t="shared" si="33"/>
        <v>#REF!</v>
      </c>
      <c r="P45" s="127" t="e">
        <f t="shared" si="33"/>
        <v>#REF!</v>
      </c>
      <c r="Q45" s="171" t="e">
        <f t="shared" si="33"/>
        <v>#REF!</v>
      </c>
      <c r="R45" s="127" t="e">
        <f t="shared" si="33"/>
        <v>#REF!</v>
      </c>
      <c r="S45" s="171" t="e">
        <f t="shared" si="33"/>
        <v>#REF!</v>
      </c>
      <c r="T45" s="127" t="e">
        <f t="shared" si="33"/>
        <v>#REF!</v>
      </c>
      <c r="U45" s="171" t="e">
        <f t="shared" si="33"/>
        <v>#REF!</v>
      </c>
      <c r="V45" s="127" t="e">
        <f t="shared" si="33"/>
        <v>#REF!</v>
      </c>
      <c r="W45" s="171" t="e">
        <f t="shared" si="33"/>
        <v>#REF!</v>
      </c>
      <c r="X45" s="127" t="e">
        <f t="shared" si="33"/>
        <v>#REF!</v>
      </c>
      <c r="Y45" s="171" t="e">
        <f t="shared" si="33"/>
        <v>#REF!</v>
      </c>
      <c r="Z45" s="127" t="e">
        <f t="shared" si="33"/>
        <v>#REF!</v>
      </c>
      <c r="AA45" s="171" t="e">
        <f t="shared" si="33"/>
        <v>#REF!</v>
      </c>
      <c r="AB45" s="127" t="e">
        <f t="shared" si="33"/>
        <v>#REF!</v>
      </c>
      <c r="AC45" s="171" t="e">
        <f t="shared" si="33"/>
        <v>#REF!</v>
      </c>
      <c r="AD45" s="127" t="e">
        <f t="shared" si="33"/>
        <v>#REF!</v>
      </c>
      <c r="AE45" s="171" t="e">
        <f t="shared" si="33"/>
        <v>#REF!</v>
      </c>
      <c r="AF45" s="127" t="e">
        <f t="shared" si="33"/>
        <v>#REF!</v>
      </c>
      <c r="AG45" s="171" t="e">
        <f t="shared" si="33"/>
        <v>#REF!</v>
      </c>
      <c r="AH45" s="127" t="e">
        <f t="shared" si="33"/>
        <v>#REF!</v>
      </c>
      <c r="AI45" s="171" t="e">
        <f t="shared" si="33"/>
        <v>#REF!</v>
      </c>
      <c r="AJ45" s="127" t="e">
        <f t="shared" si="33"/>
        <v>#REF!</v>
      </c>
      <c r="AK45" s="171" t="e">
        <f t="shared" si="33"/>
        <v>#REF!</v>
      </c>
      <c r="AL45" s="127" t="e">
        <f t="shared" si="33"/>
        <v>#REF!</v>
      </c>
      <c r="AM45" s="171" t="e">
        <f t="shared" si="33"/>
        <v>#REF!</v>
      </c>
      <c r="AN45" s="127" t="e">
        <f t="shared" si="33"/>
        <v>#REF!</v>
      </c>
      <c r="AO45" s="171" t="e">
        <f t="shared" si="33"/>
        <v>#REF!</v>
      </c>
    </row>
    <row r="46" spans="1:41" s="28" customFormat="1" ht="12" customHeight="1">
      <c r="A46" s="238" t="e">
        <f>'CH01'!#REF!</f>
        <v>#REF!</v>
      </c>
      <c r="B46" s="238" t="e">
        <f>'CH01'!#REF!</f>
        <v>#REF!</v>
      </c>
      <c r="C46" s="65" t="e">
        <f>'CH01'!#REF!</f>
        <v>#REF!</v>
      </c>
      <c r="D46" s="126">
        <f t="shared" si="2"/>
        <v>0</v>
      </c>
      <c r="E46" s="127"/>
      <c r="F46" s="127"/>
      <c r="G46" s="127"/>
      <c r="H46" s="127"/>
      <c r="I46" s="127"/>
      <c r="J46" s="127"/>
      <c r="K46" s="127"/>
      <c r="L46" s="127"/>
      <c r="M46" s="127"/>
      <c r="N46" s="127"/>
      <c r="O46" s="127"/>
      <c r="P46" s="127"/>
      <c r="Q46" s="171"/>
      <c r="R46" s="127"/>
      <c r="S46" s="171"/>
      <c r="T46" s="127"/>
      <c r="U46" s="171"/>
      <c r="V46" s="127"/>
      <c r="W46" s="171"/>
      <c r="X46" s="127"/>
      <c r="Y46" s="171"/>
      <c r="Z46" s="127"/>
      <c r="AA46" s="171"/>
      <c r="AB46" s="127"/>
      <c r="AC46" s="171"/>
      <c r="AD46" s="127"/>
      <c r="AE46" s="171"/>
      <c r="AF46" s="127"/>
      <c r="AG46" s="171"/>
      <c r="AH46" s="127"/>
      <c r="AI46" s="171"/>
      <c r="AJ46" s="127"/>
      <c r="AK46" s="171"/>
      <c r="AL46" s="127"/>
      <c r="AM46" s="171"/>
      <c r="AN46" s="127"/>
      <c r="AO46" s="171"/>
    </row>
    <row r="47" spans="1:41" s="28" customFormat="1" ht="14.25" customHeight="1">
      <c r="A47" s="172" t="str">
        <f>'CH01'!A42</f>
        <v>2.7.1</v>
      </c>
      <c r="B47" s="172" t="str">
        <f>'CH01'!B42</f>
        <v>Đất khu công nghiệp</v>
      </c>
      <c r="C47" s="40" t="str">
        <f>'CH01'!C42</f>
        <v>SKK</v>
      </c>
      <c r="D47" s="60">
        <f t="shared" si="2"/>
        <v>0</v>
      </c>
      <c r="E47" s="60">
        <f t="shared" ref="E47:N49" si="34">SUMPRODUCT((DVHC=E$6)*(madatNC=$C47)*(CSD_giam))</f>
        <v>0</v>
      </c>
      <c r="F47" s="60">
        <f t="shared" si="34"/>
        <v>0</v>
      </c>
      <c r="G47" s="60">
        <f t="shared" si="34"/>
        <v>0</v>
      </c>
      <c r="H47" s="60">
        <f t="shared" si="34"/>
        <v>0</v>
      </c>
      <c r="I47" s="60">
        <f t="shared" si="34"/>
        <v>0</v>
      </c>
      <c r="J47" s="60">
        <f t="shared" si="34"/>
        <v>0</v>
      </c>
      <c r="K47" s="60">
        <f t="shared" si="34"/>
        <v>0</v>
      </c>
      <c r="L47" s="60">
        <f t="shared" si="34"/>
        <v>0</v>
      </c>
      <c r="M47" s="60">
        <f t="shared" si="34"/>
        <v>0</v>
      </c>
      <c r="N47" s="60">
        <f t="shared" si="34"/>
        <v>0</v>
      </c>
      <c r="O47" s="60">
        <f t="shared" ref="O47:X49" si="35">SUMPRODUCT((DVHC=O$6)*(madatNC=$C47)*(CSD_giam))</f>
        <v>0</v>
      </c>
      <c r="P47" s="60">
        <f t="shared" si="35"/>
        <v>0</v>
      </c>
      <c r="Q47" s="60">
        <f t="shared" si="35"/>
        <v>0</v>
      </c>
      <c r="R47" s="60">
        <f t="shared" si="35"/>
        <v>0</v>
      </c>
      <c r="S47" s="60">
        <f t="shared" si="35"/>
        <v>0</v>
      </c>
      <c r="T47" s="60">
        <f t="shared" si="35"/>
        <v>0</v>
      </c>
      <c r="U47" s="60">
        <f t="shared" si="35"/>
        <v>0</v>
      </c>
      <c r="V47" s="60">
        <f t="shared" si="35"/>
        <v>0</v>
      </c>
      <c r="W47" s="60">
        <f t="shared" si="35"/>
        <v>0</v>
      </c>
      <c r="X47" s="60">
        <f t="shared" si="35"/>
        <v>0</v>
      </c>
      <c r="Y47" s="60">
        <f t="shared" ref="Y47:AH49" si="36">SUMPRODUCT((DVHC=Y$6)*(madatNC=$C47)*(CSD_giam))</f>
        <v>0</v>
      </c>
      <c r="Z47" s="60">
        <f t="shared" si="36"/>
        <v>0</v>
      </c>
      <c r="AA47" s="60">
        <f t="shared" si="36"/>
        <v>0</v>
      </c>
      <c r="AB47" s="60">
        <f t="shared" si="36"/>
        <v>0</v>
      </c>
      <c r="AC47" s="60">
        <f t="shared" si="36"/>
        <v>0</v>
      </c>
      <c r="AD47" s="60">
        <f t="shared" si="36"/>
        <v>0</v>
      </c>
      <c r="AE47" s="60">
        <f t="shared" si="36"/>
        <v>0</v>
      </c>
      <c r="AF47" s="60">
        <f t="shared" si="36"/>
        <v>0</v>
      </c>
      <c r="AG47" s="60">
        <f t="shared" si="36"/>
        <v>0</v>
      </c>
      <c r="AH47" s="60">
        <f t="shared" si="36"/>
        <v>0</v>
      </c>
      <c r="AI47" s="60">
        <f t="shared" ref="AI47:AN49" si="37">SUMPRODUCT((DVHC=AI$6)*(madatNC=$C47)*(CSD_giam))</f>
        <v>0</v>
      </c>
      <c r="AJ47" s="60">
        <f t="shared" si="37"/>
        <v>0</v>
      </c>
      <c r="AK47" s="60">
        <f t="shared" si="37"/>
        <v>0</v>
      </c>
      <c r="AL47" s="60">
        <f t="shared" si="37"/>
        <v>0</v>
      </c>
      <c r="AM47" s="60">
        <f t="shared" si="37"/>
        <v>0</v>
      </c>
      <c r="AN47" s="60">
        <f t="shared" si="37"/>
        <v>0</v>
      </c>
      <c r="AO47" s="171"/>
    </row>
    <row r="48" spans="1:41">
      <c r="A48" s="172" t="str">
        <f>'CH01'!A43</f>
        <v>2.7.2</v>
      </c>
      <c r="B48" s="172" t="str">
        <f>'CH01'!B43</f>
        <v>Đất cụm công nghiệp</v>
      </c>
      <c r="C48" s="40" t="str">
        <f>'CH01'!C43</f>
        <v>SKN</v>
      </c>
      <c r="D48" s="60" t="e">
        <f t="shared" si="2"/>
        <v>#REF!</v>
      </c>
      <c r="E48" s="60">
        <f t="shared" si="34"/>
        <v>0</v>
      </c>
      <c r="F48" s="60">
        <f t="shared" si="34"/>
        <v>0</v>
      </c>
      <c r="G48" s="60">
        <f t="shared" si="34"/>
        <v>0</v>
      </c>
      <c r="H48" s="60">
        <f t="shared" si="34"/>
        <v>0</v>
      </c>
      <c r="I48" s="60">
        <f t="shared" si="34"/>
        <v>0</v>
      </c>
      <c r="J48" s="60">
        <f t="shared" si="34"/>
        <v>0</v>
      </c>
      <c r="K48" s="60">
        <f t="shared" si="34"/>
        <v>0</v>
      </c>
      <c r="L48" s="60">
        <f t="shared" si="34"/>
        <v>0</v>
      </c>
      <c r="M48" s="60">
        <f t="shared" si="34"/>
        <v>0</v>
      </c>
      <c r="N48" s="60">
        <f t="shared" si="34"/>
        <v>0</v>
      </c>
      <c r="O48" s="60">
        <f t="shared" si="35"/>
        <v>0</v>
      </c>
      <c r="P48" s="60">
        <f t="shared" si="35"/>
        <v>0</v>
      </c>
      <c r="Q48" s="168">
        <f t="shared" si="35"/>
        <v>0</v>
      </c>
      <c r="R48" s="60">
        <f t="shared" si="35"/>
        <v>0</v>
      </c>
      <c r="S48" s="168">
        <f t="shared" si="35"/>
        <v>0</v>
      </c>
      <c r="T48" s="60">
        <f t="shared" si="35"/>
        <v>0</v>
      </c>
      <c r="U48" s="168">
        <f t="shared" si="35"/>
        <v>0</v>
      </c>
      <c r="V48" s="60">
        <f t="shared" si="35"/>
        <v>0</v>
      </c>
      <c r="W48" s="168">
        <f t="shared" si="35"/>
        <v>0</v>
      </c>
      <c r="X48" s="60">
        <f t="shared" si="35"/>
        <v>0</v>
      </c>
      <c r="Y48" s="168">
        <f t="shared" si="36"/>
        <v>0</v>
      </c>
      <c r="Z48" s="60">
        <f t="shared" si="36"/>
        <v>0</v>
      </c>
      <c r="AA48" s="168">
        <f t="shared" si="36"/>
        <v>0</v>
      </c>
      <c r="AB48" s="60">
        <f t="shared" si="36"/>
        <v>0</v>
      </c>
      <c r="AC48" s="168">
        <f t="shared" si="36"/>
        <v>0</v>
      </c>
      <c r="AD48" s="60">
        <f t="shared" si="36"/>
        <v>0</v>
      </c>
      <c r="AE48" s="168">
        <f t="shared" si="36"/>
        <v>0</v>
      </c>
      <c r="AF48" s="60">
        <f t="shared" si="36"/>
        <v>0</v>
      </c>
      <c r="AG48" s="168">
        <f t="shared" si="36"/>
        <v>0</v>
      </c>
      <c r="AH48" s="60">
        <f t="shared" si="36"/>
        <v>0</v>
      </c>
      <c r="AI48" s="168">
        <f t="shared" si="37"/>
        <v>0</v>
      </c>
      <c r="AJ48" s="60">
        <f t="shared" si="37"/>
        <v>0</v>
      </c>
      <c r="AK48" s="168">
        <f t="shared" si="37"/>
        <v>0</v>
      </c>
      <c r="AL48" s="60">
        <f t="shared" si="37"/>
        <v>0</v>
      </c>
      <c r="AM48" s="168">
        <f t="shared" si="37"/>
        <v>0</v>
      </c>
      <c r="AN48" s="60">
        <f t="shared" si="37"/>
        <v>0</v>
      </c>
      <c r="AO48" s="168" t="e">
        <f t="shared" ref="AO48:AO53" si="38">SUMPRODUCT((DVHC=AO$6)*(madatNC=$C48)*(CSD_giam))</f>
        <v>#REF!</v>
      </c>
    </row>
    <row r="49" spans="1:41">
      <c r="A49" s="172" t="str">
        <f>'CH01'!A44</f>
        <v>2.7.3</v>
      </c>
      <c r="B49" s="172" t="str">
        <f>'CH01'!B44</f>
        <v>Đất khu công nghệ thông tin tập trung</v>
      </c>
      <c r="C49" s="40" t="str">
        <f>'CH01'!C44</f>
        <v>SCT</v>
      </c>
      <c r="D49" s="60" t="e">
        <f t="shared" si="2"/>
        <v>#REF!</v>
      </c>
      <c r="E49" s="125">
        <f t="shared" si="34"/>
        <v>0</v>
      </c>
      <c r="F49" s="125">
        <f t="shared" si="34"/>
        <v>0</v>
      </c>
      <c r="G49" s="125">
        <f t="shared" si="34"/>
        <v>0</v>
      </c>
      <c r="H49" s="125">
        <f t="shared" si="34"/>
        <v>0</v>
      </c>
      <c r="I49" s="125">
        <f t="shared" si="34"/>
        <v>0</v>
      </c>
      <c r="J49" s="125">
        <f t="shared" si="34"/>
        <v>0</v>
      </c>
      <c r="K49" s="125">
        <f t="shared" si="34"/>
        <v>0</v>
      </c>
      <c r="L49" s="125">
        <f t="shared" si="34"/>
        <v>0</v>
      </c>
      <c r="M49" s="125">
        <f t="shared" si="34"/>
        <v>0</v>
      </c>
      <c r="N49" s="125">
        <f t="shared" si="34"/>
        <v>0</v>
      </c>
      <c r="O49" s="125">
        <f t="shared" si="35"/>
        <v>0</v>
      </c>
      <c r="P49" s="125">
        <f t="shared" si="35"/>
        <v>0</v>
      </c>
      <c r="Q49" s="170">
        <f t="shared" si="35"/>
        <v>0</v>
      </c>
      <c r="R49" s="125">
        <f t="shared" si="35"/>
        <v>0</v>
      </c>
      <c r="S49" s="170">
        <f t="shared" si="35"/>
        <v>0</v>
      </c>
      <c r="T49" s="125">
        <f t="shared" si="35"/>
        <v>0</v>
      </c>
      <c r="U49" s="170">
        <f t="shared" si="35"/>
        <v>0</v>
      </c>
      <c r="V49" s="125">
        <f t="shared" si="35"/>
        <v>0</v>
      </c>
      <c r="W49" s="170">
        <f t="shared" si="35"/>
        <v>0</v>
      </c>
      <c r="X49" s="125">
        <f t="shared" si="35"/>
        <v>0</v>
      </c>
      <c r="Y49" s="170">
        <f t="shared" si="36"/>
        <v>0</v>
      </c>
      <c r="Z49" s="125">
        <f t="shared" si="36"/>
        <v>0</v>
      </c>
      <c r="AA49" s="170">
        <f t="shared" si="36"/>
        <v>0</v>
      </c>
      <c r="AB49" s="125">
        <f t="shared" si="36"/>
        <v>0</v>
      </c>
      <c r="AC49" s="170">
        <f t="shared" si="36"/>
        <v>0</v>
      </c>
      <c r="AD49" s="125">
        <f t="shared" si="36"/>
        <v>0</v>
      </c>
      <c r="AE49" s="170">
        <f t="shared" si="36"/>
        <v>0</v>
      </c>
      <c r="AF49" s="125">
        <f t="shared" si="36"/>
        <v>0</v>
      </c>
      <c r="AG49" s="170">
        <f t="shared" si="36"/>
        <v>0</v>
      </c>
      <c r="AH49" s="125">
        <f t="shared" si="36"/>
        <v>0</v>
      </c>
      <c r="AI49" s="170">
        <f t="shared" si="37"/>
        <v>0</v>
      </c>
      <c r="AJ49" s="125">
        <f t="shared" si="37"/>
        <v>0</v>
      </c>
      <c r="AK49" s="170">
        <f t="shared" si="37"/>
        <v>0</v>
      </c>
      <c r="AL49" s="125">
        <f t="shared" si="37"/>
        <v>0</v>
      </c>
      <c r="AM49" s="170">
        <f t="shared" si="37"/>
        <v>0</v>
      </c>
      <c r="AN49" s="125">
        <f t="shared" si="37"/>
        <v>0</v>
      </c>
      <c r="AO49" s="170" t="e">
        <f t="shared" si="38"/>
        <v>#REF!</v>
      </c>
    </row>
    <row r="50" spans="1:41">
      <c r="A50" s="172" t="str">
        <f>'CH01'!A45</f>
        <v>2.7.4</v>
      </c>
      <c r="B50" s="172" t="str">
        <f>'CH01'!B45</f>
        <v>Đất thương mại, dịch vụ</v>
      </c>
      <c r="C50" s="40" t="str">
        <f>'CH01'!C45</f>
        <v>TMD</v>
      </c>
      <c r="D50" s="60" t="e">
        <f t="shared" si="2"/>
        <v>#REF!</v>
      </c>
      <c r="E50" s="125">
        <f t="shared" ref="E50:N51" si="39">SUMPRODUCT((DVHC=E$6)*(madatNC=$C50)*(CSD_giam))</f>
        <v>0</v>
      </c>
      <c r="F50" s="125">
        <f t="shared" si="39"/>
        <v>0</v>
      </c>
      <c r="G50" s="125">
        <f t="shared" si="39"/>
        <v>0</v>
      </c>
      <c r="H50" s="125">
        <f t="shared" si="39"/>
        <v>0</v>
      </c>
      <c r="I50" s="125">
        <f t="shared" si="39"/>
        <v>0</v>
      </c>
      <c r="J50" s="125">
        <f t="shared" si="39"/>
        <v>0</v>
      </c>
      <c r="K50" s="125">
        <f t="shared" si="39"/>
        <v>0</v>
      </c>
      <c r="L50" s="125">
        <f t="shared" si="39"/>
        <v>0</v>
      </c>
      <c r="M50" s="125">
        <f t="shared" si="39"/>
        <v>0</v>
      </c>
      <c r="N50" s="125">
        <f t="shared" si="39"/>
        <v>0</v>
      </c>
      <c r="O50" s="125">
        <f t="shared" ref="O50:X53" si="40">SUMPRODUCT((DVHC=O$6)*(madatNC=$C50)*(CSD_giam))</f>
        <v>0</v>
      </c>
      <c r="P50" s="125">
        <f t="shared" si="40"/>
        <v>0</v>
      </c>
      <c r="Q50" s="170">
        <f t="shared" si="40"/>
        <v>0</v>
      </c>
      <c r="R50" s="125">
        <f t="shared" si="40"/>
        <v>0</v>
      </c>
      <c r="S50" s="170">
        <f t="shared" si="40"/>
        <v>0</v>
      </c>
      <c r="T50" s="125">
        <f t="shared" si="40"/>
        <v>0</v>
      </c>
      <c r="U50" s="170">
        <f t="shared" si="40"/>
        <v>0</v>
      </c>
      <c r="V50" s="125">
        <f t="shared" si="40"/>
        <v>0</v>
      </c>
      <c r="W50" s="170">
        <f t="shared" si="40"/>
        <v>0</v>
      </c>
      <c r="X50" s="125">
        <f t="shared" si="40"/>
        <v>0</v>
      </c>
      <c r="Y50" s="170">
        <f t="shared" ref="Y50:AH53" si="41">SUMPRODUCT((DVHC=Y$6)*(madatNC=$C50)*(CSD_giam))</f>
        <v>0</v>
      </c>
      <c r="Z50" s="125">
        <f t="shared" si="41"/>
        <v>0</v>
      </c>
      <c r="AA50" s="170">
        <f t="shared" si="41"/>
        <v>0</v>
      </c>
      <c r="AB50" s="125">
        <f t="shared" si="41"/>
        <v>0</v>
      </c>
      <c r="AC50" s="170">
        <f t="shared" si="41"/>
        <v>0</v>
      </c>
      <c r="AD50" s="125">
        <f t="shared" si="41"/>
        <v>0</v>
      </c>
      <c r="AE50" s="170">
        <f t="shared" si="41"/>
        <v>0</v>
      </c>
      <c r="AF50" s="125">
        <f t="shared" si="41"/>
        <v>0</v>
      </c>
      <c r="AG50" s="170">
        <f t="shared" si="41"/>
        <v>0</v>
      </c>
      <c r="AH50" s="125">
        <f t="shared" si="41"/>
        <v>0</v>
      </c>
      <c r="AI50" s="170">
        <f t="shared" ref="AI50:AN53" si="42">SUMPRODUCT((DVHC=AI$6)*(madatNC=$C50)*(CSD_giam))</f>
        <v>0</v>
      </c>
      <c r="AJ50" s="125">
        <f t="shared" si="42"/>
        <v>0</v>
      </c>
      <c r="AK50" s="170">
        <f t="shared" si="42"/>
        <v>0</v>
      </c>
      <c r="AL50" s="125">
        <f t="shared" si="42"/>
        <v>0</v>
      </c>
      <c r="AM50" s="170">
        <f t="shared" si="42"/>
        <v>0</v>
      </c>
      <c r="AN50" s="125">
        <f t="shared" si="42"/>
        <v>0</v>
      </c>
      <c r="AO50" s="170" t="e">
        <f t="shared" si="38"/>
        <v>#REF!</v>
      </c>
    </row>
    <row r="51" spans="1:41">
      <c r="A51" s="172" t="str">
        <f>'CH01'!A46</f>
        <v>2.7.5</v>
      </c>
      <c r="B51" s="172" t="str">
        <f>'CH01'!B46</f>
        <v>Đất cơ sở sản xuất phi nông nghiệp</v>
      </c>
      <c r="C51" s="40" t="str">
        <f>'CH01'!C46</f>
        <v>SKC</v>
      </c>
      <c r="D51" s="60" t="e">
        <f t="shared" si="2"/>
        <v>#REF!</v>
      </c>
      <c r="E51" s="125">
        <f t="shared" si="39"/>
        <v>0</v>
      </c>
      <c r="F51" s="125">
        <f t="shared" si="39"/>
        <v>0</v>
      </c>
      <c r="G51" s="125">
        <f t="shared" si="39"/>
        <v>0</v>
      </c>
      <c r="H51" s="125">
        <f t="shared" si="39"/>
        <v>0</v>
      </c>
      <c r="I51" s="125">
        <f t="shared" si="39"/>
        <v>0</v>
      </c>
      <c r="J51" s="125">
        <f t="shared" si="39"/>
        <v>0</v>
      </c>
      <c r="K51" s="125">
        <f t="shared" si="39"/>
        <v>0</v>
      </c>
      <c r="L51" s="125">
        <f t="shared" si="39"/>
        <v>0</v>
      </c>
      <c r="M51" s="125">
        <f t="shared" si="39"/>
        <v>0</v>
      </c>
      <c r="N51" s="125">
        <f t="shared" si="39"/>
        <v>0</v>
      </c>
      <c r="O51" s="125">
        <f t="shared" si="40"/>
        <v>0</v>
      </c>
      <c r="P51" s="125">
        <f t="shared" si="40"/>
        <v>0</v>
      </c>
      <c r="Q51" s="170">
        <f t="shared" si="40"/>
        <v>0</v>
      </c>
      <c r="R51" s="125">
        <f t="shared" si="40"/>
        <v>0</v>
      </c>
      <c r="S51" s="170">
        <f t="shared" si="40"/>
        <v>0</v>
      </c>
      <c r="T51" s="125">
        <f t="shared" si="40"/>
        <v>0</v>
      </c>
      <c r="U51" s="170">
        <f t="shared" si="40"/>
        <v>0</v>
      </c>
      <c r="V51" s="125">
        <f t="shared" si="40"/>
        <v>0</v>
      </c>
      <c r="W51" s="170">
        <f t="shared" si="40"/>
        <v>0</v>
      </c>
      <c r="X51" s="125">
        <f t="shared" si="40"/>
        <v>0</v>
      </c>
      <c r="Y51" s="170">
        <f t="shared" si="41"/>
        <v>0</v>
      </c>
      <c r="Z51" s="125">
        <f t="shared" si="41"/>
        <v>0</v>
      </c>
      <c r="AA51" s="170">
        <f t="shared" si="41"/>
        <v>0</v>
      </c>
      <c r="AB51" s="125">
        <f t="shared" si="41"/>
        <v>0</v>
      </c>
      <c r="AC51" s="170">
        <f t="shared" si="41"/>
        <v>0</v>
      </c>
      <c r="AD51" s="125">
        <f t="shared" si="41"/>
        <v>0</v>
      </c>
      <c r="AE51" s="170">
        <f t="shared" si="41"/>
        <v>0</v>
      </c>
      <c r="AF51" s="125">
        <f t="shared" si="41"/>
        <v>0</v>
      </c>
      <c r="AG51" s="170">
        <f t="shared" si="41"/>
        <v>0</v>
      </c>
      <c r="AH51" s="125">
        <f t="shared" si="41"/>
        <v>0</v>
      </c>
      <c r="AI51" s="170">
        <f t="shared" si="42"/>
        <v>0</v>
      </c>
      <c r="AJ51" s="125">
        <f t="shared" si="42"/>
        <v>0</v>
      </c>
      <c r="AK51" s="170">
        <f t="shared" si="42"/>
        <v>0</v>
      </c>
      <c r="AL51" s="125">
        <f t="shared" si="42"/>
        <v>0</v>
      </c>
      <c r="AM51" s="170">
        <f t="shared" si="42"/>
        <v>0</v>
      </c>
      <c r="AN51" s="125">
        <f t="shared" si="42"/>
        <v>0</v>
      </c>
      <c r="AO51" s="170" t="e">
        <f t="shared" si="38"/>
        <v>#REF!</v>
      </c>
    </row>
    <row r="52" spans="1:41">
      <c r="A52" s="172" t="str">
        <f>'CH01'!A47</f>
        <v>2.7.6</v>
      </c>
      <c r="B52" s="172" t="str">
        <f>'CH01'!B47</f>
        <v>Đất sử dụng cho hoạt động khoáng sản</v>
      </c>
      <c r="C52" s="40" t="str">
        <f>'CH01'!C47</f>
        <v>SKS</v>
      </c>
      <c r="D52" s="60" t="e">
        <f t="shared" si="2"/>
        <v>#REF!</v>
      </c>
      <c r="E52" s="60">
        <f t="shared" ref="E52:N53" si="43">SUMPRODUCT((DVHC=E$6)*(madatNC=$C52)*(CSD_giam))</f>
        <v>0</v>
      </c>
      <c r="F52" s="60">
        <f t="shared" si="43"/>
        <v>0</v>
      </c>
      <c r="G52" s="60">
        <f t="shared" si="43"/>
        <v>0</v>
      </c>
      <c r="H52" s="60">
        <f t="shared" si="43"/>
        <v>0</v>
      </c>
      <c r="I52" s="60">
        <f t="shared" si="43"/>
        <v>0</v>
      </c>
      <c r="J52" s="60">
        <f t="shared" si="43"/>
        <v>0</v>
      </c>
      <c r="K52" s="60">
        <f t="shared" si="43"/>
        <v>0</v>
      </c>
      <c r="L52" s="60">
        <f t="shared" si="43"/>
        <v>0</v>
      </c>
      <c r="M52" s="60">
        <f t="shared" si="43"/>
        <v>0</v>
      </c>
      <c r="N52" s="60">
        <f t="shared" si="43"/>
        <v>0</v>
      </c>
      <c r="O52" s="60">
        <f t="shared" si="40"/>
        <v>0</v>
      </c>
      <c r="P52" s="60">
        <f t="shared" si="40"/>
        <v>0</v>
      </c>
      <c r="Q52" s="168">
        <f t="shared" si="40"/>
        <v>0</v>
      </c>
      <c r="R52" s="60">
        <f t="shared" si="40"/>
        <v>0</v>
      </c>
      <c r="S52" s="168">
        <f t="shared" si="40"/>
        <v>0</v>
      </c>
      <c r="T52" s="60">
        <f t="shared" si="40"/>
        <v>0</v>
      </c>
      <c r="U52" s="168">
        <f t="shared" si="40"/>
        <v>0</v>
      </c>
      <c r="V52" s="60">
        <f t="shared" si="40"/>
        <v>0</v>
      </c>
      <c r="W52" s="168">
        <f t="shared" si="40"/>
        <v>0</v>
      </c>
      <c r="X52" s="60">
        <f t="shared" si="40"/>
        <v>0</v>
      </c>
      <c r="Y52" s="168">
        <f t="shared" si="41"/>
        <v>0</v>
      </c>
      <c r="Z52" s="60">
        <f t="shared" si="41"/>
        <v>0</v>
      </c>
      <c r="AA52" s="168">
        <f t="shared" si="41"/>
        <v>0</v>
      </c>
      <c r="AB52" s="60">
        <f t="shared" si="41"/>
        <v>0</v>
      </c>
      <c r="AC52" s="168">
        <f t="shared" si="41"/>
        <v>0</v>
      </c>
      <c r="AD52" s="60">
        <f t="shared" si="41"/>
        <v>0</v>
      </c>
      <c r="AE52" s="168">
        <f t="shared" si="41"/>
        <v>0</v>
      </c>
      <c r="AF52" s="60">
        <f t="shared" si="41"/>
        <v>0</v>
      </c>
      <c r="AG52" s="168">
        <f t="shared" si="41"/>
        <v>0</v>
      </c>
      <c r="AH52" s="60">
        <f t="shared" si="41"/>
        <v>0</v>
      </c>
      <c r="AI52" s="168">
        <f t="shared" si="42"/>
        <v>0</v>
      </c>
      <c r="AJ52" s="60">
        <f t="shared" si="42"/>
        <v>0</v>
      </c>
      <c r="AK52" s="168">
        <f t="shared" si="42"/>
        <v>0</v>
      </c>
      <c r="AL52" s="60">
        <f t="shared" si="42"/>
        <v>0</v>
      </c>
      <c r="AM52" s="168">
        <f t="shared" si="42"/>
        <v>0</v>
      </c>
      <c r="AN52" s="60">
        <f t="shared" si="42"/>
        <v>0</v>
      </c>
      <c r="AO52" s="168" t="e">
        <f t="shared" si="38"/>
        <v>#REF!</v>
      </c>
    </row>
    <row r="53" spans="1:41">
      <c r="A53" s="172" t="str">
        <f>'CH01'!A48</f>
        <v>2.8</v>
      </c>
      <c r="B53" s="172" t="str">
        <f>'CH01'!B48</f>
        <v>Đất sử dụng vào mục đích công cộng</v>
      </c>
      <c r="C53" s="40" t="str">
        <f>'CH01'!C48</f>
        <v>CCC</v>
      </c>
      <c r="D53" s="60" t="e">
        <f t="shared" si="2"/>
        <v>#REF!</v>
      </c>
      <c r="E53" s="60">
        <f t="shared" si="43"/>
        <v>0</v>
      </c>
      <c r="F53" s="60">
        <f t="shared" si="43"/>
        <v>0</v>
      </c>
      <c r="G53" s="60">
        <f t="shared" si="43"/>
        <v>0</v>
      </c>
      <c r="H53" s="60">
        <f t="shared" si="43"/>
        <v>0</v>
      </c>
      <c r="I53" s="60">
        <f t="shared" si="43"/>
        <v>0</v>
      </c>
      <c r="J53" s="60">
        <f t="shared" si="43"/>
        <v>0</v>
      </c>
      <c r="K53" s="60">
        <f t="shared" si="43"/>
        <v>0</v>
      </c>
      <c r="L53" s="60">
        <f t="shared" si="43"/>
        <v>0</v>
      </c>
      <c r="M53" s="60">
        <f t="shared" si="43"/>
        <v>0</v>
      </c>
      <c r="N53" s="60">
        <f t="shared" si="43"/>
        <v>0</v>
      </c>
      <c r="O53" s="60">
        <f t="shared" si="40"/>
        <v>0</v>
      </c>
      <c r="P53" s="60">
        <f t="shared" si="40"/>
        <v>0</v>
      </c>
      <c r="Q53" s="168">
        <f t="shared" si="40"/>
        <v>0</v>
      </c>
      <c r="R53" s="60">
        <f t="shared" si="40"/>
        <v>0</v>
      </c>
      <c r="S53" s="168">
        <f t="shared" si="40"/>
        <v>0</v>
      </c>
      <c r="T53" s="60">
        <f t="shared" si="40"/>
        <v>0</v>
      </c>
      <c r="U53" s="168">
        <f t="shared" si="40"/>
        <v>0</v>
      </c>
      <c r="V53" s="60">
        <f t="shared" si="40"/>
        <v>0</v>
      </c>
      <c r="W53" s="168">
        <f t="shared" si="40"/>
        <v>0</v>
      </c>
      <c r="X53" s="60">
        <f t="shared" si="40"/>
        <v>0</v>
      </c>
      <c r="Y53" s="168">
        <f t="shared" si="41"/>
        <v>0</v>
      </c>
      <c r="Z53" s="60">
        <f t="shared" si="41"/>
        <v>0</v>
      </c>
      <c r="AA53" s="168">
        <f t="shared" si="41"/>
        <v>0</v>
      </c>
      <c r="AB53" s="60">
        <f t="shared" si="41"/>
        <v>0</v>
      </c>
      <c r="AC53" s="168">
        <f t="shared" si="41"/>
        <v>0</v>
      </c>
      <c r="AD53" s="60">
        <f t="shared" si="41"/>
        <v>0</v>
      </c>
      <c r="AE53" s="168">
        <f t="shared" si="41"/>
        <v>0</v>
      </c>
      <c r="AF53" s="60">
        <f t="shared" si="41"/>
        <v>0</v>
      </c>
      <c r="AG53" s="168">
        <f t="shared" si="41"/>
        <v>0</v>
      </c>
      <c r="AH53" s="60">
        <f t="shared" si="41"/>
        <v>0</v>
      </c>
      <c r="AI53" s="168">
        <f t="shared" si="42"/>
        <v>0</v>
      </c>
      <c r="AJ53" s="60">
        <f t="shared" si="42"/>
        <v>0</v>
      </c>
      <c r="AK53" s="168">
        <f t="shared" si="42"/>
        <v>0</v>
      </c>
      <c r="AL53" s="60">
        <f t="shared" si="42"/>
        <v>0</v>
      </c>
      <c r="AM53" s="168">
        <f t="shared" si="42"/>
        <v>0</v>
      </c>
      <c r="AN53" s="60">
        <f t="shared" si="42"/>
        <v>0</v>
      </c>
      <c r="AO53" s="168" t="e">
        <f t="shared" si="38"/>
        <v>#REF!</v>
      </c>
    </row>
    <row r="54" spans="1:41" s="28" customFormat="1">
      <c r="A54" s="238" t="e">
        <f>'CH01'!#REF!</f>
        <v>#REF!</v>
      </c>
      <c r="B54" s="238" t="e">
        <f>'CH01'!#REF!</f>
        <v>#REF!</v>
      </c>
      <c r="C54" s="65" t="e">
        <f>'CH01'!#REF!</f>
        <v>#REF!</v>
      </c>
      <c r="D54" s="126">
        <f t="shared" si="2"/>
        <v>0</v>
      </c>
      <c r="E54" s="126"/>
      <c r="F54" s="126"/>
      <c r="G54" s="126"/>
      <c r="H54" s="126"/>
      <c r="I54" s="126"/>
      <c r="J54" s="126"/>
      <c r="K54" s="126"/>
      <c r="L54" s="126"/>
      <c r="M54" s="126"/>
      <c r="N54" s="126"/>
      <c r="O54" s="126"/>
      <c r="P54" s="126"/>
      <c r="Q54" s="169"/>
      <c r="R54" s="126"/>
      <c r="S54" s="169"/>
      <c r="T54" s="126"/>
      <c r="U54" s="169"/>
      <c r="V54" s="126"/>
      <c r="W54" s="169"/>
      <c r="X54" s="126"/>
      <c r="Y54" s="169"/>
      <c r="Z54" s="126"/>
      <c r="AA54" s="169"/>
      <c r="AB54" s="126"/>
      <c r="AC54" s="169"/>
      <c r="AD54" s="126"/>
      <c r="AE54" s="169"/>
      <c r="AF54" s="126"/>
      <c r="AG54" s="169"/>
      <c r="AH54" s="126"/>
      <c r="AI54" s="169"/>
      <c r="AJ54" s="126"/>
      <c r="AK54" s="169"/>
      <c r="AL54" s="126"/>
      <c r="AM54" s="169"/>
      <c r="AN54" s="126"/>
      <c r="AO54" s="169"/>
    </row>
    <row r="55" spans="1:41">
      <c r="A55" s="172" t="str">
        <f>'CH01'!A49</f>
        <v>2.8.1</v>
      </c>
      <c r="B55" s="172" t="str">
        <f>'CH01'!B49</f>
        <v>Đất công trình giao thông</v>
      </c>
      <c r="C55" s="40" t="str">
        <f>'CH01'!C49</f>
        <v>DGT</v>
      </c>
      <c r="D55" s="60" t="e">
        <f t="shared" si="2"/>
        <v>#REF!</v>
      </c>
      <c r="E55" s="60">
        <f t="shared" ref="E55:N56" si="44">SUMPRODUCT((DVHC=E$6)*(madatNC=$C55)*(CSD_giam))</f>
        <v>0.17670000000000002</v>
      </c>
      <c r="F55" s="60">
        <f t="shared" si="44"/>
        <v>0</v>
      </c>
      <c r="G55" s="60">
        <f t="shared" si="44"/>
        <v>0</v>
      </c>
      <c r="H55" s="60">
        <f t="shared" si="44"/>
        <v>0</v>
      </c>
      <c r="I55" s="60">
        <f t="shared" si="44"/>
        <v>0</v>
      </c>
      <c r="J55" s="60">
        <f t="shared" si="44"/>
        <v>0</v>
      </c>
      <c r="K55" s="60">
        <f t="shared" si="44"/>
        <v>0</v>
      </c>
      <c r="L55" s="60">
        <f t="shared" si="44"/>
        <v>0</v>
      </c>
      <c r="M55" s="60">
        <f t="shared" si="44"/>
        <v>0</v>
      </c>
      <c r="N55" s="60">
        <f t="shared" si="44"/>
        <v>0</v>
      </c>
      <c r="O55" s="60">
        <f t="shared" ref="O55:X56" si="45">SUMPRODUCT((DVHC=O$6)*(madatNC=$C55)*(CSD_giam))</f>
        <v>0</v>
      </c>
      <c r="P55" s="60">
        <f t="shared" si="45"/>
        <v>0</v>
      </c>
      <c r="Q55" s="168">
        <f t="shared" si="45"/>
        <v>0</v>
      </c>
      <c r="R55" s="60">
        <f t="shared" si="45"/>
        <v>0</v>
      </c>
      <c r="S55" s="168">
        <f t="shared" si="45"/>
        <v>0</v>
      </c>
      <c r="T55" s="60">
        <f t="shared" si="45"/>
        <v>0</v>
      </c>
      <c r="U55" s="168">
        <f t="shared" si="45"/>
        <v>0</v>
      </c>
      <c r="V55" s="60">
        <f t="shared" si="45"/>
        <v>0</v>
      </c>
      <c r="W55" s="168">
        <f t="shared" si="45"/>
        <v>0</v>
      </c>
      <c r="X55" s="60">
        <f t="shared" si="45"/>
        <v>0</v>
      </c>
      <c r="Y55" s="168">
        <f t="shared" ref="Y55:AH56" si="46">SUMPRODUCT((DVHC=Y$6)*(madatNC=$C55)*(CSD_giam))</f>
        <v>0</v>
      </c>
      <c r="Z55" s="60">
        <f t="shared" si="46"/>
        <v>0</v>
      </c>
      <c r="AA55" s="168">
        <f t="shared" si="46"/>
        <v>0</v>
      </c>
      <c r="AB55" s="60">
        <f t="shared" si="46"/>
        <v>0</v>
      </c>
      <c r="AC55" s="168">
        <f t="shared" si="46"/>
        <v>0</v>
      </c>
      <c r="AD55" s="60">
        <f t="shared" si="46"/>
        <v>0</v>
      </c>
      <c r="AE55" s="168">
        <f t="shared" si="46"/>
        <v>0</v>
      </c>
      <c r="AF55" s="60">
        <f t="shared" si="46"/>
        <v>0</v>
      </c>
      <c r="AG55" s="168">
        <f t="shared" si="46"/>
        <v>0</v>
      </c>
      <c r="AH55" s="60">
        <f t="shared" si="46"/>
        <v>0</v>
      </c>
      <c r="AI55" s="168">
        <f t="shared" ref="AI55:AO56" si="47">SUMPRODUCT((DVHC=AI$6)*(madatNC=$C55)*(CSD_giam))</f>
        <v>0</v>
      </c>
      <c r="AJ55" s="60">
        <f t="shared" si="47"/>
        <v>0</v>
      </c>
      <c r="AK55" s="168">
        <f t="shared" si="47"/>
        <v>0</v>
      </c>
      <c r="AL55" s="60">
        <f t="shared" si="47"/>
        <v>0</v>
      </c>
      <c r="AM55" s="168">
        <f t="shared" si="47"/>
        <v>0</v>
      </c>
      <c r="AN55" s="60">
        <f t="shared" si="47"/>
        <v>0</v>
      </c>
      <c r="AO55" s="168" t="e">
        <f t="shared" si="47"/>
        <v>#REF!</v>
      </c>
    </row>
    <row r="56" spans="1:41">
      <c r="A56" s="172" t="str">
        <f>'CH01'!A50</f>
        <v>2.8.2</v>
      </c>
      <c r="B56" s="172" t="str">
        <f>'CH01'!B50</f>
        <v>Đất công trình thủy lợi</v>
      </c>
      <c r="C56" s="40" t="str">
        <f>'CH01'!C50</f>
        <v>DTL</v>
      </c>
      <c r="D56" s="60" t="e">
        <f t="shared" si="2"/>
        <v>#REF!</v>
      </c>
      <c r="E56" s="60">
        <f t="shared" si="44"/>
        <v>0</v>
      </c>
      <c r="F56" s="60">
        <f t="shared" si="44"/>
        <v>0</v>
      </c>
      <c r="G56" s="60">
        <f t="shared" si="44"/>
        <v>0</v>
      </c>
      <c r="H56" s="60">
        <f t="shared" si="44"/>
        <v>0</v>
      </c>
      <c r="I56" s="60">
        <f t="shared" si="44"/>
        <v>0</v>
      </c>
      <c r="J56" s="60">
        <f t="shared" si="44"/>
        <v>0</v>
      </c>
      <c r="K56" s="60">
        <f t="shared" si="44"/>
        <v>0</v>
      </c>
      <c r="L56" s="60">
        <f t="shared" si="44"/>
        <v>0</v>
      </c>
      <c r="M56" s="60">
        <f t="shared" si="44"/>
        <v>0</v>
      </c>
      <c r="N56" s="60">
        <f t="shared" si="44"/>
        <v>0</v>
      </c>
      <c r="O56" s="60">
        <f t="shared" si="45"/>
        <v>0</v>
      </c>
      <c r="P56" s="60">
        <f t="shared" si="45"/>
        <v>0</v>
      </c>
      <c r="Q56" s="168">
        <f t="shared" si="45"/>
        <v>0</v>
      </c>
      <c r="R56" s="60">
        <f t="shared" si="45"/>
        <v>0</v>
      </c>
      <c r="S56" s="168">
        <f t="shared" si="45"/>
        <v>0</v>
      </c>
      <c r="T56" s="60">
        <f t="shared" si="45"/>
        <v>0</v>
      </c>
      <c r="U56" s="168">
        <f t="shared" si="45"/>
        <v>0</v>
      </c>
      <c r="V56" s="60">
        <f t="shared" si="45"/>
        <v>0</v>
      </c>
      <c r="W56" s="168">
        <f t="shared" si="45"/>
        <v>0</v>
      </c>
      <c r="X56" s="60">
        <f t="shared" si="45"/>
        <v>0</v>
      </c>
      <c r="Y56" s="168">
        <f t="shared" si="46"/>
        <v>0</v>
      </c>
      <c r="Z56" s="60">
        <f t="shared" si="46"/>
        <v>0</v>
      </c>
      <c r="AA56" s="168">
        <f t="shared" si="46"/>
        <v>0</v>
      </c>
      <c r="AB56" s="60">
        <f t="shared" si="46"/>
        <v>0</v>
      </c>
      <c r="AC56" s="168">
        <f t="shared" si="46"/>
        <v>0</v>
      </c>
      <c r="AD56" s="60">
        <f t="shared" si="46"/>
        <v>0</v>
      </c>
      <c r="AE56" s="168">
        <f t="shared" si="46"/>
        <v>0</v>
      </c>
      <c r="AF56" s="60">
        <f t="shared" si="46"/>
        <v>0</v>
      </c>
      <c r="AG56" s="168">
        <f t="shared" si="46"/>
        <v>0</v>
      </c>
      <c r="AH56" s="60">
        <f t="shared" si="46"/>
        <v>0</v>
      </c>
      <c r="AI56" s="168">
        <f t="shared" si="47"/>
        <v>0</v>
      </c>
      <c r="AJ56" s="60">
        <f t="shared" si="47"/>
        <v>0</v>
      </c>
      <c r="AK56" s="168">
        <f t="shared" si="47"/>
        <v>0</v>
      </c>
      <c r="AL56" s="60">
        <f t="shared" si="47"/>
        <v>0</v>
      </c>
      <c r="AM56" s="168">
        <f t="shared" si="47"/>
        <v>0</v>
      </c>
      <c r="AN56" s="60">
        <f t="shared" si="47"/>
        <v>0</v>
      </c>
      <c r="AO56" s="168" t="e">
        <f t="shared" si="47"/>
        <v>#REF!</v>
      </c>
    </row>
    <row r="57" spans="1:41">
      <c r="A57" s="172" t="str">
        <f>'CH01'!A51</f>
        <v>2.8.3</v>
      </c>
      <c r="B57" s="172" t="str">
        <f>'CH01'!B51</f>
        <v>Đất công trình cấp nước, thoát nước</v>
      </c>
      <c r="C57" s="40" t="str">
        <f>'CH01'!C51</f>
        <v>DCT</v>
      </c>
      <c r="D57" s="60" t="e">
        <f t="shared" si="2"/>
        <v>#REF!</v>
      </c>
      <c r="E57" s="125">
        <f t="shared" ref="E57:T72" si="48">SUMPRODUCT((DVHC=E$6)*(madatNC=$C57)*(CSD_giam))</f>
        <v>0</v>
      </c>
      <c r="F57" s="125">
        <f t="shared" si="48"/>
        <v>0</v>
      </c>
      <c r="G57" s="125">
        <f t="shared" si="48"/>
        <v>0</v>
      </c>
      <c r="H57" s="125">
        <f t="shared" si="48"/>
        <v>0</v>
      </c>
      <c r="I57" s="125">
        <f t="shared" si="48"/>
        <v>0</v>
      </c>
      <c r="J57" s="125">
        <f t="shared" si="48"/>
        <v>0</v>
      </c>
      <c r="K57" s="125">
        <f t="shared" si="48"/>
        <v>0</v>
      </c>
      <c r="L57" s="125">
        <f t="shared" si="48"/>
        <v>0</v>
      </c>
      <c r="M57" s="125">
        <f t="shared" si="48"/>
        <v>0</v>
      </c>
      <c r="N57" s="125">
        <f t="shared" si="48"/>
        <v>0</v>
      </c>
      <c r="O57" s="125">
        <f t="shared" ref="O57:X63" si="49">SUMPRODUCT((DVHC=O$6)*(madatNC=$C57)*(CSD_giam))</f>
        <v>0</v>
      </c>
      <c r="P57" s="125">
        <f t="shared" si="49"/>
        <v>0</v>
      </c>
      <c r="Q57" s="170">
        <f t="shared" si="49"/>
        <v>0</v>
      </c>
      <c r="R57" s="125">
        <f t="shared" si="49"/>
        <v>0</v>
      </c>
      <c r="S57" s="170">
        <f t="shared" si="49"/>
        <v>0</v>
      </c>
      <c r="T57" s="125">
        <f t="shared" si="49"/>
        <v>0</v>
      </c>
      <c r="U57" s="170">
        <f t="shared" si="49"/>
        <v>0</v>
      </c>
      <c r="V57" s="125">
        <f t="shared" si="49"/>
        <v>0</v>
      </c>
      <c r="W57" s="170">
        <f t="shared" si="49"/>
        <v>0</v>
      </c>
      <c r="X57" s="125">
        <f t="shared" si="49"/>
        <v>0</v>
      </c>
      <c r="Y57" s="170">
        <f t="shared" ref="Y57:AH63" si="50">SUMPRODUCT((DVHC=Y$6)*(madatNC=$C57)*(CSD_giam))</f>
        <v>0</v>
      </c>
      <c r="Z57" s="125">
        <f t="shared" si="50"/>
        <v>0</v>
      </c>
      <c r="AA57" s="170">
        <f t="shared" si="50"/>
        <v>0</v>
      </c>
      <c r="AB57" s="125">
        <f t="shared" si="50"/>
        <v>0</v>
      </c>
      <c r="AC57" s="170">
        <f t="shared" si="50"/>
        <v>0</v>
      </c>
      <c r="AD57" s="125">
        <f t="shared" si="50"/>
        <v>0</v>
      </c>
      <c r="AE57" s="170">
        <f t="shared" si="50"/>
        <v>0</v>
      </c>
      <c r="AF57" s="125">
        <f t="shared" si="50"/>
        <v>0</v>
      </c>
      <c r="AG57" s="170">
        <f t="shared" si="50"/>
        <v>0</v>
      </c>
      <c r="AH57" s="125">
        <f t="shared" si="50"/>
        <v>0</v>
      </c>
      <c r="AI57" s="170">
        <f t="shared" ref="AI57:AO63" si="51">SUMPRODUCT((DVHC=AI$6)*(madatNC=$C57)*(CSD_giam))</f>
        <v>0</v>
      </c>
      <c r="AJ57" s="125">
        <f t="shared" si="51"/>
        <v>0</v>
      </c>
      <c r="AK57" s="170">
        <f t="shared" si="51"/>
        <v>0</v>
      </c>
      <c r="AL57" s="125">
        <f t="shared" si="51"/>
        <v>0</v>
      </c>
      <c r="AM57" s="170">
        <f t="shared" si="51"/>
        <v>0</v>
      </c>
      <c r="AN57" s="125">
        <f t="shared" si="51"/>
        <v>0</v>
      </c>
      <c r="AO57" s="170" t="e">
        <f t="shared" si="51"/>
        <v>#REF!</v>
      </c>
    </row>
    <row r="58" spans="1:41">
      <c r="A58" s="172" t="str">
        <f>'CH01'!A52</f>
        <v>2.8.4</v>
      </c>
      <c r="B58" s="172" t="str">
        <f>'CH01'!B52</f>
        <v>Đất công trình phòng, chống thiên tai</v>
      </c>
      <c r="C58" s="40" t="str">
        <f>'CH01'!C52</f>
        <v>DPC</v>
      </c>
      <c r="D58" s="60" t="e">
        <f t="shared" si="2"/>
        <v>#REF!</v>
      </c>
      <c r="E58" s="125">
        <f t="shared" si="48"/>
        <v>0</v>
      </c>
      <c r="F58" s="125">
        <f t="shared" si="48"/>
        <v>0</v>
      </c>
      <c r="G58" s="125">
        <f t="shared" si="48"/>
        <v>0</v>
      </c>
      <c r="H58" s="125">
        <f t="shared" si="48"/>
        <v>0</v>
      </c>
      <c r="I58" s="125">
        <f t="shared" si="48"/>
        <v>0</v>
      </c>
      <c r="J58" s="125">
        <f t="shared" si="48"/>
        <v>0</v>
      </c>
      <c r="K58" s="125">
        <f t="shared" si="48"/>
        <v>0</v>
      </c>
      <c r="L58" s="125">
        <f t="shared" si="48"/>
        <v>0</v>
      </c>
      <c r="M58" s="125">
        <f t="shared" si="48"/>
        <v>0</v>
      </c>
      <c r="N58" s="125">
        <f t="shared" si="48"/>
        <v>0</v>
      </c>
      <c r="O58" s="125">
        <f t="shared" si="49"/>
        <v>0</v>
      </c>
      <c r="P58" s="125">
        <f t="shared" si="49"/>
        <v>0</v>
      </c>
      <c r="Q58" s="170">
        <f t="shared" si="49"/>
        <v>0</v>
      </c>
      <c r="R58" s="125">
        <f t="shared" si="49"/>
        <v>0</v>
      </c>
      <c r="S58" s="170">
        <f t="shared" si="49"/>
        <v>0</v>
      </c>
      <c r="T58" s="125">
        <f t="shared" si="49"/>
        <v>0</v>
      </c>
      <c r="U58" s="170">
        <f t="shared" si="49"/>
        <v>0</v>
      </c>
      <c r="V58" s="125">
        <f t="shared" si="49"/>
        <v>0</v>
      </c>
      <c r="W58" s="170">
        <f t="shared" si="49"/>
        <v>0</v>
      </c>
      <c r="X58" s="125">
        <f t="shared" si="49"/>
        <v>0</v>
      </c>
      <c r="Y58" s="170">
        <f t="shared" si="50"/>
        <v>0</v>
      </c>
      <c r="Z58" s="125">
        <f t="shared" si="50"/>
        <v>0</v>
      </c>
      <c r="AA58" s="170">
        <f t="shared" si="50"/>
        <v>0</v>
      </c>
      <c r="AB58" s="125">
        <f t="shared" si="50"/>
        <v>0</v>
      </c>
      <c r="AC58" s="170">
        <f t="shared" si="50"/>
        <v>0</v>
      </c>
      <c r="AD58" s="125">
        <f t="shared" si="50"/>
        <v>0</v>
      </c>
      <c r="AE58" s="170">
        <f t="shared" si="50"/>
        <v>0</v>
      </c>
      <c r="AF58" s="125">
        <f t="shared" si="50"/>
        <v>0</v>
      </c>
      <c r="AG58" s="170">
        <f t="shared" si="50"/>
        <v>0</v>
      </c>
      <c r="AH58" s="125">
        <f t="shared" si="50"/>
        <v>0</v>
      </c>
      <c r="AI58" s="170">
        <f t="shared" si="51"/>
        <v>0</v>
      </c>
      <c r="AJ58" s="125">
        <f t="shared" si="51"/>
        <v>0</v>
      </c>
      <c r="AK58" s="170">
        <f t="shared" si="51"/>
        <v>0</v>
      </c>
      <c r="AL58" s="125">
        <f t="shared" si="51"/>
        <v>0</v>
      </c>
      <c r="AM58" s="170">
        <f t="shared" si="51"/>
        <v>0</v>
      </c>
      <c r="AN58" s="125">
        <f t="shared" si="51"/>
        <v>0</v>
      </c>
      <c r="AO58" s="170" t="e">
        <f t="shared" si="51"/>
        <v>#REF!</v>
      </c>
    </row>
    <row r="59" spans="1:41" ht="25.5">
      <c r="A59" s="172" t="str">
        <f>'CH01'!A53</f>
        <v>2.8.5</v>
      </c>
      <c r="B59" s="172" t="str">
        <f>'CH01'!B53</f>
        <v>Đất có di tích lịch sử - văn hóa danh lam thắng cảnh, di sản thiên nhiên</v>
      </c>
      <c r="C59" s="40" t="str">
        <f>'CH01'!C53</f>
        <v>DDD</v>
      </c>
      <c r="D59" s="60" t="e">
        <f t="shared" si="2"/>
        <v>#REF!</v>
      </c>
      <c r="E59" s="125">
        <f t="shared" si="48"/>
        <v>0</v>
      </c>
      <c r="F59" s="125">
        <f t="shared" si="48"/>
        <v>0</v>
      </c>
      <c r="G59" s="125">
        <f t="shared" si="48"/>
        <v>0</v>
      </c>
      <c r="H59" s="125">
        <f t="shared" si="48"/>
        <v>0</v>
      </c>
      <c r="I59" s="125">
        <f t="shared" si="48"/>
        <v>0</v>
      </c>
      <c r="J59" s="125">
        <f t="shared" si="48"/>
        <v>0</v>
      </c>
      <c r="K59" s="125">
        <f t="shared" si="48"/>
        <v>0</v>
      </c>
      <c r="L59" s="125">
        <f t="shared" si="48"/>
        <v>0</v>
      </c>
      <c r="M59" s="125">
        <f t="shared" si="48"/>
        <v>0</v>
      </c>
      <c r="N59" s="125">
        <f t="shared" si="48"/>
        <v>0</v>
      </c>
      <c r="O59" s="125">
        <f t="shared" si="49"/>
        <v>0</v>
      </c>
      <c r="P59" s="125">
        <f t="shared" si="49"/>
        <v>0</v>
      </c>
      <c r="Q59" s="170">
        <f t="shared" si="49"/>
        <v>0</v>
      </c>
      <c r="R59" s="125">
        <f t="shared" si="49"/>
        <v>0</v>
      </c>
      <c r="S59" s="170">
        <f t="shared" si="49"/>
        <v>0</v>
      </c>
      <c r="T59" s="125">
        <f t="shared" si="49"/>
        <v>0</v>
      </c>
      <c r="U59" s="170">
        <f t="shared" si="49"/>
        <v>0</v>
      </c>
      <c r="V59" s="125">
        <f t="shared" si="49"/>
        <v>0</v>
      </c>
      <c r="W59" s="170">
        <f t="shared" si="49"/>
        <v>0</v>
      </c>
      <c r="X59" s="125">
        <f t="shared" si="49"/>
        <v>0</v>
      </c>
      <c r="Y59" s="170">
        <f t="shared" si="50"/>
        <v>0</v>
      </c>
      <c r="Z59" s="125">
        <f t="shared" si="50"/>
        <v>0</v>
      </c>
      <c r="AA59" s="170">
        <f t="shared" si="50"/>
        <v>0</v>
      </c>
      <c r="AB59" s="125">
        <f t="shared" si="50"/>
        <v>0</v>
      </c>
      <c r="AC59" s="170">
        <f t="shared" si="50"/>
        <v>0</v>
      </c>
      <c r="AD59" s="125">
        <f t="shared" si="50"/>
        <v>0</v>
      </c>
      <c r="AE59" s="170">
        <f t="shared" si="50"/>
        <v>0</v>
      </c>
      <c r="AF59" s="125">
        <f t="shared" si="50"/>
        <v>0</v>
      </c>
      <c r="AG59" s="170">
        <f t="shared" si="50"/>
        <v>0</v>
      </c>
      <c r="AH59" s="125">
        <f t="shared" si="50"/>
        <v>0</v>
      </c>
      <c r="AI59" s="170">
        <f t="shared" si="51"/>
        <v>0</v>
      </c>
      <c r="AJ59" s="125">
        <f t="shared" si="51"/>
        <v>0</v>
      </c>
      <c r="AK59" s="170">
        <f t="shared" si="51"/>
        <v>0</v>
      </c>
      <c r="AL59" s="125">
        <f t="shared" si="51"/>
        <v>0</v>
      </c>
      <c r="AM59" s="170">
        <f t="shared" si="51"/>
        <v>0</v>
      </c>
      <c r="AN59" s="125">
        <f t="shared" si="51"/>
        <v>0</v>
      </c>
      <c r="AO59" s="170" t="e">
        <f t="shared" si="51"/>
        <v>#REF!</v>
      </c>
    </row>
    <row r="60" spans="1:41">
      <c r="A60" s="172" t="str">
        <f>'CH01'!A54</f>
        <v>2.8.6</v>
      </c>
      <c r="B60" s="172" t="str">
        <f>'CH01'!B54</f>
        <v>Đất công trình xử lý chất thải</v>
      </c>
      <c r="C60" s="40" t="str">
        <f>'CH01'!C54</f>
        <v>DRA</v>
      </c>
      <c r="D60" s="60" t="e">
        <f t="shared" si="2"/>
        <v>#REF!</v>
      </c>
      <c r="E60" s="125">
        <f t="shared" si="48"/>
        <v>0</v>
      </c>
      <c r="F60" s="125">
        <f t="shared" si="48"/>
        <v>0</v>
      </c>
      <c r="G60" s="125">
        <f t="shared" si="48"/>
        <v>0</v>
      </c>
      <c r="H60" s="125">
        <f t="shared" si="48"/>
        <v>0</v>
      </c>
      <c r="I60" s="125">
        <f t="shared" si="48"/>
        <v>0</v>
      </c>
      <c r="J60" s="125">
        <f t="shared" si="48"/>
        <v>0</v>
      </c>
      <c r="K60" s="125">
        <f t="shared" si="48"/>
        <v>0</v>
      </c>
      <c r="L60" s="125">
        <f t="shared" si="48"/>
        <v>0</v>
      </c>
      <c r="M60" s="125">
        <f t="shared" si="48"/>
        <v>0</v>
      </c>
      <c r="N60" s="125">
        <f t="shared" si="48"/>
        <v>0</v>
      </c>
      <c r="O60" s="125">
        <f t="shared" si="49"/>
        <v>0</v>
      </c>
      <c r="P60" s="125">
        <f t="shared" si="49"/>
        <v>0</v>
      </c>
      <c r="Q60" s="170">
        <f t="shared" si="49"/>
        <v>0</v>
      </c>
      <c r="R60" s="125">
        <f t="shared" si="49"/>
        <v>0</v>
      </c>
      <c r="S60" s="170">
        <f t="shared" si="49"/>
        <v>0</v>
      </c>
      <c r="T60" s="125">
        <f t="shared" si="49"/>
        <v>0</v>
      </c>
      <c r="U60" s="170">
        <f t="shared" si="49"/>
        <v>0</v>
      </c>
      <c r="V60" s="125">
        <f t="shared" si="49"/>
        <v>0</v>
      </c>
      <c r="W60" s="170">
        <f t="shared" si="49"/>
        <v>0</v>
      </c>
      <c r="X60" s="125">
        <f t="shared" si="49"/>
        <v>0</v>
      </c>
      <c r="Y60" s="170">
        <f t="shared" si="50"/>
        <v>0</v>
      </c>
      <c r="Z60" s="125">
        <f t="shared" si="50"/>
        <v>0</v>
      </c>
      <c r="AA60" s="170">
        <f t="shared" si="50"/>
        <v>0</v>
      </c>
      <c r="AB60" s="125">
        <f t="shared" si="50"/>
        <v>0</v>
      </c>
      <c r="AC60" s="170">
        <f t="shared" si="50"/>
        <v>0</v>
      </c>
      <c r="AD60" s="125">
        <f t="shared" si="50"/>
        <v>0</v>
      </c>
      <c r="AE60" s="170">
        <f t="shared" si="50"/>
        <v>0</v>
      </c>
      <c r="AF60" s="125">
        <f t="shared" si="50"/>
        <v>0</v>
      </c>
      <c r="AG60" s="170">
        <f t="shared" si="50"/>
        <v>0</v>
      </c>
      <c r="AH60" s="125">
        <f t="shared" si="50"/>
        <v>0</v>
      </c>
      <c r="AI60" s="170">
        <f t="shared" si="51"/>
        <v>0</v>
      </c>
      <c r="AJ60" s="125">
        <f t="shared" si="51"/>
        <v>0</v>
      </c>
      <c r="AK60" s="170">
        <f t="shared" si="51"/>
        <v>0</v>
      </c>
      <c r="AL60" s="125">
        <f t="shared" si="51"/>
        <v>0</v>
      </c>
      <c r="AM60" s="170">
        <f t="shared" si="51"/>
        <v>0</v>
      </c>
      <c r="AN60" s="125">
        <f t="shared" si="51"/>
        <v>0</v>
      </c>
      <c r="AO60" s="170" t="e">
        <f t="shared" si="51"/>
        <v>#REF!</v>
      </c>
    </row>
    <row r="61" spans="1:41">
      <c r="A61" s="172" t="str">
        <f>'CH01'!A55</f>
        <v>2.8.7</v>
      </c>
      <c r="B61" s="172" t="str">
        <f>'CH01'!B55</f>
        <v>Đất công trình năng lượng, chiếu sáng công cộng</v>
      </c>
      <c r="C61" s="40" t="str">
        <f>'CH01'!C55</f>
        <v>DNL</v>
      </c>
      <c r="D61" s="60" t="e">
        <f t="shared" si="2"/>
        <v>#REF!</v>
      </c>
      <c r="E61" s="125">
        <f t="shared" si="48"/>
        <v>0</v>
      </c>
      <c r="F61" s="125">
        <f t="shared" si="48"/>
        <v>0</v>
      </c>
      <c r="G61" s="125">
        <f t="shared" si="48"/>
        <v>0</v>
      </c>
      <c r="H61" s="125">
        <f t="shared" si="48"/>
        <v>0</v>
      </c>
      <c r="I61" s="125">
        <f t="shared" si="48"/>
        <v>0</v>
      </c>
      <c r="J61" s="125">
        <f t="shared" si="48"/>
        <v>0</v>
      </c>
      <c r="K61" s="125">
        <f t="shared" si="48"/>
        <v>0</v>
      </c>
      <c r="L61" s="125">
        <f t="shared" si="48"/>
        <v>0</v>
      </c>
      <c r="M61" s="125">
        <f t="shared" si="48"/>
        <v>0</v>
      </c>
      <c r="N61" s="125">
        <f t="shared" si="48"/>
        <v>0</v>
      </c>
      <c r="O61" s="125">
        <f t="shared" si="49"/>
        <v>0</v>
      </c>
      <c r="P61" s="125">
        <f t="shared" si="49"/>
        <v>0</v>
      </c>
      <c r="Q61" s="170">
        <f t="shared" si="49"/>
        <v>0</v>
      </c>
      <c r="R61" s="125">
        <f t="shared" si="49"/>
        <v>0</v>
      </c>
      <c r="S61" s="170">
        <f t="shared" si="49"/>
        <v>0</v>
      </c>
      <c r="T61" s="125">
        <f t="shared" si="49"/>
        <v>0</v>
      </c>
      <c r="U61" s="170">
        <f t="shared" si="49"/>
        <v>0</v>
      </c>
      <c r="V61" s="125">
        <f t="shared" si="49"/>
        <v>0</v>
      </c>
      <c r="W61" s="170">
        <f t="shared" si="49"/>
        <v>0</v>
      </c>
      <c r="X61" s="125">
        <f t="shared" si="49"/>
        <v>0</v>
      </c>
      <c r="Y61" s="170">
        <f t="shared" si="50"/>
        <v>0</v>
      </c>
      <c r="Z61" s="125">
        <f t="shared" si="50"/>
        <v>0</v>
      </c>
      <c r="AA61" s="170">
        <f t="shared" si="50"/>
        <v>0</v>
      </c>
      <c r="AB61" s="125">
        <f t="shared" si="50"/>
        <v>0</v>
      </c>
      <c r="AC61" s="170">
        <f t="shared" si="50"/>
        <v>0</v>
      </c>
      <c r="AD61" s="125">
        <f t="shared" si="50"/>
        <v>0</v>
      </c>
      <c r="AE61" s="170">
        <f t="shared" si="50"/>
        <v>0</v>
      </c>
      <c r="AF61" s="125">
        <f t="shared" si="50"/>
        <v>0</v>
      </c>
      <c r="AG61" s="170">
        <f t="shared" si="50"/>
        <v>0</v>
      </c>
      <c r="AH61" s="125">
        <f t="shared" si="50"/>
        <v>0</v>
      </c>
      <c r="AI61" s="170">
        <f t="shared" si="51"/>
        <v>0</v>
      </c>
      <c r="AJ61" s="125">
        <f t="shared" si="51"/>
        <v>0</v>
      </c>
      <c r="AK61" s="170">
        <f t="shared" si="51"/>
        <v>0</v>
      </c>
      <c r="AL61" s="125">
        <f t="shared" si="51"/>
        <v>0</v>
      </c>
      <c r="AM61" s="170">
        <f t="shared" si="51"/>
        <v>0</v>
      </c>
      <c r="AN61" s="125">
        <f t="shared" si="51"/>
        <v>0</v>
      </c>
      <c r="AO61" s="170" t="e">
        <f t="shared" si="51"/>
        <v>#REF!</v>
      </c>
    </row>
    <row r="62" spans="1:41" ht="25.5">
      <c r="A62" s="172" t="str">
        <f>'CH01'!A56</f>
        <v>2.8.8</v>
      </c>
      <c r="B62" s="172" t="str">
        <f>'CH01'!B56</f>
        <v>Đất công trình hạ tầng bưu chính, viễn thông, công nghệ thông tin</v>
      </c>
      <c r="C62" s="40" t="str">
        <f>'CH01'!C56</f>
        <v>DBV</v>
      </c>
      <c r="D62" s="60" t="e">
        <f t="shared" si="2"/>
        <v>#REF!</v>
      </c>
      <c r="E62" s="125">
        <f t="shared" si="48"/>
        <v>0</v>
      </c>
      <c r="F62" s="125">
        <f t="shared" si="48"/>
        <v>0</v>
      </c>
      <c r="G62" s="125">
        <f t="shared" si="48"/>
        <v>0</v>
      </c>
      <c r="H62" s="125">
        <f t="shared" si="48"/>
        <v>0</v>
      </c>
      <c r="I62" s="125">
        <f t="shared" si="48"/>
        <v>0</v>
      </c>
      <c r="J62" s="125">
        <f t="shared" si="48"/>
        <v>0</v>
      </c>
      <c r="K62" s="125">
        <f t="shared" si="48"/>
        <v>0</v>
      </c>
      <c r="L62" s="125">
        <f t="shared" si="48"/>
        <v>0</v>
      </c>
      <c r="M62" s="125">
        <f t="shared" si="48"/>
        <v>0</v>
      </c>
      <c r="N62" s="125">
        <f t="shared" si="48"/>
        <v>0</v>
      </c>
      <c r="O62" s="125">
        <f t="shared" si="49"/>
        <v>0</v>
      </c>
      <c r="P62" s="125">
        <f t="shared" si="49"/>
        <v>0</v>
      </c>
      <c r="Q62" s="170">
        <f t="shared" si="49"/>
        <v>0</v>
      </c>
      <c r="R62" s="125">
        <f t="shared" si="49"/>
        <v>0</v>
      </c>
      <c r="S62" s="170">
        <f t="shared" si="49"/>
        <v>0</v>
      </c>
      <c r="T62" s="125">
        <f t="shared" si="49"/>
        <v>0</v>
      </c>
      <c r="U62" s="170">
        <f t="shared" si="49"/>
        <v>0</v>
      </c>
      <c r="V62" s="125">
        <f t="shared" si="49"/>
        <v>0</v>
      </c>
      <c r="W62" s="170">
        <f t="shared" si="49"/>
        <v>0</v>
      </c>
      <c r="X62" s="125">
        <f t="shared" si="49"/>
        <v>0</v>
      </c>
      <c r="Y62" s="170">
        <f t="shared" si="50"/>
        <v>0</v>
      </c>
      <c r="Z62" s="125">
        <f t="shared" si="50"/>
        <v>0</v>
      </c>
      <c r="AA62" s="170">
        <f t="shared" si="50"/>
        <v>0</v>
      </c>
      <c r="AB62" s="125">
        <f t="shared" si="50"/>
        <v>0</v>
      </c>
      <c r="AC62" s="170">
        <f t="shared" si="50"/>
        <v>0</v>
      </c>
      <c r="AD62" s="125">
        <f t="shared" si="50"/>
        <v>0</v>
      </c>
      <c r="AE62" s="170">
        <f t="shared" si="50"/>
        <v>0</v>
      </c>
      <c r="AF62" s="125">
        <f t="shared" si="50"/>
        <v>0</v>
      </c>
      <c r="AG62" s="170">
        <f t="shared" si="50"/>
        <v>0</v>
      </c>
      <c r="AH62" s="125">
        <f t="shared" si="50"/>
        <v>0</v>
      </c>
      <c r="AI62" s="170">
        <f t="shared" si="51"/>
        <v>0</v>
      </c>
      <c r="AJ62" s="125">
        <f t="shared" si="51"/>
        <v>0</v>
      </c>
      <c r="AK62" s="170">
        <f t="shared" si="51"/>
        <v>0</v>
      </c>
      <c r="AL62" s="125">
        <f t="shared" si="51"/>
        <v>0</v>
      </c>
      <c r="AM62" s="170">
        <f t="shared" si="51"/>
        <v>0</v>
      </c>
      <c r="AN62" s="125">
        <f t="shared" si="51"/>
        <v>0</v>
      </c>
      <c r="AO62" s="170" t="e">
        <f t="shared" si="51"/>
        <v>#REF!</v>
      </c>
    </row>
    <row r="63" spans="1:41">
      <c r="A63" s="172" t="str">
        <f>'CH01'!A57</f>
        <v>2.8.9</v>
      </c>
      <c r="B63" s="172" t="str">
        <f>'CH01'!B57</f>
        <v>Đất chợ dân sinh, chợ đầu mối</v>
      </c>
      <c r="C63" s="40" t="str">
        <f>'CH01'!C57</f>
        <v>DCH</v>
      </c>
      <c r="D63" s="60" t="e">
        <f t="shared" si="2"/>
        <v>#REF!</v>
      </c>
      <c r="E63" s="125">
        <f t="shared" si="48"/>
        <v>0</v>
      </c>
      <c r="F63" s="125">
        <f t="shared" si="48"/>
        <v>0</v>
      </c>
      <c r="G63" s="125">
        <f t="shared" si="48"/>
        <v>0</v>
      </c>
      <c r="H63" s="125">
        <f t="shared" si="48"/>
        <v>0</v>
      </c>
      <c r="I63" s="125">
        <f t="shared" si="48"/>
        <v>0</v>
      </c>
      <c r="J63" s="125">
        <f t="shared" si="48"/>
        <v>0</v>
      </c>
      <c r="K63" s="125">
        <f t="shared" si="48"/>
        <v>0</v>
      </c>
      <c r="L63" s="125">
        <f t="shared" si="48"/>
        <v>0</v>
      </c>
      <c r="M63" s="125">
        <f t="shared" si="48"/>
        <v>0</v>
      </c>
      <c r="N63" s="125">
        <f t="shared" si="48"/>
        <v>0</v>
      </c>
      <c r="O63" s="125">
        <f t="shared" si="49"/>
        <v>0</v>
      </c>
      <c r="P63" s="125">
        <f t="shared" si="49"/>
        <v>0</v>
      </c>
      <c r="Q63" s="170">
        <f t="shared" si="49"/>
        <v>0</v>
      </c>
      <c r="R63" s="125">
        <f t="shared" si="49"/>
        <v>0</v>
      </c>
      <c r="S63" s="170">
        <f t="shared" si="49"/>
        <v>0</v>
      </c>
      <c r="T63" s="125">
        <f t="shared" si="49"/>
        <v>0</v>
      </c>
      <c r="U63" s="170">
        <f t="shared" si="49"/>
        <v>0</v>
      </c>
      <c r="V63" s="125">
        <f t="shared" si="49"/>
        <v>0</v>
      </c>
      <c r="W63" s="170">
        <f t="shared" si="49"/>
        <v>0</v>
      </c>
      <c r="X63" s="125">
        <f t="shared" si="49"/>
        <v>0</v>
      </c>
      <c r="Y63" s="170">
        <f t="shared" si="50"/>
        <v>0</v>
      </c>
      <c r="Z63" s="125">
        <f t="shared" si="50"/>
        <v>0</v>
      </c>
      <c r="AA63" s="170">
        <f t="shared" si="50"/>
        <v>0</v>
      </c>
      <c r="AB63" s="125">
        <f t="shared" si="50"/>
        <v>0</v>
      </c>
      <c r="AC63" s="170">
        <f t="shared" si="50"/>
        <v>0</v>
      </c>
      <c r="AD63" s="125">
        <f t="shared" si="50"/>
        <v>0</v>
      </c>
      <c r="AE63" s="170">
        <f t="shared" si="50"/>
        <v>0</v>
      </c>
      <c r="AF63" s="125">
        <f t="shared" si="50"/>
        <v>0</v>
      </c>
      <c r="AG63" s="170">
        <f t="shared" si="50"/>
        <v>0</v>
      </c>
      <c r="AH63" s="125">
        <f t="shared" si="50"/>
        <v>0</v>
      </c>
      <c r="AI63" s="170">
        <f t="shared" si="51"/>
        <v>0</v>
      </c>
      <c r="AJ63" s="125">
        <f t="shared" si="51"/>
        <v>0</v>
      </c>
      <c r="AK63" s="170">
        <f t="shared" si="51"/>
        <v>0</v>
      </c>
      <c r="AL63" s="125">
        <f t="shared" si="51"/>
        <v>0</v>
      </c>
      <c r="AM63" s="170">
        <f t="shared" si="51"/>
        <v>0</v>
      </c>
      <c r="AN63" s="125">
        <f t="shared" si="51"/>
        <v>0</v>
      </c>
      <c r="AO63" s="170" t="e">
        <f t="shared" si="51"/>
        <v>#REF!</v>
      </c>
    </row>
    <row r="64" spans="1:41" ht="25.5">
      <c r="A64" s="172" t="str">
        <f>'CH01'!A58</f>
        <v>2.8.10</v>
      </c>
      <c r="B64" s="172" t="str">
        <f>'CH01'!B58</f>
        <v>Đất khu vui chơi, giải trí công cộng, sinh hoạt cộng đồng</v>
      </c>
      <c r="C64" s="40" t="str">
        <f>'CH01'!C58</f>
        <v>DKV</v>
      </c>
      <c r="D64" s="60" t="e">
        <f t="shared" si="2"/>
        <v>#REF!</v>
      </c>
      <c r="E64" s="125">
        <f t="shared" si="48"/>
        <v>0</v>
      </c>
      <c r="F64" s="125">
        <f t="shared" si="48"/>
        <v>0</v>
      </c>
      <c r="G64" s="125">
        <f t="shared" si="48"/>
        <v>0</v>
      </c>
      <c r="H64" s="125">
        <f t="shared" si="48"/>
        <v>0</v>
      </c>
      <c r="I64" s="125">
        <f t="shared" si="48"/>
        <v>0</v>
      </c>
      <c r="J64" s="125">
        <f t="shared" si="48"/>
        <v>0</v>
      </c>
      <c r="K64" s="125">
        <f t="shared" si="48"/>
        <v>0</v>
      </c>
      <c r="L64" s="125">
        <f t="shared" si="48"/>
        <v>0</v>
      </c>
      <c r="M64" s="125">
        <f t="shared" si="48"/>
        <v>0</v>
      </c>
      <c r="N64" s="125">
        <f t="shared" si="48"/>
        <v>0</v>
      </c>
      <c r="O64" s="125">
        <f t="shared" ref="O64:X64" si="52">SUMPRODUCT((DVHC=O$6)*(madatNC=$C64)*(CSD_giam))</f>
        <v>0</v>
      </c>
      <c r="P64" s="125">
        <f t="shared" si="52"/>
        <v>0</v>
      </c>
      <c r="Q64" s="170">
        <f t="shared" si="52"/>
        <v>0</v>
      </c>
      <c r="R64" s="125">
        <f t="shared" si="52"/>
        <v>0</v>
      </c>
      <c r="S64" s="170">
        <f t="shared" si="52"/>
        <v>0</v>
      </c>
      <c r="T64" s="125">
        <f t="shared" si="52"/>
        <v>0</v>
      </c>
      <c r="U64" s="170">
        <f t="shared" si="52"/>
        <v>0</v>
      </c>
      <c r="V64" s="125">
        <f t="shared" si="52"/>
        <v>0</v>
      </c>
      <c r="W64" s="170">
        <f t="shared" si="52"/>
        <v>0</v>
      </c>
      <c r="X64" s="125">
        <f t="shared" si="52"/>
        <v>0</v>
      </c>
      <c r="Y64" s="170">
        <f t="shared" ref="Y64:AN64" si="53">SUMPRODUCT((DVHC=Y$6)*(madatNC=$C64)*(CSD_giam))</f>
        <v>0</v>
      </c>
      <c r="Z64" s="125">
        <f t="shared" si="53"/>
        <v>0</v>
      </c>
      <c r="AA64" s="170">
        <f t="shared" si="53"/>
        <v>0</v>
      </c>
      <c r="AB64" s="125">
        <f t="shared" si="53"/>
        <v>0</v>
      </c>
      <c r="AC64" s="170">
        <f t="shared" si="53"/>
        <v>0</v>
      </c>
      <c r="AD64" s="125">
        <f t="shared" si="53"/>
        <v>0</v>
      </c>
      <c r="AE64" s="170">
        <f t="shared" si="53"/>
        <v>0</v>
      </c>
      <c r="AF64" s="125">
        <f t="shared" si="53"/>
        <v>0</v>
      </c>
      <c r="AG64" s="170">
        <f t="shared" si="53"/>
        <v>0</v>
      </c>
      <c r="AH64" s="125">
        <f t="shared" si="53"/>
        <v>0</v>
      </c>
      <c r="AI64" s="170">
        <f t="shared" si="53"/>
        <v>0</v>
      </c>
      <c r="AJ64" s="125">
        <f t="shared" si="53"/>
        <v>0</v>
      </c>
      <c r="AK64" s="170">
        <f t="shared" si="53"/>
        <v>0</v>
      </c>
      <c r="AL64" s="125">
        <f t="shared" si="53"/>
        <v>0</v>
      </c>
      <c r="AM64" s="170">
        <f t="shared" si="53"/>
        <v>0</v>
      </c>
      <c r="AN64" s="125">
        <f t="shared" si="53"/>
        <v>0</v>
      </c>
      <c r="AO64" s="170" t="e">
        <f t="shared" ref="O64:AO68" si="54">SUMPRODUCT((DVHC=AO$6)*(madatNC=$C64)*(CSD_giam))</f>
        <v>#REF!</v>
      </c>
    </row>
    <row r="65" spans="1:41">
      <c r="A65" s="172" t="str">
        <f>'CH01'!A59</f>
        <v>2.9</v>
      </c>
      <c r="B65" s="172" t="str">
        <f>'CH01'!B59</f>
        <v>Đất tôn giáo</v>
      </c>
      <c r="C65" s="40" t="str">
        <f>'CH01'!C59</f>
        <v>TON</v>
      </c>
      <c r="D65" s="60" t="e">
        <f t="shared" si="2"/>
        <v>#REF!</v>
      </c>
      <c r="E65" s="125">
        <f t="shared" si="48"/>
        <v>0</v>
      </c>
      <c r="F65" s="125">
        <f t="shared" si="48"/>
        <v>0</v>
      </c>
      <c r="G65" s="125">
        <f t="shared" si="48"/>
        <v>0</v>
      </c>
      <c r="H65" s="125">
        <f t="shared" si="48"/>
        <v>0</v>
      </c>
      <c r="I65" s="125">
        <f t="shared" si="48"/>
        <v>0</v>
      </c>
      <c r="J65" s="125">
        <f t="shared" si="48"/>
        <v>0</v>
      </c>
      <c r="K65" s="125">
        <f t="shared" si="48"/>
        <v>0</v>
      </c>
      <c r="L65" s="125">
        <f t="shared" si="48"/>
        <v>0</v>
      </c>
      <c r="M65" s="125">
        <f t="shared" si="48"/>
        <v>0</v>
      </c>
      <c r="N65" s="125">
        <f t="shared" si="48"/>
        <v>0</v>
      </c>
      <c r="O65" s="125">
        <f t="shared" si="54"/>
        <v>0</v>
      </c>
      <c r="P65" s="125">
        <f t="shared" si="54"/>
        <v>0</v>
      </c>
      <c r="Q65" s="170">
        <f t="shared" si="54"/>
        <v>0</v>
      </c>
      <c r="R65" s="125">
        <f t="shared" si="54"/>
        <v>0</v>
      </c>
      <c r="S65" s="170">
        <f t="shared" si="54"/>
        <v>0</v>
      </c>
      <c r="T65" s="125">
        <f t="shared" si="54"/>
        <v>0</v>
      </c>
      <c r="U65" s="170">
        <f t="shared" si="54"/>
        <v>0</v>
      </c>
      <c r="V65" s="125">
        <f t="shared" si="54"/>
        <v>0</v>
      </c>
      <c r="W65" s="170">
        <f t="shared" si="54"/>
        <v>0</v>
      </c>
      <c r="X65" s="125">
        <f t="shared" si="54"/>
        <v>0</v>
      </c>
      <c r="Y65" s="170">
        <f t="shared" si="54"/>
        <v>0</v>
      </c>
      <c r="Z65" s="125">
        <f t="shared" si="54"/>
        <v>0</v>
      </c>
      <c r="AA65" s="170">
        <f t="shared" si="54"/>
        <v>0</v>
      </c>
      <c r="AB65" s="125">
        <f t="shared" si="54"/>
        <v>0</v>
      </c>
      <c r="AC65" s="170">
        <f t="shared" si="54"/>
        <v>0</v>
      </c>
      <c r="AD65" s="125">
        <f t="shared" si="54"/>
        <v>0</v>
      </c>
      <c r="AE65" s="170">
        <f t="shared" si="54"/>
        <v>0</v>
      </c>
      <c r="AF65" s="125">
        <f t="shared" si="54"/>
        <v>0</v>
      </c>
      <c r="AG65" s="170">
        <f t="shared" si="54"/>
        <v>0</v>
      </c>
      <c r="AH65" s="125">
        <f t="shared" si="54"/>
        <v>0</v>
      </c>
      <c r="AI65" s="170">
        <f t="shared" si="54"/>
        <v>0</v>
      </c>
      <c r="AJ65" s="125">
        <f t="shared" si="54"/>
        <v>0</v>
      </c>
      <c r="AK65" s="170">
        <f t="shared" si="54"/>
        <v>0</v>
      </c>
      <c r="AL65" s="125">
        <f t="shared" si="54"/>
        <v>0</v>
      </c>
      <c r="AM65" s="170">
        <f t="shared" si="54"/>
        <v>0</v>
      </c>
      <c r="AN65" s="125">
        <f t="shared" si="54"/>
        <v>0</v>
      </c>
      <c r="AO65" s="170" t="e">
        <f t="shared" si="54"/>
        <v>#REF!</v>
      </c>
    </row>
    <row r="66" spans="1:41">
      <c r="A66" s="172" t="str">
        <f>'CH01'!A60</f>
        <v>2.10</v>
      </c>
      <c r="B66" s="172" t="str">
        <f>'CH01'!B60</f>
        <v>Đất tín ngưỡng</v>
      </c>
      <c r="C66" s="40" t="str">
        <f>'CH01'!C60</f>
        <v>TIN</v>
      </c>
      <c r="D66" s="60" t="e">
        <f t="shared" si="2"/>
        <v>#REF!</v>
      </c>
      <c r="E66" s="125">
        <f t="shared" si="48"/>
        <v>0</v>
      </c>
      <c r="F66" s="125">
        <f t="shared" si="48"/>
        <v>0</v>
      </c>
      <c r="G66" s="125">
        <f t="shared" si="48"/>
        <v>0</v>
      </c>
      <c r="H66" s="125">
        <f t="shared" si="48"/>
        <v>0</v>
      </c>
      <c r="I66" s="125">
        <f t="shared" si="48"/>
        <v>0</v>
      </c>
      <c r="J66" s="125">
        <f t="shared" si="48"/>
        <v>0</v>
      </c>
      <c r="K66" s="125">
        <f t="shared" si="48"/>
        <v>0</v>
      </c>
      <c r="L66" s="125">
        <f t="shared" si="48"/>
        <v>0</v>
      </c>
      <c r="M66" s="125">
        <f t="shared" si="48"/>
        <v>0</v>
      </c>
      <c r="N66" s="125">
        <f t="shared" si="48"/>
        <v>0</v>
      </c>
      <c r="O66" s="125">
        <f t="shared" si="54"/>
        <v>0</v>
      </c>
      <c r="P66" s="125">
        <f t="shared" si="54"/>
        <v>0</v>
      </c>
      <c r="Q66" s="170">
        <f t="shared" si="54"/>
        <v>0</v>
      </c>
      <c r="R66" s="125">
        <f t="shared" si="54"/>
        <v>0</v>
      </c>
      <c r="S66" s="170">
        <f t="shared" si="54"/>
        <v>0</v>
      </c>
      <c r="T66" s="125">
        <f t="shared" si="54"/>
        <v>0</v>
      </c>
      <c r="U66" s="170">
        <f t="shared" si="54"/>
        <v>0</v>
      </c>
      <c r="V66" s="125">
        <f t="shared" si="54"/>
        <v>0</v>
      </c>
      <c r="W66" s="170">
        <f t="shared" si="54"/>
        <v>0</v>
      </c>
      <c r="X66" s="125">
        <f t="shared" si="54"/>
        <v>0</v>
      </c>
      <c r="Y66" s="170">
        <f t="shared" si="54"/>
        <v>0</v>
      </c>
      <c r="Z66" s="125">
        <f t="shared" si="54"/>
        <v>0</v>
      </c>
      <c r="AA66" s="170">
        <f t="shared" si="54"/>
        <v>0</v>
      </c>
      <c r="AB66" s="125">
        <f t="shared" si="54"/>
        <v>0</v>
      </c>
      <c r="AC66" s="170">
        <f t="shared" si="54"/>
        <v>0</v>
      </c>
      <c r="AD66" s="125">
        <f t="shared" si="54"/>
        <v>0</v>
      </c>
      <c r="AE66" s="170">
        <f t="shared" si="54"/>
        <v>0</v>
      </c>
      <c r="AF66" s="125">
        <f t="shared" si="54"/>
        <v>0</v>
      </c>
      <c r="AG66" s="170">
        <f t="shared" si="54"/>
        <v>0</v>
      </c>
      <c r="AH66" s="125">
        <f t="shared" si="54"/>
        <v>0</v>
      </c>
      <c r="AI66" s="170">
        <f t="shared" si="54"/>
        <v>0</v>
      </c>
      <c r="AJ66" s="125">
        <f t="shared" si="54"/>
        <v>0</v>
      </c>
      <c r="AK66" s="170">
        <f t="shared" si="54"/>
        <v>0</v>
      </c>
      <c r="AL66" s="125">
        <f t="shared" si="54"/>
        <v>0</v>
      </c>
      <c r="AM66" s="170">
        <f t="shared" si="54"/>
        <v>0</v>
      </c>
      <c r="AN66" s="125">
        <f t="shared" si="54"/>
        <v>0</v>
      </c>
      <c r="AO66" s="170" t="e">
        <f t="shared" si="54"/>
        <v>#REF!</v>
      </c>
    </row>
    <row r="67" spans="1:41" ht="25.5">
      <c r="A67" s="172" t="str">
        <f>'CH01'!A61</f>
        <v>2.11</v>
      </c>
      <c r="B67" s="172" t="str">
        <f>'CH01'!B61</f>
        <v>Đất nghĩa trang, nhà tang lễ, cơ sở hỏa táng; đất cơ sở lưu giữ tro cốt</v>
      </c>
      <c r="C67" s="40" t="str">
        <f>'CH01'!C61</f>
        <v>NTD</v>
      </c>
      <c r="D67" s="60" t="e">
        <f t="shared" si="2"/>
        <v>#REF!</v>
      </c>
      <c r="E67" s="125">
        <f t="shared" si="48"/>
        <v>0</v>
      </c>
      <c r="F67" s="125">
        <f t="shared" si="48"/>
        <v>0</v>
      </c>
      <c r="G67" s="125">
        <f t="shared" si="48"/>
        <v>0</v>
      </c>
      <c r="H67" s="125">
        <f t="shared" si="48"/>
        <v>0</v>
      </c>
      <c r="I67" s="125">
        <f t="shared" si="48"/>
        <v>0</v>
      </c>
      <c r="J67" s="125">
        <f t="shared" si="48"/>
        <v>0</v>
      </c>
      <c r="K67" s="125">
        <f t="shared" si="48"/>
        <v>0</v>
      </c>
      <c r="L67" s="125">
        <f t="shared" si="48"/>
        <v>0</v>
      </c>
      <c r="M67" s="125">
        <f t="shared" si="48"/>
        <v>0</v>
      </c>
      <c r="N67" s="125">
        <f t="shared" si="48"/>
        <v>0</v>
      </c>
      <c r="O67" s="125">
        <f t="shared" si="54"/>
        <v>0</v>
      </c>
      <c r="P67" s="125">
        <f t="shared" si="54"/>
        <v>0</v>
      </c>
      <c r="Q67" s="170">
        <f t="shared" si="54"/>
        <v>0</v>
      </c>
      <c r="R67" s="125">
        <f t="shared" si="54"/>
        <v>0</v>
      </c>
      <c r="S67" s="170">
        <f t="shared" si="54"/>
        <v>0</v>
      </c>
      <c r="T67" s="125">
        <f t="shared" si="54"/>
        <v>0</v>
      </c>
      <c r="U67" s="170">
        <f t="shared" si="54"/>
        <v>0</v>
      </c>
      <c r="V67" s="125">
        <f t="shared" si="54"/>
        <v>0</v>
      </c>
      <c r="W67" s="170">
        <f t="shared" si="54"/>
        <v>0</v>
      </c>
      <c r="X67" s="125">
        <f t="shared" si="54"/>
        <v>0</v>
      </c>
      <c r="Y67" s="170">
        <f t="shared" si="54"/>
        <v>0</v>
      </c>
      <c r="Z67" s="125">
        <f t="shared" si="54"/>
        <v>0</v>
      </c>
      <c r="AA67" s="170">
        <f t="shared" si="54"/>
        <v>0</v>
      </c>
      <c r="AB67" s="125">
        <f t="shared" si="54"/>
        <v>0</v>
      </c>
      <c r="AC67" s="170">
        <f t="shared" si="54"/>
        <v>0</v>
      </c>
      <c r="AD67" s="125">
        <f t="shared" si="54"/>
        <v>0</v>
      </c>
      <c r="AE67" s="170">
        <f t="shared" si="54"/>
        <v>0</v>
      </c>
      <c r="AF67" s="125">
        <f t="shared" si="54"/>
        <v>0</v>
      </c>
      <c r="AG67" s="170">
        <f t="shared" si="54"/>
        <v>0</v>
      </c>
      <c r="AH67" s="125">
        <f t="shared" si="54"/>
        <v>0</v>
      </c>
      <c r="AI67" s="170">
        <f t="shared" si="54"/>
        <v>0</v>
      </c>
      <c r="AJ67" s="125">
        <f t="shared" si="54"/>
        <v>0</v>
      </c>
      <c r="AK67" s="170">
        <f t="shared" si="54"/>
        <v>0</v>
      </c>
      <c r="AL67" s="125">
        <f t="shared" si="54"/>
        <v>0</v>
      </c>
      <c r="AM67" s="170">
        <f t="shared" si="54"/>
        <v>0</v>
      </c>
      <c r="AN67" s="125">
        <f t="shared" si="54"/>
        <v>0</v>
      </c>
      <c r="AO67" s="170" t="e">
        <f t="shared" si="54"/>
        <v>#REF!</v>
      </c>
    </row>
    <row r="68" spans="1:41">
      <c r="A68" s="172" t="str">
        <f>'CH01'!A62</f>
        <v>2.12</v>
      </c>
      <c r="B68" s="172" t="str">
        <f>'CH01'!B62</f>
        <v>Đất có mặt nước chuyên dùng</v>
      </c>
      <c r="C68" s="40" t="str">
        <f>'CH01'!C62</f>
        <v>TVC</v>
      </c>
      <c r="D68" s="60" t="e">
        <f t="shared" si="2"/>
        <v>#REF!</v>
      </c>
      <c r="E68" s="125">
        <f t="shared" si="48"/>
        <v>0</v>
      </c>
      <c r="F68" s="125">
        <f t="shared" si="48"/>
        <v>0</v>
      </c>
      <c r="G68" s="125">
        <f t="shared" si="48"/>
        <v>0</v>
      </c>
      <c r="H68" s="125">
        <f t="shared" si="48"/>
        <v>0</v>
      </c>
      <c r="I68" s="125">
        <f t="shared" si="48"/>
        <v>0</v>
      </c>
      <c r="J68" s="125">
        <f t="shared" si="48"/>
        <v>0</v>
      </c>
      <c r="K68" s="125">
        <f t="shared" si="48"/>
        <v>0</v>
      </c>
      <c r="L68" s="125">
        <f t="shared" si="48"/>
        <v>0</v>
      </c>
      <c r="M68" s="125">
        <f t="shared" si="48"/>
        <v>0</v>
      </c>
      <c r="N68" s="125">
        <f t="shared" si="48"/>
        <v>0</v>
      </c>
      <c r="O68" s="125">
        <f t="shared" si="54"/>
        <v>0</v>
      </c>
      <c r="P68" s="125">
        <f t="shared" si="54"/>
        <v>0</v>
      </c>
      <c r="Q68" s="170">
        <f t="shared" si="54"/>
        <v>0</v>
      </c>
      <c r="R68" s="125">
        <f t="shared" si="54"/>
        <v>0</v>
      </c>
      <c r="S68" s="170">
        <f t="shared" si="54"/>
        <v>0</v>
      </c>
      <c r="T68" s="125">
        <f t="shared" si="54"/>
        <v>0</v>
      </c>
      <c r="U68" s="170">
        <f t="shared" si="54"/>
        <v>0</v>
      </c>
      <c r="V68" s="125">
        <f t="shared" si="54"/>
        <v>0</v>
      </c>
      <c r="W68" s="170">
        <f t="shared" si="54"/>
        <v>0</v>
      </c>
      <c r="X68" s="125">
        <f t="shared" si="54"/>
        <v>0</v>
      </c>
      <c r="Y68" s="170">
        <f t="shared" si="54"/>
        <v>0</v>
      </c>
      <c r="Z68" s="125">
        <f t="shared" si="54"/>
        <v>0</v>
      </c>
      <c r="AA68" s="170">
        <f t="shared" si="54"/>
        <v>0</v>
      </c>
      <c r="AB68" s="125">
        <f t="shared" si="54"/>
        <v>0</v>
      </c>
      <c r="AC68" s="170">
        <f t="shared" si="54"/>
        <v>0</v>
      </c>
      <c r="AD68" s="125">
        <f t="shared" si="54"/>
        <v>0</v>
      </c>
      <c r="AE68" s="170">
        <f t="shared" si="54"/>
        <v>0</v>
      </c>
      <c r="AF68" s="125">
        <f t="shared" si="54"/>
        <v>0</v>
      </c>
      <c r="AG68" s="170">
        <f t="shared" si="54"/>
        <v>0</v>
      </c>
      <c r="AH68" s="125">
        <f t="shared" si="54"/>
        <v>0</v>
      </c>
      <c r="AI68" s="170">
        <f t="shared" si="54"/>
        <v>0</v>
      </c>
      <c r="AJ68" s="125">
        <f t="shared" si="54"/>
        <v>0</v>
      </c>
      <c r="AK68" s="170">
        <f t="shared" si="54"/>
        <v>0</v>
      </c>
      <c r="AL68" s="125">
        <f t="shared" si="54"/>
        <v>0</v>
      </c>
      <c r="AM68" s="170">
        <f t="shared" si="54"/>
        <v>0</v>
      </c>
      <c r="AN68" s="125">
        <f t="shared" si="54"/>
        <v>0</v>
      </c>
      <c r="AO68" s="170" t="e">
        <f t="shared" si="54"/>
        <v>#REF!</v>
      </c>
    </row>
    <row r="69" spans="1:41" s="28" customFormat="1">
      <c r="A69" s="238" t="e">
        <f>'CH01'!#REF!</f>
        <v>#REF!</v>
      </c>
      <c r="B69" s="238" t="e">
        <f>'CH01'!#REF!</f>
        <v>#REF!</v>
      </c>
      <c r="C69" s="65" t="e">
        <f>'CH01'!#REF!</f>
        <v>#REF!</v>
      </c>
      <c r="D69" s="126">
        <f t="shared" si="2"/>
        <v>0</v>
      </c>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row>
    <row r="70" spans="1:41" ht="25.5">
      <c r="A70" s="172" t="str">
        <f>'CH01'!A63</f>
        <v>2.12.1</v>
      </c>
      <c r="B70" s="172" t="str">
        <f>'CH01'!B63</f>
        <v>Đất có mặt nước chuyên dùng dạng ao, hồ, đầm, phá</v>
      </c>
      <c r="C70" s="40" t="str">
        <f>'CH01'!C63</f>
        <v>MNC</v>
      </c>
      <c r="D70" s="60" t="e">
        <f t="shared" si="2"/>
        <v>#REF!</v>
      </c>
      <c r="E70" s="125">
        <f t="shared" si="48"/>
        <v>0</v>
      </c>
      <c r="F70" s="125">
        <f t="shared" si="48"/>
        <v>0</v>
      </c>
      <c r="G70" s="125">
        <f t="shared" si="48"/>
        <v>0</v>
      </c>
      <c r="H70" s="125">
        <f t="shared" si="48"/>
        <v>0</v>
      </c>
      <c r="I70" s="125">
        <f t="shared" si="48"/>
        <v>0</v>
      </c>
      <c r="J70" s="125">
        <f t="shared" si="48"/>
        <v>0</v>
      </c>
      <c r="K70" s="125">
        <f t="shared" si="48"/>
        <v>0</v>
      </c>
      <c r="L70" s="125">
        <f t="shared" si="48"/>
        <v>0</v>
      </c>
      <c r="M70" s="125">
        <f t="shared" si="48"/>
        <v>0</v>
      </c>
      <c r="N70" s="125">
        <f t="shared" si="48"/>
        <v>0</v>
      </c>
      <c r="O70" s="125">
        <f t="shared" si="48"/>
        <v>0</v>
      </c>
      <c r="P70" s="125">
        <f t="shared" si="48"/>
        <v>0</v>
      </c>
      <c r="Q70" s="170">
        <f t="shared" si="48"/>
        <v>0</v>
      </c>
      <c r="R70" s="125">
        <f t="shared" si="48"/>
        <v>0</v>
      </c>
      <c r="S70" s="170">
        <f t="shared" si="48"/>
        <v>0</v>
      </c>
      <c r="T70" s="125">
        <f t="shared" si="48"/>
        <v>0</v>
      </c>
      <c r="U70" s="170">
        <f t="shared" ref="U70:AJ78" si="55">SUMPRODUCT((DVHC=U$6)*(madatNC=$C70)*(CSD_giam))</f>
        <v>0</v>
      </c>
      <c r="V70" s="125">
        <f t="shared" si="55"/>
        <v>0</v>
      </c>
      <c r="W70" s="170">
        <f t="shared" si="55"/>
        <v>0</v>
      </c>
      <c r="X70" s="125">
        <f t="shared" si="55"/>
        <v>0</v>
      </c>
      <c r="Y70" s="170">
        <f t="shared" si="55"/>
        <v>0</v>
      </c>
      <c r="Z70" s="125">
        <f t="shared" si="55"/>
        <v>0</v>
      </c>
      <c r="AA70" s="170">
        <f t="shared" si="55"/>
        <v>0</v>
      </c>
      <c r="AB70" s="125">
        <f t="shared" si="55"/>
        <v>0</v>
      </c>
      <c r="AC70" s="170">
        <f t="shared" si="55"/>
        <v>0</v>
      </c>
      <c r="AD70" s="125">
        <f t="shared" si="55"/>
        <v>0</v>
      </c>
      <c r="AE70" s="170">
        <f t="shared" si="55"/>
        <v>0</v>
      </c>
      <c r="AF70" s="125">
        <f t="shared" si="55"/>
        <v>0</v>
      </c>
      <c r="AG70" s="170">
        <f t="shared" si="55"/>
        <v>0</v>
      </c>
      <c r="AH70" s="125">
        <f t="shared" si="55"/>
        <v>0</v>
      </c>
      <c r="AI70" s="170">
        <f t="shared" si="55"/>
        <v>0</v>
      </c>
      <c r="AJ70" s="125">
        <f t="shared" si="55"/>
        <v>0</v>
      </c>
      <c r="AK70" s="170">
        <f t="shared" ref="AK70:AO78" si="56">SUMPRODUCT((DVHC=AK$6)*(madatNC=$C70)*(CSD_giam))</f>
        <v>0</v>
      </c>
      <c r="AL70" s="125">
        <f t="shared" si="56"/>
        <v>0</v>
      </c>
      <c r="AM70" s="170">
        <f t="shared" si="56"/>
        <v>0</v>
      </c>
      <c r="AN70" s="125">
        <f t="shared" si="56"/>
        <v>0</v>
      </c>
      <c r="AO70" s="170" t="e">
        <f t="shared" si="56"/>
        <v>#REF!</v>
      </c>
    </row>
    <row r="71" spans="1:41">
      <c r="A71" s="172" t="str">
        <f>'CH01'!A64</f>
        <v>2.12.2</v>
      </c>
      <c r="B71" s="172" t="str">
        <f>'CH01'!B64</f>
        <v>Đất có mặt nước dạng sông, ngòi, kênh, rạch, suối</v>
      </c>
      <c r="C71" s="40" t="str">
        <f>'CH01'!C64</f>
        <v>SON</v>
      </c>
      <c r="D71" s="60" t="e">
        <f t="shared" si="2"/>
        <v>#REF!</v>
      </c>
      <c r="E71" s="125">
        <f t="shared" si="48"/>
        <v>0</v>
      </c>
      <c r="F71" s="125">
        <f t="shared" si="48"/>
        <v>0</v>
      </c>
      <c r="G71" s="125">
        <f t="shared" si="48"/>
        <v>0</v>
      </c>
      <c r="H71" s="125">
        <f t="shared" si="48"/>
        <v>0</v>
      </c>
      <c r="I71" s="125">
        <f t="shared" si="48"/>
        <v>0</v>
      </c>
      <c r="J71" s="125">
        <f t="shared" si="48"/>
        <v>0</v>
      </c>
      <c r="K71" s="125">
        <f t="shared" si="48"/>
        <v>0</v>
      </c>
      <c r="L71" s="125">
        <f t="shared" si="48"/>
        <v>0</v>
      </c>
      <c r="M71" s="125">
        <f t="shared" si="48"/>
        <v>0</v>
      </c>
      <c r="N71" s="125">
        <f t="shared" si="48"/>
        <v>0</v>
      </c>
      <c r="O71" s="125">
        <f t="shared" si="48"/>
        <v>0</v>
      </c>
      <c r="P71" s="125">
        <f t="shared" si="48"/>
        <v>0</v>
      </c>
      <c r="Q71" s="170">
        <f t="shared" si="48"/>
        <v>0</v>
      </c>
      <c r="R71" s="125">
        <f t="shared" si="48"/>
        <v>0</v>
      </c>
      <c r="S71" s="170">
        <f t="shared" si="48"/>
        <v>0</v>
      </c>
      <c r="T71" s="125">
        <f t="shared" si="48"/>
        <v>0</v>
      </c>
      <c r="U71" s="170">
        <f t="shared" si="55"/>
        <v>0</v>
      </c>
      <c r="V71" s="125">
        <f t="shared" si="55"/>
        <v>0</v>
      </c>
      <c r="W71" s="170">
        <f t="shared" si="55"/>
        <v>0</v>
      </c>
      <c r="X71" s="125">
        <f t="shared" si="55"/>
        <v>0</v>
      </c>
      <c r="Y71" s="170">
        <f t="shared" si="55"/>
        <v>0</v>
      </c>
      <c r="Z71" s="125">
        <f t="shared" si="55"/>
        <v>0</v>
      </c>
      <c r="AA71" s="170">
        <f t="shared" si="55"/>
        <v>0</v>
      </c>
      <c r="AB71" s="125">
        <f t="shared" si="55"/>
        <v>0</v>
      </c>
      <c r="AC71" s="170">
        <f t="shared" si="55"/>
        <v>0</v>
      </c>
      <c r="AD71" s="125">
        <f t="shared" si="55"/>
        <v>0</v>
      </c>
      <c r="AE71" s="170">
        <f t="shared" si="55"/>
        <v>0</v>
      </c>
      <c r="AF71" s="125">
        <f t="shared" si="55"/>
        <v>0</v>
      </c>
      <c r="AG71" s="170">
        <f t="shared" si="55"/>
        <v>0</v>
      </c>
      <c r="AH71" s="125">
        <f t="shared" si="55"/>
        <v>0</v>
      </c>
      <c r="AI71" s="170">
        <f t="shared" si="55"/>
        <v>0</v>
      </c>
      <c r="AJ71" s="125">
        <f t="shared" si="55"/>
        <v>0</v>
      </c>
      <c r="AK71" s="170">
        <f t="shared" si="56"/>
        <v>0</v>
      </c>
      <c r="AL71" s="125">
        <f t="shared" si="56"/>
        <v>0</v>
      </c>
      <c r="AM71" s="170">
        <f t="shared" si="56"/>
        <v>0</v>
      </c>
      <c r="AN71" s="125">
        <f t="shared" si="56"/>
        <v>0</v>
      </c>
      <c r="AO71" s="170" t="e">
        <f t="shared" si="56"/>
        <v>#REF!</v>
      </c>
    </row>
    <row r="72" spans="1:41">
      <c r="A72" s="172" t="str">
        <f>'CH01'!A65</f>
        <v>2.13</v>
      </c>
      <c r="B72" s="172" t="str">
        <f>'CH01'!B65</f>
        <v>Đất phi nông nghiệp khác</v>
      </c>
      <c r="C72" s="40" t="str">
        <f>'CH01'!C65</f>
        <v>PNK</v>
      </c>
      <c r="D72" s="60" t="e">
        <f t="shared" si="2"/>
        <v>#REF!</v>
      </c>
      <c r="E72" s="125">
        <f t="shared" si="48"/>
        <v>0</v>
      </c>
      <c r="F72" s="125">
        <f t="shared" si="48"/>
        <v>0</v>
      </c>
      <c r="G72" s="125">
        <f t="shared" si="48"/>
        <v>0</v>
      </c>
      <c r="H72" s="125">
        <f t="shared" si="48"/>
        <v>0</v>
      </c>
      <c r="I72" s="125">
        <f t="shared" si="48"/>
        <v>0</v>
      </c>
      <c r="J72" s="125">
        <f t="shared" si="48"/>
        <v>0</v>
      </c>
      <c r="K72" s="125">
        <f t="shared" si="48"/>
        <v>0</v>
      </c>
      <c r="L72" s="125">
        <f t="shared" si="48"/>
        <v>0</v>
      </c>
      <c r="M72" s="125">
        <f t="shared" si="48"/>
        <v>0</v>
      </c>
      <c r="N72" s="125">
        <f t="shared" si="48"/>
        <v>0</v>
      </c>
      <c r="O72" s="125">
        <f t="shared" si="48"/>
        <v>0</v>
      </c>
      <c r="P72" s="125">
        <f t="shared" si="48"/>
        <v>0</v>
      </c>
      <c r="Q72" s="170">
        <f t="shared" si="48"/>
        <v>0</v>
      </c>
      <c r="R72" s="125">
        <f t="shared" si="48"/>
        <v>0</v>
      </c>
      <c r="S72" s="170">
        <f t="shared" si="48"/>
        <v>0</v>
      </c>
      <c r="T72" s="125">
        <f t="shared" si="48"/>
        <v>0</v>
      </c>
      <c r="U72" s="170">
        <f t="shared" si="55"/>
        <v>0</v>
      </c>
      <c r="V72" s="125">
        <f t="shared" si="55"/>
        <v>0</v>
      </c>
      <c r="W72" s="170">
        <f t="shared" si="55"/>
        <v>0</v>
      </c>
      <c r="X72" s="125">
        <f t="shared" si="55"/>
        <v>0</v>
      </c>
      <c r="Y72" s="170">
        <f t="shared" si="55"/>
        <v>0</v>
      </c>
      <c r="Z72" s="125">
        <f t="shared" si="55"/>
        <v>0</v>
      </c>
      <c r="AA72" s="170">
        <f t="shared" si="55"/>
        <v>0</v>
      </c>
      <c r="AB72" s="125">
        <f t="shared" si="55"/>
        <v>0</v>
      </c>
      <c r="AC72" s="170">
        <f t="shared" si="55"/>
        <v>0</v>
      </c>
      <c r="AD72" s="125">
        <f t="shared" si="55"/>
        <v>0</v>
      </c>
      <c r="AE72" s="170">
        <f t="shared" si="55"/>
        <v>0</v>
      </c>
      <c r="AF72" s="125">
        <f t="shared" si="55"/>
        <v>0</v>
      </c>
      <c r="AG72" s="170">
        <f t="shared" si="55"/>
        <v>0</v>
      </c>
      <c r="AH72" s="125">
        <f t="shared" si="55"/>
        <v>0</v>
      </c>
      <c r="AI72" s="170">
        <f t="shared" si="55"/>
        <v>0</v>
      </c>
      <c r="AJ72" s="125">
        <f t="shared" si="55"/>
        <v>0</v>
      </c>
      <c r="AK72" s="170">
        <f t="shared" si="56"/>
        <v>0</v>
      </c>
      <c r="AL72" s="125">
        <f t="shared" si="56"/>
        <v>0</v>
      </c>
      <c r="AM72" s="170">
        <f t="shared" si="56"/>
        <v>0</v>
      </c>
      <c r="AN72" s="125">
        <f t="shared" si="56"/>
        <v>0</v>
      </c>
      <c r="AO72" s="170" t="e">
        <f t="shared" si="56"/>
        <v>#REF!</v>
      </c>
    </row>
    <row r="73" spans="1:41">
      <c r="A73" s="172">
        <f>'CH01'!A66</f>
        <v>3</v>
      </c>
      <c r="B73" s="172" t="str">
        <f>'CH01'!B66</f>
        <v>Nhóm đất chưa sử dụng</v>
      </c>
      <c r="C73" s="40" t="str">
        <f>'CH01'!C66</f>
        <v>CSD</v>
      </c>
      <c r="D73" s="60" t="e">
        <f t="shared" ref="D73:D78" si="57">SUM(E73:AO73)</f>
        <v>#REF!</v>
      </c>
      <c r="E73" s="125">
        <f t="shared" ref="E73:T78" si="58">SUMPRODUCT((DVHC=E$6)*(madatNC=$C73)*(CSD_giam))</f>
        <v>0</v>
      </c>
      <c r="F73" s="125">
        <f t="shared" si="58"/>
        <v>0</v>
      </c>
      <c r="G73" s="125">
        <f t="shared" si="58"/>
        <v>0</v>
      </c>
      <c r="H73" s="125">
        <f t="shared" si="58"/>
        <v>0</v>
      </c>
      <c r="I73" s="125">
        <f t="shared" si="58"/>
        <v>0</v>
      </c>
      <c r="J73" s="125">
        <f t="shared" si="58"/>
        <v>0</v>
      </c>
      <c r="K73" s="125">
        <f t="shared" si="58"/>
        <v>0</v>
      </c>
      <c r="L73" s="125">
        <f t="shared" si="58"/>
        <v>0</v>
      </c>
      <c r="M73" s="125">
        <f t="shared" si="58"/>
        <v>0</v>
      </c>
      <c r="N73" s="125">
        <f t="shared" si="58"/>
        <v>0</v>
      </c>
      <c r="O73" s="125">
        <f t="shared" si="58"/>
        <v>0</v>
      </c>
      <c r="P73" s="125">
        <f t="shared" si="58"/>
        <v>0</v>
      </c>
      <c r="Q73" s="170">
        <f t="shared" si="58"/>
        <v>0</v>
      </c>
      <c r="R73" s="125">
        <f t="shared" si="58"/>
        <v>0</v>
      </c>
      <c r="S73" s="170">
        <f t="shared" si="58"/>
        <v>0</v>
      </c>
      <c r="T73" s="125">
        <f t="shared" si="58"/>
        <v>0</v>
      </c>
      <c r="U73" s="170">
        <f t="shared" si="55"/>
        <v>0</v>
      </c>
      <c r="V73" s="125">
        <f t="shared" si="55"/>
        <v>0</v>
      </c>
      <c r="W73" s="170">
        <f t="shared" si="55"/>
        <v>0</v>
      </c>
      <c r="X73" s="125">
        <f t="shared" si="55"/>
        <v>0</v>
      </c>
      <c r="Y73" s="170">
        <f t="shared" si="55"/>
        <v>0</v>
      </c>
      <c r="Z73" s="125">
        <f t="shared" si="55"/>
        <v>0</v>
      </c>
      <c r="AA73" s="170">
        <f t="shared" si="55"/>
        <v>0</v>
      </c>
      <c r="AB73" s="125">
        <f t="shared" si="55"/>
        <v>0</v>
      </c>
      <c r="AC73" s="170">
        <f t="shared" si="55"/>
        <v>0</v>
      </c>
      <c r="AD73" s="125">
        <f t="shared" si="55"/>
        <v>0</v>
      </c>
      <c r="AE73" s="170">
        <f t="shared" si="55"/>
        <v>0</v>
      </c>
      <c r="AF73" s="125">
        <f t="shared" si="55"/>
        <v>0</v>
      </c>
      <c r="AG73" s="170">
        <f t="shared" si="55"/>
        <v>0</v>
      </c>
      <c r="AH73" s="125">
        <f t="shared" si="55"/>
        <v>0</v>
      </c>
      <c r="AI73" s="170">
        <f t="shared" si="55"/>
        <v>0</v>
      </c>
      <c r="AJ73" s="125">
        <f t="shared" si="55"/>
        <v>0</v>
      </c>
      <c r="AK73" s="170">
        <f t="shared" si="56"/>
        <v>0</v>
      </c>
      <c r="AL73" s="125">
        <f t="shared" si="56"/>
        <v>0</v>
      </c>
      <c r="AM73" s="170">
        <f t="shared" si="56"/>
        <v>0</v>
      </c>
      <c r="AN73" s="125">
        <f t="shared" si="56"/>
        <v>0</v>
      </c>
      <c r="AO73" s="170" t="e">
        <f t="shared" si="56"/>
        <v>#REF!</v>
      </c>
    </row>
    <row r="74" spans="1:41">
      <c r="A74" s="172" t="e">
        <f>'CH01'!#REF!</f>
        <v>#REF!</v>
      </c>
      <c r="B74" s="172" t="e">
        <f>'CH01'!#REF!</f>
        <v>#REF!</v>
      </c>
      <c r="C74" s="40" t="e">
        <f>'CH01'!#REF!</f>
        <v>#REF!</v>
      </c>
      <c r="D74" s="60" t="e">
        <f t="shared" si="57"/>
        <v>#REF!</v>
      </c>
      <c r="E74" s="125" t="e">
        <f t="shared" si="58"/>
        <v>#REF!</v>
      </c>
      <c r="F74" s="125" t="e">
        <f t="shared" si="58"/>
        <v>#REF!</v>
      </c>
      <c r="G74" s="125" t="e">
        <f t="shared" si="58"/>
        <v>#REF!</v>
      </c>
      <c r="H74" s="125" t="e">
        <f t="shared" si="58"/>
        <v>#REF!</v>
      </c>
      <c r="I74" s="125" t="e">
        <f t="shared" si="58"/>
        <v>#REF!</v>
      </c>
      <c r="J74" s="125" t="e">
        <f t="shared" si="58"/>
        <v>#REF!</v>
      </c>
      <c r="K74" s="125" t="e">
        <f t="shared" si="58"/>
        <v>#REF!</v>
      </c>
      <c r="L74" s="125" t="e">
        <f t="shared" si="58"/>
        <v>#REF!</v>
      </c>
      <c r="M74" s="125" t="e">
        <f t="shared" si="58"/>
        <v>#REF!</v>
      </c>
      <c r="N74" s="125" t="e">
        <f t="shared" si="58"/>
        <v>#REF!</v>
      </c>
      <c r="O74" s="125" t="e">
        <f t="shared" si="58"/>
        <v>#REF!</v>
      </c>
      <c r="P74" s="125" t="e">
        <f t="shared" si="58"/>
        <v>#REF!</v>
      </c>
      <c r="Q74" s="170" t="e">
        <f t="shared" si="58"/>
        <v>#REF!</v>
      </c>
      <c r="R74" s="125" t="e">
        <f t="shared" si="58"/>
        <v>#REF!</v>
      </c>
      <c r="S74" s="170" t="e">
        <f t="shared" si="58"/>
        <v>#REF!</v>
      </c>
      <c r="T74" s="125" t="e">
        <f t="shared" si="58"/>
        <v>#REF!</v>
      </c>
      <c r="U74" s="170" t="e">
        <f t="shared" si="55"/>
        <v>#REF!</v>
      </c>
      <c r="V74" s="125" t="e">
        <f t="shared" si="55"/>
        <v>#REF!</v>
      </c>
      <c r="W74" s="170" t="e">
        <f t="shared" si="55"/>
        <v>#REF!</v>
      </c>
      <c r="X74" s="125" t="e">
        <f t="shared" si="55"/>
        <v>#REF!</v>
      </c>
      <c r="Y74" s="170" t="e">
        <f t="shared" si="55"/>
        <v>#REF!</v>
      </c>
      <c r="Z74" s="125" t="e">
        <f t="shared" si="55"/>
        <v>#REF!</v>
      </c>
      <c r="AA74" s="170" t="e">
        <f t="shared" si="55"/>
        <v>#REF!</v>
      </c>
      <c r="AB74" s="125" t="e">
        <f t="shared" si="55"/>
        <v>#REF!</v>
      </c>
      <c r="AC74" s="170" t="e">
        <f t="shared" si="55"/>
        <v>#REF!</v>
      </c>
      <c r="AD74" s="125" t="e">
        <f t="shared" si="55"/>
        <v>#REF!</v>
      </c>
      <c r="AE74" s="170" t="e">
        <f t="shared" si="55"/>
        <v>#REF!</v>
      </c>
      <c r="AF74" s="125" t="e">
        <f t="shared" si="55"/>
        <v>#REF!</v>
      </c>
      <c r="AG74" s="170" t="e">
        <f t="shared" si="55"/>
        <v>#REF!</v>
      </c>
      <c r="AH74" s="125" t="e">
        <f t="shared" si="55"/>
        <v>#REF!</v>
      </c>
      <c r="AI74" s="170" t="e">
        <f t="shared" si="55"/>
        <v>#REF!</v>
      </c>
      <c r="AJ74" s="125" t="e">
        <f t="shared" si="55"/>
        <v>#REF!</v>
      </c>
      <c r="AK74" s="170" t="e">
        <f t="shared" si="56"/>
        <v>#REF!</v>
      </c>
      <c r="AL74" s="125" t="e">
        <f t="shared" si="56"/>
        <v>#REF!</v>
      </c>
      <c r="AM74" s="170" t="e">
        <f t="shared" si="56"/>
        <v>#REF!</v>
      </c>
      <c r="AN74" s="125" t="e">
        <f t="shared" si="56"/>
        <v>#REF!</v>
      </c>
      <c r="AO74" s="170" t="e">
        <f t="shared" si="56"/>
        <v>#REF!</v>
      </c>
    </row>
    <row r="75" spans="1:41">
      <c r="A75" s="172" t="str">
        <f>'CH01'!A67</f>
        <v>3.1</v>
      </c>
      <c r="B75" s="172" t="str">
        <f>'CH01'!B67</f>
        <v>Đất bằng chưa sử dụng</v>
      </c>
      <c r="C75" s="40" t="str">
        <f>'CH01'!C67</f>
        <v>BCS</v>
      </c>
      <c r="D75" s="60" t="e">
        <f t="shared" si="57"/>
        <v>#REF!</v>
      </c>
      <c r="E75" s="125">
        <f t="shared" si="58"/>
        <v>0</v>
      </c>
      <c r="F75" s="125">
        <f t="shared" si="58"/>
        <v>0</v>
      </c>
      <c r="G75" s="125">
        <f t="shared" si="58"/>
        <v>0</v>
      </c>
      <c r="H75" s="125">
        <f t="shared" si="58"/>
        <v>0</v>
      </c>
      <c r="I75" s="125">
        <f t="shared" si="58"/>
        <v>0</v>
      </c>
      <c r="J75" s="125">
        <f t="shared" si="58"/>
        <v>0</v>
      </c>
      <c r="K75" s="125">
        <f t="shared" si="58"/>
        <v>0</v>
      </c>
      <c r="L75" s="125">
        <f t="shared" si="58"/>
        <v>0</v>
      </c>
      <c r="M75" s="125">
        <f t="shared" si="58"/>
        <v>0</v>
      </c>
      <c r="N75" s="125">
        <f t="shared" si="58"/>
        <v>0</v>
      </c>
      <c r="O75" s="125">
        <f t="shared" si="58"/>
        <v>0</v>
      </c>
      <c r="P75" s="125">
        <f t="shared" si="58"/>
        <v>0</v>
      </c>
      <c r="Q75" s="170">
        <f t="shared" si="58"/>
        <v>0</v>
      </c>
      <c r="R75" s="125">
        <f t="shared" si="58"/>
        <v>0</v>
      </c>
      <c r="S75" s="170">
        <f t="shared" si="58"/>
        <v>0</v>
      </c>
      <c r="T75" s="125">
        <f t="shared" si="58"/>
        <v>0</v>
      </c>
      <c r="U75" s="170">
        <f t="shared" si="55"/>
        <v>0</v>
      </c>
      <c r="V75" s="125">
        <f t="shared" si="55"/>
        <v>0</v>
      </c>
      <c r="W75" s="170">
        <f t="shared" si="55"/>
        <v>0</v>
      </c>
      <c r="X75" s="125">
        <f t="shared" si="55"/>
        <v>0</v>
      </c>
      <c r="Y75" s="170">
        <f t="shared" si="55"/>
        <v>0</v>
      </c>
      <c r="Z75" s="125">
        <f t="shared" si="55"/>
        <v>0</v>
      </c>
      <c r="AA75" s="170">
        <f t="shared" si="55"/>
        <v>0</v>
      </c>
      <c r="AB75" s="125">
        <f t="shared" si="55"/>
        <v>0</v>
      </c>
      <c r="AC75" s="170">
        <f t="shared" si="55"/>
        <v>0</v>
      </c>
      <c r="AD75" s="125">
        <f t="shared" si="55"/>
        <v>0</v>
      </c>
      <c r="AE75" s="170">
        <f t="shared" si="55"/>
        <v>0</v>
      </c>
      <c r="AF75" s="125">
        <f t="shared" si="55"/>
        <v>0</v>
      </c>
      <c r="AG75" s="170">
        <f t="shared" si="55"/>
        <v>0</v>
      </c>
      <c r="AH75" s="125">
        <f t="shared" si="55"/>
        <v>0</v>
      </c>
      <c r="AI75" s="170">
        <f t="shared" si="55"/>
        <v>0</v>
      </c>
      <c r="AJ75" s="125">
        <f t="shared" si="55"/>
        <v>0</v>
      </c>
      <c r="AK75" s="170">
        <f t="shared" si="56"/>
        <v>0</v>
      </c>
      <c r="AL75" s="125">
        <f t="shared" si="56"/>
        <v>0</v>
      </c>
      <c r="AM75" s="170">
        <f t="shared" si="56"/>
        <v>0</v>
      </c>
      <c r="AN75" s="125">
        <f t="shared" si="56"/>
        <v>0</v>
      </c>
      <c r="AO75" s="170" t="e">
        <f t="shared" si="56"/>
        <v>#REF!</v>
      </c>
    </row>
    <row r="76" spans="1:41">
      <c r="A76" s="172" t="str">
        <f>'CH01'!A68</f>
        <v>3.2</v>
      </c>
      <c r="B76" s="172" t="str">
        <f>'CH01'!B68</f>
        <v>Đất đồi núi chưa sử dụng</v>
      </c>
      <c r="C76" s="40" t="str">
        <f>'CH01'!C68</f>
        <v>DCS</v>
      </c>
      <c r="D76" s="60" t="e">
        <f t="shared" si="57"/>
        <v>#REF!</v>
      </c>
      <c r="E76" s="125">
        <f t="shared" si="58"/>
        <v>0</v>
      </c>
      <c r="F76" s="125">
        <f t="shared" si="58"/>
        <v>0</v>
      </c>
      <c r="G76" s="125">
        <f t="shared" si="58"/>
        <v>0</v>
      </c>
      <c r="H76" s="125">
        <f t="shared" si="58"/>
        <v>0</v>
      </c>
      <c r="I76" s="125">
        <f t="shared" si="58"/>
        <v>0</v>
      </c>
      <c r="J76" s="125">
        <f t="shared" si="58"/>
        <v>0</v>
      </c>
      <c r="K76" s="125">
        <f t="shared" si="58"/>
        <v>0</v>
      </c>
      <c r="L76" s="125">
        <f t="shared" si="58"/>
        <v>0</v>
      </c>
      <c r="M76" s="125">
        <f t="shared" si="58"/>
        <v>0</v>
      </c>
      <c r="N76" s="125">
        <f t="shared" si="58"/>
        <v>0</v>
      </c>
      <c r="O76" s="125">
        <f t="shared" si="58"/>
        <v>0</v>
      </c>
      <c r="P76" s="125">
        <f t="shared" si="58"/>
        <v>0</v>
      </c>
      <c r="Q76" s="170">
        <f t="shared" si="58"/>
        <v>0</v>
      </c>
      <c r="R76" s="125">
        <f t="shared" si="58"/>
        <v>0</v>
      </c>
      <c r="S76" s="170">
        <f t="shared" si="58"/>
        <v>0</v>
      </c>
      <c r="T76" s="125">
        <f t="shared" si="58"/>
        <v>0</v>
      </c>
      <c r="U76" s="170">
        <f t="shared" si="55"/>
        <v>0</v>
      </c>
      <c r="V76" s="125">
        <f t="shared" si="55"/>
        <v>0</v>
      </c>
      <c r="W76" s="170">
        <f t="shared" si="55"/>
        <v>0</v>
      </c>
      <c r="X76" s="125">
        <f t="shared" si="55"/>
        <v>0</v>
      </c>
      <c r="Y76" s="170">
        <f t="shared" si="55"/>
        <v>0</v>
      </c>
      <c r="Z76" s="125">
        <f t="shared" si="55"/>
        <v>0</v>
      </c>
      <c r="AA76" s="170">
        <f t="shared" si="55"/>
        <v>0</v>
      </c>
      <c r="AB76" s="125">
        <f t="shared" si="55"/>
        <v>0</v>
      </c>
      <c r="AC76" s="170">
        <f t="shared" si="55"/>
        <v>0</v>
      </c>
      <c r="AD76" s="125">
        <f t="shared" si="55"/>
        <v>0</v>
      </c>
      <c r="AE76" s="170">
        <f t="shared" si="55"/>
        <v>0</v>
      </c>
      <c r="AF76" s="125">
        <f t="shared" si="55"/>
        <v>0</v>
      </c>
      <c r="AG76" s="170">
        <f t="shared" si="55"/>
        <v>0</v>
      </c>
      <c r="AH76" s="125">
        <f t="shared" si="55"/>
        <v>0</v>
      </c>
      <c r="AI76" s="170">
        <f t="shared" si="55"/>
        <v>0</v>
      </c>
      <c r="AJ76" s="125">
        <f t="shared" si="55"/>
        <v>0</v>
      </c>
      <c r="AK76" s="170">
        <f t="shared" si="56"/>
        <v>0</v>
      </c>
      <c r="AL76" s="125">
        <f t="shared" si="56"/>
        <v>0</v>
      </c>
      <c r="AM76" s="170">
        <f t="shared" si="56"/>
        <v>0</v>
      </c>
      <c r="AN76" s="125">
        <f t="shared" si="56"/>
        <v>0</v>
      </c>
      <c r="AO76" s="170" t="e">
        <f t="shared" si="56"/>
        <v>#REF!</v>
      </c>
    </row>
    <row r="77" spans="1:41">
      <c r="A77" s="172" t="str">
        <f>'CH01'!A69</f>
        <v>3.3</v>
      </c>
      <c r="B77" s="172" t="str">
        <f>'CH01'!B69</f>
        <v>Núi đá không có rừng cây</v>
      </c>
      <c r="C77" s="40" t="str">
        <f>'CH01'!C69</f>
        <v>NCS</v>
      </c>
      <c r="D77" s="60" t="e">
        <f t="shared" si="57"/>
        <v>#REF!</v>
      </c>
      <c r="E77" s="125">
        <f t="shared" si="58"/>
        <v>0</v>
      </c>
      <c r="F77" s="125">
        <f t="shared" si="58"/>
        <v>0</v>
      </c>
      <c r="G77" s="125">
        <f t="shared" si="58"/>
        <v>0</v>
      </c>
      <c r="H77" s="125">
        <f t="shared" si="58"/>
        <v>0</v>
      </c>
      <c r="I77" s="125">
        <f t="shared" si="58"/>
        <v>0</v>
      </c>
      <c r="J77" s="125">
        <f t="shared" si="58"/>
        <v>0</v>
      </c>
      <c r="K77" s="125">
        <f t="shared" si="58"/>
        <v>0</v>
      </c>
      <c r="L77" s="125">
        <f t="shared" si="58"/>
        <v>0</v>
      </c>
      <c r="M77" s="125">
        <f t="shared" si="58"/>
        <v>0</v>
      </c>
      <c r="N77" s="125">
        <f t="shared" si="58"/>
        <v>0</v>
      </c>
      <c r="O77" s="125">
        <f t="shared" si="58"/>
        <v>0</v>
      </c>
      <c r="P77" s="125">
        <f t="shared" si="58"/>
        <v>0</v>
      </c>
      <c r="Q77" s="170">
        <f t="shared" si="58"/>
        <v>0</v>
      </c>
      <c r="R77" s="125">
        <f t="shared" si="58"/>
        <v>0</v>
      </c>
      <c r="S77" s="170">
        <f t="shared" si="58"/>
        <v>0</v>
      </c>
      <c r="T77" s="125">
        <f t="shared" si="58"/>
        <v>0</v>
      </c>
      <c r="U77" s="170">
        <f t="shared" si="55"/>
        <v>0</v>
      </c>
      <c r="V77" s="125">
        <f t="shared" si="55"/>
        <v>0</v>
      </c>
      <c r="W77" s="170">
        <f t="shared" si="55"/>
        <v>0</v>
      </c>
      <c r="X77" s="125">
        <f t="shared" si="55"/>
        <v>0</v>
      </c>
      <c r="Y77" s="170">
        <f t="shared" si="55"/>
        <v>0</v>
      </c>
      <c r="Z77" s="125">
        <f t="shared" si="55"/>
        <v>0</v>
      </c>
      <c r="AA77" s="170">
        <f t="shared" si="55"/>
        <v>0</v>
      </c>
      <c r="AB77" s="125">
        <f t="shared" si="55"/>
        <v>0</v>
      </c>
      <c r="AC77" s="170">
        <f t="shared" si="55"/>
        <v>0</v>
      </c>
      <c r="AD77" s="125">
        <f t="shared" si="55"/>
        <v>0</v>
      </c>
      <c r="AE77" s="170">
        <f t="shared" si="55"/>
        <v>0</v>
      </c>
      <c r="AF77" s="125">
        <f t="shared" si="55"/>
        <v>0</v>
      </c>
      <c r="AG77" s="170">
        <f t="shared" si="55"/>
        <v>0</v>
      </c>
      <c r="AH77" s="125">
        <f t="shared" si="55"/>
        <v>0</v>
      </c>
      <c r="AI77" s="170">
        <f t="shared" si="55"/>
        <v>0</v>
      </c>
      <c r="AJ77" s="125">
        <f t="shared" si="55"/>
        <v>0</v>
      </c>
      <c r="AK77" s="170">
        <f t="shared" si="56"/>
        <v>0</v>
      </c>
      <c r="AL77" s="125">
        <f t="shared" si="56"/>
        <v>0</v>
      </c>
      <c r="AM77" s="170">
        <f t="shared" si="56"/>
        <v>0</v>
      </c>
      <c r="AN77" s="125">
        <f t="shared" si="56"/>
        <v>0</v>
      </c>
      <c r="AO77" s="170" t="e">
        <f t="shared" si="56"/>
        <v>#REF!</v>
      </c>
    </row>
    <row r="78" spans="1:41">
      <c r="A78" s="172" t="str">
        <f>'CH01'!A70</f>
        <v>3.4</v>
      </c>
      <c r="B78" s="172" t="str">
        <f>'CH01'!B70</f>
        <v>Đất có mặt nước chưa sử dụng</v>
      </c>
      <c r="C78" s="40" t="str">
        <f>'CH01'!C70</f>
        <v>MCS</v>
      </c>
      <c r="D78" s="60" t="e">
        <f t="shared" si="57"/>
        <v>#REF!</v>
      </c>
      <c r="E78" s="125">
        <f t="shared" si="58"/>
        <v>0</v>
      </c>
      <c r="F78" s="125">
        <f t="shared" si="58"/>
        <v>0</v>
      </c>
      <c r="G78" s="125">
        <f t="shared" si="58"/>
        <v>0</v>
      </c>
      <c r="H78" s="125">
        <f t="shared" si="58"/>
        <v>0</v>
      </c>
      <c r="I78" s="125">
        <f t="shared" si="58"/>
        <v>0</v>
      </c>
      <c r="J78" s="125">
        <f t="shared" si="58"/>
        <v>0</v>
      </c>
      <c r="K78" s="125">
        <f t="shared" si="58"/>
        <v>0</v>
      </c>
      <c r="L78" s="125">
        <f t="shared" si="58"/>
        <v>0</v>
      </c>
      <c r="M78" s="125">
        <f t="shared" si="58"/>
        <v>0</v>
      </c>
      <c r="N78" s="125">
        <f t="shared" si="58"/>
        <v>0</v>
      </c>
      <c r="O78" s="125">
        <f t="shared" si="58"/>
        <v>0</v>
      </c>
      <c r="P78" s="125">
        <f t="shared" si="58"/>
        <v>0</v>
      </c>
      <c r="Q78" s="170">
        <f t="shared" si="58"/>
        <v>0</v>
      </c>
      <c r="R78" s="125">
        <f t="shared" si="58"/>
        <v>0</v>
      </c>
      <c r="S78" s="170">
        <f t="shared" si="58"/>
        <v>0</v>
      </c>
      <c r="T78" s="125">
        <f t="shared" si="58"/>
        <v>0</v>
      </c>
      <c r="U78" s="170">
        <f t="shared" si="55"/>
        <v>0</v>
      </c>
      <c r="V78" s="125">
        <f t="shared" si="55"/>
        <v>0</v>
      </c>
      <c r="W78" s="170">
        <f t="shared" si="55"/>
        <v>0</v>
      </c>
      <c r="X78" s="125">
        <f t="shared" si="55"/>
        <v>0</v>
      </c>
      <c r="Y78" s="170">
        <f t="shared" si="55"/>
        <v>0</v>
      </c>
      <c r="Z78" s="125">
        <f t="shared" si="55"/>
        <v>0</v>
      </c>
      <c r="AA78" s="170">
        <f t="shared" si="55"/>
        <v>0</v>
      </c>
      <c r="AB78" s="125">
        <f t="shared" si="55"/>
        <v>0</v>
      </c>
      <c r="AC78" s="170">
        <f t="shared" si="55"/>
        <v>0</v>
      </c>
      <c r="AD78" s="125">
        <f t="shared" si="55"/>
        <v>0</v>
      </c>
      <c r="AE78" s="170">
        <f t="shared" si="55"/>
        <v>0</v>
      </c>
      <c r="AF78" s="125">
        <f t="shared" si="55"/>
        <v>0</v>
      </c>
      <c r="AG78" s="170">
        <f t="shared" si="55"/>
        <v>0</v>
      </c>
      <c r="AH78" s="125">
        <f t="shared" si="55"/>
        <v>0</v>
      </c>
      <c r="AI78" s="170">
        <f t="shared" si="55"/>
        <v>0</v>
      </c>
      <c r="AJ78" s="125">
        <f t="shared" si="55"/>
        <v>0</v>
      </c>
      <c r="AK78" s="170">
        <f t="shared" si="56"/>
        <v>0</v>
      </c>
      <c r="AL78" s="125">
        <f t="shared" si="56"/>
        <v>0</v>
      </c>
      <c r="AM78" s="170">
        <f t="shared" si="56"/>
        <v>0</v>
      </c>
      <c r="AN78" s="125">
        <f t="shared" si="56"/>
        <v>0</v>
      </c>
      <c r="AO78" s="170" t="e">
        <f t="shared" si="56"/>
        <v>#REF!</v>
      </c>
    </row>
  </sheetData>
  <autoFilter ref="A7:AP78"/>
  <mergeCells count="5">
    <mergeCell ref="E4:AO4"/>
    <mergeCell ref="A5:A6"/>
    <mergeCell ref="B5:B6"/>
    <mergeCell ref="C5:C6"/>
    <mergeCell ref="D5:D6"/>
  </mergeCells>
  <phoneticPr fontId="19" type="noConversion"/>
  <printOptions horizontalCentered="1"/>
  <pageMargins left="0.69685039400000004" right="0.196850393700787" top="0.59055118110236204" bottom="0.39370078740157499" header="0.196850393700787" footer="0.196850393700787"/>
  <pageSetup paperSize="8" scale="95" orientation="landscape" blackAndWhite="1" r:id="rId1"/>
  <headerFooter alignWithMargins="0"/>
  <ignoredErrors>
    <ignoredError sqref="Q8 Q52:Q53 Q57:Q60 Q37:Q38 Q34:Q36 Q33 Q49 Q21:Q24 Q12:Q15 Q17:Q18 Q16 Q28 Q50:Q51 Q30:Q31 Q48 Q40:Q43 Q39 Q6:Q7 S6:AO8 S21:AO24 Q10 S10:AO10 S12:AO18 Q26:Q27 S26:AO31 S33:AO43 Q45 S45:AO45 S47:AO53 Q55:Q56 S55:AO60" unlockedFormula="1"/>
    <ignoredError sqref="Q20 S20:AO20" formula="1" unlockedFormula="1"/>
    <ignoredError sqref="E20:P20 R20"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BX83"/>
  <sheetViews>
    <sheetView showGridLines="0" showZeros="0" zoomScaleNormal="100" workbookViewId="0">
      <pane xSplit="3" ySplit="6" topLeftCell="BB7" activePane="bottomRight" state="frozen"/>
      <selection activeCell="AZ112" sqref="AZ112"/>
      <selection pane="topRight" activeCell="AZ112" sqref="AZ112"/>
      <selection pane="bottomLeft" activeCell="AZ112" sqref="AZ112"/>
      <selection pane="bottomRight" activeCell="BQ7" sqref="BQ7"/>
    </sheetView>
  </sheetViews>
  <sheetFormatPr defaultColWidth="9.3984375" defaultRowHeight="12.75"/>
  <cols>
    <col min="1" max="1" width="12" style="203" customWidth="1"/>
    <col min="2" max="2" width="49.19921875" style="329" customWidth="1"/>
    <col min="3" max="3" width="9.59765625" style="330" customWidth="1"/>
    <col min="4" max="4" width="13" style="203" customWidth="1"/>
    <col min="5" max="5" width="12.3984375" style="203" customWidth="1"/>
    <col min="6" max="7" width="13" style="203" customWidth="1"/>
    <col min="8" max="9" width="10.796875" style="203" customWidth="1"/>
    <col min="10" max="10" width="10" style="203" customWidth="1"/>
    <col min="11" max="11" width="7.3984375" style="203" customWidth="1"/>
    <col min="12" max="13" width="8" style="203" customWidth="1"/>
    <col min="14" max="14" width="7.796875" style="203" customWidth="1"/>
    <col min="15" max="15" width="10.19921875" style="203" customWidth="1"/>
    <col min="16" max="16" width="8.59765625" style="203" customWidth="1"/>
    <col min="17" max="17" width="7.796875" style="203" customWidth="1"/>
    <col min="18" max="18" width="10.59765625" style="203" customWidth="1"/>
    <col min="19" max="19" width="14" style="334" customWidth="1"/>
    <col min="20" max="20" width="10.796875" style="203" customWidth="1"/>
    <col min="21" max="21" width="11.19921875" style="203" customWidth="1"/>
    <col min="22" max="22" width="8.796875" style="203" customWidth="1"/>
    <col min="23" max="23" width="10" style="203" customWidth="1"/>
    <col min="24" max="24" width="9.59765625" style="203" customWidth="1"/>
    <col min="25" max="25" width="10.19921875" style="203" bestFit="1" customWidth="1"/>
    <col min="26" max="26" width="8.59765625" style="203" bestFit="1" customWidth="1"/>
    <col min="27" max="27" width="7.796875" style="203" bestFit="1" customWidth="1"/>
    <col min="28" max="28" width="8.59765625" style="203" bestFit="1" customWidth="1"/>
    <col min="29" max="29" width="10.19921875" style="203" bestFit="1" customWidth="1"/>
    <col min="30" max="31" width="8.59765625" style="203" bestFit="1" customWidth="1"/>
    <col min="32" max="35" width="7.796875" style="203" bestFit="1" customWidth="1"/>
    <col min="36" max="36" width="10.19921875" style="203" bestFit="1" customWidth="1"/>
    <col min="37" max="37" width="8.3984375" style="203" hidden="1" customWidth="1"/>
    <col min="38" max="38" width="7.796875" style="203" bestFit="1" customWidth="1"/>
    <col min="39" max="39" width="8.59765625" style="203" bestFit="1" customWidth="1"/>
    <col min="40" max="40" width="7.796875" style="203" bestFit="1" customWidth="1"/>
    <col min="41" max="41" width="8.59765625" style="203" bestFit="1" customWidth="1"/>
    <col min="42" max="42" width="10.19921875" style="203" bestFit="1" customWidth="1"/>
    <col min="43" max="43" width="8.59765625" style="203" bestFit="1" customWidth="1"/>
    <col min="44" max="44" width="12.59765625" style="203" bestFit="1" customWidth="1"/>
    <col min="45" max="46" width="10.19921875" style="203" bestFit="1" customWidth="1"/>
    <col min="47" max="48" width="7.796875" style="203" bestFit="1" customWidth="1"/>
    <col min="49" max="51" width="8.59765625" style="203" bestFit="1" customWidth="1"/>
    <col min="52" max="52" width="7.796875" style="203" bestFit="1" customWidth="1"/>
    <col min="53" max="54" width="8.59765625" style="203" bestFit="1" customWidth="1"/>
    <col min="55" max="56" width="7.796875" style="203" bestFit="1" customWidth="1"/>
    <col min="57" max="58" width="10.19921875" style="203" bestFit="1" customWidth="1"/>
    <col min="59" max="59" width="8.59765625" style="203" bestFit="1" customWidth="1"/>
    <col min="60" max="60" width="10.19921875" style="203" bestFit="1" customWidth="1"/>
    <col min="61" max="62" width="8.59765625" style="203" bestFit="1" customWidth="1"/>
    <col min="63" max="63" width="8.3984375" style="203" hidden="1" customWidth="1"/>
    <col min="64" max="64" width="8.59765625" style="203" bestFit="1" customWidth="1"/>
    <col min="65" max="67" width="7.796875" style="203" bestFit="1" customWidth="1"/>
    <col min="68" max="68" width="17.19921875" style="203" customWidth="1"/>
    <col min="69" max="69" width="13.59765625" style="203" customWidth="1"/>
    <col min="70" max="70" width="10.796875" style="203" bestFit="1" customWidth="1"/>
    <col min="71" max="71" width="10.3984375" style="203" bestFit="1" customWidth="1"/>
    <col min="72" max="72" width="9.3984375" style="203" customWidth="1"/>
    <col min="73" max="74" width="9.3984375" style="203"/>
    <col min="75" max="76" width="9.3984375" style="203" hidden="1" customWidth="1"/>
    <col min="77" max="16384" width="9.3984375" style="203"/>
  </cols>
  <sheetData>
    <row r="1" spans="1:76" ht="15.75">
      <c r="A1" s="839" t="s">
        <v>888</v>
      </c>
      <c r="C1" s="850"/>
    </row>
    <row r="2" spans="1:76" ht="15.75">
      <c r="A2" s="839" t="s">
        <v>907</v>
      </c>
      <c r="L2" s="637"/>
    </row>
    <row r="3" spans="1:76" ht="15.75">
      <c r="A3" s="840" t="s">
        <v>330</v>
      </c>
    </row>
    <row r="4" spans="1:76" s="351" customFormat="1" ht="15.75">
      <c r="A4" s="1012" t="s">
        <v>3</v>
      </c>
      <c r="B4" s="1011" t="s">
        <v>114</v>
      </c>
      <c r="C4" s="1012" t="s">
        <v>6</v>
      </c>
      <c r="D4" s="1011" t="s">
        <v>391</v>
      </c>
      <c r="E4" s="1013" t="s">
        <v>933</v>
      </c>
      <c r="F4" s="1013"/>
      <c r="G4" s="1013"/>
      <c r="H4" s="1013"/>
      <c r="I4" s="1013"/>
      <c r="J4" s="1013"/>
      <c r="K4" s="1013"/>
      <c r="L4" s="1013"/>
      <c r="M4" s="1013"/>
      <c r="N4" s="1013"/>
      <c r="O4" s="1013"/>
      <c r="P4" s="1013"/>
      <c r="Q4" s="1013"/>
      <c r="R4" s="1013"/>
      <c r="S4" s="1013"/>
      <c r="T4" s="1013"/>
      <c r="U4" s="1013"/>
      <c r="V4" s="1013"/>
      <c r="W4" s="1013"/>
      <c r="X4" s="1013"/>
      <c r="Y4" s="1013"/>
      <c r="Z4" s="1013"/>
      <c r="AA4" s="1013"/>
      <c r="AB4" s="1013"/>
      <c r="AC4" s="1013"/>
      <c r="AD4" s="1013"/>
      <c r="AE4" s="1013"/>
      <c r="AF4" s="1013"/>
      <c r="AG4" s="1013"/>
      <c r="AH4" s="1013"/>
      <c r="AI4" s="1013"/>
      <c r="AJ4" s="1013"/>
      <c r="AK4" s="1013"/>
      <c r="AL4" s="1013"/>
      <c r="AM4" s="1013"/>
      <c r="AN4" s="1013"/>
      <c r="AO4" s="1013"/>
      <c r="AP4" s="1013"/>
      <c r="AQ4" s="1013"/>
      <c r="AR4" s="1013"/>
      <c r="AS4" s="1013"/>
      <c r="AT4" s="1013"/>
      <c r="AU4" s="1013"/>
      <c r="AV4" s="1013"/>
      <c r="AW4" s="1013"/>
      <c r="AX4" s="1013"/>
      <c r="AY4" s="1013"/>
      <c r="AZ4" s="1013"/>
      <c r="BA4" s="1013"/>
      <c r="BB4" s="1013"/>
      <c r="BC4" s="1013"/>
      <c r="BD4" s="1013"/>
      <c r="BE4" s="1013"/>
      <c r="BF4" s="1013"/>
      <c r="BG4" s="1013"/>
      <c r="BH4" s="1013"/>
      <c r="BI4" s="1013"/>
      <c r="BJ4" s="1013"/>
      <c r="BK4" s="1013"/>
      <c r="BL4" s="1013"/>
      <c r="BM4" s="1013"/>
      <c r="BN4" s="1013"/>
      <c r="BO4" s="1013"/>
      <c r="BP4" s="1014" t="s">
        <v>115</v>
      </c>
      <c r="BQ4" s="1011" t="s">
        <v>390</v>
      </c>
    </row>
    <row r="5" spans="1:76" s="352" customFormat="1" ht="55.5" customHeight="1">
      <c r="A5" s="1012"/>
      <c r="B5" s="1011"/>
      <c r="C5" s="1012"/>
      <c r="D5" s="1011"/>
      <c r="E5" s="553" t="s">
        <v>84</v>
      </c>
      <c r="F5" s="553" t="s">
        <v>87</v>
      </c>
      <c r="G5" s="553" t="s">
        <v>9</v>
      </c>
      <c r="H5" s="553" t="s">
        <v>10</v>
      </c>
      <c r="I5" s="553" t="s">
        <v>11</v>
      </c>
      <c r="J5" s="553" t="s">
        <v>12</v>
      </c>
      <c r="K5" s="553" t="s">
        <v>49</v>
      </c>
      <c r="L5" s="553" t="s">
        <v>48</v>
      </c>
      <c r="M5" s="553" t="s">
        <v>47</v>
      </c>
      <c r="N5" s="553" t="s">
        <v>195</v>
      </c>
      <c r="O5" s="553" t="s">
        <v>13</v>
      </c>
      <c r="P5" s="553" t="s">
        <v>201</v>
      </c>
      <c r="Q5" s="553" t="s">
        <v>14</v>
      </c>
      <c r="R5" s="553" t="s">
        <v>15</v>
      </c>
      <c r="S5" s="553" t="s">
        <v>98</v>
      </c>
      <c r="T5" s="553" t="s">
        <v>16</v>
      </c>
      <c r="U5" s="553" t="s">
        <v>17</v>
      </c>
      <c r="V5" s="553" t="s">
        <v>50</v>
      </c>
      <c r="W5" s="553" t="s">
        <v>18</v>
      </c>
      <c r="X5" s="553" t="s">
        <v>19</v>
      </c>
      <c r="Y5" s="553" t="s">
        <v>101</v>
      </c>
      <c r="Z5" s="553" t="s">
        <v>31</v>
      </c>
      <c r="AA5" s="553" t="s">
        <v>36</v>
      </c>
      <c r="AB5" s="553" t="s">
        <v>32</v>
      </c>
      <c r="AC5" s="553" t="s">
        <v>33</v>
      </c>
      <c r="AD5" s="553" t="s">
        <v>34</v>
      </c>
      <c r="AE5" s="553" t="s">
        <v>35</v>
      </c>
      <c r="AF5" s="553" t="s">
        <v>202</v>
      </c>
      <c r="AG5" s="553" t="s">
        <v>203</v>
      </c>
      <c r="AH5" s="553" t="s">
        <v>51</v>
      </c>
      <c r="AI5" s="553" t="s">
        <v>52</v>
      </c>
      <c r="AJ5" s="553" t="s">
        <v>102</v>
      </c>
      <c r="AK5" s="553" t="s">
        <v>204</v>
      </c>
      <c r="AL5" s="553" t="s">
        <v>20</v>
      </c>
      <c r="AM5" s="553" t="s">
        <v>53</v>
      </c>
      <c r="AN5" s="553" t="s">
        <v>205</v>
      </c>
      <c r="AO5" s="553" t="s">
        <v>54</v>
      </c>
      <c r="AP5" s="553" t="s">
        <v>21</v>
      </c>
      <c r="AQ5" s="553" t="s">
        <v>22</v>
      </c>
      <c r="AR5" s="553" t="s">
        <v>103</v>
      </c>
      <c r="AS5" s="553" t="s">
        <v>27</v>
      </c>
      <c r="AT5" s="553" t="s">
        <v>28</v>
      </c>
      <c r="AU5" s="553" t="s">
        <v>206</v>
      </c>
      <c r="AV5" s="553" t="s">
        <v>207</v>
      </c>
      <c r="AW5" s="553" t="s">
        <v>208</v>
      </c>
      <c r="AX5" s="553" t="s">
        <v>23</v>
      </c>
      <c r="AY5" s="553" t="s">
        <v>29</v>
      </c>
      <c r="AZ5" s="553" t="s">
        <v>30</v>
      </c>
      <c r="BA5" s="553" t="s">
        <v>37</v>
      </c>
      <c r="BB5" s="553" t="s">
        <v>55</v>
      </c>
      <c r="BC5" s="553" t="s">
        <v>56</v>
      </c>
      <c r="BD5" s="553" t="s">
        <v>57</v>
      </c>
      <c r="BE5" s="553" t="s">
        <v>24</v>
      </c>
      <c r="BF5" s="553" t="s">
        <v>209</v>
      </c>
      <c r="BG5" s="553" t="s">
        <v>26</v>
      </c>
      <c r="BH5" s="553" t="s">
        <v>25</v>
      </c>
      <c r="BI5" s="553" t="s">
        <v>38</v>
      </c>
      <c r="BJ5" s="553" t="s">
        <v>110</v>
      </c>
      <c r="BK5" s="553" t="s">
        <v>210</v>
      </c>
      <c r="BL5" s="553" t="s">
        <v>39</v>
      </c>
      <c r="BM5" s="553" t="s">
        <v>40</v>
      </c>
      <c r="BN5" s="553" t="s">
        <v>41</v>
      </c>
      <c r="BO5" s="553" t="s">
        <v>211</v>
      </c>
      <c r="BP5" s="1014"/>
      <c r="BQ5" s="1011"/>
    </row>
    <row r="6" spans="1:76" s="338" customFormat="1" ht="31.5">
      <c r="A6" s="814"/>
      <c r="B6" s="834" t="s">
        <v>361</v>
      </c>
      <c r="C6" s="832"/>
      <c r="D6" s="335"/>
      <c r="E6" s="353"/>
      <c r="F6" s="353"/>
      <c r="G6" s="353"/>
      <c r="H6" s="353"/>
      <c r="I6" s="353"/>
      <c r="J6" s="353"/>
      <c r="K6" s="353"/>
      <c r="L6" s="353"/>
      <c r="M6" s="353"/>
      <c r="N6" s="353"/>
      <c r="O6" s="353"/>
      <c r="P6" s="353"/>
      <c r="Q6" s="353"/>
      <c r="R6" s="353"/>
      <c r="S6" s="36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row>
    <row r="7" spans="1:76" s="339" customFormat="1" ht="31.5" customHeight="1">
      <c r="A7" s="833">
        <v>1</v>
      </c>
      <c r="B7" s="834" t="s">
        <v>83</v>
      </c>
      <c r="C7" s="833" t="s">
        <v>84</v>
      </c>
      <c r="D7" s="813">
        <f>VLOOKUP(C7,H01_HT,2,FALSE)</f>
        <v>429.76179999999999</v>
      </c>
      <c r="E7" s="812">
        <f>D7-BP7</f>
        <v>189.89179999999999</v>
      </c>
      <c r="F7" s="813">
        <f>F13+F14+F15+F16+F17+F19+F20+F21+F22</f>
        <v>0</v>
      </c>
      <c r="G7" s="813">
        <f t="shared" ref="G7:BO7" si="0">G9+G13+G14+G15+G16+G17+G19+G20+G21+G22</f>
        <v>0</v>
      </c>
      <c r="H7" s="813">
        <f t="shared" si="0"/>
        <v>0</v>
      </c>
      <c r="I7" s="813">
        <f>I9+I14+I15+I16+I17+I19+I20+I21+I22</f>
        <v>0</v>
      </c>
      <c r="J7" s="813">
        <f>J9+J13+J15+J16+J17+J19+J20+J21+J22</f>
        <v>0</v>
      </c>
      <c r="K7" s="813">
        <f>K9+K13+K14+K16+K17+K19+K20+K21+K22</f>
        <v>0</v>
      </c>
      <c r="L7" s="813">
        <f>L9+L13+L14+L15+L17+L19+L20+L21+L22</f>
        <v>0</v>
      </c>
      <c r="M7" s="813">
        <f>M9+M13+M14+M15+M16+M19+M20+M21+M22</f>
        <v>0</v>
      </c>
      <c r="N7" s="813">
        <f>N9+N13+N14+N15+N16+N17+N19+N20+N21+N22</f>
        <v>0</v>
      </c>
      <c r="O7" s="813">
        <f>O9+O13+O14+O15+O16+O17+O20+O21+O22</f>
        <v>0</v>
      </c>
      <c r="P7" s="813">
        <f>P9+P13+P14+P15+P16+P17+P19+P21+P22</f>
        <v>0</v>
      </c>
      <c r="Q7" s="813">
        <f>Q9+Q13+Q14+Q15+Q16+Q17+Q19+Q20+Q22</f>
        <v>0</v>
      </c>
      <c r="R7" s="813">
        <f>R9+R13+R14+R15+R16+R17+R19+R20+R21</f>
        <v>0</v>
      </c>
      <c r="S7" s="813">
        <f t="shared" si="0"/>
        <v>239.87</v>
      </c>
      <c r="T7" s="813">
        <f t="shared" si="0"/>
        <v>75.039999999999992</v>
      </c>
      <c r="U7" s="813">
        <f t="shared" si="0"/>
        <v>0</v>
      </c>
      <c r="V7" s="813">
        <f t="shared" si="0"/>
        <v>0.65</v>
      </c>
      <c r="W7" s="813">
        <f t="shared" si="0"/>
        <v>0</v>
      </c>
      <c r="X7" s="813">
        <f t="shared" si="0"/>
        <v>0</v>
      </c>
      <c r="Y7" s="813">
        <f t="shared" si="0"/>
        <v>11.98</v>
      </c>
      <c r="Z7" s="813">
        <f t="shared" si="0"/>
        <v>3.3</v>
      </c>
      <c r="AA7" s="813">
        <f t="shared" si="0"/>
        <v>0</v>
      </c>
      <c r="AB7" s="813">
        <f t="shared" si="0"/>
        <v>7.0000000000000007E-2</v>
      </c>
      <c r="AC7" s="813">
        <f t="shared" si="0"/>
        <v>8.15</v>
      </c>
      <c r="AD7" s="813">
        <f t="shared" si="0"/>
        <v>0</v>
      </c>
      <c r="AE7" s="813">
        <f t="shared" si="0"/>
        <v>0</v>
      </c>
      <c r="AF7" s="813">
        <f t="shared" si="0"/>
        <v>0</v>
      </c>
      <c r="AG7" s="813">
        <f t="shared" si="0"/>
        <v>0</v>
      </c>
      <c r="AH7" s="813">
        <f t="shared" si="0"/>
        <v>0</v>
      </c>
      <c r="AI7" s="813">
        <f t="shared" si="0"/>
        <v>0.46</v>
      </c>
      <c r="AJ7" s="813">
        <f t="shared" si="0"/>
        <v>34.299999999999997</v>
      </c>
      <c r="AK7" s="813">
        <f t="shared" si="0"/>
        <v>0</v>
      </c>
      <c r="AL7" s="813">
        <f t="shared" si="0"/>
        <v>0</v>
      </c>
      <c r="AM7" s="813">
        <f t="shared" si="0"/>
        <v>0</v>
      </c>
      <c r="AN7" s="813">
        <f t="shared" si="0"/>
        <v>0</v>
      </c>
      <c r="AO7" s="813">
        <f t="shared" si="0"/>
        <v>34.299999999999997</v>
      </c>
      <c r="AP7" s="813">
        <f t="shared" si="0"/>
        <v>0</v>
      </c>
      <c r="AQ7" s="813">
        <f t="shared" si="0"/>
        <v>0</v>
      </c>
      <c r="AR7" s="813">
        <f t="shared" si="0"/>
        <v>117.44999999999999</v>
      </c>
      <c r="AS7" s="813">
        <f t="shared" si="0"/>
        <v>101.7</v>
      </c>
      <c r="AT7" s="813">
        <f t="shared" si="0"/>
        <v>2.9</v>
      </c>
      <c r="AU7" s="813">
        <f t="shared" si="0"/>
        <v>0</v>
      </c>
      <c r="AV7" s="813">
        <f t="shared" si="0"/>
        <v>0</v>
      </c>
      <c r="AW7" s="813">
        <f t="shared" si="0"/>
        <v>0</v>
      </c>
      <c r="AX7" s="813">
        <f t="shared" si="0"/>
        <v>0</v>
      </c>
      <c r="AY7" s="813">
        <f t="shared" si="0"/>
        <v>0.77999999999999992</v>
      </c>
      <c r="AZ7" s="813">
        <f t="shared" si="0"/>
        <v>0</v>
      </c>
      <c r="BA7" s="813">
        <f t="shared" si="0"/>
        <v>6.6</v>
      </c>
      <c r="BB7" s="813">
        <f t="shared" si="0"/>
        <v>5.47</v>
      </c>
      <c r="BC7" s="813">
        <f t="shared" si="0"/>
        <v>0</v>
      </c>
      <c r="BD7" s="813">
        <f t="shared" si="0"/>
        <v>0</v>
      </c>
      <c r="BE7" s="813">
        <f t="shared" si="0"/>
        <v>0.45</v>
      </c>
      <c r="BF7" s="813">
        <f t="shared" si="0"/>
        <v>0</v>
      </c>
      <c r="BG7" s="813">
        <f t="shared" si="0"/>
        <v>0</v>
      </c>
      <c r="BH7" s="813">
        <f t="shared" si="0"/>
        <v>0</v>
      </c>
      <c r="BI7" s="813">
        <f t="shared" si="0"/>
        <v>0</v>
      </c>
      <c r="BJ7" s="813">
        <f t="shared" si="0"/>
        <v>0</v>
      </c>
      <c r="BK7" s="813">
        <f t="shared" si="0"/>
        <v>0</v>
      </c>
      <c r="BL7" s="813">
        <f t="shared" si="0"/>
        <v>0</v>
      </c>
      <c r="BM7" s="813">
        <f t="shared" si="0"/>
        <v>0</v>
      </c>
      <c r="BN7" s="813">
        <f t="shared" si="0"/>
        <v>0</v>
      </c>
      <c r="BO7" s="813">
        <f t="shared" si="0"/>
        <v>0</v>
      </c>
      <c r="BP7" s="813">
        <f>S7+BJ7</f>
        <v>239.87</v>
      </c>
      <c r="BQ7" s="813">
        <f>VLOOKUP(C7,$BW$7:$BX$69,2,FALSE)</f>
        <v>189.89179999999999</v>
      </c>
      <c r="BR7" s="896">
        <f>BQ7+BQ23+BQ72</f>
        <v>996.11009999999987</v>
      </c>
      <c r="BS7" s="897">
        <f t="shared" ref="BS7:BS8" si="1">(BQ7/$BR$7)*100</f>
        <v>19.063334464734371</v>
      </c>
      <c r="BW7" s="339" t="s">
        <v>84</v>
      </c>
      <c r="BX7" s="339">
        <f t="array" ref="BX7:BX69">TRANSPOSE(E79:BO79)</f>
        <v>189.89179999999999</v>
      </c>
    </row>
    <row r="8" spans="1:76" s="338" customFormat="1" ht="15.75" hidden="1">
      <c r="A8" s="814"/>
      <c r="B8" s="831" t="s">
        <v>331</v>
      </c>
      <c r="C8" s="832"/>
      <c r="D8" s="815"/>
      <c r="E8" s="815"/>
      <c r="F8" s="815"/>
      <c r="G8" s="815"/>
      <c r="H8" s="815"/>
      <c r="I8" s="815"/>
      <c r="J8" s="815"/>
      <c r="K8" s="815"/>
      <c r="L8" s="815"/>
      <c r="M8" s="815"/>
      <c r="N8" s="815"/>
      <c r="O8" s="815"/>
      <c r="P8" s="815"/>
      <c r="Q8" s="815"/>
      <c r="R8" s="815"/>
      <c r="S8" s="816"/>
      <c r="T8" s="815"/>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c r="AT8" s="815"/>
      <c r="AU8" s="815"/>
      <c r="AV8" s="815"/>
      <c r="AW8" s="815"/>
      <c r="AX8" s="815"/>
      <c r="AY8" s="815"/>
      <c r="AZ8" s="815"/>
      <c r="BA8" s="815"/>
      <c r="BB8" s="815"/>
      <c r="BC8" s="815"/>
      <c r="BD8" s="815"/>
      <c r="BE8" s="815"/>
      <c r="BF8" s="815"/>
      <c r="BG8" s="815"/>
      <c r="BH8" s="815"/>
      <c r="BI8" s="815"/>
      <c r="BJ8" s="815"/>
      <c r="BK8" s="815"/>
      <c r="BL8" s="815"/>
      <c r="BM8" s="815"/>
      <c r="BN8" s="815"/>
      <c r="BO8" s="815"/>
      <c r="BP8" s="815"/>
      <c r="BQ8" s="813"/>
      <c r="BS8" s="897">
        <f t="shared" si="1"/>
        <v>0</v>
      </c>
      <c r="BW8" s="338" t="s">
        <v>87</v>
      </c>
      <c r="BX8" s="338">
        <v>-16.673199999999994</v>
      </c>
    </row>
    <row r="9" spans="1:76" s="338" customFormat="1" ht="15.75">
      <c r="A9" s="820" t="s">
        <v>85</v>
      </c>
      <c r="B9" s="831" t="s">
        <v>170</v>
      </c>
      <c r="C9" s="820" t="s">
        <v>87</v>
      </c>
      <c r="D9" s="813">
        <f>VLOOKUP(C9,H01_HT,2,FALSE)</f>
        <v>113.5468</v>
      </c>
      <c r="E9" s="817">
        <f>E11+E12</f>
        <v>0</v>
      </c>
      <c r="F9" s="818">
        <f>D9-BP9</f>
        <v>-16.673199999999994</v>
      </c>
      <c r="G9" s="817">
        <f>G12</f>
        <v>0</v>
      </c>
      <c r="H9" s="817">
        <f>H11</f>
        <v>0</v>
      </c>
      <c r="I9" s="817">
        <f t="shared" ref="I9:BO9" si="2">I11+I12</f>
        <v>0</v>
      </c>
      <c r="J9" s="817">
        <f t="shared" si="2"/>
        <v>0</v>
      </c>
      <c r="K9" s="817">
        <f t="shared" si="2"/>
        <v>0</v>
      </c>
      <c r="L9" s="817">
        <f t="shared" si="2"/>
        <v>0</v>
      </c>
      <c r="M9" s="817">
        <f t="shared" si="2"/>
        <v>0</v>
      </c>
      <c r="N9" s="817">
        <f t="shared" si="2"/>
        <v>0</v>
      </c>
      <c r="O9" s="817">
        <f t="shared" si="2"/>
        <v>0</v>
      </c>
      <c r="P9" s="817">
        <f t="shared" si="2"/>
        <v>0</v>
      </c>
      <c r="Q9" s="817">
        <f t="shared" si="2"/>
        <v>0</v>
      </c>
      <c r="R9" s="817">
        <f t="shared" si="2"/>
        <v>0</v>
      </c>
      <c r="S9" s="813">
        <f t="shared" si="2"/>
        <v>130.22</v>
      </c>
      <c r="T9" s="817">
        <f t="shared" si="2"/>
        <v>42.87</v>
      </c>
      <c r="U9" s="817">
        <f t="shared" si="2"/>
        <v>0</v>
      </c>
      <c r="V9" s="817">
        <f t="shared" si="2"/>
        <v>0</v>
      </c>
      <c r="W9" s="817">
        <f t="shared" si="2"/>
        <v>0</v>
      </c>
      <c r="X9" s="817">
        <f t="shared" si="2"/>
        <v>0</v>
      </c>
      <c r="Y9" s="817">
        <f t="shared" si="2"/>
        <v>8.3000000000000007</v>
      </c>
      <c r="Z9" s="817">
        <f t="shared" si="2"/>
        <v>0</v>
      </c>
      <c r="AA9" s="817">
        <f t="shared" si="2"/>
        <v>0</v>
      </c>
      <c r="AB9" s="817">
        <f t="shared" si="2"/>
        <v>0</v>
      </c>
      <c r="AC9" s="817">
        <f t="shared" si="2"/>
        <v>7.84</v>
      </c>
      <c r="AD9" s="817">
        <f t="shared" si="2"/>
        <v>0</v>
      </c>
      <c r="AE9" s="817">
        <f t="shared" si="2"/>
        <v>0</v>
      </c>
      <c r="AF9" s="817">
        <f t="shared" si="2"/>
        <v>0</v>
      </c>
      <c r="AG9" s="817">
        <f t="shared" si="2"/>
        <v>0</v>
      </c>
      <c r="AH9" s="817">
        <f t="shared" si="2"/>
        <v>0</v>
      </c>
      <c r="AI9" s="817">
        <f t="shared" si="2"/>
        <v>0.46</v>
      </c>
      <c r="AJ9" s="817">
        <f t="shared" si="2"/>
        <v>12.9</v>
      </c>
      <c r="AK9" s="817">
        <f t="shared" si="2"/>
        <v>0</v>
      </c>
      <c r="AL9" s="817">
        <f t="shared" si="2"/>
        <v>0</v>
      </c>
      <c r="AM9" s="817">
        <f t="shared" si="2"/>
        <v>0</v>
      </c>
      <c r="AN9" s="817">
        <f t="shared" si="2"/>
        <v>0</v>
      </c>
      <c r="AO9" s="817">
        <f t="shared" si="2"/>
        <v>12.9</v>
      </c>
      <c r="AP9" s="817">
        <f t="shared" si="2"/>
        <v>0</v>
      </c>
      <c r="AQ9" s="817">
        <f t="shared" si="2"/>
        <v>0</v>
      </c>
      <c r="AR9" s="817">
        <f t="shared" si="2"/>
        <v>65.7</v>
      </c>
      <c r="AS9" s="817">
        <f t="shared" si="2"/>
        <v>62.1</v>
      </c>
      <c r="AT9" s="817">
        <f t="shared" si="2"/>
        <v>2.9</v>
      </c>
      <c r="AU9" s="817">
        <f t="shared" si="2"/>
        <v>0</v>
      </c>
      <c r="AV9" s="817">
        <f t="shared" si="2"/>
        <v>0</v>
      </c>
      <c r="AW9" s="817">
        <f t="shared" si="2"/>
        <v>0</v>
      </c>
      <c r="AX9" s="817">
        <f t="shared" si="2"/>
        <v>0</v>
      </c>
      <c r="AY9" s="817">
        <f t="shared" si="2"/>
        <v>0.7</v>
      </c>
      <c r="AZ9" s="817">
        <f t="shared" si="2"/>
        <v>0</v>
      </c>
      <c r="BA9" s="817">
        <f t="shared" si="2"/>
        <v>0</v>
      </c>
      <c r="BB9" s="817">
        <f t="shared" si="2"/>
        <v>0</v>
      </c>
      <c r="BC9" s="817">
        <f t="shared" si="2"/>
        <v>0</v>
      </c>
      <c r="BD9" s="817">
        <f t="shared" si="2"/>
        <v>0</v>
      </c>
      <c r="BE9" s="817">
        <f t="shared" si="2"/>
        <v>0.45</v>
      </c>
      <c r="BF9" s="817">
        <f t="shared" si="2"/>
        <v>0</v>
      </c>
      <c r="BG9" s="817">
        <f t="shared" si="2"/>
        <v>0</v>
      </c>
      <c r="BH9" s="817">
        <f t="shared" si="2"/>
        <v>0</v>
      </c>
      <c r="BI9" s="817">
        <f t="shared" si="2"/>
        <v>0</v>
      </c>
      <c r="BJ9" s="817">
        <f t="shared" si="2"/>
        <v>0</v>
      </c>
      <c r="BK9" s="817">
        <f t="shared" si="2"/>
        <v>0</v>
      </c>
      <c r="BL9" s="817">
        <f t="shared" si="2"/>
        <v>0</v>
      </c>
      <c r="BM9" s="817">
        <f t="shared" si="2"/>
        <v>0</v>
      </c>
      <c r="BN9" s="817">
        <f t="shared" si="2"/>
        <v>0</v>
      </c>
      <c r="BO9" s="817">
        <f t="shared" si="2"/>
        <v>0</v>
      </c>
      <c r="BP9" s="900">
        <f>E9+S9+BJ9</f>
        <v>130.22</v>
      </c>
      <c r="BQ9" s="813">
        <f t="shared" ref="BQ9:BQ71" si="3">VLOOKUP(C9,$BW$7:$BX$69,2,FALSE)</f>
        <v>-16.673199999999994</v>
      </c>
      <c r="BS9" s="897">
        <f>(BQ9/$BR$7)*100</f>
        <v>-1.6738310353443857</v>
      </c>
      <c r="BW9" s="338" t="s">
        <v>9</v>
      </c>
      <c r="BX9" s="338">
        <v>-16.673199999999994</v>
      </c>
    </row>
    <row r="10" spans="1:76" s="338" customFormat="1" ht="15.75" hidden="1">
      <c r="A10" s="814"/>
      <c r="B10" s="831" t="s">
        <v>331</v>
      </c>
      <c r="C10" s="832"/>
      <c r="D10" s="815"/>
      <c r="E10" s="815"/>
      <c r="F10" s="815"/>
      <c r="G10" s="815"/>
      <c r="H10" s="815"/>
      <c r="I10" s="815"/>
      <c r="J10" s="815"/>
      <c r="K10" s="815"/>
      <c r="L10" s="815"/>
      <c r="M10" s="815"/>
      <c r="N10" s="815"/>
      <c r="O10" s="815"/>
      <c r="P10" s="815"/>
      <c r="Q10" s="815"/>
      <c r="R10" s="815"/>
      <c r="S10" s="816"/>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5"/>
      <c r="BJ10" s="815"/>
      <c r="BK10" s="815"/>
      <c r="BL10" s="815"/>
      <c r="BM10" s="815"/>
      <c r="BN10" s="815"/>
      <c r="BO10" s="815"/>
      <c r="BP10" s="815"/>
      <c r="BQ10" s="813"/>
      <c r="BS10" s="897">
        <f t="shared" ref="BS10:BS73" si="4">(BQ10/$BR$7)*100</f>
        <v>0</v>
      </c>
      <c r="BW10" s="338" t="s">
        <v>10</v>
      </c>
      <c r="BX10" s="338">
        <v>0</v>
      </c>
    </row>
    <row r="11" spans="1:76" s="338" customFormat="1" ht="15.75">
      <c r="A11" s="820" t="s">
        <v>86</v>
      </c>
      <c r="B11" s="831" t="s">
        <v>213</v>
      </c>
      <c r="C11" s="820" t="s">
        <v>9</v>
      </c>
      <c r="D11" s="813">
        <f t="shared" ref="D11:D17" si="5">VLOOKUP(C11,H01_HT,2,FALSE)</f>
        <v>113.5468</v>
      </c>
      <c r="E11" s="817">
        <f>H11+$I$11+$J$11+$K$11+$L$11+$M$11+$O$11+$P$11+$Q$11+$R$11</f>
        <v>0</v>
      </c>
      <c r="F11" s="817">
        <f>$H$11</f>
        <v>0</v>
      </c>
      <c r="G11" s="819">
        <f>D11-BP11</f>
        <v>-16.673199999999994</v>
      </c>
      <c r="H11" s="817">
        <f>'Phan ky'!$F$13</f>
        <v>0</v>
      </c>
      <c r="I11" s="817">
        <f>'Phan ky'!$F$21</f>
        <v>0</v>
      </c>
      <c r="J11" s="817">
        <f>'Phan ky'!$F$29</f>
        <v>0</v>
      </c>
      <c r="K11" s="817">
        <f>'Phan ky'!$F$37</f>
        <v>0</v>
      </c>
      <c r="L11" s="817">
        <f>'Phan ky'!$F$45</f>
        <v>0</v>
      </c>
      <c r="M11" s="817">
        <f>'Phan ky'!$F$53</f>
        <v>0</v>
      </c>
      <c r="N11" s="817">
        <f>'Phan ky'!$F$61</f>
        <v>0</v>
      </c>
      <c r="O11" s="817">
        <f>'Phan ky'!$F$69</f>
        <v>0</v>
      </c>
      <c r="P11" s="817">
        <f>'Phan ky'!$F$77</f>
        <v>0</v>
      </c>
      <c r="Q11" s="817">
        <f>'Phan ky'!$F$85</f>
        <v>0</v>
      </c>
      <c r="R11" s="817">
        <f>'Phan ky'!$F$93</f>
        <v>0</v>
      </c>
      <c r="S11" s="813">
        <f>$T$11+$U$11+$V$11+$W$11+$X$11+$Y$11+$AJ$11+$AR$11+$BC$11+$BD$11+$BE$11+$BF$11+$BI$11</f>
        <v>130.22</v>
      </c>
      <c r="T11" s="817">
        <f>'Phan ky'!$F$101</f>
        <v>42.87</v>
      </c>
      <c r="U11" s="817">
        <f>'Phan ky'!$F$109</f>
        <v>0</v>
      </c>
      <c r="V11" s="817">
        <f>'Phan ky'!$F$117</f>
        <v>0</v>
      </c>
      <c r="W11" s="817">
        <f>'Phan ky'!$F$125</f>
        <v>0</v>
      </c>
      <c r="X11" s="817">
        <f>'Phan ky'!$F$133</f>
        <v>0</v>
      </c>
      <c r="Y11" s="817">
        <f>$Z$11+$AA$11+$AB$11+$AC$11+$AD$11+$AE$11+$AF$11+$AG$11+$AH$11+$AI$11</f>
        <v>8.3000000000000007</v>
      </c>
      <c r="Z11" s="817">
        <f>'Phan ky'!$F$141</f>
        <v>0</v>
      </c>
      <c r="AA11" s="817">
        <f>'Phan ky'!$F$149</f>
        <v>0</v>
      </c>
      <c r="AB11" s="817">
        <f>'Phan ky'!$F$157</f>
        <v>0</v>
      </c>
      <c r="AC11" s="817">
        <f>'Phan ky'!$F$165</f>
        <v>7.84</v>
      </c>
      <c r="AD11" s="817">
        <f>'Phan ky'!$F$173</f>
        <v>0</v>
      </c>
      <c r="AE11" s="817">
        <f>'Phan ky'!$F$181</f>
        <v>0</v>
      </c>
      <c r="AF11" s="817">
        <f>'Phan ky'!$F$189</f>
        <v>0</v>
      </c>
      <c r="AG11" s="817">
        <f>'Phan ky'!$F$197</f>
        <v>0</v>
      </c>
      <c r="AH11" s="817">
        <f>'Phan ky'!$F$205</f>
        <v>0</v>
      </c>
      <c r="AI11" s="817">
        <f>'Phan ky'!$F$213</f>
        <v>0.46</v>
      </c>
      <c r="AJ11" s="817">
        <f>$AK$11+$AO$11+$AP$11+$AQ$11</f>
        <v>12.9</v>
      </c>
      <c r="AK11" s="817">
        <f>$AL$11+$AM$11+$AN$11</f>
        <v>0</v>
      </c>
      <c r="AL11" s="817">
        <f>'Phan ky'!$F$221</f>
        <v>0</v>
      </c>
      <c r="AM11" s="817">
        <f>'Phan ky'!$F$229</f>
        <v>0</v>
      </c>
      <c r="AN11" s="817">
        <f>'Phan ky'!$F$237</f>
        <v>0</v>
      </c>
      <c r="AO11" s="817">
        <f>'Phan ky'!$F$245</f>
        <v>12.9</v>
      </c>
      <c r="AP11" s="817">
        <f>'Phan ky'!$F$253</f>
        <v>0</v>
      </c>
      <c r="AQ11" s="817">
        <f>'Phan ky'!$F$261</f>
        <v>0</v>
      </c>
      <c r="AR11" s="817">
        <f>$AS$11+$AT$11+$AU$11+$AV$11+$AW$11+$AX$11+$AY$11+$AZ$11+$BA$11+$BB$11</f>
        <v>65.7</v>
      </c>
      <c r="AS11" s="817">
        <f>'Phan ky'!$F$269</f>
        <v>62.1</v>
      </c>
      <c r="AT11" s="817">
        <f>'Phan ky'!$F$277</f>
        <v>2.9</v>
      </c>
      <c r="AU11" s="817">
        <f>'Phan ky'!$F$285</f>
        <v>0</v>
      </c>
      <c r="AV11" s="817">
        <f>'Phan ky'!$F$293</f>
        <v>0</v>
      </c>
      <c r="AW11" s="817">
        <f>'Phan ky'!$F$301</f>
        <v>0</v>
      </c>
      <c r="AX11" s="817">
        <f>'Phan ky'!$F$309</f>
        <v>0</v>
      </c>
      <c r="AY11" s="817">
        <f>'Phan ky'!$F$317</f>
        <v>0.7</v>
      </c>
      <c r="AZ11" s="817">
        <f>'Phan ky'!$F$325</f>
        <v>0</v>
      </c>
      <c r="BA11" s="817">
        <f>'Phan ky'!$F$333</f>
        <v>0</v>
      </c>
      <c r="BB11" s="817">
        <f>'Phan ky'!$F$341</f>
        <v>0</v>
      </c>
      <c r="BC11" s="817">
        <f>'Phan ky'!$F$349</f>
        <v>0</v>
      </c>
      <c r="BD11" s="817">
        <f>'Phan ky'!$F$357</f>
        <v>0</v>
      </c>
      <c r="BE11" s="817">
        <f>'Phan ky'!$F$365</f>
        <v>0.45</v>
      </c>
      <c r="BF11" s="817">
        <f>$BG$11+$BH$11</f>
        <v>0</v>
      </c>
      <c r="BG11" s="817">
        <f>'Phan ky'!$F$373</f>
        <v>0</v>
      </c>
      <c r="BH11" s="817">
        <f>'Phan ky'!$F$381</f>
        <v>0</v>
      </c>
      <c r="BI11" s="817">
        <f>'Phan ky'!$F$389</f>
        <v>0</v>
      </c>
      <c r="BJ11" s="817">
        <f>$BK$11+$BL$11+$BM$11+$BN$11+$BO$11</f>
        <v>0</v>
      </c>
      <c r="BK11" s="817">
        <f>'Phan ky'!$F$397</f>
        <v>0</v>
      </c>
      <c r="BL11" s="817">
        <f>'Phan ky'!$F$405</f>
        <v>0</v>
      </c>
      <c r="BM11" s="817">
        <f>'Phan ky'!$F$413</f>
        <v>0</v>
      </c>
      <c r="BN11" s="817">
        <f>'Phan ky'!$F$421</f>
        <v>0</v>
      </c>
      <c r="BO11" s="817">
        <f>'Phan ky'!$F$429</f>
        <v>0</v>
      </c>
      <c r="BP11" s="900">
        <f t="shared" ref="BP11:BP17" si="6">E11+S11+BJ11</f>
        <v>130.22</v>
      </c>
      <c r="BQ11" s="813">
        <f t="shared" si="3"/>
        <v>-16.673199999999994</v>
      </c>
      <c r="BS11" s="897">
        <f t="shared" si="4"/>
        <v>-1.6738310353443857</v>
      </c>
      <c r="BW11" s="338" t="s">
        <v>11</v>
      </c>
      <c r="BX11" s="338">
        <v>49.639899999999997</v>
      </c>
    </row>
    <row r="12" spans="1:76" s="338" customFormat="1" ht="15.75">
      <c r="A12" s="820" t="s">
        <v>88</v>
      </c>
      <c r="B12" s="831" t="s">
        <v>214</v>
      </c>
      <c r="C12" s="820" t="s">
        <v>10</v>
      </c>
      <c r="D12" s="813">
        <f t="shared" si="5"/>
        <v>0</v>
      </c>
      <c r="E12" s="817">
        <f>G12+$I$12+$J$12+$K$12+$L$12+$M$12+$O$12+$P$12+$Q$12+$R$12</f>
        <v>0</v>
      </c>
      <c r="F12" s="817">
        <f>$G$12</f>
        <v>0</v>
      </c>
      <c r="G12" s="817">
        <f>'Phan ky'!$G$5</f>
        <v>0</v>
      </c>
      <c r="H12" s="818">
        <f>D12-BP12</f>
        <v>0</v>
      </c>
      <c r="I12" s="817">
        <f>'Phan ky'!$G$21</f>
        <v>0</v>
      </c>
      <c r="J12" s="817">
        <f>'Phan ky'!$G$29</f>
        <v>0</v>
      </c>
      <c r="K12" s="817">
        <f>'Phan ky'!$G$37</f>
        <v>0</v>
      </c>
      <c r="L12" s="817">
        <f>'Phan ky'!$G$45</f>
        <v>0</v>
      </c>
      <c r="M12" s="817">
        <f>'Phan ky'!$G$53</f>
        <v>0</v>
      </c>
      <c r="N12" s="817">
        <f>'Phan ky'!$G$61</f>
        <v>0</v>
      </c>
      <c r="O12" s="817">
        <f>'Phan ky'!$G$69</f>
        <v>0</v>
      </c>
      <c r="P12" s="817">
        <f>'Phan ky'!$G$77</f>
        <v>0</v>
      </c>
      <c r="Q12" s="817">
        <f>'Phan ky'!$G$85</f>
        <v>0</v>
      </c>
      <c r="R12" s="817">
        <f>'Phan ky'!$G$93</f>
        <v>0</v>
      </c>
      <c r="S12" s="813">
        <f>$T$12+$U$12+$V$12+$W$12+$X$12+$Y$12+$AJ$12+$AR$12+$BC$12+$BD$12+$BE$12+$BF$12+$BI$12</f>
        <v>0</v>
      </c>
      <c r="T12" s="817">
        <f>'Phan ky'!$G$101</f>
        <v>0</v>
      </c>
      <c r="U12" s="817">
        <f>'Phan ky'!$G$109</f>
        <v>0</v>
      </c>
      <c r="V12" s="817">
        <f>'Phan ky'!$G$117</f>
        <v>0</v>
      </c>
      <c r="W12" s="817">
        <f>'Phan ky'!$G$125</f>
        <v>0</v>
      </c>
      <c r="X12" s="817">
        <f>'Phan ky'!$G$133</f>
        <v>0</v>
      </c>
      <c r="Y12" s="817">
        <f>$Z$12+$AA$12+$AB$12+$AC$12+$AD$12+$AE$12+$AF$12+$AG$12+$AH$12+$AI$12</f>
        <v>0</v>
      </c>
      <c r="Z12" s="817">
        <f>'Phan ky'!$G$141</f>
        <v>0</v>
      </c>
      <c r="AA12" s="817">
        <f>'Phan ky'!$G$149</f>
        <v>0</v>
      </c>
      <c r="AB12" s="817">
        <f>'Phan ky'!$G$157</f>
        <v>0</v>
      </c>
      <c r="AC12" s="817">
        <f>'Phan ky'!$G$165</f>
        <v>0</v>
      </c>
      <c r="AD12" s="817">
        <f>'Phan ky'!$G$173</f>
        <v>0</v>
      </c>
      <c r="AE12" s="817">
        <f>'Phan ky'!$G$181</f>
        <v>0</v>
      </c>
      <c r="AF12" s="817">
        <f>'Phan ky'!$G$189</f>
        <v>0</v>
      </c>
      <c r="AG12" s="817">
        <f>'Phan ky'!$G$197</f>
        <v>0</v>
      </c>
      <c r="AH12" s="817">
        <f>'Phan ky'!$G$205</f>
        <v>0</v>
      </c>
      <c r="AI12" s="817">
        <f>'Phan ky'!$G$213</f>
        <v>0</v>
      </c>
      <c r="AJ12" s="817">
        <f>$AK$12+$AO$12+$AP$12+$AQ$12</f>
        <v>0</v>
      </c>
      <c r="AK12" s="817">
        <f>$AL$12+$AM$12+$AN$12</f>
        <v>0</v>
      </c>
      <c r="AL12" s="817">
        <f>'Phan ky'!$G$221</f>
        <v>0</v>
      </c>
      <c r="AM12" s="817">
        <f>'Phan ky'!$G$229</f>
        <v>0</v>
      </c>
      <c r="AN12" s="817">
        <f>'Phan ky'!$G$237</f>
        <v>0</v>
      </c>
      <c r="AO12" s="817">
        <f>'Phan ky'!$G$245</f>
        <v>0</v>
      </c>
      <c r="AP12" s="817">
        <f>'Phan ky'!$G$253</f>
        <v>0</v>
      </c>
      <c r="AQ12" s="817">
        <f>'Phan ky'!$G$261</f>
        <v>0</v>
      </c>
      <c r="AR12" s="817">
        <f>$AS$12+$AT$12+$AU$12+$AV$12+$AW$12+$AX$12+$AY$12+$AZ$12+$BA$12+$BB$12</f>
        <v>0</v>
      </c>
      <c r="AS12" s="817">
        <f>'Phan ky'!$G$269</f>
        <v>0</v>
      </c>
      <c r="AT12" s="817">
        <f>'Phan ky'!$G$277</f>
        <v>0</v>
      </c>
      <c r="AU12" s="817">
        <f>'Phan ky'!$G$285</f>
        <v>0</v>
      </c>
      <c r="AV12" s="817">
        <f>'Phan ky'!$G$293</f>
        <v>0</v>
      </c>
      <c r="AW12" s="817">
        <f>'Phan ky'!$G$301</f>
        <v>0</v>
      </c>
      <c r="AX12" s="817">
        <f>'Phan ky'!$G$309</f>
        <v>0</v>
      </c>
      <c r="AY12" s="817">
        <f>'Phan ky'!$G$317</f>
        <v>0</v>
      </c>
      <c r="AZ12" s="817">
        <f>'Phan ky'!$G$325</f>
        <v>0</v>
      </c>
      <c r="BA12" s="817">
        <f>'Phan ky'!$G$333</f>
        <v>0</v>
      </c>
      <c r="BB12" s="817">
        <f>'Phan ky'!$G$341</f>
        <v>0</v>
      </c>
      <c r="BC12" s="817">
        <f>'Phan ky'!$G$349</f>
        <v>0</v>
      </c>
      <c r="BD12" s="817">
        <f>'Phan ky'!$G$357</f>
        <v>0</v>
      </c>
      <c r="BE12" s="817">
        <f>'Phan ky'!$G$365</f>
        <v>0</v>
      </c>
      <c r="BF12" s="817">
        <f>$BG$12+$BH$12</f>
        <v>0</v>
      </c>
      <c r="BG12" s="817">
        <f>'Phan ky'!$G$373</f>
        <v>0</v>
      </c>
      <c r="BH12" s="817">
        <f>'Phan ky'!$G$381</f>
        <v>0</v>
      </c>
      <c r="BI12" s="817">
        <f>'Phan ky'!$G$389</f>
        <v>0</v>
      </c>
      <c r="BJ12" s="817">
        <f>$BK$12+$BL$12+$BM$12+$BN$12+$BO$12</f>
        <v>0</v>
      </c>
      <c r="BK12" s="817">
        <f>'Phan ky'!$G$397</f>
        <v>0</v>
      </c>
      <c r="BL12" s="817">
        <f>'Phan ky'!$G$405</f>
        <v>0</v>
      </c>
      <c r="BM12" s="817">
        <f>'Phan ky'!$G$413</f>
        <v>0</v>
      </c>
      <c r="BN12" s="817">
        <f>'Phan ky'!$G$421</f>
        <v>0</v>
      </c>
      <c r="BO12" s="817">
        <f>'Phan ky'!$G$429</f>
        <v>0</v>
      </c>
      <c r="BP12" s="901">
        <f t="shared" si="6"/>
        <v>0</v>
      </c>
      <c r="BQ12" s="813">
        <f t="shared" si="3"/>
        <v>0</v>
      </c>
      <c r="BS12" s="897">
        <f t="shared" si="4"/>
        <v>0</v>
      </c>
      <c r="BW12" s="338" t="s">
        <v>12</v>
      </c>
      <c r="BX12" s="338">
        <v>57.228099999999998</v>
      </c>
    </row>
    <row r="13" spans="1:76" s="338" customFormat="1" ht="15.75">
      <c r="A13" s="820" t="s">
        <v>90</v>
      </c>
      <c r="B13" s="831" t="s">
        <v>215</v>
      </c>
      <c r="C13" s="820" t="s">
        <v>11</v>
      </c>
      <c r="D13" s="813">
        <f t="shared" si="5"/>
        <v>100.8399</v>
      </c>
      <c r="E13" s="817">
        <f>$F$13+$J$13+$K$13+$L$13+$M$13+$O$13+$P$13+$Q$13+$R$13</f>
        <v>0</v>
      </c>
      <c r="F13" s="817">
        <f>$G$13+$H$13</f>
        <v>0</v>
      </c>
      <c r="G13" s="817">
        <f>'Phan ky'!$H$5</f>
        <v>0</v>
      </c>
      <c r="H13" s="817">
        <f>'Phan ky'!$H$13</f>
        <v>0</v>
      </c>
      <c r="I13" s="818">
        <f>D13-BP13</f>
        <v>49.639899999999997</v>
      </c>
      <c r="J13" s="817">
        <f>'Phan ky'!$H$29</f>
        <v>0</v>
      </c>
      <c r="K13" s="817">
        <f>'Phan ky'!$H$37</f>
        <v>0</v>
      </c>
      <c r="L13" s="817">
        <f>'Phan ky'!$H$45</f>
        <v>0</v>
      </c>
      <c r="M13" s="817">
        <f>'Phan ky'!$H$53</f>
        <v>0</v>
      </c>
      <c r="N13" s="817">
        <f>'Phan ky'!$H$61</f>
        <v>0</v>
      </c>
      <c r="O13" s="817">
        <f>'Phan ky'!$H$69</f>
        <v>0</v>
      </c>
      <c r="P13" s="817">
        <f>'Phan ky'!$H$77</f>
        <v>0</v>
      </c>
      <c r="Q13" s="817">
        <f>'Phan ky'!$H$85</f>
        <v>0</v>
      </c>
      <c r="R13" s="817">
        <f>'Phan ky'!$H$93</f>
        <v>0</v>
      </c>
      <c r="S13" s="813">
        <f>$T$13+$U$13+$V$13+$W$13+$X$13+$Y$13+$AJ$13+$AR$13+$BC$13+$BD$13+$BE$13+$BF$13+$BI$13</f>
        <v>51.2</v>
      </c>
      <c r="T13" s="817">
        <f>'Phan ky'!$H$101</f>
        <v>20</v>
      </c>
      <c r="U13" s="817">
        <f>'Phan ky'!$H$109</f>
        <v>0</v>
      </c>
      <c r="V13" s="817">
        <f>'Phan ky'!$H$117</f>
        <v>0</v>
      </c>
      <c r="W13" s="817">
        <f>'Phan ky'!$H$125</f>
        <v>0</v>
      </c>
      <c r="X13" s="817">
        <f>'Phan ky'!$H$133</f>
        <v>0</v>
      </c>
      <c r="Y13" s="817">
        <f>$Z$13+$AA$13+$AB$13+$AC$13+$AD$13+$AE$13+$AF$13+$AG$13+$AH$13+$AI$13</f>
        <v>0.17</v>
      </c>
      <c r="Z13" s="817">
        <f>'Phan ky'!$H$141</f>
        <v>0</v>
      </c>
      <c r="AA13" s="817">
        <f>'Phan ky'!$H$149</f>
        <v>0</v>
      </c>
      <c r="AB13" s="817">
        <f>'Phan ky'!$H$157</f>
        <v>7.0000000000000007E-2</v>
      </c>
      <c r="AC13" s="817">
        <f>'Phan ky'!$H$165</f>
        <v>0.1</v>
      </c>
      <c r="AD13" s="817">
        <f>'Phan ky'!$H$173</f>
        <v>0</v>
      </c>
      <c r="AE13" s="817">
        <f>'Phan ky'!$H$181</f>
        <v>0</v>
      </c>
      <c r="AF13" s="817">
        <f>'Phan ky'!$H$189</f>
        <v>0</v>
      </c>
      <c r="AG13" s="817">
        <f>'Phan ky'!$H$197</f>
        <v>0</v>
      </c>
      <c r="AH13" s="817">
        <f>'Phan ky'!$H$205</f>
        <v>0</v>
      </c>
      <c r="AI13" s="817">
        <f>'Phan ky'!$H$213</f>
        <v>0</v>
      </c>
      <c r="AJ13" s="817">
        <f>$AK$13+$AO$13+$AP$13+$AQ$13</f>
        <v>17.399999999999999</v>
      </c>
      <c r="AK13" s="817">
        <f>$AL$13+$AM$13+$AN$13</f>
        <v>0</v>
      </c>
      <c r="AL13" s="817">
        <f>'Phan ky'!$H$221</f>
        <v>0</v>
      </c>
      <c r="AM13" s="817">
        <f>'Phan ky'!$H$229</f>
        <v>0</v>
      </c>
      <c r="AN13" s="817">
        <f>'Phan ky'!$H$237</f>
        <v>0</v>
      </c>
      <c r="AO13" s="817">
        <f>'Phan ky'!$H$245</f>
        <v>17.399999999999999</v>
      </c>
      <c r="AP13" s="817">
        <f>'Phan ky'!$H$253</f>
        <v>0</v>
      </c>
      <c r="AQ13" s="817">
        <f>'Phan ky'!$H$261</f>
        <v>0</v>
      </c>
      <c r="AR13" s="817">
        <f>$AS$13+$AT$13+$AU$13+$AV$13+$AW$13+$AX$13+$AY$13+$AZ$13+$BA$13+$BB$13+$BC$13+$BD$13+$BE$13</f>
        <v>13.63</v>
      </c>
      <c r="AS13" s="817">
        <f>'Phan ky'!$H$269</f>
        <v>9.6300000000000008</v>
      </c>
      <c r="AT13" s="817">
        <f>'Phan ky'!$H$277</f>
        <v>0</v>
      </c>
      <c r="AU13" s="817">
        <f>'Phan ky'!$H$285</f>
        <v>0</v>
      </c>
      <c r="AV13" s="817">
        <f>'Phan ky'!$H$293</f>
        <v>0</v>
      </c>
      <c r="AW13" s="817">
        <f>'Phan ky'!$H$301</f>
        <v>0</v>
      </c>
      <c r="AX13" s="817">
        <f>'Phan ky'!$H$309</f>
        <v>0</v>
      </c>
      <c r="AY13" s="817">
        <f>'Phan ky'!$H$317</f>
        <v>0</v>
      </c>
      <c r="AZ13" s="817">
        <f>'Phan ky'!$H$325</f>
        <v>0</v>
      </c>
      <c r="BA13" s="817">
        <f>'Phan ky'!$H$333</f>
        <v>0</v>
      </c>
      <c r="BB13" s="817">
        <f>'Phan ky'!$H$341</f>
        <v>4</v>
      </c>
      <c r="BC13" s="817">
        <f>'Phan ky'!$H$349</f>
        <v>0</v>
      </c>
      <c r="BD13" s="817">
        <f>'Phan ky'!$H$357</f>
        <v>0</v>
      </c>
      <c r="BE13" s="817">
        <f>'Phan ky'!$H$365</f>
        <v>0</v>
      </c>
      <c r="BF13" s="817">
        <f>$BG$13+$BH$13</f>
        <v>0</v>
      </c>
      <c r="BG13" s="817">
        <f>'Phan ky'!$H$373</f>
        <v>0</v>
      </c>
      <c r="BH13" s="817">
        <f>'Phan ky'!$H$381</f>
        <v>0</v>
      </c>
      <c r="BI13" s="817">
        <f>'Phan ky'!$H$389</f>
        <v>0</v>
      </c>
      <c r="BJ13" s="817">
        <f>$BK$13+$BL$13+$BM$13+$BN$13+$BO$13</f>
        <v>0</v>
      </c>
      <c r="BK13" s="817">
        <f>'Phan ky'!$H$397</f>
        <v>0</v>
      </c>
      <c r="BL13" s="817">
        <f>'Phan ky'!$H$405</f>
        <v>0</v>
      </c>
      <c r="BM13" s="817">
        <f>'Phan ky'!$H$413</f>
        <v>0</v>
      </c>
      <c r="BN13" s="817">
        <f>'Phan ky'!$H$421</f>
        <v>0</v>
      </c>
      <c r="BO13" s="817">
        <f>'Phan ky'!$H$429</f>
        <v>0</v>
      </c>
      <c r="BP13" s="813">
        <f t="shared" si="6"/>
        <v>51.2</v>
      </c>
      <c r="BQ13" s="813">
        <f t="shared" si="3"/>
        <v>49.639899999999997</v>
      </c>
      <c r="BR13" s="545"/>
      <c r="BS13" s="897">
        <f t="shared" si="4"/>
        <v>4.9833748297502458</v>
      </c>
      <c r="BW13" s="338" t="s">
        <v>49</v>
      </c>
      <c r="BX13" s="338">
        <v>0</v>
      </c>
    </row>
    <row r="14" spans="1:76" s="338" customFormat="1" ht="15.75">
      <c r="A14" s="820" t="s">
        <v>91</v>
      </c>
      <c r="B14" s="831" t="s">
        <v>89</v>
      </c>
      <c r="C14" s="820" t="s">
        <v>12</v>
      </c>
      <c r="D14" s="813">
        <f t="shared" si="5"/>
        <v>72.698099999999997</v>
      </c>
      <c r="E14" s="817">
        <f>$F$14+$I$14+$K$14+$L$14+$M$14+$O$14+$P$14+$Q$14+$R$14</f>
        <v>0</v>
      </c>
      <c r="F14" s="817">
        <f>$G$14+$H$14</f>
        <v>0</v>
      </c>
      <c r="G14" s="817">
        <f>'Phan ky'!$I$5</f>
        <v>0</v>
      </c>
      <c r="H14" s="817">
        <f>'Phan ky'!$I$13</f>
        <v>0</v>
      </c>
      <c r="I14" s="817">
        <f>'Phan ky'!$I$21</f>
        <v>0</v>
      </c>
      <c r="J14" s="818">
        <f>D14-BP14</f>
        <v>57.228099999999998</v>
      </c>
      <c r="K14" s="817">
        <f>'Phan ky'!$I$37</f>
        <v>0</v>
      </c>
      <c r="L14" s="817">
        <f>'Phan ky'!$I$45</f>
        <v>0</v>
      </c>
      <c r="M14" s="817">
        <f>'Phan ky'!$I$53</f>
        <v>0</v>
      </c>
      <c r="N14" s="817">
        <f>'Phan ky'!$I$61</f>
        <v>0</v>
      </c>
      <c r="O14" s="817">
        <f>'Phan ky'!$I$69</f>
        <v>0</v>
      </c>
      <c r="P14" s="817">
        <f>'Phan ky'!$I$77</f>
        <v>0</v>
      </c>
      <c r="Q14" s="817">
        <f>'Phan ky'!$I$85</f>
        <v>0</v>
      </c>
      <c r="R14" s="817">
        <f>'Phan ky'!$I$93</f>
        <v>0</v>
      </c>
      <c r="S14" s="813">
        <f>$T$14+$U$14+$V$14+$W$14+$X$14+$Y$14+$AJ$14+$AR$14+$BC$14+$BD$14+$BE$14+$BF$14+$BI$14</f>
        <v>15.469999999999999</v>
      </c>
      <c r="T14" s="817">
        <f>'Phan ky'!$I$101</f>
        <v>7.17</v>
      </c>
      <c r="U14" s="817">
        <f>'Phan ky'!$I$109</f>
        <v>0</v>
      </c>
      <c r="V14" s="817">
        <f>'Phan ky'!$I$117</f>
        <v>0</v>
      </c>
      <c r="W14" s="817">
        <f>'Phan ky'!$I$125</f>
        <v>0</v>
      </c>
      <c r="X14" s="817">
        <f>'Phan ky'!$I$133</f>
        <v>0</v>
      </c>
      <c r="Y14" s="817">
        <f>$Z$14+$AA$14+$AB$14+$AC$14+$AD$14+$AE$14+$AF$14+$AG$14+$AH$14+$AI$14</f>
        <v>3</v>
      </c>
      <c r="Z14" s="817">
        <f>'Phan ky'!$I$141</f>
        <v>3</v>
      </c>
      <c r="AA14" s="817">
        <f>'Phan ky'!$I$149</f>
        <v>0</v>
      </c>
      <c r="AB14" s="817">
        <f>'Phan ky'!$I$157</f>
        <v>0</v>
      </c>
      <c r="AC14" s="817">
        <f>'Phan ky'!$I$165</f>
        <v>0</v>
      </c>
      <c r="AD14" s="817">
        <f>'Phan ky'!$I$173</f>
        <v>0</v>
      </c>
      <c r="AE14" s="817">
        <f>'Phan ky'!$I$181</f>
        <v>0</v>
      </c>
      <c r="AF14" s="817">
        <f>'Phan ky'!$I$189</f>
        <v>0</v>
      </c>
      <c r="AG14" s="817">
        <f>'Phan ky'!$I$197</f>
        <v>0</v>
      </c>
      <c r="AH14" s="817">
        <f>'Phan ky'!$I$205</f>
        <v>0</v>
      </c>
      <c r="AI14" s="817">
        <f>'Phan ky'!$I$213</f>
        <v>0</v>
      </c>
      <c r="AJ14" s="817">
        <f>$AK$14+$AO$14+$AP$14+$AQ$14</f>
        <v>1</v>
      </c>
      <c r="AK14" s="817">
        <f>$AL$14+$AM$14+$AN$14</f>
        <v>0</v>
      </c>
      <c r="AL14" s="817">
        <f>'Phan ky'!$I$221</f>
        <v>0</v>
      </c>
      <c r="AM14" s="817">
        <f>'Phan ky'!$I$229</f>
        <v>0</v>
      </c>
      <c r="AN14" s="817">
        <f>'Phan ky'!$I$237</f>
        <v>0</v>
      </c>
      <c r="AO14" s="817">
        <f>'Phan ky'!$I$245</f>
        <v>1</v>
      </c>
      <c r="AP14" s="817">
        <f>'Phan ky'!$I$253</f>
        <v>0</v>
      </c>
      <c r="AQ14" s="817">
        <f>'Phan ky'!$I$261</f>
        <v>0</v>
      </c>
      <c r="AR14" s="817">
        <f>$AS$14+$AT$14+$AU$14+$AV$14+$AW$14+$AX$14+$AY$14+$AZ$14+$BA$14+$BB$14</f>
        <v>4.3</v>
      </c>
      <c r="AS14" s="817">
        <f>'Phan ky'!$I$269</f>
        <v>3.63</v>
      </c>
      <c r="AT14" s="817">
        <f>'Phan ky'!$I$277</f>
        <v>0</v>
      </c>
      <c r="AU14" s="817">
        <f>'Phan ky'!$I$285</f>
        <v>0</v>
      </c>
      <c r="AV14" s="817">
        <f>'Phan ky'!$I$293</f>
        <v>0</v>
      </c>
      <c r="AW14" s="817">
        <f>'Phan ky'!$I$301</f>
        <v>0</v>
      </c>
      <c r="AX14" s="817">
        <f>'Phan ky'!$I$309</f>
        <v>0</v>
      </c>
      <c r="AY14" s="817">
        <f>'Phan ky'!$I$317</f>
        <v>0</v>
      </c>
      <c r="AZ14" s="817">
        <f>'Phan ky'!$I$325</f>
        <v>0</v>
      </c>
      <c r="BA14" s="817">
        <f>'Phan ky'!$I$333</f>
        <v>0</v>
      </c>
      <c r="BB14" s="817">
        <f>'Phan ky'!$I$341</f>
        <v>0.67</v>
      </c>
      <c r="BC14" s="817">
        <f>'Phan ky'!$I$349</f>
        <v>0</v>
      </c>
      <c r="BD14" s="817">
        <f>'Phan ky'!$I$357</f>
        <v>0</v>
      </c>
      <c r="BE14" s="817">
        <f>'Phan ky'!$I$365</f>
        <v>0</v>
      </c>
      <c r="BF14" s="817">
        <f>$BG$14+$BH$14</f>
        <v>0</v>
      </c>
      <c r="BG14" s="817">
        <f>'Phan ky'!$I$373</f>
        <v>0</v>
      </c>
      <c r="BH14" s="817">
        <f>'Phan ky'!$I$381</f>
        <v>0</v>
      </c>
      <c r="BI14" s="817">
        <f>'Phan ky'!$I$389</f>
        <v>0</v>
      </c>
      <c r="BJ14" s="817">
        <f>$BK$14+$BL$14+$BM$14+$BN$14+$BO$14</f>
        <v>0</v>
      </c>
      <c r="BK14" s="817">
        <f>'Phan ky'!$I$397</f>
        <v>0</v>
      </c>
      <c r="BL14" s="817">
        <f>'Phan ky'!$I$405</f>
        <v>0</v>
      </c>
      <c r="BM14" s="817">
        <f>'Phan ky'!$I$413</f>
        <v>0</v>
      </c>
      <c r="BN14" s="817">
        <f>'Phan ky'!$I$421</f>
        <v>0</v>
      </c>
      <c r="BO14" s="817">
        <f>'Phan ky'!$I$429</f>
        <v>0</v>
      </c>
      <c r="BP14" s="813">
        <f t="shared" si="6"/>
        <v>15.469999999999999</v>
      </c>
      <c r="BQ14" s="813">
        <f t="shared" si="3"/>
        <v>57.228099999999998</v>
      </c>
      <c r="BS14" s="897">
        <f t="shared" si="4"/>
        <v>5.7451580904560657</v>
      </c>
      <c r="BW14" s="338" t="s">
        <v>48</v>
      </c>
      <c r="BX14" s="338">
        <v>0</v>
      </c>
    </row>
    <row r="15" spans="1:76" s="338" customFormat="1" ht="15.75">
      <c r="A15" s="820" t="s">
        <v>93</v>
      </c>
      <c r="B15" s="831" t="s">
        <v>128</v>
      </c>
      <c r="C15" s="820" t="s">
        <v>49</v>
      </c>
      <c r="D15" s="813">
        <f t="shared" si="5"/>
        <v>0</v>
      </c>
      <c r="E15" s="817">
        <f>$F$15+$I$15+$J$15+$L$15+$M$15+$O$15+$P$15+$Q$15+$R$15</f>
        <v>0</v>
      </c>
      <c r="F15" s="817">
        <f>$G$15+$H$15</f>
        <v>0</v>
      </c>
      <c r="G15" s="817">
        <f>'Phan ky'!$J$5</f>
        <v>0</v>
      </c>
      <c r="H15" s="817">
        <f>'Phan ky'!$J$13</f>
        <v>0</v>
      </c>
      <c r="I15" s="817">
        <f>'Phan ky'!$J$21</f>
        <v>0</v>
      </c>
      <c r="J15" s="817">
        <f>'Phan ky'!$J$29</f>
        <v>0</v>
      </c>
      <c r="K15" s="818">
        <f>D15-BP15</f>
        <v>0</v>
      </c>
      <c r="L15" s="817">
        <f>'Phan ky'!$J$45</f>
        <v>0</v>
      </c>
      <c r="M15" s="817">
        <f>'Phan ky'!$J$53</f>
        <v>0</v>
      </c>
      <c r="N15" s="817">
        <f>'Phan ky'!$J$61</f>
        <v>0</v>
      </c>
      <c r="O15" s="817">
        <f>'Phan ky'!$J$69</f>
        <v>0</v>
      </c>
      <c r="P15" s="817">
        <f>'Phan ky'!$J$77</f>
        <v>0</v>
      </c>
      <c r="Q15" s="817">
        <f>'Phan ky'!$J$85</f>
        <v>0</v>
      </c>
      <c r="R15" s="817">
        <f>'Phan ky'!$J$93</f>
        <v>0</v>
      </c>
      <c r="S15" s="813">
        <f>$T$15+$U$15+$V$15+$W$15+$X$15+$Y$15+$AJ$15+$AR$15+$BC$15+$BD$15+$BE$15+$BF$15+$BI$15</f>
        <v>0</v>
      </c>
      <c r="T15" s="817">
        <f>'Phan ky'!$J$101</f>
        <v>0</v>
      </c>
      <c r="U15" s="817">
        <f>'Phan ky'!$J$109</f>
        <v>0</v>
      </c>
      <c r="V15" s="817">
        <f>'Phan ky'!$J$117</f>
        <v>0</v>
      </c>
      <c r="W15" s="817">
        <f>'Phan ky'!$J$125</f>
        <v>0</v>
      </c>
      <c r="X15" s="817">
        <f>'Phan ky'!$J$133</f>
        <v>0</v>
      </c>
      <c r="Y15" s="817">
        <f>$Z$15+$AA$15+$AB$15+$AC$15+$AD$15+$AE$15+$AF$15+$AG$15+$AH$15+$AI$15</f>
        <v>0</v>
      </c>
      <c r="Z15" s="817">
        <f>'Phan ky'!$J$141</f>
        <v>0</v>
      </c>
      <c r="AA15" s="817">
        <f>'Phan ky'!$J$149</f>
        <v>0</v>
      </c>
      <c r="AB15" s="817">
        <f>'Phan ky'!$J$157</f>
        <v>0</v>
      </c>
      <c r="AC15" s="817">
        <f>'Phan ky'!$J$165</f>
        <v>0</v>
      </c>
      <c r="AD15" s="817">
        <f>'Phan ky'!$J$173</f>
        <v>0</v>
      </c>
      <c r="AE15" s="817">
        <f>'Phan ky'!$J$181</f>
        <v>0</v>
      </c>
      <c r="AF15" s="817">
        <f>'Phan ky'!$J$189</f>
        <v>0</v>
      </c>
      <c r="AG15" s="817">
        <f>'Phan ky'!$J$197</f>
        <v>0</v>
      </c>
      <c r="AH15" s="817">
        <f>'Phan ky'!$J$205</f>
        <v>0</v>
      </c>
      <c r="AI15" s="817">
        <f>'Phan ky'!$J$213</f>
        <v>0</v>
      </c>
      <c r="AJ15" s="817">
        <f>$AK$15+$AO$15+$AP$15+$AQ$15</f>
        <v>0</v>
      </c>
      <c r="AK15" s="817">
        <f>$AL$15+$AM$15+$AN$15</f>
        <v>0</v>
      </c>
      <c r="AL15" s="817">
        <f>'Phan ky'!$J$221</f>
        <v>0</v>
      </c>
      <c r="AM15" s="817">
        <f>'Phan ky'!$J$229</f>
        <v>0</v>
      </c>
      <c r="AN15" s="817">
        <f>'Phan ky'!$J$237</f>
        <v>0</v>
      </c>
      <c r="AO15" s="817">
        <f>'Phan ky'!$J$245</f>
        <v>0</v>
      </c>
      <c r="AP15" s="817">
        <f>'Phan ky'!$J$253</f>
        <v>0</v>
      </c>
      <c r="AQ15" s="817">
        <f>'Phan ky'!$J$261</f>
        <v>0</v>
      </c>
      <c r="AR15" s="817">
        <f>$AS$15+$AT$15+$AU$15+$AV$15+$AW$15+$AX$15+$AY$15+$AZ$15+$BA$15+$BB$15</f>
        <v>0</v>
      </c>
      <c r="AS15" s="817">
        <f>'Phan ky'!$J$269</f>
        <v>0</v>
      </c>
      <c r="AT15" s="817">
        <f>'Phan ky'!$J$277</f>
        <v>0</v>
      </c>
      <c r="AU15" s="817">
        <f>'Phan ky'!$J$285</f>
        <v>0</v>
      </c>
      <c r="AV15" s="817">
        <f>'Phan ky'!$J$293</f>
        <v>0</v>
      </c>
      <c r="AW15" s="817">
        <f>'Phan ky'!$J$301</f>
        <v>0</v>
      </c>
      <c r="AX15" s="817">
        <f>'Phan ky'!$J$309</f>
        <v>0</v>
      </c>
      <c r="AY15" s="817">
        <f>'Phan ky'!$J$317</f>
        <v>0</v>
      </c>
      <c r="AZ15" s="817">
        <f>'Phan ky'!$J$325</f>
        <v>0</v>
      </c>
      <c r="BA15" s="817">
        <f>'Phan ky'!$J$333</f>
        <v>0</v>
      </c>
      <c r="BB15" s="817">
        <f>'Phan ky'!$J$341</f>
        <v>0</v>
      </c>
      <c r="BC15" s="817">
        <f>'Phan ky'!$J$349</f>
        <v>0</v>
      </c>
      <c r="BD15" s="817">
        <f>'Phan ky'!$J$357</f>
        <v>0</v>
      </c>
      <c r="BE15" s="817">
        <f>'Phan ky'!$J$365</f>
        <v>0</v>
      </c>
      <c r="BF15" s="817">
        <f>$BG$15+$BH$15</f>
        <v>0</v>
      </c>
      <c r="BG15" s="817">
        <f>'Phan ky'!$J$373</f>
        <v>0</v>
      </c>
      <c r="BH15" s="817">
        <f>'Phan ky'!$J$381</f>
        <v>0</v>
      </c>
      <c r="BI15" s="817">
        <f>'Phan ky'!$J$389</f>
        <v>0</v>
      </c>
      <c r="BJ15" s="817">
        <f>$BK$15+$BL$15+$BM$15+$BN$15+$BO$15</f>
        <v>0</v>
      </c>
      <c r="BK15" s="817">
        <f>'Phan ky'!$J$397</f>
        <v>0</v>
      </c>
      <c r="BL15" s="817">
        <f>'Phan ky'!$J$405</f>
        <v>0</v>
      </c>
      <c r="BM15" s="817">
        <f>'Phan ky'!$J$413</f>
        <v>0</v>
      </c>
      <c r="BN15" s="817">
        <f>'Phan ky'!$J$421</f>
        <v>0</v>
      </c>
      <c r="BO15" s="817">
        <f>'Phan ky'!$J$429</f>
        <v>0</v>
      </c>
      <c r="BP15" s="813">
        <f t="shared" si="6"/>
        <v>0</v>
      </c>
      <c r="BQ15" s="813">
        <f t="shared" si="3"/>
        <v>0</v>
      </c>
      <c r="BS15" s="897">
        <f t="shared" si="4"/>
        <v>0</v>
      </c>
      <c r="BW15" s="338" t="s">
        <v>47</v>
      </c>
      <c r="BX15" s="338">
        <v>0</v>
      </c>
    </row>
    <row r="16" spans="1:76" s="338" customFormat="1" ht="15.75">
      <c r="A16" s="820" t="s">
        <v>95</v>
      </c>
      <c r="B16" s="831" t="s">
        <v>126</v>
      </c>
      <c r="C16" s="820" t="s">
        <v>48</v>
      </c>
      <c r="D16" s="813">
        <f t="shared" si="5"/>
        <v>0</v>
      </c>
      <c r="E16" s="817">
        <f>$F$16+$I$16+$J$16+$K$16+$M$16+$O$16+$P$16+$Q$16+$R$16</f>
        <v>0</v>
      </c>
      <c r="F16" s="817">
        <f>$G$16+$H$16</f>
        <v>0</v>
      </c>
      <c r="G16" s="817">
        <f>'Phan ky'!$K$5</f>
        <v>0</v>
      </c>
      <c r="H16" s="817">
        <f>'Phan ky'!$K$13</f>
        <v>0</v>
      </c>
      <c r="I16" s="817">
        <f>'Phan ky'!$K$21</f>
        <v>0</v>
      </c>
      <c r="J16" s="817">
        <f>'Phan ky'!$K$29</f>
        <v>0</v>
      </c>
      <c r="K16" s="817">
        <f>'Phan ky'!$K$37</f>
        <v>0</v>
      </c>
      <c r="L16" s="818">
        <f>D16-BP16</f>
        <v>0</v>
      </c>
      <c r="M16" s="817">
        <f>'Phan ky'!$K$53</f>
        <v>0</v>
      </c>
      <c r="N16" s="817">
        <f>'Phan ky'!$K$61</f>
        <v>0</v>
      </c>
      <c r="O16" s="817">
        <f>'Phan ky'!$K$69</f>
        <v>0</v>
      </c>
      <c r="P16" s="817">
        <f>'Phan ky'!$K$77</f>
        <v>0</v>
      </c>
      <c r="Q16" s="817">
        <f>'Phan ky'!$K$85</f>
        <v>0</v>
      </c>
      <c r="R16" s="817">
        <f>'Phan ky'!$K$93</f>
        <v>0</v>
      </c>
      <c r="S16" s="813">
        <f>$T$16+$U$16+$V$16+$W$16+$X$16+$Y$16+$AJ$16+$AR$16+$BC$16+$BD$16+$BE$16+$BF$16+$BI$16</f>
        <v>0</v>
      </c>
      <c r="T16" s="817">
        <f>'Phan ky'!$K$101</f>
        <v>0</v>
      </c>
      <c r="U16" s="817">
        <f>'Phan ky'!$K$109</f>
        <v>0</v>
      </c>
      <c r="V16" s="817">
        <f>'Phan ky'!$K$117</f>
        <v>0</v>
      </c>
      <c r="W16" s="817">
        <f>'Phan ky'!$K$125</f>
        <v>0</v>
      </c>
      <c r="X16" s="817">
        <f>'Phan ky'!$K$133</f>
        <v>0</v>
      </c>
      <c r="Y16" s="817">
        <f>$Z$16+$AA$16+$AB$16+$AC$16+$AD$16+$AE$16+$AF$16+$AG$16+$AH$16+$AI$16</f>
        <v>0</v>
      </c>
      <c r="Z16" s="817">
        <f>'Phan ky'!$K$141</f>
        <v>0</v>
      </c>
      <c r="AA16" s="817">
        <f>'Phan ky'!$K$149</f>
        <v>0</v>
      </c>
      <c r="AB16" s="817">
        <f>'Phan ky'!$K$157</f>
        <v>0</v>
      </c>
      <c r="AC16" s="817">
        <f>'Phan ky'!$K$165</f>
        <v>0</v>
      </c>
      <c r="AD16" s="817">
        <f>'Phan ky'!$K$173</f>
        <v>0</v>
      </c>
      <c r="AE16" s="817">
        <f>'Phan ky'!$K$181</f>
        <v>0</v>
      </c>
      <c r="AF16" s="817">
        <f>'Phan ky'!$K$189</f>
        <v>0</v>
      </c>
      <c r="AG16" s="817">
        <f>'Phan ky'!$K$197</f>
        <v>0</v>
      </c>
      <c r="AH16" s="817">
        <f>'Phan ky'!$K$205</f>
        <v>0</v>
      </c>
      <c r="AI16" s="817">
        <f>'Phan ky'!$K$213</f>
        <v>0</v>
      </c>
      <c r="AJ16" s="817">
        <f>$AK$16+$AO$16+$AP$16+$AQ$16</f>
        <v>0</v>
      </c>
      <c r="AK16" s="817">
        <f>$AL$16+$AM$16+$AN$16</f>
        <v>0</v>
      </c>
      <c r="AL16" s="817">
        <f>'Phan ky'!$K$221</f>
        <v>0</v>
      </c>
      <c r="AM16" s="817">
        <f>'Phan ky'!$K$229</f>
        <v>0</v>
      </c>
      <c r="AN16" s="817">
        <f>'Phan ky'!$K$237</f>
        <v>0</v>
      </c>
      <c r="AO16" s="817">
        <f>'Phan ky'!$K$245</f>
        <v>0</v>
      </c>
      <c r="AP16" s="817">
        <f>'Phan ky'!$K$253</f>
        <v>0</v>
      </c>
      <c r="AQ16" s="817">
        <f>'Phan ky'!$K$261</f>
        <v>0</v>
      </c>
      <c r="AR16" s="817">
        <f>$AS$16+$AT$16+$AU$16+$AV$16+$AW$16+$AX$16+$AY$16+$AZ$16+$BA$16+$BB$16</f>
        <v>0</v>
      </c>
      <c r="AS16" s="817">
        <f>'Phan ky'!$K$269</f>
        <v>0</v>
      </c>
      <c r="AT16" s="817">
        <f>'Phan ky'!$K$277</f>
        <v>0</v>
      </c>
      <c r="AU16" s="817">
        <f>'Phan ky'!$K$285</f>
        <v>0</v>
      </c>
      <c r="AV16" s="817">
        <f>'Phan ky'!$K$293</f>
        <v>0</v>
      </c>
      <c r="AW16" s="817">
        <f>'Phan ky'!$K$301</f>
        <v>0</v>
      </c>
      <c r="AX16" s="817">
        <f>'Phan ky'!$K$309</f>
        <v>0</v>
      </c>
      <c r="AY16" s="817">
        <f>'Phan ky'!$K$317</f>
        <v>0</v>
      </c>
      <c r="AZ16" s="817">
        <f>'Phan ky'!$K$325</f>
        <v>0</v>
      </c>
      <c r="BA16" s="817">
        <f>'Phan ky'!$K$333</f>
        <v>0</v>
      </c>
      <c r="BB16" s="817">
        <f>'Phan ky'!$K$341</f>
        <v>0</v>
      </c>
      <c r="BC16" s="817">
        <f>'Phan ky'!$K$349</f>
        <v>0</v>
      </c>
      <c r="BD16" s="817">
        <f>'Phan ky'!$K$357</f>
        <v>0</v>
      </c>
      <c r="BE16" s="817">
        <f>'Phan ky'!$K$365</f>
        <v>0</v>
      </c>
      <c r="BF16" s="817">
        <f>$BG$16+$BH$16</f>
        <v>0</v>
      </c>
      <c r="BG16" s="817">
        <f>'Phan ky'!$K$373</f>
        <v>0</v>
      </c>
      <c r="BH16" s="817">
        <f>'Phan ky'!$K$381</f>
        <v>0</v>
      </c>
      <c r="BI16" s="817">
        <f>'Phan ky'!$K$389</f>
        <v>0</v>
      </c>
      <c r="BJ16" s="817">
        <f>$BK$16+$BL$16+$BM$16+$BN$16+$BO$16</f>
        <v>0</v>
      </c>
      <c r="BK16" s="817">
        <f>'Phan ky'!$K$397</f>
        <v>0</v>
      </c>
      <c r="BL16" s="817">
        <f>'Phan ky'!$K$405</f>
        <v>0</v>
      </c>
      <c r="BM16" s="817">
        <f>'Phan ky'!$K$413</f>
        <v>0</v>
      </c>
      <c r="BN16" s="817">
        <f>'Phan ky'!$K$421</f>
        <v>0</v>
      </c>
      <c r="BO16" s="817">
        <f>'Phan ky'!$K$429</f>
        <v>0</v>
      </c>
      <c r="BP16" s="813">
        <f t="shared" si="6"/>
        <v>0</v>
      </c>
      <c r="BQ16" s="813">
        <f t="shared" si="3"/>
        <v>0</v>
      </c>
      <c r="BS16" s="897">
        <f t="shared" si="4"/>
        <v>0</v>
      </c>
      <c r="BW16" s="338" t="s">
        <v>195</v>
      </c>
      <c r="BX16" s="338">
        <v>0</v>
      </c>
    </row>
    <row r="17" spans="1:76" s="338" customFormat="1" ht="15.75">
      <c r="A17" s="820" t="s">
        <v>127</v>
      </c>
      <c r="B17" s="831" t="s">
        <v>130</v>
      </c>
      <c r="C17" s="820" t="s">
        <v>47</v>
      </c>
      <c r="D17" s="813">
        <f t="shared" si="5"/>
        <v>0</v>
      </c>
      <c r="E17" s="817">
        <f>$F$17+$I$17+$J$17+$K$17+$L$17+$O$17+$P$17+$Q$17+$R$17</f>
        <v>0</v>
      </c>
      <c r="F17" s="817">
        <f>$G$17+$H$17</f>
        <v>0</v>
      </c>
      <c r="G17" s="817">
        <f>'Phan ky'!$L$5</f>
        <v>0</v>
      </c>
      <c r="H17" s="817">
        <f>'Phan ky'!$L$13</f>
        <v>0</v>
      </c>
      <c r="I17" s="817">
        <f>'Phan ky'!$L$21</f>
        <v>0</v>
      </c>
      <c r="J17" s="817">
        <f>'Phan ky'!$L$29</f>
        <v>0</v>
      </c>
      <c r="K17" s="817">
        <f>'Phan ky'!$L$37</f>
        <v>0</v>
      </c>
      <c r="L17" s="817">
        <f>'Phan ky'!$L$45</f>
        <v>0</v>
      </c>
      <c r="M17" s="818">
        <f>D17-BP17</f>
        <v>0</v>
      </c>
      <c r="N17" s="817">
        <f>'Phan ky'!$L$61</f>
        <v>0</v>
      </c>
      <c r="O17" s="817">
        <f>'Phan ky'!$L$69</f>
        <v>0</v>
      </c>
      <c r="P17" s="817">
        <f>'Phan ky'!$L$77</f>
        <v>0</v>
      </c>
      <c r="Q17" s="817">
        <f>'Phan ky'!$L$85</f>
        <v>0</v>
      </c>
      <c r="R17" s="817">
        <f>'Phan ky'!$L$93</f>
        <v>0</v>
      </c>
      <c r="S17" s="813">
        <f>$T$17+$U$17+$V$17+$W$17+$X$17+$Y$17+$AJ$17+$AR$17+$BC$17+$BD$17+$BE$17+$BF$17+$BI$17</f>
        <v>0</v>
      </c>
      <c r="T17" s="817">
        <f>'Phan ky'!$L$101</f>
        <v>0</v>
      </c>
      <c r="U17" s="817">
        <f>'Phan ky'!$L$109</f>
        <v>0</v>
      </c>
      <c r="V17" s="817">
        <f>'Phan ky'!$L$117</f>
        <v>0</v>
      </c>
      <c r="W17" s="817">
        <f>'Phan ky'!$L$125</f>
        <v>0</v>
      </c>
      <c r="X17" s="817">
        <f>'Phan ky'!$L$133</f>
        <v>0</v>
      </c>
      <c r="Y17" s="817">
        <f>$Z$17+$AA$17+$AB$17+$AC$17+$AD$17+$AE$17+$AF$17+$AG$17+$AH$17+$AI$17</f>
        <v>0</v>
      </c>
      <c r="Z17" s="817">
        <f>'Phan ky'!$L$141</f>
        <v>0</v>
      </c>
      <c r="AA17" s="817">
        <f>'Phan ky'!$L$149</f>
        <v>0</v>
      </c>
      <c r="AB17" s="817">
        <f>'Phan ky'!$L$157</f>
        <v>0</v>
      </c>
      <c r="AC17" s="817">
        <f>'Phan ky'!$L$165</f>
        <v>0</v>
      </c>
      <c r="AD17" s="817">
        <f>'Phan ky'!$L$173</f>
        <v>0</v>
      </c>
      <c r="AE17" s="817">
        <f>'Phan ky'!$L$181</f>
        <v>0</v>
      </c>
      <c r="AF17" s="817">
        <f>'Phan ky'!$L$189</f>
        <v>0</v>
      </c>
      <c r="AG17" s="817">
        <f>'Phan ky'!$L$197</f>
        <v>0</v>
      </c>
      <c r="AH17" s="817">
        <f>'Phan ky'!$L$205</f>
        <v>0</v>
      </c>
      <c r="AI17" s="817">
        <f>'Phan ky'!$L$213</f>
        <v>0</v>
      </c>
      <c r="AJ17" s="817">
        <f>$AK$17+$AO$17+$AP$17+$AQ$17</f>
        <v>0</v>
      </c>
      <c r="AK17" s="817">
        <f>$AL$17+$AM$17+$AN$17</f>
        <v>0</v>
      </c>
      <c r="AL17" s="817">
        <f>'Phan ky'!$L$221</f>
        <v>0</v>
      </c>
      <c r="AM17" s="817">
        <f>'Phan ky'!$L$229</f>
        <v>0</v>
      </c>
      <c r="AN17" s="817">
        <f>'Phan ky'!$L$237</f>
        <v>0</v>
      </c>
      <c r="AO17" s="817">
        <f>'Phan ky'!$L$245</f>
        <v>0</v>
      </c>
      <c r="AP17" s="817">
        <f>'Phan ky'!$L$253</f>
        <v>0</v>
      </c>
      <c r="AQ17" s="817">
        <f>'Phan ky'!$L$261</f>
        <v>0</v>
      </c>
      <c r="AR17" s="817">
        <f>$AS$17+$AT$17+$AU$17+$AV$17+$AW$17+$AX$17+$AY$17+$AZ$17+$BA$17+$BB$17</f>
        <v>0</v>
      </c>
      <c r="AS17" s="817">
        <f>'Phan ky'!$L$269</f>
        <v>0</v>
      </c>
      <c r="AT17" s="817">
        <f>'Phan ky'!$L$277</f>
        <v>0</v>
      </c>
      <c r="AU17" s="817">
        <f>'Phan ky'!$L$285</f>
        <v>0</v>
      </c>
      <c r="AV17" s="817">
        <f>'Phan ky'!$L$293</f>
        <v>0</v>
      </c>
      <c r="AW17" s="817">
        <f>'Phan ky'!$L$301</f>
        <v>0</v>
      </c>
      <c r="AX17" s="817">
        <f>'Phan ky'!$L$309</f>
        <v>0</v>
      </c>
      <c r="AY17" s="817">
        <f>'Phan ky'!$L$317</f>
        <v>0</v>
      </c>
      <c r="AZ17" s="817">
        <f>'Phan ky'!$L$325</f>
        <v>0</v>
      </c>
      <c r="BA17" s="817">
        <f>'Phan ky'!$L$333</f>
        <v>0</v>
      </c>
      <c r="BB17" s="817">
        <f>'Phan ky'!$L$341</f>
        <v>0</v>
      </c>
      <c r="BC17" s="817">
        <f>'Phan ky'!$L$349</f>
        <v>0</v>
      </c>
      <c r="BD17" s="817">
        <f>'Phan ky'!$L$357</f>
        <v>0</v>
      </c>
      <c r="BE17" s="817">
        <f>'Phan ky'!$L$365</f>
        <v>0</v>
      </c>
      <c r="BF17" s="817">
        <f>$BG$17+$BH$17</f>
        <v>0</v>
      </c>
      <c r="BG17" s="817">
        <f>'Phan ky'!$L$373</f>
        <v>0</v>
      </c>
      <c r="BH17" s="817">
        <f>'Phan ky'!$L$381</f>
        <v>0</v>
      </c>
      <c r="BI17" s="817">
        <f>'Phan ky'!$L$389</f>
        <v>0</v>
      </c>
      <c r="BJ17" s="817">
        <f>$BK$17+$BL$17+$BM$17+$BN$17+$BO$17</f>
        <v>0</v>
      </c>
      <c r="BK17" s="817">
        <f>'Phan ky'!$L$397</f>
        <v>0</v>
      </c>
      <c r="BL17" s="817">
        <f>'Phan ky'!$L$405</f>
        <v>0</v>
      </c>
      <c r="BM17" s="817">
        <f>'Phan ky'!$L$413</f>
        <v>0</v>
      </c>
      <c r="BN17" s="817">
        <f>'Phan ky'!$L$421</f>
        <v>0</v>
      </c>
      <c r="BO17" s="817">
        <f>'Phan ky'!$L$429</f>
        <v>0</v>
      </c>
      <c r="BP17" s="813">
        <f t="shared" si="6"/>
        <v>0</v>
      </c>
      <c r="BQ17" s="813">
        <f t="shared" si="3"/>
        <v>0</v>
      </c>
      <c r="BS17" s="897">
        <f t="shared" si="4"/>
        <v>0</v>
      </c>
      <c r="BW17" s="338" t="s">
        <v>13</v>
      </c>
      <c r="BX17" s="338">
        <v>53.246300000000005</v>
      </c>
    </row>
    <row r="18" spans="1:76" s="338" customFormat="1" ht="31.5">
      <c r="A18" s="814"/>
      <c r="B18" s="831" t="s">
        <v>332</v>
      </c>
      <c r="C18" s="820" t="s">
        <v>932</v>
      </c>
      <c r="D18" s="820"/>
      <c r="E18" s="821">
        <f>$F$18+$I$18+$J$18+$K$18+$L$18+$M$18+$O$18+$P$18+$Q$18+$R$18</f>
        <v>0</v>
      </c>
      <c r="F18" s="821">
        <f>$G$18+$H$18</f>
        <v>0</v>
      </c>
      <c r="G18" s="821">
        <f>'Phan ky'!$M$5</f>
        <v>0</v>
      </c>
      <c r="H18" s="821">
        <f>'Phan ky'!$M$13</f>
        <v>0</v>
      </c>
      <c r="I18" s="821">
        <f>'Phan ky'!$M$21</f>
        <v>0</v>
      </c>
      <c r="J18" s="821">
        <f>'Phan ky'!$M$29</f>
        <v>0</v>
      </c>
      <c r="K18" s="821">
        <f>'Phan ky'!$M$37</f>
        <v>0</v>
      </c>
      <c r="L18" s="821">
        <f>'Phan ky'!$M$45</f>
        <v>0</v>
      </c>
      <c r="M18" s="821">
        <f>'Phan ky'!$M$53</f>
        <v>0</v>
      </c>
      <c r="N18" s="822">
        <f>D18-BP18</f>
        <v>0</v>
      </c>
      <c r="O18" s="821">
        <f>'Phan ky'!$M$69</f>
        <v>0</v>
      </c>
      <c r="P18" s="821">
        <f>'Phan ky'!$M$77</f>
        <v>0</v>
      </c>
      <c r="Q18" s="821">
        <f>'Phan ky'!$M$85</f>
        <v>0</v>
      </c>
      <c r="R18" s="821">
        <f>'Phan ky'!$M$93</f>
        <v>0</v>
      </c>
      <c r="S18" s="823">
        <f>$T$18+$U$18+$V$18+$W$18+$X$18+$Y$18+$AJ$18+$AR$18+$BC$18+$BD$18+$BE$18+$BF$18+$BI$18</f>
        <v>0</v>
      </c>
      <c r="T18" s="821">
        <f>'Phan ky'!$M$101</f>
        <v>0</v>
      </c>
      <c r="U18" s="821">
        <f>'Phan ky'!$M$109</f>
        <v>0</v>
      </c>
      <c r="V18" s="821">
        <f>'Phan ky'!$M$117</f>
        <v>0</v>
      </c>
      <c r="W18" s="821">
        <f>'Phan ky'!$M$125</f>
        <v>0</v>
      </c>
      <c r="X18" s="821">
        <f>'Phan ky'!$M$133</f>
        <v>0</v>
      </c>
      <c r="Y18" s="821">
        <f>$Z$18+$AA$18+$AB$18+$AC$18+$AD$18+$AE$18+$AF$18+$AG$18+$AH$18+$AI$18</f>
        <v>0</v>
      </c>
      <c r="Z18" s="821">
        <f>'Phan ky'!$M$141</f>
        <v>0</v>
      </c>
      <c r="AA18" s="821">
        <f>'Phan ky'!$M$149</f>
        <v>0</v>
      </c>
      <c r="AB18" s="821">
        <f>'Phan ky'!$M$157</f>
        <v>0</v>
      </c>
      <c r="AC18" s="821">
        <f>'Phan ky'!$M$165</f>
        <v>0</v>
      </c>
      <c r="AD18" s="821">
        <f>'Phan ky'!$M$173</f>
        <v>0</v>
      </c>
      <c r="AE18" s="821">
        <f>'Phan ky'!$M$181</f>
        <v>0</v>
      </c>
      <c r="AF18" s="821">
        <f>'Phan ky'!$M$189</f>
        <v>0</v>
      </c>
      <c r="AG18" s="821">
        <f>'Phan ky'!$M$197</f>
        <v>0</v>
      </c>
      <c r="AH18" s="821">
        <f>'Phan ky'!$M$205</f>
        <v>0</v>
      </c>
      <c r="AI18" s="821">
        <f>'Phan ky'!$M$213</f>
        <v>0</v>
      </c>
      <c r="AJ18" s="821">
        <f>$AK$18+$AO$18+$AP$18+$AQ$18</f>
        <v>0</v>
      </c>
      <c r="AK18" s="821">
        <f>$AL$18+$AM$18+$AN$18</f>
        <v>0</v>
      </c>
      <c r="AL18" s="821">
        <f>'Phan ky'!$M$221</f>
        <v>0</v>
      </c>
      <c r="AM18" s="821">
        <f>'Phan ky'!$M$229</f>
        <v>0</v>
      </c>
      <c r="AN18" s="821">
        <f>'Phan ky'!$M$237</f>
        <v>0</v>
      </c>
      <c r="AO18" s="821">
        <f>'Phan ky'!$M$245</f>
        <v>0</v>
      </c>
      <c r="AP18" s="821">
        <f>'Phan ky'!$M$253</f>
        <v>0</v>
      </c>
      <c r="AQ18" s="821">
        <f>'Phan ky'!$M$261</f>
        <v>0</v>
      </c>
      <c r="AR18" s="821">
        <f>$AS$18+$AT$18+$AU$18+$AV$18+$AW$18+$AX$18+$AY$18+$AZ$18+$BA$18+$BB$18</f>
        <v>0</v>
      </c>
      <c r="AS18" s="821">
        <f>'Phan ky'!$M$269</f>
        <v>0</v>
      </c>
      <c r="AT18" s="821">
        <f>'Phan ky'!$M$277</f>
        <v>0</v>
      </c>
      <c r="AU18" s="821">
        <f>'Phan ky'!$M$285</f>
        <v>0</v>
      </c>
      <c r="AV18" s="821">
        <f>'Phan ky'!$M$293</f>
        <v>0</v>
      </c>
      <c r="AW18" s="821">
        <f>'Phan ky'!$M$301</f>
        <v>0</v>
      </c>
      <c r="AX18" s="821">
        <f>'Phan ky'!$M$309</f>
        <v>0</v>
      </c>
      <c r="AY18" s="821">
        <f>'Phan ky'!$M$317</f>
        <v>0</v>
      </c>
      <c r="AZ18" s="821">
        <f>'Phan ky'!$M$325</f>
        <v>0</v>
      </c>
      <c r="BA18" s="821">
        <f>'Phan ky'!$M$333</f>
        <v>0</v>
      </c>
      <c r="BB18" s="821">
        <f>'Phan ky'!$M$341</f>
        <v>0</v>
      </c>
      <c r="BC18" s="821">
        <f>'Phan ky'!$M$349</f>
        <v>0</v>
      </c>
      <c r="BD18" s="821">
        <f>'Phan ky'!$M$357</f>
        <v>0</v>
      </c>
      <c r="BE18" s="821">
        <f>'Phan ky'!$M$365</f>
        <v>0</v>
      </c>
      <c r="BF18" s="821">
        <f>$BG$18+$BH$18</f>
        <v>0</v>
      </c>
      <c r="BG18" s="821">
        <f>'Phan ky'!$M$373</f>
        <v>0</v>
      </c>
      <c r="BH18" s="821">
        <f>'Phan ky'!$M$381</f>
        <v>0</v>
      </c>
      <c r="BI18" s="821">
        <f>'Phan ky'!$M$389</f>
        <v>0</v>
      </c>
      <c r="BJ18" s="821">
        <f>$BK$18+$BL$18+$BM$18+$BN$18+$BO$18</f>
        <v>0</v>
      </c>
      <c r="BK18" s="821">
        <f>'Phan ky'!$M$397</f>
        <v>0</v>
      </c>
      <c r="BL18" s="821">
        <f>'Phan ky'!$M$405</f>
        <v>0</v>
      </c>
      <c r="BM18" s="821">
        <f>'Phan ky'!$M$413</f>
        <v>0</v>
      </c>
      <c r="BN18" s="821">
        <f>'Phan ky'!$M$421</f>
        <v>0</v>
      </c>
      <c r="BO18" s="821">
        <f>'Phan ky'!$M$429</f>
        <v>0</v>
      </c>
      <c r="BP18" s="815"/>
      <c r="BQ18" s="813"/>
      <c r="BS18" s="897">
        <f t="shared" si="4"/>
        <v>0</v>
      </c>
      <c r="BW18" s="338" t="s">
        <v>201</v>
      </c>
      <c r="BX18" s="338">
        <v>0</v>
      </c>
    </row>
    <row r="19" spans="1:76" s="338" customFormat="1" ht="15.75">
      <c r="A19" s="820" t="s">
        <v>129</v>
      </c>
      <c r="B19" s="831" t="s">
        <v>92</v>
      </c>
      <c r="C19" s="820" t="s">
        <v>13</v>
      </c>
      <c r="D19" s="813">
        <f>VLOOKUP(C19,H01_HT,2,FALSE)</f>
        <v>96.226299999999995</v>
      </c>
      <c r="E19" s="817">
        <f>$F$19+$I$19+$J$19+$K$19+$L$19+$M$19+$P$19+$Q$19+$R$19</f>
        <v>0</v>
      </c>
      <c r="F19" s="817">
        <f>$G$19+$H$19</f>
        <v>0</v>
      </c>
      <c r="G19" s="817">
        <f>'Phan ky'!$N$5</f>
        <v>0</v>
      </c>
      <c r="H19" s="817">
        <f>'Phan ky'!$N$13</f>
        <v>0</v>
      </c>
      <c r="I19" s="817">
        <f>'Phan ky'!$N$21</f>
        <v>0</v>
      </c>
      <c r="J19" s="817">
        <f>'Phan ky'!$N$29</f>
        <v>0</v>
      </c>
      <c r="K19" s="817">
        <f>'Phan ky'!$N$37</f>
        <v>0</v>
      </c>
      <c r="L19" s="817">
        <f>'Phan ky'!$N$45</f>
        <v>0</v>
      </c>
      <c r="M19" s="817">
        <f>'Phan ky'!$N$53</f>
        <v>0</v>
      </c>
      <c r="N19" s="817">
        <f>'Phan ky'!$N$61</f>
        <v>0</v>
      </c>
      <c r="O19" s="818">
        <f>D19-BP19</f>
        <v>53.246300000000005</v>
      </c>
      <c r="P19" s="817">
        <f>'Phan ky'!$N$77</f>
        <v>0</v>
      </c>
      <c r="Q19" s="817">
        <f>'Phan ky'!$N$85</f>
        <v>0</v>
      </c>
      <c r="R19" s="817">
        <f>'Phan ky'!$N$93</f>
        <v>0</v>
      </c>
      <c r="S19" s="813">
        <f>$T$19+$U$19+$V$19+$W$19+$X$19+$Y$19+$AJ$19+$AR$19+$BC$19+$BD$19+$BE$19+$BF$19+$BI$19</f>
        <v>42.97999999999999</v>
      </c>
      <c r="T19" s="817">
        <f>'Phan ky'!$N$101</f>
        <v>5</v>
      </c>
      <c r="U19" s="817">
        <f>'Phan ky'!$N$109</f>
        <v>0</v>
      </c>
      <c r="V19" s="817">
        <f>'Phan ky'!$N$117</f>
        <v>0.65</v>
      </c>
      <c r="W19" s="817">
        <f>'Phan ky'!$N$125</f>
        <v>0</v>
      </c>
      <c r="X19" s="817">
        <f>'Phan ky'!$N$133</f>
        <v>0</v>
      </c>
      <c r="Y19" s="817">
        <f>$Z$19+$AA$19+$AB$19+$AC$19+$AD$19+$AE$19+$AF$19+$AG$19+$AH$19+$AI$19</f>
        <v>0.51</v>
      </c>
      <c r="Z19" s="817">
        <f>'Phan ky'!$N$141</f>
        <v>0.3</v>
      </c>
      <c r="AA19" s="817">
        <f>'Phan ky'!$N$149</f>
        <v>0</v>
      </c>
      <c r="AB19" s="817">
        <f>'Phan ky'!$N$157</f>
        <v>0</v>
      </c>
      <c r="AC19" s="817">
        <f>'Phan ky'!$N$165</f>
        <v>0.21</v>
      </c>
      <c r="AD19" s="817">
        <f>'Phan ky'!$N$173</f>
        <v>0</v>
      </c>
      <c r="AE19" s="817">
        <f>'Phan ky'!$N$181</f>
        <v>0</v>
      </c>
      <c r="AF19" s="817">
        <f>'Phan ky'!$N$189</f>
        <v>0</v>
      </c>
      <c r="AG19" s="817">
        <f>'Phan ky'!$N$197</f>
        <v>0</v>
      </c>
      <c r="AH19" s="817">
        <f>'Phan ky'!$N$205</f>
        <v>0</v>
      </c>
      <c r="AI19" s="817">
        <f>'Phan ky'!$N$213</f>
        <v>0</v>
      </c>
      <c r="AJ19" s="817">
        <f>$AK$19+$AO$19+$AP$19+$AQ$19</f>
        <v>3</v>
      </c>
      <c r="AK19" s="817">
        <f>$AL$19+$AM$19+$AN$19</f>
        <v>0</v>
      </c>
      <c r="AL19" s="817">
        <f>'Phan ky'!$N$221</f>
        <v>0</v>
      </c>
      <c r="AM19" s="817">
        <f>'Phan ky'!$N$229</f>
        <v>0</v>
      </c>
      <c r="AN19" s="817">
        <f>'Phan ky'!$N$237</f>
        <v>0</v>
      </c>
      <c r="AO19" s="817">
        <f>'Phan ky'!$N$245</f>
        <v>3</v>
      </c>
      <c r="AP19" s="817">
        <f>'Phan ky'!$N$253</f>
        <v>0</v>
      </c>
      <c r="AQ19" s="817">
        <f>'Phan ky'!$N$261</f>
        <v>0</v>
      </c>
      <c r="AR19" s="817">
        <f>$AS$19+$AT$19+$AU$19+$AV$19+$AW$19+$AX$19+$AY$19+$AZ$19+$BA$19+$BB$19</f>
        <v>33.819999999999993</v>
      </c>
      <c r="AS19" s="817">
        <f>'Phan ky'!$N$269</f>
        <v>26.34</v>
      </c>
      <c r="AT19" s="817">
        <f>'Phan ky'!$N$277</f>
        <v>0</v>
      </c>
      <c r="AU19" s="817">
        <f>'Phan ky'!$N$285</f>
        <v>0</v>
      </c>
      <c r="AV19" s="817">
        <f>'Phan ky'!$N$293</f>
        <v>0</v>
      </c>
      <c r="AW19" s="817">
        <f>'Phan ky'!$N$301</f>
        <v>0</v>
      </c>
      <c r="AX19" s="817">
        <f>'Phan ky'!$N$309</f>
        <v>0</v>
      </c>
      <c r="AY19" s="817">
        <f>'Phan ky'!$N$317</f>
        <v>0.08</v>
      </c>
      <c r="AZ19" s="817">
        <f>'Phan ky'!$N$325</f>
        <v>0</v>
      </c>
      <c r="BA19" s="817">
        <f>'Phan ky'!$N$333</f>
        <v>6.6</v>
      </c>
      <c r="BB19" s="817">
        <f>'Phan ky'!$N$341</f>
        <v>0.8</v>
      </c>
      <c r="BC19" s="817">
        <f>'Phan ky'!$N$349</f>
        <v>0</v>
      </c>
      <c r="BD19" s="817">
        <f>'Phan ky'!$N$357</f>
        <v>0</v>
      </c>
      <c r="BE19" s="817">
        <f>'Phan ky'!$N$365</f>
        <v>0</v>
      </c>
      <c r="BF19" s="817">
        <f>$BG$19+$BH$19</f>
        <v>0</v>
      </c>
      <c r="BG19" s="817">
        <f>'Phan ky'!$N$373</f>
        <v>0</v>
      </c>
      <c r="BH19" s="817">
        <f>'Phan ky'!$N$381</f>
        <v>0</v>
      </c>
      <c r="BI19" s="817">
        <f>'Phan ky'!$N$389</f>
        <v>0</v>
      </c>
      <c r="BJ19" s="817">
        <f>$BK$19+$BL$19+$BM$19+$BN$19+$BO$19</f>
        <v>0</v>
      </c>
      <c r="BK19" s="817">
        <f>'Phan ky'!$N$397</f>
        <v>0</v>
      </c>
      <c r="BL19" s="817">
        <f>'Phan ky'!$N$405</f>
        <v>0</v>
      </c>
      <c r="BM19" s="817">
        <f>'Phan ky'!$N$413</f>
        <v>0</v>
      </c>
      <c r="BN19" s="817">
        <f>'Phan ky'!$N$421</f>
        <v>0</v>
      </c>
      <c r="BO19" s="817">
        <f>'Phan ky'!$N$429</f>
        <v>0</v>
      </c>
      <c r="BP19" s="813">
        <f t="shared" ref="BP19:BP22" si="7">E19+S19+BJ19</f>
        <v>42.97999999999999</v>
      </c>
      <c r="BQ19" s="813">
        <f t="shared" si="3"/>
        <v>53.246300000000005</v>
      </c>
      <c r="BS19" s="897">
        <f t="shared" si="4"/>
        <v>5.3454231615561385</v>
      </c>
      <c r="BW19" s="338" t="s">
        <v>14</v>
      </c>
      <c r="BX19" s="338">
        <v>0</v>
      </c>
    </row>
    <row r="20" spans="1:76" s="338" customFormat="1" ht="15.75">
      <c r="A20" s="820" t="s">
        <v>118</v>
      </c>
      <c r="B20" s="831" t="s">
        <v>216</v>
      </c>
      <c r="C20" s="820" t="s">
        <v>201</v>
      </c>
      <c r="D20" s="813">
        <f>VLOOKUP(C20,H01_HT,2,FALSE)</f>
        <v>0</v>
      </c>
      <c r="E20" s="817">
        <f>$F$20+$I$20+$J$20+$K$20+$L$20+$M$20+$O$20+$Q$20+$R$20</f>
        <v>0</v>
      </c>
      <c r="F20" s="817">
        <f>$G$20+$H$20</f>
        <v>0</v>
      </c>
      <c r="G20" s="817">
        <f>'Phan ky'!$O$5</f>
        <v>0</v>
      </c>
      <c r="H20" s="817">
        <f>'Phan ky'!$O$13</f>
        <v>0</v>
      </c>
      <c r="I20" s="817">
        <f>'Phan ky'!$O$21</f>
        <v>0</v>
      </c>
      <c r="J20" s="817">
        <f>'Phan ky'!$O$29</f>
        <v>0</v>
      </c>
      <c r="K20" s="817">
        <f>'Phan ky'!$O$37</f>
        <v>0</v>
      </c>
      <c r="L20" s="817">
        <f>'Phan ky'!$O$45</f>
        <v>0</v>
      </c>
      <c r="M20" s="817">
        <f>'Phan ky'!$O$53</f>
        <v>0</v>
      </c>
      <c r="N20" s="817">
        <f>'Phan ky'!$O$61</f>
        <v>0</v>
      </c>
      <c r="O20" s="817">
        <f>'Phan ky'!$O$69</f>
        <v>0</v>
      </c>
      <c r="P20" s="818">
        <f>D20-BP20</f>
        <v>0</v>
      </c>
      <c r="Q20" s="817">
        <f>'Phan ky'!$O$85</f>
        <v>0</v>
      </c>
      <c r="R20" s="817">
        <f>'Phan ky'!$O$93</f>
        <v>0</v>
      </c>
      <c r="S20" s="813">
        <f>$T$20+$U$20+$V$20+$W$20+$X$20+$Y$20+$AJ$20+$AR$20+$BC$20+$BD$20+$BE$20+$BF$20+$BI$20</f>
        <v>0</v>
      </c>
      <c r="T20" s="817">
        <f>'Phan ky'!$O$101</f>
        <v>0</v>
      </c>
      <c r="U20" s="817">
        <f>'Phan ky'!$O$109</f>
        <v>0</v>
      </c>
      <c r="V20" s="817">
        <f>'Phan ky'!$O$117</f>
        <v>0</v>
      </c>
      <c r="W20" s="817">
        <f>'Phan ky'!$O$125</f>
        <v>0</v>
      </c>
      <c r="X20" s="817">
        <f>'Phan ky'!$O$133</f>
        <v>0</v>
      </c>
      <c r="Y20" s="817">
        <f>$Z$20+$AA$20+$AB$20+$AC$20+$AD$20+$AE$20+$AF$20+$AG$20+$AH$20+$AI$20</f>
        <v>0</v>
      </c>
      <c r="Z20" s="817">
        <f>'Phan ky'!$O$141</f>
        <v>0</v>
      </c>
      <c r="AA20" s="817">
        <f>'Phan ky'!$O$149</f>
        <v>0</v>
      </c>
      <c r="AB20" s="817">
        <f>'Phan ky'!$O$157</f>
        <v>0</v>
      </c>
      <c r="AC20" s="817">
        <f>'Phan ky'!$O$165</f>
        <v>0</v>
      </c>
      <c r="AD20" s="817">
        <f>'Phan ky'!$O$173</f>
        <v>0</v>
      </c>
      <c r="AE20" s="817">
        <f>'Phan ky'!$O$181</f>
        <v>0</v>
      </c>
      <c r="AF20" s="817">
        <f>'Phan ky'!$O$189</f>
        <v>0</v>
      </c>
      <c r="AG20" s="817">
        <f>'Phan ky'!$O$197</f>
        <v>0</v>
      </c>
      <c r="AH20" s="817">
        <f>'Phan ky'!$O$205</f>
        <v>0</v>
      </c>
      <c r="AI20" s="817">
        <f>'Phan ky'!$O$213</f>
        <v>0</v>
      </c>
      <c r="AJ20" s="817">
        <f>$AK$20+$AO$20+$AP$20+$AQ$20</f>
        <v>0</v>
      </c>
      <c r="AK20" s="817">
        <f>$AL$20+$AM$20+$AN$20</f>
        <v>0</v>
      </c>
      <c r="AL20" s="817">
        <f>'Phan ky'!$O$221</f>
        <v>0</v>
      </c>
      <c r="AM20" s="817">
        <f>'Phan ky'!$O$229</f>
        <v>0</v>
      </c>
      <c r="AN20" s="817">
        <f>'Phan ky'!$O$237</f>
        <v>0</v>
      </c>
      <c r="AO20" s="817">
        <f>'Phan ky'!$O$245</f>
        <v>0</v>
      </c>
      <c r="AP20" s="817">
        <f>'Phan ky'!$O$253</f>
        <v>0</v>
      </c>
      <c r="AQ20" s="817">
        <f>'Phan ky'!$O$261</f>
        <v>0</v>
      </c>
      <c r="AR20" s="817">
        <f>$AS$20+$AT$20+$AU$20+$AV$20+$AW$20+$AX$20+$AY$20+$AZ$20+$BA$20+$BB$20</f>
        <v>0</v>
      </c>
      <c r="AS20" s="817">
        <f>'Phan ky'!$O$269</f>
        <v>0</v>
      </c>
      <c r="AT20" s="817">
        <f>'Phan ky'!$O$277</f>
        <v>0</v>
      </c>
      <c r="AU20" s="817">
        <f>'Phan ky'!$O$285</f>
        <v>0</v>
      </c>
      <c r="AV20" s="817">
        <f>'Phan ky'!$O$293</f>
        <v>0</v>
      </c>
      <c r="AW20" s="817">
        <f>'Phan ky'!$O$301</f>
        <v>0</v>
      </c>
      <c r="AX20" s="817">
        <f>'Phan ky'!$O$309</f>
        <v>0</v>
      </c>
      <c r="AY20" s="817">
        <f>'Phan ky'!$O$317</f>
        <v>0</v>
      </c>
      <c r="AZ20" s="817">
        <f>'Phan ky'!$O$325</f>
        <v>0</v>
      </c>
      <c r="BA20" s="817">
        <f>'Phan ky'!$O$333</f>
        <v>0</v>
      </c>
      <c r="BB20" s="817">
        <f>'Phan ky'!$O$341</f>
        <v>0</v>
      </c>
      <c r="BC20" s="817">
        <f>'Phan ky'!$O$349</f>
        <v>0</v>
      </c>
      <c r="BD20" s="817">
        <f>'Phan ky'!$O$357</f>
        <v>0</v>
      </c>
      <c r="BE20" s="817">
        <f>'Phan ky'!$O$365</f>
        <v>0</v>
      </c>
      <c r="BF20" s="817">
        <f>$BG$20+$BH$20</f>
        <v>0</v>
      </c>
      <c r="BG20" s="817">
        <f>'Phan ky'!$O$373</f>
        <v>0</v>
      </c>
      <c r="BH20" s="817">
        <f>'Phan ky'!$O$381</f>
        <v>0</v>
      </c>
      <c r="BI20" s="817">
        <f>'Phan ky'!$O$389</f>
        <v>0</v>
      </c>
      <c r="BJ20" s="817">
        <f>$BK$20+$BL$20+$BM$20+$BN$20+$BO$20</f>
        <v>0</v>
      </c>
      <c r="BK20" s="817">
        <f>'Phan ky'!$O$397</f>
        <v>0</v>
      </c>
      <c r="BL20" s="817">
        <f>'Phan ky'!$O$405</f>
        <v>0</v>
      </c>
      <c r="BM20" s="817">
        <f>'Phan ky'!$O$413</f>
        <v>0</v>
      </c>
      <c r="BN20" s="817">
        <f>'Phan ky'!$O$421</f>
        <v>0</v>
      </c>
      <c r="BO20" s="817">
        <f>'Phan ky'!$O$429</f>
        <v>0</v>
      </c>
      <c r="BP20" s="813">
        <f t="shared" si="7"/>
        <v>0</v>
      </c>
      <c r="BQ20" s="813">
        <f t="shared" si="3"/>
        <v>0</v>
      </c>
      <c r="BS20" s="897">
        <f t="shared" si="4"/>
        <v>0</v>
      </c>
      <c r="BW20" s="338" t="s">
        <v>15</v>
      </c>
      <c r="BX20" s="338">
        <v>46.450699999999998</v>
      </c>
    </row>
    <row r="21" spans="1:76" s="338" customFormat="1" ht="15.75">
      <c r="A21" s="820" t="s">
        <v>119</v>
      </c>
      <c r="B21" s="831" t="s">
        <v>94</v>
      </c>
      <c r="C21" s="820" t="s">
        <v>14</v>
      </c>
      <c r="D21" s="813">
        <f>VLOOKUP(C21,H01_HT,2,FALSE)</f>
        <v>0</v>
      </c>
      <c r="E21" s="817">
        <f>$F$21+$I$21+$J$21+$K$21+$L$21+$M$21+$O$21+$P$21+$R$21</f>
        <v>0</v>
      </c>
      <c r="F21" s="817">
        <f>$G$21+$H$21</f>
        <v>0</v>
      </c>
      <c r="G21" s="817">
        <f>'Phan ky'!$P$5</f>
        <v>0</v>
      </c>
      <c r="H21" s="817">
        <f>'Phan ky'!$P$13</f>
        <v>0</v>
      </c>
      <c r="I21" s="817">
        <f>'Phan ky'!$P$21</f>
        <v>0</v>
      </c>
      <c r="J21" s="817">
        <f>'Phan ky'!$P$29</f>
        <v>0</v>
      </c>
      <c r="K21" s="817">
        <f>'Phan ky'!$P$37</f>
        <v>0</v>
      </c>
      <c r="L21" s="817">
        <f>'Phan ky'!$P$45</f>
        <v>0</v>
      </c>
      <c r="M21" s="817">
        <f>'Phan ky'!$P$53</f>
        <v>0</v>
      </c>
      <c r="N21" s="817">
        <f>'Phan ky'!$P$61</f>
        <v>0</v>
      </c>
      <c r="O21" s="817">
        <f>'Phan ky'!$P$69</f>
        <v>0</v>
      </c>
      <c r="P21" s="817">
        <f>'Phan ky'!$P$77</f>
        <v>0</v>
      </c>
      <c r="Q21" s="818">
        <f>D21-BP21</f>
        <v>0</v>
      </c>
      <c r="R21" s="817">
        <f>'Phan ky'!$P$93</f>
        <v>0</v>
      </c>
      <c r="S21" s="813">
        <f>$T$21+$U$21+$V$21+$W$21+$X$21+$Y$21+$AJ$21+$AR$21+$BC$21+$BD$21+$BE$21+$BF$21+$BI$21</f>
        <v>0</v>
      </c>
      <c r="T21" s="817">
        <f>'Phan ky'!$P$101</f>
        <v>0</v>
      </c>
      <c r="U21" s="817">
        <f>'Phan ky'!$P$109</f>
        <v>0</v>
      </c>
      <c r="V21" s="817">
        <f>'Phan ky'!$P$117</f>
        <v>0</v>
      </c>
      <c r="W21" s="817">
        <f>'Phan ky'!$P$125</f>
        <v>0</v>
      </c>
      <c r="X21" s="817">
        <f>'Phan ky'!$P$133</f>
        <v>0</v>
      </c>
      <c r="Y21" s="817">
        <f>$Z$21+$AA$21+$AB$21+$AC$21+$AD$21+$AE$21+$AF$21+$AG$21+$AH$21+$AI$21</f>
        <v>0</v>
      </c>
      <c r="Z21" s="817">
        <f>'Phan ky'!$P$141</f>
        <v>0</v>
      </c>
      <c r="AA21" s="817">
        <f>'Phan ky'!$P$149</f>
        <v>0</v>
      </c>
      <c r="AB21" s="817">
        <f>'Phan ky'!$P$157</f>
        <v>0</v>
      </c>
      <c r="AC21" s="817">
        <f>'Phan ky'!$P$165</f>
        <v>0</v>
      </c>
      <c r="AD21" s="817">
        <f>'Phan ky'!$P$173</f>
        <v>0</v>
      </c>
      <c r="AE21" s="817">
        <f>'Phan ky'!$P$181</f>
        <v>0</v>
      </c>
      <c r="AF21" s="817">
        <f>'Phan ky'!$P$189</f>
        <v>0</v>
      </c>
      <c r="AG21" s="817">
        <f>'Phan ky'!$P$197</f>
        <v>0</v>
      </c>
      <c r="AH21" s="817">
        <f>'Phan ky'!$P$205</f>
        <v>0</v>
      </c>
      <c r="AI21" s="817">
        <f>'Phan ky'!$P$213</f>
        <v>0</v>
      </c>
      <c r="AJ21" s="817">
        <f>$AK$21+$AO$21+$AP$21+$AQ$21</f>
        <v>0</v>
      </c>
      <c r="AK21" s="817">
        <f>$AL$21+$AM$21+$AN$21</f>
        <v>0</v>
      </c>
      <c r="AL21" s="817">
        <f>'Phan ky'!$P$221</f>
        <v>0</v>
      </c>
      <c r="AM21" s="817">
        <f>'Phan ky'!$P$229</f>
        <v>0</v>
      </c>
      <c r="AN21" s="817">
        <f>'Phan ky'!$P$237</f>
        <v>0</v>
      </c>
      <c r="AO21" s="817">
        <f>'Phan ky'!$P$245</f>
        <v>0</v>
      </c>
      <c r="AP21" s="817">
        <f>'Phan ky'!$P$253</f>
        <v>0</v>
      </c>
      <c r="AQ21" s="817">
        <f>'Phan ky'!$P$261</f>
        <v>0</v>
      </c>
      <c r="AR21" s="817">
        <f>$AS$21+$AT$21+$AU$21+$AV$21+$AW$21+$AX$21+$AY$21+$AZ$21+$BA$21+$BB$21</f>
        <v>0</v>
      </c>
      <c r="AS21" s="817">
        <f>'Phan ky'!$P$269</f>
        <v>0</v>
      </c>
      <c r="AT21" s="817">
        <f>'Phan ky'!$P$277</f>
        <v>0</v>
      </c>
      <c r="AU21" s="817">
        <f>'Phan ky'!$P$285</f>
        <v>0</v>
      </c>
      <c r="AV21" s="817">
        <f>'Phan ky'!$P$293</f>
        <v>0</v>
      </c>
      <c r="AW21" s="817">
        <f>'Phan ky'!$P$301</f>
        <v>0</v>
      </c>
      <c r="AX21" s="817">
        <f>'Phan ky'!$P$309</f>
        <v>0</v>
      </c>
      <c r="AY21" s="817">
        <f>'Phan ky'!$P$317</f>
        <v>0</v>
      </c>
      <c r="AZ21" s="817">
        <f>'Phan ky'!$P$325</f>
        <v>0</v>
      </c>
      <c r="BA21" s="817">
        <f>'Phan ky'!$P$333</f>
        <v>0</v>
      </c>
      <c r="BB21" s="817">
        <f>'Phan ky'!$P$341</f>
        <v>0</v>
      </c>
      <c r="BC21" s="817">
        <f>'Phan ky'!$P$349</f>
        <v>0</v>
      </c>
      <c r="BD21" s="817">
        <f>'Phan ky'!$P$357</f>
        <v>0</v>
      </c>
      <c r="BE21" s="817">
        <f>'Phan ky'!$P$365</f>
        <v>0</v>
      </c>
      <c r="BF21" s="817">
        <f>$BG$21+$BH$21</f>
        <v>0</v>
      </c>
      <c r="BG21" s="817">
        <f>'Phan ky'!$P$373</f>
        <v>0</v>
      </c>
      <c r="BH21" s="817">
        <f>'Phan ky'!$P$381</f>
        <v>0</v>
      </c>
      <c r="BI21" s="817">
        <f>'Phan ky'!$P$389</f>
        <v>0</v>
      </c>
      <c r="BJ21" s="817">
        <f>$BK$21+$BL$21+$BM$21+$BN$21+$BO$21</f>
        <v>0</v>
      </c>
      <c r="BK21" s="817">
        <f>'Phan ky'!$P$397</f>
        <v>0</v>
      </c>
      <c r="BL21" s="817">
        <f>'Phan ky'!$P$405</f>
        <v>0</v>
      </c>
      <c r="BM21" s="817">
        <f>'Phan ky'!$P$413</f>
        <v>0</v>
      </c>
      <c r="BN21" s="817">
        <f>'Phan ky'!$P$421</f>
        <v>0</v>
      </c>
      <c r="BO21" s="817">
        <f>'Phan ky'!$P$429</f>
        <v>0</v>
      </c>
      <c r="BP21" s="813">
        <f t="shared" si="7"/>
        <v>0</v>
      </c>
      <c r="BQ21" s="813">
        <f t="shared" si="3"/>
        <v>0</v>
      </c>
      <c r="BS21" s="897">
        <f t="shared" si="4"/>
        <v>0</v>
      </c>
      <c r="BW21" s="338" t="s">
        <v>98</v>
      </c>
      <c r="BX21" s="338">
        <v>806.21559999999988</v>
      </c>
    </row>
    <row r="22" spans="1:76" s="338" customFormat="1" ht="15.75">
      <c r="A22" s="820" t="s">
        <v>217</v>
      </c>
      <c r="B22" s="831" t="s">
        <v>96</v>
      </c>
      <c r="C22" s="820" t="s">
        <v>15</v>
      </c>
      <c r="D22" s="813">
        <f>VLOOKUP(C22,H01_HT,2,FALSE)</f>
        <v>46.450699999999998</v>
      </c>
      <c r="E22" s="817">
        <f>$F$22+$I$22+$J$22+$K$22+$L$22+$M$22+$O$22+$P$22+$Q$22</f>
        <v>0</v>
      </c>
      <c r="F22" s="817">
        <f>$G$22+$H$22</f>
        <v>0</v>
      </c>
      <c r="G22" s="817">
        <f>'Phan ky'!$Q$5</f>
        <v>0</v>
      </c>
      <c r="H22" s="817">
        <f>'Phan ky'!$Q$13</f>
        <v>0</v>
      </c>
      <c r="I22" s="817">
        <f>'Phan ky'!$Q$21</f>
        <v>0</v>
      </c>
      <c r="J22" s="817">
        <f>'Phan ky'!$Q$29</f>
        <v>0</v>
      </c>
      <c r="K22" s="817">
        <f>'Phan ky'!$Q$37</f>
        <v>0</v>
      </c>
      <c r="L22" s="817">
        <f>'Phan ky'!$Q$45</f>
        <v>0</v>
      </c>
      <c r="M22" s="817">
        <f>'Phan ky'!$Q$53</f>
        <v>0</v>
      </c>
      <c r="N22" s="817">
        <f>'Phan ky'!$Q$61</f>
        <v>0</v>
      </c>
      <c r="O22" s="817">
        <f>'Phan ky'!$Q$69</f>
        <v>0</v>
      </c>
      <c r="P22" s="817">
        <f>'Phan ky'!$Q$77</f>
        <v>0</v>
      </c>
      <c r="Q22" s="817">
        <f>'Phan ky'!$Q$85</f>
        <v>0</v>
      </c>
      <c r="R22" s="818">
        <f>D22-BP22</f>
        <v>46.450699999999998</v>
      </c>
      <c r="S22" s="813">
        <f>$T$22+$U$22+$V$22+$W$22+$X$22+$Y$22+$AJ$22+$AR$22+$BC$22+$BD$22+$BE$22+$BF$22+$BI$22</f>
        <v>0</v>
      </c>
      <c r="T22" s="817">
        <f>'Phan ky'!$Q$101</f>
        <v>0</v>
      </c>
      <c r="U22" s="817">
        <f>'Phan ky'!$Q$109</f>
        <v>0</v>
      </c>
      <c r="V22" s="817">
        <f>'Phan ky'!$Q$117</f>
        <v>0</v>
      </c>
      <c r="W22" s="817">
        <f>'Phan ky'!$Q$125</f>
        <v>0</v>
      </c>
      <c r="X22" s="817">
        <f>'Phan ky'!$Q$133</f>
        <v>0</v>
      </c>
      <c r="Y22" s="817">
        <f>$Z$22+$AA$22+$AB$22+$AC$22+$AD$22+$AE$22+$AF$22+$AG$22+$AH$22+$AI$22</f>
        <v>0</v>
      </c>
      <c r="Z22" s="817">
        <f>'Phan ky'!$Q$141</f>
        <v>0</v>
      </c>
      <c r="AA22" s="817">
        <f>'Phan ky'!$Q$149</f>
        <v>0</v>
      </c>
      <c r="AB22" s="817">
        <f>'Phan ky'!$Q$157</f>
        <v>0</v>
      </c>
      <c r="AC22" s="817">
        <f>'Phan ky'!$Q$165</f>
        <v>0</v>
      </c>
      <c r="AD22" s="817">
        <f>'Phan ky'!$Q$173</f>
        <v>0</v>
      </c>
      <c r="AE22" s="817">
        <f>'Phan ky'!$Q$181</f>
        <v>0</v>
      </c>
      <c r="AF22" s="817">
        <f>'Phan ky'!$Q$189</f>
        <v>0</v>
      </c>
      <c r="AG22" s="817">
        <f>'Phan ky'!$Q$197</f>
        <v>0</v>
      </c>
      <c r="AH22" s="817">
        <f>'Phan ky'!$Q$205</f>
        <v>0</v>
      </c>
      <c r="AI22" s="817">
        <f>'Phan ky'!$Q$213</f>
        <v>0</v>
      </c>
      <c r="AJ22" s="817">
        <f>$AK$22+$AO$22+$AP$22+$AQ$22</f>
        <v>0</v>
      </c>
      <c r="AK22" s="817">
        <f>$AL$22+$AM$22+$AN$22</f>
        <v>0</v>
      </c>
      <c r="AL22" s="817">
        <f>'Phan ky'!$Q$221</f>
        <v>0</v>
      </c>
      <c r="AM22" s="817">
        <f>'Phan ky'!$Q$229</f>
        <v>0</v>
      </c>
      <c r="AN22" s="817">
        <f>'Phan ky'!$Q$237</f>
        <v>0</v>
      </c>
      <c r="AO22" s="817">
        <f>'Phan ky'!$Q$245</f>
        <v>0</v>
      </c>
      <c r="AP22" s="817">
        <f>'Phan ky'!$Q$253</f>
        <v>0</v>
      </c>
      <c r="AQ22" s="817">
        <f>'Phan ky'!$Q$261</f>
        <v>0</v>
      </c>
      <c r="AR22" s="817">
        <f>$AS$22+$AT$22+$AU$22+$AV$22+$AW$22+$AX$22+$AY$22+$AZ$22+$BA$22+$BB$22</f>
        <v>0</v>
      </c>
      <c r="AS22" s="817">
        <f>'Phan ky'!$Q$269</f>
        <v>0</v>
      </c>
      <c r="AT22" s="817">
        <f>'Phan ky'!$Q$277</f>
        <v>0</v>
      </c>
      <c r="AU22" s="817">
        <f>'Phan ky'!$Q$285</f>
        <v>0</v>
      </c>
      <c r="AV22" s="817">
        <f>'Phan ky'!$Q$293</f>
        <v>0</v>
      </c>
      <c r="AW22" s="817">
        <f>'Phan ky'!$Q$301</f>
        <v>0</v>
      </c>
      <c r="AX22" s="817">
        <f>'Phan ky'!$Q$309</f>
        <v>0</v>
      </c>
      <c r="AY22" s="817">
        <f>'Phan ky'!$Q$317</f>
        <v>0</v>
      </c>
      <c r="AZ22" s="817">
        <f>'Phan ky'!$Q$325</f>
        <v>0</v>
      </c>
      <c r="BA22" s="817">
        <f>'Phan ky'!$Q$333</f>
        <v>0</v>
      </c>
      <c r="BB22" s="817">
        <f>'Phan ky'!$Q$341</f>
        <v>0</v>
      </c>
      <c r="BC22" s="817">
        <f>'Phan ky'!$Q$349</f>
        <v>0</v>
      </c>
      <c r="BD22" s="817">
        <f>'Phan ky'!$Q$357</f>
        <v>0</v>
      </c>
      <c r="BE22" s="817">
        <f>'Phan ky'!$Q$365</f>
        <v>0</v>
      </c>
      <c r="BF22" s="817">
        <f>$BG$22+$BH$22</f>
        <v>0</v>
      </c>
      <c r="BG22" s="817">
        <f>'Phan ky'!$Q$373</f>
        <v>0</v>
      </c>
      <c r="BH22" s="817">
        <f>'Phan ky'!$Q$381</f>
        <v>0</v>
      </c>
      <c r="BI22" s="817">
        <f>'Phan ky'!$Q$389</f>
        <v>0</v>
      </c>
      <c r="BJ22" s="817">
        <f>$BK$22+$BL$22+$BM$22+$BN$22+$BO$22</f>
        <v>0</v>
      </c>
      <c r="BK22" s="817">
        <f>'Phan ky'!$Q$397</f>
        <v>0</v>
      </c>
      <c r="BL22" s="817">
        <f>'Phan ky'!$Q$405</f>
        <v>0</v>
      </c>
      <c r="BM22" s="817">
        <f>'Phan ky'!$Q$413</f>
        <v>0</v>
      </c>
      <c r="BN22" s="817">
        <f>'Phan ky'!$Q$421</f>
        <v>0</v>
      </c>
      <c r="BO22" s="817">
        <f>'Phan ky'!$Q$429</f>
        <v>0</v>
      </c>
      <c r="BP22" s="813">
        <f t="shared" si="7"/>
        <v>0</v>
      </c>
      <c r="BQ22" s="813">
        <f t="shared" si="3"/>
        <v>46.450699999999998</v>
      </c>
      <c r="BS22" s="897">
        <f t="shared" si="4"/>
        <v>4.6632094183163089</v>
      </c>
      <c r="BW22" s="338" t="s">
        <v>16</v>
      </c>
      <c r="BX22" s="338">
        <v>202.94380000000001</v>
      </c>
    </row>
    <row r="23" spans="1:76" s="339" customFormat="1" ht="15.75">
      <c r="A23" s="833">
        <v>2</v>
      </c>
      <c r="B23" s="834" t="s">
        <v>97</v>
      </c>
      <c r="C23" s="833" t="s">
        <v>98</v>
      </c>
      <c r="D23" s="813">
        <f>VLOOKUP(C23,H01_HT,2,FALSE)</f>
        <v>565.80559999999991</v>
      </c>
      <c r="E23" s="813">
        <f>E25+E26+E27+E28+E29+E30+E42+E52+E64+E65+E66+E67+E71</f>
        <v>0</v>
      </c>
      <c r="F23" s="813">
        <f t="shared" ref="F23:BO23" si="8">F25+F26+F27+F28+F29+F30+F42+F52+F64+F65+F66+F67+F71</f>
        <v>0</v>
      </c>
      <c r="G23" s="813">
        <f t="shared" si="8"/>
        <v>0</v>
      </c>
      <c r="H23" s="813">
        <f t="shared" si="8"/>
        <v>0</v>
      </c>
      <c r="I23" s="813">
        <f t="shared" si="8"/>
        <v>0</v>
      </c>
      <c r="J23" s="813">
        <f t="shared" si="8"/>
        <v>0</v>
      </c>
      <c r="K23" s="813">
        <f t="shared" si="8"/>
        <v>0</v>
      </c>
      <c r="L23" s="813">
        <f t="shared" si="8"/>
        <v>0</v>
      </c>
      <c r="M23" s="813">
        <f t="shared" si="8"/>
        <v>0</v>
      </c>
      <c r="N23" s="813">
        <f t="shared" si="8"/>
        <v>0</v>
      </c>
      <c r="O23" s="813">
        <f t="shared" si="8"/>
        <v>0</v>
      </c>
      <c r="P23" s="813">
        <f t="shared" si="8"/>
        <v>0</v>
      </c>
      <c r="Q23" s="813">
        <f t="shared" si="8"/>
        <v>0</v>
      </c>
      <c r="R23" s="813">
        <f t="shared" si="8"/>
        <v>0</v>
      </c>
      <c r="S23" s="818">
        <f>D23-BP23</f>
        <v>565.80559999999991</v>
      </c>
      <c r="T23" s="813">
        <f>T26+T27+T28+T29+T30+T42+T52+T64+T65+T66+T67+T71</f>
        <v>3.25</v>
      </c>
      <c r="U23" s="813">
        <f>U25+U27+U28+U29+U30+U42+U52+U64+U65+U66+U67+U71</f>
        <v>0</v>
      </c>
      <c r="V23" s="813">
        <f>V25+V26+V28+V29+V30+V42+V52+V64+V65+V66+V67+V71</f>
        <v>0</v>
      </c>
      <c r="W23" s="813">
        <f>W25+W26+W27+W29+W30+W42+W52+W64+W65+W66+W67+W71</f>
        <v>0</v>
      </c>
      <c r="X23" s="813">
        <f>X25+X26+X27+X28+X30+X42+X52+X64+X65+X66+X67+X71</f>
        <v>0</v>
      </c>
      <c r="Y23" s="813">
        <f>Y25+Y26+Y27+Y28+Y29+Y42+Y52+Y64+Y65+Y66+Y67+Y71</f>
        <v>1.58</v>
      </c>
      <c r="Z23" s="813">
        <f t="shared" si="8"/>
        <v>1.1000000000000001</v>
      </c>
      <c r="AA23" s="813">
        <f t="shared" si="8"/>
        <v>0</v>
      </c>
      <c r="AB23" s="813">
        <f t="shared" si="8"/>
        <v>0</v>
      </c>
      <c r="AC23" s="813">
        <f t="shared" si="8"/>
        <v>0.48</v>
      </c>
      <c r="AD23" s="813">
        <f t="shared" si="8"/>
        <v>0</v>
      </c>
      <c r="AE23" s="813">
        <f t="shared" si="8"/>
        <v>0</v>
      </c>
      <c r="AF23" s="813">
        <f t="shared" si="8"/>
        <v>0</v>
      </c>
      <c r="AG23" s="813">
        <f t="shared" si="8"/>
        <v>0</v>
      </c>
      <c r="AH23" s="813">
        <f t="shared" si="8"/>
        <v>0</v>
      </c>
      <c r="AI23" s="813">
        <f t="shared" si="8"/>
        <v>0</v>
      </c>
      <c r="AJ23" s="813">
        <f>AJ25+AJ26+AJ27+AJ28+AJ29+AJ30+AJ52+AJ64+AJ65+AJ66+AJ67+AJ71</f>
        <v>1.3</v>
      </c>
      <c r="AK23" s="813">
        <f t="shared" si="8"/>
        <v>0</v>
      </c>
      <c r="AL23" s="813">
        <f t="shared" si="8"/>
        <v>0</v>
      </c>
      <c r="AM23" s="813">
        <f t="shared" si="8"/>
        <v>0</v>
      </c>
      <c r="AN23" s="813">
        <f t="shared" si="8"/>
        <v>0</v>
      </c>
      <c r="AO23" s="813">
        <f t="shared" si="8"/>
        <v>1.3</v>
      </c>
      <c r="AP23" s="813">
        <f t="shared" si="8"/>
        <v>0</v>
      </c>
      <c r="AQ23" s="813">
        <f t="shared" si="8"/>
        <v>0</v>
      </c>
      <c r="AR23" s="813">
        <f>AR25+AR26+AR27+AR28+AR29+AR30+AR42+AR64+AR65+AR66+AR67+AR71</f>
        <v>3.0999999999999996</v>
      </c>
      <c r="AS23" s="813">
        <f t="shared" si="8"/>
        <v>5.8</v>
      </c>
      <c r="AT23" s="813">
        <f t="shared" si="8"/>
        <v>0.05</v>
      </c>
      <c r="AU23" s="813">
        <f t="shared" si="8"/>
        <v>0</v>
      </c>
      <c r="AV23" s="813">
        <f t="shared" si="8"/>
        <v>0</v>
      </c>
      <c r="AW23" s="813">
        <f t="shared" si="8"/>
        <v>0</v>
      </c>
      <c r="AX23" s="813">
        <f t="shared" si="8"/>
        <v>0</v>
      </c>
      <c r="AY23" s="813">
        <f t="shared" si="8"/>
        <v>0</v>
      </c>
      <c r="AZ23" s="813">
        <f t="shared" si="8"/>
        <v>0</v>
      </c>
      <c r="BA23" s="813">
        <f t="shared" si="8"/>
        <v>0</v>
      </c>
      <c r="BB23" s="813">
        <f t="shared" si="8"/>
        <v>0.30000000000000004</v>
      </c>
      <c r="BC23" s="813">
        <f>BC25+BC26+BC27+BC28+BC29+BC30+BC42+BC52+BC65+BC66+BC67+BC71</f>
        <v>0</v>
      </c>
      <c r="BD23" s="813">
        <f>BD25+BD26+BD27+BD28+BD29+BD30+BD42+BD52+BD64+BD66+BD67+BD71</f>
        <v>0</v>
      </c>
      <c r="BE23" s="813">
        <f>BE25+BE26+BE27+BE28+BE29+BE30+BE42+BE52+BE64+BE65+BE67+BE71</f>
        <v>0</v>
      </c>
      <c r="BF23" s="813">
        <f>BF25+BF26+BF27+BF28+BF29+BF30+BF42+BF52+BF64+BF65+BF66+BF71</f>
        <v>0</v>
      </c>
      <c r="BG23" s="813">
        <f t="shared" si="8"/>
        <v>0</v>
      </c>
      <c r="BH23" s="813">
        <f t="shared" si="8"/>
        <v>0</v>
      </c>
      <c r="BI23" s="813">
        <f>BI25+BI26+BI27+BI28+BI29+BI30+BI42+BI52+BI64+BI65+BI66+BI67</f>
        <v>0</v>
      </c>
      <c r="BJ23" s="813">
        <f t="shared" si="8"/>
        <v>0</v>
      </c>
      <c r="BK23" s="813">
        <f t="shared" si="8"/>
        <v>0</v>
      </c>
      <c r="BL23" s="813">
        <f t="shared" si="8"/>
        <v>0</v>
      </c>
      <c r="BM23" s="813">
        <f t="shared" si="8"/>
        <v>0</v>
      </c>
      <c r="BN23" s="813">
        <f t="shared" si="8"/>
        <v>0</v>
      </c>
      <c r="BO23" s="813">
        <f t="shared" si="8"/>
        <v>0</v>
      </c>
      <c r="BP23" s="813">
        <f>E23+BJ23</f>
        <v>0</v>
      </c>
      <c r="BQ23" s="813">
        <f t="shared" si="3"/>
        <v>806.21559999999988</v>
      </c>
      <c r="BR23" s="896">
        <f>BQ23-D23</f>
        <v>240.40999999999997</v>
      </c>
      <c r="BS23" s="897">
        <f t="shared" si="4"/>
        <v>80.936394480891209</v>
      </c>
      <c r="BT23" s="637">
        <f>S$78</f>
        <v>240.41</v>
      </c>
      <c r="BW23" s="339" t="s">
        <v>17</v>
      </c>
      <c r="BX23" s="339">
        <v>12.0067</v>
      </c>
    </row>
    <row r="24" spans="1:76" s="338" customFormat="1" ht="13.5" customHeight="1">
      <c r="A24" s="814"/>
      <c r="B24" s="831" t="s">
        <v>331</v>
      </c>
      <c r="C24" s="832"/>
      <c r="D24" s="815"/>
      <c r="E24" s="815"/>
      <c r="F24" s="815"/>
      <c r="G24" s="821"/>
      <c r="H24" s="815"/>
      <c r="I24" s="815"/>
      <c r="J24" s="815"/>
      <c r="K24" s="815"/>
      <c r="L24" s="815"/>
      <c r="M24" s="815"/>
      <c r="N24" s="815"/>
      <c r="O24" s="815"/>
      <c r="P24" s="815"/>
      <c r="Q24" s="815"/>
      <c r="R24" s="815"/>
      <c r="S24" s="816"/>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5"/>
      <c r="AR24" s="815"/>
      <c r="AS24" s="815"/>
      <c r="AT24" s="815"/>
      <c r="AU24" s="815"/>
      <c r="AV24" s="815"/>
      <c r="AW24" s="815"/>
      <c r="AX24" s="815"/>
      <c r="AY24" s="815"/>
      <c r="AZ24" s="815"/>
      <c r="BA24" s="815"/>
      <c r="BB24" s="815"/>
      <c r="BC24" s="815"/>
      <c r="BD24" s="815"/>
      <c r="BE24" s="815"/>
      <c r="BF24" s="815"/>
      <c r="BG24" s="815"/>
      <c r="BH24" s="815"/>
      <c r="BI24" s="815"/>
      <c r="BJ24" s="815"/>
      <c r="BK24" s="815"/>
      <c r="BL24" s="815"/>
      <c r="BM24" s="815"/>
      <c r="BN24" s="815"/>
      <c r="BO24" s="815"/>
      <c r="BP24" s="815"/>
      <c r="BQ24" s="813"/>
      <c r="BS24" s="897">
        <f t="shared" si="4"/>
        <v>0</v>
      </c>
      <c r="BW24" s="338" t="s">
        <v>50</v>
      </c>
      <c r="BX24" s="338">
        <v>6.3193000000000001</v>
      </c>
    </row>
    <row r="25" spans="1:76" s="338" customFormat="1" ht="15.75">
      <c r="A25" s="820" t="s">
        <v>99</v>
      </c>
      <c r="B25" s="831" t="s">
        <v>60</v>
      </c>
      <c r="C25" s="820" t="s">
        <v>16</v>
      </c>
      <c r="D25" s="813">
        <f t="shared" ref="D25:D30" si="9">VLOOKUP(C25,H01_HT,2,FALSE)</f>
        <v>125.6538</v>
      </c>
      <c r="E25" s="817">
        <f>$F$25+$I$25+$J$25+$K$25+$L$25+$M$25+$O$25+$P$25+$Q$25+$R$25</f>
        <v>0</v>
      </c>
      <c r="F25" s="817">
        <f>$G$25+$H$25</f>
        <v>0</v>
      </c>
      <c r="G25" s="817">
        <f>'Phan ky'!$R$5</f>
        <v>0</v>
      </c>
      <c r="H25" s="817">
        <f>'Phan ky'!$R$13</f>
        <v>0</v>
      </c>
      <c r="I25" s="817">
        <f>'Phan ky'!$R$21</f>
        <v>0</v>
      </c>
      <c r="J25" s="817">
        <f>'Phan ky'!$R$29</f>
        <v>0</v>
      </c>
      <c r="K25" s="817">
        <f>'Phan ky'!$R$37</f>
        <v>0</v>
      </c>
      <c r="L25" s="817">
        <f>'Phan ky'!$R$45</f>
        <v>0</v>
      </c>
      <c r="M25" s="817">
        <f>'Phan ky'!$R$53</f>
        <v>0</v>
      </c>
      <c r="N25" s="817">
        <f>'Phan ky'!$R$61</f>
        <v>0</v>
      </c>
      <c r="O25" s="817">
        <f>'Phan ky'!$R$69</f>
        <v>0</v>
      </c>
      <c r="P25" s="817">
        <f>'Phan ky'!$R$77</f>
        <v>0</v>
      </c>
      <c r="Q25" s="817">
        <f>'Phan ky'!$R$85</f>
        <v>0</v>
      </c>
      <c r="R25" s="817">
        <f>'Phan ky'!$R$93</f>
        <v>0</v>
      </c>
      <c r="S25" s="813">
        <f>$U$25+$V$25+$W$25+$X$25+$Y$25+$AJ$25+$AR$25+$BC$25+$BD$25+$BE$25+$BF$25+$BI$25</f>
        <v>1</v>
      </c>
      <c r="T25" s="818">
        <f>D25-BP25</f>
        <v>124.6538</v>
      </c>
      <c r="U25" s="817">
        <f>'Phan ky'!$R$109</f>
        <v>0</v>
      </c>
      <c r="V25" s="817">
        <f>'Phan ky'!$R$117</f>
        <v>0</v>
      </c>
      <c r="W25" s="817">
        <f>'Phan ky'!$R$125</f>
        <v>0</v>
      </c>
      <c r="X25" s="817">
        <f>'Phan ky'!$R$133</f>
        <v>0</v>
      </c>
      <c r="Y25" s="817">
        <f>$Z$25+$AA$25+$AB$25+$AC$25+$AD$25+$AE$25+$AF$25+$AG$25+$AH$25+$AI$25</f>
        <v>0</v>
      </c>
      <c r="Z25" s="817">
        <f>'Phan ky'!$R$141</f>
        <v>0</v>
      </c>
      <c r="AA25" s="817">
        <f>'Phan ky'!$R$149</f>
        <v>0</v>
      </c>
      <c r="AB25" s="817">
        <f>'Phan ky'!$R$157</f>
        <v>0</v>
      </c>
      <c r="AC25" s="817">
        <f>'Phan ky'!$R$165</f>
        <v>0</v>
      </c>
      <c r="AD25" s="817">
        <f>'Phan ky'!$R$173</f>
        <v>0</v>
      </c>
      <c r="AE25" s="817">
        <f>'Phan ky'!$R$181</f>
        <v>0</v>
      </c>
      <c r="AF25" s="817">
        <f>'Phan ky'!$R$189</f>
        <v>0</v>
      </c>
      <c r="AG25" s="817">
        <f>'Phan ky'!$R$197</f>
        <v>0</v>
      </c>
      <c r="AH25" s="817">
        <f>'Phan ky'!$R$205</f>
        <v>0</v>
      </c>
      <c r="AI25" s="817">
        <f>'Phan ky'!$R$213</f>
        <v>0</v>
      </c>
      <c r="AJ25" s="817">
        <f>$AK$25+$AO$25+$AP$25+$AQ$25</f>
        <v>0</v>
      </c>
      <c r="AK25" s="817">
        <f>$AL$25+$AM$25+$AN$25</f>
        <v>0</v>
      </c>
      <c r="AL25" s="817">
        <f>'Phan ky'!$R$221</f>
        <v>0</v>
      </c>
      <c r="AM25" s="817">
        <f>'Phan ky'!$R$229</f>
        <v>0</v>
      </c>
      <c r="AN25" s="817">
        <f>'Phan ky'!$R$237</f>
        <v>0</v>
      </c>
      <c r="AO25" s="817">
        <f>'Phan ky'!$R$245</f>
        <v>0</v>
      </c>
      <c r="AP25" s="817">
        <f>'Phan ky'!$R$253</f>
        <v>0</v>
      </c>
      <c r="AQ25" s="817">
        <f>'Phan ky'!$R$261</f>
        <v>0</v>
      </c>
      <c r="AR25" s="817">
        <f>$AS$25+$AT$25+$AU$25+$AV$25+$AW$25+$AX$25+$AY$25+$AZ$25+$BA$25+$BB$25</f>
        <v>1</v>
      </c>
      <c r="AS25" s="817">
        <f>'Phan ky'!$R$269</f>
        <v>1</v>
      </c>
      <c r="AT25" s="817">
        <f>'Phan ky'!$R$277</f>
        <v>0</v>
      </c>
      <c r="AU25" s="817">
        <f>'Phan ky'!$R$285</f>
        <v>0</v>
      </c>
      <c r="AV25" s="817">
        <f>'Phan ky'!$R$293</f>
        <v>0</v>
      </c>
      <c r="AW25" s="817">
        <f>'Phan ky'!$R$301</f>
        <v>0</v>
      </c>
      <c r="AX25" s="817">
        <f>'Phan ky'!$R$309</f>
        <v>0</v>
      </c>
      <c r="AY25" s="817">
        <f>'Phan ky'!$R$317</f>
        <v>0</v>
      </c>
      <c r="AZ25" s="817">
        <f>'Phan ky'!$R$325</f>
        <v>0</v>
      </c>
      <c r="BA25" s="817">
        <f>'Phan ky'!$R$333</f>
        <v>0</v>
      </c>
      <c r="BB25" s="817">
        <f>'Phan ky'!$R$341</f>
        <v>0</v>
      </c>
      <c r="BC25" s="817">
        <f>'Phan ky'!$R$349</f>
        <v>0</v>
      </c>
      <c r="BD25" s="817">
        <f>'Phan ky'!$R$357</f>
        <v>0</v>
      </c>
      <c r="BE25" s="817">
        <f>'Phan ky'!$R$365</f>
        <v>0</v>
      </c>
      <c r="BF25" s="817">
        <f>$BG$25+$BH$25</f>
        <v>0</v>
      </c>
      <c r="BG25" s="817">
        <f>'Phan ky'!$R$373</f>
        <v>0</v>
      </c>
      <c r="BH25" s="817">
        <f>'Phan ky'!$R$381</f>
        <v>0</v>
      </c>
      <c r="BI25" s="817">
        <f>'Phan ky'!$R$389</f>
        <v>0</v>
      </c>
      <c r="BJ25" s="817">
        <f>$BK$25+$BL$25+$BM$25+$BN$25+$BO$25</f>
        <v>0</v>
      </c>
      <c r="BK25" s="817">
        <f>'Phan ky'!$R$397</f>
        <v>0</v>
      </c>
      <c r="BL25" s="817">
        <f>'Phan ky'!$R$405</f>
        <v>0</v>
      </c>
      <c r="BM25" s="817">
        <f>'Phan ky'!$R$413</f>
        <v>0</v>
      </c>
      <c r="BN25" s="817">
        <f>'Phan ky'!$R$421</f>
        <v>0</v>
      </c>
      <c r="BO25" s="817">
        <f>'Phan ky'!$R$429</f>
        <v>0</v>
      </c>
      <c r="BP25" s="813">
        <f t="shared" ref="BP25:BP30" si="10">E25+S25+BJ25</f>
        <v>1</v>
      </c>
      <c r="BQ25" s="813">
        <f t="shared" si="3"/>
        <v>202.94380000000001</v>
      </c>
      <c r="BS25" s="897">
        <f t="shared" si="4"/>
        <v>20.37363138873906</v>
      </c>
      <c r="BT25" s="637">
        <f>T$78</f>
        <v>78.289999999999992</v>
      </c>
      <c r="BU25" s="545">
        <f>BT25-BP25</f>
        <v>77.289999999999992</v>
      </c>
      <c r="BW25" s="338" t="s">
        <v>18</v>
      </c>
      <c r="BX25" s="338">
        <v>15.2669</v>
      </c>
    </row>
    <row r="26" spans="1:76" s="338" customFormat="1" ht="15.75">
      <c r="A26" s="820" t="s">
        <v>100</v>
      </c>
      <c r="B26" s="831" t="s">
        <v>61</v>
      </c>
      <c r="C26" s="820" t="s">
        <v>17</v>
      </c>
      <c r="D26" s="813">
        <f t="shared" si="9"/>
        <v>12.1067</v>
      </c>
      <c r="E26" s="817">
        <f>$F$26+$I$26+$J$26+$K$26+$L$26+$M$26+$O$26+$P$26+$Q$26+$R$26</f>
        <v>0</v>
      </c>
      <c r="F26" s="817">
        <f>$G$26+$H$26</f>
        <v>0</v>
      </c>
      <c r="G26" s="817">
        <f>'Phan ky'!$S$5</f>
        <v>0</v>
      </c>
      <c r="H26" s="817">
        <f>'Phan ky'!$S$13</f>
        <v>0</v>
      </c>
      <c r="I26" s="817">
        <f>'Phan ky'!$S$21</f>
        <v>0</v>
      </c>
      <c r="J26" s="817">
        <f>'Phan ky'!$S$29</f>
        <v>0</v>
      </c>
      <c r="K26" s="817">
        <f>'Phan ky'!$S$37</f>
        <v>0</v>
      </c>
      <c r="L26" s="817">
        <f>'Phan ky'!$S$45</f>
        <v>0</v>
      </c>
      <c r="M26" s="817">
        <f>'Phan ky'!$S$53</f>
        <v>0</v>
      </c>
      <c r="N26" s="817">
        <f>'Phan ky'!$S$61</f>
        <v>0</v>
      </c>
      <c r="O26" s="817">
        <f>'Phan ky'!$S$69</f>
        <v>0</v>
      </c>
      <c r="P26" s="817">
        <f>'Phan ky'!$S$77</f>
        <v>0</v>
      </c>
      <c r="Q26" s="817">
        <f>'Phan ky'!$S$85</f>
        <v>0</v>
      </c>
      <c r="R26" s="817">
        <f>'Phan ky'!$S$93</f>
        <v>0</v>
      </c>
      <c r="S26" s="813">
        <f>$T$26+$V$26+$W$26+$X$26+$Y$26+$AJ$26+$AR$26+$BC$26+$BD$26+$BE$26+$BF$26+$BI$26</f>
        <v>0.1</v>
      </c>
      <c r="T26" s="817">
        <f>'Phan ky'!$S$101</f>
        <v>0</v>
      </c>
      <c r="U26" s="818">
        <f>D26-BP26</f>
        <v>12.0067</v>
      </c>
      <c r="V26" s="817">
        <f>'Phan ky'!$S$117</f>
        <v>0</v>
      </c>
      <c r="W26" s="817">
        <f>'Phan ky'!$S$125</f>
        <v>0</v>
      </c>
      <c r="X26" s="817">
        <f>'Phan ky'!$S$133</f>
        <v>0</v>
      </c>
      <c r="Y26" s="817">
        <f>$Z$26+$AA$26+$AB$26+$AC$26+$AD$26+$AE$26+$AF$26+$AG$26+$AH$26+$AI$26</f>
        <v>0</v>
      </c>
      <c r="Z26" s="817">
        <f>'Phan ky'!$S$141</f>
        <v>0</v>
      </c>
      <c r="AA26" s="817">
        <f>'Phan ky'!$S$149</f>
        <v>0</v>
      </c>
      <c r="AB26" s="817">
        <f>'Phan ky'!$S$157</f>
        <v>0</v>
      </c>
      <c r="AC26" s="817">
        <f>'Phan ky'!$S$165</f>
        <v>0</v>
      </c>
      <c r="AD26" s="817">
        <f>'Phan ky'!$S$173</f>
        <v>0</v>
      </c>
      <c r="AE26" s="817">
        <f>'Phan ky'!$S$181</f>
        <v>0</v>
      </c>
      <c r="AF26" s="817">
        <f>'Phan ky'!$S$189</f>
        <v>0</v>
      </c>
      <c r="AG26" s="817">
        <f>'Phan ky'!$S$197</f>
        <v>0</v>
      </c>
      <c r="AH26" s="817">
        <f>'Phan ky'!$S$205</f>
        <v>0</v>
      </c>
      <c r="AI26" s="817">
        <f>'Phan ky'!$S$213</f>
        <v>0</v>
      </c>
      <c r="AJ26" s="817">
        <f>$AK$26+$AO$26+$AP$26+$AQ$26</f>
        <v>0</v>
      </c>
      <c r="AK26" s="817">
        <f>$AL$26+$AM$26+$AN$26</f>
        <v>0</v>
      </c>
      <c r="AL26" s="817">
        <f>'Phan ky'!$S$221</f>
        <v>0</v>
      </c>
      <c r="AM26" s="817">
        <f>'Phan ky'!$S$229</f>
        <v>0</v>
      </c>
      <c r="AN26" s="817">
        <f>'Phan ky'!$S$237</f>
        <v>0</v>
      </c>
      <c r="AO26" s="817">
        <f>'Phan ky'!$S$245</f>
        <v>0</v>
      </c>
      <c r="AP26" s="817">
        <f>'Phan ky'!$S$253</f>
        <v>0</v>
      </c>
      <c r="AQ26" s="817">
        <f>'Phan ky'!$S$261</f>
        <v>0</v>
      </c>
      <c r="AR26" s="817">
        <f>$AS$26+$AT$26+$AU$26+$AV$26+$AW$26+$AX$26+$AY$26+$AZ$26+$BA$26</f>
        <v>0.1</v>
      </c>
      <c r="AS26" s="817">
        <f>'Phan ky'!$S$269</f>
        <v>0.1</v>
      </c>
      <c r="AT26" s="817">
        <f>'Phan ky'!$S$277</f>
        <v>0</v>
      </c>
      <c r="AU26" s="817">
        <f>'Phan ky'!$S$285</f>
        <v>0</v>
      </c>
      <c r="AV26" s="817">
        <f>'Phan ky'!$S$293</f>
        <v>0</v>
      </c>
      <c r="AW26" s="817">
        <f>'Phan ky'!$S$301</f>
        <v>0</v>
      </c>
      <c r="AX26" s="817">
        <f>'Phan ky'!$S$309</f>
        <v>0</v>
      </c>
      <c r="AY26" s="817">
        <f>'Phan ky'!$S$317</f>
        <v>0</v>
      </c>
      <c r="AZ26" s="817">
        <f>'Phan ky'!$S$325</f>
        <v>0</v>
      </c>
      <c r="BA26" s="817">
        <f>'Phan ky'!$S$333</f>
        <v>0</v>
      </c>
      <c r="BB26" s="817">
        <f>'Phan ky'!$S$341</f>
        <v>0</v>
      </c>
      <c r="BC26" s="817">
        <f>'Phan ky'!$S$349</f>
        <v>0</v>
      </c>
      <c r="BD26" s="817">
        <f>'Phan ky'!$S$357</f>
        <v>0</v>
      </c>
      <c r="BE26" s="817">
        <f>'Phan ky'!$S$365</f>
        <v>0</v>
      </c>
      <c r="BF26" s="817">
        <f>$BG$26+$BH$26</f>
        <v>0</v>
      </c>
      <c r="BG26" s="817">
        <f>'Phan ky'!$S$373</f>
        <v>0</v>
      </c>
      <c r="BH26" s="817">
        <f>'Phan ky'!$S$381</f>
        <v>0</v>
      </c>
      <c r="BI26" s="817">
        <f>'Phan ky'!$S$389</f>
        <v>0</v>
      </c>
      <c r="BJ26" s="817">
        <f>$BK$26+$BL$26+$BM$26+$BN$26+$BO$26</f>
        <v>0</v>
      </c>
      <c r="BK26" s="817">
        <f>'Phan ky'!$S$397</f>
        <v>0</v>
      </c>
      <c r="BL26" s="817">
        <f>'Phan ky'!$S$405</f>
        <v>0</v>
      </c>
      <c r="BM26" s="817">
        <f>'Phan ky'!$S$413</f>
        <v>0</v>
      </c>
      <c r="BN26" s="817">
        <f>'Phan ky'!$S$421</f>
        <v>0</v>
      </c>
      <c r="BO26" s="817">
        <f>'Phan ky'!$S$429</f>
        <v>0</v>
      </c>
      <c r="BP26" s="813">
        <f t="shared" si="10"/>
        <v>0.1</v>
      </c>
      <c r="BQ26" s="813">
        <f t="shared" si="3"/>
        <v>12.0067</v>
      </c>
      <c r="BS26" s="897">
        <f t="shared" si="4"/>
        <v>1.2053587249040043</v>
      </c>
      <c r="BT26" s="637">
        <f>U$78</f>
        <v>0</v>
      </c>
      <c r="BU26" s="545">
        <f t="shared" ref="BU26:BU64" si="11">BT26-BP26</f>
        <v>-0.1</v>
      </c>
      <c r="BW26" s="338" t="s">
        <v>19</v>
      </c>
      <c r="BX26" s="338">
        <v>2.4761000000000002</v>
      </c>
    </row>
    <row r="27" spans="1:76" s="338" customFormat="1" ht="15.75">
      <c r="A27" s="820" t="s">
        <v>104</v>
      </c>
      <c r="B27" s="831" t="s">
        <v>62</v>
      </c>
      <c r="C27" s="820" t="s">
        <v>50</v>
      </c>
      <c r="D27" s="813">
        <f t="shared" si="9"/>
        <v>5.6692999999999998</v>
      </c>
      <c r="E27" s="817">
        <f>$F$27+$I$27+$J$27+$K$27+$L$27+$M$27+$O$27+$P$27+$Q$27+$R$27</f>
        <v>0</v>
      </c>
      <c r="F27" s="817">
        <f>$G$27+$H$27</f>
        <v>0</v>
      </c>
      <c r="G27" s="817">
        <f>'Phan ky'!$T$5</f>
        <v>0</v>
      </c>
      <c r="H27" s="817">
        <f>'Phan ky'!$T$13</f>
        <v>0</v>
      </c>
      <c r="I27" s="817">
        <f>'Phan ky'!$T$21</f>
        <v>0</v>
      </c>
      <c r="J27" s="817">
        <f>'Phan ky'!$T$29</f>
        <v>0</v>
      </c>
      <c r="K27" s="817">
        <f>'Phan ky'!$T$37</f>
        <v>0</v>
      </c>
      <c r="L27" s="817">
        <f>'Phan ky'!$T$45</f>
        <v>0</v>
      </c>
      <c r="M27" s="817">
        <f>'Phan ky'!$T$53</f>
        <v>0</v>
      </c>
      <c r="N27" s="817">
        <f>'Phan ky'!$T$61</f>
        <v>0</v>
      </c>
      <c r="O27" s="817">
        <f>'Phan ky'!$T$69</f>
        <v>0</v>
      </c>
      <c r="P27" s="817">
        <f>'Phan ky'!$T$77</f>
        <v>0</v>
      </c>
      <c r="Q27" s="817">
        <f>'Phan ky'!$T$85</f>
        <v>0</v>
      </c>
      <c r="R27" s="817">
        <f>'Phan ky'!$T$93</f>
        <v>0</v>
      </c>
      <c r="S27" s="813">
        <f>$T$27+$U$27+$W$27+$X$27+$Y$27+$AJ$27+$AR$27+$BC$27+$BD$27+$BE$27+$BF$27+$BI$27</f>
        <v>0</v>
      </c>
      <c r="T27" s="817">
        <f>'Phan ky'!$T$101</f>
        <v>0</v>
      </c>
      <c r="U27" s="817">
        <f>'Phan ky'!$T$109</f>
        <v>0</v>
      </c>
      <c r="V27" s="818">
        <f>D27-BP27</f>
        <v>5.6692999999999998</v>
      </c>
      <c r="W27" s="817">
        <f>'Phan ky'!$T$125</f>
        <v>0</v>
      </c>
      <c r="X27" s="817">
        <f>'Phan ky'!$T$133</f>
        <v>0</v>
      </c>
      <c r="Y27" s="817">
        <f>$Z$27+$AA$27+$AB$27+$AC$27+$AD$27+$AE$27+$AF$27+$AG$27+$AH$27+$AI$27</f>
        <v>0</v>
      </c>
      <c r="Z27" s="817">
        <f>'Phan ky'!$T$141</f>
        <v>0</v>
      </c>
      <c r="AA27" s="817">
        <f>'Phan ky'!$T$149</f>
        <v>0</v>
      </c>
      <c r="AB27" s="817">
        <f>'Phan ky'!$T$157</f>
        <v>0</v>
      </c>
      <c r="AC27" s="817">
        <f>'Phan ky'!$T$165</f>
        <v>0</v>
      </c>
      <c r="AD27" s="817">
        <f>'Phan ky'!$T$173</f>
        <v>0</v>
      </c>
      <c r="AE27" s="817">
        <f>'Phan ky'!$T$181</f>
        <v>0</v>
      </c>
      <c r="AF27" s="817">
        <f>'Phan ky'!$T$189</f>
        <v>0</v>
      </c>
      <c r="AG27" s="817">
        <f>'Phan ky'!$T$197</f>
        <v>0</v>
      </c>
      <c r="AH27" s="817">
        <f>'Phan ky'!$T$205</f>
        <v>0</v>
      </c>
      <c r="AI27" s="817">
        <f>'Phan ky'!$T$213</f>
        <v>0</v>
      </c>
      <c r="AJ27" s="817">
        <f>$AK$27+$AO$27+$AP$27+$AQ$27</f>
        <v>0</v>
      </c>
      <c r="AK27" s="817">
        <f>$AL$27+$AM$27+$AN$27</f>
        <v>0</v>
      </c>
      <c r="AL27" s="817">
        <f>'Phan ky'!$T$221</f>
        <v>0</v>
      </c>
      <c r="AM27" s="817">
        <f>'Phan ky'!$T$229</f>
        <v>0</v>
      </c>
      <c r="AN27" s="817">
        <f>'Phan ky'!$T$237</f>
        <v>0</v>
      </c>
      <c r="AO27" s="817">
        <f>'Phan ky'!$T$245</f>
        <v>0</v>
      </c>
      <c r="AP27" s="817">
        <f>'Phan ky'!$T$253</f>
        <v>0</v>
      </c>
      <c r="AQ27" s="817">
        <f>'Phan ky'!$T$261</f>
        <v>0</v>
      </c>
      <c r="AR27" s="817">
        <f>$AS$27+$AT$27+$AU$27+$AV$27+$AW$27+$AX$27+$AY$27+$AZ$27+$BA$27+$BB$27</f>
        <v>0</v>
      </c>
      <c r="AS27" s="817">
        <f>'Phan ky'!$T$269</f>
        <v>0</v>
      </c>
      <c r="AT27" s="817">
        <f>'Phan ky'!$T$277</f>
        <v>0</v>
      </c>
      <c r="AU27" s="817">
        <f>'Phan ky'!$T$285</f>
        <v>0</v>
      </c>
      <c r="AV27" s="817">
        <f>'Phan ky'!$T$293</f>
        <v>0</v>
      </c>
      <c r="AW27" s="817">
        <f>'Phan ky'!$T$301</f>
        <v>0</v>
      </c>
      <c r="AX27" s="817">
        <f>'Phan ky'!$T$309</f>
        <v>0</v>
      </c>
      <c r="AY27" s="817">
        <f>'Phan ky'!$T$317</f>
        <v>0</v>
      </c>
      <c r="AZ27" s="817">
        <f>'Phan ky'!$T$325</f>
        <v>0</v>
      </c>
      <c r="BA27" s="817">
        <f>'Phan ky'!$T$333</f>
        <v>0</v>
      </c>
      <c r="BB27" s="817">
        <f>'Phan ky'!$T$341</f>
        <v>0</v>
      </c>
      <c r="BC27" s="817">
        <f>'Phan ky'!$T$349</f>
        <v>0</v>
      </c>
      <c r="BD27" s="817">
        <f>'Phan ky'!$T$357</f>
        <v>0</v>
      </c>
      <c r="BE27" s="817">
        <f>'Phan ky'!$T$365</f>
        <v>0</v>
      </c>
      <c r="BF27" s="817">
        <f>$BG$27+$BH$27</f>
        <v>0</v>
      </c>
      <c r="BG27" s="817">
        <f>'Phan ky'!$T$373</f>
        <v>0</v>
      </c>
      <c r="BH27" s="817">
        <f>'Phan ky'!$T$381</f>
        <v>0</v>
      </c>
      <c r="BI27" s="817">
        <f>'Phan ky'!$T$389</f>
        <v>0</v>
      </c>
      <c r="BJ27" s="817">
        <f>$BK$27+$BL$27+$BM$27+$BN$27+$BO$27</f>
        <v>0</v>
      </c>
      <c r="BK27" s="817">
        <f>'Phan ky'!$T$397</f>
        <v>0</v>
      </c>
      <c r="BL27" s="817">
        <f>'Phan ky'!$T$405</f>
        <v>0</v>
      </c>
      <c r="BM27" s="817">
        <f>'Phan ky'!$T$413</f>
        <v>0</v>
      </c>
      <c r="BN27" s="817">
        <f>'Phan ky'!$T$421</f>
        <v>0</v>
      </c>
      <c r="BO27" s="817">
        <f>'Phan ky'!$T$429</f>
        <v>0</v>
      </c>
      <c r="BP27" s="813">
        <f t="shared" si="10"/>
        <v>0</v>
      </c>
      <c r="BQ27" s="813">
        <f t="shared" si="3"/>
        <v>6.3193000000000001</v>
      </c>
      <c r="BS27" s="897">
        <f t="shared" si="4"/>
        <v>0.63439774378354374</v>
      </c>
      <c r="BT27" s="637">
        <f>V$78</f>
        <v>0.65</v>
      </c>
      <c r="BU27" s="545">
        <f t="shared" si="11"/>
        <v>0.65</v>
      </c>
      <c r="BW27" s="338" t="s">
        <v>101</v>
      </c>
      <c r="BX27" s="338">
        <v>61.847000000000001</v>
      </c>
    </row>
    <row r="28" spans="1:76" s="338" customFormat="1" ht="15.75">
      <c r="A28" s="820" t="s">
        <v>105</v>
      </c>
      <c r="B28" s="831" t="s">
        <v>63</v>
      </c>
      <c r="C28" s="820" t="s">
        <v>18</v>
      </c>
      <c r="D28" s="813">
        <f t="shared" si="9"/>
        <v>15.2669</v>
      </c>
      <c r="E28" s="817">
        <f>$F$28+$I$28+$J$28+$K$28+$L$28+$M$28+$O$28+$P$28+$Q$28+$R$28</f>
        <v>0</v>
      </c>
      <c r="F28" s="817">
        <f>$G$28+$H$28</f>
        <v>0</v>
      </c>
      <c r="G28" s="817">
        <f>'Phan ky'!$U$5</f>
        <v>0</v>
      </c>
      <c r="H28" s="817">
        <f>'Phan ky'!$U$13</f>
        <v>0</v>
      </c>
      <c r="I28" s="817">
        <f>'Phan ky'!$U$21</f>
        <v>0</v>
      </c>
      <c r="J28" s="817">
        <f>'Phan ky'!$U$29</f>
        <v>0</v>
      </c>
      <c r="K28" s="817">
        <f>'Phan ky'!$U$37</f>
        <v>0</v>
      </c>
      <c r="L28" s="817">
        <f>'Phan ky'!$U$45</f>
        <v>0</v>
      </c>
      <c r="M28" s="817">
        <f>'Phan ky'!$U$53</f>
        <v>0</v>
      </c>
      <c r="N28" s="817">
        <f>'Phan ky'!$U$61</f>
        <v>0</v>
      </c>
      <c r="O28" s="817">
        <f>'Phan ky'!$U$69</f>
        <v>0</v>
      </c>
      <c r="P28" s="817">
        <f>'Phan ky'!$U$77</f>
        <v>0</v>
      </c>
      <c r="Q28" s="817">
        <f>'Phan ky'!$U$85</f>
        <v>0</v>
      </c>
      <c r="R28" s="817">
        <f>'Phan ky'!$U$93</f>
        <v>0</v>
      </c>
      <c r="S28" s="813">
        <f>$T$28+$U$28+$V$28+$X$28+$Y$28+$AJ$28+$AR$28+$BC$28+$BD$28+$BE$28+$BF$28+$BI$28</f>
        <v>0</v>
      </c>
      <c r="T28" s="817">
        <f>'Phan ky'!$U$101</f>
        <v>0</v>
      </c>
      <c r="U28" s="817">
        <f>'Phan ky'!$U$109</f>
        <v>0</v>
      </c>
      <c r="V28" s="817">
        <f>'Phan ky'!$U$117</f>
        <v>0</v>
      </c>
      <c r="W28" s="818">
        <f>D28-BP28</f>
        <v>15.2669</v>
      </c>
      <c r="X28" s="817">
        <f>'Phan ky'!$U$133</f>
        <v>0</v>
      </c>
      <c r="Y28" s="817">
        <f>$Z$28+$AA$28+$AB$28+$AC$28+$AD$28+$AE$28+$AF$28+$AG$28+$AH$28+$AI$28</f>
        <v>0</v>
      </c>
      <c r="Z28" s="817">
        <f>'Phan ky'!$U$141</f>
        <v>0</v>
      </c>
      <c r="AA28" s="817">
        <f>'Phan ky'!$U$149</f>
        <v>0</v>
      </c>
      <c r="AB28" s="817">
        <f>'Phan ky'!$U$157</f>
        <v>0</v>
      </c>
      <c r="AC28" s="817">
        <f>'Phan ky'!$U$165</f>
        <v>0</v>
      </c>
      <c r="AD28" s="817">
        <f>'Phan ky'!$U$173</f>
        <v>0</v>
      </c>
      <c r="AE28" s="817">
        <f>'Phan ky'!$U$181</f>
        <v>0</v>
      </c>
      <c r="AF28" s="817">
        <f>'Phan ky'!$U$189</f>
        <v>0</v>
      </c>
      <c r="AG28" s="817">
        <f>'Phan ky'!$U$197</f>
        <v>0</v>
      </c>
      <c r="AH28" s="817">
        <f>'Phan ky'!$U$205</f>
        <v>0</v>
      </c>
      <c r="AI28" s="817">
        <f>'Phan ky'!$U$213</f>
        <v>0</v>
      </c>
      <c r="AJ28" s="817">
        <f>$AK$28+$AO$28+$AP$28+$AQ$28</f>
        <v>0</v>
      </c>
      <c r="AK28" s="817">
        <f>$AL$28+$AM$28+$AN$28</f>
        <v>0</v>
      </c>
      <c r="AL28" s="817">
        <f>'Phan ky'!$U$221</f>
        <v>0</v>
      </c>
      <c r="AM28" s="817">
        <f>'Phan ky'!$U$229</f>
        <v>0</v>
      </c>
      <c r="AN28" s="817">
        <f>'Phan ky'!$U$237</f>
        <v>0</v>
      </c>
      <c r="AO28" s="817">
        <f>'Phan ky'!$U$245</f>
        <v>0</v>
      </c>
      <c r="AP28" s="817">
        <f>'Phan ky'!$U$253</f>
        <v>0</v>
      </c>
      <c r="AQ28" s="817">
        <f>'Phan ky'!$U$261</f>
        <v>0</v>
      </c>
      <c r="AR28" s="817">
        <f>$AS$28+$AT$28+$AU$28+$AV$28+$AW$28+$AX$28+$AY$28+$AZ$28+$BA$28+$BB$28</f>
        <v>0</v>
      </c>
      <c r="AS28" s="817">
        <f>'Phan ky'!$U$269</f>
        <v>0</v>
      </c>
      <c r="AT28" s="817">
        <f>'Phan ky'!$U$277</f>
        <v>0</v>
      </c>
      <c r="AU28" s="817">
        <f>'Phan ky'!$U$285</f>
        <v>0</v>
      </c>
      <c r="AV28" s="817">
        <f>'Phan ky'!$U$293</f>
        <v>0</v>
      </c>
      <c r="AW28" s="817">
        <f>'Phan ky'!$U$301</f>
        <v>0</v>
      </c>
      <c r="AX28" s="817">
        <f>'Phan ky'!$U$309</f>
        <v>0</v>
      </c>
      <c r="AY28" s="817">
        <f>'Phan ky'!$U$317</f>
        <v>0</v>
      </c>
      <c r="AZ28" s="817">
        <f>'Phan ky'!$U$325</f>
        <v>0</v>
      </c>
      <c r="BA28" s="817">
        <f>'Phan ky'!$U$333</f>
        <v>0</v>
      </c>
      <c r="BB28" s="817">
        <f>'Phan ky'!$U$341</f>
        <v>0</v>
      </c>
      <c r="BC28" s="817">
        <f>'Phan ky'!$U$349</f>
        <v>0</v>
      </c>
      <c r="BD28" s="817">
        <f>'Phan ky'!$U$357</f>
        <v>0</v>
      </c>
      <c r="BE28" s="817">
        <f>'Phan ky'!$U$365</f>
        <v>0</v>
      </c>
      <c r="BF28" s="817">
        <f>$BG$28+$BH$28</f>
        <v>0</v>
      </c>
      <c r="BG28" s="817">
        <f>'Phan ky'!$U$373</f>
        <v>0</v>
      </c>
      <c r="BH28" s="817">
        <f>'Phan ky'!$U$381</f>
        <v>0</v>
      </c>
      <c r="BI28" s="817">
        <f>'Phan ky'!$U$389</f>
        <v>0</v>
      </c>
      <c r="BJ28" s="817">
        <f>$BK$28+$BL$28+$BM$28+$BN$28+$BO$28</f>
        <v>0</v>
      </c>
      <c r="BK28" s="817">
        <f>'Phan ky'!$U$397</f>
        <v>0</v>
      </c>
      <c r="BL28" s="817">
        <f>'Phan ky'!$U$405</f>
        <v>0</v>
      </c>
      <c r="BM28" s="817">
        <f>'Phan ky'!$U$413</f>
        <v>0</v>
      </c>
      <c r="BN28" s="817">
        <f>'Phan ky'!$U$421</f>
        <v>0</v>
      </c>
      <c r="BO28" s="817">
        <f>'Phan ky'!$U$429</f>
        <v>0</v>
      </c>
      <c r="BP28" s="813">
        <f t="shared" si="10"/>
        <v>0</v>
      </c>
      <c r="BQ28" s="813">
        <f t="shared" si="3"/>
        <v>15.2669</v>
      </c>
      <c r="BS28" s="897">
        <f t="shared" si="4"/>
        <v>1.5326518624798606</v>
      </c>
      <c r="BT28" s="637">
        <f>W$78</f>
        <v>0</v>
      </c>
      <c r="BU28" s="545">
        <f t="shared" si="11"/>
        <v>0</v>
      </c>
      <c r="BW28" s="338" t="s">
        <v>31</v>
      </c>
      <c r="BX28" s="338">
        <v>8.7086000000000006</v>
      </c>
    </row>
    <row r="29" spans="1:76" s="338" customFormat="1" ht="15.75">
      <c r="A29" s="820" t="s">
        <v>106</v>
      </c>
      <c r="B29" s="831" t="s">
        <v>64</v>
      </c>
      <c r="C29" s="820" t="s">
        <v>19</v>
      </c>
      <c r="D29" s="813">
        <f t="shared" si="9"/>
        <v>2.4761000000000002</v>
      </c>
      <c r="E29" s="817">
        <f>$F$29+$I$29+$J$29+$K$29+$L$29+$M$29+$O$29+$P$29+$Q$29+$R$29</f>
        <v>0</v>
      </c>
      <c r="F29" s="817">
        <f>$G$29+$H$29</f>
        <v>0</v>
      </c>
      <c r="G29" s="817">
        <f>'Phan ky'!$V$5</f>
        <v>0</v>
      </c>
      <c r="H29" s="817">
        <f>'Phan ky'!$V$13</f>
        <v>0</v>
      </c>
      <c r="I29" s="817">
        <f>'Phan ky'!$V$21</f>
        <v>0</v>
      </c>
      <c r="J29" s="817">
        <f>'Phan ky'!$V$29</f>
        <v>0</v>
      </c>
      <c r="K29" s="817">
        <f>'Phan ky'!$V$37</f>
        <v>0</v>
      </c>
      <c r="L29" s="817">
        <f>'Phan ky'!$V$45</f>
        <v>0</v>
      </c>
      <c r="M29" s="817">
        <f>'Phan ky'!$V$53</f>
        <v>0</v>
      </c>
      <c r="N29" s="817">
        <f>'Phan ky'!$V$61</f>
        <v>0</v>
      </c>
      <c r="O29" s="817">
        <f>'Phan ky'!$V$69</f>
        <v>0</v>
      </c>
      <c r="P29" s="817">
        <f>'Phan ky'!$V$77</f>
        <v>0</v>
      </c>
      <c r="Q29" s="817">
        <f>'Phan ky'!$V$85</f>
        <v>0</v>
      </c>
      <c r="R29" s="817">
        <f>'Phan ky'!$V$93</f>
        <v>0</v>
      </c>
      <c r="S29" s="813">
        <f>$T$29+$U$29+$V$29+$W$29+$Y$29+$AJ$29+$AR$29+$BC$29+$BD$29+$BE$29+$BF$29+$BI$29</f>
        <v>0</v>
      </c>
      <c r="T29" s="817">
        <f>'Phan ky'!$V$101</f>
        <v>0</v>
      </c>
      <c r="U29" s="817">
        <f>'Phan ky'!$V$109</f>
        <v>0</v>
      </c>
      <c r="V29" s="817">
        <f>'Phan ky'!$V$117</f>
        <v>0</v>
      </c>
      <c r="W29" s="817">
        <f>'Phan ky'!$V$125</f>
        <v>0</v>
      </c>
      <c r="X29" s="818">
        <f>D29-BP29</f>
        <v>2.4761000000000002</v>
      </c>
      <c r="Y29" s="817">
        <f>$Z$29+$AA$29+$AB$29+$AC$29+$AD$29+$AE$29+$AF$29+$AG$29+$AH$29+$AI$29</f>
        <v>0</v>
      </c>
      <c r="Z29" s="817">
        <f>'Phan ky'!$V$141</f>
        <v>0</v>
      </c>
      <c r="AA29" s="817">
        <f>'Phan ky'!$V$149</f>
        <v>0</v>
      </c>
      <c r="AB29" s="817">
        <f>'Phan ky'!$V$157</f>
        <v>0</v>
      </c>
      <c r="AC29" s="817">
        <f>'Phan ky'!$V$165</f>
        <v>0</v>
      </c>
      <c r="AD29" s="817">
        <f>'Phan ky'!$V$173</f>
        <v>0</v>
      </c>
      <c r="AE29" s="817">
        <f>'Phan ky'!$V$181</f>
        <v>0</v>
      </c>
      <c r="AF29" s="817">
        <f>'Phan ky'!$V$189</f>
        <v>0</v>
      </c>
      <c r="AG29" s="817">
        <f>'Phan ky'!$V$197</f>
        <v>0</v>
      </c>
      <c r="AH29" s="817">
        <f>'Phan ky'!$V$205</f>
        <v>0</v>
      </c>
      <c r="AI29" s="817">
        <f>'Phan ky'!$V$213</f>
        <v>0</v>
      </c>
      <c r="AJ29" s="817">
        <f>$AK$29+$AO$29+$AP$29+$AQ$29</f>
        <v>0</v>
      </c>
      <c r="AK29" s="817">
        <f>$AL$29+$AM$29+$AN$29</f>
        <v>0</v>
      </c>
      <c r="AL29" s="817">
        <f>'Phan ky'!$V$221</f>
        <v>0</v>
      </c>
      <c r="AM29" s="817">
        <f>'Phan ky'!$V$229</f>
        <v>0</v>
      </c>
      <c r="AN29" s="817">
        <f>'Phan ky'!$V$237</f>
        <v>0</v>
      </c>
      <c r="AO29" s="817">
        <f>'Phan ky'!$V$245</f>
        <v>0</v>
      </c>
      <c r="AP29" s="817">
        <f>'Phan ky'!$V$253</f>
        <v>0</v>
      </c>
      <c r="AQ29" s="817">
        <f>'Phan ky'!$V$261</f>
        <v>0</v>
      </c>
      <c r="AR29" s="817">
        <f>$AS$29+$AT$29+$AU$29+$AV$29+$AW$29+$AX$29+$AY$29+$AZ$29+$BA$29+$BB$29</f>
        <v>0</v>
      </c>
      <c r="AS29" s="817">
        <f>'Phan ky'!$V$269</f>
        <v>0</v>
      </c>
      <c r="AT29" s="817">
        <f>'Phan ky'!$V$277</f>
        <v>0</v>
      </c>
      <c r="AU29" s="817">
        <f>'Phan ky'!$V$285</f>
        <v>0</v>
      </c>
      <c r="AV29" s="817">
        <f>'Phan ky'!$V$293</f>
        <v>0</v>
      </c>
      <c r="AW29" s="817">
        <f>'Phan ky'!$V$301</f>
        <v>0</v>
      </c>
      <c r="AX29" s="817">
        <f>'Phan ky'!$V$309</f>
        <v>0</v>
      </c>
      <c r="AY29" s="817">
        <f>'Phan ky'!$V$317</f>
        <v>0</v>
      </c>
      <c r="AZ29" s="817">
        <f>'Phan ky'!$V$325</f>
        <v>0</v>
      </c>
      <c r="BA29" s="817">
        <f>'Phan ky'!$V$333</f>
        <v>0</v>
      </c>
      <c r="BB29" s="817">
        <f>'Phan ky'!$V$341</f>
        <v>0</v>
      </c>
      <c r="BC29" s="817">
        <f>'Phan ky'!$V$349</f>
        <v>0</v>
      </c>
      <c r="BD29" s="817">
        <f>'Phan ky'!$V$357</f>
        <v>0</v>
      </c>
      <c r="BE29" s="817">
        <f>'Phan ky'!$V$365</f>
        <v>0</v>
      </c>
      <c r="BF29" s="817">
        <f>$BG$29+$BH$29</f>
        <v>0</v>
      </c>
      <c r="BG29" s="817">
        <f>'Phan ky'!$V$373</f>
        <v>0</v>
      </c>
      <c r="BH29" s="817">
        <f>'Phan ky'!$V$381</f>
        <v>0</v>
      </c>
      <c r="BI29" s="817">
        <f>'Phan ky'!$V$389</f>
        <v>0</v>
      </c>
      <c r="BJ29" s="817">
        <f>$BK$29+$BL$29+$BM$29+$BN$29+$BO$29</f>
        <v>0</v>
      </c>
      <c r="BK29" s="817">
        <f>'Phan ky'!$V$397</f>
        <v>0</v>
      </c>
      <c r="BL29" s="817">
        <f>'Phan ky'!$V$405</f>
        <v>0</v>
      </c>
      <c r="BM29" s="817">
        <f>'Phan ky'!$V$413</f>
        <v>0</v>
      </c>
      <c r="BN29" s="817">
        <f>'Phan ky'!$V$421</f>
        <v>0</v>
      </c>
      <c r="BO29" s="817">
        <f>'Phan ky'!$V$429</f>
        <v>0</v>
      </c>
      <c r="BP29" s="813">
        <f t="shared" si="10"/>
        <v>0</v>
      </c>
      <c r="BQ29" s="813">
        <f t="shared" si="3"/>
        <v>2.4761000000000002</v>
      </c>
      <c r="BS29" s="897">
        <f t="shared" si="4"/>
        <v>0.24857693943671494</v>
      </c>
      <c r="BT29" s="637">
        <f>X$78</f>
        <v>0</v>
      </c>
      <c r="BU29" s="545">
        <f t="shared" si="11"/>
        <v>0</v>
      </c>
      <c r="BW29" s="338" t="s">
        <v>36</v>
      </c>
      <c r="BX29" s="338">
        <v>0.13739999999999999</v>
      </c>
    </row>
    <row r="30" spans="1:76" s="338" customFormat="1" ht="15.75">
      <c r="A30" s="820" t="s">
        <v>107</v>
      </c>
      <c r="B30" s="831" t="s">
        <v>219</v>
      </c>
      <c r="C30" s="820" t="s">
        <v>101</v>
      </c>
      <c r="D30" s="813">
        <f t="shared" si="9"/>
        <v>47.927</v>
      </c>
      <c r="E30" s="817">
        <f>E32+E33+E34+E35+E36+E37+E38+E39+E40+E41</f>
        <v>0</v>
      </c>
      <c r="F30" s="817">
        <f t="shared" ref="F30:BO30" si="12">F32+F33+F34+F35+F36+F37+F38+F39+F40+F41</f>
        <v>0</v>
      </c>
      <c r="G30" s="817">
        <f t="shared" si="12"/>
        <v>0</v>
      </c>
      <c r="H30" s="817">
        <f t="shared" si="12"/>
        <v>0</v>
      </c>
      <c r="I30" s="817">
        <f t="shared" si="12"/>
        <v>0</v>
      </c>
      <c r="J30" s="817">
        <f t="shared" si="12"/>
        <v>0</v>
      </c>
      <c r="K30" s="817">
        <f t="shared" si="12"/>
        <v>0</v>
      </c>
      <c r="L30" s="817">
        <f t="shared" si="12"/>
        <v>0</v>
      </c>
      <c r="M30" s="817">
        <f t="shared" si="12"/>
        <v>0</v>
      </c>
      <c r="N30" s="817">
        <f t="shared" si="12"/>
        <v>0</v>
      </c>
      <c r="O30" s="817">
        <f t="shared" si="12"/>
        <v>0</v>
      </c>
      <c r="P30" s="817">
        <f t="shared" si="12"/>
        <v>0</v>
      </c>
      <c r="Q30" s="817">
        <f t="shared" si="12"/>
        <v>0</v>
      </c>
      <c r="R30" s="817">
        <f t="shared" si="12"/>
        <v>0</v>
      </c>
      <c r="S30" s="813">
        <f t="shared" si="12"/>
        <v>0</v>
      </c>
      <c r="T30" s="817">
        <f t="shared" si="12"/>
        <v>0</v>
      </c>
      <c r="U30" s="817">
        <f t="shared" si="12"/>
        <v>0</v>
      </c>
      <c r="V30" s="817">
        <f t="shared" si="12"/>
        <v>0</v>
      </c>
      <c r="W30" s="817">
        <f t="shared" si="12"/>
        <v>0</v>
      </c>
      <c r="X30" s="817">
        <f t="shared" si="12"/>
        <v>0</v>
      </c>
      <c r="Y30" s="818">
        <f>D30-BP30</f>
        <v>47.927</v>
      </c>
      <c r="Z30" s="817">
        <f>Z33+Z34+Z35+Z36+Z37+Z38+Z39+Z40+Z41</f>
        <v>0</v>
      </c>
      <c r="AA30" s="817">
        <f>AA32+AA34+AA35+AA36+AA37+AA38+AA39+AA40+AA41</f>
        <v>0</v>
      </c>
      <c r="AB30" s="817">
        <f>AB32+AB33+AB35+AB36+AB37+AB38+AB39+AB40+AB41</f>
        <v>0</v>
      </c>
      <c r="AC30" s="817">
        <f>AC32+AC33+AC34+AC36+AC37+AC38+AC39+AC40+AC41</f>
        <v>0</v>
      </c>
      <c r="AD30" s="817">
        <f>AD32+AD33+AD34+AD35+AD37+AD38+AD39+AD40+AD41</f>
        <v>0</v>
      </c>
      <c r="AE30" s="817">
        <f>AE32+AE33+AE34+AE35+AE36+AE38+AE39+AE40+AE41</f>
        <v>0</v>
      </c>
      <c r="AF30" s="817">
        <f>AF32+AF33+AF34+AF35+AF36+AF37+AF39+AF40+AF41</f>
        <v>0</v>
      </c>
      <c r="AG30" s="817">
        <f>AG32+AG33+AG34+AG35+AG36+AG37+AG38+AG40+AG41</f>
        <v>0</v>
      </c>
      <c r="AH30" s="817">
        <f>AH32+AH33+AH34+AH35+AH36+AH37+AH38+AH39+AH41</f>
        <v>0</v>
      </c>
      <c r="AI30" s="817">
        <f>AI32+AI33+AI34+AI35+AI36+AI37+AI38+AI39+AI40</f>
        <v>0</v>
      </c>
      <c r="AJ30" s="817">
        <f t="shared" si="12"/>
        <v>0</v>
      </c>
      <c r="AK30" s="817">
        <f t="shared" si="12"/>
        <v>0</v>
      </c>
      <c r="AL30" s="817">
        <f t="shared" si="12"/>
        <v>0</v>
      </c>
      <c r="AM30" s="817">
        <f t="shared" si="12"/>
        <v>0</v>
      </c>
      <c r="AN30" s="817">
        <f t="shared" si="12"/>
        <v>0</v>
      </c>
      <c r="AO30" s="817">
        <f t="shared" si="12"/>
        <v>0</v>
      </c>
      <c r="AP30" s="817">
        <f t="shared" si="12"/>
        <v>0</v>
      </c>
      <c r="AQ30" s="817">
        <f t="shared" si="12"/>
        <v>0</v>
      </c>
      <c r="AR30" s="817">
        <f>AR32+AR33+AR34+AR35+AR36+AR37+AR38+AR39+AR40+AR41</f>
        <v>0</v>
      </c>
      <c r="AS30" s="817">
        <f t="shared" si="12"/>
        <v>0</v>
      </c>
      <c r="AT30" s="817">
        <f t="shared" si="12"/>
        <v>0</v>
      </c>
      <c r="AU30" s="817">
        <f t="shared" si="12"/>
        <v>0</v>
      </c>
      <c r="AV30" s="817">
        <f t="shared" si="12"/>
        <v>0</v>
      </c>
      <c r="AW30" s="817">
        <f t="shared" si="12"/>
        <v>0</v>
      </c>
      <c r="AX30" s="817">
        <f t="shared" si="12"/>
        <v>0</v>
      </c>
      <c r="AY30" s="817">
        <f t="shared" si="12"/>
        <v>0</v>
      </c>
      <c r="AZ30" s="817">
        <f t="shared" si="12"/>
        <v>0</v>
      </c>
      <c r="BA30" s="817">
        <f t="shared" si="12"/>
        <v>0</v>
      </c>
      <c r="BB30" s="817">
        <f t="shared" si="12"/>
        <v>0</v>
      </c>
      <c r="BC30" s="817">
        <f t="shared" si="12"/>
        <v>0</v>
      </c>
      <c r="BD30" s="817">
        <f t="shared" si="12"/>
        <v>0</v>
      </c>
      <c r="BE30" s="817">
        <f t="shared" si="12"/>
        <v>0</v>
      </c>
      <c r="BF30" s="817">
        <f t="shared" si="12"/>
        <v>0</v>
      </c>
      <c r="BG30" s="817">
        <f t="shared" si="12"/>
        <v>0</v>
      </c>
      <c r="BH30" s="817">
        <f t="shared" si="12"/>
        <v>0</v>
      </c>
      <c r="BI30" s="817">
        <f t="shared" si="12"/>
        <v>0</v>
      </c>
      <c r="BJ30" s="817">
        <f t="shared" si="12"/>
        <v>0</v>
      </c>
      <c r="BK30" s="817">
        <f t="shared" si="12"/>
        <v>0</v>
      </c>
      <c r="BL30" s="817">
        <f t="shared" si="12"/>
        <v>0</v>
      </c>
      <c r="BM30" s="817">
        <f t="shared" si="12"/>
        <v>0</v>
      </c>
      <c r="BN30" s="817">
        <f t="shared" si="12"/>
        <v>0</v>
      </c>
      <c r="BO30" s="817">
        <f t="shared" si="12"/>
        <v>0</v>
      </c>
      <c r="BP30" s="813">
        <f t="shared" si="10"/>
        <v>0</v>
      </c>
      <c r="BQ30" s="813">
        <f t="shared" si="3"/>
        <v>61.847000000000001</v>
      </c>
      <c r="BS30" s="897">
        <f t="shared" si="4"/>
        <v>6.208851812666091</v>
      </c>
      <c r="BT30" s="637">
        <f>Y$78</f>
        <v>13.92</v>
      </c>
      <c r="BU30" s="545">
        <f t="shared" si="11"/>
        <v>13.92</v>
      </c>
      <c r="BW30" s="338" t="s">
        <v>32</v>
      </c>
      <c r="BX30" s="338">
        <v>1.6305000000000001</v>
      </c>
    </row>
    <row r="31" spans="1:76" s="338" customFormat="1" ht="15.75" hidden="1">
      <c r="A31" s="814"/>
      <c r="B31" s="831" t="s">
        <v>180</v>
      </c>
      <c r="C31" s="832"/>
      <c r="D31" s="815"/>
      <c r="E31" s="815"/>
      <c r="F31" s="815"/>
      <c r="G31" s="821"/>
      <c r="H31" s="815"/>
      <c r="I31" s="815"/>
      <c r="J31" s="815"/>
      <c r="K31" s="815"/>
      <c r="L31" s="815"/>
      <c r="M31" s="815"/>
      <c r="N31" s="815"/>
      <c r="O31" s="815"/>
      <c r="P31" s="815"/>
      <c r="Q31" s="815"/>
      <c r="R31" s="815"/>
      <c r="S31" s="816"/>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15"/>
      <c r="BP31" s="815"/>
      <c r="BQ31" s="813"/>
      <c r="BS31" s="897">
        <f t="shared" si="4"/>
        <v>0</v>
      </c>
      <c r="BT31" s="637">
        <f t="shared" ref="BT31" si="13">U$78</f>
        <v>0</v>
      </c>
      <c r="BU31" s="545">
        <f t="shared" si="11"/>
        <v>0</v>
      </c>
      <c r="BW31" s="338" t="s">
        <v>33</v>
      </c>
      <c r="BX31" s="338">
        <v>19.865299999999998</v>
      </c>
    </row>
    <row r="32" spans="1:76" s="338" customFormat="1" ht="15.75">
      <c r="A32" s="820" t="s">
        <v>220</v>
      </c>
      <c r="B32" s="831" t="s">
        <v>193</v>
      </c>
      <c r="C32" s="820" t="s">
        <v>31</v>
      </c>
      <c r="D32" s="813">
        <f t="shared" ref="D32:D42" si="14">VLOOKUP(C32,H01_HT,2,FALSE)</f>
        <v>4.3086000000000002</v>
      </c>
      <c r="E32" s="817">
        <f>$F$32+$I$32+$J$32+$K$32+$L$32+$M$32+$O$32+$P$32+$Q$32+$R$32</f>
        <v>0</v>
      </c>
      <c r="F32" s="817">
        <f>$G$32+$H$32</f>
        <v>0</v>
      </c>
      <c r="G32" s="817">
        <f>'Phan ky'!$W$5</f>
        <v>0</v>
      </c>
      <c r="H32" s="817">
        <f>'Phan ky'!$W$13</f>
        <v>0</v>
      </c>
      <c r="I32" s="817">
        <f>'Phan ky'!$W$21</f>
        <v>0</v>
      </c>
      <c r="J32" s="817">
        <f>'Phan ky'!$W$29</f>
        <v>0</v>
      </c>
      <c r="K32" s="817">
        <f>'Phan ky'!$W$37</f>
        <v>0</v>
      </c>
      <c r="L32" s="817">
        <f>'Phan ky'!$W$45</f>
        <v>0</v>
      </c>
      <c r="M32" s="817">
        <f>'Phan ky'!$W$53</f>
        <v>0</v>
      </c>
      <c r="N32" s="817">
        <f>'Phan ky'!$W$61</f>
        <v>0</v>
      </c>
      <c r="O32" s="817">
        <f>'Phan ky'!$W$69</f>
        <v>0</v>
      </c>
      <c r="P32" s="817">
        <f>'Phan ky'!$W$77</f>
        <v>0</v>
      </c>
      <c r="Q32" s="817">
        <f>'Phan ky'!$W$85</f>
        <v>0</v>
      </c>
      <c r="R32" s="817">
        <f>'Phan ky'!$W$93</f>
        <v>0</v>
      </c>
      <c r="S32" s="813">
        <f>$T$32+$U$32+$V$32+$W$32+$X$32+$Y$32+$AJ$32+$AR$32+$BC$32+$BD$32+$BE$32+$BF$32+$BI$32</f>
        <v>0</v>
      </c>
      <c r="T32" s="817">
        <f>'Phan ky'!$W$101</f>
        <v>0</v>
      </c>
      <c r="U32" s="817">
        <f>'Phan ky'!$W$109</f>
        <v>0</v>
      </c>
      <c r="V32" s="817">
        <f>'Phan ky'!$W$117</f>
        <v>0</v>
      </c>
      <c r="W32" s="817">
        <f>'Phan ky'!$W$125</f>
        <v>0</v>
      </c>
      <c r="X32" s="817">
        <f>'Phan ky'!$W$133</f>
        <v>0</v>
      </c>
      <c r="Y32" s="817">
        <f>$AA$32+$AB$32+$AC$32+$AD$32+$AE$32+$AF$32+$AG$32+$AH$32+$AI$32</f>
        <v>0</v>
      </c>
      <c r="Z32" s="818">
        <f>D32-BP32</f>
        <v>4.3086000000000002</v>
      </c>
      <c r="AA32" s="817">
        <f>'Phan ky'!$W$149</f>
        <v>0</v>
      </c>
      <c r="AB32" s="817">
        <f>'Phan ky'!$W$157</f>
        <v>0</v>
      </c>
      <c r="AC32" s="817">
        <f>'Phan ky'!$W$165</f>
        <v>0</v>
      </c>
      <c r="AD32" s="817">
        <f>'Phan ky'!$W$173</f>
        <v>0</v>
      </c>
      <c r="AE32" s="817">
        <f>'Phan ky'!$W$181</f>
        <v>0</v>
      </c>
      <c r="AF32" s="817">
        <f>'Phan ky'!$W$189</f>
        <v>0</v>
      </c>
      <c r="AG32" s="817">
        <f>'Phan ky'!$W$197</f>
        <v>0</v>
      </c>
      <c r="AH32" s="817">
        <f>'Phan ky'!$W$205</f>
        <v>0</v>
      </c>
      <c r="AI32" s="817">
        <f>'Phan ky'!$W$213</f>
        <v>0</v>
      </c>
      <c r="AJ32" s="817">
        <f>$AK$32+$AO$32+$AP$32+$AQ$32</f>
        <v>0</v>
      </c>
      <c r="AK32" s="817">
        <f>$AL$32+$AM$32+$AN$32</f>
        <v>0</v>
      </c>
      <c r="AL32" s="817">
        <f>'Phan ky'!$W$221</f>
        <v>0</v>
      </c>
      <c r="AM32" s="817">
        <f>'Phan ky'!$W$229</f>
        <v>0</v>
      </c>
      <c r="AN32" s="817">
        <f>'Phan ky'!$W$237</f>
        <v>0</v>
      </c>
      <c r="AO32" s="817">
        <f>'Phan ky'!$W$245</f>
        <v>0</v>
      </c>
      <c r="AP32" s="817">
        <f>'Phan ky'!$W$253</f>
        <v>0</v>
      </c>
      <c r="AQ32" s="817">
        <f>'Phan ky'!$W$261</f>
        <v>0</v>
      </c>
      <c r="AR32" s="817">
        <f>$AS$32+$AT$32+$AU$32+$AV$32+$AW$32+$AX$32+$AY$32+$AZ$32+$BA$32+$BB$32</f>
        <v>0</v>
      </c>
      <c r="AS32" s="817">
        <f>'Phan ky'!$W$269</f>
        <v>0</v>
      </c>
      <c r="AT32" s="817">
        <f>'Phan ky'!$W$277</f>
        <v>0</v>
      </c>
      <c r="AU32" s="817">
        <f>'Phan ky'!$W$285</f>
        <v>0</v>
      </c>
      <c r="AV32" s="817">
        <f>'Phan ky'!$W$293</f>
        <v>0</v>
      </c>
      <c r="AW32" s="817">
        <f>'Phan ky'!$W$301</f>
        <v>0</v>
      </c>
      <c r="AX32" s="817">
        <f>'Phan ky'!$W$309</f>
        <v>0</v>
      </c>
      <c r="AY32" s="817">
        <f>'Phan ky'!$W$317</f>
        <v>0</v>
      </c>
      <c r="AZ32" s="817">
        <f>'Phan ky'!$W$325</f>
        <v>0</v>
      </c>
      <c r="BA32" s="817">
        <f>'Phan ky'!$W$333</f>
        <v>0</v>
      </c>
      <c r="BB32" s="817">
        <f>'Phan ky'!$W$341</f>
        <v>0</v>
      </c>
      <c r="BC32" s="817">
        <f>'Phan ky'!$W$349</f>
        <v>0</v>
      </c>
      <c r="BD32" s="817">
        <f>'Phan ky'!$W$357</f>
        <v>0</v>
      </c>
      <c r="BE32" s="817">
        <f>'Phan ky'!$W$365</f>
        <v>0</v>
      </c>
      <c r="BF32" s="817">
        <f>$BG$32+$BH$32</f>
        <v>0</v>
      </c>
      <c r="BG32" s="817">
        <f>'Phan ky'!$W$373</f>
        <v>0</v>
      </c>
      <c r="BH32" s="817">
        <f>'Phan ky'!$W$381</f>
        <v>0</v>
      </c>
      <c r="BI32" s="817">
        <f>'Phan ky'!$W$389</f>
        <v>0</v>
      </c>
      <c r="BJ32" s="817">
        <f>$BK$32+$BL$32+$BM$32+$BN$32+$BO$32</f>
        <v>0</v>
      </c>
      <c r="BK32" s="817">
        <f>'Phan ky'!$W$397</f>
        <v>0</v>
      </c>
      <c r="BL32" s="817">
        <f>'Phan ky'!$W$405</f>
        <v>0</v>
      </c>
      <c r="BM32" s="817">
        <f>'Phan ky'!$W$413</f>
        <v>0</v>
      </c>
      <c r="BN32" s="817">
        <f>'Phan ky'!$W$421</f>
        <v>0</v>
      </c>
      <c r="BO32" s="817">
        <f>'Phan ky'!$W$429</f>
        <v>0</v>
      </c>
      <c r="BP32" s="813">
        <f t="shared" ref="BP32:BP42" si="15">E32+S32+BJ32</f>
        <v>0</v>
      </c>
      <c r="BQ32" s="813">
        <f t="shared" si="3"/>
        <v>8.7086000000000006</v>
      </c>
      <c r="BS32" s="897">
        <f t="shared" si="4"/>
        <v>0.87426078703548948</v>
      </c>
      <c r="BT32" s="637">
        <f>Z$78</f>
        <v>4.4000000000000004</v>
      </c>
      <c r="BU32" s="545">
        <f t="shared" si="11"/>
        <v>4.4000000000000004</v>
      </c>
      <c r="BW32" s="338" t="s">
        <v>34</v>
      </c>
      <c r="BX32" s="338">
        <v>7.8517999999999999</v>
      </c>
    </row>
    <row r="33" spans="1:76" s="338" customFormat="1" ht="15.75">
      <c r="A33" s="820" t="s">
        <v>221</v>
      </c>
      <c r="B33" s="831" t="s">
        <v>222</v>
      </c>
      <c r="C33" s="820" t="s">
        <v>36</v>
      </c>
      <c r="D33" s="813">
        <f t="shared" si="14"/>
        <v>0.13739999999999999</v>
      </c>
      <c r="E33" s="817">
        <f>$F$33+$I$33+$J$33+$K$33+$L$33+$M$33+$O$33+$P$33+$Q$33+$R$33</f>
        <v>0</v>
      </c>
      <c r="F33" s="817">
        <f>$G$33+$H$33</f>
        <v>0</v>
      </c>
      <c r="G33" s="817">
        <f>'Phan ky'!$X$5</f>
        <v>0</v>
      </c>
      <c r="H33" s="817">
        <f>'Phan ky'!$X$13</f>
        <v>0</v>
      </c>
      <c r="I33" s="817">
        <f>'Phan ky'!$X$21</f>
        <v>0</v>
      </c>
      <c r="J33" s="817">
        <f>'Phan ky'!$X$29</f>
        <v>0</v>
      </c>
      <c r="K33" s="817">
        <f>'Phan ky'!$X$37</f>
        <v>0</v>
      </c>
      <c r="L33" s="817">
        <f>'Phan ky'!$X$45</f>
        <v>0</v>
      </c>
      <c r="M33" s="817">
        <f>'Phan ky'!$X$53</f>
        <v>0</v>
      </c>
      <c r="N33" s="817">
        <f>'Phan ky'!$X$61</f>
        <v>0</v>
      </c>
      <c r="O33" s="817">
        <f>'Phan ky'!$X$69</f>
        <v>0</v>
      </c>
      <c r="P33" s="817">
        <f>'Phan ky'!$X$77</f>
        <v>0</v>
      </c>
      <c r="Q33" s="817">
        <f>'Phan ky'!$X$85</f>
        <v>0</v>
      </c>
      <c r="R33" s="817">
        <f>'Phan ky'!$X$93</f>
        <v>0</v>
      </c>
      <c r="S33" s="813">
        <f>$T$33+$U$33+$V$33+$W$33+$X$33+$Y$33+$AJ$33+$AR$33+$BC$33+$BD$33+$BE$33+$BF$33+$BI$33</f>
        <v>0</v>
      </c>
      <c r="T33" s="817">
        <f>'Phan ky'!$X$101</f>
        <v>0</v>
      </c>
      <c r="U33" s="817">
        <f>'Phan ky'!$X$109</f>
        <v>0</v>
      </c>
      <c r="V33" s="817">
        <f>'Phan ky'!$X$117</f>
        <v>0</v>
      </c>
      <c r="W33" s="817">
        <f>'Phan ky'!$X$125</f>
        <v>0</v>
      </c>
      <c r="X33" s="817">
        <f>'Phan ky'!$X$133</f>
        <v>0</v>
      </c>
      <c r="Y33" s="817">
        <f>$Z$3+$AB$33+$AC$33+$AD$33+$AE$33+$AF$33+$AG$33+$AH$33+$AI$33</f>
        <v>0</v>
      </c>
      <c r="Z33" s="817">
        <f>'Phan ky'!$X$141</f>
        <v>0</v>
      </c>
      <c r="AA33" s="818">
        <f>D33-BP33</f>
        <v>0.13739999999999999</v>
      </c>
      <c r="AB33" s="817">
        <f>'Phan ky'!$X$157</f>
        <v>0</v>
      </c>
      <c r="AC33" s="817">
        <f>'Phan ky'!$X$165</f>
        <v>0</v>
      </c>
      <c r="AD33" s="817">
        <f>'Phan ky'!$X$173</f>
        <v>0</v>
      </c>
      <c r="AE33" s="817">
        <f>'Phan ky'!$X$181</f>
        <v>0</v>
      </c>
      <c r="AF33" s="817">
        <f>'Phan ky'!$X$189</f>
        <v>0</v>
      </c>
      <c r="AG33" s="817">
        <f>'Phan ky'!$X$197</f>
        <v>0</v>
      </c>
      <c r="AH33" s="817">
        <f>'Phan ky'!$X$205</f>
        <v>0</v>
      </c>
      <c r="AI33" s="817">
        <f>'Phan ky'!$X$213</f>
        <v>0</v>
      </c>
      <c r="AJ33" s="817">
        <f>$AK$33+$AO$33+$AP$33+$AQ$33</f>
        <v>0</v>
      </c>
      <c r="AK33" s="817">
        <f>$AL$33+$AM$33+$AN$33</f>
        <v>0</v>
      </c>
      <c r="AL33" s="817">
        <f>'Phan ky'!$X$221</f>
        <v>0</v>
      </c>
      <c r="AM33" s="817">
        <f>'Phan ky'!$X$229</f>
        <v>0</v>
      </c>
      <c r="AN33" s="817">
        <f>'Phan ky'!$X$237</f>
        <v>0</v>
      </c>
      <c r="AO33" s="817">
        <f>'Phan ky'!$X$245</f>
        <v>0</v>
      </c>
      <c r="AP33" s="817">
        <f>'Phan ky'!$X$253</f>
        <v>0</v>
      </c>
      <c r="AQ33" s="817">
        <f>'Phan ky'!$X$261</f>
        <v>0</v>
      </c>
      <c r="AR33" s="817">
        <f>$AS$33+$AT$33+$AU$33+$AV$33+$AW$33+$AX$33+$AY$33+$AZ$33+$BA$33+$BB$33</f>
        <v>0</v>
      </c>
      <c r="AS33" s="817">
        <f>'Phan ky'!$X$269</f>
        <v>0</v>
      </c>
      <c r="AT33" s="817">
        <f>'Phan ky'!$X$277</f>
        <v>0</v>
      </c>
      <c r="AU33" s="817">
        <f>'Phan ky'!$X$285</f>
        <v>0</v>
      </c>
      <c r="AV33" s="817">
        <f>'Phan ky'!$X$293</f>
        <v>0</v>
      </c>
      <c r="AW33" s="817">
        <f>'Phan ky'!$X$301</f>
        <v>0</v>
      </c>
      <c r="AX33" s="817">
        <f>'Phan ky'!$X$309</f>
        <v>0</v>
      </c>
      <c r="AY33" s="817">
        <f>'Phan ky'!$X$317</f>
        <v>0</v>
      </c>
      <c r="AZ33" s="817">
        <f>'Phan ky'!$X$325</f>
        <v>0</v>
      </c>
      <c r="BA33" s="817">
        <f>'Phan ky'!$X$333</f>
        <v>0</v>
      </c>
      <c r="BB33" s="817">
        <f>'Phan ky'!$X$341</f>
        <v>0</v>
      </c>
      <c r="BC33" s="817">
        <f>'Phan ky'!$X$349</f>
        <v>0</v>
      </c>
      <c r="BD33" s="817">
        <f>'Phan ky'!$X$357</f>
        <v>0</v>
      </c>
      <c r="BE33" s="817">
        <f>'Phan ky'!$X$365</f>
        <v>0</v>
      </c>
      <c r="BF33" s="817">
        <f>$BG$33+$BH$33</f>
        <v>0</v>
      </c>
      <c r="BG33" s="817">
        <f>'Phan ky'!$X$373</f>
        <v>0</v>
      </c>
      <c r="BH33" s="817">
        <f>'Phan ky'!$X$381</f>
        <v>0</v>
      </c>
      <c r="BI33" s="817">
        <f>'Phan ky'!$X$389</f>
        <v>0</v>
      </c>
      <c r="BJ33" s="817">
        <f>$BK$33+$BL$33+$BM$33+$BN$33+$BO$33</f>
        <v>0</v>
      </c>
      <c r="BK33" s="817">
        <f>'Phan ky'!$X$397</f>
        <v>0</v>
      </c>
      <c r="BL33" s="817">
        <f>'Phan ky'!$X$405</f>
        <v>0</v>
      </c>
      <c r="BM33" s="817">
        <f>'Phan ky'!$X$413</f>
        <v>0</v>
      </c>
      <c r="BN33" s="817">
        <f>'Phan ky'!$X$421</f>
        <v>0</v>
      </c>
      <c r="BO33" s="817">
        <f>'Phan ky'!$X$429</f>
        <v>0</v>
      </c>
      <c r="BP33" s="813">
        <f t="shared" si="15"/>
        <v>0</v>
      </c>
      <c r="BQ33" s="813">
        <f t="shared" si="3"/>
        <v>0.13739999999999999</v>
      </c>
      <c r="BS33" s="897">
        <f t="shared" si="4"/>
        <v>1.3793655942249758E-2</v>
      </c>
      <c r="BT33" s="637">
        <f>AA$78</f>
        <v>0</v>
      </c>
      <c r="BU33" s="545">
        <f t="shared" si="11"/>
        <v>0</v>
      </c>
      <c r="BW33" s="338" t="s">
        <v>35</v>
      </c>
      <c r="BX33" s="338">
        <v>9.4161999999999999</v>
      </c>
    </row>
    <row r="34" spans="1:76" s="338" customFormat="1" ht="15.75">
      <c r="A34" s="820" t="s">
        <v>223</v>
      </c>
      <c r="B34" s="831" t="s">
        <v>65</v>
      </c>
      <c r="C34" s="820" t="s">
        <v>32</v>
      </c>
      <c r="D34" s="813">
        <f t="shared" si="14"/>
        <v>1.5605</v>
      </c>
      <c r="E34" s="817">
        <f>$F$34+$I$34+$J$34+$K$34+$L$34+$M$34+$O$34+$P$34+$Q$34+$R$34</f>
        <v>0</v>
      </c>
      <c r="F34" s="817">
        <f>$G$34+$H$34</f>
        <v>0</v>
      </c>
      <c r="G34" s="817">
        <f>'Phan ky'!$Y$5</f>
        <v>0</v>
      </c>
      <c r="H34" s="817">
        <f>'Phan ky'!$Y$13</f>
        <v>0</v>
      </c>
      <c r="I34" s="817">
        <f>'Phan ky'!$Y$21</f>
        <v>0</v>
      </c>
      <c r="J34" s="817">
        <f>'Phan ky'!$Y$29</f>
        <v>0</v>
      </c>
      <c r="K34" s="817">
        <f>'Phan ky'!$Y$37</f>
        <v>0</v>
      </c>
      <c r="L34" s="817">
        <f>'Phan ky'!$Y$45</f>
        <v>0</v>
      </c>
      <c r="M34" s="817">
        <f>'Phan ky'!$Y$53</f>
        <v>0</v>
      </c>
      <c r="N34" s="817">
        <f>'Phan ky'!$Y$61</f>
        <v>0</v>
      </c>
      <c r="O34" s="817">
        <f>'Phan ky'!$Y$69</f>
        <v>0</v>
      </c>
      <c r="P34" s="817">
        <f>'Phan ky'!$Y$77</f>
        <v>0</v>
      </c>
      <c r="Q34" s="817">
        <f>'Phan ky'!$Y$85</f>
        <v>0</v>
      </c>
      <c r="R34" s="817">
        <f>'Phan ky'!$Y$93</f>
        <v>0</v>
      </c>
      <c r="S34" s="813">
        <f>$T$34+$U$34+$V$34+$W$34+$X$34+$Y$34+$AJ$34+$AR$34+$BC$34+$BD$34+$BE$34+$BF$34+$BI$34</f>
        <v>0</v>
      </c>
      <c r="T34" s="817">
        <f>'Phan ky'!$Y$101</f>
        <v>0</v>
      </c>
      <c r="U34" s="817">
        <f>'Phan ky'!$Y$109</f>
        <v>0</v>
      </c>
      <c r="V34" s="817">
        <f>'Phan ky'!$Y$117</f>
        <v>0</v>
      </c>
      <c r="W34" s="817">
        <f>'Phan ky'!$Y$125</f>
        <v>0</v>
      </c>
      <c r="X34" s="817">
        <f>'Phan ky'!$Y$133</f>
        <v>0</v>
      </c>
      <c r="Y34" s="817">
        <f>$Z$34+$AA$34+$AC$34+$AD$34+$AE$34+$AF$34+$AG$34+$AH$34+$AI$34</f>
        <v>0</v>
      </c>
      <c r="Z34" s="817">
        <f>'Phan ky'!$Y$141</f>
        <v>0</v>
      </c>
      <c r="AA34" s="817">
        <f>'Phan ky'!$Y$149</f>
        <v>0</v>
      </c>
      <c r="AB34" s="818">
        <f>D34-BP34</f>
        <v>1.5605</v>
      </c>
      <c r="AC34" s="817">
        <f>'Phan ky'!$Y$165</f>
        <v>0</v>
      </c>
      <c r="AD34" s="817">
        <f>'Phan ky'!$Y$173</f>
        <v>0</v>
      </c>
      <c r="AE34" s="817">
        <f>'Phan ky'!$Y$181</f>
        <v>0</v>
      </c>
      <c r="AF34" s="817">
        <f>'Phan ky'!$Y$189</f>
        <v>0</v>
      </c>
      <c r="AG34" s="817">
        <f>'Phan ky'!$Y$197</f>
        <v>0</v>
      </c>
      <c r="AH34" s="817">
        <f>'Phan ky'!$Y$205</f>
        <v>0</v>
      </c>
      <c r="AI34" s="817">
        <f>'Phan ky'!$Y$213</f>
        <v>0</v>
      </c>
      <c r="AJ34" s="817">
        <f>$AK$34+$AO$34+$AP$34+$AQ$34</f>
        <v>0</v>
      </c>
      <c r="AK34" s="817">
        <f>$AL$34+$AM$34+$AN$34</f>
        <v>0</v>
      </c>
      <c r="AL34" s="817">
        <f>'Phan ky'!$Y$221</f>
        <v>0</v>
      </c>
      <c r="AM34" s="817">
        <f>'Phan ky'!$Y$229</f>
        <v>0</v>
      </c>
      <c r="AN34" s="817">
        <f>'Phan ky'!$Y$237</f>
        <v>0</v>
      </c>
      <c r="AO34" s="817">
        <f>'Phan ky'!$Y$245</f>
        <v>0</v>
      </c>
      <c r="AP34" s="817">
        <f>'Phan ky'!$Y$253</f>
        <v>0</v>
      </c>
      <c r="AQ34" s="817">
        <f>'Phan ky'!$Y$261</f>
        <v>0</v>
      </c>
      <c r="AR34" s="817">
        <f>$AS$34+$AT$34+$AU$34+$AV$34+$AW$34+$AX$34+$AY$34+$AZ$34+$BA$34+$BB$34</f>
        <v>0</v>
      </c>
      <c r="AS34" s="817">
        <f>'Phan ky'!$Y$269</f>
        <v>0</v>
      </c>
      <c r="AT34" s="817">
        <f>'Phan ky'!$Y$277</f>
        <v>0</v>
      </c>
      <c r="AU34" s="817">
        <f>'Phan ky'!$Y$285</f>
        <v>0</v>
      </c>
      <c r="AV34" s="817">
        <f>'Phan ky'!$Y$293</f>
        <v>0</v>
      </c>
      <c r="AW34" s="817">
        <f>'Phan ky'!$Y$301</f>
        <v>0</v>
      </c>
      <c r="AX34" s="817">
        <f>'Phan ky'!$Y$309</f>
        <v>0</v>
      </c>
      <c r="AY34" s="817">
        <f>'Phan ky'!$Y$317</f>
        <v>0</v>
      </c>
      <c r="AZ34" s="817">
        <f>'Phan ky'!$Y$325</f>
        <v>0</v>
      </c>
      <c r="BA34" s="817">
        <f>'Phan ky'!$Y$333</f>
        <v>0</v>
      </c>
      <c r="BB34" s="817">
        <f>'Phan ky'!$Y$341</f>
        <v>0</v>
      </c>
      <c r="BC34" s="817">
        <f>'Phan ky'!$Y$349</f>
        <v>0</v>
      </c>
      <c r="BD34" s="817">
        <f>'Phan ky'!$Y$357</f>
        <v>0</v>
      </c>
      <c r="BE34" s="817">
        <f>'Phan ky'!$Y$365</f>
        <v>0</v>
      </c>
      <c r="BF34" s="817">
        <f>$BG$34+$BH$34</f>
        <v>0</v>
      </c>
      <c r="BG34" s="817">
        <f>'Phan ky'!$Y$373</f>
        <v>0</v>
      </c>
      <c r="BH34" s="817">
        <f>'Phan ky'!$Y$381</f>
        <v>0</v>
      </c>
      <c r="BI34" s="817">
        <f>'Phan ky'!$Y$389</f>
        <v>0</v>
      </c>
      <c r="BJ34" s="817">
        <f>$BK$34+$BL$34+$BM$34+$BN$34+$BO$34</f>
        <v>0</v>
      </c>
      <c r="BK34" s="817">
        <f>'Phan ky'!$Y$397</f>
        <v>0</v>
      </c>
      <c r="BL34" s="817">
        <f>'Phan ky'!$Y$405</f>
        <v>0</v>
      </c>
      <c r="BM34" s="817">
        <f>'Phan ky'!$Y$413</f>
        <v>0</v>
      </c>
      <c r="BN34" s="817">
        <f>'Phan ky'!$Y$421</f>
        <v>0</v>
      </c>
      <c r="BO34" s="817">
        <f>'Phan ky'!$Y$429</f>
        <v>0</v>
      </c>
      <c r="BP34" s="813">
        <f t="shared" si="15"/>
        <v>0</v>
      </c>
      <c r="BQ34" s="813">
        <f t="shared" si="3"/>
        <v>1.6305000000000001</v>
      </c>
      <c r="BS34" s="897">
        <f t="shared" si="4"/>
        <v>0.16368672499154463</v>
      </c>
      <c r="BT34" s="637">
        <f>AB$78</f>
        <v>7.0000000000000007E-2</v>
      </c>
      <c r="BU34" s="545">
        <f t="shared" si="11"/>
        <v>7.0000000000000007E-2</v>
      </c>
      <c r="BW34" s="338" t="s">
        <v>202</v>
      </c>
      <c r="BX34" s="338">
        <v>0</v>
      </c>
    </row>
    <row r="35" spans="1:76" s="338" customFormat="1" ht="31.5">
      <c r="A35" s="820" t="s">
        <v>224</v>
      </c>
      <c r="B35" s="831" t="s">
        <v>66</v>
      </c>
      <c r="C35" s="820" t="s">
        <v>33</v>
      </c>
      <c r="D35" s="813">
        <f t="shared" si="14"/>
        <v>10.875299999999999</v>
      </c>
      <c r="E35" s="817">
        <f>$F$35+$I$35+$J$35+$K$35+$L$35+$M$35+$O$35+$P$35+$Q$35+$R$35</f>
        <v>0</v>
      </c>
      <c r="F35" s="817">
        <f>$G$35+$H$35</f>
        <v>0</v>
      </c>
      <c r="G35" s="817">
        <f>'Phan ky'!$Z$5</f>
        <v>0</v>
      </c>
      <c r="H35" s="817">
        <f>'Phan ky'!$Z$13</f>
        <v>0</v>
      </c>
      <c r="I35" s="817">
        <f>'Phan ky'!$Z$21</f>
        <v>0</v>
      </c>
      <c r="J35" s="817">
        <f>'Phan ky'!$Z$29</f>
        <v>0</v>
      </c>
      <c r="K35" s="817">
        <f>'Phan ky'!$Z$37</f>
        <v>0</v>
      </c>
      <c r="L35" s="817">
        <f>'Phan ky'!$Z$45</f>
        <v>0</v>
      </c>
      <c r="M35" s="817">
        <f>'Phan ky'!$Z$53</f>
        <v>0</v>
      </c>
      <c r="N35" s="817">
        <f>'Phan ky'!$Z$61</f>
        <v>0</v>
      </c>
      <c r="O35" s="817">
        <f>'Phan ky'!$Z$69</f>
        <v>0</v>
      </c>
      <c r="P35" s="817">
        <f>'Phan ky'!$Z$77</f>
        <v>0</v>
      </c>
      <c r="Q35" s="817">
        <f>'Phan ky'!$Z$85</f>
        <v>0</v>
      </c>
      <c r="R35" s="817">
        <f>'Phan ky'!$Z$93</f>
        <v>0</v>
      </c>
      <c r="S35" s="813">
        <f>$T$35+$U$35+$V$35+$W$35+$X$35+$Y$35+$AJ$35+$AR$35+$BC$35+$BD$35+$BE$35+$BF$35+$BI$35</f>
        <v>0</v>
      </c>
      <c r="T35" s="817">
        <f>'Phan ky'!$Z$101</f>
        <v>0</v>
      </c>
      <c r="U35" s="817">
        <f>'Phan ky'!$Z$109</f>
        <v>0</v>
      </c>
      <c r="V35" s="817">
        <f>'Phan ky'!$Z$117</f>
        <v>0</v>
      </c>
      <c r="W35" s="817">
        <f>'Phan ky'!$Z$125</f>
        <v>0</v>
      </c>
      <c r="X35" s="817">
        <f>'Phan ky'!$Z$133</f>
        <v>0</v>
      </c>
      <c r="Y35" s="817">
        <f>$Z$35+$AA$35+$AB$35+$AD$35+$AE$35+$AF$35+$AG$35+$AH$35+$AI$35</f>
        <v>0</v>
      </c>
      <c r="Z35" s="817">
        <f>'Phan ky'!$Z$141</f>
        <v>0</v>
      </c>
      <c r="AA35" s="817">
        <f>'Phan ky'!$Z$149</f>
        <v>0</v>
      </c>
      <c r="AB35" s="817">
        <f>'Phan ky'!$Z$157</f>
        <v>0</v>
      </c>
      <c r="AC35" s="818">
        <f>D35-BP35</f>
        <v>10.875299999999999</v>
      </c>
      <c r="AD35" s="817">
        <f>'Phan ky'!$Z$173</f>
        <v>0</v>
      </c>
      <c r="AE35" s="817">
        <f>'Phan ky'!$Z$181</f>
        <v>0</v>
      </c>
      <c r="AF35" s="817">
        <f>'Phan ky'!$Z$189</f>
        <v>0</v>
      </c>
      <c r="AG35" s="817">
        <f>'Phan ky'!$Z$197</f>
        <v>0</v>
      </c>
      <c r="AH35" s="817">
        <f>'Phan ky'!$Z$205</f>
        <v>0</v>
      </c>
      <c r="AI35" s="817">
        <f>'Phan ky'!$Z$213</f>
        <v>0</v>
      </c>
      <c r="AJ35" s="817">
        <f>$AK$35+$AO$35+$AP$35+$AQ$35</f>
        <v>0</v>
      </c>
      <c r="AK35" s="817">
        <f>$AL$35+$AM$35+$AN$35</f>
        <v>0</v>
      </c>
      <c r="AL35" s="817">
        <f>'Phan ky'!$Z$221</f>
        <v>0</v>
      </c>
      <c r="AM35" s="817">
        <f>'Phan ky'!$Z$229</f>
        <v>0</v>
      </c>
      <c r="AN35" s="817">
        <f>'Phan ky'!$Z$237</f>
        <v>0</v>
      </c>
      <c r="AO35" s="817">
        <f>'Phan ky'!$Z$245</f>
        <v>0</v>
      </c>
      <c r="AP35" s="817">
        <f>'Phan ky'!$Z$253</f>
        <v>0</v>
      </c>
      <c r="AQ35" s="817">
        <f>'Phan ky'!$Z$261</f>
        <v>0</v>
      </c>
      <c r="AR35" s="817">
        <f>$AS$35+$AT$35+$AU$35+$AV$35+$AW$35+$AX$35+$AY$35+$AZ$35+$BA$35+$BB$35</f>
        <v>0</v>
      </c>
      <c r="AS35" s="817">
        <f>'Phan ky'!$Z$269</f>
        <v>0</v>
      </c>
      <c r="AT35" s="817">
        <f>'Phan ky'!$Z$277</f>
        <v>0</v>
      </c>
      <c r="AU35" s="817">
        <f>'Phan ky'!$Z$285</f>
        <v>0</v>
      </c>
      <c r="AV35" s="817">
        <f>'Phan ky'!$Z$293</f>
        <v>0</v>
      </c>
      <c r="AW35" s="817">
        <f>'Phan ky'!$Z$301</f>
        <v>0</v>
      </c>
      <c r="AX35" s="817">
        <f>'Phan ky'!$Z$309</f>
        <v>0</v>
      </c>
      <c r="AY35" s="817">
        <f>'Phan ky'!$Z$317</f>
        <v>0</v>
      </c>
      <c r="AZ35" s="817">
        <f>'Phan ky'!$Z$325</f>
        <v>0</v>
      </c>
      <c r="BA35" s="817">
        <f>'Phan ky'!$Z$333</f>
        <v>0</v>
      </c>
      <c r="BB35" s="817">
        <f>'Phan ky'!$Z$341</f>
        <v>0</v>
      </c>
      <c r="BC35" s="817">
        <f>'Phan ky'!$Z$349</f>
        <v>0</v>
      </c>
      <c r="BD35" s="817">
        <f>'Phan ky'!$Z$357</f>
        <v>0</v>
      </c>
      <c r="BE35" s="817">
        <f>'Phan ky'!$Z$365</f>
        <v>0</v>
      </c>
      <c r="BF35" s="817">
        <f>$BG$35+$BH$35</f>
        <v>0</v>
      </c>
      <c r="BG35" s="817">
        <f>'Phan ky'!$Z$373</f>
        <v>0</v>
      </c>
      <c r="BH35" s="817">
        <f>'Phan ky'!$Z$381</f>
        <v>0</v>
      </c>
      <c r="BI35" s="817">
        <f>'Phan ky'!$Z$389</f>
        <v>0</v>
      </c>
      <c r="BJ35" s="817">
        <f>$BK$35+$BL$35+$BM$35+$BN$35+$BO$35</f>
        <v>0</v>
      </c>
      <c r="BK35" s="817">
        <f>'Phan ky'!$Z$397</f>
        <v>0</v>
      </c>
      <c r="BL35" s="817">
        <f>'Phan ky'!$Z$405</f>
        <v>0</v>
      </c>
      <c r="BM35" s="817">
        <f>'Phan ky'!$Z$413</f>
        <v>0</v>
      </c>
      <c r="BN35" s="817">
        <f>'Phan ky'!$Z$421</f>
        <v>0</v>
      </c>
      <c r="BO35" s="817">
        <f>'Phan ky'!$Z$429</f>
        <v>0</v>
      </c>
      <c r="BP35" s="813">
        <f t="shared" si="15"/>
        <v>0</v>
      </c>
      <c r="BQ35" s="813">
        <f t="shared" si="3"/>
        <v>19.865299999999998</v>
      </c>
      <c r="BS35" s="897">
        <f t="shared" si="4"/>
        <v>1.9942875792545425</v>
      </c>
      <c r="BT35" s="637">
        <f>AC$78</f>
        <v>8.99</v>
      </c>
      <c r="BU35" s="545">
        <f t="shared" si="11"/>
        <v>8.99</v>
      </c>
      <c r="BW35" s="338" t="s">
        <v>203</v>
      </c>
      <c r="BX35" s="338">
        <v>0</v>
      </c>
    </row>
    <row r="36" spans="1:76" s="338" customFormat="1" ht="15.75">
      <c r="A36" s="820" t="s">
        <v>225</v>
      </c>
      <c r="B36" s="831" t="s">
        <v>226</v>
      </c>
      <c r="C36" s="820" t="s">
        <v>34</v>
      </c>
      <c r="D36" s="813">
        <f t="shared" si="14"/>
        <v>7.8517999999999999</v>
      </c>
      <c r="E36" s="817">
        <f>$F$36+$I$36+$J$36+$K$36+$L$36+$M$36+$O$36+$P$36+$Q$36+$R$36</f>
        <v>0</v>
      </c>
      <c r="F36" s="817">
        <f>$G$36+$H$36</f>
        <v>0</v>
      </c>
      <c r="G36" s="817">
        <f>'Phan ky'!$AA$5</f>
        <v>0</v>
      </c>
      <c r="H36" s="817">
        <f>'Phan ky'!$AA$13</f>
        <v>0</v>
      </c>
      <c r="I36" s="817">
        <f>'Phan ky'!$AA$21</f>
        <v>0</v>
      </c>
      <c r="J36" s="817">
        <f>'Phan ky'!$AA$29</f>
        <v>0</v>
      </c>
      <c r="K36" s="817">
        <f>'Phan ky'!$AA$37</f>
        <v>0</v>
      </c>
      <c r="L36" s="817">
        <f>'Phan ky'!$AA$45</f>
        <v>0</v>
      </c>
      <c r="M36" s="817">
        <f>'Phan ky'!$AA$53</f>
        <v>0</v>
      </c>
      <c r="N36" s="817">
        <f>'Phan ky'!$AA$61</f>
        <v>0</v>
      </c>
      <c r="O36" s="817">
        <f>'Phan ky'!$AA$69</f>
        <v>0</v>
      </c>
      <c r="P36" s="817">
        <f>'Phan ky'!$AA$77</f>
        <v>0</v>
      </c>
      <c r="Q36" s="817">
        <f>'Phan ky'!$AA$85</f>
        <v>0</v>
      </c>
      <c r="R36" s="817">
        <f>'Phan ky'!$AA$93</f>
        <v>0</v>
      </c>
      <c r="S36" s="813">
        <f>$T$36+$U$36+$V$36+$W$36+$X$36+$Y$36+$AJ$36+$AR$36+$BC$36+$BD$36+$BE$36+$BF$36+$BI$36</f>
        <v>0</v>
      </c>
      <c r="T36" s="817">
        <f>'Phan ky'!$AA$101</f>
        <v>0</v>
      </c>
      <c r="U36" s="817">
        <f>'Phan ky'!$AA$109</f>
        <v>0</v>
      </c>
      <c r="V36" s="817">
        <f>'Phan ky'!$AA$117</f>
        <v>0</v>
      </c>
      <c r="W36" s="817">
        <f>'Phan ky'!$AA$125</f>
        <v>0</v>
      </c>
      <c r="X36" s="817">
        <f>'Phan ky'!$AA$133</f>
        <v>0</v>
      </c>
      <c r="Y36" s="817">
        <f>$Z$36+$AA$36+$AB$36+$AC$36+$AE$36+$AF$36+$AG$36+$AH$36+$AI$36</f>
        <v>0</v>
      </c>
      <c r="Z36" s="817">
        <f>'Phan ky'!$AA$141</f>
        <v>0</v>
      </c>
      <c r="AA36" s="817">
        <f>'Phan ky'!$AA$149</f>
        <v>0</v>
      </c>
      <c r="AB36" s="817">
        <f>'Phan ky'!$AA$157</f>
        <v>0</v>
      </c>
      <c r="AC36" s="817">
        <f>'Phan ky'!$AA$165</f>
        <v>0</v>
      </c>
      <c r="AD36" s="818">
        <f>D36-BP36</f>
        <v>7.8517999999999999</v>
      </c>
      <c r="AE36" s="817">
        <f>'Phan ky'!$AA$181</f>
        <v>0</v>
      </c>
      <c r="AF36" s="817">
        <f>'Phan ky'!$AA$189</f>
        <v>0</v>
      </c>
      <c r="AG36" s="817">
        <f>'Phan ky'!$AA$197</f>
        <v>0</v>
      </c>
      <c r="AH36" s="817">
        <f>'Phan ky'!$AA$205</f>
        <v>0</v>
      </c>
      <c r="AI36" s="817">
        <f>'Phan ky'!$AA$213</f>
        <v>0</v>
      </c>
      <c r="AJ36" s="817">
        <f>$AK$36+$AO$36+$AP$36+$AQ$36</f>
        <v>0</v>
      </c>
      <c r="AK36" s="817">
        <f>$AL$36+$AM$36+$AN$36</f>
        <v>0</v>
      </c>
      <c r="AL36" s="817">
        <f>'Phan ky'!$AA$221</f>
        <v>0</v>
      </c>
      <c r="AM36" s="817">
        <f>'Phan ky'!$AA$229</f>
        <v>0</v>
      </c>
      <c r="AN36" s="817">
        <f>'Phan ky'!$AA$237</f>
        <v>0</v>
      </c>
      <c r="AO36" s="817">
        <f>'Phan ky'!$AA$245</f>
        <v>0</v>
      </c>
      <c r="AP36" s="817">
        <f>'Phan ky'!$AA$253</f>
        <v>0</v>
      </c>
      <c r="AQ36" s="817">
        <f>'Phan ky'!$AA$261</f>
        <v>0</v>
      </c>
      <c r="AR36" s="817">
        <f>$AS$36+$AT$36+$AU$36+$AV$36+$AW$36+$AX$36+$AY$36+$AZ$36+$BA$36+$BB$36</f>
        <v>0</v>
      </c>
      <c r="AS36" s="817">
        <f>'Phan ky'!$AA$269</f>
        <v>0</v>
      </c>
      <c r="AT36" s="817">
        <f>'Phan ky'!$AA$277</f>
        <v>0</v>
      </c>
      <c r="AU36" s="817">
        <f>'Phan ky'!$AA$285</f>
        <v>0</v>
      </c>
      <c r="AV36" s="817">
        <f>'Phan ky'!$AA$293</f>
        <v>0</v>
      </c>
      <c r="AW36" s="817">
        <f>'Phan ky'!$AA$301</f>
        <v>0</v>
      </c>
      <c r="AX36" s="817">
        <f>'Phan ky'!$AA$309</f>
        <v>0</v>
      </c>
      <c r="AY36" s="817">
        <f>'Phan ky'!$AA$317</f>
        <v>0</v>
      </c>
      <c r="AZ36" s="817">
        <f>'Phan ky'!$AA$325</f>
        <v>0</v>
      </c>
      <c r="BA36" s="817">
        <f>'Phan ky'!$AA$333</f>
        <v>0</v>
      </c>
      <c r="BB36" s="817">
        <f>'Phan ky'!$AA$341</f>
        <v>0</v>
      </c>
      <c r="BC36" s="817">
        <f>'Phan ky'!$AA$349</f>
        <v>0</v>
      </c>
      <c r="BD36" s="817">
        <f>'Phan ky'!$AA$357</f>
        <v>0</v>
      </c>
      <c r="BE36" s="817">
        <f>'Phan ky'!$AA$365</f>
        <v>0</v>
      </c>
      <c r="BF36" s="817">
        <f>$BG$36+$BH$36</f>
        <v>0</v>
      </c>
      <c r="BG36" s="817">
        <f>'Phan ky'!$AA$373</f>
        <v>0</v>
      </c>
      <c r="BH36" s="817">
        <f>'Phan ky'!$AA$381</f>
        <v>0</v>
      </c>
      <c r="BI36" s="817">
        <f>'Phan ky'!$AA$389</f>
        <v>0</v>
      </c>
      <c r="BJ36" s="817">
        <f>$BK$36+$BL$36+$BM$36+$BN$36+$BO$36</f>
        <v>0</v>
      </c>
      <c r="BK36" s="817">
        <f>'Phan ky'!$AA$397</f>
        <v>0</v>
      </c>
      <c r="BL36" s="817">
        <f>'Phan ky'!$AA$405</f>
        <v>0</v>
      </c>
      <c r="BM36" s="817">
        <f>'Phan ky'!$AA$413</f>
        <v>0</v>
      </c>
      <c r="BN36" s="817">
        <f>'Phan ky'!$AA$421</f>
        <v>0</v>
      </c>
      <c r="BO36" s="817">
        <f>'Phan ky'!$AA$429</f>
        <v>0</v>
      </c>
      <c r="BP36" s="813">
        <f t="shared" si="15"/>
        <v>0</v>
      </c>
      <c r="BQ36" s="813">
        <f t="shared" si="3"/>
        <v>7.8517999999999999</v>
      </c>
      <c r="BS36" s="897">
        <f t="shared" si="4"/>
        <v>0.78824619888905856</v>
      </c>
      <c r="BT36" s="637">
        <f>AD$78</f>
        <v>0</v>
      </c>
      <c r="BU36" s="545">
        <f t="shared" si="11"/>
        <v>0</v>
      </c>
      <c r="BW36" s="338" t="s">
        <v>51</v>
      </c>
      <c r="BX36" s="338">
        <v>0</v>
      </c>
    </row>
    <row r="37" spans="1:76" s="338" customFormat="1" ht="31.5">
      <c r="A37" s="820" t="s">
        <v>227</v>
      </c>
      <c r="B37" s="831" t="s">
        <v>67</v>
      </c>
      <c r="C37" s="820" t="s">
        <v>35</v>
      </c>
      <c r="D37" s="813">
        <f t="shared" si="14"/>
        <v>9.4161999999999999</v>
      </c>
      <c r="E37" s="817">
        <f>$F$37+$I$37+$J$37+$K$37+$L$37+$M$37+$O$37+$P$37+$Q$37+$R$37</f>
        <v>0</v>
      </c>
      <c r="F37" s="817">
        <f>$G$37+$H$37</f>
        <v>0</v>
      </c>
      <c r="G37" s="817">
        <f>'Phan ky'!$AB$5</f>
        <v>0</v>
      </c>
      <c r="H37" s="817">
        <f>'Phan ky'!$AB$13</f>
        <v>0</v>
      </c>
      <c r="I37" s="817">
        <f>'Phan ky'!$AB$21</f>
        <v>0</v>
      </c>
      <c r="J37" s="817">
        <f>'Phan ky'!$AB$29</f>
        <v>0</v>
      </c>
      <c r="K37" s="817">
        <f>'Phan ky'!$AB$37</f>
        <v>0</v>
      </c>
      <c r="L37" s="817">
        <f>'Phan ky'!$AB$45</f>
        <v>0</v>
      </c>
      <c r="M37" s="817">
        <f>'Phan ky'!$AB$53</f>
        <v>0</v>
      </c>
      <c r="N37" s="817">
        <f>'Phan ky'!$AB$61</f>
        <v>0</v>
      </c>
      <c r="O37" s="817">
        <f>'Phan ky'!$AB$69</f>
        <v>0</v>
      </c>
      <c r="P37" s="817">
        <f>'Phan ky'!$AB$77</f>
        <v>0</v>
      </c>
      <c r="Q37" s="817">
        <f>'Phan ky'!$AB$85</f>
        <v>0</v>
      </c>
      <c r="R37" s="817">
        <f>'Phan ky'!$AB$93</f>
        <v>0</v>
      </c>
      <c r="S37" s="813">
        <f>$T$37+$U$37+$V$37+$W$37+$X$37+$Y$37+$AJ$37+$AR$37+$BC$37+$BD$37+$BE$37+$BF$37+$BI$37</f>
        <v>0</v>
      </c>
      <c r="T37" s="817">
        <f>'Phan ky'!$AB$101</f>
        <v>0</v>
      </c>
      <c r="U37" s="817">
        <f>'Phan ky'!$AB$109</f>
        <v>0</v>
      </c>
      <c r="V37" s="817">
        <f>'Phan ky'!$AB$117</f>
        <v>0</v>
      </c>
      <c r="W37" s="817">
        <f>'Phan ky'!$AB$125</f>
        <v>0</v>
      </c>
      <c r="X37" s="817">
        <f>'Phan ky'!$AB$133</f>
        <v>0</v>
      </c>
      <c r="Y37" s="817">
        <f>$Z$37+$AA$37+$AB$37+$AC$37+$AD$37+$AF$37+$AG$37+$AH$37+$AI$37</f>
        <v>0</v>
      </c>
      <c r="Z37" s="817">
        <f>'Phan ky'!$AB$141</f>
        <v>0</v>
      </c>
      <c r="AA37" s="817">
        <f>'Phan ky'!$AB$149</f>
        <v>0</v>
      </c>
      <c r="AB37" s="817">
        <f>'Phan ky'!$AB$157</f>
        <v>0</v>
      </c>
      <c r="AC37" s="817">
        <f>'Phan ky'!$AB$165</f>
        <v>0</v>
      </c>
      <c r="AD37" s="817">
        <f>'Phan ky'!$AB$173</f>
        <v>0</v>
      </c>
      <c r="AE37" s="818">
        <f>D37-BP37</f>
        <v>9.4161999999999999</v>
      </c>
      <c r="AF37" s="817">
        <f>'Phan ky'!$AB$189</f>
        <v>0</v>
      </c>
      <c r="AG37" s="817">
        <f>'Phan ky'!$AB$197</f>
        <v>0</v>
      </c>
      <c r="AH37" s="817">
        <f>'Phan ky'!$AB$205</f>
        <v>0</v>
      </c>
      <c r="AI37" s="817">
        <f>'Phan ky'!$AB$213</f>
        <v>0</v>
      </c>
      <c r="AJ37" s="817">
        <f>$AK$37+$AO$37+$AP$37+$AQ$37</f>
        <v>0</v>
      </c>
      <c r="AK37" s="817">
        <f>$AL$37+$AM$37+$AN$37</f>
        <v>0</v>
      </c>
      <c r="AL37" s="817">
        <f>'Phan ky'!$AB$221</f>
        <v>0</v>
      </c>
      <c r="AM37" s="817">
        <f>'Phan ky'!$AB$229</f>
        <v>0</v>
      </c>
      <c r="AN37" s="817">
        <f>'Phan ky'!$AB$237</f>
        <v>0</v>
      </c>
      <c r="AO37" s="817">
        <f>'Phan ky'!$AB$245</f>
        <v>0</v>
      </c>
      <c r="AP37" s="817">
        <f>'Phan ky'!$AB$253</f>
        <v>0</v>
      </c>
      <c r="AQ37" s="817">
        <f>'Phan ky'!$AB$261</f>
        <v>0</v>
      </c>
      <c r="AR37" s="817">
        <f>$AS$37+$AT$37+$AU$37+$AV$37+$AW$37+$AX$37+$AY$37+$AZ$37+$BA$37+$BB$37</f>
        <v>0</v>
      </c>
      <c r="AS37" s="817">
        <f>'Phan ky'!$AB$269</f>
        <v>0</v>
      </c>
      <c r="AT37" s="817">
        <f>'Phan ky'!$AB$277</f>
        <v>0</v>
      </c>
      <c r="AU37" s="817">
        <f>'Phan ky'!$AB$285</f>
        <v>0</v>
      </c>
      <c r="AV37" s="817">
        <f>'Phan ky'!$AB$293</f>
        <v>0</v>
      </c>
      <c r="AW37" s="817">
        <f>'Phan ky'!$AB$301</f>
        <v>0</v>
      </c>
      <c r="AX37" s="817">
        <f>'Phan ky'!$AB$309</f>
        <v>0</v>
      </c>
      <c r="AY37" s="817">
        <f>'Phan ky'!$AB$317</f>
        <v>0</v>
      </c>
      <c r="AZ37" s="817">
        <f>'Phan ky'!$AB$325</f>
        <v>0</v>
      </c>
      <c r="BA37" s="817">
        <f>'Phan ky'!$AB$333</f>
        <v>0</v>
      </c>
      <c r="BB37" s="817">
        <f>'Phan ky'!$AB$341</f>
        <v>0</v>
      </c>
      <c r="BC37" s="817">
        <f>'Phan ky'!$AB$349</f>
        <v>0</v>
      </c>
      <c r="BD37" s="817">
        <f>'Phan ky'!$AB$357</f>
        <v>0</v>
      </c>
      <c r="BE37" s="817">
        <f>'Phan ky'!$AB$365</f>
        <v>0</v>
      </c>
      <c r="BF37" s="817">
        <f>$BG$37+$BH$37</f>
        <v>0</v>
      </c>
      <c r="BG37" s="817">
        <f>'Phan ky'!$AB$373</f>
        <v>0</v>
      </c>
      <c r="BH37" s="817">
        <f>'Phan ky'!$AB$381</f>
        <v>0</v>
      </c>
      <c r="BI37" s="817">
        <f>'Phan ky'!$AB$389</f>
        <v>0</v>
      </c>
      <c r="BJ37" s="817">
        <f>$BK$37+$BL$37+$BM$37+$BN$37+$BO$37</f>
        <v>0</v>
      </c>
      <c r="BK37" s="817">
        <f>'Phan ky'!$AB$397</f>
        <v>0</v>
      </c>
      <c r="BL37" s="817">
        <f>'Phan ky'!$AB$405</f>
        <v>0</v>
      </c>
      <c r="BM37" s="817">
        <f>'Phan ky'!$AB$413</f>
        <v>0</v>
      </c>
      <c r="BN37" s="817">
        <f>'Phan ky'!$AB$421</f>
        <v>0</v>
      </c>
      <c r="BO37" s="817">
        <f>'Phan ky'!$AB$429</f>
        <v>0</v>
      </c>
      <c r="BP37" s="813">
        <f t="shared" si="15"/>
        <v>0</v>
      </c>
      <c r="BQ37" s="813">
        <f t="shared" si="3"/>
        <v>9.4161999999999999</v>
      </c>
      <c r="BS37" s="897">
        <f t="shared" si="4"/>
        <v>0.94529711123298532</v>
      </c>
      <c r="BT37" s="203">
        <v>0</v>
      </c>
      <c r="BU37" s="545">
        <f t="shared" si="11"/>
        <v>0</v>
      </c>
      <c r="BW37" s="338" t="s">
        <v>52</v>
      </c>
      <c r="BX37" s="338">
        <v>14.237200000000001</v>
      </c>
    </row>
    <row r="38" spans="1:76" s="338" customFormat="1" ht="15.75">
      <c r="A38" s="820" t="s">
        <v>228</v>
      </c>
      <c r="B38" s="831" t="s">
        <v>229</v>
      </c>
      <c r="C38" s="820" t="s">
        <v>202</v>
      </c>
      <c r="D38" s="813">
        <f t="shared" si="14"/>
        <v>0</v>
      </c>
      <c r="E38" s="817">
        <f>$F$38+$I$38+$J$38+$K$38+$L$38+$M$38+$O$38+$P$38+$Q$38+$R$38</f>
        <v>0</v>
      </c>
      <c r="F38" s="817">
        <f>$G$38+$H$38</f>
        <v>0</v>
      </c>
      <c r="G38" s="817">
        <f>'Phan ky'!$AC$5</f>
        <v>0</v>
      </c>
      <c r="H38" s="817">
        <f>'Phan ky'!$AC$13</f>
        <v>0</v>
      </c>
      <c r="I38" s="817">
        <f>'Phan ky'!$AC$21</f>
        <v>0</v>
      </c>
      <c r="J38" s="817">
        <f>'Phan ky'!$AC$29</f>
        <v>0</v>
      </c>
      <c r="K38" s="817">
        <f>'Phan ky'!$AC$37</f>
        <v>0</v>
      </c>
      <c r="L38" s="817">
        <f>'Phan ky'!$AC$45</f>
        <v>0</v>
      </c>
      <c r="M38" s="817">
        <f>'Phan ky'!$AC$53</f>
        <v>0</v>
      </c>
      <c r="N38" s="817">
        <f>'Phan ky'!$AC$61</f>
        <v>0</v>
      </c>
      <c r="O38" s="817">
        <f>'Phan ky'!$AC$69</f>
        <v>0</v>
      </c>
      <c r="P38" s="817">
        <f>'Phan ky'!$AC$77</f>
        <v>0</v>
      </c>
      <c r="Q38" s="817">
        <f>'Phan ky'!$AC$85</f>
        <v>0</v>
      </c>
      <c r="R38" s="817">
        <f>'Phan ky'!$AC$93</f>
        <v>0</v>
      </c>
      <c r="S38" s="813">
        <f>$T$38+$U$38+$V$38+$W$38+$X$38+$Y$38+$AJ$38+$AR$38+$BC$38+$BD$38+$BE$38+$BF$38+$BI$38</f>
        <v>0</v>
      </c>
      <c r="T38" s="817">
        <f>'Phan ky'!$AC$101</f>
        <v>0</v>
      </c>
      <c r="U38" s="817">
        <f>'Phan ky'!$AC$109</f>
        <v>0</v>
      </c>
      <c r="V38" s="817">
        <f>'Phan ky'!$AC$117</f>
        <v>0</v>
      </c>
      <c r="W38" s="817">
        <f>'Phan ky'!$AC$125</f>
        <v>0</v>
      </c>
      <c r="X38" s="817">
        <f>'Phan ky'!$AC$133</f>
        <v>0</v>
      </c>
      <c r="Y38" s="817">
        <f>$Z$38+$AA$38+$AB$38+$AC$38+$AD$38+$AE$38+$AG$38+$AH$38+$AI$38</f>
        <v>0</v>
      </c>
      <c r="Z38" s="817">
        <f>'Phan ky'!$AC$141</f>
        <v>0</v>
      </c>
      <c r="AA38" s="817">
        <f>'Phan ky'!$AC$149</f>
        <v>0</v>
      </c>
      <c r="AB38" s="817">
        <f>'Phan ky'!$AC$157</f>
        <v>0</v>
      </c>
      <c r="AC38" s="817">
        <f>'Phan ky'!$AC$165</f>
        <v>0</v>
      </c>
      <c r="AD38" s="817">
        <f>'Phan ky'!$AC$173</f>
        <v>0</v>
      </c>
      <c r="AE38" s="817">
        <f>'Phan ky'!$AC$181</f>
        <v>0</v>
      </c>
      <c r="AF38" s="818">
        <f>D38-BP38</f>
        <v>0</v>
      </c>
      <c r="AG38" s="817">
        <f>'Phan ky'!$AC$197</f>
        <v>0</v>
      </c>
      <c r="AH38" s="817">
        <f>'Phan ky'!$AC$205</f>
        <v>0</v>
      </c>
      <c r="AI38" s="817">
        <f>'Phan ky'!$AC$213</f>
        <v>0</v>
      </c>
      <c r="AJ38" s="817">
        <f>$AK$38+$AO$38+$AP$38+$AQ$38</f>
        <v>0</v>
      </c>
      <c r="AK38" s="817">
        <f>$AL$38+$AM$38+$AN$38</f>
        <v>0</v>
      </c>
      <c r="AL38" s="817">
        <f>'Phan ky'!$AC$221</f>
        <v>0</v>
      </c>
      <c r="AM38" s="817">
        <f>'Phan ky'!$AC$229</f>
        <v>0</v>
      </c>
      <c r="AN38" s="817">
        <f>'Phan ky'!$AC$237</f>
        <v>0</v>
      </c>
      <c r="AO38" s="817">
        <f>'Phan ky'!$AC$245</f>
        <v>0</v>
      </c>
      <c r="AP38" s="817">
        <f>'Phan ky'!$AC$253</f>
        <v>0</v>
      </c>
      <c r="AQ38" s="817">
        <f>'Phan ky'!$AC$261</f>
        <v>0</v>
      </c>
      <c r="AR38" s="817">
        <f>$AS$38+$AT$38+$AU$38+$AV$38+$AW$38+$AX$38+$AY$38+$AZ$38+$BA$38+$BB$38</f>
        <v>0</v>
      </c>
      <c r="AS38" s="817">
        <f>'Phan ky'!$AC$269</f>
        <v>0</v>
      </c>
      <c r="AT38" s="817">
        <f>'Phan ky'!$AC$277</f>
        <v>0</v>
      </c>
      <c r="AU38" s="817">
        <f>'Phan ky'!$AC$285</f>
        <v>0</v>
      </c>
      <c r="AV38" s="817">
        <f>'Phan ky'!$AC$293</f>
        <v>0</v>
      </c>
      <c r="AW38" s="817">
        <f>'Phan ky'!$AC$301</f>
        <v>0</v>
      </c>
      <c r="AX38" s="817">
        <f>'Phan ky'!$AC$309</f>
        <v>0</v>
      </c>
      <c r="AY38" s="817">
        <f>'Phan ky'!$AC$317</f>
        <v>0</v>
      </c>
      <c r="AZ38" s="817">
        <f>'Phan ky'!$AC$325</f>
        <v>0</v>
      </c>
      <c r="BA38" s="817">
        <f>'Phan ky'!$AC$333</f>
        <v>0</v>
      </c>
      <c r="BB38" s="817">
        <f>'Phan ky'!$AC$341</f>
        <v>0</v>
      </c>
      <c r="BC38" s="817">
        <f>'Phan ky'!$AC$349</f>
        <v>0</v>
      </c>
      <c r="BD38" s="817">
        <f>'Phan ky'!$AC$357</f>
        <v>0</v>
      </c>
      <c r="BE38" s="817">
        <f>'Phan ky'!$AC$365</f>
        <v>0</v>
      </c>
      <c r="BF38" s="817">
        <f>$BG$38+$BH$38</f>
        <v>0</v>
      </c>
      <c r="BG38" s="817">
        <f>'Phan ky'!$AC$373</f>
        <v>0</v>
      </c>
      <c r="BH38" s="817">
        <f>'Phan ky'!$AC$381</f>
        <v>0</v>
      </c>
      <c r="BI38" s="817">
        <f>'Phan ky'!$AC$389</f>
        <v>0</v>
      </c>
      <c r="BJ38" s="817">
        <f>$BK$38+$BL$38+$BM$38+$BN$38+$BO$38</f>
        <v>0</v>
      </c>
      <c r="BK38" s="817">
        <f>'Phan ky'!$AC$397</f>
        <v>0</v>
      </c>
      <c r="BL38" s="817">
        <f>'Phan ky'!$AC$405</f>
        <v>0</v>
      </c>
      <c r="BM38" s="817">
        <f>'Phan ky'!$AC$413</f>
        <v>0</v>
      </c>
      <c r="BN38" s="817">
        <f>'Phan ky'!$AC$421</f>
        <v>0</v>
      </c>
      <c r="BO38" s="817">
        <f>'Phan ky'!$AC$429</f>
        <v>0</v>
      </c>
      <c r="BP38" s="813">
        <f t="shared" si="15"/>
        <v>0</v>
      </c>
      <c r="BQ38" s="813">
        <f t="shared" si="3"/>
        <v>0</v>
      </c>
      <c r="BS38" s="897">
        <f t="shared" si="4"/>
        <v>0</v>
      </c>
      <c r="BT38" s="203">
        <v>0</v>
      </c>
      <c r="BU38" s="545">
        <f t="shared" si="11"/>
        <v>0</v>
      </c>
      <c r="BW38" s="338" t="s">
        <v>102</v>
      </c>
      <c r="BX38" s="338">
        <v>79.298199999999994</v>
      </c>
    </row>
    <row r="39" spans="1:76" s="338" customFormat="1" ht="31.5">
      <c r="A39" s="820" t="s">
        <v>230</v>
      </c>
      <c r="B39" s="831" t="s">
        <v>231</v>
      </c>
      <c r="C39" s="820" t="s">
        <v>203</v>
      </c>
      <c r="D39" s="813">
        <f t="shared" si="14"/>
        <v>0</v>
      </c>
      <c r="E39" s="817">
        <f>$F$39+$I$39+$J$39+$K$39+$L$39+$M$39+$O$39+$P$39+$Q$39+$R$39</f>
        <v>0</v>
      </c>
      <c r="F39" s="817">
        <f>$G$39+$H$39</f>
        <v>0</v>
      </c>
      <c r="G39" s="817">
        <f>'Phan ky'!$AD$5</f>
        <v>0</v>
      </c>
      <c r="H39" s="817">
        <f>'Phan ky'!$AD$13</f>
        <v>0</v>
      </c>
      <c r="I39" s="817">
        <f>'Phan ky'!$AD$21</f>
        <v>0</v>
      </c>
      <c r="J39" s="817">
        <f>'Phan ky'!$AD$29</f>
        <v>0</v>
      </c>
      <c r="K39" s="817">
        <f>'Phan ky'!$AD$37</f>
        <v>0</v>
      </c>
      <c r="L39" s="817">
        <f>'Phan ky'!$AD$45</f>
        <v>0</v>
      </c>
      <c r="M39" s="817">
        <f>'Phan ky'!$AD$53</f>
        <v>0</v>
      </c>
      <c r="N39" s="817">
        <f>'Phan ky'!$AD$61</f>
        <v>0</v>
      </c>
      <c r="O39" s="817">
        <f>'Phan ky'!$AD$69</f>
        <v>0</v>
      </c>
      <c r="P39" s="817">
        <f>'Phan ky'!$AD$77</f>
        <v>0</v>
      </c>
      <c r="Q39" s="817">
        <f>'Phan ky'!$AD$85</f>
        <v>0</v>
      </c>
      <c r="R39" s="817">
        <f>'Phan ky'!$AD$93</f>
        <v>0</v>
      </c>
      <c r="S39" s="813">
        <f>$T$39+$U$39+$V$39+$W$39+$X$39+$Y$39+$AJ$39+$AR$39+$BC$39+$BD$39+$BE$39+$BF$39+$BI$39</f>
        <v>0</v>
      </c>
      <c r="T39" s="817">
        <f>'Phan ky'!$AD$101</f>
        <v>0</v>
      </c>
      <c r="U39" s="817">
        <f>'Phan ky'!$AD$109</f>
        <v>0</v>
      </c>
      <c r="V39" s="817">
        <f>'Phan ky'!$AD$117</f>
        <v>0</v>
      </c>
      <c r="W39" s="817">
        <f>'Phan ky'!$AD$125</f>
        <v>0</v>
      </c>
      <c r="X39" s="817">
        <f>'Phan ky'!$AD$133</f>
        <v>0</v>
      </c>
      <c r="Y39" s="817">
        <f>$Z$39+$AA$39+$AB$39+$AC$39+$AD$39+$AE$39+$AF$39+$AH$39+$AI$39</f>
        <v>0</v>
      </c>
      <c r="Z39" s="817">
        <f>'Phan ky'!$AD$141</f>
        <v>0</v>
      </c>
      <c r="AA39" s="817">
        <f>'Phan ky'!$AD$149</f>
        <v>0</v>
      </c>
      <c r="AB39" s="817">
        <f>'Phan ky'!$AD$157</f>
        <v>0</v>
      </c>
      <c r="AC39" s="817">
        <f>'Phan ky'!$AD$165</f>
        <v>0</v>
      </c>
      <c r="AD39" s="817">
        <f>'Phan ky'!$AD$173</f>
        <v>0</v>
      </c>
      <c r="AE39" s="817">
        <f>'Phan ky'!$AD$181</f>
        <v>0</v>
      </c>
      <c r="AF39" s="817">
        <f>'Phan ky'!$AD$189</f>
        <v>0</v>
      </c>
      <c r="AG39" s="818">
        <f>D39-BP39</f>
        <v>0</v>
      </c>
      <c r="AH39" s="817">
        <f>'Phan ky'!$AD$205</f>
        <v>0</v>
      </c>
      <c r="AI39" s="817">
        <f>'Phan ky'!$AD$213</f>
        <v>0</v>
      </c>
      <c r="AJ39" s="817">
        <f>$AK$39+$AO$39+$AP$39+$AQ$39</f>
        <v>0</v>
      </c>
      <c r="AK39" s="817">
        <f>$AL$39+$AM$39+$AN$39</f>
        <v>0</v>
      </c>
      <c r="AL39" s="817">
        <f>'Phan ky'!$AD$221</f>
        <v>0</v>
      </c>
      <c r="AM39" s="817">
        <f>'Phan ky'!$AD$229</f>
        <v>0</v>
      </c>
      <c r="AN39" s="817">
        <f>'Phan ky'!$AD$237</f>
        <v>0</v>
      </c>
      <c r="AO39" s="817">
        <f>'Phan ky'!$AD$245</f>
        <v>0</v>
      </c>
      <c r="AP39" s="817">
        <f>'Phan ky'!$AD$253</f>
        <v>0</v>
      </c>
      <c r="AQ39" s="817">
        <f>'Phan ky'!$AD$261</f>
        <v>0</v>
      </c>
      <c r="AR39" s="817">
        <f>$AS$39+$AT$39+$AU$39+$AV$39+$AW$39+$AX$39+$AY$39+$AZ$39+$BA$39+$BB$39</f>
        <v>0</v>
      </c>
      <c r="AS39" s="817">
        <f>'Phan ky'!$AD$269</f>
        <v>0</v>
      </c>
      <c r="AT39" s="817">
        <f>'Phan ky'!$AD$277</f>
        <v>0</v>
      </c>
      <c r="AU39" s="817">
        <f>'Phan ky'!$AD$285</f>
        <v>0</v>
      </c>
      <c r="AV39" s="817">
        <f>'Phan ky'!$AD$293</f>
        <v>0</v>
      </c>
      <c r="AW39" s="817">
        <f>'Phan ky'!$AD$301</f>
        <v>0</v>
      </c>
      <c r="AX39" s="817">
        <f>'Phan ky'!$AD$309</f>
        <v>0</v>
      </c>
      <c r="AY39" s="817">
        <f>'Phan ky'!$AD$317</f>
        <v>0</v>
      </c>
      <c r="AZ39" s="817">
        <f>'Phan ky'!$AD$325</f>
        <v>0</v>
      </c>
      <c r="BA39" s="817">
        <f>'Phan ky'!$AD$333</f>
        <v>0</v>
      </c>
      <c r="BB39" s="817">
        <f>'Phan ky'!$AD$341</f>
        <v>0</v>
      </c>
      <c r="BC39" s="817">
        <f>'Phan ky'!$AD$349</f>
        <v>0</v>
      </c>
      <c r="BD39" s="817">
        <f>'Phan ky'!$AD$357</f>
        <v>0</v>
      </c>
      <c r="BE39" s="817">
        <f>'Phan ky'!$AD$365</f>
        <v>0</v>
      </c>
      <c r="BF39" s="817">
        <f>$BG$39+$BH$39</f>
        <v>0</v>
      </c>
      <c r="BG39" s="817">
        <f>'Phan ky'!$AD$373</f>
        <v>0</v>
      </c>
      <c r="BH39" s="817">
        <f>'Phan ky'!$AD$381</f>
        <v>0</v>
      </c>
      <c r="BI39" s="817">
        <f>'Phan ky'!$AD$389</f>
        <v>0</v>
      </c>
      <c r="BJ39" s="817">
        <f>$BK$39+$BL$39+$BM$39+$BN$39+$BO$39</f>
        <v>0</v>
      </c>
      <c r="BK39" s="817">
        <f>'Phan ky'!$AD$397</f>
        <v>0</v>
      </c>
      <c r="BL39" s="817">
        <f>'Phan ky'!$AD$405</f>
        <v>0</v>
      </c>
      <c r="BM39" s="817">
        <f>'Phan ky'!$AD$413</f>
        <v>0</v>
      </c>
      <c r="BN39" s="817">
        <f>'Phan ky'!$AD$421</f>
        <v>0</v>
      </c>
      <c r="BO39" s="817">
        <f>'Phan ky'!$AD$429</f>
        <v>0</v>
      </c>
      <c r="BP39" s="813">
        <f t="shared" si="15"/>
        <v>0</v>
      </c>
      <c r="BQ39" s="813">
        <f t="shared" si="3"/>
        <v>0</v>
      </c>
      <c r="BS39" s="897">
        <f t="shared" si="4"/>
        <v>0</v>
      </c>
      <c r="BT39" s="203">
        <v>0</v>
      </c>
      <c r="BU39" s="545">
        <f t="shared" si="11"/>
        <v>0</v>
      </c>
      <c r="BW39" s="338" t="s">
        <v>204</v>
      </c>
      <c r="BX39" s="338" t="e">
        <v>#N/A</v>
      </c>
    </row>
    <row r="40" spans="1:76" s="338" customFormat="1" ht="15.75">
      <c r="A40" s="820" t="s">
        <v>232</v>
      </c>
      <c r="B40" s="831" t="s">
        <v>68</v>
      </c>
      <c r="C40" s="820" t="s">
        <v>51</v>
      </c>
      <c r="D40" s="813">
        <f t="shared" si="14"/>
        <v>0</v>
      </c>
      <c r="E40" s="817">
        <f>$F$40+$I$40+$J$40+$K$40+$L$40+$M$40+$O$40+$P$40+$Q$40+$R$40</f>
        <v>0</v>
      </c>
      <c r="F40" s="817">
        <f>$G$40+$H$40</f>
        <v>0</v>
      </c>
      <c r="G40" s="817">
        <f>'Phan ky'!$AE$5</f>
        <v>0</v>
      </c>
      <c r="H40" s="817">
        <f>'Phan ky'!$AE$13</f>
        <v>0</v>
      </c>
      <c r="I40" s="817">
        <f>'Phan ky'!$AE$21</f>
        <v>0</v>
      </c>
      <c r="J40" s="817">
        <f>'Phan ky'!$AE$29</f>
        <v>0</v>
      </c>
      <c r="K40" s="817">
        <f>'Phan ky'!$AE$37</f>
        <v>0</v>
      </c>
      <c r="L40" s="817">
        <f>'Phan ky'!$AE$45</f>
        <v>0</v>
      </c>
      <c r="M40" s="817">
        <f>'Phan ky'!$AE$53</f>
        <v>0</v>
      </c>
      <c r="N40" s="817">
        <f>'Phan ky'!$AE$61</f>
        <v>0</v>
      </c>
      <c r="O40" s="817">
        <f>'Phan ky'!$AE$69</f>
        <v>0</v>
      </c>
      <c r="P40" s="817">
        <f>'Phan ky'!$AE$77</f>
        <v>0</v>
      </c>
      <c r="Q40" s="817">
        <f>'Phan ky'!$AE$85</f>
        <v>0</v>
      </c>
      <c r="R40" s="817">
        <f>'Phan ky'!$AE$93</f>
        <v>0</v>
      </c>
      <c r="S40" s="813">
        <f>$T$40+$U$40+$V$40+$W$40+$X$40+$Y$40+$AJ$40+$AR$40+$BC$40+$BD$40+$BE$40+$BF$40+$BI$40</f>
        <v>0</v>
      </c>
      <c r="T40" s="817">
        <f>'Phan ky'!$AE$101</f>
        <v>0</v>
      </c>
      <c r="U40" s="817">
        <f>'Phan ky'!$AE$109</f>
        <v>0</v>
      </c>
      <c r="V40" s="817">
        <f>'Phan ky'!$AE$117</f>
        <v>0</v>
      </c>
      <c r="W40" s="817">
        <f>'Phan ky'!$AE$125</f>
        <v>0</v>
      </c>
      <c r="X40" s="817">
        <f>'Phan ky'!$AE$133</f>
        <v>0</v>
      </c>
      <c r="Y40" s="817">
        <f>$Z$40+$AA$40+$AB$40+$AC$40+$AD$40+$AE$40+$AF$40+$AG$40+$AI$40</f>
        <v>0</v>
      </c>
      <c r="Z40" s="817">
        <f>'Phan ky'!$AE$141</f>
        <v>0</v>
      </c>
      <c r="AA40" s="817">
        <f>'Phan ky'!$AE$149</f>
        <v>0</v>
      </c>
      <c r="AB40" s="817">
        <f>'Phan ky'!$AE$157</f>
        <v>0</v>
      </c>
      <c r="AC40" s="817">
        <f>'Phan ky'!$AE$165</f>
        <v>0</v>
      </c>
      <c r="AD40" s="817">
        <f>'Phan ky'!$AE$173</f>
        <v>0</v>
      </c>
      <c r="AE40" s="817">
        <f>'Phan ky'!$AE$181</f>
        <v>0</v>
      </c>
      <c r="AF40" s="817">
        <f>'Phan ky'!$AE$189</f>
        <v>0</v>
      </c>
      <c r="AG40" s="817">
        <f>'Phan ky'!$AE$197</f>
        <v>0</v>
      </c>
      <c r="AH40" s="818">
        <f>D40-BP40</f>
        <v>0</v>
      </c>
      <c r="AI40" s="817">
        <f>'Phan ky'!$AE$213</f>
        <v>0</v>
      </c>
      <c r="AJ40" s="817">
        <f>$AK$40+$AO$40+$AP$40+$AQ$40</f>
        <v>0</v>
      </c>
      <c r="AK40" s="817">
        <f>$AL$40+$AM$40+$AN$40</f>
        <v>0</v>
      </c>
      <c r="AL40" s="817">
        <f>'Phan ky'!$AE$221</f>
        <v>0</v>
      </c>
      <c r="AM40" s="817">
        <f>'Phan ky'!$AE$229</f>
        <v>0</v>
      </c>
      <c r="AN40" s="817">
        <f>'Phan ky'!$AE$237</f>
        <v>0</v>
      </c>
      <c r="AO40" s="817">
        <f>'Phan ky'!$AE$245</f>
        <v>0</v>
      </c>
      <c r="AP40" s="817">
        <f>'Phan ky'!$AE$253</f>
        <v>0</v>
      </c>
      <c r="AQ40" s="817">
        <f>'Phan ky'!$AE$261</f>
        <v>0</v>
      </c>
      <c r="AR40" s="817">
        <f>$AS$40+$AT$40+$AU$40+$AV$40+$AW$40+$AX$40+$AY$40+$AZ$40+$BA$40+$BB$40</f>
        <v>0</v>
      </c>
      <c r="AS40" s="817">
        <f>'Phan ky'!$AE$269</f>
        <v>0</v>
      </c>
      <c r="AT40" s="817">
        <f>'Phan ky'!$AE$277</f>
        <v>0</v>
      </c>
      <c r="AU40" s="817">
        <f>'Phan ky'!$AE$285</f>
        <v>0</v>
      </c>
      <c r="AV40" s="817">
        <f>'Phan ky'!$AE$293</f>
        <v>0</v>
      </c>
      <c r="AW40" s="817">
        <f>'Phan ky'!$AE$301</f>
        <v>0</v>
      </c>
      <c r="AX40" s="817">
        <f>'Phan ky'!$AE$309</f>
        <v>0</v>
      </c>
      <c r="AY40" s="817">
        <f>'Phan ky'!$AE$317</f>
        <v>0</v>
      </c>
      <c r="AZ40" s="817">
        <f>'Phan ky'!$AE$325</f>
        <v>0</v>
      </c>
      <c r="BA40" s="817">
        <f>'Phan ky'!$AE$333</f>
        <v>0</v>
      </c>
      <c r="BB40" s="817">
        <f>'Phan ky'!$AE$341</f>
        <v>0</v>
      </c>
      <c r="BC40" s="817">
        <f>'Phan ky'!$AE$349</f>
        <v>0</v>
      </c>
      <c r="BD40" s="817">
        <f>'Phan ky'!$AE$357</f>
        <v>0</v>
      </c>
      <c r="BE40" s="817">
        <f>'Phan ky'!$AE$365</f>
        <v>0</v>
      </c>
      <c r="BF40" s="817">
        <f>$BG$40+$BH$40</f>
        <v>0</v>
      </c>
      <c r="BG40" s="817">
        <f>'Phan ky'!$AE$373</f>
        <v>0</v>
      </c>
      <c r="BH40" s="817">
        <f>'Phan ky'!$AE$381</f>
        <v>0</v>
      </c>
      <c r="BI40" s="817">
        <f>'Phan ky'!$AE$389</f>
        <v>0</v>
      </c>
      <c r="BJ40" s="817">
        <f>$BK$40+$BL$40+$BM$40+$BN$40+$BO$40</f>
        <v>0</v>
      </c>
      <c r="BK40" s="817">
        <f>'Phan ky'!$AE$397</f>
        <v>0</v>
      </c>
      <c r="BL40" s="817">
        <f>'Phan ky'!$AE$405</f>
        <v>0</v>
      </c>
      <c r="BM40" s="817">
        <f>'Phan ky'!$AE$413</f>
        <v>0</v>
      </c>
      <c r="BN40" s="817">
        <f>'Phan ky'!$AE$421</f>
        <v>0</v>
      </c>
      <c r="BO40" s="817">
        <f>'Phan ky'!$AE$429</f>
        <v>0</v>
      </c>
      <c r="BP40" s="813">
        <f t="shared" si="15"/>
        <v>0</v>
      </c>
      <c r="BQ40" s="813">
        <f t="shared" si="3"/>
        <v>0</v>
      </c>
      <c r="BS40" s="897">
        <f t="shared" si="4"/>
        <v>0</v>
      </c>
      <c r="BT40" s="203">
        <v>0</v>
      </c>
      <c r="BU40" s="545">
        <f t="shared" si="11"/>
        <v>0</v>
      </c>
      <c r="BW40" s="338" t="s">
        <v>20</v>
      </c>
      <c r="BX40" s="338">
        <v>0</v>
      </c>
    </row>
    <row r="41" spans="1:76" s="338" customFormat="1" ht="31.5">
      <c r="A41" s="820" t="s">
        <v>233</v>
      </c>
      <c r="B41" s="831" t="s">
        <v>188</v>
      </c>
      <c r="C41" s="820" t="s">
        <v>52</v>
      </c>
      <c r="D41" s="813">
        <f t="shared" si="14"/>
        <v>13.777200000000001</v>
      </c>
      <c r="E41" s="817">
        <f>$F$41+$I$41+$J$41+$K$41+$L$41+$M$41+$O$41+$P$41+$Q$41+$R$41</f>
        <v>0</v>
      </c>
      <c r="F41" s="817">
        <f>$G$41+$H$41</f>
        <v>0</v>
      </c>
      <c r="G41" s="817">
        <f>'Phan ky'!$AF$5</f>
        <v>0</v>
      </c>
      <c r="H41" s="817">
        <f>'Phan ky'!$AF$13</f>
        <v>0</v>
      </c>
      <c r="I41" s="817">
        <f>'Phan ky'!$AF$21</f>
        <v>0</v>
      </c>
      <c r="J41" s="817">
        <f>'Phan ky'!$AF$29</f>
        <v>0</v>
      </c>
      <c r="K41" s="817">
        <f>'Phan ky'!$AF$37</f>
        <v>0</v>
      </c>
      <c r="L41" s="817">
        <f>'Phan ky'!$AF$45</f>
        <v>0</v>
      </c>
      <c r="M41" s="817">
        <f>'Phan ky'!$AF$53</f>
        <v>0</v>
      </c>
      <c r="N41" s="817">
        <f>'Phan ky'!$AF$61</f>
        <v>0</v>
      </c>
      <c r="O41" s="817">
        <f>'Phan ky'!$AF$69</f>
        <v>0</v>
      </c>
      <c r="P41" s="817">
        <f>'Phan ky'!$AF$77</f>
        <v>0</v>
      </c>
      <c r="Q41" s="817">
        <f>'Phan ky'!$AF$85</f>
        <v>0</v>
      </c>
      <c r="R41" s="817">
        <f>'Phan ky'!$AF$93</f>
        <v>0</v>
      </c>
      <c r="S41" s="813">
        <f>$T$41+$U$41+$V$41+$W$41+$X$41+$Y$41+$AJ$41+$AR$41+$BC$41+$BD$41+$BE$41+$BF$41+$BI$41</f>
        <v>0</v>
      </c>
      <c r="T41" s="817">
        <f>'Phan ky'!$AF$101</f>
        <v>0</v>
      </c>
      <c r="U41" s="817">
        <f>'Phan ky'!$AF$109</f>
        <v>0</v>
      </c>
      <c r="V41" s="817">
        <f>'Phan ky'!$AF$117</f>
        <v>0</v>
      </c>
      <c r="W41" s="817">
        <f>'Phan ky'!$AF$125</f>
        <v>0</v>
      </c>
      <c r="X41" s="817">
        <f>'Phan ky'!$AF$133</f>
        <v>0</v>
      </c>
      <c r="Y41" s="817">
        <f>$Z$41+$AA$41+$AB$41+$AC$41+$AD$41+$AE$41+$AF$41+$AG$41+$AH$41</f>
        <v>0</v>
      </c>
      <c r="Z41" s="817">
        <f>'Phan ky'!$AF$141</f>
        <v>0</v>
      </c>
      <c r="AA41" s="817">
        <f>'Phan ky'!$AF$149</f>
        <v>0</v>
      </c>
      <c r="AB41" s="817">
        <f>'Phan ky'!$AF$157</f>
        <v>0</v>
      </c>
      <c r="AC41" s="817">
        <f>'Phan ky'!$AF$165</f>
        <v>0</v>
      </c>
      <c r="AD41" s="817">
        <f>'Phan ky'!$AF$173</f>
        <v>0</v>
      </c>
      <c r="AE41" s="817">
        <f>'Phan ky'!$AF$181</f>
        <v>0</v>
      </c>
      <c r="AF41" s="817">
        <f>'Phan ky'!$AF$189</f>
        <v>0</v>
      </c>
      <c r="AG41" s="817">
        <f>'Phan ky'!$AF$197</f>
        <v>0</v>
      </c>
      <c r="AH41" s="817">
        <f>'Phan ky'!$AF$205</f>
        <v>0</v>
      </c>
      <c r="AI41" s="818">
        <f>D41-BP41</f>
        <v>13.777200000000001</v>
      </c>
      <c r="AJ41" s="817">
        <f>$AK$41+$AO$41+$AP$41+$AQ$41</f>
        <v>0</v>
      </c>
      <c r="AK41" s="817">
        <f>$AL$41+$AM$41+$AN$41</f>
        <v>0</v>
      </c>
      <c r="AL41" s="817">
        <f>'Phan ky'!$AF$221</f>
        <v>0</v>
      </c>
      <c r="AM41" s="817">
        <f>'Phan ky'!$AF$229</f>
        <v>0</v>
      </c>
      <c r="AN41" s="817">
        <f>'Phan ky'!$AF$237</f>
        <v>0</v>
      </c>
      <c r="AO41" s="817">
        <f>'Phan ky'!$AF$245</f>
        <v>0</v>
      </c>
      <c r="AP41" s="817">
        <f>'Phan ky'!$AF$253</f>
        <v>0</v>
      </c>
      <c r="AQ41" s="817">
        <f>'Phan ky'!$AF$261</f>
        <v>0</v>
      </c>
      <c r="AR41" s="817">
        <f>$AS$41+$AT$41+$AU$41+$AV$41+$AW$41+$AX$41+$AY$41+$AZ$41+$BA$41+$BB$41</f>
        <v>0</v>
      </c>
      <c r="AS41" s="817">
        <f>'Phan ky'!$AF$269</f>
        <v>0</v>
      </c>
      <c r="AT41" s="817">
        <f>'Phan ky'!$AF$277</f>
        <v>0</v>
      </c>
      <c r="AU41" s="817">
        <f>'Phan ky'!$AF$285</f>
        <v>0</v>
      </c>
      <c r="AV41" s="817">
        <f>'Phan ky'!$AF$293</f>
        <v>0</v>
      </c>
      <c r="AW41" s="817">
        <f>'Phan ky'!$AF$301</f>
        <v>0</v>
      </c>
      <c r="AX41" s="817">
        <f>'Phan ky'!$AF$309</f>
        <v>0</v>
      </c>
      <c r="AY41" s="817">
        <f>'Phan ky'!$AF$317</f>
        <v>0</v>
      </c>
      <c r="AZ41" s="817">
        <f>'Phan ky'!$AF$325</f>
        <v>0</v>
      </c>
      <c r="BA41" s="817">
        <f>'Phan ky'!$AF$333</f>
        <v>0</v>
      </c>
      <c r="BB41" s="817">
        <f>'Phan ky'!$AF$341</f>
        <v>0</v>
      </c>
      <c r="BC41" s="817">
        <f>'Phan ky'!$AF$349</f>
        <v>0</v>
      </c>
      <c r="BD41" s="817">
        <f>'Phan ky'!$AF$357</f>
        <v>0</v>
      </c>
      <c r="BE41" s="817">
        <f>'Phan ky'!$AF$365</f>
        <v>0</v>
      </c>
      <c r="BF41" s="817">
        <f>$BG$41+$BH$41</f>
        <v>0</v>
      </c>
      <c r="BG41" s="817">
        <f>'Phan ky'!$AF$373</f>
        <v>0</v>
      </c>
      <c r="BH41" s="817">
        <f>'Phan ky'!$AF$381</f>
        <v>0</v>
      </c>
      <c r="BI41" s="817">
        <f>'Phan ky'!$AF$389</f>
        <v>0</v>
      </c>
      <c r="BJ41" s="817">
        <f>$BK$41+$BL$41+$BM$41+$BN$41+$BO$41</f>
        <v>0</v>
      </c>
      <c r="BK41" s="817">
        <f>'Phan ky'!$AF$397</f>
        <v>0</v>
      </c>
      <c r="BL41" s="817">
        <f>'Phan ky'!$AF$405</f>
        <v>0</v>
      </c>
      <c r="BM41" s="817">
        <f>'Phan ky'!$AF$413</f>
        <v>0</v>
      </c>
      <c r="BN41" s="817">
        <f>'Phan ky'!$AF$421</f>
        <v>0</v>
      </c>
      <c r="BO41" s="817">
        <f>'Phan ky'!$AF$429</f>
        <v>0</v>
      </c>
      <c r="BP41" s="813">
        <f t="shared" si="15"/>
        <v>0</v>
      </c>
      <c r="BQ41" s="813">
        <f t="shared" si="3"/>
        <v>14.237200000000001</v>
      </c>
      <c r="BS41" s="897">
        <f t="shared" si="4"/>
        <v>1.4292797553202203</v>
      </c>
      <c r="BT41" s="203"/>
      <c r="BU41" s="545">
        <f t="shared" si="11"/>
        <v>0</v>
      </c>
      <c r="BW41" s="338" t="s">
        <v>53</v>
      </c>
      <c r="BX41" s="338">
        <v>0</v>
      </c>
    </row>
    <row r="42" spans="1:76" s="338" customFormat="1" ht="31.5">
      <c r="A42" s="820" t="s">
        <v>108</v>
      </c>
      <c r="B42" s="831" t="s">
        <v>234</v>
      </c>
      <c r="C42" s="820" t="s">
        <v>102</v>
      </c>
      <c r="D42" s="813">
        <f t="shared" si="14"/>
        <v>43.898200000000003</v>
      </c>
      <c r="E42" s="817">
        <f>E44+E49+E50+E51</f>
        <v>0</v>
      </c>
      <c r="F42" s="817">
        <f t="shared" ref="F42:BO42" si="16">F44+F49+F50+F51</f>
        <v>0</v>
      </c>
      <c r="G42" s="817">
        <f t="shared" si="16"/>
        <v>0</v>
      </c>
      <c r="H42" s="817">
        <f t="shared" si="16"/>
        <v>0</v>
      </c>
      <c r="I42" s="817">
        <f t="shared" si="16"/>
        <v>0</v>
      </c>
      <c r="J42" s="817">
        <f t="shared" si="16"/>
        <v>0</v>
      </c>
      <c r="K42" s="817">
        <f t="shared" si="16"/>
        <v>0</v>
      </c>
      <c r="L42" s="817">
        <f t="shared" si="16"/>
        <v>0</v>
      </c>
      <c r="M42" s="817">
        <f t="shared" si="16"/>
        <v>0</v>
      </c>
      <c r="N42" s="817">
        <f t="shared" si="16"/>
        <v>0</v>
      </c>
      <c r="O42" s="817">
        <f t="shared" si="16"/>
        <v>0</v>
      </c>
      <c r="P42" s="817">
        <f t="shared" si="16"/>
        <v>0</v>
      </c>
      <c r="Q42" s="817">
        <f t="shared" si="16"/>
        <v>0</v>
      </c>
      <c r="R42" s="817">
        <f t="shared" si="16"/>
        <v>0</v>
      </c>
      <c r="S42" s="813">
        <f t="shared" si="16"/>
        <v>0.2</v>
      </c>
      <c r="T42" s="817">
        <f t="shared" si="16"/>
        <v>0</v>
      </c>
      <c r="U42" s="817">
        <f t="shared" si="16"/>
        <v>0</v>
      </c>
      <c r="V42" s="817">
        <f t="shared" si="16"/>
        <v>0</v>
      </c>
      <c r="W42" s="817">
        <f t="shared" si="16"/>
        <v>0</v>
      </c>
      <c r="X42" s="817">
        <f t="shared" si="16"/>
        <v>0</v>
      </c>
      <c r="Y42" s="817">
        <f t="shared" si="16"/>
        <v>0</v>
      </c>
      <c r="Z42" s="817">
        <f t="shared" si="16"/>
        <v>0</v>
      </c>
      <c r="AA42" s="817">
        <f t="shared" si="16"/>
        <v>0</v>
      </c>
      <c r="AB42" s="817">
        <f t="shared" si="16"/>
        <v>0</v>
      </c>
      <c r="AC42" s="817">
        <f t="shared" si="16"/>
        <v>0</v>
      </c>
      <c r="AD42" s="817">
        <f t="shared" si="16"/>
        <v>0</v>
      </c>
      <c r="AE42" s="817">
        <f t="shared" si="16"/>
        <v>0</v>
      </c>
      <c r="AF42" s="817">
        <f t="shared" si="16"/>
        <v>0</v>
      </c>
      <c r="AG42" s="817">
        <f t="shared" si="16"/>
        <v>0</v>
      </c>
      <c r="AH42" s="817">
        <f t="shared" si="16"/>
        <v>0</v>
      </c>
      <c r="AI42" s="817">
        <f t="shared" si="16"/>
        <v>0</v>
      </c>
      <c r="AJ42" s="818">
        <f>D42-BP42</f>
        <v>43.6982</v>
      </c>
      <c r="AK42" s="817">
        <f>AK49+AK50+AK51</f>
        <v>0</v>
      </c>
      <c r="AL42" s="817">
        <f>AL44+AL49+AL50+AL51</f>
        <v>0</v>
      </c>
      <c r="AM42" s="817">
        <f t="shared" si="16"/>
        <v>0</v>
      </c>
      <c r="AN42" s="817">
        <f t="shared" si="16"/>
        <v>0</v>
      </c>
      <c r="AO42" s="817">
        <f>AO44+AO50+AO51</f>
        <v>0</v>
      </c>
      <c r="AP42" s="817">
        <f>AP44+AP49+AP51</f>
        <v>0</v>
      </c>
      <c r="AQ42" s="817">
        <f>AQ44+AQ49+AQ50</f>
        <v>0</v>
      </c>
      <c r="AR42" s="817">
        <f t="shared" si="16"/>
        <v>0.2</v>
      </c>
      <c r="AS42" s="817">
        <f t="shared" si="16"/>
        <v>0.2</v>
      </c>
      <c r="AT42" s="817">
        <f t="shared" si="16"/>
        <v>0</v>
      </c>
      <c r="AU42" s="817">
        <f t="shared" si="16"/>
        <v>0</v>
      </c>
      <c r="AV42" s="817">
        <f t="shared" si="16"/>
        <v>0</v>
      </c>
      <c r="AW42" s="817">
        <f t="shared" si="16"/>
        <v>0</v>
      </c>
      <c r="AX42" s="817">
        <f t="shared" si="16"/>
        <v>0</v>
      </c>
      <c r="AY42" s="817">
        <f t="shared" si="16"/>
        <v>0</v>
      </c>
      <c r="AZ42" s="817">
        <f t="shared" si="16"/>
        <v>0</v>
      </c>
      <c r="BA42" s="817">
        <f t="shared" si="16"/>
        <v>0</v>
      </c>
      <c r="BB42" s="817">
        <f t="shared" si="16"/>
        <v>0</v>
      </c>
      <c r="BC42" s="817">
        <f t="shared" si="16"/>
        <v>0</v>
      </c>
      <c r="BD42" s="817">
        <f t="shared" si="16"/>
        <v>0</v>
      </c>
      <c r="BE42" s="817">
        <f t="shared" si="16"/>
        <v>0</v>
      </c>
      <c r="BF42" s="817">
        <f t="shared" si="16"/>
        <v>0</v>
      </c>
      <c r="BG42" s="817">
        <f t="shared" si="16"/>
        <v>0</v>
      </c>
      <c r="BH42" s="817">
        <f t="shared" si="16"/>
        <v>0</v>
      </c>
      <c r="BI42" s="817">
        <f t="shared" si="16"/>
        <v>0</v>
      </c>
      <c r="BJ42" s="817">
        <f t="shared" si="16"/>
        <v>0</v>
      </c>
      <c r="BK42" s="817">
        <f t="shared" si="16"/>
        <v>0</v>
      </c>
      <c r="BL42" s="817">
        <f t="shared" si="16"/>
        <v>0</v>
      </c>
      <c r="BM42" s="817">
        <f t="shared" si="16"/>
        <v>0</v>
      </c>
      <c r="BN42" s="817">
        <f t="shared" si="16"/>
        <v>0</v>
      </c>
      <c r="BO42" s="817">
        <f t="shared" si="16"/>
        <v>0</v>
      </c>
      <c r="BP42" s="813">
        <f t="shared" si="15"/>
        <v>0.2</v>
      </c>
      <c r="BQ42" s="813">
        <f t="shared" si="3"/>
        <v>79.298199999999994</v>
      </c>
      <c r="BS42" s="897">
        <f t="shared" si="4"/>
        <v>7.9607866640444671</v>
      </c>
      <c r="BU42" s="545">
        <f t="shared" si="11"/>
        <v>-0.2</v>
      </c>
      <c r="BW42" s="338" t="s">
        <v>205</v>
      </c>
      <c r="BX42" s="338">
        <v>0</v>
      </c>
    </row>
    <row r="43" spans="1:76" s="345" customFormat="1" ht="15.75" hidden="1">
      <c r="A43" s="824"/>
      <c r="B43" s="835" t="s">
        <v>180</v>
      </c>
      <c r="C43" s="836"/>
      <c r="D43" s="825"/>
      <c r="E43" s="825"/>
      <c r="F43" s="825"/>
      <c r="G43" s="826"/>
      <c r="H43" s="825"/>
      <c r="I43" s="825"/>
      <c r="J43" s="825"/>
      <c r="K43" s="825"/>
      <c r="L43" s="825"/>
      <c r="M43" s="825"/>
      <c r="N43" s="825"/>
      <c r="O43" s="825"/>
      <c r="P43" s="825"/>
      <c r="Q43" s="825"/>
      <c r="R43" s="825"/>
      <c r="S43" s="827"/>
      <c r="T43" s="825"/>
      <c r="U43" s="825"/>
      <c r="V43" s="825"/>
      <c r="W43" s="825"/>
      <c r="X43" s="825"/>
      <c r="Y43" s="825"/>
      <c r="Z43" s="825"/>
      <c r="AA43" s="825"/>
      <c r="AB43" s="825"/>
      <c r="AC43" s="825"/>
      <c r="AD43" s="825"/>
      <c r="AE43" s="825"/>
      <c r="AF43" s="825"/>
      <c r="AG43" s="825"/>
      <c r="AH43" s="825"/>
      <c r="AI43" s="825"/>
      <c r="AJ43" s="825"/>
      <c r="AK43" s="825"/>
      <c r="AL43" s="825"/>
      <c r="AM43" s="825"/>
      <c r="AN43" s="825"/>
      <c r="AO43" s="825"/>
      <c r="AP43" s="825"/>
      <c r="AQ43" s="825"/>
      <c r="AR43" s="825"/>
      <c r="AS43" s="825"/>
      <c r="AT43" s="825"/>
      <c r="AU43" s="825"/>
      <c r="AV43" s="825"/>
      <c r="AW43" s="825"/>
      <c r="AX43" s="825"/>
      <c r="AY43" s="825"/>
      <c r="AZ43" s="825"/>
      <c r="BA43" s="825"/>
      <c r="BB43" s="825"/>
      <c r="BC43" s="825"/>
      <c r="BD43" s="825"/>
      <c r="BE43" s="825"/>
      <c r="BF43" s="825"/>
      <c r="BG43" s="825"/>
      <c r="BH43" s="825"/>
      <c r="BI43" s="825"/>
      <c r="BJ43" s="825"/>
      <c r="BK43" s="825"/>
      <c r="BL43" s="825"/>
      <c r="BM43" s="825"/>
      <c r="BN43" s="825"/>
      <c r="BO43" s="825"/>
      <c r="BP43" s="825"/>
      <c r="BQ43" s="813"/>
      <c r="BS43" s="897">
        <f t="shared" si="4"/>
        <v>0</v>
      </c>
      <c r="BU43" s="545">
        <f t="shared" si="11"/>
        <v>0</v>
      </c>
      <c r="BW43" s="345" t="s">
        <v>54</v>
      </c>
      <c r="BX43" s="345">
        <v>42.10929999999999</v>
      </c>
    </row>
    <row r="44" spans="1:76" s="338" customFormat="1" ht="31.5" hidden="1">
      <c r="A44" s="820" t="s">
        <v>235</v>
      </c>
      <c r="B44" s="831" t="s">
        <v>236</v>
      </c>
      <c r="C44" s="820" t="s">
        <v>204</v>
      </c>
      <c r="D44" s="813" t="e">
        <f>VLOOKUP(C44,H01_HT,2,FALSE)</f>
        <v>#N/A</v>
      </c>
      <c r="E44" s="817">
        <f>E46+E47+E48</f>
        <v>0</v>
      </c>
      <c r="F44" s="817">
        <f t="shared" ref="F44:BO44" si="17">F46+F47+F48</f>
        <v>0</v>
      </c>
      <c r="G44" s="817">
        <f t="shared" si="17"/>
        <v>0</v>
      </c>
      <c r="H44" s="817">
        <f t="shared" si="17"/>
        <v>0</v>
      </c>
      <c r="I44" s="817">
        <f t="shared" si="17"/>
        <v>0</v>
      </c>
      <c r="J44" s="817">
        <f t="shared" si="17"/>
        <v>0</v>
      </c>
      <c r="K44" s="817">
        <f t="shared" si="17"/>
        <v>0</v>
      </c>
      <c r="L44" s="817">
        <f t="shared" si="17"/>
        <v>0</v>
      </c>
      <c r="M44" s="817">
        <f t="shared" si="17"/>
        <v>0</v>
      </c>
      <c r="N44" s="817">
        <f t="shared" si="17"/>
        <v>0</v>
      </c>
      <c r="O44" s="817">
        <f t="shared" si="17"/>
        <v>0</v>
      </c>
      <c r="P44" s="817">
        <f t="shared" si="17"/>
        <v>0</v>
      </c>
      <c r="Q44" s="817">
        <f t="shared" si="17"/>
        <v>0</v>
      </c>
      <c r="R44" s="817">
        <f t="shared" si="17"/>
        <v>0</v>
      </c>
      <c r="S44" s="813">
        <f t="shared" si="17"/>
        <v>0</v>
      </c>
      <c r="T44" s="817">
        <f t="shared" si="17"/>
        <v>0</v>
      </c>
      <c r="U44" s="817">
        <f t="shared" si="17"/>
        <v>0</v>
      </c>
      <c r="V44" s="817">
        <f t="shared" si="17"/>
        <v>0</v>
      </c>
      <c r="W44" s="817">
        <f t="shared" si="17"/>
        <v>0</v>
      </c>
      <c r="X44" s="817">
        <f t="shared" si="17"/>
        <v>0</v>
      </c>
      <c r="Y44" s="817">
        <f t="shared" si="17"/>
        <v>0</v>
      </c>
      <c r="Z44" s="817">
        <f t="shared" si="17"/>
        <v>0</v>
      </c>
      <c r="AA44" s="817">
        <f t="shared" si="17"/>
        <v>0</v>
      </c>
      <c r="AB44" s="817">
        <f t="shared" si="17"/>
        <v>0</v>
      </c>
      <c r="AC44" s="817">
        <f t="shared" si="17"/>
        <v>0</v>
      </c>
      <c r="AD44" s="817">
        <f t="shared" si="17"/>
        <v>0</v>
      </c>
      <c r="AE44" s="817">
        <f t="shared" si="17"/>
        <v>0</v>
      </c>
      <c r="AF44" s="817">
        <f t="shared" si="17"/>
        <v>0</v>
      </c>
      <c r="AG44" s="817">
        <f t="shared" si="17"/>
        <v>0</v>
      </c>
      <c r="AH44" s="817">
        <f t="shared" si="17"/>
        <v>0</v>
      </c>
      <c r="AI44" s="817">
        <f t="shared" si="17"/>
        <v>0</v>
      </c>
      <c r="AJ44" s="817">
        <f t="shared" si="17"/>
        <v>0</v>
      </c>
      <c r="AK44" s="818" t="e">
        <f>D44-BP44</f>
        <v>#N/A</v>
      </c>
      <c r="AL44" s="817">
        <f>AL47+AL48</f>
        <v>0</v>
      </c>
      <c r="AM44" s="817">
        <f>AM46+AM48</f>
        <v>0</v>
      </c>
      <c r="AN44" s="817">
        <f>AN46+AN47</f>
        <v>0</v>
      </c>
      <c r="AO44" s="817">
        <f t="shared" si="17"/>
        <v>0</v>
      </c>
      <c r="AP44" s="817">
        <f t="shared" si="17"/>
        <v>0</v>
      </c>
      <c r="AQ44" s="817">
        <f t="shared" si="17"/>
        <v>0</v>
      </c>
      <c r="AR44" s="817">
        <f t="shared" si="17"/>
        <v>0</v>
      </c>
      <c r="AS44" s="817">
        <f t="shared" si="17"/>
        <v>0</v>
      </c>
      <c r="AT44" s="817">
        <f t="shared" si="17"/>
        <v>0</v>
      </c>
      <c r="AU44" s="817">
        <f t="shared" si="17"/>
        <v>0</v>
      </c>
      <c r="AV44" s="817">
        <f t="shared" si="17"/>
        <v>0</v>
      </c>
      <c r="AW44" s="817">
        <f t="shared" si="17"/>
        <v>0</v>
      </c>
      <c r="AX44" s="817">
        <f t="shared" si="17"/>
        <v>0</v>
      </c>
      <c r="AY44" s="817">
        <f t="shared" si="17"/>
        <v>0</v>
      </c>
      <c r="AZ44" s="817">
        <f t="shared" si="17"/>
        <v>0</v>
      </c>
      <c r="BA44" s="817">
        <f t="shared" si="17"/>
        <v>0</v>
      </c>
      <c r="BB44" s="817">
        <f t="shared" si="17"/>
        <v>0</v>
      </c>
      <c r="BC44" s="817">
        <f t="shared" si="17"/>
        <v>0</v>
      </c>
      <c r="BD44" s="817">
        <f t="shared" si="17"/>
        <v>0</v>
      </c>
      <c r="BE44" s="817">
        <f t="shared" si="17"/>
        <v>0</v>
      </c>
      <c r="BF44" s="817">
        <f t="shared" si="17"/>
        <v>0</v>
      </c>
      <c r="BG44" s="817">
        <f t="shared" si="17"/>
        <v>0</v>
      </c>
      <c r="BH44" s="817">
        <f t="shared" si="17"/>
        <v>0</v>
      </c>
      <c r="BI44" s="817">
        <f t="shared" si="17"/>
        <v>0</v>
      </c>
      <c r="BJ44" s="817">
        <f t="shared" si="17"/>
        <v>0</v>
      </c>
      <c r="BK44" s="817">
        <f t="shared" si="17"/>
        <v>0</v>
      </c>
      <c r="BL44" s="817">
        <f t="shared" si="17"/>
        <v>0</v>
      </c>
      <c r="BM44" s="817">
        <f t="shared" si="17"/>
        <v>0</v>
      </c>
      <c r="BN44" s="817">
        <f t="shared" si="17"/>
        <v>0</v>
      </c>
      <c r="BO44" s="817">
        <f t="shared" si="17"/>
        <v>0</v>
      </c>
      <c r="BP44" s="813">
        <f>E44+S44+BJ44</f>
        <v>0</v>
      </c>
      <c r="BQ44" s="813" t="e">
        <f t="shared" si="3"/>
        <v>#N/A</v>
      </c>
      <c r="BS44" s="897" t="e">
        <f t="shared" si="4"/>
        <v>#N/A</v>
      </c>
      <c r="BU44" s="545">
        <f t="shared" si="11"/>
        <v>0</v>
      </c>
      <c r="BW44" s="338" t="s">
        <v>21</v>
      </c>
      <c r="BX44" s="338">
        <v>37.188899999999997</v>
      </c>
    </row>
    <row r="45" spans="1:76" s="338" customFormat="1" ht="15.75" hidden="1">
      <c r="A45" s="814"/>
      <c r="B45" s="831" t="s">
        <v>331</v>
      </c>
      <c r="C45" s="832"/>
      <c r="D45" s="815"/>
      <c r="E45" s="815"/>
      <c r="F45" s="815"/>
      <c r="G45" s="821"/>
      <c r="H45" s="815"/>
      <c r="I45" s="815"/>
      <c r="J45" s="815"/>
      <c r="K45" s="815"/>
      <c r="L45" s="815"/>
      <c r="M45" s="815"/>
      <c r="N45" s="815"/>
      <c r="O45" s="815"/>
      <c r="P45" s="815"/>
      <c r="Q45" s="815"/>
      <c r="R45" s="815"/>
      <c r="S45" s="816"/>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15"/>
      <c r="BP45" s="815"/>
      <c r="BQ45" s="813"/>
      <c r="BS45" s="897">
        <f t="shared" si="4"/>
        <v>0</v>
      </c>
      <c r="BU45" s="545">
        <f t="shared" si="11"/>
        <v>0</v>
      </c>
      <c r="BW45" s="338" t="s">
        <v>22</v>
      </c>
      <c r="BX45" s="338">
        <v>0</v>
      </c>
    </row>
    <row r="46" spans="1:76" s="338" customFormat="1" ht="15.75">
      <c r="A46" s="820" t="s">
        <v>235</v>
      </c>
      <c r="B46" s="831" t="s">
        <v>69</v>
      </c>
      <c r="C46" s="820" t="s">
        <v>20</v>
      </c>
      <c r="D46" s="813">
        <f t="shared" ref="D46:D52" si="18">VLOOKUP(C46,H01_HT,2,FALSE)</f>
        <v>0</v>
      </c>
      <c r="E46" s="817">
        <f>$F$46+$I$46+$J$46+$K$46+$L$46+$M$46+$O$46+$P$46+$Q$46+$R$46</f>
        <v>0</v>
      </c>
      <c r="F46" s="817">
        <f>$G$46+$H$46</f>
        <v>0</v>
      </c>
      <c r="G46" s="817">
        <f>'Phan ky'!$AG$5</f>
        <v>0</v>
      </c>
      <c r="H46" s="817">
        <f>'Phan ky'!$AG$13</f>
        <v>0</v>
      </c>
      <c r="I46" s="817">
        <f>'Phan ky'!$AG$21</f>
        <v>0</v>
      </c>
      <c r="J46" s="817">
        <f>'Phan ky'!$AG$29</f>
        <v>0</v>
      </c>
      <c r="K46" s="817">
        <f>'Phan ky'!$AG$37</f>
        <v>0</v>
      </c>
      <c r="L46" s="817">
        <f>'Phan ky'!$AG$45</f>
        <v>0</v>
      </c>
      <c r="M46" s="817">
        <f>'Phan ky'!$AG$53</f>
        <v>0</v>
      </c>
      <c r="N46" s="817">
        <f>'Phan ky'!$AG$61</f>
        <v>0</v>
      </c>
      <c r="O46" s="817">
        <f>'Phan ky'!$AG$69</f>
        <v>0</v>
      </c>
      <c r="P46" s="817">
        <f>'Phan ky'!$AG$77</f>
        <v>0</v>
      </c>
      <c r="Q46" s="817">
        <f>'Phan ky'!$AG$85</f>
        <v>0</v>
      </c>
      <c r="R46" s="817">
        <f>'Phan ky'!$AG$93</f>
        <v>0</v>
      </c>
      <c r="S46" s="813">
        <f>$T$46+$U$46+$V$46+$W$46+$X$46+$Y$46+$AJ$46+$AR$46+$BC$46+$BD$46+$BE$46+$BF$46+$BI$46</f>
        <v>0</v>
      </c>
      <c r="T46" s="817">
        <f>'Phan ky'!$AG$101</f>
        <v>0</v>
      </c>
      <c r="U46" s="817">
        <f>'Phan ky'!$AG$109</f>
        <v>0</v>
      </c>
      <c r="V46" s="817">
        <f>'Phan ky'!$AG$117</f>
        <v>0</v>
      </c>
      <c r="W46" s="817">
        <f>'Phan ky'!$AG$125</f>
        <v>0</v>
      </c>
      <c r="X46" s="817">
        <f>'Phan ky'!$AG$133</f>
        <v>0</v>
      </c>
      <c r="Y46" s="817">
        <f>$Z$46+$AA$46+$AB$46+$AC$46+$AD$46+$AE$46+$AF$46+$AG$46+$AH$46+$AI$46</f>
        <v>0</v>
      </c>
      <c r="Z46" s="817">
        <f>'Phan ky'!$AG$141</f>
        <v>0</v>
      </c>
      <c r="AA46" s="817">
        <f>'Phan ky'!$AG$149</f>
        <v>0</v>
      </c>
      <c r="AB46" s="817">
        <f>'Phan ky'!$AG$157</f>
        <v>0</v>
      </c>
      <c r="AC46" s="817">
        <f>'Phan ky'!$AG$165</f>
        <v>0</v>
      </c>
      <c r="AD46" s="817">
        <f>'Phan ky'!$AG$173</f>
        <v>0</v>
      </c>
      <c r="AE46" s="817">
        <f>'Phan ky'!$AG$181</f>
        <v>0</v>
      </c>
      <c r="AF46" s="817">
        <f>'Phan ky'!$AG$189</f>
        <v>0</v>
      </c>
      <c r="AG46" s="817">
        <f>'Phan ky'!$AG$197</f>
        <v>0</v>
      </c>
      <c r="AH46" s="817">
        <f>'Phan ky'!$AG$205</f>
        <v>0</v>
      </c>
      <c r="AI46" s="817">
        <f>'Phan ky'!$AG$213</f>
        <v>0</v>
      </c>
      <c r="AJ46" s="817">
        <f>$AK$46+$AO$46+$AP$46+$AQ$46</f>
        <v>0</v>
      </c>
      <c r="AK46" s="817">
        <f>$AM$46+$AN$46</f>
        <v>0</v>
      </c>
      <c r="AL46" s="818">
        <f>D46-BP46</f>
        <v>0</v>
      </c>
      <c r="AM46" s="817">
        <f>'Phan ky'!$AG$229</f>
        <v>0</v>
      </c>
      <c r="AN46" s="817">
        <f>'Phan ky'!$AG$237</f>
        <v>0</v>
      </c>
      <c r="AO46" s="817">
        <f>'Phan ky'!$AG$245</f>
        <v>0</v>
      </c>
      <c r="AP46" s="817">
        <f>'Phan ky'!$AG$253</f>
        <v>0</v>
      </c>
      <c r="AQ46" s="817">
        <f>'Phan ky'!$AG$261</f>
        <v>0</v>
      </c>
      <c r="AR46" s="817">
        <f>$AS$46+$AT$46+$AU$46+$AV$46+$AW$46+$AX$46+$AY$46+$AZ$46+$BA$46+$BB$46</f>
        <v>0</v>
      </c>
      <c r="AS46" s="817">
        <f>'Phan ky'!$AG$269</f>
        <v>0</v>
      </c>
      <c r="AT46" s="817">
        <f>'Phan ky'!$AG$277</f>
        <v>0</v>
      </c>
      <c r="AU46" s="817">
        <f>'Phan ky'!$AG$285</f>
        <v>0</v>
      </c>
      <c r="AV46" s="817">
        <f>'Phan ky'!$AG$293</f>
        <v>0</v>
      </c>
      <c r="AW46" s="817">
        <f>'Phan ky'!$AG$301</f>
        <v>0</v>
      </c>
      <c r="AX46" s="817">
        <f>'Phan ky'!$AG$309</f>
        <v>0</v>
      </c>
      <c r="AY46" s="817">
        <f>'Phan ky'!$AG$317</f>
        <v>0</v>
      </c>
      <c r="AZ46" s="817">
        <f>'Phan ky'!$AG$325</f>
        <v>0</v>
      </c>
      <c r="BA46" s="817">
        <f>'Phan ky'!$AG$333</f>
        <v>0</v>
      </c>
      <c r="BB46" s="817">
        <f>'Phan ky'!$AG$341</f>
        <v>0</v>
      </c>
      <c r="BC46" s="817">
        <f>'Phan ky'!$AG$349</f>
        <v>0</v>
      </c>
      <c r="BD46" s="817">
        <f>'Phan ky'!$AG$357</f>
        <v>0</v>
      </c>
      <c r="BE46" s="817">
        <f>'Phan ky'!$AG$365</f>
        <v>0</v>
      </c>
      <c r="BF46" s="817">
        <f>$BG$46+$BH$46</f>
        <v>0</v>
      </c>
      <c r="BG46" s="817">
        <f>'Phan ky'!$AG$373</f>
        <v>0</v>
      </c>
      <c r="BH46" s="817">
        <f>'Phan ky'!$AG$381</f>
        <v>0</v>
      </c>
      <c r="BI46" s="817">
        <f>'Phan ky'!$AG$389</f>
        <v>0</v>
      </c>
      <c r="BJ46" s="817">
        <f>$BK$46+$BL$46+$BM$46+$BN$46+$BO$46</f>
        <v>0</v>
      </c>
      <c r="BK46" s="817">
        <f>'Phan ky'!$AG$397</f>
        <v>0</v>
      </c>
      <c r="BL46" s="817">
        <f>'Phan ky'!$AG$405</f>
        <v>0</v>
      </c>
      <c r="BM46" s="817">
        <f>'Phan ky'!$AG$413</f>
        <v>0</v>
      </c>
      <c r="BN46" s="817">
        <f>'Phan ky'!$AG$421</f>
        <v>0</v>
      </c>
      <c r="BO46" s="817">
        <f>'Phan ky'!$AG$429</f>
        <v>0</v>
      </c>
      <c r="BP46" s="813">
        <f t="shared" ref="BP46:BP52" si="19">E46+S46+BJ46</f>
        <v>0</v>
      </c>
      <c r="BQ46" s="813">
        <f t="shared" si="3"/>
        <v>0</v>
      </c>
      <c r="BS46" s="897">
        <f t="shared" si="4"/>
        <v>0</v>
      </c>
      <c r="BT46" s="637">
        <f>AL$78</f>
        <v>0</v>
      </c>
      <c r="BU46" s="545">
        <f t="shared" si="11"/>
        <v>0</v>
      </c>
      <c r="BW46" s="338" t="s">
        <v>103</v>
      </c>
      <c r="BX46" s="338">
        <v>311.64689999999996</v>
      </c>
    </row>
    <row r="47" spans="1:76" s="338" customFormat="1" ht="15.75">
      <c r="A47" s="820" t="s">
        <v>241</v>
      </c>
      <c r="B47" s="831" t="s">
        <v>70</v>
      </c>
      <c r="C47" s="820" t="s">
        <v>53</v>
      </c>
      <c r="D47" s="813">
        <f t="shared" si="18"/>
        <v>0</v>
      </c>
      <c r="E47" s="817">
        <f>$F$47+$I$47+$J$47+$K$47+$L$47+$M$47+$O$47+$P$47+$Q$47+$R$47</f>
        <v>0</v>
      </c>
      <c r="F47" s="817">
        <f>$G$47+$H$47</f>
        <v>0</v>
      </c>
      <c r="G47" s="817">
        <f>'Phan ky'!$AH$5</f>
        <v>0</v>
      </c>
      <c r="H47" s="817">
        <f>'Phan ky'!$AH$13</f>
        <v>0</v>
      </c>
      <c r="I47" s="817">
        <f>'Phan ky'!$AH$21</f>
        <v>0</v>
      </c>
      <c r="J47" s="817">
        <f>'Phan ky'!$AH$29</f>
        <v>0</v>
      </c>
      <c r="K47" s="817">
        <f>'Phan ky'!$AH$37</f>
        <v>0</v>
      </c>
      <c r="L47" s="817">
        <f>'Phan ky'!$AH$45</f>
        <v>0</v>
      </c>
      <c r="M47" s="817">
        <f>'Phan ky'!$AH$53</f>
        <v>0</v>
      </c>
      <c r="N47" s="817">
        <f>'Phan ky'!$AH$61</f>
        <v>0</v>
      </c>
      <c r="O47" s="817">
        <f>'Phan ky'!$AH$69</f>
        <v>0</v>
      </c>
      <c r="P47" s="817">
        <f>'Phan ky'!$AH$77</f>
        <v>0</v>
      </c>
      <c r="Q47" s="817">
        <f>'Phan ky'!$AH$85</f>
        <v>0</v>
      </c>
      <c r="R47" s="817">
        <f>'Phan ky'!$AH$93</f>
        <v>0</v>
      </c>
      <c r="S47" s="813">
        <f>$T$47+$U$47+$V$47+$W$47+$X$47+$Y$47+$AJ$47+$AR$47+$BC$47+$BD$47+$BE$47+$BF$47+$BI$47</f>
        <v>0</v>
      </c>
      <c r="T47" s="817">
        <f>'Phan ky'!$AH$101</f>
        <v>0</v>
      </c>
      <c r="U47" s="817">
        <f>'Phan ky'!$AH$109</f>
        <v>0</v>
      </c>
      <c r="V47" s="817">
        <f>'Phan ky'!$AH$117</f>
        <v>0</v>
      </c>
      <c r="W47" s="817">
        <f>'Phan ky'!$AH$125</f>
        <v>0</v>
      </c>
      <c r="X47" s="817">
        <f>'Phan ky'!$AH$133</f>
        <v>0</v>
      </c>
      <c r="Y47" s="817">
        <f>$Z$47+$AA$47+$AB$47+$AC$47+$AD$47+$AE$47+$AF$47+$AG$47+$AH$47+$AI$47</f>
        <v>0</v>
      </c>
      <c r="Z47" s="817">
        <f>'Phan ky'!$AH$141</f>
        <v>0</v>
      </c>
      <c r="AA47" s="817">
        <f>'Phan ky'!$AH$149</f>
        <v>0</v>
      </c>
      <c r="AB47" s="817">
        <f>'Phan ky'!$AH$157</f>
        <v>0</v>
      </c>
      <c r="AC47" s="817">
        <f>'Phan ky'!$AH$165</f>
        <v>0</v>
      </c>
      <c r="AD47" s="817">
        <f>'Phan ky'!$AH$173</f>
        <v>0</v>
      </c>
      <c r="AE47" s="817">
        <f>'Phan ky'!$AH$181</f>
        <v>0</v>
      </c>
      <c r="AF47" s="817">
        <f>'Phan ky'!$AH$189</f>
        <v>0</v>
      </c>
      <c r="AG47" s="817">
        <f>'Phan ky'!$AH$197</f>
        <v>0</v>
      </c>
      <c r="AH47" s="817">
        <f>'Phan ky'!$AH$205</f>
        <v>0</v>
      </c>
      <c r="AI47" s="817">
        <f>'Phan ky'!$AH$213</f>
        <v>0</v>
      </c>
      <c r="AJ47" s="817">
        <f>$AK$47+$AO$47+$AP$47+$AQ$47</f>
        <v>0</v>
      </c>
      <c r="AK47" s="817">
        <f>$AL$47+$AN$47</f>
        <v>0</v>
      </c>
      <c r="AL47" s="817">
        <f>'Phan ky'!$AH$221</f>
        <v>0</v>
      </c>
      <c r="AM47" s="818">
        <f>D47-BP47</f>
        <v>0</v>
      </c>
      <c r="AN47" s="817">
        <f>'Phan ky'!$AH$237</f>
        <v>0</v>
      </c>
      <c r="AO47" s="817">
        <f>'Phan ky'!$AH$245</f>
        <v>0</v>
      </c>
      <c r="AP47" s="817">
        <f>'Phan ky'!$AH$253</f>
        <v>0</v>
      </c>
      <c r="AQ47" s="817">
        <f>'Phan ky'!$AH$261</f>
        <v>0</v>
      </c>
      <c r="AR47" s="817">
        <f>$AS$47+$AT$47+$AU$47+$AV$47+$AW$47+$AX$47+$AY$47+$AZ$47+$BA$47+$BB$47</f>
        <v>0</v>
      </c>
      <c r="AS47" s="817">
        <f>'Phan ky'!$AH$269</f>
        <v>0</v>
      </c>
      <c r="AT47" s="817">
        <f>'Phan ky'!$AH$277</f>
        <v>0</v>
      </c>
      <c r="AU47" s="817">
        <f>'Phan ky'!$AH$285</f>
        <v>0</v>
      </c>
      <c r="AV47" s="817">
        <f>'Phan ky'!$AH$293</f>
        <v>0</v>
      </c>
      <c r="AW47" s="817">
        <f>'Phan ky'!$AH$301</f>
        <v>0</v>
      </c>
      <c r="AX47" s="817">
        <f>'Phan ky'!$AH$309</f>
        <v>0</v>
      </c>
      <c r="AY47" s="817">
        <f>'Phan ky'!$AH$317</f>
        <v>0</v>
      </c>
      <c r="AZ47" s="817">
        <f>'Phan ky'!$AH$325</f>
        <v>0</v>
      </c>
      <c r="BA47" s="817">
        <f>'Phan ky'!$AH$333</f>
        <v>0</v>
      </c>
      <c r="BB47" s="817">
        <f>'Phan ky'!$AH$341</f>
        <v>0</v>
      </c>
      <c r="BC47" s="817">
        <f>'Phan ky'!$AH$349</f>
        <v>0</v>
      </c>
      <c r="BD47" s="817">
        <f>'Phan ky'!$AH$357</f>
        <v>0</v>
      </c>
      <c r="BE47" s="817">
        <f>'Phan ky'!$AH$365</f>
        <v>0</v>
      </c>
      <c r="BF47" s="817">
        <f>$BG$47+$BH$47</f>
        <v>0</v>
      </c>
      <c r="BG47" s="817">
        <f>'Phan ky'!$AH$373</f>
        <v>0</v>
      </c>
      <c r="BH47" s="817">
        <f>'Phan ky'!$AH$381</f>
        <v>0</v>
      </c>
      <c r="BI47" s="817">
        <f>'Phan ky'!$AH$389</f>
        <v>0</v>
      </c>
      <c r="BJ47" s="817">
        <f>$BK$47+$BL$47+$BM$47+$BN$47+$BO$47</f>
        <v>0</v>
      </c>
      <c r="BK47" s="817">
        <f>'Phan ky'!$AH$397</f>
        <v>0</v>
      </c>
      <c r="BL47" s="817">
        <f>'Phan ky'!$AH$405</f>
        <v>0</v>
      </c>
      <c r="BM47" s="817">
        <f>'Phan ky'!$AH$413</f>
        <v>0</v>
      </c>
      <c r="BN47" s="817">
        <f>'Phan ky'!$AH$421</f>
        <v>0</v>
      </c>
      <c r="BO47" s="817">
        <f>'Phan ky'!$AH$429</f>
        <v>0</v>
      </c>
      <c r="BP47" s="813">
        <f t="shared" si="19"/>
        <v>0</v>
      </c>
      <c r="BQ47" s="813">
        <f t="shared" si="3"/>
        <v>0</v>
      </c>
      <c r="BS47" s="897">
        <f t="shared" si="4"/>
        <v>0</v>
      </c>
      <c r="BT47" s="637">
        <f>AM$78</f>
        <v>0</v>
      </c>
      <c r="BU47" s="545">
        <f t="shared" si="11"/>
        <v>0</v>
      </c>
      <c r="BW47" s="338" t="s">
        <v>27</v>
      </c>
      <c r="BX47" s="338">
        <v>268.07950000000005</v>
      </c>
    </row>
    <row r="48" spans="1:76" s="338" customFormat="1" ht="15.75">
      <c r="A48" s="820" t="s">
        <v>242</v>
      </c>
      <c r="B48" s="831" t="s">
        <v>240</v>
      </c>
      <c r="C48" s="820" t="s">
        <v>205</v>
      </c>
      <c r="D48" s="813">
        <f t="shared" si="18"/>
        <v>0</v>
      </c>
      <c r="E48" s="817">
        <f>$F$48+$I$48+$J$48+$K$48+$L$48+$M$48+$O$48+$P$48+$Q$48+$R$48</f>
        <v>0</v>
      </c>
      <c r="F48" s="817">
        <f>$G$48+$H$48</f>
        <v>0</v>
      </c>
      <c r="G48" s="817">
        <f>'Phan ky'!$AI$5</f>
        <v>0</v>
      </c>
      <c r="H48" s="817">
        <f>'Phan ky'!$AI$13</f>
        <v>0</v>
      </c>
      <c r="I48" s="817">
        <f>'Phan ky'!$AI$21</f>
        <v>0</v>
      </c>
      <c r="J48" s="817">
        <f>'Phan ky'!$AI$29</f>
        <v>0</v>
      </c>
      <c r="K48" s="817">
        <f>'Phan ky'!$AI$37</f>
        <v>0</v>
      </c>
      <c r="L48" s="817">
        <f>'Phan ky'!$AI$45</f>
        <v>0</v>
      </c>
      <c r="M48" s="817">
        <f>'Phan ky'!$AI$53</f>
        <v>0</v>
      </c>
      <c r="N48" s="817">
        <f>'Phan ky'!$AI$61</f>
        <v>0</v>
      </c>
      <c r="O48" s="817">
        <f>'Phan ky'!$AI$69</f>
        <v>0</v>
      </c>
      <c r="P48" s="817">
        <f>'Phan ky'!$AI$77</f>
        <v>0</v>
      </c>
      <c r="Q48" s="817">
        <f>'Phan ky'!$AI$85</f>
        <v>0</v>
      </c>
      <c r="R48" s="817">
        <f>'Phan ky'!$AI$93</f>
        <v>0</v>
      </c>
      <c r="S48" s="813">
        <f>$T$48+$U$48+$V$48+$W$48+$X$48+$Y$48+$AJ$48+$AR$48+$BC$48+$BD$48+$BE$48+$BF$48+$BI$48</f>
        <v>0</v>
      </c>
      <c r="T48" s="817">
        <f>'Phan ky'!$AI$101</f>
        <v>0</v>
      </c>
      <c r="U48" s="817">
        <f>'Phan ky'!$AI$109</f>
        <v>0</v>
      </c>
      <c r="V48" s="817">
        <f>'Phan ky'!$AI$117</f>
        <v>0</v>
      </c>
      <c r="W48" s="817">
        <f>'Phan ky'!$AI$125</f>
        <v>0</v>
      </c>
      <c r="X48" s="817">
        <f>'Phan ky'!$AI$133</f>
        <v>0</v>
      </c>
      <c r="Y48" s="817">
        <f>$Z$48+$AA$48+$AB$48+$AC$48+$AD$48+$AE$48+$AF$48+$AG$48+$AH$48+$AI$48</f>
        <v>0</v>
      </c>
      <c r="Z48" s="817">
        <f>'Phan ky'!$AI$141</f>
        <v>0</v>
      </c>
      <c r="AA48" s="817">
        <f>'Phan ky'!$AI$149</f>
        <v>0</v>
      </c>
      <c r="AB48" s="817">
        <f>'Phan ky'!$AI$157</f>
        <v>0</v>
      </c>
      <c r="AC48" s="817">
        <f>'Phan ky'!$AI$165</f>
        <v>0</v>
      </c>
      <c r="AD48" s="817">
        <f>'Phan ky'!$AI$173</f>
        <v>0</v>
      </c>
      <c r="AE48" s="817">
        <f>'Phan ky'!$AI$181</f>
        <v>0</v>
      </c>
      <c r="AF48" s="817">
        <f>'Phan ky'!$AI$189</f>
        <v>0</v>
      </c>
      <c r="AG48" s="817">
        <f>'Phan ky'!$AI$197</f>
        <v>0</v>
      </c>
      <c r="AH48" s="817">
        <f>'Phan ky'!$AI$205</f>
        <v>0</v>
      </c>
      <c r="AI48" s="817">
        <f>'Phan ky'!$AI$213</f>
        <v>0</v>
      </c>
      <c r="AJ48" s="817">
        <f>$AK$48+$AO$48+$AP$48+$AQ$48</f>
        <v>0</v>
      </c>
      <c r="AK48" s="817">
        <f>$AL$48+$AM$48</f>
        <v>0</v>
      </c>
      <c r="AL48" s="817">
        <f>'Phan ky'!$AI$221</f>
        <v>0</v>
      </c>
      <c r="AM48" s="817">
        <f>'Phan ky'!$AI$229</f>
        <v>0</v>
      </c>
      <c r="AN48" s="818">
        <f>D48-BP48</f>
        <v>0</v>
      </c>
      <c r="AO48" s="817">
        <f>'Phan ky'!$AI$245</f>
        <v>0</v>
      </c>
      <c r="AP48" s="817">
        <f>'Phan ky'!$AI$253</f>
        <v>0</v>
      </c>
      <c r="AQ48" s="817">
        <f>'Phan ky'!$AI$261</f>
        <v>0</v>
      </c>
      <c r="AR48" s="817">
        <f>$AS$48+$AT$48+$AU$48+$AV$48+$AW$48+$AX$48+$AY$48+$AZ$48+$BA$48+$BB$48</f>
        <v>0</v>
      </c>
      <c r="AS48" s="817">
        <f>'Phan ky'!$AI$269</f>
        <v>0</v>
      </c>
      <c r="AT48" s="817">
        <f>'Phan ky'!$AI$277</f>
        <v>0</v>
      </c>
      <c r="AU48" s="817">
        <f>'Phan ky'!$AI$285</f>
        <v>0</v>
      </c>
      <c r="AV48" s="817">
        <f>'Phan ky'!$AI$293</f>
        <v>0</v>
      </c>
      <c r="AW48" s="817">
        <f>'Phan ky'!$AI$301</f>
        <v>0</v>
      </c>
      <c r="AX48" s="817">
        <f>'Phan ky'!$AI$309</f>
        <v>0</v>
      </c>
      <c r="AY48" s="817">
        <f>'Phan ky'!$AI$317</f>
        <v>0</v>
      </c>
      <c r="AZ48" s="817">
        <f>'Phan ky'!$AI$325</f>
        <v>0</v>
      </c>
      <c r="BA48" s="817">
        <f>'Phan ky'!$AI$333</f>
        <v>0</v>
      </c>
      <c r="BB48" s="817">
        <f>'Phan ky'!$AI$341</f>
        <v>0</v>
      </c>
      <c r="BC48" s="817">
        <f>'Phan ky'!$AI$349</f>
        <v>0</v>
      </c>
      <c r="BD48" s="817">
        <f>'Phan ky'!$AI$357</f>
        <v>0</v>
      </c>
      <c r="BE48" s="817">
        <f>'Phan ky'!$AI$365</f>
        <v>0</v>
      </c>
      <c r="BF48" s="817">
        <f>$BG$48+$BH$48</f>
        <v>0</v>
      </c>
      <c r="BG48" s="817">
        <f>'Phan ky'!$AI$373</f>
        <v>0</v>
      </c>
      <c r="BH48" s="817">
        <f>'Phan ky'!$AI$381</f>
        <v>0</v>
      </c>
      <c r="BI48" s="817">
        <f>'Phan ky'!$AI$389</f>
        <v>0</v>
      </c>
      <c r="BJ48" s="817">
        <f>$BK$48+$BL$48+$BM$48+$BN$48+$BO$48</f>
        <v>0</v>
      </c>
      <c r="BK48" s="817">
        <f>'Phan ky'!$AI$397</f>
        <v>0</v>
      </c>
      <c r="BL48" s="817">
        <f>'Phan ky'!$AI$405</f>
        <v>0</v>
      </c>
      <c r="BM48" s="817">
        <f>'Phan ky'!$AI$413</f>
        <v>0</v>
      </c>
      <c r="BN48" s="817">
        <f>'Phan ky'!$AI$421</f>
        <v>0</v>
      </c>
      <c r="BO48" s="817">
        <f>'Phan ky'!$AI$429</f>
        <v>0</v>
      </c>
      <c r="BP48" s="813">
        <f t="shared" si="19"/>
        <v>0</v>
      </c>
      <c r="BQ48" s="813">
        <f t="shared" si="3"/>
        <v>0</v>
      </c>
      <c r="BS48" s="897">
        <f t="shared" si="4"/>
        <v>0</v>
      </c>
      <c r="BT48" s="637">
        <f>AN$78</f>
        <v>0</v>
      </c>
      <c r="BU48" s="545">
        <f t="shared" si="11"/>
        <v>0</v>
      </c>
      <c r="BW48" s="338" t="s">
        <v>28</v>
      </c>
      <c r="BX48" s="338">
        <v>21.418599999999998</v>
      </c>
    </row>
    <row r="49" spans="1:76" s="338" customFormat="1" ht="15.75">
      <c r="A49" s="820" t="s">
        <v>243</v>
      </c>
      <c r="B49" s="831" t="s">
        <v>71</v>
      </c>
      <c r="C49" s="820" t="s">
        <v>54</v>
      </c>
      <c r="D49" s="813">
        <f t="shared" si="18"/>
        <v>6.5092999999999996</v>
      </c>
      <c r="E49" s="817">
        <f>$F$49+$I$49+$J$49+$K$49+$L$49+$M$49+$O$49+$P$49+$Q$49+$R$49</f>
        <v>0</v>
      </c>
      <c r="F49" s="817">
        <f>$G$49+$H$49</f>
        <v>0</v>
      </c>
      <c r="G49" s="817">
        <f>'Phan ky'!$AJ$5</f>
        <v>0</v>
      </c>
      <c r="H49" s="817">
        <f>'Phan ky'!$AJ$13</f>
        <v>0</v>
      </c>
      <c r="I49" s="817">
        <f>'Phan ky'!$AJ$21</f>
        <v>0</v>
      </c>
      <c r="J49" s="817">
        <f>'Phan ky'!$AJ$29</f>
        <v>0</v>
      </c>
      <c r="K49" s="817">
        <f>'Phan ky'!$AJ$37</f>
        <v>0</v>
      </c>
      <c r="L49" s="817">
        <f>'Phan ky'!$AJ$45</f>
        <v>0</v>
      </c>
      <c r="M49" s="817">
        <f>'Phan ky'!$AJ$53</f>
        <v>0</v>
      </c>
      <c r="N49" s="817">
        <f>'Phan ky'!$AJ$61</f>
        <v>0</v>
      </c>
      <c r="O49" s="817">
        <f>'Phan ky'!$AJ$69</f>
        <v>0</v>
      </c>
      <c r="P49" s="817">
        <f>'Phan ky'!$AJ$77</f>
        <v>0</v>
      </c>
      <c r="Q49" s="817">
        <f>'Phan ky'!$AJ$85</f>
        <v>0</v>
      </c>
      <c r="R49" s="817">
        <f>'Phan ky'!$AJ$93</f>
        <v>0</v>
      </c>
      <c r="S49" s="813">
        <f>$T$49+$U$49+$V$49+$W$49+$X$49+$Y$49+$AJ$49+$AR$49+$BC$49+$BD$49+$BE$49+$BF$49+$BI$49</f>
        <v>0</v>
      </c>
      <c r="T49" s="817">
        <f>'Phan ky'!$AJ$101</f>
        <v>0</v>
      </c>
      <c r="U49" s="817">
        <f>'Phan ky'!$AJ$109</f>
        <v>0</v>
      </c>
      <c r="V49" s="817">
        <f>'Phan ky'!$AJ$117</f>
        <v>0</v>
      </c>
      <c r="W49" s="817">
        <f>'Phan ky'!$AJ$125</f>
        <v>0</v>
      </c>
      <c r="X49" s="817">
        <f>'Phan ky'!$AJ$133</f>
        <v>0</v>
      </c>
      <c r="Y49" s="817">
        <f>$Z$49+$AA$49+$AB$49+$AC$49+$AD$49+$AE$49+$AF$49+$AG$49+$AH$49+$AI$49</f>
        <v>0</v>
      </c>
      <c r="Z49" s="817">
        <f>'Phan ky'!$AJ$141</f>
        <v>0</v>
      </c>
      <c r="AA49" s="817">
        <f>'Phan ky'!$AJ$149</f>
        <v>0</v>
      </c>
      <c r="AB49" s="817">
        <f>'Phan ky'!$AJ$157</f>
        <v>0</v>
      </c>
      <c r="AC49" s="817">
        <f>'Phan ky'!$AJ$165</f>
        <v>0</v>
      </c>
      <c r="AD49" s="817">
        <f>'Phan ky'!$AJ$173</f>
        <v>0</v>
      </c>
      <c r="AE49" s="817">
        <f>'Phan ky'!$AJ$181</f>
        <v>0</v>
      </c>
      <c r="AF49" s="817">
        <f>'Phan ky'!$AJ$189</f>
        <v>0</v>
      </c>
      <c r="AG49" s="817">
        <f>'Phan ky'!$AJ$197</f>
        <v>0</v>
      </c>
      <c r="AH49" s="817">
        <f>'Phan ky'!$AJ$205</f>
        <v>0</v>
      </c>
      <c r="AI49" s="817">
        <f>'Phan ky'!$AJ$213</f>
        <v>0</v>
      </c>
      <c r="AJ49" s="817">
        <f>$AK$49+$AP$49+$AQ$49</f>
        <v>0</v>
      </c>
      <c r="AK49" s="817">
        <f>$AL$49+$AM$49+$AN$49</f>
        <v>0</v>
      </c>
      <c r="AL49" s="817">
        <f>'Phan ky'!$AJ$221</f>
        <v>0</v>
      </c>
      <c r="AM49" s="817">
        <f>'Phan ky'!$AJ$229</f>
        <v>0</v>
      </c>
      <c r="AN49" s="817">
        <f>'Phan ky'!$AJ$237</f>
        <v>0</v>
      </c>
      <c r="AO49" s="818">
        <f>D49-BP49</f>
        <v>6.5092999999999996</v>
      </c>
      <c r="AP49" s="817">
        <f>'Phan ky'!$AJ$253</f>
        <v>0</v>
      </c>
      <c r="AQ49" s="817">
        <f>'Phan ky'!$AJ$261</f>
        <v>0</v>
      </c>
      <c r="AR49" s="817">
        <f>$AS$49+$AT$49+$AU$49+$AV$49+$AW$49+$AX$49+$AY$49+$AZ$49+$BA$49+$BB$49</f>
        <v>0</v>
      </c>
      <c r="AS49" s="817">
        <f>'Phan ky'!$AJ$269</f>
        <v>0</v>
      </c>
      <c r="AT49" s="817">
        <f>'Phan ky'!$AJ$277</f>
        <v>0</v>
      </c>
      <c r="AU49" s="817">
        <f>'Phan ky'!$AJ$285</f>
        <v>0</v>
      </c>
      <c r="AV49" s="817">
        <f>'Phan ky'!$AJ$293</f>
        <v>0</v>
      </c>
      <c r="AW49" s="817">
        <f>'Phan ky'!$AJ$301</f>
        <v>0</v>
      </c>
      <c r="AX49" s="817">
        <f>'Phan ky'!$AJ$309</f>
        <v>0</v>
      </c>
      <c r="AY49" s="817">
        <f>'Phan ky'!$AJ$317</f>
        <v>0</v>
      </c>
      <c r="AZ49" s="817">
        <f>'Phan ky'!$AJ$325</f>
        <v>0</v>
      </c>
      <c r="BA49" s="817">
        <f>'Phan ky'!$AJ$333</f>
        <v>0</v>
      </c>
      <c r="BB49" s="817">
        <f>'Phan ky'!$AJ$341</f>
        <v>0</v>
      </c>
      <c r="BC49" s="817">
        <f>'Phan ky'!$AJ$349</f>
        <v>0</v>
      </c>
      <c r="BD49" s="817">
        <f>'Phan ky'!$AJ$357</f>
        <v>0</v>
      </c>
      <c r="BE49" s="817">
        <f>'Phan ky'!$AJ$365</f>
        <v>0</v>
      </c>
      <c r="BF49" s="817">
        <f>$BG$49+$BH$49</f>
        <v>0</v>
      </c>
      <c r="BG49" s="817">
        <f>'Phan ky'!$AJ$373</f>
        <v>0</v>
      </c>
      <c r="BH49" s="817">
        <f>'Phan ky'!$AJ$381</f>
        <v>0</v>
      </c>
      <c r="BI49" s="817">
        <f>'Phan ky'!$AJ$389</f>
        <v>0</v>
      </c>
      <c r="BJ49" s="817">
        <f>$BK$49+$BL$49+$BM$49+$BN$49+$BO$49</f>
        <v>0</v>
      </c>
      <c r="BK49" s="817">
        <f>'Phan ky'!$AJ$397</f>
        <v>0</v>
      </c>
      <c r="BL49" s="817">
        <f>'Phan ky'!$AJ$405</f>
        <v>0</v>
      </c>
      <c r="BM49" s="817">
        <f>'Phan ky'!$AJ$413</f>
        <v>0</v>
      </c>
      <c r="BN49" s="817">
        <f>'Phan ky'!$AJ$421</f>
        <v>0</v>
      </c>
      <c r="BO49" s="817">
        <f>'Phan ky'!$AJ$429</f>
        <v>0</v>
      </c>
      <c r="BP49" s="813">
        <f t="shared" si="19"/>
        <v>0</v>
      </c>
      <c r="BQ49" s="813">
        <f t="shared" si="3"/>
        <v>42.10929999999999</v>
      </c>
      <c r="BS49" s="897">
        <f t="shared" si="4"/>
        <v>4.2273740623651941</v>
      </c>
      <c r="BT49" s="637">
        <f>AO$78</f>
        <v>35.599999999999994</v>
      </c>
      <c r="BU49" s="545">
        <f t="shared" si="11"/>
        <v>35.599999999999994</v>
      </c>
      <c r="BW49" s="338" t="s">
        <v>206</v>
      </c>
      <c r="BX49" s="338">
        <v>0</v>
      </c>
    </row>
    <row r="50" spans="1:76" s="338" customFormat="1" ht="15.75">
      <c r="A50" s="820" t="s">
        <v>905</v>
      </c>
      <c r="B50" s="831" t="s">
        <v>72</v>
      </c>
      <c r="C50" s="820" t="s">
        <v>21</v>
      </c>
      <c r="D50" s="813">
        <f t="shared" si="18"/>
        <v>37.3889</v>
      </c>
      <c r="E50" s="817">
        <f>$F$50+$I$50+$J$50+$K$50+$L$50+$M$50+$O$50+$P$50+$Q$50+$R$50</f>
        <v>0</v>
      </c>
      <c r="F50" s="817">
        <f>$G$50+$H$50</f>
        <v>0</v>
      </c>
      <c r="G50" s="817">
        <f>'Phan ky'!$AK$5</f>
        <v>0</v>
      </c>
      <c r="H50" s="817">
        <f>'Phan ky'!$AK$13</f>
        <v>0</v>
      </c>
      <c r="I50" s="817">
        <f>'Phan ky'!$AK$21</f>
        <v>0</v>
      </c>
      <c r="J50" s="817">
        <f>'Phan ky'!$AK$29</f>
        <v>0</v>
      </c>
      <c r="K50" s="817">
        <f>'Phan ky'!$AK$37</f>
        <v>0</v>
      </c>
      <c r="L50" s="817">
        <f>'Phan ky'!$AK$45</f>
        <v>0</v>
      </c>
      <c r="M50" s="817">
        <f>'Phan ky'!$AK$53</f>
        <v>0</v>
      </c>
      <c r="N50" s="817">
        <f>'Phan ky'!$AK$61</f>
        <v>0</v>
      </c>
      <c r="O50" s="817">
        <f>'Phan ky'!$AK$69</f>
        <v>0</v>
      </c>
      <c r="P50" s="817">
        <f>'Phan ky'!$AK$77</f>
        <v>0</v>
      </c>
      <c r="Q50" s="817">
        <f>'Phan ky'!$AK$85</f>
        <v>0</v>
      </c>
      <c r="R50" s="817">
        <f>'Phan ky'!$AK$93</f>
        <v>0</v>
      </c>
      <c r="S50" s="813">
        <f>$T$50+$U$50+$V$50+$W$50+$X$50+$Y$50+$AJ$50+$AR$50+$BC$50+$BD$50+$BE$50+$BF$50+$BI$50</f>
        <v>0.2</v>
      </c>
      <c r="T50" s="817">
        <f>'Phan ky'!$AK$101</f>
        <v>0</v>
      </c>
      <c r="U50" s="817">
        <f>'Phan ky'!$AK$109</f>
        <v>0</v>
      </c>
      <c r="V50" s="817">
        <f>'Phan ky'!$AK$117</f>
        <v>0</v>
      </c>
      <c r="W50" s="817">
        <f>'Phan ky'!$AK$125</f>
        <v>0</v>
      </c>
      <c r="X50" s="817">
        <f>'Phan ky'!$AK$133</f>
        <v>0</v>
      </c>
      <c r="Y50" s="817">
        <f>$Z$50+$AA$50+$AB$50+$AC$50+$AD$50+$AE$50+$AF$50+$AG$50+$AH$50+$AI$50</f>
        <v>0</v>
      </c>
      <c r="Z50" s="817">
        <f>'Phan ky'!$AK$141</f>
        <v>0</v>
      </c>
      <c r="AA50" s="817">
        <f>'Phan ky'!$AK$149</f>
        <v>0</v>
      </c>
      <c r="AB50" s="817">
        <f>'Phan ky'!$AK$157</f>
        <v>0</v>
      </c>
      <c r="AC50" s="817">
        <f>'Phan ky'!$AK$165</f>
        <v>0</v>
      </c>
      <c r="AD50" s="817">
        <f>'Phan ky'!$AK$173</f>
        <v>0</v>
      </c>
      <c r="AE50" s="817">
        <f>'Phan ky'!$AK$181</f>
        <v>0</v>
      </c>
      <c r="AF50" s="817">
        <f>'Phan ky'!$AK$189</f>
        <v>0</v>
      </c>
      <c r="AG50" s="817">
        <f>'Phan ky'!$AK$197</f>
        <v>0</v>
      </c>
      <c r="AH50" s="817">
        <f>'Phan ky'!$AK$205</f>
        <v>0</v>
      </c>
      <c r="AI50" s="817">
        <f>'Phan ky'!$AK$213</f>
        <v>0</v>
      </c>
      <c r="AJ50" s="817">
        <f>$AK$50+$AO$50+$AQ$50</f>
        <v>0</v>
      </c>
      <c r="AK50" s="817">
        <f>$AL$50+$AM$50+$AN$50</f>
        <v>0</v>
      </c>
      <c r="AL50" s="817">
        <f>'Phan ky'!$AK$221</f>
        <v>0</v>
      </c>
      <c r="AM50" s="817">
        <f>'Phan ky'!$AK$229</f>
        <v>0</v>
      </c>
      <c r="AN50" s="817">
        <f>'Phan ky'!$AK$237</f>
        <v>0</v>
      </c>
      <c r="AO50" s="817">
        <f>'Phan ky'!$AK$245</f>
        <v>0</v>
      </c>
      <c r="AP50" s="818">
        <f>D50-BP50</f>
        <v>37.188899999999997</v>
      </c>
      <c r="AQ50" s="817">
        <f>'Phan ky'!$AK$261</f>
        <v>0</v>
      </c>
      <c r="AR50" s="817">
        <f>$AS$50+$AT$50+$AU$50+$AV$50+$AW$50+$AX$50+$AY$50+$AZ$50+$BA$50+$BB$50</f>
        <v>0.2</v>
      </c>
      <c r="AS50" s="817">
        <f>'Phan ky'!$AK$269</f>
        <v>0.2</v>
      </c>
      <c r="AT50" s="817">
        <f>'Phan ky'!$AK$277</f>
        <v>0</v>
      </c>
      <c r="AU50" s="817">
        <f>'Phan ky'!$AK$285</f>
        <v>0</v>
      </c>
      <c r="AV50" s="817">
        <f>'Phan ky'!$AK$293</f>
        <v>0</v>
      </c>
      <c r="AW50" s="817">
        <f>'Phan ky'!$AK$301</f>
        <v>0</v>
      </c>
      <c r="AX50" s="817">
        <f>'Phan ky'!$AK$309</f>
        <v>0</v>
      </c>
      <c r="AY50" s="817">
        <f>'Phan ky'!$AK$317</f>
        <v>0</v>
      </c>
      <c r="AZ50" s="817">
        <f>'Phan ky'!$AK$325</f>
        <v>0</v>
      </c>
      <c r="BA50" s="817">
        <f>'Phan ky'!$AK$333</f>
        <v>0</v>
      </c>
      <c r="BB50" s="817">
        <f>'Phan ky'!$AK$341</f>
        <v>0</v>
      </c>
      <c r="BC50" s="817">
        <f>'Phan ky'!$AK$349</f>
        <v>0</v>
      </c>
      <c r="BD50" s="817">
        <f>'Phan ky'!$AK$357</f>
        <v>0</v>
      </c>
      <c r="BE50" s="817">
        <f>'Phan ky'!$AK$365</f>
        <v>0</v>
      </c>
      <c r="BF50" s="817">
        <f>$BG$50+$BH$50</f>
        <v>0</v>
      </c>
      <c r="BG50" s="817">
        <f>'Phan ky'!$AK$373</f>
        <v>0</v>
      </c>
      <c r="BH50" s="817">
        <f>'Phan ky'!$AK$381</f>
        <v>0</v>
      </c>
      <c r="BI50" s="817">
        <f>'Phan ky'!$AK$389</f>
        <v>0</v>
      </c>
      <c r="BJ50" s="817">
        <f>$BK$50+$BL$50+$BM$50+$BN$50+$BO$50</f>
        <v>0</v>
      </c>
      <c r="BK50" s="817">
        <f>'Phan ky'!$AK$397</f>
        <v>0</v>
      </c>
      <c r="BL50" s="817">
        <f>'Phan ky'!$AK$405</f>
        <v>0</v>
      </c>
      <c r="BM50" s="817">
        <f>'Phan ky'!$AK$413</f>
        <v>0</v>
      </c>
      <c r="BN50" s="817">
        <f>'Phan ky'!$AK$421</f>
        <v>0</v>
      </c>
      <c r="BO50" s="817">
        <f>'Phan ky'!$AK$429</f>
        <v>0</v>
      </c>
      <c r="BP50" s="813">
        <f t="shared" si="19"/>
        <v>0.2</v>
      </c>
      <c r="BQ50" s="813">
        <f t="shared" si="3"/>
        <v>37.188899999999997</v>
      </c>
      <c r="BS50" s="897">
        <f t="shared" si="4"/>
        <v>3.7334126016792721</v>
      </c>
      <c r="BT50" s="637">
        <f>AP$78</f>
        <v>0</v>
      </c>
      <c r="BU50" s="545">
        <f t="shared" si="11"/>
        <v>-0.2</v>
      </c>
      <c r="BW50" s="338" t="s">
        <v>207</v>
      </c>
      <c r="BX50" s="338">
        <v>0</v>
      </c>
    </row>
    <row r="51" spans="1:76" s="338" customFormat="1" ht="31.5">
      <c r="A51" s="820" t="s">
        <v>906</v>
      </c>
      <c r="B51" s="831" t="s">
        <v>73</v>
      </c>
      <c r="C51" s="820" t="s">
        <v>22</v>
      </c>
      <c r="D51" s="813">
        <f t="shared" si="18"/>
        <v>0</v>
      </c>
      <c r="E51" s="817">
        <f>$F$51+$I$51+$J$51+$K$51+$L$51+$M$51+$O$51+$P$51+$Q$51+$R$51</f>
        <v>0</v>
      </c>
      <c r="F51" s="817">
        <f>$G$51+$H$51</f>
        <v>0</v>
      </c>
      <c r="G51" s="817">
        <f>'Phan ky'!$AL$5</f>
        <v>0</v>
      </c>
      <c r="H51" s="817">
        <f>'Phan ky'!$AL$13</f>
        <v>0</v>
      </c>
      <c r="I51" s="817">
        <f>'Phan ky'!$AL$21</f>
        <v>0</v>
      </c>
      <c r="J51" s="817">
        <f>'Phan ky'!$AL$29</f>
        <v>0</v>
      </c>
      <c r="K51" s="817">
        <f>'Phan ky'!$AL$37</f>
        <v>0</v>
      </c>
      <c r="L51" s="817">
        <f>'Phan ky'!$AL$45</f>
        <v>0</v>
      </c>
      <c r="M51" s="817">
        <f>'Phan ky'!$AL$53</f>
        <v>0</v>
      </c>
      <c r="N51" s="817">
        <f>'Phan ky'!$AL$61</f>
        <v>0</v>
      </c>
      <c r="O51" s="817">
        <f>'Phan ky'!$AL$69</f>
        <v>0</v>
      </c>
      <c r="P51" s="817">
        <f>'Phan ky'!$AL$77</f>
        <v>0</v>
      </c>
      <c r="Q51" s="817">
        <f>'Phan ky'!$AL$85</f>
        <v>0</v>
      </c>
      <c r="R51" s="817">
        <f>'Phan ky'!$AL$93</f>
        <v>0</v>
      </c>
      <c r="S51" s="813">
        <f>$T$51+$U$51+$V$51+$W$51+$X$51+$Y$51+$AJ$51+$AR$51+$BC$51+$BD$51+$BE$51+$BF$51+$BI$51</f>
        <v>0</v>
      </c>
      <c r="T51" s="817">
        <f>'Phan ky'!$AL$101</f>
        <v>0</v>
      </c>
      <c r="U51" s="817">
        <f>'Phan ky'!$AL$109</f>
        <v>0</v>
      </c>
      <c r="V51" s="817">
        <f>'Phan ky'!$AL$117</f>
        <v>0</v>
      </c>
      <c r="W51" s="817">
        <f>'Phan ky'!$AL$125</f>
        <v>0</v>
      </c>
      <c r="X51" s="817">
        <f>'Phan ky'!$AL$133</f>
        <v>0</v>
      </c>
      <c r="Y51" s="817">
        <f>$Z$51+$AA$51+$AB$51+$AC$51+$AD$51+$AE$51+$AF$51+$AG$51+$AH$51+$AI$51</f>
        <v>0</v>
      </c>
      <c r="Z51" s="817">
        <f>'Phan ky'!$AL$141</f>
        <v>0</v>
      </c>
      <c r="AA51" s="817">
        <f>'Phan ky'!$AL$149</f>
        <v>0</v>
      </c>
      <c r="AB51" s="817">
        <f>'Phan ky'!$AL$157</f>
        <v>0</v>
      </c>
      <c r="AC51" s="817">
        <f>'Phan ky'!$AL$165</f>
        <v>0</v>
      </c>
      <c r="AD51" s="817">
        <f>'Phan ky'!$AL$173</f>
        <v>0</v>
      </c>
      <c r="AE51" s="817">
        <f>'Phan ky'!$AL$181</f>
        <v>0</v>
      </c>
      <c r="AF51" s="817">
        <f>'Phan ky'!$AL$189</f>
        <v>0</v>
      </c>
      <c r="AG51" s="817">
        <f>'Phan ky'!$AL$197</f>
        <v>0</v>
      </c>
      <c r="AH51" s="817">
        <f>'Phan ky'!$AL$205</f>
        <v>0</v>
      </c>
      <c r="AI51" s="817">
        <f>'Phan ky'!$AL$213</f>
        <v>0</v>
      </c>
      <c r="AJ51" s="817">
        <f>$AK$51+$AO$51+$AP$51</f>
        <v>0</v>
      </c>
      <c r="AK51" s="817">
        <f>$AL$51+$AM$51+$AN$51</f>
        <v>0</v>
      </c>
      <c r="AL51" s="817">
        <f>'Phan ky'!$AL$221</f>
        <v>0</v>
      </c>
      <c r="AM51" s="817">
        <f>'Phan ky'!$AL$229</f>
        <v>0</v>
      </c>
      <c r="AN51" s="817">
        <f>'Phan ky'!$AL$237</f>
        <v>0</v>
      </c>
      <c r="AO51" s="817">
        <f>'Phan ky'!$AL$245</f>
        <v>0</v>
      </c>
      <c r="AP51" s="817">
        <f>'Phan ky'!$AL$253</f>
        <v>0</v>
      </c>
      <c r="AQ51" s="818">
        <f>D51-BP51</f>
        <v>0</v>
      </c>
      <c r="AR51" s="817">
        <f>$AS$51+$AT$51+$AU$51+$AV$51+$AW$51+$AX$51+$AY$51+$AZ$51+$BA$51+$BB$51</f>
        <v>0</v>
      </c>
      <c r="AS51" s="817">
        <f>'Phan ky'!$AL$269</f>
        <v>0</v>
      </c>
      <c r="AT51" s="817">
        <f>'Phan ky'!$AL$277</f>
        <v>0</v>
      </c>
      <c r="AU51" s="817">
        <f>'Phan ky'!$AL$285</f>
        <v>0</v>
      </c>
      <c r="AV51" s="817">
        <f>'Phan ky'!$AL$293</f>
        <v>0</v>
      </c>
      <c r="AW51" s="817">
        <f>'Phan ky'!$AL$301</f>
        <v>0</v>
      </c>
      <c r="AX51" s="817">
        <f>'Phan ky'!$AL$309</f>
        <v>0</v>
      </c>
      <c r="AY51" s="817">
        <f>'Phan ky'!$AL$317</f>
        <v>0</v>
      </c>
      <c r="AZ51" s="817">
        <f>'Phan ky'!$AL$325</f>
        <v>0</v>
      </c>
      <c r="BA51" s="817">
        <f>'Phan ky'!$AL$333</f>
        <v>0</v>
      </c>
      <c r="BB51" s="817">
        <f>'Phan ky'!$AL$341</f>
        <v>0</v>
      </c>
      <c r="BC51" s="817">
        <f>'Phan ky'!$AL$349</f>
        <v>0</v>
      </c>
      <c r="BD51" s="817">
        <f>'Phan ky'!$AL$357</f>
        <v>0</v>
      </c>
      <c r="BE51" s="817">
        <f>'Phan ky'!$AL$365</f>
        <v>0</v>
      </c>
      <c r="BF51" s="817">
        <f>$BG$51+$BH$51</f>
        <v>0</v>
      </c>
      <c r="BG51" s="817">
        <f>'Phan ky'!$AL$373</f>
        <v>0</v>
      </c>
      <c r="BH51" s="817">
        <f>'Phan ky'!$AL$381</f>
        <v>0</v>
      </c>
      <c r="BI51" s="817">
        <f>'Phan ky'!$AL$389</f>
        <v>0</v>
      </c>
      <c r="BJ51" s="817">
        <f>$BK$51+$BL$51+$BM$51+$BN$51+$BO$51</f>
        <v>0</v>
      </c>
      <c r="BK51" s="817">
        <f>'Phan ky'!$AL$397</f>
        <v>0</v>
      </c>
      <c r="BL51" s="817">
        <f>'Phan ky'!$AL$405</f>
        <v>0</v>
      </c>
      <c r="BM51" s="817">
        <f>'Phan ky'!$AL$413</f>
        <v>0</v>
      </c>
      <c r="BN51" s="817">
        <f>'Phan ky'!$AL$421</f>
        <v>0</v>
      </c>
      <c r="BO51" s="817">
        <f>'Phan ky'!$AL$429</f>
        <v>0</v>
      </c>
      <c r="BP51" s="813">
        <f t="shared" si="19"/>
        <v>0</v>
      </c>
      <c r="BQ51" s="813">
        <f t="shared" si="3"/>
        <v>0</v>
      </c>
      <c r="BS51" s="897">
        <f t="shared" si="4"/>
        <v>0</v>
      </c>
      <c r="BT51" s="637"/>
      <c r="BU51" s="545">
        <f t="shared" si="11"/>
        <v>0</v>
      </c>
      <c r="BW51" s="338" t="s">
        <v>208</v>
      </c>
      <c r="BX51" s="338">
        <v>1.7539</v>
      </c>
    </row>
    <row r="52" spans="1:76" s="338" customFormat="1" ht="15.75">
      <c r="A52" s="820" t="s">
        <v>109</v>
      </c>
      <c r="B52" s="831" t="s">
        <v>244</v>
      </c>
      <c r="C52" s="820" t="s">
        <v>103</v>
      </c>
      <c r="D52" s="813">
        <f t="shared" si="18"/>
        <v>198.4469</v>
      </c>
      <c r="E52" s="817">
        <f t="shared" ref="E52:AH52" si="20">E54+E55+E56+E57+E58+E59+E60+E61+E62+E63</f>
        <v>0</v>
      </c>
      <c r="F52" s="817">
        <f t="shared" si="20"/>
        <v>0</v>
      </c>
      <c r="G52" s="817">
        <f t="shared" si="20"/>
        <v>0</v>
      </c>
      <c r="H52" s="817">
        <f t="shared" si="20"/>
        <v>0</v>
      </c>
      <c r="I52" s="817">
        <f t="shared" si="20"/>
        <v>0</v>
      </c>
      <c r="J52" s="817">
        <f t="shared" si="20"/>
        <v>0</v>
      </c>
      <c r="K52" s="817">
        <f t="shared" si="20"/>
        <v>0</v>
      </c>
      <c r="L52" s="817">
        <f t="shared" si="20"/>
        <v>0</v>
      </c>
      <c r="M52" s="817">
        <f t="shared" si="20"/>
        <v>0</v>
      </c>
      <c r="N52" s="817">
        <f t="shared" si="20"/>
        <v>0</v>
      </c>
      <c r="O52" s="817">
        <f t="shared" si="20"/>
        <v>0</v>
      </c>
      <c r="P52" s="817">
        <f t="shared" si="20"/>
        <v>0</v>
      </c>
      <c r="Q52" s="817">
        <f t="shared" si="20"/>
        <v>0</v>
      </c>
      <c r="R52" s="817">
        <f t="shared" si="20"/>
        <v>0</v>
      </c>
      <c r="S52" s="813">
        <f t="shared" si="20"/>
        <v>7.5300000000000011</v>
      </c>
      <c r="T52" s="817">
        <f t="shared" si="20"/>
        <v>2.7</v>
      </c>
      <c r="U52" s="817">
        <f t="shared" si="20"/>
        <v>0</v>
      </c>
      <c r="V52" s="817">
        <f t="shared" si="20"/>
        <v>0</v>
      </c>
      <c r="W52" s="817">
        <f t="shared" si="20"/>
        <v>0</v>
      </c>
      <c r="X52" s="817">
        <f t="shared" si="20"/>
        <v>0</v>
      </c>
      <c r="Y52" s="817">
        <f t="shared" si="20"/>
        <v>0.48</v>
      </c>
      <c r="Z52" s="817">
        <f t="shared" si="20"/>
        <v>0</v>
      </c>
      <c r="AA52" s="817">
        <f t="shared" si="20"/>
        <v>0</v>
      </c>
      <c r="AB52" s="817">
        <f t="shared" si="20"/>
        <v>0</v>
      </c>
      <c r="AC52" s="817">
        <f t="shared" si="20"/>
        <v>0.48</v>
      </c>
      <c r="AD52" s="817">
        <f t="shared" si="20"/>
        <v>0</v>
      </c>
      <c r="AE52" s="817">
        <f t="shared" si="20"/>
        <v>0</v>
      </c>
      <c r="AF52" s="817">
        <f t="shared" si="20"/>
        <v>0</v>
      </c>
      <c r="AG52" s="817">
        <f t="shared" si="20"/>
        <v>0</v>
      </c>
      <c r="AH52" s="817">
        <f t="shared" si="20"/>
        <v>0</v>
      </c>
      <c r="AI52" s="817">
        <f>AI54+AI55+AI56+AI57+AI58+AI59+AI60+AI61+AI62+AI63</f>
        <v>0</v>
      </c>
      <c r="AJ52" s="817">
        <f t="shared" ref="AJ52:BO52" si="21">AJ54+AJ55+AJ56+AJ57+AJ58+AJ59+AJ60+AJ61+AJ62+AJ63</f>
        <v>1.3</v>
      </c>
      <c r="AK52" s="817">
        <f t="shared" si="21"/>
        <v>0</v>
      </c>
      <c r="AL52" s="817">
        <f t="shared" si="21"/>
        <v>0</v>
      </c>
      <c r="AM52" s="817">
        <f t="shared" si="21"/>
        <v>0</v>
      </c>
      <c r="AN52" s="817">
        <f t="shared" si="21"/>
        <v>0</v>
      </c>
      <c r="AO52" s="817">
        <f t="shared" si="21"/>
        <v>1.3</v>
      </c>
      <c r="AP52" s="817">
        <f t="shared" si="21"/>
        <v>0</v>
      </c>
      <c r="AQ52" s="817">
        <f t="shared" si="21"/>
        <v>0</v>
      </c>
      <c r="AR52" s="818">
        <f>D52-BP52</f>
        <v>190.9169</v>
      </c>
      <c r="AS52" s="817">
        <f>AS55+AS56+AS57+AS58+AS59+AS60+AS61+AS62+AS63</f>
        <v>2.7</v>
      </c>
      <c r="AT52" s="817">
        <f>AT54+AT56+AT57+AT58+AT59+AT60+AT61+AT62+AT63</f>
        <v>0.05</v>
      </c>
      <c r="AU52" s="817">
        <f>AU54+AU55+AU57+AU58+AU59+AU60+AU61+AU62+AU63</f>
        <v>0</v>
      </c>
      <c r="AV52" s="817">
        <f>AV54+AV55+AV56+AV58+AV59+AV60+AV61+AV62+AV63</f>
        <v>0</v>
      </c>
      <c r="AW52" s="817">
        <f>AW54+AW55+AW56+AW57+AW59+AW60+AW61+AW62+AW63</f>
        <v>0</v>
      </c>
      <c r="AX52" s="817">
        <f>AX54+AX55+AX56+AX57+AX58+AX60+AX61+AX62+AX63</f>
        <v>0</v>
      </c>
      <c r="AY52" s="817">
        <f>AY54+AY55+AY56+AY57+AY58+AY59+AY61+AY62+AY63</f>
        <v>0</v>
      </c>
      <c r="AZ52" s="817">
        <f>AZ54+AZ55+AZ56+AZ57+AZ58+AZ59+AZ60+AZ62+AZ63</f>
        <v>0</v>
      </c>
      <c r="BA52" s="817">
        <f>BA54+BA55+BA56+BA57+BA58+BA59+BA60+BA61+BA63</f>
        <v>0</v>
      </c>
      <c r="BB52" s="817">
        <f>BB54+BB55+BB56+BB57+BB58+BB59+BB60+BB61+BB62</f>
        <v>0.30000000000000004</v>
      </c>
      <c r="BC52" s="817">
        <f t="shared" si="21"/>
        <v>0</v>
      </c>
      <c r="BD52" s="817">
        <f t="shared" si="21"/>
        <v>0</v>
      </c>
      <c r="BE52" s="817">
        <f t="shared" si="21"/>
        <v>0</v>
      </c>
      <c r="BF52" s="817">
        <f t="shared" si="21"/>
        <v>0</v>
      </c>
      <c r="BG52" s="817">
        <f t="shared" si="21"/>
        <v>0</v>
      </c>
      <c r="BH52" s="817">
        <f t="shared" si="21"/>
        <v>0</v>
      </c>
      <c r="BI52" s="817">
        <f t="shared" si="21"/>
        <v>0</v>
      </c>
      <c r="BJ52" s="817">
        <f t="shared" si="21"/>
        <v>0</v>
      </c>
      <c r="BK52" s="817">
        <f t="shared" si="21"/>
        <v>0</v>
      </c>
      <c r="BL52" s="817">
        <f t="shared" si="21"/>
        <v>0</v>
      </c>
      <c r="BM52" s="817">
        <f t="shared" si="21"/>
        <v>0</v>
      </c>
      <c r="BN52" s="817">
        <f t="shared" si="21"/>
        <v>0</v>
      </c>
      <c r="BO52" s="817">
        <f t="shared" si="21"/>
        <v>0</v>
      </c>
      <c r="BP52" s="813">
        <f t="shared" si="19"/>
        <v>7.5300000000000011</v>
      </c>
      <c r="BQ52" s="813">
        <f t="shared" si="3"/>
        <v>311.64689999999996</v>
      </c>
      <c r="BS52" s="897">
        <f t="shared" si="4"/>
        <v>31.286390932086722</v>
      </c>
      <c r="BT52" s="637">
        <f>AR$78</f>
        <v>120.72999999999999</v>
      </c>
      <c r="BU52" s="545">
        <f t="shared" si="11"/>
        <v>113.19999999999999</v>
      </c>
      <c r="BW52" s="338" t="s">
        <v>23</v>
      </c>
      <c r="BX52" s="338">
        <v>0</v>
      </c>
    </row>
    <row r="53" spans="1:76" s="338" customFormat="1" ht="15.75" hidden="1">
      <c r="A53" s="814"/>
      <c r="B53" s="831" t="s">
        <v>180</v>
      </c>
      <c r="C53" s="832"/>
      <c r="D53" s="815"/>
      <c r="E53" s="815"/>
      <c r="F53" s="815"/>
      <c r="G53" s="821"/>
      <c r="H53" s="815"/>
      <c r="I53" s="815"/>
      <c r="J53" s="815"/>
      <c r="K53" s="815"/>
      <c r="L53" s="815"/>
      <c r="M53" s="815"/>
      <c r="N53" s="815"/>
      <c r="O53" s="815"/>
      <c r="P53" s="815"/>
      <c r="Q53" s="815"/>
      <c r="R53" s="815"/>
      <c r="S53" s="816"/>
      <c r="T53" s="815"/>
      <c r="U53" s="815"/>
      <c r="V53" s="815"/>
      <c r="W53" s="815"/>
      <c r="X53" s="815"/>
      <c r="Y53" s="815"/>
      <c r="Z53" s="815"/>
      <c r="AA53" s="815"/>
      <c r="AB53" s="815"/>
      <c r="AC53" s="815"/>
      <c r="AD53" s="815"/>
      <c r="AE53" s="815"/>
      <c r="AF53" s="815"/>
      <c r="AG53" s="815"/>
      <c r="AH53" s="815"/>
      <c r="AI53" s="815"/>
      <c r="AJ53" s="815"/>
      <c r="AK53" s="815"/>
      <c r="AL53" s="815"/>
      <c r="AM53" s="815"/>
      <c r="AN53" s="815"/>
      <c r="AO53" s="815"/>
      <c r="AP53" s="815"/>
      <c r="AQ53" s="815"/>
      <c r="AR53" s="815"/>
      <c r="AS53" s="815"/>
      <c r="AT53" s="815"/>
      <c r="AU53" s="815"/>
      <c r="AV53" s="815"/>
      <c r="AW53" s="815"/>
      <c r="AX53" s="815"/>
      <c r="AY53" s="815"/>
      <c r="AZ53" s="815"/>
      <c r="BA53" s="815"/>
      <c r="BB53" s="815"/>
      <c r="BC53" s="815"/>
      <c r="BD53" s="815"/>
      <c r="BE53" s="815"/>
      <c r="BF53" s="815"/>
      <c r="BG53" s="815"/>
      <c r="BH53" s="815"/>
      <c r="BI53" s="815"/>
      <c r="BJ53" s="815"/>
      <c r="BK53" s="815"/>
      <c r="BL53" s="815"/>
      <c r="BM53" s="815"/>
      <c r="BN53" s="815"/>
      <c r="BO53" s="815"/>
      <c r="BP53" s="815"/>
      <c r="BQ53" s="813"/>
      <c r="BS53" s="897">
        <f t="shared" si="4"/>
        <v>0</v>
      </c>
      <c r="BU53" s="545">
        <f t="shared" si="11"/>
        <v>0</v>
      </c>
      <c r="BW53" s="338" t="s">
        <v>29</v>
      </c>
      <c r="BX53" s="338">
        <v>1.2195</v>
      </c>
    </row>
    <row r="54" spans="1:76" s="338" customFormat="1" ht="15.75">
      <c r="A54" s="820" t="s">
        <v>196</v>
      </c>
      <c r="B54" s="831" t="s">
        <v>245</v>
      </c>
      <c r="C54" s="820" t="s">
        <v>27</v>
      </c>
      <c r="D54" s="813">
        <f t="shared" ref="D54:D67" si="22">VLOOKUP(C54,H01_HT,2,FALSE)</f>
        <v>162.62950000000001</v>
      </c>
      <c r="E54" s="817">
        <f>$F$54+$I$54+$J$54+$K$54+$L$54+$M$54+$O$54+$P$54+$Q$54+$R$54</f>
        <v>0</v>
      </c>
      <c r="F54" s="817">
        <f>$G$54+$H$54</f>
        <v>0</v>
      </c>
      <c r="G54" s="817">
        <f>'Phan ky'!$AM$5</f>
        <v>0</v>
      </c>
      <c r="H54" s="817">
        <f>'Phan ky'!$AM$13</f>
        <v>0</v>
      </c>
      <c r="I54" s="817">
        <f>'Phan ky'!$AM$21</f>
        <v>0</v>
      </c>
      <c r="J54" s="817">
        <f>'Phan ky'!$AM$29</f>
        <v>0</v>
      </c>
      <c r="K54" s="817">
        <f>'Phan ky'!$AM$37</f>
        <v>0</v>
      </c>
      <c r="L54" s="817">
        <f>'Phan ky'!$AM$45</f>
        <v>0</v>
      </c>
      <c r="M54" s="817">
        <f>'Phan ky'!$AM$53</f>
        <v>0</v>
      </c>
      <c r="N54" s="817">
        <f>'Phan ky'!$AM$61</f>
        <v>0</v>
      </c>
      <c r="O54" s="817">
        <f>'Phan ky'!$AM$69</f>
        <v>0</v>
      </c>
      <c r="P54" s="817">
        <f>'Phan ky'!$AM$77</f>
        <v>0</v>
      </c>
      <c r="Q54" s="817">
        <f>'Phan ky'!$AM$85</f>
        <v>0</v>
      </c>
      <c r="R54" s="817">
        <f>'Phan ky'!$AM$93</f>
        <v>0</v>
      </c>
      <c r="S54" s="813">
        <f>$T$54+$U$54+$V$54+$W$54+$X$54+$Y$54+$AJ$54+$AR$54+$BC$54+$BD$54+$BE$54+$BF$54+$BI$54</f>
        <v>2.23</v>
      </c>
      <c r="T54" s="817">
        <f>'Phan ky'!$AM$101</f>
        <v>1.2</v>
      </c>
      <c r="U54" s="817">
        <f>'Phan ky'!$AM$109</f>
        <v>0</v>
      </c>
      <c r="V54" s="817">
        <f>'Phan ky'!$AM$117</f>
        <v>0</v>
      </c>
      <c r="W54" s="817">
        <f>'Phan ky'!$AM$125</f>
        <v>0</v>
      </c>
      <c r="X54" s="817">
        <f>'Phan ky'!$AM$133</f>
        <v>0</v>
      </c>
      <c r="Y54" s="817">
        <f>$Z$54+$AA$54+$AB$54+$AC$54+$AD$54+$AE$54+$AF$54+$AG$54+$AH$54+$AI$54</f>
        <v>0.23</v>
      </c>
      <c r="Z54" s="817">
        <f>'Phan ky'!$AM$141</f>
        <v>0</v>
      </c>
      <c r="AA54" s="817">
        <f>'Phan ky'!$AM$149</f>
        <v>0</v>
      </c>
      <c r="AB54" s="817">
        <f>'Phan ky'!$AM$157</f>
        <v>0</v>
      </c>
      <c r="AC54" s="817">
        <f>'Phan ky'!$AM$165</f>
        <v>0.23</v>
      </c>
      <c r="AD54" s="817">
        <f>'Phan ky'!$AM$173</f>
        <v>0</v>
      </c>
      <c r="AE54" s="817">
        <f>'Phan ky'!$AM$181</f>
        <v>0</v>
      </c>
      <c r="AF54" s="817">
        <f>'Phan ky'!$AM$189</f>
        <v>0</v>
      </c>
      <c r="AG54" s="817">
        <f>'Phan ky'!$AM$197</f>
        <v>0</v>
      </c>
      <c r="AH54" s="817">
        <f>'Phan ky'!$AM$205</f>
        <v>0</v>
      </c>
      <c r="AI54" s="817">
        <f>'Phan ky'!$AM$213</f>
        <v>0</v>
      </c>
      <c r="AJ54" s="817">
        <f>$AK$54+$AO$54+$AP$54+$AQ$54</f>
        <v>0.65</v>
      </c>
      <c r="AK54" s="817">
        <f>$AL$54+$AM$54+$AN$54</f>
        <v>0</v>
      </c>
      <c r="AL54" s="817">
        <f>'Phan ky'!$AM$221</f>
        <v>0</v>
      </c>
      <c r="AM54" s="817">
        <f>'Phan ky'!$AM$229</f>
        <v>0</v>
      </c>
      <c r="AN54" s="817">
        <f>'Phan ky'!$AM$237</f>
        <v>0</v>
      </c>
      <c r="AO54" s="817">
        <f>'Phan ky'!$AM$245</f>
        <v>0.65</v>
      </c>
      <c r="AP54" s="817">
        <f>'Phan ky'!$AM$253</f>
        <v>0</v>
      </c>
      <c r="AQ54" s="817">
        <f>'Phan ky'!$AM$261</f>
        <v>0</v>
      </c>
      <c r="AR54" s="817">
        <f>$AT$54+$AU$54+$AV$54+$AW$54+$AX$54+$AY$54+$AZ$54+$BA$54+$BB$54</f>
        <v>0.15000000000000002</v>
      </c>
      <c r="AS54" s="818">
        <f>D54-BP54</f>
        <v>160.39950000000002</v>
      </c>
      <c r="AT54" s="817">
        <f>'Phan ky'!$AM$277</f>
        <v>0.05</v>
      </c>
      <c r="AU54" s="817">
        <f>'Phan ky'!$AM$285</f>
        <v>0</v>
      </c>
      <c r="AV54" s="817">
        <f>'Phan ky'!$AM$293</f>
        <v>0</v>
      </c>
      <c r="AW54" s="817">
        <f>'Phan ky'!$AM$301</f>
        <v>0</v>
      </c>
      <c r="AX54" s="817">
        <f>'Phan ky'!$AM$309</f>
        <v>0</v>
      </c>
      <c r="AY54" s="817">
        <f>'Phan ky'!$AM$317</f>
        <v>0</v>
      </c>
      <c r="AZ54" s="817">
        <f>'Phan ky'!$AM$325</f>
        <v>0</v>
      </c>
      <c r="BA54" s="817">
        <f>'Phan ky'!$AM$333</f>
        <v>0</v>
      </c>
      <c r="BB54" s="817">
        <f>'Phan ky'!$AM$341</f>
        <v>0.1</v>
      </c>
      <c r="BC54" s="817">
        <f>'Phan ky'!$AM$349</f>
        <v>0</v>
      </c>
      <c r="BD54" s="817">
        <f>'Phan ky'!$AM$357</f>
        <v>0</v>
      </c>
      <c r="BE54" s="817">
        <f>'Phan ky'!$AM$365</f>
        <v>0</v>
      </c>
      <c r="BF54" s="817">
        <f>$BG$54+$BH$54</f>
        <v>0</v>
      </c>
      <c r="BG54" s="817">
        <f>'Phan ky'!$AM$373</f>
        <v>0</v>
      </c>
      <c r="BH54" s="817">
        <f>'Phan ky'!$AM$381</f>
        <v>0</v>
      </c>
      <c r="BI54" s="817">
        <f>'Phan ky'!$AM$389</f>
        <v>0</v>
      </c>
      <c r="BJ54" s="817">
        <f>$BK$54+$BL$54+$BM$54+$BN$54+$BO$54</f>
        <v>0</v>
      </c>
      <c r="BK54" s="817">
        <f>'Phan ky'!$AM$397</f>
        <v>0</v>
      </c>
      <c r="BL54" s="817">
        <f>'Phan ky'!$AM$405</f>
        <v>0</v>
      </c>
      <c r="BM54" s="817">
        <f>'Phan ky'!$AM$413</f>
        <v>0</v>
      </c>
      <c r="BN54" s="817">
        <f>'Phan ky'!$AM$421</f>
        <v>0</v>
      </c>
      <c r="BO54" s="817">
        <f>'Phan ky'!$AM$429</f>
        <v>0</v>
      </c>
      <c r="BP54" s="813">
        <f t="shared" ref="BP54:BP67" si="23">E54+S54+BJ54</f>
        <v>2.23</v>
      </c>
      <c r="BQ54" s="813">
        <f t="shared" si="3"/>
        <v>268.07950000000005</v>
      </c>
      <c r="BS54" s="897">
        <f t="shared" si="4"/>
        <v>26.912637468488683</v>
      </c>
      <c r="BT54" s="637">
        <f>AS$78</f>
        <v>107.68</v>
      </c>
      <c r="BU54" s="545">
        <f t="shared" si="11"/>
        <v>105.45</v>
      </c>
      <c r="BW54" s="338" t="s">
        <v>30</v>
      </c>
      <c r="BX54" s="338">
        <v>0.20860000000000001</v>
      </c>
    </row>
    <row r="55" spans="1:76" s="338" customFormat="1" ht="15.75">
      <c r="A55" s="820" t="s">
        <v>197</v>
      </c>
      <c r="B55" s="831" t="s">
        <v>246</v>
      </c>
      <c r="C55" s="820" t="s">
        <v>28</v>
      </c>
      <c r="D55" s="813">
        <f t="shared" si="22"/>
        <v>23.768599999999999</v>
      </c>
      <c r="E55" s="817">
        <f>$F$55+$I$55+$J$55+$K$55+$L$55+$M$55+$O$55+$P$55+$Q$55+$R$55</f>
        <v>0</v>
      </c>
      <c r="F55" s="817">
        <f>$G$55+$H$55</f>
        <v>0</v>
      </c>
      <c r="G55" s="817">
        <f>'Phan ky'!$AN$5</f>
        <v>0</v>
      </c>
      <c r="H55" s="817">
        <f>'Phan ky'!$AN$13</f>
        <v>0</v>
      </c>
      <c r="I55" s="817">
        <f>'Phan ky'!$AN$21</f>
        <v>0</v>
      </c>
      <c r="J55" s="817">
        <f>'Phan ky'!$AN$29</f>
        <v>0</v>
      </c>
      <c r="K55" s="817">
        <f>'Phan ky'!$AN$37</f>
        <v>0</v>
      </c>
      <c r="L55" s="817">
        <f>'Phan ky'!$AN$45</f>
        <v>0</v>
      </c>
      <c r="M55" s="817">
        <f>'Phan ky'!$AN$53</f>
        <v>0</v>
      </c>
      <c r="N55" s="817">
        <f>'Phan ky'!$AN$61</f>
        <v>0</v>
      </c>
      <c r="O55" s="817">
        <f>'Phan ky'!$AN$69</f>
        <v>0</v>
      </c>
      <c r="P55" s="817">
        <f>'Phan ky'!$AN$77</f>
        <v>0</v>
      </c>
      <c r="Q55" s="817">
        <f>'Phan ky'!$AN$85</f>
        <v>0</v>
      </c>
      <c r="R55" s="817">
        <f>'Phan ky'!$AN$93</f>
        <v>0</v>
      </c>
      <c r="S55" s="813">
        <f>$T$55+$U$55+$V$55+$W$55+$X$55+$Y$55+$AJ$55+$AR$55+$BC$55+$BD$55+$BE$55+$BF$55+$BI$55</f>
        <v>5.3000000000000007</v>
      </c>
      <c r="T55" s="817">
        <f>'Phan ky'!$AN$101</f>
        <v>1.5</v>
      </c>
      <c r="U55" s="817">
        <f>'Phan ky'!$AN$109</f>
        <v>0</v>
      </c>
      <c r="V55" s="817">
        <f>'Phan ky'!$AN$117</f>
        <v>0</v>
      </c>
      <c r="W55" s="817">
        <f>'Phan ky'!$AN$125</f>
        <v>0</v>
      </c>
      <c r="X55" s="817">
        <f>'Phan ky'!$AN$133</f>
        <v>0</v>
      </c>
      <c r="Y55" s="817">
        <f>$Z$55+$AA$55+$AB$55+$AC$55+$AD$55+$AE$55+$AF$55+$AG$55+$AH$55+$AI$55</f>
        <v>0.25</v>
      </c>
      <c r="Z55" s="817">
        <f>'Phan ky'!$AN$141</f>
        <v>0</v>
      </c>
      <c r="AA55" s="817">
        <f>'Phan ky'!$AN$149</f>
        <v>0</v>
      </c>
      <c r="AB55" s="817">
        <f>'Phan ky'!$AN$157</f>
        <v>0</v>
      </c>
      <c r="AC55" s="817">
        <f>'Phan ky'!$AN$165</f>
        <v>0.25</v>
      </c>
      <c r="AD55" s="817">
        <f>'Phan ky'!$AN$173</f>
        <v>0</v>
      </c>
      <c r="AE55" s="817">
        <f>'Phan ky'!$AN$181</f>
        <v>0</v>
      </c>
      <c r="AF55" s="817">
        <f>'Phan ky'!$AN$189</f>
        <v>0</v>
      </c>
      <c r="AG55" s="817">
        <f>'Phan ky'!$AN$197</f>
        <v>0</v>
      </c>
      <c r="AH55" s="817">
        <f>'Phan ky'!$AN$205</f>
        <v>0</v>
      </c>
      <c r="AI55" s="817">
        <f>'Phan ky'!$AN$213</f>
        <v>0</v>
      </c>
      <c r="AJ55" s="817">
        <f>$AK$55+$AO$55+$AP$55+$AQ$55</f>
        <v>0.65</v>
      </c>
      <c r="AK55" s="817">
        <f>$AL$55+$AM$55+$AN$55</f>
        <v>0</v>
      </c>
      <c r="AL55" s="817">
        <f>'Phan ky'!$AN$221</f>
        <v>0</v>
      </c>
      <c r="AM55" s="817">
        <f>'Phan ky'!$AN$229</f>
        <v>0</v>
      </c>
      <c r="AN55" s="817">
        <f>'Phan ky'!$AN$237</f>
        <v>0</v>
      </c>
      <c r="AO55" s="817">
        <f>'Phan ky'!$AN$245</f>
        <v>0.65</v>
      </c>
      <c r="AP55" s="817">
        <f>'Phan ky'!$AN$253</f>
        <v>0</v>
      </c>
      <c r="AQ55" s="817">
        <f>'Phan ky'!$AN$261</f>
        <v>0</v>
      </c>
      <c r="AR55" s="817">
        <f>$AS$55+$AU$55+$AV$55+$AW$55+$AX$55+$AY$55+$AZ$55+$BA$55+$BB$55</f>
        <v>2.9000000000000004</v>
      </c>
      <c r="AS55" s="817">
        <f>'Phan ky'!$AN$269</f>
        <v>2.7</v>
      </c>
      <c r="AT55" s="818">
        <f>D55-BP55</f>
        <v>18.468599999999999</v>
      </c>
      <c r="AU55" s="817">
        <f>'Phan ky'!$AN$285</f>
        <v>0</v>
      </c>
      <c r="AV55" s="817">
        <f>'Phan ky'!$AN$293</f>
        <v>0</v>
      </c>
      <c r="AW55" s="817">
        <f>'Phan ky'!$AN$301</f>
        <v>0</v>
      </c>
      <c r="AX55" s="817">
        <f>'Phan ky'!$AN$309</f>
        <v>0</v>
      </c>
      <c r="AY55" s="817">
        <f>'Phan ky'!$AN$317</f>
        <v>0</v>
      </c>
      <c r="AZ55" s="817">
        <f>'Phan ky'!$AN$325</f>
        <v>0</v>
      </c>
      <c r="BA55" s="817">
        <f>'Phan ky'!$AN$333</f>
        <v>0</v>
      </c>
      <c r="BB55" s="817">
        <f>'Phan ky'!$AN$341</f>
        <v>0.2</v>
      </c>
      <c r="BC55" s="817">
        <f>'Phan ky'!$AN$349</f>
        <v>0</v>
      </c>
      <c r="BD55" s="817">
        <f>'Phan ky'!$AN$357</f>
        <v>0</v>
      </c>
      <c r="BE55" s="817">
        <f>'Phan ky'!$AN$365</f>
        <v>0</v>
      </c>
      <c r="BF55" s="817">
        <f>$BG$55+$BH$55</f>
        <v>0</v>
      </c>
      <c r="BG55" s="817">
        <f>'Phan ky'!$AN$373</f>
        <v>0</v>
      </c>
      <c r="BH55" s="817">
        <f>'Phan ky'!$AN$381</f>
        <v>0</v>
      </c>
      <c r="BI55" s="817">
        <f>'Phan ky'!$AN$389</f>
        <v>0</v>
      </c>
      <c r="BJ55" s="817">
        <f>$BK$55+$BL$55+$BM$55+$BN$55+$BO$55</f>
        <v>0</v>
      </c>
      <c r="BK55" s="817">
        <f>'Phan ky'!$AN$397</f>
        <v>0</v>
      </c>
      <c r="BL55" s="817">
        <f>'Phan ky'!$AN$405</f>
        <v>0</v>
      </c>
      <c r="BM55" s="817">
        <f>'Phan ky'!$AN$413</f>
        <v>0</v>
      </c>
      <c r="BN55" s="817">
        <f>'Phan ky'!$AN$421</f>
        <v>0</v>
      </c>
      <c r="BO55" s="817">
        <f>'Phan ky'!$AN$429</f>
        <v>0</v>
      </c>
      <c r="BP55" s="813">
        <f t="shared" si="23"/>
        <v>5.3000000000000007</v>
      </c>
      <c r="BQ55" s="813">
        <f t="shared" si="3"/>
        <v>21.418599999999998</v>
      </c>
      <c r="BS55" s="897">
        <f t="shared" si="4"/>
        <v>2.1502241569481124</v>
      </c>
      <c r="BT55" s="637">
        <f>AT$78</f>
        <v>2.9499999999999997</v>
      </c>
      <c r="BU55" s="545">
        <f t="shared" si="11"/>
        <v>-2.350000000000001</v>
      </c>
      <c r="BW55" s="338" t="s">
        <v>37</v>
      </c>
      <c r="BX55" s="338">
        <v>8.2027999999999999</v>
      </c>
    </row>
    <row r="56" spans="1:76" s="338" customFormat="1" ht="15.75">
      <c r="A56" s="820" t="s">
        <v>247</v>
      </c>
      <c r="B56" s="831" t="s">
        <v>248</v>
      </c>
      <c r="C56" s="820" t="s">
        <v>206</v>
      </c>
      <c r="D56" s="813">
        <f t="shared" si="22"/>
        <v>0</v>
      </c>
      <c r="E56" s="817">
        <f>$F$56+$I$56+$J$56+$K$56+$L$56+$M$56+$O$56+$P$56+$Q$56+$R$56</f>
        <v>0</v>
      </c>
      <c r="F56" s="817">
        <f>$G$56+$H$56</f>
        <v>0</v>
      </c>
      <c r="G56" s="817">
        <f>'Phan ky'!$AO$5</f>
        <v>0</v>
      </c>
      <c r="H56" s="817">
        <f>'Phan ky'!$AO$13</f>
        <v>0</v>
      </c>
      <c r="I56" s="817">
        <f>'Phan ky'!$AO$21</f>
        <v>0</v>
      </c>
      <c r="J56" s="817">
        <f>'Phan ky'!$AO$29</f>
        <v>0</v>
      </c>
      <c r="K56" s="817">
        <f>'Phan ky'!$AO$37</f>
        <v>0</v>
      </c>
      <c r="L56" s="817">
        <f>'Phan ky'!$AO$45</f>
        <v>0</v>
      </c>
      <c r="M56" s="817">
        <f>'Phan ky'!$AO$53</f>
        <v>0</v>
      </c>
      <c r="N56" s="817">
        <f>'Phan ky'!$AO$61</f>
        <v>0</v>
      </c>
      <c r="O56" s="817">
        <f>'Phan ky'!$AO$69</f>
        <v>0</v>
      </c>
      <c r="P56" s="817">
        <f>'Phan ky'!$AO$77</f>
        <v>0</v>
      </c>
      <c r="Q56" s="817">
        <f>'Phan ky'!$AO$85</f>
        <v>0</v>
      </c>
      <c r="R56" s="817">
        <f>'Phan ky'!$AO$93</f>
        <v>0</v>
      </c>
      <c r="S56" s="813">
        <f>$T$56+$U$56+$V$56+$W$56+$X$56+$Y$56+$AJ$56+$AR$56+$BC$56+$BD$56+$BE$56+$BF$56+$BI$56</f>
        <v>0</v>
      </c>
      <c r="T56" s="817">
        <f>'Phan ky'!$AO$101</f>
        <v>0</v>
      </c>
      <c r="U56" s="817">
        <f>'Phan ky'!$AO$109</f>
        <v>0</v>
      </c>
      <c r="V56" s="817">
        <f>'Phan ky'!$AO$117</f>
        <v>0</v>
      </c>
      <c r="W56" s="817">
        <f>'Phan ky'!$AO$125</f>
        <v>0</v>
      </c>
      <c r="X56" s="817">
        <f>'Phan ky'!$AO$133</f>
        <v>0</v>
      </c>
      <c r="Y56" s="817">
        <f>$Z$56+$AA$56+$AB$56+$AC$56+$AD$56+$AE$56+$AF$56+$AG$56+$AH$56+$AI$56</f>
        <v>0</v>
      </c>
      <c r="Z56" s="817">
        <f>'Phan ky'!$AO$141</f>
        <v>0</v>
      </c>
      <c r="AA56" s="817">
        <f>'Phan ky'!$AO$149</f>
        <v>0</v>
      </c>
      <c r="AB56" s="817">
        <f>'Phan ky'!$AO$157</f>
        <v>0</v>
      </c>
      <c r="AC56" s="817">
        <f>'Phan ky'!$AO$165</f>
        <v>0</v>
      </c>
      <c r="AD56" s="817">
        <f>'Phan ky'!$AO$173</f>
        <v>0</v>
      </c>
      <c r="AE56" s="817">
        <f>'Phan ky'!$AO$181</f>
        <v>0</v>
      </c>
      <c r="AF56" s="817">
        <f>'Phan ky'!$AO$189</f>
        <v>0</v>
      </c>
      <c r="AG56" s="817">
        <f>'Phan ky'!$AO$197</f>
        <v>0</v>
      </c>
      <c r="AH56" s="817">
        <f>'Phan ky'!$AO$205</f>
        <v>0</v>
      </c>
      <c r="AI56" s="817">
        <f>'Phan ky'!$AO$213</f>
        <v>0</v>
      </c>
      <c r="AJ56" s="817">
        <f>$AK$56+$AO$56+$AP$56+$AQ$56</f>
        <v>0</v>
      </c>
      <c r="AK56" s="817">
        <f>$AL$56+$AM$56+$AN$56</f>
        <v>0</v>
      </c>
      <c r="AL56" s="817">
        <f>'Phan ky'!$AO$221</f>
        <v>0</v>
      </c>
      <c r="AM56" s="817">
        <f>'Phan ky'!$AO$229</f>
        <v>0</v>
      </c>
      <c r="AN56" s="817">
        <f>'Phan ky'!$AO$237</f>
        <v>0</v>
      </c>
      <c r="AO56" s="817">
        <f>'Phan ky'!$AO$245</f>
        <v>0</v>
      </c>
      <c r="AP56" s="817">
        <f>'Phan ky'!$AO$253</f>
        <v>0</v>
      </c>
      <c r="AQ56" s="817">
        <f>'Phan ky'!$AO$261</f>
        <v>0</v>
      </c>
      <c r="AR56" s="817">
        <f>$AS$56+$AT$56+$AV$56+$AW$56+$AX$56+$AY$56+$AZ$56+$BA$56+$BB$56</f>
        <v>0</v>
      </c>
      <c r="AS56" s="817">
        <f>'Phan ky'!$AO$269</f>
        <v>0</v>
      </c>
      <c r="AT56" s="817">
        <f>'Phan ky'!$AO$277</f>
        <v>0</v>
      </c>
      <c r="AU56" s="818">
        <f>D56-BP56</f>
        <v>0</v>
      </c>
      <c r="AV56" s="817">
        <f>'Phan ky'!$AO$293</f>
        <v>0</v>
      </c>
      <c r="AW56" s="817">
        <f>'Phan ky'!$AO$301</f>
        <v>0</v>
      </c>
      <c r="AX56" s="817">
        <f>'Phan ky'!$AO$309</f>
        <v>0</v>
      </c>
      <c r="AY56" s="817">
        <f>'Phan ky'!$AO$317</f>
        <v>0</v>
      </c>
      <c r="AZ56" s="817">
        <f>'Phan ky'!$AO$325</f>
        <v>0</v>
      </c>
      <c r="BA56" s="817">
        <f>'Phan ky'!$AO$333</f>
        <v>0</v>
      </c>
      <c r="BB56" s="817">
        <f>'Phan ky'!$AO$341</f>
        <v>0</v>
      </c>
      <c r="BC56" s="817">
        <f>'Phan ky'!$AO$349</f>
        <v>0</v>
      </c>
      <c r="BD56" s="817">
        <f>'Phan ky'!$AO$357</f>
        <v>0</v>
      </c>
      <c r="BE56" s="817">
        <f>'Phan ky'!$AO$365</f>
        <v>0</v>
      </c>
      <c r="BF56" s="817">
        <f>$BG$56+$BH$56</f>
        <v>0</v>
      </c>
      <c r="BG56" s="817">
        <f>'Phan ky'!$AO$373</f>
        <v>0</v>
      </c>
      <c r="BH56" s="817">
        <f>'Phan ky'!$AO$381</f>
        <v>0</v>
      </c>
      <c r="BI56" s="817">
        <f>'Phan ky'!$AO$389</f>
        <v>0</v>
      </c>
      <c r="BJ56" s="817">
        <f>$BK$56+$BL$56+$BM$56+$BN$56+$BO$56</f>
        <v>0</v>
      </c>
      <c r="BK56" s="817">
        <f>'Phan ky'!$AO$397</f>
        <v>0</v>
      </c>
      <c r="BL56" s="817">
        <f>'Phan ky'!$AO$405</f>
        <v>0</v>
      </c>
      <c r="BM56" s="817">
        <f>'Phan ky'!$AO$413</f>
        <v>0</v>
      </c>
      <c r="BN56" s="817">
        <f>'Phan ky'!$AO$421</f>
        <v>0</v>
      </c>
      <c r="BO56" s="817">
        <f>'Phan ky'!$AO$429</f>
        <v>0</v>
      </c>
      <c r="BP56" s="813">
        <f t="shared" si="23"/>
        <v>0</v>
      </c>
      <c r="BQ56" s="813">
        <f t="shared" si="3"/>
        <v>0</v>
      </c>
      <c r="BS56" s="897">
        <f t="shared" si="4"/>
        <v>0</v>
      </c>
      <c r="BT56" s="637">
        <f>AU$78</f>
        <v>0</v>
      </c>
      <c r="BU56" s="545">
        <f t="shared" si="11"/>
        <v>0</v>
      </c>
      <c r="BW56" s="338" t="s">
        <v>55</v>
      </c>
      <c r="BX56" s="338">
        <v>13.814</v>
      </c>
    </row>
    <row r="57" spans="1:76" s="338" customFormat="1" ht="15.75">
      <c r="A57" s="820" t="s">
        <v>249</v>
      </c>
      <c r="B57" s="831" t="s">
        <v>250</v>
      </c>
      <c r="C57" s="820" t="s">
        <v>207</v>
      </c>
      <c r="D57" s="813">
        <f t="shared" si="22"/>
        <v>0</v>
      </c>
      <c r="E57" s="817">
        <f>$F$57+$I$57+$J$57+$K$57+$L$57+$M$57+$O$57+$P$57+$Q$57+$R$57</f>
        <v>0</v>
      </c>
      <c r="F57" s="817">
        <f>$G$57+$H$57</f>
        <v>0</v>
      </c>
      <c r="G57" s="817">
        <f>'Phan ky'!$AP$5</f>
        <v>0</v>
      </c>
      <c r="H57" s="817">
        <f>'Phan ky'!$AP$13</f>
        <v>0</v>
      </c>
      <c r="I57" s="817">
        <f>'Phan ky'!$AP$21</f>
        <v>0</v>
      </c>
      <c r="J57" s="817">
        <f>'Phan ky'!$AP$29</f>
        <v>0</v>
      </c>
      <c r="K57" s="817">
        <f>'Phan ky'!$AP$37</f>
        <v>0</v>
      </c>
      <c r="L57" s="817">
        <f>'Phan ky'!$AP$45</f>
        <v>0</v>
      </c>
      <c r="M57" s="817">
        <f>'Phan ky'!$AP$53</f>
        <v>0</v>
      </c>
      <c r="N57" s="817">
        <f>'Phan ky'!$AP$61</f>
        <v>0</v>
      </c>
      <c r="O57" s="817">
        <f>'Phan ky'!$AP$69</f>
        <v>0</v>
      </c>
      <c r="P57" s="817">
        <f>'Phan ky'!$AP$77</f>
        <v>0</v>
      </c>
      <c r="Q57" s="817">
        <f>'Phan ky'!$AP$85</f>
        <v>0</v>
      </c>
      <c r="R57" s="817">
        <f>'Phan ky'!$AP$93</f>
        <v>0</v>
      </c>
      <c r="S57" s="813">
        <f>$T$57+$U$57+$V$57+$W$57+$X$57+$Y$57+$AJ$57+$AR$57+$BC$57+$BD$57+$BE$57+$BF$57+$BI$57</f>
        <v>0</v>
      </c>
      <c r="T57" s="817">
        <f>'Phan ky'!$AP$101</f>
        <v>0</v>
      </c>
      <c r="U57" s="817">
        <f>'Phan ky'!$AP$109</f>
        <v>0</v>
      </c>
      <c r="V57" s="817">
        <f>'Phan ky'!$AP$117</f>
        <v>0</v>
      </c>
      <c r="W57" s="817">
        <f>'Phan ky'!$AP$125</f>
        <v>0</v>
      </c>
      <c r="X57" s="817">
        <f>'Phan ky'!$AP$133</f>
        <v>0</v>
      </c>
      <c r="Y57" s="817">
        <f>$Z$57+$AA$57+$AB$57+$AC$57+$AD$57+$AE$57+$AF$57+$AG$57+$AH$57+$AI$57</f>
        <v>0</v>
      </c>
      <c r="Z57" s="817">
        <f>'Phan ky'!$AP$141</f>
        <v>0</v>
      </c>
      <c r="AA57" s="817">
        <f>'Phan ky'!$AP$149</f>
        <v>0</v>
      </c>
      <c r="AB57" s="817">
        <f>'Phan ky'!$AP$157</f>
        <v>0</v>
      </c>
      <c r="AC57" s="817">
        <f>'Phan ky'!$AP$165</f>
        <v>0</v>
      </c>
      <c r="AD57" s="817">
        <f>'Phan ky'!$AP$173</f>
        <v>0</v>
      </c>
      <c r="AE57" s="817">
        <f>'Phan ky'!$AP$181</f>
        <v>0</v>
      </c>
      <c r="AF57" s="817">
        <f>'Phan ky'!$AP$189</f>
        <v>0</v>
      </c>
      <c r="AG57" s="817">
        <f>'Phan ky'!$AP$197</f>
        <v>0</v>
      </c>
      <c r="AH57" s="817">
        <f>'Phan ky'!$AP$205</f>
        <v>0</v>
      </c>
      <c r="AI57" s="817">
        <f>'Phan ky'!$AP$213</f>
        <v>0</v>
      </c>
      <c r="AJ57" s="817">
        <f>$AK$57+$AO$57+$AP$57+$AQ$57</f>
        <v>0</v>
      </c>
      <c r="AK57" s="817">
        <f>$AL$57+$AM$57+$AN$57</f>
        <v>0</v>
      </c>
      <c r="AL57" s="817">
        <f>'Phan ky'!$AP$221</f>
        <v>0</v>
      </c>
      <c r="AM57" s="817">
        <f>'Phan ky'!$AP$229</f>
        <v>0</v>
      </c>
      <c r="AN57" s="817">
        <f>'Phan ky'!$AP$237</f>
        <v>0</v>
      </c>
      <c r="AO57" s="817">
        <f>'Phan ky'!$AP$245</f>
        <v>0</v>
      </c>
      <c r="AP57" s="817">
        <f>'Phan ky'!$AP$253</f>
        <v>0</v>
      </c>
      <c r="AQ57" s="817">
        <f>'Phan ky'!$AP$261</f>
        <v>0</v>
      </c>
      <c r="AR57" s="817">
        <f>$AS$57+$AT$57+$AU$57+$AW$57+$AX$57+$AY$57+$AZ$57+$BA$57+$BB$57</f>
        <v>0</v>
      </c>
      <c r="AS57" s="817">
        <f>'Phan ky'!$AP$269</f>
        <v>0</v>
      </c>
      <c r="AT57" s="817">
        <f>'Phan ky'!$AP$277</f>
        <v>0</v>
      </c>
      <c r="AU57" s="817">
        <f>'Phan ky'!$AP$285</f>
        <v>0</v>
      </c>
      <c r="AV57" s="818">
        <f>D57-BP57</f>
        <v>0</v>
      </c>
      <c r="AW57" s="817">
        <f>'Phan ky'!$AP$301</f>
        <v>0</v>
      </c>
      <c r="AX57" s="817">
        <f>'Phan ky'!$AP$309</f>
        <v>0</v>
      </c>
      <c r="AY57" s="817">
        <f>'Phan ky'!$AP$317</f>
        <v>0</v>
      </c>
      <c r="AZ57" s="817">
        <f>'Phan ky'!$AP$325</f>
        <v>0</v>
      </c>
      <c r="BA57" s="817">
        <f>'Phan ky'!$AP$333</f>
        <v>0</v>
      </c>
      <c r="BB57" s="817">
        <f>'Phan ky'!$AP$341</f>
        <v>0</v>
      </c>
      <c r="BC57" s="817">
        <f>'Phan ky'!$AP$349</f>
        <v>0</v>
      </c>
      <c r="BD57" s="817">
        <f>'Phan ky'!$AP$357</f>
        <v>0</v>
      </c>
      <c r="BE57" s="817">
        <f>'Phan ky'!$AP$365</f>
        <v>0</v>
      </c>
      <c r="BF57" s="817">
        <f>$BG$57+$BH$57</f>
        <v>0</v>
      </c>
      <c r="BG57" s="817">
        <f>'Phan ky'!$AP$373</f>
        <v>0</v>
      </c>
      <c r="BH57" s="817">
        <f>'Phan ky'!$AP$381</f>
        <v>0</v>
      </c>
      <c r="BI57" s="817">
        <f>'Phan ky'!$AP$389</f>
        <v>0</v>
      </c>
      <c r="BJ57" s="817">
        <f>$BK$57+$BL$57+$BM$57+$BN$57+$BO$57</f>
        <v>0</v>
      </c>
      <c r="BK57" s="817">
        <f>'Phan ky'!$AP$397</f>
        <v>0</v>
      </c>
      <c r="BL57" s="817">
        <f>'Phan ky'!$AP$405</f>
        <v>0</v>
      </c>
      <c r="BM57" s="817">
        <f>'Phan ky'!$AP$413</f>
        <v>0</v>
      </c>
      <c r="BN57" s="817">
        <f>'Phan ky'!$AP$421</f>
        <v>0</v>
      </c>
      <c r="BO57" s="817">
        <f>'Phan ky'!$AP$429</f>
        <v>0</v>
      </c>
      <c r="BP57" s="813">
        <f t="shared" si="23"/>
        <v>0</v>
      </c>
      <c r="BQ57" s="813">
        <f t="shared" si="3"/>
        <v>0</v>
      </c>
      <c r="BS57" s="897">
        <f t="shared" si="4"/>
        <v>0</v>
      </c>
      <c r="BT57" s="637"/>
      <c r="BU57" s="545">
        <f t="shared" si="11"/>
        <v>0</v>
      </c>
      <c r="BW57" s="338" t="s">
        <v>56</v>
      </c>
      <c r="BX57" s="338">
        <v>2.2484999999999999</v>
      </c>
    </row>
    <row r="58" spans="1:76" s="338" customFormat="1" ht="31.5">
      <c r="A58" s="820" t="s">
        <v>251</v>
      </c>
      <c r="B58" s="837" t="s">
        <v>252</v>
      </c>
      <c r="C58" s="820" t="s">
        <v>208</v>
      </c>
      <c r="D58" s="813">
        <f t="shared" si="22"/>
        <v>1.7539</v>
      </c>
      <c r="E58" s="817">
        <f>$F$58+$I$58+$J$58+$K$58+$L$58+$M$58+$O$58+$P$58+$Q$58+$R$58</f>
        <v>0</v>
      </c>
      <c r="F58" s="817">
        <f>$G$58+$H$58</f>
        <v>0</v>
      </c>
      <c r="G58" s="817">
        <f>'Phan ky'!$AQ$5</f>
        <v>0</v>
      </c>
      <c r="H58" s="817">
        <f>'Phan ky'!$AQ$13</f>
        <v>0</v>
      </c>
      <c r="I58" s="817">
        <f>'Phan ky'!$AQ$21</f>
        <v>0</v>
      </c>
      <c r="J58" s="817">
        <f>'Phan ky'!$AQ$29</f>
        <v>0</v>
      </c>
      <c r="K58" s="817">
        <f>'Phan ky'!$AQ$37</f>
        <v>0</v>
      </c>
      <c r="L58" s="817">
        <f>'Phan ky'!$AQ$45</f>
        <v>0</v>
      </c>
      <c r="M58" s="817">
        <f>'Phan ky'!$AQ$53</f>
        <v>0</v>
      </c>
      <c r="N58" s="817">
        <f>'Phan ky'!$AQ$61</f>
        <v>0</v>
      </c>
      <c r="O58" s="817">
        <f>'Phan ky'!$AQ$69</f>
        <v>0</v>
      </c>
      <c r="P58" s="817">
        <f>'Phan ky'!$AQ$77</f>
        <v>0</v>
      </c>
      <c r="Q58" s="817">
        <f>'Phan ky'!$AQ$85</f>
        <v>0</v>
      </c>
      <c r="R58" s="817">
        <f>'Phan ky'!$AQ$93</f>
        <v>0</v>
      </c>
      <c r="S58" s="813">
        <f>$T$58+$U$58+$V$58+$W$58+$X$58+$Y$58+$AJ$58+$AR$58+$BC$58+$BD$58+$BE$58+$BF$58+$BI$58</f>
        <v>0</v>
      </c>
      <c r="T58" s="817">
        <f>'Phan ky'!$AQ$101</f>
        <v>0</v>
      </c>
      <c r="U58" s="817">
        <f>'Phan ky'!$AQ$109</f>
        <v>0</v>
      </c>
      <c r="V58" s="817">
        <f>'Phan ky'!$AQ$117</f>
        <v>0</v>
      </c>
      <c r="W58" s="817">
        <f>'Phan ky'!$AQ$125</f>
        <v>0</v>
      </c>
      <c r="X58" s="817">
        <f>'Phan ky'!$AQ$133</f>
        <v>0</v>
      </c>
      <c r="Y58" s="817">
        <f>$Z$58+$AA$58+$AB$58+$AC$58+$AD$58+$AE$58+$AF$58+$AG$58+$AH$58+$AI$58</f>
        <v>0</v>
      </c>
      <c r="Z58" s="817">
        <f>'Phan ky'!$AQ$141</f>
        <v>0</v>
      </c>
      <c r="AA58" s="817">
        <f>'Phan ky'!$AQ$149</f>
        <v>0</v>
      </c>
      <c r="AB58" s="817">
        <f>'Phan ky'!$AQ$157</f>
        <v>0</v>
      </c>
      <c r="AC58" s="817">
        <f>'Phan ky'!$AQ$165</f>
        <v>0</v>
      </c>
      <c r="AD58" s="817">
        <f>'Phan ky'!$AQ$173</f>
        <v>0</v>
      </c>
      <c r="AE58" s="817">
        <f>'Phan ky'!$AQ$181</f>
        <v>0</v>
      </c>
      <c r="AF58" s="817">
        <f>'Phan ky'!$AQ$189</f>
        <v>0</v>
      </c>
      <c r="AG58" s="817">
        <f>'Phan ky'!$AQ$197</f>
        <v>0</v>
      </c>
      <c r="AH58" s="817">
        <f>'Phan ky'!$AQ$205</f>
        <v>0</v>
      </c>
      <c r="AI58" s="817">
        <f>'Phan ky'!$AQ$213</f>
        <v>0</v>
      </c>
      <c r="AJ58" s="817">
        <f>$AK$58+$AO$58+$AP$58+$AQ$58</f>
        <v>0</v>
      </c>
      <c r="AK58" s="817">
        <f>$AL$58+$AM$58+$AN$58</f>
        <v>0</v>
      </c>
      <c r="AL58" s="817">
        <f>'Phan ky'!$AQ$221</f>
        <v>0</v>
      </c>
      <c r="AM58" s="817">
        <f>'Phan ky'!$AQ$229</f>
        <v>0</v>
      </c>
      <c r="AN58" s="817">
        <f>'Phan ky'!$AQ$237</f>
        <v>0</v>
      </c>
      <c r="AO58" s="817">
        <f>'Phan ky'!$AQ$245</f>
        <v>0</v>
      </c>
      <c r="AP58" s="817">
        <f>'Phan ky'!$AQ$253</f>
        <v>0</v>
      </c>
      <c r="AQ58" s="817">
        <f>'Phan ky'!$AQ$261</f>
        <v>0</v>
      </c>
      <c r="AR58" s="817">
        <f>$AS$58+$AT$58+$AU$58+$AV$58+$AX$58+$AY$58+$AZ$58+$BA$58+$BB$58</f>
        <v>0</v>
      </c>
      <c r="AS58" s="817">
        <f>'Phan ky'!$AQ$269</f>
        <v>0</v>
      </c>
      <c r="AT58" s="817">
        <f>'Phan ky'!$AQ$277</f>
        <v>0</v>
      </c>
      <c r="AU58" s="817">
        <f>'Phan ky'!$AQ$285</f>
        <v>0</v>
      </c>
      <c r="AV58" s="817">
        <f>'Phan ky'!$AQ$293</f>
        <v>0</v>
      </c>
      <c r="AW58" s="818">
        <f>D58-BP58</f>
        <v>1.7539</v>
      </c>
      <c r="AX58" s="817">
        <f>'Phan ky'!$AQ$309</f>
        <v>0</v>
      </c>
      <c r="AY58" s="817">
        <f>'Phan ky'!$AQ$317</f>
        <v>0</v>
      </c>
      <c r="AZ58" s="817">
        <f>'Phan ky'!$AQ$325</f>
        <v>0</v>
      </c>
      <c r="BA58" s="817">
        <f>'Phan ky'!$AQ$333</f>
        <v>0</v>
      </c>
      <c r="BB58" s="817">
        <f>'Phan ky'!$AQ$341</f>
        <v>0</v>
      </c>
      <c r="BC58" s="817">
        <f>'Phan ky'!$AQ$349</f>
        <v>0</v>
      </c>
      <c r="BD58" s="817">
        <f>'Phan ky'!$AQ$357</f>
        <v>0</v>
      </c>
      <c r="BE58" s="817">
        <f>'Phan ky'!$AQ$365</f>
        <v>0</v>
      </c>
      <c r="BF58" s="817">
        <f>$BG$58+$BH$58</f>
        <v>0</v>
      </c>
      <c r="BG58" s="817">
        <f>'Phan ky'!$AQ$373</f>
        <v>0</v>
      </c>
      <c r="BH58" s="817">
        <f>'Phan ky'!$AQ$381</f>
        <v>0</v>
      </c>
      <c r="BI58" s="817">
        <f>'Phan ky'!$AQ$389</f>
        <v>0</v>
      </c>
      <c r="BJ58" s="817">
        <f>$BK$58+$BL$58+$BM$58+$BN$58+$BO$58</f>
        <v>0</v>
      </c>
      <c r="BK58" s="817">
        <f>'Phan ky'!$AQ$397</f>
        <v>0</v>
      </c>
      <c r="BL58" s="817">
        <f>'Phan ky'!$AQ$405</f>
        <v>0</v>
      </c>
      <c r="BM58" s="817">
        <f>'Phan ky'!$AQ$413</f>
        <v>0</v>
      </c>
      <c r="BN58" s="817">
        <f>'Phan ky'!$AQ$421</f>
        <v>0</v>
      </c>
      <c r="BO58" s="817">
        <f>'Phan ky'!$AQ$429</f>
        <v>0</v>
      </c>
      <c r="BP58" s="813">
        <f t="shared" si="23"/>
        <v>0</v>
      </c>
      <c r="BQ58" s="813">
        <f t="shared" si="3"/>
        <v>1.7539</v>
      </c>
      <c r="BS58" s="897">
        <f t="shared" si="4"/>
        <v>0.17607491380721871</v>
      </c>
      <c r="BT58" s="637">
        <f>AW$78</f>
        <v>0</v>
      </c>
      <c r="BU58" s="545">
        <f t="shared" si="11"/>
        <v>0</v>
      </c>
      <c r="BW58" s="338" t="s">
        <v>57</v>
      </c>
      <c r="BX58" s="338">
        <v>7.8631000000000002</v>
      </c>
    </row>
    <row r="59" spans="1:76" s="338" customFormat="1" ht="15.75">
      <c r="A59" s="820" t="s">
        <v>253</v>
      </c>
      <c r="B59" s="831" t="s">
        <v>254</v>
      </c>
      <c r="C59" s="820" t="s">
        <v>23</v>
      </c>
      <c r="D59" s="813">
        <f t="shared" si="22"/>
        <v>0</v>
      </c>
      <c r="E59" s="817">
        <f>$F$59+$I$59+$J$59+$K$59+$L$59+$M$59+$O$59+$P$59+$Q$59+$R$59</f>
        <v>0</v>
      </c>
      <c r="F59" s="817">
        <f>$G$59+$H$59</f>
        <v>0</v>
      </c>
      <c r="G59" s="817">
        <f>'Phan ky'!$AR$5</f>
        <v>0</v>
      </c>
      <c r="H59" s="817">
        <f>'Phan ky'!$AR$13</f>
        <v>0</v>
      </c>
      <c r="I59" s="817">
        <f>'Phan ky'!$AR$21</f>
        <v>0</v>
      </c>
      <c r="J59" s="817">
        <f>'Phan ky'!$AR$29</f>
        <v>0</v>
      </c>
      <c r="K59" s="817">
        <f>'Phan ky'!$AR$37</f>
        <v>0</v>
      </c>
      <c r="L59" s="817">
        <f>'Phan ky'!$AR$45</f>
        <v>0</v>
      </c>
      <c r="M59" s="817">
        <f>'Phan ky'!$AR$53</f>
        <v>0</v>
      </c>
      <c r="N59" s="817">
        <f>'Phan ky'!$AR$61</f>
        <v>0</v>
      </c>
      <c r="O59" s="817">
        <f>'Phan ky'!$AR$69</f>
        <v>0</v>
      </c>
      <c r="P59" s="817">
        <f>'Phan ky'!$AR$77</f>
        <v>0</v>
      </c>
      <c r="Q59" s="817">
        <f>'Phan ky'!$AR$85</f>
        <v>0</v>
      </c>
      <c r="R59" s="817">
        <f>'Phan ky'!$AR$93</f>
        <v>0</v>
      </c>
      <c r="S59" s="813">
        <f>$T$59+$U$59+$V$59+$W$59+$X$59+$Y$59+$AJ$59+$AR$59+$BC$59+$BD$59+$BE$59+$BF$59+$BI$59</f>
        <v>0</v>
      </c>
      <c r="T59" s="817">
        <f>'Phan ky'!$AR$101</f>
        <v>0</v>
      </c>
      <c r="U59" s="817">
        <f>'Phan ky'!$AR$109</f>
        <v>0</v>
      </c>
      <c r="V59" s="817">
        <f>'Phan ky'!$AR$117</f>
        <v>0</v>
      </c>
      <c r="W59" s="817">
        <f>'Phan ky'!$AR$125</f>
        <v>0</v>
      </c>
      <c r="X59" s="817">
        <f>'Phan ky'!$AR$133</f>
        <v>0</v>
      </c>
      <c r="Y59" s="817">
        <f>$Z$59+$AA$59+$AB$59+$AC$59+$AD$59+$AE$59+$AF$59+$AG$59+$AH$59+$AI$59</f>
        <v>0</v>
      </c>
      <c r="Z59" s="817">
        <f>'Phan ky'!$AR$141</f>
        <v>0</v>
      </c>
      <c r="AA59" s="817">
        <f>'Phan ky'!$AR$149</f>
        <v>0</v>
      </c>
      <c r="AB59" s="817">
        <f>'Phan ky'!$AR$157</f>
        <v>0</v>
      </c>
      <c r="AC59" s="817">
        <f>'Phan ky'!$AR$165</f>
        <v>0</v>
      </c>
      <c r="AD59" s="817">
        <f>'Phan ky'!$AR$173</f>
        <v>0</v>
      </c>
      <c r="AE59" s="817">
        <f>'Phan ky'!$AR$181</f>
        <v>0</v>
      </c>
      <c r="AF59" s="817">
        <f>'Phan ky'!$AR$189</f>
        <v>0</v>
      </c>
      <c r="AG59" s="817">
        <f>'Phan ky'!$AR$197</f>
        <v>0</v>
      </c>
      <c r="AH59" s="817">
        <f>'Phan ky'!$AR$205</f>
        <v>0</v>
      </c>
      <c r="AI59" s="817">
        <f>'Phan ky'!$AR$213</f>
        <v>0</v>
      </c>
      <c r="AJ59" s="817">
        <f>$AK$59+$AO$59+$AP$59+$AQ$59</f>
        <v>0</v>
      </c>
      <c r="AK59" s="817">
        <f>$AL$59+$AM$59+$AN$59</f>
        <v>0</v>
      </c>
      <c r="AL59" s="817">
        <f>'Phan ky'!$AR$221</f>
        <v>0</v>
      </c>
      <c r="AM59" s="817">
        <f>'Phan ky'!$AR$229</f>
        <v>0</v>
      </c>
      <c r="AN59" s="817">
        <f>'Phan ky'!$AR$237</f>
        <v>0</v>
      </c>
      <c r="AO59" s="817">
        <f>'Phan ky'!$AR$245</f>
        <v>0</v>
      </c>
      <c r="AP59" s="817">
        <f>'Phan ky'!$AR$253</f>
        <v>0</v>
      </c>
      <c r="AQ59" s="817">
        <f>'Phan ky'!$AR$261</f>
        <v>0</v>
      </c>
      <c r="AR59" s="817">
        <f>$AS$59+$AT$59+$AU$59+$AV$59+$AW$59+$AY$59+$AZ$59+$BA$59+$BB$59</f>
        <v>0</v>
      </c>
      <c r="AS59" s="817">
        <f>'Phan ky'!$AR$269</f>
        <v>0</v>
      </c>
      <c r="AT59" s="817">
        <f>'Phan ky'!$AR$277</f>
        <v>0</v>
      </c>
      <c r="AU59" s="817">
        <f>'Phan ky'!$AR$285</f>
        <v>0</v>
      </c>
      <c r="AV59" s="817">
        <f>'Phan ky'!$AR$293</f>
        <v>0</v>
      </c>
      <c r="AW59" s="817">
        <f>'Phan ky'!$AR$301</f>
        <v>0</v>
      </c>
      <c r="AX59" s="818">
        <f>D59-BP59</f>
        <v>0</v>
      </c>
      <c r="AY59" s="817">
        <f>'Phan ky'!$AR$317</f>
        <v>0</v>
      </c>
      <c r="AZ59" s="817">
        <f>'Phan ky'!$AR$325</f>
        <v>0</v>
      </c>
      <c r="BA59" s="817">
        <f>'Phan ky'!$AR$333</f>
        <v>0</v>
      </c>
      <c r="BB59" s="817">
        <f>'Phan ky'!$AR$341</f>
        <v>0</v>
      </c>
      <c r="BC59" s="817">
        <f>'Phan ky'!$AR$349</f>
        <v>0</v>
      </c>
      <c r="BD59" s="817">
        <f>'Phan ky'!$AR$357</f>
        <v>0</v>
      </c>
      <c r="BE59" s="817">
        <f>'Phan ky'!$AR$365</f>
        <v>0</v>
      </c>
      <c r="BF59" s="817">
        <f>$BG$59+$BH$59</f>
        <v>0</v>
      </c>
      <c r="BG59" s="817">
        <f>'Phan ky'!$AR$373</f>
        <v>0</v>
      </c>
      <c r="BH59" s="817">
        <f>'Phan ky'!$AR$381</f>
        <v>0</v>
      </c>
      <c r="BI59" s="817">
        <f>'Phan ky'!$AR$389</f>
        <v>0</v>
      </c>
      <c r="BJ59" s="817">
        <f>$BK$59+$BL$59+$BM$59+$BN$59+$BO$59</f>
        <v>0</v>
      </c>
      <c r="BK59" s="817">
        <f>'Phan ky'!$AR$397</f>
        <v>0</v>
      </c>
      <c r="BL59" s="817">
        <f>'Phan ky'!$AR$405</f>
        <v>0</v>
      </c>
      <c r="BM59" s="817">
        <f>'Phan ky'!$AR$413</f>
        <v>0</v>
      </c>
      <c r="BN59" s="817">
        <f>'Phan ky'!$AR$421</f>
        <v>0</v>
      </c>
      <c r="BO59" s="817">
        <f>'Phan ky'!$AR$429</f>
        <v>0</v>
      </c>
      <c r="BP59" s="813">
        <f t="shared" si="23"/>
        <v>0</v>
      </c>
      <c r="BQ59" s="813">
        <f t="shared" si="3"/>
        <v>0</v>
      </c>
      <c r="BS59" s="897">
        <f t="shared" si="4"/>
        <v>0</v>
      </c>
      <c r="BT59" s="637">
        <f>AX$78</f>
        <v>0</v>
      </c>
      <c r="BU59" s="545">
        <f t="shared" si="11"/>
        <v>0</v>
      </c>
      <c r="BW59" s="338" t="s">
        <v>24</v>
      </c>
      <c r="BX59" s="338">
        <v>16.071199999999997</v>
      </c>
    </row>
    <row r="60" spans="1:76" s="338" customFormat="1" ht="31.5">
      <c r="A60" s="820" t="s">
        <v>255</v>
      </c>
      <c r="B60" s="837" t="s">
        <v>256</v>
      </c>
      <c r="C60" s="820" t="s">
        <v>29</v>
      </c>
      <c r="D60" s="813">
        <f t="shared" si="22"/>
        <v>0.4395</v>
      </c>
      <c r="E60" s="817">
        <f>$F$60+$I$60+$J$60+$K$60+$L$60+$M$60+$O$60+$P$60+$Q$60+$R$60</f>
        <v>0</v>
      </c>
      <c r="F60" s="817">
        <f>$G$60+$H$60</f>
        <v>0</v>
      </c>
      <c r="G60" s="817">
        <f>'Phan ky'!$AS$5</f>
        <v>0</v>
      </c>
      <c r="H60" s="817">
        <f>'Phan ky'!$AS$13</f>
        <v>0</v>
      </c>
      <c r="I60" s="817">
        <f>'Phan ky'!$AS$21</f>
        <v>0</v>
      </c>
      <c r="J60" s="817">
        <f>'Phan ky'!$AS$29</f>
        <v>0</v>
      </c>
      <c r="K60" s="817">
        <f>'Phan ky'!$AS$37</f>
        <v>0</v>
      </c>
      <c r="L60" s="817">
        <f>'Phan ky'!$AS$45</f>
        <v>0</v>
      </c>
      <c r="M60" s="817">
        <f>'Phan ky'!$AS$53</f>
        <v>0</v>
      </c>
      <c r="N60" s="817">
        <f>'Phan ky'!$AS$61</f>
        <v>0</v>
      </c>
      <c r="O60" s="817">
        <f>'Phan ky'!$AS$69</f>
        <v>0</v>
      </c>
      <c r="P60" s="817">
        <f>'Phan ky'!$AS$77</f>
        <v>0</v>
      </c>
      <c r="Q60" s="817">
        <f>'Phan ky'!$AS$85</f>
        <v>0</v>
      </c>
      <c r="R60" s="817">
        <f>'Phan ky'!$AS$93</f>
        <v>0</v>
      </c>
      <c r="S60" s="813">
        <f>$T$60+$U$60+$V$60+$W$60+$X$60+$Y$60+$AJ$60+$AR$60+$BC$60+$BD$60+$BE$60+$BF$60+$BI$60</f>
        <v>0</v>
      </c>
      <c r="T60" s="817">
        <f>'Phan ky'!$AS$101</f>
        <v>0</v>
      </c>
      <c r="U60" s="817">
        <f>'Phan ky'!$AS$109</f>
        <v>0</v>
      </c>
      <c r="V60" s="817">
        <f>'Phan ky'!$AS$117</f>
        <v>0</v>
      </c>
      <c r="W60" s="817">
        <f>'Phan ky'!$AS$125</f>
        <v>0</v>
      </c>
      <c r="X60" s="817">
        <f>'Phan ky'!$AS$133</f>
        <v>0</v>
      </c>
      <c r="Y60" s="817">
        <f>$Z$60+$AA$60+$AB$60+$AC$60+$AD$60+$AE$60+$AF$60+$AG$60+$AH$60+$AI$60</f>
        <v>0</v>
      </c>
      <c r="Z60" s="817">
        <f>'Phan ky'!$AS$141</f>
        <v>0</v>
      </c>
      <c r="AA60" s="817">
        <f>'Phan ky'!$AS$149</f>
        <v>0</v>
      </c>
      <c r="AB60" s="817">
        <f>'Phan ky'!$AS$157</f>
        <v>0</v>
      </c>
      <c r="AC60" s="817">
        <f>'Phan ky'!$AS$165</f>
        <v>0</v>
      </c>
      <c r="AD60" s="817">
        <f>'Phan ky'!$AS$173</f>
        <v>0</v>
      </c>
      <c r="AE60" s="817">
        <f>'Phan ky'!$AS$181</f>
        <v>0</v>
      </c>
      <c r="AF60" s="817">
        <f>'Phan ky'!$AS$189</f>
        <v>0</v>
      </c>
      <c r="AG60" s="817">
        <f>'Phan ky'!$AS$197</f>
        <v>0</v>
      </c>
      <c r="AH60" s="817">
        <f>'Phan ky'!$AS$205</f>
        <v>0</v>
      </c>
      <c r="AI60" s="817">
        <f>'Phan ky'!$AS$213</f>
        <v>0</v>
      </c>
      <c r="AJ60" s="817">
        <f>$AK$60+$AO$60+$AP$60+$AQ$60</f>
        <v>0</v>
      </c>
      <c r="AK60" s="817">
        <f>$AL$60+$AM$60+$AN$60</f>
        <v>0</v>
      </c>
      <c r="AL60" s="817">
        <f>'Phan ky'!$AS$221</f>
        <v>0</v>
      </c>
      <c r="AM60" s="817">
        <f>'Phan ky'!$AS$229</f>
        <v>0</v>
      </c>
      <c r="AN60" s="817">
        <f>'Phan ky'!$AS$237</f>
        <v>0</v>
      </c>
      <c r="AO60" s="817">
        <f>'Phan ky'!$AS$245</f>
        <v>0</v>
      </c>
      <c r="AP60" s="817">
        <f>'Phan ky'!$AS$253</f>
        <v>0</v>
      </c>
      <c r="AQ60" s="817">
        <f>'Phan ky'!$AS$261</f>
        <v>0</v>
      </c>
      <c r="AR60" s="817">
        <f>$AS$60+$AT$60+$AU$60+$AV$60+$AW$60+$AX$60+$AZ$60+$BA$60+$BB$60</f>
        <v>0</v>
      </c>
      <c r="AS60" s="817">
        <f>'Phan ky'!$AS$269</f>
        <v>0</v>
      </c>
      <c r="AT60" s="817">
        <f>'Phan ky'!$AS$277</f>
        <v>0</v>
      </c>
      <c r="AU60" s="817">
        <f>'Phan ky'!$AS$285</f>
        <v>0</v>
      </c>
      <c r="AV60" s="817">
        <f>'Phan ky'!$AS$293</f>
        <v>0</v>
      </c>
      <c r="AW60" s="817">
        <f>'Phan ky'!$AS$301</f>
        <v>0</v>
      </c>
      <c r="AX60" s="817">
        <f>'Phan ky'!$AS$309</f>
        <v>0</v>
      </c>
      <c r="AY60" s="818">
        <f>D60-BP60</f>
        <v>0.4395</v>
      </c>
      <c r="AZ60" s="817">
        <f>'Phan ky'!$AS$325</f>
        <v>0</v>
      </c>
      <c r="BA60" s="817">
        <f>'Phan ky'!$AS$333</f>
        <v>0</v>
      </c>
      <c r="BB60" s="817">
        <f>'Phan ky'!$AS$341</f>
        <v>0</v>
      </c>
      <c r="BC60" s="817">
        <f>'Phan ky'!$AS$349</f>
        <v>0</v>
      </c>
      <c r="BD60" s="817">
        <f>'Phan ky'!$AS$357</f>
        <v>0</v>
      </c>
      <c r="BE60" s="817">
        <f>'Phan ky'!$AS$365</f>
        <v>0</v>
      </c>
      <c r="BF60" s="817">
        <f>$BG$60+$BH$60</f>
        <v>0</v>
      </c>
      <c r="BG60" s="817">
        <f>'Phan ky'!$AS$373</f>
        <v>0</v>
      </c>
      <c r="BH60" s="817">
        <f>'Phan ky'!$AS$381</f>
        <v>0</v>
      </c>
      <c r="BI60" s="817">
        <f>'Phan ky'!$AS$389</f>
        <v>0</v>
      </c>
      <c r="BJ60" s="817">
        <f>$BK$60+$BL$60+$BM$60+$BN$60+$BO$60</f>
        <v>0</v>
      </c>
      <c r="BK60" s="817">
        <f>'Phan ky'!$AS$397</f>
        <v>0</v>
      </c>
      <c r="BL60" s="817">
        <f>'Phan ky'!$AS$405</f>
        <v>0</v>
      </c>
      <c r="BM60" s="817">
        <f>'Phan ky'!$AS$413</f>
        <v>0</v>
      </c>
      <c r="BN60" s="817">
        <f>'Phan ky'!$AS$421</f>
        <v>0</v>
      </c>
      <c r="BO60" s="817">
        <f>'Phan ky'!$AS$429</f>
        <v>0</v>
      </c>
      <c r="BP60" s="813">
        <f t="shared" si="23"/>
        <v>0</v>
      </c>
      <c r="BQ60" s="813">
        <f t="shared" si="3"/>
        <v>1.2195</v>
      </c>
      <c r="BS60" s="897">
        <f t="shared" si="4"/>
        <v>0.12242622577564469</v>
      </c>
      <c r="BT60" s="637">
        <f>AY$78</f>
        <v>0.77999999999999992</v>
      </c>
      <c r="BU60" s="545">
        <f t="shared" si="11"/>
        <v>0.77999999999999992</v>
      </c>
      <c r="BW60" s="338" t="s">
        <v>209</v>
      </c>
      <c r="BX60" s="338">
        <v>79.968400000000003</v>
      </c>
    </row>
    <row r="61" spans="1:76" s="338" customFormat="1" ht="31.5">
      <c r="A61" s="820" t="s">
        <v>257</v>
      </c>
      <c r="B61" s="831" t="s">
        <v>258</v>
      </c>
      <c r="C61" s="820" t="s">
        <v>30</v>
      </c>
      <c r="D61" s="813">
        <f t="shared" si="22"/>
        <v>0.20860000000000001</v>
      </c>
      <c r="E61" s="817">
        <f>$F$61+$I$61+$J$61+$K$61+$L$61+$M$61+$O$61+$P$61+$Q$61+$R$61</f>
        <v>0</v>
      </c>
      <c r="F61" s="817">
        <f>$G$61+$H$61</f>
        <v>0</v>
      </c>
      <c r="G61" s="817">
        <f>'Phan ky'!$AT$5</f>
        <v>0</v>
      </c>
      <c r="H61" s="817">
        <f>'Phan ky'!$AT$13</f>
        <v>0</v>
      </c>
      <c r="I61" s="817">
        <f>'Phan ky'!$AT$21</f>
        <v>0</v>
      </c>
      <c r="J61" s="817">
        <f>'Phan ky'!$AT$29</f>
        <v>0</v>
      </c>
      <c r="K61" s="817">
        <f>'Phan ky'!$AT$37</f>
        <v>0</v>
      </c>
      <c r="L61" s="817">
        <f>'Phan ky'!$AT$45</f>
        <v>0</v>
      </c>
      <c r="M61" s="817">
        <f>'Phan ky'!$AT$53</f>
        <v>0</v>
      </c>
      <c r="N61" s="817">
        <f>'Phan ky'!$AT$61</f>
        <v>0</v>
      </c>
      <c r="O61" s="817">
        <f>'Phan ky'!$AT$69</f>
        <v>0</v>
      </c>
      <c r="P61" s="817">
        <f>'Phan ky'!$AT$77</f>
        <v>0</v>
      </c>
      <c r="Q61" s="817">
        <f>'Phan ky'!$AT$85</f>
        <v>0</v>
      </c>
      <c r="R61" s="817">
        <f>'Phan ky'!$AT$93</f>
        <v>0</v>
      </c>
      <c r="S61" s="813">
        <f>$T$61+$U$61+$V$61+$W$61+$X$61+$Y$61+$AJ$61+$AR$61+$BC$61+$BD$61+$BE$61+$BF$61+$BI$61</f>
        <v>0</v>
      </c>
      <c r="T61" s="817">
        <f>'Phan ky'!$AT$101</f>
        <v>0</v>
      </c>
      <c r="U61" s="817">
        <f>'Phan ky'!$AT$109</f>
        <v>0</v>
      </c>
      <c r="V61" s="817">
        <f>'Phan ky'!$AT$117</f>
        <v>0</v>
      </c>
      <c r="W61" s="817">
        <f>'Phan ky'!$AT$125</f>
        <v>0</v>
      </c>
      <c r="X61" s="817">
        <f>'Phan ky'!$AT$133</f>
        <v>0</v>
      </c>
      <c r="Y61" s="817">
        <f>$Z$61+$AA$61+$AB$61+$AC$61+$AD$61+$AE$61+$AF$61+$AG$61+$AH$61+$AI$61</f>
        <v>0</v>
      </c>
      <c r="Z61" s="817">
        <f>'Phan ky'!$AT$141</f>
        <v>0</v>
      </c>
      <c r="AA61" s="817">
        <f>'Phan ky'!$AT$149</f>
        <v>0</v>
      </c>
      <c r="AB61" s="817">
        <f>'Phan ky'!$AT$157</f>
        <v>0</v>
      </c>
      <c r="AC61" s="817">
        <f>'Phan ky'!$AT$165</f>
        <v>0</v>
      </c>
      <c r="AD61" s="817">
        <f>'Phan ky'!$AT$173</f>
        <v>0</v>
      </c>
      <c r="AE61" s="817">
        <f>'Phan ky'!$AT$181</f>
        <v>0</v>
      </c>
      <c r="AF61" s="817">
        <f>'Phan ky'!$AT$189</f>
        <v>0</v>
      </c>
      <c r="AG61" s="817">
        <f>'Phan ky'!$AT$197</f>
        <v>0</v>
      </c>
      <c r="AH61" s="817">
        <f>'Phan ky'!$AT$205</f>
        <v>0</v>
      </c>
      <c r="AI61" s="817">
        <f>'Phan ky'!$AT$213</f>
        <v>0</v>
      </c>
      <c r="AJ61" s="817">
        <f>$AK$61+$AO$61+$AP$61+$AQ$61</f>
        <v>0</v>
      </c>
      <c r="AK61" s="817">
        <f>$AL$61+$AM$61+$AN$61</f>
        <v>0</v>
      </c>
      <c r="AL61" s="817">
        <f>'Phan ky'!$AT$221</f>
        <v>0</v>
      </c>
      <c r="AM61" s="817">
        <f>'Phan ky'!$AT$229</f>
        <v>0</v>
      </c>
      <c r="AN61" s="817">
        <f>'Phan ky'!$AT$237</f>
        <v>0</v>
      </c>
      <c r="AO61" s="817">
        <f>'Phan ky'!$AT$245</f>
        <v>0</v>
      </c>
      <c r="AP61" s="817">
        <f>'Phan ky'!$AT$253</f>
        <v>0</v>
      </c>
      <c r="AQ61" s="817">
        <f>'Phan ky'!$AT$261</f>
        <v>0</v>
      </c>
      <c r="AR61" s="817">
        <f>$AS$61+$AT$61+$AU$61+$AV$61+$AW$61+$AX$61+$AY$61+$BA$61+$BB$61</f>
        <v>0</v>
      </c>
      <c r="AS61" s="817">
        <f>'Phan ky'!$AT$269</f>
        <v>0</v>
      </c>
      <c r="AT61" s="817">
        <f>'Phan ky'!$AT$277</f>
        <v>0</v>
      </c>
      <c r="AU61" s="817">
        <f>'Phan ky'!$AT$285</f>
        <v>0</v>
      </c>
      <c r="AV61" s="817">
        <f>'Phan ky'!$AT$293</f>
        <v>0</v>
      </c>
      <c r="AW61" s="817">
        <f>'Phan ky'!$AT$301</f>
        <v>0</v>
      </c>
      <c r="AX61" s="817">
        <f>'Phan ky'!$AT$309</f>
        <v>0</v>
      </c>
      <c r="AY61" s="817">
        <f>'Phan ky'!$AT$317</f>
        <v>0</v>
      </c>
      <c r="AZ61" s="818">
        <f>D61-BP61</f>
        <v>0.20860000000000001</v>
      </c>
      <c r="BA61" s="817">
        <f>'Phan ky'!$AT$333</f>
        <v>0</v>
      </c>
      <c r="BB61" s="817">
        <f>'Phan ky'!$AT$341</f>
        <v>0</v>
      </c>
      <c r="BC61" s="817">
        <f>'Phan ky'!$AT$349</f>
        <v>0</v>
      </c>
      <c r="BD61" s="817">
        <f>'Phan ky'!$AT$357</f>
        <v>0</v>
      </c>
      <c r="BE61" s="817">
        <f>'Phan ky'!$AT$365</f>
        <v>0</v>
      </c>
      <c r="BF61" s="817">
        <f>$BG$61+$BH$61</f>
        <v>0</v>
      </c>
      <c r="BG61" s="817">
        <f>'Phan ky'!$AT$373</f>
        <v>0</v>
      </c>
      <c r="BH61" s="817">
        <f>'Phan ky'!$AT$381</f>
        <v>0</v>
      </c>
      <c r="BI61" s="817">
        <f>'Phan ky'!$AT$389</f>
        <v>0</v>
      </c>
      <c r="BJ61" s="817">
        <f>$BK$61+$BL$61+$BM$61+$BN$61+$BO$61</f>
        <v>0</v>
      </c>
      <c r="BK61" s="817">
        <f>'Phan ky'!$AT$397</f>
        <v>0</v>
      </c>
      <c r="BL61" s="817">
        <f>'Phan ky'!$AT$405</f>
        <v>0</v>
      </c>
      <c r="BM61" s="817">
        <f>'Phan ky'!$AT$413</f>
        <v>0</v>
      </c>
      <c r="BN61" s="817">
        <f>'Phan ky'!$AT$421</f>
        <v>0</v>
      </c>
      <c r="BO61" s="817">
        <f>'Phan ky'!$AT$429</f>
        <v>0</v>
      </c>
      <c r="BP61" s="813">
        <f t="shared" si="23"/>
        <v>0</v>
      </c>
      <c r="BQ61" s="813">
        <f t="shared" si="3"/>
        <v>0.20860000000000001</v>
      </c>
      <c r="BS61" s="897">
        <f t="shared" si="4"/>
        <v>2.0941460185977437E-2</v>
      </c>
      <c r="BT61" s="637">
        <f>AZ$78</f>
        <v>0</v>
      </c>
      <c r="BU61" s="545">
        <f t="shared" si="11"/>
        <v>0</v>
      </c>
      <c r="BW61" s="338" t="s">
        <v>26</v>
      </c>
      <c r="BX61" s="338">
        <v>25.36</v>
      </c>
    </row>
    <row r="62" spans="1:76" s="338" customFormat="1" ht="15.75">
      <c r="A62" s="820" t="s">
        <v>259</v>
      </c>
      <c r="B62" s="831" t="s">
        <v>260</v>
      </c>
      <c r="C62" s="820" t="s">
        <v>37</v>
      </c>
      <c r="D62" s="813">
        <f t="shared" si="22"/>
        <v>1.6028</v>
      </c>
      <c r="E62" s="817">
        <f>$F$62+$I$62+$J$62+$K$62+$L$62+$M$62+$O$62+$P$62+$Q$62+$R$62</f>
        <v>0</v>
      </c>
      <c r="F62" s="817">
        <f>$G$62+$H$62</f>
        <v>0</v>
      </c>
      <c r="G62" s="817">
        <f>'Phan ky'!$AU$5</f>
        <v>0</v>
      </c>
      <c r="H62" s="817">
        <f>'Phan ky'!$AU$13</f>
        <v>0</v>
      </c>
      <c r="I62" s="817">
        <f>'Phan ky'!$AU$21</f>
        <v>0</v>
      </c>
      <c r="J62" s="817">
        <f>'Phan ky'!$AU$29</f>
        <v>0</v>
      </c>
      <c r="K62" s="817">
        <f>'Phan ky'!$AU$37</f>
        <v>0</v>
      </c>
      <c r="L62" s="817">
        <f>'Phan ky'!$AU$45</f>
        <v>0</v>
      </c>
      <c r="M62" s="817">
        <f>'Phan ky'!$AU$53</f>
        <v>0</v>
      </c>
      <c r="N62" s="817">
        <f>'Phan ky'!$AU$61</f>
        <v>0</v>
      </c>
      <c r="O62" s="817">
        <f>'Phan ky'!$AU$69</f>
        <v>0</v>
      </c>
      <c r="P62" s="817">
        <f>'Phan ky'!$AU$77</f>
        <v>0</v>
      </c>
      <c r="Q62" s="817">
        <f>'Phan ky'!$AU$85</f>
        <v>0</v>
      </c>
      <c r="R62" s="817">
        <f>'Phan ky'!$AU$93</f>
        <v>0</v>
      </c>
      <c r="S62" s="813">
        <f>$T$62+$U$62+$V$62+$W$62+$X$62+$Y$62+$AJ$62+$AR$62+$BC$62+$BD$62+$BE$62+$BF$62+$BI$62</f>
        <v>0</v>
      </c>
      <c r="T62" s="817">
        <f>'Phan ky'!$AU$101</f>
        <v>0</v>
      </c>
      <c r="U62" s="817">
        <f>'Phan ky'!$AU$109</f>
        <v>0</v>
      </c>
      <c r="V62" s="817">
        <f>'Phan ky'!$AU$117</f>
        <v>0</v>
      </c>
      <c r="W62" s="817">
        <f>'Phan ky'!$AU$125</f>
        <v>0</v>
      </c>
      <c r="X62" s="817">
        <f>'Phan ky'!$AU$133</f>
        <v>0</v>
      </c>
      <c r="Y62" s="817">
        <f>$Z$62+$AA$62+$AB$62+$AC$62+$AD$62+$AE$62+$AF$62+$AG$62+$AH$62+$AI$62</f>
        <v>0</v>
      </c>
      <c r="Z62" s="817">
        <f>'Phan ky'!$AU$141</f>
        <v>0</v>
      </c>
      <c r="AA62" s="817">
        <f>'Phan ky'!$AU$149</f>
        <v>0</v>
      </c>
      <c r="AB62" s="817">
        <f>'Phan ky'!$AU$157</f>
        <v>0</v>
      </c>
      <c r="AC62" s="817">
        <f>'Phan ky'!$AU$165</f>
        <v>0</v>
      </c>
      <c r="AD62" s="817">
        <f>'Phan ky'!$AU$173</f>
        <v>0</v>
      </c>
      <c r="AE62" s="817">
        <f>'Phan ky'!$AU$181</f>
        <v>0</v>
      </c>
      <c r="AF62" s="817">
        <f>'Phan ky'!$AU$189</f>
        <v>0</v>
      </c>
      <c r="AG62" s="817">
        <f>'Phan ky'!$AU$197</f>
        <v>0</v>
      </c>
      <c r="AH62" s="817">
        <f>'Phan ky'!$AU$205</f>
        <v>0</v>
      </c>
      <c r="AI62" s="817">
        <f>'Phan ky'!$AU$213</f>
        <v>0</v>
      </c>
      <c r="AJ62" s="817">
        <f>$AK$62+$AO$62+$AP$62+$AQ$62</f>
        <v>0</v>
      </c>
      <c r="AK62" s="817">
        <f>$AL$62+$AM$62+$AN$62</f>
        <v>0</v>
      </c>
      <c r="AL62" s="817">
        <f>'Phan ky'!$AU$221</f>
        <v>0</v>
      </c>
      <c r="AM62" s="817">
        <f>'Phan ky'!$AU$229</f>
        <v>0</v>
      </c>
      <c r="AN62" s="817">
        <f>'Phan ky'!$AU$237</f>
        <v>0</v>
      </c>
      <c r="AO62" s="817">
        <f>'Phan ky'!$AU$245</f>
        <v>0</v>
      </c>
      <c r="AP62" s="817">
        <f>'Phan ky'!$AU$253</f>
        <v>0</v>
      </c>
      <c r="AQ62" s="817">
        <f>'Phan ky'!$AU$261</f>
        <v>0</v>
      </c>
      <c r="AR62" s="817">
        <f>$AS$62+$AT$62+$AU$62+$AV$62+$AW$62+$AX$62+$AY$62+$AZ$62+$BB$62</f>
        <v>0</v>
      </c>
      <c r="AS62" s="817">
        <f>'Phan ky'!$AU$269</f>
        <v>0</v>
      </c>
      <c r="AT62" s="817">
        <f>'Phan ky'!$AU$277</f>
        <v>0</v>
      </c>
      <c r="AU62" s="817">
        <f>'Phan ky'!$AU$285</f>
        <v>0</v>
      </c>
      <c r="AV62" s="817">
        <f>'Phan ky'!$AU$293</f>
        <v>0</v>
      </c>
      <c r="AW62" s="817">
        <f>'Phan ky'!$AU$301</f>
        <v>0</v>
      </c>
      <c r="AX62" s="817">
        <f>'Phan ky'!$AU$309</f>
        <v>0</v>
      </c>
      <c r="AY62" s="817">
        <f>'Phan ky'!$AU$317</f>
        <v>0</v>
      </c>
      <c r="AZ62" s="817">
        <f>'Phan ky'!$AU$325</f>
        <v>0</v>
      </c>
      <c r="BA62" s="818">
        <f>D62-BP62</f>
        <v>1.6028</v>
      </c>
      <c r="BB62" s="817">
        <f>'Phan ky'!$AU$341</f>
        <v>0</v>
      </c>
      <c r="BC62" s="817">
        <f>'Phan ky'!$AU$349</f>
        <v>0</v>
      </c>
      <c r="BD62" s="817">
        <f>'Phan ky'!$AU$357</f>
        <v>0</v>
      </c>
      <c r="BE62" s="817">
        <f>'Phan ky'!$AU$365</f>
        <v>0</v>
      </c>
      <c r="BF62" s="817">
        <f>$BG$62+$BH$62</f>
        <v>0</v>
      </c>
      <c r="BG62" s="817">
        <f>'Phan ky'!$AU$373</f>
        <v>0</v>
      </c>
      <c r="BH62" s="817">
        <f>'Phan ky'!$AU$381</f>
        <v>0</v>
      </c>
      <c r="BI62" s="817">
        <f>'Phan ky'!$AU$389</f>
        <v>0</v>
      </c>
      <c r="BJ62" s="817">
        <f>$BK$62+$BL$62+$BM$62+$BN$62+$BO$62</f>
        <v>0</v>
      </c>
      <c r="BK62" s="817">
        <f>'Phan ky'!$AU$397</f>
        <v>0</v>
      </c>
      <c r="BL62" s="817">
        <f>'Phan ky'!$AU$405</f>
        <v>0</v>
      </c>
      <c r="BM62" s="817">
        <f>'Phan ky'!$AU$413</f>
        <v>0</v>
      </c>
      <c r="BN62" s="817">
        <f>'Phan ky'!$AU$421</f>
        <v>0</v>
      </c>
      <c r="BO62" s="817">
        <f>'Phan ky'!$AU$429</f>
        <v>0</v>
      </c>
      <c r="BP62" s="813">
        <f t="shared" si="23"/>
        <v>0</v>
      </c>
      <c r="BQ62" s="813">
        <f t="shared" si="3"/>
        <v>8.2027999999999999</v>
      </c>
      <c r="BS62" s="897">
        <f t="shared" si="4"/>
        <v>0.82348326756249146</v>
      </c>
      <c r="BT62" s="637">
        <f>BA$78</f>
        <v>6.6</v>
      </c>
      <c r="BU62" s="545">
        <f t="shared" si="11"/>
        <v>6.6</v>
      </c>
      <c r="BW62" s="338" t="s">
        <v>25</v>
      </c>
      <c r="BX62" s="338">
        <v>54.608400000000003</v>
      </c>
    </row>
    <row r="63" spans="1:76" s="338" customFormat="1" ht="31.5">
      <c r="A63" s="820" t="s">
        <v>261</v>
      </c>
      <c r="B63" s="837" t="s">
        <v>262</v>
      </c>
      <c r="C63" s="820" t="s">
        <v>55</v>
      </c>
      <c r="D63" s="813">
        <f t="shared" si="22"/>
        <v>8.0440000000000005</v>
      </c>
      <c r="E63" s="817">
        <f>$F$63+$I$63+$J$63+$K$63+$L$63+$M$63+$O$63+$P$63+$Q$63+$R$63</f>
        <v>0</v>
      </c>
      <c r="F63" s="817">
        <f>$G$63+$H$63</f>
        <v>0</v>
      </c>
      <c r="G63" s="817">
        <f>'Phan ky'!$AV$5</f>
        <v>0</v>
      </c>
      <c r="H63" s="817">
        <f>'Phan ky'!$AV$13</f>
        <v>0</v>
      </c>
      <c r="I63" s="817">
        <f>'Phan ky'!$AV$21</f>
        <v>0</v>
      </c>
      <c r="J63" s="817">
        <f>'Phan ky'!$AV$29</f>
        <v>0</v>
      </c>
      <c r="K63" s="817">
        <f>'Phan ky'!$AV$37</f>
        <v>0</v>
      </c>
      <c r="L63" s="817">
        <f>'Phan ky'!$AV$45</f>
        <v>0</v>
      </c>
      <c r="M63" s="817">
        <f>'Phan ky'!$AV$53</f>
        <v>0</v>
      </c>
      <c r="N63" s="817">
        <f>'Phan ky'!$AV$61</f>
        <v>0</v>
      </c>
      <c r="O63" s="817">
        <f>'Phan ky'!$AV$69</f>
        <v>0</v>
      </c>
      <c r="P63" s="817">
        <f>'Phan ky'!$AV$77</f>
        <v>0</v>
      </c>
      <c r="Q63" s="817">
        <f>'Phan ky'!$AV$85</f>
        <v>0</v>
      </c>
      <c r="R63" s="817">
        <f>'Phan ky'!$AV$93</f>
        <v>0</v>
      </c>
      <c r="S63" s="813">
        <f>$T$63+$U$63+$V$63+$W$63+$X$63+$Y$63+$AJ$63+$AR$63+$BC$63+$BD$63+$BE$63+$BF$63+$BI$63</f>
        <v>0</v>
      </c>
      <c r="T63" s="817">
        <f>'Phan ky'!$AV$101</f>
        <v>0</v>
      </c>
      <c r="U63" s="817">
        <f>'Phan ky'!$AV$109</f>
        <v>0</v>
      </c>
      <c r="V63" s="817">
        <f>'Phan ky'!$AV$117</f>
        <v>0</v>
      </c>
      <c r="W63" s="817">
        <f>'Phan ky'!$AV$125</f>
        <v>0</v>
      </c>
      <c r="X63" s="817">
        <f>'Phan ky'!$AV$133</f>
        <v>0</v>
      </c>
      <c r="Y63" s="817">
        <f>$Z$63+$AA$63+$AB$63+$AC$63+$AD$63+$AE$63+$AF$63+$AG$63+$AH$63+$AI$63</f>
        <v>0</v>
      </c>
      <c r="Z63" s="817">
        <f>'Phan ky'!$AV$141</f>
        <v>0</v>
      </c>
      <c r="AA63" s="817">
        <f>'Phan ky'!$AV$149</f>
        <v>0</v>
      </c>
      <c r="AB63" s="817">
        <f>'Phan ky'!$AV$157</f>
        <v>0</v>
      </c>
      <c r="AC63" s="817">
        <f>'Phan ky'!$AV$165</f>
        <v>0</v>
      </c>
      <c r="AD63" s="817">
        <f>'Phan ky'!$AV$173</f>
        <v>0</v>
      </c>
      <c r="AE63" s="817">
        <f>'Phan ky'!$AV$181</f>
        <v>0</v>
      </c>
      <c r="AF63" s="817">
        <f>'Phan ky'!$AV$189</f>
        <v>0</v>
      </c>
      <c r="AG63" s="817">
        <f>'Phan ky'!$AV$197</f>
        <v>0</v>
      </c>
      <c r="AH63" s="817">
        <f>'Phan ky'!$AV$205</f>
        <v>0</v>
      </c>
      <c r="AI63" s="817">
        <f>'Phan ky'!$AV$213</f>
        <v>0</v>
      </c>
      <c r="AJ63" s="817">
        <f>$AK$63+$AO$63+$AP$63+$AQ$63</f>
        <v>0</v>
      </c>
      <c r="AK63" s="817">
        <f>$AL$63+$AM$63+$AN$63</f>
        <v>0</v>
      </c>
      <c r="AL63" s="817">
        <f>'Phan ky'!$AV$221</f>
        <v>0</v>
      </c>
      <c r="AM63" s="817">
        <f>'Phan ky'!$AV$229</f>
        <v>0</v>
      </c>
      <c r="AN63" s="817">
        <f>'Phan ky'!$AV$237</f>
        <v>0</v>
      </c>
      <c r="AO63" s="817">
        <f>'Phan ky'!$AV$245</f>
        <v>0</v>
      </c>
      <c r="AP63" s="817">
        <f>'Phan ky'!$AV$253</f>
        <v>0</v>
      </c>
      <c r="AQ63" s="817">
        <f>'Phan ky'!$AV$261</f>
        <v>0</v>
      </c>
      <c r="AR63" s="817">
        <f>$AS$63+$AT$63+$AU$63+$AV$63+$AW$63+$AX$63+$AY$63+$AZ$63+$BA$63</f>
        <v>0</v>
      </c>
      <c r="AS63" s="817">
        <f>'Phan ky'!$AV$269</f>
        <v>0</v>
      </c>
      <c r="AT63" s="817">
        <f>'Phan ky'!$AV$277</f>
        <v>0</v>
      </c>
      <c r="AU63" s="817">
        <f>'Phan ky'!$AV$285</f>
        <v>0</v>
      </c>
      <c r="AV63" s="817">
        <f>'Phan ky'!$AV$293</f>
        <v>0</v>
      </c>
      <c r="AW63" s="817">
        <f>'Phan ky'!$AV$301</f>
        <v>0</v>
      </c>
      <c r="AX63" s="817">
        <f>'Phan ky'!$AV$309</f>
        <v>0</v>
      </c>
      <c r="AY63" s="817">
        <f>'Phan ky'!$AV$317</f>
        <v>0</v>
      </c>
      <c r="AZ63" s="817">
        <f>'Phan ky'!$AV$325</f>
        <v>0</v>
      </c>
      <c r="BA63" s="817">
        <f>'Phan ky'!$AV$333</f>
        <v>0</v>
      </c>
      <c r="BB63" s="818">
        <f>D63-BP63</f>
        <v>8.0440000000000005</v>
      </c>
      <c r="BC63" s="817">
        <f>'Phan ky'!$AV$349</f>
        <v>0</v>
      </c>
      <c r="BD63" s="817">
        <f>'Phan ky'!$AV$357</f>
        <v>0</v>
      </c>
      <c r="BE63" s="817">
        <f>'Phan ky'!$AV$365</f>
        <v>0</v>
      </c>
      <c r="BF63" s="817">
        <f>$BG$63+$BH$63</f>
        <v>0</v>
      </c>
      <c r="BG63" s="817">
        <f>'Phan ky'!$AV$373</f>
        <v>0</v>
      </c>
      <c r="BH63" s="817">
        <f>'Phan ky'!$AV$381</f>
        <v>0</v>
      </c>
      <c r="BI63" s="817">
        <f>'Phan ky'!$AV$389</f>
        <v>0</v>
      </c>
      <c r="BJ63" s="817">
        <f>$BK$63+$BL$63+$BM$63+$BN$63+$BO$63</f>
        <v>0</v>
      </c>
      <c r="BK63" s="817">
        <f>'Phan ky'!$AV$397</f>
        <v>0</v>
      </c>
      <c r="BL63" s="817">
        <f>'Phan ky'!$AV$405</f>
        <v>0</v>
      </c>
      <c r="BM63" s="817">
        <f>'Phan ky'!$AV$413</f>
        <v>0</v>
      </c>
      <c r="BN63" s="817">
        <f>'Phan ky'!$AV$421</f>
        <v>0</v>
      </c>
      <c r="BO63" s="817">
        <f>'Phan ky'!$AV$429</f>
        <v>0</v>
      </c>
      <c r="BP63" s="813">
        <f t="shared" si="23"/>
        <v>0</v>
      </c>
      <c r="BQ63" s="813">
        <f t="shared" si="3"/>
        <v>13.814</v>
      </c>
      <c r="BS63" s="897">
        <f t="shared" si="4"/>
        <v>1.3867944918940187</v>
      </c>
      <c r="BT63" s="637">
        <f>BB$78</f>
        <v>5.77</v>
      </c>
      <c r="BU63" s="545">
        <f t="shared" si="11"/>
        <v>5.77</v>
      </c>
      <c r="BW63" s="338" t="s">
        <v>38</v>
      </c>
      <c r="BX63" s="338">
        <v>5.2095000000000002</v>
      </c>
    </row>
    <row r="64" spans="1:76" s="338" customFormat="1" ht="15.75">
      <c r="A64" s="820" t="s">
        <v>120</v>
      </c>
      <c r="B64" s="831" t="s">
        <v>263</v>
      </c>
      <c r="C64" s="820" t="s">
        <v>56</v>
      </c>
      <c r="D64" s="813">
        <f t="shared" si="22"/>
        <v>2.2484999999999999</v>
      </c>
      <c r="E64" s="817">
        <f>$F$64+$I$64+$J$64+$K$64+$L$64+$M$64+$O$64+$P$64+$Q$64+$R$64</f>
        <v>0</v>
      </c>
      <c r="F64" s="817">
        <f>$G$64+$H$64</f>
        <v>0</v>
      </c>
      <c r="G64" s="817">
        <f>'Phan ky'!$AW$5</f>
        <v>0</v>
      </c>
      <c r="H64" s="817">
        <f>'Phan ky'!$AW$13</f>
        <v>0</v>
      </c>
      <c r="I64" s="817">
        <f>'Phan ky'!$AW$21</f>
        <v>0</v>
      </c>
      <c r="J64" s="817">
        <f>'Phan ky'!$AW$29</f>
        <v>0</v>
      </c>
      <c r="K64" s="817">
        <f>'Phan ky'!$AW$37</f>
        <v>0</v>
      </c>
      <c r="L64" s="817">
        <f>'Phan ky'!$AW$45</f>
        <v>0</v>
      </c>
      <c r="M64" s="817">
        <f>'Phan ky'!$AW$53</f>
        <v>0</v>
      </c>
      <c r="N64" s="817">
        <f>'Phan ky'!$AW$61</f>
        <v>0</v>
      </c>
      <c r="O64" s="817">
        <f>'Phan ky'!$AW$69</f>
        <v>0</v>
      </c>
      <c r="P64" s="817">
        <f>'Phan ky'!$AW$77</f>
        <v>0</v>
      </c>
      <c r="Q64" s="817">
        <f>'Phan ky'!$AW$85</f>
        <v>0</v>
      </c>
      <c r="R64" s="817">
        <f>'Phan ky'!$AW$93</f>
        <v>0</v>
      </c>
      <c r="S64" s="813">
        <f>$T$64+$U$64+$V$64+$W$64+$X$64+$Y$64+$AJ$64+$AR$64+$BD$64+$BE$64+$BF$64+$BI$64</f>
        <v>0</v>
      </c>
      <c r="T64" s="817">
        <f>'Phan ky'!$AW$101</f>
        <v>0</v>
      </c>
      <c r="U64" s="817">
        <f>'Phan ky'!$AW$109</f>
        <v>0</v>
      </c>
      <c r="V64" s="817">
        <f>'Phan ky'!$AW$117</f>
        <v>0</v>
      </c>
      <c r="W64" s="817">
        <f>'Phan ky'!$AW$125</f>
        <v>0</v>
      </c>
      <c r="X64" s="817">
        <f>'Phan ky'!$AW$133</f>
        <v>0</v>
      </c>
      <c r="Y64" s="817">
        <f>$Z$64+$AA$64+$AB$64+$AC$64+$AD$64+$AE$64+$AF$64+$AG$64+$AH$64+$AI$64</f>
        <v>0</v>
      </c>
      <c r="Z64" s="817">
        <f>'Phan ky'!$AW$141</f>
        <v>0</v>
      </c>
      <c r="AA64" s="817">
        <f>'Phan ky'!$AW$149</f>
        <v>0</v>
      </c>
      <c r="AB64" s="817">
        <f>'Phan ky'!$AW$157</f>
        <v>0</v>
      </c>
      <c r="AC64" s="817">
        <f>'Phan ky'!$AW$165</f>
        <v>0</v>
      </c>
      <c r="AD64" s="817">
        <f>'Phan ky'!$AW$173</f>
        <v>0</v>
      </c>
      <c r="AE64" s="817">
        <f>'Phan ky'!$AW$181</f>
        <v>0</v>
      </c>
      <c r="AF64" s="817">
        <f>'Phan ky'!$AW$189</f>
        <v>0</v>
      </c>
      <c r="AG64" s="817">
        <f>'Phan ky'!$AW$197</f>
        <v>0</v>
      </c>
      <c r="AH64" s="817">
        <f>'Phan ky'!$AW$205</f>
        <v>0</v>
      </c>
      <c r="AI64" s="817">
        <f>'Phan ky'!$AW$213</f>
        <v>0</v>
      </c>
      <c r="AJ64" s="817">
        <f>$AK$64+$AO$64+$AP$64+$AQ$64</f>
        <v>0</v>
      </c>
      <c r="AK64" s="817">
        <f>$AL$64+$AM$64+$AN$64</f>
        <v>0</v>
      </c>
      <c r="AL64" s="817">
        <f>'Phan ky'!$AW$221</f>
        <v>0</v>
      </c>
      <c r="AM64" s="817">
        <f>'Phan ky'!$AW$229</f>
        <v>0</v>
      </c>
      <c r="AN64" s="817">
        <f>'Phan ky'!$AW$237</f>
        <v>0</v>
      </c>
      <c r="AO64" s="817">
        <f>'Phan ky'!$AW$245</f>
        <v>0</v>
      </c>
      <c r="AP64" s="817">
        <f>'Phan ky'!$AW$253</f>
        <v>0</v>
      </c>
      <c r="AQ64" s="817">
        <f>'Phan ky'!$AW$261</f>
        <v>0</v>
      </c>
      <c r="AR64" s="817">
        <f>$AS$64+$AT$64+$AU$64+$AV$64+$AW$64+$AX$64+$AY$64+$AZ$64+$BA$64+$BB$64</f>
        <v>0</v>
      </c>
      <c r="AS64" s="817">
        <f>'Phan ky'!$AW$269</f>
        <v>0</v>
      </c>
      <c r="AT64" s="817">
        <f>'Phan ky'!$AW$277</f>
        <v>0</v>
      </c>
      <c r="AU64" s="817">
        <f>'Phan ky'!$AW$285</f>
        <v>0</v>
      </c>
      <c r="AV64" s="817">
        <f>'Phan ky'!$AW$293</f>
        <v>0</v>
      </c>
      <c r="AW64" s="817">
        <f>'Phan ky'!$AW$301</f>
        <v>0</v>
      </c>
      <c r="AX64" s="817">
        <f>'Phan ky'!$AW$309</f>
        <v>0</v>
      </c>
      <c r="AY64" s="817">
        <f>'Phan ky'!$AW$317</f>
        <v>0</v>
      </c>
      <c r="AZ64" s="817">
        <f>'Phan ky'!$AW$325</f>
        <v>0</v>
      </c>
      <c r="BA64" s="817">
        <f>'Phan ky'!$AW$333</f>
        <v>0</v>
      </c>
      <c r="BB64" s="817">
        <f>'Phan ky'!$AW$341</f>
        <v>0</v>
      </c>
      <c r="BC64" s="818">
        <f>D64-BP64</f>
        <v>2.2484999999999999</v>
      </c>
      <c r="BD64" s="817">
        <f>'Phan ky'!$AW$357</f>
        <v>0</v>
      </c>
      <c r="BE64" s="817">
        <f>'Phan ky'!$AW$365</f>
        <v>0</v>
      </c>
      <c r="BF64" s="817">
        <f>$BG$64+$BH$64</f>
        <v>0</v>
      </c>
      <c r="BG64" s="817">
        <f>'Phan ky'!$AW$373</f>
        <v>0</v>
      </c>
      <c r="BH64" s="817">
        <f>'Phan ky'!$AW$381</f>
        <v>0</v>
      </c>
      <c r="BI64" s="817">
        <f>'Phan ky'!$AW$389</f>
        <v>0</v>
      </c>
      <c r="BJ64" s="817">
        <f>$BK$64+$BL$64+$BM$64+$BN$64+$BO$64</f>
        <v>0</v>
      </c>
      <c r="BK64" s="817">
        <f>'Phan ky'!$AW$397</f>
        <v>0</v>
      </c>
      <c r="BL64" s="817">
        <f>'Phan ky'!$AW$405</f>
        <v>0</v>
      </c>
      <c r="BM64" s="817">
        <f>'Phan ky'!$AW$413</f>
        <v>0</v>
      </c>
      <c r="BN64" s="817">
        <f>'Phan ky'!$AW$421</f>
        <v>0</v>
      </c>
      <c r="BO64" s="817">
        <f>'Phan ky'!$AW$429</f>
        <v>0</v>
      </c>
      <c r="BP64" s="813">
        <f t="shared" si="23"/>
        <v>0</v>
      </c>
      <c r="BQ64" s="813">
        <f t="shared" si="3"/>
        <v>2.2484999999999999</v>
      </c>
      <c r="BS64" s="897">
        <f t="shared" si="4"/>
        <v>0.22572805957895622</v>
      </c>
      <c r="BT64" s="637">
        <f>BC$78</f>
        <v>0</v>
      </c>
      <c r="BU64" s="545">
        <f t="shared" si="11"/>
        <v>0</v>
      </c>
      <c r="BW64" s="338" t="s">
        <v>110</v>
      </c>
      <c r="BX64" s="338">
        <v>2.6999999999999247E-3</v>
      </c>
    </row>
    <row r="65" spans="1:76" s="338" customFormat="1" ht="15.75">
      <c r="A65" s="820" t="s">
        <v>121</v>
      </c>
      <c r="B65" s="831" t="s">
        <v>264</v>
      </c>
      <c r="C65" s="820" t="s">
        <v>57</v>
      </c>
      <c r="D65" s="813">
        <f t="shared" si="22"/>
        <v>7.8631000000000002</v>
      </c>
      <c r="E65" s="817">
        <f>$F$65+$I$65+$J$65+$K$65+$L$65+$M$65+$O$65+$P$65+$Q$65+$R$65</f>
        <v>0</v>
      </c>
      <c r="F65" s="817">
        <f>$G$65+$H$65</f>
        <v>0</v>
      </c>
      <c r="G65" s="817">
        <f>'Phan ky'!$AX$5</f>
        <v>0</v>
      </c>
      <c r="H65" s="817">
        <f>'Phan ky'!$AX$13</f>
        <v>0</v>
      </c>
      <c r="I65" s="817">
        <f>'Phan ky'!$AX$21</f>
        <v>0</v>
      </c>
      <c r="J65" s="817">
        <f>'Phan ky'!$AX$29</f>
        <v>0</v>
      </c>
      <c r="K65" s="817">
        <f>'Phan ky'!$AX$37</f>
        <v>0</v>
      </c>
      <c r="L65" s="817">
        <f>'Phan ky'!$AX$45</f>
        <v>0</v>
      </c>
      <c r="M65" s="817">
        <f>'Phan ky'!$AX$53</f>
        <v>0</v>
      </c>
      <c r="N65" s="817">
        <f>'Phan ky'!$AX$61</f>
        <v>0</v>
      </c>
      <c r="O65" s="817">
        <f>'Phan ky'!$AX$69</f>
        <v>0</v>
      </c>
      <c r="P65" s="817">
        <f>'Phan ky'!$AX$77</f>
        <v>0</v>
      </c>
      <c r="Q65" s="817">
        <f>'Phan ky'!$AX$85</f>
        <v>0</v>
      </c>
      <c r="R65" s="817">
        <f>'Phan ky'!$AX$93</f>
        <v>0</v>
      </c>
      <c r="S65" s="813">
        <f>$T$65+$U$65+$V$65+$W$65+$X$65+$Y$65+$AJ$65+$AR$65+$BC$65+$BE$65+$BF$65+$BI$65</f>
        <v>0</v>
      </c>
      <c r="T65" s="817">
        <f>'Phan ky'!$AX$101</f>
        <v>0</v>
      </c>
      <c r="U65" s="817">
        <f>'Phan ky'!$AX$109</f>
        <v>0</v>
      </c>
      <c r="V65" s="817">
        <f>'Phan ky'!$AX$117</f>
        <v>0</v>
      </c>
      <c r="W65" s="817">
        <f>'Phan ky'!$AX$125</f>
        <v>0</v>
      </c>
      <c r="X65" s="817">
        <f>'Phan ky'!$AX$133</f>
        <v>0</v>
      </c>
      <c r="Y65" s="817">
        <f>$Z$65+$AA$65+$AB$65+$AC$65+$AD$65+$AE$65+$AF$65+$AG$65+$AH$65+$AI$65</f>
        <v>0</v>
      </c>
      <c r="Z65" s="817">
        <f>'Phan ky'!$AX$141</f>
        <v>0</v>
      </c>
      <c r="AA65" s="817">
        <f>'Phan ky'!$AX$149</f>
        <v>0</v>
      </c>
      <c r="AB65" s="817">
        <f>'Phan ky'!$AX$157</f>
        <v>0</v>
      </c>
      <c r="AC65" s="817">
        <f>'Phan ky'!$AX$165</f>
        <v>0</v>
      </c>
      <c r="AD65" s="817">
        <f>'Phan ky'!$AX$173</f>
        <v>0</v>
      </c>
      <c r="AE65" s="817">
        <f>'Phan ky'!$AX$181</f>
        <v>0</v>
      </c>
      <c r="AF65" s="817">
        <f>'Phan ky'!$AX$189</f>
        <v>0</v>
      </c>
      <c r="AG65" s="817">
        <f>'Phan ky'!$AX$197</f>
        <v>0</v>
      </c>
      <c r="AH65" s="817">
        <f>'Phan ky'!$AX$205</f>
        <v>0</v>
      </c>
      <c r="AI65" s="817">
        <f>'Phan ky'!$AX$213</f>
        <v>0</v>
      </c>
      <c r="AJ65" s="817">
        <f>$AK$65+$AO$65+$AP$65+$AQ$65</f>
        <v>0</v>
      </c>
      <c r="AK65" s="817">
        <f>$AL$65+$AM$65+$AN$65</f>
        <v>0</v>
      </c>
      <c r="AL65" s="817">
        <f>'Phan ky'!$AX$221</f>
        <v>0</v>
      </c>
      <c r="AM65" s="817">
        <f>'Phan ky'!$AX$229</f>
        <v>0</v>
      </c>
      <c r="AN65" s="817">
        <f>'Phan ky'!$AX$237</f>
        <v>0</v>
      </c>
      <c r="AO65" s="817">
        <f>'Phan ky'!$AX$245</f>
        <v>0</v>
      </c>
      <c r="AP65" s="817">
        <f>'Phan ky'!$AX$253</f>
        <v>0</v>
      </c>
      <c r="AQ65" s="817">
        <f>'Phan ky'!$AX$261</f>
        <v>0</v>
      </c>
      <c r="AR65" s="817">
        <f>$AS$65+$AT$65+$AU$65+$AV$65+$AW$65+$AX$65+$AY$65+$AZ$65+$BA$65+$BB$65</f>
        <v>0</v>
      </c>
      <c r="AS65" s="817">
        <f>'Phan ky'!$AX$269</f>
        <v>0</v>
      </c>
      <c r="AT65" s="817">
        <f>'Phan ky'!$AX$277</f>
        <v>0</v>
      </c>
      <c r="AU65" s="817">
        <f>'Phan ky'!$AX$285</f>
        <v>0</v>
      </c>
      <c r="AV65" s="817">
        <f>'Phan ky'!$AX$293</f>
        <v>0</v>
      </c>
      <c r="AW65" s="817">
        <f>'Phan ky'!$AX$301</f>
        <v>0</v>
      </c>
      <c r="AX65" s="817">
        <f>'Phan ky'!$AX$309</f>
        <v>0</v>
      </c>
      <c r="AY65" s="817">
        <f>'Phan ky'!$AX$317</f>
        <v>0</v>
      </c>
      <c r="AZ65" s="817">
        <f>'Phan ky'!$AX$325</f>
        <v>0</v>
      </c>
      <c r="BA65" s="817">
        <f>'Phan ky'!$AX$333</f>
        <v>0</v>
      </c>
      <c r="BB65" s="817">
        <f>'Phan ky'!$AX$341</f>
        <v>0</v>
      </c>
      <c r="BC65" s="817">
        <f>'Phan ky'!$AX$349</f>
        <v>0</v>
      </c>
      <c r="BD65" s="818">
        <f>D65-BP65</f>
        <v>7.8631000000000002</v>
      </c>
      <c r="BE65" s="817">
        <f>'Phan ky'!$AX$365</f>
        <v>0</v>
      </c>
      <c r="BF65" s="817">
        <f>$BG$65+$BH$65</f>
        <v>0</v>
      </c>
      <c r="BG65" s="817">
        <f>'Phan ky'!$AX$373</f>
        <v>0</v>
      </c>
      <c r="BH65" s="817">
        <f>'Phan ky'!$AX$381</f>
        <v>0</v>
      </c>
      <c r="BI65" s="817">
        <f>'Phan ky'!$AX$389</f>
        <v>0</v>
      </c>
      <c r="BJ65" s="817">
        <f>$BK$65+$BL$65+$BM$65+$BN$65+$BO$65</f>
        <v>0</v>
      </c>
      <c r="BK65" s="817">
        <f>'Phan ky'!$AX$397</f>
        <v>0</v>
      </c>
      <c r="BL65" s="817">
        <f>'Phan ky'!$AX$405</f>
        <v>0</v>
      </c>
      <c r="BM65" s="817">
        <f>'Phan ky'!$AX$413</f>
        <v>0</v>
      </c>
      <c r="BN65" s="817">
        <f>'Phan ky'!$AX$421</f>
        <v>0</v>
      </c>
      <c r="BO65" s="817">
        <f>'Phan ky'!$AX$429</f>
        <v>0</v>
      </c>
      <c r="BP65" s="813">
        <f t="shared" si="23"/>
        <v>0</v>
      </c>
      <c r="BQ65" s="813">
        <f t="shared" si="3"/>
        <v>7.8631000000000002</v>
      </c>
      <c r="BS65" s="897">
        <f t="shared" si="4"/>
        <v>0.78938061164122342</v>
      </c>
      <c r="BT65" s="637">
        <f>BD$78</f>
        <v>0</v>
      </c>
      <c r="BW65" s="338" t="s">
        <v>210</v>
      </c>
      <c r="BX65" s="338" t="e">
        <v>#N/A</v>
      </c>
    </row>
    <row r="66" spans="1:76" s="338" customFormat="1" ht="31.5">
      <c r="A66" s="820" t="s">
        <v>122</v>
      </c>
      <c r="B66" s="837" t="s">
        <v>340</v>
      </c>
      <c r="C66" s="820" t="s">
        <v>24</v>
      </c>
      <c r="D66" s="813">
        <f t="shared" si="22"/>
        <v>17.171199999999999</v>
      </c>
      <c r="E66" s="817">
        <f>$F$66+$I$66+$J$66+$K$66+$L$66+$M$66+$O$66+$P$66+$Q$66+$R$66</f>
        <v>0</v>
      </c>
      <c r="F66" s="817">
        <f>$G$66+$H$66</f>
        <v>0</v>
      </c>
      <c r="G66" s="817">
        <f>'Phan ky'!$AY$5</f>
        <v>0</v>
      </c>
      <c r="H66" s="817">
        <f>'Phan ky'!$AY$13</f>
        <v>0</v>
      </c>
      <c r="I66" s="817">
        <f>'Phan ky'!$AY$21</f>
        <v>0</v>
      </c>
      <c r="J66" s="817">
        <f>'Phan ky'!$AY$29</f>
        <v>0</v>
      </c>
      <c r="K66" s="817">
        <f>'Phan ky'!$AY$37</f>
        <v>0</v>
      </c>
      <c r="L66" s="817">
        <f>'Phan ky'!$AY$45</f>
        <v>0</v>
      </c>
      <c r="M66" s="817">
        <f>'Phan ky'!$AY$53</f>
        <v>0</v>
      </c>
      <c r="N66" s="817">
        <f>'Phan ky'!$AY$61</f>
        <v>0</v>
      </c>
      <c r="O66" s="817">
        <f>'Phan ky'!$AY$69</f>
        <v>0</v>
      </c>
      <c r="P66" s="817">
        <f>'Phan ky'!$AY$77</f>
        <v>0</v>
      </c>
      <c r="Q66" s="817">
        <f>'Phan ky'!$AY$85</f>
        <v>0</v>
      </c>
      <c r="R66" s="817">
        <f>'Phan ky'!$AY$93</f>
        <v>0</v>
      </c>
      <c r="S66" s="813">
        <f>$T$66+$U$66+$V$66+$W$66+$X$66+$Y$66+$AJ$66+$AR$66+$BC$66+$BD$66+$BF$66+$BI$66</f>
        <v>1.55</v>
      </c>
      <c r="T66" s="817">
        <f>'Phan ky'!$AY$101</f>
        <v>0.55000000000000004</v>
      </c>
      <c r="U66" s="817">
        <f>'Phan ky'!$AY$109</f>
        <v>0</v>
      </c>
      <c r="V66" s="817">
        <f>'Phan ky'!$AY$117</f>
        <v>0</v>
      </c>
      <c r="W66" s="817">
        <f>'Phan ky'!$AY$125</f>
        <v>0</v>
      </c>
      <c r="X66" s="817">
        <f>'Phan ky'!$AY$133</f>
        <v>0</v>
      </c>
      <c r="Y66" s="817">
        <f>$Z$66+$AA$66+$AB$66+$AC$66+$AD$66+$AE$66+$AF$66+$AG$66+$AH$66+$AI$66</f>
        <v>0</v>
      </c>
      <c r="Z66" s="817">
        <f>'Phan ky'!$AY$141</f>
        <v>0</v>
      </c>
      <c r="AA66" s="817">
        <f>'Phan ky'!$AY$149</f>
        <v>0</v>
      </c>
      <c r="AB66" s="817">
        <f>'Phan ky'!$AY$157</f>
        <v>0</v>
      </c>
      <c r="AC66" s="817">
        <f>'Phan ky'!$AY$165</f>
        <v>0</v>
      </c>
      <c r="AD66" s="817">
        <f>'Phan ky'!$AY$173</f>
        <v>0</v>
      </c>
      <c r="AE66" s="817">
        <f>'Phan ky'!$AY$181</f>
        <v>0</v>
      </c>
      <c r="AF66" s="817">
        <f>'Phan ky'!$AY$189</f>
        <v>0</v>
      </c>
      <c r="AG66" s="817">
        <f>'Phan ky'!$AY$197</f>
        <v>0</v>
      </c>
      <c r="AH66" s="817">
        <f>'Phan ky'!$AY$205</f>
        <v>0</v>
      </c>
      <c r="AI66" s="817">
        <f>'Phan ky'!$AY$213</f>
        <v>0</v>
      </c>
      <c r="AJ66" s="817">
        <f>$AK$66+$AO$66+$AP$66+$AQ$66</f>
        <v>0</v>
      </c>
      <c r="AK66" s="817">
        <f>$AL$66+$AM$66+$AN$66</f>
        <v>0</v>
      </c>
      <c r="AL66" s="817">
        <f>'Phan ky'!$AY$221</f>
        <v>0</v>
      </c>
      <c r="AM66" s="817">
        <f>'Phan ky'!$AY$229</f>
        <v>0</v>
      </c>
      <c r="AN66" s="817">
        <f>'Phan ky'!$AY$237</f>
        <v>0</v>
      </c>
      <c r="AO66" s="817">
        <f>'Phan ky'!$AY$245</f>
        <v>0</v>
      </c>
      <c r="AP66" s="817">
        <f>'Phan ky'!$AY$253</f>
        <v>0</v>
      </c>
      <c r="AQ66" s="817">
        <f>'Phan ky'!$AY$261</f>
        <v>0</v>
      </c>
      <c r="AR66" s="817">
        <f>$AS$66+$AT$66+$AU$66+$AV$66+$AW$66+$AX$66+$AY$66+$AZ$66+$BA$66+$BB$66</f>
        <v>1</v>
      </c>
      <c r="AS66" s="817">
        <f>'Phan ky'!$AY$269</f>
        <v>1</v>
      </c>
      <c r="AT66" s="817">
        <f>'Phan ky'!$AY$277</f>
        <v>0</v>
      </c>
      <c r="AU66" s="817">
        <f>'Phan ky'!$AY$285</f>
        <v>0</v>
      </c>
      <c r="AV66" s="817">
        <f>'Phan ky'!$AY$293</f>
        <v>0</v>
      </c>
      <c r="AW66" s="817">
        <f>'Phan ky'!$AY$301</f>
        <v>0</v>
      </c>
      <c r="AX66" s="817">
        <f>'Phan ky'!$AY$309</f>
        <v>0</v>
      </c>
      <c r="AY66" s="817">
        <f>'Phan ky'!$AY$317</f>
        <v>0</v>
      </c>
      <c r="AZ66" s="817">
        <f>'Phan ky'!$AY$325</f>
        <v>0</v>
      </c>
      <c r="BA66" s="817">
        <f>'Phan ky'!$AY$333</f>
        <v>0</v>
      </c>
      <c r="BB66" s="817">
        <f>'Phan ky'!$AY$341</f>
        <v>0</v>
      </c>
      <c r="BC66" s="817">
        <f>'Phan ky'!$AY$349</f>
        <v>0</v>
      </c>
      <c r="BD66" s="817">
        <f>'Phan ky'!$AY$357</f>
        <v>0</v>
      </c>
      <c r="BE66" s="818">
        <f>D66-BP66</f>
        <v>15.621199999999998</v>
      </c>
      <c r="BF66" s="817">
        <f>$BG$66+$BH$66</f>
        <v>0</v>
      </c>
      <c r="BG66" s="817">
        <f>'Phan ky'!$AY$373</f>
        <v>0</v>
      </c>
      <c r="BH66" s="817">
        <f>'Phan ky'!$AY$381</f>
        <v>0</v>
      </c>
      <c r="BI66" s="817">
        <f>'Phan ky'!$AY$389</f>
        <v>0</v>
      </c>
      <c r="BJ66" s="817">
        <f>$BK$66+$BL$66+$BM$66+$BN$66+$BO$66</f>
        <v>0</v>
      </c>
      <c r="BK66" s="817">
        <f>'Phan ky'!$AY$397</f>
        <v>0</v>
      </c>
      <c r="BL66" s="817">
        <f>'Phan ky'!$AY$405</f>
        <v>0</v>
      </c>
      <c r="BM66" s="817">
        <f>'Phan ky'!$AY$413</f>
        <v>0</v>
      </c>
      <c r="BN66" s="817">
        <f>'Phan ky'!$AY$421</f>
        <v>0</v>
      </c>
      <c r="BO66" s="817">
        <f>'Phan ky'!$AY$429</f>
        <v>0</v>
      </c>
      <c r="BP66" s="813">
        <f t="shared" si="23"/>
        <v>1.55</v>
      </c>
      <c r="BQ66" s="813">
        <f t="shared" si="3"/>
        <v>16.071199999999997</v>
      </c>
      <c r="BS66" s="897">
        <f t="shared" si="4"/>
        <v>1.6133959489016323</v>
      </c>
      <c r="BT66" s="637">
        <f>BE$78</f>
        <v>0.45</v>
      </c>
      <c r="BW66" s="338" t="s">
        <v>39</v>
      </c>
      <c r="BX66" s="338">
        <v>2.6999999999999247E-3</v>
      </c>
    </row>
    <row r="67" spans="1:76" s="338" customFormat="1" ht="15.75">
      <c r="A67" s="820" t="s">
        <v>123</v>
      </c>
      <c r="B67" s="831" t="s">
        <v>74</v>
      </c>
      <c r="C67" s="820" t="s">
        <v>209</v>
      </c>
      <c r="D67" s="813">
        <f t="shared" si="22"/>
        <v>81.068399999999997</v>
      </c>
      <c r="E67" s="817">
        <f>E69+E70</f>
        <v>0</v>
      </c>
      <c r="F67" s="817">
        <f t="shared" ref="F67:BO67" si="24">F69+F70</f>
        <v>0</v>
      </c>
      <c r="G67" s="817">
        <f t="shared" si="24"/>
        <v>0</v>
      </c>
      <c r="H67" s="817">
        <f t="shared" si="24"/>
        <v>0</v>
      </c>
      <c r="I67" s="817">
        <f t="shared" si="24"/>
        <v>0</v>
      </c>
      <c r="J67" s="817">
        <f t="shared" si="24"/>
        <v>0</v>
      </c>
      <c r="K67" s="817">
        <f t="shared" si="24"/>
        <v>0</v>
      </c>
      <c r="L67" s="817">
        <f t="shared" si="24"/>
        <v>0</v>
      </c>
      <c r="M67" s="817">
        <f t="shared" si="24"/>
        <v>0</v>
      </c>
      <c r="N67" s="817">
        <f t="shared" si="24"/>
        <v>0</v>
      </c>
      <c r="O67" s="817">
        <f t="shared" si="24"/>
        <v>0</v>
      </c>
      <c r="P67" s="817">
        <f t="shared" si="24"/>
        <v>0</v>
      </c>
      <c r="Q67" s="817">
        <f t="shared" si="24"/>
        <v>0</v>
      </c>
      <c r="R67" s="817">
        <f t="shared" si="24"/>
        <v>0</v>
      </c>
      <c r="S67" s="813">
        <f t="shared" si="24"/>
        <v>1.1000000000000001</v>
      </c>
      <c r="T67" s="817">
        <f t="shared" si="24"/>
        <v>0</v>
      </c>
      <c r="U67" s="817">
        <f t="shared" si="24"/>
        <v>0</v>
      </c>
      <c r="V67" s="817">
        <f t="shared" si="24"/>
        <v>0</v>
      </c>
      <c r="W67" s="817">
        <f t="shared" si="24"/>
        <v>0</v>
      </c>
      <c r="X67" s="817">
        <f t="shared" si="24"/>
        <v>0</v>
      </c>
      <c r="Y67" s="817">
        <f t="shared" si="24"/>
        <v>1.1000000000000001</v>
      </c>
      <c r="Z67" s="817">
        <f t="shared" si="24"/>
        <v>1.1000000000000001</v>
      </c>
      <c r="AA67" s="817">
        <f t="shared" si="24"/>
        <v>0</v>
      </c>
      <c r="AB67" s="817">
        <f t="shared" si="24"/>
        <v>0</v>
      </c>
      <c r="AC67" s="817">
        <f t="shared" si="24"/>
        <v>0</v>
      </c>
      <c r="AD67" s="817">
        <f t="shared" si="24"/>
        <v>0</v>
      </c>
      <c r="AE67" s="817">
        <f t="shared" si="24"/>
        <v>0</v>
      </c>
      <c r="AF67" s="817">
        <f t="shared" si="24"/>
        <v>0</v>
      </c>
      <c r="AG67" s="817">
        <f t="shared" si="24"/>
        <v>0</v>
      </c>
      <c r="AH67" s="817">
        <f t="shared" si="24"/>
        <v>0</v>
      </c>
      <c r="AI67" s="817">
        <f t="shared" si="24"/>
        <v>0</v>
      </c>
      <c r="AJ67" s="817">
        <f t="shared" si="24"/>
        <v>0</v>
      </c>
      <c r="AK67" s="817">
        <f t="shared" si="24"/>
        <v>0</v>
      </c>
      <c r="AL67" s="817">
        <f t="shared" si="24"/>
        <v>0</v>
      </c>
      <c r="AM67" s="817">
        <f t="shared" si="24"/>
        <v>0</v>
      </c>
      <c r="AN67" s="817">
        <f t="shared" si="24"/>
        <v>0</v>
      </c>
      <c r="AO67" s="817">
        <f t="shared" si="24"/>
        <v>0</v>
      </c>
      <c r="AP67" s="817">
        <f t="shared" si="24"/>
        <v>0</v>
      </c>
      <c r="AQ67" s="817">
        <f t="shared" si="24"/>
        <v>0</v>
      </c>
      <c r="AR67" s="817">
        <f t="shared" si="24"/>
        <v>0</v>
      </c>
      <c r="AS67" s="817">
        <f t="shared" si="24"/>
        <v>0</v>
      </c>
      <c r="AT67" s="817">
        <f t="shared" si="24"/>
        <v>0</v>
      </c>
      <c r="AU67" s="817">
        <f t="shared" si="24"/>
        <v>0</v>
      </c>
      <c r="AV67" s="817">
        <f t="shared" si="24"/>
        <v>0</v>
      </c>
      <c r="AW67" s="817">
        <f t="shared" si="24"/>
        <v>0</v>
      </c>
      <c r="AX67" s="817">
        <f t="shared" si="24"/>
        <v>0</v>
      </c>
      <c r="AY67" s="817">
        <f t="shared" si="24"/>
        <v>0</v>
      </c>
      <c r="AZ67" s="817">
        <f t="shared" si="24"/>
        <v>0</v>
      </c>
      <c r="BA67" s="817">
        <f t="shared" si="24"/>
        <v>0</v>
      </c>
      <c r="BB67" s="817">
        <f t="shared" si="24"/>
        <v>0</v>
      </c>
      <c r="BC67" s="817">
        <f t="shared" si="24"/>
        <v>0</v>
      </c>
      <c r="BD67" s="817">
        <f t="shared" si="24"/>
        <v>0</v>
      </c>
      <c r="BE67" s="817">
        <f t="shared" si="24"/>
        <v>0</v>
      </c>
      <c r="BF67" s="818">
        <f>D67-BP67</f>
        <v>79.968400000000003</v>
      </c>
      <c r="BG67" s="817">
        <f>BG70</f>
        <v>0</v>
      </c>
      <c r="BH67" s="817">
        <f>BH69</f>
        <v>0</v>
      </c>
      <c r="BI67" s="817">
        <f t="shared" si="24"/>
        <v>0</v>
      </c>
      <c r="BJ67" s="817">
        <f t="shared" si="24"/>
        <v>0</v>
      </c>
      <c r="BK67" s="817">
        <f t="shared" si="24"/>
        <v>0</v>
      </c>
      <c r="BL67" s="817">
        <f t="shared" si="24"/>
        <v>0</v>
      </c>
      <c r="BM67" s="817">
        <f t="shared" si="24"/>
        <v>0</v>
      </c>
      <c r="BN67" s="817">
        <f t="shared" si="24"/>
        <v>0</v>
      </c>
      <c r="BO67" s="817">
        <f t="shared" si="24"/>
        <v>0</v>
      </c>
      <c r="BP67" s="813">
        <f t="shared" si="23"/>
        <v>1.1000000000000001</v>
      </c>
      <c r="BQ67" s="813">
        <f t="shared" si="3"/>
        <v>79.968400000000003</v>
      </c>
      <c r="BS67" s="897">
        <f t="shared" si="4"/>
        <v>8.0280683832038271</v>
      </c>
      <c r="BT67" s="637">
        <f>BF$78</f>
        <v>0</v>
      </c>
      <c r="BW67" s="338" t="s">
        <v>40</v>
      </c>
      <c r="BX67" s="338">
        <v>0</v>
      </c>
    </row>
    <row r="68" spans="1:76" s="338" customFormat="1" ht="15.75">
      <c r="A68" s="814"/>
      <c r="B68" s="831" t="s">
        <v>331</v>
      </c>
      <c r="C68" s="832"/>
      <c r="D68" s="815"/>
      <c r="E68" s="815"/>
      <c r="F68" s="815"/>
      <c r="G68" s="821"/>
      <c r="H68" s="815"/>
      <c r="I68" s="815"/>
      <c r="J68" s="815"/>
      <c r="K68" s="815"/>
      <c r="L68" s="815"/>
      <c r="M68" s="815"/>
      <c r="N68" s="815"/>
      <c r="O68" s="815"/>
      <c r="P68" s="815"/>
      <c r="Q68" s="815"/>
      <c r="R68" s="815"/>
      <c r="S68" s="816"/>
      <c r="T68" s="815"/>
      <c r="U68" s="815"/>
      <c r="V68" s="815"/>
      <c r="W68" s="815"/>
      <c r="X68" s="815"/>
      <c r="Y68" s="815"/>
      <c r="Z68" s="815"/>
      <c r="AA68" s="815"/>
      <c r="AB68" s="815"/>
      <c r="AC68" s="815"/>
      <c r="AD68" s="815"/>
      <c r="AE68" s="815"/>
      <c r="AF68" s="815"/>
      <c r="AG68" s="815"/>
      <c r="AH68" s="815"/>
      <c r="AI68" s="815"/>
      <c r="AJ68" s="815"/>
      <c r="AK68" s="815"/>
      <c r="AL68" s="815"/>
      <c r="AM68" s="815"/>
      <c r="AN68" s="815"/>
      <c r="AO68" s="815"/>
      <c r="AP68" s="815"/>
      <c r="AQ68" s="815"/>
      <c r="AR68" s="815"/>
      <c r="AS68" s="815"/>
      <c r="AT68" s="815"/>
      <c r="AU68" s="815"/>
      <c r="AV68" s="815"/>
      <c r="AW68" s="815"/>
      <c r="AX68" s="815"/>
      <c r="AY68" s="815"/>
      <c r="AZ68" s="815"/>
      <c r="BA68" s="815"/>
      <c r="BB68" s="815"/>
      <c r="BC68" s="815"/>
      <c r="BD68" s="815"/>
      <c r="BE68" s="815"/>
      <c r="BF68" s="815"/>
      <c r="BG68" s="815"/>
      <c r="BH68" s="815"/>
      <c r="BI68" s="815"/>
      <c r="BJ68" s="815"/>
      <c r="BK68" s="815"/>
      <c r="BL68" s="815"/>
      <c r="BM68" s="815"/>
      <c r="BN68" s="815"/>
      <c r="BO68" s="815"/>
      <c r="BP68" s="815"/>
      <c r="BQ68" s="813"/>
      <c r="BS68" s="897">
        <f t="shared" si="4"/>
        <v>0</v>
      </c>
      <c r="BT68" s="637"/>
      <c r="BW68" s="338" t="s">
        <v>41</v>
      </c>
      <c r="BX68" s="338">
        <v>0</v>
      </c>
    </row>
    <row r="69" spans="1:76" s="338" customFormat="1" ht="31.5">
      <c r="A69" s="820" t="s">
        <v>265</v>
      </c>
      <c r="B69" s="831" t="s">
        <v>266</v>
      </c>
      <c r="C69" s="820" t="s">
        <v>26</v>
      </c>
      <c r="D69" s="813">
        <f t="shared" ref="D69:D77" si="25">VLOOKUP(C69,H01_HT,2,FALSE)</f>
        <v>26.46</v>
      </c>
      <c r="E69" s="817">
        <f>$F$69+$I$69+$J$69+$K$69+$L$69+$M$69+$O$69+$P$69+$Q$69+$R$69</f>
        <v>0</v>
      </c>
      <c r="F69" s="817">
        <f>$G$69+$H$69</f>
        <v>0</v>
      </c>
      <c r="G69" s="817">
        <f>'Phan ky'!$AZ$5</f>
        <v>0</v>
      </c>
      <c r="H69" s="817">
        <f>'Phan ky'!$AZ$13</f>
        <v>0</v>
      </c>
      <c r="I69" s="817">
        <f>'Phan ky'!$AZ$21</f>
        <v>0</v>
      </c>
      <c r="J69" s="817">
        <f>'Phan ky'!$AZ$29</f>
        <v>0</v>
      </c>
      <c r="K69" s="817">
        <f>'Phan ky'!$AZ$37</f>
        <v>0</v>
      </c>
      <c r="L69" s="817">
        <f>'Phan ky'!$AZ$45</f>
        <v>0</v>
      </c>
      <c r="M69" s="817">
        <f>'Phan ky'!$AZ$53</f>
        <v>0</v>
      </c>
      <c r="N69" s="817">
        <f>'Phan ky'!$AZ$61</f>
        <v>0</v>
      </c>
      <c r="O69" s="817">
        <f>'Phan ky'!$AZ$69</f>
        <v>0</v>
      </c>
      <c r="P69" s="817">
        <f>'Phan ky'!$AZ$77</f>
        <v>0</v>
      </c>
      <c r="Q69" s="817">
        <f>'Phan ky'!$AZ$85</f>
        <v>0</v>
      </c>
      <c r="R69" s="817">
        <f>'Phan ky'!$AZ$93</f>
        <v>0</v>
      </c>
      <c r="S69" s="813">
        <f>$T$69+$U$69+$V$69+$W$69+$X$69+$Y$69+$AJ$69+$AR$69+$BC$69+$BD$69+$BE$69+$BF$69+$BI$69</f>
        <v>1.1000000000000001</v>
      </c>
      <c r="T69" s="817">
        <f>'Phan ky'!$AZ$101</f>
        <v>0</v>
      </c>
      <c r="U69" s="817">
        <f>'Phan ky'!$AZ$109</f>
        <v>0</v>
      </c>
      <c r="V69" s="817">
        <f>'Phan ky'!$AZ$117</f>
        <v>0</v>
      </c>
      <c r="W69" s="817">
        <f>'Phan ky'!$AZ$125</f>
        <v>0</v>
      </c>
      <c r="X69" s="817">
        <f>'Phan ky'!$AZ$133</f>
        <v>0</v>
      </c>
      <c r="Y69" s="817">
        <f>$Z$69+$AA$69+$AB$69+$AC$69+$AD$69+$AE$69+$AF$69+$AG$69+$AH$69+$AI$69</f>
        <v>1.1000000000000001</v>
      </c>
      <c r="Z69" s="817">
        <f>'Phan ky'!$AZ$141</f>
        <v>1.1000000000000001</v>
      </c>
      <c r="AA69" s="817">
        <f>'Phan ky'!$AZ$149</f>
        <v>0</v>
      </c>
      <c r="AB69" s="817">
        <f>'Phan ky'!$AZ$157</f>
        <v>0</v>
      </c>
      <c r="AC69" s="817">
        <f>'Phan ky'!$AZ$165</f>
        <v>0</v>
      </c>
      <c r="AD69" s="817">
        <f>'Phan ky'!$AZ$173</f>
        <v>0</v>
      </c>
      <c r="AE69" s="817">
        <f>'Phan ky'!$AZ$181</f>
        <v>0</v>
      </c>
      <c r="AF69" s="817">
        <f>'Phan ky'!$AZ$189</f>
        <v>0</v>
      </c>
      <c r="AG69" s="817">
        <f>'Phan ky'!$AZ$197</f>
        <v>0</v>
      </c>
      <c r="AH69" s="817">
        <f>'Phan ky'!$AZ$205</f>
        <v>0</v>
      </c>
      <c r="AI69" s="817">
        <f>'Phan ky'!$AZ$213</f>
        <v>0</v>
      </c>
      <c r="AJ69" s="817">
        <f>$AK$69+$AO$69+$AP$69+$AQ$69</f>
        <v>0</v>
      </c>
      <c r="AK69" s="817">
        <f>$AL$69+$AM$69+$AN$69</f>
        <v>0</v>
      </c>
      <c r="AL69" s="817">
        <f>'Phan ky'!$AZ$221</f>
        <v>0</v>
      </c>
      <c r="AM69" s="817">
        <f>'Phan ky'!$AZ$229</f>
        <v>0</v>
      </c>
      <c r="AN69" s="817">
        <f>'Phan ky'!$AZ$237</f>
        <v>0</v>
      </c>
      <c r="AO69" s="817">
        <f>'Phan ky'!$AZ$245</f>
        <v>0</v>
      </c>
      <c r="AP69" s="817">
        <f>'Phan ky'!$AZ$253</f>
        <v>0</v>
      </c>
      <c r="AQ69" s="817">
        <f>'Phan ky'!$AZ$261</f>
        <v>0</v>
      </c>
      <c r="AR69" s="817">
        <f>$AS$69+$AT$69+$AU$69+$AV$69+$AW$69+$AX$69+$AY$69+$AZ$69+$BA$69+$BB$69</f>
        <v>0</v>
      </c>
      <c r="AS69" s="817">
        <f>'Phan ky'!$AZ$269</f>
        <v>0</v>
      </c>
      <c r="AT69" s="817">
        <f>'Phan ky'!$AZ$277</f>
        <v>0</v>
      </c>
      <c r="AU69" s="817">
        <f>'Phan ky'!$AZ$285</f>
        <v>0</v>
      </c>
      <c r="AV69" s="817">
        <f>'Phan ky'!$AZ$293</f>
        <v>0</v>
      </c>
      <c r="AW69" s="817">
        <f>'Phan ky'!$AZ$301</f>
        <v>0</v>
      </c>
      <c r="AX69" s="817">
        <f>'Phan ky'!$AZ$309</f>
        <v>0</v>
      </c>
      <c r="AY69" s="817">
        <f>'Phan ky'!$AZ$317</f>
        <v>0</v>
      </c>
      <c r="AZ69" s="817">
        <f>'Phan ky'!$AZ$325</f>
        <v>0</v>
      </c>
      <c r="BA69" s="817">
        <f>'Phan ky'!$AZ$333</f>
        <v>0</v>
      </c>
      <c r="BB69" s="817">
        <f>'Phan ky'!$AZ$341</f>
        <v>0</v>
      </c>
      <c r="BC69" s="817">
        <f>'Phan ky'!$AZ$349</f>
        <v>0</v>
      </c>
      <c r="BD69" s="817">
        <f>'Phan ky'!$AZ$357</f>
        <v>0</v>
      </c>
      <c r="BE69" s="817">
        <f>'Phan ky'!$AZ$365</f>
        <v>0</v>
      </c>
      <c r="BF69" s="817">
        <f>$BH$69</f>
        <v>0</v>
      </c>
      <c r="BG69" s="818">
        <f>D69-BP69</f>
        <v>25.36</v>
      </c>
      <c r="BH69" s="817">
        <f>'Phan ky'!$AZ$381</f>
        <v>0</v>
      </c>
      <c r="BI69" s="817">
        <f>'Phan ky'!$AZ$389</f>
        <v>0</v>
      </c>
      <c r="BJ69" s="817">
        <f>$BK$69+$BL$69+$BM$69+$BN$69+$BO$69</f>
        <v>0</v>
      </c>
      <c r="BK69" s="817">
        <f>'Phan ky'!$AZ$397</f>
        <v>0</v>
      </c>
      <c r="BL69" s="817">
        <f>'Phan ky'!$AZ$405</f>
        <v>0</v>
      </c>
      <c r="BM69" s="817">
        <f>'Phan ky'!$AZ$413</f>
        <v>0</v>
      </c>
      <c r="BN69" s="817">
        <f>'Phan ky'!$AZ$421</f>
        <v>0</v>
      </c>
      <c r="BO69" s="817">
        <f>'Phan ky'!$AZ$429</f>
        <v>0</v>
      </c>
      <c r="BP69" s="813">
        <f t="shared" ref="BP69:BP77" si="26">E69+S69+BJ69</f>
        <v>1.1000000000000001</v>
      </c>
      <c r="BQ69" s="813">
        <f t="shared" si="3"/>
        <v>25.36</v>
      </c>
      <c r="BS69" s="897">
        <f t="shared" si="4"/>
        <v>2.5459033092827794</v>
      </c>
      <c r="BT69" s="637">
        <f>BG$78</f>
        <v>0</v>
      </c>
      <c r="BW69" s="338" t="s">
        <v>211</v>
      </c>
      <c r="BX69" s="338">
        <v>0</v>
      </c>
    </row>
    <row r="70" spans="1:76" s="338" customFormat="1" ht="31.5">
      <c r="A70" s="820" t="s">
        <v>267</v>
      </c>
      <c r="B70" s="831" t="s">
        <v>268</v>
      </c>
      <c r="C70" s="820" t="s">
        <v>25</v>
      </c>
      <c r="D70" s="813">
        <f t="shared" si="25"/>
        <v>54.608400000000003</v>
      </c>
      <c r="E70" s="817">
        <f>$F$70+$I$70+$J$70+$K$70+$L$70+$M$70+$O$70+$P$70+$Q$70+$R$70</f>
        <v>0</v>
      </c>
      <c r="F70" s="817">
        <f>$G$70+$H$70</f>
        <v>0</v>
      </c>
      <c r="G70" s="817">
        <f>'Phan ky'!$BA$5</f>
        <v>0</v>
      </c>
      <c r="H70" s="817">
        <f>'Phan ky'!$BA$13</f>
        <v>0</v>
      </c>
      <c r="I70" s="817">
        <f>'Phan ky'!$BA$21</f>
        <v>0</v>
      </c>
      <c r="J70" s="817">
        <f>'Phan ky'!$BA$29</f>
        <v>0</v>
      </c>
      <c r="K70" s="817">
        <f>'Phan ky'!$BA$37</f>
        <v>0</v>
      </c>
      <c r="L70" s="817">
        <f>'Phan ky'!$BA$45</f>
        <v>0</v>
      </c>
      <c r="M70" s="817">
        <f>'Phan ky'!$BA$53</f>
        <v>0</v>
      </c>
      <c r="N70" s="817">
        <f>'Phan ky'!$BA$61</f>
        <v>0</v>
      </c>
      <c r="O70" s="817">
        <f>'Phan ky'!$BA$69</f>
        <v>0</v>
      </c>
      <c r="P70" s="817">
        <f>'Phan ky'!$BA$77</f>
        <v>0</v>
      </c>
      <c r="Q70" s="817">
        <f>'Phan ky'!$BA$85</f>
        <v>0</v>
      </c>
      <c r="R70" s="817">
        <f>'Phan ky'!$BA$93</f>
        <v>0</v>
      </c>
      <c r="S70" s="813">
        <f>$T$70+$U$70+$V$70+$W$70+$X$70+$Y$70+$AJ$70+$AR$70+$BC$70+$BD$70+$BE$70+$BF$70+$BI$70</f>
        <v>0</v>
      </c>
      <c r="T70" s="817">
        <f>'Phan ky'!$BA$101</f>
        <v>0</v>
      </c>
      <c r="U70" s="817">
        <f>'Phan ky'!$BA$109</f>
        <v>0</v>
      </c>
      <c r="V70" s="817">
        <f>'Phan ky'!$BA$117</f>
        <v>0</v>
      </c>
      <c r="W70" s="817">
        <f>'Phan ky'!$BA$125</f>
        <v>0</v>
      </c>
      <c r="X70" s="817">
        <f>'Phan ky'!$BA$133</f>
        <v>0</v>
      </c>
      <c r="Y70" s="817">
        <f>$Z$70+$AA$70+$AB$70+$AC$70+$AD$70+$AE$70+$AF$70+$AG$70+$AH$70+$AI$70</f>
        <v>0</v>
      </c>
      <c r="Z70" s="817">
        <f>'Phan ky'!$BA$141</f>
        <v>0</v>
      </c>
      <c r="AA70" s="817">
        <f>'Phan ky'!$BA$149</f>
        <v>0</v>
      </c>
      <c r="AB70" s="817">
        <f>'Phan ky'!$BA$157</f>
        <v>0</v>
      </c>
      <c r="AC70" s="817">
        <f>'Phan ky'!$BA$165</f>
        <v>0</v>
      </c>
      <c r="AD70" s="817">
        <f>'Phan ky'!$BA$173</f>
        <v>0</v>
      </c>
      <c r="AE70" s="817">
        <f>'Phan ky'!$BA$181</f>
        <v>0</v>
      </c>
      <c r="AF70" s="817">
        <f>'Phan ky'!$BA$189</f>
        <v>0</v>
      </c>
      <c r="AG70" s="817">
        <f>'Phan ky'!$BA$197</f>
        <v>0</v>
      </c>
      <c r="AH70" s="817">
        <f>'Phan ky'!$BA$205</f>
        <v>0</v>
      </c>
      <c r="AI70" s="817">
        <f>'Phan ky'!$BA$213</f>
        <v>0</v>
      </c>
      <c r="AJ70" s="817">
        <f>$AK$70+$AO$70+$AP$70+$AQ$70</f>
        <v>0</v>
      </c>
      <c r="AK70" s="817">
        <f>$AL$70+$AM$70+$AN$70</f>
        <v>0</v>
      </c>
      <c r="AL70" s="817">
        <f>'Phan ky'!$BA$221</f>
        <v>0</v>
      </c>
      <c r="AM70" s="817">
        <f>'Phan ky'!$BA$229</f>
        <v>0</v>
      </c>
      <c r="AN70" s="817">
        <f>'Phan ky'!$BA$237</f>
        <v>0</v>
      </c>
      <c r="AO70" s="817">
        <f>'Phan ky'!$BA$245</f>
        <v>0</v>
      </c>
      <c r="AP70" s="817">
        <f>'Phan ky'!$BA$253</f>
        <v>0</v>
      </c>
      <c r="AQ70" s="817">
        <f>'Phan ky'!$BA$261</f>
        <v>0</v>
      </c>
      <c r="AR70" s="817">
        <f>$AS$70+$AT$70+$AU$70+$AV$70+$AW$70+$AX$70+$AY$70+$AZ$70+$BA$70+$BB$70</f>
        <v>0</v>
      </c>
      <c r="AS70" s="817">
        <f>'Phan ky'!$BA$269</f>
        <v>0</v>
      </c>
      <c r="AT70" s="817">
        <f>'Phan ky'!$BA$277</f>
        <v>0</v>
      </c>
      <c r="AU70" s="817">
        <f>'Phan ky'!$BA$285</f>
        <v>0</v>
      </c>
      <c r="AV70" s="817">
        <f>'Phan ky'!$BA$293</f>
        <v>0</v>
      </c>
      <c r="AW70" s="817">
        <f>'Phan ky'!$BA$301</f>
        <v>0</v>
      </c>
      <c r="AX70" s="817">
        <f>'Phan ky'!$BA$309</f>
        <v>0</v>
      </c>
      <c r="AY70" s="817">
        <f>'Phan ky'!$BA$317</f>
        <v>0</v>
      </c>
      <c r="AZ70" s="817">
        <f>'Phan ky'!$BA$325</f>
        <v>0</v>
      </c>
      <c r="BA70" s="817">
        <f>'Phan ky'!$BA$333</f>
        <v>0</v>
      </c>
      <c r="BB70" s="817">
        <f>'Phan ky'!$BA$341</f>
        <v>0</v>
      </c>
      <c r="BC70" s="817">
        <f>'Phan ky'!$BA$349</f>
        <v>0</v>
      </c>
      <c r="BD70" s="817">
        <f>'Phan ky'!$BA$357</f>
        <v>0</v>
      </c>
      <c r="BE70" s="817">
        <f>'Phan ky'!$BA$365</f>
        <v>0</v>
      </c>
      <c r="BF70" s="817">
        <f>$BG$70</f>
        <v>0</v>
      </c>
      <c r="BG70" s="817">
        <f>'Phan ky'!$BA$373</f>
        <v>0</v>
      </c>
      <c r="BH70" s="818">
        <f>D70-BP70</f>
        <v>54.608400000000003</v>
      </c>
      <c r="BI70" s="817">
        <f>'Phan ky'!$BA$389</f>
        <v>0</v>
      </c>
      <c r="BJ70" s="817">
        <f>$BK$70+$BL$70+$BM$70+$BN$70+$BO$70</f>
        <v>0</v>
      </c>
      <c r="BK70" s="817">
        <f>'Phan ky'!$BA$397</f>
        <v>0</v>
      </c>
      <c r="BL70" s="817">
        <f>'Phan ky'!$BA$405</f>
        <v>0</v>
      </c>
      <c r="BM70" s="817">
        <f>'Phan ky'!$BA$413</f>
        <v>0</v>
      </c>
      <c r="BN70" s="817">
        <f>'Phan ky'!$BA$421</f>
        <v>0</v>
      </c>
      <c r="BO70" s="817">
        <f>'Phan ky'!$BA$429</f>
        <v>0</v>
      </c>
      <c r="BP70" s="813">
        <f t="shared" si="26"/>
        <v>0</v>
      </c>
      <c r="BQ70" s="813">
        <f t="shared" si="3"/>
        <v>54.608400000000003</v>
      </c>
      <c r="BS70" s="897">
        <f t="shared" si="4"/>
        <v>5.4821650739210463</v>
      </c>
      <c r="BT70" s="637">
        <f>BH$78</f>
        <v>0</v>
      </c>
    </row>
    <row r="71" spans="1:76" s="338" customFormat="1" ht="15.75">
      <c r="A71" s="820" t="s">
        <v>124</v>
      </c>
      <c r="B71" s="831" t="s">
        <v>125</v>
      </c>
      <c r="C71" s="820" t="s">
        <v>38</v>
      </c>
      <c r="D71" s="813">
        <f t="shared" si="25"/>
        <v>6.0095000000000001</v>
      </c>
      <c r="E71" s="817">
        <f>$F$71+$I$71+$J$71+$K$71+$L$71+$M$71+$O$71+$P$71+$Q$71+$R$71</f>
        <v>0</v>
      </c>
      <c r="F71" s="817">
        <f>$G$71+$H$71</f>
        <v>0</v>
      </c>
      <c r="G71" s="817">
        <f>'Phan ky'!$BB$5</f>
        <v>0</v>
      </c>
      <c r="H71" s="817">
        <f>'Phan ky'!$BB$13</f>
        <v>0</v>
      </c>
      <c r="I71" s="817">
        <f>'Phan ky'!$BB$21</f>
        <v>0</v>
      </c>
      <c r="J71" s="817">
        <f>'Phan ky'!$BB$29</f>
        <v>0</v>
      </c>
      <c r="K71" s="817">
        <f>'Phan ky'!$BB$37</f>
        <v>0</v>
      </c>
      <c r="L71" s="817">
        <f>'Phan ky'!$BB$45</f>
        <v>0</v>
      </c>
      <c r="M71" s="817">
        <f>'Phan ky'!$BB$53</f>
        <v>0</v>
      </c>
      <c r="N71" s="817">
        <f>'Phan ky'!$BB$61</f>
        <v>0</v>
      </c>
      <c r="O71" s="817">
        <f>'Phan ky'!$BB$69</f>
        <v>0</v>
      </c>
      <c r="P71" s="817">
        <f>'Phan ky'!$BB$77</f>
        <v>0</v>
      </c>
      <c r="Q71" s="817">
        <f>'Phan ky'!$BB$85</f>
        <v>0</v>
      </c>
      <c r="R71" s="817">
        <f>'Phan ky'!$BB$93</f>
        <v>0</v>
      </c>
      <c r="S71" s="813">
        <f>$T$71+$U$71+$V$71+$W$71+$X$71+$Y$71+$AJ$71+$AR$71+$BC$71+$BD$71+$BE$71+$BF$71</f>
        <v>0.8</v>
      </c>
      <c r="T71" s="817">
        <f>'Phan ky'!$BB$101</f>
        <v>0</v>
      </c>
      <c r="U71" s="817">
        <f>'Phan ky'!$BB$109</f>
        <v>0</v>
      </c>
      <c r="V71" s="817">
        <f>'Phan ky'!$BB$117</f>
        <v>0</v>
      </c>
      <c r="W71" s="817">
        <f>'Phan ky'!$BB$125</f>
        <v>0</v>
      </c>
      <c r="X71" s="817">
        <f>'Phan ky'!$BB$133</f>
        <v>0</v>
      </c>
      <c r="Y71" s="817">
        <f>$Z$71+$AA$71+$AB$71+$AC$71+$AD$71+$AE$71+$AF$71+$AG$71+$AH$71+$AI$71</f>
        <v>0</v>
      </c>
      <c r="Z71" s="817">
        <f>'Phan ky'!$BB$141</f>
        <v>0</v>
      </c>
      <c r="AA71" s="817">
        <f>'Phan ky'!$BB$149</f>
        <v>0</v>
      </c>
      <c r="AB71" s="817">
        <f>'Phan ky'!$BB$157</f>
        <v>0</v>
      </c>
      <c r="AC71" s="817">
        <f>'Phan ky'!$BB$165</f>
        <v>0</v>
      </c>
      <c r="AD71" s="817">
        <f>'Phan ky'!$BB$173</f>
        <v>0</v>
      </c>
      <c r="AE71" s="817">
        <f>'Phan ky'!$BB$181</f>
        <v>0</v>
      </c>
      <c r="AF71" s="817">
        <f>'Phan ky'!$BB$189</f>
        <v>0</v>
      </c>
      <c r="AG71" s="817">
        <f>'Phan ky'!$BB$197</f>
        <v>0</v>
      </c>
      <c r="AH71" s="817">
        <f>'Phan ky'!$BB$205</f>
        <v>0</v>
      </c>
      <c r="AI71" s="817">
        <f>'Phan ky'!$BB$213</f>
        <v>0</v>
      </c>
      <c r="AJ71" s="817">
        <f>$AK$71+$AO$71+$AP$71+$AQ$71</f>
        <v>0</v>
      </c>
      <c r="AK71" s="817">
        <f>$AL$71+$AM$71+$AN$71</f>
        <v>0</v>
      </c>
      <c r="AL71" s="817">
        <f>'Phan ky'!$BB$221</f>
        <v>0</v>
      </c>
      <c r="AM71" s="817">
        <f>'Phan ky'!$BB$229</f>
        <v>0</v>
      </c>
      <c r="AN71" s="817">
        <f>'Phan ky'!$BB$237</f>
        <v>0</v>
      </c>
      <c r="AO71" s="817">
        <f>'Phan ky'!$BB$245</f>
        <v>0</v>
      </c>
      <c r="AP71" s="817">
        <f>'Phan ky'!$BB$253</f>
        <v>0</v>
      </c>
      <c r="AQ71" s="817">
        <f>'Phan ky'!$BB$261</f>
        <v>0</v>
      </c>
      <c r="AR71" s="817">
        <f>$AS$71+$AT$71+$AU$71+$AV$71+$AW$71+$AX$71+$AY$71+$AZ$71+$BA$71+$BB$71</f>
        <v>0.8</v>
      </c>
      <c r="AS71" s="817">
        <f>'Phan ky'!$BB$269</f>
        <v>0.8</v>
      </c>
      <c r="AT71" s="817">
        <f>'Phan ky'!$BB$277</f>
        <v>0</v>
      </c>
      <c r="AU71" s="817">
        <f>'Phan ky'!$BB$285</f>
        <v>0</v>
      </c>
      <c r="AV71" s="817">
        <f>'Phan ky'!$BB$293</f>
        <v>0</v>
      </c>
      <c r="AW71" s="817">
        <f>'Phan ky'!$BB$301</f>
        <v>0</v>
      </c>
      <c r="AX71" s="817">
        <f>'Phan ky'!$BB$309</f>
        <v>0</v>
      </c>
      <c r="AY71" s="817">
        <f>'Phan ky'!$BB$317</f>
        <v>0</v>
      </c>
      <c r="AZ71" s="817">
        <f>'Phan ky'!$BB$325</f>
        <v>0</v>
      </c>
      <c r="BA71" s="817">
        <f>'Phan ky'!$BB$333</f>
        <v>0</v>
      </c>
      <c r="BB71" s="817">
        <f>'Phan ky'!$BB$341</f>
        <v>0</v>
      </c>
      <c r="BC71" s="817">
        <f>'Phan ky'!$BB$349</f>
        <v>0</v>
      </c>
      <c r="BD71" s="817">
        <f>'Phan ky'!$BB$357</f>
        <v>0</v>
      </c>
      <c r="BE71" s="817">
        <f>'Phan ky'!$BB$365</f>
        <v>0</v>
      </c>
      <c r="BF71" s="817">
        <f>$BG$71+$BH$71</f>
        <v>0</v>
      </c>
      <c r="BG71" s="817">
        <f>'Phan ky'!$BB$373</f>
        <v>0</v>
      </c>
      <c r="BH71" s="817">
        <f>'Phan ky'!$BB$381</f>
        <v>0</v>
      </c>
      <c r="BI71" s="818">
        <f>D71-BP71</f>
        <v>5.2095000000000002</v>
      </c>
      <c r="BJ71" s="817">
        <f>$BK$71+$BL$71+$BM$71+$BN$71+$BO$71</f>
        <v>0</v>
      </c>
      <c r="BK71" s="817">
        <f>'Phan ky'!$BB$397</f>
        <v>0</v>
      </c>
      <c r="BL71" s="817">
        <f>'Phan ky'!$BB$405</f>
        <v>0</v>
      </c>
      <c r="BM71" s="817">
        <f>'Phan ky'!$BB$413</f>
        <v>0</v>
      </c>
      <c r="BN71" s="817">
        <f>'Phan ky'!$BB$421</f>
        <v>0</v>
      </c>
      <c r="BO71" s="817">
        <f>'Phan ky'!$BB$429</f>
        <v>0</v>
      </c>
      <c r="BP71" s="813">
        <f t="shared" si="26"/>
        <v>0.8</v>
      </c>
      <c r="BQ71" s="813">
        <f t="shared" si="3"/>
        <v>5.2095000000000002</v>
      </c>
      <c r="BS71" s="897">
        <f t="shared" si="4"/>
        <v>0.52298435684970979</v>
      </c>
      <c r="BT71" s="637">
        <f>BI$78</f>
        <v>0</v>
      </c>
    </row>
    <row r="72" spans="1:76" s="339" customFormat="1" ht="15.75">
      <c r="A72" s="833">
        <v>3</v>
      </c>
      <c r="B72" s="834" t="s">
        <v>161</v>
      </c>
      <c r="C72" s="833" t="s">
        <v>110</v>
      </c>
      <c r="D72" s="813">
        <f t="shared" si="25"/>
        <v>0.54269999999999996</v>
      </c>
      <c r="E72" s="813">
        <f>SUM(E73:E77)</f>
        <v>0</v>
      </c>
      <c r="F72" s="813">
        <f t="shared" ref="F72:BI72" si="27">SUM(F73:F77)</f>
        <v>0</v>
      </c>
      <c r="G72" s="813">
        <f t="shared" si="27"/>
        <v>0</v>
      </c>
      <c r="H72" s="813">
        <f t="shared" si="27"/>
        <v>0</v>
      </c>
      <c r="I72" s="813">
        <f t="shared" si="27"/>
        <v>0</v>
      </c>
      <c r="J72" s="813">
        <f t="shared" si="27"/>
        <v>0</v>
      </c>
      <c r="K72" s="813">
        <f t="shared" si="27"/>
        <v>0</v>
      </c>
      <c r="L72" s="813">
        <f t="shared" si="27"/>
        <v>0</v>
      </c>
      <c r="M72" s="813">
        <f t="shared" si="27"/>
        <v>0</v>
      </c>
      <c r="N72" s="813">
        <f t="shared" si="27"/>
        <v>0</v>
      </c>
      <c r="O72" s="813">
        <f t="shared" si="27"/>
        <v>0</v>
      </c>
      <c r="P72" s="813">
        <f t="shared" si="27"/>
        <v>0</v>
      </c>
      <c r="Q72" s="813">
        <f t="shared" si="27"/>
        <v>0</v>
      </c>
      <c r="R72" s="813">
        <f t="shared" si="27"/>
        <v>0</v>
      </c>
      <c r="S72" s="813">
        <f t="shared" si="27"/>
        <v>0.54</v>
      </c>
      <c r="T72" s="813">
        <f t="shared" si="27"/>
        <v>0</v>
      </c>
      <c r="U72" s="813">
        <f t="shared" si="27"/>
        <v>0</v>
      </c>
      <c r="V72" s="813">
        <f t="shared" si="27"/>
        <v>0</v>
      </c>
      <c r="W72" s="813">
        <f t="shared" si="27"/>
        <v>0</v>
      </c>
      <c r="X72" s="813">
        <f t="shared" si="27"/>
        <v>0</v>
      </c>
      <c r="Y72" s="813">
        <f t="shared" si="27"/>
        <v>0.36</v>
      </c>
      <c r="Z72" s="813">
        <f t="shared" si="27"/>
        <v>0</v>
      </c>
      <c r="AA72" s="813">
        <f t="shared" si="27"/>
        <v>0</v>
      </c>
      <c r="AB72" s="813">
        <f t="shared" si="27"/>
        <v>0</v>
      </c>
      <c r="AC72" s="813">
        <f t="shared" si="27"/>
        <v>0.36</v>
      </c>
      <c r="AD72" s="813">
        <f t="shared" si="27"/>
        <v>0</v>
      </c>
      <c r="AE72" s="813">
        <f t="shared" si="27"/>
        <v>0</v>
      </c>
      <c r="AF72" s="813">
        <f t="shared" si="27"/>
        <v>0</v>
      </c>
      <c r="AG72" s="813">
        <f t="shared" si="27"/>
        <v>0</v>
      </c>
      <c r="AH72" s="813">
        <f t="shared" si="27"/>
        <v>0</v>
      </c>
      <c r="AI72" s="813">
        <f t="shared" si="27"/>
        <v>0</v>
      </c>
      <c r="AJ72" s="813">
        <f t="shared" si="27"/>
        <v>0</v>
      </c>
      <c r="AK72" s="813">
        <f t="shared" si="27"/>
        <v>0</v>
      </c>
      <c r="AL72" s="813">
        <f t="shared" si="27"/>
        <v>0</v>
      </c>
      <c r="AM72" s="813">
        <f t="shared" si="27"/>
        <v>0</v>
      </c>
      <c r="AN72" s="813">
        <f t="shared" si="27"/>
        <v>0</v>
      </c>
      <c r="AO72" s="813">
        <f t="shared" si="27"/>
        <v>0</v>
      </c>
      <c r="AP72" s="813">
        <f t="shared" si="27"/>
        <v>0</v>
      </c>
      <c r="AQ72" s="813">
        <f t="shared" si="27"/>
        <v>0</v>
      </c>
      <c r="AR72" s="813">
        <f t="shared" si="27"/>
        <v>0.18</v>
      </c>
      <c r="AS72" s="813">
        <f t="shared" si="27"/>
        <v>0.18</v>
      </c>
      <c r="AT72" s="813">
        <f t="shared" si="27"/>
        <v>0</v>
      </c>
      <c r="AU72" s="813">
        <f t="shared" si="27"/>
        <v>0</v>
      </c>
      <c r="AV72" s="813">
        <f t="shared" si="27"/>
        <v>0</v>
      </c>
      <c r="AW72" s="813">
        <f t="shared" si="27"/>
        <v>0</v>
      </c>
      <c r="AX72" s="813">
        <f t="shared" si="27"/>
        <v>0</v>
      </c>
      <c r="AY72" s="813">
        <f t="shared" si="27"/>
        <v>0</v>
      </c>
      <c r="AZ72" s="813">
        <f t="shared" si="27"/>
        <v>0</v>
      </c>
      <c r="BA72" s="813">
        <f t="shared" si="27"/>
        <v>0</v>
      </c>
      <c r="BB72" s="813">
        <f t="shared" si="27"/>
        <v>0</v>
      </c>
      <c r="BC72" s="813">
        <f t="shared" si="27"/>
        <v>0</v>
      </c>
      <c r="BD72" s="813">
        <f t="shared" si="27"/>
        <v>0</v>
      </c>
      <c r="BE72" s="813">
        <f t="shared" si="27"/>
        <v>0</v>
      </c>
      <c r="BF72" s="813">
        <f t="shared" si="27"/>
        <v>0</v>
      </c>
      <c r="BG72" s="813">
        <f t="shared" si="27"/>
        <v>0</v>
      </c>
      <c r="BH72" s="813">
        <f t="shared" si="27"/>
        <v>0</v>
      </c>
      <c r="BI72" s="813">
        <f t="shared" si="27"/>
        <v>0</v>
      </c>
      <c r="BJ72" s="818">
        <f>D72-BP72</f>
        <v>2.6999999999999247E-3</v>
      </c>
      <c r="BK72" s="813">
        <f>BK74+BK75+BK76+BK77</f>
        <v>0</v>
      </c>
      <c r="BL72" s="813">
        <f>BL73+BL75+BL76+BL77</f>
        <v>0</v>
      </c>
      <c r="BM72" s="813">
        <f>BM73+BM74+BM76+BM77</f>
        <v>0</v>
      </c>
      <c r="BN72" s="813">
        <f>BN73+BN74+BN75+BN77</f>
        <v>0</v>
      </c>
      <c r="BO72" s="813">
        <f>BO73+BO74+BO75+BO76</f>
        <v>0</v>
      </c>
      <c r="BP72" s="813">
        <f>E72+S72</f>
        <v>0.54</v>
      </c>
      <c r="BQ72" s="813">
        <f t="shared" ref="BQ72:BQ77" si="28">VLOOKUP(C72,$BW$7:$BX$69,2,FALSE)</f>
        <v>2.6999999999999247E-3</v>
      </c>
      <c r="BS72" s="897">
        <f t="shared" si="4"/>
        <v>2.7105437441101387E-4</v>
      </c>
    </row>
    <row r="73" spans="1:76" s="338" customFormat="1" ht="47.25" hidden="1">
      <c r="A73" s="820" t="s">
        <v>111</v>
      </c>
      <c r="B73" s="831" t="s">
        <v>270</v>
      </c>
      <c r="C73" s="820" t="s">
        <v>210</v>
      </c>
      <c r="D73" s="813" t="e">
        <f t="shared" si="25"/>
        <v>#N/A</v>
      </c>
      <c r="E73" s="817">
        <f>$F$73+$I$73+$J$73+$K$73+$L$73+$M$73+$O$73+$P$73+$Q$73+$R$73</f>
        <v>0</v>
      </c>
      <c r="F73" s="817">
        <f>$G$73+$H$73</f>
        <v>0</v>
      </c>
      <c r="G73" s="817">
        <f>'Phan ky'!$BC$5</f>
        <v>0</v>
      </c>
      <c r="H73" s="817">
        <f>'Phan ky'!$BC$13</f>
        <v>0</v>
      </c>
      <c r="I73" s="817">
        <f>'Phan ky'!$BC$21</f>
        <v>0</v>
      </c>
      <c r="J73" s="817">
        <f>'Phan ky'!$BC$29</f>
        <v>0</v>
      </c>
      <c r="K73" s="817">
        <f>'Phan ky'!$BC$37</f>
        <v>0</v>
      </c>
      <c r="L73" s="817">
        <f>'Phan ky'!$BC$45</f>
        <v>0</v>
      </c>
      <c r="M73" s="817">
        <f>'Phan ky'!$BC$53</f>
        <v>0</v>
      </c>
      <c r="N73" s="817">
        <f>'Phan ky'!$BC$61</f>
        <v>0</v>
      </c>
      <c r="O73" s="817">
        <f>'Phan ky'!$BC$69</f>
        <v>0</v>
      </c>
      <c r="P73" s="817">
        <f>'Phan ky'!$BC$77</f>
        <v>0</v>
      </c>
      <c r="Q73" s="817">
        <f>'Phan ky'!$BC$85</f>
        <v>0</v>
      </c>
      <c r="R73" s="817">
        <f>'Phan ky'!$BC$93</f>
        <v>0</v>
      </c>
      <c r="S73" s="813">
        <f>$T$73+$U$73+$V$73+$W$73+$X$73+$Y$73+$AJ$73+$AR$73+$BC$73+$BD$73+$BE$73+$BF$73+$BI$73</f>
        <v>0</v>
      </c>
      <c r="T73" s="817">
        <f>'Phan ky'!$BC$101</f>
        <v>0</v>
      </c>
      <c r="U73" s="817">
        <f>'Phan ky'!$BC$109</f>
        <v>0</v>
      </c>
      <c r="V73" s="817">
        <f>'Phan ky'!$BC$117</f>
        <v>0</v>
      </c>
      <c r="W73" s="817">
        <f>'Phan ky'!$BC$125</f>
        <v>0</v>
      </c>
      <c r="X73" s="817">
        <f>'Phan ky'!$BC$133</f>
        <v>0</v>
      </c>
      <c r="Y73" s="817">
        <f>$Z$73+$AA$73+$AB$73+$AC$73+$AD$73+$AE$73+$AF$73+$AG$73+$AH$73+$AI$73</f>
        <v>0</v>
      </c>
      <c r="Z73" s="817">
        <f>'Phan ky'!$BC$141</f>
        <v>0</v>
      </c>
      <c r="AA73" s="817">
        <f>'Phan ky'!$BC$149</f>
        <v>0</v>
      </c>
      <c r="AB73" s="817">
        <f>'Phan ky'!$BC$157</f>
        <v>0</v>
      </c>
      <c r="AC73" s="817">
        <f>'Phan ky'!$BC$165</f>
        <v>0</v>
      </c>
      <c r="AD73" s="817">
        <f>'Phan ky'!$BC$173</f>
        <v>0</v>
      </c>
      <c r="AE73" s="817">
        <f>'Phan ky'!$BC$181</f>
        <v>0</v>
      </c>
      <c r="AF73" s="817">
        <f>'Phan ky'!$BC$189</f>
        <v>0</v>
      </c>
      <c r="AG73" s="817">
        <f>'Phan ky'!$BC$197</f>
        <v>0</v>
      </c>
      <c r="AH73" s="817">
        <f>'Phan ky'!$BC$205</f>
        <v>0</v>
      </c>
      <c r="AI73" s="817">
        <f>'Phan ky'!$BC$213</f>
        <v>0</v>
      </c>
      <c r="AJ73" s="817">
        <f>$AK$73+$AO$73+$AP$73+$AQ$73</f>
        <v>0</v>
      </c>
      <c r="AK73" s="817">
        <f>$AL$73+$AM$73+$AN$73</f>
        <v>0</v>
      </c>
      <c r="AL73" s="817">
        <f>'Phan ky'!$BC$221</f>
        <v>0</v>
      </c>
      <c r="AM73" s="817">
        <f>'Phan ky'!$BC$229</f>
        <v>0</v>
      </c>
      <c r="AN73" s="817">
        <f>'Phan ky'!$BC$237</f>
        <v>0</v>
      </c>
      <c r="AO73" s="817">
        <f>'Phan ky'!$BC$245</f>
        <v>0</v>
      </c>
      <c r="AP73" s="817">
        <f>'Phan ky'!$BC$253</f>
        <v>0</v>
      </c>
      <c r="AQ73" s="817">
        <f>'Phan ky'!$BC$261</f>
        <v>0</v>
      </c>
      <c r="AR73" s="817">
        <f>$AS$73+$AT$73+$AU$73+$AV$73+$AW$73+$AX$73+$AY$73+$AZ$73+$BA$73+$BB$73</f>
        <v>0</v>
      </c>
      <c r="AS73" s="817">
        <f>'Phan ky'!$BC$269</f>
        <v>0</v>
      </c>
      <c r="AT73" s="817">
        <f>'Phan ky'!$BC$277</f>
        <v>0</v>
      </c>
      <c r="AU73" s="817">
        <f>'Phan ky'!$BC$285</f>
        <v>0</v>
      </c>
      <c r="AV73" s="817">
        <f>'Phan ky'!$BC$293</f>
        <v>0</v>
      </c>
      <c r="AW73" s="817">
        <f>'Phan ky'!$BC$301</f>
        <v>0</v>
      </c>
      <c r="AX73" s="817">
        <f>'Phan ky'!$BC$309</f>
        <v>0</v>
      </c>
      <c r="AY73" s="817">
        <f>'Phan ky'!$BC$317</f>
        <v>0</v>
      </c>
      <c r="AZ73" s="817">
        <f>'Phan ky'!$BC$325</f>
        <v>0</v>
      </c>
      <c r="BA73" s="817">
        <f>'Phan ky'!$BC$333</f>
        <v>0</v>
      </c>
      <c r="BB73" s="817">
        <f>'Phan ky'!$BC$341</f>
        <v>0</v>
      </c>
      <c r="BC73" s="817">
        <f>'Phan ky'!$BC$349</f>
        <v>0</v>
      </c>
      <c r="BD73" s="817">
        <f>'Phan ky'!$BC$357</f>
        <v>0</v>
      </c>
      <c r="BE73" s="817">
        <f>'Phan ky'!$BC$365</f>
        <v>0</v>
      </c>
      <c r="BF73" s="817">
        <f>$BG$73+$BH$73</f>
        <v>0</v>
      </c>
      <c r="BG73" s="817">
        <f>'Phan ky'!$BC$373</f>
        <v>0</v>
      </c>
      <c r="BH73" s="817">
        <f>'Phan ky'!$BC$381</f>
        <v>0</v>
      </c>
      <c r="BI73" s="817">
        <f>'Phan ky'!$BC$389</f>
        <v>0</v>
      </c>
      <c r="BJ73" s="817">
        <f>$BL$73+$BM$73+$BN$73+$BO$73</f>
        <v>0</v>
      </c>
      <c r="BK73" s="818" t="e">
        <f>D73-BP73</f>
        <v>#N/A</v>
      </c>
      <c r="BL73" s="817">
        <f>'Phan ky'!$BC$405</f>
        <v>0</v>
      </c>
      <c r="BM73" s="817">
        <f>'Phan ky'!$BC$413</f>
        <v>0</v>
      </c>
      <c r="BN73" s="817">
        <f>'Phan ky'!$BC$421</f>
        <v>0</v>
      </c>
      <c r="BO73" s="817">
        <f>'Phan ky'!$BC$429</f>
        <v>0</v>
      </c>
      <c r="BP73" s="813">
        <f t="shared" si="26"/>
        <v>0</v>
      </c>
      <c r="BQ73" s="813" t="e">
        <f t="shared" si="28"/>
        <v>#N/A</v>
      </c>
      <c r="BS73" s="897" t="e">
        <f t="shared" si="4"/>
        <v>#N/A</v>
      </c>
    </row>
    <row r="74" spans="1:76" s="338" customFormat="1" ht="15.75">
      <c r="A74" s="820" t="s">
        <v>111</v>
      </c>
      <c r="B74" s="831" t="s">
        <v>75</v>
      </c>
      <c r="C74" s="820" t="s">
        <v>39</v>
      </c>
      <c r="D74" s="813">
        <f t="shared" si="25"/>
        <v>0.54269999999999996</v>
      </c>
      <c r="E74" s="817">
        <f>$F$74+$I$74+$J$74+$K$74+$L$74+$M$74+$O$74+$P$74+$Q$74+$R$74</f>
        <v>0</v>
      </c>
      <c r="F74" s="817">
        <f>$G$74+$H$74</f>
        <v>0</v>
      </c>
      <c r="G74" s="817">
        <f>'Phan ky'!$BD$5</f>
        <v>0</v>
      </c>
      <c r="H74" s="817">
        <f>'Phan ky'!$BD$13</f>
        <v>0</v>
      </c>
      <c r="I74" s="817">
        <f>'Phan ky'!$BD$21</f>
        <v>0</v>
      </c>
      <c r="J74" s="817">
        <f>'Phan ky'!$BD$29</f>
        <v>0</v>
      </c>
      <c r="K74" s="817">
        <f>'Phan ky'!$BD$37</f>
        <v>0</v>
      </c>
      <c r="L74" s="817">
        <f>'Phan ky'!$BD$45</f>
        <v>0</v>
      </c>
      <c r="M74" s="817">
        <f>'Phan ky'!$BD$53</f>
        <v>0</v>
      </c>
      <c r="N74" s="817">
        <f>'Phan ky'!$BD$61</f>
        <v>0</v>
      </c>
      <c r="O74" s="817">
        <f>'Phan ky'!$BD$69</f>
        <v>0</v>
      </c>
      <c r="P74" s="817">
        <f>'Phan ky'!$BD$77</f>
        <v>0</v>
      </c>
      <c r="Q74" s="817">
        <f>'Phan ky'!$BD$85</f>
        <v>0</v>
      </c>
      <c r="R74" s="817">
        <f>'Phan ky'!$BD$93</f>
        <v>0</v>
      </c>
      <c r="S74" s="813">
        <f>$T$74+$U$74+$V$74+$W$74+$X$74+$Y$74+$AJ$74+$AR$74+$BC$74+$BD$74+$BE$74+$BF$74+$BI$74</f>
        <v>0.54</v>
      </c>
      <c r="T74" s="817">
        <f>'Phan ky'!$BD$101</f>
        <v>0</v>
      </c>
      <c r="U74" s="817">
        <f>'Phan ky'!$BD$109</f>
        <v>0</v>
      </c>
      <c r="V74" s="817">
        <f>'Phan ky'!$BD$117</f>
        <v>0</v>
      </c>
      <c r="W74" s="817">
        <f>'Phan ky'!$BD$125</f>
        <v>0</v>
      </c>
      <c r="X74" s="817">
        <f>'Phan ky'!$BD$133</f>
        <v>0</v>
      </c>
      <c r="Y74" s="817">
        <f>$Z$74+$AA$74+$AB$74+$AC$74+$AD$74+$AE$74+$AF$74+$AG$74+$AH$74+$AI$74</f>
        <v>0.36</v>
      </c>
      <c r="Z74" s="817">
        <f>'Phan ky'!$BD$141</f>
        <v>0</v>
      </c>
      <c r="AA74" s="817">
        <f>'Phan ky'!$BD$149</f>
        <v>0</v>
      </c>
      <c r="AB74" s="817">
        <f>'Phan ky'!$BD$157</f>
        <v>0</v>
      </c>
      <c r="AC74" s="817">
        <f>'Phan ky'!$BD$165</f>
        <v>0.36</v>
      </c>
      <c r="AD74" s="817">
        <f>'Phan ky'!$BD$173</f>
        <v>0</v>
      </c>
      <c r="AE74" s="817">
        <f>'Phan ky'!$BD$181</f>
        <v>0</v>
      </c>
      <c r="AF74" s="817">
        <f>'Phan ky'!$BD$189</f>
        <v>0</v>
      </c>
      <c r="AG74" s="817">
        <f>'Phan ky'!$BD$197</f>
        <v>0</v>
      </c>
      <c r="AH74" s="817">
        <f>'Phan ky'!$BD$205</f>
        <v>0</v>
      </c>
      <c r="AI74" s="817">
        <f>'Phan ky'!$BD$213</f>
        <v>0</v>
      </c>
      <c r="AJ74" s="817">
        <f>$AK$74+$AO$74+$AP$74+$AQ$74</f>
        <v>0</v>
      </c>
      <c r="AK74" s="817">
        <f>$AL$74+$AM$74+$AN$74</f>
        <v>0</v>
      </c>
      <c r="AL74" s="817">
        <f>'Phan ky'!$BD$221</f>
        <v>0</v>
      </c>
      <c r="AM74" s="817">
        <f>'Phan ky'!$BD$229</f>
        <v>0</v>
      </c>
      <c r="AN74" s="817">
        <f>'Phan ky'!$BD$237</f>
        <v>0</v>
      </c>
      <c r="AO74" s="817">
        <f>'Phan ky'!$BD$245</f>
        <v>0</v>
      </c>
      <c r="AP74" s="817">
        <f>'Phan ky'!$BD$253</f>
        <v>0</v>
      </c>
      <c r="AQ74" s="817">
        <f>'Phan ky'!$BD$261</f>
        <v>0</v>
      </c>
      <c r="AR74" s="817">
        <f>$AS$74+$AT$74+$AU$74+$AV$74+$AW$74+$AX$74+$AY$74+$AZ$74+$BA$74+$BB$74</f>
        <v>0.18</v>
      </c>
      <c r="AS74" s="817">
        <f>'Phan ky'!$BD$269</f>
        <v>0.18</v>
      </c>
      <c r="AT74" s="817">
        <f>'Phan ky'!$BD$277</f>
        <v>0</v>
      </c>
      <c r="AU74" s="817">
        <f>'Phan ky'!$BD$285</f>
        <v>0</v>
      </c>
      <c r="AV74" s="817">
        <f>'Phan ky'!$BD$293</f>
        <v>0</v>
      </c>
      <c r="AW74" s="817">
        <f>'Phan ky'!$BD$301</f>
        <v>0</v>
      </c>
      <c r="AX74" s="817">
        <f>'Phan ky'!$BD$309</f>
        <v>0</v>
      </c>
      <c r="AY74" s="817">
        <f>'Phan ky'!$BD$317</f>
        <v>0</v>
      </c>
      <c r="AZ74" s="817">
        <f>'Phan ky'!$BD$325</f>
        <v>0</v>
      </c>
      <c r="BA74" s="817">
        <f>'Phan ky'!$BD$333</f>
        <v>0</v>
      </c>
      <c r="BB74" s="817">
        <f>'Phan ky'!$BD$341</f>
        <v>0</v>
      </c>
      <c r="BC74" s="817">
        <f>'Phan ky'!$BD$349</f>
        <v>0</v>
      </c>
      <c r="BD74" s="817">
        <f>'Phan ky'!$BD$357</f>
        <v>0</v>
      </c>
      <c r="BE74" s="817">
        <f>'Phan ky'!$BD$365</f>
        <v>0</v>
      </c>
      <c r="BF74" s="817">
        <f>$BG$74+$BH$74</f>
        <v>0</v>
      </c>
      <c r="BG74" s="817">
        <f>'Phan ky'!$BD$373</f>
        <v>0</v>
      </c>
      <c r="BH74" s="817">
        <f>'Phan ky'!$BD$381</f>
        <v>0</v>
      </c>
      <c r="BI74" s="817">
        <f>'Phan ky'!$BD$389</f>
        <v>0</v>
      </c>
      <c r="BJ74" s="817">
        <f>$BK$74+$BM$74+$BN$74+$BO$74</f>
        <v>0</v>
      </c>
      <c r="BK74" s="817">
        <f>'Phan ky'!$BD$397</f>
        <v>0</v>
      </c>
      <c r="BL74" s="818">
        <f>D74-BP74</f>
        <v>2.6999999999999247E-3</v>
      </c>
      <c r="BM74" s="817">
        <f>'Phan ky'!$BD$413</f>
        <v>0</v>
      </c>
      <c r="BN74" s="817">
        <f>'Phan ky'!$BD$421</f>
        <v>0</v>
      </c>
      <c r="BO74" s="817">
        <f>'Phan ky'!$BD$429</f>
        <v>0</v>
      </c>
      <c r="BP74" s="813">
        <f t="shared" si="26"/>
        <v>0.54</v>
      </c>
      <c r="BQ74" s="813">
        <f t="shared" si="28"/>
        <v>2.6999999999999247E-3</v>
      </c>
      <c r="BS74" s="897">
        <f t="shared" ref="BS74:BS76" si="29">(BQ74/$BR$7)*100</f>
        <v>2.7105437441101387E-4</v>
      </c>
    </row>
    <row r="75" spans="1:76" s="338" customFormat="1" ht="24.75" customHeight="1">
      <c r="A75" s="820" t="s">
        <v>112</v>
      </c>
      <c r="B75" s="831" t="s">
        <v>76</v>
      </c>
      <c r="C75" s="820" t="s">
        <v>40</v>
      </c>
      <c r="D75" s="813">
        <f t="shared" si="25"/>
        <v>0</v>
      </c>
      <c r="E75" s="817">
        <f>$F$75+$I$75+$J$75+$K$75+$L$75+$M$75+$O$75+$P$75+$Q$75+$R$75</f>
        <v>0</v>
      </c>
      <c r="F75" s="817">
        <f>$G$75+$H$75</f>
        <v>0</v>
      </c>
      <c r="G75" s="817">
        <f>'Phan ky'!$BE$5</f>
        <v>0</v>
      </c>
      <c r="H75" s="817">
        <f>'Phan ky'!$BE$13</f>
        <v>0</v>
      </c>
      <c r="I75" s="817">
        <f>'Phan ky'!$BE$21</f>
        <v>0</v>
      </c>
      <c r="J75" s="817">
        <f>'Phan ky'!$BE$29</f>
        <v>0</v>
      </c>
      <c r="K75" s="817">
        <f>'Phan ky'!$BE$37</f>
        <v>0</v>
      </c>
      <c r="L75" s="817">
        <f>'Phan ky'!$BE$45</f>
        <v>0</v>
      </c>
      <c r="M75" s="817">
        <f>'Phan ky'!$BE$53</f>
        <v>0</v>
      </c>
      <c r="N75" s="817">
        <f>'Phan ky'!$BE$61</f>
        <v>0</v>
      </c>
      <c r="O75" s="817">
        <f>'Phan ky'!$BE$69</f>
        <v>0</v>
      </c>
      <c r="P75" s="817">
        <f>'Phan ky'!$BE$77</f>
        <v>0</v>
      </c>
      <c r="Q75" s="817">
        <f>'Phan ky'!$BE$85</f>
        <v>0</v>
      </c>
      <c r="R75" s="817">
        <f>'Phan ky'!$BE$93</f>
        <v>0</v>
      </c>
      <c r="S75" s="813">
        <f>$T$75+$U$75+$V$75+$W$75+$X$75+$Y$75+$AJ$75+$AR$75+$BC$75+$BD$75+$BE$75+$BF$75+$BI$75</f>
        <v>0</v>
      </c>
      <c r="T75" s="817">
        <f>'Phan ky'!$BE$101</f>
        <v>0</v>
      </c>
      <c r="U75" s="817">
        <f>'Phan ky'!$BE$109</f>
        <v>0</v>
      </c>
      <c r="V75" s="817">
        <f>'Phan ky'!$BE$117</f>
        <v>0</v>
      </c>
      <c r="W75" s="817">
        <f>'Phan ky'!$BE$125</f>
        <v>0</v>
      </c>
      <c r="X75" s="817">
        <f>'Phan ky'!$BE$133</f>
        <v>0</v>
      </c>
      <c r="Y75" s="817">
        <f>$Z$75+$AA$75+$AB$75+$AC$75+$AD$75+$AE$75+$AF$75+$AG$75+$AH$75+$AI$75</f>
        <v>0</v>
      </c>
      <c r="Z75" s="817">
        <f>'Phan ky'!$BE$141</f>
        <v>0</v>
      </c>
      <c r="AA75" s="817">
        <f>'Phan ky'!$BE$149</f>
        <v>0</v>
      </c>
      <c r="AB75" s="817">
        <f>'Phan ky'!$BE$157</f>
        <v>0</v>
      </c>
      <c r="AC75" s="817">
        <f>'Phan ky'!$BE$165</f>
        <v>0</v>
      </c>
      <c r="AD75" s="817">
        <f>'Phan ky'!$BE$173</f>
        <v>0</v>
      </c>
      <c r="AE75" s="817">
        <f>'Phan ky'!$BE$181</f>
        <v>0</v>
      </c>
      <c r="AF75" s="817">
        <f>'Phan ky'!$BE$189</f>
        <v>0</v>
      </c>
      <c r="AG75" s="817">
        <f>'Phan ky'!$BE$197</f>
        <v>0</v>
      </c>
      <c r="AH75" s="817">
        <f>'Phan ky'!$BE$205</f>
        <v>0</v>
      </c>
      <c r="AI75" s="817">
        <f>'Phan ky'!$BE$213</f>
        <v>0</v>
      </c>
      <c r="AJ75" s="817">
        <f>$AK$75+$AO$75+$AP$75+$AQ$75</f>
        <v>0</v>
      </c>
      <c r="AK75" s="817">
        <f>$AL$75+$AM$75+$AN$75</f>
        <v>0</v>
      </c>
      <c r="AL75" s="817">
        <f>'Phan ky'!$BE$221</f>
        <v>0</v>
      </c>
      <c r="AM75" s="817">
        <f>'Phan ky'!$BE$229</f>
        <v>0</v>
      </c>
      <c r="AN75" s="817">
        <f>'Phan ky'!$BE$237</f>
        <v>0</v>
      </c>
      <c r="AO75" s="817">
        <f>'Phan ky'!$BE$245</f>
        <v>0</v>
      </c>
      <c r="AP75" s="817">
        <f>'Phan ky'!$BE$253</f>
        <v>0</v>
      </c>
      <c r="AQ75" s="817">
        <f>'Phan ky'!$BE$261</f>
        <v>0</v>
      </c>
      <c r="AR75" s="817">
        <f>$AS$75+$AT$75+$AU$75+$AV$75+$AW$75+$AX$75+$AY$75+$AZ$75+$BA$75+$BB$75</f>
        <v>0</v>
      </c>
      <c r="AS75" s="817">
        <f>'Phan ky'!$BE$269</f>
        <v>0</v>
      </c>
      <c r="AT75" s="817">
        <f>'Phan ky'!$BE$277</f>
        <v>0</v>
      </c>
      <c r="AU75" s="817">
        <f>'Phan ky'!$BE$285</f>
        <v>0</v>
      </c>
      <c r="AV75" s="817">
        <f>'Phan ky'!$BE$293</f>
        <v>0</v>
      </c>
      <c r="AW75" s="817">
        <f>'Phan ky'!$BE$301</f>
        <v>0</v>
      </c>
      <c r="AX75" s="817">
        <f>'Phan ky'!$BE$309</f>
        <v>0</v>
      </c>
      <c r="AY75" s="817">
        <f>'Phan ky'!$BE$317</f>
        <v>0</v>
      </c>
      <c r="AZ75" s="817">
        <f>'Phan ky'!$BE$325</f>
        <v>0</v>
      </c>
      <c r="BA75" s="817">
        <f>'Phan ky'!$BE$333</f>
        <v>0</v>
      </c>
      <c r="BB75" s="817">
        <f>'Phan ky'!$BE$341</f>
        <v>0</v>
      </c>
      <c r="BC75" s="817">
        <f>'Phan ky'!$BE$349</f>
        <v>0</v>
      </c>
      <c r="BD75" s="817">
        <f>'Phan ky'!$BE$357</f>
        <v>0</v>
      </c>
      <c r="BE75" s="817">
        <f>'Phan ky'!$BE$365</f>
        <v>0</v>
      </c>
      <c r="BF75" s="817">
        <f>$BG$75+$BH$75</f>
        <v>0</v>
      </c>
      <c r="BG75" s="817">
        <f>'Phan ky'!$BE$373</f>
        <v>0</v>
      </c>
      <c r="BH75" s="817">
        <f>'Phan ky'!$BE$381</f>
        <v>0</v>
      </c>
      <c r="BI75" s="817">
        <f>'Phan ky'!$BE$389</f>
        <v>0</v>
      </c>
      <c r="BJ75" s="817">
        <f>$BK$75+$BL$75+$BN$75+$BO$75</f>
        <v>0</v>
      </c>
      <c r="BK75" s="817">
        <f>'Phan ky'!$BE$397</f>
        <v>0</v>
      </c>
      <c r="BL75" s="817">
        <f>'Phan ky'!$BE$405</f>
        <v>0</v>
      </c>
      <c r="BM75" s="818">
        <f>D75-BP75</f>
        <v>0</v>
      </c>
      <c r="BN75" s="817">
        <f>'Phan ky'!$BE$421</f>
        <v>0</v>
      </c>
      <c r="BO75" s="817">
        <f>'Phan ky'!$BE$429</f>
        <v>0</v>
      </c>
      <c r="BP75" s="813">
        <f t="shared" si="26"/>
        <v>0</v>
      </c>
      <c r="BQ75" s="813">
        <f t="shared" si="28"/>
        <v>0</v>
      </c>
      <c r="BS75" s="897">
        <f t="shared" si="29"/>
        <v>0</v>
      </c>
    </row>
    <row r="76" spans="1:76" s="338" customFormat="1" ht="24" customHeight="1">
      <c r="A76" s="820" t="s">
        <v>113</v>
      </c>
      <c r="B76" s="831" t="s">
        <v>77</v>
      </c>
      <c r="C76" s="820" t="s">
        <v>41</v>
      </c>
      <c r="D76" s="813">
        <f t="shared" si="25"/>
        <v>0</v>
      </c>
      <c r="E76" s="817">
        <f>$F$76+$I$76+$J$76+$K$76+$L$76+$M$76+$O$76+$P$76+$Q$76+$R$76</f>
        <v>0</v>
      </c>
      <c r="F76" s="817">
        <f>$G$76+$H$76</f>
        <v>0</v>
      </c>
      <c r="G76" s="817">
        <f>'Phan ky'!$BF$5</f>
        <v>0</v>
      </c>
      <c r="H76" s="817">
        <f>'Phan ky'!$BF$13</f>
        <v>0</v>
      </c>
      <c r="I76" s="817">
        <f>'Phan ky'!$BF$21</f>
        <v>0</v>
      </c>
      <c r="J76" s="817">
        <f>'Phan ky'!$BF$29</f>
        <v>0</v>
      </c>
      <c r="K76" s="817">
        <f>'Phan ky'!$BF$37</f>
        <v>0</v>
      </c>
      <c r="L76" s="817">
        <f>'Phan ky'!$BF$45</f>
        <v>0</v>
      </c>
      <c r="M76" s="817">
        <f>'Phan ky'!$BF$53</f>
        <v>0</v>
      </c>
      <c r="N76" s="817">
        <f>'Phan ky'!$BF$61</f>
        <v>0</v>
      </c>
      <c r="O76" s="817">
        <f>'Phan ky'!$BF$69</f>
        <v>0</v>
      </c>
      <c r="P76" s="817">
        <f>'Phan ky'!$BF$77</f>
        <v>0</v>
      </c>
      <c r="Q76" s="817">
        <f>'Phan ky'!$BF$85</f>
        <v>0</v>
      </c>
      <c r="R76" s="817">
        <f>'Phan ky'!$BF$93</f>
        <v>0</v>
      </c>
      <c r="S76" s="813">
        <f>$T$76+$U$76+$V$76+$W$76+$X$76+$Y$76+$AJ$76+$AR$76+$BC$76+$BD$76+$BE$76+$BF$76+$BI$76</f>
        <v>0</v>
      </c>
      <c r="T76" s="817">
        <f>'Phan ky'!$BF$101</f>
        <v>0</v>
      </c>
      <c r="U76" s="817">
        <f>'Phan ky'!$BF$109</f>
        <v>0</v>
      </c>
      <c r="V76" s="817">
        <f>'Phan ky'!$BF$117</f>
        <v>0</v>
      </c>
      <c r="W76" s="817">
        <f>'Phan ky'!$BF$125</f>
        <v>0</v>
      </c>
      <c r="X76" s="817">
        <f>'Phan ky'!$BF$133</f>
        <v>0</v>
      </c>
      <c r="Y76" s="817">
        <f>$Z$76+$AA$76+$AB$76+$AC$76+$AD$76+$AE$76+$AF$76+$AG$76+$AH$76+$AI$76</f>
        <v>0</v>
      </c>
      <c r="Z76" s="817">
        <f>'Phan ky'!$BF$141</f>
        <v>0</v>
      </c>
      <c r="AA76" s="817">
        <f>'Phan ky'!$BF$149</f>
        <v>0</v>
      </c>
      <c r="AB76" s="817">
        <f>'Phan ky'!$BF$157</f>
        <v>0</v>
      </c>
      <c r="AC76" s="817">
        <f>'Phan ky'!$BF$165</f>
        <v>0</v>
      </c>
      <c r="AD76" s="817">
        <f>'Phan ky'!$BF$173</f>
        <v>0</v>
      </c>
      <c r="AE76" s="817">
        <f>'Phan ky'!$BF$181</f>
        <v>0</v>
      </c>
      <c r="AF76" s="817">
        <f>'Phan ky'!$BF$189</f>
        <v>0</v>
      </c>
      <c r="AG76" s="817">
        <f>'Phan ky'!$BF$197</f>
        <v>0</v>
      </c>
      <c r="AH76" s="817">
        <f>'Phan ky'!$BF$205</f>
        <v>0</v>
      </c>
      <c r="AI76" s="817">
        <f>'Phan ky'!$BF$213</f>
        <v>0</v>
      </c>
      <c r="AJ76" s="817">
        <f>$AK$76+$AO$76+$AP$76+$AQ$76</f>
        <v>0</v>
      </c>
      <c r="AK76" s="817">
        <f>$AL$76+$AM$76+$AN$76</f>
        <v>0</v>
      </c>
      <c r="AL76" s="817">
        <f>'Phan ky'!$BF$221</f>
        <v>0</v>
      </c>
      <c r="AM76" s="817">
        <f>'Phan ky'!$BF$229</f>
        <v>0</v>
      </c>
      <c r="AN76" s="817">
        <f>'Phan ky'!$BF$237</f>
        <v>0</v>
      </c>
      <c r="AO76" s="817">
        <f>'Phan ky'!$BF$245</f>
        <v>0</v>
      </c>
      <c r="AP76" s="817">
        <f>'Phan ky'!$BF$253</f>
        <v>0</v>
      </c>
      <c r="AQ76" s="817">
        <f>'Phan ky'!$BF$261</f>
        <v>0</v>
      </c>
      <c r="AR76" s="817">
        <f>$AS$76+$AT$76+$AU$76+$AV$76+$AW$76+$AX$76+$AY$76+$AZ$76+$BA$76+$BB$76</f>
        <v>0</v>
      </c>
      <c r="AS76" s="817">
        <f>'Phan ky'!$BF$269</f>
        <v>0</v>
      </c>
      <c r="AT76" s="817">
        <f>'Phan ky'!$BF$277</f>
        <v>0</v>
      </c>
      <c r="AU76" s="817">
        <f>'Phan ky'!$BF$285</f>
        <v>0</v>
      </c>
      <c r="AV76" s="817">
        <f>'Phan ky'!$BF$293</f>
        <v>0</v>
      </c>
      <c r="AW76" s="817">
        <f>'Phan ky'!$BF$301</f>
        <v>0</v>
      </c>
      <c r="AX76" s="817">
        <f>'Phan ky'!$BF$309</f>
        <v>0</v>
      </c>
      <c r="AY76" s="817">
        <f>'Phan ky'!$BF$317</f>
        <v>0</v>
      </c>
      <c r="AZ76" s="817">
        <f>'Phan ky'!$BF$325</f>
        <v>0</v>
      </c>
      <c r="BA76" s="817">
        <f>'Phan ky'!$BF$333</f>
        <v>0</v>
      </c>
      <c r="BB76" s="817">
        <f>'Phan ky'!$BF$341</f>
        <v>0</v>
      </c>
      <c r="BC76" s="817">
        <f>'Phan ky'!$BF$349</f>
        <v>0</v>
      </c>
      <c r="BD76" s="817">
        <f>'Phan ky'!$BF$357</f>
        <v>0</v>
      </c>
      <c r="BE76" s="817">
        <f>'Phan ky'!$BF$365</f>
        <v>0</v>
      </c>
      <c r="BF76" s="817">
        <f>$BG$76+$BH$76</f>
        <v>0</v>
      </c>
      <c r="BG76" s="817">
        <f>'Phan ky'!$BF$373</f>
        <v>0</v>
      </c>
      <c r="BH76" s="817">
        <f>'Phan ky'!$BF$381</f>
        <v>0</v>
      </c>
      <c r="BI76" s="817">
        <f>'Phan ky'!$BF$389</f>
        <v>0</v>
      </c>
      <c r="BJ76" s="817">
        <f>$BK$76+$BL$76+$BM$76+$BO$76</f>
        <v>0</v>
      </c>
      <c r="BK76" s="817">
        <f>'Phan ky'!$BF$397</f>
        <v>0</v>
      </c>
      <c r="BL76" s="817">
        <f>'Phan ky'!$BF$405</f>
        <v>0</v>
      </c>
      <c r="BM76" s="817">
        <f>'Phan ky'!$BF$413</f>
        <v>0</v>
      </c>
      <c r="BN76" s="818">
        <f>D76-BP76</f>
        <v>0</v>
      </c>
      <c r="BO76" s="817">
        <f>'Phan ky'!$BF$429</f>
        <v>0</v>
      </c>
      <c r="BP76" s="813">
        <f t="shared" si="26"/>
        <v>0</v>
      </c>
      <c r="BQ76" s="813">
        <f t="shared" si="28"/>
        <v>0</v>
      </c>
      <c r="BS76" s="897">
        <f t="shared" si="29"/>
        <v>0</v>
      </c>
    </row>
    <row r="77" spans="1:76" s="338" customFormat="1" ht="24" customHeight="1">
      <c r="A77" s="820" t="s">
        <v>271</v>
      </c>
      <c r="B77" s="831" t="s">
        <v>273</v>
      </c>
      <c r="C77" s="820" t="s">
        <v>211</v>
      </c>
      <c r="D77" s="813">
        <f t="shared" si="25"/>
        <v>0</v>
      </c>
      <c r="E77" s="817">
        <f>$F$77+$I$77+$J$77+$K$77+$L$77+$M$77+$O$77+$P$77+$Q$77+$R$77</f>
        <v>0</v>
      </c>
      <c r="F77" s="817">
        <f>$G$77+$H$77</f>
        <v>0</v>
      </c>
      <c r="G77" s="817">
        <f>'Phan ky'!$BG$5</f>
        <v>0</v>
      </c>
      <c r="H77" s="817">
        <f>'Phan ky'!$BG$13</f>
        <v>0</v>
      </c>
      <c r="I77" s="817">
        <f>'Phan ky'!$BG$21</f>
        <v>0</v>
      </c>
      <c r="J77" s="817">
        <f>'Phan ky'!$BG$29</f>
        <v>0</v>
      </c>
      <c r="K77" s="817">
        <f>'Phan ky'!$BG$37</f>
        <v>0</v>
      </c>
      <c r="L77" s="817">
        <f>'Phan ky'!$BG$45</f>
        <v>0</v>
      </c>
      <c r="M77" s="817">
        <f>'Phan ky'!$BG$53</f>
        <v>0</v>
      </c>
      <c r="N77" s="817">
        <f>'Phan ky'!$BG$61</f>
        <v>0</v>
      </c>
      <c r="O77" s="817">
        <f>'Phan ky'!$BG$69</f>
        <v>0</v>
      </c>
      <c r="P77" s="817">
        <f>'Phan ky'!$BG$77</f>
        <v>0</v>
      </c>
      <c r="Q77" s="817">
        <f>'Phan ky'!$BG$85</f>
        <v>0</v>
      </c>
      <c r="R77" s="817">
        <f>'Phan ky'!$BG$93</f>
        <v>0</v>
      </c>
      <c r="S77" s="813">
        <f>$T$77+$U$77+$V$77+$W$77+$X$77+$Y$77+$AJ$77+$AR$77+$BC$77+$BD$77+$BE$77+$BF$77+$BI$77</f>
        <v>0</v>
      </c>
      <c r="T77" s="817">
        <f>'Phan ky'!$BG$101</f>
        <v>0</v>
      </c>
      <c r="U77" s="817">
        <f>'Phan ky'!$BG$109</f>
        <v>0</v>
      </c>
      <c r="V77" s="817">
        <f>'Phan ky'!$BG$117</f>
        <v>0</v>
      </c>
      <c r="W77" s="817">
        <f>'Phan ky'!$BG$125</f>
        <v>0</v>
      </c>
      <c r="X77" s="817">
        <f>'Phan ky'!$BG$133</f>
        <v>0</v>
      </c>
      <c r="Y77" s="817">
        <f>$Z$77+$AA$77+$AB$77+$AC$77+$AD$77+$AE$77+$AF$77+$AG$77+$AH$77+$AI$77</f>
        <v>0</v>
      </c>
      <c r="Z77" s="817">
        <f>'Phan ky'!$BG$141</f>
        <v>0</v>
      </c>
      <c r="AA77" s="817">
        <f>'Phan ky'!$BG$149</f>
        <v>0</v>
      </c>
      <c r="AB77" s="817">
        <f>'Phan ky'!$BG$157</f>
        <v>0</v>
      </c>
      <c r="AC77" s="817">
        <f>'Phan ky'!$BG$165</f>
        <v>0</v>
      </c>
      <c r="AD77" s="817">
        <f>'Phan ky'!$BG$173</f>
        <v>0</v>
      </c>
      <c r="AE77" s="817">
        <f>'Phan ky'!$BG$181</f>
        <v>0</v>
      </c>
      <c r="AF77" s="817">
        <f>'Phan ky'!$BG$189</f>
        <v>0</v>
      </c>
      <c r="AG77" s="817">
        <f>'Phan ky'!$BG$197</f>
        <v>0</v>
      </c>
      <c r="AH77" s="817">
        <f>'Phan ky'!$BG$205</f>
        <v>0</v>
      </c>
      <c r="AI77" s="817">
        <f>'Phan ky'!$BG$213</f>
        <v>0</v>
      </c>
      <c r="AJ77" s="817">
        <f>$AK$77+$AO$77+$AP$77+$AQ$77</f>
        <v>0</v>
      </c>
      <c r="AK77" s="817">
        <f>$AL$77+$AM$77+$AN$77</f>
        <v>0</v>
      </c>
      <c r="AL77" s="817">
        <f>'Phan ky'!$BG$221</f>
        <v>0</v>
      </c>
      <c r="AM77" s="817">
        <f>'Phan ky'!$BG$229</f>
        <v>0</v>
      </c>
      <c r="AN77" s="817">
        <f>'Phan ky'!$BG$237</f>
        <v>0</v>
      </c>
      <c r="AO77" s="817">
        <f>'Phan ky'!$BG$245</f>
        <v>0</v>
      </c>
      <c r="AP77" s="817">
        <f>'Phan ky'!$BG$253</f>
        <v>0</v>
      </c>
      <c r="AQ77" s="817">
        <f>'Phan ky'!$BG$261</f>
        <v>0</v>
      </c>
      <c r="AR77" s="817">
        <f>$AS$77+$AT$77+$AU$77+$AV$77+$AW$77+$AX$77+$AY$77+$AZ$77+$BA$77+$BB$77</f>
        <v>0</v>
      </c>
      <c r="AS77" s="817">
        <f>'Phan ky'!$BG$269</f>
        <v>0</v>
      </c>
      <c r="AT77" s="817">
        <f>'Phan ky'!$BG$277</f>
        <v>0</v>
      </c>
      <c r="AU77" s="817">
        <f>'Phan ky'!$BG$285</f>
        <v>0</v>
      </c>
      <c r="AV77" s="817">
        <f>'Phan ky'!$BG$293</f>
        <v>0</v>
      </c>
      <c r="AW77" s="817">
        <f>'Phan ky'!$BG$301</f>
        <v>0</v>
      </c>
      <c r="AX77" s="817">
        <f>'Phan ky'!$BG$309</f>
        <v>0</v>
      </c>
      <c r="AY77" s="817">
        <f>'Phan ky'!$BG$317</f>
        <v>0</v>
      </c>
      <c r="AZ77" s="817">
        <f>'Phan ky'!$BG$325</f>
        <v>0</v>
      </c>
      <c r="BA77" s="817">
        <f>'Phan ky'!$BG$333</f>
        <v>0</v>
      </c>
      <c r="BB77" s="817">
        <f>'Phan ky'!$BG$341</f>
        <v>0</v>
      </c>
      <c r="BC77" s="817">
        <f>'Phan ky'!$BG$349</f>
        <v>0</v>
      </c>
      <c r="BD77" s="817">
        <f>'Phan ky'!$BG$357</f>
        <v>0</v>
      </c>
      <c r="BE77" s="817">
        <f>'Phan ky'!$BG$365</f>
        <v>0</v>
      </c>
      <c r="BF77" s="817">
        <f>$BG$77+$BH$77</f>
        <v>0</v>
      </c>
      <c r="BG77" s="817">
        <f>'Phan ky'!$BG$373</f>
        <v>0</v>
      </c>
      <c r="BH77" s="817">
        <f>'Phan ky'!$BG$381</f>
        <v>0</v>
      </c>
      <c r="BI77" s="817">
        <f>'Phan ky'!$BG$389</f>
        <v>0</v>
      </c>
      <c r="BJ77" s="817">
        <f>$BK$77+$BL$77+$BM$77+$BN$77</f>
        <v>0</v>
      </c>
      <c r="BK77" s="817">
        <f>'Phan ky'!$BG$397</f>
        <v>0</v>
      </c>
      <c r="BL77" s="817">
        <f>'Phan ky'!$BG$405</f>
        <v>0</v>
      </c>
      <c r="BM77" s="817">
        <f>'Phan ky'!$BG$413</f>
        <v>0</v>
      </c>
      <c r="BN77" s="817">
        <f>'Phan ky'!$BG$421</f>
        <v>0</v>
      </c>
      <c r="BO77" s="818">
        <f>D77-BP77</f>
        <v>0</v>
      </c>
      <c r="BP77" s="813">
        <f t="shared" si="26"/>
        <v>0</v>
      </c>
      <c r="BQ77" s="813">
        <f t="shared" si="28"/>
        <v>0</v>
      </c>
    </row>
    <row r="78" spans="1:76" s="339" customFormat="1" ht="21" customHeight="1">
      <c r="A78" s="830"/>
      <c r="B78" s="838" t="s">
        <v>116</v>
      </c>
      <c r="C78" s="828"/>
      <c r="D78" s="833"/>
      <c r="E78" s="829">
        <f>E23+E72</f>
        <v>0</v>
      </c>
      <c r="F78" s="829">
        <f>F7+F23+F72</f>
        <v>0</v>
      </c>
      <c r="G78" s="829">
        <f t="shared" ref="G78:BO78" si="30">G7+G23+G72</f>
        <v>0</v>
      </c>
      <c r="H78" s="829">
        <f t="shared" si="30"/>
        <v>0</v>
      </c>
      <c r="I78" s="829">
        <f t="shared" si="30"/>
        <v>0</v>
      </c>
      <c r="J78" s="829">
        <f t="shared" si="30"/>
        <v>0</v>
      </c>
      <c r="K78" s="829">
        <f t="shared" si="30"/>
        <v>0</v>
      </c>
      <c r="L78" s="829">
        <f t="shared" si="30"/>
        <v>0</v>
      </c>
      <c r="M78" s="829">
        <f t="shared" si="30"/>
        <v>0</v>
      </c>
      <c r="N78" s="829">
        <f t="shared" si="30"/>
        <v>0</v>
      </c>
      <c r="O78" s="829">
        <f t="shared" si="30"/>
        <v>0</v>
      </c>
      <c r="P78" s="829">
        <f t="shared" si="30"/>
        <v>0</v>
      </c>
      <c r="Q78" s="829">
        <f t="shared" si="30"/>
        <v>0</v>
      </c>
      <c r="R78" s="829">
        <f t="shared" si="30"/>
        <v>0</v>
      </c>
      <c r="S78" s="829">
        <f>S7+S72</f>
        <v>240.41</v>
      </c>
      <c r="T78" s="829">
        <f t="shared" si="30"/>
        <v>78.289999999999992</v>
      </c>
      <c r="U78" s="829">
        <f t="shared" si="30"/>
        <v>0</v>
      </c>
      <c r="V78" s="829">
        <f t="shared" si="30"/>
        <v>0.65</v>
      </c>
      <c r="W78" s="829">
        <f t="shared" si="30"/>
        <v>0</v>
      </c>
      <c r="X78" s="829">
        <f t="shared" si="30"/>
        <v>0</v>
      </c>
      <c r="Y78" s="829">
        <f t="shared" si="30"/>
        <v>13.92</v>
      </c>
      <c r="Z78" s="829">
        <f t="shared" si="30"/>
        <v>4.4000000000000004</v>
      </c>
      <c r="AA78" s="829">
        <f t="shared" si="30"/>
        <v>0</v>
      </c>
      <c r="AB78" s="829">
        <f t="shared" si="30"/>
        <v>7.0000000000000007E-2</v>
      </c>
      <c r="AC78" s="829">
        <f t="shared" si="30"/>
        <v>8.99</v>
      </c>
      <c r="AD78" s="829">
        <f t="shared" si="30"/>
        <v>0</v>
      </c>
      <c r="AE78" s="829">
        <f t="shared" si="30"/>
        <v>0</v>
      </c>
      <c r="AF78" s="829">
        <f t="shared" si="30"/>
        <v>0</v>
      </c>
      <c r="AG78" s="829">
        <f t="shared" si="30"/>
        <v>0</v>
      </c>
      <c r="AH78" s="829">
        <f t="shared" si="30"/>
        <v>0</v>
      </c>
      <c r="AI78" s="829">
        <f t="shared" si="30"/>
        <v>0.46</v>
      </c>
      <c r="AJ78" s="829">
        <f t="shared" si="30"/>
        <v>35.599999999999994</v>
      </c>
      <c r="AK78" s="829">
        <f t="shared" si="30"/>
        <v>0</v>
      </c>
      <c r="AL78" s="829">
        <f t="shared" si="30"/>
        <v>0</v>
      </c>
      <c r="AM78" s="829">
        <f t="shared" si="30"/>
        <v>0</v>
      </c>
      <c r="AN78" s="829">
        <f t="shared" si="30"/>
        <v>0</v>
      </c>
      <c r="AO78" s="829">
        <f t="shared" si="30"/>
        <v>35.599999999999994</v>
      </c>
      <c r="AP78" s="829">
        <f t="shared" si="30"/>
        <v>0</v>
      </c>
      <c r="AQ78" s="829">
        <f t="shared" si="30"/>
        <v>0</v>
      </c>
      <c r="AR78" s="829">
        <f t="shared" si="30"/>
        <v>120.72999999999999</v>
      </c>
      <c r="AS78" s="829">
        <f t="shared" si="30"/>
        <v>107.68</v>
      </c>
      <c r="AT78" s="829">
        <f t="shared" si="30"/>
        <v>2.9499999999999997</v>
      </c>
      <c r="AU78" s="829">
        <f t="shared" si="30"/>
        <v>0</v>
      </c>
      <c r="AV78" s="829">
        <f t="shared" si="30"/>
        <v>0</v>
      </c>
      <c r="AW78" s="829">
        <f t="shared" si="30"/>
        <v>0</v>
      </c>
      <c r="AX78" s="829">
        <f t="shared" si="30"/>
        <v>0</v>
      </c>
      <c r="AY78" s="829">
        <f t="shared" si="30"/>
        <v>0.77999999999999992</v>
      </c>
      <c r="AZ78" s="829">
        <f t="shared" si="30"/>
        <v>0</v>
      </c>
      <c r="BA78" s="829">
        <f t="shared" si="30"/>
        <v>6.6</v>
      </c>
      <c r="BB78" s="829">
        <f t="shared" si="30"/>
        <v>5.77</v>
      </c>
      <c r="BC78" s="829">
        <f t="shared" si="30"/>
        <v>0</v>
      </c>
      <c r="BD78" s="829">
        <f t="shared" si="30"/>
        <v>0</v>
      </c>
      <c r="BE78" s="829">
        <f t="shared" si="30"/>
        <v>0.45</v>
      </c>
      <c r="BF78" s="829">
        <f t="shared" si="30"/>
        <v>0</v>
      </c>
      <c r="BG78" s="829">
        <f t="shared" si="30"/>
        <v>0</v>
      </c>
      <c r="BH78" s="829">
        <f t="shared" si="30"/>
        <v>0</v>
      </c>
      <c r="BI78" s="829">
        <f t="shared" si="30"/>
        <v>0</v>
      </c>
      <c r="BJ78" s="829">
        <f>BJ7+BJ23</f>
        <v>0</v>
      </c>
      <c r="BK78" s="829">
        <f t="shared" si="30"/>
        <v>0</v>
      </c>
      <c r="BL78" s="829">
        <f t="shared" si="30"/>
        <v>0</v>
      </c>
      <c r="BM78" s="829">
        <f t="shared" si="30"/>
        <v>0</v>
      </c>
      <c r="BN78" s="829">
        <f t="shared" si="30"/>
        <v>0</v>
      </c>
      <c r="BO78" s="829">
        <f t="shared" si="30"/>
        <v>0</v>
      </c>
      <c r="BP78" s="816"/>
      <c r="BQ78" s="816"/>
    </row>
    <row r="79" spans="1:76" s="339" customFormat="1" ht="24.75" customHeight="1">
      <c r="A79" s="830"/>
      <c r="B79" s="834" t="s">
        <v>390</v>
      </c>
      <c r="C79" s="828"/>
      <c r="D79" s="816"/>
      <c r="E79" s="829">
        <f>E7+E78</f>
        <v>189.89179999999999</v>
      </c>
      <c r="F79" s="829">
        <f>F9+F78</f>
        <v>-16.673199999999994</v>
      </c>
      <c r="G79" s="829">
        <f>G11+G78</f>
        <v>-16.673199999999994</v>
      </c>
      <c r="H79" s="829">
        <f>H12+H78</f>
        <v>0</v>
      </c>
      <c r="I79" s="829">
        <f>I13+I78</f>
        <v>49.639899999999997</v>
      </c>
      <c r="J79" s="829">
        <f>J14+J78</f>
        <v>57.228099999999998</v>
      </c>
      <c r="K79" s="829">
        <f>K15+K78</f>
        <v>0</v>
      </c>
      <c r="L79" s="829">
        <f>L16+L78</f>
        <v>0</v>
      </c>
      <c r="M79" s="829">
        <f>M17+M78</f>
        <v>0</v>
      </c>
      <c r="N79" s="823">
        <f>N18+N78</f>
        <v>0</v>
      </c>
      <c r="O79" s="829">
        <f>O19+O78</f>
        <v>53.246300000000005</v>
      </c>
      <c r="P79" s="829">
        <f>P20+P78</f>
        <v>0</v>
      </c>
      <c r="Q79" s="829">
        <f>Q21+Q78</f>
        <v>0</v>
      </c>
      <c r="R79" s="829">
        <f>R22+R78</f>
        <v>46.450699999999998</v>
      </c>
      <c r="S79" s="829">
        <f>S23+S78</f>
        <v>806.21559999999988</v>
      </c>
      <c r="T79" s="829">
        <f>T25+T78</f>
        <v>202.94380000000001</v>
      </c>
      <c r="U79" s="829">
        <f>U26+U78</f>
        <v>12.0067</v>
      </c>
      <c r="V79" s="829">
        <f>V27+V78</f>
        <v>6.3193000000000001</v>
      </c>
      <c r="W79" s="829">
        <f>W28+W78</f>
        <v>15.2669</v>
      </c>
      <c r="X79" s="829">
        <f>X29+X78</f>
        <v>2.4761000000000002</v>
      </c>
      <c r="Y79" s="829">
        <f>Y30+Y78</f>
        <v>61.847000000000001</v>
      </c>
      <c r="Z79" s="829">
        <f>Z32+Z78</f>
        <v>8.7086000000000006</v>
      </c>
      <c r="AA79" s="829">
        <f>AA33+AA78</f>
        <v>0.13739999999999999</v>
      </c>
      <c r="AB79" s="829">
        <f>AB34+AB78</f>
        <v>1.6305000000000001</v>
      </c>
      <c r="AC79" s="829">
        <f>AC35+AC78</f>
        <v>19.865299999999998</v>
      </c>
      <c r="AD79" s="829">
        <f>AD36+AD78</f>
        <v>7.8517999999999999</v>
      </c>
      <c r="AE79" s="829">
        <f>AE37+AE78</f>
        <v>9.4161999999999999</v>
      </c>
      <c r="AF79" s="829">
        <f>AF38+AF78</f>
        <v>0</v>
      </c>
      <c r="AG79" s="829">
        <f>AG39+AG78</f>
        <v>0</v>
      </c>
      <c r="AH79" s="829">
        <f>AH40+AH78</f>
        <v>0</v>
      </c>
      <c r="AI79" s="829">
        <f>AI41+AI78</f>
        <v>14.237200000000001</v>
      </c>
      <c r="AJ79" s="829">
        <f>AJ42+AJ78</f>
        <v>79.298199999999994</v>
      </c>
      <c r="AK79" s="829" t="e">
        <f>AK44+AK78</f>
        <v>#N/A</v>
      </c>
      <c r="AL79" s="829">
        <f>AL46+AL78</f>
        <v>0</v>
      </c>
      <c r="AM79" s="829">
        <f>AM47+AM78</f>
        <v>0</v>
      </c>
      <c r="AN79" s="829">
        <f>AN48+AN78</f>
        <v>0</v>
      </c>
      <c r="AO79" s="829">
        <f>AO49+AO78</f>
        <v>42.10929999999999</v>
      </c>
      <c r="AP79" s="829">
        <f>AP50+AP78</f>
        <v>37.188899999999997</v>
      </c>
      <c r="AQ79" s="829">
        <f>AQ51+AQ78</f>
        <v>0</v>
      </c>
      <c r="AR79" s="829">
        <f>AR52+AR78</f>
        <v>311.64689999999996</v>
      </c>
      <c r="AS79" s="829">
        <f>AS54+AS78</f>
        <v>268.07950000000005</v>
      </c>
      <c r="AT79" s="829">
        <f>AT55+AT78</f>
        <v>21.418599999999998</v>
      </c>
      <c r="AU79" s="829">
        <f>AU56+AU78</f>
        <v>0</v>
      </c>
      <c r="AV79" s="829">
        <f>AV57+AV78</f>
        <v>0</v>
      </c>
      <c r="AW79" s="829">
        <f>AW58+AW78</f>
        <v>1.7539</v>
      </c>
      <c r="AX79" s="829">
        <f>AX59+AX78</f>
        <v>0</v>
      </c>
      <c r="AY79" s="829">
        <f>AY60+AY78</f>
        <v>1.2195</v>
      </c>
      <c r="AZ79" s="829">
        <f>AZ61+AZ78</f>
        <v>0.20860000000000001</v>
      </c>
      <c r="BA79" s="829">
        <f>BA62+BA78</f>
        <v>8.2027999999999999</v>
      </c>
      <c r="BB79" s="829">
        <f>BB63+BB78</f>
        <v>13.814</v>
      </c>
      <c r="BC79" s="829">
        <f>BC64+BC78</f>
        <v>2.2484999999999999</v>
      </c>
      <c r="BD79" s="829">
        <f>BD65+BD78</f>
        <v>7.8631000000000002</v>
      </c>
      <c r="BE79" s="829">
        <f>BE66+BE78</f>
        <v>16.071199999999997</v>
      </c>
      <c r="BF79" s="829">
        <f>BF67+BF78</f>
        <v>79.968400000000003</v>
      </c>
      <c r="BG79" s="829">
        <f>BG69+BG78</f>
        <v>25.36</v>
      </c>
      <c r="BH79" s="829">
        <f>BH70+BH78</f>
        <v>54.608400000000003</v>
      </c>
      <c r="BI79" s="829">
        <f>BI71+BI78</f>
        <v>5.2095000000000002</v>
      </c>
      <c r="BJ79" s="829">
        <f>BJ72+BJ78</f>
        <v>2.6999999999999247E-3</v>
      </c>
      <c r="BK79" s="829" t="e">
        <f>BK73+BK78</f>
        <v>#N/A</v>
      </c>
      <c r="BL79" s="829">
        <f>BL74+BL78</f>
        <v>2.6999999999999247E-3</v>
      </c>
      <c r="BM79" s="829">
        <f>BM75+BM78</f>
        <v>0</v>
      </c>
      <c r="BN79" s="829">
        <f>BN76+BN78</f>
        <v>0</v>
      </c>
      <c r="BO79" s="829">
        <f>BO77+BO78</f>
        <v>0</v>
      </c>
      <c r="BP79" s="816"/>
      <c r="BQ79" s="816"/>
    </row>
    <row r="82" spans="5:67">
      <c r="E82" s="203">
        <v>0</v>
      </c>
      <c r="F82" s="203">
        <v>0</v>
      </c>
      <c r="G82" s="203">
        <v>0</v>
      </c>
      <c r="H82" s="203">
        <v>0</v>
      </c>
      <c r="I82" s="203">
        <v>0</v>
      </c>
      <c r="J82" s="203">
        <v>0</v>
      </c>
      <c r="K82" s="203">
        <v>0</v>
      </c>
      <c r="L82" s="203">
        <v>0</v>
      </c>
      <c r="M82" s="203">
        <v>0</v>
      </c>
      <c r="N82" s="203">
        <v>0</v>
      </c>
      <c r="O82" s="203">
        <v>0</v>
      </c>
      <c r="P82" s="203">
        <v>0</v>
      </c>
      <c r="Q82" s="203">
        <v>0</v>
      </c>
      <c r="R82" s="203">
        <v>0</v>
      </c>
      <c r="S82" s="334">
        <v>523.81000000000006</v>
      </c>
      <c r="T82" s="203">
        <v>90.210000000000022</v>
      </c>
      <c r="U82" s="203">
        <v>80.12</v>
      </c>
      <c r="V82" s="203">
        <v>2</v>
      </c>
      <c r="W82" s="203">
        <v>2.87</v>
      </c>
      <c r="X82" s="203">
        <v>5</v>
      </c>
      <c r="Y82" s="203">
        <v>7.18</v>
      </c>
      <c r="Z82" s="203">
        <v>2.7</v>
      </c>
      <c r="AA82" s="203">
        <v>0</v>
      </c>
      <c r="AB82" s="203">
        <v>0.48</v>
      </c>
      <c r="AC82" s="203">
        <v>2.5</v>
      </c>
      <c r="AD82" s="203">
        <v>1.5</v>
      </c>
      <c r="AE82" s="203">
        <v>0</v>
      </c>
      <c r="AF82" s="203">
        <v>0</v>
      </c>
      <c r="AG82" s="203">
        <v>0</v>
      </c>
      <c r="AH82" s="203">
        <v>0</v>
      </c>
      <c r="AI82" s="203">
        <v>0</v>
      </c>
      <c r="AJ82" s="203">
        <v>0</v>
      </c>
      <c r="AK82" s="203">
        <v>0</v>
      </c>
      <c r="AL82" s="203">
        <v>0</v>
      </c>
      <c r="AM82" s="203">
        <v>0</v>
      </c>
      <c r="AN82" s="203">
        <v>0</v>
      </c>
      <c r="AO82" s="203">
        <v>0</v>
      </c>
      <c r="AP82" s="203">
        <v>0</v>
      </c>
      <c r="AQ82" s="203">
        <v>0</v>
      </c>
      <c r="AR82" s="203">
        <v>173.56</v>
      </c>
      <c r="AS82" s="203">
        <v>163.26999999999995</v>
      </c>
      <c r="AT82" s="203">
        <v>3.08</v>
      </c>
      <c r="AU82" s="203">
        <v>0</v>
      </c>
      <c r="AV82" s="203">
        <v>0</v>
      </c>
      <c r="AW82" s="203">
        <v>0</v>
      </c>
      <c r="AX82" s="203">
        <v>3.01</v>
      </c>
      <c r="AY82" s="203">
        <v>0</v>
      </c>
      <c r="AZ82" s="203">
        <v>0</v>
      </c>
      <c r="BA82" s="203">
        <v>0</v>
      </c>
      <c r="BB82" s="203">
        <v>7.4</v>
      </c>
      <c r="BC82" s="203">
        <v>0.2</v>
      </c>
      <c r="BD82" s="203">
        <v>0</v>
      </c>
      <c r="BE82" s="203">
        <v>0</v>
      </c>
      <c r="BF82" s="203">
        <v>0</v>
      </c>
      <c r="BG82" s="203">
        <v>0</v>
      </c>
      <c r="BH82" s="203">
        <v>0</v>
      </c>
      <c r="BI82" s="203">
        <v>0</v>
      </c>
      <c r="BJ82" s="203">
        <v>0</v>
      </c>
      <c r="BK82" s="203">
        <v>0</v>
      </c>
      <c r="BL82" s="203">
        <v>0</v>
      </c>
      <c r="BM82" s="203">
        <v>0</v>
      </c>
      <c r="BN82" s="203">
        <v>0</v>
      </c>
      <c r="BO82" s="203">
        <v>0</v>
      </c>
    </row>
    <row r="83" spans="5:67">
      <c r="T83" s="637"/>
    </row>
  </sheetData>
  <autoFilter ref="A6:BQ79"/>
  <mergeCells count="7">
    <mergeCell ref="BQ4:BQ5"/>
    <mergeCell ref="A4:A5"/>
    <mergeCell ref="B4:B5"/>
    <mergeCell ref="C4:C5"/>
    <mergeCell ref="D4:D5"/>
    <mergeCell ref="E4:BO4"/>
    <mergeCell ref="BP4:BP5"/>
  </mergeCells>
  <pageMargins left="0.78740157480314965" right="0.39370078740157483" top="0.59055118110236227" bottom="0.59055118110236227" header="0.39370078740157483" footer="0.39370078740157483"/>
  <pageSetup paperSize="8" scale="44" fitToHeight="0" orientation="landscape" r:id="rId1"/>
  <ignoredErrors>
    <ignoredError sqref="Y30 BJ72 S23 AJ23 BP72 BJ78 S78"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AO70"/>
  <sheetViews>
    <sheetView showGridLines="0" showZeros="0" zoomScale="70" zoomScaleNormal="70" workbookViewId="0">
      <pane xSplit="4" ySplit="6" topLeftCell="E37" activePane="bottomRight" state="frozen"/>
      <selection activeCell="AZ112" sqref="AZ112"/>
      <selection pane="topRight" activeCell="AZ112" sqref="AZ112"/>
      <selection pane="bottomLeft" activeCell="AZ112" sqref="AZ112"/>
      <selection pane="bottomRight" activeCell="G49" sqref="G49"/>
    </sheetView>
  </sheetViews>
  <sheetFormatPr defaultColWidth="14.3984375" defaultRowHeight="18.75"/>
  <cols>
    <col min="1" max="1" width="12" style="13" customWidth="1"/>
    <col min="2" max="2" width="76.59765625" style="13" customWidth="1"/>
    <col min="3" max="3" width="14.3984375" style="666" customWidth="1"/>
    <col min="4" max="4" width="18.59765625" style="13" customWidth="1"/>
    <col min="5" max="5" width="17.19921875" style="13" customWidth="1"/>
    <col min="6" max="6" width="14" style="13" customWidth="1"/>
    <col min="7" max="7" width="15.19921875" style="13" customWidth="1"/>
    <col min="8" max="8" width="15.796875" style="13" customWidth="1"/>
    <col min="9" max="9" width="14.19921875" style="13" customWidth="1"/>
    <col min="10" max="11" width="13.796875" style="13" customWidth="1"/>
    <col min="12" max="12" width="14.59765625" style="13" customWidth="1"/>
    <col min="13" max="14" width="13.3984375" style="13" customWidth="1"/>
    <col min="15" max="15" width="14.59765625" style="13" customWidth="1"/>
    <col min="16" max="16" width="13.796875" style="13" customWidth="1"/>
    <col min="17" max="17" width="13.3984375" style="13" customWidth="1"/>
    <col min="18" max="19" width="13.19921875" style="13" customWidth="1"/>
    <col min="20" max="20" width="12.796875" style="13" customWidth="1"/>
    <col min="21" max="21" width="26.59765625" style="13" customWidth="1"/>
    <col min="22" max="35" width="12" style="13" customWidth="1"/>
    <col min="36" max="40" width="15.19921875" style="13" customWidth="1"/>
    <col min="41" max="16384" width="14.3984375" style="13"/>
  </cols>
  <sheetData>
    <row r="1" spans="1:41" s="12" customFormat="1" ht="37.5">
      <c r="A1" s="657" t="s">
        <v>892</v>
      </c>
      <c r="B1" s="658"/>
      <c r="C1" s="659"/>
      <c r="D1" s="660" t="s">
        <v>276</v>
      </c>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row>
    <row r="2" spans="1:41" s="12" customFormat="1">
      <c r="A2" s="1015" t="s">
        <v>856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658"/>
    </row>
    <row r="3" spans="1:41" s="12" customFormat="1">
      <c r="A3" s="661"/>
      <c r="B3" s="661"/>
      <c r="C3" s="661"/>
      <c r="D3" s="661"/>
      <c r="E3" s="1017" t="s">
        <v>134</v>
      </c>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658"/>
    </row>
    <row r="4" spans="1:41" s="12" customFormat="1">
      <c r="A4" s="1018" t="s">
        <v>3</v>
      </c>
      <c r="B4" s="1018" t="s">
        <v>81</v>
      </c>
      <c r="C4" s="1018" t="s">
        <v>6</v>
      </c>
      <c r="D4" s="1020" t="s">
        <v>137</v>
      </c>
      <c r="E4" s="662" t="s">
        <v>159</v>
      </c>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c r="AO4" s="31"/>
    </row>
    <row r="5" spans="1:41" s="12" customFormat="1" ht="56.25">
      <c r="A5" s="1019"/>
      <c r="B5" s="1018"/>
      <c r="C5" s="1019"/>
      <c r="D5" s="1021"/>
      <c r="E5" s="663" t="str">
        <f>'CH01'!F5</f>
        <v>Thị trấn Văn Điển</v>
      </c>
      <c r="F5" s="663" t="str">
        <f>'CH01'!G5</f>
        <v>Xã Đại Áng</v>
      </c>
      <c r="G5" s="663" t="str">
        <f>'CH01'!H5</f>
        <v>Xã Đông Mỹ</v>
      </c>
      <c r="H5" s="663" t="str">
        <f>'CH01'!I5</f>
        <v>Xã Duyên Hà</v>
      </c>
      <c r="I5" s="663" t="str">
        <f>'CH01'!J5</f>
        <v>Xã Hữu Hòa</v>
      </c>
      <c r="J5" s="663" t="str">
        <f>'CH01'!K5</f>
        <v>Xã Liên Ninh</v>
      </c>
      <c r="K5" s="663" t="str">
        <f>'CH01'!L5</f>
        <v>Xã Ngọc Hồi</v>
      </c>
      <c r="L5" s="663" t="str">
        <f>'CH01'!M5</f>
        <v>Xã Ngũ Hiệp</v>
      </c>
      <c r="M5" s="663" t="str">
        <f>'CH01'!N5</f>
        <v>Xã Tả Thanh Oai</v>
      </c>
      <c r="N5" s="663" t="str">
        <f>'CH01'!O5</f>
        <v>Xã Tam Hiệp</v>
      </c>
      <c r="O5" s="663" t="str">
        <f>'CH01'!P5</f>
        <v>Xã Tân Triều</v>
      </c>
      <c r="P5" s="663" t="str">
        <f>'CH01'!Q5</f>
        <v>Xã Thanh Liệt</v>
      </c>
      <c r="Q5" s="663" t="str">
        <f>'CH01'!R5</f>
        <v>Xã Tứ Hiệp</v>
      </c>
      <c r="R5" s="663" t="str">
        <f>'CH01'!S5</f>
        <v>Xã Vạn Phúc</v>
      </c>
      <c r="S5" s="663" t="str">
        <f>'CH01'!T5</f>
        <v>Xã Vĩnh Quỳnh</v>
      </c>
      <c r="T5" s="663" t="str">
        <f>'CH01'!U5</f>
        <v>Xã Yên Mỹ</v>
      </c>
      <c r="U5" s="663" t="str">
        <f>'CH01'!V5</f>
        <v>Xã Quảng Bị</v>
      </c>
      <c r="V5" s="663" t="str">
        <f>'CH01'!W5</f>
        <v>xã …</v>
      </c>
      <c r="W5" s="663" t="str">
        <f>'CH01'!X5</f>
        <v>xã …</v>
      </c>
      <c r="X5" s="663" t="str">
        <f>'CH01'!Y5</f>
        <v>xã …</v>
      </c>
      <c r="Y5" s="663" t="str">
        <f>'CH01'!Z5</f>
        <v>xã …</v>
      </c>
      <c r="Z5" s="663" t="str">
        <f>'CH01'!AA5</f>
        <v>xã …</v>
      </c>
      <c r="AA5" s="663" t="str">
        <f>'CH01'!AB5</f>
        <v>xã …</v>
      </c>
      <c r="AB5" s="663" t="str">
        <f>'CH01'!AC5</f>
        <v>xã …</v>
      </c>
      <c r="AC5" s="663" t="str">
        <f>'CH01'!AD5</f>
        <v>xã …</v>
      </c>
      <c r="AD5" s="663" t="str">
        <f>'CH01'!AE5</f>
        <v>xã …</v>
      </c>
      <c r="AE5" s="663" t="str">
        <f>'CH01'!AF5</f>
        <v>xã …</v>
      </c>
      <c r="AF5" s="663" t="str">
        <f>'CH01'!AG5</f>
        <v>xã …</v>
      </c>
      <c r="AG5" s="663" t="str">
        <f>'CH01'!AH5</f>
        <v>xã …</v>
      </c>
      <c r="AH5" s="663" t="str">
        <f>'CH01'!AI5</f>
        <v>xã …</v>
      </c>
      <c r="AI5" s="663" t="str">
        <f>'CH01'!AJ5</f>
        <v>xã …</v>
      </c>
      <c r="AJ5" s="663" t="str">
        <f>'CH01'!AK5</f>
        <v>xã …</v>
      </c>
      <c r="AK5" s="663" t="str">
        <f>'CH01'!AL5</f>
        <v>xã …</v>
      </c>
      <c r="AL5" s="663" t="str">
        <f>'CH01'!AM5</f>
        <v>xã …</v>
      </c>
      <c r="AM5" s="663" t="str">
        <f>'CH01'!AN5</f>
        <v>xã …</v>
      </c>
      <c r="AN5" s="663" t="str">
        <f>'CH01'!AO5</f>
        <v>xã …</v>
      </c>
      <c r="AO5" s="31"/>
    </row>
    <row r="6" spans="1:41" s="666" customFormat="1" ht="37.5">
      <c r="A6" s="664">
        <v>-1</v>
      </c>
      <c r="B6" s="664">
        <v>-2</v>
      </c>
      <c r="C6" s="664">
        <v>-3</v>
      </c>
      <c r="D6" s="664" t="s">
        <v>160</v>
      </c>
      <c r="E6" s="664">
        <v>-5</v>
      </c>
      <c r="F6" s="664">
        <v>-6</v>
      </c>
      <c r="G6" s="664">
        <v>-7</v>
      </c>
      <c r="H6" s="664">
        <v>-8</v>
      </c>
      <c r="I6" s="664">
        <v>-9</v>
      </c>
      <c r="J6" s="664">
        <v>-10</v>
      </c>
      <c r="K6" s="664">
        <v>-11</v>
      </c>
      <c r="L6" s="664">
        <v>-12</v>
      </c>
      <c r="M6" s="664">
        <v>-13</v>
      </c>
      <c r="N6" s="664">
        <v>-14</v>
      </c>
      <c r="O6" s="664">
        <v>-15</v>
      </c>
      <c r="P6" s="664">
        <v>-16</v>
      </c>
      <c r="Q6" s="664">
        <v>-17</v>
      </c>
      <c r="R6" s="664">
        <v>-18</v>
      </c>
      <c r="S6" s="664">
        <v>-19</v>
      </c>
      <c r="T6" s="664">
        <v>-20</v>
      </c>
      <c r="U6" s="664">
        <v>-21</v>
      </c>
      <c r="V6" s="664">
        <v>-22</v>
      </c>
      <c r="W6" s="664">
        <v>-23</v>
      </c>
      <c r="X6" s="664">
        <v>-24</v>
      </c>
      <c r="Y6" s="664">
        <v>-25</v>
      </c>
      <c r="Z6" s="664">
        <v>-26</v>
      </c>
      <c r="AA6" s="664">
        <v>-27</v>
      </c>
      <c r="AB6" s="664">
        <v>-28</v>
      </c>
      <c r="AC6" s="664">
        <v>-29</v>
      </c>
      <c r="AD6" s="664">
        <v>-30</v>
      </c>
      <c r="AE6" s="664">
        <v>-31</v>
      </c>
      <c r="AF6" s="664">
        <v>-32</v>
      </c>
      <c r="AG6" s="664">
        <v>-33</v>
      </c>
      <c r="AH6" s="664">
        <v>-34</v>
      </c>
      <c r="AI6" s="664">
        <v>-35</v>
      </c>
      <c r="AJ6" s="664">
        <v>-36</v>
      </c>
      <c r="AK6" s="664">
        <v>-37</v>
      </c>
      <c r="AL6" s="664">
        <v>-38</v>
      </c>
      <c r="AM6" s="664">
        <v>-39</v>
      </c>
      <c r="AN6" s="664">
        <v>-40</v>
      </c>
      <c r="AO6" s="665"/>
    </row>
    <row r="7" spans="1:41" s="12" customFormat="1">
      <c r="A7" s="667"/>
      <c r="B7" s="667" t="str">
        <f>'CH01'!B7</f>
        <v>LOẠI ĐẤT</v>
      </c>
      <c r="C7" s="668"/>
      <c r="D7" s="669"/>
      <c r="E7" s="670"/>
      <c r="F7" s="670"/>
      <c r="G7" s="670"/>
      <c r="H7" s="670"/>
      <c r="I7" s="670"/>
      <c r="J7" s="670"/>
      <c r="K7" s="670"/>
      <c r="L7" s="670"/>
      <c r="M7" s="670"/>
      <c r="N7" s="670"/>
      <c r="O7" s="670"/>
      <c r="P7" s="670"/>
      <c r="Q7" s="670"/>
      <c r="R7" s="670"/>
      <c r="S7" s="670"/>
      <c r="T7" s="670"/>
      <c r="U7" s="670"/>
      <c r="V7" s="670" t="e">
        <f>'CH01'!W8</f>
        <v>#REF!</v>
      </c>
      <c r="W7" s="670"/>
      <c r="X7" s="670" t="e">
        <f>'CH01'!Y8</f>
        <v>#REF!</v>
      </c>
      <c r="Y7" s="670"/>
      <c r="Z7" s="670" t="e">
        <f>'CH01'!AA8</f>
        <v>#REF!</v>
      </c>
      <c r="AA7" s="670"/>
      <c r="AB7" s="670" t="e">
        <f>'CH01'!AC8</f>
        <v>#REF!</v>
      </c>
      <c r="AC7" s="670"/>
      <c r="AD7" s="670" t="e">
        <f>'CH01'!AE8</f>
        <v>#REF!</v>
      </c>
      <c r="AE7" s="670"/>
      <c r="AF7" s="670" t="e">
        <f>'CH01'!AG8</f>
        <v>#REF!</v>
      </c>
      <c r="AG7" s="670"/>
      <c r="AH7" s="670" t="e">
        <f>'CH01'!AI8</f>
        <v>#REF!</v>
      </c>
      <c r="AI7" s="670"/>
      <c r="AJ7" s="670" t="e">
        <f>'CH01'!AK8</f>
        <v>#REF!</v>
      </c>
      <c r="AK7" s="670"/>
      <c r="AL7" s="670" t="e">
        <f>'CH01'!AM8</f>
        <v>#REF!</v>
      </c>
      <c r="AM7" s="670"/>
      <c r="AN7" s="670" t="e">
        <f>'CH01'!AO8</f>
        <v>#REF!</v>
      </c>
      <c r="AO7" s="31"/>
    </row>
    <row r="8" spans="1:41" s="12" customFormat="1">
      <c r="A8" s="671"/>
      <c r="B8" s="671" t="s">
        <v>117</v>
      </c>
      <c r="C8" s="672"/>
      <c r="D8" s="673">
        <f>SUM(E8:U8)</f>
        <v>996.1101000000001</v>
      </c>
      <c r="E8" s="673">
        <f t="shared" ref="E8:AN8" si="0">E9+E23+E65</f>
        <v>996.1101000000001</v>
      </c>
      <c r="F8" s="673">
        <f t="shared" si="0"/>
        <v>0</v>
      </c>
      <c r="G8" s="673">
        <f t="shared" si="0"/>
        <v>0</v>
      </c>
      <c r="H8" s="673">
        <f t="shared" si="0"/>
        <v>0</v>
      </c>
      <c r="I8" s="673">
        <f t="shared" si="0"/>
        <v>0</v>
      </c>
      <c r="J8" s="673">
        <f t="shared" si="0"/>
        <v>0</v>
      </c>
      <c r="K8" s="673">
        <f t="shared" si="0"/>
        <v>0</v>
      </c>
      <c r="L8" s="673">
        <f t="shared" si="0"/>
        <v>0</v>
      </c>
      <c r="M8" s="673">
        <f t="shared" si="0"/>
        <v>0</v>
      </c>
      <c r="N8" s="673">
        <f t="shared" si="0"/>
        <v>0</v>
      </c>
      <c r="O8" s="673">
        <f t="shared" si="0"/>
        <v>0</v>
      </c>
      <c r="P8" s="673">
        <f t="shared" si="0"/>
        <v>0</v>
      </c>
      <c r="Q8" s="673">
        <f t="shared" si="0"/>
        <v>0</v>
      </c>
      <c r="R8" s="673">
        <f t="shared" si="0"/>
        <v>0</v>
      </c>
      <c r="S8" s="673">
        <f t="shared" si="0"/>
        <v>0</v>
      </c>
      <c r="T8" s="673">
        <f t="shared" si="0"/>
        <v>0</v>
      </c>
      <c r="U8" s="673">
        <f t="shared" si="0"/>
        <v>0</v>
      </c>
      <c r="V8" s="673" t="e">
        <f t="shared" si="0"/>
        <v>#REF!</v>
      </c>
      <c r="W8" s="673" t="e">
        <f t="shared" si="0"/>
        <v>#REF!</v>
      </c>
      <c r="X8" s="673" t="e">
        <f t="shared" si="0"/>
        <v>#REF!</v>
      </c>
      <c r="Y8" s="673" t="e">
        <f t="shared" si="0"/>
        <v>#REF!</v>
      </c>
      <c r="Z8" s="673" t="e">
        <f t="shared" si="0"/>
        <v>#REF!</v>
      </c>
      <c r="AA8" s="673" t="e">
        <f t="shared" si="0"/>
        <v>#REF!</v>
      </c>
      <c r="AB8" s="673" t="e">
        <f t="shared" si="0"/>
        <v>#REF!</v>
      </c>
      <c r="AC8" s="673" t="e">
        <f t="shared" si="0"/>
        <v>#REF!</v>
      </c>
      <c r="AD8" s="673" t="e">
        <f t="shared" si="0"/>
        <v>#REF!</v>
      </c>
      <c r="AE8" s="673" t="e">
        <f t="shared" si="0"/>
        <v>#REF!</v>
      </c>
      <c r="AF8" s="673" t="e">
        <f t="shared" si="0"/>
        <v>#REF!</v>
      </c>
      <c r="AG8" s="673" t="e">
        <f t="shared" si="0"/>
        <v>#REF!</v>
      </c>
      <c r="AH8" s="673" t="e">
        <f t="shared" si="0"/>
        <v>#REF!</v>
      </c>
      <c r="AI8" s="673" t="e">
        <f t="shared" si="0"/>
        <v>#REF!</v>
      </c>
      <c r="AJ8" s="673" t="e">
        <f t="shared" si="0"/>
        <v>#REF!</v>
      </c>
      <c r="AK8" s="673" t="e">
        <f t="shared" si="0"/>
        <v>#REF!</v>
      </c>
      <c r="AL8" s="673" t="e">
        <f t="shared" si="0"/>
        <v>#REF!</v>
      </c>
      <c r="AM8" s="673" t="e">
        <f t="shared" si="0"/>
        <v>#REF!</v>
      </c>
      <c r="AN8" s="673" t="e">
        <f t="shared" si="0"/>
        <v>#REF!</v>
      </c>
      <c r="AO8" s="31"/>
    </row>
    <row r="9" spans="1:41" s="12" customFormat="1">
      <c r="A9" s="674">
        <f>'CH01'!A9</f>
        <v>1</v>
      </c>
      <c r="B9" s="674" t="str">
        <f>'CH01'!B9</f>
        <v>Nhóm đất nông nghiệp</v>
      </c>
      <c r="C9" s="675" t="str">
        <f>'CH01'!C9</f>
        <v>NNP</v>
      </c>
      <c r="D9" s="673">
        <f>SUM(E9:AN9)</f>
        <v>189.8954</v>
      </c>
      <c r="E9" s="673">
        <f t="shared" ref="E9:AN9" si="1">E10+E13+E14+E15+E16+E17+E19+E20+E21+E22</f>
        <v>189.8954</v>
      </c>
      <c r="F9" s="673">
        <f t="shared" si="1"/>
        <v>0</v>
      </c>
      <c r="G9" s="673">
        <f t="shared" si="1"/>
        <v>0</v>
      </c>
      <c r="H9" s="673">
        <f t="shared" si="1"/>
        <v>0</v>
      </c>
      <c r="I9" s="673">
        <f t="shared" si="1"/>
        <v>0</v>
      </c>
      <c r="J9" s="673">
        <f t="shared" si="1"/>
        <v>0</v>
      </c>
      <c r="K9" s="673">
        <f t="shared" si="1"/>
        <v>0</v>
      </c>
      <c r="L9" s="673">
        <f t="shared" si="1"/>
        <v>0</v>
      </c>
      <c r="M9" s="673">
        <f t="shared" si="1"/>
        <v>0</v>
      </c>
      <c r="N9" s="673">
        <f t="shared" si="1"/>
        <v>0</v>
      </c>
      <c r="O9" s="673">
        <f t="shared" si="1"/>
        <v>0</v>
      </c>
      <c r="P9" s="673">
        <f t="shared" si="1"/>
        <v>0</v>
      </c>
      <c r="Q9" s="673">
        <f t="shared" si="1"/>
        <v>0</v>
      </c>
      <c r="R9" s="673">
        <f t="shared" si="1"/>
        <v>0</v>
      </c>
      <c r="S9" s="673">
        <f t="shared" si="1"/>
        <v>0</v>
      </c>
      <c r="T9" s="673">
        <f t="shared" si="1"/>
        <v>0</v>
      </c>
      <c r="U9" s="673">
        <f t="shared" si="1"/>
        <v>0</v>
      </c>
      <c r="V9" s="673">
        <f t="shared" si="1"/>
        <v>0</v>
      </c>
      <c r="W9" s="673">
        <f t="shared" si="1"/>
        <v>0</v>
      </c>
      <c r="X9" s="673">
        <f t="shared" si="1"/>
        <v>0</v>
      </c>
      <c r="Y9" s="673">
        <f t="shared" si="1"/>
        <v>0</v>
      </c>
      <c r="Z9" s="673">
        <f t="shared" si="1"/>
        <v>0</v>
      </c>
      <c r="AA9" s="673">
        <f t="shared" si="1"/>
        <v>0</v>
      </c>
      <c r="AB9" s="673">
        <f t="shared" si="1"/>
        <v>0</v>
      </c>
      <c r="AC9" s="673">
        <f t="shared" si="1"/>
        <v>0</v>
      </c>
      <c r="AD9" s="673">
        <f t="shared" si="1"/>
        <v>0</v>
      </c>
      <c r="AE9" s="673">
        <f t="shared" si="1"/>
        <v>0</v>
      </c>
      <c r="AF9" s="673">
        <f t="shared" si="1"/>
        <v>0</v>
      </c>
      <c r="AG9" s="673">
        <f t="shared" si="1"/>
        <v>0</v>
      </c>
      <c r="AH9" s="673">
        <f t="shared" si="1"/>
        <v>0</v>
      </c>
      <c r="AI9" s="673">
        <f t="shared" si="1"/>
        <v>0</v>
      </c>
      <c r="AJ9" s="673">
        <f t="shared" si="1"/>
        <v>0</v>
      </c>
      <c r="AK9" s="673">
        <f t="shared" si="1"/>
        <v>0</v>
      </c>
      <c r="AL9" s="673">
        <f t="shared" si="1"/>
        <v>0</v>
      </c>
      <c r="AM9" s="673">
        <f t="shared" si="1"/>
        <v>0</v>
      </c>
      <c r="AN9" s="673">
        <f t="shared" si="1"/>
        <v>0</v>
      </c>
      <c r="AO9" s="31"/>
    </row>
    <row r="10" spans="1:41">
      <c r="A10" s="676" t="str">
        <f>'CH01'!A10</f>
        <v>1.1</v>
      </c>
      <c r="B10" s="676" t="str">
        <f>'CH01'!B10</f>
        <v>Đất trồng lúa</v>
      </c>
      <c r="C10" s="677" t="str">
        <f>'CH01'!C10</f>
        <v>LUA</v>
      </c>
      <c r="D10" s="678">
        <f>SUM(E10:AN10)</f>
        <v>-16.67019999999998</v>
      </c>
      <c r="E10" s="678">
        <f>E11+E12</f>
        <v>-16.67019999999998</v>
      </c>
      <c r="F10" s="678">
        <f t="shared" ref="F10:AN10" si="2">F11+F12</f>
        <v>0</v>
      </c>
      <c r="G10" s="678">
        <f t="shared" si="2"/>
        <v>0</v>
      </c>
      <c r="H10" s="678">
        <f t="shared" si="2"/>
        <v>0</v>
      </c>
      <c r="I10" s="678">
        <f t="shared" si="2"/>
        <v>0</v>
      </c>
      <c r="J10" s="678">
        <f t="shared" si="2"/>
        <v>0</v>
      </c>
      <c r="K10" s="678">
        <f t="shared" si="2"/>
        <v>0</v>
      </c>
      <c r="L10" s="678">
        <f t="shared" si="2"/>
        <v>0</v>
      </c>
      <c r="M10" s="678">
        <f t="shared" si="2"/>
        <v>0</v>
      </c>
      <c r="N10" s="678">
        <f t="shared" si="2"/>
        <v>0</v>
      </c>
      <c r="O10" s="678">
        <f t="shared" si="2"/>
        <v>0</v>
      </c>
      <c r="P10" s="678">
        <f t="shared" si="2"/>
        <v>0</v>
      </c>
      <c r="Q10" s="678">
        <f t="shared" si="2"/>
        <v>0</v>
      </c>
      <c r="R10" s="678">
        <f t="shared" si="2"/>
        <v>0</v>
      </c>
      <c r="S10" s="678">
        <f t="shared" si="2"/>
        <v>0</v>
      </c>
      <c r="T10" s="678">
        <f t="shared" si="2"/>
        <v>0</v>
      </c>
      <c r="U10" s="678">
        <f t="shared" si="2"/>
        <v>0</v>
      </c>
      <c r="V10" s="678">
        <f t="shared" si="2"/>
        <v>0</v>
      </c>
      <c r="W10" s="678">
        <f t="shared" si="2"/>
        <v>0</v>
      </c>
      <c r="X10" s="678">
        <f t="shared" si="2"/>
        <v>0</v>
      </c>
      <c r="Y10" s="678">
        <f t="shared" si="2"/>
        <v>0</v>
      </c>
      <c r="Z10" s="678">
        <f t="shared" si="2"/>
        <v>0</v>
      </c>
      <c r="AA10" s="678">
        <f t="shared" si="2"/>
        <v>0</v>
      </c>
      <c r="AB10" s="678">
        <f t="shared" si="2"/>
        <v>0</v>
      </c>
      <c r="AC10" s="678">
        <f t="shared" si="2"/>
        <v>0</v>
      </c>
      <c r="AD10" s="678">
        <f t="shared" si="2"/>
        <v>0</v>
      </c>
      <c r="AE10" s="678">
        <f t="shared" si="2"/>
        <v>0</v>
      </c>
      <c r="AF10" s="678">
        <f t="shared" si="2"/>
        <v>0</v>
      </c>
      <c r="AG10" s="678">
        <f t="shared" si="2"/>
        <v>0</v>
      </c>
      <c r="AH10" s="678">
        <f t="shared" si="2"/>
        <v>0</v>
      </c>
      <c r="AI10" s="678">
        <f t="shared" si="2"/>
        <v>0</v>
      </c>
      <c r="AJ10" s="678">
        <f t="shared" si="2"/>
        <v>0</v>
      </c>
      <c r="AK10" s="678">
        <f t="shared" si="2"/>
        <v>0</v>
      </c>
      <c r="AL10" s="678">
        <f t="shared" si="2"/>
        <v>0</v>
      </c>
      <c r="AM10" s="678">
        <f t="shared" si="2"/>
        <v>0</v>
      </c>
      <c r="AN10" s="678">
        <f t="shared" si="2"/>
        <v>0</v>
      </c>
      <c r="AO10" s="32"/>
    </row>
    <row r="11" spans="1:41">
      <c r="A11" s="676" t="str">
        <f>'CH01'!A11</f>
        <v>1.1.1</v>
      </c>
      <c r="B11" s="676" t="str">
        <f>'CH01'!B11</f>
        <v>Đất chuyên trồng lúa</v>
      </c>
      <c r="C11" s="677" t="str">
        <f>'CH01'!C11</f>
        <v>LUC</v>
      </c>
      <c r="D11" s="678">
        <f t="shared" ref="D11:D17" si="3">SUM(E11:AN11)</f>
        <v>-16.67019999999998</v>
      </c>
      <c r="E11" s="678">
        <f>'CH01'!F11+SUMPRODUCT((DVHC=E$5)*(madatNC=$C11)*(namkh=$D$1)*(Dientich_NC))-SUMPRODUCT((DVHC=E$5)*(namkh=$D$1)*(INDEX(NC_giam,,HLOOKUP($C11,COLMadat,2,0))))</f>
        <v>-16.67019999999998</v>
      </c>
      <c r="F11" s="678">
        <f>'CH01'!G11+SUMPRODUCT((DVHC=F$5)*(madatNC=$C11)*(namkh=$D$1)*(Dientich_NC))-SUMPRODUCT((DVHC=F$5)*(namkh=$D$1)*(INDEX(NC_giam,,HLOOKUP($C11,COLMadat,2,0))))</f>
        <v>0</v>
      </c>
      <c r="G11" s="678">
        <f>'CH01'!H11+SUMPRODUCT((DVHC=G$5)*(madatNC=$C11)*(namkh=$D$1)*(Dientich_NC))-SUMPRODUCT((DVHC=G$5)*(namkh=$D$1)*(INDEX(NC_giam,,HLOOKUP($C11,COLMadat,2,0))))</f>
        <v>0</v>
      </c>
      <c r="H11" s="678">
        <f>'CH01'!I11+SUMPRODUCT((DVHC=H$5)*(madatNC=$C11)*(namkh=$D$1)*(Dientich_NC))-SUMPRODUCT((DVHC=H$5)*(namkh=$D$1)*(INDEX(NC_giam,,HLOOKUP($C11,COLMadat,2,0))))</f>
        <v>0</v>
      </c>
      <c r="I11" s="678">
        <f>'CH01'!J11+SUMPRODUCT((DVHC=I$5)*(madatNC=$C11)*(namkh=$D$1)*(Dientich_NC))-SUMPRODUCT((DVHC=I$5)*(namkh=$D$1)*(INDEX(NC_giam,,HLOOKUP($C11,COLMadat,2,0))))</f>
        <v>0</v>
      </c>
      <c r="J11" s="678">
        <f>'CH01'!K11+SUMPRODUCT((DVHC=J$5)*(madatNC=$C11)*(namkh=$D$1)*(Dientich_NC))-SUMPRODUCT((DVHC=J$5)*(namkh=$D$1)*(INDEX(NC_giam,,HLOOKUP($C11,COLMadat,2,0))))</f>
        <v>0</v>
      </c>
      <c r="K11" s="678">
        <f>'CH01'!L11+SUMPRODUCT((DVHC=K$5)*(madatNC=$C11)*(namkh=$D$1)*(Dientich_NC))-SUMPRODUCT((DVHC=K$5)*(namkh=$D$1)*(INDEX(NC_giam,,HLOOKUP($C11,COLMadat,2,0))))</f>
        <v>0</v>
      </c>
      <c r="L11" s="678">
        <f>'CH01'!M11+SUMPRODUCT((DVHC=L$5)*(madatNC=$C11)*(namkh=$D$1)*(Dientich_NC))-SUMPRODUCT((DVHC=L$5)*(namkh=$D$1)*(INDEX(NC_giam,,HLOOKUP($C11,COLMadat,2,0))))</f>
        <v>0</v>
      </c>
      <c r="M11" s="678">
        <f>'CH01'!N11+SUMPRODUCT((DVHC=M$5)*(madatNC=$C11)*(namkh=$D$1)*(Dientich_NC))-SUMPRODUCT((DVHC=M$5)*(namkh=$D$1)*(INDEX(NC_giam,,HLOOKUP($C11,COLMadat,2,0))))</f>
        <v>0</v>
      </c>
      <c r="N11" s="678">
        <f>'CH01'!O11+SUMPRODUCT((DVHC=N$5)*(madatNC=$C11)*(namkh=$D$1)*(Dientich_NC))-SUMPRODUCT((DVHC=N$5)*(namkh=$D$1)*(INDEX(NC_giam,,HLOOKUP($C11,COLMadat,2,0))))</f>
        <v>0</v>
      </c>
      <c r="O11" s="678">
        <f>'CH01'!P11+SUMPRODUCT((DVHC=O$5)*(madatNC=$C11)*(namkh=$D$1)*(Dientich_NC))-SUMPRODUCT((DVHC=O$5)*(namkh=$D$1)*(INDEX(NC_giam,,HLOOKUP($C11,COLMadat,2,0))))</f>
        <v>0</v>
      </c>
      <c r="P11" s="678">
        <f>'CH01'!Q11+SUMPRODUCT((DVHC=P$5)*(madatNC=$C11)*(namkh=$D$1)*(Dientich_NC))-SUMPRODUCT((DVHC=P$5)*(namkh=$D$1)*(INDEX(NC_giam,,HLOOKUP($C11,COLMadat,2,0))))</f>
        <v>0</v>
      </c>
      <c r="Q11" s="678">
        <f>'CH01'!R11+SUMPRODUCT((DVHC=Q$5)*(madatNC=$C11)*(namkh=$D$1)*(Dientich_NC))-SUMPRODUCT((DVHC=Q$5)*(namkh=$D$1)*(INDEX(NC_giam,,HLOOKUP($C11,COLMadat,2,0))))</f>
        <v>0</v>
      </c>
      <c r="R11" s="678">
        <f>'CH01'!S11+SUMPRODUCT((DVHC=R$5)*(madatNC=$C11)*(namkh=$D$1)*(Dientich_NC))-SUMPRODUCT((DVHC=R$5)*(namkh=$D$1)*(INDEX(NC_giam,,HLOOKUP($C11,COLMadat,2,0))))</f>
        <v>0</v>
      </c>
      <c r="S11" s="678">
        <f>'CH01'!T11+SUMPRODUCT((DVHC=S$5)*(madatNC=$C11)*(namkh=$D$1)*(Dientich_NC))-SUMPRODUCT((DVHC=S$5)*(namkh=$D$1)*(INDEX(NC_giam,,HLOOKUP($C11,COLMadat,2,0))))</f>
        <v>0</v>
      </c>
      <c r="T11" s="678">
        <f>'CH01'!U11+SUMPRODUCT((DVHC=T$5)*(madatNC=$C11)*(namkh=$D$1)*(Dientich_NC))-SUMPRODUCT((DVHC=T$5)*(namkh=$D$1)*(INDEX(NC_giam,,HLOOKUP($C11,COLMadat,2,0))))</f>
        <v>0</v>
      </c>
      <c r="U11" s="678">
        <f>'CH01'!V11+SUMPRODUCT((DVHC=U$5)*(madatNC=$C11)*(namkh=$D$1)*(Dientich_NC))-SUMPRODUCT((DVHC=U$5)*(namkh=$D$1)*(INDEX(NC_giam,,HLOOKUP($C11,COLMadat,2,0))))</f>
        <v>0</v>
      </c>
      <c r="V11" s="678">
        <f>'CH01'!W11+SUMPRODUCT((DVHC=V$5)*(madatNC=$C11)*(namkh=$D$1)*(Dientich_NC))-SUMPRODUCT((DVHC=V$5)*(namkh=$D$1)*(INDEX(NC_giam,,HLOOKUP($C11,COLMadat,2,0))))</f>
        <v>0</v>
      </c>
      <c r="W11" s="678">
        <f>'CH01'!X11+SUMPRODUCT((DVHC=W$5)*(madatNC=$C11)*(namkh=$D$1)*(Dientich_NC))-SUMPRODUCT((DVHC=W$5)*(namkh=$D$1)*(INDEX(NC_giam,,HLOOKUP($C11,COLMadat,2,0))))</f>
        <v>0</v>
      </c>
      <c r="X11" s="678">
        <f>'CH01'!Y11+SUMPRODUCT((DVHC=X$5)*(madatNC=$C11)*(namkh=$D$1)*(Dientich_NC))-SUMPRODUCT((DVHC=X$5)*(namkh=$D$1)*(INDEX(NC_giam,,HLOOKUP($C11,COLMadat,2,0))))</f>
        <v>0</v>
      </c>
      <c r="Y11" s="678">
        <f>'CH01'!Z11+SUMPRODUCT((DVHC=Y$5)*(madatNC=$C11)*(namkh=$D$1)*(Dientich_NC))-SUMPRODUCT((DVHC=Y$5)*(namkh=$D$1)*(INDEX(NC_giam,,HLOOKUP($C11,COLMadat,2,0))))</f>
        <v>0</v>
      </c>
      <c r="Z11" s="678">
        <f>'CH01'!AA11+SUMPRODUCT((DVHC=Z$5)*(madatNC=$C11)*(namkh=$D$1)*(Dientich_NC))-SUMPRODUCT((DVHC=Z$5)*(namkh=$D$1)*(INDEX(NC_giam,,HLOOKUP($C11,COLMadat,2,0))))</f>
        <v>0</v>
      </c>
      <c r="AA11" s="678">
        <f>'CH01'!AB11+SUMPRODUCT((DVHC=AA$5)*(madatNC=$C11)*(namkh=$D$1)*(Dientich_NC))-SUMPRODUCT((DVHC=AA$5)*(namkh=$D$1)*(INDEX(NC_giam,,HLOOKUP($C11,COLMadat,2,0))))</f>
        <v>0</v>
      </c>
      <c r="AB11" s="678">
        <f>'CH01'!AC11+SUMPRODUCT((DVHC=AB$5)*(madatNC=$C11)*(namkh=$D$1)*(Dientich_NC))-SUMPRODUCT((DVHC=AB$5)*(namkh=$D$1)*(INDEX(NC_giam,,HLOOKUP($C11,COLMadat,2,0))))</f>
        <v>0</v>
      </c>
      <c r="AC11" s="678">
        <f>'CH01'!AD11+SUMPRODUCT((DVHC=AC$5)*(madatNC=$C11)*(namkh=$D$1)*(Dientich_NC))-SUMPRODUCT((DVHC=AC$5)*(namkh=$D$1)*(INDEX(NC_giam,,HLOOKUP($C11,COLMadat,2,0))))</f>
        <v>0</v>
      </c>
      <c r="AD11" s="678">
        <f>'CH01'!AE11+SUMPRODUCT((DVHC=AD$5)*(madatNC=$C11)*(namkh=$D$1)*(Dientich_NC))-SUMPRODUCT((DVHC=AD$5)*(namkh=$D$1)*(INDEX(NC_giam,,HLOOKUP($C11,COLMadat,2,0))))</f>
        <v>0</v>
      </c>
      <c r="AE11" s="678">
        <f>'CH01'!AF11+SUMPRODUCT((DVHC=AE$5)*(madatNC=$C11)*(namkh=$D$1)*(Dientich_NC))-SUMPRODUCT((DVHC=AE$5)*(namkh=$D$1)*(INDEX(NC_giam,,HLOOKUP($C11,COLMadat,2,0))))</f>
        <v>0</v>
      </c>
      <c r="AF11" s="678">
        <f>'CH01'!AG11+SUMPRODUCT((DVHC=AF$5)*(madatNC=$C11)*(namkh=$D$1)*(Dientich_NC))-SUMPRODUCT((DVHC=AF$5)*(namkh=$D$1)*(INDEX(NC_giam,,HLOOKUP($C11,COLMadat,2,0))))</f>
        <v>0</v>
      </c>
      <c r="AG11" s="678">
        <f>'CH01'!AH11+SUMPRODUCT((DVHC=AG$5)*(madatNC=$C11)*(namkh=$D$1)*(Dientich_NC))-SUMPRODUCT((DVHC=AG$5)*(namkh=$D$1)*(INDEX(NC_giam,,HLOOKUP($C11,COLMadat,2,0))))</f>
        <v>0</v>
      </c>
      <c r="AH11" s="678">
        <f>'CH01'!AI11+SUMPRODUCT((DVHC=AH$5)*(madatNC=$C11)*(namkh=$D$1)*(Dientich_NC))-SUMPRODUCT((DVHC=AH$5)*(namkh=$D$1)*(INDEX(NC_giam,,HLOOKUP($C11,COLMadat,2,0))))</f>
        <v>0</v>
      </c>
      <c r="AI11" s="678">
        <f>'CH01'!AJ11+SUMPRODUCT((DVHC=AI$5)*(madatNC=$C11)*(namkh=$D$1)*(Dientich_NC))-SUMPRODUCT((DVHC=AI$5)*(namkh=$D$1)*(INDEX(NC_giam,,HLOOKUP($C11,COLMadat,2,0))))</f>
        <v>0</v>
      </c>
      <c r="AJ11" s="678">
        <f>'CH01'!AK11+SUMPRODUCT((DVHC=AJ$5)*(madatNC=$C11)*(namkh=$D$1)*(Dientich_NC))-SUMPRODUCT((DVHC=AJ$5)*(namkh=$D$1)*(INDEX(NC_giam,,HLOOKUP($C11,COLMadat,2,0))))</f>
        <v>0</v>
      </c>
      <c r="AK11" s="678">
        <f>'CH01'!AL11+SUMPRODUCT((DVHC=AK$5)*(madatNC=$C11)*(namkh=$D$1)*(Dientich_NC))-SUMPRODUCT((DVHC=AK$5)*(namkh=$D$1)*(INDEX(NC_giam,,HLOOKUP($C11,COLMadat,2,0))))</f>
        <v>0</v>
      </c>
      <c r="AL11" s="678">
        <f>'CH01'!AM11+SUMPRODUCT((DVHC=AL$5)*(madatNC=$C11)*(namkh=$D$1)*(Dientich_NC))-SUMPRODUCT((DVHC=AL$5)*(namkh=$D$1)*(INDEX(NC_giam,,HLOOKUP($C11,COLMadat,2,0))))</f>
        <v>0</v>
      </c>
      <c r="AM11" s="678">
        <f>'CH01'!AN11+SUMPRODUCT((DVHC=AM$5)*(madatNC=$C11)*(namkh=$D$1)*(Dientich_NC))-SUMPRODUCT((DVHC=AM$5)*(namkh=$D$1)*(INDEX(NC_giam,,HLOOKUP($C11,COLMadat,2,0))))</f>
        <v>0</v>
      </c>
      <c r="AN11" s="678">
        <f>'CH01'!AO11+SUMPRODUCT((DVHC=AN$5)*(madatNC=$C11)*(namkh=$D$1)*(Dientich_NC))-SUMPRODUCT((DVHC=AN$5)*(namkh=$D$1)*(INDEX(NC_giam,,HLOOKUP($C11,COLMadat,2,0))))</f>
        <v>0</v>
      </c>
      <c r="AO11" s="32"/>
    </row>
    <row r="12" spans="1:41">
      <c r="A12" s="676" t="str">
        <f>'CH01'!A12</f>
        <v>1.1.2</v>
      </c>
      <c r="B12" s="676" t="str">
        <f>'CH01'!B12</f>
        <v>Đất trồng lúa còn lại</v>
      </c>
      <c r="C12" s="677" t="str">
        <f>'CH01'!C12</f>
        <v>LUK</v>
      </c>
      <c r="D12" s="678">
        <f t="shared" si="3"/>
        <v>0</v>
      </c>
      <c r="E12" s="678">
        <f>'CH01'!F12+SUMPRODUCT((DVHC=E$5)*(madatNC=$C12)*(namkh=$D$1)*(Dientich_NC))-SUMPRODUCT((DVHC=E$5)*(namkh=$D$1)*(INDEX(NC_giam,,HLOOKUP($C12,COLMadat,2,0))))</f>
        <v>0</v>
      </c>
      <c r="F12" s="678">
        <f>'CH01'!G12+SUMPRODUCT((DVHC=F$5)*(madatNC=$C12)*(namkh=$D$1)*(Dientich_NC))-SUMPRODUCT((DVHC=F$5)*(namkh=$D$1)*(INDEX(NC_giam,,HLOOKUP($C12,COLMadat,2,0))))</f>
        <v>0</v>
      </c>
      <c r="G12" s="678">
        <f>'CH01'!H12+SUMPRODUCT((DVHC=G$5)*(madatNC=$C12)*(namkh=$D$1)*(Dientich_NC))-SUMPRODUCT((DVHC=G$5)*(namkh=$D$1)*(INDEX(NC_giam,,HLOOKUP($C12,COLMadat,2,0))))</f>
        <v>0</v>
      </c>
      <c r="H12" s="678">
        <f>'CH01'!I12+SUMPRODUCT((DVHC=H$5)*(madatNC=$C12)*(namkh=$D$1)*(Dientich_NC))-SUMPRODUCT((DVHC=H$5)*(namkh=$D$1)*(INDEX(NC_giam,,HLOOKUP($C12,COLMadat,2,0))))</f>
        <v>0</v>
      </c>
      <c r="I12" s="678">
        <f>'CH01'!J12+SUMPRODUCT((DVHC=I$5)*(madatNC=$C12)*(namkh=$D$1)*(Dientich_NC))-SUMPRODUCT((DVHC=I$5)*(namkh=$D$1)*(INDEX(NC_giam,,HLOOKUP($C12,COLMadat,2,0))))</f>
        <v>0</v>
      </c>
      <c r="J12" s="678">
        <f>'CH01'!K12+SUMPRODUCT((DVHC=J$5)*(madatNC=$C12)*(namkh=$D$1)*(Dientich_NC))-SUMPRODUCT((DVHC=J$5)*(namkh=$D$1)*(INDEX(NC_giam,,HLOOKUP($C12,COLMadat,2,0))))</f>
        <v>0</v>
      </c>
      <c r="K12" s="678">
        <f>'CH01'!L12+SUMPRODUCT((DVHC=K$5)*(madatNC=$C12)*(namkh=$D$1)*(Dientich_NC))-SUMPRODUCT((DVHC=K$5)*(namkh=$D$1)*(INDEX(NC_giam,,HLOOKUP($C12,COLMadat,2,0))))</f>
        <v>0</v>
      </c>
      <c r="L12" s="678">
        <f>'CH01'!M12+SUMPRODUCT((DVHC=L$5)*(madatNC=$C12)*(namkh=$D$1)*(Dientich_NC))-SUMPRODUCT((DVHC=L$5)*(namkh=$D$1)*(INDEX(NC_giam,,HLOOKUP($C12,COLMadat,2,0))))</f>
        <v>0</v>
      </c>
      <c r="M12" s="678">
        <f>'CH01'!N12+SUMPRODUCT((DVHC=M$5)*(madatNC=$C12)*(namkh=$D$1)*(Dientich_NC))-SUMPRODUCT((DVHC=M$5)*(namkh=$D$1)*(INDEX(NC_giam,,HLOOKUP($C12,COLMadat,2,0))))</f>
        <v>0</v>
      </c>
      <c r="N12" s="678">
        <f>'CH01'!O12+SUMPRODUCT((DVHC=N$5)*(madatNC=$C12)*(namkh=$D$1)*(Dientich_NC))-SUMPRODUCT((DVHC=N$5)*(namkh=$D$1)*(INDEX(NC_giam,,HLOOKUP($C12,COLMadat,2,0))))</f>
        <v>0</v>
      </c>
      <c r="O12" s="678">
        <f>'CH01'!P12+SUMPRODUCT((DVHC=O$5)*(madatNC=$C12)*(namkh=$D$1)*(Dientich_NC))-SUMPRODUCT((DVHC=O$5)*(namkh=$D$1)*(INDEX(NC_giam,,HLOOKUP($C12,COLMadat,2,0))))</f>
        <v>0</v>
      </c>
      <c r="P12" s="678">
        <f>'CH01'!Q12+SUMPRODUCT((DVHC=P$5)*(madatNC=$C12)*(namkh=$D$1)*(Dientich_NC))-SUMPRODUCT((DVHC=P$5)*(namkh=$D$1)*(INDEX(NC_giam,,HLOOKUP($C12,COLMadat,2,0))))</f>
        <v>0</v>
      </c>
      <c r="Q12" s="678">
        <f>'CH01'!R12+SUMPRODUCT((DVHC=Q$5)*(madatNC=$C12)*(namkh=$D$1)*(Dientich_NC))-SUMPRODUCT((DVHC=Q$5)*(namkh=$D$1)*(INDEX(NC_giam,,HLOOKUP($C12,COLMadat,2,0))))</f>
        <v>0</v>
      </c>
      <c r="R12" s="678">
        <f>'CH01'!S12+SUMPRODUCT((DVHC=R$5)*(madatNC=$C12)*(namkh=$D$1)*(Dientich_NC))-SUMPRODUCT((DVHC=R$5)*(namkh=$D$1)*(INDEX(NC_giam,,HLOOKUP($C12,COLMadat,2,0))))</f>
        <v>0</v>
      </c>
      <c r="S12" s="678">
        <f>'CH01'!T12+SUMPRODUCT((DVHC=S$5)*(madatNC=$C12)*(namkh=$D$1)*(Dientich_NC))-SUMPRODUCT((DVHC=S$5)*(namkh=$D$1)*(INDEX(NC_giam,,HLOOKUP($C12,COLMadat,2,0))))</f>
        <v>0</v>
      </c>
      <c r="T12" s="678">
        <f>'CH01'!U12+SUMPRODUCT((DVHC=T$5)*(madatNC=$C12)*(namkh=$D$1)*(Dientich_NC))-SUMPRODUCT((DVHC=T$5)*(namkh=$D$1)*(INDEX(NC_giam,,HLOOKUP($C12,COLMadat,2,0))))</f>
        <v>0</v>
      </c>
      <c r="U12" s="678">
        <f>'CH01'!V12+SUMPRODUCT((DVHC=U$5)*(madatNC=$C12)*(namkh=$D$1)*(Dientich_NC))-SUMPRODUCT((DVHC=U$5)*(namkh=$D$1)*(INDEX(NC_giam,,HLOOKUP($C12,COLMadat,2,0))))</f>
        <v>0</v>
      </c>
      <c r="V12" s="678">
        <f>'CH01'!W12+SUMPRODUCT((DVHC=V$5)*(madatNC=$C12)*(namkh=$D$1)*(Dientich_NC))-SUMPRODUCT((DVHC=V$5)*(namkh=$D$1)*(INDEX(NC_giam,,HLOOKUP($C12,COLMadat,2,0))))</f>
        <v>0</v>
      </c>
      <c r="W12" s="678">
        <f>'CH01'!X12+SUMPRODUCT((DVHC=W$5)*(madatNC=$C12)*(namkh=$D$1)*(Dientich_NC))-SUMPRODUCT((DVHC=W$5)*(namkh=$D$1)*(INDEX(NC_giam,,HLOOKUP($C12,COLMadat,2,0))))</f>
        <v>0</v>
      </c>
      <c r="X12" s="678">
        <f>'CH01'!Y12+SUMPRODUCT((DVHC=X$5)*(madatNC=$C12)*(namkh=$D$1)*(Dientich_NC))-SUMPRODUCT((DVHC=X$5)*(namkh=$D$1)*(INDEX(NC_giam,,HLOOKUP($C12,COLMadat,2,0))))</f>
        <v>0</v>
      </c>
      <c r="Y12" s="678">
        <f>'CH01'!Z12+SUMPRODUCT((DVHC=Y$5)*(madatNC=$C12)*(namkh=$D$1)*(Dientich_NC))-SUMPRODUCT((DVHC=Y$5)*(namkh=$D$1)*(INDEX(NC_giam,,HLOOKUP($C12,COLMadat,2,0))))</f>
        <v>0</v>
      </c>
      <c r="Z12" s="678">
        <f>'CH01'!AA12+SUMPRODUCT((DVHC=Z$5)*(madatNC=$C12)*(namkh=$D$1)*(Dientich_NC))-SUMPRODUCT((DVHC=Z$5)*(namkh=$D$1)*(INDEX(NC_giam,,HLOOKUP($C12,COLMadat,2,0))))</f>
        <v>0</v>
      </c>
      <c r="AA12" s="678">
        <f>'CH01'!AB12+SUMPRODUCT((DVHC=AA$5)*(madatNC=$C12)*(namkh=$D$1)*(Dientich_NC))-SUMPRODUCT((DVHC=AA$5)*(namkh=$D$1)*(INDEX(NC_giam,,HLOOKUP($C12,COLMadat,2,0))))</f>
        <v>0</v>
      </c>
      <c r="AB12" s="678">
        <f>'CH01'!AC12+SUMPRODUCT((DVHC=AB$5)*(madatNC=$C12)*(namkh=$D$1)*(Dientich_NC))-SUMPRODUCT((DVHC=AB$5)*(namkh=$D$1)*(INDEX(NC_giam,,HLOOKUP($C12,COLMadat,2,0))))</f>
        <v>0</v>
      </c>
      <c r="AC12" s="678">
        <f>'CH01'!AD12+SUMPRODUCT((DVHC=AC$5)*(madatNC=$C12)*(namkh=$D$1)*(Dientich_NC))-SUMPRODUCT((DVHC=AC$5)*(namkh=$D$1)*(INDEX(NC_giam,,HLOOKUP($C12,COLMadat,2,0))))</f>
        <v>0</v>
      </c>
      <c r="AD12" s="678">
        <f>'CH01'!AE12+SUMPRODUCT((DVHC=AD$5)*(madatNC=$C12)*(namkh=$D$1)*(Dientich_NC))-SUMPRODUCT((DVHC=AD$5)*(namkh=$D$1)*(INDEX(NC_giam,,HLOOKUP($C12,COLMadat,2,0))))</f>
        <v>0</v>
      </c>
      <c r="AE12" s="678">
        <f>'CH01'!AF12+SUMPRODUCT((DVHC=AE$5)*(madatNC=$C12)*(namkh=$D$1)*(Dientich_NC))-SUMPRODUCT((DVHC=AE$5)*(namkh=$D$1)*(INDEX(NC_giam,,HLOOKUP($C12,COLMadat,2,0))))</f>
        <v>0</v>
      </c>
      <c r="AF12" s="678">
        <f>'CH01'!AG12+SUMPRODUCT((DVHC=AF$5)*(madatNC=$C12)*(namkh=$D$1)*(Dientich_NC))-SUMPRODUCT((DVHC=AF$5)*(namkh=$D$1)*(INDEX(NC_giam,,HLOOKUP($C12,COLMadat,2,0))))</f>
        <v>0</v>
      </c>
      <c r="AG12" s="678">
        <f>'CH01'!AH12+SUMPRODUCT((DVHC=AG$5)*(madatNC=$C12)*(namkh=$D$1)*(Dientich_NC))-SUMPRODUCT((DVHC=AG$5)*(namkh=$D$1)*(INDEX(NC_giam,,HLOOKUP($C12,COLMadat,2,0))))</f>
        <v>0</v>
      </c>
      <c r="AH12" s="678">
        <f>'CH01'!AI12+SUMPRODUCT((DVHC=AH$5)*(madatNC=$C12)*(namkh=$D$1)*(Dientich_NC))-SUMPRODUCT((DVHC=AH$5)*(namkh=$D$1)*(INDEX(NC_giam,,HLOOKUP($C12,COLMadat,2,0))))</f>
        <v>0</v>
      </c>
      <c r="AI12" s="678">
        <f>'CH01'!AJ12+SUMPRODUCT((DVHC=AI$5)*(madatNC=$C12)*(namkh=$D$1)*(Dientich_NC))-SUMPRODUCT((DVHC=AI$5)*(namkh=$D$1)*(INDEX(NC_giam,,HLOOKUP($C12,COLMadat,2,0))))</f>
        <v>0</v>
      </c>
      <c r="AJ12" s="678">
        <f>'CH01'!AK12+SUMPRODUCT((DVHC=AJ$5)*(madatNC=$C12)*(namkh=$D$1)*(Dientich_NC))-SUMPRODUCT((DVHC=AJ$5)*(namkh=$D$1)*(INDEX(NC_giam,,HLOOKUP($C12,COLMadat,2,0))))</f>
        <v>0</v>
      </c>
      <c r="AK12" s="678">
        <f>'CH01'!AL12+SUMPRODUCT((DVHC=AK$5)*(madatNC=$C12)*(namkh=$D$1)*(Dientich_NC))-SUMPRODUCT((DVHC=AK$5)*(namkh=$D$1)*(INDEX(NC_giam,,HLOOKUP($C12,COLMadat,2,0))))</f>
        <v>0</v>
      </c>
      <c r="AL12" s="678">
        <f>'CH01'!AM12+SUMPRODUCT((DVHC=AL$5)*(madatNC=$C12)*(namkh=$D$1)*(Dientich_NC))-SUMPRODUCT((DVHC=AL$5)*(namkh=$D$1)*(INDEX(NC_giam,,HLOOKUP($C12,COLMadat,2,0))))</f>
        <v>0</v>
      </c>
      <c r="AM12" s="678">
        <f>'CH01'!AN12+SUMPRODUCT((DVHC=AM$5)*(madatNC=$C12)*(namkh=$D$1)*(Dientich_NC))-SUMPRODUCT((DVHC=AM$5)*(namkh=$D$1)*(INDEX(NC_giam,,HLOOKUP($C12,COLMadat,2,0))))</f>
        <v>0</v>
      </c>
      <c r="AN12" s="678">
        <f>'CH01'!AO12+SUMPRODUCT((DVHC=AN$5)*(madatNC=$C12)*(namkh=$D$1)*(Dientich_NC))-SUMPRODUCT((DVHC=AN$5)*(namkh=$D$1)*(INDEX(NC_giam,,HLOOKUP($C12,COLMadat,2,0))))</f>
        <v>0</v>
      </c>
      <c r="AO12" s="32"/>
    </row>
    <row r="13" spans="1:41">
      <c r="A13" s="676" t="str">
        <f>'CH01'!A13</f>
        <v>1.2</v>
      </c>
      <c r="B13" s="676" t="str">
        <f>'CH01'!B13</f>
        <v>Đất trồng cây hằng năm khác</v>
      </c>
      <c r="C13" s="677" t="str">
        <f>'CH01'!C13</f>
        <v>HNK</v>
      </c>
      <c r="D13" s="678">
        <f t="shared" si="3"/>
        <v>49.6372</v>
      </c>
      <c r="E13" s="678">
        <f>'CH01'!F13+SUMPRODUCT((DVHC=E$5)*(madatNC=$C13)*(namkh=$D$1)*(Dientich_NC))-SUMPRODUCT((DVHC=E$5)*(namkh=$D$1)*(INDEX(NC_giam,,HLOOKUP($C13,COLMadat,2,0))))</f>
        <v>49.6372</v>
      </c>
      <c r="F13" s="678">
        <f>'CH01'!G13+SUMPRODUCT((DVHC=F$5)*(madatNC=$C13)*(namkh=$D$1)*(Dientich_NC))-SUMPRODUCT((DVHC=F$5)*(namkh=$D$1)*(INDEX(NC_giam,,HLOOKUP($C13,COLMadat,2,0))))</f>
        <v>0</v>
      </c>
      <c r="G13" s="678">
        <f>'CH01'!H13+SUMPRODUCT((DVHC=G$5)*(madatNC=$C13)*(namkh=$D$1)*(Dientich_NC))-SUMPRODUCT((DVHC=G$5)*(namkh=$D$1)*(INDEX(NC_giam,,HLOOKUP($C13,COLMadat,2,0))))</f>
        <v>0</v>
      </c>
      <c r="H13" s="678">
        <f>'CH01'!I13+SUMPRODUCT((DVHC=H$5)*(madatNC=$C13)*(namkh=$D$1)*(Dientich_NC))-SUMPRODUCT((DVHC=H$5)*(namkh=$D$1)*(INDEX(NC_giam,,HLOOKUP($C13,COLMadat,2,0))))</f>
        <v>0</v>
      </c>
      <c r="I13" s="678">
        <f>'CH01'!J13+SUMPRODUCT((DVHC=I$5)*(madatNC=$C13)*(namkh=$D$1)*(Dientich_NC))-SUMPRODUCT((DVHC=I$5)*(namkh=$D$1)*(INDEX(NC_giam,,HLOOKUP($C13,COLMadat,2,0))))</f>
        <v>0</v>
      </c>
      <c r="J13" s="678">
        <f>'CH01'!K13+SUMPRODUCT((DVHC=J$5)*(madatNC=$C13)*(namkh=$D$1)*(Dientich_NC))-SUMPRODUCT((DVHC=J$5)*(namkh=$D$1)*(INDEX(NC_giam,,HLOOKUP($C13,COLMadat,2,0))))</f>
        <v>0</v>
      </c>
      <c r="K13" s="678">
        <f>'CH01'!L13+SUMPRODUCT((DVHC=K$5)*(madatNC=$C13)*(namkh=$D$1)*(Dientich_NC))-SUMPRODUCT((DVHC=K$5)*(namkh=$D$1)*(INDEX(NC_giam,,HLOOKUP($C13,COLMadat,2,0))))</f>
        <v>0</v>
      </c>
      <c r="L13" s="678">
        <f>'CH01'!M13+SUMPRODUCT((DVHC=L$5)*(madatNC=$C13)*(namkh=$D$1)*(Dientich_NC))-SUMPRODUCT((DVHC=L$5)*(namkh=$D$1)*(INDEX(NC_giam,,HLOOKUP($C13,COLMadat,2,0))))</f>
        <v>0</v>
      </c>
      <c r="M13" s="678">
        <f>'CH01'!N13+SUMPRODUCT((DVHC=M$5)*(madatNC=$C13)*(namkh=$D$1)*(Dientich_NC))-SUMPRODUCT((DVHC=M$5)*(namkh=$D$1)*(INDEX(NC_giam,,HLOOKUP($C13,COLMadat,2,0))))</f>
        <v>0</v>
      </c>
      <c r="N13" s="678">
        <f>'CH01'!O13+SUMPRODUCT((DVHC=N$5)*(madatNC=$C13)*(namkh=$D$1)*(Dientich_NC))-SUMPRODUCT((DVHC=N$5)*(namkh=$D$1)*(INDEX(NC_giam,,HLOOKUP($C13,COLMadat,2,0))))</f>
        <v>0</v>
      </c>
      <c r="O13" s="678">
        <f>'CH01'!P13+SUMPRODUCT((DVHC=O$5)*(madatNC=$C13)*(namkh=$D$1)*(Dientich_NC))-SUMPRODUCT((DVHC=O$5)*(namkh=$D$1)*(INDEX(NC_giam,,HLOOKUP($C13,COLMadat,2,0))))</f>
        <v>0</v>
      </c>
      <c r="P13" s="678">
        <f>'CH01'!Q13+SUMPRODUCT((DVHC=P$5)*(madatNC=$C13)*(namkh=$D$1)*(Dientich_NC))-SUMPRODUCT((DVHC=P$5)*(namkh=$D$1)*(INDEX(NC_giam,,HLOOKUP($C13,COLMadat,2,0))))</f>
        <v>0</v>
      </c>
      <c r="Q13" s="678">
        <f>'CH01'!R13+SUMPRODUCT((DVHC=Q$5)*(madatNC=$C13)*(namkh=$D$1)*(Dientich_NC))-SUMPRODUCT((DVHC=Q$5)*(namkh=$D$1)*(INDEX(NC_giam,,HLOOKUP($C13,COLMadat,2,0))))</f>
        <v>0</v>
      </c>
      <c r="R13" s="678">
        <f>'CH01'!S13+SUMPRODUCT((DVHC=R$5)*(madatNC=$C13)*(namkh=$D$1)*(Dientich_NC))-SUMPRODUCT((DVHC=R$5)*(namkh=$D$1)*(INDEX(NC_giam,,HLOOKUP($C13,COLMadat,2,0))))</f>
        <v>0</v>
      </c>
      <c r="S13" s="678">
        <f>'CH01'!T13+SUMPRODUCT((DVHC=S$5)*(madatNC=$C13)*(namkh=$D$1)*(Dientich_NC))-SUMPRODUCT((DVHC=S$5)*(namkh=$D$1)*(INDEX(NC_giam,,HLOOKUP($C13,COLMadat,2,0))))</f>
        <v>0</v>
      </c>
      <c r="T13" s="678">
        <f>'CH01'!U13+SUMPRODUCT((DVHC=T$5)*(madatNC=$C13)*(namkh=$D$1)*(Dientich_NC))-SUMPRODUCT((DVHC=T$5)*(namkh=$D$1)*(INDEX(NC_giam,,HLOOKUP($C13,COLMadat,2,0))))</f>
        <v>0</v>
      </c>
      <c r="U13" s="678">
        <f>'CH01'!V13+SUMPRODUCT((DVHC=U$5)*(madatNC=$C13)*(namkh=$D$1)*(Dientich_NC))-SUMPRODUCT((DVHC=U$5)*(namkh=$D$1)*(INDEX(NC_giam,,HLOOKUP($C13,COLMadat,2,0))))</f>
        <v>0</v>
      </c>
      <c r="V13" s="678">
        <f>'CH01'!W13+SUMPRODUCT((DVHC=V$5)*(madatNC=$C13)*(namkh=$D$1)*(Dientich_NC))-SUMPRODUCT((DVHC=V$5)*(namkh=$D$1)*(INDEX(NC_giam,,HLOOKUP($C13,COLMadat,2,0))))</f>
        <v>0</v>
      </c>
      <c r="W13" s="678">
        <f>'CH01'!X13+SUMPRODUCT((DVHC=W$5)*(madatNC=$C13)*(namkh=$D$1)*(Dientich_NC))-SUMPRODUCT((DVHC=W$5)*(namkh=$D$1)*(INDEX(NC_giam,,HLOOKUP($C13,COLMadat,2,0))))</f>
        <v>0</v>
      </c>
      <c r="X13" s="678">
        <f>'CH01'!Y13+SUMPRODUCT((DVHC=X$5)*(madatNC=$C13)*(namkh=$D$1)*(Dientich_NC))-SUMPRODUCT((DVHC=X$5)*(namkh=$D$1)*(INDEX(NC_giam,,HLOOKUP($C13,COLMadat,2,0))))</f>
        <v>0</v>
      </c>
      <c r="Y13" s="678">
        <f>'CH01'!Z13+SUMPRODUCT((DVHC=Y$5)*(madatNC=$C13)*(namkh=$D$1)*(Dientich_NC))-SUMPRODUCT((DVHC=Y$5)*(namkh=$D$1)*(INDEX(NC_giam,,HLOOKUP($C13,COLMadat,2,0))))</f>
        <v>0</v>
      </c>
      <c r="Z13" s="678">
        <f>'CH01'!AA13+SUMPRODUCT((DVHC=Z$5)*(madatNC=$C13)*(namkh=$D$1)*(Dientich_NC))-SUMPRODUCT((DVHC=Z$5)*(namkh=$D$1)*(INDEX(NC_giam,,HLOOKUP($C13,COLMadat,2,0))))</f>
        <v>0</v>
      </c>
      <c r="AA13" s="678">
        <f>'CH01'!AB13+SUMPRODUCT((DVHC=AA$5)*(madatNC=$C13)*(namkh=$D$1)*(Dientich_NC))-SUMPRODUCT((DVHC=AA$5)*(namkh=$D$1)*(INDEX(NC_giam,,HLOOKUP($C13,COLMadat,2,0))))</f>
        <v>0</v>
      </c>
      <c r="AB13" s="678">
        <f>'CH01'!AC13+SUMPRODUCT((DVHC=AB$5)*(madatNC=$C13)*(namkh=$D$1)*(Dientich_NC))-SUMPRODUCT((DVHC=AB$5)*(namkh=$D$1)*(INDEX(NC_giam,,HLOOKUP($C13,COLMadat,2,0))))</f>
        <v>0</v>
      </c>
      <c r="AC13" s="678">
        <f>'CH01'!AD13+SUMPRODUCT((DVHC=AC$5)*(madatNC=$C13)*(namkh=$D$1)*(Dientich_NC))-SUMPRODUCT((DVHC=AC$5)*(namkh=$D$1)*(INDEX(NC_giam,,HLOOKUP($C13,COLMadat,2,0))))</f>
        <v>0</v>
      </c>
      <c r="AD13" s="678">
        <f>'CH01'!AE13+SUMPRODUCT((DVHC=AD$5)*(madatNC=$C13)*(namkh=$D$1)*(Dientich_NC))-SUMPRODUCT((DVHC=AD$5)*(namkh=$D$1)*(INDEX(NC_giam,,HLOOKUP($C13,COLMadat,2,0))))</f>
        <v>0</v>
      </c>
      <c r="AE13" s="678">
        <f>'CH01'!AF13+SUMPRODUCT((DVHC=AE$5)*(madatNC=$C13)*(namkh=$D$1)*(Dientich_NC))-SUMPRODUCT((DVHC=AE$5)*(namkh=$D$1)*(INDEX(NC_giam,,HLOOKUP($C13,COLMadat,2,0))))</f>
        <v>0</v>
      </c>
      <c r="AF13" s="678">
        <f>'CH01'!AG13+SUMPRODUCT((DVHC=AF$5)*(madatNC=$C13)*(namkh=$D$1)*(Dientich_NC))-SUMPRODUCT((DVHC=AF$5)*(namkh=$D$1)*(INDEX(NC_giam,,HLOOKUP($C13,COLMadat,2,0))))</f>
        <v>0</v>
      </c>
      <c r="AG13" s="678">
        <f>'CH01'!AH13+SUMPRODUCT((DVHC=AG$5)*(madatNC=$C13)*(namkh=$D$1)*(Dientich_NC))-SUMPRODUCT((DVHC=AG$5)*(namkh=$D$1)*(INDEX(NC_giam,,HLOOKUP($C13,COLMadat,2,0))))</f>
        <v>0</v>
      </c>
      <c r="AH13" s="678">
        <f>'CH01'!AI13+SUMPRODUCT((DVHC=AH$5)*(madatNC=$C13)*(namkh=$D$1)*(Dientich_NC))-SUMPRODUCT((DVHC=AH$5)*(namkh=$D$1)*(INDEX(NC_giam,,HLOOKUP($C13,COLMadat,2,0))))</f>
        <v>0</v>
      </c>
      <c r="AI13" s="678">
        <f>'CH01'!AJ13+SUMPRODUCT((DVHC=AI$5)*(madatNC=$C13)*(namkh=$D$1)*(Dientich_NC))-SUMPRODUCT((DVHC=AI$5)*(namkh=$D$1)*(INDEX(NC_giam,,HLOOKUP($C13,COLMadat,2,0))))</f>
        <v>0</v>
      </c>
      <c r="AJ13" s="678">
        <f>'CH01'!AK13+SUMPRODUCT((DVHC=AJ$5)*(madatNC=$C13)*(namkh=$D$1)*(Dientich_NC))-SUMPRODUCT((DVHC=AJ$5)*(namkh=$D$1)*(INDEX(NC_giam,,HLOOKUP($C13,COLMadat,2,0))))</f>
        <v>0</v>
      </c>
      <c r="AK13" s="678">
        <f>'CH01'!AL13+SUMPRODUCT((DVHC=AK$5)*(madatNC=$C13)*(namkh=$D$1)*(Dientich_NC))-SUMPRODUCT((DVHC=AK$5)*(namkh=$D$1)*(INDEX(NC_giam,,HLOOKUP($C13,COLMadat,2,0))))</f>
        <v>0</v>
      </c>
      <c r="AL13" s="678">
        <f>'CH01'!AM13+SUMPRODUCT((DVHC=AL$5)*(madatNC=$C13)*(namkh=$D$1)*(Dientich_NC))-SUMPRODUCT((DVHC=AL$5)*(namkh=$D$1)*(INDEX(NC_giam,,HLOOKUP($C13,COLMadat,2,0))))</f>
        <v>0</v>
      </c>
      <c r="AM13" s="678">
        <f>'CH01'!AN13+SUMPRODUCT((DVHC=AM$5)*(madatNC=$C13)*(namkh=$D$1)*(Dientich_NC))-SUMPRODUCT((DVHC=AM$5)*(namkh=$D$1)*(INDEX(NC_giam,,HLOOKUP($C13,COLMadat,2,0))))</f>
        <v>0</v>
      </c>
      <c r="AN13" s="678">
        <f>'CH01'!AO13+SUMPRODUCT((DVHC=AN$5)*(madatNC=$C13)*(namkh=$D$1)*(Dientich_NC))-SUMPRODUCT((DVHC=AN$5)*(namkh=$D$1)*(INDEX(NC_giam,,HLOOKUP($C13,COLMadat,2,0))))</f>
        <v>0</v>
      </c>
      <c r="AO13" s="32"/>
    </row>
    <row r="14" spans="1:41">
      <c r="A14" s="676" t="str">
        <f>'CH01'!A14</f>
        <v>1.3</v>
      </c>
      <c r="B14" s="676" t="str">
        <f>'CH01'!B14</f>
        <v>Đất trồng cây lâu năm</v>
      </c>
      <c r="C14" s="677" t="str">
        <f>'CH01'!C14</f>
        <v>CLN</v>
      </c>
      <c r="D14" s="678">
        <f t="shared" si="3"/>
        <v>57.228099999999998</v>
      </c>
      <c r="E14" s="678">
        <f>'CH01'!F14+SUMPRODUCT((DVHC=E$5)*(madatNC=$C14)*(namkh=$D$1)*(Dientich_NC))-SUMPRODUCT((DVHC=E$5)*(namkh=$D$1)*(INDEX(NC_giam,,HLOOKUP($C14,COLMadat,2,0))))</f>
        <v>57.228099999999998</v>
      </c>
      <c r="F14" s="678">
        <f>'CH01'!G14+SUMPRODUCT((DVHC=F$5)*(madatNC=$C14)*(namkh=$D$1)*(Dientich_NC))-SUMPRODUCT((DVHC=F$5)*(namkh=$D$1)*(INDEX(NC_giam,,HLOOKUP($C14,COLMadat,2,0))))</f>
        <v>0</v>
      </c>
      <c r="G14" s="678">
        <f>'CH01'!H14+SUMPRODUCT((DVHC=G$5)*(madatNC=$C14)*(namkh=$D$1)*(Dientich_NC))-SUMPRODUCT((DVHC=G$5)*(namkh=$D$1)*(INDEX(NC_giam,,HLOOKUP($C14,COLMadat,2,0))))</f>
        <v>0</v>
      </c>
      <c r="H14" s="678">
        <f>'CH01'!I14+SUMPRODUCT((DVHC=H$5)*(madatNC=$C14)*(namkh=$D$1)*(Dientich_NC))-SUMPRODUCT((DVHC=H$5)*(namkh=$D$1)*(INDEX(NC_giam,,HLOOKUP($C14,COLMadat,2,0))))</f>
        <v>0</v>
      </c>
      <c r="I14" s="678">
        <f>'CH01'!J14+SUMPRODUCT((DVHC=I$5)*(madatNC=$C14)*(namkh=$D$1)*(Dientich_NC))-SUMPRODUCT((DVHC=I$5)*(namkh=$D$1)*(INDEX(NC_giam,,HLOOKUP($C14,COLMadat,2,0))))</f>
        <v>0</v>
      </c>
      <c r="J14" s="678">
        <f>'CH01'!K14+SUMPRODUCT((DVHC=J$5)*(madatNC=$C14)*(namkh=$D$1)*(Dientich_NC))-SUMPRODUCT((DVHC=J$5)*(namkh=$D$1)*(INDEX(NC_giam,,HLOOKUP($C14,COLMadat,2,0))))</f>
        <v>0</v>
      </c>
      <c r="K14" s="678">
        <f>'CH01'!L14+SUMPRODUCT((DVHC=K$5)*(madatNC=$C14)*(namkh=$D$1)*(Dientich_NC))-SUMPRODUCT((DVHC=K$5)*(namkh=$D$1)*(INDEX(NC_giam,,HLOOKUP($C14,COLMadat,2,0))))</f>
        <v>0</v>
      </c>
      <c r="L14" s="678">
        <f>'CH01'!M14+SUMPRODUCT((DVHC=L$5)*(madatNC=$C14)*(namkh=$D$1)*(Dientich_NC))-SUMPRODUCT((DVHC=L$5)*(namkh=$D$1)*(INDEX(NC_giam,,HLOOKUP($C14,COLMadat,2,0))))</f>
        <v>0</v>
      </c>
      <c r="M14" s="678">
        <f>'CH01'!N14+SUMPRODUCT((DVHC=M$5)*(madatNC=$C14)*(namkh=$D$1)*(Dientich_NC))-SUMPRODUCT((DVHC=M$5)*(namkh=$D$1)*(INDEX(NC_giam,,HLOOKUP($C14,COLMadat,2,0))))</f>
        <v>0</v>
      </c>
      <c r="N14" s="678">
        <f>'CH01'!O14+SUMPRODUCT((DVHC=N$5)*(madatNC=$C14)*(namkh=$D$1)*(Dientich_NC))-SUMPRODUCT((DVHC=N$5)*(namkh=$D$1)*(INDEX(NC_giam,,HLOOKUP($C14,COLMadat,2,0))))</f>
        <v>0</v>
      </c>
      <c r="O14" s="678">
        <f>'CH01'!P14+SUMPRODUCT((DVHC=O$5)*(madatNC=$C14)*(namkh=$D$1)*(Dientich_NC))-SUMPRODUCT((DVHC=O$5)*(namkh=$D$1)*(INDEX(NC_giam,,HLOOKUP($C14,COLMadat,2,0))))</f>
        <v>0</v>
      </c>
      <c r="P14" s="678">
        <f>'CH01'!Q14+SUMPRODUCT((DVHC=P$5)*(madatNC=$C14)*(namkh=$D$1)*(Dientich_NC))-SUMPRODUCT((DVHC=P$5)*(namkh=$D$1)*(INDEX(NC_giam,,HLOOKUP($C14,COLMadat,2,0))))</f>
        <v>0</v>
      </c>
      <c r="Q14" s="678">
        <f>'CH01'!R14+SUMPRODUCT((DVHC=Q$5)*(madatNC=$C14)*(namkh=$D$1)*(Dientich_NC))-SUMPRODUCT((DVHC=Q$5)*(namkh=$D$1)*(INDEX(NC_giam,,HLOOKUP($C14,COLMadat,2,0))))</f>
        <v>0</v>
      </c>
      <c r="R14" s="678">
        <f>'CH01'!S14+SUMPRODUCT((DVHC=R$5)*(madatNC=$C14)*(namkh=$D$1)*(Dientich_NC))-SUMPRODUCT((DVHC=R$5)*(namkh=$D$1)*(INDEX(NC_giam,,HLOOKUP($C14,COLMadat,2,0))))</f>
        <v>0</v>
      </c>
      <c r="S14" s="678">
        <f>'CH01'!T14+SUMPRODUCT((DVHC=S$5)*(madatNC=$C14)*(namkh=$D$1)*(Dientich_NC))-SUMPRODUCT((DVHC=S$5)*(namkh=$D$1)*(INDEX(NC_giam,,HLOOKUP($C14,COLMadat,2,0))))</f>
        <v>0</v>
      </c>
      <c r="T14" s="678">
        <f>'CH01'!U14+SUMPRODUCT((DVHC=T$5)*(madatNC=$C14)*(namkh=$D$1)*(Dientich_NC))-SUMPRODUCT((DVHC=T$5)*(namkh=$D$1)*(INDEX(NC_giam,,HLOOKUP($C14,COLMadat,2,0))))</f>
        <v>0</v>
      </c>
      <c r="U14" s="678">
        <f>'CH01'!V14+SUMPRODUCT((DVHC=U$5)*(madatNC=$C14)*(namkh=$D$1)*(Dientich_NC))-SUMPRODUCT((DVHC=U$5)*(namkh=$D$1)*(INDEX(NC_giam,,HLOOKUP($C14,COLMadat,2,0))))</f>
        <v>0</v>
      </c>
      <c r="V14" s="678">
        <f>'CH01'!W14+SUMPRODUCT((DVHC=V$5)*(madatNC=$C14)*(namkh=$D$1)*(Dientich_NC))-SUMPRODUCT((DVHC=V$5)*(namkh=$D$1)*(INDEX(NC_giam,,HLOOKUP($C14,COLMadat,2,0))))</f>
        <v>0</v>
      </c>
      <c r="W14" s="678">
        <f>'CH01'!X14+SUMPRODUCT((DVHC=W$5)*(madatNC=$C14)*(namkh=$D$1)*(Dientich_NC))-SUMPRODUCT((DVHC=W$5)*(namkh=$D$1)*(INDEX(NC_giam,,HLOOKUP($C14,COLMadat,2,0))))</f>
        <v>0</v>
      </c>
      <c r="X14" s="678">
        <f>'CH01'!Y14+SUMPRODUCT((DVHC=X$5)*(madatNC=$C14)*(namkh=$D$1)*(Dientich_NC))-SUMPRODUCT((DVHC=X$5)*(namkh=$D$1)*(INDEX(NC_giam,,HLOOKUP($C14,COLMadat,2,0))))</f>
        <v>0</v>
      </c>
      <c r="Y14" s="678">
        <f>'CH01'!Z14+SUMPRODUCT((DVHC=Y$5)*(madatNC=$C14)*(namkh=$D$1)*(Dientich_NC))-SUMPRODUCT((DVHC=Y$5)*(namkh=$D$1)*(INDEX(NC_giam,,HLOOKUP($C14,COLMadat,2,0))))</f>
        <v>0</v>
      </c>
      <c r="Z14" s="678">
        <f>'CH01'!AA14+SUMPRODUCT((DVHC=Z$5)*(madatNC=$C14)*(namkh=$D$1)*(Dientich_NC))-SUMPRODUCT((DVHC=Z$5)*(namkh=$D$1)*(INDEX(NC_giam,,HLOOKUP($C14,COLMadat,2,0))))</f>
        <v>0</v>
      </c>
      <c r="AA14" s="678">
        <f>'CH01'!AB14+SUMPRODUCT((DVHC=AA$5)*(madatNC=$C14)*(namkh=$D$1)*(Dientich_NC))-SUMPRODUCT((DVHC=AA$5)*(namkh=$D$1)*(INDEX(NC_giam,,HLOOKUP($C14,COLMadat,2,0))))</f>
        <v>0</v>
      </c>
      <c r="AB14" s="678">
        <f>'CH01'!AC14+SUMPRODUCT((DVHC=AB$5)*(madatNC=$C14)*(namkh=$D$1)*(Dientich_NC))-SUMPRODUCT((DVHC=AB$5)*(namkh=$D$1)*(INDEX(NC_giam,,HLOOKUP($C14,COLMadat,2,0))))</f>
        <v>0</v>
      </c>
      <c r="AC14" s="678">
        <f>'CH01'!AD14+SUMPRODUCT((DVHC=AC$5)*(madatNC=$C14)*(namkh=$D$1)*(Dientich_NC))-SUMPRODUCT((DVHC=AC$5)*(namkh=$D$1)*(INDEX(NC_giam,,HLOOKUP($C14,COLMadat,2,0))))</f>
        <v>0</v>
      </c>
      <c r="AD14" s="678">
        <f>'CH01'!AE14+SUMPRODUCT((DVHC=AD$5)*(madatNC=$C14)*(namkh=$D$1)*(Dientich_NC))-SUMPRODUCT((DVHC=AD$5)*(namkh=$D$1)*(INDEX(NC_giam,,HLOOKUP($C14,COLMadat,2,0))))</f>
        <v>0</v>
      </c>
      <c r="AE14" s="678">
        <f>'CH01'!AF14+SUMPRODUCT((DVHC=AE$5)*(madatNC=$C14)*(namkh=$D$1)*(Dientich_NC))-SUMPRODUCT((DVHC=AE$5)*(namkh=$D$1)*(INDEX(NC_giam,,HLOOKUP($C14,COLMadat,2,0))))</f>
        <v>0</v>
      </c>
      <c r="AF14" s="678">
        <f>'CH01'!AG14+SUMPRODUCT((DVHC=AF$5)*(madatNC=$C14)*(namkh=$D$1)*(Dientich_NC))-SUMPRODUCT((DVHC=AF$5)*(namkh=$D$1)*(INDEX(NC_giam,,HLOOKUP($C14,COLMadat,2,0))))</f>
        <v>0</v>
      </c>
      <c r="AG14" s="678">
        <f>'CH01'!AH14+SUMPRODUCT((DVHC=AG$5)*(madatNC=$C14)*(namkh=$D$1)*(Dientich_NC))-SUMPRODUCT((DVHC=AG$5)*(namkh=$D$1)*(INDEX(NC_giam,,HLOOKUP($C14,COLMadat,2,0))))</f>
        <v>0</v>
      </c>
      <c r="AH14" s="678">
        <f>'CH01'!AI14+SUMPRODUCT((DVHC=AH$5)*(madatNC=$C14)*(namkh=$D$1)*(Dientich_NC))-SUMPRODUCT((DVHC=AH$5)*(namkh=$D$1)*(INDEX(NC_giam,,HLOOKUP($C14,COLMadat,2,0))))</f>
        <v>0</v>
      </c>
      <c r="AI14" s="678">
        <f>'CH01'!AJ14+SUMPRODUCT((DVHC=AI$5)*(madatNC=$C14)*(namkh=$D$1)*(Dientich_NC))-SUMPRODUCT((DVHC=AI$5)*(namkh=$D$1)*(INDEX(NC_giam,,HLOOKUP($C14,COLMadat,2,0))))</f>
        <v>0</v>
      </c>
      <c r="AJ14" s="678">
        <f>'CH01'!AK14+SUMPRODUCT((DVHC=AJ$5)*(madatNC=$C14)*(namkh=$D$1)*(Dientich_NC))-SUMPRODUCT((DVHC=AJ$5)*(namkh=$D$1)*(INDEX(NC_giam,,HLOOKUP($C14,COLMadat,2,0))))</f>
        <v>0</v>
      </c>
      <c r="AK14" s="678">
        <f>'CH01'!AL14+SUMPRODUCT((DVHC=AK$5)*(madatNC=$C14)*(namkh=$D$1)*(Dientich_NC))-SUMPRODUCT((DVHC=AK$5)*(namkh=$D$1)*(INDEX(NC_giam,,HLOOKUP($C14,COLMadat,2,0))))</f>
        <v>0</v>
      </c>
      <c r="AL14" s="678">
        <f>'CH01'!AM14+SUMPRODUCT((DVHC=AL$5)*(madatNC=$C14)*(namkh=$D$1)*(Dientich_NC))-SUMPRODUCT((DVHC=AL$5)*(namkh=$D$1)*(INDEX(NC_giam,,HLOOKUP($C14,COLMadat,2,0))))</f>
        <v>0</v>
      </c>
      <c r="AM14" s="678">
        <f>'CH01'!AN14+SUMPRODUCT((DVHC=AM$5)*(madatNC=$C14)*(namkh=$D$1)*(Dientich_NC))-SUMPRODUCT((DVHC=AM$5)*(namkh=$D$1)*(INDEX(NC_giam,,HLOOKUP($C14,COLMadat,2,0))))</f>
        <v>0</v>
      </c>
      <c r="AN14" s="678">
        <f>'CH01'!AO14+SUMPRODUCT((DVHC=AN$5)*(madatNC=$C14)*(namkh=$D$1)*(Dientich_NC))-SUMPRODUCT((DVHC=AN$5)*(namkh=$D$1)*(INDEX(NC_giam,,HLOOKUP($C14,COLMadat,2,0))))</f>
        <v>0</v>
      </c>
      <c r="AO14" s="32"/>
    </row>
    <row r="15" spans="1:41">
      <c r="A15" s="676" t="str">
        <f>'CH01'!A15</f>
        <v>1.4</v>
      </c>
      <c r="B15" s="676" t="str">
        <f>'CH01'!B15</f>
        <v>Đất rừng đặc dụng</v>
      </c>
      <c r="C15" s="677" t="str">
        <f>'CH01'!C15</f>
        <v>RDD</v>
      </c>
      <c r="D15" s="678">
        <f t="shared" si="3"/>
        <v>0</v>
      </c>
      <c r="E15" s="678">
        <f>'CH01'!F15+SUMPRODUCT((DVHC=E$5)*(madatNC=$C15)*(namkh=$D$1)*(Dientich_NC))-SUMPRODUCT((DVHC=E$5)*(namkh=$D$1)*(INDEX(NC_giam,,HLOOKUP($C15,COLMadat,2,0))))</f>
        <v>0</v>
      </c>
      <c r="F15" s="678">
        <f>'CH01'!G15+SUMPRODUCT((DVHC=F$5)*(madatNC=$C15)*(namkh=$D$1)*(Dientich_NC))-SUMPRODUCT((DVHC=F$5)*(namkh=$D$1)*(INDEX(NC_giam,,HLOOKUP($C15,COLMadat,2,0))))</f>
        <v>0</v>
      </c>
      <c r="G15" s="678">
        <f>'CH01'!H15+SUMPRODUCT((DVHC=G$5)*(madatNC=$C15)*(namkh=$D$1)*(Dientich_NC))-SUMPRODUCT((DVHC=G$5)*(namkh=$D$1)*(INDEX(NC_giam,,HLOOKUP($C15,COLMadat,2,0))))</f>
        <v>0</v>
      </c>
      <c r="H15" s="678">
        <f>'CH01'!I15+SUMPRODUCT((DVHC=H$5)*(madatNC=$C15)*(namkh=$D$1)*(Dientich_NC))-SUMPRODUCT((DVHC=H$5)*(namkh=$D$1)*(INDEX(NC_giam,,HLOOKUP($C15,COLMadat,2,0))))</f>
        <v>0</v>
      </c>
      <c r="I15" s="678">
        <f>'CH01'!J15+SUMPRODUCT((DVHC=I$5)*(madatNC=$C15)*(namkh=$D$1)*(Dientich_NC))-SUMPRODUCT((DVHC=I$5)*(namkh=$D$1)*(INDEX(NC_giam,,HLOOKUP($C15,COLMadat,2,0))))</f>
        <v>0</v>
      </c>
      <c r="J15" s="678">
        <f>'CH01'!K15+SUMPRODUCT((DVHC=J$5)*(madatNC=$C15)*(namkh=$D$1)*(Dientich_NC))-SUMPRODUCT((DVHC=J$5)*(namkh=$D$1)*(INDEX(NC_giam,,HLOOKUP($C15,COLMadat,2,0))))</f>
        <v>0</v>
      </c>
      <c r="K15" s="678">
        <f>'CH01'!L15+SUMPRODUCT((DVHC=K$5)*(madatNC=$C15)*(namkh=$D$1)*(Dientich_NC))-SUMPRODUCT((DVHC=K$5)*(namkh=$D$1)*(INDEX(NC_giam,,HLOOKUP($C15,COLMadat,2,0))))</f>
        <v>0</v>
      </c>
      <c r="L15" s="678">
        <f>'CH01'!M15+SUMPRODUCT((DVHC=L$5)*(madatNC=$C15)*(namkh=$D$1)*(Dientich_NC))-SUMPRODUCT((DVHC=L$5)*(namkh=$D$1)*(INDEX(NC_giam,,HLOOKUP($C15,COLMadat,2,0))))</f>
        <v>0</v>
      </c>
      <c r="M15" s="678">
        <f>'CH01'!N15+SUMPRODUCT((DVHC=M$5)*(madatNC=$C15)*(namkh=$D$1)*(Dientich_NC))-SUMPRODUCT((DVHC=M$5)*(namkh=$D$1)*(INDEX(NC_giam,,HLOOKUP($C15,COLMadat,2,0))))</f>
        <v>0</v>
      </c>
      <c r="N15" s="678">
        <f>'CH01'!O15+SUMPRODUCT((DVHC=N$5)*(madatNC=$C15)*(namkh=$D$1)*(Dientich_NC))-SUMPRODUCT((DVHC=N$5)*(namkh=$D$1)*(INDEX(NC_giam,,HLOOKUP($C15,COLMadat,2,0))))</f>
        <v>0</v>
      </c>
      <c r="O15" s="678">
        <f>'CH01'!P15+SUMPRODUCT((DVHC=O$5)*(madatNC=$C15)*(namkh=$D$1)*(Dientich_NC))-SUMPRODUCT((DVHC=O$5)*(namkh=$D$1)*(INDEX(NC_giam,,HLOOKUP($C15,COLMadat,2,0))))</f>
        <v>0</v>
      </c>
      <c r="P15" s="678">
        <f>'CH01'!Q15+SUMPRODUCT((DVHC=P$5)*(madatNC=$C15)*(namkh=$D$1)*(Dientich_NC))-SUMPRODUCT((DVHC=P$5)*(namkh=$D$1)*(INDEX(NC_giam,,HLOOKUP($C15,COLMadat,2,0))))</f>
        <v>0</v>
      </c>
      <c r="Q15" s="678">
        <f>'CH01'!R15+SUMPRODUCT((DVHC=Q$5)*(madatNC=$C15)*(namkh=$D$1)*(Dientich_NC))-SUMPRODUCT((DVHC=Q$5)*(namkh=$D$1)*(INDEX(NC_giam,,HLOOKUP($C15,COLMadat,2,0))))</f>
        <v>0</v>
      </c>
      <c r="R15" s="678">
        <f>'CH01'!S15+SUMPRODUCT((DVHC=R$5)*(madatNC=$C15)*(namkh=$D$1)*(Dientich_NC))-SUMPRODUCT((DVHC=R$5)*(namkh=$D$1)*(INDEX(NC_giam,,HLOOKUP($C15,COLMadat,2,0))))</f>
        <v>0</v>
      </c>
      <c r="S15" s="678">
        <f>'CH01'!T15+SUMPRODUCT((DVHC=S$5)*(madatNC=$C15)*(namkh=$D$1)*(Dientich_NC))-SUMPRODUCT((DVHC=S$5)*(namkh=$D$1)*(INDEX(NC_giam,,HLOOKUP($C15,COLMadat,2,0))))</f>
        <v>0</v>
      </c>
      <c r="T15" s="678">
        <f>'CH01'!U15+SUMPRODUCT((DVHC=T$5)*(madatNC=$C15)*(namkh=$D$1)*(Dientich_NC))-SUMPRODUCT((DVHC=T$5)*(namkh=$D$1)*(INDEX(NC_giam,,HLOOKUP($C15,COLMadat,2,0))))</f>
        <v>0</v>
      </c>
      <c r="U15" s="678">
        <f>'CH01'!V15+SUMPRODUCT((DVHC=U$5)*(madatNC=$C15)*(namkh=$D$1)*(Dientich_NC))-SUMPRODUCT((DVHC=U$5)*(namkh=$D$1)*(INDEX(NC_giam,,HLOOKUP($C15,COLMadat,2,0))))</f>
        <v>0</v>
      </c>
      <c r="V15" s="678">
        <f>'CH01'!W15+SUMPRODUCT((DVHC=V$5)*(madatNC=$C15)*(namkh=$D$1)*(Dientich_NC))-SUMPRODUCT((DVHC=V$5)*(namkh=$D$1)*(INDEX(NC_giam,,HLOOKUP($C15,COLMadat,2,0))))</f>
        <v>0</v>
      </c>
      <c r="W15" s="678">
        <f>'CH01'!X15+SUMPRODUCT((DVHC=W$5)*(madatNC=$C15)*(namkh=$D$1)*(Dientich_NC))-SUMPRODUCT((DVHC=W$5)*(namkh=$D$1)*(INDEX(NC_giam,,HLOOKUP($C15,COLMadat,2,0))))</f>
        <v>0</v>
      </c>
      <c r="X15" s="678">
        <f>'CH01'!Y15+SUMPRODUCT((DVHC=X$5)*(madatNC=$C15)*(namkh=$D$1)*(Dientich_NC))-SUMPRODUCT((DVHC=X$5)*(namkh=$D$1)*(INDEX(NC_giam,,HLOOKUP($C15,COLMadat,2,0))))</f>
        <v>0</v>
      </c>
      <c r="Y15" s="678">
        <f>'CH01'!Z15+SUMPRODUCT((DVHC=Y$5)*(madatNC=$C15)*(namkh=$D$1)*(Dientich_NC))-SUMPRODUCT((DVHC=Y$5)*(namkh=$D$1)*(INDEX(NC_giam,,HLOOKUP($C15,COLMadat,2,0))))</f>
        <v>0</v>
      </c>
      <c r="Z15" s="678">
        <f>'CH01'!AA15+SUMPRODUCT((DVHC=Z$5)*(madatNC=$C15)*(namkh=$D$1)*(Dientich_NC))-SUMPRODUCT((DVHC=Z$5)*(namkh=$D$1)*(INDEX(NC_giam,,HLOOKUP($C15,COLMadat,2,0))))</f>
        <v>0</v>
      </c>
      <c r="AA15" s="678">
        <f>'CH01'!AB15+SUMPRODUCT((DVHC=AA$5)*(madatNC=$C15)*(namkh=$D$1)*(Dientich_NC))-SUMPRODUCT((DVHC=AA$5)*(namkh=$D$1)*(INDEX(NC_giam,,HLOOKUP($C15,COLMadat,2,0))))</f>
        <v>0</v>
      </c>
      <c r="AB15" s="678">
        <f>'CH01'!AC15+SUMPRODUCT((DVHC=AB$5)*(madatNC=$C15)*(namkh=$D$1)*(Dientich_NC))-SUMPRODUCT((DVHC=AB$5)*(namkh=$D$1)*(INDEX(NC_giam,,HLOOKUP($C15,COLMadat,2,0))))</f>
        <v>0</v>
      </c>
      <c r="AC15" s="678">
        <f>'CH01'!AD15+SUMPRODUCT((DVHC=AC$5)*(madatNC=$C15)*(namkh=$D$1)*(Dientich_NC))-SUMPRODUCT((DVHC=AC$5)*(namkh=$D$1)*(INDEX(NC_giam,,HLOOKUP($C15,COLMadat,2,0))))</f>
        <v>0</v>
      </c>
      <c r="AD15" s="678">
        <f>'CH01'!AE15+SUMPRODUCT((DVHC=AD$5)*(madatNC=$C15)*(namkh=$D$1)*(Dientich_NC))-SUMPRODUCT((DVHC=AD$5)*(namkh=$D$1)*(INDEX(NC_giam,,HLOOKUP($C15,COLMadat,2,0))))</f>
        <v>0</v>
      </c>
      <c r="AE15" s="678">
        <f>'CH01'!AF15+SUMPRODUCT((DVHC=AE$5)*(madatNC=$C15)*(namkh=$D$1)*(Dientich_NC))-SUMPRODUCT((DVHC=AE$5)*(namkh=$D$1)*(INDEX(NC_giam,,HLOOKUP($C15,COLMadat,2,0))))</f>
        <v>0</v>
      </c>
      <c r="AF15" s="678">
        <f>'CH01'!AG15+SUMPRODUCT((DVHC=AF$5)*(madatNC=$C15)*(namkh=$D$1)*(Dientich_NC))-SUMPRODUCT((DVHC=AF$5)*(namkh=$D$1)*(INDEX(NC_giam,,HLOOKUP($C15,COLMadat,2,0))))</f>
        <v>0</v>
      </c>
      <c r="AG15" s="678">
        <f>'CH01'!AH15+SUMPRODUCT((DVHC=AG$5)*(madatNC=$C15)*(namkh=$D$1)*(Dientich_NC))-SUMPRODUCT((DVHC=AG$5)*(namkh=$D$1)*(INDEX(NC_giam,,HLOOKUP($C15,COLMadat,2,0))))</f>
        <v>0</v>
      </c>
      <c r="AH15" s="678">
        <f>'CH01'!AI15+SUMPRODUCT((DVHC=AH$5)*(madatNC=$C15)*(namkh=$D$1)*(Dientich_NC))-SUMPRODUCT((DVHC=AH$5)*(namkh=$D$1)*(INDEX(NC_giam,,HLOOKUP($C15,COLMadat,2,0))))</f>
        <v>0</v>
      </c>
      <c r="AI15" s="678">
        <f>'CH01'!AJ15+SUMPRODUCT((DVHC=AI$5)*(madatNC=$C15)*(namkh=$D$1)*(Dientich_NC))-SUMPRODUCT((DVHC=AI$5)*(namkh=$D$1)*(INDEX(NC_giam,,HLOOKUP($C15,COLMadat,2,0))))</f>
        <v>0</v>
      </c>
      <c r="AJ15" s="678">
        <f>'CH01'!AK15+SUMPRODUCT((DVHC=AJ$5)*(madatNC=$C15)*(namkh=$D$1)*(Dientich_NC))-SUMPRODUCT((DVHC=AJ$5)*(namkh=$D$1)*(INDEX(NC_giam,,HLOOKUP($C15,COLMadat,2,0))))</f>
        <v>0</v>
      </c>
      <c r="AK15" s="678">
        <f>'CH01'!AL15+SUMPRODUCT((DVHC=AK$5)*(madatNC=$C15)*(namkh=$D$1)*(Dientich_NC))-SUMPRODUCT((DVHC=AK$5)*(namkh=$D$1)*(INDEX(NC_giam,,HLOOKUP($C15,COLMadat,2,0))))</f>
        <v>0</v>
      </c>
      <c r="AL15" s="678">
        <f>'CH01'!AM15+SUMPRODUCT((DVHC=AL$5)*(madatNC=$C15)*(namkh=$D$1)*(Dientich_NC))-SUMPRODUCT((DVHC=AL$5)*(namkh=$D$1)*(INDEX(NC_giam,,HLOOKUP($C15,COLMadat,2,0))))</f>
        <v>0</v>
      </c>
      <c r="AM15" s="678">
        <f>'CH01'!AN15+SUMPRODUCT((DVHC=AM$5)*(madatNC=$C15)*(namkh=$D$1)*(Dientich_NC))-SUMPRODUCT((DVHC=AM$5)*(namkh=$D$1)*(INDEX(NC_giam,,HLOOKUP($C15,COLMadat,2,0))))</f>
        <v>0</v>
      </c>
      <c r="AN15" s="678">
        <f>'CH01'!AO15+SUMPRODUCT((DVHC=AN$5)*(madatNC=$C15)*(namkh=$D$1)*(Dientich_NC))-SUMPRODUCT((DVHC=AN$5)*(namkh=$D$1)*(INDEX(NC_giam,,HLOOKUP($C15,COLMadat,2,0))))</f>
        <v>0</v>
      </c>
      <c r="AO15" s="32"/>
    </row>
    <row r="16" spans="1:41">
      <c r="A16" s="676" t="str">
        <f>'CH01'!A16</f>
        <v>1.5</v>
      </c>
      <c r="B16" s="676" t="str">
        <f>'CH01'!B16</f>
        <v>Đất rừng phòng hộ</v>
      </c>
      <c r="C16" s="677" t="str">
        <f>'CH01'!C16</f>
        <v>RPH</v>
      </c>
      <c r="D16" s="678">
        <f t="shared" si="3"/>
        <v>0</v>
      </c>
      <c r="E16" s="678">
        <f>'CH01'!F16+SUMPRODUCT((DVHC=E$5)*(madatNC=$C16)*(namkh=$D$1)*(Dientich_NC))-SUMPRODUCT((DVHC=E$5)*(namkh=$D$1)*(INDEX(NC_giam,,HLOOKUP($C16,COLMadat,2,0))))</f>
        <v>0</v>
      </c>
      <c r="F16" s="678">
        <f>'CH01'!G16+SUMPRODUCT((DVHC=F$5)*(madatNC=$C16)*(namkh=$D$1)*(Dientich_NC))-SUMPRODUCT((DVHC=F$5)*(namkh=$D$1)*(INDEX(NC_giam,,HLOOKUP($C16,COLMadat,2,0))))</f>
        <v>0</v>
      </c>
      <c r="G16" s="678">
        <f>'CH01'!H16+SUMPRODUCT((DVHC=G$5)*(madatNC=$C16)*(namkh=$D$1)*(Dientich_NC))-SUMPRODUCT((DVHC=G$5)*(namkh=$D$1)*(INDEX(NC_giam,,HLOOKUP($C16,COLMadat,2,0))))</f>
        <v>0</v>
      </c>
      <c r="H16" s="678">
        <f>'CH01'!I16+SUMPRODUCT((DVHC=H$5)*(madatNC=$C16)*(namkh=$D$1)*(Dientich_NC))-SUMPRODUCT((DVHC=H$5)*(namkh=$D$1)*(INDEX(NC_giam,,HLOOKUP($C16,COLMadat,2,0))))</f>
        <v>0</v>
      </c>
      <c r="I16" s="678">
        <f>'CH01'!J16+SUMPRODUCT((DVHC=I$5)*(madatNC=$C16)*(namkh=$D$1)*(Dientich_NC))-SUMPRODUCT((DVHC=I$5)*(namkh=$D$1)*(INDEX(NC_giam,,HLOOKUP($C16,COLMadat,2,0))))</f>
        <v>0</v>
      </c>
      <c r="J16" s="678">
        <f>'CH01'!K16+SUMPRODUCT((DVHC=J$5)*(madatNC=$C16)*(namkh=$D$1)*(Dientich_NC))-SUMPRODUCT((DVHC=J$5)*(namkh=$D$1)*(INDEX(NC_giam,,HLOOKUP($C16,COLMadat,2,0))))</f>
        <v>0</v>
      </c>
      <c r="K16" s="678">
        <f>'CH01'!L16+SUMPRODUCT((DVHC=K$5)*(madatNC=$C16)*(namkh=$D$1)*(Dientich_NC))-SUMPRODUCT((DVHC=K$5)*(namkh=$D$1)*(INDEX(NC_giam,,HLOOKUP($C16,COLMadat,2,0))))</f>
        <v>0</v>
      </c>
      <c r="L16" s="678">
        <f>'CH01'!M16+SUMPRODUCT((DVHC=L$5)*(madatNC=$C16)*(namkh=$D$1)*(Dientich_NC))-SUMPRODUCT((DVHC=L$5)*(namkh=$D$1)*(INDEX(NC_giam,,HLOOKUP($C16,COLMadat,2,0))))</f>
        <v>0</v>
      </c>
      <c r="M16" s="678">
        <f>'CH01'!N16+SUMPRODUCT((DVHC=M$5)*(madatNC=$C16)*(namkh=$D$1)*(Dientich_NC))-SUMPRODUCT((DVHC=M$5)*(namkh=$D$1)*(INDEX(NC_giam,,HLOOKUP($C16,COLMadat,2,0))))</f>
        <v>0</v>
      </c>
      <c r="N16" s="678">
        <f>'CH01'!O16+SUMPRODUCT((DVHC=N$5)*(madatNC=$C16)*(namkh=$D$1)*(Dientich_NC))-SUMPRODUCT((DVHC=N$5)*(namkh=$D$1)*(INDEX(NC_giam,,HLOOKUP($C16,COLMadat,2,0))))</f>
        <v>0</v>
      </c>
      <c r="O16" s="678">
        <f>'CH01'!P16+SUMPRODUCT((DVHC=O$5)*(madatNC=$C16)*(namkh=$D$1)*(Dientich_NC))-SUMPRODUCT((DVHC=O$5)*(namkh=$D$1)*(INDEX(NC_giam,,HLOOKUP($C16,COLMadat,2,0))))</f>
        <v>0</v>
      </c>
      <c r="P16" s="678">
        <f>'CH01'!Q16+SUMPRODUCT((DVHC=P$5)*(madatNC=$C16)*(namkh=$D$1)*(Dientich_NC))-SUMPRODUCT((DVHC=P$5)*(namkh=$D$1)*(INDEX(NC_giam,,HLOOKUP($C16,COLMadat,2,0))))</f>
        <v>0</v>
      </c>
      <c r="Q16" s="678">
        <f>'CH01'!R16+SUMPRODUCT((DVHC=Q$5)*(madatNC=$C16)*(namkh=$D$1)*(Dientich_NC))-SUMPRODUCT((DVHC=Q$5)*(namkh=$D$1)*(INDEX(NC_giam,,HLOOKUP($C16,COLMadat,2,0))))</f>
        <v>0</v>
      </c>
      <c r="R16" s="678">
        <f>'CH01'!S16+SUMPRODUCT((DVHC=R$5)*(madatNC=$C16)*(namkh=$D$1)*(Dientich_NC))-SUMPRODUCT((DVHC=R$5)*(namkh=$D$1)*(INDEX(NC_giam,,HLOOKUP($C16,COLMadat,2,0))))</f>
        <v>0</v>
      </c>
      <c r="S16" s="678">
        <f>'CH01'!T16+SUMPRODUCT((DVHC=S$5)*(madatNC=$C16)*(namkh=$D$1)*(Dientich_NC))-SUMPRODUCT((DVHC=S$5)*(namkh=$D$1)*(INDEX(NC_giam,,HLOOKUP($C16,COLMadat,2,0))))</f>
        <v>0</v>
      </c>
      <c r="T16" s="678">
        <f>'CH01'!U16+SUMPRODUCT((DVHC=T$5)*(madatNC=$C16)*(namkh=$D$1)*(Dientich_NC))-SUMPRODUCT((DVHC=T$5)*(namkh=$D$1)*(INDEX(NC_giam,,HLOOKUP($C16,COLMadat,2,0))))</f>
        <v>0</v>
      </c>
      <c r="U16" s="678">
        <f>'CH01'!V16+SUMPRODUCT((DVHC=U$5)*(madatNC=$C16)*(namkh=$D$1)*(Dientich_NC))-SUMPRODUCT((DVHC=U$5)*(namkh=$D$1)*(INDEX(NC_giam,,HLOOKUP($C16,COLMadat,2,0))))</f>
        <v>0</v>
      </c>
      <c r="V16" s="678">
        <f>'CH01'!W16+SUMPRODUCT((DVHC=V$5)*(madatNC=$C16)*(namkh=$D$1)*(Dientich_NC))-SUMPRODUCT((DVHC=V$5)*(namkh=$D$1)*(INDEX(NC_giam,,HLOOKUP($C16,COLMadat,2,0))))</f>
        <v>0</v>
      </c>
      <c r="W16" s="678">
        <f>'CH01'!X16+SUMPRODUCT((DVHC=W$5)*(madatNC=$C16)*(namkh=$D$1)*(Dientich_NC))-SUMPRODUCT((DVHC=W$5)*(namkh=$D$1)*(INDEX(NC_giam,,HLOOKUP($C16,COLMadat,2,0))))</f>
        <v>0</v>
      </c>
      <c r="X16" s="678">
        <f>'CH01'!Y16+SUMPRODUCT((DVHC=X$5)*(madatNC=$C16)*(namkh=$D$1)*(Dientich_NC))-SUMPRODUCT((DVHC=X$5)*(namkh=$D$1)*(INDEX(NC_giam,,HLOOKUP($C16,COLMadat,2,0))))</f>
        <v>0</v>
      </c>
      <c r="Y16" s="678">
        <f>'CH01'!Z16+SUMPRODUCT((DVHC=Y$5)*(madatNC=$C16)*(namkh=$D$1)*(Dientich_NC))-SUMPRODUCT((DVHC=Y$5)*(namkh=$D$1)*(INDEX(NC_giam,,HLOOKUP($C16,COLMadat,2,0))))</f>
        <v>0</v>
      </c>
      <c r="Z16" s="678">
        <f>'CH01'!AA16+SUMPRODUCT((DVHC=Z$5)*(madatNC=$C16)*(namkh=$D$1)*(Dientich_NC))-SUMPRODUCT((DVHC=Z$5)*(namkh=$D$1)*(INDEX(NC_giam,,HLOOKUP($C16,COLMadat,2,0))))</f>
        <v>0</v>
      </c>
      <c r="AA16" s="678">
        <f>'CH01'!AB16+SUMPRODUCT((DVHC=AA$5)*(madatNC=$C16)*(namkh=$D$1)*(Dientich_NC))-SUMPRODUCT((DVHC=AA$5)*(namkh=$D$1)*(INDEX(NC_giam,,HLOOKUP($C16,COLMadat,2,0))))</f>
        <v>0</v>
      </c>
      <c r="AB16" s="678">
        <f>'CH01'!AC16+SUMPRODUCT((DVHC=AB$5)*(madatNC=$C16)*(namkh=$D$1)*(Dientich_NC))-SUMPRODUCT((DVHC=AB$5)*(namkh=$D$1)*(INDEX(NC_giam,,HLOOKUP($C16,COLMadat,2,0))))</f>
        <v>0</v>
      </c>
      <c r="AC16" s="678">
        <f>'CH01'!AD16+SUMPRODUCT((DVHC=AC$5)*(madatNC=$C16)*(namkh=$D$1)*(Dientich_NC))-SUMPRODUCT((DVHC=AC$5)*(namkh=$D$1)*(INDEX(NC_giam,,HLOOKUP($C16,COLMadat,2,0))))</f>
        <v>0</v>
      </c>
      <c r="AD16" s="678">
        <f>'CH01'!AE16+SUMPRODUCT((DVHC=AD$5)*(madatNC=$C16)*(namkh=$D$1)*(Dientich_NC))-SUMPRODUCT((DVHC=AD$5)*(namkh=$D$1)*(INDEX(NC_giam,,HLOOKUP($C16,COLMadat,2,0))))</f>
        <v>0</v>
      </c>
      <c r="AE16" s="678">
        <f>'CH01'!AF16+SUMPRODUCT((DVHC=AE$5)*(madatNC=$C16)*(namkh=$D$1)*(Dientich_NC))-SUMPRODUCT((DVHC=AE$5)*(namkh=$D$1)*(INDEX(NC_giam,,HLOOKUP($C16,COLMadat,2,0))))</f>
        <v>0</v>
      </c>
      <c r="AF16" s="678">
        <f>'CH01'!AG16+SUMPRODUCT((DVHC=AF$5)*(madatNC=$C16)*(namkh=$D$1)*(Dientich_NC))-SUMPRODUCT((DVHC=AF$5)*(namkh=$D$1)*(INDEX(NC_giam,,HLOOKUP($C16,COLMadat,2,0))))</f>
        <v>0</v>
      </c>
      <c r="AG16" s="678">
        <f>'CH01'!AH16+SUMPRODUCT((DVHC=AG$5)*(madatNC=$C16)*(namkh=$D$1)*(Dientich_NC))-SUMPRODUCT((DVHC=AG$5)*(namkh=$D$1)*(INDEX(NC_giam,,HLOOKUP($C16,COLMadat,2,0))))</f>
        <v>0</v>
      </c>
      <c r="AH16" s="678">
        <f>'CH01'!AI16+SUMPRODUCT((DVHC=AH$5)*(madatNC=$C16)*(namkh=$D$1)*(Dientich_NC))-SUMPRODUCT((DVHC=AH$5)*(namkh=$D$1)*(INDEX(NC_giam,,HLOOKUP($C16,COLMadat,2,0))))</f>
        <v>0</v>
      </c>
      <c r="AI16" s="678">
        <f>'CH01'!AJ16+SUMPRODUCT((DVHC=AI$5)*(madatNC=$C16)*(namkh=$D$1)*(Dientich_NC))-SUMPRODUCT((DVHC=AI$5)*(namkh=$D$1)*(INDEX(NC_giam,,HLOOKUP($C16,COLMadat,2,0))))</f>
        <v>0</v>
      </c>
      <c r="AJ16" s="678">
        <f>'CH01'!AK16+SUMPRODUCT((DVHC=AJ$5)*(madatNC=$C16)*(namkh=$D$1)*(Dientich_NC))-SUMPRODUCT((DVHC=AJ$5)*(namkh=$D$1)*(INDEX(NC_giam,,HLOOKUP($C16,COLMadat,2,0))))</f>
        <v>0</v>
      </c>
      <c r="AK16" s="678">
        <f>'CH01'!AL16+SUMPRODUCT((DVHC=AK$5)*(madatNC=$C16)*(namkh=$D$1)*(Dientich_NC))-SUMPRODUCT((DVHC=AK$5)*(namkh=$D$1)*(INDEX(NC_giam,,HLOOKUP($C16,COLMadat,2,0))))</f>
        <v>0</v>
      </c>
      <c r="AL16" s="678">
        <f>'CH01'!AM16+SUMPRODUCT((DVHC=AL$5)*(madatNC=$C16)*(namkh=$D$1)*(Dientich_NC))-SUMPRODUCT((DVHC=AL$5)*(namkh=$D$1)*(INDEX(NC_giam,,HLOOKUP($C16,COLMadat,2,0))))</f>
        <v>0</v>
      </c>
      <c r="AM16" s="678">
        <f>'CH01'!AN16+SUMPRODUCT((DVHC=AM$5)*(madatNC=$C16)*(namkh=$D$1)*(Dientich_NC))-SUMPRODUCT((DVHC=AM$5)*(namkh=$D$1)*(INDEX(NC_giam,,HLOOKUP($C16,COLMadat,2,0))))</f>
        <v>0</v>
      </c>
      <c r="AN16" s="678">
        <f>'CH01'!AO16+SUMPRODUCT((DVHC=AN$5)*(madatNC=$C16)*(namkh=$D$1)*(Dientich_NC))-SUMPRODUCT((DVHC=AN$5)*(namkh=$D$1)*(INDEX(NC_giam,,HLOOKUP($C16,COLMadat,2,0))))</f>
        <v>0</v>
      </c>
      <c r="AO16" s="32"/>
    </row>
    <row r="17" spans="1:41">
      <c r="A17" s="676" t="str">
        <f>'CH01'!A17</f>
        <v>1.6</v>
      </c>
      <c r="B17" s="676" t="str">
        <f>'CH01'!B17</f>
        <v>Đất rừng sản xuất</v>
      </c>
      <c r="C17" s="677" t="str">
        <f>'CH01'!C17</f>
        <v>RSX</v>
      </c>
      <c r="D17" s="678">
        <f t="shared" si="3"/>
        <v>0</v>
      </c>
      <c r="E17" s="678">
        <f>'CH01'!F17+SUMPRODUCT((DVHC=E$5)*(madatNC=$C17)*(namkh=$D$1)*(Dientich_NC))-SUMPRODUCT((DVHC=E$5)*(namkh=$D$1)*(INDEX(NC_giam,,HLOOKUP($C17,COLMadat,2,0))))</f>
        <v>0</v>
      </c>
      <c r="F17" s="678">
        <f>'CH01'!G17+SUMPRODUCT((DVHC=F$5)*(madatNC=$C17)*(namkh=$D$1)*(Dientich_NC))-SUMPRODUCT((DVHC=F$5)*(namkh=$D$1)*(INDEX(NC_giam,,HLOOKUP($C17,COLMadat,2,0))))</f>
        <v>0</v>
      </c>
      <c r="G17" s="678">
        <f>'CH01'!H17+SUMPRODUCT((DVHC=G$5)*(madatNC=$C17)*(namkh=$D$1)*(Dientich_NC))-SUMPRODUCT((DVHC=G$5)*(namkh=$D$1)*(INDEX(NC_giam,,HLOOKUP($C17,COLMadat,2,0))))</f>
        <v>0</v>
      </c>
      <c r="H17" s="678">
        <f>'CH01'!I17+SUMPRODUCT((DVHC=H$5)*(madatNC=$C17)*(namkh=$D$1)*(Dientich_NC))-SUMPRODUCT((DVHC=H$5)*(namkh=$D$1)*(INDEX(NC_giam,,HLOOKUP($C17,COLMadat,2,0))))</f>
        <v>0</v>
      </c>
      <c r="I17" s="678">
        <f>'CH01'!J17+SUMPRODUCT((DVHC=I$5)*(madatNC=$C17)*(namkh=$D$1)*(Dientich_NC))-SUMPRODUCT((DVHC=I$5)*(namkh=$D$1)*(INDEX(NC_giam,,HLOOKUP($C17,COLMadat,2,0))))</f>
        <v>0</v>
      </c>
      <c r="J17" s="678">
        <f>'CH01'!K17+SUMPRODUCT((DVHC=J$5)*(madatNC=$C17)*(namkh=$D$1)*(Dientich_NC))-SUMPRODUCT((DVHC=J$5)*(namkh=$D$1)*(INDEX(NC_giam,,HLOOKUP($C17,COLMadat,2,0))))</f>
        <v>0</v>
      </c>
      <c r="K17" s="678">
        <f>'CH01'!L17+SUMPRODUCT((DVHC=K$5)*(madatNC=$C17)*(namkh=$D$1)*(Dientich_NC))-SUMPRODUCT((DVHC=K$5)*(namkh=$D$1)*(INDEX(NC_giam,,HLOOKUP($C17,COLMadat,2,0))))</f>
        <v>0</v>
      </c>
      <c r="L17" s="678">
        <f>'CH01'!M17+SUMPRODUCT((DVHC=L$5)*(madatNC=$C17)*(namkh=$D$1)*(Dientich_NC))-SUMPRODUCT((DVHC=L$5)*(namkh=$D$1)*(INDEX(NC_giam,,HLOOKUP($C17,COLMadat,2,0))))</f>
        <v>0</v>
      </c>
      <c r="M17" s="678">
        <f>'CH01'!N17+SUMPRODUCT((DVHC=M$5)*(madatNC=$C17)*(namkh=$D$1)*(Dientich_NC))-SUMPRODUCT((DVHC=M$5)*(namkh=$D$1)*(INDEX(NC_giam,,HLOOKUP($C17,COLMadat,2,0))))</f>
        <v>0</v>
      </c>
      <c r="N17" s="678">
        <f>'CH01'!O17+SUMPRODUCT((DVHC=N$5)*(madatNC=$C17)*(namkh=$D$1)*(Dientich_NC))-SUMPRODUCT((DVHC=N$5)*(namkh=$D$1)*(INDEX(NC_giam,,HLOOKUP($C17,COLMadat,2,0))))</f>
        <v>0</v>
      </c>
      <c r="O17" s="678">
        <f>'CH01'!P17+SUMPRODUCT((DVHC=O$5)*(madatNC=$C17)*(namkh=$D$1)*(Dientich_NC))-SUMPRODUCT((DVHC=O$5)*(namkh=$D$1)*(INDEX(NC_giam,,HLOOKUP($C17,COLMadat,2,0))))</f>
        <v>0</v>
      </c>
      <c r="P17" s="678">
        <f>'CH01'!Q17+SUMPRODUCT((DVHC=P$5)*(madatNC=$C17)*(namkh=$D$1)*(Dientich_NC))-SUMPRODUCT((DVHC=P$5)*(namkh=$D$1)*(INDEX(NC_giam,,HLOOKUP($C17,COLMadat,2,0))))</f>
        <v>0</v>
      </c>
      <c r="Q17" s="678">
        <f>'CH01'!R17+SUMPRODUCT((DVHC=Q$5)*(madatNC=$C17)*(namkh=$D$1)*(Dientich_NC))-SUMPRODUCT((DVHC=Q$5)*(namkh=$D$1)*(INDEX(NC_giam,,HLOOKUP($C17,COLMadat,2,0))))</f>
        <v>0</v>
      </c>
      <c r="R17" s="678">
        <f>'CH01'!S17+SUMPRODUCT((DVHC=R$5)*(madatNC=$C17)*(namkh=$D$1)*(Dientich_NC))-SUMPRODUCT((DVHC=R$5)*(namkh=$D$1)*(INDEX(NC_giam,,HLOOKUP($C17,COLMadat,2,0))))</f>
        <v>0</v>
      </c>
      <c r="S17" s="678">
        <f>'CH01'!T17+SUMPRODUCT((DVHC=S$5)*(madatNC=$C17)*(namkh=$D$1)*(Dientich_NC))-SUMPRODUCT((DVHC=S$5)*(namkh=$D$1)*(INDEX(NC_giam,,HLOOKUP($C17,COLMadat,2,0))))</f>
        <v>0</v>
      </c>
      <c r="T17" s="678">
        <f>'CH01'!U17+SUMPRODUCT((DVHC=T$5)*(madatNC=$C17)*(namkh=$D$1)*(Dientich_NC))-SUMPRODUCT((DVHC=T$5)*(namkh=$D$1)*(INDEX(NC_giam,,HLOOKUP($C17,COLMadat,2,0))))</f>
        <v>0</v>
      </c>
      <c r="U17" s="678">
        <f>'CH01'!V17+SUMPRODUCT((DVHC=U$5)*(madatNC=$C17)*(namkh=$D$1)*(Dientich_NC))-SUMPRODUCT((DVHC=U$5)*(namkh=$D$1)*(INDEX(NC_giam,,HLOOKUP($C17,COLMadat,2,0))))</f>
        <v>0</v>
      </c>
      <c r="V17" s="678">
        <f>'CH01'!W17+SUMPRODUCT((DVHC=V$5)*(madatNC=$C17)*(namkh=$D$1)*(Dientich_NC))-SUMPRODUCT((DVHC=V$5)*(namkh=$D$1)*(INDEX(NC_giam,,HLOOKUP($C17,COLMadat,2,0))))</f>
        <v>0</v>
      </c>
      <c r="W17" s="678">
        <f>'CH01'!X17+SUMPRODUCT((DVHC=W$5)*(madatNC=$C17)*(namkh=$D$1)*(Dientich_NC))-SUMPRODUCT((DVHC=W$5)*(namkh=$D$1)*(INDEX(NC_giam,,HLOOKUP($C17,COLMadat,2,0))))</f>
        <v>0</v>
      </c>
      <c r="X17" s="678">
        <f>'CH01'!Y17+SUMPRODUCT((DVHC=X$5)*(madatNC=$C17)*(namkh=$D$1)*(Dientich_NC))-SUMPRODUCT((DVHC=X$5)*(namkh=$D$1)*(INDEX(NC_giam,,HLOOKUP($C17,COLMadat,2,0))))</f>
        <v>0</v>
      </c>
      <c r="Y17" s="678">
        <f>'CH01'!Z17+SUMPRODUCT((DVHC=Y$5)*(madatNC=$C17)*(namkh=$D$1)*(Dientich_NC))-SUMPRODUCT((DVHC=Y$5)*(namkh=$D$1)*(INDEX(NC_giam,,HLOOKUP($C17,COLMadat,2,0))))</f>
        <v>0</v>
      </c>
      <c r="Z17" s="678">
        <f>'CH01'!AA17+SUMPRODUCT((DVHC=Z$5)*(madatNC=$C17)*(namkh=$D$1)*(Dientich_NC))-SUMPRODUCT((DVHC=Z$5)*(namkh=$D$1)*(INDEX(NC_giam,,HLOOKUP($C17,COLMadat,2,0))))</f>
        <v>0</v>
      </c>
      <c r="AA17" s="678">
        <f>'CH01'!AB17+SUMPRODUCT((DVHC=AA$5)*(madatNC=$C17)*(namkh=$D$1)*(Dientich_NC))-SUMPRODUCT((DVHC=AA$5)*(namkh=$D$1)*(INDEX(NC_giam,,HLOOKUP($C17,COLMadat,2,0))))</f>
        <v>0</v>
      </c>
      <c r="AB17" s="678">
        <f>'CH01'!AC17+SUMPRODUCT((DVHC=AB$5)*(madatNC=$C17)*(namkh=$D$1)*(Dientich_NC))-SUMPRODUCT((DVHC=AB$5)*(namkh=$D$1)*(INDEX(NC_giam,,HLOOKUP($C17,COLMadat,2,0))))</f>
        <v>0</v>
      </c>
      <c r="AC17" s="678">
        <f>'CH01'!AD17+SUMPRODUCT((DVHC=AC$5)*(madatNC=$C17)*(namkh=$D$1)*(Dientich_NC))-SUMPRODUCT((DVHC=AC$5)*(namkh=$D$1)*(INDEX(NC_giam,,HLOOKUP($C17,COLMadat,2,0))))</f>
        <v>0</v>
      </c>
      <c r="AD17" s="678">
        <f>'CH01'!AE17+SUMPRODUCT((DVHC=AD$5)*(madatNC=$C17)*(namkh=$D$1)*(Dientich_NC))-SUMPRODUCT((DVHC=AD$5)*(namkh=$D$1)*(INDEX(NC_giam,,HLOOKUP($C17,COLMadat,2,0))))</f>
        <v>0</v>
      </c>
      <c r="AE17" s="678">
        <f>'CH01'!AF17+SUMPRODUCT((DVHC=AE$5)*(madatNC=$C17)*(namkh=$D$1)*(Dientich_NC))-SUMPRODUCT((DVHC=AE$5)*(namkh=$D$1)*(INDEX(NC_giam,,HLOOKUP($C17,COLMadat,2,0))))</f>
        <v>0</v>
      </c>
      <c r="AF17" s="678">
        <f>'CH01'!AG17+SUMPRODUCT((DVHC=AF$5)*(madatNC=$C17)*(namkh=$D$1)*(Dientich_NC))-SUMPRODUCT((DVHC=AF$5)*(namkh=$D$1)*(INDEX(NC_giam,,HLOOKUP($C17,COLMadat,2,0))))</f>
        <v>0</v>
      </c>
      <c r="AG17" s="678">
        <f>'CH01'!AH17+SUMPRODUCT((DVHC=AG$5)*(madatNC=$C17)*(namkh=$D$1)*(Dientich_NC))-SUMPRODUCT((DVHC=AG$5)*(namkh=$D$1)*(INDEX(NC_giam,,HLOOKUP($C17,COLMadat,2,0))))</f>
        <v>0</v>
      </c>
      <c r="AH17" s="678">
        <f>'CH01'!AI17+SUMPRODUCT((DVHC=AH$5)*(madatNC=$C17)*(namkh=$D$1)*(Dientich_NC))-SUMPRODUCT((DVHC=AH$5)*(namkh=$D$1)*(INDEX(NC_giam,,HLOOKUP($C17,COLMadat,2,0))))</f>
        <v>0</v>
      </c>
      <c r="AI17" s="678">
        <f>'CH01'!AJ17+SUMPRODUCT((DVHC=AI$5)*(madatNC=$C17)*(namkh=$D$1)*(Dientich_NC))-SUMPRODUCT((DVHC=AI$5)*(namkh=$D$1)*(INDEX(NC_giam,,HLOOKUP($C17,COLMadat,2,0))))</f>
        <v>0</v>
      </c>
      <c r="AJ17" s="678">
        <f>'CH01'!AK17+SUMPRODUCT((DVHC=AJ$5)*(madatNC=$C17)*(namkh=$D$1)*(Dientich_NC))-SUMPRODUCT((DVHC=AJ$5)*(namkh=$D$1)*(INDEX(NC_giam,,HLOOKUP($C17,COLMadat,2,0))))</f>
        <v>0</v>
      </c>
      <c r="AK17" s="678">
        <f>'CH01'!AL17+SUMPRODUCT((DVHC=AK$5)*(madatNC=$C17)*(namkh=$D$1)*(Dientich_NC))-SUMPRODUCT((DVHC=AK$5)*(namkh=$D$1)*(INDEX(NC_giam,,HLOOKUP($C17,COLMadat,2,0))))</f>
        <v>0</v>
      </c>
      <c r="AL17" s="678">
        <f>'CH01'!AM17+SUMPRODUCT((DVHC=AL$5)*(madatNC=$C17)*(namkh=$D$1)*(Dientich_NC))-SUMPRODUCT((DVHC=AL$5)*(namkh=$D$1)*(INDEX(NC_giam,,HLOOKUP($C17,COLMadat,2,0))))</f>
        <v>0</v>
      </c>
      <c r="AM17" s="678">
        <f>'CH01'!AN17+SUMPRODUCT((DVHC=AM$5)*(madatNC=$C17)*(namkh=$D$1)*(Dientich_NC))-SUMPRODUCT((DVHC=AM$5)*(namkh=$D$1)*(INDEX(NC_giam,,HLOOKUP($C17,COLMadat,2,0))))</f>
        <v>0</v>
      </c>
      <c r="AN17" s="678">
        <f>'CH01'!AO17+SUMPRODUCT((DVHC=AN$5)*(madatNC=$C17)*(namkh=$D$1)*(Dientich_NC))-SUMPRODUCT((DVHC=AN$5)*(namkh=$D$1)*(INDEX(NC_giam,,HLOOKUP($C17,COLMadat,2,0))))</f>
        <v>0</v>
      </c>
      <c r="AO17" s="32"/>
    </row>
    <row r="18" spans="1:41" s="14" customFormat="1">
      <c r="A18" s="679">
        <f>'CH01'!A18</f>
        <v>0</v>
      </c>
      <c r="B18" s="679" t="str">
        <f>'CH01'!B18</f>
        <v>Trong đó: đất rừng sản xuất là rừng tự nhiên</v>
      </c>
      <c r="C18" s="680" t="str">
        <f>'CH01'!C18</f>
        <v>RSN</v>
      </c>
      <c r="D18" s="681"/>
      <c r="E18" s="682">
        <f>'CH01'!F18+SUMPRODUCT((DVHC=E$5)*(madatNC=$C18)*(namkh=$D$1)*(Dientich_NC))-SUMPRODUCT((DVHC=E$5)*(namkh=$D$1)*(INDEX(NC_giam,,HLOOKUP($C18,COLMadat,2,0))))</f>
        <v>0</v>
      </c>
      <c r="F18" s="682">
        <f>'CH01'!G18+SUMPRODUCT((DVHC=F$5)*(madatNC=$C18)*(namkh=$D$1)*(Dientich_NC))-SUMPRODUCT((DVHC=F$5)*(namkh=$D$1)*(INDEX(NC_giam,,HLOOKUP($C18,COLMadat,2,0))))</f>
        <v>0</v>
      </c>
      <c r="G18" s="682">
        <f>'CH01'!H18+SUMPRODUCT((DVHC=G$5)*(madatNC=$C18)*(namkh=$D$1)*(Dientich_NC))-SUMPRODUCT((DVHC=G$5)*(namkh=$D$1)*(INDEX(NC_giam,,HLOOKUP($C18,COLMadat,2,0))))</f>
        <v>0</v>
      </c>
      <c r="H18" s="682">
        <f>'CH01'!I18+SUMPRODUCT((DVHC=H$5)*(madatNC=$C18)*(namkh=$D$1)*(Dientich_NC))-SUMPRODUCT((DVHC=H$5)*(namkh=$D$1)*(INDEX(NC_giam,,HLOOKUP($C18,COLMadat,2,0))))</f>
        <v>0</v>
      </c>
      <c r="I18" s="682">
        <f>'CH01'!J18+SUMPRODUCT((DVHC=I$5)*(madatNC=$C18)*(namkh=$D$1)*(Dientich_NC))-SUMPRODUCT((DVHC=I$5)*(namkh=$D$1)*(INDEX(NC_giam,,HLOOKUP($C18,COLMadat,2,0))))</f>
        <v>0</v>
      </c>
      <c r="J18" s="682">
        <f>'CH01'!K18+SUMPRODUCT((DVHC=J$5)*(madatNC=$C18)*(namkh=$D$1)*(Dientich_NC))-SUMPRODUCT((DVHC=J$5)*(namkh=$D$1)*(INDEX(NC_giam,,HLOOKUP($C18,COLMadat,2,0))))</f>
        <v>0</v>
      </c>
      <c r="K18" s="682">
        <f>'CH01'!L18+SUMPRODUCT((DVHC=K$5)*(madatNC=$C18)*(namkh=$D$1)*(Dientich_NC))-SUMPRODUCT((DVHC=K$5)*(namkh=$D$1)*(INDEX(NC_giam,,HLOOKUP($C18,COLMadat,2,0))))</f>
        <v>0</v>
      </c>
      <c r="L18" s="682">
        <f>'CH01'!M18+SUMPRODUCT((DVHC=L$5)*(madatNC=$C18)*(namkh=$D$1)*(Dientich_NC))-SUMPRODUCT((DVHC=L$5)*(namkh=$D$1)*(INDEX(NC_giam,,HLOOKUP($C18,COLMadat,2,0))))</f>
        <v>0</v>
      </c>
      <c r="M18" s="682">
        <f>'CH01'!N18+SUMPRODUCT((DVHC=M$5)*(madatNC=$C18)*(namkh=$D$1)*(Dientich_NC))-SUMPRODUCT((DVHC=M$5)*(namkh=$D$1)*(INDEX(NC_giam,,HLOOKUP($C18,COLMadat,2,0))))</f>
        <v>0</v>
      </c>
      <c r="N18" s="682">
        <f>'CH01'!O18+SUMPRODUCT((DVHC=N$5)*(madatNC=$C18)*(namkh=$D$1)*(Dientich_NC))-SUMPRODUCT((DVHC=N$5)*(namkh=$D$1)*(INDEX(NC_giam,,HLOOKUP($C18,COLMadat,2,0))))</f>
        <v>0</v>
      </c>
      <c r="O18" s="682">
        <f>'CH01'!P18+SUMPRODUCT((DVHC=O$5)*(madatNC=$C18)*(namkh=$D$1)*(Dientich_NC))-SUMPRODUCT((DVHC=O$5)*(namkh=$D$1)*(INDEX(NC_giam,,HLOOKUP($C18,COLMadat,2,0))))</f>
        <v>0</v>
      </c>
      <c r="P18" s="682">
        <f>'CH01'!Q18+SUMPRODUCT((DVHC=P$5)*(madatNC=$C18)*(namkh=$D$1)*(Dientich_NC))-SUMPRODUCT((DVHC=P$5)*(namkh=$D$1)*(INDEX(NC_giam,,HLOOKUP($C18,COLMadat,2,0))))</f>
        <v>0</v>
      </c>
      <c r="Q18" s="682">
        <f>'CH01'!R18+SUMPRODUCT((DVHC=Q$5)*(madatNC=$C18)*(namkh=$D$1)*(Dientich_NC))-SUMPRODUCT((DVHC=Q$5)*(namkh=$D$1)*(INDEX(NC_giam,,HLOOKUP($C18,COLMadat,2,0))))</f>
        <v>0</v>
      </c>
      <c r="R18" s="682">
        <f>'CH01'!S18+SUMPRODUCT((DVHC=R$5)*(madatNC=$C18)*(namkh=$D$1)*(Dientich_NC))-SUMPRODUCT((DVHC=R$5)*(namkh=$D$1)*(INDEX(NC_giam,,HLOOKUP($C18,COLMadat,2,0))))</f>
        <v>0</v>
      </c>
      <c r="S18" s="682">
        <f>'CH01'!T18+SUMPRODUCT((DVHC=S$5)*(madatNC=$C18)*(namkh=$D$1)*(Dientich_NC))-SUMPRODUCT((DVHC=S$5)*(namkh=$D$1)*(INDEX(NC_giam,,HLOOKUP($C18,COLMadat,2,0))))</f>
        <v>0</v>
      </c>
      <c r="T18" s="682">
        <f>'CH01'!U18+SUMPRODUCT((DVHC=T$5)*(madatNC=$C18)*(namkh=$D$1)*(Dientich_NC))-SUMPRODUCT((DVHC=T$5)*(namkh=$D$1)*(INDEX(NC_giam,,HLOOKUP($C18,COLMadat,2,0))))</f>
        <v>0</v>
      </c>
      <c r="U18" s="682">
        <f>'CH01'!V18+SUMPRODUCT((DVHC=U$5)*(madatNC=$C18)*(namkh=$D$1)*(Dientich_NC))-SUMPRODUCT((DVHC=U$5)*(namkh=$D$1)*(INDEX(NC_giam,,HLOOKUP($C18,COLMadat,2,0))))</f>
        <v>0</v>
      </c>
      <c r="V18" s="682">
        <f>'CH01'!W18+SUMPRODUCT((DVHC=V$5)*(madatNC=$C18)*(namkh=$D$1)*(Dientich_NC))-SUMPRODUCT((DVHC=V$5)*(namkh=$D$1)*(INDEX(NC_giam,,HLOOKUP($C18,COLMadat,2,0))))</f>
        <v>0</v>
      </c>
      <c r="W18" s="682">
        <f>'CH01'!X18+SUMPRODUCT((DVHC=W$5)*(madatNC=$C18)*(namkh=$D$1)*(Dientich_NC))-SUMPRODUCT((DVHC=W$5)*(namkh=$D$1)*(INDEX(NC_giam,,HLOOKUP($C18,COLMadat,2,0))))</f>
        <v>0</v>
      </c>
      <c r="X18" s="682">
        <f>'CH01'!Y18+SUMPRODUCT((DVHC=X$5)*(madatNC=$C18)*(namkh=$D$1)*(Dientich_NC))-SUMPRODUCT((DVHC=X$5)*(namkh=$D$1)*(INDEX(NC_giam,,HLOOKUP($C18,COLMadat,2,0))))</f>
        <v>0</v>
      </c>
      <c r="Y18" s="682">
        <f>'CH01'!Z18+SUMPRODUCT((DVHC=Y$5)*(madatNC=$C18)*(namkh=$D$1)*(Dientich_NC))-SUMPRODUCT((DVHC=Y$5)*(namkh=$D$1)*(INDEX(NC_giam,,HLOOKUP($C18,COLMadat,2,0))))</f>
        <v>0</v>
      </c>
      <c r="Z18" s="682">
        <f>'CH01'!AA18+SUMPRODUCT((DVHC=Z$5)*(madatNC=$C18)*(namkh=$D$1)*(Dientich_NC))-SUMPRODUCT((DVHC=Z$5)*(namkh=$D$1)*(INDEX(NC_giam,,HLOOKUP($C18,COLMadat,2,0))))</f>
        <v>0</v>
      </c>
      <c r="AA18" s="682">
        <f>'CH01'!AB18+SUMPRODUCT((DVHC=AA$5)*(madatNC=$C18)*(namkh=$D$1)*(Dientich_NC))-SUMPRODUCT((DVHC=AA$5)*(namkh=$D$1)*(INDEX(NC_giam,,HLOOKUP($C18,COLMadat,2,0))))</f>
        <v>0</v>
      </c>
      <c r="AB18" s="682">
        <f>'CH01'!AC18+SUMPRODUCT((DVHC=AB$5)*(madatNC=$C18)*(namkh=$D$1)*(Dientich_NC))-SUMPRODUCT((DVHC=AB$5)*(namkh=$D$1)*(INDEX(NC_giam,,HLOOKUP($C18,COLMadat,2,0))))</f>
        <v>0</v>
      </c>
      <c r="AC18" s="682">
        <f>'CH01'!AD18+SUMPRODUCT((DVHC=AC$5)*(madatNC=$C18)*(namkh=$D$1)*(Dientich_NC))-SUMPRODUCT((DVHC=AC$5)*(namkh=$D$1)*(INDEX(NC_giam,,HLOOKUP($C18,COLMadat,2,0))))</f>
        <v>0</v>
      </c>
      <c r="AD18" s="682">
        <f>'CH01'!AE18+SUMPRODUCT((DVHC=AD$5)*(madatNC=$C18)*(namkh=$D$1)*(Dientich_NC))-SUMPRODUCT((DVHC=AD$5)*(namkh=$D$1)*(INDEX(NC_giam,,HLOOKUP($C18,COLMadat,2,0))))</f>
        <v>0</v>
      </c>
      <c r="AE18" s="682">
        <f>'CH01'!AF18+SUMPRODUCT((DVHC=AE$5)*(madatNC=$C18)*(namkh=$D$1)*(Dientich_NC))-SUMPRODUCT((DVHC=AE$5)*(namkh=$D$1)*(INDEX(NC_giam,,HLOOKUP($C18,COLMadat,2,0))))</f>
        <v>0</v>
      </c>
      <c r="AF18" s="682">
        <f>'CH01'!AG18+SUMPRODUCT((DVHC=AF$5)*(madatNC=$C18)*(namkh=$D$1)*(Dientich_NC))-SUMPRODUCT((DVHC=AF$5)*(namkh=$D$1)*(INDEX(NC_giam,,HLOOKUP($C18,COLMadat,2,0))))</f>
        <v>0</v>
      </c>
      <c r="AG18" s="682">
        <f>'CH01'!AH18+SUMPRODUCT((DVHC=AG$5)*(madatNC=$C18)*(namkh=$D$1)*(Dientich_NC))-SUMPRODUCT((DVHC=AG$5)*(namkh=$D$1)*(INDEX(NC_giam,,HLOOKUP($C18,COLMadat,2,0))))</f>
        <v>0</v>
      </c>
      <c r="AH18" s="682">
        <f>'CH01'!AI18+SUMPRODUCT((DVHC=AH$5)*(madatNC=$C18)*(namkh=$D$1)*(Dientich_NC))-SUMPRODUCT((DVHC=AH$5)*(namkh=$D$1)*(INDEX(NC_giam,,HLOOKUP($C18,COLMadat,2,0))))</f>
        <v>0</v>
      </c>
      <c r="AI18" s="682">
        <f>'CH01'!AJ18+SUMPRODUCT((DVHC=AI$5)*(madatNC=$C18)*(namkh=$D$1)*(Dientich_NC))-SUMPRODUCT((DVHC=AI$5)*(namkh=$D$1)*(INDEX(NC_giam,,HLOOKUP($C18,COLMadat,2,0))))</f>
        <v>0</v>
      </c>
      <c r="AJ18" s="682">
        <f>'CH01'!AK18+SUMPRODUCT((DVHC=AJ$5)*(madatNC=$C18)*(namkh=$D$1)*(Dientich_NC))-SUMPRODUCT((DVHC=AJ$5)*(namkh=$D$1)*(INDEX(NC_giam,,HLOOKUP($C18,COLMadat,2,0))))</f>
        <v>0</v>
      </c>
      <c r="AK18" s="682">
        <f>'CH01'!AL18+SUMPRODUCT((DVHC=AK$5)*(madatNC=$C18)*(namkh=$D$1)*(Dientich_NC))-SUMPRODUCT((DVHC=AK$5)*(namkh=$D$1)*(INDEX(NC_giam,,HLOOKUP($C18,COLMadat,2,0))))</f>
        <v>0</v>
      </c>
      <c r="AL18" s="682">
        <f>'CH01'!AM18+SUMPRODUCT((DVHC=AL$5)*(madatNC=$C18)*(namkh=$D$1)*(Dientich_NC))-SUMPRODUCT((DVHC=AL$5)*(namkh=$D$1)*(INDEX(NC_giam,,HLOOKUP($C18,COLMadat,2,0))))</f>
        <v>0</v>
      </c>
      <c r="AM18" s="682">
        <f>'CH01'!AN18+SUMPRODUCT((DVHC=AM$5)*(madatNC=$C18)*(namkh=$D$1)*(Dientich_NC))-SUMPRODUCT((DVHC=AM$5)*(namkh=$D$1)*(INDEX(NC_giam,,HLOOKUP($C18,COLMadat,2,0))))</f>
        <v>0</v>
      </c>
      <c r="AN18" s="682">
        <f>'CH01'!AO18+SUMPRODUCT((DVHC=AN$5)*(madatNC=$C18)*(namkh=$D$1)*(Dientich_NC))-SUMPRODUCT((DVHC=AN$5)*(namkh=$D$1)*(INDEX(NC_giam,,HLOOKUP($C18,COLMadat,2,0))))</f>
        <v>0</v>
      </c>
      <c r="AO18" s="33"/>
    </row>
    <row r="19" spans="1:41">
      <c r="A19" s="676" t="str">
        <f>'CH01'!A19</f>
        <v>1.7</v>
      </c>
      <c r="B19" s="676" t="str">
        <f>'CH01'!B19</f>
        <v>Đất nuôi trồng thủy sản</v>
      </c>
      <c r="C19" s="677" t="str">
        <f>'CH01'!C19</f>
        <v>NTS</v>
      </c>
      <c r="D19" s="678">
        <f>SUM(E19:AN19)</f>
        <v>53.249600000000001</v>
      </c>
      <c r="E19" s="678">
        <f>'CH01'!F19+SUMPRODUCT((DVHC=E$5)*(madatNC=$C19)*(namkh=$D$1)*(Dientich_NC))-SUMPRODUCT((DVHC=E$5)*(namkh=$D$1)*(INDEX(NC_giam,,HLOOKUP($C19,COLMadat,2,0))))</f>
        <v>53.249600000000001</v>
      </c>
      <c r="F19" s="678">
        <f>'CH01'!G19+SUMPRODUCT((DVHC=F$5)*(madatNC=$C19)*(namkh=$D$1)*(Dientich_NC))-SUMPRODUCT((DVHC=F$5)*(namkh=$D$1)*(INDEX(NC_giam,,HLOOKUP($C19,COLMadat,2,0))))</f>
        <v>0</v>
      </c>
      <c r="G19" s="678">
        <f>'CH01'!H19+SUMPRODUCT((DVHC=G$5)*(madatNC=$C19)*(namkh=$D$1)*(Dientich_NC))-SUMPRODUCT((DVHC=G$5)*(namkh=$D$1)*(INDEX(NC_giam,,HLOOKUP($C19,COLMadat,2,0))))</f>
        <v>0</v>
      </c>
      <c r="H19" s="678">
        <f>'CH01'!I19+SUMPRODUCT((DVHC=H$5)*(madatNC=$C19)*(namkh=$D$1)*(Dientich_NC))-SUMPRODUCT((DVHC=H$5)*(namkh=$D$1)*(INDEX(NC_giam,,HLOOKUP($C19,COLMadat,2,0))))</f>
        <v>0</v>
      </c>
      <c r="I19" s="678">
        <f>'CH01'!J19+SUMPRODUCT((DVHC=I$5)*(madatNC=$C19)*(namkh=$D$1)*(Dientich_NC))-SUMPRODUCT((DVHC=I$5)*(namkh=$D$1)*(INDEX(NC_giam,,HLOOKUP($C19,COLMadat,2,0))))</f>
        <v>0</v>
      </c>
      <c r="J19" s="678">
        <f>'CH01'!K19+SUMPRODUCT((DVHC=J$5)*(madatNC=$C19)*(namkh=$D$1)*(Dientich_NC))-SUMPRODUCT((DVHC=J$5)*(namkh=$D$1)*(INDEX(NC_giam,,HLOOKUP($C19,COLMadat,2,0))))</f>
        <v>0</v>
      </c>
      <c r="K19" s="678">
        <f>'CH01'!L19+SUMPRODUCT((DVHC=K$5)*(madatNC=$C19)*(namkh=$D$1)*(Dientich_NC))-SUMPRODUCT((DVHC=K$5)*(namkh=$D$1)*(INDEX(NC_giam,,HLOOKUP($C19,COLMadat,2,0))))</f>
        <v>0</v>
      </c>
      <c r="L19" s="678">
        <f>'CH01'!M19+SUMPRODUCT((DVHC=L$5)*(madatNC=$C19)*(namkh=$D$1)*(Dientich_NC))-SUMPRODUCT((DVHC=L$5)*(namkh=$D$1)*(INDEX(NC_giam,,HLOOKUP($C19,COLMadat,2,0))))</f>
        <v>0</v>
      </c>
      <c r="M19" s="678">
        <f>'CH01'!N19+SUMPRODUCT((DVHC=M$5)*(madatNC=$C19)*(namkh=$D$1)*(Dientich_NC))-SUMPRODUCT((DVHC=M$5)*(namkh=$D$1)*(INDEX(NC_giam,,HLOOKUP($C19,COLMadat,2,0))))</f>
        <v>0</v>
      </c>
      <c r="N19" s="678">
        <f>'CH01'!O19+SUMPRODUCT((DVHC=N$5)*(madatNC=$C19)*(namkh=$D$1)*(Dientich_NC))-SUMPRODUCT((DVHC=N$5)*(namkh=$D$1)*(INDEX(NC_giam,,HLOOKUP($C19,COLMadat,2,0))))</f>
        <v>0</v>
      </c>
      <c r="O19" s="678">
        <f>'CH01'!P19+SUMPRODUCT((DVHC=O$5)*(madatNC=$C19)*(namkh=$D$1)*(Dientich_NC))-SUMPRODUCT((DVHC=O$5)*(namkh=$D$1)*(INDEX(NC_giam,,HLOOKUP($C19,COLMadat,2,0))))</f>
        <v>0</v>
      </c>
      <c r="P19" s="678">
        <f>'CH01'!Q19+SUMPRODUCT((DVHC=P$5)*(madatNC=$C19)*(namkh=$D$1)*(Dientich_NC))-SUMPRODUCT((DVHC=P$5)*(namkh=$D$1)*(INDEX(NC_giam,,HLOOKUP($C19,COLMadat,2,0))))</f>
        <v>0</v>
      </c>
      <c r="Q19" s="678">
        <f>'CH01'!R19+SUMPRODUCT((DVHC=Q$5)*(madatNC=$C19)*(namkh=$D$1)*(Dientich_NC))-SUMPRODUCT((DVHC=Q$5)*(namkh=$D$1)*(INDEX(NC_giam,,HLOOKUP($C19,COLMadat,2,0))))</f>
        <v>0</v>
      </c>
      <c r="R19" s="678">
        <f>'CH01'!S19+SUMPRODUCT((DVHC=R$5)*(madatNC=$C19)*(namkh=$D$1)*(Dientich_NC))-SUMPRODUCT((DVHC=R$5)*(namkh=$D$1)*(INDEX(NC_giam,,HLOOKUP($C19,COLMadat,2,0))))</f>
        <v>0</v>
      </c>
      <c r="S19" s="678">
        <f>'CH01'!T19+SUMPRODUCT((DVHC=S$5)*(madatNC=$C19)*(namkh=$D$1)*(Dientich_NC))-SUMPRODUCT((DVHC=S$5)*(namkh=$D$1)*(INDEX(NC_giam,,HLOOKUP($C19,COLMadat,2,0))))</f>
        <v>0</v>
      </c>
      <c r="T19" s="678">
        <f>'CH01'!U19+SUMPRODUCT((DVHC=T$5)*(madatNC=$C19)*(namkh=$D$1)*(Dientich_NC))-SUMPRODUCT((DVHC=T$5)*(namkh=$D$1)*(INDEX(NC_giam,,HLOOKUP($C19,COLMadat,2,0))))</f>
        <v>0</v>
      </c>
      <c r="U19" s="678">
        <f>'CH01'!V19+SUMPRODUCT((DVHC=U$5)*(madatNC=$C19)*(namkh=$D$1)*(Dientich_NC))-SUMPRODUCT((DVHC=U$5)*(namkh=$D$1)*(INDEX(NC_giam,,HLOOKUP($C19,COLMadat,2,0))))</f>
        <v>0</v>
      </c>
      <c r="V19" s="678">
        <f>'CH01'!W19+SUMPRODUCT((DVHC=V$5)*(madatNC=$C19)*(namkh=$D$1)*(Dientich_NC))-SUMPRODUCT((DVHC=V$5)*(namkh=$D$1)*(INDEX(NC_giam,,HLOOKUP($C19,COLMadat,2,0))))</f>
        <v>0</v>
      </c>
      <c r="W19" s="678">
        <f>'CH01'!X19+SUMPRODUCT((DVHC=W$5)*(madatNC=$C19)*(namkh=$D$1)*(Dientich_NC))-SUMPRODUCT((DVHC=W$5)*(namkh=$D$1)*(INDEX(NC_giam,,HLOOKUP($C19,COLMadat,2,0))))</f>
        <v>0</v>
      </c>
      <c r="X19" s="678">
        <f>'CH01'!Y19+SUMPRODUCT((DVHC=X$5)*(madatNC=$C19)*(namkh=$D$1)*(Dientich_NC))-SUMPRODUCT((DVHC=X$5)*(namkh=$D$1)*(INDEX(NC_giam,,HLOOKUP($C19,COLMadat,2,0))))</f>
        <v>0</v>
      </c>
      <c r="Y19" s="678">
        <f>'CH01'!Z19+SUMPRODUCT((DVHC=Y$5)*(madatNC=$C19)*(namkh=$D$1)*(Dientich_NC))-SUMPRODUCT((DVHC=Y$5)*(namkh=$D$1)*(INDEX(NC_giam,,HLOOKUP($C19,COLMadat,2,0))))</f>
        <v>0</v>
      </c>
      <c r="Z19" s="678">
        <f>'CH01'!AA19+SUMPRODUCT((DVHC=Z$5)*(madatNC=$C19)*(namkh=$D$1)*(Dientich_NC))-SUMPRODUCT((DVHC=Z$5)*(namkh=$D$1)*(INDEX(NC_giam,,HLOOKUP($C19,COLMadat,2,0))))</f>
        <v>0</v>
      </c>
      <c r="AA19" s="678">
        <f>'CH01'!AB19+SUMPRODUCT((DVHC=AA$5)*(madatNC=$C19)*(namkh=$D$1)*(Dientich_NC))-SUMPRODUCT((DVHC=AA$5)*(namkh=$D$1)*(INDEX(NC_giam,,HLOOKUP($C19,COLMadat,2,0))))</f>
        <v>0</v>
      </c>
      <c r="AB19" s="678">
        <f>'CH01'!AC19+SUMPRODUCT((DVHC=AB$5)*(madatNC=$C19)*(namkh=$D$1)*(Dientich_NC))-SUMPRODUCT((DVHC=AB$5)*(namkh=$D$1)*(INDEX(NC_giam,,HLOOKUP($C19,COLMadat,2,0))))</f>
        <v>0</v>
      </c>
      <c r="AC19" s="678">
        <f>'CH01'!AD19+SUMPRODUCT((DVHC=AC$5)*(madatNC=$C19)*(namkh=$D$1)*(Dientich_NC))-SUMPRODUCT((DVHC=AC$5)*(namkh=$D$1)*(INDEX(NC_giam,,HLOOKUP($C19,COLMadat,2,0))))</f>
        <v>0</v>
      </c>
      <c r="AD19" s="678">
        <f>'CH01'!AE19+SUMPRODUCT((DVHC=AD$5)*(madatNC=$C19)*(namkh=$D$1)*(Dientich_NC))-SUMPRODUCT((DVHC=AD$5)*(namkh=$D$1)*(INDEX(NC_giam,,HLOOKUP($C19,COLMadat,2,0))))</f>
        <v>0</v>
      </c>
      <c r="AE19" s="678">
        <f>'CH01'!AF19+SUMPRODUCT((DVHC=AE$5)*(madatNC=$C19)*(namkh=$D$1)*(Dientich_NC))-SUMPRODUCT((DVHC=AE$5)*(namkh=$D$1)*(INDEX(NC_giam,,HLOOKUP($C19,COLMadat,2,0))))</f>
        <v>0</v>
      </c>
      <c r="AF19" s="678">
        <f>'CH01'!AG19+SUMPRODUCT((DVHC=AF$5)*(madatNC=$C19)*(namkh=$D$1)*(Dientich_NC))-SUMPRODUCT((DVHC=AF$5)*(namkh=$D$1)*(INDEX(NC_giam,,HLOOKUP($C19,COLMadat,2,0))))</f>
        <v>0</v>
      </c>
      <c r="AG19" s="678">
        <f>'CH01'!AH19+SUMPRODUCT((DVHC=AG$5)*(madatNC=$C19)*(namkh=$D$1)*(Dientich_NC))-SUMPRODUCT((DVHC=AG$5)*(namkh=$D$1)*(INDEX(NC_giam,,HLOOKUP($C19,COLMadat,2,0))))</f>
        <v>0</v>
      </c>
      <c r="AH19" s="678">
        <f>'CH01'!AI19+SUMPRODUCT((DVHC=AH$5)*(madatNC=$C19)*(namkh=$D$1)*(Dientich_NC))-SUMPRODUCT((DVHC=AH$5)*(namkh=$D$1)*(INDEX(NC_giam,,HLOOKUP($C19,COLMadat,2,0))))</f>
        <v>0</v>
      </c>
      <c r="AI19" s="678">
        <f>'CH01'!AJ19+SUMPRODUCT((DVHC=AI$5)*(madatNC=$C19)*(namkh=$D$1)*(Dientich_NC))-SUMPRODUCT((DVHC=AI$5)*(namkh=$D$1)*(INDEX(NC_giam,,HLOOKUP($C19,COLMadat,2,0))))</f>
        <v>0</v>
      </c>
      <c r="AJ19" s="678">
        <f>'CH01'!AK19+SUMPRODUCT((DVHC=AJ$5)*(madatNC=$C19)*(namkh=$D$1)*(Dientich_NC))-SUMPRODUCT((DVHC=AJ$5)*(namkh=$D$1)*(INDEX(NC_giam,,HLOOKUP($C19,COLMadat,2,0))))</f>
        <v>0</v>
      </c>
      <c r="AK19" s="678">
        <f>'CH01'!AL19+SUMPRODUCT((DVHC=AK$5)*(madatNC=$C19)*(namkh=$D$1)*(Dientich_NC))-SUMPRODUCT((DVHC=AK$5)*(namkh=$D$1)*(INDEX(NC_giam,,HLOOKUP($C19,COLMadat,2,0))))</f>
        <v>0</v>
      </c>
      <c r="AL19" s="678">
        <f>'CH01'!AM19+SUMPRODUCT((DVHC=AL$5)*(madatNC=$C19)*(namkh=$D$1)*(Dientich_NC))-SUMPRODUCT((DVHC=AL$5)*(namkh=$D$1)*(INDEX(NC_giam,,HLOOKUP($C19,COLMadat,2,0))))</f>
        <v>0</v>
      </c>
      <c r="AM19" s="678">
        <f>'CH01'!AN19+SUMPRODUCT((DVHC=AM$5)*(madatNC=$C19)*(namkh=$D$1)*(Dientich_NC))-SUMPRODUCT((DVHC=AM$5)*(namkh=$D$1)*(INDEX(NC_giam,,HLOOKUP($C19,COLMadat,2,0))))</f>
        <v>0</v>
      </c>
      <c r="AN19" s="678">
        <f>'CH01'!AO19+SUMPRODUCT((DVHC=AN$5)*(madatNC=$C19)*(namkh=$D$1)*(Dientich_NC))-SUMPRODUCT((DVHC=AN$5)*(namkh=$D$1)*(INDEX(NC_giam,,HLOOKUP($C19,COLMadat,2,0))))</f>
        <v>0</v>
      </c>
      <c r="AO19" s="32"/>
    </row>
    <row r="20" spans="1:41">
      <c r="A20" s="676" t="str">
        <f>'CH01'!A20</f>
        <v>1.8</v>
      </c>
      <c r="B20" s="676" t="str">
        <f>'CH01'!B20</f>
        <v>Đất chăn nuôi tập trung</v>
      </c>
      <c r="C20" s="677" t="str">
        <f>'CH01'!C20</f>
        <v>CNT</v>
      </c>
      <c r="D20" s="678">
        <f>SUM(E20:AN20)</f>
        <v>0</v>
      </c>
      <c r="E20" s="678">
        <f>'CH01'!F20+SUMPRODUCT((DVHC=E$5)*(madatNC=$C20)*(namkh=$D$1)*(Dientich_NC))-SUMPRODUCT((DVHC=E$5)*(namkh=$D$1)*(INDEX(NC_giam,,HLOOKUP($C20,COLMadat,2,0))))</f>
        <v>0</v>
      </c>
      <c r="F20" s="678">
        <f>'CH01'!G20+SUMPRODUCT((DVHC=F$5)*(madatNC=$C20)*(namkh=$D$1)*(Dientich_NC))-SUMPRODUCT((DVHC=F$5)*(namkh=$D$1)*(INDEX(NC_giam,,HLOOKUP($C20,COLMadat,2,0))))</f>
        <v>0</v>
      </c>
      <c r="G20" s="678">
        <f>'CH01'!H20+SUMPRODUCT((DVHC=G$5)*(madatNC=$C20)*(namkh=$D$1)*(Dientich_NC))-SUMPRODUCT((DVHC=G$5)*(namkh=$D$1)*(INDEX(NC_giam,,HLOOKUP($C20,COLMadat,2,0))))</f>
        <v>0</v>
      </c>
      <c r="H20" s="678">
        <f>'CH01'!I20+SUMPRODUCT((DVHC=H$5)*(madatNC=$C20)*(namkh=$D$1)*(Dientich_NC))-SUMPRODUCT((DVHC=H$5)*(namkh=$D$1)*(INDEX(NC_giam,,HLOOKUP($C20,COLMadat,2,0))))</f>
        <v>0</v>
      </c>
      <c r="I20" s="678">
        <f>'CH01'!J20+SUMPRODUCT((DVHC=I$5)*(madatNC=$C20)*(namkh=$D$1)*(Dientich_NC))-SUMPRODUCT((DVHC=I$5)*(namkh=$D$1)*(INDEX(NC_giam,,HLOOKUP($C20,COLMadat,2,0))))</f>
        <v>0</v>
      </c>
      <c r="J20" s="678">
        <f>'CH01'!K20+SUMPRODUCT((DVHC=J$5)*(madatNC=$C20)*(namkh=$D$1)*(Dientich_NC))-SUMPRODUCT((DVHC=J$5)*(namkh=$D$1)*(INDEX(NC_giam,,HLOOKUP($C20,COLMadat,2,0))))</f>
        <v>0</v>
      </c>
      <c r="K20" s="678">
        <f>'CH01'!L20+SUMPRODUCT((DVHC=K$5)*(madatNC=$C20)*(namkh=$D$1)*(Dientich_NC))-SUMPRODUCT((DVHC=K$5)*(namkh=$D$1)*(INDEX(NC_giam,,HLOOKUP($C20,COLMadat,2,0))))</f>
        <v>0</v>
      </c>
      <c r="L20" s="678">
        <f>'CH01'!M20+SUMPRODUCT((DVHC=L$5)*(madatNC=$C20)*(namkh=$D$1)*(Dientich_NC))-SUMPRODUCT((DVHC=L$5)*(namkh=$D$1)*(INDEX(NC_giam,,HLOOKUP($C20,COLMadat,2,0))))</f>
        <v>0</v>
      </c>
      <c r="M20" s="678">
        <f>'CH01'!N20+SUMPRODUCT((DVHC=M$5)*(madatNC=$C20)*(namkh=$D$1)*(Dientich_NC))-SUMPRODUCT((DVHC=M$5)*(namkh=$D$1)*(INDEX(NC_giam,,HLOOKUP($C20,COLMadat,2,0))))</f>
        <v>0</v>
      </c>
      <c r="N20" s="678">
        <f>'CH01'!O20+SUMPRODUCT((DVHC=N$5)*(madatNC=$C20)*(namkh=$D$1)*(Dientich_NC))-SUMPRODUCT((DVHC=N$5)*(namkh=$D$1)*(INDEX(NC_giam,,HLOOKUP($C20,COLMadat,2,0))))</f>
        <v>0</v>
      </c>
      <c r="O20" s="678">
        <f>'CH01'!P20+SUMPRODUCT((DVHC=O$5)*(madatNC=$C20)*(namkh=$D$1)*(Dientich_NC))-SUMPRODUCT((DVHC=O$5)*(namkh=$D$1)*(INDEX(NC_giam,,HLOOKUP($C20,COLMadat,2,0))))</f>
        <v>0</v>
      </c>
      <c r="P20" s="678">
        <f>'CH01'!Q20+SUMPRODUCT((DVHC=P$5)*(madatNC=$C20)*(namkh=$D$1)*(Dientich_NC))-SUMPRODUCT((DVHC=P$5)*(namkh=$D$1)*(INDEX(NC_giam,,HLOOKUP($C20,COLMadat,2,0))))</f>
        <v>0</v>
      </c>
      <c r="Q20" s="678">
        <f>'CH01'!R20+SUMPRODUCT((DVHC=Q$5)*(madatNC=$C20)*(namkh=$D$1)*(Dientich_NC))-SUMPRODUCT((DVHC=Q$5)*(namkh=$D$1)*(INDEX(NC_giam,,HLOOKUP($C20,COLMadat,2,0))))</f>
        <v>0</v>
      </c>
      <c r="R20" s="678">
        <f>'CH01'!S20+SUMPRODUCT((DVHC=R$5)*(madatNC=$C20)*(namkh=$D$1)*(Dientich_NC))-SUMPRODUCT((DVHC=R$5)*(namkh=$D$1)*(INDEX(NC_giam,,HLOOKUP($C20,COLMadat,2,0))))</f>
        <v>0</v>
      </c>
      <c r="S20" s="678">
        <f>'CH01'!T20+SUMPRODUCT((DVHC=S$5)*(madatNC=$C20)*(namkh=$D$1)*(Dientich_NC))-SUMPRODUCT((DVHC=S$5)*(namkh=$D$1)*(INDEX(NC_giam,,HLOOKUP($C20,COLMadat,2,0))))</f>
        <v>0</v>
      </c>
      <c r="T20" s="678">
        <f>'CH01'!U20+SUMPRODUCT((DVHC=T$5)*(madatNC=$C20)*(namkh=$D$1)*(Dientich_NC))-SUMPRODUCT((DVHC=T$5)*(namkh=$D$1)*(INDEX(NC_giam,,HLOOKUP($C20,COLMadat,2,0))))</f>
        <v>0</v>
      </c>
      <c r="U20" s="678">
        <f>'CH01'!V20+SUMPRODUCT((DVHC=U$5)*(madatNC=$C20)*(namkh=$D$1)*(Dientich_NC))-SUMPRODUCT((DVHC=U$5)*(namkh=$D$1)*(INDEX(NC_giam,,HLOOKUP($C20,COLMadat,2,0))))</f>
        <v>0</v>
      </c>
      <c r="V20" s="678">
        <f>'CH01'!W20+SUMPRODUCT((DVHC=V$5)*(madatNC=$C20)*(namkh=$D$1)*(Dientich_NC))-SUMPRODUCT((DVHC=V$5)*(namkh=$D$1)*(INDEX(NC_giam,,HLOOKUP($C20,COLMadat,2,0))))</f>
        <v>0</v>
      </c>
      <c r="W20" s="678">
        <f>'CH01'!X20+SUMPRODUCT((DVHC=W$5)*(madatNC=$C20)*(namkh=$D$1)*(Dientich_NC))-SUMPRODUCT((DVHC=W$5)*(namkh=$D$1)*(INDEX(NC_giam,,HLOOKUP($C20,COLMadat,2,0))))</f>
        <v>0</v>
      </c>
      <c r="X20" s="678">
        <f>'CH01'!Y20+SUMPRODUCT((DVHC=X$5)*(madatNC=$C20)*(namkh=$D$1)*(Dientich_NC))-SUMPRODUCT((DVHC=X$5)*(namkh=$D$1)*(INDEX(NC_giam,,HLOOKUP($C20,COLMadat,2,0))))</f>
        <v>0</v>
      </c>
      <c r="Y20" s="678">
        <f>'CH01'!Z20+SUMPRODUCT((DVHC=Y$5)*(madatNC=$C20)*(namkh=$D$1)*(Dientich_NC))-SUMPRODUCT((DVHC=Y$5)*(namkh=$D$1)*(INDEX(NC_giam,,HLOOKUP($C20,COLMadat,2,0))))</f>
        <v>0</v>
      </c>
      <c r="Z20" s="678">
        <f>'CH01'!AA20+SUMPRODUCT((DVHC=Z$5)*(madatNC=$C20)*(namkh=$D$1)*(Dientich_NC))-SUMPRODUCT((DVHC=Z$5)*(namkh=$D$1)*(INDEX(NC_giam,,HLOOKUP($C20,COLMadat,2,0))))</f>
        <v>0</v>
      </c>
      <c r="AA20" s="678">
        <f>'CH01'!AB20+SUMPRODUCT((DVHC=AA$5)*(madatNC=$C20)*(namkh=$D$1)*(Dientich_NC))-SUMPRODUCT((DVHC=AA$5)*(namkh=$D$1)*(INDEX(NC_giam,,HLOOKUP($C20,COLMadat,2,0))))</f>
        <v>0</v>
      </c>
      <c r="AB20" s="678">
        <f>'CH01'!AC20+SUMPRODUCT((DVHC=AB$5)*(madatNC=$C20)*(namkh=$D$1)*(Dientich_NC))-SUMPRODUCT((DVHC=AB$5)*(namkh=$D$1)*(INDEX(NC_giam,,HLOOKUP($C20,COLMadat,2,0))))</f>
        <v>0</v>
      </c>
      <c r="AC20" s="678">
        <f>'CH01'!AD20+SUMPRODUCT((DVHC=AC$5)*(madatNC=$C20)*(namkh=$D$1)*(Dientich_NC))-SUMPRODUCT((DVHC=AC$5)*(namkh=$D$1)*(INDEX(NC_giam,,HLOOKUP($C20,COLMadat,2,0))))</f>
        <v>0</v>
      </c>
      <c r="AD20" s="678">
        <f>'CH01'!AE20+SUMPRODUCT((DVHC=AD$5)*(madatNC=$C20)*(namkh=$D$1)*(Dientich_NC))-SUMPRODUCT((DVHC=AD$5)*(namkh=$D$1)*(INDEX(NC_giam,,HLOOKUP($C20,COLMadat,2,0))))</f>
        <v>0</v>
      </c>
      <c r="AE20" s="678">
        <f>'CH01'!AF20+SUMPRODUCT((DVHC=AE$5)*(madatNC=$C20)*(namkh=$D$1)*(Dientich_NC))-SUMPRODUCT((DVHC=AE$5)*(namkh=$D$1)*(INDEX(NC_giam,,HLOOKUP($C20,COLMadat,2,0))))</f>
        <v>0</v>
      </c>
      <c r="AF20" s="678">
        <f>'CH01'!AG20+SUMPRODUCT((DVHC=AF$5)*(madatNC=$C20)*(namkh=$D$1)*(Dientich_NC))-SUMPRODUCT((DVHC=AF$5)*(namkh=$D$1)*(INDEX(NC_giam,,HLOOKUP($C20,COLMadat,2,0))))</f>
        <v>0</v>
      </c>
      <c r="AG20" s="678">
        <f>'CH01'!AH20+SUMPRODUCT((DVHC=AG$5)*(madatNC=$C20)*(namkh=$D$1)*(Dientich_NC))-SUMPRODUCT((DVHC=AG$5)*(namkh=$D$1)*(INDEX(NC_giam,,HLOOKUP($C20,COLMadat,2,0))))</f>
        <v>0</v>
      </c>
      <c r="AH20" s="678">
        <f>'CH01'!AI20+SUMPRODUCT((DVHC=AH$5)*(madatNC=$C20)*(namkh=$D$1)*(Dientich_NC))-SUMPRODUCT((DVHC=AH$5)*(namkh=$D$1)*(INDEX(NC_giam,,HLOOKUP($C20,COLMadat,2,0))))</f>
        <v>0</v>
      </c>
      <c r="AI20" s="678">
        <f>'CH01'!AJ20+SUMPRODUCT((DVHC=AI$5)*(madatNC=$C20)*(namkh=$D$1)*(Dientich_NC))-SUMPRODUCT((DVHC=AI$5)*(namkh=$D$1)*(INDEX(NC_giam,,HLOOKUP($C20,COLMadat,2,0))))</f>
        <v>0</v>
      </c>
      <c r="AJ20" s="678">
        <f>'CH01'!AK20+SUMPRODUCT((DVHC=AJ$5)*(madatNC=$C20)*(namkh=$D$1)*(Dientich_NC))-SUMPRODUCT((DVHC=AJ$5)*(namkh=$D$1)*(INDEX(NC_giam,,HLOOKUP($C20,COLMadat,2,0))))</f>
        <v>0</v>
      </c>
      <c r="AK20" s="678">
        <f>'CH01'!AL20+SUMPRODUCT((DVHC=AK$5)*(madatNC=$C20)*(namkh=$D$1)*(Dientich_NC))-SUMPRODUCT((DVHC=AK$5)*(namkh=$D$1)*(INDEX(NC_giam,,HLOOKUP($C20,COLMadat,2,0))))</f>
        <v>0</v>
      </c>
      <c r="AL20" s="678">
        <f>'CH01'!AM20+SUMPRODUCT((DVHC=AL$5)*(madatNC=$C20)*(namkh=$D$1)*(Dientich_NC))-SUMPRODUCT((DVHC=AL$5)*(namkh=$D$1)*(INDEX(NC_giam,,HLOOKUP($C20,COLMadat,2,0))))</f>
        <v>0</v>
      </c>
      <c r="AM20" s="678">
        <f>'CH01'!AN20+SUMPRODUCT((DVHC=AM$5)*(madatNC=$C20)*(namkh=$D$1)*(Dientich_NC))-SUMPRODUCT((DVHC=AM$5)*(namkh=$D$1)*(INDEX(NC_giam,,HLOOKUP($C20,COLMadat,2,0))))</f>
        <v>0</v>
      </c>
      <c r="AN20" s="678">
        <f>'CH01'!AO20+SUMPRODUCT((DVHC=AN$5)*(madatNC=$C20)*(namkh=$D$1)*(Dientich_NC))-SUMPRODUCT((DVHC=AN$5)*(namkh=$D$1)*(INDEX(NC_giam,,HLOOKUP($C20,COLMadat,2,0))))</f>
        <v>0</v>
      </c>
      <c r="AO20" s="32"/>
    </row>
    <row r="21" spans="1:41">
      <c r="A21" s="676" t="str">
        <f>'CH01'!A21</f>
        <v>1.9</v>
      </c>
      <c r="B21" s="676" t="str">
        <f>'CH01'!B21</f>
        <v>Đất làm muối</v>
      </c>
      <c r="C21" s="677" t="str">
        <f>'CH01'!C21</f>
        <v>LMU</v>
      </c>
      <c r="D21" s="678">
        <f>SUM(E21:AN21)</f>
        <v>0</v>
      </c>
      <c r="E21" s="678">
        <f>'CH01'!F21+SUMPRODUCT((DVHC=E$5)*(madatNC=$C21)*(namkh=$D$1)*(Dientich_NC))-SUMPRODUCT((DVHC=E$5)*(namkh=$D$1)*(INDEX(NC_giam,,HLOOKUP($C21,COLMadat,2,0))))</f>
        <v>0</v>
      </c>
      <c r="F21" s="678">
        <f>'CH01'!G21+SUMPRODUCT((DVHC=F$5)*(madatNC=$C21)*(namkh=$D$1)*(Dientich_NC))-SUMPRODUCT((DVHC=F$5)*(namkh=$D$1)*(INDEX(NC_giam,,HLOOKUP($C21,COLMadat,2,0))))</f>
        <v>0</v>
      </c>
      <c r="G21" s="678">
        <f>'CH01'!H21+SUMPRODUCT((DVHC=G$5)*(madatNC=$C21)*(namkh=$D$1)*(Dientich_NC))-SUMPRODUCT((DVHC=G$5)*(namkh=$D$1)*(INDEX(NC_giam,,HLOOKUP($C21,COLMadat,2,0))))</f>
        <v>0</v>
      </c>
      <c r="H21" s="678">
        <f>'CH01'!I21+SUMPRODUCT((DVHC=H$5)*(madatNC=$C21)*(namkh=$D$1)*(Dientich_NC))-SUMPRODUCT((DVHC=H$5)*(namkh=$D$1)*(INDEX(NC_giam,,HLOOKUP($C21,COLMadat,2,0))))</f>
        <v>0</v>
      </c>
      <c r="I21" s="678">
        <f>'CH01'!J21+SUMPRODUCT((DVHC=I$5)*(madatNC=$C21)*(namkh=$D$1)*(Dientich_NC))-SUMPRODUCT((DVHC=I$5)*(namkh=$D$1)*(INDEX(NC_giam,,HLOOKUP($C21,COLMadat,2,0))))</f>
        <v>0</v>
      </c>
      <c r="J21" s="678">
        <f>'CH01'!K21+SUMPRODUCT((DVHC=J$5)*(madatNC=$C21)*(namkh=$D$1)*(Dientich_NC))-SUMPRODUCT((DVHC=J$5)*(namkh=$D$1)*(INDEX(NC_giam,,HLOOKUP($C21,COLMadat,2,0))))</f>
        <v>0</v>
      </c>
      <c r="K21" s="678">
        <f>'CH01'!L21+SUMPRODUCT((DVHC=K$5)*(madatNC=$C21)*(namkh=$D$1)*(Dientich_NC))-SUMPRODUCT((DVHC=K$5)*(namkh=$D$1)*(INDEX(NC_giam,,HLOOKUP($C21,COLMadat,2,0))))</f>
        <v>0</v>
      </c>
      <c r="L21" s="678">
        <f>'CH01'!M21+SUMPRODUCT((DVHC=L$5)*(madatNC=$C21)*(namkh=$D$1)*(Dientich_NC))-SUMPRODUCT((DVHC=L$5)*(namkh=$D$1)*(INDEX(NC_giam,,HLOOKUP($C21,COLMadat,2,0))))</f>
        <v>0</v>
      </c>
      <c r="M21" s="678">
        <f>'CH01'!N21+SUMPRODUCT((DVHC=M$5)*(madatNC=$C21)*(namkh=$D$1)*(Dientich_NC))-SUMPRODUCT((DVHC=M$5)*(namkh=$D$1)*(INDEX(NC_giam,,HLOOKUP($C21,COLMadat,2,0))))</f>
        <v>0</v>
      </c>
      <c r="N21" s="678">
        <f>'CH01'!O21+SUMPRODUCT((DVHC=N$5)*(madatNC=$C21)*(namkh=$D$1)*(Dientich_NC))-SUMPRODUCT((DVHC=N$5)*(namkh=$D$1)*(INDEX(NC_giam,,HLOOKUP($C21,COLMadat,2,0))))</f>
        <v>0</v>
      </c>
      <c r="O21" s="678">
        <f>'CH01'!P21+SUMPRODUCT((DVHC=O$5)*(madatNC=$C21)*(namkh=$D$1)*(Dientich_NC))-SUMPRODUCT((DVHC=O$5)*(namkh=$D$1)*(INDEX(NC_giam,,HLOOKUP($C21,COLMadat,2,0))))</f>
        <v>0</v>
      </c>
      <c r="P21" s="678">
        <f>'CH01'!Q21+SUMPRODUCT((DVHC=P$5)*(madatNC=$C21)*(namkh=$D$1)*(Dientich_NC))-SUMPRODUCT((DVHC=P$5)*(namkh=$D$1)*(INDEX(NC_giam,,HLOOKUP($C21,COLMadat,2,0))))</f>
        <v>0</v>
      </c>
      <c r="Q21" s="678">
        <f>'CH01'!R21+SUMPRODUCT((DVHC=Q$5)*(madatNC=$C21)*(namkh=$D$1)*(Dientich_NC))-SUMPRODUCT((DVHC=Q$5)*(namkh=$D$1)*(INDEX(NC_giam,,HLOOKUP($C21,COLMadat,2,0))))</f>
        <v>0</v>
      </c>
      <c r="R21" s="678">
        <f>'CH01'!S21+SUMPRODUCT((DVHC=R$5)*(madatNC=$C21)*(namkh=$D$1)*(Dientich_NC))-SUMPRODUCT((DVHC=R$5)*(namkh=$D$1)*(INDEX(NC_giam,,HLOOKUP($C21,COLMadat,2,0))))</f>
        <v>0</v>
      </c>
      <c r="S21" s="678">
        <f>'CH01'!T21+SUMPRODUCT((DVHC=S$5)*(madatNC=$C21)*(namkh=$D$1)*(Dientich_NC))-SUMPRODUCT((DVHC=S$5)*(namkh=$D$1)*(INDEX(NC_giam,,HLOOKUP($C21,COLMadat,2,0))))</f>
        <v>0</v>
      </c>
      <c r="T21" s="678">
        <f>'CH01'!U21+SUMPRODUCT((DVHC=T$5)*(madatNC=$C21)*(namkh=$D$1)*(Dientich_NC))-SUMPRODUCT((DVHC=T$5)*(namkh=$D$1)*(INDEX(NC_giam,,HLOOKUP($C21,COLMadat,2,0))))</f>
        <v>0</v>
      </c>
      <c r="U21" s="678">
        <f>'CH01'!V21+SUMPRODUCT((DVHC=U$5)*(madatNC=$C21)*(namkh=$D$1)*(Dientich_NC))-SUMPRODUCT((DVHC=U$5)*(namkh=$D$1)*(INDEX(NC_giam,,HLOOKUP($C21,COLMadat,2,0))))</f>
        <v>0</v>
      </c>
      <c r="V21" s="678">
        <f>'CH01'!W21+SUMPRODUCT((DVHC=V$5)*(madatNC=$C21)*(namkh=$D$1)*(Dientich_NC))-SUMPRODUCT((DVHC=V$5)*(namkh=$D$1)*(INDEX(NC_giam,,HLOOKUP($C21,COLMadat,2,0))))</f>
        <v>0</v>
      </c>
      <c r="W21" s="678">
        <f>'CH01'!X21+SUMPRODUCT((DVHC=W$5)*(madatNC=$C21)*(namkh=$D$1)*(Dientich_NC))-SUMPRODUCT((DVHC=W$5)*(namkh=$D$1)*(INDEX(NC_giam,,HLOOKUP($C21,COLMadat,2,0))))</f>
        <v>0</v>
      </c>
      <c r="X21" s="678">
        <f>'CH01'!Y21+SUMPRODUCT((DVHC=X$5)*(madatNC=$C21)*(namkh=$D$1)*(Dientich_NC))-SUMPRODUCT((DVHC=X$5)*(namkh=$D$1)*(INDEX(NC_giam,,HLOOKUP($C21,COLMadat,2,0))))</f>
        <v>0</v>
      </c>
      <c r="Y21" s="678">
        <f>'CH01'!Z21+SUMPRODUCT((DVHC=Y$5)*(madatNC=$C21)*(namkh=$D$1)*(Dientich_NC))-SUMPRODUCT((DVHC=Y$5)*(namkh=$D$1)*(INDEX(NC_giam,,HLOOKUP($C21,COLMadat,2,0))))</f>
        <v>0</v>
      </c>
      <c r="Z21" s="678">
        <f>'CH01'!AA21+SUMPRODUCT((DVHC=Z$5)*(madatNC=$C21)*(namkh=$D$1)*(Dientich_NC))-SUMPRODUCT((DVHC=Z$5)*(namkh=$D$1)*(INDEX(NC_giam,,HLOOKUP($C21,COLMadat,2,0))))</f>
        <v>0</v>
      </c>
      <c r="AA21" s="678">
        <f>'CH01'!AB21+SUMPRODUCT((DVHC=AA$5)*(madatNC=$C21)*(namkh=$D$1)*(Dientich_NC))-SUMPRODUCT((DVHC=AA$5)*(namkh=$D$1)*(INDEX(NC_giam,,HLOOKUP($C21,COLMadat,2,0))))</f>
        <v>0</v>
      </c>
      <c r="AB21" s="678">
        <f>'CH01'!AC21+SUMPRODUCT((DVHC=AB$5)*(madatNC=$C21)*(namkh=$D$1)*(Dientich_NC))-SUMPRODUCT((DVHC=AB$5)*(namkh=$D$1)*(INDEX(NC_giam,,HLOOKUP($C21,COLMadat,2,0))))</f>
        <v>0</v>
      </c>
      <c r="AC21" s="678">
        <f>'CH01'!AD21+SUMPRODUCT((DVHC=AC$5)*(madatNC=$C21)*(namkh=$D$1)*(Dientich_NC))-SUMPRODUCT((DVHC=AC$5)*(namkh=$D$1)*(INDEX(NC_giam,,HLOOKUP($C21,COLMadat,2,0))))</f>
        <v>0</v>
      </c>
      <c r="AD21" s="678">
        <f>'CH01'!AE21+SUMPRODUCT((DVHC=AD$5)*(madatNC=$C21)*(namkh=$D$1)*(Dientich_NC))-SUMPRODUCT((DVHC=AD$5)*(namkh=$D$1)*(INDEX(NC_giam,,HLOOKUP($C21,COLMadat,2,0))))</f>
        <v>0</v>
      </c>
      <c r="AE21" s="678">
        <f>'CH01'!AF21+SUMPRODUCT((DVHC=AE$5)*(madatNC=$C21)*(namkh=$D$1)*(Dientich_NC))-SUMPRODUCT((DVHC=AE$5)*(namkh=$D$1)*(INDEX(NC_giam,,HLOOKUP($C21,COLMadat,2,0))))</f>
        <v>0</v>
      </c>
      <c r="AF21" s="678">
        <f>'CH01'!AG21+SUMPRODUCT((DVHC=AF$5)*(madatNC=$C21)*(namkh=$D$1)*(Dientich_NC))-SUMPRODUCT((DVHC=AF$5)*(namkh=$D$1)*(INDEX(NC_giam,,HLOOKUP($C21,COLMadat,2,0))))</f>
        <v>0</v>
      </c>
      <c r="AG21" s="678">
        <f>'CH01'!AH21+SUMPRODUCT((DVHC=AG$5)*(madatNC=$C21)*(namkh=$D$1)*(Dientich_NC))-SUMPRODUCT((DVHC=AG$5)*(namkh=$D$1)*(INDEX(NC_giam,,HLOOKUP($C21,COLMadat,2,0))))</f>
        <v>0</v>
      </c>
      <c r="AH21" s="678">
        <f>'CH01'!AI21+SUMPRODUCT((DVHC=AH$5)*(madatNC=$C21)*(namkh=$D$1)*(Dientich_NC))-SUMPRODUCT((DVHC=AH$5)*(namkh=$D$1)*(INDEX(NC_giam,,HLOOKUP($C21,COLMadat,2,0))))</f>
        <v>0</v>
      </c>
      <c r="AI21" s="678">
        <f>'CH01'!AJ21+SUMPRODUCT((DVHC=AI$5)*(madatNC=$C21)*(namkh=$D$1)*(Dientich_NC))-SUMPRODUCT((DVHC=AI$5)*(namkh=$D$1)*(INDEX(NC_giam,,HLOOKUP($C21,COLMadat,2,0))))</f>
        <v>0</v>
      </c>
      <c r="AJ21" s="678">
        <f>'CH01'!AK21+SUMPRODUCT((DVHC=AJ$5)*(madatNC=$C21)*(namkh=$D$1)*(Dientich_NC))-SUMPRODUCT((DVHC=AJ$5)*(namkh=$D$1)*(INDEX(NC_giam,,HLOOKUP($C21,COLMadat,2,0))))</f>
        <v>0</v>
      </c>
      <c r="AK21" s="678">
        <f>'CH01'!AL21+SUMPRODUCT((DVHC=AK$5)*(madatNC=$C21)*(namkh=$D$1)*(Dientich_NC))-SUMPRODUCT((DVHC=AK$5)*(namkh=$D$1)*(INDEX(NC_giam,,HLOOKUP($C21,COLMadat,2,0))))</f>
        <v>0</v>
      </c>
      <c r="AL21" s="678">
        <f>'CH01'!AM21+SUMPRODUCT((DVHC=AL$5)*(madatNC=$C21)*(namkh=$D$1)*(Dientich_NC))-SUMPRODUCT((DVHC=AL$5)*(namkh=$D$1)*(INDEX(NC_giam,,HLOOKUP($C21,COLMadat,2,0))))</f>
        <v>0</v>
      </c>
      <c r="AM21" s="678">
        <f>'CH01'!AN21+SUMPRODUCT((DVHC=AM$5)*(madatNC=$C21)*(namkh=$D$1)*(Dientich_NC))-SUMPRODUCT((DVHC=AM$5)*(namkh=$D$1)*(INDEX(NC_giam,,HLOOKUP($C21,COLMadat,2,0))))</f>
        <v>0</v>
      </c>
      <c r="AN21" s="678">
        <f>'CH01'!AO21+SUMPRODUCT((DVHC=AN$5)*(madatNC=$C21)*(namkh=$D$1)*(Dientich_NC))-SUMPRODUCT((DVHC=AN$5)*(namkh=$D$1)*(INDEX(NC_giam,,HLOOKUP($C21,COLMadat,2,0))))</f>
        <v>0</v>
      </c>
      <c r="AO21" s="32"/>
    </row>
    <row r="22" spans="1:41">
      <c r="A22" s="676" t="str">
        <f>'CH01'!A22</f>
        <v>1.10</v>
      </c>
      <c r="B22" s="676" t="str">
        <f>'CH01'!B22</f>
        <v>Đất nông nghiệp khác</v>
      </c>
      <c r="C22" s="677" t="str">
        <f>'CH01'!C22</f>
        <v>NKH</v>
      </c>
      <c r="D22" s="678">
        <f>SUM(E22:AN22)</f>
        <v>46.450699999999998</v>
      </c>
      <c r="E22" s="678">
        <f>'CH01'!F22+SUMPRODUCT((DVHC=E$5)*(madatNC=$C22)*(namkh=$D$1)*(Dientich_NC))-SUMPRODUCT((DVHC=E$5)*(namkh=$D$1)*(INDEX(NC_giam,,HLOOKUP($C22,COLMadat,2,0))))</f>
        <v>46.450699999999998</v>
      </c>
      <c r="F22" s="678">
        <f>'CH01'!G22+SUMPRODUCT((DVHC=F$5)*(madatNC=$C22)*(namkh=$D$1)*(Dientich_NC))-SUMPRODUCT((DVHC=F$5)*(namkh=$D$1)*(INDEX(NC_giam,,HLOOKUP($C22,COLMadat,2,0))))</f>
        <v>0</v>
      </c>
      <c r="G22" s="678">
        <f>'CH01'!H22+SUMPRODUCT((DVHC=G$5)*(madatNC=$C22)*(namkh=$D$1)*(Dientich_NC))-SUMPRODUCT((DVHC=G$5)*(namkh=$D$1)*(INDEX(NC_giam,,HLOOKUP($C22,COLMadat,2,0))))</f>
        <v>0</v>
      </c>
      <c r="H22" s="678">
        <f>'CH01'!I22+SUMPRODUCT((DVHC=H$5)*(madatNC=$C22)*(namkh=$D$1)*(Dientich_NC))-SUMPRODUCT((DVHC=H$5)*(namkh=$D$1)*(INDEX(NC_giam,,HLOOKUP($C22,COLMadat,2,0))))</f>
        <v>0</v>
      </c>
      <c r="I22" s="678">
        <f>'CH01'!J22+SUMPRODUCT((DVHC=I$5)*(madatNC=$C22)*(namkh=$D$1)*(Dientich_NC))-SUMPRODUCT((DVHC=I$5)*(namkh=$D$1)*(INDEX(NC_giam,,HLOOKUP($C22,COLMadat,2,0))))</f>
        <v>0</v>
      </c>
      <c r="J22" s="678">
        <f>'CH01'!K22+SUMPRODUCT((DVHC=J$5)*(madatNC=$C22)*(namkh=$D$1)*(Dientich_NC))-SUMPRODUCT((DVHC=J$5)*(namkh=$D$1)*(INDEX(NC_giam,,HLOOKUP($C22,COLMadat,2,0))))</f>
        <v>0</v>
      </c>
      <c r="K22" s="678">
        <f>'CH01'!L22+SUMPRODUCT((DVHC=K$5)*(madatNC=$C22)*(namkh=$D$1)*(Dientich_NC))-SUMPRODUCT((DVHC=K$5)*(namkh=$D$1)*(INDEX(NC_giam,,HLOOKUP($C22,COLMadat,2,0))))</f>
        <v>0</v>
      </c>
      <c r="L22" s="678">
        <f>'CH01'!M22+SUMPRODUCT((DVHC=L$5)*(madatNC=$C22)*(namkh=$D$1)*(Dientich_NC))-SUMPRODUCT((DVHC=L$5)*(namkh=$D$1)*(INDEX(NC_giam,,HLOOKUP($C22,COLMadat,2,0))))</f>
        <v>0</v>
      </c>
      <c r="M22" s="678">
        <f>'CH01'!N22+SUMPRODUCT((DVHC=M$5)*(madatNC=$C22)*(namkh=$D$1)*(Dientich_NC))-SUMPRODUCT((DVHC=M$5)*(namkh=$D$1)*(INDEX(NC_giam,,HLOOKUP($C22,COLMadat,2,0))))</f>
        <v>0</v>
      </c>
      <c r="N22" s="678">
        <f>'CH01'!O22+SUMPRODUCT((DVHC=N$5)*(madatNC=$C22)*(namkh=$D$1)*(Dientich_NC))-SUMPRODUCT((DVHC=N$5)*(namkh=$D$1)*(INDEX(NC_giam,,HLOOKUP($C22,COLMadat,2,0))))</f>
        <v>0</v>
      </c>
      <c r="O22" s="678">
        <f>'CH01'!P22+SUMPRODUCT((DVHC=O$5)*(madatNC=$C22)*(namkh=$D$1)*(Dientich_NC))-SUMPRODUCT((DVHC=O$5)*(namkh=$D$1)*(INDEX(NC_giam,,HLOOKUP($C22,COLMadat,2,0))))</f>
        <v>0</v>
      </c>
      <c r="P22" s="678">
        <f>'CH01'!Q22+SUMPRODUCT((DVHC=P$5)*(madatNC=$C22)*(namkh=$D$1)*(Dientich_NC))-SUMPRODUCT((DVHC=P$5)*(namkh=$D$1)*(INDEX(NC_giam,,HLOOKUP($C22,COLMadat,2,0))))</f>
        <v>0</v>
      </c>
      <c r="Q22" s="678">
        <f>'CH01'!R22+SUMPRODUCT((DVHC=Q$5)*(madatNC=$C22)*(namkh=$D$1)*(Dientich_NC))-SUMPRODUCT((DVHC=Q$5)*(namkh=$D$1)*(INDEX(NC_giam,,HLOOKUP($C22,COLMadat,2,0))))</f>
        <v>0</v>
      </c>
      <c r="R22" s="678">
        <f>'CH01'!S22+SUMPRODUCT((DVHC=R$5)*(madatNC=$C22)*(namkh=$D$1)*(Dientich_NC))-SUMPRODUCT((DVHC=R$5)*(namkh=$D$1)*(INDEX(NC_giam,,HLOOKUP($C22,COLMadat,2,0))))</f>
        <v>0</v>
      </c>
      <c r="S22" s="678">
        <f>'CH01'!T22+SUMPRODUCT((DVHC=S$5)*(madatNC=$C22)*(namkh=$D$1)*(Dientich_NC))-SUMPRODUCT((DVHC=S$5)*(namkh=$D$1)*(INDEX(NC_giam,,HLOOKUP($C22,COLMadat,2,0))))</f>
        <v>0</v>
      </c>
      <c r="T22" s="678">
        <f>'CH01'!U22+SUMPRODUCT((DVHC=T$5)*(madatNC=$C22)*(namkh=$D$1)*(Dientich_NC))-SUMPRODUCT((DVHC=T$5)*(namkh=$D$1)*(INDEX(NC_giam,,HLOOKUP($C22,COLMadat,2,0))))</f>
        <v>0</v>
      </c>
      <c r="U22" s="678">
        <f>'CH01'!V22+SUMPRODUCT((DVHC=U$5)*(madatNC=$C22)*(namkh=$D$1)*(Dientich_NC))-SUMPRODUCT((DVHC=U$5)*(namkh=$D$1)*(INDEX(NC_giam,,HLOOKUP($C22,COLMadat,2,0))))</f>
        <v>0</v>
      </c>
      <c r="V22" s="678">
        <f>'CH01'!W22+SUMPRODUCT((DVHC=V$5)*(madatNC=$C22)*(namkh=$D$1)*(Dientich_NC))-SUMPRODUCT((DVHC=V$5)*(namkh=$D$1)*(INDEX(NC_giam,,HLOOKUP($C22,COLMadat,2,0))))</f>
        <v>0</v>
      </c>
      <c r="W22" s="678">
        <f>'CH01'!X22+SUMPRODUCT((DVHC=W$5)*(madatNC=$C22)*(namkh=$D$1)*(Dientich_NC))-SUMPRODUCT((DVHC=W$5)*(namkh=$D$1)*(INDEX(NC_giam,,HLOOKUP($C22,COLMadat,2,0))))</f>
        <v>0</v>
      </c>
      <c r="X22" s="678">
        <f>'CH01'!Y22+SUMPRODUCT((DVHC=X$5)*(madatNC=$C22)*(namkh=$D$1)*(Dientich_NC))-SUMPRODUCT((DVHC=X$5)*(namkh=$D$1)*(INDEX(NC_giam,,HLOOKUP($C22,COLMadat,2,0))))</f>
        <v>0</v>
      </c>
      <c r="Y22" s="678">
        <f>'CH01'!Z22+SUMPRODUCT((DVHC=Y$5)*(madatNC=$C22)*(namkh=$D$1)*(Dientich_NC))-SUMPRODUCT((DVHC=Y$5)*(namkh=$D$1)*(INDEX(NC_giam,,HLOOKUP($C22,COLMadat,2,0))))</f>
        <v>0</v>
      </c>
      <c r="Z22" s="678">
        <f>'CH01'!AA22+SUMPRODUCT((DVHC=Z$5)*(madatNC=$C22)*(namkh=$D$1)*(Dientich_NC))-SUMPRODUCT((DVHC=Z$5)*(namkh=$D$1)*(INDEX(NC_giam,,HLOOKUP($C22,COLMadat,2,0))))</f>
        <v>0</v>
      </c>
      <c r="AA22" s="678">
        <f>'CH01'!AB22+SUMPRODUCT((DVHC=AA$5)*(madatNC=$C22)*(namkh=$D$1)*(Dientich_NC))-SUMPRODUCT((DVHC=AA$5)*(namkh=$D$1)*(INDEX(NC_giam,,HLOOKUP($C22,COLMadat,2,0))))</f>
        <v>0</v>
      </c>
      <c r="AB22" s="678">
        <f>'CH01'!AC22+SUMPRODUCT((DVHC=AB$5)*(madatNC=$C22)*(namkh=$D$1)*(Dientich_NC))-SUMPRODUCT((DVHC=AB$5)*(namkh=$D$1)*(INDEX(NC_giam,,HLOOKUP($C22,COLMadat,2,0))))</f>
        <v>0</v>
      </c>
      <c r="AC22" s="678">
        <f>'CH01'!AD22+SUMPRODUCT((DVHC=AC$5)*(madatNC=$C22)*(namkh=$D$1)*(Dientich_NC))-SUMPRODUCT((DVHC=AC$5)*(namkh=$D$1)*(INDEX(NC_giam,,HLOOKUP($C22,COLMadat,2,0))))</f>
        <v>0</v>
      </c>
      <c r="AD22" s="678">
        <f>'CH01'!AE22+SUMPRODUCT((DVHC=AD$5)*(madatNC=$C22)*(namkh=$D$1)*(Dientich_NC))-SUMPRODUCT((DVHC=AD$5)*(namkh=$D$1)*(INDEX(NC_giam,,HLOOKUP($C22,COLMadat,2,0))))</f>
        <v>0</v>
      </c>
      <c r="AE22" s="678">
        <f>'CH01'!AF22+SUMPRODUCT((DVHC=AE$5)*(madatNC=$C22)*(namkh=$D$1)*(Dientich_NC))-SUMPRODUCT((DVHC=AE$5)*(namkh=$D$1)*(INDEX(NC_giam,,HLOOKUP($C22,COLMadat,2,0))))</f>
        <v>0</v>
      </c>
      <c r="AF22" s="678">
        <f>'CH01'!AG22+SUMPRODUCT((DVHC=AF$5)*(madatNC=$C22)*(namkh=$D$1)*(Dientich_NC))-SUMPRODUCT((DVHC=AF$5)*(namkh=$D$1)*(INDEX(NC_giam,,HLOOKUP($C22,COLMadat,2,0))))</f>
        <v>0</v>
      </c>
      <c r="AG22" s="678">
        <f>'CH01'!AH22+SUMPRODUCT((DVHC=AG$5)*(madatNC=$C22)*(namkh=$D$1)*(Dientich_NC))-SUMPRODUCT((DVHC=AG$5)*(namkh=$D$1)*(INDEX(NC_giam,,HLOOKUP($C22,COLMadat,2,0))))</f>
        <v>0</v>
      </c>
      <c r="AH22" s="678">
        <f>'CH01'!AI22+SUMPRODUCT((DVHC=AH$5)*(madatNC=$C22)*(namkh=$D$1)*(Dientich_NC))-SUMPRODUCT((DVHC=AH$5)*(namkh=$D$1)*(INDEX(NC_giam,,HLOOKUP($C22,COLMadat,2,0))))</f>
        <v>0</v>
      </c>
      <c r="AI22" s="678">
        <f>'CH01'!AJ22+SUMPRODUCT((DVHC=AI$5)*(madatNC=$C22)*(namkh=$D$1)*(Dientich_NC))-SUMPRODUCT((DVHC=AI$5)*(namkh=$D$1)*(INDEX(NC_giam,,HLOOKUP($C22,COLMadat,2,0))))</f>
        <v>0</v>
      </c>
      <c r="AJ22" s="678">
        <f>'CH01'!AK22+SUMPRODUCT((DVHC=AJ$5)*(madatNC=$C22)*(namkh=$D$1)*(Dientich_NC))-SUMPRODUCT((DVHC=AJ$5)*(namkh=$D$1)*(INDEX(NC_giam,,HLOOKUP($C22,COLMadat,2,0))))</f>
        <v>0</v>
      </c>
      <c r="AK22" s="678">
        <f>'CH01'!AL22+SUMPRODUCT((DVHC=AK$5)*(madatNC=$C22)*(namkh=$D$1)*(Dientich_NC))-SUMPRODUCT((DVHC=AK$5)*(namkh=$D$1)*(INDEX(NC_giam,,HLOOKUP($C22,COLMadat,2,0))))</f>
        <v>0</v>
      </c>
      <c r="AL22" s="678">
        <f>'CH01'!AM22+SUMPRODUCT((DVHC=AL$5)*(madatNC=$C22)*(namkh=$D$1)*(Dientich_NC))-SUMPRODUCT((DVHC=AL$5)*(namkh=$D$1)*(INDEX(NC_giam,,HLOOKUP($C22,COLMadat,2,0))))</f>
        <v>0</v>
      </c>
      <c r="AM22" s="678">
        <f>'CH01'!AN22+SUMPRODUCT((DVHC=AM$5)*(madatNC=$C22)*(namkh=$D$1)*(Dientich_NC))-SUMPRODUCT((DVHC=AM$5)*(namkh=$D$1)*(INDEX(NC_giam,,HLOOKUP($C22,COLMadat,2,0))))</f>
        <v>0</v>
      </c>
      <c r="AN22" s="678">
        <f>'CH01'!AO22+SUMPRODUCT((DVHC=AN$5)*(madatNC=$C22)*(namkh=$D$1)*(Dientich_NC))-SUMPRODUCT((DVHC=AN$5)*(namkh=$D$1)*(INDEX(NC_giam,,HLOOKUP($C22,COLMadat,2,0))))</f>
        <v>0</v>
      </c>
      <c r="AO22" s="32"/>
    </row>
    <row r="23" spans="1:41" s="12" customFormat="1">
      <c r="A23" s="674">
        <f>'CH01'!A23</f>
        <v>2</v>
      </c>
      <c r="B23" s="674" t="str">
        <f>'CH01'!B23</f>
        <v>Nhóm đất phi nông nghiệp</v>
      </c>
      <c r="C23" s="675" t="str">
        <f>'CH01'!C23</f>
        <v>PNN</v>
      </c>
      <c r="D23" s="673">
        <f>SUM(E23:U23)</f>
        <v>806.2120000000001</v>
      </c>
      <c r="E23" s="673">
        <f t="shared" ref="E23:AN23" si="4">E24+E25+E26+E27+E28+E29+E40+E47+E58+E59+E60+E61+E64</f>
        <v>806.2120000000001</v>
      </c>
      <c r="F23" s="673">
        <f t="shared" si="4"/>
        <v>0</v>
      </c>
      <c r="G23" s="673">
        <f t="shared" si="4"/>
        <v>0</v>
      </c>
      <c r="H23" s="673">
        <f t="shared" si="4"/>
        <v>0</v>
      </c>
      <c r="I23" s="673">
        <f t="shared" si="4"/>
        <v>0</v>
      </c>
      <c r="J23" s="673">
        <f t="shared" si="4"/>
        <v>0</v>
      </c>
      <c r="K23" s="673">
        <f t="shared" si="4"/>
        <v>0</v>
      </c>
      <c r="L23" s="673">
        <f t="shared" si="4"/>
        <v>0</v>
      </c>
      <c r="M23" s="673">
        <f t="shared" si="4"/>
        <v>0</v>
      </c>
      <c r="N23" s="673">
        <f t="shared" si="4"/>
        <v>0</v>
      </c>
      <c r="O23" s="673">
        <f t="shared" si="4"/>
        <v>0</v>
      </c>
      <c r="P23" s="673">
        <f t="shared" si="4"/>
        <v>0</v>
      </c>
      <c r="Q23" s="673">
        <f t="shared" si="4"/>
        <v>0</v>
      </c>
      <c r="R23" s="673">
        <f t="shared" si="4"/>
        <v>0</v>
      </c>
      <c r="S23" s="673">
        <f t="shared" si="4"/>
        <v>0</v>
      </c>
      <c r="T23" s="673">
        <f t="shared" si="4"/>
        <v>0</v>
      </c>
      <c r="U23" s="673">
        <f t="shared" si="4"/>
        <v>0</v>
      </c>
      <c r="V23" s="673" t="e">
        <f t="shared" si="4"/>
        <v>#REF!</v>
      </c>
      <c r="W23" s="673" t="e">
        <f t="shared" si="4"/>
        <v>#REF!</v>
      </c>
      <c r="X23" s="673" t="e">
        <f t="shared" si="4"/>
        <v>#REF!</v>
      </c>
      <c r="Y23" s="673" t="e">
        <f t="shared" si="4"/>
        <v>#REF!</v>
      </c>
      <c r="Z23" s="673" t="e">
        <f t="shared" si="4"/>
        <v>#REF!</v>
      </c>
      <c r="AA23" s="673" t="e">
        <f t="shared" si="4"/>
        <v>#REF!</v>
      </c>
      <c r="AB23" s="673" t="e">
        <f t="shared" si="4"/>
        <v>#REF!</v>
      </c>
      <c r="AC23" s="673" t="e">
        <f t="shared" si="4"/>
        <v>#REF!</v>
      </c>
      <c r="AD23" s="673" t="e">
        <f t="shared" si="4"/>
        <v>#REF!</v>
      </c>
      <c r="AE23" s="673" t="e">
        <f t="shared" si="4"/>
        <v>#REF!</v>
      </c>
      <c r="AF23" s="673" t="e">
        <f t="shared" si="4"/>
        <v>#REF!</v>
      </c>
      <c r="AG23" s="673" t="e">
        <f t="shared" si="4"/>
        <v>#REF!</v>
      </c>
      <c r="AH23" s="673" t="e">
        <f t="shared" si="4"/>
        <v>#REF!</v>
      </c>
      <c r="AI23" s="673" t="e">
        <f t="shared" si="4"/>
        <v>#REF!</v>
      </c>
      <c r="AJ23" s="673" t="e">
        <f t="shared" si="4"/>
        <v>#REF!</v>
      </c>
      <c r="AK23" s="673" t="e">
        <f t="shared" si="4"/>
        <v>#REF!</v>
      </c>
      <c r="AL23" s="673" t="e">
        <f t="shared" si="4"/>
        <v>#REF!</v>
      </c>
      <c r="AM23" s="673" t="e">
        <f t="shared" si="4"/>
        <v>#REF!</v>
      </c>
      <c r="AN23" s="673" t="e">
        <f t="shared" si="4"/>
        <v>#REF!</v>
      </c>
      <c r="AO23" s="31"/>
    </row>
    <row r="24" spans="1:41">
      <c r="A24" s="676" t="str">
        <f>'CH01'!A25</f>
        <v>2.1</v>
      </c>
      <c r="B24" s="676" t="str">
        <f>'CH01'!B25</f>
        <v>Đất ở tại nông thôn</v>
      </c>
      <c r="C24" s="677" t="str">
        <f>'CH01'!C25</f>
        <v>ONT</v>
      </c>
      <c r="D24" s="678">
        <f t="shared" ref="D24:D29" si="5">SUM(E24:AN24)</f>
        <v>202.94380000000001</v>
      </c>
      <c r="E24" s="678">
        <f>'CH01'!F25+SUMPRODUCT((DVHC=E$5)*(madatNC=$C24)*(namkh=$D$1)*(Dientich_NC))-SUMPRODUCT((DVHC=E$5)*(namkh=$D$1)*(INDEX(NC_giam,,HLOOKUP($C24,COLMadat,2,0))))</f>
        <v>202.94380000000001</v>
      </c>
      <c r="F24" s="678">
        <f>'CH01'!G25+SUMPRODUCT((DVHC=F$5)*(madatNC=$C24)*(namkh=$D$1)*(Dientich_NC))-SUMPRODUCT((DVHC=F$5)*(namkh=$D$1)*(INDEX(NC_giam,,HLOOKUP($C24,COLMadat,2,0))))</f>
        <v>0</v>
      </c>
      <c r="G24" s="678">
        <f>'CH01'!H25+SUMPRODUCT((DVHC=G$5)*(madatNC=$C24)*(namkh=$D$1)*(Dientich_NC))-SUMPRODUCT((DVHC=G$5)*(namkh=$D$1)*(INDEX(NC_giam,,HLOOKUP($C24,COLMadat,2,0))))</f>
        <v>0</v>
      </c>
      <c r="H24" s="678">
        <f>'CH01'!I25+SUMPRODUCT((DVHC=H$5)*(madatNC=$C24)*(namkh=$D$1)*(Dientich_NC))-SUMPRODUCT((DVHC=H$5)*(namkh=$D$1)*(INDEX(NC_giam,,HLOOKUP($C24,COLMadat,2,0))))</f>
        <v>0</v>
      </c>
      <c r="I24" s="678">
        <f>'CH01'!J25+SUMPRODUCT((DVHC=I$5)*(madatNC=$C24)*(namkh=$D$1)*(Dientich_NC))-SUMPRODUCT((DVHC=I$5)*(namkh=$D$1)*(INDEX(NC_giam,,HLOOKUP($C24,COLMadat,2,0))))</f>
        <v>0</v>
      </c>
      <c r="J24" s="678">
        <f>'CH01'!K25+SUMPRODUCT((DVHC=J$5)*(madatNC=$C24)*(namkh=$D$1)*(Dientich_NC))-SUMPRODUCT((DVHC=J$5)*(namkh=$D$1)*(INDEX(NC_giam,,HLOOKUP($C24,COLMadat,2,0))))</f>
        <v>0</v>
      </c>
      <c r="K24" s="678">
        <f>'CH01'!L25+SUMPRODUCT((DVHC=K$5)*(madatNC=$C24)*(namkh=$D$1)*(Dientich_NC))-SUMPRODUCT((DVHC=K$5)*(namkh=$D$1)*(INDEX(NC_giam,,HLOOKUP($C24,COLMadat,2,0))))</f>
        <v>0</v>
      </c>
      <c r="L24" s="678">
        <f>'CH01'!M25+SUMPRODUCT((DVHC=L$5)*(madatNC=$C24)*(namkh=$D$1)*(Dientich_NC))-SUMPRODUCT((DVHC=L$5)*(namkh=$D$1)*(INDEX(NC_giam,,HLOOKUP($C24,COLMadat,2,0))))</f>
        <v>0</v>
      </c>
      <c r="M24" s="678">
        <f>'CH01'!N25+SUMPRODUCT((DVHC=M$5)*(madatNC=$C24)*(namkh=$D$1)*(Dientich_NC))-SUMPRODUCT((DVHC=M$5)*(namkh=$D$1)*(INDEX(NC_giam,,HLOOKUP($C24,COLMadat,2,0))))</f>
        <v>0</v>
      </c>
      <c r="N24" s="678">
        <f>'CH01'!O25+SUMPRODUCT((DVHC=N$5)*(madatNC=$C24)*(namkh=$D$1)*(Dientich_NC))-SUMPRODUCT((DVHC=N$5)*(namkh=$D$1)*(INDEX(NC_giam,,HLOOKUP($C24,COLMadat,2,0))))</f>
        <v>0</v>
      </c>
      <c r="O24" s="678">
        <f>'CH01'!P25+SUMPRODUCT((DVHC=O$5)*(madatNC=$C24)*(namkh=$D$1)*(Dientich_NC))-SUMPRODUCT((DVHC=O$5)*(namkh=$D$1)*(INDEX(NC_giam,,HLOOKUP($C24,COLMadat,2,0))))</f>
        <v>0</v>
      </c>
      <c r="P24" s="678">
        <f>'CH01'!Q25+SUMPRODUCT((DVHC=P$5)*(madatNC=$C24)*(namkh=$D$1)*(Dientich_NC))-SUMPRODUCT((DVHC=P$5)*(namkh=$D$1)*(INDEX(NC_giam,,HLOOKUP($C24,COLMadat,2,0))))</f>
        <v>0</v>
      </c>
      <c r="Q24" s="678">
        <f>'CH01'!R25+SUMPRODUCT((DVHC=Q$5)*(madatNC=$C24)*(namkh=$D$1)*(Dientich_NC))-SUMPRODUCT((DVHC=Q$5)*(namkh=$D$1)*(INDEX(NC_giam,,HLOOKUP($C24,COLMadat,2,0))))</f>
        <v>0</v>
      </c>
      <c r="R24" s="678">
        <f>'CH01'!S25+SUMPRODUCT((DVHC=R$5)*(madatNC=$C24)*(namkh=$D$1)*(Dientich_NC))-SUMPRODUCT((DVHC=R$5)*(namkh=$D$1)*(INDEX(NC_giam,,HLOOKUP($C24,COLMadat,2,0))))</f>
        <v>0</v>
      </c>
      <c r="S24" s="678">
        <f>'CH01'!T25+SUMPRODUCT((DVHC=S$5)*(madatNC=$C24)*(namkh=$D$1)*(Dientich_NC))-SUMPRODUCT((DVHC=S$5)*(namkh=$D$1)*(INDEX(NC_giam,,HLOOKUP($C24,COLMadat,2,0))))</f>
        <v>0</v>
      </c>
      <c r="T24" s="678">
        <f>'CH01'!U25+SUMPRODUCT((DVHC=T$5)*(madatNC=$C24)*(namkh=$D$1)*(Dientich_NC))-SUMPRODUCT((DVHC=T$5)*(namkh=$D$1)*(INDEX(NC_giam,,HLOOKUP($C24,COLMadat,2,0))))</f>
        <v>0</v>
      </c>
      <c r="U24" s="678">
        <f>'CH01'!V25+SUMPRODUCT((DVHC=U$5)*(madatNC=$C24)*(namkh=$D$1)*(Dientich_NC))-SUMPRODUCT((DVHC=U$5)*(namkh=$D$1)*(INDEX(NC_giam,,HLOOKUP($C24,COLMadat,2,0))))</f>
        <v>0</v>
      </c>
      <c r="V24" s="678">
        <f>'CH01'!W25+SUMPRODUCT((DVHC=V$5)*(madatNC=$C24)*(namkh=$D$1)*(Dientich_NC))-SUMPRODUCT((DVHC=V$5)*(namkh=$D$1)*(INDEX(NC_giam,,HLOOKUP($C24,COLMadat,2,0))))</f>
        <v>0</v>
      </c>
      <c r="W24" s="678">
        <f>'CH01'!X25+SUMPRODUCT((DVHC=W$5)*(madatNC=$C24)*(namkh=$D$1)*(Dientich_NC))-SUMPRODUCT((DVHC=W$5)*(namkh=$D$1)*(INDEX(NC_giam,,HLOOKUP($C24,COLMadat,2,0))))</f>
        <v>0</v>
      </c>
      <c r="X24" s="678">
        <f>'CH01'!Y25+SUMPRODUCT((DVHC=X$5)*(madatNC=$C24)*(namkh=$D$1)*(Dientich_NC))-SUMPRODUCT((DVHC=X$5)*(namkh=$D$1)*(INDEX(NC_giam,,HLOOKUP($C24,COLMadat,2,0))))</f>
        <v>0</v>
      </c>
      <c r="Y24" s="678">
        <f>'CH01'!Z25+SUMPRODUCT((DVHC=Y$5)*(madatNC=$C24)*(namkh=$D$1)*(Dientich_NC))-SUMPRODUCT((DVHC=Y$5)*(namkh=$D$1)*(INDEX(NC_giam,,HLOOKUP($C24,COLMadat,2,0))))</f>
        <v>0</v>
      </c>
      <c r="Z24" s="678">
        <f>'CH01'!AA25+SUMPRODUCT((DVHC=Z$5)*(madatNC=$C24)*(namkh=$D$1)*(Dientich_NC))-SUMPRODUCT((DVHC=Z$5)*(namkh=$D$1)*(INDEX(NC_giam,,HLOOKUP($C24,COLMadat,2,0))))</f>
        <v>0</v>
      </c>
      <c r="AA24" s="678">
        <f>'CH01'!AB25+SUMPRODUCT((DVHC=AA$5)*(madatNC=$C24)*(namkh=$D$1)*(Dientich_NC))-SUMPRODUCT((DVHC=AA$5)*(namkh=$D$1)*(INDEX(NC_giam,,HLOOKUP($C24,COLMadat,2,0))))</f>
        <v>0</v>
      </c>
      <c r="AB24" s="678">
        <f>'CH01'!AC25+SUMPRODUCT((DVHC=AB$5)*(madatNC=$C24)*(namkh=$D$1)*(Dientich_NC))-SUMPRODUCT((DVHC=AB$5)*(namkh=$D$1)*(INDEX(NC_giam,,HLOOKUP($C24,COLMadat,2,0))))</f>
        <v>0</v>
      </c>
      <c r="AC24" s="678">
        <f>'CH01'!AD25+SUMPRODUCT((DVHC=AC$5)*(madatNC=$C24)*(namkh=$D$1)*(Dientich_NC))-SUMPRODUCT((DVHC=AC$5)*(namkh=$D$1)*(INDEX(NC_giam,,HLOOKUP($C24,COLMadat,2,0))))</f>
        <v>0</v>
      </c>
      <c r="AD24" s="678">
        <f>'CH01'!AE25+SUMPRODUCT((DVHC=AD$5)*(madatNC=$C24)*(namkh=$D$1)*(Dientich_NC))-SUMPRODUCT((DVHC=AD$5)*(namkh=$D$1)*(INDEX(NC_giam,,HLOOKUP($C24,COLMadat,2,0))))</f>
        <v>0</v>
      </c>
      <c r="AE24" s="678">
        <f>'CH01'!AF25+SUMPRODUCT((DVHC=AE$5)*(madatNC=$C24)*(namkh=$D$1)*(Dientich_NC))-SUMPRODUCT((DVHC=AE$5)*(namkh=$D$1)*(INDEX(NC_giam,,HLOOKUP($C24,COLMadat,2,0))))</f>
        <v>0</v>
      </c>
      <c r="AF24" s="678">
        <f>'CH01'!AG25+SUMPRODUCT((DVHC=AF$5)*(madatNC=$C24)*(namkh=$D$1)*(Dientich_NC))-SUMPRODUCT((DVHC=AF$5)*(namkh=$D$1)*(INDEX(NC_giam,,HLOOKUP($C24,COLMadat,2,0))))</f>
        <v>0</v>
      </c>
      <c r="AG24" s="678">
        <f>'CH01'!AH25+SUMPRODUCT((DVHC=AG$5)*(madatNC=$C24)*(namkh=$D$1)*(Dientich_NC))-SUMPRODUCT((DVHC=AG$5)*(namkh=$D$1)*(INDEX(NC_giam,,HLOOKUP($C24,COLMadat,2,0))))</f>
        <v>0</v>
      </c>
      <c r="AH24" s="678">
        <f>'CH01'!AI25+SUMPRODUCT((DVHC=AH$5)*(madatNC=$C24)*(namkh=$D$1)*(Dientich_NC))-SUMPRODUCT((DVHC=AH$5)*(namkh=$D$1)*(INDEX(NC_giam,,HLOOKUP($C24,COLMadat,2,0))))</f>
        <v>0</v>
      </c>
      <c r="AI24" s="678">
        <f>'CH01'!AJ25+SUMPRODUCT((DVHC=AI$5)*(madatNC=$C24)*(namkh=$D$1)*(Dientich_NC))-SUMPRODUCT((DVHC=AI$5)*(namkh=$D$1)*(INDEX(NC_giam,,HLOOKUP($C24,COLMadat,2,0))))</f>
        <v>0</v>
      </c>
      <c r="AJ24" s="678">
        <f>'CH01'!AK25+SUMPRODUCT((DVHC=AJ$5)*(madatNC=$C24)*(namkh=$D$1)*(Dientich_NC))-SUMPRODUCT((DVHC=AJ$5)*(namkh=$D$1)*(INDEX(NC_giam,,HLOOKUP($C24,COLMadat,2,0))))</f>
        <v>0</v>
      </c>
      <c r="AK24" s="678">
        <f>'CH01'!AL25+SUMPRODUCT((DVHC=AK$5)*(madatNC=$C24)*(namkh=$D$1)*(Dientich_NC))-SUMPRODUCT((DVHC=AK$5)*(namkh=$D$1)*(INDEX(NC_giam,,HLOOKUP($C24,COLMadat,2,0))))</f>
        <v>0</v>
      </c>
      <c r="AL24" s="678">
        <f>'CH01'!AM25+SUMPRODUCT((DVHC=AL$5)*(madatNC=$C24)*(namkh=$D$1)*(Dientich_NC))-SUMPRODUCT((DVHC=AL$5)*(namkh=$D$1)*(INDEX(NC_giam,,HLOOKUP($C24,COLMadat,2,0))))</f>
        <v>0</v>
      </c>
      <c r="AM24" s="678">
        <f>'CH01'!AN25+SUMPRODUCT((DVHC=AM$5)*(madatNC=$C24)*(namkh=$D$1)*(Dientich_NC))-SUMPRODUCT((DVHC=AM$5)*(namkh=$D$1)*(INDEX(NC_giam,,HLOOKUP($C24,COLMadat,2,0))))</f>
        <v>0</v>
      </c>
      <c r="AN24" s="678">
        <f>'CH01'!AO25+SUMPRODUCT((DVHC=AN$5)*(madatNC=$C24)*(namkh=$D$1)*(Dientich_NC))-SUMPRODUCT((DVHC=AN$5)*(namkh=$D$1)*(INDEX(NC_giam,,HLOOKUP($C24,COLMadat,2,0))))</f>
        <v>0</v>
      </c>
      <c r="AO24" s="32"/>
    </row>
    <row r="25" spans="1:41">
      <c r="A25" s="676" t="str">
        <f>'CH01'!A26</f>
        <v>2.2</v>
      </c>
      <c r="B25" s="676" t="str">
        <f>'CH01'!B26</f>
        <v>Đất ở tại đô thị</v>
      </c>
      <c r="C25" s="677" t="str">
        <f>'CH01'!C26</f>
        <v>ODT</v>
      </c>
      <c r="D25" s="678">
        <f t="shared" si="5"/>
        <v>12.0067</v>
      </c>
      <c r="E25" s="678">
        <f>'CH01'!F26+SUMPRODUCT((DVHC=E$5)*(madatNC=$C25)*(namkh=$D$1)*(Dientich_NC))-SUMPRODUCT((DVHC=E$5)*(namkh=$D$1)*(INDEX(NC_giam,,HLOOKUP($C25,COLMadat,2,0))))</f>
        <v>12.0067</v>
      </c>
      <c r="F25" s="678">
        <f>'CH01'!G26+SUMPRODUCT((DVHC=F$5)*(madatNC=$C25)*(namkh=$D$1)*(Dientich_NC))-SUMPRODUCT((DVHC=F$5)*(namkh=$D$1)*(INDEX(NC_giam,,HLOOKUP($C25,COLMadat,2,0))))</f>
        <v>0</v>
      </c>
      <c r="G25" s="678">
        <f>'CH01'!H26+SUMPRODUCT((DVHC=G$5)*(madatNC=$C25)*(namkh=$D$1)*(Dientich_NC))-SUMPRODUCT((DVHC=G$5)*(namkh=$D$1)*(INDEX(NC_giam,,HLOOKUP($C25,COLMadat,2,0))))</f>
        <v>0</v>
      </c>
      <c r="H25" s="678">
        <f>'CH01'!I26+SUMPRODUCT((DVHC=H$5)*(madatNC=$C25)*(namkh=$D$1)*(Dientich_NC))-SUMPRODUCT((DVHC=H$5)*(namkh=$D$1)*(INDEX(NC_giam,,HLOOKUP($C25,COLMadat,2,0))))</f>
        <v>0</v>
      </c>
      <c r="I25" s="678">
        <f>'CH01'!J26+SUMPRODUCT((DVHC=I$5)*(madatNC=$C25)*(namkh=$D$1)*(Dientich_NC))-SUMPRODUCT((DVHC=I$5)*(namkh=$D$1)*(INDEX(NC_giam,,HLOOKUP($C25,COLMadat,2,0))))</f>
        <v>0</v>
      </c>
      <c r="J25" s="678">
        <f>'CH01'!K26+SUMPRODUCT((DVHC=J$5)*(madatNC=$C25)*(namkh=$D$1)*(Dientich_NC))-SUMPRODUCT((DVHC=J$5)*(namkh=$D$1)*(INDEX(NC_giam,,HLOOKUP($C25,COLMadat,2,0))))</f>
        <v>0</v>
      </c>
      <c r="K25" s="678">
        <f>'CH01'!L26+SUMPRODUCT((DVHC=K$5)*(madatNC=$C25)*(namkh=$D$1)*(Dientich_NC))-SUMPRODUCT((DVHC=K$5)*(namkh=$D$1)*(INDEX(NC_giam,,HLOOKUP($C25,COLMadat,2,0))))</f>
        <v>0</v>
      </c>
      <c r="L25" s="678">
        <f>'CH01'!M26+SUMPRODUCT((DVHC=L$5)*(madatNC=$C25)*(namkh=$D$1)*(Dientich_NC))-SUMPRODUCT((DVHC=L$5)*(namkh=$D$1)*(INDEX(NC_giam,,HLOOKUP($C25,COLMadat,2,0))))</f>
        <v>0</v>
      </c>
      <c r="M25" s="678">
        <f>'CH01'!N26+SUMPRODUCT((DVHC=M$5)*(madatNC=$C25)*(namkh=$D$1)*(Dientich_NC))-SUMPRODUCT((DVHC=M$5)*(namkh=$D$1)*(INDEX(NC_giam,,HLOOKUP($C25,COLMadat,2,0))))</f>
        <v>0</v>
      </c>
      <c r="N25" s="678">
        <f>'CH01'!O26+SUMPRODUCT((DVHC=N$5)*(madatNC=$C25)*(namkh=$D$1)*(Dientich_NC))-SUMPRODUCT((DVHC=N$5)*(namkh=$D$1)*(INDEX(NC_giam,,HLOOKUP($C25,COLMadat,2,0))))</f>
        <v>0</v>
      </c>
      <c r="O25" s="678">
        <f>'CH01'!P26+SUMPRODUCT((DVHC=O$5)*(madatNC=$C25)*(namkh=$D$1)*(Dientich_NC))-SUMPRODUCT((DVHC=O$5)*(namkh=$D$1)*(INDEX(NC_giam,,HLOOKUP($C25,COLMadat,2,0))))</f>
        <v>0</v>
      </c>
      <c r="P25" s="678">
        <f>'CH01'!Q26+SUMPRODUCT((DVHC=P$5)*(madatNC=$C25)*(namkh=$D$1)*(Dientich_NC))-SUMPRODUCT((DVHC=P$5)*(namkh=$D$1)*(INDEX(NC_giam,,HLOOKUP($C25,COLMadat,2,0))))</f>
        <v>0</v>
      </c>
      <c r="Q25" s="678">
        <f>'CH01'!R26+SUMPRODUCT((DVHC=Q$5)*(madatNC=$C25)*(namkh=$D$1)*(Dientich_NC))-SUMPRODUCT((DVHC=Q$5)*(namkh=$D$1)*(INDEX(NC_giam,,HLOOKUP($C25,COLMadat,2,0))))</f>
        <v>0</v>
      </c>
      <c r="R25" s="678">
        <f>'CH01'!S26+SUMPRODUCT((DVHC=R$5)*(madatNC=$C25)*(namkh=$D$1)*(Dientich_NC))-SUMPRODUCT((DVHC=R$5)*(namkh=$D$1)*(INDEX(NC_giam,,HLOOKUP($C25,COLMadat,2,0))))</f>
        <v>0</v>
      </c>
      <c r="S25" s="678">
        <f>'CH01'!T26+SUMPRODUCT((DVHC=S$5)*(madatNC=$C25)*(namkh=$D$1)*(Dientich_NC))-SUMPRODUCT((DVHC=S$5)*(namkh=$D$1)*(INDEX(NC_giam,,HLOOKUP($C25,COLMadat,2,0))))</f>
        <v>0</v>
      </c>
      <c r="T25" s="678">
        <f>'CH01'!U26+SUMPRODUCT((DVHC=T$5)*(madatNC=$C25)*(namkh=$D$1)*(Dientich_NC))-SUMPRODUCT((DVHC=T$5)*(namkh=$D$1)*(INDEX(NC_giam,,HLOOKUP($C25,COLMadat,2,0))))</f>
        <v>0</v>
      </c>
      <c r="U25" s="678">
        <f>'CH01'!V26+SUMPRODUCT((DVHC=U$5)*(madatNC=$C25)*(namkh=$D$1)*(Dientich_NC))-SUMPRODUCT((DVHC=U$5)*(namkh=$D$1)*(INDEX(NC_giam,,HLOOKUP($C25,COLMadat,2,0))))</f>
        <v>0</v>
      </c>
      <c r="V25" s="678">
        <f>'CH01'!W26+SUMPRODUCT((DVHC=V$5)*(madatNC=$C25)*(namkh=$D$1)*(Dientich_NC))-SUMPRODUCT((DVHC=V$5)*(namkh=$D$1)*(INDEX(NC_giam,,HLOOKUP($C25,COLMadat,2,0))))</f>
        <v>0</v>
      </c>
      <c r="W25" s="678">
        <f>'CH01'!X26+SUMPRODUCT((DVHC=W$5)*(madatNC=$C25)*(namkh=$D$1)*(Dientich_NC))-SUMPRODUCT((DVHC=W$5)*(namkh=$D$1)*(INDEX(NC_giam,,HLOOKUP($C25,COLMadat,2,0))))</f>
        <v>0</v>
      </c>
      <c r="X25" s="678">
        <f>'CH01'!Y26+SUMPRODUCT((DVHC=X$5)*(madatNC=$C25)*(namkh=$D$1)*(Dientich_NC))-SUMPRODUCT((DVHC=X$5)*(namkh=$D$1)*(INDEX(NC_giam,,HLOOKUP($C25,COLMadat,2,0))))</f>
        <v>0</v>
      </c>
      <c r="Y25" s="678">
        <f>'CH01'!Z26+SUMPRODUCT((DVHC=Y$5)*(madatNC=$C25)*(namkh=$D$1)*(Dientich_NC))-SUMPRODUCT((DVHC=Y$5)*(namkh=$D$1)*(INDEX(NC_giam,,HLOOKUP($C25,COLMadat,2,0))))</f>
        <v>0</v>
      </c>
      <c r="Z25" s="678">
        <f>'CH01'!AA26+SUMPRODUCT((DVHC=Z$5)*(madatNC=$C25)*(namkh=$D$1)*(Dientich_NC))-SUMPRODUCT((DVHC=Z$5)*(namkh=$D$1)*(INDEX(NC_giam,,HLOOKUP($C25,COLMadat,2,0))))</f>
        <v>0</v>
      </c>
      <c r="AA25" s="678">
        <f>'CH01'!AB26+SUMPRODUCT((DVHC=AA$5)*(madatNC=$C25)*(namkh=$D$1)*(Dientich_NC))-SUMPRODUCT((DVHC=AA$5)*(namkh=$D$1)*(INDEX(NC_giam,,HLOOKUP($C25,COLMadat,2,0))))</f>
        <v>0</v>
      </c>
      <c r="AB25" s="678">
        <f>'CH01'!AC26+SUMPRODUCT((DVHC=AB$5)*(madatNC=$C25)*(namkh=$D$1)*(Dientich_NC))-SUMPRODUCT((DVHC=AB$5)*(namkh=$D$1)*(INDEX(NC_giam,,HLOOKUP($C25,COLMadat,2,0))))</f>
        <v>0</v>
      </c>
      <c r="AC25" s="678">
        <f>'CH01'!AD26+SUMPRODUCT((DVHC=AC$5)*(madatNC=$C25)*(namkh=$D$1)*(Dientich_NC))-SUMPRODUCT((DVHC=AC$5)*(namkh=$D$1)*(INDEX(NC_giam,,HLOOKUP($C25,COLMadat,2,0))))</f>
        <v>0</v>
      </c>
      <c r="AD25" s="678">
        <f>'CH01'!AE26+SUMPRODUCT((DVHC=AD$5)*(madatNC=$C25)*(namkh=$D$1)*(Dientich_NC))-SUMPRODUCT((DVHC=AD$5)*(namkh=$D$1)*(INDEX(NC_giam,,HLOOKUP($C25,COLMadat,2,0))))</f>
        <v>0</v>
      </c>
      <c r="AE25" s="678">
        <f>'CH01'!AF26+SUMPRODUCT((DVHC=AE$5)*(madatNC=$C25)*(namkh=$D$1)*(Dientich_NC))-SUMPRODUCT((DVHC=AE$5)*(namkh=$D$1)*(INDEX(NC_giam,,HLOOKUP($C25,COLMadat,2,0))))</f>
        <v>0</v>
      </c>
      <c r="AF25" s="678">
        <f>'CH01'!AG26+SUMPRODUCT((DVHC=AF$5)*(madatNC=$C25)*(namkh=$D$1)*(Dientich_NC))-SUMPRODUCT((DVHC=AF$5)*(namkh=$D$1)*(INDEX(NC_giam,,HLOOKUP($C25,COLMadat,2,0))))</f>
        <v>0</v>
      </c>
      <c r="AG25" s="678">
        <f>'CH01'!AH26+SUMPRODUCT((DVHC=AG$5)*(madatNC=$C25)*(namkh=$D$1)*(Dientich_NC))-SUMPRODUCT((DVHC=AG$5)*(namkh=$D$1)*(INDEX(NC_giam,,HLOOKUP($C25,COLMadat,2,0))))</f>
        <v>0</v>
      </c>
      <c r="AH25" s="678">
        <f>'CH01'!AI26+SUMPRODUCT((DVHC=AH$5)*(madatNC=$C25)*(namkh=$D$1)*(Dientich_NC))-SUMPRODUCT((DVHC=AH$5)*(namkh=$D$1)*(INDEX(NC_giam,,HLOOKUP($C25,COLMadat,2,0))))</f>
        <v>0</v>
      </c>
      <c r="AI25" s="678">
        <f>'CH01'!AJ26+SUMPRODUCT((DVHC=AI$5)*(madatNC=$C25)*(namkh=$D$1)*(Dientich_NC))-SUMPRODUCT((DVHC=AI$5)*(namkh=$D$1)*(INDEX(NC_giam,,HLOOKUP($C25,COLMadat,2,0))))</f>
        <v>0</v>
      </c>
      <c r="AJ25" s="678">
        <f>'CH01'!AK26+SUMPRODUCT((DVHC=AJ$5)*(madatNC=$C25)*(namkh=$D$1)*(Dientich_NC))-SUMPRODUCT((DVHC=AJ$5)*(namkh=$D$1)*(INDEX(NC_giam,,HLOOKUP($C25,COLMadat,2,0))))</f>
        <v>0</v>
      </c>
      <c r="AK25" s="678">
        <f>'CH01'!AL26+SUMPRODUCT((DVHC=AK$5)*(madatNC=$C25)*(namkh=$D$1)*(Dientich_NC))-SUMPRODUCT((DVHC=AK$5)*(namkh=$D$1)*(INDEX(NC_giam,,HLOOKUP($C25,COLMadat,2,0))))</f>
        <v>0</v>
      </c>
      <c r="AL25" s="678">
        <f>'CH01'!AM26+SUMPRODUCT((DVHC=AL$5)*(madatNC=$C25)*(namkh=$D$1)*(Dientich_NC))-SUMPRODUCT((DVHC=AL$5)*(namkh=$D$1)*(INDEX(NC_giam,,HLOOKUP($C25,COLMadat,2,0))))</f>
        <v>0</v>
      </c>
      <c r="AM25" s="678">
        <f>'CH01'!AN26+SUMPRODUCT((DVHC=AM$5)*(madatNC=$C25)*(namkh=$D$1)*(Dientich_NC))-SUMPRODUCT((DVHC=AM$5)*(namkh=$D$1)*(INDEX(NC_giam,,HLOOKUP($C25,COLMadat,2,0))))</f>
        <v>0</v>
      </c>
      <c r="AN25" s="678">
        <f>'CH01'!AO26+SUMPRODUCT((DVHC=AN$5)*(madatNC=$C25)*(namkh=$D$1)*(Dientich_NC))-SUMPRODUCT((DVHC=AN$5)*(namkh=$D$1)*(INDEX(NC_giam,,HLOOKUP($C25,COLMadat,2,0))))</f>
        <v>0</v>
      </c>
      <c r="AO25" s="32"/>
    </row>
    <row r="26" spans="1:41">
      <c r="A26" s="676" t="str">
        <f>'CH01'!A27</f>
        <v>2.3</v>
      </c>
      <c r="B26" s="676" t="str">
        <f>'CH01'!B27</f>
        <v>Đất xây dựng trụ sở cơ quan</v>
      </c>
      <c r="C26" s="677" t="str">
        <f>'CH01'!C27</f>
        <v>TSC</v>
      </c>
      <c r="D26" s="678">
        <f t="shared" si="5"/>
        <v>6.3193000000000001</v>
      </c>
      <c r="E26" s="678">
        <f>'CH01'!F27+SUMPRODUCT((DVHC=E$5)*(madatNC=$C26)*(namkh=$D$1)*(Dientich_NC))-SUMPRODUCT((DVHC=E$5)*(namkh=$D$1)*(INDEX(NC_giam,,HLOOKUP($C26,COLMadat,2,0))))</f>
        <v>6.3193000000000001</v>
      </c>
      <c r="F26" s="678">
        <f>'CH01'!G27+SUMPRODUCT((DVHC=F$5)*(madatNC=$C26)*(namkh=$D$1)*(Dientich_NC))-SUMPRODUCT((DVHC=F$5)*(namkh=$D$1)*(INDEX(NC_giam,,HLOOKUP($C26,COLMadat,2,0))))</f>
        <v>0</v>
      </c>
      <c r="G26" s="678">
        <f>'CH01'!H27+SUMPRODUCT((DVHC=G$5)*(madatNC=$C26)*(namkh=$D$1)*(Dientich_NC))-SUMPRODUCT((DVHC=G$5)*(namkh=$D$1)*(INDEX(NC_giam,,HLOOKUP($C26,COLMadat,2,0))))</f>
        <v>0</v>
      </c>
      <c r="H26" s="678">
        <f>'CH01'!I27+SUMPRODUCT((DVHC=H$5)*(madatNC=$C26)*(namkh=$D$1)*(Dientich_NC))-SUMPRODUCT((DVHC=H$5)*(namkh=$D$1)*(INDEX(NC_giam,,HLOOKUP($C26,COLMadat,2,0))))</f>
        <v>0</v>
      </c>
      <c r="I26" s="678">
        <f>'CH01'!J27+SUMPRODUCT((DVHC=I$5)*(madatNC=$C26)*(namkh=$D$1)*(Dientich_NC))-SUMPRODUCT((DVHC=I$5)*(namkh=$D$1)*(INDEX(NC_giam,,HLOOKUP($C26,COLMadat,2,0))))</f>
        <v>0</v>
      </c>
      <c r="J26" s="678">
        <f>'CH01'!K27+SUMPRODUCT((DVHC=J$5)*(madatNC=$C26)*(namkh=$D$1)*(Dientich_NC))-SUMPRODUCT((DVHC=J$5)*(namkh=$D$1)*(INDEX(NC_giam,,HLOOKUP($C26,COLMadat,2,0))))</f>
        <v>0</v>
      </c>
      <c r="K26" s="678">
        <f>'CH01'!L27+SUMPRODUCT((DVHC=K$5)*(madatNC=$C26)*(namkh=$D$1)*(Dientich_NC))-SUMPRODUCT((DVHC=K$5)*(namkh=$D$1)*(INDEX(NC_giam,,HLOOKUP($C26,COLMadat,2,0))))</f>
        <v>0</v>
      </c>
      <c r="L26" s="678">
        <f>'CH01'!M27+SUMPRODUCT((DVHC=L$5)*(madatNC=$C26)*(namkh=$D$1)*(Dientich_NC))-SUMPRODUCT((DVHC=L$5)*(namkh=$D$1)*(INDEX(NC_giam,,HLOOKUP($C26,COLMadat,2,0))))</f>
        <v>0</v>
      </c>
      <c r="M26" s="678">
        <f>'CH01'!N27+SUMPRODUCT((DVHC=M$5)*(madatNC=$C26)*(namkh=$D$1)*(Dientich_NC))-SUMPRODUCT((DVHC=M$5)*(namkh=$D$1)*(INDEX(NC_giam,,HLOOKUP($C26,COLMadat,2,0))))</f>
        <v>0</v>
      </c>
      <c r="N26" s="678">
        <f>'CH01'!O27+SUMPRODUCT((DVHC=N$5)*(madatNC=$C26)*(namkh=$D$1)*(Dientich_NC))-SUMPRODUCT((DVHC=N$5)*(namkh=$D$1)*(INDEX(NC_giam,,HLOOKUP($C26,COLMadat,2,0))))</f>
        <v>0</v>
      </c>
      <c r="O26" s="678">
        <f>'CH01'!P27+SUMPRODUCT((DVHC=O$5)*(madatNC=$C26)*(namkh=$D$1)*(Dientich_NC))-SUMPRODUCT((DVHC=O$5)*(namkh=$D$1)*(INDEX(NC_giam,,HLOOKUP($C26,COLMadat,2,0))))</f>
        <v>0</v>
      </c>
      <c r="P26" s="678">
        <f>'CH01'!Q27+SUMPRODUCT((DVHC=P$5)*(madatNC=$C26)*(namkh=$D$1)*(Dientich_NC))-SUMPRODUCT((DVHC=P$5)*(namkh=$D$1)*(INDEX(NC_giam,,HLOOKUP($C26,COLMadat,2,0))))</f>
        <v>0</v>
      </c>
      <c r="Q26" s="678">
        <f>'CH01'!R27+SUMPRODUCT((DVHC=Q$5)*(madatNC=$C26)*(namkh=$D$1)*(Dientich_NC))-SUMPRODUCT((DVHC=Q$5)*(namkh=$D$1)*(INDEX(NC_giam,,HLOOKUP($C26,COLMadat,2,0))))</f>
        <v>0</v>
      </c>
      <c r="R26" s="678">
        <f>'CH01'!S27+SUMPRODUCT((DVHC=R$5)*(madatNC=$C26)*(namkh=$D$1)*(Dientich_NC))-SUMPRODUCT((DVHC=R$5)*(namkh=$D$1)*(INDEX(NC_giam,,HLOOKUP($C26,COLMadat,2,0))))</f>
        <v>0</v>
      </c>
      <c r="S26" s="678">
        <f>'CH01'!T27+SUMPRODUCT((DVHC=S$5)*(madatNC=$C26)*(namkh=$D$1)*(Dientich_NC))-SUMPRODUCT((DVHC=S$5)*(namkh=$D$1)*(INDEX(NC_giam,,HLOOKUP($C26,COLMadat,2,0))))</f>
        <v>0</v>
      </c>
      <c r="T26" s="678">
        <f>'CH01'!U27+SUMPRODUCT((DVHC=T$5)*(madatNC=$C26)*(namkh=$D$1)*(Dientich_NC))-SUMPRODUCT((DVHC=T$5)*(namkh=$D$1)*(INDEX(NC_giam,,HLOOKUP($C26,COLMadat,2,0))))</f>
        <v>0</v>
      </c>
      <c r="U26" s="678">
        <f>'CH01'!V27+SUMPRODUCT((DVHC=U$5)*(madatNC=$C26)*(namkh=$D$1)*(Dientich_NC))-SUMPRODUCT((DVHC=U$5)*(namkh=$D$1)*(INDEX(NC_giam,,HLOOKUP($C26,COLMadat,2,0))))</f>
        <v>0</v>
      </c>
      <c r="V26" s="678">
        <f>'CH01'!W27+SUMPRODUCT((DVHC=V$5)*(madatNC=$C26)*(namkh=$D$1)*(Dientich_NC))-SUMPRODUCT((DVHC=V$5)*(namkh=$D$1)*(INDEX(NC_giam,,HLOOKUP($C26,COLMadat,2,0))))</f>
        <v>0</v>
      </c>
      <c r="W26" s="678">
        <f>'CH01'!X27+SUMPRODUCT((DVHC=W$5)*(madatNC=$C26)*(namkh=$D$1)*(Dientich_NC))-SUMPRODUCT((DVHC=W$5)*(namkh=$D$1)*(INDEX(NC_giam,,HLOOKUP($C26,COLMadat,2,0))))</f>
        <v>0</v>
      </c>
      <c r="X26" s="678">
        <f>'CH01'!Y27+SUMPRODUCT((DVHC=X$5)*(madatNC=$C26)*(namkh=$D$1)*(Dientich_NC))-SUMPRODUCT((DVHC=X$5)*(namkh=$D$1)*(INDEX(NC_giam,,HLOOKUP($C26,COLMadat,2,0))))</f>
        <v>0</v>
      </c>
      <c r="Y26" s="678">
        <f>'CH01'!Z27+SUMPRODUCT((DVHC=Y$5)*(madatNC=$C26)*(namkh=$D$1)*(Dientich_NC))-SUMPRODUCT((DVHC=Y$5)*(namkh=$D$1)*(INDEX(NC_giam,,HLOOKUP($C26,COLMadat,2,0))))</f>
        <v>0</v>
      </c>
      <c r="Z26" s="678">
        <f>'CH01'!AA27+SUMPRODUCT((DVHC=Z$5)*(madatNC=$C26)*(namkh=$D$1)*(Dientich_NC))-SUMPRODUCT((DVHC=Z$5)*(namkh=$D$1)*(INDEX(NC_giam,,HLOOKUP($C26,COLMadat,2,0))))</f>
        <v>0</v>
      </c>
      <c r="AA26" s="678">
        <f>'CH01'!AB27+SUMPRODUCT((DVHC=AA$5)*(madatNC=$C26)*(namkh=$D$1)*(Dientich_NC))-SUMPRODUCT((DVHC=AA$5)*(namkh=$D$1)*(INDEX(NC_giam,,HLOOKUP($C26,COLMadat,2,0))))</f>
        <v>0</v>
      </c>
      <c r="AB26" s="678">
        <f>'CH01'!AC27+SUMPRODUCT((DVHC=AB$5)*(madatNC=$C26)*(namkh=$D$1)*(Dientich_NC))-SUMPRODUCT((DVHC=AB$5)*(namkh=$D$1)*(INDEX(NC_giam,,HLOOKUP($C26,COLMadat,2,0))))</f>
        <v>0</v>
      </c>
      <c r="AC26" s="678">
        <f>'CH01'!AD27+SUMPRODUCT((DVHC=AC$5)*(madatNC=$C26)*(namkh=$D$1)*(Dientich_NC))-SUMPRODUCT((DVHC=AC$5)*(namkh=$D$1)*(INDEX(NC_giam,,HLOOKUP($C26,COLMadat,2,0))))</f>
        <v>0</v>
      </c>
      <c r="AD26" s="678">
        <f>'CH01'!AE27+SUMPRODUCT((DVHC=AD$5)*(madatNC=$C26)*(namkh=$D$1)*(Dientich_NC))-SUMPRODUCT((DVHC=AD$5)*(namkh=$D$1)*(INDEX(NC_giam,,HLOOKUP($C26,COLMadat,2,0))))</f>
        <v>0</v>
      </c>
      <c r="AE26" s="678">
        <f>'CH01'!AF27+SUMPRODUCT((DVHC=AE$5)*(madatNC=$C26)*(namkh=$D$1)*(Dientich_NC))-SUMPRODUCT((DVHC=AE$5)*(namkh=$D$1)*(INDEX(NC_giam,,HLOOKUP($C26,COLMadat,2,0))))</f>
        <v>0</v>
      </c>
      <c r="AF26" s="678">
        <f>'CH01'!AG27+SUMPRODUCT((DVHC=AF$5)*(madatNC=$C26)*(namkh=$D$1)*(Dientich_NC))-SUMPRODUCT((DVHC=AF$5)*(namkh=$D$1)*(INDEX(NC_giam,,HLOOKUP($C26,COLMadat,2,0))))</f>
        <v>0</v>
      </c>
      <c r="AG26" s="678">
        <f>'CH01'!AH27+SUMPRODUCT((DVHC=AG$5)*(madatNC=$C26)*(namkh=$D$1)*(Dientich_NC))-SUMPRODUCT((DVHC=AG$5)*(namkh=$D$1)*(INDEX(NC_giam,,HLOOKUP($C26,COLMadat,2,0))))</f>
        <v>0</v>
      </c>
      <c r="AH26" s="678">
        <f>'CH01'!AI27+SUMPRODUCT((DVHC=AH$5)*(madatNC=$C26)*(namkh=$D$1)*(Dientich_NC))-SUMPRODUCT((DVHC=AH$5)*(namkh=$D$1)*(INDEX(NC_giam,,HLOOKUP($C26,COLMadat,2,0))))</f>
        <v>0</v>
      </c>
      <c r="AI26" s="678">
        <f>'CH01'!AJ27+SUMPRODUCT((DVHC=AI$5)*(madatNC=$C26)*(namkh=$D$1)*(Dientich_NC))-SUMPRODUCT((DVHC=AI$5)*(namkh=$D$1)*(INDEX(NC_giam,,HLOOKUP($C26,COLMadat,2,0))))</f>
        <v>0</v>
      </c>
      <c r="AJ26" s="678">
        <f>'CH01'!AK27+SUMPRODUCT((DVHC=AJ$5)*(madatNC=$C26)*(namkh=$D$1)*(Dientich_NC))-SUMPRODUCT((DVHC=AJ$5)*(namkh=$D$1)*(INDEX(NC_giam,,HLOOKUP($C26,COLMadat,2,0))))</f>
        <v>0</v>
      </c>
      <c r="AK26" s="678">
        <f>'CH01'!AL27+SUMPRODUCT((DVHC=AK$5)*(madatNC=$C26)*(namkh=$D$1)*(Dientich_NC))-SUMPRODUCT((DVHC=AK$5)*(namkh=$D$1)*(INDEX(NC_giam,,HLOOKUP($C26,COLMadat,2,0))))</f>
        <v>0</v>
      </c>
      <c r="AL26" s="678">
        <f>'CH01'!AM27+SUMPRODUCT((DVHC=AL$5)*(madatNC=$C26)*(namkh=$D$1)*(Dientich_NC))-SUMPRODUCT((DVHC=AL$5)*(namkh=$D$1)*(INDEX(NC_giam,,HLOOKUP($C26,COLMadat,2,0))))</f>
        <v>0</v>
      </c>
      <c r="AM26" s="678">
        <f>'CH01'!AN27+SUMPRODUCT((DVHC=AM$5)*(madatNC=$C26)*(namkh=$D$1)*(Dientich_NC))-SUMPRODUCT((DVHC=AM$5)*(namkh=$D$1)*(INDEX(NC_giam,,HLOOKUP($C26,COLMadat,2,0))))</f>
        <v>0</v>
      </c>
      <c r="AN26" s="678">
        <f>'CH01'!AO27+SUMPRODUCT((DVHC=AN$5)*(madatNC=$C26)*(namkh=$D$1)*(Dientich_NC))-SUMPRODUCT((DVHC=AN$5)*(namkh=$D$1)*(INDEX(NC_giam,,HLOOKUP($C26,COLMadat,2,0))))</f>
        <v>0</v>
      </c>
      <c r="AO26" s="32"/>
    </row>
    <row r="27" spans="1:41">
      <c r="A27" s="676" t="str">
        <f>'CH01'!A28</f>
        <v>2.4</v>
      </c>
      <c r="B27" s="676" t="str">
        <f>'CH01'!B28</f>
        <v>Đất quốc phòng</v>
      </c>
      <c r="C27" s="677" t="str">
        <f>'CH01'!C28</f>
        <v>CQP</v>
      </c>
      <c r="D27" s="678">
        <f t="shared" si="5"/>
        <v>15.2669</v>
      </c>
      <c r="E27" s="678">
        <f>'CH01'!F28+SUMPRODUCT((DVHC=E$5)*(madatNC=$C27)*(namkh=$D$1)*(Dientich_NC))-SUMPRODUCT((DVHC=E$5)*(namkh=$D$1)*(INDEX(NC_giam,,HLOOKUP($C27,COLMadat,2,0))))</f>
        <v>15.2669</v>
      </c>
      <c r="F27" s="678">
        <f>'CH01'!G28+SUMPRODUCT((DVHC=F$5)*(madatNC=$C27)*(namkh=$D$1)*(Dientich_NC))-SUMPRODUCT((DVHC=F$5)*(namkh=$D$1)*(INDEX(NC_giam,,HLOOKUP($C27,COLMadat,2,0))))</f>
        <v>0</v>
      </c>
      <c r="G27" s="678">
        <f>'CH01'!H28+SUMPRODUCT((DVHC=G$5)*(madatNC=$C27)*(namkh=$D$1)*(Dientich_NC))-SUMPRODUCT((DVHC=G$5)*(namkh=$D$1)*(INDEX(NC_giam,,HLOOKUP($C27,COLMadat,2,0))))</f>
        <v>0</v>
      </c>
      <c r="H27" s="678">
        <f>'CH01'!I28+SUMPRODUCT((DVHC=H$5)*(madatNC=$C27)*(namkh=$D$1)*(Dientich_NC))-SUMPRODUCT((DVHC=H$5)*(namkh=$D$1)*(INDEX(NC_giam,,HLOOKUP($C27,COLMadat,2,0))))</f>
        <v>0</v>
      </c>
      <c r="I27" s="678">
        <f>'CH01'!J28+SUMPRODUCT((DVHC=I$5)*(madatNC=$C27)*(namkh=$D$1)*(Dientich_NC))-SUMPRODUCT((DVHC=I$5)*(namkh=$D$1)*(INDEX(NC_giam,,HLOOKUP($C27,COLMadat,2,0))))</f>
        <v>0</v>
      </c>
      <c r="J27" s="678">
        <f>'CH01'!K28+SUMPRODUCT((DVHC=J$5)*(madatNC=$C27)*(namkh=$D$1)*(Dientich_NC))-SUMPRODUCT((DVHC=J$5)*(namkh=$D$1)*(INDEX(NC_giam,,HLOOKUP($C27,COLMadat,2,0))))</f>
        <v>0</v>
      </c>
      <c r="K27" s="678">
        <f>'CH01'!L28+SUMPRODUCT((DVHC=K$5)*(madatNC=$C27)*(namkh=$D$1)*(Dientich_NC))-SUMPRODUCT((DVHC=K$5)*(namkh=$D$1)*(INDEX(NC_giam,,HLOOKUP($C27,COLMadat,2,0))))</f>
        <v>0</v>
      </c>
      <c r="L27" s="678">
        <f>'CH01'!M28+SUMPRODUCT((DVHC=L$5)*(madatNC=$C27)*(namkh=$D$1)*(Dientich_NC))-SUMPRODUCT((DVHC=L$5)*(namkh=$D$1)*(INDEX(NC_giam,,HLOOKUP($C27,COLMadat,2,0))))</f>
        <v>0</v>
      </c>
      <c r="M27" s="678">
        <f>'CH01'!N28+SUMPRODUCT((DVHC=M$5)*(madatNC=$C27)*(namkh=$D$1)*(Dientich_NC))-SUMPRODUCT((DVHC=M$5)*(namkh=$D$1)*(INDEX(NC_giam,,HLOOKUP($C27,COLMadat,2,0))))</f>
        <v>0</v>
      </c>
      <c r="N27" s="678">
        <f>'CH01'!O28+SUMPRODUCT((DVHC=N$5)*(madatNC=$C27)*(namkh=$D$1)*(Dientich_NC))-SUMPRODUCT((DVHC=N$5)*(namkh=$D$1)*(INDEX(NC_giam,,HLOOKUP($C27,COLMadat,2,0))))</f>
        <v>0</v>
      </c>
      <c r="O27" s="678">
        <f>'CH01'!P28+SUMPRODUCT((DVHC=O$5)*(madatNC=$C27)*(namkh=$D$1)*(Dientich_NC))-SUMPRODUCT((DVHC=O$5)*(namkh=$D$1)*(INDEX(NC_giam,,HLOOKUP($C27,COLMadat,2,0))))</f>
        <v>0</v>
      </c>
      <c r="P27" s="678">
        <f>'CH01'!Q28+SUMPRODUCT((DVHC=P$5)*(madatNC=$C27)*(namkh=$D$1)*(Dientich_NC))-SUMPRODUCT((DVHC=P$5)*(namkh=$D$1)*(INDEX(NC_giam,,HLOOKUP($C27,COLMadat,2,0))))</f>
        <v>0</v>
      </c>
      <c r="Q27" s="678">
        <f>'CH01'!R28+SUMPRODUCT((DVHC=Q$5)*(madatNC=$C27)*(namkh=$D$1)*(Dientich_NC))-SUMPRODUCT((DVHC=Q$5)*(namkh=$D$1)*(INDEX(NC_giam,,HLOOKUP($C27,COLMadat,2,0))))</f>
        <v>0</v>
      </c>
      <c r="R27" s="678">
        <f>'CH01'!S28+SUMPRODUCT((DVHC=R$5)*(madatNC=$C27)*(namkh=$D$1)*(Dientich_NC))-SUMPRODUCT((DVHC=R$5)*(namkh=$D$1)*(INDEX(NC_giam,,HLOOKUP($C27,COLMadat,2,0))))</f>
        <v>0</v>
      </c>
      <c r="S27" s="678">
        <f>'CH01'!T28+SUMPRODUCT((DVHC=S$5)*(madatNC=$C27)*(namkh=$D$1)*(Dientich_NC))-SUMPRODUCT((DVHC=S$5)*(namkh=$D$1)*(INDEX(NC_giam,,HLOOKUP($C27,COLMadat,2,0))))</f>
        <v>0</v>
      </c>
      <c r="T27" s="678">
        <f>'CH01'!U28+SUMPRODUCT((DVHC=T$5)*(madatNC=$C27)*(namkh=$D$1)*(Dientich_NC))-SUMPRODUCT((DVHC=T$5)*(namkh=$D$1)*(INDEX(NC_giam,,HLOOKUP($C27,COLMadat,2,0))))</f>
        <v>0</v>
      </c>
      <c r="U27" s="678">
        <f>'CH01'!V28+SUMPRODUCT((DVHC=U$5)*(madatNC=$C27)*(namkh=$D$1)*(Dientich_NC))-SUMPRODUCT((DVHC=U$5)*(namkh=$D$1)*(INDEX(NC_giam,,HLOOKUP($C27,COLMadat,2,0))))</f>
        <v>0</v>
      </c>
      <c r="V27" s="678">
        <f>'CH01'!W28+SUMPRODUCT((DVHC=V$5)*(madatNC=$C27)*(namkh=$D$1)*(Dientich_NC))-SUMPRODUCT((DVHC=V$5)*(namkh=$D$1)*(INDEX(NC_giam,,HLOOKUP($C27,COLMadat,2,0))))</f>
        <v>0</v>
      </c>
      <c r="W27" s="678">
        <f>'CH01'!X28+SUMPRODUCT((DVHC=W$5)*(madatNC=$C27)*(namkh=$D$1)*(Dientich_NC))-SUMPRODUCT((DVHC=W$5)*(namkh=$D$1)*(INDEX(NC_giam,,HLOOKUP($C27,COLMadat,2,0))))</f>
        <v>0</v>
      </c>
      <c r="X27" s="678">
        <f>'CH01'!Y28+SUMPRODUCT((DVHC=X$5)*(madatNC=$C27)*(namkh=$D$1)*(Dientich_NC))-SUMPRODUCT((DVHC=X$5)*(namkh=$D$1)*(INDEX(NC_giam,,HLOOKUP($C27,COLMadat,2,0))))</f>
        <v>0</v>
      </c>
      <c r="Y27" s="678">
        <f>'CH01'!Z28+SUMPRODUCT((DVHC=Y$5)*(madatNC=$C27)*(namkh=$D$1)*(Dientich_NC))-SUMPRODUCT((DVHC=Y$5)*(namkh=$D$1)*(INDEX(NC_giam,,HLOOKUP($C27,COLMadat,2,0))))</f>
        <v>0</v>
      </c>
      <c r="Z27" s="678">
        <f>'CH01'!AA28+SUMPRODUCT((DVHC=Z$5)*(madatNC=$C27)*(namkh=$D$1)*(Dientich_NC))-SUMPRODUCT((DVHC=Z$5)*(namkh=$D$1)*(INDEX(NC_giam,,HLOOKUP($C27,COLMadat,2,0))))</f>
        <v>0</v>
      </c>
      <c r="AA27" s="678">
        <f>'CH01'!AB28+SUMPRODUCT((DVHC=AA$5)*(madatNC=$C27)*(namkh=$D$1)*(Dientich_NC))-SUMPRODUCT((DVHC=AA$5)*(namkh=$D$1)*(INDEX(NC_giam,,HLOOKUP($C27,COLMadat,2,0))))</f>
        <v>0</v>
      </c>
      <c r="AB27" s="678">
        <f>'CH01'!AC28+SUMPRODUCT((DVHC=AB$5)*(madatNC=$C27)*(namkh=$D$1)*(Dientich_NC))-SUMPRODUCT((DVHC=AB$5)*(namkh=$D$1)*(INDEX(NC_giam,,HLOOKUP($C27,COLMadat,2,0))))</f>
        <v>0</v>
      </c>
      <c r="AC27" s="678">
        <f>'CH01'!AD28+SUMPRODUCT((DVHC=AC$5)*(madatNC=$C27)*(namkh=$D$1)*(Dientich_NC))-SUMPRODUCT((DVHC=AC$5)*(namkh=$D$1)*(INDEX(NC_giam,,HLOOKUP($C27,COLMadat,2,0))))</f>
        <v>0</v>
      </c>
      <c r="AD27" s="678">
        <f>'CH01'!AE28+SUMPRODUCT((DVHC=AD$5)*(madatNC=$C27)*(namkh=$D$1)*(Dientich_NC))-SUMPRODUCT((DVHC=AD$5)*(namkh=$D$1)*(INDEX(NC_giam,,HLOOKUP($C27,COLMadat,2,0))))</f>
        <v>0</v>
      </c>
      <c r="AE27" s="678">
        <f>'CH01'!AF28+SUMPRODUCT((DVHC=AE$5)*(madatNC=$C27)*(namkh=$D$1)*(Dientich_NC))-SUMPRODUCT((DVHC=AE$5)*(namkh=$D$1)*(INDEX(NC_giam,,HLOOKUP($C27,COLMadat,2,0))))</f>
        <v>0</v>
      </c>
      <c r="AF27" s="678">
        <f>'CH01'!AG28+SUMPRODUCT((DVHC=AF$5)*(madatNC=$C27)*(namkh=$D$1)*(Dientich_NC))-SUMPRODUCT((DVHC=AF$5)*(namkh=$D$1)*(INDEX(NC_giam,,HLOOKUP($C27,COLMadat,2,0))))</f>
        <v>0</v>
      </c>
      <c r="AG27" s="678">
        <f>'CH01'!AH28+SUMPRODUCT((DVHC=AG$5)*(madatNC=$C27)*(namkh=$D$1)*(Dientich_NC))-SUMPRODUCT((DVHC=AG$5)*(namkh=$D$1)*(INDEX(NC_giam,,HLOOKUP($C27,COLMadat,2,0))))</f>
        <v>0</v>
      </c>
      <c r="AH27" s="678">
        <f>'CH01'!AI28+SUMPRODUCT((DVHC=AH$5)*(madatNC=$C27)*(namkh=$D$1)*(Dientich_NC))-SUMPRODUCT((DVHC=AH$5)*(namkh=$D$1)*(INDEX(NC_giam,,HLOOKUP($C27,COLMadat,2,0))))</f>
        <v>0</v>
      </c>
      <c r="AI27" s="678">
        <f>'CH01'!AJ28+SUMPRODUCT((DVHC=AI$5)*(madatNC=$C27)*(namkh=$D$1)*(Dientich_NC))-SUMPRODUCT((DVHC=AI$5)*(namkh=$D$1)*(INDEX(NC_giam,,HLOOKUP($C27,COLMadat,2,0))))</f>
        <v>0</v>
      </c>
      <c r="AJ27" s="678">
        <f>'CH01'!AK28+SUMPRODUCT((DVHC=AJ$5)*(madatNC=$C27)*(namkh=$D$1)*(Dientich_NC))-SUMPRODUCT((DVHC=AJ$5)*(namkh=$D$1)*(INDEX(NC_giam,,HLOOKUP($C27,COLMadat,2,0))))</f>
        <v>0</v>
      </c>
      <c r="AK27" s="678">
        <f>'CH01'!AL28+SUMPRODUCT((DVHC=AK$5)*(madatNC=$C27)*(namkh=$D$1)*(Dientich_NC))-SUMPRODUCT((DVHC=AK$5)*(namkh=$D$1)*(INDEX(NC_giam,,HLOOKUP($C27,COLMadat,2,0))))</f>
        <v>0</v>
      </c>
      <c r="AL27" s="678">
        <f>'CH01'!AM28+SUMPRODUCT((DVHC=AL$5)*(madatNC=$C27)*(namkh=$D$1)*(Dientich_NC))-SUMPRODUCT((DVHC=AL$5)*(namkh=$D$1)*(INDEX(NC_giam,,HLOOKUP($C27,COLMadat,2,0))))</f>
        <v>0</v>
      </c>
      <c r="AM27" s="678">
        <f>'CH01'!AN28+SUMPRODUCT((DVHC=AM$5)*(madatNC=$C27)*(namkh=$D$1)*(Dientich_NC))-SUMPRODUCT((DVHC=AM$5)*(namkh=$D$1)*(INDEX(NC_giam,,HLOOKUP($C27,COLMadat,2,0))))</f>
        <v>0</v>
      </c>
      <c r="AN27" s="678">
        <f>'CH01'!AO28+SUMPRODUCT((DVHC=AN$5)*(madatNC=$C27)*(namkh=$D$1)*(Dientich_NC))-SUMPRODUCT((DVHC=AN$5)*(namkh=$D$1)*(INDEX(NC_giam,,HLOOKUP($C27,COLMadat,2,0))))</f>
        <v>0</v>
      </c>
      <c r="AO27" s="32"/>
    </row>
    <row r="28" spans="1:41">
      <c r="A28" s="676" t="str">
        <f>'CH01'!A29</f>
        <v>2.5</v>
      </c>
      <c r="B28" s="676" t="str">
        <f>'CH01'!B29</f>
        <v>Đất an ninh</v>
      </c>
      <c r="C28" s="677" t="str">
        <f>'CH01'!C29</f>
        <v>CAN</v>
      </c>
      <c r="D28" s="678">
        <f t="shared" si="5"/>
        <v>2.4761000000000002</v>
      </c>
      <c r="E28" s="678">
        <f>'CH01'!F29+SUMPRODUCT((DVHC=E$5)*(madatNC=$C28)*(namkh=$D$1)*(Dientich_NC))-SUMPRODUCT((DVHC=E$5)*(namkh=$D$1)*(INDEX(NC_giam,,HLOOKUP($C28,COLMadat,2,0))))</f>
        <v>2.4761000000000002</v>
      </c>
      <c r="F28" s="678">
        <f>'CH01'!G29+SUMPRODUCT((DVHC=F$5)*(madatNC=$C28)*(namkh=$D$1)*(Dientich_NC))-SUMPRODUCT((DVHC=F$5)*(namkh=$D$1)*(INDEX(NC_giam,,HLOOKUP($C28,COLMadat,2,0))))</f>
        <v>0</v>
      </c>
      <c r="G28" s="678">
        <f>'CH01'!H29+SUMPRODUCT((DVHC=G$5)*(madatNC=$C28)*(namkh=$D$1)*(Dientich_NC))-SUMPRODUCT((DVHC=G$5)*(namkh=$D$1)*(INDEX(NC_giam,,HLOOKUP($C28,COLMadat,2,0))))</f>
        <v>0</v>
      </c>
      <c r="H28" s="678">
        <f>'CH01'!I29+SUMPRODUCT((DVHC=H$5)*(madatNC=$C28)*(namkh=$D$1)*(Dientich_NC))-SUMPRODUCT((DVHC=H$5)*(namkh=$D$1)*(INDEX(NC_giam,,HLOOKUP($C28,COLMadat,2,0))))</f>
        <v>0</v>
      </c>
      <c r="I28" s="678">
        <f>'CH01'!J29+SUMPRODUCT((DVHC=I$5)*(madatNC=$C28)*(namkh=$D$1)*(Dientich_NC))-SUMPRODUCT((DVHC=I$5)*(namkh=$D$1)*(INDEX(NC_giam,,HLOOKUP($C28,COLMadat,2,0))))</f>
        <v>0</v>
      </c>
      <c r="J28" s="678">
        <f>'CH01'!K29+SUMPRODUCT((DVHC=J$5)*(madatNC=$C28)*(namkh=$D$1)*(Dientich_NC))-SUMPRODUCT((DVHC=J$5)*(namkh=$D$1)*(INDEX(NC_giam,,HLOOKUP($C28,COLMadat,2,0))))</f>
        <v>0</v>
      </c>
      <c r="K28" s="678">
        <f>'CH01'!L29+SUMPRODUCT((DVHC=K$5)*(madatNC=$C28)*(namkh=$D$1)*(Dientich_NC))-SUMPRODUCT((DVHC=K$5)*(namkh=$D$1)*(INDEX(NC_giam,,HLOOKUP($C28,COLMadat,2,0))))</f>
        <v>0</v>
      </c>
      <c r="L28" s="678">
        <f>'CH01'!M29+SUMPRODUCT((DVHC=L$5)*(madatNC=$C28)*(namkh=$D$1)*(Dientich_NC))-SUMPRODUCT((DVHC=L$5)*(namkh=$D$1)*(INDEX(NC_giam,,HLOOKUP($C28,COLMadat,2,0))))</f>
        <v>0</v>
      </c>
      <c r="M28" s="678">
        <f>'CH01'!N29+SUMPRODUCT((DVHC=M$5)*(madatNC=$C28)*(namkh=$D$1)*(Dientich_NC))-SUMPRODUCT((DVHC=M$5)*(namkh=$D$1)*(INDEX(NC_giam,,HLOOKUP($C28,COLMadat,2,0))))</f>
        <v>0</v>
      </c>
      <c r="N28" s="678">
        <f>'CH01'!O29+SUMPRODUCT((DVHC=N$5)*(madatNC=$C28)*(namkh=$D$1)*(Dientich_NC))-SUMPRODUCT((DVHC=N$5)*(namkh=$D$1)*(INDEX(NC_giam,,HLOOKUP($C28,COLMadat,2,0))))</f>
        <v>0</v>
      </c>
      <c r="O28" s="678">
        <f>'CH01'!P29+SUMPRODUCT((DVHC=O$5)*(madatNC=$C28)*(namkh=$D$1)*(Dientich_NC))-SUMPRODUCT((DVHC=O$5)*(namkh=$D$1)*(INDEX(NC_giam,,HLOOKUP($C28,COLMadat,2,0))))</f>
        <v>0</v>
      </c>
      <c r="P28" s="678">
        <f>'CH01'!Q29+SUMPRODUCT((DVHC=P$5)*(madatNC=$C28)*(namkh=$D$1)*(Dientich_NC))-SUMPRODUCT((DVHC=P$5)*(namkh=$D$1)*(INDEX(NC_giam,,HLOOKUP($C28,COLMadat,2,0))))</f>
        <v>0</v>
      </c>
      <c r="Q28" s="678">
        <f>'CH01'!R29+SUMPRODUCT((DVHC=Q$5)*(madatNC=$C28)*(namkh=$D$1)*(Dientich_NC))-SUMPRODUCT((DVHC=Q$5)*(namkh=$D$1)*(INDEX(NC_giam,,HLOOKUP($C28,COLMadat,2,0))))</f>
        <v>0</v>
      </c>
      <c r="R28" s="678">
        <f>'CH01'!S29+SUMPRODUCT((DVHC=R$5)*(madatNC=$C28)*(namkh=$D$1)*(Dientich_NC))-SUMPRODUCT((DVHC=R$5)*(namkh=$D$1)*(INDEX(NC_giam,,HLOOKUP($C28,COLMadat,2,0))))</f>
        <v>0</v>
      </c>
      <c r="S28" s="678">
        <f>'CH01'!T29+SUMPRODUCT((DVHC=S$5)*(madatNC=$C28)*(namkh=$D$1)*(Dientich_NC))-SUMPRODUCT((DVHC=S$5)*(namkh=$D$1)*(INDEX(NC_giam,,HLOOKUP($C28,COLMadat,2,0))))</f>
        <v>0</v>
      </c>
      <c r="T28" s="678">
        <f>'CH01'!U29+SUMPRODUCT((DVHC=T$5)*(madatNC=$C28)*(namkh=$D$1)*(Dientich_NC))-SUMPRODUCT((DVHC=T$5)*(namkh=$D$1)*(INDEX(NC_giam,,HLOOKUP($C28,COLMadat,2,0))))</f>
        <v>0</v>
      </c>
      <c r="U28" s="678">
        <f>'CH01'!V29+SUMPRODUCT((DVHC=U$5)*(madatNC=$C28)*(namkh=$D$1)*(Dientich_NC))-SUMPRODUCT((DVHC=U$5)*(namkh=$D$1)*(INDEX(NC_giam,,HLOOKUP($C28,COLMadat,2,0))))</f>
        <v>0</v>
      </c>
      <c r="V28" s="678">
        <f>'CH01'!W29+SUMPRODUCT((DVHC=V$5)*(madatNC=$C28)*(namkh=$D$1)*(Dientich_NC))-SUMPRODUCT((DVHC=V$5)*(namkh=$D$1)*(INDEX(NC_giam,,HLOOKUP($C28,COLMadat,2,0))))</f>
        <v>0</v>
      </c>
      <c r="W28" s="678">
        <f>'CH01'!X29+SUMPRODUCT((DVHC=W$5)*(madatNC=$C28)*(namkh=$D$1)*(Dientich_NC))-SUMPRODUCT((DVHC=W$5)*(namkh=$D$1)*(INDEX(NC_giam,,HLOOKUP($C28,COLMadat,2,0))))</f>
        <v>0</v>
      </c>
      <c r="X28" s="678">
        <f>'CH01'!Y29+SUMPRODUCT((DVHC=X$5)*(madatNC=$C28)*(namkh=$D$1)*(Dientich_NC))-SUMPRODUCT((DVHC=X$5)*(namkh=$D$1)*(INDEX(NC_giam,,HLOOKUP($C28,COLMadat,2,0))))</f>
        <v>0</v>
      </c>
      <c r="Y28" s="678">
        <f>'CH01'!Z29+SUMPRODUCT((DVHC=Y$5)*(madatNC=$C28)*(namkh=$D$1)*(Dientich_NC))-SUMPRODUCT((DVHC=Y$5)*(namkh=$D$1)*(INDEX(NC_giam,,HLOOKUP($C28,COLMadat,2,0))))</f>
        <v>0</v>
      </c>
      <c r="Z28" s="678">
        <f>'CH01'!AA29+SUMPRODUCT((DVHC=Z$5)*(madatNC=$C28)*(namkh=$D$1)*(Dientich_NC))-SUMPRODUCT((DVHC=Z$5)*(namkh=$D$1)*(INDEX(NC_giam,,HLOOKUP($C28,COLMadat,2,0))))</f>
        <v>0</v>
      </c>
      <c r="AA28" s="678">
        <f>'CH01'!AB29+SUMPRODUCT((DVHC=AA$5)*(madatNC=$C28)*(namkh=$D$1)*(Dientich_NC))-SUMPRODUCT((DVHC=AA$5)*(namkh=$D$1)*(INDEX(NC_giam,,HLOOKUP($C28,COLMadat,2,0))))</f>
        <v>0</v>
      </c>
      <c r="AB28" s="678">
        <f>'CH01'!AC29+SUMPRODUCT((DVHC=AB$5)*(madatNC=$C28)*(namkh=$D$1)*(Dientich_NC))-SUMPRODUCT((DVHC=AB$5)*(namkh=$D$1)*(INDEX(NC_giam,,HLOOKUP($C28,COLMadat,2,0))))</f>
        <v>0</v>
      </c>
      <c r="AC28" s="678">
        <f>'CH01'!AD29+SUMPRODUCT((DVHC=AC$5)*(madatNC=$C28)*(namkh=$D$1)*(Dientich_NC))-SUMPRODUCT((DVHC=AC$5)*(namkh=$D$1)*(INDEX(NC_giam,,HLOOKUP($C28,COLMadat,2,0))))</f>
        <v>0</v>
      </c>
      <c r="AD28" s="678">
        <f>'CH01'!AE29+SUMPRODUCT((DVHC=AD$5)*(madatNC=$C28)*(namkh=$D$1)*(Dientich_NC))-SUMPRODUCT((DVHC=AD$5)*(namkh=$D$1)*(INDEX(NC_giam,,HLOOKUP($C28,COLMadat,2,0))))</f>
        <v>0</v>
      </c>
      <c r="AE28" s="678">
        <f>'CH01'!AF29+SUMPRODUCT((DVHC=AE$5)*(madatNC=$C28)*(namkh=$D$1)*(Dientich_NC))-SUMPRODUCT((DVHC=AE$5)*(namkh=$D$1)*(INDEX(NC_giam,,HLOOKUP($C28,COLMadat,2,0))))</f>
        <v>0</v>
      </c>
      <c r="AF28" s="678">
        <f>'CH01'!AG29+SUMPRODUCT((DVHC=AF$5)*(madatNC=$C28)*(namkh=$D$1)*(Dientich_NC))-SUMPRODUCT((DVHC=AF$5)*(namkh=$D$1)*(INDEX(NC_giam,,HLOOKUP($C28,COLMadat,2,0))))</f>
        <v>0</v>
      </c>
      <c r="AG28" s="678">
        <f>'CH01'!AH29+SUMPRODUCT((DVHC=AG$5)*(madatNC=$C28)*(namkh=$D$1)*(Dientich_NC))-SUMPRODUCT((DVHC=AG$5)*(namkh=$D$1)*(INDEX(NC_giam,,HLOOKUP($C28,COLMadat,2,0))))</f>
        <v>0</v>
      </c>
      <c r="AH28" s="678">
        <f>'CH01'!AI29+SUMPRODUCT((DVHC=AH$5)*(madatNC=$C28)*(namkh=$D$1)*(Dientich_NC))-SUMPRODUCT((DVHC=AH$5)*(namkh=$D$1)*(INDEX(NC_giam,,HLOOKUP($C28,COLMadat,2,0))))</f>
        <v>0</v>
      </c>
      <c r="AI28" s="678">
        <f>'CH01'!AJ29+SUMPRODUCT((DVHC=AI$5)*(madatNC=$C28)*(namkh=$D$1)*(Dientich_NC))-SUMPRODUCT((DVHC=AI$5)*(namkh=$D$1)*(INDEX(NC_giam,,HLOOKUP($C28,COLMadat,2,0))))</f>
        <v>0</v>
      </c>
      <c r="AJ28" s="678">
        <f>'CH01'!AK29+SUMPRODUCT((DVHC=AJ$5)*(madatNC=$C28)*(namkh=$D$1)*(Dientich_NC))-SUMPRODUCT((DVHC=AJ$5)*(namkh=$D$1)*(INDEX(NC_giam,,HLOOKUP($C28,COLMadat,2,0))))</f>
        <v>0</v>
      </c>
      <c r="AK28" s="678">
        <f>'CH01'!AL29+SUMPRODUCT((DVHC=AK$5)*(madatNC=$C28)*(namkh=$D$1)*(Dientich_NC))-SUMPRODUCT((DVHC=AK$5)*(namkh=$D$1)*(INDEX(NC_giam,,HLOOKUP($C28,COLMadat,2,0))))</f>
        <v>0</v>
      </c>
      <c r="AL28" s="678">
        <f>'CH01'!AM29+SUMPRODUCT((DVHC=AL$5)*(madatNC=$C28)*(namkh=$D$1)*(Dientich_NC))-SUMPRODUCT((DVHC=AL$5)*(namkh=$D$1)*(INDEX(NC_giam,,HLOOKUP($C28,COLMadat,2,0))))</f>
        <v>0</v>
      </c>
      <c r="AM28" s="678">
        <f>'CH01'!AN29+SUMPRODUCT((DVHC=AM$5)*(madatNC=$C28)*(namkh=$D$1)*(Dientich_NC))-SUMPRODUCT((DVHC=AM$5)*(namkh=$D$1)*(INDEX(NC_giam,,HLOOKUP($C28,COLMadat,2,0))))</f>
        <v>0</v>
      </c>
      <c r="AN28" s="678">
        <f>'CH01'!AO29+SUMPRODUCT((DVHC=AN$5)*(madatNC=$C28)*(namkh=$D$1)*(Dientich_NC))-SUMPRODUCT((DVHC=AN$5)*(namkh=$D$1)*(INDEX(NC_giam,,HLOOKUP($C28,COLMadat,2,0))))</f>
        <v>0</v>
      </c>
      <c r="AO28" s="32"/>
    </row>
    <row r="29" spans="1:41">
      <c r="A29" s="676" t="str">
        <f>'CH01'!A30</f>
        <v>2.6</v>
      </c>
      <c r="B29" s="676" t="str">
        <f>'CH01'!B30</f>
        <v>Đất xây dựng công trình sự nghiệp</v>
      </c>
      <c r="C29" s="677" t="str">
        <f>'CH01'!C30</f>
        <v>DSN</v>
      </c>
      <c r="D29" s="678">
        <f t="shared" si="5"/>
        <v>61.848399999999998</v>
      </c>
      <c r="E29" s="678">
        <f>E30+E31+E32+E33+E34+E35+E36+E37+E38+E39</f>
        <v>61.848399999999998</v>
      </c>
      <c r="F29" s="678">
        <f t="shared" ref="F29:AN29" si="6">F30+F31+F32+F33+F34+F35+F36+F37+F38+F39</f>
        <v>0</v>
      </c>
      <c r="G29" s="678">
        <f t="shared" si="6"/>
        <v>0</v>
      </c>
      <c r="H29" s="678">
        <f t="shared" si="6"/>
        <v>0</v>
      </c>
      <c r="I29" s="678">
        <f t="shared" si="6"/>
        <v>0</v>
      </c>
      <c r="J29" s="678">
        <f t="shared" si="6"/>
        <v>0</v>
      </c>
      <c r="K29" s="678">
        <f t="shared" si="6"/>
        <v>0</v>
      </c>
      <c r="L29" s="678">
        <f t="shared" si="6"/>
        <v>0</v>
      </c>
      <c r="M29" s="678">
        <f t="shared" si="6"/>
        <v>0</v>
      </c>
      <c r="N29" s="678">
        <f t="shared" si="6"/>
        <v>0</v>
      </c>
      <c r="O29" s="678">
        <f t="shared" si="6"/>
        <v>0</v>
      </c>
      <c r="P29" s="678">
        <f t="shared" si="6"/>
        <v>0</v>
      </c>
      <c r="Q29" s="678">
        <f t="shared" si="6"/>
        <v>0</v>
      </c>
      <c r="R29" s="678">
        <f t="shared" si="6"/>
        <v>0</v>
      </c>
      <c r="S29" s="678">
        <f t="shared" si="6"/>
        <v>0</v>
      </c>
      <c r="T29" s="678">
        <f t="shared" si="6"/>
        <v>0</v>
      </c>
      <c r="U29" s="678">
        <f t="shared" si="6"/>
        <v>0</v>
      </c>
      <c r="V29" s="678">
        <f t="shared" si="6"/>
        <v>0</v>
      </c>
      <c r="W29" s="678">
        <f t="shared" si="6"/>
        <v>0</v>
      </c>
      <c r="X29" s="678">
        <f t="shared" si="6"/>
        <v>0</v>
      </c>
      <c r="Y29" s="678">
        <f t="shared" si="6"/>
        <v>0</v>
      </c>
      <c r="Z29" s="678">
        <f t="shared" si="6"/>
        <v>0</v>
      </c>
      <c r="AA29" s="678">
        <f t="shared" si="6"/>
        <v>0</v>
      </c>
      <c r="AB29" s="678">
        <f t="shared" si="6"/>
        <v>0</v>
      </c>
      <c r="AC29" s="678">
        <f t="shared" si="6"/>
        <v>0</v>
      </c>
      <c r="AD29" s="678">
        <f t="shared" si="6"/>
        <v>0</v>
      </c>
      <c r="AE29" s="678">
        <f t="shared" si="6"/>
        <v>0</v>
      </c>
      <c r="AF29" s="678">
        <f t="shared" si="6"/>
        <v>0</v>
      </c>
      <c r="AG29" s="678">
        <f t="shared" si="6"/>
        <v>0</v>
      </c>
      <c r="AH29" s="678">
        <f t="shared" si="6"/>
        <v>0</v>
      </c>
      <c r="AI29" s="678">
        <f t="shared" si="6"/>
        <v>0</v>
      </c>
      <c r="AJ29" s="678">
        <f t="shared" si="6"/>
        <v>0</v>
      </c>
      <c r="AK29" s="678">
        <f t="shared" si="6"/>
        <v>0</v>
      </c>
      <c r="AL29" s="678">
        <f t="shared" si="6"/>
        <v>0</v>
      </c>
      <c r="AM29" s="678">
        <f t="shared" si="6"/>
        <v>0</v>
      </c>
      <c r="AN29" s="678">
        <f t="shared" si="6"/>
        <v>0</v>
      </c>
      <c r="AO29" s="32"/>
    </row>
    <row r="30" spans="1:41">
      <c r="A30" s="676" t="str">
        <f>'CH01'!A31</f>
        <v>2.6.1</v>
      </c>
      <c r="B30" s="676" t="str">
        <f>'CH01'!B31</f>
        <v>Đất xây dựng cơ sở văn hóa</v>
      </c>
      <c r="C30" s="677" t="str">
        <f>'CH01'!C31</f>
        <v>DVH</v>
      </c>
      <c r="D30" s="678">
        <f t="shared" ref="D30:D39" si="7">SUM(E30:AN30)</f>
        <v>8.7086000000000006</v>
      </c>
      <c r="E30" s="678">
        <f>'CH01'!F31+SUMPRODUCT((DVHC=E$5)*(madatNC=$C30)*(namkh=$D$1)*(Dientich_NC))-SUMPRODUCT((DVHC=E$5)*(namkh=$D$1)*(INDEX(NC_giam,,HLOOKUP($C30,COLMadat,2,0))))</f>
        <v>8.7086000000000006</v>
      </c>
      <c r="F30" s="678">
        <f>'CH01'!G31+SUMPRODUCT((DVHC=F$5)*(madatNC=$C30)*(namkh=$D$1)*(Dientich_NC))-SUMPRODUCT((DVHC=F$5)*(namkh=$D$1)*(INDEX(NC_giam,,HLOOKUP($C30,COLMadat,2,0))))</f>
        <v>0</v>
      </c>
      <c r="G30" s="678">
        <f>'CH01'!H31+SUMPRODUCT((DVHC=G$5)*(madatNC=$C30)*(namkh=$D$1)*(Dientich_NC))-SUMPRODUCT((DVHC=G$5)*(namkh=$D$1)*(INDEX(NC_giam,,HLOOKUP($C30,COLMadat,2,0))))</f>
        <v>0</v>
      </c>
      <c r="H30" s="678">
        <f>'CH01'!I31+SUMPRODUCT((DVHC=H$5)*(madatNC=$C30)*(namkh=$D$1)*(Dientich_NC))-SUMPRODUCT((DVHC=H$5)*(namkh=$D$1)*(INDEX(NC_giam,,HLOOKUP($C30,COLMadat,2,0))))</f>
        <v>0</v>
      </c>
      <c r="I30" s="678">
        <f>'CH01'!J31+SUMPRODUCT((DVHC=I$5)*(madatNC=$C30)*(namkh=$D$1)*(Dientich_NC))-SUMPRODUCT((DVHC=I$5)*(namkh=$D$1)*(INDEX(NC_giam,,HLOOKUP($C30,COLMadat,2,0))))</f>
        <v>0</v>
      </c>
      <c r="J30" s="678">
        <f>'CH01'!K31+SUMPRODUCT((DVHC=J$5)*(madatNC=$C30)*(namkh=$D$1)*(Dientich_NC))-SUMPRODUCT((DVHC=J$5)*(namkh=$D$1)*(INDEX(NC_giam,,HLOOKUP($C30,COLMadat,2,0))))</f>
        <v>0</v>
      </c>
      <c r="K30" s="678">
        <f>'CH01'!L31+SUMPRODUCT((DVHC=K$5)*(madatNC=$C30)*(namkh=$D$1)*(Dientich_NC))-SUMPRODUCT((DVHC=K$5)*(namkh=$D$1)*(INDEX(NC_giam,,HLOOKUP($C30,COLMadat,2,0))))</f>
        <v>0</v>
      </c>
      <c r="L30" s="678">
        <f>'CH01'!M31+SUMPRODUCT((DVHC=L$5)*(madatNC=$C30)*(namkh=$D$1)*(Dientich_NC))-SUMPRODUCT((DVHC=L$5)*(namkh=$D$1)*(INDEX(NC_giam,,HLOOKUP($C30,COLMadat,2,0))))</f>
        <v>0</v>
      </c>
      <c r="M30" s="678">
        <f>'CH01'!N31+SUMPRODUCT((DVHC=M$5)*(madatNC=$C30)*(namkh=$D$1)*(Dientich_NC))-SUMPRODUCT((DVHC=M$5)*(namkh=$D$1)*(INDEX(NC_giam,,HLOOKUP($C30,COLMadat,2,0))))</f>
        <v>0</v>
      </c>
      <c r="N30" s="678">
        <f>'CH01'!O31+SUMPRODUCT((DVHC=N$5)*(madatNC=$C30)*(namkh=$D$1)*(Dientich_NC))-SUMPRODUCT((DVHC=N$5)*(namkh=$D$1)*(INDEX(NC_giam,,HLOOKUP($C30,COLMadat,2,0))))</f>
        <v>0</v>
      </c>
      <c r="O30" s="678">
        <f>'CH01'!P31+SUMPRODUCT((DVHC=O$5)*(madatNC=$C30)*(namkh=$D$1)*(Dientich_NC))-SUMPRODUCT((DVHC=O$5)*(namkh=$D$1)*(INDEX(NC_giam,,HLOOKUP($C30,COLMadat,2,0))))</f>
        <v>0</v>
      </c>
      <c r="P30" s="678">
        <f>'CH01'!Q31+SUMPRODUCT((DVHC=P$5)*(madatNC=$C30)*(namkh=$D$1)*(Dientich_NC))-SUMPRODUCT((DVHC=P$5)*(namkh=$D$1)*(INDEX(NC_giam,,HLOOKUP($C30,COLMadat,2,0))))</f>
        <v>0</v>
      </c>
      <c r="Q30" s="678">
        <f>'CH01'!R31+SUMPRODUCT((DVHC=Q$5)*(madatNC=$C30)*(namkh=$D$1)*(Dientich_NC))-SUMPRODUCT((DVHC=Q$5)*(namkh=$D$1)*(INDEX(NC_giam,,HLOOKUP($C30,COLMadat,2,0))))</f>
        <v>0</v>
      </c>
      <c r="R30" s="678">
        <f>'CH01'!S31+SUMPRODUCT((DVHC=R$5)*(madatNC=$C30)*(namkh=$D$1)*(Dientich_NC))-SUMPRODUCT((DVHC=R$5)*(namkh=$D$1)*(INDEX(NC_giam,,HLOOKUP($C30,COLMadat,2,0))))</f>
        <v>0</v>
      </c>
      <c r="S30" s="678">
        <f>'CH01'!T31+SUMPRODUCT((DVHC=S$5)*(madatNC=$C30)*(namkh=$D$1)*(Dientich_NC))-SUMPRODUCT((DVHC=S$5)*(namkh=$D$1)*(INDEX(NC_giam,,HLOOKUP($C30,COLMadat,2,0))))</f>
        <v>0</v>
      </c>
      <c r="T30" s="678">
        <f>'CH01'!U31+SUMPRODUCT((DVHC=T$5)*(madatNC=$C30)*(namkh=$D$1)*(Dientich_NC))-SUMPRODUCT((DVHC=T$5)*(namkh=$D$1)*(INDEX(NC_giam,,HLOOKUP($C30,COLMadat,2,0))))</f>
        <v>0</v>
      </c>
      <c r="U30" s="678">
        <f>'CH01'!V31+SUMPRODUCT((DVHC=U$5)*(madatNC=$C30)*(namkh=$D$1)*(Dientich_NC))-SUMPRODUCT((DVHC=U$5)*(namkh=$D$1)*(INDEX(NC_giam,,HLOOKUP($C30,COLMadat,2,0))))</f>
        <v>0</v>
      </c>
      <c r="V30" s="678">
        <f>'CH01'!W31+SUMPRODUCT((DVHC=V$5)*(madatNC=$C30)*(namkh=$D$1)*(Dientich_NC))-SUMPRODUCT((DVHC=V$5)*(namkh=$D$1)*(INDEX(NC_giam,,HLOOKUP($C30,COLMadat,2,0))))</f>
        <v>0</v>
      </c>
      <c r="W30" s="678">
        <f>'CH01'!X31+SUMPRODUCT((DVHC=W$5)*(madatNC=$C30)*(namkh=$D$1)*(Dientich_NC))-SUMPRODUCT((DVHC=W$5)*(namkh=$D$1)*(INDEX(NC_giam,,HLOOKUP($C30,COLMadat,2,0))))</f>
        <v>0</v>
      </c>
      <c r="X30" s="678">
        <f>'CH01'!Y31+SUMPRODUCT((DVHC=X$5)*(madatNC=$C30)*(namkh=$D$1)*(Dientich_NC))-SUMPRODUCT((DVHC=X$5)*(namkh=$D$1)*(INDEX(NC_giam,,HLOOKUP($C30,COLMadat,2,0))))</f>
        <v>0</v>
      </c>
      <c r="Y30" s="678">
        <f>'CH01'!Z31+SUMPRODUCT((DVHC=Y$5)*(madatNC=$C30)*(namkh=$D$1)*(Dientich_NC))-SUMPRODUCT((DVHC=Y$5)*(namkh=$D$1)*(INDEX(NC_giam,,HLOOKUP($C30,COLMadat,2,0))))</f>
        <v>0</v>
      </c>
      <c r="Z30" s="678">
        <f>'CH01'!AA31+SUMPRODUCT((DVHC=Z$5)*(madatNC=$C30)*(namkh=$D$1)*(Dientich_NC))-SUMPRODUCT((DVHC=Z$5)*(namkh=$D$1)*(INDEX(NC_giam,,HLOOKUP($C30,COLMadat,2,0))))</f>
        <v>0</v>
      </c>
      <c r="AA30" s="678">
        <f>'CH01'!AB31+SUMPRODUCT((DVHC=AA$5)*(madatNC=$C30)*(namkh=$D$1)*(Dientich_NC))-SUMPRODUCT((DVHC=AA$5)*(namkh=$D$1)*(INDEX(NC_giam,,HLOOKUP($C30,COLMadat,2,0))))</f>
        <v>0</v>
      </c>
      <c r="AB30" s="678">
        <f>'CH01'!AC31+SUMPRODUCT((DVHC=AB$5)*(madatNC=$C30)*(namkh=$D$1)*(Dientich_NC))-SUMPRODUCT((DVHC=AB$5)*(namkh=$D$1)*(INDEX(NC_giam,,HLOOKUP($C30,COLMadat,2,0))))</f>
        <v>0</v>
      </c>
      <c r="AC30" s="678">
        <f>'CH01'!AD31+SUMPRODUCT((DVHC=AC$5)*(madatNC=$C30)*(namkh=$D$1)*(Dientich_NC))-SUMPRODUCT((DVHC=AC$5)*(namkh=$D$1)*(INDEX(NC_giam,,HLOOKUP($C30,COLMadat,2,0))))</f>
        <v>0</v>
      </c>
      <c r="AD30" s="678">
        <f>'CH01'!AE31+SUMPRODUCT((DVHC=AD$5)*(madatNC=$C30)*(namkh=$D$1)*(Dientich_NC))-SUMPRODUCT((DVHC=AD$5)*(namkh=$D$1)*(INDEX(NC_giam,,HLOOKUP($C30,COLMadat,2,0))))</f>
        <v>0</v>
      </c>
      <c r="AE30" s="678">
        <f>'CH01'!AF31+SUMPRODUCT((DVHC=AE$5)*(madatNC=$C30)*(namkh=$D$1)*(Dientich_NC))-SUMPRODUCT((DVHC=AE$5)*(namkh=$D$1)*(INDEX(NC_giam,,HLOOKUP($C30,COLMadat,2,0))))</f>
        <v>0</v>
      </c>
      <c r="AF30" s="678">
        <f>'CH01'!AG31+SUMPRODUCT((DVHC=AF$5)*(madatNC=$C30)*(namkh=$D$1)*(Dientich_NC))-SUMPRODUCT((DVHC=AF$5)*(namkh=$D$1)*(INDEX(NC_giam,,HLOOKUP($C30,COLMadat,2,0))))</f>
        <v>0</v>
      </c>
      <c r="AG30" s="678">
        <f>'CH01'!AH31+SUMPRODUCT((DVHC=AG$5)*(madatNC=$C30)*(namkh=$D$1)*(Dientich_NC))-SUMPRODUCT((DVHC=AG$5)*(namkh=$D$1)*(INDEX(NC_giam,,HLOOKUP($C30,COLMadat,2,0))))</f>
        <v>0</v>
      </c>
      <c r="AH30" s="678">
        <f>'CH01'!AI31+SUMPRODUCT((DVHC=AH$5)*(madatNC=$C30)*(namkh=$D$1)*(Dientich_NC))-SUMPRODUCT((DVHC=AH$5)*(namkh=$D$1)*(INDEX(NC_giam,,HLOOKUP($C30,COLMadat,2,0))))</f>
        <v>0</v>
      </c>
      <c r="AI30" s="678">
        <f>'CH01'!AJ31+SUMPRODUCT((DVHC=AI$5)*(madatNC=$C30)*(namkh=$D$1)*(Dientich_NC))-SUMPRODUCT((DVHC=AI$5)*(namkh=$D$1)*(INDEX(NC_giam,,HLOOKUP($C30,COLMadat,2,0))))</f>
        <v>0</v>
      </c>
      <c r="AJ30" s="678">
        <f>'CH01'!AK31+SUMPRODUCT((DVHC=AJ$5)*(madatNC=$C30)*(namkh=$D$1)*(Dientich_NC))-SUMPRODUCT((DVHC=AJ$5)*(namkh=$D$1)*(INDEX(NC_giam,,HLOOKUP($C30,COLMadat,2,0))))</f>
        <v>0</v>
      </c>
      <c r="AK30" s="678">
        <f>'CH01'!AL31+SUMPRODUCT((DVHC=AK$5)*(madatNC=$C30)*(namkh=$D$1)*(Dientich_NC))-SUMPRODUCT((DVHC=AK$5)*(namkh=$D$1)*(INDEX(NC_giam,,HLOOKUP($C30,COLMadat,2,0))))</f>
        <v>0</v>
      </c>
      <c r="AL30" s="678">
        <f>'CH01'!AM31+SUMPRODUCT((DVHC=AL$5)*(madatNC=$C30)*(namkh=$D$1)*(Dientich_NC))-SUMPRODUCT((DVHC=AL$5)*(namkh=$D$1)*(INDEX(NC_giam,,HLOOKUP($C30,COLMadat,2,0))))</f>
        <v>0</v>
      </c>
      <c r="AM30" s="678">
        <f>'CH01'!AN31+SUMPRODUCT((DVHC=AM$5)*(madatNC=$C30)*(namkh=$D$1)*(Dientich_NC))-SUMPRODUCT((DVHC=AM$5)*(namkh=$D$1)*(INDEX(NC_giam,,HLOOKUP($C30,COLMadat,2,0))))</f>
        <v>0</v>
      </c>
      <c r="AN30" s="678">
        <f>'CH01'!AO31+SUMPRODUCT((DVHC=AN$5)*(madatNC=$C30)*(namkh=$D$1)*(Dientich_NC))-SUMPRODUCT((DVHC=AN$5)*(namkh=$D$1)*(INDEX(NC_giam,,HLOOKUP($C30,COLMadat,2,0))))</f>
        <v>0</v>
      </c>
      <c r="AO30" s="32"/>
    </row>
    <row r="31" spans="1:41">
      <c r="A31" s="676" t="str">
        <f>'CH01'!A32</f>
        <v>2.6.2</v>
      </c>
      <c r="B31" s="676" t="str">
        <f>'CH01'!B32</f>
        <v>Đất xây dựng cơ sở xã hội</v>
      </c>
      <c r="C31" s="677" t="str">
        <f>'CH01'!C32</f>
        <v>DXH</v>
      </c>
      <c r="D31" s="678">
        <f t="shared" si="7"/>
        <v>0.13739999999999999</v>
      </c>
      <c r="E31" s="678">
        <f>'CH01'!F32+SUMPRODUCT((DVHC=E$5)*(madatNC=$C31)*(namkh=$D$1)*(Dientich_NC))-SUMPRODUCT((DVHC=E$5)*(namkh=$D$1)*(INDEX(NC_giam,,HLOOKUP($C31,COLMadat,2,0))))</f>
        <v>0.13739999999999999</v>
      </c>
      <c r="F31" s="678">
        <f>'CH01'!G32+SUMPRODUCT((DVHC=F$5)*(madatNC=$C31)*(namkh=$D$1)*(Dientich_NC))-SUMPRODUCT((DVHC=F$5)*(namkh=$D$1)*(INDEX(NC_giam,,HLOOKUP($C31,COLMadat,2,0))))</f>
        <v>0</v>
      </c>
      <c r="G31" s="678">
        <f>'CH01'!H32+SUMPRODUCT((DVHC=G$5)*(madatNC=$C31)*(namkh=$D$1)*(Dientich_NC))-SUMPRODUCT((DVHC=G$5)*(namkh=$D$1)*(INDEX(NC_giam,,HLOOKUP($C31,COLMadat,2,0))))</f>
        <v>0</v>
      </c>
      <c r="H31" s="678">
        <f>'CH01'!I32+SUMPRODUCT((DVHC=H$5)*(madatNC=$C31)*(namkh=$D$1)*(Dientich_NC))-SUMPRODUCT((DVHC=H$5)*(namkh=$D$1)*(INDEX(NC_giam,,HLOOKUP($C31,COLMadat,2,0))))</f>
        <v>0</v>
      </c>
      <c r="I31" s="678">
        <f>'CH01'!J32+SUMPRODUCT((DVHC=I$5)*(madatNC=$C31)*(namkh=$D$1)*(Dientich_NC))-SUMPRODUCT((DVHC=I$5)*(namkh=$D$1)*(INDEX(NC_giam,,HLOOKUP($C31,COLMadat,2,0))))</f>
        <v>0</v>
      </c>
      <c r="J31" s="678">
        <f>'CH01'!K32+SUMPRODUCT((DVHC=J$5)*(madatNC=$C31)*(namkh=$D$1)*(Dientich_NC))-SUMPRODUCT((DVHC=J$5)*(namkh=$D$1)*(INDEX(NC_giam,,HLOOKUP($C31,COLMadat,2,0))))</f>
        <v>0</v>
      </c>
      <c r="K31" s="678">
        <f>'CH01'!L32+SUMPRODUCT((DVHC=K$5)*(madatNC=$C31)*(namkh=$D$1)*(Dientich_NC))-SUMPRODUCT((DVHC=K$5)*(namkh=$D$1)*(INDEX(NC_giam,,HLOOKUP($C31,COLMadat,2,0))))</f>
        <v>0</v>
      </c>
      <c r="L31" s="678">
        <f>'CH01'!M32+SUMPRODUCT((DVHC=L$5)*(madatNC=$C31)*(namkh=$D$1)*(Dientich_NC))-SUMPRODUCT((DVHC=L$5)*(namkh=$D$1)*(INDEX(NC_giam,,HLOOKUP($C31,COLMadat,2,0))))</f>
        <v>0</v>
      </c>
      <c r="M31" s="678">
        <f>'CH01'!N32+SUMPRODUCT((DVHC=M$5)*(madatNC=$C31)*(namkh=$D$1)*(Dientich_NC))-SUMPRODUCT((DVHC=M$5)*(namkh=$D$1)*(INDEX(NC_giam,,HLOOKUP($C31,COLMadat,2,0))))</f>
        <v>0</v>
      </c>
      <c r="N31" s="678">
        <f>'CH01'!O32+SUMPRODUCT((DVHC=N$5)*(madatNC=$C31)*(namkh=$D$1)*(Dientich_NC))-SUMPRODUCT((DVHC=N$5)*(namkh=$D$1)*(INDEX(NC_giam,,HLOOKUP($C31,COLMadat,2,0))))</f>
        <v>0</v>
      </c>
      <c r="O31" s="678">
        <f>'CH01'!P32+SUMPRODUCT((DVHC=O$5)*(madatNC=$C31)*(namkh=$D$1)*(Dientich_NC))-SUMPRODUCT((DVHC=O$5)*(namkh=$D$1)*(INDEX(NC_giam,,HLOOKUP($C31,COLMadat,2,0))))</f>
        <v>0</v>
      </c>
      <c r="P31" s="678">
        <f>'CH01'!Q32+SUMPRODUCT((DVHC=P$5)*(madatNC=$C31)*(namkh=$D$1)*(Dientich_NC))-SUMPRODUCT((DVHC=P$5)*(namkh=$D$1)*(INDEX(NC_giam,,HLOOKUP($C31,COLMadat,2,0))))</f>
        <v>0</v>
      </c>
      <c r="Q31" s="678">
        <f>'CH01'!R32+SUMPRODUCT((DVHC=Q$5)*(madatNC=$C31)*(namkh=$D$1)*(Dientich_NC))-SUMPRODUCT((DVHC=Q$5)*(namkh=$D$1)*(INDEX(NC_giam,,HLOOKUP($C31,COLMadat,2,0))))</f>
        <v>0</v>
      </c>
      <c r="R31" s="678">
        <f>'CH01'!S32+SUMPRODUCT((DVHC=R$5)*(madatNC=$C31)*(namkh=$D$1)*(Dientich_NC))-SUMPRODUCT((DVHC=R$5)*(namkh=$D$1)*(INDEX(NC_giam,,HLOOKUP($C31,COLMadat,2,0))))</f>
        <v>0</v>
      </c>
      <c r="S31" s="678">
        <f>'CH01'!T32+SUMPRODUCT((DVHC=S$5)*(madatNC=$C31)*(namkh=$D$1)*(Dientich_NC))-SUMPRODUCT((DVHC=S$5)*(namkh=$D$1)*(INDEX(NC_giam,,HLOOKUP($C31,COLMadat,2,0))))</f>
        <v>0</v>
      </c>
      <c r="T31" s="678">
        <f>'CH01'!U32+SUMPRODUCT((DVHC=T$5)*(madatNC=$C31)*(namkh=$D$1)*(Dientich_NC))-SUMPRODUCT((DVHC=T$5)*(namkh=$D$1)*(INDEX(NC_giam,,HLOOKUP($C31,COLMadat,2,0))))</f>
        <v>0</v>
      </c>
      <c r="U31" s="678">
        <f>'CH01'!V32+SUMPRODUCT((DVHC=U$5)*(madatNC=$C31)*(namkh=$D$1)*(Dientich_NC))-SUMPRODUCT((DVHC=U$5)*(namkh=$D$1)*(INDEX(NC_giam,,HLOOKUP($C31,COLMadat,2,0))))</f>
        <v>0</v>
      </c>
      <c r="V31" s="678">
        <f>'CH01'!W32+SUMPRODUCT((DVHC=V$5)*(madatNC=$C31)*(namkh=$D$1)*(Dientich_NC))-SUMPRODUCT((DVHC=V$5)*(namkh=$D$1)*(INDEX(NC_giam,,HLOOKUP($C31,COLMadat,2,0))))</f>
        <v>0</v>
      </c>
      <c r="W31" s="678">
        <f>'CH01'!X32+SUMPRODUCT((DVHC=W$5)*(madatNC=$C31)*(namkh=$D$1)*(Dientich_NC))-SUMPRODUCT((DVHC=W$5)*(namkh=$D$1)*(INDEX(NC_giam,,HLOOKUP($C31,COLMadat,2,0))))</f>
        <v>0</v>
      </c>
      <c r="X31" s="678">
        <f>'CH01'!Y32+SUMPRODUCT((DVHC=X$5)*(madatNC=$C31)*(namkh=$D$1)*(Dientich_NC))-SUMPRODUCT((DVHC=X$5)*(namkh=$D$1)*(INDEX(NC_giam,,HLOOKUP($C31,COLMadat,2,0))))</f>
        <v>0</v>
      </c>
      <c r="Y31" s="678">
        <f>'CH01'!Z32+SUMPRODUCT((DVHC=Y$5)*(madatNC=$C31)*(namkh=$D$1)*(Dientich_NC))-SUMPRODUCT((DVHC=Y$5)*(namkh=$D$1)*(INDEX(NC_giam,,HLOOKUP($C31,COLMadat,2,0))))</f>
        <v>0</v>
      </c>
      <c r="Z31" s="678">
        <f>'CH01'!AA32+SUMPRODUCT((DVHC=Z$5)*(madatNC=$C31)*(namkh=$D$1)*(Dientich_NC))-SUMPRODUCT((DVHC=Z$5)*(namkh=$D$1)*(INDEX(NC_giam,,HLOOKUP($C31,COLMadat,2,0))))</f>
        <v>0</v>
      </c>
      <c r="AA31" s="678">
        <f>'CH01'!AB32+SUMPRODUCT((DVHC=AA$5)*(madatNC=$C31)*(namkh=$D$1)*(Dientich_NC))-SUMPRODUCT((DVHC=AA$5)*(namkh=$D$1)*(INDEX(NC_giam,,HLOOKUP($C31,COLMadat,2,0))))</f>
        <v>0</v>
      </c>
      <c r="AB31" s="678">
        <f>'CH01'!AC32+SUMPRODUCT((DVHC=AB$5)*(madatNC=$C31)*(namkh=$D$1)*(Dientich_NC))-SUMPRODUCT((DVHC=AB$5)*(namkh=$D$1)*(INDEX(NC_giam,,HLOOKUP($C31,COLMadat,2,0))))</f>
        <v>0</v>
      </c>
      <c r="AC31" s="678">
        <f>'CH01'!AD32+SUMPRODUCT((DVHC=AC$5)*(madatNC=$C31)*(namkh=$D$1)*(Dientich_NC))-SUMPRODUCT((DVHC=AC$5)*(namkh=$D$1)*(INDEX(NC_giam,,HLOOKUP($C31,COLMadat,2,0))))</f>
        <v>0</v>
      </c>
      <c r="AD31" s="678">
        <f>'CH01'!AE32+SUMPRODUCT((DVHC=AD$5)*(madatNC=$C31)*(namkh=$D$1)*(Dientich_NC))-SUMPRODUCT((DVHC=AD$5)*(namkh=$D$1)*(INDEX(NC_giam,,HLOOKUP($C31,COLMadat,2,0))))</f>
        <v>0</v>
      </c>
      <c r="AE31" s="678">
        <f>'CH01'!AF32+SUMPRODUCT((DVHC=AE$5)*(madatNC=$C31)*(namkh=$D$1)*(Dientich_NC))-SUMPRODUCT((DVHC=AE$5)*(namkh=$D$1)*(INDEX(NC_giam,,HLOOKUP($C31,COLMadat,2,0))))</f>
        <v>0</v>
      </c>
      <c r="AF31" s="678">
        <f>'CH01'!AG32+SUMPRODUCT((DVHC=AF$5)*(madatNC=$C31)*(namkh=$D$1)*(Dientich_NC))-SUMPRODUCT((DVHC=AF$5)*(namkh=$D$1)*(INDEX(NC_giam,,HLOOKUP($C31,COLMadat,2,0))))</f>
        <v>0</v>
      </c>
      <c r="AG31" s="678">
        <f>'CH01'!AH32+SUMPRODUCT((DVHC=AG$5)*(madatNC=$C31)*(namkh=$D$1)*(Dientich_NC))-SUMPRODUCT((DVHC=AG$5)*(namkh=$D$1)*(INDEX(NC_giam,,HLOOKUP($C31,COLMadat,2,0))))</f>
        <v>0</v>
      </c>
      <c r="AH31" s="678">
        <f>'CH01'!AI32+SUMPRODUCT((DVHC=AH$5)*(madatNC=$C31)*(namkh=$D$1)*(Dientich_NC))-SUMPRODUCT((DVHC=AH$5)*(namkh=$D$1)*(INDEX(NC_giam,,HLOOKUP($C31,COLMadat,2,0))))</f>
        <v>0</v>
      </c>
      <c r="AI31" s="678">
        <f>'CH01'!AJ32+SUMPRODUCT((DVHC=AI$5)*(madatNC=$C31)*(namkh=$D$1)*(Dientich_NC))-SUMPRODUCT((DVHC=AI$5)*(namkh=$D$1)*(INDEX(NC_giam,,HLOOKUP($C31,COLMadat,2,0))))</f>
        <v>0</v>
      </c>
      <c r="AJ31" s="678">
        <f>'CH01'!AK32+SUMPRODUCT((DVHC=AJ$5)*(madatNC=$C31)*(namkh=$D$1)*(Dientich_NC))-SUMPRODUCT((DVHC=AJ$5)*(namkh=$D$1)*(INDEX(NC_giam,,HLOOKUP($C31,COLMadat,2,0))))</f>
        <v>0</v>
      </c>
      <c r="AK31" s="678">
        <f>'CH01'!AL32+SUMPRODUCT((DVHC=AK$5)*(madatNC=$C31)*(namkh=$D$1)*(Dientich_NC))-SUMPRODUCT((DVHC=AK$5)*(namkh=$D$1)*(INDEX(NC_giam,,HLOOKUP($C31,COLMadat,2,0))))</f>
        <v>0</v>
      </c>
      <c r="AL31" s="678">
        <f>'CH01'!AM32+SUMPRODUCT((DVHC=AL$5)*(madatNC=$C31)*(namkh=$D$1)*(Dientich_NC))-SUMPRODUCT((DVHC=AL$5)*(namkh=$D$1)*(INDEX(NC_giam,,HLOOKUP($C31,COLMadat,2,0))))</f>
        <v>0</v>
      </c>
      <c r="AM31" s="678">
        <f>'CH01'!AN32+SUMPRODUCT((DVHC=AM$5)*(madatNC=$C31)*(namkh=$D$1)*(Dientich_NC))-SUMPRODUCT((DVHC=AM$5)*(namkh=$D$1)*(INDEX(NC_giam,,HLOOKUP($C31,COLMadat,2,0))))</f>
        <v>0</v>
      </c>
      <c r="AN31" s="678">
        <f>'CH01'!AO32+SUMPRODUCT((DVHC=AN$5)*(madatNC=$C31)*(namkh=$D$1)*(Dientich_NC))-SUMPRODUCT((DVHC=AN$5)*(namkh=$D$1)*(INDEX(NC_giam,,HLOOKUP($C31,COLMadat,2,0))))</f>
        <v>0</v>
      </c>
      <c r="AO31" s="32"/>
    </row>
    <row r="32" spans="1:41">
      <c r="A32" s="676" t="str">
        <f>'CH01'!A33</f>
        <v>2.6.3</v>
      </c>
      <c r="B32" s="676" t="str">
        <f>'CH01'!B33</f>
        <v>Đất xây dựng cơ sở y tế</v>
      </c>
      <c r="C32" s="677" t="str">
        <f>'CH01'!C33</f>
        <v>DYT</v>
      </c>
      <c r="D32" s="678">
        <f t="shared" si="7"/>
        <v>1.6318999999999999</v>
      </c>
      <c r="E32" s="678">
        <f>'CH01'!F33+SUMPRODUCT((DVHC=E$5)*(madatNC=$C32)*(namkh=$D$1)*(Dientich_NC))-SUMPRODUCT((DVHC=E$5)*(namkh=$D$1)*(INDEX(NC_giam,,HLOOKUP($C32,COLMadat,2,0))))</f>
        <v>1.6318999999999999</v>
      </c>
      <c r="F32" s="678">
        <f>'CH01'!G33+SUMPRODUCT((DVHC=F$5)*(madatNC=$C32)*(namkh=$D$1)*(Dientich_NC))-SUMPRODUCT((DVHC=F$5)*(namkh=$D$1)*(INDEX(NC_giam,,HLOOKUP($C32,COLMadat,2,0))))</f>
        <v>0</v>
      </c>
      <c r="G32" s="678">
        <f>'CH01'!H33+SUMPRODUCT((DVHC=G$5)*(madatNC=$C32)*(namkh=$D$1)*(Dientich_NC))-SUMPRODUCT((DVHC=G$5)*(namkh=$D$1)*(INDEX(NC_giam,,HLOOKUP($C32,COLMadat,2,0))))</f>
        <v>0</v>
      </c>
      <c r="H32" s="678">
        <f>'CH01'!I33+SUMPRODUCT((DVHC=H$5)*(madatNC=$C32)*(namkh=$D$1)*(Dientich_NC))-SUMPRODUCT((DVHC=H$5)*(namkh=$D$1)*(INDEX(NC_giam,,HLOOKUP($C32,COLMadat,2,0))))</f>
        <v>0</v>
      </c>
      <c r="I32" s="678">
        <f>'CH01'!J33+SUMPRODUCT((DVHC=I$5)*(madatNC=$C32)*(namkh=$D$1)*(Dientich_NC))-SUMPRODUCT((DVHC=I$5)*(namkh=$D$1)*(INDEX(NC_giam,,HLOOKUP($C32,COLMadat,2,0))))</f>
        <v>0</v>
      </c>
      <c r="J32" s="678">
        <f>'CH01'!K33+SUMPRODUCT((DVHC=J$5)*(madatNC=$C32)*(namkh=$D$1)*(Dientich_NC))-SUMPRODUCT((DVHC=J$5)*(namkh=$D$1)*(INDEX(NC_giam,,HLOOKUP($C32,COLMadat,2,0))))</f>
        <v>0</v>
      </c>
      <c r="K32" s="678">
        <f>'CH01'!L33+SUMPRODUCT((DVHC=K$5)*(madatNC=$C32)*(namkh=$D$1)*(Dientich_NC))-SUMPRODUCT((DVHC=K$5)*(namkh=$D$1)*(INDEX(NC_giam,,HLOOKUP($C32,COLMadat,2,0))))</f>
        <v>0</v>
      </c>
      <c r="L32" s="678">
        <f>'CH01'!M33+SUMPRODUCT((DVHC=L$5)*(madatNC=$C32)*(namkh=$D$1)*(Dientich_NC))-SUMPRODUCT((DVHC=L$5)*(namkh=$D$1)*(INDEX(NC_giam,,HLOOKUP($C32,COLMadat,2,0))))</f>
        <v>0</v>
      </c>
      <c r="M32" s="678">
        <f>'CH01'!N33+SUMPRODUCT((DVHC=M$5)*(madatNC=$C32)*(namkh=$D$1)*(Dientich_NC))-SUMPRODUCT((DVHC=M$5)*(namkh=$D$1)*(INDEX(NC_giam,,HLOOKUP($C32,COLMadat,2,0))))</f>
        <v>0</v>
      </c>
      <c r="N32" s="678">
        <f>'CH01'!O33+SUMPRODUCT((DVHC=N$5)*(madatNC=$C32)*(namkh=$D$1)*(Dientich_NC))-SUMPRODUCT((DVHC=N$5)*(namkh=$D$1)*(INDEX(NC_giam,,HLOOKUP($C32,COLMadat,2,0))))</f>
        <v>0</v>
      </c>
      <c r="O32" s="678">
        <f>'CH01'!P33+SUMPRODUCT((DVHC=O$5)*(madatNC=$C32)*(namkh=$D$1)*(Dientich_NC))-SUMPRODUCT((DVHC=O$5)*(namkh=$D$1)*(INDEX(NC_giam,,HLOOKUP($C32,COLMadat,2,0))))</f>
        <v>0</v>
      </c>
      <c r="P32" s="678">
        <f>'CH01'!Q33+SUMPRODUCT((DVHC=P$5)*(madatNC=$C32)*(namkh=$D$1)*(Dientich_NC))-SUMPRODUCT((DVHC=P$5)*(namkh=$D$1)*(INDEX(NC_giam,,HLOOKUP($C32,COLMadat,2,0))))</f>
        <v>0</v>
      </c>
      <c r="Q32" s="678">
        <f>'CH01'!R33+SUMPRODUCT((DVHC=Q$5)*(madatNC=$C32)*(namkh=$D$1)*(Dientich_NC))-SUMPRODUCT((DVHC=Q$5)*(namkh=$D$1)*(INDEX(NC_giam,,HLOOKUP($C32,COLMadat,2,0))))</f>
        <v>0</v>
      </c>
      <c r="R32" s="678">
        <f>'CH01'!S33+SUMPRODUCT((DVHC=R$5)*(madatNC=$C32)*(namkh=$D$1)*(Dientich_NC))-SUMPRODUCT((DVHC=R$5)*(namkh=$D$1)*(INDEX(NC_giam,,HLOOKUP($C32,COLMadat,2,0))))</f>
        <v>0</v>
      </c>
      <c r="S32" s="678">
        <f>'CH01'!T33+SUMPRODUCT((DVHC=S$5)*(madatNC=$C32)*(namkh=$D$1)*(Dientich_NC))-SUMPRODUCT((DVHC=S$5)*(namkh=$D$1)*(INDEX(NC_giam,,HLOOKUP($C32,COLMadat,2,0))))</f>
        <v>0</v>
      </c>
      <c r="T32" s="678">
        <f>'CH01'!U33+SUMPRODUCT((DVHC=T$5)*(madatNC=$C32)*(namkh=$D$1)*(Dientich_NC))-SUMPRODUCT((DVHC=T$5)*(namkh=$D$1)*(INDEX(NC_giam,,HLOOKUP($C32,COLMadat,2,0))))</f>
        <v>0</v>
      </c>
      <c r="U32" s="678">
        <f>'CH01'!V33+SUMPRODUCT((DVHC=U$5)*(madatNC=$C32)*(namkh=$D$1)*(Dientich_NC))-SUMPRODUCT((DVHC=U$5)*(namkh=$D$1)*(INDEX(NC_giam,,HLOOKUP($C32,COLMadat,2,0))))</f>
        <v>0</v>
      </c>
      <c r="V32" s="678">
        <f>'CH01'!W33+SUMPRODUCT((DVHC=V$5)*(madatNC=$C32)*(namkh=$D$1)*(Dientich_NC))-SUMPRODUCT((DVHC=V$5)*(namkh=$D$1)*(INDEX(NC_giam,,HLOOKUP($C32,COLMadat,2,0))))</f>
        <v>0</v>
      </c>
      <c r="W32" s="678">
        <f>'CH01'!X33+SUMPRODUCT((DVHC=W$5)*(madatNC=$C32)*(namkh=$D$1)*(Dientich_NC))-SUMPRODUCT((DVHC=W$5)*(namkh=$D$1)*(INDEX(NC_giam,,HLOOKUP($C32,COLMadat,2,0))))</f>
        <v>0</v>
      </c>
      <c r="X32" s="678">
        <f>'CH01'!Y33+SUMPRODUCT((DVHC=X$5)*(madatNC=$C32)*(namkh=$D$1)*(Dientich_NC))-SUMPRODUCT((DVHC=X$5)*(namkh=$D$1)*(INDEX(NC_giam,,HLOOKUP($C32,COLMadat,2,0))))</f>
        <v>0</v>
      </c>
      <c r="Y32" s="678">
        <f>'CH01'!Z33+SUMPRODUCT((DVHC=Y$5)*(madatNC=$C32)*(namkh=$D$1)*(Dientich_NC))-SUMPRODUCT((DVHC=Y$5)*(namkh=$D$1)*(INDEX(NC_giam,,HLOOKUP($C32,COLMadat,2,0))))</f>
        <v>0</v>
      </c>
      <c r="Z32" s="678">
        <f>'CH01'!AA33+SUMPRODUCT((DVHC=Z$5)*(madatNC=$C32)*(namkh=$D$1)*(Dientich_NC))-SUMPRODUCT((DVHC=Z$5)*(namkh=$D$1)*(INDEX(NC_giam,,HLOOKUP($C32,COLMadat,2,0))))</f>
        <v>0</v>
      </c>
      <c r="AA32" s="678">
        <f>'CH01'!AB33+SUMPRODUCT((DVHC=AA$5)*(madatNC=$C32)*(namkh=$D$1)*(Dientich_NC))-SUMPRODUCT((DVHC=AA$5)*(namkh=$D$1)*(INDEX(NC_giam,,HLOOKUP($C32,COLMadat,2,0))))</f>
        <v>0</v>
      </c>
      <c r="AB32" s="678">
        <f>'CH01'!AC33+SUMPRODUCT((DVHC=AB$5)*(madatNC=$C32)*(namkh=$D$1)*(Dientich_NC))-SUMPRODUCT((DVHC=AB$5)*(namkh=$D$1)*(INDEX(NC_giam,,HLOOKUP($C32,COLMadat,2,0))))</f>
        <v>0</v>
      </c>
      <c r="AC32" s="678">
        <f>'CH01'!AD33+SUMPRODUCT((DVHC=AC$5)*(madatNC=$C32)*(namkh=$D$1)*(Dientich_NC))-SUMPRODUCT((DVHC=AC$5)*(namkh=$D$1)*(INDEX(NC_giam,,HLOOKUP($C32,COLMadat,2,0))))</f>
        <v>0</v>
      </c>
      <c r="AD32" s="678">
        <f>'CH01'!AE33+SUMPRODUCT((DVHC=AD$5)*(madatNC=$C32)*(namkh=$D$1)*(Dientich_NC))-SUMPRODUCT((DVHC=AD$5)*(namkh=$D$1)*(INDEX(NC_giam,,HLOOKUP($C32,COLMadat,2,0))))</f>
        <v>0</v>
      </c>
      <c r="AE32" s="678">
        <f>'CH01'!AF33+SUMPRODUCT((DVHC=AE$5)*(madatNC=$C32)*(namkh=$D$1)*(Dientich_NC))-SUMPRODUCT((DVHC=AE$5)*(namkh=$D$1)*(INDEX(NC_giam,,HLOOKUP($C32,COLMadat,2,0))))</f>
        <v>0</v>
      </c>
      <c r="AF32" s="678">
        <f>'CH01'!AG33+SUMPRODUCT((DVHC=AF$5)*(madatNC=$C32)*(namkh=$D$1)*(Dientich_NC))-SUMPRODUCT((DVHC=AF$5)*(namkh=$D$1)*(INDEX(NC_giam,,HLOOKUP($C32,COLMadat,2,0))))</f>
        <v>0</v>
      </c>
      <c r="AG32" s="678">
        <f>'CH01'!AH33+SUMPRODUCT((DVHC=AG$5)*(madatNC=$C32)*(namkh=$D$1)*(Dientich_NC))-SUMPRODUCT((DVHC=AG$5)*(namkh=$D$1)*(INDEX(NC_giam,,HLOOKUP($C32,COLMadat,2,0))))</f>
        <v>0</v>
      </c>
      <c r="AH32" s="678">
        <f>'CH01'!AI33+SUMPRODUCT((DVHC=AH$5)*(madatNC=$C32)*(namkh=$D$1)*(Dientich_NC))-SUMPRODUCT((DVHC=AH$5)*(namkh=$D$1)*(INDEX(NC_giam,,HLOOKUP($C32,COLMadat,2,0))))</f>
        <v>0</v>
      </c>
      <c r="AI32" s="678">
        <f>'CH01'!AJ33+SUMPRODUCT((DVHC=AI$5)*(madatNC=$C32)*(namkh=$D$1)*(Dientich_NC))-SUMPRODUCT((DVHC=AI$5)*(namkh=$D$1)*(INDEX(NC_giam,,HLOOKUP($C32,COLMadat,2,0))))</f>
        <v>0</v>
      </c>
      <c r="AJ32" s="678">
        <f>'CH01'!AK33+SUMPRODUCT((DVHC=AJ$5)*(madatNC=$C32)*(namkh=$D$1)*(Dientich_NC))-SUMPRODUCT((DVHC=AJ$5)*(namkh=$D$1)*(INDEX(NC_giam,,HLOOKUP($C32,COLMadat,2,0))))</f>
        <v>0</v>
      </c>
      <c r="AK32" s="678">
        <f>'CH01'!AL33+SUMPRODUCT((DVHC=AK$5)*(madatNC=$C32)*(namkh=$D$1)*(Dientich_NC))-SUMPRODUCT((DVHC=AK$5)*(namkh=$D$1)*(INDEX(NC_giam,,HLOOKUP($C32,COLMadat,2,0))))</f>
        <v>0</v>
      </c>
      <c r="AL32" s="678">
        <f>'CH01'!AM33+SUMPRODUCT((DVHC=AL$5)*(madatNC=$C32)*(namkh=$D$1)*(Dientich_NC))-SUMPRODUCT((DVHC=AL$5)*(namkh=$D$1)*(INDEX(NC_giam,,HLOOKUP($C32,COLMadat,2,0))))</f>
        <v>0</v>
      </c>
      <c r="AM32" s="678">
        <f>'CH01'!AN33+SUMPRODUCT((DVHC=AM$5)*(madatNC=$C32)*(namkh=$D$1)*(Dientich_NC))-SUMPRODUCT((DVHC=AM$5)*(namkh=$D$1)*(INDEX(NC_giam,,HLOOKUP($C32,COLMadat,2,0))))</f>
        <v>0</v>
      </c>
      <c r="AN32" s="678">
        <f>'CH01'!AO33+SUMPRODUCT((DVHC=AN$5)*(madatNC=$C32)*(namkh=$D$1)*(Dientich_NC))-SUMPRODUCT((DVHC=AN$5)*(namkh=$D$1)*(INDEX(NC_giam,,HLOOKUP($C32,COLMadat,2,0))))</f>
        <v>0</v>
      </c>
      <c r="AO32" s="32"/>
    </row>
    <row r="33" spans="1:41">
      <c r="A33" s="676" t="str">
        <f>'CH01'!A34</f>
        <v>2.6.4</v>
      </c>
      <c r="B33" s="676" t="str">
        <f>'CH01'!B34</f>
        <v>Đất xây dựng cơ sở giáo dục và đào tạo</v>
      </c>
      <c r="C33" s="677" t="str">
        <f>'CH01'!C34</f>
        <v>DGD</v>
      </c>
      <c r="D33" s="678">
        <f t="shared" si="7"/>
        <v>19.865299999999998</v>
      </c>
      <c r="E33" s="678">
        <f>'CH01'!F34+SUMPRODUCT((DVHC=E$5)*(madatNC=$C33)*(namkh=$D$1)*(Dientich_NC))-SUMPRODUCT((DVHC=E$5)*(namkh=$D$1)*(INDEX(NC_giam,,HLOOKUP($C33,COLMadat,2,0))))</f>
        <v>19.865299999999998</v>
      </c>
      <c r="F33" s="678">
        <f>'CH01'!G34+SUMPRODUCT((DVHC=F$5)*(madatNC=$C33)*(namkh=$D$1)*(Dientich_NC))-SUMPRODUCT((DVHC=F$5)*(namkh=$D$1)*(INDEX(NC_giam,,HLOOKUP($C33,COLMadat,2,0))))</f>
        <v>0</v>
      </c>
      <c r="G33" s="678">
        <f>'CH01'!H34+SUMPRODUCT((DVHC=G$5)*(madatNC=$C33)*(namkh=$D$1)*(Dientich_NC))-SUMPRODUCT((DVHC=G$5)*(namkh=$D$1)*(INDEX(NC_giam,,HLOOKUP($C33,COLMadat,2,0))))</f>
        <v>0</v>
      </c>
      <c r="H33" s="678">
        <f>'CH01'!I34+SUMPRODUCT((DVHC=H$5)*(madatNC=$C33)*(namkh=$D$1)*(Dientich_NC))-SUMPRODUCT((DVHC=H$5)*(namkh=$D$1)*(INDEX(NC_giam,,HLOOKUP($C33,COLMadat,2,0))))</f>
        <v>0</v>
      </c>
      <c r="I33" s="678">
        <f>'CH01'!J34+SUMPRODUCT((DVHC=I$5)*(madatNC=$C33)*(namkh=$D$1)*(Dientich_NC))-SUMPRODUCT((DVHC=I$5)*(namkh=$D$1)*(INDEX(NC_giam,,HLOOKUP($C33,COLMadat,2,0))))</f>
        <v>0</v>
      </c>
      <c r="J33" s="678">
        <f>'CH01'!K34+SUMPRODUCT((DVHC=J$5)*(madatNC=$C33)*(namkh=$D$1)*(Dientich_NC))-SUMPRODUCT((DVHC=J$5)*(namkh=$D$1)*(INDEX(NC_giam,,HLOOKUP($C33,COLMadat,2,0))))</f>
        <v>0</v>
      </c>
      <c r="K33" s="678">
        <f>'CH01'!L34+SUMPRODUCT((DVHC=K$5)*(madatNC=$C33)*(namkh=$D$1)*(Dientich_NC))-SUMPRODUCT((DVHC=K$5)*(namkh=$D$1)*(INDEX(NC_giam,,HLOOKUP($C33,COLMadat,2,0))))</f>
        <v>0</v>
      </c>
      <c r="L33" s="678">
        <f>'CH01'!M34+SUMPRODUCT((DVHC=L$5)*(madatNC=$C33)*(namkh=$D$1)*(Dientich_NC))-SUMPRODUCT((DVHC=L$5)*(namkh=$D$1)*(INDEX(NC_giam,,HLOOKUP($C33,COLMadat,2,0))))</f>
        <v>0</v>
      </c>
      <c r="M33" s="678">
        <f>'CH01'!N34+SUMPRODUCT((DVHC=M$5)*(madatNC=$C33)*(namkh=$D$1)*(Dientich_NC))-SUMPRODUCT((DVHC=M$5)*(namkh=$D$1)*(INDEX(NC_giam,,HLOOKUP($C33,COLMadat,2,0))))</f>
        <v>0</v>
      </c>
      <c r="N33" s="678">
        <f>'CH01'!O34+SUMPRODUCT((DVHC=N$5)*(madatNC=$C33)*(namkh=$D$1)*(Dientich_NC))-SUMPRODUCT((DVHC=N$5)*(namkh=$D$1)*(INDEX(NC_giam,,HLOOKUP($C33,COLMadat,2,0))))</f>
        <v>0</v>
      </c>
      <c r="O33" s="678">
        <f>'CH01'!P34+SUMPRODUCT((DVHC=O$5)*(madatNC=$C33)*(namkh=$D$1)*(Dientich_NC))-SUMPRODUCT((DVHC=O$5)*(namkh=$D$1)*(INDEX(NC_giam,,HLOOKUP($C33,COLMadat,2,0))))</f>
        <v>0</v>
      </c>
      <c r="P33" s="678">
        <f>'CH01'!Q34+SUMPRODUCT((DVHC=P$5)*(madatNC=$C33)*(namkh=$D$1)*(Dientich_NC))-SUMPRODUCT((DVHC=P$5)*(namkh=$D$1)*(INDEX(NC_giam,,HLOOKUP($C33,COLMadat,2,0))))</f>
        <v>0</v>
      </c>
      <c r="Q33" s="678">
        <f>'CH01'!R34+SUMPRODUCT((DVHC=Q$5)*(madatNC=$C33)*(namkh=$D$1)*(Dientich_NC))-SUMPRODUCT((DVHC=Q$5)*(namkh=$D$1)*(INDEX(NC_giam,,HLOOKUP($C33,COLMadat,2,0))))</f>
        <v>0</v>
      </c>
      <c r="R33" s="678">
        <f>'CH01'!S34+SUMPRODUCT((DVHC=R$5)*(madatNC=$C33)*(namkh=$D$1)*(Dientich_NC))-SUMPRODUCT((DVHC=R$5)*(namkh=$D$1)*(INDEX(NC_giam,,HLOOKUP($C33,COLMadat,2,0))))</f>
        <v>0</v>
      </c>
      <c r="S33" s="678">
        <f>'CH01'!T34+SUMPRODUCT((DVHC=S$5)*(madatNC=$C33)*(namkh=$D$1)*(Dientich_NC))-SUMPRODUCT((DVHC=S$5)*(namkh=$D$1)*(INDEX(NC_giam,,HLOOKUP($C33,COLMadat,2,0))))</f>
        <v>0</v>
      </c>
      <c r="T33" s="678">
        <f>'CH01'!U34+SUMPRODUCT((DVHC=T$5)*(madatNC=$C33)*(namkh=$D$1)*(Dientich_NC))-SUMPRODUCT((DVHC=T$5)*(namkh=$D$1)*(INDEX(NC_giam,,HLOOKUP($C33,COLMadat,2,0))))</f>
        <v>0</v>
      </c>
      <c r="U33" s="678">
        <f>'CH01'!V34+SUMPRODUCT((DVHC=U$5)*(madatNC=$C33)*(namkh=$D$1)*(Dientich_NC))-SUMPRODUCT((DVHC=U$5)*(namkh=$D$1)*(INDEX(NC_giam,,HLOOKUP($C33,COLMadat,2,0))))</f>
        <v>0</v>
      </c>
      <c r="V33" s="678">
        <f>'CH01'!W34+SUMPRODUCT((DVHC=V$5)*(madatNC=$C33)*(namkh=$D$1)*(Dientich_NC))-SUMPRODUCT((DVHC=V$5)*(namkh=$D$1)*(INDEX(NC_giam,,HLOOKUP($C33,COLMadat,2,0))))</f>
        <v>0</v>
      </c>
      <c r="W33" s="678">
        <f>'CH01'!X34+SUMPRODUCT((DVHC=W$5)*(madatNC=$C33)*(namkh=$D$1)*(Dientich_NC))-SUMPRODUCT((DVHC=W$5)*(namkh=$D$1)*(INDEX(NC_giam,,HLOOKUP($C33,COLMadat,2,0))))</f>
        <v>0</v>
      </c>
      <c r="X33" s="678">
        <f>'CH01'!Y34+SUMPRODUCT((DVHC=X$5)*(madatNC=$C33)*(namkh=$D$1)*(Dientich_NC))-SUMPRODUCT((DVHC=X$5)*(namkh=$D$1)*(INDEX(NC_giam,,HLOOKUP($C33,COLMadat,2,0))))</f>
        <v>0</v>
      </c>
      <c r="Y33" s="678">
        <f>'CH01'!Z34+SUMPRODUCT((DVHC=Y$5)*(madatNC=$C33)*(namkh=$D$1)*(Dientich_NC))-SUMPRODUCT((DVHC=Y$5)*(namkh=$D$1)*(INDEX(NC_giam,,HLOOKUP($C33,COLMadat,2,0))))</f>
        <v>0</v>
      </c>
      <c r="Z33" s="678">
        <f>'CH01'!AA34+SUMPRODUCT((DVHC=Z$5)*(madatNC=$C33)*(namkh=$D$1)*(Dientich_NC))-SUMPRODUCT((DVHC=Z$5)*(namkh=$D$1)*(INDEX(NC_giam,,HLOOKUP($C33,COLMadat,2,0))))</f>
        <v>0</v>
      </c>
      <c r="AA33" s="678">
        <f>'CH01'!AB34+SUMPRODUCT((DVHC=AA$5)*(madatNC=$C33)*(namkh=$D$1)*(Dientich_NC))-SUMPRODUCT((DVHC=AA$5)*(namkh=$D$1)*(INDEX(NC_giam,,HLOOKUP($C33,COLMadat,2,0))))</f>
        <v>0</v>
      </c>
      <c r="AB33" s="678">
        <f>'CH01'!AC34+SUMPRODUCT((DVHC=AB$5)*(madatNC=$C33)*(namkh=$D$1)*(Dientich_NC))-SUMPRODUCT((DVHC=AB$5)*(namkh=$D$1)*(INDEX(NC_giam,,HLOOKUP($C33,COLMadat,2,0))))</f>
        <v>0</v>
      </c>
      <c r="AC33" s="678">
        <f>'CH01'!AD34+SUMPRODUCT((DVHC=AC$5)*(madatNC=$C33)*(namkh=$D$1)*(Dientich_NC))-SUMPRODUCT((DVHC=AC$5)*(namkh=$D$1)*(INDEX(NC_giam,,HLOOKUP($C33,COLMadat,2,0))))</f>
        <v>0</v>
      </c>
      <c r="AD33" s="678">
        <f>'CH01'!AE34+SUMPRODUCT((DVHC=AD$5)*(madatNC=$C33)*(namkh=$D$1)*(Dientich_NC))-SUMPRODUCT((DVHC=AD$5)*(namkh=$D$1)*(INDEX(NC_giam,,HLOOKUP($C33,COLMadat,2,0))))</f>
        <v>0</v>
      </c>
      <c r="AE33" s="678">
        <f>'CH01'!AF34+SUMPRODUCT((DVHC=AE$5)*(madatNC=$C33)*(namkh=$D$1)*(Dientich_NC))-SUMPRODUCT((DVHC=AE$5)*(namkh=$D$1)*(INDEX(NC_giam,,HLOOKUP($C33,COLMadat,2,0))))</f>
        <v>0</v>
      </c>
      <c r="AF33" s="678">
        <f>'CH01'!AG34+SUMPRODUCT((DVHC=AF$5)*(madatNC=$C33)*(namkh=$D$1)*(Dientich_NC))-SUMPRODUCT((DVHC=AF$5)*(namkh=$D$1)*(INDEX(NC_giam,,HLOOKUP($C33,COLMadat,2,0))))</f>
        <v>0</v>
      </c>
      <c r="AG33" s="678">
        <f>'CH01'!AH34+SUMPRODUCT((DVHC=AG$5)*(madatNC=$C33)*(namkh=$D$1)*(Dientich_NC))-SUMPRODUCT((DVHC=AG$5)*(namkh=$D$1)*(INDEX(NC_giam,,HLOOKUP($C33,COLMadat,2,0))))</f>
        <v>0</v>
      </c>
      <c r="AH33" s="678">
        <f>'CH01'!AI34+SUMPRODUCT((DVHC=AH$5)*(madatNC=$C33)*(namkh=$D$1)*(Dientich_NC))-SUMPRODUCT((DVHC=AH$5)*(namkh=$D$1)*(INDEX(NC_giam,,HLOOKUP($C33,COLMadat,2,0))))</f>
        <v>0</v>
      </c>
      <c r="AI33" s="678">
        <f>'CH01'!AJ34+SUMPRODUCT((DVHC=AI$5)*(madatNC=$C33)*(namkh=$D$1)*(Dientich_NC))-SUMPRODUCT((DVHC=AI$5)*(namkh=$D$1)*(INDEX(NC_giam,,HLOOKUP($C33,COLMadat,2,0))))</f>
        <v>0</v>
      </c>
      <c r="AJ33" s="678">
        <f>'CH01'!AK34+SUMPRODUCT((DVHC=AJ$5)*(madatNC=$C33)*(namkh=$D$1)*(Dientich_NC))-SUMPRODUCT((DVHC=AJ$5)*(namkh=$D$1)*(INDEX(NC_giam,,HLOOKUP($C33,COLMadat,2,0))))</f>
        <v>0</v>
      </c>
      <c r="AK33" s="678">
        <f>'CH01'!AL34+SUMPRODUCT((DVHC=AK$5)*(madatNC=$C33)*(namkh=$D$1)*(Dientich_NC))-SUMPRODUCT((DVHC=AK$5)*(namkh=$D$1)*(INDEX(NC_giam,,HLOOKUP($C33,COLMadat,2,0))))</f>
        <v>0</v>
      </c>
      <c r="AL33" s="678">
        <f>'CH01'!AM34+SUMPRODUCT((DVHC=AL$5)*(madatNC=$C33)*(namkh=$D$1)*(Dientich_NC))-SUMPRODUCT((DVHC=AL$5)*(namkh=$D$1)*(INDEX(NC_giam,,HLOOKUP($C33,COLMadat,2,0))))</f>
        <v>0</v>
      </c>
      <c r="AM33" s="678">
        <f>'CH01'!AN34+SUMPRODUCT((DVHC=AM$5)*(madatNC=$C33)*(namkh=$D$1)*(Dientich_NC))-SUMPRODUCT((DVHC=AM$5)*(namkh=$D$1)*(INDEX(NC_giam,,HLOOKUP($C33,COLMadat,2,0))))</f>
        <v>0</v>
      </c>
      <c r="AN33" s="678">
        <f>'CH01'!AO34+SUMPRODUCT((DVHC=AN$5)*(madatNC=$C33)*(namkh=$D$1)*(Dientich_NC))-SUMPRODUCT((DVHC=AN$5)*(namkh=$D$1)*(INDEX(NC_giam,,HLOOKUP($C33,COLMadat,2,0))))</f>
        <v>0</v>
      </c>
      <c r="AO33" s="32"/>
    </row>
    <row r="34" spans="1:41">
      <c r="A34" s="676" t="str">
        <f>'CH01'!A35</f>
        <v>2.6.5</v>
      </c>
      <c r="B34" s="676" t="str">
        <f>'CH01'!B35</f>
        <v>Đất xây dựng cơ sở thể dục, thể thao</v>
      </c>
      <c r="C34" s="677" t="str">
        <f>'CH01'!C35</f>
        <v>DTT</v>
      </c>
      <c r="D34" s="678">
        <f t="shared" si="7"/>
        <v>7.8517999999999999</v>
      </c>
      <c r="E34" s="678">
        <f>'CH01'!F35+SUMPRODUCT((DVHC=E$5)*(madatNC=$C34)*(namkh=$D$1)*(Dientich_NC))-SUMPRODUCT((DVHC=E$5)*(namkh=$D$1)*(INDEX(NC_giam,,HLOOKUP($C34,COLMadat,2,0))))</f>
        <v>7.8517999999999999</v>
      </c>
      <c r="F34" s="678">
        <f>'CH01'!G35+SUMPRODUCT((DVHC=F$5)*(madatNC=$C34)*(namkh=$D$1)*(Dientich_NC))-SUMPRODUCT((DVHC=F$5)*(namkh=$D$1)*(INDEX(NC_giam,,HLOOKUP($C34,COLMadat,2,0))))</f>
        <v>0</v>
      </c>
      <c r="G34" s="678">
        <f>'CH01'!H35+SUMPRODUCT((DVHC=G$5)*(madatNC=$C34)*(namkh=$D$1)*(Dientich_NC))-SUMPRODUCT((DVHC=G$5)*(namkh=$D$1)*(INDEX(NC_giam,,HLOOKUP($C34,COLMadat,2,0))))</f>
        <v>0</v>
      </c>
      <c r="H34" s="678">
        <f>'CH01'!I35+SUMPRODUCT((DVHC=H$5)*(madatNC=$C34)*(namkh=$D$1)*(Dientich_NC))-SUMPRODUCT((DVHC=H$5)*(namkh=$D$1)*(INDEX(NC_giam,,HLOOKUP($C34,COLMadat,2,0))))</f>
        <v>0</v>
      </c>
      <c r="I34" s="678">
        <f>'CH01'!J35+SUMPRODUCT((DVHC=I$5)*(madatNC=$C34)*(namkh=$D$1)*(Dientich_NC))-SUMPRODUCT((DVHC=I$5)*(namkh=$D$1)*(INDEX(NC_giam,,HLOOKUP($C34,COLMadat,2,0))))</f>
        <v>0</v>
      </c>
      <c r="J34" s="678">
        <f>'CH01'!K35+SUMPRODUCT((DVHC=J$5)*(madatNC=$C34)*(namkh=$D$1)*(Dientich_NC))-SUMPRODUCT((DVHC=J$5)*(namkh=$D$1)*(INDEX(NC_giam,,HLOOKUP($C34,COLMadat,2,0))))</f>
        <v>0</v>
      </c>
      <c r="K34" s="678">
        <f>'CH01'!L35+SUMPRODUCT((DVHC=K$5)*(madatNC=$C34)*(namkh=$D$1)*(Dientich_NC))-SUMPRODUCT((DVHC=K$5)*(namkh=$D$1)*(INDEX(NC_giam,,HLOOKUP($C34,COLMadat,2,0))))</f>
        <v>0</v>
      </c>
      <c r="L34" s="678">
        <f>'CH01'!M35+SUMPRODUCT((DVHC=L$5)*(madatNC=$C34)*(namkh=$D$1)*(Dientich_NC))-SUMPRODUCT((DVHC=L$5)*(namkh=$D$1)*(INDEX(NC_giam,,HLOOKUP($C34,COLMadat,2,0))))</f>
        <v>0</v>
      </c>
      <c r="M34" s="678">
        <f>'CH01'!N35+SUMPRODUCT((DVHC=M$5)*(madatNC=$C34)*(namkh=$D$1)*(Dientich_NC))-SUMPRODUCT((DVHC=M$5)*(namkh=$D$1)*(INDEX(NC_giam,,HLOOKUP($C34,COLMadat,2,0))))</f>
        <v>0</v>
      </c>
      <c r="N34" s="678">
        <f>'CH01'!O35+SUMPRODUCT((DVHC=N$5)*(madatNC=$C34)*(namkh=$D$1)*(Dientich_NC))-SUMPRODUCT((DVHC=N$5)*(namkh=$D$1)*(INDEX(NC_giam,,HLOOKUP($C34,COLMadat,2,0))))</f>
        <v>0</v>
      </c>
      <c r="O34" s="678">
        <f>'CH01'!P35+SUMPRODUCT((DVHC=O$5)*(madatNC=$C34)*(namkh=$D$1)*(Dientich_NC))-SUMPRODUCT((DVHC=O$5)*(namkh=$D$1)*(INDEX(NC_giam,,HLOOKUP($C34,COLMadat,2,0))))</f>
        <v>0</v>
      </c>
      <c r="P34" s="678">
        <f>'CH01'!Q35+SUMPRODUCT((DVHC=P$5)*(madatNC=$C34)*(namkh=$D$1)*(Dientich_NC))-SUMPRODUCT((DVHC=P$5)*(namkh=$D$1)*(INDEX(NC_giam,,HLOOKUP($C34,COLMadat,2,0))))</f>
        <v>0</v>
      </c>
      <c r="Q34" s="678">
        <f>'CH01'!R35+SUMPRODUCT((DVHC=Q$5)*(madatNC=$C34)*(namkh=$D$1)*(Dientich_NC))-SUMPRODUCT((DVHC=Q$5)*(namkh=$D$1)*(INDEX(NC_giam,,HLOOKUP($C34,COLMadat,2,0))))</f>
        <v>0</v>
      </c>
      <c r="R34" s="678">
        <f>'CH01'!S35+SUMPRODUCT((DVHC=R$5)*(madatNC=$C34)*(namkh=$D$1)*(Dientich_NC))-SUMPRODUCT((DVHC=R$5)*(namkh=$D$1)*(INDEX(NC_giam,,HLOOKUP($C34,COLMadat,2,0))))</f>
        <v>0</v>
      </c>
      <c r="S34" s="678">
        <f>'CH01'!T35+SUMPRODUCT((DVHC=S$5)*(madatNC=$C34)*(namkh=$D$1)*(Dientich_NC))-SUMPRODUCT((DVHC=S$5)*(namkh=$D$1)*(INDEX(NC_giam,,HLOOKUP($C34,COLMadat,2,0))))</f>
        <v>0</v>
      </c>
      <c r="T34" s="678">
        <f>'CH01'!U35+SUMPRODUCT((DVHC=T$5)*(madatNC=$C34)*(namkh=$D$1)*(Dientich_NC))-SUMPRODUCT((DVHC=T$5)*(namkh=$D$1)*(INDEX(NC_giam,,HLOOKUP($C34,COLMadat,2,0))))</f>
        <v>0</v>
      </c>
      <c r="U34" s="678">
        <f>'CH01'!V35+SUMPRODUCT((DVHC=U$5)*(madatNC=$C34)*(namkh=$D$1)*(Dientich_NC))-SUMPRODUCT((DVHC=U$5)*(namkh=$D$1)*(INDEX(NC_giam,,HLOOKUP($C34,COLMadat,2,0))))</f>
        <v>0</v>
      </c>
      <c r="V34" s="678">
        <f>'CH01'!W35+SUMPRODUCT((DVHC=V$5)*(madatNC=$C34)*(namkh=$D$1)*(Dientich_NC))-SUMPRODUCT((DVHC=V$5)*(namkh=$D$1)*(INDEX(NC_giam,,HLOOKUP($C34,COLMadat,2,0))))</f>
        <v>0</v>
      </c>
      <c r="W34" s="678">
        <f>'CH01'!X35+SUMPRODUCT((DVHC=W$5)*(madatNC=$C34)*(namkh=$D$1)*(Dientich_NC))-SUMPRODUCT((DVHC=W$5)*(namkh=$D$1)*(INDEX(NC_giam,,HLOOKUP($C34,COLMadat,2,0))))</f>
        <v>0</v>
      </c>
      <c r="X34" s="678">
        <f>'CH01'!Y35+SUMPRODUCT((DVHC=X$5)*(madatNC=$C34)*(namkh=$D$1)*(Dientich_NC))-SUMPRODUCT((DVHC=X$5)*(namkh=$D$1)*(INDEX(NC_giam,,HLOOKUP($C34,COLMadat,2,0))))</f>
        <v>0</v>
      </c>
      <c r="Y34" s="678">
        <f>'CH01'!Z35+SUMPRODUCT((DVHC=Y$5)*(madatNC=$C34)*(namkh=$D$1)*(Dientich_NC))-SUMPRODUCT((DVHC=Y$5)*(namkh=$D$1)*(INDEX(NC_giam,,HLOOKUP($C34,COLMadat,2,0))))</f>
        <v>0</v>
      </c>
      <c r="Z34" s="678">
        <f>'CH01'!AA35+SUMPRODUCT((DVHC=Z$5)*(madatNC=$C34)*(namkh=$D$1)*(Dientich_NC))-SUMPRODUCT((DVHC=Z$5)*(namkh=$D$1)*(INDEX(NC_giam,,HLOOKUP($C34,COLMadat,2,0))))</f>
        <v>0</v>
      </c>
      <c r="AA34" s="678">
        <f>'CH01'!AB35+SUMPRODUCT((DVHC=AA$5)*(madatNC=$C34)*(namkh=$D$1)*(Dientich_NC))-SUMPRODUCT((DVHC=AA$5)*(namkh=$D$1)*(INDEX(NC_giam,,HLOOKUP($C34,COLMadat,2,0))))</f>
        <v>0</v>
      </c>
      <c r="AB34" s="678">
        <f>'CH01'!AC35+SUMPRODUCT((DVHC=AB$5)*(madatNC=$C34)*(namkh=$D$1)*(Dientich_NC))-SUMPRODUCT((DVHC=AB$5)*(namkh=$D$1)*(INDEX(NC_giam,,HLOOKUP($C34,COLMadat,2,0))))</f>
        <v>0</v>
      </c>
      <c r="AC34" s="678">
        <f>'CH01'!AD35+SUMPRODUCT((DVHC=AC$5)*(madatNC=$C34)*(namkh=$D$1)*(Dientich_NC))-SUMPRODUCT((DVHC=AC$5)*(namkh=$D$1)*(INDEX(NC_giam,,HLOOKUP($C34,COLMadat,2,0))))</f>
        <v>0</v>
      </c>
      <c r="AD34" s="678">
        <f>'CH01'!AE35+SUMPRODUCT((DVHC=AD$5)*(madatNC=$C34)*(namkh=$D$1)*(Dientich_NC))-SUMPRODUCT((DVHC=AD$5)*(namkh=$D$1)*(INDEX(NC_giam,,HLOOKUP($C34,COLMadat,2,0))))</f>
        <v>0</v>
      </c>
      <c r="AE34" s="678">
        <f>'CH01'!AF35+SUMPRODUCT((DVHC=AE$5)*(madatNC=$C34)*(namkh=$D$1)*(Dientich_NC))-SUMPRODUCT((DVHC=AE$5)*(namkh=$D$1)*(INDEX(NC_giam,,HLOOKUP($C34,COLMadat,2,0))))</f>
        <v>0</v>
      </c>
      <c r="AF34" s="678">
        <f>'CH01'!AG35+SUMPRODUCT((DVHC=AF$5)*(madatNC=$C34)*(namkh=$D$1)*(Dientich_NC))-SUMPRODUCT((DVHC=AF$5)*(namkh=$D$1)*(INDEX(NC_giam,,HLOOKUP($C34,COLMadat,2,0))))</f>
        <v>0</v>
      </c>
      <c r="AG34" s="678">
        <f>'CH01'!AH35+SUMPRODUCT((DVHC=AG$5)*(madatNC=$C34)*(namkh=$D$1)*(Dientich_NC))-SUMPRODUCT((DVHC=AG$5)*(namkh=$D$1)*(INDEX(NC_giam,,HLOOKUP($C34,COLMadat,2,0))))</f>
        <v>0</v>
      </c>
      <c r="AH34" s="678">
        <f>'CH01'!AI35+SUMPRODUCT((DVHC=AH$5)*(madatNC=$C34)*(namkh=$D$1)*(Dientich_NC))-SUMPRODUCT((DVHC=AH$5)*(namkh=$D$1)*(INDEX(NC_giam,,HLOOKUP($C34,COLMadat,2,0))))</f>
        <v>0</v>
      </c>
      <c r="AI34" s="678">
        <f>'CH01'!AJ35+SUMPRODUCT((DVHC=AI$5)*(madatNC=$C34)*(namkh=$D$1)*(Dientich_NC))-SUMPRODUCT((DVHC=AI$5)*(namkh=$D$1)*(INDEX(NC_giam,,HLOOKUP($C34,COLMadat,2,0))))</f>
        <v>0</v>
      </c>
      <c r="AJ34" s="678">
        <f>'CH01'!AK35+SUMPRODUCT((DVHC=AJ$5)*(madatNC=$C34)*(namkh=$D$1)*(Dientich_NC))-SUMPRODUCT((DVHC=AJ$5)*(namkh=$D$1)*(INDEX(NC_giam,,HLOOKUP($C34,COLMadat,2,0))))</f>
        <v>0</v>
      </c>
      <c r="AK34" s="678">
        <f>'CH01'!AL35+SUMPRODUCT((DVHC=AK$5)*(madatNC=$C34)*(namkh=$D$1)*(Dientich_NC))-SUMPRODUCT((DVHC=AK$5)*(namkh=$D$1)*(INDEX(NC_giam,,HLOOKUP($C34,COLMadat,2,0))))</f>
        <v>0</v>
      </c>
      <c r="AL34" s="678">
        <f>'CH01'!AM35+SUMPRODUCT((DVHC=AL$5)*(madatNC=$C34)*(namkh=$D$1)*(Dientich_NC))-SUMPRODUCT((DVHC=AL$5)*(namkh=$D$1)*(INDEX(NC_giam,,HLOOKUP($C34,COLMadat,2,0))))</f>
        <v>0</v>
      </c>
      <c r="AM34" s="678">
        <f>'CH01'!AN35+SUMPRODUCT((DVHC=AM$5)*(madatNC=$C34)*(namkh=$D$1)*(Dientich_NC))-SUMPRODUCT((DVHC=AM$5)*(namkh=$D$1)*(INDEX(NC_giam,,HLOOKUP($C34,COLMadat,2,0))))</f>
        <v>0</v>
      </c>
      <c r="AN34" s="678">
        <f>'CH01'!AO35+SUMPRODUCT((DVHC=AN$5)*(madatNC=$C34)*(namkh=$D$1)*(Dientich_NC))-SUMPRODUCT((DVHC=AN$5)*(namkh=$D$1)*(INDEX(NC_giam,,HLOOKUP($C34,COLMadat,2,0))))</f>
        <v>0</v>
      </c>
      <c r="AO34" s="32"/>
    </row>
    <row r="35" spans="1:41">
      <c r="A35" s="676" t="str">
        <f>'CH01'!A36</f>
        <v>2.6.6</v>
      </c>
      <c r="B35" s="676" t="str">
        <f>'CH01'!B36</f>
        <v>Đất xây dựng cơ sở khoa học và công nghệ</v>
      </c>
      <c r="C35" s="677" t="str">
        <f>'CH01'!C36</f>
        <v>DKH</v>
      </c>
      <c r="D35" s="678">
        <f t="shared" si="7"/>
        <v>9.4161999999999999</v>
      </c>
      <c r="E35" s="678">
        <f>'CH01'!F36+SUMPRODUCT((DVHC=E$5)*(madatNC=$C35)*(namkh=$D$1)*(Dientich_NC))-SUMPRODUCT((DVHC=E$5)*(namkh=$D$1)*(INDEX(NC_giam,,HLOOKUP($C35,COLMadat,2,0))))</f>
        <v>9.4161999999999999</v>
      </c>
      <c r="F35" s="678">
        <f>'CH01'!G36+SUMPRODUCT((DVHC=F$5)*(madatNC=$C35)*(namkh=$D$1)*(Dientich_NC))-SUMPRODUCT((DVHC=F$5)*(namkh=$D$1)*(INDEX(NC_giam,,HLOOKUP($C35,COLMadat,2,0))))</f>
        <v>0</v>
      </c>
      <c r="G35" s="678">
        <f>'CH01'!H36+SUMPRODUCT((DVHC=G$5)*(madatNC=$C35)*(namkh=$D$1)*(Dientich_NC))-SUMPRODUCT((DVHC=G$5)*(namkh=$D$1)*(INDEX(NC_giam,,HLOOKUP($C35,COLMadat,2,0))))</f>
        <v>0</v>
      </c>
      <c r="H35" s="678">
        <f>'CH01'!I36+SUMPRODUCT((DVHC=H$5)*(madatNC=$C35)*(namkh=$D$1)*(Dientich_NC))-SUMPRODUCT((DVHC=H$5)*(namkh=$D$1)*(INDEX(NC_giam,,HLOOKUP($C35,COLMadat,2,0))))</f>
        <v>0</v>
      </c>
      <c r="I35" s="678">
        <f>'CH01'!J36+SUMPRODUCT((DVHC=I$5)*(madatNC=$C35)*(namkh=$D$1)*(Dientich_NC))-SUMPRODUCT((DVHC=I$5)*(namkh=$D$1)*(INDEX(NC_giam,,HLOOKUP($C35,COLMadat,2,0))))</f>
        <v>0</v>
      </c>
      <c r="J35" s="678">
        <f>'CH01'!K36+SUMPRODUCT((DVHC=J$5)*(madatNC=$C35)*(namkh=$D$1)*(Dientich_NC))-SUMPRODUCT((DVHC=J$5)*(namkh=$D$1)*(INDEX(NC_giam,,HLOOKUP($C35,COLMadat,2,0))))</f>
        <v>0</v>
      </c>
      <c r="K35" s="678">
        <f>'CH01'!L36+SUMPRODUCT((DVHC=K$5)*(madatNC=$C35)*(namkh=$D$1)*(Dientich_NC))-SUMPRODUCT((DVHC=K$5)*(namkh=$D$1)*(INDEX(NC_giam,,HLOOKUP($C35,COLMadat,2,0))))</f>
        <v>0</v>
      </c>
      <c r="L35" s="678">
        <f>'CH01'!M36+SUMPRODUCT((DVHC=L$5)*(madatNC=$C35)*(namkh=$D$1)*(Dientich_NC))-SUMPRODUCT((DVHC=L$5)*(namkh=$D$1)*(INDEX(NC_giam,,HLOOKUP($C35,COLMadat,2,0))))</f>
        <v>0</v>
      </c>
      <c r="M35" s="678">
        <f>'CH01'!N36+SUMPRODUCT((DVHC=M$5)*(madatNC=$C35)*(namkh=$D$1)*(Dientich_NC))-SUMPRODUCT((DVHC=M$5)*(namkh=$D$1)*(INDEX(NC_giam,,HLOOKUP($C35,COLMadat,2,0))))</f>
        <v>0</v>
      </c>
      <c r="N35" s="678">
        <f>'CH01'!O36+SUMPRODUCT((DVHC=N$5)*(madatNC=$C35)*(namkh=$D$1)*(Dientich_NC))-SUMPRODUCT((DVHC=N$5)*(namkh=$D$1)*(INDEX(NC_giam,,HLOOKUP($C35,COLMadat,2,0))))</f>
        <v>0</v>
      </c>
      <c r="O35" s="678">
        <f>'CH01'!P36+SUMPRODUCT((DVHC=O$5)*(madatNC=$C35)*(namkh=$D$1)*(Dientich_NC))-SUMPRODUCT((DVHC=O$5)*(namkh=$D$1)*(INDEX(NC_giam,,HLOOKUP($C35,COLMadat,2,0))))</f>
        <v>0</v>
      </c>
      <c r="P35" s="678">
        <f>'CH01'!Q36+SUMPRODUCT((DVHC=P$5)*(madatNC=$C35)*(namkh=$D$1)*(Dientich_NC))-SUMPRODUCT((DVHC=P$5)*(namkh=$D$1)*(INDEX(NC_giam,,HLOOKUP($C35,COLMadat,2,0))))</f>
        <v>0</v>
      </c>
      <c r="Q35" s="678">
        <f>'CH01'!R36+SUMPRODUCT((DVHC=Q$5)*(madatNC=$C35)*(namkh=$D$1)*(Dientich_NC))-SUMPRODUCT((DVHC=Q$5)*(namkh=$D$1)*(INDEX(NC_giam,,HLOOKUP($C35,COLMadat,2,0))))</f>
        <v>0</v>
      </c>
      <c r="R35" s="678">
        <f>'CH01'!S36+SUMPRODUCT((DVHC=R$5)*(madatNC=$C35)*(namkh=$D$1)*(Dientich_NC))-SUMPRODUCT((DVHC=R$5)*(namkh=$D$1)*(INDEX(NC_giam,,HLOOKUP($C35,COLMadat,2,0))))</f>
        <v>0</v>
      </c>
      <c r="S35" s="678">
        <f>'CH01'!T36+SUMPRODUCT((DVHC=S$5)*(madatNC=$C35)*(namkh=$D$1)*(Dientich_NC))-SUMPRODUCT((DVHC=S$5)*(namkh=$D$1)*(INDEX(NC_giam,,HLOOKUP($C35,COLMadat,2,0))))</f>
        <v>0</v>
      </c>
      <c r="T35" s="678">
        <f>'CH01'!U36+SUMPRODUCT((DVHC=T$5)*(madatNC=$C35)*(namkh=$D$1)*(Dientich_NC))-SUMPRODUCT((DVHC=T$5)*(namkh=$D$1)*(INDEX(NC_giam,,HLOOKUP($C35,COLMadat,2,0))))</f>
        <v>0</v>
      </c>
      <c r="U35" s="678">
        <f>'CH01'!V36+SUMPRODUCT((DVHC=U$5)*(madatNC=$C35)*(namkh=$D$1)*(Dientich_NC))-SUMPRODUCT((DVHC=U$5)*(namkh=$D$1)*(INDEX(NC_giam,,HLOOKUP($C35,COLMadat,2,0))))</f>
        <v>0</v>
      </c>
      <c r="V35" s="678">
        <f>'CH01'!W36+SUMPRODUCT((DVHC=V$5)*(madatNC=$C35)*(namkh=$D$1)*(Dientich_NC))-SUMPRODUCT((DVHC=V$5)*(namkh=$D$1)*(INDEX(NC_giam,,HLOOKUP($C35,COLMadat,2,0))))</f>
        <v>0</v>
      </c>
      <c r="W35" s="678">
        <f>'CH01'!X36+SUMPRODUCT((DVHC=W$5)*(madatNC=$C35)*(namkh=$D$1)*(Dientich_NC))-SUMPRODUCT((DVHC=W$5)*(namkh=$D$1)*(INDEX(NC_giam,,HLOOKUP($C35,COLMadat,2,0))))</f>
        <v>0</v>
      </c>
      <c r="X35" s="678">
        <f>'CH01'!Y36+SUMPRODUCT((DVHC=X$5)*(madatNC=$C35)*(namkh=$D$1)*(Dientich_NC))-SUMPRODUCT((DVHC=X$5)*(namkh=$D$1)*(INDEX(NC_giam,,HLOOKUP($C35,COLMadat,2,0))))</f>
        <v>0</v>
      </c>
      <c r="Y35" s="678">
        <f>'CH01'!Z36+SUMPRODUCT((DVHC=Y$5)*(madatNC=$C35)*(namkh=$D$1)*(Dientich_NC))-SUMPRODUCT((DVHC=Y$5)*(namkh=$D$1)*(INDEX(NC_giam,,HLOOKUP($C35,COLMadat,2,0))))</f>
        <v>0</v>
      </c>
      <c r="Z35" s="678">
        <f>'CH01'!AA36+SUMPRODUCT((DVHC=Z$5)*(madatNC=$C35)*(namkh=$D$1)*(Dientich_NC))-SUMPRODUCT((DVHC=Z$5)*(namkh=$D$1)*(INDEX(NC_giam,,HLOOKUP($C35,COLMadat,2,0))))</f>
        <v>0</v>
      </c>
      <c r="AA35" s="678">
        <f>'CH01'!AB36+SUMPRODUCT((DVHC=AA$5)*(madatNC=$C35)*(namkh=$D$1)*(Dientich_NC))-SUMPRODUCT((DVHC=AA$5)*(namkh=$D$1)*(INDEX(NC_giam,,HLOOKUP($C35,COLMadat,2,0))))</f>
        <v>0</v>
      </c>
      <c r="AB35" s="678">
        <f>'CH01'!AC36+SUMPRODUCT((DVHC=AB$5)*(madatNC=$C35)*(namkh=$D$1)*(Dientich_NC))-SUMPRODUCT((DVHC=AB$5)*(namkh=$D$1)*(INDEX(NC_giam,,HLOOKUP($C35,COLMadat,2,0))))</f>
        <v>0</v>
      </c>
      <c r="AC35" s="678">
        <f>'CH01'!AD36+SUMPRODUCT((DVHC=AC$5)*(madatNC=$C35)*(namkh=$D$1)*(Dientich_NC))-SUMPRODUCT((DVHC=AC$5)*(namkh=$D$1)*(INDEX(NC_giam,,HLOOKUP($C35,COLMadat,2,0))))</f>
        <v>0</v>
      </c>
      <c r="AD35" s="678">
        <f>'CH01'!AE36+SUMPRODUCT((DVHC=AD$5)*(madatNC=$C35)*(namkh=$D$1)*(Dientich_NC))-SUMPRODUCT((DVHC=AD$5)*(namkh=$D$1)*(INDEX(NC_giam,,HLOOKUP($C35,COLMadat,2,0))))</f>
        <v>0</v>
      </c>
      <c r="AE35" s="678">
        <f>'CH01'!AF36+SUMPRODUCT((DVHC=AE$5)*(madatNC=$C35)*(namkh=$D$1)*(Dientich_NC))-SUMPRODUCT((DVHC=AE$5)*(namkh=$D$1)*(INDEX(NC_giam,,HLOOKUP($C35,COLMadat,2,0))))</f>
        <v>0</v>
      </c>
      <c r="AF35" s="678">
        <f>'CH01'!AG36+SUMPRODUCT((DVHC=AF$5)*(madatNC=$C35)*(namkh=$D$1)*(Dientich_NC))-SUMPRODUCT((DVHC=AF$5)*(namkh=$D$1)*(INDEX(NC_giam,,HLOOKUP($C35,COLMadat,2,0))))</f>
        <v>0</v>
      </c>
      <c r="AG35" s="678">
        <f>'CH01'!AH36+SUMPRODUCT((DVHC=AG$5)*(madatNC=$C35)*(namkh=$D$1)*(Dientich_NC))-SUMPRODUCT((DVHC=AG$5)*(namkh=$D$1)*(INDEX(NC_giam,,HLOOKUP($C35,COLMadat,2,0))))</f>
        <v>0</v>
      </c>
      <c r="AH35" s="678">
        <f>'CH01'!AI36+SUMPRODUCT((DVHC=AH$5)*(madatNC=$C35)*(namkh=$D$1)*(Dientich_NC))-SUMPRODUCT((DVHC=AH$5)*(namkh=$D$1)*(INDEX(NC_giam,,HLOOKUP($C35,COLMadat,2,0))))</f>
        <v>0</v>
      </c>
      <c r="AI35" s="678">
        <f>'CH01'!AJ36+SUMPRODUCT((DVHC=AI$5)*(madatNC=$C35)*(namkh=$D$1)*(Dientich_NC))-SUMPRODUCT((DVHC=AI$5)*(namkh=$D$1)*(INDEX(NC_giam,,HLOOKUP($C35,COLMadat,2,0))))</f>
        <v>0</v>
      </c>
      <c r="AJ35" s="678">
        <f>'CH01'!AK36+SUMPRODUCT((DVHC=AJ$5)*(madatNC=$C35)*(namkh=$D$1)*(Dientich_NC))-SUMPRODUCT((DVHC=AJ$5)*(namkh=$D$1)*(INDEX(NC_giam,,HLOOKUP($C35,COLMadat,2,0))))</f>
        <v>0</v>
      </c>
      <c r="AK35" s="678">
        <f>'CH01'!AL36+SUMPRODUCT((DVHC=AK$5)*(madatNC=$C35)*(namkh=$D$1)*(Dientich_NC))-SUMPRODUCT((DVHC=AK$5)*(namkh=$D$1)*(INDEX(NC_giam,,HLOOKUP($C35,COLMadat,2,0))))</f>
        <v>0</v>
      </c>
      <c r="AL35" s="678">
        <f>'CH01'!AM36+SUMPRODUCT((DVHC=AL$5)*(madatNC=$C35)*(namkh=$D$1)*(Dientich_NC))-SUMPRODUCT((DVHC=AL$5)*(namkh=$D$1)*(INDEX(NC_giam,,HLOOKUP($C35,COLMadat,2,0))))</f>
        <v>0</v>
      </c>
      <c r="AM35" s="678">
        <f>'CH01'!AN36+SUMPRODUCT((DVHC=AM$5)*(madatNC=$C35)*(namkh=$D$1)*(Dientich_NC))-SUMPRODUCT((DVHC=AM$5)*(namkh=$D$1)*(INDEX(NC_giam,,HLOOKUP($C35,COLMadat,2,0))))</f>
        <v>0</v>
      </c>
      <c r="AN35" s="678">
        <f>'CH01'!AO36+SUMPRODUCT((DVHC=AN$5)*(madatNC=$C35)*(namkh=$D$1)*(Dientich_NC))-SUMPRODUCT((DVHC=AN$5)*(namkh=$D$1)*(INDEX(NC_giam,,HLOOKUP($C35,COLMadat,2,0))))</f>
        <v>0</v>
      </c>
      <c r="AO35" s="32"/>
    </row>
    <row r="36" spans="1:41">
      <c r="A36" s="676" t="str">
        <f>'CH01'!A37</f>
        <v>2.6.7</v>
      </c>
      <c r="B36" s="676" t="str">
        <f>'CH01'!B37</f>
        <v>Đất xây dựng cơ sở môi trường</v>
      </c>
      <c r="C36" s="677" t="str">
        <f>'CH01'!C37</f>
        <v>DMT</v>
      </c>
      <c r="D36" s="678">
        <f t="shared" si="7"/>
        <v>0</v>
      </c>
      <c r="E36" s="678">
        <f>'CH01'!F37+SUMPRODUCT((DVHC=E$5)*(madatNC=$C36)*(namkh=$D$1)*(Dientich_NC))-SUMPRODUCT((DVHC=E$5)*(namkh=$D$1)*(INDEX(NC_giam,,HLOOKUP($C36,COLMadat,2,0))))</f>
        <v>0</v>
      </c>
      <c r="F36" s="678">
        <f>'CH01'!G37+SUMPRODUCT((DVHC=F$5)*(madatNC=$C36)*(namkh=$D$1)*(Dientich_NC))-SUMPRODUCT((DVHC=F$5)*(namkh=$D$1)*(INDEX(NC_giam,,HLOOKUP($C36,COLMadat,2,0))))</f>
        <v>0</v>
      </c>
      <c r="G36" s="678">
        <f>'CH01'!H37+SUMPRODUCT((DVHC=G$5)*(madatNC=$C36)*(namkh=$D$1)*(Dientich_NC))-SUMPRODUCT((DVHC=G$5)*(namkh=$D$1)*(INDEX(NC_giam,,HLOOKUP($C36,COLMadat,2,0))))</f>
        <v>0</v>
      </c>
      <c r="H36" s="678">
        <f>'CH01'!I37+SUMPRODUCT((DVHC=H$5)*(madatNC=$C36)*(namkh=$D$1)*(Dientich_NC))-SUMPRODUCT((DVHC=H$5)*(namkh=$D$1)*(INDEX(NC_giam,,HLOOKUP($C36,COLMadat,2,0))))</f>
        <v>0</v>
      </c>
      <c r="I36" s="678">
        <f>'CH01'!J37+SUMPRODUCT((DVHC=I$5)*(madatNC=$C36)*(namkh=$D$1)*(Dientich_NC))-SUMPRODUCT((DVHC=I$5)*(namkh=$D$1)*(INDEX(NC_giam,,HLOOKUP($C36,COLMadat,2,0))))</f>
        <v>0</v>
      </c>
      <c r="J36" s="678">
        <f>'CH01'!K37+SUMPRODUCT((DVHC=J$5)*(madatNC=$C36)*(namkh=$D$1)*(Dientich_NC))-SUMPRODUCT((DVHC=J$5)*(namkh=$D$1)*(INDEX(NC_giam,,HLOOKUP($C36,COLMadat,2,0))))</f>
        <v>0</v>
      </c>
      <c r="K36" s="678">
        <f>'CH01'!L37+SUMPRODUCT((DVHC=K$5)*(madatNC=$C36)*(namkh=$D$1)*(Dientich_NC))-SUMPRODUCT((DVHC=K$5)*(namkh=$D$1)*(INDEX(NC_giam,,HLOOKUP($C36,COLMadat,2,0))))</f>
        <v>0</v>
      </c>
      <c r="L36" s="678">
        <f>'CH01'!M37+SUMPRODUCT((DVHC=L$5)*(madatNC=$C36)*(namkh=$D$1)*(Dientich_NC))-SUMPRODUCT((DVHC=L$5)*(namkh=$D$1)*(INDEX(NC_giam,,HLOOKUP($C36,COLMadat,2,0))))</f>
        <v>0</v>
      </c>
      <c r="M36" s="678">
        <f>'CH01'!N37+SUMPRODUCT((DVHC=M$5)*(madatNC=$C36)*(namkh=$D$1)*(Dientich_NC))-SUMPRODUCT((DVHC=M$5)*(namkh=$D$1)*(INDEX(NC_giam,,HLOOKUP($C36,COLMadat,2,0))))</f>
        <v>0</v>
      </c>
      <c r="N36" s="678">
        <f>'CH01'!O37+SUMPRODUCT((DVHC=N$5)*(madatNC=$C36)*(namkh=$D$1)*(Dientich_NC))-SUMPRODUCT((DVHC=N$5)*(namkh=$D$1)*(INDEX(NC_giam,,HLOOKUP($C36,COLMadat,2,0))))</f>
        <v>0</v>
      </c>
      <c r="O36" s="678">
        <f>'CH01'!P37+SUMPRODUCT((DVHC=O$5)*(madatNC=$C36)*(namkh=$D$1)*(Dientich_NC))-SUMPRODUCT((DVHC=O$5)*(namkh=$D$1)*(INDEX(NC_giam,,HLOOKUP($C36,COLMadat,2,0))))</f>
        <v>0</v>
      </c>
      <c r="P36" s="678">
        <f>'CH01'!Q37+SUMPRODUCT((DVHC=P$5)*(madatNC=$C36)*(namkh=$D$1)*(Dientich_NC))-SUMPRODUCT((DVHC=P$5)*(namkh=$D$1)*(INDEX(NC_giam,,HLOOKUP($C36,COLMadat,2,0))))</f>
        <v>0</v>
      </c>
      <c r="Q36" s="678">
        <f>'CH01'!R37+SUMPRODUCT((DVHC=Q$5)*(madatNC=$C36)*(namkh=$D$1)*(Dientich_NC))-SUMPRODUCT((DVHC=Q$5)*(namkh=$D$1)*(INDEX(NC_giam,,HLOOKUP($C36,COLMadat,2,0))))</f>
        <v>0</v>
      </c>
      <c r="R36" s="678">
        <f>'CH01'!S37+SUMPRODUCT((DVHC=R$5)*(madatNC=$C36)*(namkh=$D$1)*(Dientich_NC))-SUMPRODUCT((DVHC=R$5)*(namkh=$D$1)*(INDEX(NC_giam,,HLOOKUP($C36,COLMadat,2,0))))</f>
        <v>0</v>
      </c>
      <c r="S36" s="678">
        <f>'CH01'!T37+SUMPRODUCT((DVHC=S$5)*(madatNC=$C36)*(namkh=$D$1)*(Dientich_NC))-SUMPRODUCT((DVHC=S$5)*(namkh=$D$1)*(INDEX(NC_giam,,HLOOKUP($C36,COLMadat,2,0))))</f>
        <v>0</v>
      </c>
      <c r="T36" s="678">
        <f>'CH01'!U37+SUMPRODUCT((DVHC=T$5)*(madatNC=$C36)*(namkh=$D$1)*(Dientich_NC))-SUMPRODUCT((DVHC=T$5)*(namkh=$D$1)*(INDEX(NC_giam,,HLOOKUP($C36,COLMadat,2,0))))</f>
        <v>0</v>
      </c>
      <c r="U36" s="678">
        <f>'CH01'!V37+SUMPRODUCT((DVHC=U$5)*(madatNC=$C36)*(namkh=$D$1)*(Dientich_NC))-SUMPRODUCT((DVHC=U$5)*(namkh=$D$1)*(INDEX(NC_giam,,HLOOKUP($C36,COLMadat,2,0))))</f>
        <v>0</v>
      </c>
      <c r="V36" s="678">
        <f>'CH01'!W37+SUMPRODUCT((DVHC=V$5)*(madatNC=$C36)*(namkh=$D$1)*(Dientich_NC))-SUMPRODUCT((DVHC=V$5)*(namkh=$D$1)*(INDEX(NC_giam,,HLOOKUP($C36,COLMadat,2,0))))</f>
        <v>0</v>
      </c>
      <c r="W36" s="678">
        <f>'CH01'!X37+SUMPRODUCT((DVHC=W$5)*(madatNC=$C36)*(namkh=$D$1)*(Dientich_NC))-SUMPRODUCT((DVHC=W$5)*(namkh=$D$1)*(INDEX(NC_giam,,HLOOKUP($C36,COLMadat,2,0))))</f>
        <v>0</v>
      </c>
      <c r="X36" s="678">
        <f>'CH01'!Y37+SUMPRODUCT((DVHC=X$5)*(madatNC=$C36)*(namkh=$D$1)*(Dientich_NC))-SUMPRODUCT((DVHC=X$5)*(namkh=$D$1)*(INDEX(NC_giam,,HLOOKUP($C36,COLMadat,2,0))))</f>
        <v>0</v>
      </c>
      <c r="Y36" s="678">
        <f>'CH01'!Z37+SUMPRODUCT((DVHC=Y$5)*(madatNC=$C36)*(namkh=$D$1)*(Dientich_NC))-SUMPRODUCT((DVHC=Y$5)*(namkh=$D$1)*(INDEX(NC_giam,,HLOOKUP($C36,COLMadat,2,0))))</f>
        <v>0</v>
      </c>
      <c r="Z36" s="678">
        <f>'CH01'!AA37+SUMPRODUCT((DVHC=Z$5)*(madatNC=$C36)*(namkh=$D$1)*(Dientich_NC))-SUMPRODUCT((DVHC=Z$5)*(namkh=$D$1)*(INDEX(NC_giam,,HLOOKUP($C36,COLMadat,2,0))))</f>
        <v>0</v>
      </c>
      <c r="AA36" s="678">
        <f>'CH01'!AB37+SUMPRODUCT((DVHC=AA$5)*(madatNC=$C36)*(namkh=$D$1)*(Dientich_NC))-SUMPRODUCT((DVHC=AA$5)*(namkh=$D$1)*(INDEX(NC_giam,,HLOOKUP($C36,COLMadat,2,0))))</f>
        <v>0</v>
      </c>
      <c r="AB36" s="678">
        <f>'CH01'!AC37+SUMPRODUCT((DVHC=AB$5)*(madatNC=$C36)*(namkh=$D$1)*(Dientich_NC))-SUMPRODUCT((DVHC=AB$5)*(namkh=$D$1)*(INDEX(NC_giam,,HLOOKUP($C36,COLMadat,2,0))))</f>
        <v>0</v>
      </c>
      <c r="AC36" s="678">
        <f>'CH01'!AD37+SUMPRODUCT((DVHC=AC$5)*(madatNC=$C36)*(namkh=$D$1)*(Dientich_NC))-SUMPRODUCT((DVHC=AC$5)*(namkh=$D$1)*(INDEX(NC_giam,,HLOOKUP($C36,COLMadat,2,0))))</f>
        <v>0</v>
      </c>
      <c r="AD36" s="678">
        <f>'CH01'!AE37+SUMPRODUCT((DVHC=AD$5)*(madatNC=$C36)*(namkh=$D$1)*(Dientich_NC))-SUMPRODUCT((DVHC=AD$5)*(namkh=$D$1)*(INDEX(NC_giam,,HLOOKUP($C36,COLMadat,2,0))))</f>
        <v>0</v>
      </c>
      <c r="AE36" s="678">
        <f>'CH01'!AF37+SUMPRODUCT((DVHC=AE$5)*(madatNC=$C36)*(namkh=$D$1)*(Dientich_NC))-SUMPRODUCT((DVHC=AE$5)*(namkh=$D$1)*(INDEX(NC_giam,,HLOOKUP($C36,COLMadat,2,0))))</f>
        <v>0</v>
      </c>
      <c r="AF36" s="678">
        <f>'CH01'!AG37+SUMPRODUCT((DVHC=AF$5)*(madatNC=$C36)*(namkh=$D$1)*(Dientich_NC))-SUMPRODUCT((DVHC=AF$5)*(namkh=$D$1)*(INDEX(NC_giam,,HLOOKUP($C36,COLMadat,2,0))))</f>
        <v>0</v>
      </c>
      <c r="AG36" s="678">
        <f>'CH01'!AH37+SUMPRODUCT((DVHC=AG$5)*(madatNC=$C36)*(namkh=$D$1)*(Dientich_NC))-SUMPRODUCT((DVHC=AG$5)*(namkh=$D$1)*(INDEX(NC_giam,,HLOOKUP($C36,COLMadat,2,0))))</f>
        <v>0</v>
      </c>
      <c r="AH36" s="678">
        <f>'CH01'!AI37+SUMPRODUCT((DVHC=AH$5)*(madatNC=$C36)*(namkh=$D$1)*(Dientich_NC))-SUMPRODUCT((DVHC=AH$5)*(namkh=$D$1)*(INDEX(NC_giam,,HLOOKUP($C36,COLMadat,2,0))))</f>
        <v>0</v>
      </c>
      <c r="AI36" s="678">
        <f>'CH01'!AJ37+SUMPRODUCT((DVHC=AI$5)*(madatNC=$C36)*(namkh=$D$1)*(Dientich_NC))-SUMPRODUCT((DVHC=AI$5)*(namkh=$D$1)*(INDEX(NC_giam,,HLOOKUP($C36,COLMadat,2,0))))</f>
        <v>0</v>
      </c>
      <c r="AJ36" s="678">
        <f>'CH01'!AK37+SUMPRODUCT((DVHC=AJ$5)*(madatNC=$C36)*(namkh=$D$1)*(Dientich_NC))-SUMPRODUCT((DVHC=AJ$5)*(namkh=$D$1)*(INDEX(NC_giam,,HLOOKUP($C36,COLMadat,2,0))))</f>
        <v>0</v>
      </c>
      <c r="AK36" s="678">
        <f>'CH01'!AL37+SUMPRODUCT((DVHC=AK$5)*(madatNC=$C36)*(namkh=$D$1)*(Dientich_NC))-SUMPRODUCT((DVHC=AK$5)*(namkh=$D$1)*(INDEX(NC_giam,,HLOOKUP($C36,COLMadat,2,0))))</f>
        <v>0</v>
      </c>
      <c r="AL36" s="678">
        <f>'CH01'!AM37+SUMPRODUCT((DVHC=AL$5)*(madatNC=$C36)*(namkh=$D$1)*(Dientich_NC))-SUMPRODUCT((DVHC=AL$5)*(namkh=$D$1)*(INDEX(NC_giam,,HLOOKUP($C36,COLMadat,2,0))))</f>
        <v>0</v>
      </c>
      <c r="AM36" s="678">
        <f>'CH01'!AN37+SUMPRODUCT((DVHC=AM$5)*(madatNC=$C36)*(namkh=$D$1)*(Dientich_NC))-SUMPRODUCT((DVHC=AM$5)*(namkh=$D$1)*(INDEX(NC_giam,,HLOOKUP($C36,COLMadat,2,0))))</f>
        <v>0</v>
      </c>
      <c r="AN36" s="678">
        <f>'CH01'!AO37+SUMPRODUCT((DVHC=AN$5)*(madatNC=$C36)*(namkh=$D$1)*(Dientich_NC))-SUMPRODUCT((DVHC=AN$5)*(namkh=$D$1)*(INDEX(NC_giam,,HLOOKUP($C36,COLMadat,2,0))))</f>
        <v>0</v>
      </c>
      <c r="AO36" s="32"/>
    </row>
    <row r="37" spans="1:41">
      <c r="A37" s="676" t="str">
        <f>'CH01'!A38</f>
        <v>2.6.8</v>
      </c>
      <c r="B37" s="676" t="str">
        <f>'CH01'!B38</f>
        <v>Đất xây dựng cơ sở khí tượng thủy văn</v>
      </c>
      <c r="C37" s="677" t="str">
        <f>'CH01'!C38</f>
        <v>DKT</v>
      </c>
      <c r="D37" s="678">
        <f t="shared" si="7"/>
        <v>0</v>
      </c>
      <c r="E37" s="678">
        <f>'CH01'!F38+SUMPRODUCT((DVHC=E$5)*(madatNC=$C37)*(namkh=$D$1)*(Dientich_NC))-SUMPRODUCT((DVHC=E$5)*(namkh=$D$1)*(INDEX(NC_giam,,HLOOKUP($C37,COLMadat,2,0))))</f>
        <v>0</v>
      </c>
      <c r="F37" s="678">
        <f>'CH01'!G38+SUMPRODUCT((DVHC=F$5)*(madatNC=$C37)*(namkh=$D$1)*(Dientich_NC))-SUMPRODUCT((DVHC=F$5)*(namkh=$D$1)*(INDEX(NC_giam,,HLOOKUP($C37,COLMadat,2,0))))</f>
        <v>0</v>
      </c>
      <c r="G37" s="678">
        <f>'CH01'!H38+SUMPRODUCT((DVHC=G$5)*(madatNC=$C37)*(namkh=$D$1)*(Dientich_NC))-SUMPRODUCT((DVHC=G$5)*(namkh=$D$1)*(INDEX(NC_giam,,HLOOKUP($C37,COLMadat,2,0))))</f>
        <v>0</v>
      </c>
      <c r="H37" s="678">
        <f>'CH01'!I38+SUMPRODUCT((DVHC=H$5)*(madatNC=$C37)*(namkh=$D$1)*(Dientich_NC))-SUMPRODUCT((DVHC=H$5)*(namkh=$D$1)*(INDEX(NC_giam,,HLOOKUP($C37,COLMadat,2,0))))</f>
        <v>0</v>
      </c>
      <c r="I37" s="678">
        <f>'CH01'!J38+SUMPRODUCT((DVHC=I$5)*(madatNC=$C37)*(namkh=$D$1)*(Dientich_NC))-SUMPRODUCT((DVHC=I$5)*(namkh=$D$1)*(INDEX(NC_giam,,HLOOKUP($C37,COLMadat,2,0))))</f>
        <v>0</v>
      </c>
      <c r="J37" s="678">
        <f>'CH01'!K38+SUMPRODUCT((DVHC=J$5)*(madatNC=$C37)*(namkh=$D$1)*(Dientich_NC))-SUMPRODUCT((DVHC=J$5)*(namkh=$D$1)*(INDEX(NC_giam,,HLOOKUP($C37,COLMadat,2,0))))</f>
        <v>0</v>
      </c>
      <c r="K37" s="678">
        <f>'CH01'!L38+SUMPRODUCT((DVHC=K$5)*(madatNC=$C37)*(namkh=$D$1)*(Dientich_NC))-SUMPRODUCT((DVHC=K$5)*(namkh=$D$1)*(INDEX(NC_giam,,HLOOKUP($C37,COLMadat,2,0))))</f>
        <v>0</v>
      </c>
      <c r="L37" s="678">
        <f>'CH01'!M38+SUMPRODUCT((DVHC=L$5)*(madatNC=$C37)*(namkh=$D$1)*(Dientich_NC))-SUMPRODUCT((DVHC=L$5)*(namkh=$D$1)*(INDEX(NC_giam,,HLOOKUP($C37,COLMadat,2,0))))</f>
        <v>0</v>
      </c>
      <c r="M37" s="678">
        <f>'CH01'!N38+SUMPRODUCT((DVHC=M$5)*(madatNC=$C37)*(namkh=$D$1)*(Dientich_NC))-SUMPRODUCT((DVHC=M$5)*(namkh=$D$1)*(INDEX(NC_giam,,HLOOKUP($C37,COLMadat,2,0))))</f>
        <v>0</v>
      </c>
      <c r="N37" s="678">
        <f>'CH01'!O38+SUMPRODUCT((DVHC=N$5)*(madatNC=$C37)*(namkh=$D$1)*(Dientich_NC))-SUMPRODUCT((DVHC=N$5)*(namkh=$D$1)*(INDEX(NC_giam,,HLOOKUP($C37,COLMadat,2,0))))</f>
        <v>0</v>
      </c>
      <c r="O37" s="678">
        <f>'CH01'!P38+SUMPRODUCT((DVHC=O$5)*(madatNC=$C37)*(namkh=$D$1)*(Dientich_NC))-SUMPRODUCT((DVHC=O$5)*(namkh=$D$1)*(INDEX(NC_giam,,HLOOKUP($C37,COLMadat,2,0))))</f>
        <v>0</v>
      </c>
      <c r="P37" s="678">
        <f>'CH01'!Q38+SUMPRODUCT((DVHC=P$5)*(madatNC=$C37)*(namkh=$D$1)*(Dientich_NC))-SUMPRODUCT((DVHC=P$5)*(namkh=$D$1)*(INDEX(NC_giam,,HLOOKUP($C37,COLMadat,2,0))))</f>
        <v>0</v>
      </c>
      <c r="Q37" s="678">
        <f>'CH01'!R38+SUMPRODUCT((DVHC=Q$5)*(madatNC=$C37)*(namkh=$D$1)*(Dientich_NC))-SUMPRODUCT((DVHC=Q$5)*(namkh=$D$1)*(INDEX(NC_giam,,HLOOKUP($C37,COLMadat,2,0))))</f>
        <v>0</v>
      </c>
      <c r="R37" s="678">
        <f>'CH01'!S38+SUMPRODUCT((DVHC=R$5)*(madatNC=$C37)*(namkh=$D$1)*(Dientich_NC))-SUMPRODUCT((DVHC=R$5)*(namkh=$D$1)*(INDEX(NC_giam,,HLOOKUP($C37,COLMadat,2,0))))</f>
        <v>0</v>
      </c>
      <c r="S37" s="678">
        <f>'CH01'!T38+SUMPRODUCT((DVHC=S$5)*(madatNC=$C37)*(namkh=$D$1)*(Dientich_NC))-SUMPRODUCT((DVHC=S$5)*(namkh=$D$1)*(INDEX(NC_giam,,HLOOKUP($C37,COLMadat,2,0))))</f>
        <v>0</v>
      </c>
      <c r="T37" s="678">
        <f>'CH01'!U38+SUMPRODUCT((DVHC=T$5)*(madatNC=$C37)*(namkh=$D$1)*(Dientich_NC))-SUMPRODUCT((DVHC=T$5)*(namkh=$D$1)*(INDEX(NC_giam,,HLOOKUP($C37,COLMadat,2,0))))</f>
        <v>0</v>
      </c>
      <c r="U37" s="678">
        <f>'CH01'!V38+SUMPRODUCT((DVHC=U$5)*(madatNC=$C37)*(namkh=$D$1)*(Dientich_NC))-SUMPRODUCT((DVHC=U$5)*(namkh=$D$1)*(INDEX(NC_giam,,HLOOKUP($C37,COLMadat,2,0))))</f>
        <v>0</v>
      </c>
      <c r="V37" s="678">
        <f>'CH01'!W38+SUMPRODUCT((DVHC=V$5)*(madatNC=$C37)*(namkh=$D$1)*(Dientich_NC))-SUMPRODUCT((DVHC=V$5)*(namkh=$D$1)*(INDEX(NC_giam,,HLOOKUP($C37,COLMadat,2,0))))</f>
        <v>0</v>
      </c>
      <c r="W37" s="678">
        <f>'CH01'!X38+SUMPRODUCT((DVHC=W$5)*(madatNC=$C37)*(namkh=$D$1)*(Dientich_NC))-SUMPRODUCT((DVHC=W$5)*(namkh=$D$1)*(INDEX(NC_giam,,HLOOKUP($C37,COLMadat,2,0))))</f>
        <v>0</v>
      </c>
      <c r="X37" s="678">
        <f>'CH01'!Y38+SUMPRODUCT((DVHC=X$5)*(madatNC=$C37)*(namkh=$D$1)*(Dientich_NC))-SUMPRODUCT((DVHC=X$5)*(namkh=$D$1)*(INDEX(NC_giam,,HLOOKUP($C37,COLMadat,2,0))))</f>
        <v>0</v>
      </c>
      <c r="Y37" s="678">
        <f>'CH01'!Z38+SUMPRODUCT((DVHC=Y$5)*(madatNC=$C37)*(namkh=$D$1)*(Dientich_NC))-SUMPRODUCT((DVHC=Y$5)*(namkh=$D$1)*(INDEX(NC_giam,,HLOOKUP($C37,COLMadat,2,0))))</f>
        <v>0</v>
      </c>
      <c r="Z37" s="678">
        <f>'CH01'!AA38+SUMPRODUCT((DVHC=Z$5)*(madatNC=$C37)*(namkh=$D$1)*(Dientich_NC))-SUMPRODUCT((DVHC=Z$5)*(namkh=$D$1)*(INDEX(NC_giam,,HLOOKUP($C37,COLMadat,2,0))))</f>
        <v>0</v>
      </c>
      <c r="AA37" s="678">
        <f>'CH01'!AB38+SUMPRODUCT((DVHC=AA$5)*(madatNC=$C37)*(namkh=$D$1)*(Dientich_NC))-SUMPRODUCT((DVHC=AA$5)*(namkh=$D$1)*(INDEX(NC_giam,,HLOOKUP($C37,COLMadat,2,0))))</f>
        <v>0</v>
      </c>
      <c r="AB37" s="678">
        <f>'CH01'!AC38+SUMPRODUCT((DVHC=AB$5)*(madatNC=$C37)*(namkh=$D$1)*(Dientich_NC))-SUMPRODUCT((DVHC=AB$5)*(namkh=$D$1)*(INDEX(NC_giam,,HLOOKUP($C37,COLMadat,2,0))))</f>
        <v>0</v>
      </c>
      <c r="AC37" s="678">
        <f>'CH01'!AD38+SUMPRODUCT((DVHC=AC$5)*(madatNC=$C37)*(namkh=$D$1)*(Dientich_NC))-SUMPRODUCT((DVHC=AC$5)*(namkh=$D$1)*(INDEX(NC_giam,,HLOOKUP($C37,COLMadat,2,0))))</f>
        <v>0</v>
      </c>
      <c r="AD37" s="678">
        <f>'CH01'!AE38+SUMPRODUCT((DVHC=AD$5)*(madatNC=$C37)*(namkh=$D$1)*(Dientich_NC))-SUMPRODUCT((DVHC=AD$5)*(namkh=$D$1)*(INDEX(NC_giam,,HLOOKUP($C37,COLMadat,2,0))))</f>
        <v>0</v>
      </c>
      <c r="AE37" s="678">
        <f>'CH01'!AF38+SUMPRODUCT((DVHC=AE$5)*(madatNC=$C37)*(namkh=$D$1)*(Dientich_NC))-SUMPRODUCT((DVHC=AE$5)*(namkh=$D$1)*(INDEX(NC_giam,,HLOOKUP($C37,COLMadat,2,0))))</f>
        <v>0</v>
      </c>
      <c r="AF37" s="678">
        <f>'CH01'!AG38+SUMPRODUCT((DVHC=AF$5)*(madatNC=$C37)*(namkh=$D$1)*(Dientich_NC))-SUMPRODUCT((DVHC=AF$5)*(namkh=$D$1)*(INDEX(NC_giam,,HLOOKUP($C37,COLMadat,2,0))))</f>
        <v>0</v>
      </c>
      <c r="AG37" s="678">
        <f>'CH01'!AH38+SUMPRODUCT((DVHC=AG$5)*(madatNC=$C37)*(namkh=$D$1)*(Dientich_NC))-SUMPRODUCT((DVHC=AG$5)*(namkh=$D$1)*(INDEX(NC_giam,,HLOOKUP($C37,COLMadat,2,0))))</f>
        <v>0</v>
      </c>
      <c r="AH37" s="678">
        <f>'CH01'!AI38+SUMPRODUCT((DVHC=AH$5)*(madatNC=$C37)*(namkh=$D$1)*(Dientich_NC))-SUMPRODUCT((DVHC=AH$5)*(namkh=$D$1)*(INDEX(NC_giam,,HLOOKUP($C37,COLMadat,2,0))))</f>
        <v>0</v>
      </c>
      <c r="AI37" s="678">
        <f>'CH01'!AJ38+SUMPRODUCT((DVHC=AI$5)*(madatNC=$C37)*(namkh=$D$1)*(Dientich_NC))-SUMPRODUCT((DVHC=AI$5)*(namkh=$D$1)*(INDEX(NC_giam,,HLOOKUP($C37,COLMadat,2,0))))</f>
        <v>0</v>
      </c>
      <c r="AJ37" s="678">
        <f>'CH01'!AK38+SUMPRODUCT((DVHC=AJ$5)*(madatNC=$C37)*(namkh=$D$1)*(Dientich_NC))-SUMPRODUCT((DVHC=AJ$5)*(namkh=$D$1)*(INDEX(NC_giam,,HLOOKUP($C37,COLMadat,2,0))))</f>
        <v>0</v>
      </c>
      <c r="AK37" s="678">
        <f>'CH01'!AL38+SUMPRODUCT((DVHC=AK$5)*(madatNC=$C37)*(namkh=$D$1)*(Dientich_NC))-SUMPRODUCT((DVHC=AK$5)*(namkh=$D$1)*(INDEX(NC_giam,,HLOOKUP($C37,COLMadat,2,0))))</f>
        <v>0</v>
      </c>
      <c r="AL37" s="678">
        <f>'CH01'!AM38+SUMPRODUCT((DVHC=AL$5)*(madatNC=$C37)*(namkh=$D$1)*(Dientich_NC))-SUMPRODUCT((DVHC=AL$5)*(namkh=$D$1)*(INDEX(NC_giam,,HLOOKUP($C37,COLMadat,2,0))))</f>
        <v>0</v>
      </c>
      <c r="AM37" s="678">
        <f>'CH01'!AN38+SUMPRODUCT((DVHC=AM$5)*(madatNC=$C37)*(namkh=$D$1)*(Dientich_NC))-SUMPRODUCT((DVHC=AM$5)*(namkh=$D$1)*(INDEX(NC_giam,,HLOOKUP($C37,COLMadat,2,0))))</f>
        <v>0</v>
      </c>
      <c r="AN37" s="678">
        <f>'CH01'!AO38+SUMPRODUCT((DVHC=AN$5)*(madatNC=$C37)*(namkh=$D$1)*(Dientich_NC))-SUMPRODUCT((DVHC=AN$5)*(namkh=$D$1)*(INDEX(NC_giam,,HLOOKUP($C37,COLMadat,2,0))))</f>
        <v>0</v>
      </c>
      <c r="AO37" s="32"/>
    </row>
    <row r="38" spans="1:41">
      <c r="A38" s="676" t="str">
        <f>'CH01'!A39</f>
        <v>2.6.9</v>
      </c>
      <c r="B38" s="676" t="str">
        <f>'CH01'!B39</f>
        <v>Đất xây dựng cơ sở ngoại giao</v>
      </c>
      <c r="C38" s="677" t="str">
        <f>'CH01'!C39</f>
        <v>DNG</v>
      </c>
      <c r="D38" s="678">
        <f t="shared" si="7"/>
        <v>0</v>
      </c>
      <c r="E38" s="678">
        <f>'CH01'!F39+SUMPRODUCT((DVHC=E$5)*(madatNC=$C38)*(namkh=$D$1)*(Dientich_NC))-SUMPRODUCT((DVHC=E$5)*(namkh=$D$1)*(INDEX(NC_giam,,HLOOKUP($C38,COLMadat,2,0))))</f>
        <v>0</v>
      </c>
      <c r="F38" s="678">
        <f>'CH01'!G39+SUMPRODUCT((DVHC=F$5)*(madatNC=$C38)*(namkh=$D$1)*(Dientich_NC))-SUMPRODUCT((DVHC=F$5)*(namkh=$D$1)*(INDEX(NC_giam,,HLOOKUP($C38,COLMadat,2,0))))</f>
        <v>0</v>
      </c>
      <c r="G38" s="678">
        <f>'CH01'!H39+SUMPRODUCT((DVHC=G$5)*(madatNC=$C38)*(namkh=$D$1)*(Dientich_NC))-SUMPRODUCT((DVHC=G$5)*(namkh=$D$1)*(INDEX(NC_giam,,HLOOKUP($C38,COLMadat,2,0))))</f>
        <v>0</v>
      </c>
      <c r="H38" s="678">
        <f>'CH01'!I39+SUMPRODUCT((DVHC=H$5)*(madatNC=$C38)*(namkh=$D$1)*(Dientich_NC))-SUMPRODUCT((DVHC=H$5)*(namkh=$D$1)*(INDEX(NC_giam,,HLOOKUP($C38,COLMadat,2,0))))</f>
        <v>0</v>
      </c>
      <c r="I38" s="678">
        <f>'CH01'!J39+SUMPRODUCT((DVHC=I$5)*(madatNC=$C38)*(namkh=$D$1)*(Dientich_NC))-SUMPRODUCT((DVHC=I$5)*(namkh=$D$1)*(INDEX(NC_giam,,HLOOKUP($C38,COLMadat,2,0))))</f>
        <v>0</v>
      </c>
      <c r="J38" s="678">
        <f>'CH01'!K39+SUMPRODUCT((DVHC=J$5)*(madatNC=$C38)*(namkh=$D$1)*(Dientich_NC))-SUMPRODUCT((DVHC=J$5)*(namkh=$D$1)*(INDEX(NC_giam,,HLOOKUP($C38,COLMadat,2,0))))</f>
        <v>0</v>
      </c>
      <c r="K38" s="678">
        <f>'CH01'!L39+SUMPRODUCT((DVHC=K$5)*(madatNC=$C38)*(namkh=$D$1)*(Dientich_NC))-SUMPRODUCT((DVHC=K$5)*(namkh=$D$1)*(INDEX(NC_giam,,HLOOKUP($C38,COLMadat,2,0))))</f>
        <v>0</v>
      </c>
      <c r="L38" s="678">
        <f>'CH01'!M39+SUMPRODUCT((DVHC=L$5)*(madatNC=$C38)*(namkh=$D$1)*(Dientich_NC))-SUMPRODUCT((DVHC=L$5)*(namkh=$D$1)*(INDEX(NC_giam,,HLOOKUP($C38,COLMadat,2,0))))</f>
        <v>0</v>
      </c>
      <c r="M38" s="678">
        <f>'CH01'!N39+SUMPRODUCT((DVHC=M$5)*(madatNC=$C38)*(namkh=$D$1)*(Dientich_NC))-SUMPRODUCT((DVHC=M$5)*(namkh=$D$1)*(INDEX(NC_giam,,HLOOKUP($C38,COLMadat,2,0))))</f>
        <v>0</v>
      </c>
      <c r="N38" s="678">
        <f>'CH01'!O39+SUMPRODUCT((DVHC=N$5)*(madatNC=$C38)*(namkh=$D$1)*(Dientich_NC))-SUMPRODUCT((DVHC=N$5)*(namkh=$D$1)*(INDEX(NC_giam,,HLOOKUP($C38,COLMadat,2,0))))</f>
        <v>0</v>
      </c>
      <c r="O38" s="678">
        <f>'CH01'!P39+SUMPRODUCT((DVHC=O$5)*(madatNC=$C38)*(namkh=$D$1)*(Dientich_NC))-SUMPRODUCT((DVHC=O$5)*(namkh=$D$1)*(INDEX(NC_giam,,HLOOKUP($C38,COLMadat,2,0))))</f>
        <v>0</v>
      </c>
      <c r="P38" s="678">
        <f>'CH01'!Q39+SUMPRODUCT((DVHC=P$5)*(madatNC=$C38)*(namkh=$D$1)*(Dientich_NC))-SUMPRODUCT((DVHC=P$5)*(namkh=$D$1)*(INDEX(NC_giam,,HLOOKUP($C38,COLMadat,2,0))))</f>
        <v>0</v>
      </c>
      <c r="Q38" s="678">
        <f>'CH01'!R39+SUMPRODUCT((DVHC=Q$5)*(madatNC=$C38)*(namkh=$D$1)*(Dientich_NC))-SUMPRODUCT((DVHC=Q$5)*(namkh=$D$1)*(INDEX(NC_giam,,HLOOKUP($C38,COLMadat,2,0))))</f>
        <v>0</v>
      </c>
      <c r="R38" s="678">
        <f>'CH01'!S39+SUMPRODUCT((DVHC=R$5)*(madatNC=$C38)*(namkh=$D$1)*(Dientich_NC))-SUMPRODUCT((DVHC=R$5)*(namkh=$D$1)*(INDEX(NC_giam,,HLOOKUP($C38,COLMadat,2,0))))</f>
        <v>0</v>
      </c>
      <c r="S38" s="678">
        <f>'CH01'!T39+SUMPRODUCT((DVHC=S$5)*(madatNC=$C38)*(namkh=$D$1)*(Dientich_NC))-SUMPRODUCT((DVHC=S$5)*(namkh=$D$1)*(INDEX(NC_giam,,HLOOKUP($C38,COLMadat,2,0))))</f>
        <v>0</v>
      </c>
      <c r="T38" s="678">
        <f>'CH01'!U39+SUMPRODUCT((DVHC=T$5)*(madatNC=$C38)*(namkh=$D$1)*(Dientich_NC))-SUMPRODUCT((DVHC=T$5)*(namkh=$D$1)*(INDEX(NC_giam,,HLOOKUP($C38,COLMadat,2,0))))</f>
        <v>0</v>
      </c>
      <c r="U38" s="678">
        <f>'CH01'!V39+SUMPRODUCT((DVHC=U$5)*(madatNC=$C38)*(namkh=$D$1)*(Dientich_NC))-SUMPRODUCT((DVHC=U$5)*(namkh=$D$1)*(INDEX(NC_giam,,HLOOKUP($C38,COLMadat,2,0))))</f>
        <v>0</v>
      </c>
      <c r="V38" s="678">
        <f>'CH01'!W39+SUMPRODUCT((DVHC=V$5)*(madatNC=$C38)*(namkh=$D$1)*(Dientich_NC))-SUMPRODUCT((DVHC=V$5)*(namkh=$D$1)*(INDEX(NC_giam,,HLOOKUP($C38,COLMadat,2,0))))</f>
        <v>0</v>
      </c>
      <c r="W38" s="678">
        <f>'CH01'!X39+SUMPRODUCT((DVHC=W$5)*(madatNC=$C38)*(namkh=$D$1)*(Dientich_NC))-SUMPRODUCT((DVHC=W$5)*(namkh=$D$1)*(INDEX(NC_giam,,HLOOKUP($C38,COLMadat,2,0))))</f>
        <v>0</v>
      </c>
      <c r="X38" s="678">
        <f>'CH01'!Y39+SUMPRODUCT((DVHC=X$5)*(madatNC=$C38)*(namkh=$D$1)*(Dientich_NC))-SUMPRODUCT((DVHC=X$5)*(namkh=$D$1)*(INDEX(NC_giam,,HLOOKUP($C38,COLMadat,2,0))))</f>
        <v>0</v>
      </c>
      <c r="Y38" s="678">
        <f>'CH01'!Z39+SUMPRODUCT((DVHC=Y$5)*(madatNC=$C38)*(namkh=$D$1)*(Dientich_NC))-SUMPRODUCT((DVHC=Y$5)*(namkh=$D$1)*(INDEX(NC_giam,,HLOOKUP($C38,COLMadat,2,0))))</f>
        <v>0</v>
      </c>
      <c r="Z38" s="678">
        <f>'CH01'!AA39+SUMPRODUCT((DVHC=Z$5)*(madatNC=$C38)*(namkh=$D$1)*(Dientich_NC))-SUMPRODUCT((DVHC=Z$5)*(namkh=$D$1)*(INDEX(NC_giam,,HLOOKUP($C38,COLMadat,2,0))))</f>
        <v>0</v>
      </c>
      <c r="AA38" s="678">
        <f>'CH01'!AB39+SUMPRODUCT((DVHC=AA$5)*(madatNC=$C38)*(namkh=$D$1)*(Dientich_NC))-SUMPRODUCT((DVHC=AA$5)*(namkh=$D$1)*(INDEX(NC_giam,,HLOOKUP($C38,COLMadat,2,0))))</f>
        <v>0</v>
      </c>
      <c r="AB38" s="678">
        <f>'CH01'!AC39+SUMPRODUCT((DVHC=AB$5)*(madatNC=$C38)*(namkh=$D$1)*(Dientich_NC))-SUMPRODUCT((DVHC=AB$5)*(namkh=$D$1)*(INDEX(NC_giam,,HLOOKUP($C38,COLMadat,2,0))))</f>
        <v>0</v>
      </c>
      <c r="AC38" s="678">
        <f>'CH01'!AD39+SUMPRODUCT((DVHC=AC$5)*(madatNC=$C38)*(namkh=$D$1)*(Dientich_NC))-SUMPRODUCT((DVHC=AC$5)*(namkh=$D$1)*(INDEX(NC_giam,,HLOOKUP($C38,COLMadat,2,0))))</f>
        <v>0</v>
      </c>
      <c r="AD38" s="678">
        <f>'CH01'!AE39+SUMPRODUCT((DVHC=AD$5)*(madatNC=$C38)*(namkh=$D$1)*(Dientich_NC))-SUMPRODUCT((DVHC=AD$5)*(namkh=$D$1)*(INDEX(NC_giam,,HLOOKUP($C38,COLMadat,2,0))))</f>
        <v>0</v>
      </c>
      <c r="AE38" s="678">
        <f>'CH01'!AF39+SUMPRODUCT((DVHC=AE$5)*(madatNC=$C38)*(namkh=$D$1)*(Dientich_NC))-SUMPRODUCT((DVHC=AE$5)*(namkh=$D$1)*(INDEX(NC_giam,,HLOOKUP($C38,COLMadat,2,0))))</f>
        <v>0</v>
      </c>
      <c r="AF38" s="678">
        <f>'CH01'!AG39+SUMPRODUCT((DVHC=AF$5)*(madatNC=$C38)*(namkh=$D$1)*(Dientich_NC))-SUMPRODUCT((DVHC=AF$5)*(namkh=$D$1)*(INDEX(NC_giam,,HLOOKUP($C38,COLMadat,2,0))))</f>
        <v>0</v>
      </c>
      <c r="AG38" s="678">
        <f>'CH01'!AH39+SUMPRODUCT((DVHC=AG$5)*(madatNC=$C38)*(namkh=$D$1)*(Dientich_NC))-SUMPRODUCT((DVHC=AG$5)*(namkh=$D$1)*(INDEX(NC_giam,,HLOOKUP($C38,COLMadat,2,0))))</f>
        <v>0</v>
      </c>
      <c r="AH38" s="678">
        <f>'CH01'!AI39+SUMPRODUCT((DVHC=AH$5)*(madatNC=$C38)*(namkh=$D$1)*(Dientich_NC))-SUMPRODUCT((DVHC=AH$5)*(namkh=$D$1)*(INDEX(NC_giam,,HLOOKUP($C38,COLMadat,2,0))))</f>
        <v>0</v>
      </c>
      <c r="AI38" s="678">
        <f>'CH01'!AJ39+SUMPRODUCT((DVHC=AI$5)*(madatNC=$C38)*(namkh=$D$1)*(Dientich_NC))-SUMPRODUCT((DVHC=AI$5)*(namkh=$D$1)*(INDEX(NC_giam,,HLOOKUP($C38,COLMadat,2,0))))</f>
        <v>0</v>
      </c>
      <c r="AJ38" s="678">
        <f>'CH01'!AK39+SUMPRODUCT((DVHC=AJ$5)*(madatNC=$C38)*(namkh=$D$1)*(Dientich_NC))-SUMPRODUCT((DVHC=AJ$5)*(namkh=$D$1)*(INDEX(NC_giam,,HLOOKUP($C38,COLMadat,2,0))))</f>
        <v>0</v>
      </c>
      <c r="AK38" s="678">
        <f>'CH01'!AL39+SUMPRODUCT((DVHC=AK$5)*(madatNC=$C38)*(namkh=$D$1)*(Dientich_NC))-SUMPRODUCT((DVHC=AK$5)*(namkh=$D$1)*(INDEX(NC_giam,,HLOOKUP($C38,COLMadat,2,0))))</f>
        <v>0</v>
      </c>
      <c r="AL38" s="678">
        <f>'CH01'!AM39+SUMPRODUCT((DVHC=AL$5)*(madatNC=$C38)*(namkh=$D$1)*(Dientich_NC))-SUMPRODUCT((DVHC=AL$5)*(namkh=$D$1)*(INDEX(NC_giam,,HLOOKUP($C38,COLMadat,2,0))))</f>
        <v>0</v>
      </c>
      <c r="AM38" s="678">
        <f>'CH01'!AN39+SUMPRODUCT((DVHC=AM$5)*(madatNC=$C38)*(namkh=$D$1)*(Dientich_NC))-SUMPRODUCT((DVHC=AM$5)*(namkh=$D$1)*(INDEX(NC_giam,,HLOOKUP($C38,COLMadat,2,0))))</f>
        <v>0</v>
      </c>
      <c r="AN38" s="678">
        <f>'CH01'!AO39+SUMPRODUCT((DVHC=AN$5)*(madatNC=$C38)*(namkh=$D$1)*(Dientich_NC))-SUMPRODUCT((DVHC=AN$5)*(namkh=$D$1)*(INDEX(NC_giam,,HLOOKUP($C38,COLMadat,2,0))))</f>
        <v>0</v>
      </c>
      <c r="AO38" s="32"/>
    </row>
    <row r="39" spans="1:41">
      <c r="A39" s="676" t="str">
        <f>'CH01'!A40</f>
        <v>2.6.10</v>
      </c>
      <c r="B39" s="676" t="str">
        <f>'CH01'!B40</f>
        <v>Đất xây dựng công trình sự nghiệp khác</v>
      </c>
      <c r="C39" s="677" t="str">
        <f>'CH01'!C40</f>
        <v>DSK</v>
      </c>
      <c r="D39" s="678">
        <f t="shared" si="7"/>
        <v>14.237200000000001</v>
      </c>
      <c r="E39" s="678">
        <f>'CH01'!F40+SUMPRODUCT((DVHC=E$5)*(madatNC=$C39)*(namkh=$D$1)*(Dientich_NC))-SUMPRODUCT((DVHC=E$5)*(namkh=$D$1)*(INDEX(NC_giam,,HLOOKUP($C39,COLMadat,2,0))))</f>
        <v>14.237200000000001</v>
      </c>
      <c r="F39" s="678">
        <f>'CH01'!G40+SUMPRODUCT((DVHC=F$5)*(madatNC=$C39)*(namkh=$D$1)*(Dientich_NC))-SUMPRODUCT((DVHC=F$5)*(namkh=$D$1)*(INDEX(NC_giam,,HLOOKUP($C39,COLMadat,2,0))))</f>
        <v>0</v>
      </c>
      <c r="G39" s="678">
        <f>'CH01'!H40+SUMPRODUCT((DVHC=G$5)*(madatNC=$C39)*(namkh=$D$1)*(Dientich_NC))-SUMPRODUCT((DVHC=G$5)*(namkh=$D$1)*(INDEX(NC_giam,,HLOOKUP($C39,COLMadat,2,0))))</f>
        <v>0</v>
      </c>
      <c r="H39" s="678">
        <f>'CH01'!I40+SUMPRODUCT((DVHC=H$5)*(madatNC=$C39)*(namkh=$D$1)*(Dientich_NC))-SUMPRODUCT((DVHC=H$5)*(namkh=$D$1)*(INDEX(NC_giam,,HLOOKUP($C39,COLMadat,2,0))))</f>
        <v>0</v>
      </c>
      <c r="I39" s="678">
        <f>'CH01'!J40+SUMPRODUCT((DVHC=I$5)*(madatNC=$C39)*(namkh=$D$1)*(Dientich_NC))-SUMPRODUCT((DVHC=I$5)*(namkh=$D$1)*(INDEX(NC_giam,,HLOOKUP($C39,COLMadat,2,0))))</f>
        <v>0</v>
      </c>
      <c r="J39" s="678">
        <f>'CH01'!K40+SUMPRODUCT((DVHC=J$5)*(madatNC=$C39)*(namkh=$D$1)*(Dientich_NC))-SUMPRODUCT((DVHC=J$5)*(namkh=$D$1)*(INDEX(NC_giam,,HLOOKUP($C39,COLMadat,2,0))))</f>
        <v>0</v>
      </c>
      <c r="K39" s="678">
        <f>'CH01'!L40+SUMPRODUCT((DVHC=K$5)*(madatNC=$C39)*(namkh=$D$1)*(Dientich_NC))-SUMPRODUCT((DVHC=K$5)*(namkh=$D$1)*(INDEX(NC_giam,,HLOOKUP($C39,COLMadat,2,0))))</f>
        <v>0</v>
      </c>
      <c r="L39" s="678">
        <f>'CH01'!M40+SUMPRODUCT((DVHC=L$5)*(madatNC=$C39)*(namkh=$D$1)*(Dientich_NC))-SUMPRODUCT((DVHC=L$5)*(namkh=$D$1)*(INDEX(NC_giam,,HLOOKUP($C39,COLMadat,2,0))))</f>
        <v>0</v>
      </c>
      <c r="M39" s="678">
        <f>'CH01'!N40+SUMPRODUCT((DVHC=M$5)*(madatNC=$C39)*(namkh=$D$1)*(Dientich_NC))-SUMPRODUCT((DVHC=M$5)*(namkh=$D$1)*(INDEX(NC_giam,,HLOOKUP($C39,COLMadat,2,0))))</f>
        <v>0</v>
      </c>
      <c r="N39" s="678">
        <f>'CH01'!O40+SUMPRODUCT((DVHC=N$5)*(madatNC=$C39)*(namkh=$D$1)*(Dientich_NC))-SUMPRODUCT((DVHC=N$5)*(namkh=$D$1)*(INDEX(NC_giam,,HLOOKUP($C39,COLMadat,2,0))))</f>
        <v>0</v>
      </c>
      <c r="O39" s="678">
        <f>'CH01'!P40+SUMPRODUCT((DVHC=O$5)*(madatNC=$C39)*(namkh=$D$1)*(Dientich_NC))-SUMPRODUCT((DVHC=O$5)*(namkh=$D$1)*(INDEX(NC_giam,,HLOOKUP($C39,COLMadat,2,0))))</f>
        <v>0</v>
      </c>
      <c r="P39" s="678">
        <f>'CH01'!Q40+SUMPRODUCT((DVHC=P$5)*(madatNC=$C39)*(namkh=$D$1)*(Dientich_NC))-SUMPRODUCT((DVHC=P$5)*(namkh=$D$1)*(INDEX(NC_giam,,HLOOKUP($C39,COLMadat,2,0))))</f>
        <v>0</v>
      </c>
      <c r="Q39" s="678">
        <f>'CH01'!R40+SUMPRODUCT((DVHC=Q$5)*(madatNC=$C39)*(namkh=$D$1)*(Dientich_NC))-SUMPRODUCT((DVHC=Q$5)*(namkh=$D$1)*(INDEX(NC_giam,,HLOOKUP($C39,COLMadat,2,0))))</f>
        <v>0</v>
      </c>
      <c r="R39" s="678">
        <f>'CH01'!S40+SUMPRODUCT((DVHC=R$5)*(madatNC=$C39)*(namkh=$D$1)*(Dientich_NC))-SUMPRODUCT((DVHC=R$5)*(namkh=$D$1)*(INDEX(NC_giam,,HLOOKUP($C39,COLMadat,2,0))))</f>
        <v>0</v>
      </c>
      <c r="S39" s="678">
        <f>'CH01'!T40+SUMPRODUCT((DVHC=S$5)*(madatNC=$C39)*(namkh=$D$1)*(Dientich_NC))-SUMPRODUCT((DVHC=S$5)*(namkh=$D$1)*(INDEX(NC_giam,,HLOOKUP($C39,COLMadat,2,0))))</f>
        <v>0</v>
      </c>
      <c r="T39" s="678">
        <f>'CH01'!U40+SUMPRODUCT((DVHC=T$5)*(madatNC=$C39)*(namkh=$D$1)*(Dientich_NC))-SUMPRODUCT((DVHC=T$5)*(namkh=$D$1)*(INDEX(NC_giam,,HLOOKUP($C39,COLMadat,2,0))))</f>
        <v>0</v>
      </c>
      <c r="U39" s="678">
        <f>'CH01'!V40+SUMPRODUCT((DVHC=U$5)*(madatNC=$C39)*(namkh=$D$1)*(Dientich_NC))-SUMPRODUCT((DVHC=U$5)*(namkh=$D$1)*(INDEX(NC_giam,,HLOOKUP($C39,COLMadat,2,0))))</f>
        <v>0</v>
      </c>
      <c r="V39" s="678">
        <f>'CH01'!W40+SUMPRODUCT((DVHC=V$5)*(madatNC=$C39)*(namkh=$D$1)*(Dientich_NC))-SUMPRODUCT((DVHC=V$5)*(namkh=$D$1)*(INDEX(NC_giam,,HLOOKUP($C39,COLMadat,2,0))))</f>
        <v>0</v>
      </c>
      <c r="W39" s="678">
        <f>'CH01'!X40+SUMPRODUCT((DVHC=W$5)*(madatNC=$C39)*(namkh=$D$1)*(Dientich_NC))-SUMPRODUCT((DVHC=W$5)*(namkh=$D$1)*(INDEX(NC_giam,,HLOOKUP($C39,COLMadat,2,0))))</f>
        <v>0</v>
      </c>
      <c r="X39" s="678">
        <f>'CH01'!Y40+SUMPRODUCT((DVHC=X$5)*(madatNC=$C39)*(namkh=$D$1)*(Dientich_NC))-SUMPRODUCT((DVHC=X$5)*(namkh=$D$1)*(INDEX(NC_giam,,HLOOKUP($C39,COLMadat,2,0))))</f>
        <v>0</v>
      </c>
      <c r="Y39" s="678">
        <f>'CH01'!Z40+SUMPRODUCT((DVHC=Y$5)*(madatNC=$C39)*(namkh=$D$1)*(Dientich_NC))-SUMPRODUCT((DVHC=Y$5)*(namkh=$D$1)*(INDEX(NC_giam,,HLOOKUP($C39,COLMadat,2,0))))</f>
        <v>0</v>
      </c>
      <c r="Z39" s="678">
        <f>'CH01'!AA40+SUMPRODUCT((DVHC=Z$5)*(madatNC=$C39)*(namkh=$D$1)*(Dientich_NC))-SUMPRODUCT((DVHC=Z$5)*(namkh=$D$1)*(INDEX(NC_giam,,HLOOKUP($C39,COLMadat,2,0))))</f>
        <v>0</v>
      </c>
      <c r="AA39" s="678">
        <f>'CH01'!AB40+SUMPRODUCT((DVHC=AA$5)*(madatNC=$C39)*(namkh=$D$1)*(Dientich_NC))-SUMPRODUCT((DVHC=AA$5)*(namkh=$D$1)*(INDEX(NC_giam,,HLOOKUP($C39,COLMadat,2,0))))</f>
        <v>0</v>
      </c>
      <c r="AB39" s="678">
        <f>'CH01'!AC40+SUMPRODUCT((DVHC=AB$5)*(madatNC=$C39)*(namkh=$D$1)*(Dientich_NC))-SUMPRODUCT((DVHC=AB$5)*(namkh=$D$1)*(INDEX(NC_giam,,HLOOKUP($C39,COLMadat,2,0))))</f>
        <v>0</v>
      </c>
      <c r="AC39" s="678">
        <f>'CH01'!AD40+SUMPRODUCT((DVHC=AC$5)*(madatNC=$C39)*(namkh=$D$1)*(Dientich_NC))-SUMPRODUCT((DVHC=AC$5)*(namkh=$D$1)*(INDEX(NC_giam,,HLOOKUP($C39,COLMadat,2,0))))</f>
        <v>0</v>
      </c>
      <c r="AD39" s="678">
        <f>'CH01'!AE40+SUMPRODUCT((DVHC=AD$5)*(madatNC=$C39)*(namkh=$D$1)*(Dientich_NC))-SUMPRODUCT((DVHC=AD$5)*(namkh=$D$1)*(INDEX(NC_giam,,HLOOKUP($C39,COLMadat,2,0))))</f>
        <v>0</v>
      </c>
      <c r="AE39" s="678">
        <f>'CH01'!AF40+SUMPRODUCT((DVHC=AE$5)*(madatNC=$C39)*(namkh=$D$1)*(Dientich_NC))-SUMPRODUCT((DVHC=AE$5)*(namkh=$D$1)*(INDEX(NC_giam,,HLOOKUP($C39,COLMadat,2,0))))</f>
        <v>0</v>
      </c>
      <c r="AF39" s="678">
        <f>'CH01'!AG40+SUMPRODUCT((DVHC=AF$5)*(madatNC=$C39)*(namkh=$D$1)*(Dientich_NC))-SUMPRODUCT((DVHC=AF$5)*(namkh=$D$1)*(INDEX(NC_giam,,HLOOKUP($C39,COLMadat,2,0))))</f>
        <v>0</v>
      </c>
      <c r="AG39" s="678">
        <f>'CH01'!AH40+SUMPRODUCT((DVHC=AG$5)*(madatNC=$C39)*(namkh=$D$1)*(Dientich_NC))-SUMPRODUCT((DVHC=AG$5)*(namkh=$D$1)*(INDEX(NC_giam,,HLOOKUP($C39,COLMadat,2,0))))</f>
        <v>0</v>
      </c>
      <c r="AH39" s="678">
        <f>'CH01'!AI40+SUMPRODUCT((DVHC=AH$5)*(madatNC=$C39)*(namkh=$D$1)*(Dientich_NC))-SUMPRODUCT((DVHC=AH$5)*(namkh=$D$1)*(INDEX(NC_giam,,HLOOKUP($C39,COLMadat,2,0))))</f>
        <v>0</v>
      </c>
      <c r="AI39" s="678">
        <f>'CH01'!AJ40+SUMPRODUCT((DVHC=AI$5)*(madatNC=$C39)*(namkh=$D$1)*(Dientich_NC))-SUMPRODUCT((DVHC=AI$5)*(namkh=$D$1)*(INDEX(NC_giam,,HLOOKUP($C39,COLMadat,2,0))))</f>
        <v>0</v>
      </c>
      <c r="AJ39" s="678">
        <f>'CH01'!AK40+SUMPRODUCT((DVHC=AJ$5)*(madatNC=$C39)*(namkh=$D$1)*(Dientich_NC))-SUMPRODUCT((DVHC=AJ$5)*(namkh=$D$1)*(INDEX(NC_giam,,HLOOKUP($C39,COLMadat,2,0))))</f>
        <v>0</v>
      </c>
      <c r="AK39" s="678">
        <f>'CH01'!AL40+SUMPRODUCT((DVHC=AK$5)*(madatNC=$C39)*(namkh=$D$1)*(Dientich_NC))-SUMPRODUCT((DVHC=AK$5)*(namkh=$D$1)*(INDEX(NC_giam,,HLOOKUP($C39,COLMadat,2,0))))</f>
        <v>0</v>
      </c>
      <c r="AL39" s="678">
        <f>'CH01'!AM40+SUMPRODUCT((DVHC=AL$5)*(madatNC=$C39)*(namkh=$D$1)*(Dientich_NC))-SUMPRODUCT((DVHC=AL$5)*(namkh=$D$1)*(INDEX(NC_giam,,HLOOKUP($C39,COLMadat,2,0))))</f>
        <v>0</v>
      </c>
      <c r="AM39" s="678">
        <f>'CH01'!AN40+SUMPRODUCT((DVHC=AM$5)*(madatNC=$C39)*(namkh=$D$1)*(Dientich_NC))-SUMPRODUCT((DVHC=AM$5)*(namkh=$D$1)*(INDEX(NC_giam,,HLOOKUP($C39,COLMadat,2,0))))</f>
        <v>0</v>
      </c>
      <c r="AN39" s="678">
        <f>'CH01'!AO40+SUMPRODUCT((DVHC=AN$5)*(madatNC=$C39)*(namkh=$D$1)*(Dientich_NC))-SUMPRODUCT((DVHC=AN$5)*(namkh=$D$1)*(INDEX(NC_giam,,HLOOKUP($C39,COLMadat,2,0))))</f>
        <v>0</v>
      </c>
      <c r="AO39" s="32"/>
    </row>
    <row r="40" spans="1:41">
      <c r="A40" s="676" t="str">
        <f>'CH01'!A41</f>
        <v>2.7</v>
      </c>
      <c r="B40" s="676" t="str">
        <f>'CH01'!B41</f>
        <v>Đất sản xuất, kinh doanh phi nông nghiệp</v>
      </c>
      <c r="C40" s="677" t="str">
        <f>'CH01'!C41</f>
        <v>CSK</v>
      </c>
      <c r="D40" s="678">
        <f>SUM(E40:T40)</f>
        <v>79.29819999999998</v>
      </c>
      <c r="E40" s="678">
        <f>SUM(E41:E46)</f>
        <v>79.29819999999998</v>
      </c>
      <c r="F40" s="678">
        <f t="shared" ref="F40:T40" si="8">SUM(F41:F46)</f>
        <v>0</v>
      </c>
      <c r="G40" s="678">
        <f t="shared" si="8"/>
        <v>0</v>
      </c>
      <c r="H40" s="678">
        <f t="shared" si="8"/>
        <v>0</v>
      </c>
      <c r="I40" s="678">
        <f t="shared" si="8"/>
        <v>0</v>
      </c>
      <c r="J40" s="678">
        <f t="shared" si="8"/>
        <v>0</v>
      </c>
      <c r="K40" s="678">
        <f t="shared" si="8"/>
        <v>0</v>
      </c>
      <c r="L40" s="678">
        <f t="shared" si="8"/>
        <v>0</v>
      </c>
      <c r="M40" s="678">
        <f t="shared" si="8"/>
        <v>0</v>
      </c>
      <c r="N40" s="678">
        <f t="shared" si="8"/>
        <v>0</v>
      </c>
      <c r="O40" s="678">
        <f t="shared" si="8"/>
        <v>0</v>
      </c>
      <c r="P40" s="678">
        <f t="shared" si="8"/>
        <v>0</v>
      </c>
      <c r="Q40" s="678">
        <f t="shared" si="8"/>
        <v>0</v>
      </c>
      <c r="R40" s="678">
        <f t="shared" si="8"/>
        <v>0</v>
      </c>
      <c r="S40" s="678">
        <f t="shared" si="8"/>
        <v>0</v>
      </c>
      <c r="T40" s="678">
        <f t="shared" si="8"/>
        <v>0</v>
      </c>
      <c r="U40" s="678">
        <f>U41+U42+U43+U44+U45+U46</f>
        <v>0</v>
      </c>
      <c r="V40" s="678" t="e">
        <f>#REF!+V44+V45+V46</f>
        <v>#REF!</v>
      </c>
      <c r="W40" s="678" t="e">
        <f>#REF!+W44+W45+W46</f>
        <v>#REF!</v>
      </c>
      <c r="X40" s="678" t="e">
        <f>#REF!+X44+X45+X46</f>
        <v>#REF!</v>
      </c>
      <c r="Y40" s="678" t="e">
        <f>#REF!+Y44+Y45+Y46</f>
        <v>#REF!</v>
      </c>
      <c r="Z40" s="678" t="e">
        <f>#REF!+Z44+Z45+Z46</f>
        <v>#REF!</v>
      </c>
      <c r="AA40" s="678" t="e">
        <f>#REF!+AA44+AA45+AA46</f>
        <v>#REF!</v>
      </c>
      <c r="AB40" s="678" t="e">
        <f>#REF!+AB44+AB45+AB46</f>
        <v>#REF!</v>
      </c>
      <c r="AC40" s="678" t="e">
        <f>#REF!+AC44+AC45+AC46</f>
        <v>#REF!</v>
      </c>
      <c r="AD40" s="678" t="e">
        <f>#REF!+AD44+AD45+AD46</f>
        <v>#REF!</v>
      </c>
      <c r="AE40" s="678" t="e">
        <f>#REF!+AE44+AE45+AE46</f>
        <v>#REF!</v>
      </c>
      <c r="AF40" s="678" t="e">
        <f>#REF!+AF44+AF45+AF46</f>
        <v>#REF!</v>
      </c>
      <c r="AG40" s="678" t="e">
        <f>#REF!+AG44+AG45+AG46</f>
        <v>#REF!</v>
      </c>
      <c r="AH40" s="678" t="e">
        <f>#REF!+AH44+AH45+AH46</f>
        <v>#REF!</v>
      </c>
      <c r="AI40" s="678" t="e">
        <f>#REF!+AI44+AI45+AI46</f>
        <v>#REF!</v>
      </c>
      <c r="AJ40" s="678" t="e">
        <f>#REF!+AJ44+AJ45+AJ46</f>
        <v>#REF!</v>
      </c>
      <c r="AK40" s="678" t="e">
        <f>#REF!+AK44+AK45+AK46</f>
        <v>#REF!</v>
      </c>
      <c r="AL40" s="678" t="e">
        <f>#REF!+AL44+AL45+AL46</f>
        <v>#REF!</v>
      </c>
      <c r="AM40" s="678" t="e">
        <f>#REF!+AM44+AM45+AM46</f>
        <v>#REF!</v>
      </c>
      <c r="AN40" s="678" t="e">
        <f>#REF!+AN44+AN45+AN46</f>
        <v>#REF!</v>
      </c>
      <c r="AO40" s="32"/>
    </row>
    <row r="41" spans="1:41">
      <c r="A41" s="676" t="str">
        <f>'CH01'!A42</f>
        <v>2.7.1</v>
      </c>
      <c r="B41" s="676" t="str">
        <f>'CH01'!B42</f>
        <v>Đất khu công nghiệp</v>
      </c>
      <c r="C41" s="677" t="str">
        <f>'CH01'!C42</f>
        <v>SKK</v>
      </c>
      <c r="D41" s="678">
        <f t="shared" ref="D41:D47" si="9">SUM(E41:AN41)</f>
        <v>0</v>
      </c>
      <c r="E41" s="678">
        <f>'CH01'!F42+SUMPRODUCT((DVHC=E$5)*(madatNC=$C41)*(namkh=$D$1)*(Dientich_NC))-SUMPRODUCT((DVHC=E$5)*(namkh=$D$1)*(INDEX(NC_giam,,HLOOKUP($C41,COLMadat,2,0))))</f>
        <v>0</v>
      </c>
      <c r="F41" s="678">
        <f>'CH01'!G42+SUMPRODUCT((DVHC=F$5)*(madatNC=$C41)*(namkh=$D$1)*(Dientich_NC))-SUMPRODUCT((DVHC=F$5)*(namkh=$D$1)*(INDEX(NC_giam,,HLOOKUP($C41,COLMadat,2,0))))</f>
        <v>0</v>
      </c>
      <c r="G41" s="678">
        <f>'CH01'!H42+SUMPRODUCT((DVHC=G$5)*(madatNC=$C41)*(namkh=$D$1)*(Dientich_NC))-SUMPRODUCT((DVHC=G$5)*(namkh=$D$1)*(INDEX(NC_giam,,HLOOKUP($C41,COLMadat,2,0))))</f>
        <v>0</v>
      </c>
      <c r="H41" s="678">
        <f>'CH01'!I42+SUMPRODUCT((DVHC=H$5)*(madatNC=$C41)*(namkh=$D$1)*(Dientich_NC))-SUMPRODUCT((DVHC=H$5)*(namkh=$D$1)*(INDEX(NC_giam,,HLOOKUP($C41,COLMadat,2,0))))</f>
        <v>0</v>
      </c>
      <c r="I41" s="678">
        <f>'CH01'!J42+SUMPRODUCT((DVHC=I$5)*(madatNC=$C41)*(namkh=$D$1)*(Dientich_NC))-SUMPRODUCT((DVHC=I$5)*(namkh=$D$1)*(INDEX(NC_giam,,HLOOKUP($C41,COLMadat,2,0))))</f>
        <v>0</v>
      </c>
      <c r="J41" s="678">
        <f>'CH01'!K42+SUMPRODUCT((DVHC=J$5)*(madatNC=$C41)*(namkh=$D$1)*(Dientich_NC))-SUMPRODUCT((DVHC=J$5)*(namkh=$D$1)*(INDEX(NC_giam,,HLOOKUP($C41,COLMadat,2,0))))</f>
        <v>0</v>
      </c>
      <c r="K41" s="678">
        <f>'CH01'!L42+SUMPRODUCT((DVHC=K$5)*(madatNC=$C41)*(namkh=$D$1)*(Dientich_NC))-SUMPRODUCT((DVHC=K$5)*(namkh=$D$1)*(INDEX(NC_giam,,HLOOKUP($C41,COLMadat,2,0))))</f>
        <v>0</v>
      </c>
      <c r="L41" s="678">
        <f>'CH01'!M42+SUMPRODUCT((DVHC=L$5)*(madatNC=$C41)*(namkh=$D$1)*(Dientich_NC))-SUMPRODUCT((DVHC=L$5)*(namkh=$D$1)*(INDEX(NC_giam,,HLOOKUP($C41,COLMadat,2,0))))</f>
        <v>0</v>
      </c>
      <c r="M41" s="678">
        <f>'CH01'!N42+SUMPRODUCT((DVHC=M$5)*(madatNC=$C41)*(namkh=$D$1)*(Dientich_NC))-SUMPRODUCT((DVHC=M$5)*(namkh=$D$1)*(INDEX(NC_giam,,HLOOKUP($C41,COLMadat,2,0))))</f>
        <v>0</v>
      </c>
      <c r="N41" s="678">
        <f>'CH01'!O42+SUMPRODUCT((DVHC=N$5)*(madatNC=$C41)*(namkh=$D$1)*(Dientich_NC))-SUMPRODUCT((DVHC=N$5)*(namkh=$D$1)*(INDEX(NC_giam,,HLOOKUP($C41,COLMadat,2,0))))</f>
        <v>0</v>
      </c>
      <c r="O41" s="678">
        <f>'CH01'!P42+SUMPRODUCT((DVHC=O$5)*(madatNC=$C41)*(namkh=$D$1)*(Dientich_NC))-SUMPRODUCT((DVHC=O$5)*(namkh=$D$1)*(INDEX(NC_giam,,HLOOKUP($C41,COLMadat,2,0))))</f>
        <v>0</v>
      </c>
      <c r="P41" s="678">
        <f>'CH01'!Q42+SUMPRODUCT((DVHC=P$5)*(madatNC=$C41)*(namkh=$D$1)*(Dientich_NC))-SUMPRODUCT((DVHC=P$5)*(namkh=$D$1)*(INDEX(NC_giam,,HLOOKUP($C41,COLMadat,2,0))))</f>
        <v>0</v>
      </c>
      <c r="Q41" s="678">
        <f>'CH01'!R42+SUMPRODUCT((DVHC=Q$5)*(madatNC=$C41)*(namkh=$D$1)*(Dientich_NC))-SUMPRODUCT((DVHC=Q$5)*(namkh=$D$1)*(INDEX(NC_giam,,HLOOKUP($C41,COLMadat,2,0))))</f>
        <v>0</v>
      </c>
      <c r="R41" s="678">
        <f>'CH01'!S42+SUMPRODUCT((DVHC=R$5)*(madatNC=$C41)*(namkh=$D$1)*(Dientich_NC))-SUMPRODUCT((DVHC=R$5)*(namkh=$D$1)*(INDEX(NC_giam,,HLOOKUP($C41,COLMadat,2,0))))</f>
        <v>0</v>
      </c>
      <c r="S41" s="678">
        <f>'CH01'!T42+SUMPRODUCT((DVHC=S$5)*(madatNC=$C41)*(namkh=$D$1)*(Dientich_NC))-SUMPRODUCT((DVHC=S$5)*(namkh=$D$1)*(INDEX(NC_giam,,HLOOKUP($C41,COLMadat,2,0))))</f>
        <v>0</v>
      </c>
      <c r="T41" s="678">
        <f>'CH01'!U42+SUMPRODUCT((DVHC=T$5)*(madatNC=$C41)*(namkh=$D$1)*(Dientich_NC))-SUMPRODUCT((DVHC=T$5)*(namkh=$D$1)*(INDEX(NC_giam,,HLOOKUP($C41,COLMadat,2,0))))</f>
        <v>0</v>
      </c>
      <c r="U41" s="678">
        <f>'CH01'!V42+SUMPRODUCT((DVHC=U$5)*(madatNC=$C41)*(namkh=$D$1)*(Dientich_NC))-SUMPRODUCT((DVHC=U$5)*(namkh=$D$1)*(INDEX(NC_giam,,HLOOKUP($C41,COLMadat,2,0))))</f>
        <v>0</v>
      </c>
      <c r="V41" s="678">
        <f>'CH01'!W42+SUMPRODUCT((DVHC=V$5)*(madatNC=$C41)*(namkh=$D$1)*(Dientich_NC))-SUMPRODUCT((DVHC=V$5)*(namkh=$D$1)*(INDEX(NC_giam,,HLOOKUP($C41,COLMadat,2,0))))</f>
        <v>0</v>
      </c>
      <c r="W41" s="678">
        <f>'CH01'!X42+SUMPRODUCT((DVHC=W$5)*(madatNC=$C41)*(namkh=$D$1)*(Dientich_NC))-SUMPRODUCT((DVHC=W$5)*(namkh=$D$1)*(INDEX(NC_giam,,HLOOKUP($C41,COLMadat,2,0))))</f>
        <v>0</v>
      </c>
      <c r="X41" s="678">
        <f>'CH01'!Y42+SUMPRODUCT((DVHC=X$5)*(madatNC=$C41)*(namkh=$D$1)*(Dientich_NC))-SUMPRODUCT((DVHC=X$5)*(namkh=$D$1)*(INDEX(NC_giam,,HLOOKUP($C41,COLMadat,2,0))))</f>
        <v>0</v>
      </c>
      <c r="Y41" s="678">
        <f>'CH01'!Z42+SUMPRODUCT((DVHC=Y$5)*(madatNC=$C41)*(namkh=$D$1)*(Dientich_NC))-SUMPRODUCT((DVHC=Y$5)*(namkh=$D$1)*(INDEX(NC_giam,,HLOOKUP($C41,COLMadat,2,0))))</f>
        <v>0</v>
      </c>
      <c r="Z41" s="678">
        <f>'CH01'!AA42+SUMPRODUCT((DVHC=Z$5)*(madatNC=$C41)*(namkh=$D$1)*(Dientich_NC))-SUMPRODUCT((DVHC=Z$5)*(namkh=$D$1)*(INDEX(NC_giam,,HLOOKUP($C41,COLMadat,2,0))))</f>
        <v>0</v>
      </c>
      <c r="AA41" s="678">
        <f>'CH01'!AB42+SUMPRODUCT((DVHC=AA$5)*(madatNC=$C41)*(namkh=$D$1)*(Dientich_NC))-SUMPRODUCT((DVHC=AA$5)*(namkh=$D$1)*(INDEX(NC_giam,,HLOOKUP($C41,COLMadat,2,0))))</f>
        <v>0</v>
      </c>
      <c r="AB41" s="678">
        <f>'CH01'!AC42+SUMPRODUCT((DVHC=AB$5)*(madatNC=$C41)*(namkh=$D$1)*(Dientich_NC))-SUMPRODUCT((DVHC=AB$5)*(namkh=$D$1)*(INDEX(NC_giam,,HLOOKUP($C41,COLMadat,2,0))))</f>
        <v>0</v>
      </c>
      <c r="AC41" s="678">
        <f>'CH01'!AD42+SUMPRODUCT((DVHC=AC$5)*(madatNC=$C41)*(namkh=$D$1)*(Dientich_NC))-SUMPRODUCT((DVHC=AC$5)*(namkh=$D$1)*(INDEX(NC_giam,,HLOOKUP($C41,COLMadat,2,0))))</f>
        <v>0</v>
      </c>
      <c r="AD41" s="678">
        <f>'CH01'!AE42+SUMPRODUCT((DVHC=AD$5)*(madatNC=$C41)*(namkh=$D$1)*(Dientich_NC))-SUMPRODUCT((DVHC=AD$5)*(namkh=$D$1)*(INDEX(NC_giam,,HLOOKUP($C41,COLMadat,2,0))))</f>
        <v>0</v>
      </c>
      <c r="AE41" s="678">
        <f>'CH01'!AF42+SUMPRODUCT((DVHC=AE$5)*(madatNC=$C41)*(namkh=$D$1)*(Dientich_NC))-SUMPRODUCT((DVHC=AE$5)*(namkh=$D$1)*(INDEX(NC_giam,,HLOOKUP($C41,COLMadat,2,0))))</f>
        <v>0</v>
      </c>
      <c r="AF41" s="678">
        <f>'CH01'!AG42+SUMPRODUCT((DVHC=AF$5)*(madatNC=$C41)*(namkh=$D$1)*(Dientich_NC))-SUMPRODUCT((DVHC=AF$5)*(namkh=$D$1)*(INDEX(NC_giam,,HLOOKUP($C41,COLMadat,2,0))))</f>
        <v>0</v>
      </c>
      <c r="AG41" s="678">
        <f>'CH01'!AH42+SUMPRODUCT((DVHC=AG$5)*(madatNC=$C41)*(namkh=$D$1)*(Dientich_NC))-SUMPRODUCT((DVHC=AG$5)*(namkh=$D$1)*(INDEX(NC_giam,,HLOOKUP($C41,COLMadat,2,0))))</f>
        <v>0</v>
      </c>
      <c r="AH41" s="678">
        <f>'CH01'!AI42+SUMPRODUCT((DVHC=AH$5)*(madatNC=$C41)*(namkh=$D$1)*(Dientich_NC))-SUMPRODUCT((DVHC=AH$5)*(namkh=$D$1)*(INDEX(NC_giam,,HLOOKUP($C41,COLMadat,2,0))))</f>
        <v>0</v>
      </c>
      <c r="AI41" s="678">
        <f>'CH01'!AJ42+SUMPRODUCT((DVHC=AI$5)*(madatNC=$C41)*(namkh=$D$1)*(Dientich_NC))-SUMPRODUCT((DVHC=AI$5)*(namkh=$D$1)*(INDEX(NC_giam,,HLOOKUP($C41,COLMadat,2,0))))</f>
        <v>0</v>
      </c>
      <c r="AJ41" s="678">
        <f>'CH01'!AK42+SUMPRODUCT((DVHC=AJ$5)*(madatNC=$C41)*(namkh=$D$1)*(Dientich_NC))-SUMPRODUCT((DVHC=AJ$5)*(namkh=$D$1)*(INDEX(NC_giam,,HLOOKUP($C41,COLMadat,2,0))))</f>
        <v>0</v>
      </c>
      <c r="AK41" s="678">
        <f>'CH01'!AL42+SUMPRODUCT((DVHC=AK$5)*(madatNC=$C41)*(namkh=$D$1)*(Dientich_NC))-SUMPRODUCT((DVHC=AK$5)*(namkh=$D$1)*(INDEX(NC_giam,,HLOOKUP($C41,COLMadat,2,0))))</f>
        <v>0</v>
      </c>
      <c r="AL41" s="678">
        <f>'CH01'!AM42+SUMPRODUCT((DVHC=AL$5)*(madatNC=$C41)*(namkh=$D$1)*(Dientich_NC))-SUMPRODUCT((DVHC=AL$5)*(namkh=$D$1)*(INDEX(NC_giam,,HLOOKUP($C41,COLMadat,2,0))))</f>
        <v>0</v>
      </c>
      <c r="AM41" s="678">
        <f>'CH01'!AN42+SUMPRODUCT((DVHC=AM$5)*(madatNC=$C41)*(namkh=$D$1)*(Dientich_NC))-SUMPRODUCT((DVHC=AM$5)*(namkh=$D$1)*(INDEX(NC_giam,,HLOOKUP($C41,COLMadat,2,0))))</f>
        <v>0</v>
      </c>
      <c r="AN41" s="678">
        <f>'CH01'!AO42+SUMPRODUCT((DVHC=AN$5)*(madatNC=$C41)*(namkh=$D$1)*(Dientich_NC))-SUMPRODUCT((DVHC=AN$5)*(namkh=$D$1)*(INDEX(NC_giam,,HLOOKUP($C41,COLMadat,2,0))))</f>
        <v>0</v>
      </c>
      <c r="AO41" s="32"/>
    </row>
    <row r="42" spans="1:41">
      <c r="A42" s="676" t="str">
        <f>'CH01'!A43</f>
        <v>2.7.2</v>
      </c>
      <c r="B42" s="676" t="str">
        <f>'CH01'!B43</f>
        <v>Đất cụm công nghiệp</v>
      </c>
      <c r="C42" s="677" t="str">
        <f>'CH01'!C43</f>
        <v>SKN</v>
      </c>
      <c r="D42" s="678">
        <f t="shared" si="9"/>
        <v>0</v>
      </c>
      <c r="E42" s="678">
        <f>'CH01'!F43+SUMPRODUCT((DVHC=E$5)*(madatNC=$C42)*(namkh=$D$1)*(Dientich_NC))-SUMPRODUCT((DVHC=E$5)*(namkh=$D$1)*(INDEX(NC_giam,,HLOOKUP($C42,COLMadat,2,0))))</f>
        <v>0</v>
      </c>
      <c r="F42" s="678">
        <f>'CH01'!G43+SUMPRODUCT((DVHC=F$5)*(madatNC=$C42)*(namkh=$D$1)*(Dientich_NC))-SUMPRODUCT((DVHC=F$5)*(namkh=$D$1)*(INDEX(NC_giam,,HLOOKUP($C42,COLMadat,2,0))))</f>
        <v>0</v>
      </c>
      <c r="G42" s="678">
        <f>'CH01'!H43+SUMPRODUCT((DVHC=G$5)*(madatNC=$C42)*(namkh=$D$1)*(Dientich_NC))-SUMPRODUCT((DVHC=G$5)*(namkh=$D$1)*(INDEX(NC_giam,,HLOOKUP($C42,COLMadat,2,0))))</f>
        <v>0</v>
      </c>
      <c r="H42" s="678">
        <f>'CH01'!I43+SUMPRODUCT((DVHC=H$5)*(madatNC=$C42)*(namkh=$D$1)*(Dientich_NC))-SUMPRODUCT((DVHC=H$5)*(namkh=$D$1)*(INDEX(NC_giam,,HLOOKUP($C42,COLMadat,2,0))))</f>
        <v>0</v>
      </c>
      <c r="I42" s="678">
        <f>'CH01'!J43+SUMPRODUCT((DVHC=I$5)*(madatNC=$C42)*(namkh=$D$1)*(Dientich_NC))-SUMPRODUCT((DVHC=I$5)*(namkh=$D$1)*(INDEX(NC_giam,,HLOOKUP($C42,COLMadat,2,0))))</f>
        <v>0</v>
      </c>
      <c r="J42" s="678">
        <f>'CH01'!K43+SUMPRODUCT((DVHC=J$5)*(madatNC=$C42)*(namkh=$D$1)*(Dientich_NC))-SUMPRODUCT((DVHC=J$5)*(namkh=$D$1)*(INDEX(NC_giam,,HLOOKUP($C42,COLMadat,2,0))))</f>
        <v>0</v>
      </c>
      <c r="K42" s="678">
        <f>'CH01'!L43+SUMPRODUCT((DVHC=K$5)*(madatNC=$C42)*(namkh=$D$1)*(Dientich_NC))-SUMPRODUCT((DVHC=K$5)*(namkh=$D$1)*(INDEX(NC_giam,,HLOOKUP($C42,COLMadat,2,0))))</f>
        <v>0</v>
      </c>
      <c r="L42" s="678">
        <f>'CH01'!M43+SUMPRODUCT((DVHC=L$5)*(madatNC=$C42)*(namkh=$D$1)*(Dientich_NC))-SUMPRODUCT((DVHC=L$5)*(namkh=$D$1)*(INDEX(NC_giam,,HLOOKUP($C42,COLMadat,2,0))))</f>
        <v>0</v>
      </c>
      <c r="M42" s="678">
        <f>'CH01'!N43+SUMPRODUCT((DVHC=M$5)*(madatNC=$C42)*(namkh=$D$1)*(Dientich_NC))-SUMPRODUCT((DVHC=M$5)*(namkh=$D$1)*(INDEX(NC_giam,,HLOOKUP($C42,COLMadat,2,0))))</f>
        <v>0</v>
      </c>
      <c r="N42" s="678">
        <f>'CH01'!O43+SUMPRODUCT((DVHC=N$5)*(madatNC=$C42)*(namkh=$D$1)*(Dientich_NC))-SUMPRODUCT((DVHC=N$5)*(namkh=$D$1)*(INDEX(NC_giam,,HLOOKUP($C42,COLMadat,2,0))))</f>
        <v>0</v>
      </c>
      <c r="O42" s="678">
        <f>'CH01'!P43+SUMPRODUCT((DVHC=O$5)*(madatNC=$C42)*(namkh=$D$1)*(Dientich_NC))-SUMPRODUCT((DVHC=O$5)*(namkh=$D$1)*(INDEX(NC_giam,,HLOOKUP($C42,COLMadat,2,0))))</f>
        <v>0</v>
      </c>
      <c r="P42" s="678">
        <f>'CH01'!Q43+SUMPRODUCT((DVHC=P$5)*(madatNC=$C42)*(namkh=$D$1)*(Dientich_NC))-SUMPRODUCT((DVHC=P$5)*(namkh=$D$1)*(INDEX(NC_giam,,HLOOKUP($C42,COLMadat,2,0))))</f>
        <v>0</v>
      </c>
      <c r="Q42" s="678">
        <f>'CH01'!R43+SUMPRODUCT((DVHC=Q$5)*(madatNC=$C42)*(namkh=$D$1)*(Dientich_NC))-SUMPRODUCT((DVHC=Q$5)*(namkh=$D$1)*(INDEX(NC_giam,,HLOOKUP($C42,COLMadat,2,0))))</f>
        <v>0</v>
      </c>
      <c r="R42" s="678">
        <f>'CH01'!S43+SUMPRODUCT((DVHC=R$5)*(madatNC=$C42)*(namkh=$D$1)*(Dientich_NC))-SUMPRODUCT((DVHC=R$5)*(namkh=$D$1)*(INDEX(NC_giam,,HLOOKUP($C42,COLMadat,2,0))))</f>
        <v>0</v>
      </c>
      <c r="S42" s="678">
        <f>'CH01'!T43+SUMPRODUCT((DVHC=S$5)*(madatNC=$C42)*(namkh=$D$1)*(Dientich_NC))-SUMPRODUCT((DVHC=S$5)*(namkh=$D$1)*(INDEX(NC_giam,,HLOOKUP($C42,COLMadat,2,0))))</f>
        <v>0</v>
      </c>
      <c r="T42" s="678">
        <f>'CH01'!U43+SUMPRODUCT((DVHC=T$5)*(madatNC=$C42)*(namkh=$D$1)*(Dientich_NC))-SUMPRODUCT((DVHC=T$5)*(namkh=$D$1)*(INDEX(NC_giam,,HLOOKUP($C42,COLMadat,2,0))))</f>
        <v>0</v>
      </c>
      <c r="U42" s="678">
        <f>'CH01'!V43+SUMPRODUCT((DVHC=U$5)*(madatNC=$C42)*(namkh=$D$1)*(Dientich_NC))-SUMPRODUCT((DVHC=U$5)*(namkh=$D$1)*(INDEX(NC_giam,,HLOOKUP($C42,COLMadat,2,0))))</f>
        <v>0</v>
      </c>
      <c r="V42" s="678">
        <f>'CH01'!W43+SUMPRODUCT((DVHC=V$5)*(madatNC=$C42)*(namkh=$D$1)*(Dientich_NC))-SUMPRODUCT((DVHC=V$5)*(namkh=$D$1)*(INDEX(NC_giam,,HLOOKUP($C42,COLMadat,2,0))))</f>
        <v>0</v>
      </c>
      <c r="W42" s="678">
        <f>'CH01'!X43+SUMPRODUCT((DVHC=W$5)*(madatNC=$C42)*(namkh=$D$1)*(Dientich_NC))-SUMPRODUCT((DVHC=W$5)*(namkh=$D$1)*(INDEX(NC_giam,,HLOOKUP($C42,COLMadat,2,0))))</f>
        <v>0</v>
      </c>
      <c r="X42" s="678">
        <f>'CH01'!Y43+SUMPRODUCT((DVHC=X$5)*(madatNC=$C42)*(namkh=$D$1)*(Dientich_NC))-SUMPRODUCT((DVHC=X$5)*(namkh=$D$1)*(INDEX(NC_giam,,HLOOKUP($C42,COLMadat,2,0))))</f>
        <v>0</v>
      </c>
      <c r="Y42" s="678">
        <f>'CH01'!Z43+SUMPRODUCT((DVHC=Y$5)*(madatNC=$C42)*(namkh=$D$1)*(Dientich_NC))-SUMPRODUCT((DVHC=Y$5)*(namkh=$D$1)*(INDEX(NC_giam,,HLOOKUP($C42,COLMadat,2,0))))</f>
        <v>0</v>
      </c>
      <c r="Z42" s="678">
        <f>'CH01'!AA43+SUMPRODUCT((DVHC=Z$5)*(madatNC=$C42)*(namkh=$D$1)*(Dientich_NC))-SUMPRODUCT((DVHC=Z$5)*(namkh=$D$1)*(INDEX(NC_giam,,HLOOKUP($C42,COLMadat,2,0))))</f>
        <v>0</v>
      </c>
      <c r="AA42" s="678">
        <f>'CH01'!AB43+SUMPRODUCT((DVHC=AA$5)*(madatNC=$C42)*(namkh=$D$1)*(Dientich_NC))-SUMPRODUCT((DVHC=AA$5)*(namkh=$D$1)*(INDEX(NC_giam,,HLOOKUP($C42,COLMadat,2,0))))</f>
        <v>0</v>
      </c>
      <c r="AB42" s="678">
        <f>'CH01'!AC43+SUMPRODUCT((DVHC=AB$5)*(madatNC=$C42)*(namkh=$D$1)*(Dientich_NC))-SUMPRODUCT((DVHC=AB$5)*(namkh=$D$1)*(INDEX(NC_giam,,HLOOKUP($C42,COLMadat,2,0))))</f>
        <v>0</v>
      </c>
      <c r="AC42" s="678">
        <f>'CH01'!AD43+SUMPRODUCT((DVHC=AC$5)*(madatNC=$C42)*(namkh=$D$1)*(Dientich_NC))-SUMPRODUCT((DVHC=AC$5)*(namkh=$D$1)*(INDEX(NC_giam,,HLOOKUP($C42,COLMadat,2,0))))</f>
        <v>0</v>
      </c>
      <c r="AD42" s="678">
        <f>'CH01'!AE43+SUMPRODUCT((DVHC=AD$5)*(madatNC=$C42)*(namkh=$D$1)*(Dientich_NC))-SUMPRODUCT((DVHC=AD$5)*(namkh=$D$1)*(INDEX(NC_giam,,HLOOKUP($C42,COLMadat,2,0))))</f>
        <v>0</v>
      </c>
      <c r="AE42" s="678">
        <f>'CH01'!AF43+SUMPRODUCT((DVHC=AE$5)*(madatNC=$C42)*(namkh=$D$1)*(Dientich_NC))-SUMPRODUCT((DVHC=AE$5)*(namkh=$D$1)*(INDEX(NC_giam,,HLOOKUP($C42,COLMadat,2,0))))</f>
        <v>0</v>
      </c>
      <c r="AF42" s="678">
        <f>'CH01'!AG43+SUMPRODUCT((DVHC=AF$5)*(madatNC=$C42)*(namkh=$D$1)*(Dientich_NC))-SUMPRODUCT((DVHC=AF$5)*(namkh=$D$1)*(INDEX(NC_giam,,HLOOKUP($C42,COLMadat,2,0))))</f>
        <v>0</v>
      </c>
      <c r="AG42" s="678">
        <f>'CH01'!AH43+SUMPRODUCT((DVHC=AG$5)*(madatNC=$C42)*(namkh=$D$1)*(Dientich_NC))-SUMPRODUCT((DVHC=AG$5)*(namkh=$D$1)*(INDEX(NC_giam,,HLOOKUP($C42,COLMadat,2,0))))</f>
        <v>0</v>
      </c>
      <c r="AH42" s="678">
        <f>'CH01'!AI43+SUMPRODUCT((DVHC=AH$5)*(madatNC=$C42)*(namkh=$D$1)*(Dientich_NC))-SUMPRODUCT((DVHC=AH$5)*(namkh=$D$1)*(INDEX(NC_giam,,HLOOKUP($C42,COLMadat,2,0))))</f>
        <v>0</v>
      </c>
      <c r="AI42" s="678">
        <f>'CH01'!AJ43+SUMPRODUCT((DVHC=AI$5)*(madatNC=$C42)*(namkh=$D$1)*(Dientich_NC))-SUMPRODUCT((DVHC=AI$5)*(namkh=$D$1)*(INDEX(NC_giam,,HLOOKUP($C42,COLMadat,2,0))))</f>
        <v>0</v>
      </c>
      <c r="AJ42" s="678">
        <f>'CH01'!AK43+SUMPRODUCT((DVHC=AJ$5)*(madatNC=$C42)*(namkh=$D$1)*(Dientich_NC))-SUMPRODUCT((DVHC=AJ$5)*(namkh=$D$1)*(INDEX(NC_giam,,HLOOKUP($C42,COLMadat,2,0))))</f>
        <v>0</v>
      </c>
      <c r="AK42" s="678">
        <f>'CH01'!AL43+SUMPRODUCT((DVHC=AK$5)*(madatNC=$C42)*(namkh=$D$1)*(Dientich_NC))-SUMPRODUCT((DVHC=AK$5)*(namkh=$D$1)*(INDEX(NC_giam,,HLOOKUP($C42,COLMadat,2,0))))</f>
        <v>0</v>
      </c>
      <c r="AL42" s="678">
        <f>'CH01'!AM43+SUMPRODUCT((DVHC=AL$5)*(madatNC=$C42)*(namkh=$D$1)*(Dientich_NC))-SUMPRODUCT((DVHC=AL$5)*(namkh=$D$1)*(INDEX(NC_giam,,HLOOKUP($C42,COLMadat,2,0))))</f>
        <v>0</v>
      </c>
      <c r="AM42" s="678">
        <f>'CH01'!AN43+SUMPRODUCT((DVHC=AM$5)*(madatNC=$C42)*(namkh=$D$1)*(Dientich_NC))-SUMPRODUCT((DVHC=AM$5)*(namkh=$D$1)*(INDEX(NC_giam,,HLOOKUP($C42,COLMadat,2,0))))</f>
        <v>0</v>
      </c>
      <c r="AN42" s="678">
        <f>'CH01'!AO43+SUMPRODUCT((DVHC=AN$5)*(madatNC=$C42)*(namkh=$D$1)*(Dientich_NC))-SUMPRODUCT((DVHC=AN$5)*(namkh=$D$1)*(INDEX(NC_giam,,HLOOKUP($C42,COLMadat,2,0))))</f>
        <v>0</v>
      </c>
      <c r="AO42" s="32"/>
    </row>
    <row r="43" spans="1:41">
      <c r="A43" s="676" t="str">
        <f>'CH01'!A44</f>
        <v>2.7.3</v>
      </c>
      <c r="B43" s="676" t="str">
        <f>'CH01'!B44</f>
        <v>Đất khu công nghệ thông tin tập trung</v>
      </c>
      <c r="C43" s="677" t="str">
        <f>'CH01'!C44</f>
        <v>SCT</v>
      </c>
      <c r="D43" s="678">
        <f t="shared" si="9"/>
        <v>0</v>
      </c>
      <c r="E43" s="678">
        <f>'CH01'!F44+SUMPRODUCT((DVHC=E$5)*(madatNC=$C43)*(namkh=$D$1)*(Dientich_NC))-SUMPRODUCT((DVHC=E$5)*(namkh=$D$1)*(INDEX(NC_giam,,HLOOKUP($C43,COLMadat,2,0))))</f>
        <v>0</v>
      </c>
      <c r="F43" s="678">
        <f>'CH01'!G44+SUMPRODUCT((DVHC=F$5)*(madatNC=$C43)*(namkh=$D$1)*(Dientich_NC))-SUMPRODUCT((DVHC=F$5)*(namkh=$D$1)*(INDEX(NC_giam,,HLOOKUP($C43,COLMadat,2,0))))</f>
        <v>0</v>
      </c>
      <c r="G43" s="678">
        <f>'CH01'!H44+SUMPRODUCT((DVHC=G$5)*(madatNC=$C43)*(namkh=$D$1)*(Dientich_NC))-SUMPRODUCT((DVHC=G$5)*(namkh=$D$1)*(INDEX(NC_giam,,HLOOKUP($C43,COLMadat,2,0))))</f>
        <v>0</v>
      </c>
      <c r="H43" s="678">
        <f>'CH01'!I44+SUMPRODUCT((DVHC=H$5)*(madatNC=$C43)*(namkh=$D$1)*(Dientich_NC))-SUMPRODUCT((DVHC=H$5)*(namkh=$D$1)*(INDEX(NC_giam,,HLOOKUP($C43,COLMadat,2,0))))</f>
        <v>0</v>
      </c>
      <c r="I43" s="678">
        <f>'CH01'!J44+SUMPRODUCT((DVHC=I$5)*(madatNC=$C43)*(namkh=$D$1)*(Dientich_NC))-SUMPRODUCT((DVHC=I$5)*(namkh=$D$1)*(INDEX(NC_giam,,HLOOKUP($C43,COLMadat,2,0))))</f>
        <v>0</v>
      </c>
      <c r="J43" s="678">
        <f>'CH01'!K44+SUMPRODUCT((DVHC=J$5)*(madatNC=$C43)*(namkh=$D$1)*(Dientich_NC))-SUMPRODUCT((DVHC=J$5)*(namkh=$D$1)*(INDEX(NC_giam,,HLOOKUP($C43,COLMadat,2,0))))</f>
        <v>0</v>
      </c>
      <c r="K43" s="678">
        <f>'CH01'!L44+SUMPRODUCT((DVHC=K$5)*(madatNC=$C43)*(namkh=$D$1)*(Dientich_NC))-SUMPRODUCT((DVHC=K$5)*(namkh=$D$1)*(INDEX(NC_giam,,HLOOKUP($C43,COLMadat,2,0))))</f>
        <v>0</v>
      </c>
      <c r="L43" s="678">
        <f>'CH01'!M44+SUMPRODUCT((DVHC=L$5)*(madatNC=$C43)*(namkh=$D$1)*(Dientich_NC))-SUMPRODUCT((DVHC=L$5)*(namkh=$D$1)*(INDEX(NC_giam,,HLOOKUP($C43,COLMadat,2,0))))</f>
        <v>0</v>
      </c>
      <c r="M43" s="678">
        <f>'CH01'!N44+SUMPRODUCT((DVHC=M$5)*(madatNC=$C43)*(namkh=$D$1)*(Dientich_NC))-SUMPRODUCT((DVHC=M$5)*(namkh=$D$1)*(INDEX(NC_giam,,HLOOKUP($C43,COLMadat,2,0))))</f>
        <v>0</v>
      </c>
      <c r="N43" s="678">
        <f>'CH01'!O44+SUMPRODUCT((DVHC=N$5)*(madatNC=$C43)*(namkh=$D$1)*(Dientich_NC))-SUMPRODUCT((DVHC=N$5)*(namkh=$D$1)*(INDEX(NC_giam,,HLOOKUP($C43,COLMadat,2,0))))</f>
        <v>0</v>
      </c>
      <c r="O43" s="678">
        <f>'CH01'!P44+SUMPRODUCT((DVHC=O$5)*(madatNC=$C43)*(namkh=$D$1)*(Dientich_NC))-SUMPRODUCT((DVHC=O$5)*(namkh=$D$1)*(INDEX(NC_giam,,HLOOKUP($C43,COLMadat,2,0))))</f>
        <v>0</v>
      </c>
      <c r="P43" s="678">
        <f>'CH01'!Q44+SUMPRODUCT((DVHC=P$5)*(madatNC=$C43)*(namkh=$D$1)*(Dientich_NC))-SUMPRODUCT((DVHC=P$5)*(namkh=$D$1)*(INDEX(NC_giam,,HLOOKUP($C43,COLMadat,2,0))))</f>
        <v>0</v>
      </c>
      <c r="Q43" s="678">
        <f>'CH01'!R44+SUMPRODUCT((DVHC=Q$5)*(madatNC=$C43)*(namkh=$D$1)*(Dientich_NC))-SUMPRODUCT((DVHC=Q$5)*(namkh=$D$1)*(INDEX(NC_giam,,HLOOKUP($C43,COLMadat,2,0))))</f>
        <v>0</v>
      </c>
      <c r="R43" s="678">
        <f>'CH01'!S44+SUMPRODUCT((DVHC=R$5)*(madatNC=$C43)*(namkh=$D$1)*(Dientich_NC))-SUMPRODUCT((DVHC=R$5)*(namkh=$D$1)*(INDEX(NC_giam,,HLOOKUP($C43,COLMadat,2,0))))</f>
        <v>0</v>
      </c>
      <c r="S43" s="678">
        <f>'CH01'!T44+SUMPRODUCT((DVHC=S$5)*(madatNC=$C43)*(namkh=$D$1)*(Dientich_NC))-SUMPRODUCT((DVHC=S$5)*(namkh=$D$1)*(INDEX(NC_giam,,HLOOKUP($C43,COLMadat,2,0))))</f>
        <v>0</v>
      </c>
      <c r="T43" s="678">
        <f>'CH01'!U44+SUMPRODUCT((DVHC=T$5)*(madatNC=$C43)*(namkh=$D$1)*(Dientich_NC))-SUMPRODUCT((DVHC=T$5)*(namkh=$D$1)*(INDEX(NC_giam,,HLOOKUP($C43,COLMadat,2,0))))</f>
        <v>0</v>
      </c>
      <c r="U43" s="678">
        <f>'CH01'!V44+SUMPRODUCT((DVHC=U$5)*(madatNC=$C43)*(namkh=$D$1)*(Dientich_NC))-SUMPRODUCT((DVHC=U$5)*(namkh=$D$1)*(INDEX(NC_giam,,HLOOKUP($C43,COLMadat,2,0))))</f>
        <v>0</v>
      </c>
      <c r="V43" s="678">
        <f>'CH01'!W44+SUMPRODUCT((DVHC=V$5)*(madatNC=$C43)*(namkh=$D$1)*(Dientich_NC))-SUMPRODUCT((DVHC=V$5)*(namkh=$D$1)*(INDEX(NC_giam,,HLOOKUP($C43,COLMadat,2,0))))</f>
        <v>0</v>
      </c>
      <c r="W43" s="678">
        <f>'CH01'!X44+SUMPRODUCT((DVHC=W$5)*(madatNC=$C43)*(namkh=$D$1)*(Dientich_NC))-SUMPRODUCT((DVHC=W$5)*(namkh=$D$1)*(INDEX(NC_giam,,HLOOKUP($C43,COLMadat,2,0))))</f>
        <v>0</v>
      </c>
      <c r="X43" s="678">
        <f>'CH01'!Y44+SUMPRODUCT((DVHC=X$5)*(madatNC=$C43)*(namkh=$D$1)*(Dientich_NC))-SUMPRODUCT((DVHC=X$5)*(namkh=$D$1)*(INDEX(NC_giam,,HLOOKUP($C43,COLMadat,2,0))))</f>
        <v>0</v>
      </c>
      <c r="Y43" s="678">
        <f>'CH01'!Z44+SUMPRODUCT((DVHC=Y$5)*(madatNC=$C43)*(namkh=$D$1)*(Dientich_NC))-SUMPRODUCT((DVHC=Y$5)*(namkh=$D$1)*(INDEX(NC_giam,,HLOOKUP($C43,COLMadat,2,0))))</f>
        <v>0</v>
      </c>
      <c r="Z43" s="678">
        <f>'CH01'!AA44+SUMPRODUCT((DVHC=Z$5)*(madatNC=$C43)*(namkh=$D$1)*(Dientich_NC))-SUMPRODUCT((DVHC=Z$5)*(namkh=$D$1)*(INDEX(NC_giam,,HLOOKUP($C43,COLMadat,2,0))))</f>
        <v>0</v>
      </c>
      <c r="AA43" s="678">
        <f>'CH01'!AB44+SUMPRODUCT((DVHC=AA$5)*(madatNC=$C43)*(namkh=$D$1)*(Dientich_NC))-SUMPRODUCT((DVHC=AA$5)*(namkh=$D$1)*(INDEX(NC_giam,,HLOOKUP($C43,COLMadat,2,0))))</f>
        <v>0</v>
      </c>
      <c r="AB43" s="678">
        <f>'CH01'!AC44+SUMPRODUCT((DVHC=AB$5)*(madatNC=$C43)*(namkh=$D$1)*(Dientich_NC))-SUMPRODUCT((DVHC=AB$5)*(namkh=$D$1)*(INDEX(NC_giam,,HLOOKUP($C43,COLMadat,2,0))))</f>
        <v>0</v>
      </c>
      <c r="AC43" s="678">
        <f>'CH01'!AD44+SUMPRODUCT((DVHC=AC$5)*(madatNC=$C43)*(namkh=$D$1)*(Dientich_NC))-SUMPRODUCT((DVHC=AC$5)*(namkh=$D$1)*(INDEX(NC_giam,,HLOOKUP($C43,COLMadat,2,0))))</f>
        <v>0</v>
      </c>
      <c r="AD43" s="678">
        <f>'CH01'!AE44+SUMPRODUCT((DVHC=AD$5)*(madatNC=$C43)*(namkh=$D$1)*(Dientich_NC))-SUMPRODUCT((DVHC=AD$5)*(namkh=$D$1)*(INDEX(NC_giam,,HLOOKUP($C43,COLMadat,2,0))))</f>
        <v>0</v>
      </c>
      <c r="AE43" s="678">
        <f>'CH01'!AF44+SUMPRODUCT((DVHC=AE$5)*(madatNC=$C43)*(namkh=$D$1)*(Dientich_NC))-SUMPRODUCT((DVHC=AE$5)*(namkh=$D$1)*(INDEX(NC_giam,,HLOOKUP($C43,COLMadat,2,0))))</f>
        <v>0</v>
      </c>
      <c r="AF43" s="678">
        <f>'CH01'!AG44+SUMPRODUCT((DVHC=AF$5)*(madatNC=$C43)*(namkh=$D$1)*(Dientich_NC))-SUMPRODUCT((DVHC=AF$5)*(namkh=$D$1)*(INDEX(NC_giam,,HLOOKUP($C43,COLMadat,2,0))))</f>
        <v>0</v>
      </c>
      <c r="AG43" s="678">
        <f>'CH01'!AH44+SUMPRODUCT((DVHC=AG$5)*(madatNC=$C43)*(namkh=$D$1)*(Dientich_NC))-SUMPRODUCT((DVHC=AG$5)*(namkh=$D$1)*(INDEX(NC_giam,,HLOOKUP($C43,COLMadat,2,0))))</f>
        <v>0</v>
      </c>
      <c r="AH43" s="678">
        <f>'CH01'!AI44+SUMPRODUCT((DVHC=AH$5)*(madatNC=$C43)*(namkh=$D$1)*(Dientich_NC))-SUMPRODUCT((DVHC=AH$5)*(namkh=$D$1)*(INDEX(NC_giam,,HLOOKUP($C43,COLMadat,2,0))))</f>
        <v>0</v>
      </c>
      <c r="AI43" s="678">
        <f>'CH01'!AJ44+SUMPRODUCT((DVHC=AI$5)*(madatNC=$C43)*(namkh=$D$1)*(Dientich_NC))-SUMPRODUCT((DVHC=AI$5)*(namkh=$D$1)*(INDEX(NC_giam,,HLOOKUP($C43,COLMadat,2,0))))</f>
        <v>0</v>
      </c>
      <c r="AJ43" s="678">
        <f>'CH01'!AK44+SUMPRODUCT((DVHC=AJ$5)*(madatNC=$C43)*(namkh=$D$1)*(Dientich_NC))-SUMPRODUCT((DVHC=AJ$5)*(namkh=$D$1)*(INDEX(NC_giam,,HLOOKUP($C43,COLMadat,2,0))))</f>
        <v>0</v>
      </c>
      <c r="AK43" s="678">
        <f>'CH01'!AL44+SUMPRODUCT((DVHC=AK$5)*(madatNC=$C43)*(namkh=$D$1)*(Dientich_NC))-SUMPRODUCT((DVHC=AK$5)*(namkh=$D$1)*(INDEX(NC_giam,,HLOOKUP($C43,COLMadat,2,0))))</f>
        <v>0</v>
      </c>
      <c r="AL43" s="678">
        <f>'CH01'!AM44+SUMPRODUCT((DVHC=AL$5)*(madatNC=$C43)*(namkh=$D$1)*(Dientich_NC))-SUMPRODUCT((DVHC=AL$5)*(namkh=$D$1)*(INDEX(NC_giam,,HLOOKUP($C43,COLMadat,2,0))))</f>
        <v>0</v>
      </c>
      <c r="AM43" s="678">
        <f>'CH01'!AN44+SUMPRODUCT((DVHC=AM$5)*(madatNC=$C43)*(namkh=$D$1)*(Dientich_NC))-SUMPRODUCT((DVHC=AM$5)*(namkh=$D$1)*(INDEX(NC_giam,,HLOOKUP($C43,COLMadat,2,0))))</f>
        <v>0</v>
      </c>
      <c r="AN43" s="678">
        <f>'CH01'!AO44+SUMPRODUCT((DVHC=AN$5)*(madatNC=$C43)*(namkh=$D$1)*(Dientich_NC))-SUMPRODUCT((DVHC=AN$5)*(namkh=$D$1)*(INDEX(NC_giam,,HLOOKUP($C43,COLMadat,2,0))))</f>
        <v>0</v>
      </c>
      <c r="AO43" s="32"/>
    </row>
    <row r="44" spans="1:41">
      <c r="A44" s="676" t="str">
        <f>'CH01'!A45</f>
        <v>2.7.4</v>
      </c>
      <c r="B44" s="676" t="str">
        <f>'CH01'!B45</f>
        <v>Đất thương mại, dịch vụ</v>
      </c>
      <c r="C44" s="677" t="str">
        <f>'CH01'!C45</f>
        <v>TMD</v>
      </c>
      <c r="D44" s="678">
        <f t="shared" si="9"/>
        <v>42.10929999999999</v>
      </c>
      <c r="E44" s="678">
        <f>'CH01'!F45+SUMPRODUCT((DVHC=E$5)*(madatNC=$C44)*(namkh=$D$1)*(Dientich_NC))-SUMPRODUCT((DVHC=E$5)*(namkh=$D$1)*(INDEX(NC_giam,,HLOOKUP($C44,COLMadat,2,0))))</f>
        <v>42.10929999999999</v>
      </c>
      <c r="F44" s="678">
        <f>'CH01'!G45+SUMPRODUCT((DVHC=F$5)*(madatNC=$C44)*(namkh=$D$1)*(Dientich_NC))-SUMPRODUCT((DVHC=F$5)*(namkh=$D$1)*(INDEX(NC_giam,,HLOOKUP($C44,COLMadat,2,0))))</f>
        <v>0</v>
      </c>
      <c r="G44" s="678">
        <f>'CH01'!H45+SUMPRODUCT((DVHC=G$5)*(madatNC=$C44)*(namkh=$D$1)*(Dientich_NC))-SUMPRODUCT((DVHC=G$5)*(namkh=$D$1)*(INDEX(NC_giam,,HLOOKUP($C44,COLMadat,2,0))))</f>
        <v>0</v>
      </c>
      <c r="H44" s="678">
        <f>'CH01'!I45+SUMPRODUCT((DVHC=H$5)*(madatNC=$C44)*(namkh=$D$1)*(Dientich_NC))-SUMPRODUCT((DVHC=H$5)*(namkh=$D$1)*(INDEX(NC_giam,,HLOOKUP($C44,COLMadat,2,0))))</f>
        <v>0</v>
      </c>
      <c r="I44" s="678">
        <f>'CH01'!J45+SUMPRODUCT((DVHC=I$5)*(madatNC=$C44)*(namkh=$D$1)*(Dientich_NC))-SUMPRODUCT((DVHC=I$5)*(namkh=$D$1)*(INDEX(NC_giam,,HLOOKUP($C44,COLMadat,2,0))))</f>
        <v>0</v>
      </c>
      <c r="J44" s="678">
        <f>'CH01'!K45+SUMPRODUCT((DVHC=J$5)*(madatNC=$C44)*(namkh=$D$1)*(Dientich_NC))-SUMPRODUCT((DVHC=J$5)*(namkh=$D$1)*(INDEX(NC_giam,,HLOOKUP($C44,COLMadat,2,0))))</f>
        <v>0</v>
      </c>
      <c r="K44" s="678">
        <f>'CH01'!L45+SUMPRODUCT((DVHC=K$5)*(madatNC=$C44)*(namkh=$D$1)*(Dientich_NC))-SUMPRODUCT((DVHC=K$5)*(namkh=$D$1)*(INDEX(NC_giam,,HLOOKUP($C44,COLMadat,2,0))))</f>
        <v>0</v>
      </c>
      <c r="L44" s="678">
        <f>'CH01'!M45+SUMPRODUCT((DVHC=L$5)*(madatNC=$C44)*(namkh=$D$1)*(Dientich_NC))-SUMPRODUCT((DVHC=L$5)*(namkh=$D$1)*(INDEX(NC_giam,,HLOOKUP($C44,COLMadat,2,0))))</f>
        <v>0</v>
      </c>
      <c r="M44" s="678">
        <f>'CH01'!N45+SUMPRODUCT((DVHC=M$5)*(madatNC=$C44)*(namkh=$D$1)*(Dientich_NC))-SUMPRODUCT((DVHC=M$5)*(namkh=$D$1)*(INDEX(NC_giam,,HLOOKUP($C44,COLMadat,2,0))))</f>
        <v>0</v>
      </c>
      <c r="N44" s="678">
        <f>'CH01'!O45+SUMPRODUCT((DVHC=N$5)*(madatNC=$C44)*(namkh=$D$1)*(Dientich_NC))-SUMPRODUCT((DVHC=N$5)*(namkh=$D$1)*(INDEX(NC_giam,,HLOOKUP($C44,COLMadat,2,0))))</f>
        <v>0</v>
      </c>
      <c r="O44" s="678">
        <f>'CH01'!P45+SUMPRODUCT((DVHC=O$5)*(madatNC=$C44)*(namkh=$D$1)*(Dientich_NC))-SUMPRODUCT((DVHC=O$5)*(namkh=$D$1)*(INDEX(NC_giam,,HLOOKUP($C44,COLMadat,2,0))))</f>
        <v>0</v>
      </c>
      <c r="P44" s="678">
        <f>'CH01'!Q45+SUMPRODUCT((DVHC=P$5)*(madatNC=$C44)*(namkh=$D$1)*(Dientich_NC))-SUMPRODUCT((DVHC=P$5)*(namkh=$D$1)*(INDEX(NC_giam,,HLOOKUP($C44,COLMadat,2,0))))</f>
        <v>0</v>
      </c>
      <c r="Q44" s="678">
        <f>'CH01'!R45+SUMPRODUCT((DVHC=Q$5)*(madatNC=$C44)*(namkh=$D$1)*(Dientich_NC))-SUMPRODUCT((DVHC=Q$5)*(namkh=$D$1)*(INDEX(NC_giam,,HLOOKUP($C44,COLMadat,2,0))))</f>
        <v>0</v>
      </c>
      <c r="R44" s="678">
        <f>'CH01'!S45+SUMPRODUCT((DVHC=R$5)*(madatNC=$C44)*(namkh=$D$1)*(Dientich_NC))-SUMPRODUCT((DVHC=R$5)*(namkh=$D$1)*(INDEX(NC_giam,,HLOOKUP($C44,COLMadat,2,0))))</f>
        <v>0</v>
      </c>
      <c r="S44" s="678">
        <f>'CH01'!T45+SUMPRODUCT((DVHC=S$5)*(madatNC=$C44)*(namkh=$D$1)*(Dientich_NC))-SUMPRODUCT((DVHC=S$5)*(namkh=$D$1)*(INDEX(NC_giam,,HLOOKUP($C44,COLMadat,2,0))))</f>
        <v>0</v>
      </c>
      <c r="T44" s="678">
        <f>'CH01'!U45+SUMPRODUCT((DVHC=T$5)*(madatNC=$C44)*(namkh=$D$1)*(Dientich_NC))-SUMPRODUCT((DVHC=T$5)*(namkh=$D$1)*(INDEX(NC_giam,,HLOOKUP($C44,COLMadat,2,0))))</f>
        <v>0</v>
      </c>
      <c r="U44" s="678">
        <f>'CH01'!V45+SUMPRODUCT((DVHC=U$5)*(madatNC=$C44)*(namkh=$D$1)*(Dientich_NC))-SUMPRODUCT((DVHC=U$5)*(namkh=$D$1)*(INDEX(NC_giam,,HLOOKUP($C44,COLMadat,2,0))))</f>
        <v>0</v>
      </c>
      <c r="V44" s="678">
        <f>'CH01'!W45+SUMPRODUCT((DVHC=V$5)*(madatNC=$C44)*(namkh=$D$1)*(Dientich_NC))-SUMPRODUCT((DVHC=V$5)*(namkh=$D$1)*(INDEX(NC_giam,,HLOOKUP($C44,COLMadat,2,0))))</f>
        <v>0</v>
      </c>
      <c r="W44" s="678">
        <f>'CH01'!X45+SUMPRODUCT((DVHC=W$5)*(madatNC=$C44)*(namkh=$D$1)*(Dientich_NC))-SUMPRODUCT((DVHC=W$5)*(namkh=$D$1)*(INDEX(NC_giam,,HLOOKUP($C44,COLMadat,2,0))))</f>
        <v>0</v>
      </c>
      <c r="X44" s="678">
        <f>'CH01'!Y45+SUMPRODUCT((DVHC=X$5)*(madatNC=$C44)*(namkh=$D$1)*(Dientich_NC))-SUMPRODUCT((DVHC=X$5)*(namkh=$D$1)*(INDEX(NC_giam,,HLOOKUP($C44,COLMadat,2,0))))</f>
        <v>0</v>
      </c>
      <c r="Y44" s="678">
        <f>'CH01'!Z45+SUMPRODUCT((DVHC=Y$5)*(madatNC=$C44)*(namkh=$D$1)*(Dientich_NC))-SUMPRODUCT((DVHC=Y$5)*(namkh=$D$1)*(INDEX(NC_giam,,HLOOKUP($C44,COLMadat,2,0))))</f>
        <v>0</v>
      </c>
      <c r="Z44" s="678">
        <f>'CH01'!AA45+SUMPRODUCT((DVHC=Z$5)*(madatNC=$C44)*(namkh=$D$1)*(Dientich_NC))-SUMPRODUCT((DVHC=Z$5)*(namkh=$D$1)*(INDEX(NC_giam,,HLOOKUP($C44,COLMadat,2,0))))</f>
        <v>0</v>
      </c>
      <c r="AA44" s="678">
        <f>'CH01'!AB45+SUMPRODUCT((DVHC=AA$5)*(madatNC=$C44)*(namkh=$D$1)*(Dientich_NC))-SUMPRODUCT((DVHC=AA$5)*(namkh=$D$1)*(INDEX(NC_giam,,HLOOKUP($C44,COLMadat,2,0))))</f>
        <v>0</v>
      </c>
      <c r="AB44" s="678">
        <f>'CH01'!AC45+SUMPRODUCT((DVHC=AB$5)*(madatNC=$C44)*(namkh=$D$1)*(Dientich_NC))-SUMPRODUCT((DVHC=AB$5)*(namkh=$D$1)*(INDEX(NC_giam,,HLOOKUP($C44,COLMadat,2,0))))</f>
        <v>0</v>
      </c>
      <c r="AC44" s="678">
        <f>'CH01'!AD45+SUMPRODUCT((DVHC=AC$5)*(madatNC=$C44)*(namkh=$D$1)*(Dientich_NC))-SUMPRODUCT((DVHC=AC$5)*(namkh=$D$1)*(INDEX(NC_giam,,HLOOKUP($C44,COLMadat,2,0))))</f>
        <v>0</v>
      </c>
      <c r="AD44" s="678">
        <f>'CH01'!AE45+SUMPRODUCT((DVHC=AD$5)*(madatNC=$C44)*(namkh=$D$1)*(Dientich_NC))-SUMPRODUCT((DVHC=AD$5)*(namkh=$D$1)*(INDEX(NC_giam,,HLOOKUP($C44,COLMadat,2,0))))</f>
        <v>0</v>
      </c>
      <c r="AE44" s="678">
        <f>'CH01'!AF45+SUMPRODUCT((DVHC=AE$5)*(madatNC=$C44)*(namkh=$D$1)*(Dientich_NC))-SUMPRODUCT((DVHC=AE$5)*(namkh=$D$1)*(INDEX(NC_giam,,HLOOKUP($C44,COLMadat,2,0))))</f>
        <v>0</v>
      </c>
      <c r="AF44" s="678">
        <f>'CH01'!AG45+SUMPRODUCT((DVHC=AF$5)*(madatNC=$C44)*(namkh=$D$1)*(Dientich_NC))-SUMPRODUCT((DVHC=AF$5)*(namkh=$D$1)*(INDEX(NC_giam,,HLOOKUP($C44,COLMadat,2,0))))</f>
        <v>0</v>
      </c>
      <c r="AG44" s="678">
        <f>'CH01'!AH45+SUMPRODUCT((DVHC=AG$5)*(madatNC=$C44)*(namkh=$D$1)*(Dientich_NC))-SUMPRODUCT((DVHC=AG$5)*(namkh=$D$1)*(INDEX(NC_giam,,HLOOKUP($C44,COLMadat,2,0))))</f>
        <v>0</v>
      </c>
      <c r="AH44" s="678">
        <f>'CH01'!AI45+SUMPRODUCT((DVHC=AH$5)*(madatNC=$C44)*(namkh=$D$1)*(Dientich_NC))-SUMPRODUCT((DVHC=AH$5)*(namkh=$D$1)*(INDEX(NC_giam,,HLOOKUP($C44,COLMadat,2,0))))</f>
        <v>0</v>
      </c>
      <c r="AI44" s="678">
        <f>'CH01'!AJ45+SUMPRODUCT((DVHC=AI$5)*(madatNC=$C44)*(namkh=$D$1)*(Dientich_NC))-SUMPRODUCT((DVHC=AI$5)*(namkh=$D$1)*(INDEX(NC_giam,,HLOOKUP($C44,COLMadat,2,0))))</f>
        <v>0</v>
      </c>
      <c r="AJ44" s="678">
        <f>'CH01'!AK45+SUMPRODUCT((DVHC=AJ$5)*(madatNC=$C44)*(namkh=$D$1)*(Dientich_NC))-SUMPRODUCT((DVHC=AJ$5)*(namkh=$D$1)*(INDEX(NC_giam,,HLOOKUP($C44,COLMadat,2,0))))</f>
        <v>0</v>
      </c>
      <c r="AK44" s="678">
        <f>'CH01'!AL45+SUMPRODUCT((DVHC=AK$5)*(madatNC=$C44)*(namkh=$D$1)*(Dientich_NC))-SUMPRODUCT((DVHC=AK$5)*(namkh=$D$1)*(INDEX(NC_giam,,HLOOKUP($C44,COLMadat,2,0))))</f>
        <v>0</v>
      </c>
      <c r="AL44" s="678">
        <f>'CH01'!AM45+SUMPRODUCT((DVHC=AL$5)*(madatNC=$C44)*(namkh=$D$1)*(Dientich_NC))-SUMPRODUCT((DVHC=AL$5)*(namkh=$D$1)*(INDEX(NC_giam,,HLOOKUP($C44,COLMadat,2,0))))</f>
        <v>0</v>
      </c>
      <c r="AM44" s="678">
        <f>'CH01'!AN45+SUMPRODUCT((DVHC=AM$5)*(madatNC=$C44)*(namkh=$D$1)*(Dientich_NC))-SUMPRODUCT((DVHC=AM$5)*(namkh=$D$1)*(INDEX(NC_giam,,HLOOKUP($C44,COLMadat,2,0))))</f>
        <v>0</v>
      </c>
      <c r="AN44" s="678">
        <f>'CH01'!AO45+SUMPRODUCT((DVHC=AN$5)*(madatNC=$C44)*(namkh=$D$1)*(Dientich_NC))-SUMPRODUCT((DVHC=AN$5)*(namkh=$D$1)*(INDEX(NC_giam,,HLOOKUP($C44,COLMadat,2,0))))</f>
        <v>0</v>
      </c>
      <c r="AO44" s="32"/>
    </row>
    <row r="45" spans="1:41">
      <c r="A45" s="676" t="str">
        <f>'CH01'!A46</f>
        <v>2.7.5</v>
      </c>
      <c r="B45" s="676" t="str">
        <f>'CH01'!B46</f>
        <v>Đất cơ sở sản xuất phi nông nghiệp</v>
      </c>
      <c r="C45" s="677" t="str">
        <f>'CH01'!C46</f>
        <v>SKC</v>
      </c>
      <c r="D45" s="678">
        <f t="shared" si="9"/>
        <v>37.188899999999997</v>
      </c>
      <c r="E45" s="678">
        <f>'CH01'!F46+SUMPRODUCT((DVHC=E$5)*(madatNC=$C45)*(namkh=$D$1)*(Dientich_NC))-SUMPRODUCT((DVHC=E$5)*(namkh=$D$1)*(INDEX(NC_giam,,HLOOKUP($C45,COLMadat,2,0))))</f>
        <v>37.188899999999997</v>
      </c>
      <c r="F45" s="678">
        <f>'CH01'!G46+SUMPRODUCT((DVHC=F$5)*(madatNC=$C45)*(namkh=$D$1)*(Dientich_NC))-SUMPRODUCT((DVHC=F$5)*(namkh=$D$1)*(INDEX(NC_giam,,HLOOKUP($C45,COLMadat,2,0))))</f>
        <v>0</v>
      </c>
      <c r="G45" s="678">
        <f>'CH01'!H46+SUMPRODUCT((DVHC=G$5)*(madatNC=$C45)*(namkh=$D$1)*(Dientich_NC))-SUMPRODUCT((DVHC=G$5)*(namkh=$D$1)*(INDEX(NC_giam,,HLOOKUP($C45,COLMadat,2,0))))</f>
        <v>0</v>
      </c>
      <c r="H45" s="678">
        <f>'CH01'!I46+SUMPRODUCT((DVHC=H$5)*(madatNC=$C45)*(namkh=$D$1)*(Dientich_NC))-SUMPRODUCT((DVHC=H$5)*(namkh=$D$1)*(INDEX(NC_giam,,HLOOKUP($C45,COLMadat,2,0))))</f>
        <v>0</v>
      </c>
      <c r="I45" s="678">
        <f>'CH01'!J46+SUMPRODUCT((DVHC=I$5)*(madatNC=$C45)*(namkh=$D$1)*(Dientich_NC))-SUMPRODUCT((DVHC=I$5)*(namkh=$D$1)*(INDEX(NC_giam,,HLOOKUP($C45,COLMadat,2,0))))</f>
        <v>0</v>
      </c>
      <c r="J45" s="678">
        <f>'CH01'!K46+SUMPRODUCT((DVHC=J$5)*(madatNC=$C45)*(namkh=$D$1)*(Dientich_NC))-SUMPRODUCT((DVHC=J$5)*(namkh=$D$1)*(INDEX(NC_giam,,HLOOKUP($C45,COLMadat,2,0))))</f>
        <v>0</v>
      </c>
      <c r="K45" s="678">
        <f>'CH01'!L46+SUMPRODUCT((DVHC=K$5)*(madatNC=$C45)*(namkh=$D$1)*(Dientich_NC))-SUMPRODUCT((DVHC=K$5)*(namkh=$D$1)*(INDEX(NC_giam,,HLOOKUP($C45,COLMadat,2,0))))</f>
        <v>0</v>
      </c>
      <c r="L45" s="678">
        <f>'CH01'!M46+SUMPRODUCT((DVHC=L$5)*(madatNC=$C45)*(namkh=$D$1)*(Dientich_NC))-SUMPRODUCT((DVHC=L$5)*(namkh=$D$1)*(INDEX(NC_giam,,HLOOKUP($C45,COLMadat,2,0))))</f>
        <v>0</v>
      </c>
      <c r="M45" s="678">
        <f>'CH01'!N46+SUMPRODUCT((DVHC=M$5)*(madatNC=$C45)*(namkh=$D$1)*(Dientich_NC))-SUMPRODUCT((DVHC=M$5)*(namkh=$D$1)*(INDEX(NC_giam,,HLOOKUP($C45,COLMadat,2,0))))</f>
        <v>0</v>
      </c>
      <c r="N45" s="678">
        <f>'CH01'!O46+SUMPRODUCT((DVHC=N$5)*(madatNC=$C45)*(namkh=$D$1)*(Dientich_NC))-SUMPRODUCT((DVHC=N$5)*(namkh=$D$1)*(INDEX(NC_giam,,HLOOKUP($C45,COLMadat,2,0))))</f>
        <v>0</v>
      </c>
      <c r="O45" s="678">
        <f>'CH01'!P46+SUMPRODUCT((DVHC=O$5)*(madatNC=$C45)*(namkh=$D$1)*(Dientich_NC))-SUMPRODUCT((DVHC=O$5)*(namkh=$D$1)*(INDEX(NC_giam,,HLOOKUP($C45,COLMadat,2,0))))</f>
        <v>0</v>
      </c>
      <c r="P45" s="678">
        <f>'CH01'!Q46+SUMPRODUCT((DVHC=P$5)*(madatNC=$C45)*(namkh=$D$1)*(Dientich_NC))-SUMPRODUCT((DVHC=P$5)*(namkh=$D$1)*(INDEX(NC_giam,,HLOOKUP($C45,COLMadat,2,0))))</f>
        <v>0</v>
      </c>
      <c r="Q45" s="678">
        <f>'CH01'!R46+SUMPRODUCT((DVHC=Q$5)*(madatNC=$C45)*(namkh=$D$1)*(Dientich_NC))-SUMPRODUCT((DVHC=Q$5)*(namkh=$D$1)*(INDEX(NC_giam,,HLOOKUP($C45,COLMadat,2,0))))</f>
        <v>0</v>
      </c>
      <c r="R45" s="678">
        <f>'CH01'!S46+SUMPRODUCT((DVHC=R$5)*(madatNC=$C45)*(namkh=$D$1)*(Dientich_NC))-SUMPRODUCT((DVHC=R$5)*(namkh=$D$1)*(INDEX(NC_giam,,HLOOKUP($C45,COLMadat,2,0))))</f>
        <v>0</v>
      </c>
      <c r="S45" s="678">
        <f>'CH01'!T46+SUMPRODUCT((DVHC=S$5)*(madatNC=$C45)*(namkh=$D$1)*(Dientich_NC))-SUMPRODUCT((DVHC=S$5)*(namkh=$D$1)*(INDEX(NC_giam,,HLOOKUP($C45,COLMadat,2,0))))</f>
        <v>0</v>
      </c>
      <c r="T45" s="678">
        <f>'CH01'!U46+SUMPRODUCT((DVHC=T$5)*(madatNC=$C45)*(namkh=$D$1)*(Dientich_NC))-SUMPRODUCT((DVHC=T$5)*(namkh=$D$1)*(INDEX(NC_giam,,HLOOKUP($C45,COLMadat,2,0))))</f>
        <v>0</v>
      </c>
      <c r="U45" s="678">
        <f>'CH01'!V46+SUMPRODUCT((DVHC=U$5)*(madatNC=$C45)*(namkh=$D$1)*(Dientich_NC))-SUMPRODUCT((DVHC=U$5)*(namkh=$D$1)*(INDEX(NC_giam,,HLOOKUP($C45,COLMadat,2,0))))</f>
        <v>0</v>
      </c>
      <c r="V45" s="678">
        <f>'CH01'!W46+SUMPRODUCT((DVHC=V$5)*(madatNC=$C45)*(namkh=$D$1)*(Dientich_NC))-SUMPRODUCT((DVHC=V$5)*(namkh=$D$1)*(INDEX(NC_giam,,HLOOKUP($C45,COLMadat,2,0))))</f>
        <v>0</v>
      </c>
      <c r="W45" s="678">
        <f>'CH01'!X46+SUMPRODUCT((DVHC=W$5)*(madatNC=$C45)*(namkh=$D$1)*(Dientich_NC))-SUMPRODUCT((DVHC=W$5)*(namkh=$D$1)*(INDEX(NC_giam,,HLOOKUP($C45,COLMadat,2,0))))</f>
        <v>0</v>
      </c>
      <c r="X45" s="678">
        <f>'CH01'!Y46+SUMPRODUCT((DVHC=X$5)*(madatNC=$C45)*(namkh=$D$1)*(Dientich_NC))-SUMPRODUCT((DVHC=X$5)*(namkh=$D$1)*(INDEX(NC_giam,,HLOOKUP($C45,COLMadat,2,0))))</f>
        <v>0</v>
      </c>
      <c r="Y45" s="678">
        <f>'CH01'!Z46+SUMPRODUCT((DVHC=Y$5)*(madatNC=$C45)*(namkh=$D$1)*(Dientich_NC))-SUMPRODUCT((DVHC=Y$5)*(namkh=$D$1)*(INDEX(NC_giam,,HLOOKUP($C45,COLMadat,2,0))))</f>
        <v>0</v>
      </c>
      <c r="Z45" s="678">
        <f>'CH01'!AA46+SUMPRODUCT((DVHC=Z$5)*(madatNC=$C45)*(namkh=$D$1)*(Dientich_NC))-SUMPRODUCT((DVHC=Z$5)*(namkh=$D$1)*(INDEX(NC_giam,,HLOOKUP($C45,COLMadat,2,0))))</f>
        <v>0</v>
      </c>
      <c r="AA45" s="678">
        <f>'CH01'!AB46+SUMPRODUCT((DVHC=AA$5)*(madatNC=$C45)*(namkh=$D$1)*(Dientich_NC))-SUMPRODUCT((DVHC=AA$5)*(namkh=$D$1)*(INDEX(NC_giam,,HLOOKUP($C45,COLMadat,2,0))))</f>
        <v>0</v>
      </c>
      <c r="AB45" s="678">
        <f>'CH01'!AC46+SUMPRODUCT((DVHC=AB$5)*(madatNC=$C45)*(namkh=$D$1)*(Dientich_NC))-SUMPRODUCT((DVHC=AB$5)*(namkh=$D$1)*(INDEX(NC_giam,,HLOOKUP($C45,COLMadat,2,0))))</f>
        <v>0</v>
      </c>
      <c r="AC45" s="678">
        <f>'CH01'!AD46+SUMPRODUCT((DVHC=AC$5)*(madatNC=$C45)*(namkh=$D$1)*(Dientich_NC))-SUMPRODUCT((DVHC=AC$5)*(namkh=$D$1)*(INDEX(NC_giam,,HLOOKUP($C45,COLMadat,2,0))))</f>
        <v>0</v>
      </c>
      <c r="AD45" s="678">
        <f>'CH01'!AE46+SUMPRODUCT((DVHC=AD$5)*(madatNC=$C45)*(namkh=$D$1)*(Dientich_NC))-SUMPRODUCT((DVHC=AD$5)*(namkh=$D$1)*(INDEX(NC_giam,,HLOOKUP($C45,COLMadat,2,0))))</f>
        <v>0</v>
      </c>
      <c r="AE45" s="678">
        <f>'CH01'!AF46+SUMPRODUCT((DVHC=AE$5)*(madatNC=$C45)*(namkh=$D$1)*(Dientich_NC))-SUMPRODUCT((DVHC=AE$5)*(namkh=$D$1)*(INDEX(NC_giam,,HLOOKUP($C45,COLMadat,2,0))))</f>
        <v>0</v>
      </c>
      <c r="AF45" s="678">
        <f>'CH01'!AG46+SUMPRODUCT((DVHC=AF$5)*(madatNC=$C45)*(namkh=$D$1)*(Dientich_NC))-SUMPRODUCT((DVHC=AF$5)*(namkh=$D$1)*(INDEX(NC_giam,,HLOOKUP($C45,COLMadat,2,0))))</f>
        <v>0</v>
      </c>
      <c r="AG45" s="678">
        <f>'CH01'!AH46+SUMPRODUCT((DVHC=AG$5)*(madatNC=$C45)*(namkh=$D$1)*(Dientich_NC))-SUMPRODUCT((DVHC=AG$5)*(namkh=$D$1)*(INDEX(NC_giam,,HLOOKUP($C45,COLMadat,2,0))))</f>
        <v>0</v>
      </c>
      <c r="AH45" s="678">
        <f>'CH01'!AI46+SUMPRODUCT((DVHC=AH$5)*(madatNC=$C45)*(namkh=$D$1)*(Dientich_NC))-SUMPRODUCT((DVHC=AH$5)*(namkh=$D$1)*(INDEX(NC_giam,,HLOOKUP($C45,COLMadat,2,0))))</f>
        <v>0</v>
      </c>
      <c r="AI45" s="678">
        <f>'CH01'!AJ46+SUMPRODUCT((DVHC=AI$5)*(madatNC=$C45)*(namkh=$D$1)*(Dientich_NC))-SUMPRODUCT((DVHC=AI$5)*(namkh=$D$1)*(INDEX(NC_giam,,HLOOKUP($C45,COLMadat,2,0))))</f>
        <v>0</v>
      </c>
      <c r="AJ45" s="678">
        <f>'CH01'!AK46+SUMPRODUCT((DVHC=AJ$5)*(madatNC=$C45)*(namkh=$D$1)*(Dientich_NC))-SUMPRODUCT((DVHC=AJ$5)*(namkh=$D$1)*(INDEX(NC_giam,,HLOOKUP($C45,COLMadat,2,0))))</f>
        <v>0</v>
      </c>
      <c r="AK45" s="678">
        <f>'CH01'!AL46+SUMPRODUCT((DVHC=AK$5)*(madatNC=$C45)*(namkh=$D$1)*(Dientich_NC))-SUMPRODUCT((DVHC=AK$5)*(namkh=$D$1)*(INDEX(NC_giam,,HLOOKUP($C45,COLMadat,2,0))))</f>
        <v>0</v>
      </c>
      <c r="AL45" s="678">
        <f>'CH01'!AM46+SUMPRODUCT((DVHC=AL$5)*(madatNC=$C45)*(namkh=$D$1)*(Dientich_NC))-SUMPRODUCT((DVHC=AL$5)*(namkh=$D$1)*(INDEX(NC_giam,,HLOOKUP($C45,COLMadat,2,0))))</f>
        <v>0</v>
      </c>
      <c r="AM45" s="678">
        <f>'CH01'!AN46+SUMPRODUCT((DVHC=AM$5)*(madatNC=$C45)*(namkh=$D$1)*(Dientich_NC))-SUMPRODUCT((DVHC=AM$5)*(namkh=$D$1)*(INDEX(NC_giam,,HLOOKUP($C45,COLMadat,2,0))))</f>
        <v>0</v>
      </c>
      <c r="AN45" s="678">
        <f>'CH01'!AO46+SUMPRODUCT((DVHC=AN$5)*(madatNC=$C45)*(namkh=$D$1)*(Dientich_NC))-SUMPRODUCT((DVHC=AN$5)*(namkh=$D$1)*(INDEX(NC_giam,,HLOOKUP($C45,COLMadat,2,0))))</f>
        <v>0</v>
      </c>
      <c r="AO45" s="32"/>
    </row>
    <row r="46" spans="1:41">
      <c r="A46" s="676" t="str">
        <f>'CH01'!A47</f>
        <v>2.7.6</v>
      </c>
      <c r="B46" s="676" t="str">
        <f>'CH01'!B47</f>
        <v>Đất sử dụng cho hoạt động khoáng sản</v>
      </c>
      <c r="C46" s="677" t="str">
        <f>'CH01'!C47</f>
        <v>SKS</v>
      </c>
      <c r="D46" s="678">
        <f t="shared" si="9"/>
        <v>0</v>
      </c>
      <c r="E46" s="678">
        <f>'CH01'!F47+SUMPRODUCT((DVHC=E$5)*(madatNC=$C46)*(namkh=$D$1)*(Dientich_NC))-SUMPRODUCT((DVHC=E$5)*(namkh=$D$1)*(INDEX(NC_giam,,HLOOKUP($C46,COLMadat,2,0))))</f>
        <v>0</v>
      </c>
      <c r="F46" s="678">
        <f>'CH01'!G47+SUMPRODUCT((DVHC=F$5)*(madatNC=$C46)*(namkh=$D$1)*(Dientich_NC))-SUMPRODUCT((DVHC=F$5)*(namkh=$D$1)*(INDEX(NC_giam,,HLOOKUP($C46,COLMadat,2,0))))</f>
        <v>0</v>
      </c>
      <c r="G46" s="678">
        <f>'CH01'!H47+SUMPRODUCT((DVHC=G$5)*(madatNC=$C46)*(namkh=$D$1)*(Dientich_NC))-SUMPRODUCT((DVHC=G$5)*(namkh=$D$1)*(INDEX(NC_giam,,HLOOKUP($C46,COLMadat,2,0))))</f>
        <v>0</v>
      </c>
      <c r="H46" s="678">
        <f>'CH01'!I47+SUMPRODUCT((DVHC=H$5)*(madatNC=$C46)*(namkh=$D$1)*(Dientich_NC))-SUMPRODUCT((DVHC=H$5)*(namkh=$D$1)*(INDEX(NC_giam,,HLOOKUP($C46,COLMadat,2,0))))</f>
        <v>0</v>
      </c>
      <c r="I46" s="678">
        <f>'CH01'!J47+SUMPRODUCT((DVHC=I$5)*(madatNC=$C46)*(namkh=$D$1)*(Dientich_NC))-SUMPRODUCT((DVHC=I$5)*(namkh=$D$1)*(INDEX(NC_giam,,HLOOKUP($C46,COLMadat,2,0))))</f>
        <v>0</v>
      </c>
      <c r="J46" s="678">
        <f>'CH01'!K47+SUMPRODUCT((DVHC=J$5)*(madatNC=$C46)*(namkh=$D$1)*(Dientich_NC))-SUMPRODUCT((DVHC=J$5)*(namkh=$D$1)*(INDEX(NC_giam,,HLOOKUP($C46,COLMadat,2,0))))</f>
        <v>0</v>
      </c>
      <c r="K46" s="678">
        <f>'CH01'!L47+SUMPRODUCT((DVHC=K$5)*(madatNC=$C46)*(namkh=$D$1)*(Dientich_NC))-SUMPRODUCT((DVHC=K$5)*(namkh=$D$1)*(INDEX(NC_giam,,HLOOKUP($C46,COLMadat,2,0))))</f>
        <v>0</v>
      </c>
      <c r="L46" s="678">
        <f>'CH01'!M47+SUMPRODUCT((DVHC=L$5)*(madatNC=$C46)*(namkh=$D$1)*(Dientich_NC))-SUMPRODUCT((DVHC=L$5)*(namkh=$D$1)*(INDEX(NC_giam,,HLOOKUP($C46,COLMadat,2,0))))</f>
        <v>0</v>
      </c>
      <c r="M46" s="678">
        <f>'CH01'!N47+SUMPRODUCT((DVHC=M$5)*(madatNC=$C46)*(namkh=$D$1)*(Dientich_NC))-SUMPRODUCT((DVHC=M$5)*(namkh=$D$1)*(INDEX(NC_giam,,HLOOKUP($C46,COLMadat,2,0))))</f>
        <v>0</v>
      </c>
      <c r="N46" s="678">
        <f>'CH01'!O47+SUMPRODUCT((DVHC=N$5)*(madatNC=$C46)*(namkh=$D$1)*(Dientich_NC))-SUMPRODUCT((DVHC=N$5)*(namkh=$D$1)*(INDEX(NC_giam,,HLOOKUP($C46,COLMadat,2,0))))</f>
        <v>0</v>
      </c>
      <c r="O46" s="678">
        <f>'CH01'!P47+SUMPRODUCT((DVHC=O$5)*(madatNC=$C46)*(namkh=$D$1)*(Dientich_NC))-SUMPRODUCT((DVHC=O$5)*(namkh=$D$1)*(INDEX(NC_giam,,HLOOKUP($C46,COLMadat,2,0))))</f>
        <v>0</v>
      </c>
      <c r="P46" s="678">
        <f>'CH01'!Q47+SUMPRODUCT((DVHC=P$5)*(madatNC=$C46)*(namkh=$D$1)*(Dientich_NC))-SUMPRODUCT((DVHC=P$5)*(namkh=$D$1)*(INDEX(NC_giam,,HLOOKUP($C46,COLMadat,2,0))))</f>
        <v>0</v>
      </c>
      <c r="Q46" s="678">
        <f>'CH01'!R47+SUMPRODUCT((DVHC=Q$5)*(madatNC=$C46)*(namkh=$D$1)*(Dientich_NC))-SUMPRODUCT((DVHC=Q$5)*(namkh=$D$1)*(INDEX(NC_giam,,HLOOKUP($C46,COLMadat,2,0))))</f>
        <v>0</v>
      </c>
      <c r="R46" s="678">
        <f>'CH01'!S47+SUMPRODUCT((DVHC=R$5)*(madatNC=$C46)*(namkh=$D$1)*(Dientich_NC))-SUMPRODUCT((DVHC=R$5)*(namkh=$D$1)*(INDEX(NC_giam,,HLOOKUP($C46,COLMadat,2,0))))</f>
        <v>0</v>
      </c>
      <c r="S46" s="678">
        <f>'CH01'!T47+SUMPRODUCT((DVHC=S$5)*(madatNC=$C46)*(namkh=$D$1)*(Dientich_NC))-SUMPRODUCT((DVHC=S$5)*(namkh=$D$1)*(INDEX(NC_giam,,HLOOKUP($C46,COLMadat,2,0))))</f>
        <v>0</v>
      </c>
      <c r="T46" s="678">
        <f>'CH01'!U47+SUMPRODUCT((DVHC=T$5)*(madatNC=$C46)*(namkh=$D$1)*(Dientich_NC))-SUMPRODUCT((DVHC=T$5)*(namkh=$D$1)*(INDEX(NC_giam,,HLOOKUP($C46,COLMadat,2,0))))</f>
        <v>0</v>
      </c>
      <c r="U46" s="678">
        <f>'CH01'!V47+SUMPRODUCT((DVHC=U$5)*(madatNC=$C46)*(namkh=$D$1)*(Dientich_NC))-SUMPRODUCT((DVHC=U$5)*(namkh=$D$1)*(INDEX(NC_giam,,HLOOKUP($C46,COLMadat,2,0))))</f>
        <v>0</v>
      </c>
      <c r="V46" s="678">
        <f>'CH01'!W47+SUMPRODUCT((DVHC=V$5)*(madatNC=$C46)*(namkh=$D$1)*(Dientich_NC))-SUMPRODUCT((DVHC=V$5)*(namkh=$D$1)*(INDEX(NC_giam,,HLOOKUP($C46,COLMadat,2,0))))</f>
        <v>0</v>
      </c>
      <c r="W46" s="678">
        <f>'CH01'!X47+SUMPRODUCT((DVHC=W$5)*(madatNC=$C46)*(namkh=$D$1)*(Dientich_NC))-SUMPRODUCT((DVHC=W$5)*(namkh=$D$1)*(INDEX(NC_giam,,HLOOKUP($C46,COLMadat,2,0))))</f>
        <v>0</v>
      </c>
      <c r="X46" s="678">
        <f>'CH01'!Y47+SUMPRODUCT((DVHC=X$5)*(madatNC=$C46)*(namkh=$D$1)*(Dientich_NC))-SUMPRODUCT((DVHC=X$5)*(namkh=$D$1)*(INDEX(NC_giam,,HLOOKUP($C46,COLMadat,2,0))))</f>
        <v>0</v>
      </c>
      <c r="Y46" s="678">
        <f>'CH01'!Z47+SUMPRODUCT((DVHC=Y$5)*(madatNC=$C46)*(namkh=$D$1)*(Dientich_NC))-SUMPRODUCT((DVHC=Y$5)*(namkh=$D$1)*(INDEX(NC_giam,,HLOOKUP($C46,COLMadat,2,0))))</f>
        <v>0</v>
      </c>
      <c r="Z46" s="678">
        <f>'CH01'!AA47+SUMPRODUCT((DVHC=Z$5)*(madatNC=$C46)*(namkh=$D$1)*(Dientich_NC))-SUMPRODUCT((DVHC=Z$5)*(namkh=$D$1)*(INDEX(NC_giam,,HLOOKUP($C46,COLMadat,2,0))))</f>
        <v>0</v>
      </c>
      <c r="AA46" s="678">
        <f>'CH01'!AB47+SUMPRODUCT((DVHC=AA$5)*(madatNC=$C46)*(namkh=$D$1)*(Dientich_NC))-SUMPRODUCT((DVHC=AA$5)*(namkh=$D$1)*(INDEX(NC_giam,,HLOOKUP($C46,COLMadat,2,0))))</f>
        <v>0</v>
      </c>
      <c r="AB46" s="678">
        <f>'CH01'!AC47+SUMPRODUCT((DVHC=AB$5)*(madatNC=$C46)*(namkh=$D$1)*(Dientich_NC))-SUMPRODUCT((DVHC=AB$5)*(namkh=$D$1)*(INDEX(NC_giam,,HLOOKUP($C46,COLMadat,2,0))))</f>
        <v>0</v>
      </c>
      <c r="AC46" s="678">
        <f>'CH01'!AD47+SUMPRODUCT((DVHC=AC$5)*(madatNC=$C46)*(namkh=$D$1)*(Dientich_NC))-SUMPRODUCT((DVHC=AC$5)*(namkh=$D$1)*(INDEX(NC_giam,,HLOOKUP($C46,COLMadat,2,0))))</f>
        <v>0</v>
      </c>
      <c r="AD46" s="678">
        <f>'CH01'!AE47+SUMPRODUCT((DVHC=AD$5)*(madatNC=$C46)*(namkh=$D$1)*(Dientich_NC))-SUMPRODUCT((DVHC=AD$5)*(namkh=$D$1)*(INDEX(NC_giam,,HLOOKUP($C46,COLMadat,2,0))))</f>
        <v>0</v>
      </c>
      <c r="AE46" s="678">
        <f>'CH01'!AF47+SUMPRODUCT((DVHC=AE$5)*(madatNC=$C46)*(namkh=$D$1)*(Dientich_NC))-SUMPRODUCT((DVHC=AE$5)*(namkh=$D$1)*(INDEX(NC_giam,,HLOOKUP($C46,COLMadat,2,0))))</f>
        <v>0</v>
      </c>
      <c r="AF46" s="678">
        <f>'CH01'!AG47+SUMPRODUCT((DVHC=AF$5)*(madatNC=$C46)*(namkh=$D$1)*(Dientich_NC))-SUMPRODUCT((DVHC=AF$5)*(namkh=$D$1)*(INDEX(NC_giam,,HLOOKUP($C46,COLMadat,2,0))))</f>
        <v>0</v>
      </c>
      <c r="AG46" s="678">
        <f>'CH01'!AH47+SUMPRODUCT((DVHC=AG$5)*(madatNC=$C46)*(namkh=$D$1)*(Dientich_NC))-SUMPRODUCT((DVHC=AG$5)*(namkh=$D$1)*(INDEX(NC_giam,,HLOOKUP($C46,COLMadat,2,0))))</f>
        <v>0</v>
      </c>
      <c r="AH46" s="678">
        <f>'CH01'!AI47+SUMPRODUCT((DVHC=AH$5)*(madatNC=$C46)*(namkh=$D$1)*(Dientich_NC))-SUMPRODUCT((DVHC=AH$5)*(namkh=$D$1)*(INDEX(NC_giam,,HLOOKUP($C46,COLMadat,2,0))))</f>
        <v>0</v>
      </c>
      <c r="AI46" s="678">
        <f>'CH01'!AJ47+SUMPRODUCT((DVHC=AI$5)*(madatNC=$C46)*(namkh=$D$1)*(Dientich_NC))-SUMPRODUCT((DVHC=AI$5)*(namkh=$D$1)*(INDEX(NC_giam,,HLOOKUP($C46,COLMadat,2,0))))</f>
        <v>0</v>
      </c>
      <c r="AJ46" s="678">
        <f>'CH01'!AK47+SUMPRODUCT((DVHC=AJ$5)*(madatNC=$C46)*(namkh=$D$1)*(Dientich_NC))-SUMPRODUCT((DVHC=AJ$5)*(namkh=$D$1)*(INDEX(NC_giam,,HLOOKUP($C46,COLMadat,2,0))))</f>
        <v>0</v>
      </c>
      <c r="AK46" s="678">
        <f>'CH01'!AL47+SUMPRODUCT((DVHC=AK$5)*(madatNC=$C46)*(namkh=$D$1)*(Dientich_NC))-SUMPRODUCT((DVHC=AK$5)*(namkh=$D$1)*(INDEX(NC_giam,,HLOOKUP($C46,COLMadat,2,0))))</f>
        <v>0</v>
      </c>
      <c r="AL46" s="678">
        <f>'CH01'!AM47+SUMPRODUCT((DVHC=AL$5)*(madatNC=$C46)*(namkh=$D$1)*(Dientich_NC))-SUMPRODUCT((DVHC=AL$5)*(namkh=$D$1)*(INDEX(NC_giam,,HLOOKUP($C46,COLMadat,2,0))))</f>
        <v>0</v>
      </c>
      <c r="AM46" s="678">
        <f>'CH01'!AN47+SUMPRODUCT((DVHC=AM$5)*(madatNC=$C46)*(namkh=$D$1)*(Dientich_NC))-SUMPRODUCT((DVHC=AM$5)*(namkh=$D$1)*(INDEX(NC_giam,,HLOOKUP($C46,COLMadat,2,0))))</f>
        <v>0</v>
      </c>
      <c r="AN46" s="678">
        <f>'CH01'!AO47+SUMPRODUCT((DVHC=AN$5)*(madatNC=$C46)*(namkh=$D$1)*(Dientich_NC))-SUMPRODUCT((DVHC=AN$5)*(namkh=$D$1)*(INDEX(NC_giam,,HLOOKUP($C46,COLMadat,2,0))))</f>
        <v>0</v>
      </c>
      <c r="AO46" s="32"/>
    </row>
    <row r="47" spans="1:41">
      <c r="A47" s="676" t="str">
        <f>'CH01'!A48</f>
        <v>2.8</v>
      </c>
      <c r="B47" s="676" t="str">
        <f>'CH01'!B48</f>
        <v>Đất sử dụng vào mục đích công cộng</v>
      </c>
      <c r="C47" s="677" t="str">
        <f>'CH01'!C48</f>
        <v>CCC</v>
      </c>
      <c r="D47" s="678">
        <f t="shared" si="9"/>
        <v>314.69190000000003</v>
      </c>
      <c r="E47" s="678">
        <f>E48+E49+E50+E51+E52+E53+E54+E55+E56+E57</f>
        <v>314.69190000000003</v>
      </c>
      <c r="F47" s="678">
        <f t="shared" ref="F47:AN47" si="10">F48+F49+F50+F51+F52+F53+F54+F55+F56+F57</f>
        <v>0</v>
      </c>
      <c r="G47" s="678">
        <f t="shared" si="10"/>
        <v>0</v>
      </c>
      <c r="H47" s="678">
        <f t="shared" si="10"/>
        <v>0</v>
      </c>
      <c r="I47" s="678">
        <f t="shared" si="10"/>
        <v>0</v>
      </c>
      <c r="J47" s="678">
        <f t="shared" si="10"/>
        <v>0</v>
      </c>
      <c r="K47" s="678">
        <f t="shared" si="10"/>
        <v>0</v>
      </c>
      <c r="L47" s="678">
        <f t="shared" si="10"/>
        <v>0</v>
      </c>
      <c r="M47" s="678">
        <f t="shared" si="10"/>
        <v>0</v>
      </c>
      <c r="N47" s="678">
        <f t="shared" si="10"/>
        <v>0</v>
      </c>
      <c r="O47" s="678">
        <f t="shared" si="10"/>
        <v>0</v>
      </c>
      <c r="P47" s="678">
        <f t="shared" si="10"/>
        <v>0</v>
      </c>
      <c r="Q47" s="678">
        <f t="shared" si="10"/>
        <v>0</v>
      </c>
      <c r="R47" s="678">
        <f t="shared" si="10"/>
        <v>0</v>
      </c>
      <c r="S47" s="678">
        <f t="shared" si="10"/>
        <v>0</v>
      </c>
      <c r="T47" s="678">
        <f t="shared" si="10"/>
        <v>0</v>
      </c>
      <c r="U47" s="678">
        <f t="shared" si="10"/>
        <v>0</v>
      </c>
      <c r="V47" s="678">
        <f t="shared" si="10"/>
        <v>0</v>
      </c>
      <c r="W47" s="678">
        <f t="shared" si="10"/>
        <v>0</v>
      </c>
      <c r="X47" s="678">
        <f t="shared" si="10"/>
        <v>0</v>
      </c>
      <c r="Y47" s="678">
        <f t="shared" si="10"/>
        <v>0</v>
      </c>
      <c r="Z47" s="678">
        <f t="shared" si="10"/>
        <v>0</v>
      </c>
      <c r="AA47" s="678">
        <f t="shared" si="10"/>
        <v>0</v>
      </c>
      <c r="AB47" s="678">
        <f t="shared" si="10"/>
        <v>0</v>
      </c>
      <c r="AC47" s="678">
        <f t="shared" si="10"/>
        <v>0</v>
      </c>
      <c r="AD47" s="678">
        <f t="shared" si="10"/>
        <v>0</v>
      </c>
      <c r="AE47" s="678">
        <f t="shared" si="10"/>
        <v>0</v>
      </c>
      <c r="AF47" s="678">
        <f t="shared" si="10"/>
        <v>0</v>
      </c>
      <c r="AG47" s="678">
        <f t="shared" si="10"/>
        <v>0</v>
      </c>
      <c r="AH47" s="678">
        <f t="shared" si="10"/>
        <v>0</v>
      </c>
      <c r="AI47" s="678">
        <f t="shared" si="10"/>
        <v>0</v>
      </c>
      <c r="AJ47" s="678">
        <f t="shared" si="10"/>
        <v>0</v>
      </c>
      <c r="AK47" s="678">
        <f t="shared" si="10"/>
        <v>0</v>
      </c>
      <c r="AL47" s="678">
        <f t="shared" si="10"/>
        <v>0</v>
      </c>
      <c r="AM47" s="678">
        <f t="shared" si="10"/>
        <v>0</v>
      </c>
      <c r="AN47" s="678">
        <f t="shared" si="10"/>
        <v>0</v>
      </c>
      <c r="AO47" s="32"/>
    </row>
    <row r="48" spans="1:41">
      <c r="A48" s="676" t="str">
        <f>'CH01'!A49</f>
        <v>2.8.1</v>
      </c>
      <c r="B48" s="676" t="str">
        <f>'CH01'!B49</f>
        <v>Đất công trình giao thông</v>
      </c>
      <c r="C48" s="677" t="str">
        <f>'CH01'!C49</f>
        <v>DGT</v>
      </c>
      <c r="D48" s="678">
        <f t="shared" ref="D48:D61" si="11">SUM(E48:AN48)</f>
        <v>268.0745</v>
      </c>
      <c r="E48" s="678">
        <f>'CH01'!F49+SUMPRODUCT((DVHC=E$5)*(madatNC=$C48)*(namkh=$D$1)*(Dientich_NC))-SUMPRODUCT((DVHC=E$5)*(namkh=$D$1)*(INDEX(NC_giam,,HLOOKUP($C48,COLMadat,2,0))))</f>
        <v>268.0745</v>
      </c>
      <c r="F48" s="678">
        <f>'CH01'!G49+SUMPRODUCT((DVHC=F$5)*(madatNC=$C48)*(namkh=$D$1)*(Dientich_NC))-SUMPRODUCT((DVHC=F$5)*(namkh=$D$1)*(INDEX(NC_giam,,HLOOKUP($C48,COLMadat,2,0))))</f>
        <v>0</v>
      </c>
      <c r="G48" s="678">
        <f>'CH01'!H49+SUMPRODUCT((DVHC=G$5)*(madatNC=$C48)*(namkh=$D$1)*(Dientich_NC))-SUMPRODUCT((DVHC=G$5)*(namkh=$D$1)*(INDEX(NC_giam,,HLOOKUP($C48,COLMadat,2,0))))</f>
        <v>0</v>
      </c>
      <c r="H48" s="678">
        <f>'CH01'!I49+SUMPRODUCT((DVHC=H$5)*(madatNC=$C48)*(namkh=$D$1)*(Dientich_NC))-SUMPRODUCT((DVHC=H$5)*(namkh=$D$1)*(INDEX(NC_giam,,HLOOKUP($C48,COLMadat,2,0))))</f>
        <v>0</v>
      </c>
      <c r="I48" s="678">
        <f>'CH01'!J49+SUMPRODUCT((DVHC=I$5)*(madatNC=$C48)*(namkh=$D$1)*(Dientich_NC))-SUMPRODUCT((DVHC=I$5)*(namkh=$D$1)*(INDEX(NC_giam,,HLOOKUP($C48,COLMadat,2,0))))</f>
        <v>0</v>
      </c>
      <c r="J48" s="678">
        <f>'CH01'!K49+SUMPRODUCT((DVHC=J$5)*(madatNC=$C48)*(namkh=$D$1)*(Dientich_NC))-SUMPRODUCT((DVHC=J$5)*(namkh=$D$1)*(INDEX(NC_giam,,HLOOKUP($C48,COLMadat,2,0))))</f>
        <v>0</v>
      </c>
      <c r="K48" s="678">
        <f>'CH01'!L49+SUMPRODUCT((DVHC=K$5)*(madatNC=$C48)*(namkh=$D$1)*(Dientich_NC))-SUMPRODUCT((DVHC=K$5)*(namkh=$D$1)*(INDEX(NC_giam,,HLOOKUP($C48,COLMadat,2,0))))</f>
        <v>0</v>
      </c>
      <c r="L48" s="678">
        <f>'CH01'!M49+SUMPRODUCT((DVHC=L$5)*(madatNC=$C48)*(namkh=$D$1)*(Dientich_NC))-SUMPRODUCT((DVHC=L$5)*(namkh=$D$1)*(INDEX(NC_giam,,HLOOKUP($C48,COLMadat,2,0))))</f>
        <v>0</v>
      </c>
      <c r="M48" s="678">
        <f>'CH01'!N49+SUMPRODUCT((DVHC=M$5)*(madatNC=$C48)*(namkh=$D$1)*(Dientich_NC))-SUMPRODUCT((DVHC=M$5)*(namkh=$D$1)*(INDEX(NC_giam,,HLOOKUP($C48,COLMadat,2,0))))</f>
        <v>0</v>
      </c>
      <c r="N48" s="678">
        <f>'CH01'!O49+SUMPRODUCT((DVHC=N$5)*(madatNC=$C48)*(namkh=$D$1)*(Dientich_NC))-SUMPRODUCT((DVHC=N$5)*(namkh=$D$1)*(INDEX(NC_giam,,HLOOKUP($C48,COLMadat,2,0))))</f>
        <v>0</v>
      </c>
      <c r="O48" s="678">
        <f>'CH01'!P49+SUMPRODUCT((DVHC=O$5)*(madatNC=$C48)*(namkh=$D$1)*(Dientich_NC))-SUMPRODUCT((DVHC=O$5)*(namkh=$D$1)*(INDEX(NC_giam,,HLOOKUP($C48,COLMadat,2,0))))</f>
        <v>0</v>
      </c>
      <c r="P48" s="678">
        <f>'CH01'!Q49+SUMPRODUCT((DVHC=P$5)*(madatNC=$C48)*(namkh=$D$1)*(Dientich_NC))-SUMPRODUCT((DVHC=P$5)*(namkh=$D$1)*(INDEX(NC_giam,,HLOOKUP($C48,COLMadat,2,0))))</f>
        <v>0</v>
      </c>
      <c r="Q48" s="678">
        <f>'CH01'!R49+SUMPRODUCT((DVHC=Q$5)*(madatNC=$C48)*(namkh=$D$1)*(Dientich_NC))-SUMPRODUCT((DVHC=Q$5)*(namkh=$D$1)*(INDEX(NC_giam,,HLOOKUP($C48,COLMadat,2,0))))</f>
        <v>0</v>
      </c>
      <c r="R48" s="678">
        <f>'CH01'!S49+SUMPRODUCT((DVHC=R$5)*(madatNC=$C48)*(namkh=$D$1)*(Dientich_NC))-SUMPRODUCT((DVHC=R$5)*(namkh=$D$1)*(INDEX(NC_giam,,HLOOKUP($C48,COLMadat,2,0))))</f>
        <v>0</v>
      </c>
      <c r="S48" s="678">
        <f>'CH01'!T49+SUMPRODUCT((DVHC=S$5)*(madatNC=$C48)*(namkh=$D$1)*(Dientich_NC))-SUMPRODUCT((DVHC=S$5)*(namkh=$D$1)*(INDEX(NC_giam,,HLOOKUP($C48,COLMadat,2,0))))</f>
        <v>0</v>
      </c>
      <c r="T48" s="678">
        <f>'CH01'!U49+SUMPRODUCT((DVHC=T$5)*(madatNC=$C48)*(namkh=$D$1)*(Dientich_NC))-SUMPRODUCT((DVHC=T$5)*(namkh=$D$1)*(INDEX(NC_giam,,HLOOKUP($C48,COLMadat,2,0))))</f>
        <v>0</v>
      </c>
      <c r="U48" s="678">
        <f>'CH01'!V49+SUMPRODUCT((DVHC=U$5)*(madatNC=$C48)*(namkh=$D$1)*(Dientich_NC))-SUMPRODUCT((DVHC=U$5)*(namkh=$D$1)*(INDEX(NC_giam,,HLOOKUP($C48,COLMadat,2,0))))</f>
        <v>0</v>
      </c>
      <c r="V48" s="678">
        <f>'CH01'!W49+SUMPRODUCT((DVHC=V$5)*(madatNC=$C48)*(namkh=$D$1)*(Dientich_NC))-SUMPRODUCT((DVHC=V$5)*(namkh=$D$1)*(INDEX(NC_giam,,HLOOKUP($C48,COLMadat,2,0))))</f>
        <v>0</v>
      </c>
      <c r="W48" s="678">
        <f>'CH01'!X49+SUMPRODUCT((DVHC=W$5)*(madatNC=$C48)*(namkh=$D$1)*(Dientich_NC))-SUMPRODUCT((DVHC=W$5)*(namkh=$D$1)*(INDEX(NC_giam,,HLOOKUP($C48,COLMadat,2,0))))</f>
        <v>0</v>
      </c>
      <c r="X48" s="678">
        <f>'CH01'!Y49+SUMPRODUCT((DVHC=X$5)*(madatNC=$C48)*(namkh=$D$1)*(Dientich_NC))-SUMPRODUCT((DVHC=X$5)*(namkh=$D$1)*(INDEX(NC_giam,,HLOOKUP($C48,COLMadat,2,0))))</f>
        <v>0</v>
      </c>
      <c r="Y48" s="678">
        <f>'CH01'!Z49+SUMPRODUCT((DVHC=Y$5)*(madatNC=$C48)*(namkh=$D$1)*(Dientich_NC))-SUMPRODUCT((DVHC=Y$5)*(namkh=$D$1)*(INDEX(NC_giam,,HLOOKUP($C48,COLMadat,2,0))))</f>
        <v>0</v>
      </c>
      <c r="Z48" s="678">
        <f>'CH01'!AA49+SUMPRODUCT((DVHC=Z$5)*(madatNC=$C48)*(namkh=$D$1)*(Dientich_NC))-SUMPRODUCT((DVHC=Z$5)*(namkh=$D$1)*(INDEX(NC_giam,,HLOOKUP($C48,COLMadat,2,0))))</f>
        <v>0</v>
      </c>
      <c r="AA48" s="678">
        <f>'CH01'!AB49+SUMPRODUCT((DVHC=AA$5)*(madatNC=$C48)*(namkh=$D$1)*(Dientich_NC))-SUMPRODUCT((DVHC=AA$5)*(namkh=$D$1)*(INDEX(NC_giam,,HLOOKUP($C48,COLMadat,2,0))))</f>
        <v>0</v>
      </c>
      <c r="AB48" s="678">
        <f>'CH01'!AC49+SUMPRODUCT((DVHC=AB$5)*(madatNC=$C48)*(namkh=$D$1)*(Dientich_NC))-SUMPRODUCT((DVHC=AB$5)*(namkh=$D$1)*(INDEX(NC_giam,,HLOOKUP($C48,COLMadat,2,0))))</f>
        <v>0</v>
      </c>
      <c r="AC48" s="678">
        <f>'CH01'!AD49+SUMPRODUCT((DVHC=AC$5)*(madatNC=$C48)*(namkh=$D$1)*(Dientich_NC))-SUMPRODUCT((DVHC=AC$5)*(namkh=$D$1)*(INDEX(NC_giam,,HLOOKUP($C48,COLMadat,2,0))))</f>
        <v>0</v>
      </c>
      <c r="AD48" s="678">
        <f>'CH01'!AE49+SUMPRODUCT((DVHC=AD$5)*(madatNC=$C48)*(namkh=$D$1)*(Dientich_NC))-SUMPRODUCT((DVHC=AD$5)*(namkh=$D$1)*(INDEX(NC_giam,,HLOOKUP($C48,COLMadat,2,0))))</f>
        <v>0</v>
      </c>
      <c r="AE48" s="678">
        <f>'CH01'!AF49+SUMPRODUCT((DVHC=AE$5)*(madatNC=$C48)*(namkh=$D$1)*(Dientich_NC))-SUMPRODUCT((DVHC=AE$5)*(namkh=$D$1)*(INDEX(NC_giam,,HLOOKUP($C48,COLMadat,2,0))))</f>
        <v>0</v>
      </c>
      <c r="AF48" s="678">
        <f>'CH01'!AG49+SUMPRODUCT((DVHC=AF$5)*(madatNC=$C48)*(namkh=$D$1)*(Dientich_NC))-SUMPRODUCT((DVHC=AF$5)*(namkh=$D$1)*(INDEX(NC_giam,,HLOOKUP($C48,COLMadat,2,0))))</f>
        <v>0</v>
      </c>
      <c r="AG48" s="678">
        <f>'CH01'!AH49+SUMPRODUCT((DVHC=AG$5)*(madatNC=$C48)*(namkh=$D$1)*(Dientich_NC))-SUMPRODUCT((DVHC=AG$5)*(namkh=$D$1)*(INDEX(NC_giam,,HLOOKUP($C48,COLMadat,2,0))))</f>
        <v>0</v>
      </c>
      <c r="AH48" s="678">
        <f>'CH01'!AI49+SUMPRODUCT((DVHC=AH$5)*(madatNC=$C48)*(namkh=$D$1)*(Dientich_NC))-SUMPRODUCT((DVHC=AH$5)*(namkh=$D$1)*(INDEX(NC_giam,,HLOOKUP($C48,COLMadat,2,0))))</f>
        <v>0</v>
      </c>
      <c r="AI48" s="678">
        <f>'CH01'!AJ49+SUMPRODUCT((DVHC=AI$5)*(madatNC=$C48)*(namkh=$D$1)*(Dientich_NC))-SUMPRODUCT((DVHC=AI$5)*(namkh=$D$1)*(INDEX(NC_giam,,HLOOKUP($C48,COLMadat,2,0))))</f>
        <v>0</v>
      </c>
      <c r="AJ48" s="678">
        <f>'CH01'!AK49+SUMPRODUCT((DVHC=AJ$5)*(madatNC=$C48)*(namkh=$D$1)*(Dientich_NC))-SUMPRODUCT((DVHC=AJ$5)*(namkh=$D$1)*(INDEX(NC_giam,,HLOOKUP($C48,COLMadat,2,0))))</f>
        <v>0</v>
      </c>
      <c r="AK48" s="678">
        <f>'CH01'!AL49+SUMPRODUCT((DVHC=AK$5)*(madatNC=$C48)*(namkh=$D$1)*(Dientich_NC))-SUMPRODUCT((DVHC=AK$5)*(namkh=$D$1)*(INDEX(NC_giam,,HLOOKUP($C48,COLMadat,2,0))))</f>
        <v>0</v>
      </c>
      <c r="AL48" s="678">
        <f>'CH01'!AM49+SUMPRODUCT((DVHC=AL$5)*(madatNC=$C48)*(namkh=$D$1)*(Dientich_NC))-SUMPRODUCT((DVHC=AL$5)*(namkh=$D$1)*(INDEX(NC_giam,,HLOOKUP($C48,COLMadat,2,0))))</f>
        <v>0</v>
      </c>
      <c r="AM48" s="678">
        <f>'CH01'!AN49+SUMPRODUCT((DVHC=AM$5)*(madatNC=$C48)*(namkh=$D$1)*(Dientich_NC))-SUMPRODUCT((DVHC=AM$5)*(namkh=$D$1)*(INDEX(NC_giam,,HLOOKUP($C48,COLMadat,2,0))))</f>
        <v>0</v>
      </c>
      <c r="AN48" s="678">
        <f>'CH01'!AO49+SUMPRODUCT((DVHC=AN$5)*(madatNC=$C48)*(namkh=$D$1)*(Dientich_NC))-SUMPRODUCT((DVHC=AN$5)*(namkh=$D$1)*(INDEX(NC_giam,,HLOOKUP($C48,COLMadat,2,0))))</f>
        <v>0</v>
      </c>
      <c r="AO48" s="32"/>
    </row>
    <row r="49" spans="1:41">
      <c r="A49" s="676" t="str">
        <f>'CH01'!A50</f>
        <v>2.8.2</v>
      </c>
      <c r="B49" s="676" t="str">
        <f>'CH01'!B50</f>
        <v>Đất công trình thủy lợi</v>
      </c>
      <c r="C49" s="677" t="str">
        <f>'CH01'!C50</f>
        <v>DTL</v>
      </c>
      <c r="D49" s="678">
        <f t="shared" si="11"/>
        <v>21.418599999999998</v>
      </c>
      <c r="E49" s="678">
        <f>'CH01'!F50+SUMPRODUCT((DVHC=E$5)*(madatNC=$C49)*(namkh=$D$1)*(Dientich_NC))-SUMPRODUCT((DVHC=E$5)*(namkh=$D$1)*(INDEX(NC_giam,,HLOOKUP($C49,COLMadat,2,0))))</f>
        <v>21.418599999999998</v>
      </c>
      <c r="F49" s="678">
        <f>'CH01'!G50+SUMPRODUCT((DVHC=F$5)*(madatNC=$C49)*(namkh=$D$1)*(Dientich_NC))-SUMPRODUCT((DVHC=F$5)*(namkh=$D$1)*(INDEX(NC_giam,,HLOOKUP($C49,COLMadat,2,0))))</f>
        <v>0</v>
      </c>
      <c r="G49" s="678">
        <f>'CH01'!H50+SUMPRODUCT((DVHC=G$5)*(madatNC=$C49)*(namkh=$D$1)*(Dientich_NC))-SUMPRODUCT((DVHC=G$5)*(namkh=$D$1)*(INDEX(NC_giam,,HLOOKUP($C49,COLMadat,2,0))))</f>
        <v>0</v>
      </c>
      <c r="H49" s="678">
        <f>'CH01'!I50+SUMPRODUCT((DVHC=H$5)*(madatNC=$C49)*(namkh=$D$1)*(Dientich_NC))-SUMPRODUCT((DVHC=H$5)*(namkh=$D$1)*(INDEX(NC_giam,,HLOOKUP($C49,COLMadat,2,0))))</f>
        <v>0</v>
      </c>
      <c r="I49" s="678">
        <f>'CH01'!J50+SUMPRODUCT((DVHC=I$5)*(madatNC=$C49)*(namkh=$D$1)*(Dientich_NC))-SUMPRODUCT((DVHC=I$5)*(namkh=$D$1)*(INDEX(NC_giam,,HLOOKUP($C49,COLMadat,2,0))))</f>
        <v>0</v>
      </c>
      <c r="J49" s="678">
        <f>'CH01'!K50+SUMPRODUCT((DVHC=J$5)*(madatNC=$C49)*(namkh=$D$1)*(Dientich_NC))-SUMPRODUCT((DVHC=J$5)*(namkh=$D$1)*(INDEX(NC_giam,,HLOOKUP($C49,COLMadat,2,0))))</f>
        <v>0</v>
      </c>
      <c r="K49" s="678">
        <f>'CH01'!L50+SUMPRODUCT((DVHC=K$5)*(madatNC=$C49)*(namkh=$D$1)*(Dientich_NC))-SUMPRODUCT((DVHC=K$5)*(namkh=$D$1)*(INDEX(NC_giam,,HLOOKUP($C49,COLMadat,2,0))))</f>
        <v>0</v>
      </c>
      <c r="L49" s="678">
        <f>'CH01'!M50+SUMPRODUCT((DVHC=L$5)*(madatNC=$C49)*(namkh=$D$1)*(Dientich_NC))-SUMPRODUCT((DVHC=L$5)*(namkh=$D$1)*(INDEX(NC_giam,,HLOOKUP($C49,COLMadat,2,0))))</f>
        <v>0</v>
      </c>
      <c r="M49" s="678">
        <f>'CH01'!N50+SUMPRODUCT((DVHC=M$5)*(madatNC=$C49)*(namkh=$D$1)*(Dientich_NC))-SUMPRODUCT((DVHC=M$5)*(namkh=$D$1)*(INDEX(NC_giam,,HLOOKUP($C49,COLMadat,2,0))))</f>
        <v>0</v>
      </c>
      <c r="N49" s="678">
        <f>'CH01'!O50+SUMPRODUCT((DVHC=N$5)*(madatNC=$C49)*(namkh=$D$1)*(Dientich_NC))-SUMPRODUCT((DVHC=N$5)*(namkh=$D$1)*(INDEX(NC_giam,,HLOOKUP($C49,COLMadat,2,0))))</f>
        <v>0</v>
      </c>
      <c r="O49" s="678">
        <f>'CH01'!P50+SUMPRODUCT((DVHC=O$5)*(madatNC=$C49)*(namkh=$D$1)*(Dientich_NC))-SUMPRODUCT((DVHC=O$5)*(namkh=$D$1)*(INDEX(NC_giam,,HLOOKUP($C49,COLMadat,2,0))))</f>
        <v>0</v>
      </c>
      <c r="P49" s="678">
        <f>'CH01'!Q50+SUMPRODUCT((DVHC=P$5)*(madatNC=$C49)*(namkh=$D$1)*(Dientich_NC))-SUMPRODUCT((DVHC=P$5)*(namkh=$D$1)*(INDEX(NC_giam,,HLOOKUP($C49,COLMadat,2,0))))</f>
        <v>0</v>
      </c>
      <c r="Q49" s="678">
        <f>'CH01'!R50+SUMPRODUCT((DVHC=Q$5)*(madatNC=$C49)*(namkh=$D$1)*(Dientich_NC))-SUMPRODUCT((DVHC=Q$5)*(namkh=$D$1)*(INDEX(NC_giam,,HLOOKUP($C49,COLMadat,2,0))))</f>
        <v>0</v>
      </c>
      <c r="R49" s="678">
        <f>'CH01'!S50+SUMPRODUCT((DVHC=R$5)*(madatNC=$C49)*(namkh=$D$1)*(Dientich_NC))-SUMPRODUCT((DVHC=R$5)*(namkh=$D$1)*(INDEX(NC_giam,,HLOOKUP($C49,COLMadat,2,0))))</f>
        <v>0</v>
      </c>
      <c r="S49" s="678">
        <f>'CH01'!T50+SUMPRODUCT((DVHC=S$5)*(madatNC=$C49)*(namkh=$D$1)*(Dientich_NC))-SUMPRODUCT((DVHC=S$5)*(namkh=$D$1)*(INDEX(NC_giam,,HLOOKUP($C49,COLMadat,2,0))))</f>
        <v>0</v>
      </c>
      <c r="T49" s="678">
        <f>'CH01'!U50+SUMPRODUCT((DVHC=T$5)*(madatNC=$C49)*(namkh=$D$1)*(Dientich_NC))-SUMPRODUCT((DVHC=T$5)*(namkh=$D$1)*(INDEX(NC_giam,,HLOOKUP($C49,COLMadat,2,0))))</f>
        <v>0</v>
      </c>
      <c r="U49" s="678">
        <f>'CH01'!V50+SUMPRODUCT((DVHC=U$5)*(madatNC=$C49)*(namkh=$D$1)*(Dientich_NC))-SUMPRODUCT((DVHC=U$5)*(namkh=$D$1)*(INDEX(NC_giam,,HLOOKUP($C49,COLMadat,2,0))))</f>
        <v>0</v>
      </c>
      <c r="V49" s="678">
        <f>'CH01'!W50+SUMPRODUCT((DVHC=V$5)*(madatNC=$C49)*(namkh=$D$1)*(Dientich_NC))-SUMPRODUCT((DVHC=V$5)*(namkh=$D$1)*(INDEX(NC_giam,,HLOOKUP($C49,COLMadat,2,0))))</f>
        <v>0</v>
      </c>
      <c r="W49" s="678">
        <f>'CH01'!X50+SUMPRODUCT((DVHC=W$5)*(madatNC=$C49)*(namkh=$D$1)*(Dientich_NC))-SUMPRODUCT((DVHC=W$5)*(namkh=$D$1)*(INDEX(NC_giam,,HLOOKUP($C49,COLMadat,2,0))))</f>
        <v>0</v>
      </c>
      <c r="X49" s="678">
        <f>'CH01'!Y50+SUMPRODUCT((DVHC=X$5)*(madatNC=$C49)*(namkh=$D$1)*(Dientich_NC))-SUMPRODUCT((DVHC=X$5)*(namkh=$D$1)*(INDEX(NC_giam,,HLOOKUP($C49,COLMadat,2,0))))</f>
        <v>0</v>
      </c>
      <c r="Y49" s="678">
        <f>'CH01'!Z50+SUMPRODUCT((DVHC=Y$5)*(madatNC=$C49)*(namkh=$D$1)*(Dientich_NC))-SUMPRODUCT((DVHC=Y$5)*(namkh=$D$1)*(INDEX(NC_giam,,HLOOKUP($C49,COLMadat,2,0))))</f>
        <v>0</v>
      </c>
      <c r="Z49" s="678">
        <f>'CH01'!AA50+SUMPRODUCT((DVHC=Z$5)*(madatNC=$C49)*(namkh=$D$1)*(Dientich_NC))-SUMPRODUCT((DVHC=Z$5)*(namkh=$D$1)*(INDEX(NC_giam,,HLOOKUP($C49,COLMadat,2,0))))</f>
        <v>0</v>
      </c>
      <c r="AA49" s="678">
        <f>'CH01'!AB50+SUMPRODUCT((DVHC=AA$5)*(madatNC=$C49)*(namkh=$D$1)*(Dientich_NC))-SUMPRODUCT((DVHC=AA$5)*(namkh=$D$1)*(INDEX(NC_giam,,HLOOKUP($C49,COLMadat,2,0))))</f>
        <v>0</v>
      </c>
      <c r="AB49" s="678">
        <f>'CH01'!AC50+SUMPRODUCT((DVHC=AB$5)*(madatNC=$C49)*(namkh=$D$1)*(Dientich_NC))-SUMPRODUCT((DVHC=AB$5)*(namkh=$D$1)*(INDEX(NC_giam,,HLOOKUP($C49,COLMadat,2,0))))</f>
        <v>0</v>
      </c>
      <c r="AC49" s="678">
        <f>'CH01'!AD50+SUMPRODUCT((DVHC=AC$5)*(madatNC=$C49)*(namkh=$D$1)*(Dientich_NC))-SUMPRODUCT((DVHC=AC$5)*(namkh=$D$1)*(INDEX(NC_giam,,HLOOKUP($C49,COLMadat,2,0))))</f>
        <v>0</v>
      </c>
      <c r="AD49" s="678">
        <f>'CH01'!AE50+SUMPRODUCT((DVHC=AD$5)*(madatNC=$C49)*(namkh=$D$1)*(Dientich_NC))-SUMPRODUCT((DVHC=AD$5)*(namkh=$D$1)*(INDEX(NC_giam,,HLOOKUP($C49,COLMadat,2,0))))</f>
        <v>0</v>
      </c>
      <c r="AE49" s="678">
        <f>'CH01'!AF50+SUMPRODUCT((DVHC=AE$5)*(madatNC=$C49)*(namkh=$D$1)*(Dientich_NC))-SUMPRODUCT((DVHC=AE$5)*(namkh=$D$1)*(INDEX(NC_giam,,HLOOKUP($C49,COLMadat,2,0))))</f>
        <v>0</v>
      </c>
      <c r="AF49" s="678">
        <f>'CH01'!AG50+SUMPRODUCT((DVHC=AF$5)*(madatNC=$C49)*(namkh=$D$1)*(Dientich_NC))-SUMPRODUCT((DVHC=AF$5)*(namkh=$D$1)*(INDEX(NC_giam,,HLOOKUP($C49,COLMadat,2,0))))</f>
        <v>0</v>
      </c>
      <c r="AG49" s="678">
        <f>'CH01'!AH50+SUMPRODUCT((DVHC=AG$5)*(madatNC=$C49)*(namkh=$D$1)*(Dientich_NC))-SUMPRODUCT((DVHC=AG$5)*(namkh=$D$1)*(INDEX(NC_giam,,HLOOKUP($C49,COLMadat,2,0))))</f>
        <v>0</v>
      </c>
      <c r="AH49" s="678">
        <f>'CH01'!AI50+SUMPRODUCT((DVHC=AH$5)*(madatNC=$C49)*(namkh=$D$1)*(Dientich_NC))-SUMPRODUCT((DVHC=AH$5)*(namkh=$D$1)*(INDEX(NC_giam,,HLOOKUP($C49,COLMadat,2,0))))</f>
        <v>0</v>
      </c>
      <c r="AI49" s="678">
        <f>'CH01'!AJ50+SUMPRODUCT((DVHC=AI$5)*(madatNC=$C49)*(namkh=$D$1)*(Dientich_NC))-SUMPRODUCT((DVHC=AI$5)*(namkh=$D$1)*(INDEX(NC_giam,,HLOOKUP($C49,COLMadat,2,0))))</f>
        <v>0</v>
      </c>
      <c r="AJ49" s="678">
        <f>'CH01'!AK50+SUMPRODUCT((DVHC=AJ$5)*(madatNC=$C49)*(namkh=$D$1)*(Dientich_NC))-SUMPRODUCT((DVHC=AJ$5)*(namkh=$D$1)*(INDEX(NC_giam,,HLOOKUP($C49,COLMadat,2,0))))</f>
        <v>0</v>
      </c>
      <c r="AK49" s="678">
        <f>'CH01'!AL50+SUMPRODUCT((DVHC=AK$5)*(madatNC=$C49)*(namkh=$D$1)*(Dientich_NC))-SUMPRODUCT((DVHC=AK$5)*(namkh=$D$1)*(INDEX(NC_giam,,HLOOKUP($C49,COLMadat,2,0))))</f>
        <v>0</v>
      </c>
      <c r="AL49" s="678">
        <f>'CH01'!AM50+SUMPRODUCT((DVHC=AL$5)*(madatNC=$C49)*(namkh=$D$1)*(Dientich_NC))-SUMPRODUCT((DVHC=AL$5)*(namkh=$D$1)*(INDEX(NC_giam,,HLOOKUP($C49,COLMadat,2,0))))</f>
        <v>0</v>
      </c>
      <c r="AM49" s="678">
        <f>'CH01'!AN50+SUMPRODUCT((DVHC=AM$5)*(madatNC=$C49)*(namkh=$D$1)*(Dientich_NC))-SUMPRODUCT((DVHC=AM$5)*(namkh=$D$1)*(INDEX(NC_giam,,HLOOKUP($C49,COLMadat,2,0))))</f>
        <v>0</v>
      </c>
      <c r="AN49" s="678">
        <f>'CH01'!AO50+SUMPRODUCT((DVHC=AN$5)*(madatNC=$C49)*(namkh=$D$1)*(Dientich_NC))-SUMPRODUCT((DVHC=AN$5)*(namkh=$D$1)*(INDEX(NC_giam,,HLOOKUP($C49,COLMadat,2,0))))</f>
        <v>0</v>
      </c>
      <c r="AO49" s="32"/>
    </row>
    <row r="50" spans="1:41">
      <c r="A50" s="676" t="str">
        <f>'CH01'!A51</f>
        <v>2.8.3</v>
      </c>
      <c r="B50" s="676" t="str">
        <f>'CH01'!B51</f>
        <v>Đất công trình cấp nước, thoát nước</v>
      </c>
      <c r="C50" s="677" t="str">
        <f>'CH01'!C51</f>
        <v>DCT</v>
      </c>
      <c r="D50" s="678">
        <f t="shared" si="11"/>
        <v>0</v>
      </c>
      <c r="E50" s="678">
        <f>'CH01'!F51+SUMPRODUCT((DVHC=E$5)*(madatNC=$C50)*(namkh=$D$1)*(Dientich_NC))-SUMPRODUCT((DVHC=E$5)*(namkh=$D$1)*(INDEX(NC_giam,,HLOOKUP($C50,COLMadat,2,0))))</f>
        <v>0</v>
      </c>
      <c r="F50" s="678">
        <f>'CH01'!G51+SUMPRODUCT((DVHC=F$5)*(madatNC=$C50)*(namkh=$D$1)*(Dientich_NC))-SUMPRODUCT((DVHC=F$5)*(namkh=$D$1)*(INDEX(NC_giam,,HLOOKUP($C50,COLMadat,2,0))))</f>
        <v>0</v>
      </c>
      <c r="G50" s="678">
        <f>'CH01'!H51+SUMPRODUCT((DVHC=G$5)*(madatNC=$C50)*(namkh=$D$1)*(Dientich_NC))-SUMPRODUCT((DVHC=G$5)*(namkh=$D$1)*(INDEX(NC_giam,,HLOOKUP($C50,COLMadat,2,0))))</f>
        <v>0</v>
      </c>
      <c r="H50" s="678">
        <f>'CH01'!I51+SUMPRODUCT((DVHC=H$5)*(madatNC=$C50)*(namkh=$D$1)*(Dientich_NC))-SUMPRODUCT((DVHC=H$5)*(namkh=$D$1)*(INDEX(NC_giam,,HLOOKUP($C50,COLMadat,2,0))))</f>
        <v>0</v>
      </c>
      <c r="I50" s="678">
        <f>'CH01'!J51+SUMPRODUCT((DVHC=I$5)*(madatNC=$C50)*(namkh=$D$1)*(Dientich_NC))-SUMPRODUCT((DVHC=I$5)*(namkh=$D$1)*(INDEX(NC_giam,,HLOOKUP($C50,COLMadat,2,0))))</f>
        <v>0</v>
      </c>
      <c r="J50" s="678">
        <f>'CH01'!K51+SUMPRODUCT((DVHC=J$5)*(madatNC=$C50)*(namkh=$D$1)*(Dientich_NC))-SUMPRODUCT((DVHC=J$5)*(namkh=$D$1)*(INDEX(NC_giam,,HLOOKUP($C50,COLMadat,2,0))))</f>
        <v>0</v>
      </c>
      <c r="K50" s="678">
        <f>'CH01'!L51+SUMPRODUCT((DVHC=K$5)*(madatNC=$C50)*(namkh=$D$1)*(Dientich_NC))-SUMPRODUCT((DVHC=K$5)*(namkh=$D$1)*(INDEX(NC_giam,,HLOOKUP($C50,COLMadat,2,0))))</f>
        <v>0</v>
      </c>
      <c r="L50" s="678">
        <f>'CH01'!M51+SUMPRODUCT((DVHC=L$5)*(madatNC=$C50)*(namkh=$D$1)*(Dientich_NC))-SUMPRODUCT((DVHC=L$5)*(namkh=$D$1)*(INDEX(NC_giam,,HLOOKUP($C50,COLMadat,2,0))))</f>
        <v>0</v>
      </c>
      <c r="M50" s="678">
        <f>'CH01'!N51+SUMPRODUCT((DVHC=M$5)*(madatNC=$C50)*(namkh=$D$1)*(Dientich_NC))-SUMPRODUCT((DVHC=M$5)*(namkh=$D$1)*(INDEX(NC_giam,,HLOOKUP($C50,COLMadat,2,0))))</f>
        <v>0</v>
      </c>
      <c r="N50" s="678">
        <f>'CH01'!O51+SUMPRODUCT((DVHC=N$5)*(madatNC=$C50)*(namkh=$D$1)*(Dientich_NC))-SUMPRODUCT((DVHC=N$5)*(namkh=$D$1)*(INDEX(NC_giam,,HLOOKUP($C50,COLMadat,2,0))))</f>
        <v>0</v>
      </c>
      <c r="O50" s="678">
        <f>'CH01'!P51+SUMPRODUCT((DVHC=O$5)*(madatNC=$C50)*(namkh=$D$1)*(Dientich_NC))-SUMPRODUCT((DVHC=O$5)*(namkh=$D$1)*(INDEX(NC_giam,,HLOOKUP($C50,COLMadat,2,0))))</f>
        <v>0</v>
      </c>
      <c r="P50" s="678">
        <f>'CH01'!Q51+SUMPRODUCT((DVHC=P$5)*(madatNC=$C50)*(namkh=$D$1)*(Dientich_NC))-SUMPRODUCT((DVHC=P$5)*(namkh=$D$1)*(INDEX(NC_giam,,HLOOKUP($C50,COLMadat,2,0))))</f>
        <v>0</v>
      </c>
      <c r="Q50" s="678">
        <f>'CH01'!R51+SUMPRODUCT((DVHC=Q$5)*(madatNC=$C50)*(namkh=$D$1)*(Dientich_NC))-SUMPRODUCT((DVHC=Q$5)*(namkh=$D$1)*(INDEX(NC_giam,,HLOOKUP($C50,COLMadat,2,0))))</f>
        <v>0</v>
      </c>
      <c r="R50" s="678">
        <f>'CH01'!S51+SUMPRODUCT((DVHC=R$5)*(madatNC=$C50)*(namkh=$D$1)*(Dientich_NC))-SUMPRODUCT((DVHC=R$5)*(namkh=$D$1)*(INDEX(NC_giam,,HLOOKUP($C50,COLMadat,2,0))))</f>
        <v>0</v>
      </c>
      <c r="S50" s="678">
        <f>'CH01'!T51+SUMPRODUCT((DVHC=S$5)*(madatNC=$C50)*(namkh=$D$1)*(Dientich_NC))-SUMPRODUCT((DVHC=S$5)*(namkh=$D$1)*(INDEX(NC_giam,,HLOOKUP($C50,COLMadat,2,0))))</f>
        <v>0</v>
      </c>
      <c r="T50" s="678">
        <f>'CH01'!U51+SUMPRODUCT((DVHC=T$5)*(madatNC=$C50)*(namkh=$D$1)*(Dientich_NC))-SUMPRODUCT((DVHC=T$5)*(namkh=$D$1)*(INDEX(NC_giam,,HLOOKUP($C50,COLMadat,2,0))))</f>
        <v>0</v>
      </c>
      <c r="U50" s="678">
        <f>'CH01'!V51+SUMPRODUCT((DVHC=U$5)*(madatNC=$C50)*(namkh=$D$1)*(Dientich_NC))-SUMPRODUCT((DVHC=U$5)*(namkh=$D$1)*(INDEX(NC_giam,,HLOOKUP($C50,COLMadat,2,0))))</f>
        <v>0</v>
      </c>
      <c r="V50" s="678">
        <f>'CH01'!W51+SUMPRODUCT((DVHC=V$5)*(madatNC=$C50)*(namkh=$D$1)*(Dientich_NC))-SUMPRODUCT((DVHC=V$5)*(namkh=$D$1)*(INDEX(NC_giam,,HLOOKUP($C50,COLMadat,2,0))))</f>
        <v>0</v>
      </c>
      <c r="W50" s="678">
        <f>'CH01'!X51+SUMPRODUCT((DVHC=W$5)*(madatNC=$C50)*(namkh=$D$1)*(Dientich_NC))-SUMPRODUCT((DVHC=W$5)*(namkh=$D$1)*(INDEX(NC_giam,,HLOOKUP($C50,COLMadat,2,0))))</f>
        <v>0</v>
      </c>
      <c r="X50" s="678">
        <f>'CH01'!Y51+SUMPRODUCT((DVHC=X$5)*(madatNC=$C50)*(namkh=$D$1)*(Dientich_NC))-SUMPRODUCT((DVHC=X$5)*(namkh=$D$1)*(INDEX(NC_giam,,HLOOKUP($C50,COLMadat,2,0))))</f>
        <v>0</v>
      </c>
      <c r="Y50" s="678">
        <f>'CH01'!Z51+SUMPRODUCT((DVHC=Y$5)*(madatNC=$C50)*(namkh=$D$1)*(Dientich_NC))-SUMPRODUCT((DVHC=Y$5)*(namkh=$D$1)*(INDEX(NC_giam,,HLOOKUP($C50,COLMadat,2,0))))</f>
        <v>0</v>
      </c>
      <c r="Z50" s="678">
        <f>'CH01'!AA51+SUMPRODUCT((DVHC=Z$5)*(madatNC=$C50)*(namkh=$D$1)*(Dientich_NC))-SUMPRODUCT((DVHC=Z$5)*(namkh=$D$1)*(INDEX(NC_giam,,HLOOKUP($C50,COLMadat,2,0))))</f>
        <v>0</v>
      </c>
      <c r="AA50" s="678">
        <f>'CH01'!AB51+SUMPRODUCT((DVHC=AA$5)*(madatNC=$C50)*(namkh=$D$1)*(Dientich_NC))-SUMPRODUCT((DVHC=AA$5)*(namkh=$D$1)*(INDEX(NC_giam,,HLOOKUP($C50,COLMadat,2,0))))</f>
        <v>0</v>
      </c>
      <c r="AB50" s="678">
        <f>'CH01'!AC51+SUMPRODUCT((DVHC=AB$5)*(madatNC=$C50)*(namkh=$D$1)*(Dientich_NC))-SUMPRODUCT((DVHC=AB$5)*(namkh=$D$1)*(INDEX(NC_giam,,HLOOKUP($C50,COLMadat,2,0))))</f>
        <v>0</v>
      </c>
      <c r="AC50" s="678">
        <f>'CH01'!AD51+SUMPRODUCT((DVHC=AC$5)*(madatNC=$C50)*(namkh=$D$1)*(Dientich_NC))-SUMPRODUCT((DVHC=AC$5)*(namkh=$D$1)*(INDEX(NC_giam,,HLOOKUP($C50,COLMadat,2,0))))</f>
        <v>0</v>
      </c>
      <c r="AD50" s="678">
        <f>'CH01'!AE51+SUMPRODUCT((DVHC=AD$5)*(madatNC=$C50)*(namkh=$D$1)*(Dientich_NC))-SUMPRODUCT((DVHC=AD$5)*(namkh=$D$1)*(INDEX(NC_giam,,HLOOKUP($C50,COLMadat,2,0))))</f>
        <v>0</v>
      </c>
      <c r="AE50" s="678">
        <f>'CH01'!AF51+SUMPRODUCT((DVHC=AE$5)*(madatNC=$C50)*(namkh=$D$1)*(Dientich_NC))-SUMPRODUCT((DVHC=AE$5)*(namkh=$D$1)*(INDEX(NC_giam,,HLOOKUP($C50,COLMadat,2,0))))</f>
        <v>0</v>
      </c>
      <c r="AF50" s="678">
        <f>'CH01'!AG51+SUMPRODUCT((DVHC=AF$5)*(madatNC=$C50)*(namkh=$D$1)*(Dientich_NC))-SUMPRODUCT((DVHC=AF$5)*(namkh=$D$1)*(INDEX(NC_giam,,HLOOKUP($C50,COLMadat,2,0))))</f>
        <v>0</v>
      </c>
      <c r="AG50" s="678">
        <f>'CH01'!AH51+SUMPRODUCT((DVHC=AG$5)*(madatNC=$C50)*(namkh=$D$1)*(Dientich_NC))-SUMPRODUCT((DVHC=AG$5)*(namkh=$D$1)*(INDEX(NC_giam,,HLOOKUP($C50,COLMadat,2,0))))</f>
        <v>0</v>
      </c>
      <c r="AH50" s="678">
        <f>'CH01'!AI51+SUMPRODUCT((DVHC=AH$5)*(madatNC=$C50)*(namkh=$D$1)*(Dientich_NC))-SUMPRODUCT((DVHC=AH$5)*(namkh=$D$1)*(INDEX(NC_giam,,HLOOKUP($C50,COLMadat,2,0))))</f>
        <v>0</v>
      </c>
      <c r="AI50" s="678">
        <f>'CH01'!AJ51+SUMPRODUCT((DVHC=AI$5)*(madatNC=$C50)*(namkh=$D$1)*(Dientich_NC))-SUMPRODUCT((DVHC=AI$5)*(namkh=$D$1)*(INDEX(NC_giam,,HLOOKUP($C50,COLMadat,2,0))))</f>
        <v>0</v>
      </c>
      <c r="AJ50" s="678">
        <f>'CH01'!AK51+SUMPRODUCT((DVHC=AJ$5)*(madatNC=$C50)*(namkh=$D$1)*(Dientich_NC))-SUMPRODUCT((DVHC=AJ$5)*(namkh=$D$1)*(INDEX(NC_giam,,HLOOKUP($C50,COLMadat,2,0))))</f>
        <v>0</v>
      </c>
      <c r="AK50" s="678">
        <f>'CH01'!AL51+SUMPRODUCT((DVHC=AK$5)*(madatNC=$C50)*(namkh=$D$1)*(Dientich_NC))-SUMPRODUCT((DVHC=AK$5)*(namkh=$D$1)*(INDEX(NC_giam,,HLOOKUP($C50,COLMadat,2,0))))</f>
        <v>0</v>
      </c>
      <c r="AL50" s="678">
        <f>'CH01'!AM51+SUMPRODUCT((DVHC=AL$5)*(madatNC=$C50)*(namkh=$D$1)*(Dientich_NC))-SUMPRODUCT((DVHC=AL$5)*(namkh=$D$1)*(INDEX(NC_giam,,HLOOKUP($C50,COLMadat,2,0))))</f>
        <v>0</v>
      </c>
      <c r="AM50" s="678">
        <f>'CH01'!AN51+SUMPRODUCT((DVHC=AM$5)*(madatNC=$C50)*(namkh=$D$1)*(Dientich_NC))-SUMPRODUCT((DVHC=AM$5)*(namkh=$D$1)*(INDEX(NC_giam,,HLOOKUP($C50,COLMadat,2,0))))</f>
        <v>0</v>
      </c>
      <c r="AN50" s="678">
        <f>'CH01'!AO51+SUMPRODUCT((DVHC=AN$5)*(madatNC=$C50)*(namkh=$D$1)*(Dientich_NC))-SUMPRODUCT((DVHC=AN$5)*(namkh=$D$1)*(INDEX(NC_giam,,HLOOKUP($C50,COLMadat,2,0))))</f>
        <v>0</v>
      </c>
      <c r="AO50" s="32"/>
    </row>
    <row r="51" spans="1:41">
      <c r="A51" s="676" t="str">
        <f>'CH01'!A52</f>
        <v>2.8.4</v>
      </c>
      <c r="B51" s="676" t="str">
        <f>'CH01'!B52</f>
        <v>Đất công trình phòng, chống thiên tai</v>
      </c>
      <c r="C51" s="677" t="str">
        <f>'CH01'!C52</f>
        <v>DPC</v>
      </c>
      <c r="D51" s="678">
        <f t="shared" si="11"/>
        <v>0</v>
      </c>
      <c r="E51" s="678">
        <f>'CH01'!F52+SUMPRODUCT((DVHC=E$5)*(madatNC=$C51)*(namkh=$D$1)*(Dientich_NC))-SUMPRODUCT((DVHC=E$5)*(namkh=$D$1)*(INDEX(NC_giam,,HLOOKUP($C51,COLMadat,2,0))))</f>
        <v>0</v>
      </c>
      <c r="F51" s="678">
        <f>'CH01'!G52+SUMPRODUCT((DVHC=F$5)*(madatNC=$C51)*(namkh=$D$1)*(Dientich_NC))-SUMPRODUCT((DVHC=F$5)*(namkh=$D$1)*(INDEX(NC_giam,,HLOOKUP($C51,COLMadat,2,0))))</f>
        <v>0</v>
      </c>
      <c r="G51" s="678">
        <f>'CH01'!H52+SUMPRODUCT((DVHC=G$5)*(madatNC=$C51)*(namkh=$D$1)*(Dientich_NC))-SUMPRODUCT((DVHC=G$5)*(namkh=$D$1)*(INDEX(NC_giam,,HLOOKUP($C51,COLMadat,2,0))))</f>
        <v>0</v>
      </c>
      <c r="H51" s="678">
        <f>'CH01'!I52+SUMPRODUCT((DVHC=H$5)*(madatNC=$C51)*(namkh=$D$1)*(Dientich_NC))-SUMPRODUCT((DVHC=H$5)*(namkh=$D$1)*(INDEX(NC_giam,,HLOOKUP($C51,COLMadat,2,0))))</f>
        <v>0</v>
      </c>
      <c r="I51" s="678">
        <f>'CH01'!J52+SUMPRODUCT((DVHC=I$5)*(madatNC=$C51)*(namkh=$D$1)*(Dientich_NC))-SUMPRODUCT((DVHC=I$5)*(namkh=$D$1)*(INDEX(NC_giam,,HLOOKUP($C51,COLMadat,2,0))))</f>
        <v>0</v>
      </c>
      <c r="J51" s="678">
        <f>'CH01'!K52+SUMPRODUCT((DVHC=J$5)*(madatNC=$C51)*(namkh=$D$1)*(Dientich_NC))-SUMPRODUCT((DVHC=J$5)*(namkh=$D$1)*(INDEX(NC_giam,,HLOOKUP($C51,COLMadat,2,0))))</f>
        <v>0</v>
      </c>
      <c r="K51" s="678">
        <f>'CH01'!L52+SUMPRODUCT((DVHC=K$5)*(madatNC=$C51)*(namkh=$D$1)*(Dientich_NC))-SUMPRODUCT((DVHC=K$5)*(namkh=$D$1)*(INDEX(NC_giam,,HLOOKUP($C51,COLMadat,2,0))))</f>
        <v>0</v>
      </c>
      <c r="L51" s="678">
        <f>'CH01'!M52+SUMPRODUCT((DVHC=L$5)*(madatNC=$C51)*(namkh=$D$1)*(Dientich_NC))-SUMPRODUCT((DVHC=L$5)*(namkh=$D$1)*(INDEX(NC_giam,,HLOOKUP($C51,COLMadat,2,0))))</f>
        <v>0</v>
      </c>
      <c r="M51" s="678">
        <f>'CH01'!N52+SUMPRODUCT((DVHC=M$5)*(madatNC=$C51)*(namkh=$D$1)*(Dientich_NC))-SUMPRODUCT((DVHC=M$5)*(namkh=$D$1)*(INDEX(NC_giam,,HLOOKUP($C51,COLMadat,2,0))))</f>
        <v>0</v>
      </c>
      <c r="N51" s="678">
        <f>'CH01'!O52+SUMPRODUCT((DVHC=N$5)*(madatNC=$C51)*(namkh=$D$1)*(Dientich_NC))-SUMPRODUCT((DVHC=N$5)*(namkh=$D$1)*(INDEX(NC_giam,,HLOOKUP($C51,COLMadat,2,0))))</f>
        <v>0</v>
      </c>
      <c r="O51" s="678">
        <f>'CH01'!P52+SUMPRODUCT((DVHC=O$5)*(madatNC=$C51)*(namkh=$D$1)*(Dientich_NC))-SUMPRODUCT((DVHC=O$5)*(namkh=$D$1)*(INDEX(NC_giam,,HLOOKUP($C51,COLMadat,2,0))))</f>
        <v>0</v>
      </c>
      <c r="P51" s="678">
        <f>'CH01'!Q52+SUMPRODUCT((DVHC=P$5)*(madatNC=$C51)*(namkh=$D$1)*(Dientich_NC))-SUMPRODUCT((DVHC=P$5)*(namkh=$D$1)*(INDEX(NC_giam,,HLOOKUP($C51,COLMadat,2,0))))</f>
        <v>0</v>
      </c>
      <c r="Q51" s="678">
        <f>'CH01'!R52+SUMPRODUCT((DVHC=Q$5)*(madatNC=$C51)*(namkh=$D$1)*(Dientich_NC))-SUMPRODUCT((DVHC=Q$5)*(namkh=$D$1)*(INDEX(NC_giam,,HLOOKUP($C51,COLMadat,2,0))))</f>
        <v>0</v>
      </c>
      <c r="R51" s="678">
        <f>'CH01'!S52+SUMPRODUCT((DVHC=R$5)*(madatNC=$C51)*(namkh=$D$1)*(Dientich_NC))-SUMPRODUCT((DVHC=R$5)*(namkh=$D$1)*(INDEX(NC_giam,,HLOOKUP($C51,COLMadat,2,0))))</f>
        <v>0</v>
      </c>
      <c r="S51" s="678">
        <f>'CH01'!T52+SUMPRODUCT((DVHC=S$5)*(madatNC=$C51)*(namkh=$D$1)*(Dientich_NC))-SUMPRODUCT((DVHC=S$5)*(namkh=$D$1)*(INDEX(NC_giam,,HLOOKUP($C51,COLMadat,2,0))))</f>
        <v>0</v>
      </c>
      <c r="T51" s="678">
        <f>'CH01'!U52+SUMPRODUCT((DVHC=T$5)*(madatNC=$C51)*(namkh=$D$1)*(Dientich_NC))-SUMPRODUCT((DVHC=T$5)*(namkh=$D$1)*(INDEX(NC_giam,,HLOOKUP($C51,COLMadat,2,0))))</f>
        <v>0</v>
      </c>
      <c r="U51" s="678">
        <f>'CH01'!V52+SUMPRODUCT((DVHC=U$5)*(madatNC=$C51)*(namkh=$D$1)*(Dientich_NC))-SUMPRODUCT((DVHC=U$5)*(namkh=$D$1)*(INDEX(NC_giam,,HLOOKUP($C51,COLMadat,2,0))))</f>
        <v>0</v>
      </c>
      <c r="V51" s="678">
        <f>'CH01'!W52+SUMPRODUCT((DVHC=V$5)*(madatNC=$C51)*(namkh=$D$1)*(Dientich_NC))-SUMPRODUCT((DVHC=V$5)*(namkh=$D$1)*(INDEX(NC_giam,,HLOOKUP($C51,COLMadat,2,0))))</f>
        <v>0</v>
      </c>
      <c r="W51" s="678">
        <f>'CH01'!X52+SUMPRODUCT((DVHC=W$5)*(madatNC=$C51)*(namkh=$D$1)*(Dientich_NC))-SUMPRODUCT((DVHC=W$5)*(namkh=$D$1)*(INDEX(NC_giam,,HLOOKUP($C51,COLMadat,2,0))))</f>
        <v>0</v>
      </c>
      <c r="X51" s="678">
        <f>'CH01'!Y52+SUMPRODUCT((DVHC=X$5)*(madatNC=$C51)*(namkh=$D$1)*(Dientich_NC))-SUMPRODUCT((DVHC=X$5)*(namkh=$D$1)*(INDEX(NC_giam,,HLOOKUP($C51,COLMadat,2,0))))</f>
        <v>0</v>
      </c>
      <c r="Y51" s="678">
        <f>'CH01'!Z52+SUMPRODUCT((DVHC=Y$5)*(madatNC=$C51)*(namkh=$D$1)*(Dientich_NC))-SUMPRODUCT((DVHC=Y$5)*(namkh=$D$1)*(INDEX(NC_giam,,HLOOKUP($C51,COLMadat,2,0))))</f>
        <v>0</v>
      </c>
      <c r="Z51" s="678">
        <f>'CH01'!AA52+SUMPRODUCT((DVHC=Z$5)*(madatNC=$C51)*(namkh=$D$1)*(Dientich_NC))-SUMPRODUCT((DVHC=Z$5)*(namkh=$D$1)*(INDEX(NC_giam,,HLOOKUP($C51,COLMadat,2,0))))</f>
        <v>0</v>
      </c>
      <c r="AA51" s="678">
        <f>'CH01'!AB52+SUMPRODUCT((DVHC=AA$5)*(madatNC=$C51)*(namkh=$D$1)*(Dientich_NC))-SUMPRODUCT((DVHC=AA$5)*(namkh=$D$1)*(INDEX(NC_giam,,HLOOKUP($C51,COLMadat,2,0))))</f>
        <v>0</v>
      </c>
      <c r="AB51" s="678">
        <f>'CH01'!AC52+SUMPRODUCT((DVHC=AB$5)*(madatNC=$C51)*(namkh=$D$1)*(Dientich_NC))-SUMPRODUCT((DVHC=AB$5)*(namkh=$D$1)*(INDEX(NC_giam,,HLOOKUP($C51,COLMadat,2,0))))</f>
        <v>0</v>
      </c>
      <c r="AC51" s="678">
        <f>'CH01'!AD52+SUMPRODUCT((DVHC=AC$5)*(madatNC=$C51)*(namkh=$D$1)*(Dientich_NC))-SUMPRODUCT((DVHC=AC$5)*(namkh=$D$1)*(INDEX(NC_giam,,HLOOKUP($C51,COLMadat,2,0))))</f>
        <v>0</v>
      </c>
      <c r="AD51" s="678">
        <f>'CH01'!AE52+SUMPRODUCT((DVHC=AD$5)*(madatNC=$C51)*(namkh=$D$1)*(Dientich_NC))-SUMPRODUCT((DVHC=AD$5)*(namkh=$D$1)*(INDEX(NC_giam,,HLOOKUP($C51,COLMadat,2,0))))</f>
        <v>0</v>
      </c>
      <c r="AE51" s="678">
        <f>'CH01'!AF52+SUMPRODUCT((DVHC=AE$5)*(madatNC=$C51)*(namkh=$D$1)*(Dientich_NC))-SUMPRODUCT((DVHC=AE$5)*(namkh=$D$1)*(INDEX(NC_giam,,HLOOKUP($C51,COLMadat,2,0))))</f>
        <v>0</v>
      </c>
      <c r="AF51" s="678">
        <f>'CH01'!AG52+SUMPRODUCT((DVHC=AF$5)*(madatNC=$C51)*(namkh=$D$1)*(Dientich_NC))-SUMPRODUCT((DVHC=AF$5)*(namkh=$D$1)*(INDEX(NC_giam,,HLOOKUP($C51,COLMadat,2,0))))</f>
        <v>0</v>
      </c>
      <c r="AG51" s="678">
        <f>'CH01'!AH52+SUMPRODUCT((DVHC=AG$5)*(madatNC=$C51)*(namkh=$D$1)*(Dientich_NC))-SUMPRODUCT((DVHC=AG$5)*(namkh=$D$1)*(INDEX(NC_giam,,HLOOKUP($C51,COLMadat,2,0))))</f>
        <v>0</v>
      </c>
      <c r="AH51" s="678">
        <f>'CH01'!AI52+SUMPRODUCT((DVHC=AH$5)*(madatNC=$C51)*(namkh=$D$1)*(Dientich_NC))-SUMPRODUCT((DVHC=AH$5)*(namkh=$D$1)*(INDEX(NC_giam,,HLOOKUP($C51,COLMadat,2,0))))</f>
        <v>0</v>
      </c>
      <c r="AI51" s="678">
        <f>'CH01'!AJ52+SUMPRODUCT((DVHC=AI$5)*(madatNC=$C51)*(namkh=$D$1)*(Dientich_NC))-SUMPRODUCT((DVHC=AI$5)*(namkh=$D$1)*(INDEX(NC_giam,,HLOOKUP($C51,COLMadat,2,0))))</f>
        <v>0</v>
      </c>
      <c r="AJ51" s="678">
        <f>'CH01'!AK52+SUMPRODUCT((DVHC=AJ$5)*(madatNC=$C51)*(namkh=$D$1)*(Dientich_NC))-SUMPRODUCT((DVHC=AJ$5)*(namkh=$D$1)*(INDEX(NC_giam,,HLOOKUP($C51,COLMadat,2,0))))</f>
        <v>0</v>
      </c>
      <c r="AK51" s="678">
        <f>'CH01'!AL52+SUMPRODUCT((DVHC=AK$5)*(madatNC=$C51)*(namkh=$D$1)*(Dientich_NC))-SUMPRODUCT((DVHC=AK$5)*(namkh=$D$1)*(INDEX(NC_giam,,HLOOKUP($C51,COLMadat,2,0))))</f>
        <v>0</v>
      </c>
      <c r="AL51" s="678">
        <f>'CH01'!AM52+SUMPRODUCT((DVHC=AL$5)*(madatNC=$C51)*(namkh=$D$1)*(Dientich_NC))-SUMPRODUCT((DVHC=AL$5)*(namkh=$D$1)*(INDEX(NC_giam,,HLOOKUP($C51,COLMadat,2,0))))</f>
        <v>0</v>
      </c>
      <c r="AM51" s="678">
        <f>'CH01'!AN52+SUMPRODUCT((DVHC=AM$5)*(madatNC=$C51)*(namkh=$D$1)*(Dientich_NC))-SUMPRODUCT((DVHC=AM$5)*(namkh=$D$1)*(INDEX(NC_giam,,HLOOKUP($C51,COLMadat,2,0))))</f>
        <v>0</v>
      </c>
      <c r="AN51" s="678">
        <f>'CH01'!AO52+SUMPRODUCT((DVHC=AN$5)*(madatNC=$C51)*(namkh=$D$1)*(Dientich_NC))-SUMPRODUCT((DVHC=AN$5)*(namkh=$D$1)*(INDEX(NC_giam,,HLOOKUP($C51,COLMadat,2,0))))</f>
        <v>0</v>
      </c>
      <c r="AO51" s="32"/>
    </row>
    <row r="52" spans="1:41" ht="37.5">
      <c r="A52" s="676" t="str">
        <f>'CH01'!A53</f>
        <v>2.8.5</v>
      </c>
      <c r="B52" s="676" t="str">
        <f>'CH01'!B53</f>
        <v>Đất có di tích lịch sử - văn hóa danh lam thắng cảnh, di sản thiên nhiên</v>
      </c>
      <c r="C52" s="677" t="str">
        <f>'CH01'!C53</f>
        <v>DDD</v>
      </c>
      <c r="D52" s="678">
        <f t="shared" si="11"/>
        <v>1.7539</v>
      </c>
      <c r="E52" s="678">
        <f>'CH01'!F53+SUMPRODUCT((DVHC=E$5)*(madatNC=$C52)*(namkh=$D$1)*(Dientich_NC))-SUMPRODUCT((DVHC=E$5)*(namkh=$D$1)*(INDEX(NC_giam,,HLOOKUP($C52,COLMadat,2,0))))</f>
        <v>1.7539</v>
      </c>
      <c r="F52" s="678">
        <f>'CH01'!G53+SUMPRODUCT((DVHC=F$5)*(madatNC=$C52)*(namkh=$D$1)*(Dientich_NC))-SUMPRODUCT((DVHC=F$5)*(namkh=$D$1)*(INDEX(NC_giam,,HLOOKUP($C52,COLMadat,2,0))))</f>
        <v>0</v>
      </c>
      <c r="G52" s="678">
        <f>'CH01'!H53+SUMPRODUCT((DVHC=G$5)*(madatNC=$C52)*(namkh=$D$1)*(Dientich_NC))-SUMPRODUCT((DVHC=G$5)*(namkh=$D$1)*(INDEX(NC_giam,,HLOOKUP($C52,COLMadat,2,0))))</f>
        <v>0</v>
      </c>
      <c r="H52" s="678">
        <f>'CH01'!I53+SUMPRODUCT((DVHC=H$5)*(madatNC=$C52)*(namkh=$D$1)*(Dientich_NC))-SUMPRODUCT((DVHC=H$5)*(namkh=$D$1)*(INDEX(NC_giam,,HLOOKUP($C52,COLMadat,2,0))))</f>
        <v>0</v>
      </c>
      <c r="I52" s="678">
        <f>'CH01'!J53+SUMPRODUCT((DVHC=I$5)*(madatNC=$C52)*(namkh=$D$1)*(Dientich_NC))-SUMPRODUCT((DVHC=I$5)*(namkh=$D$1)*(INDEX(NC_giam,,HLOOKUP($C52,COLMadat,2,0))))</f>
        <v>0</v>
      </c>
      <c r="J52" s="678">
        <f>'CH01'!K53+SUMPRODUCT((DVHC=J$5)*(madatNC=$C52)*(namkh=$D$1)*(Dientich_NC))-SUMPRODUCT((DVHC=J$5)*(namkh=$D$1)*(INDEX(NC_giam,,HLOOKUP($C52,COLMadat,2,0))))</f>
        <v>0</v>
      </c>
      <c r="K52" s="678">
        <f>'CH01'!L53+SUMPRODUCT((DVHC=K$5)*(madatNC=$C52)*(namkh=$D$1)*(Dientich_NC))-SUMPRODUCT((DVHC=K$5)*(namkh=$D$1)*(INDEX(NC_giam,,HLOOKUP($C52,COLMadat,2,0))))</f>
        <v>0</v>
      </c>
      <c r="L52" s="678">
        <f>'CH01'!M53+SUMPRODUCT((DVHC=L$5)*(madatNC=$C52)*(namkh=$D$1)*(Dientich_NC))-SUMPRODUCT((DVHC=L$5)*(namkh=$D$1)*(INDEX(NC_giam,,HLOOKUP($C52,COLMadat,2,0))))</f>
        <v>0</v>
      </c>
      <c r="M52" s="678">
        <f>'CH01'!N53+SUMPRODUCT((DVHC=M$5)*(madatNC=$C52)*(namkh=$D$1)*(Dientich_NC))-SUMPRODUCT((DVHC=M$5)*(namkh=$D$1)*(INDEX(NC_giam,,HLOOKUP($C52,COLMadat,2,0))))</f>
        <v>0</v>
      </c>
      <c r="N52" s="678">
        <f>'CH01'!O53+SUMPRODUCT((DVHC=N$5)*(madatNC=$C52)*(namkh=$D$1)*(Dientich_NC))-SUMPRODUCT((DVHC=N$5)*(namkh=$D$1)*(INDEX(NC_giam,,HLOOKUP($C52,COLMadat,2,0))))</f>
        <v>0</v>
      </c>
      <c r="O52" s="678">
        <f>'CH01'!P53+SUMPRODUCT((DVHC=O$5)*(madatNC=$C52)*(namkh=$D$1)*(Dientich_NC))-SUMPRODUCT((DVHC=O$5)*(namkh=$D$1)*(INDEX(NC_giam,,HLOOKUP($C52,COLMadat,2,0))))</f>
        <v>0</v>
      </c>
      <c r="P52" s="678">
        <f>'CH01'!Q53+SUMPRODUCT((DVHC=P$5)*(madatNC=$C52)*(namkh=$D$1)*(Dientich_NC))-SUMPRODUCT((DVHC=P$5)*(namkh=$D$1)*(INDEX(NC_giam,,HLOOKUP($C52,COLMadat,2,0))))</f>
        <v>0</v>
      </c>
      <c r="Q52" s="678">
        <f>'CH01'!R53+SUMPRODUCT((DVHC=Q$5)*(madatNC=$C52)*(namkh=$D$1)*(Dientich_NC))-SUMPRODUCT((DVHC=Q$5)*(namkh=$D$1)*(INDEX(NC_giam,,HLOOKUP($C52,COLMadat,2,0))))</f>
        <v>0</v>
      </c>
      <c r="R52" s="678">
        <f>'CH01'!S53+SUMPRODUCT((DVHC=R$5)*(madatNC=$C52)*(namkh=$D$1)*(Dientich_NC))-SUMPRODUCT((DVHC=R$5)*(namkh=$D$1)*(INDEX(NC_giam,,HLOOKUP($C52,COLMadat,2,0))))</f>
        <v>0</v>
      </c>
      <c r="S52" s="678">
        <f>'CH01'!T53+SUMPRODUCT((DVHC=S$5)*(madatNC=$C52)*(namkh=$D$1)*(Dientich_NC))-SUMPRODUCT((DVHC=S$5)*(namkh=$D$1)*(INDEX(NC_giam,,HLOOKUP($C52,COLMadat,2,0))))</f>
        <v>0</v>
      </c>
      <c r="T52" s="678">
        <f>'CH01'!U53+SUMPRODUCT((DVHC=T$5)*(madatNC=$C52)*(namkh=$D$1)*(Dientich_NC))-SUMPRODUCT((DVHC=T$5)*(namkh=$D$1)*(INDEX(NC_giam,,HLOOKUP($C52,COLMadat,2,0))))</f>
        <v>0</v>
      </c>
      <c r="U52" s="678">
        <f>'CH01'!V53+SUMPRODUCT((DVHC=U$5)*(madatNC=$C52)*(namkh=$D$1)*(Dientich_NC))-SUMPRODUCT((DVHC=U$5)*(namkh=$D$1)*(INDEX(NC_giam,,HLOOKUP($C52,COLMadat,2,0))))</f>
        <v>0</v>
      </c>
      <c r="V52" s="678">
        <f>'CH01'!W53+SUMPRODUCT((DVHC=V$5)*(madatNC=$C52)*(namkh=$D$1)*(Dientich_NC))-SUMPRODUCT((DVHC=V$5)*(namkh=$D$1)*(INDEX(NC_giam,,HLOOKUP($C52,COLMadat,2,0))))</f>
        <v>0</v>
      </c>
      <c r="W52" s="678">
        <f>'CH01'!X53+SUMPRODUCT((DVHC=W$5)*(madatNC=$C52)*(namkh=$D$1)*(Dientich_NC))-SUMPRODUCT((DVHC=W$5)*(namkh=$D$1)*(INDEX(NC_giam,,HLOOKUP($C52,COLMadat,2,0))))</f>
        <v>0</v>
      </c>
      <c r="X52" s="678">
        <f>'CH01'!Y53+SUMPRODUCT((DVHC=X$5)*(madatNC=$C52)*(namkh=$D$1)*(Dientich_NC))-SUMPRODUCT((DVHC=X$5)*(namkh=$D$1)*(INDEX(NC_giam,,HLOOKUP($C52,COLMadat,2,0))))</f>
        <v>0</v>
      </c>
      <c r="Y52" s="678">
        <f>'CH01'!Z53+SUMPRODUCT((DVHC=Y$5)*(madatNC=$C52)*(namkh=$D$1)*(Dientich_NC))-SUMPRODUCT((DVHC=Y$5)*(namkh=$D$1)*(INDEX(NC_giam,,HLOOKUP($C52,COLMadat,2,0))))</f>
        <v>0</v>
      </c>
      <c r="Z52" s="678">
        <f>'CH01'!AA53+SUMPRODUCT((DVHC=Z$5)*(madatNC=$C52)*(namkh=$D$1)*(Dientich_NC))-SUMPRODUCT((DVHC=Z$5)*(namkh=$D$1)*(INDEX(NC_giam,,HLOOKUP($C52,COLMadat,2,0))))</f>
        <v>0</v>
      </c>
      <c r="AA52" s="678">
        <f>'CH01'!AB53+SUMPRODUCT((DVHC=AA$5)*(madatNC=$C52)*(namkh=$D$1)*(Dientich_NC))-SUMPRODUCT((DVHC=AA$5)*(namkh=$D$1)*(INDEX(NC_giam,,HLOOKUP($C52,COLMadat,2,0))))</f>
        <v>0</v>
      </c>
      <c r="AB52" s="678">
        <f>'CH01'!AC53+SUMPRODUCT((DVHC=AB$5)*(madatNC=$C52)*(namkh=$D$1)*(Dientich_NC))-SUMPRODUCT((DVHC=AB$5)*(namkh=$D$1)*(INDEX(NC_giam,,HLOOKUP($C52,COLMadat,2,0))))</f>
        <v>0</v>
      </c>
      <c r="AC52" s="678">
        <f>'CH01'!AD53+SUMPRODUCT((DVHC=AC$5)*(madatNC=$C52)*(namkh=$D$1)*(Dientich_NC))-SUMPRODUCT((DVHC=AC$5)*(namkh=$D$1)*(INDEX(NC_giam,,HLOOKUP($C52,COLMadat,2,0))))</f>
        <v>0</v>
      </c>
      <c r="AD52" s="678">
        <f>'CH01'!AE53+SUMPRODUCT((DVHC=AD$5)*(madatNC=$C52)*(namkh=$D$1)*(Dientich_NC))-SUMPRODUCT((DVHC=AD$5)*(namkh=$D$1)*(INDEX(NC_giam,,HLOOKUP($C52,COLMadat,2,0))))</f>
        <v>0</v>
      </c>
      <c r="AE52" s="678">
        <f>'CH01'!AF53+SUMPRODUCT((DVHC=AE$5)*(madatNC=$C52)*(namkh=$D$1)*(Dientich_NC))-SUMPRODUCT((DVHC=AE$5)*(namkh=$D$1)*(INDEX(NC_giam,,HLOOKUP($C52,COLMadat,2,0))))</f>
        <v>0</v>
      </c>
      <c r="AF52" s="678">
        <f>'CH01'!AG53+SUMPRODUCT((DVHC=AF$5)*(madatNC=$C52)*(namkh=$D$1)*(Dientich_NC))-SUMPRODUCT((DVHC=AF$5)*(namkh=$D$1)*(INDEX(NC_giam,,HLOOKUP($C52,COLMadat,2,0))))</f>
        <v>0</v>
      </c>
      <c r="AG52" s="678">
        <f>'CH01'!AH53+SUMPRODUCT((DVHC=AG$5)*(madatNC=$C52)*(namkh=$D$1)*(Dientich_NC))-SUMPRODUCT((DVHC=AG$5)*(namkh=$D$1)*(INDEX(NC_giam,,HLOOKUP($C52,COLMadat,2,0))))</f>
        <v>0</v>
      </c>
      <c r="AH52" s="678">
        <f>'CH01'!AI53+SUMPRODUCT((DVHC=AH$5)*(madatNC=$C52)*(namkh=$D$1)*(Dientich_NC))-SUMPRODUCT((DVHC=AH$5)*(namkh=$D$1)*(INDEX(NC_giam,,HLOOKUP($C52,COLMadat,2,0))))</f>
        <v>0</v>
      </c>
      <c r="AI52" s="678">
        <f>'CH01'!AJ53+SUMPRODUCT((DVHC=AI$5)*(madatNC=$C52)*(namkh=$D$1)*(Dientich_NC))-SUMPRODUCT((DVHC=AI$5)*(namkh=$D$1)*(INDEX(NC_giam,,HLOOKUP($C52,COLMadat,2,0))))</f>
        <v>0</v>
      </c>
      <c r="AJ52" s="678">
        <f>'CH01'!AK53+SUMPRODUCT((DVHC=AJ$5)*(madatNC=$C52)*(namkh=$D$1)*(Dientich_NC))-SUMPRODUCT((DVHC=AJ$5)*(namkh=$D$1)*(INDEX(NC_giam,,HLOOKUP($C52,COLMadat,2,0))))</f>
        <v>0</v>
      </c>
      <c r="AK52" s="678">
        <f>'CH01'!AL53+SUMPRODUCT((DVHC=AK$5)*(madatNC=$C52)*(namkh=$D$1)*(Dientich_NC))-SUMPRODUCT((DVHC=AK$5)*(namkh=$D$1)*(INDEX(NC_giam,,HLOOKUP($C52,COLMadat,2,0))))</f>
        <v>0</v>
      </c>
      <c r="AL52" s="678">
        <f>'CH01'!AM53+SUMPRODUCT((DVHC=AL$5)*(madatNC=$C52)*(namkh=$D$1)*(Dientich_NC))-SUMPRODUCT((DVHC=AL$5)*(namkh=$D$1)*(INDEX(NC_giam,,HLOOKUP($C52,COLMadat,2,0))))</f>
        <v>0</v>
      </c>
      <c r="AM52" s="678">
        <f>'CH01'!AN53+SUMPRODUCT((DVHC=AM$5)*(madatNC=$C52)*(namkh=$D$1)*(Dientich_NC))-SUMPRODUCT((DVHC=AM$5)*(namkh=$D$1)*(INDEX(NC_giam,,HLOOKUP($C52,COLMadat,2,0))))</f>
        <v>0</v>
      </c>
      <c r="AN52" s="678">
        <f>'CH01'!AO53+SUMPRODUCT((DVHC=AN$5)*(madatNC=$C52)*(namkh=$D$1)*(Dientich_NC))-SUMPRODUCT((DVHC=AN$5)*(namkh=$D$1)*(INDEX(NC_giam,,HLOOKUP($C52,COLMadat,2,0))))</f>
        <v>0</v>
      </c>
      <c r="AO52" s="32"/>
    </row>
    <row r="53" spans="1:41">
      <c r="A53" s="676" t="str">
        <f>'CH01'!A54</f>
        <v>2.8.6</v>
      </c>
      <c r="B53" s="676" t="str">
        <f>'CH01'!B54</f>
        <v>Đất công trình xử lý chất thải</v>
      </c>
      <c r="C53" s="677" t="str">
        <f>'CH01'!C54</f>
        <v>DRA</v>
      </c>
      <c r="D53" s="678">
        <f t="shared" si="11"/>
        <v>0</v>
      </c>
      <c r="E53" s="678">
        <f>'CH01'!F54+SUMPRODUCT((DVHC=E$5)*(madatNC=$C53)*(namkh=$D$1)*(Dientich_NC))-SUMPRODUCT((DVHC=E$5)*(namkh=$D$1)*(INDEX(NC_giam,,HLOOKUP($C53,COLMadat,2,0))))</f>
        <v>0</v>
      </c>
      <c r="F53" s="678">
        <f>'CH01'!G54+SUMPRODUCT((DVHC=F$5)*(madatNC=$C53)*(namkh=$D$1)*(Dientich_NC))-SUMPRODUCT((DVHC=F$5)*(namkh=$D$1)*(INDEX(NC_giam,,HLOOKUP($C53,COLMadat,2,0))))</f>
        <v>0</v>
      </c>
      <c r="G53" s="678">
        <f>'CH01'!H54+SUMPRODUCT((DVHC=G$5)*(madatNC=$C53)*(namkh=$D$1)*(Dientich_NC))-SUMPRODUCT((DVHC=G$5)*(namkh=$D$1)*(INDEX(NC_giam,,HLOOKUP($C53,COLMadat,2,0))))</f>
        <v>0</v>
      </c>
      <c r="H53" s="678">
        <f>'CH01'!I54+SUMPRODUCT((DVHC=H$5)*(madatNC=$C53)*(namkh=$D$1)*(Dientich_NC))-SUMPRODUCT((DVHC=H$5)*(namkh=$D$1)*(INDEX(NC_giam,,HLOOKUP($C53,COLMadat,2,0))))</f>
        <v>0</v>
      </c>
      <c r="I53" s="678">
        <f>'CH01'!J54+SUMPRODUCT((DVHC=I$5)*(madatNC=$C53)*(namkh=$D$1)*(Dientich_NC))-SUMPRODUCT((DVHC=I$5)*(namkh=$D$1)*(INDEX(NC_giam,,HLOOKUP($C53,COLMadat,2,0))))</f>
        <v>0</v>
      </c>
      <c r="J53" s="678">
        <f>'CH01'!K54+SUMPRODUCT((DVHC=J$5)*(madatNC=$C53)*(namkh=$D$1)*(Dientich_NC))-SUMPRODUCT((DVHC=J$5)*(namkh=$D$1)*(INDEX(NC_giam,,HLOOKUP($C53,COLMadat,2,0))))</f>
        <v>0</v>
      </c>
      <c r="K53" s="678">
        <f>'CH01'!L54+SUMPRODUCT((DVHC=K$5)*(madatNC=$C53)*(namkh=$D$1)*(Dientich_NC))-SUMPRODUCT((DVHC=K$5)*(namkh=$D$1)*(INDEX(NC_giam,,HLOOKUP($C53,COLMadat,2,0))))</f>
        <v>0</v>
      </c>
      <c r="L53" s="678">
        <f>'CH01'!M54+SUMPRODUCT((DVHC=L$5)*(madatNC=$C53)*(namkh=$D$1)*(Dientich_NC))-SUMPRODUCT((DVHC=L$5)*(namkh=$D$1)*(INDEX(NC_giam,,HLOOKUP($C53,COLMadat,2,0))))</f>
        <v>0</v>
      </c>
      <c r="M53" s="678">
        <f>'CH01'!N54+SUMPRODUCT((DVHC=M$5)*(madatNC=$C53)*(namkh=$D$1)*(Dientich_NC))-SUMPRODUCT((DVHC=M$5)*(namkh=$D$1)*(INDEX(NC_giam,,HLOOKUP($C53,COLMadat,2,0))))</f>
        <v>0</v>
      </c>
      <c r="N53" s="678">
        <f>'CH01'!O54+SUMPRODUCT((DVHC=N$5)*(madatNC=$C53)*(namkh=$D$1)*(Dientich_NC))-SUMPRODUCT((DVHC=N$5)*(namkh=$D$1)*(INDEX(NC_giam,,HLOOKUP($C53,COLMadat,2,0))))</f>
        <v>0</v>
      </c>
      <c r="O53" s="678">
        <f>'CH01'!P54+SUMPRODUCT((DVHC=O$5)*(madatNC=$C53)*(namkh=$D$1)*(Dientich_NC))-SUMPRODUCT((DVHC=O$5)*(namkh=$D$1)*(INDEX(NC_giam,,HLOOKUP($C53,COLMadat,2,0))))</f>
        <v>0</v>
      </c>
      <c r="P53" s="678">
        <f>'CH01'!Q54+SUMPRODUCT((DVHC=P$5)*(madatNC=$C53)*(namkh=$D$1)*(Dientich_NC))-SUMPRODUCT((DVHC=P$5)*(namkh=$D$1)*(INDEX(NC_giam,,HLOOKUP($C53,COLMadat,2,0))))</f>
        <v>0</v>
      </c>
      <c r="Q53" s="678">
        <f>'CH01'!R54+SUMPRODUCT((DVHC=Q$5)*(madatNC=$C53)*(namkh=$D$1)*(Dientich_NC))-SUMPRODUCT((DVHC=Q$5)*(namkh=$D$1)*(INDEX(NC_giam,,HLOOKUP($C53,COLMadat,2,0))))</f>
        <v>0</v>
      </c>
      <c r="R53" s="678">
        <f>'CH01'!S54+SUMPRODUCT((DVHC=R$5)*(madatNC=$C53)*(namkh=$D$1)*(Dientich_NC))-SUMPRODUCT((DVHC=R$5)*(namkh=$D$1)*(INDEX(NC_giam,,HLOOKUP($C53,COLMadat,2,0))))</f>
        <v>0</v>
      </c>
      <c r="S53" s="678">
        <f>'CH01'!T54+SUMPRODUCT((DVHC=S$5)*(madatNC=$C53)*(namkh=$D$1)*(Dientich_NC))-SUMPRODUCT((DVHC=S$5)*(namkh=$D$1)*(INDEX(NC_giam,,HLOOKUP($C53,COLMadat,2,0))))</f>
        <v>0</v>
      </c>
      <c r="T53" s="678">
        <f>'CH01'!U54+SUMPRODUCT((DVHC=T$5)*(madatNC=$C53)*(namkh=$D$1)*(Dientich_NC))-SUMPRODUCT((DVHC=T$5)*(namkh=$D$1)*(INDEX(NC_giam,,HLOOKUP($C53,COLMadat,2,0))))</f>
        <v>0</v>
      </c>
      <c r="U53" s="678">
        <f>'CH01'!V54+SUMPRODUCT((DVHC=U$5)*(madatNC=$C53)*(namkh=$D$1)*(Dientich_NC))-SUMPRODUCT((DVHC=U$5)*(namkh=$D$1)*(INDEX(NC_giam,,HLOOKUP($C53,COLMadat,2,0))))</f>
        <v>0</v>
      </c>
      <c r="V53" s="678">
        <f>'CH01'!W54+SUMPRODUCT((DVHC=V$5)*(madatNC=$C53)*(namkh=$D$1)*(Dientich_NC))-SUMPRODUCT((DVHC=V$5)*(namkh=$D$1)*(INDEX(NC_giam,,HLOOKUP($C53,COLMadat,2,0))))</f>
        <v>0</v>
      </c>
      <c r="W53" s="678">
        <f>'CH01'!X54+SUMPRODUCT((DVHC=W$5)*(madatNC=$C53)*(namkh=$D$1)*(Dientich_NC))-SUMPRODUCT((DVHC=W$5)*(namkh=$D$1)*(INDEX(NC_giam,,HLOOKUP($C53,COLMadat,2,0))))</f>
        <v>0</v>
      </c>
      <c r="X53" s="678">
        <f>'CH01'!Y54+SUMPRODUCT((DVHC=X$5)*(madatNC=$C53)*(namkh=$D$1)*(Dientich_NC))-SUMPRODUCT((DVHC=X$5)*(namkh=$D$1)*(INDEX(NC_giam,,HLOOKUP($C53,COLMadat,2,0))))</f>
        <v>0</v>
      </c>
      <c r="Y53" s="678">
        <f>'CH01'!Z54+SUMPRODUCT((DVHC=Y$5)*(madatNC=$C53)*(namkh=$D$1)*(Dientich_NC))-SUMPRODUCT((DVHC=Y$5)*(namkh=$D$1)*(INDEX(NC_giam,,HLOOKUP($C53,COLMadat,2,0))))</f>
        <v>0</v>
      </c>
      <c r="Z53" s="678">
        <f>'CH01'!AA54+SUMPRODUCT((DVHC=Z$5)*(madatNC=$C53)*(namkh=$D$1)*(Dientich_NC))-SUMPRODUCT((DVHC=Z$5)*(namkh=$D$1)*(INDEX(NC_giam,,HLOOKUP($C53,COLMadat,2,0))))</f>
        <v>0</v>
      </c>
      <c r="AA53" s="678">
        <f>'CH01'!AB54+SUMPRODUCT((DVHC=AA$5)*(madatNC=$C53)*(namkh=$D$1)*(Dientich_NC))-SUMPRODUCT((DVHC=AA$5)*(namkh=$D$1)*(INDEX(NC_giam,,HLOOKUP($C53,COLMadat,2,0))))</f>
        <v>0</v>
      </c>
      <c r="AB53" s="678">
        <f>'CH01'!AC54+SUMPRODUCT((DVHC=AB$5)*(madatNC=$C53)*(namkh=$D$1)*(Dientich_NC))-SUMPRODUCT((DVHC=AB$5)*(namkh=$D$1)*(INDEX(NC_giam,,HLOOKUP($C53,COLMadat,2,0))))</f>
        <v>0</v>
      </c>
      <c r="AC53" s="678">
        <f>'CH01'!AD54+SUMPRODUCT((DVHC=AC$5)*(madatNC=$C53)*(namkh=$D$1)*(Dientich_NC))-SUMPRODUCT((DVHC=AC$5)*(namkh=$D$1)*(INDEX(NC_giam,,HLOOKUP($C53,COLMadat,2,0))))</f>
        <v>0</v>
      </c>
      <c r="AD53" s="678">
        <f>'CH01'!AE54+SUMPRODUCT((DVHC=AD$5)*(madatNC=$C53)*(namkh=$D$1)*(Dientich_NC))-SUMPRODUCT((DVHC=AD$5)*(namkh=$D$1)*(INDEX(NC_giam,,HLOOKUP($C53,COLMadat,2,0))))</f>
        <v>0</v>
      </c>
      <c r="AE53" s="678">
        <f>'CH01'!AF54+SUMPRODUCT((DVHC=AE$5)*(madatNC=$C53)*(namkh=$D$1)*(Dientich_NC))-SUMPRODUCT((DVHC=AE$5)*(namkh=$D$1)*(INDEX(NC_giam,,HLOOKUP($C53,COLMadat,2,0))))</f>
        <v>0</v>
      </c>
      <c r="AF53" s="678">
        <f>'CH01'!AG54+SUMPRODUCT((DVHC=AF$5)*(madatNC=$C53)*(namkh=$D$1)*(Dientich_NC))-SUMPRODUCT((DVHC=AF$5)*(namkh=$D$1)*(INDEX(NC_giam,,HLOOKUP($C53,COLMadat,2,0))))</f>
        <v>0</v>
      </c>
      <c r="AG53" s="678">
        <f>'CH01'!AH54+SUMPRODUCT((DVHC=AG$5)*(madatNC=$C53)*(namkh=$D$1)*(Dientich_NC))-SUMPRODUCT((DVHC=AG$5)*(namkh=$D$1)*(INDEX(NC_giam,,HLOOKUP($C53,COLMadat,2,0))))</f>
        <v>0</v>
      </c>
      <c r="AH53" s="678">
        <f>'CH01'!AI54+SUMPRODUCT((DVHC=AH$5)*(madatNC=$C53)*(namkh=$D$1)*(Dientich_NC))-SUMPRODUCT((DVHC=AH$5)*(namkh=$D$1)*(INDEX(NC_giam,,HLOOKUP($C53,COLMadat,2,0))))</f>
        <v>0</v>
      </c>
      <c r="AI53" s="678">
        <f>'CH01'!AJ54+SUMPRODUCT((DVHC=AI$5)*(madatNC=$C53)*(namkh=$D$1)*(Dientich_NC))-SUMPRODUCT((DVHC=AI$5)*(namkh=$D$1)*(INDEX(NC_giam,,HLOOKUP($C53,COLMadat,2,0))))</f>
        <v>0</v>
      </c>
      <c r="AJ53" s="678">
        <f>'CH01'!AK54+SUMPRODUCT((DVHC=AJ$5)*(madatNC=$C53)*(namkh=$D$1)*(Dientich_NC))-SUMPRODUCT((DVHC=AJ$5)*(namkh=$D$1)*(INDEX(NC_giam,,HLOOKUP($C53,COLMadat,2,0))))</f>
        <v>0</v>
      </c>
      <c r="AK53" s="678">
        <f>'CH01'!AL54+SUMPRODUCT((DVHC=AK$5)*(madatNC=$C53)*(namkh=$D$1)*(Dientich_NC))-SUMPRODUCT((DVHC=AK$5)*(namkh=$D$1)*(INDEX(NC_giam,,HLOOKUP($C53,COLMadat,2,0))))</f>
        <v>0</v>
      </c>
      <c r="AL53" s="678">
        <f>'CH01'!AM54+SUMPRODUCT((DVHC=AL$5)*(madatNC=$C53)*(namkh=$D$1)*(Dientich_NC))-SUMPRODUCT((DVHC=AL$5)*(namkh=$D$1)*(INDEX(NC_giam,,HLOOKUP($C53,COLMadat,2,0))))</f>
        <v>0</v>
      </c>
      <c r="AM53" s="678">
        <f>'CH01'!AN54+SUMPRODUCT((DVHC=AM$5)*(madatNC=$C53)*(namkh=$D$1)*(Dientich_NC))-SUMPRODUCT((DVHC=AM$5)*(namkh=$D$1)*(INDEX(NC_giam,,HLOOKUP($C53,COLMadat,2,0))))</f>
        <v>0</v>
      </c>
      <c r="AN53" s="678">
        <f>'CH01'!AO54+SUMPRODUCT((DVHC=AN$5)*(madatNC=$C53)*(namkh=$D$1)*(Dientich_NC))-SUMPRODUCT((DVHC=AN$5)*(namkh=$D$1)*(INDEX(NC_giam,,HLOOKUP($C53,COLMadat,2,0))))</f>
        <v>0</v>
      </c>
      <c r="AO53" s="32"/>
    </row>
    <row r="54" spans="1:41" ht="37.5">
      <c r="A54" s="676" t="str">
        <f>'CH01'!A55</f>
        <v>2.8.7</v>
      </c>
      <c r="B54" s="676" t="str">
        <f>'CH01'!B55</f>
        <v>Đất công trình năng lượng, chiếu sáng công cộng</v>
      </c>
      <c r="C54" s="677" t="str">
        <f>'CH01'!C55</f>
        <v>DNL</v>
      </c>
      <c r="D54" s="678">
        <f t="shared" si="11"/>
        <v>1.2195</v>
      </c>
      <c r="E54" s="678">
        <f>'CH01'!F55+SUMPRODUCT((DVHC=E$5)*(madatNC=$C54)*(namkh=$D$1)*(Dientich_NC))-SUMPRODUCT((DVHC=E$5)*(namkh=$D$1)*(INDEX(NC_giam,,HLOOKUP($C54,COLMadat,2,0))))</f>
        <v>1.2195</v>
      </c>
      <c r="F54" s="678">
        <f>'CH01'!G55+SUMPRODUCT((DVHC=F$5)*(madatNC=$C54)*(namkh=$D$1)*(Dientich_NC))-SUMPRODUCT((DVHC=F$5)*(namkh=$D$1)*(INDEX(NC_giam,,HLOOKUP($C54,COLMadat,2,0))))</f>
        <v>0</v>
      </c>
      <c r="G54" s="678">
        <f>'CH01'!H55+SUMPRODUCT((DVHC=G$5)*(madatNC=$C54)*(namkh=$D$1)*(Dientich_NC))-SUMPRODUCT((DVHC=G$5)*(namkh=$D$1)*(INDEX(NC_giam,,HLOOKUP($C54,COLMadat,2,0))))</f>
        <v>0</v>
      </c>
      <c r="H54" s="678">
        <f>'CH01'!I55+SUMPRODUCT((DVHC=H$5)*(madatNC=$C54)*(namkh=$D$1)*(Dientich_NC))-SUMPRODUCT((DVHC=H$5)*(namkh=$D$1)*(INDEX(NC_giam,,HLOOKUP($C54,COLMadat,2,0))))</f>
        <v>0</v>
      </c>
      <c r="I54" s="678">
        <f>'CH01'!J55+SUMPRODUCT((DVHC=I$5)*(madatNC=$C54)*(namkh=$D$1)*(Dientich_NC))-SUMPRODUCT((DVHC=I$5)*(namkh=$D$1)*(INDEX(NC_giam,,HLOOKUP($C54,COLMadat,2,0))))</f>
        <v>0</v>
      </c>
      <c r="J54" s="678">
        <f>'CH01'!K55+SUMPRODUCT((DVHC=J$5)*(madatNC=$C54)*(namkh=$D$1)*(Dientich_NC))-SUMPRODUCT((DVHC=J$5)*(namkh=$D$1)*(INDEX(NC_giam,,HLOOKUP($C54,COLMadat,2,0))))</f>
        <v>0</v>
      </c>
      <c r="K54" s="678">
        <f>'CH01'!L55+SUMPRODUCT((DVHC=K$5)*(madatNC=$C54)*(namkh=$D$1)*(Dientich_NC))-SUMPRODUCT((DVHC=K$5)*(namkh=$D$1)*(INDEX(NC_giam,,HLOOKUP($C54,COLMadat,2,0))))</f>
        <v>0</v>
      </c>
      <c r="L54" s="678">
        <f>'CH01'!M55+SUMPRODUCT((DVHC=L$5)*(madatNC=$C54)*(namkh=$D$1)*(Dientich_NC))-SUMPRODUCT((DVHC=L$5)*(namkh=$D$1)*(INDEX(NC_giam,,HLOOKUP($C54,COLMadat,2,0))))</f>
        <v>0</v>
      </c>
      <c r="M54" s="678">
        <f>'CH01'!N55+SUMPRODUCT((DVHC=M$5)*(madatNC=$C54)*(namkh=$D$1)*(Dientich_NC))-SUMPRODUCT((DVHC=M$5)*(namkh=$D$1)*(INDEX(NC_giam,,HLOOKUP($C54,COLMadat,2,0))))</f>
        <v>0</v>
      </c>
      <c r="N54" s="678">
        <f>'CH01'!O55+SUMPRODUCT((DVHC=N$5)*(madatNC=$C54)*(namkh=$D$1)*(Dientich_NC))-SUMPRODUCT((DVHC=N$5)*(namkh=$D$1)*(INDEX(NC_giam,,HLOOKUP($C54,COLMadat,2,0))))</f>
        <v>0</v>
      </c>
      <c r="O54" s="678">
        <f>'CH01'!P55+SUMPRODUCT((DVHC=O$5)*(madatNC=$C54)*(namkh=$D$1)*(Dientich_NC))-SUMPRODUCT((DVHC=O$5)*(namkh=$D$1)*(INDEX(NC_giam,,HLOOKUP($C54,COLMadat,2,0))))</f>
        <v>0</v>
      </c>
      <c r="P54" s="678">
        <f>'CH01'!Q55+SUMPRODUCT((DVHC=P$5)*(madatNC=$C54)*(namkh=$D$1)*(Dientich_NC))-SUMPRODUCT((DVHC=P$5)*(namkh=$D$1)*(INDEX(NC_giam,,HLOOKUP($C54,COLMadat,2,0))))</f>
        <v>0</v>
      </c>
      <c r="Q54" s="678">
        <f>'CH01'!R55+SUMPRODUCT((DVHC=Q$5)*(madatNC=$C54)*(namkh=$D$1)*(Dientich_NC))-SUMPRODUCT((DVHC=Q$5)*(namkh=$D$1)*(INDEX(NC_giam,,HLOOKUP($C54,COLMadat,2,0))))</f>
        <v>0</v>
      </c>
      <c r="R54" s="678">
        <f>'CH01'!S55+SUMPRODUCT((DVHC=R$5)*(madatNC=$C54)*(namkh=$D$1)*(Dientich_NC))-SUMPRODUCT((DVHC=R$5)*(namkh=$D$1)*(INDEX(NC_giam,,HLOOKUP($C54,COLMadat,2,0))))</f>
        <v>0</v>
      </c>
      <c r="S54" s="678">
        <f>'CH01'!T55+SUMPRODUCT((DVHC=S$5)*(madatNC=$C54)*(namkh=$D$1)*(Dientich_NC))-SUMPRODUCT((DVHC=S$5)*(namkh=$D$1)*(INDEX(NC_giam,,HLOOKUP($C54,COLMadat,2,0))))</f>
        <v>0</v>
      </c>
      <c r="T54" s="678">
        <f>'CH01'!U55+SUMPRODUCT((DVHC=T$5)*(madatNC=$C54)*(namkh=$D$1)*(Dientich_NC))-SUMPRODUCT((DVHC=T$5)*(namkh=$D$1)*(INDEX(NC_giam,,HLOOKUP($C54,COLMadat,2,0))))</f>
        <v>0</v>
      </c>
      <c r="U54" s="678">
        <f>'CH01'!V55+SUMPRODUCT((DVHC=U$5)*(madatNC=$C54)*(namkh=$D$1)*(Dientich_NC))-SUMPRODUCT((DVHC=U$5)*(namkh=$D$1)*(INDEX(NC_giam,,HLOOKUP($C54,COLMadat,2,0))))</f>
        <v>0</v>
      </c>
      <c r="V54" s="678">
        <f>'CH01'!W55+SUMPRODUCT((DVHC=V$5)*(madatNC=$C54)*(namkh=$D$1)*(Dientich_NC))-SUMPRODUCT((DVHC=V$5)*(namkh=$D$1)*(INDEX(NC_giam,,HLOOKUP($C54,COLMadat,2,0))))</f>
        <v>0</v>
      </c>
      <c r="W54" s="678">
        <f>'CH01'!X55+SUMPRODUCT((DVHC=W$5)*(madatNC=$C54)*(namkh=$D$1)*(Dientich_NC))-SUMPRODUCT((DVHC=W$5)*(namkh=$D$1)*(INDEX(NC_giam,,HLOOKUP($C54,COLMadat,2,0))))</f>
        <v>0</v>
      </c>
      <c r="X54" s="678">
        <f>'CH01'!Y55+SUMPRODUCT((DVHC=X$5)*(madatNC=$C54)*(namkh=$D$1)*(Dientich_NC))-SUMPRODUCT((DVHC=X$5)*(namkh=$D$1)*(INDEX(NC_giam,,HLOOKUP($C54,COLMadat,2,0))))</f>
        <v>0</v>
      </c>
      <c r="Y54" s="678">
        <f>'CH01'!Z55+SUMPRODUCT((DVHC=Y$5)*(madatNC=$C54)*(namkh=$D$1)*(Dientich_NC))-SUMPRODUCT((DVHC=Y$5)*(namkh=$D$1)*(INDEX(NC_giam,,HLOOKUP($C54,COLMadat,2,0))))</f>
        <v>0</v>
      </c>
      <c r="Z54" s="678">
        <f>'CH01'!AA55+SUMPRODUCT((DVHC=Z$5)*(madatNC=$C54)*(namkh=$D$1)*(Dientich_NC))-SUMPRODUCT((DVHC=Z$5)*(namkh=$D$1)*(INDEX(NC_giam,,HLOOKUP($C54,COLMadat,2,0))))</f>
        <v>0</v>
      </c>
      <c r="AA54" s="678">
        <f>'CH01'!AB55+SUMPRODUCT((DVHC=AA$5)*(madatNC=$C54)*(namkh=$D$1)*(Dientich_NC))-SUMPRODUCT((DVHC=AA$5)*(namkh=$D$1)*(INDEX(NC_giam,,HLOOKUP($C54,COLMadat,2,0))))</f>
        <v>0</v>
      </c>
      <c r="AB54" s="678">
        <f>'CH01'!AC55+SUMPRODUCT((DVHC=AB$5)*(madatNC=$C54)*(namkh=$D$1)*(Dientich_NC))-SUMPRODUCT((DVHC=AB$5)*(namkh=$D$1)*(INDEX(NC_giam,,HLOOKUP($C54,COLMadat,2,0))))</f>
        <v>0</v>
      </c>
      <c r="AC54" s="678">
        <f>'CH01'!AD55+SUMPRODUCT((DVHC=AC$5)*(madatNC=$C54)*(namkh=$D$1)*(Dientich_NC))-SUMPRODUCT((DVHC=AC$5)*(namkh=$D$1)*(INDEX(NC_giam,,HLOOKUP($C54,COLMadat,2,0))))</f>
        <v>0</v>
      </c>
      <c r="AD54" s="678">
        <f>'CH01'!AE55+SUMPRODUCT((DVHC=AD$5)*(madatNC=$C54)*(namkh=$D$1)*(Dientich_NC))-SUMPRODUCT((DVHC=AD$5)*(namkh=$D$1)*(INDEX(NC_giam,,HLOOKUP($C54,COLMadat,2,0))))</f>
        <v>0</v>
      </c>
      <c r="AE54" s="678">
        <f>'CH01'!AF55+SUMPRODUCT((DVHC=AE$5)*(madatNC=$C54)*(namkh=$D$1)*(Dientich_NC))-SUMPRODUCT((DVHC=AE$5)*(namkh=$D$1)*(INDEX(NC_giam,,HLOOKUP($C54,COLMadat,2,0))))</f>
        <v>0</v>
      </c>
      <c r="AF54" s="678">
        <f>'CH01'!AG55+SUMPRODUCT((DVHC=AF$5)*(madatNC=$C54)*(namkh=$D$1)*(Dientich_NC))-SUMPRODUCT((DVHC=AF$5)*(namkh=$D$1)*(INDEX(NC_giam,,HLOOKUP($C54,COLMadat,2,0))))</f>
        <v>0</v>
      </c>
      <c r="AG54" s="678">
        <f>'CH01'!AH55+SUMPRODUCT((DVHC=AG$5)*(madatNC=$C54)*(namkh=$D$1)*(Dientich_NC))-SUMPRODUCT((DVHC=AG$5)*(namkh=$D$1)*(INDEX(NC_giam,,HLOOKUP($C54,COLMadat,2,0))))</f>
        <v>0</v>
      </c>
      <c r="AH54" s="678">
        <f>'CH01'!AI55+SUMPRODUCT((DVHC=AH$5)*(madatNC=$C54)*(namkh=$D$1)*(Dientich_NC))-SUMPRODUCT((DVHC=AH$5)*(namkh=$D$1)*(INDEX(NC_giam,,HLOOKUP($C54,COLMadat,2,0))))</f>
        <v>0</v>
      </c>
      <c r="AI54" s="678">
        <f>'CH01'!AJ55+SUMPRODUCT((DVHC=AI$5)*(madatNC=$C54)*(namkh=$D$1)*(Dientich_NC))-SUMPRODUCT((DVHC=AI$5)*(namkh=$D$1)*(INDEX(NC_giam,,HLOOKUP($C54,COLMadat,2,0))))</f>
        <v>0</v>
      </c>
      <c r="AJ54" s="678">
        <f>'CH01'!AK55+SUMPRODUCT((DVHC=AJ$5)*(madatNC=$C54)*(namkh=$D$1)*(Dientich_NC))-SUMPRODUCT((DVHC=AJ$5)*(namkh=$D$1)*(INDEX(NC_giam,,HLOOKUP($C54,COLMadat,2,0))))</f>
        <v>0</v>
      </c>
      <c r="AK54" s="678">
        <f>'CH01'!AL55+SUMPRODUCT((DVHC=AK$5)*(madatNC=$C54)*(namkh=$D$1)*(Dientich_NC))-SUMPRODUCT((DVHC=AK$5)*(namkh=$D$1)*(INDEX(NC_giam,,HLOOKUP($C54,COLMadat,2,0))))</f>
        <v>0</v>
      </c>
      <c r="AL54" s="678">
        <f>'CH01'!AM55+SUMPRODUCT((DVHC=AL$5)*(madatNC=$C54)*(namkh=$D$1)*(Dientich_NC))-SUMPRODUCT((DVHC=AL$5)*(namkh=$D$1)*(INDEX(NC_giam,,HLOOKUP($C54,COLMadat,2,0))))</f>
        <v>0</v>
      </c>
      <c r="AM54" s="678">
        <f>'CH01'!AN55+SUMPRODUCT((DVHC=AM$5)*(madatNC=$C54)*(namkh=$D$1)*(Dientich_NC))-SUMPRODUCT((DVHC=AM$5)*(namkh=$D$1)*(INDEX(NC_giam,,HLOOKUP($C54,COLMadat,2,0))))</f>
        <v>0</v>
      </c>
      <c r="AN54" s="678">
        <f>'CH01'!AO55+SUMPRODUCT((DVHC=AN$5)*(madatNC=$C54)*(namkh=$D$1)*(Dientich_NC))-SUMPRODUCT((DVHC=AN$5)*(namkh=$D$1)*(INDEX(NC_giam,,HLOOKUP($C54,COLMadat,2,0))))</f>
        <v>0</v>
      </c>
      <c r="AO54" s="32"/>
    </row>
    <row r="55" spans="1:41" ht="37.5">
      <c r="A55" s="676" t="str">
        <f>'CH01'!A56</f>
        <v>2.8.8</v>
      </c>
      <c r="B55" s="676" t="str">
        <f>'CH01'!B56</f>
        <v>Đất công trình hạ tầng bưu chính, viễn thông, công nghệ thông tin</v>
      </c>
      <c r="C55" s="677" t="str">
        <f>'CH01'!C56</f>
        <v>DBV</v>
      </c>
      <c r="D55" s="678">
        <f t="shared" si="11"/>
        <v>0.20860000000000001</v>
      </c>
      <c r="E55" s="678">
        <f>'CH01'!F56+SUMPRODUCT((DVHC=E$5)*(madatNC=$C55)*(namkh=$D$1)*(Dientich_NC))-SUMPRODUCT((DVHC=E$5)*(namkh=$D$1)*(INDEX(NC_giam,,HLOOKUP($C55,COLMadat,2,0))))</f>
        <v>0.20860000000000001</v>
      </c>
      <c r="F55" s="678">
        <f>'CH01'!G56+SUMPRODUCT((DVHC=F$5)*(madatNC=$C55)*(namkh=$D$1)*(Dientich_NC))-SUMPRODUCT((DVHC=F$5)*(namkh=$D$1)*(INDEX(NC_giam,,HLOOKUP($C55,COLMadat,2,0))))</f>
        <v>0</v>
      </c>
      <c r="G55" s="678">
        <f>'CH01'!H56+SUMPRODUCT((DVHC=G$5)*(madatNC=$C55)*(namkh=$D$1)*(Dientich_NC))-SUMPRODUCT((DVHC=G$5)*(namkh=$D$1)*(INDEX(NC_giam,,HLOOKUP($C55,COLMadat,2,0))))</f>
        <v>0</v>
      </c>
      <c r="H55" s="678">
        <f>'CH01'!I56+SUMPRODUCT((DVHC=H$5)*(madatNC=$C55)*(namkh=$D$1)*(Dientich_NC))-SUMPRODUCT((DVHC=H$5)*(namkh=$D$1)*(INDEX(NC_giam,,HLOOKUP($C55,COLMadat,2,0))))</f>
        <v>0</v>
      </c>
      <c r="I55" s="678">
        <f>'CH01'!J56+SUMPRODUCT((DVHC=I$5)*(madatNC=$C55)*(namkh=$D$1)*(Dientich_NC))-SUMPRODUCT((DVHC=I$5)*(namkh=$D$1)*(INDEX(NC_giam,,HLOOKUP($C55,COLMadat,2,0))))</f>
        <v>0</v>
      </c>
      <c r="J55" s="678">
        <f>'CH01'!K56+SUMPRODUCT((DVHC=J$5)*(madatNC=$C55)*(namkh=$D$1)*(Dientich_NC))-SUMPRODUCT((DVHC=J$5)*(namkh=$D$1)*(INDEX(NC_giam,,HLOOKUP($C55,COLMadat,2,0))))</f>
        <v>0</v>
      </c>
      <c r="K55" s="678">
        <f>'CH01'!L56+SUMPRODUCT((DVHC=K$5)*(madatNC=$C55)*(namkh=$D$1)*(Dientich_NC))-SUMPRODUCT((DVHC=K$5)*(namkh=$D$1)*(INDEX(NC_giam,,HLOOKUP($C55,COLMadat,2,0))))</f>
        <v>0</v>
      </c>
      <c r="L55" s="678">
        <f>'CH01'!M56+SUMPRODUCT((DVHC=L$5)*(madatNC=$C55)*(namkh=$D$1)*(Dientich_NC))-SUMPRODUCT((DVHC=L$5)*(namkh=$D$1)*(INDEX(NC_giam,,HLOOKUP($C55,COLMadat,2,0))))</f>
        <v>0</v>
      </c>
      <c r="M55" s="678">
        <f>'CH01'!N56+SUMPRODUCT((DVHC=M$5)*(madatNC=$C55)*(namkh=$D$1)*(Dientich_NC))-SUMPRODUCT((DVHC=M$5)*(namkh=$D$1)*(INDEX(NC_giam,,HLOOKUP($C55,COLMadat,2,0))))</f>
        <v>0</v>
      </c>
      <c r="N55" s="678">
        <f>'CH01'!O56+SUMPRODUCT((DVHC=N$5)*(madatNC=$C55)*(namkh=$D$1)*(Dientich_NC))-SUMPRODUCT((DVHC=N$5)*(namkh=$D$1)*(INDEX(NC_giam,,HLOOKUP($C55,COLMadat,2,0))))</f>
        <v>0</v>
      </c>
      <c r="O55" s="678">
        <f>'CH01'!P56+SUMPRODUCT((DVHC=O$5)*(madatNC=$C55)*(namkh=$D$1)*(Dientich_NC))-SUMPRODUCT((DVHC=O$5)*(namkh=$D$1)*(INDEX(NC_giam,,HLOOKUP($C55,COLMadat,2,0))))</f>
        <v>0</v>
      </c>
      <c r="P55" s="678">
        <f>'CH01'!Q56+SUMPRODUCT((DVHC=P$5)*(madatNC=$C55)*(namkh=$D$1)*(Dientich_NC))-SUMPRODUCT((DVHC=P$5)*(namkh=$D$1)*(INDEX(NC_giam,,HLOOKUP($C55,COLMadat,2,0))))</f>
        <v>0</v>
      </c>
      <c r="Q55" s="678">
        <f>'CH01'!R56+SUMPRODUCT((DVHC=Q$5)*(madatNC=$C55)*(namkh=$D$1)*(Dientich_NC))-SUMPRODUCT((DVHC=Q$5)*(namkh=$D$1)*(INDEX(NC_giam,,HLOOKUP($C55,COLMadat,2,0))))</f>
        <v>0</v>
      </c>
      <c r="R55" s="678">
        <f>'CH01'!S56+SUMPRODUCT((DVHC=R$5)*(madatNC=$C55)*(namkh=$D$1)*(Dientich_NC))-SUMPRODUCT((DVHC=R$5)*(namkh=$D$1)*(INDEX(NC_giam,,HLOOKUP($C55,COLMadat,2,0))))</f>
        <v>0</v>
      </c>
      <c r="S55" s="678">
        <f>'CH01'!T56+SUMPRODUCT((DVHC=S$5)*(madatNC=$C55)*(namkh=$D$1)*(Dientich_NC))-SUMPRODUCT((DVHC=S$5)*(namkh=$D$1)*(INDEX(NC_giam,,HLOOKUP($C55,COLMadat,2,0))))</f>
        <v>0</v>
      </c>
      <c r="T55" s="678">
        <f>'CH01'!U56+SUMPRODUCT((DVHC=T$5)*(madatNC=$C55)*(namkh=$D$1)*(Dientich_NC))-SUMPRODUCT((DVHC=T$5)*(namkh=$D$1)*(INDEX(NC_giam,,HLOOKUP($C55,COLMadat,2,0))))</f>
        <v>0</v>
      </c>
      <c r="U55" s="678">
        <f>'CH01'!V56+SUMPRODUCT((DVHC=U$5)*(madatNC=$C55)*(namkh=$D$1)*(Dientich_NC))-SUMPRODUCT((DVHC=U$5)*(namkh=$D$1)*(INDEX(NC_giam,,HLOOKUP($C55,COLMadat,2,0))))</f>
        <v>0</v>
      </c>
      <c r="V55" s="678">
        <f>'CH01'!W56+SUMPRODUCT((DVHC=V$5)*(madatNC=$C55)*(namkh=$D$1)*(Dientich_NC))-SUMPRODUCT((DVHC=V$5)*(namkh=$D$1)*(INDEX(NC_giam,,HLOOKUP($C55,COLMadat,2,0))))</f>
        <v>0</v>
      </c>
      <c r="W55" s="678">
        <f>'CH01'!X56+SUMPRODUCT((DVHC=W$5)*(madatNC=$C55)*(namkh=$D$1)*(Dientich_NC))-SUMPRODUCT((DVHC=W$5)*(namkh=$D$1)*(INDEX(NC_giam,,HLOOKUP($C55,COLMadat,2,0))))</f>
        <v>0</v>
      </c>
      <c r="X55" s="678">
        <f>'CH01'!Y56+SUMPRODUCT((DVHC=X$5)*(madatNC=$C55)*(namkh=$D$1)*(Dientich_NC))-SUMPRODUCT((DVHC=X$5)*(namkh=$D$1)*(INDEX(NC_giam,,HLOOKUP($C55,COLMadat,2,0))))</f>
        <v>0</v>
      </c>
      <c r="Y55" s="678">
        <f>'CH01'!Z56+SUMPRODUCT((DVHC=Y$5)*(madatNC=$C55)*(namkh=$D$1)*(Dientich_NC))-SUMPRODUCT((DVHC=Y$5)*(namkh=$D$1)*(INDEX(NC_giam,,HLOOKUP($C55,COLMadat,2,0))))</f>
        <v>0</v>
      </c>
      <c r="Z55" s="678">
        <f>'CH01'!AA56+SUMPRODUCT((DVHC=Z$5)*(madatNC=$C55)*(namkh=$D$1)*(Dientich_NC))-SUMPRODUCT((DVHC=Z$5)*(namkh=$D$1)*(INDEX(NC_giam,,HLOOKUP($C55,COLMadat,2,0))))</f>
        <v>0</v>
      </c>
      <c r="AA55" s="678">
        <f>'CH01'!AB56+SUMPRODUCT((DVHC=AA$5)*(madatNC=$C55)*(namkh=$D$1)*(Dientich_NC))-SUMPRODUCT((DVHC=AA$5)*(namkh=$D$1)*(INDEX(NC_giam,,HLOOKUP($C55,COLMadat,2,0))))</f>
        <v>0</v>
      </c>
      <c r="AB55" s="678">
        <f>'CH01'!AC56+SUMPRODUCT((DVHC=AB$5)*(madatNC=$C55)*(namkh=$D$1)*(Dientich_NC))-SUMPRODUCT((DVHC=AB$5)*(namkh=$D$1)*(INDEX(NC_giam,,HLOOKUP($C55,COLMadat,2,0))))</f>
        <v>0</v>
      </c>
      <c r="AC55" s="678">
        <f>'CH01'!AD56+SUMPRODUCT((DVHC=AC$5)*(madatNC=$C55)*(namkh=$D$1)*(Dientich_NC))-SUMPRODUCT((DVHC=AC$5)*(namkh=$D$1)*(INDEX(NC_giam,,HLOOKUP($C55,COLMadat,2,0))))</f>
        <v>0</v>
      </c>
      <c r="AD55" s="678">
        <f>'CH01'!AE56+SUMPRODUCT((DVHC=AD$5)*(madatNC=$C55)*(namkh=$D$1)*(Dientich_NC))-SUMPRODUCT((DVHC=AD$5)*(namkh=$D$1)*(INDEX(NC_giam,,HLOOKUP($C55,COLMadat,2,0))))</f>
        <v>0</v>
      </c>
      <c r="AE55" s="678">
        <f>'CH01'!AF56+SUMPRODUCT((DVHC=AE$5)*(madatNC=$C55)*(namkh=$D$1)*(Dientich_NC))-SUMPRODUCT((DVHC=AE$5)*(namkh=$D$1)*(INDEX(NC_giam,,HLOOKUP($C55,COLMadat,2,0))))</f>
        <v>0</v>
      </c>
      <c r="AF55" s="678">
        <f>'CH01'!AG56+SUMPRODUCT((DVHC=AF$5)*(madatNC=$C55)*(namkh=$D$1)*(Dientich_NC))-SUMPRODUCT((DVHC=AF$5)*(namkh=$D$1)*(INDEX(NC_giam,,HLOOKUP($C55,COLMadat,2,0))))</f>
        <v>0</v>
      </c>
      <c r="AG55" s="678">
        <f>'CH01'!AH56+SUMPRODUCT((DVHC=AG$5)*(madatNC=$C55)*(namkh=$D$1)*(Dientich_NC))-SUMPRODUCT((DVHC=AG$5)*(namkh=$D$1)*(INDEX(NC_giam,,HLOOKUP($C55,COLMadat,2,0))))</f>
        <v>0</v>
      </c>
      <c r="AH55" s="678">
        <f>'CH01'!AI56+SUMPRODUCT((DVHC=AH$5)*(madatNC=$C55)*(namkh=$D$1)*(Dientich_NC))-SUMPRODUCT((DVHC=AH$5)*(namkh=$D$1)*(INDEX(NC_giam,,HLOOKUP($C55,COLMadat,2,0))))</f>
        <v>0</v>
      </c>
      <c r="AI55" s="678">
        <f>'CH01'!AJ56+SUMPRODUCT((DVHC=AI$5)*(madatNC=$C55)*(namkh=$D$1)*(Dientich_NC))-SUMPRODUCT((DVHC=AI$5)*(namkh=$D$1)*(INDEX(NC_giam,,HLOOKUP($C55,COLMadat,2,0))))</f>
        <v>0</v>
      </c>
      <c r="AJ55" s="678">
        <f>'CH01'!AK56+SUMPRODUCT((DVHC=AJ$5)*(madatNC=$C55)*(namkh=$D$1)*(Dientich_NC))-SUMPRODUCT((DVHC=AJ$5)*(namkh=$D$1)*(INDEX(NC_giam,,HLOOKUP($C55,COLMadat,2,0))))</f>
        <v>0</v>
      </c>
      <c r="AK55" s="678">
        <f>'CH01'!AL56+SUMPRODUCT((DVHC=AK$5)*(madatNC=$C55)*(namkh=$D$1)*(Dientich_NC))-SUMPRODUCT((DVHC=AK$5)*(namkh=$D$1)*(INDEX(NC_giam,,HLOOKUP($C55,COLMadat,2,0))))</f>
        <v>0</v>
      </c>
      <c r="AL55" s="678">
        <f>'CH01'!AM56+SUMPRODUCT((DVHC=AL$5)*(madatNC=$C55)*(namkh=$D$1)*(Dientich_NC))-SUMPRODUCT((DVHC=AL$5)*(namkh=$D$1)*(INDEX(NC_giam,,HLOOKUP($C55,COLMadat,2,0))))</f>
        <v>0</v>
      </c>
      <c r="AM55" s="678">
        <f>'CH01'!AN56+SUMPRODUCT((DVHC=AM$5)*(madatNC=$C55)*(namkh=$D$1)*(Dientich_NC))-SUMPRODUCT((DVHC=AM$5)*(namkh=$D$1)*(INDEX(NC_giam,,HLOOKUP($C55,COLMadat,2,0))))</f>
        <v>0</v>
      </c>
      <c r="AN55" s="678">
        <f>'CH01'!AO56+SUMPRODUCT((DVHC=AN$5)*(madatNC=$C55)*(namkh=$D$1)*(Dientich_NC))-SUMPRODUCT((DVHC=AN$5)*(namkh=$D$1)*(INDEX(NC_giam,,HLOOKUP($C55,COLMadat,2,0))))</f>
        <v>0</v>
      </c>
      <c r="AO55" s="32"/>
    </row>
    <row r="56" spans="1:41">
      <c r="A56" s="676" t="str">
        <f>'CH01'!A57</f>
        <v>2.8.9</v>
      </c>
      <c r="B56" s="676" t="str">
        <f>'CH01'!B57</f>
        <v>Đất chợ dân sinh, chợ đầu mối</v>
      </c>
      <c r="C56" s="677" t="str">
        <f>'CH01'!C57</f>
        <v>DCH</v>
      </c>
      <c r="D56" s="678">
        <f t="shared" si="11"/>
        <v>8.2027999999999999</v>
      </c>
      <c r="E56" s="678">
        <f>'CH01'!F57+SUMPRODUCT((DVHC=E$5)*(madatNC=$C56)*(namkh=$D$1)*(Dientich_NC))-SUMPRODUCT((DVHC=E$5)*(namkh=$D$1)*(INDEX(NC_giam,,HLOOKUP($C56,COLMadat,2,0))))</f>
        <v>8.2027999999999999</v>
      </c>
      <c r="F56" s="678">
        <f>'CH01'!G57+SUMPRODUCT((DVHC=F$5)*(madatNC=$C56)*(namkh=$D$1)*(Dientich_NC))-SUMPRODUCT((DVHC=F$5)*(namkh=$D$1)*(INDEX(NC_giam,,HLOOKUP($C56,COLMadat,2,0))))</f>
        <v>0</v>
      </c>
      <c r="G56" s="678">
        <f>'CH01'!H57+SUMPRODUCT((DVHC=G$5)*(madatNC=$C56)*(namkh=$D$1)*(Dientich_NC))-SUMPRODUCT((DVHC=G$5)*(namkh=$D$1)*(INDEX(NC_giam,,HLOOKUP($C56,COLMadat,2,0))))</f>
        <v>0</v>
      </c>
      <c r="H56" s="678">
        <f>'CH01'!I57+SUMPRODUCT((DVHC=H$5)*(madatNC=$C56)*(namkh=$D$1)*(Dientich_NC))-SUMPRODUCT((DVHC=H$5)*(namkh=$D$1)*(INDEX(NC_giam,,HLOOKUP($C56,COLMadat,2,0))))</f>
        <v>0</v>
      </c>
      <c r="I56" s="678">
        <f>'CH01'!J57+SUMPRODUCT((DVHC=I$5)*(madatNC=$C56)*(namkh=$D$1)*(Dientich_NC))-SUMPRODUCT((DVHC=I$5)*(namkh=$D$1)*(INDEX(NC_giam,,HLOOKUP($C56,COLMadat,2,0))))</f>
        <v>0</v>
      </c>
      <c r="J56" s="678">
        <f>'CH01'!K57+SUMPRODUCT((DVHC=J$5)*(madatNC=$C56)*(namkh=$D$1)*(Dientich_NC))-SUMPRODUCT((DVHC=J$5)*(namkh=$D$1)*(INDEX(NC_giam,,HLOOKUP($C56,COLMadat,2,0))))</f>
        <v>0</v>
      </c>
      <c r="K56" s="678">
        <f>'CH01'!L57+SUMPRODUCT((DVHC=K$5)*(madatNC=$C56)*(namkh=$D$1)*(Dientich_NC))-SUMPRODUCT((DVHC=K$5)*(namkh=$D$1)*(INDEX(NC_giam,,HLOOKUP($C56,COLMadat,2,0))))</f>
        <v>0</v>
      </c>
      <c r="L56" s="678">
        <f>'CH01'!M57+SUMPRODUCT((DVHC=L$5)*(madatNC=$C56)*(namkh=$D$1)*(Dientich_NC))-SUMPRODUCT((DVHC=L$5)*(namkh=$D$1)*(INDEX(NC_giam,,HLOOKUP($C56,COLMadat,2,0))))</f>
        <v>0</v>
      </c>
      <c r="M56" s="678">
        <f>'CH01'!N57+SUMPRODUCT((DVHC=M$5)*(madatNC=$C56)*(namkh=$D$1)*(Dientich_NC))-SUMPRODUCT((DVHC=M$5)*(namkh=$D$1)*(INDEX(NC_giam,,HLOOKUP($C56,COLMadat,2,0))))</f>
        <v>0</v>
      </c>
      <c r="N56" s="678">
        <f>'CH01'!O57+SUMPRODUCT((DVHC=N$5)*(madatNC=$C56)*(namkh=$D$1)*(Dientich_NC))-SUMPRODUCT((DVHC=N$5)*(namkh=$D$1)*(INDEX(NC_giam,,HLOOKUP($C56,COLMadat,2,0))))</f>
        <v>0</v>
      </c>
      <c r="O56" s="678">
        <f>'CH01'!P57+SUMPRODUCT((DVHC=O$5)*(madatNC=$C56)*(namkh=$D$1)*(Dientich_NC))-SUMPRODUCT((DVHC=O$5)*(namkh=$D$1)*(INDEX(NC_giam,,HLOOKUP($C56,COLMadat,2,0))))</f>
        <v>0</v>
      </c>
      <c r="P56" s="678">
        <f>'CH01'!Q57+SUMPRODUCT((DVHC=P$5)*(madatNC=$C56)*(namkh=$D$1)*(Dientich_NC))-SUMPRODUCT((DVHC=P$5)*(namkh=$D$1)*(INDEX(NC_giam,,HLOOKUP($C56,COLMadat,2,0))))</f>
        <v>0</v>
      </c>
      <c r="Q56" s="678">
        <f>'CH01'!R57+SUMPRODUCT((DVHC=Q$5)*(madatNC=$C56)*(namkh=$D$1)*(Dientich_NC))-SUMPRODUCT((DVHC=Q$5)*(namkh=$D$1)*(INDEX(NC_giam,,HLOOKUP($C56,COLMadat,2,0))))</f>
        <v>0</v>
      </c>
      <c r="R56" s="678">
        <f>'CH01'!S57+SUMPRODUCT((DVHC=R$5)*(madatNC=$C56)*(namkh=$D$1)*(Dientich_NC))-SUMPRODUCT((DVHC=R$5)*(namkh=$D$1)*(INDEX(NC_giam,,HLOOKUP($C56,COLMadat,2,0))))</f>
        <v>0</v>
      </c>
      <c r="S56" s="678">
        <f>'CH01'!T57+SUMPRODUCT((DVHC=S$5)*(madatNC=$C56)*(namkh=$D$1)*(Dientich_NC))-SUMPRODUCT((DVHC=S$5)*(namkh=$D$1)*(INDEX(NC_giam,,HLOOKUP($C56,COLMadat,2,0))))</f>
        <v>0</v>
      </c>
      <c r="T56" s="678">
        <f>'CH01'!U57+SUMPRODUCT((DVHC=T$5)*(madatNC=$C56)*(namkh=$D$1)*(Dientich_NC))-SUMPRODUCT((DVHC=T$5)*(namkh=$D$1)*(INDEX(NC_giam,,HLOOKUP($C56,COLMadat,2,0))))</f>
        <v>0</v>
      </c>
      <c r="U56" s="678">
        <f>'CH01'!V57+SUMPRODUCT((DVHC=U$5)*(madatNC=$C56)*(namkh=$D$1)*(Dientich_NC))-SUMPRODUCT((DVHC=U$5)*(namkh=$D$1)*(INDEX(NC_giam,,HLOOKUP($C56,COLMadat,2,0))))</f>
        <v>0</v>
      </c>
      <c r="V56" s="678">
        <f>'CH01'!W57+SUMPRODUCT((DVHC=V$5)*(madatNC=$C56)*(namkh=$D$1)*(Dientich_NC))-SUMPRODUCT((DVHC=V$5)*(namkh=$D$1)*(INDEX(NC_giam,,HLOOKUP($C56,COLMadat,2,0))))</f>
        <v>0</v>
      </c>
      <c r="W56" s="678">
        <f>'CH01'!X57+SUMPRODUCT((DVHC=W$5)*(madatNC=$C56)*(namkh=$D$1)*(Dientich_NC))-SUMPRODUCT((DVHC=W$5)*(namkh=$D$1)*(INDEX(NC_giam,,HLOOKUP($C56,COLMadat,2,0))))</f>
        <v>0</v>
      </c>
      <c r="X56" s="678">
        <f>'CH01'!Y57+SUMPRODUCT((DVHC=X$5)*(madatNC=$C56)*(namkh=$D$1)*(Dientich_NC))-SUMPRODUCT((DVHC=X$5)*(namkh=$D$1)*(INDEX(NC_giam,,HLOOKUP($C56,COLMadat,2,0))))</f>
        <v>0</v>
      </c>
      <c r="Y56" s="678">
        <f>'CH01'!Z57+SUMPRODUCT((DVHC=Y$5)*(madatNC=$C56)*(namkh=$D$1)*(Dientich_NC))-SUMPRODUCT((DVHC=Y$5)*(namkh=$D$1)*(INDEX(NC_giam,,HLOOKUP($C56,COLMadat,2,0))))</f>
        <v>0</v>
      </c>
      <c r="Z56" s="678">
        <f>'CH01'!AA57+SUMPRODUCT((DVHC=Z$5)*(madatNC=$C56)*(namkh=$D$1)*(Dientich_NC))-SUMPRODUCT((DVHC=Z$5)*(namkh=$D$1)*(INDEX(NC_giam,,HLOOKUP($C56,COLMadat,2,0))))</f>
        <v>0</v>
      </c>
      <c r="AA56" s="678">
        <f>'CH01'!AB57+SUMPRODUCT((DVHC=AA$5)*(madatNC=$C56)*(namkh=$D$1)*(Dientich_NC))-SUMPRODUCT((DVHC=AA$5)*(namkh=$D$1)*(INDEX(NC_giam,,HLOOKUP($C56,COLMadat,2,0))))</f>
        <v>0</v>
      </c>
      <c r="AB56" s="678">
        <f>'CH01'!AC57+SUMPRODUCT((DVHC=AB$5)*(madatNC=$C56)*(namkh=$D$1)*(Dientich_NC))-SUMPRODUCT((DVHC=AB$5)*(namkh=$D$1)*(INDEX(NC_giam,,HLOOKUP($C56,COLMadat,2,0))))</f>
        <v>0</v>
      </c>
      <c r="AC56" s="678">
        <f>'CH01'!AD57+SUMPRODUCT((DVHC=AC$5)*(madatNC=$C56)*(namkh=$D$1)*(Dientich_NC))-SUMPRODUCT((DVHC=AC$5)*(namkh=$D$1)*(INDEX(NC_giam,,HLOOKUP($C56,COLMadat,2,0))))</f>
        <v>0</v>
      </c>
      <c r="AD56" s="678">
        <f>'CH01'!AE57+SUMPRODUCT((DVHC=AD$5)*(madatNC=$C56)*(namkh=$D$1)*(Dientich_NC))-SUMPRODUCT((DVHC=AD$5)*(namkh=$D$1)*(INDEX(NC_giam,,HLOOKUP($C56,COLMadat,2,0))))</f>
        <v>0</v>
      </c>
      <c r="AE56" s="678">
        <f>'CH01'!AF57+SUMPRODUCT((DVHC=AE$5)*(madatNC=$C56)*(namkh=$D$1)*(Dientich_NC))-SUMPRODUCT((DVHC=AE$5)*(namkh=$D$1)*(INDEX(NC_giam,,HLOOKUP($C56,COLMadat,2,0))))</f>
        <v>0</v>
      </c>
      <c r="AF56" s="678">
        <f>'CH01'!AG57+SUMPRODUCT((DVHC=AF$5)*(madatNC=$C56)*(namkh=$D$1)*(Dientich_NC))-SUMPRODUCT((DVHC=AF$5)*(namkh=$D$1)*(INDEX(NC_giam,,HLOOKUP($C56,COLMadat,2,0))))</f>
        <v>0</v>
      </c>
      <c r="AG56" s="678">
        <f>'CH01'!AH57+SUMPRODUCT((DVHC=AG$5)*(madatNC=$C56)*(namkh=$D$1)*(Dientich_NC))-SUMPRODUCT((DVHC=AG$5)*(namkh=$D$1)*(INDEX(NC_giam,,HLOOKUP($C56,COLMadat,2,0))))</f>
        <v>0</v>
      </c>
      <c r="AH56" s="678">
        <f>'CH01'!AI57+SUMPRODUCT((DVHC=AH$5)*(madatNC=$C56)*(namkh=$D$1)*(Dientich_NC))-SUMPRODUCT((DVHC=AH$5)*(namkh=$D$1)*(INDEX(NC_giam,,HLOOKUP($C56,COLMadat,2,0))))</f>
        <v>0</v>
      </c>
      <c r="AI56" s="678">
        <f>'CH01'!AJ57+SUMPRODUCT((DVHC=AI$5)*(madatNC=$C56)*(namkh=$D$1)*(Dientich_NC))-SUMPRODUCT((DVHC=AI$5)*(namkh=$D$1)*(INDEX(NC_giam,,HLOOKUP($C56,COLMadat,2,0))))</f>
        <v>0</v>
      </c>
      <c r="AJ56" s="678">
        <f>'CH01'!AK57+SUMPRODUCT((DVHC=AJ$5)*(madatNC=$C56)*(namkh=$D$1)*(Dientich_NC))-SUMPRODUCT((DVHC=AJ$5)*(namkh=$D$1)*(INDEX(NC_giam,,HLOOKUP($C56,COLMadat,2,0))))</f>
        <v>0</v>
      </c>
      <c r="AK56" s="678">
        <f>'CH01'!AL57+SUMPRODUCT((DVHC=AK$5)*(madatNC=$C56)*(namkh=$D$1)*(Dientich_NC))-SUMPRODUCT((DVHC=AK$5)*(namkh=$D$1)*(INDEX(NC_giam,,HLOOKUP($C56,COLMadat,2,0))))</f>
        <v>0</v>
      </c>
      <c r="AL56" s="678">
        <f>'CH01'!AM57+SUMPRODUCT((DVHC=AL$5)*(madatNC=$C56)*(namkh=$D$1)*(Dientich_NC))-SUMPRODUCT((DVHC=AL$5)*(namkh=$D$1)*(INDEX(NC_giam,,HLOOKUP($C56,COLMadat,2,0))))</f>
        <v>0</v>
      </c>
      <c r="AM56" s="678">
        <f>'CH01'!AN57+SUMPRODUCT((DVHC=AM$5)*(madatNC=$C56)*(namkh=$D$1)*(Dientich_NC))-SUMPRODUCT((DVHC=AM$5)*(namkh=$D$1)*(INDEX(NC_giam,,HLOOKUP($C56,COLMadat,2,0))))</f>
        <v>0</v>
      </c>
      <c r="AN56" s="678">
        <f>'CH01'!AO57+SUMPRODUCT((DVHC=AN$5)*(madatNC=$C56)*(namkh=$D$1)*(Dientich_NC))-SUMPRODUCT((DVHC=AN$5)*(namkh=$D$1)*(INDEX(NC_giam,,HLOOKUP($C56,COLMadat,2,0))))</f>
        <v>0</v>
      </c>
      <c r="AO56" s="32"/>
    </row>
    <row r="57" spans="1:41" ht="37.5">
      <c r="A57" s="676" t="str">
        <f>'CH01'!A58</f>
        <v>2.8.10</v>
      </c>
      <c r="B57" s="676" t="str">
        <f>'CH01'!B58</f>
        <v>Đất khu vui chơi, giải trí công cộng, sinh hoạt cộng đồng</v>
      </c>
      <c r="C57" s="677" t="str">
        <f>'CH01'!C58</f>
        <v>DKV</v>
      </c>
      <c r="D57" s="678">
        <f t="shared" si="11"/>
        <v>13.814</v>
      </c>
      <c r="E57" s="678">
        <f>'CH01'!F58+SUMPRODUCT((DVHC=E$5)*(madatNC=$C57)*(namkh=$D$1)*(Dientich_NC))-SUMPRODUCT((DVHC=E$5)*(namkh=$D$1)*(INDEX(NC_giam,,HLOOKUP($C57,COLMadat,2,0))))</f>
        <v>13.814</v>
      </c>
      <c r="F57" s="678">
        <f>'CH01'!G58+SUMPRODUCT((DVHC=F$5)*(madatNC=$C57)*(namkh=$D$1)*(Dientich_NC))-SUMPRODUCT((DVHC=F$5)*(namkh=$D$1)*(INDEX(NC_giam,,HLOOKUP($C57,COLMadat,2,0))))</f>
        <v>0</v>
      </c>
      <c r="G57" s="678">
        <f>'CH01'!H58+SUMPRODUCT((DVHC=G$5)*(madatNC=$C57)*(namkh=$D$1)*(Dientich_NC))-SUMPRODUCT((DVHC=G$5)*(namkh=$D$1)*(INDEX(NC_giam,,HLOOKUP($C57,COLMadat,2,0))))</f>
        <v>0</v>
      </c>
      <c r="H57" s="678">
        <f>'CH01'!I58+SUMPRODUCT((DVHC=H$5)*(madatNC=$C57)*(namkh=$D$1)*(Dientich_NC))-SUMPRODUCT((DVHC=H$5)*(namkh=$D$1)*(INDEX(NC_giam,,HLOOKUP($C57,COLMadat,2,0))))</f>
        <v>0</v>
      </c>
      <c r="I57" s="678">
        <f>'CH01'!J58+SUMPRODUCT((DVHC=I$5)*(madatNC=$C57)*(namkh=$D$1)*(Dientich_NC))-SUMPRODUCT((DVHC=I$5)*(namkh=$D$1)*(INDEX(NC_giam,,HLOOKUP($C57,COLMadat,2,0))))</f>
        <v>0</v>
      </c>
      <c r="J57" s="678">
        <f>'CH01'!K58+SUMPRODUCT((DVHC=J$5)*(madatNC=$C57)*(namkh=$D$1)*(Dientich_NC))-SUMPRODUCT((DVHC=J$5)*(namkh=$D$1)*(INDEX(NC_giam,,HLOOKUP($C57,COLMadat,2,0))))</f>
        <v>0</v>
      </c>
      <c r="K57" s="678">
        <f>'CH01'!L58+SUMPRODUCT((DVHC=K$5)*(madatNC=$C57)*(namkh=$D$1)*(Dientich_NC))-SUMPRODUCT((DVHC=K$5)*(namkh=$D$1)*(INDEX(NC_giam,,HLOOKUP($C57,COLMadat,2,0))))</f>
        <v>0</v>
      </c>
      <c r="L57" s="678">
        <f>'CH01'!M58+SUMPRODUCT((DVHC=L$5)*(madatNC=$C57)*(namkh=$D$1)*(Dientich_NC))-SUMPRODUCT((DVHC=L$5)*(namkh=$D$1)*(INDEX(NC_giam,,HLOOKUP($C57,COLMadat,2,0))))</f>
        <v>0</v>
      </c>
      <c r="M57" s="678">
        <f>'CH01'!N58+SUMPRODUCT((DVHC=M$5)*(madatNC=$C57)*(namkh=$D$1)*(Dientich_NC))-SUMPRODUCT((DVHC=M$5)*(namkh=$D$1)*(INDEX(NC_giam,,HLOOKUP($C57,COLMadat,2,0))))</f>
        <v>0</v>
      </c>
      <c r="N57" s="678">
        <f>'CH01'!O58+SUMPRODUCT((DVHC=N$5)*(madatNC=$C57)*(namkh=$D$1)*(Dientich_NC))-SUMPRODUCT((DVHC=N$5)*(namkh=$D$1)*(INDEX(NC_giam,,HLOOKUP($C57,COLMadat,2,0))))</f>
        <v>0</v>
      </c>
      <c r="O57" s="678">
        <f>'CH01'!P58+SUMPRODUCT((DVHC=O$5)*(madatNC=$C57)*(namkh=$D$1)*(Dientich_NC))-SUMPRODUCT((DVHC=O$5)*(namkh=$D$1)*(INDEX(NC_giam,,HLOOKUP($C57,COLMadat,2,0))))</f>
        <v>0</v>
      </c>
      <c r="P57" s="678">
        <f>'CH01'!Q58+SUMPRODUCT((DVHC=P$5)*(madatNC=$C57)*(namkh=$D$1)*(Dientich_NC))-SUMPRODUCT((DVHC=P$5)*(namkh=$D$1)*(INDEX(NC_giam,,HLOOKUP($C57,COLMadat,2,0))))</f>
        <v>0</v>
      </c>
      <c r="Q57" s="678">
        <f>'CH01'!R58+SUMPRODUCT((DVHC=Q$5)*(madatNC=$C57)*(namkh=$D$1)*(Dientich_NC))-SUMPRODUCT((DVHC=Q$5)*(namkh=$D$1)*(INDEX(NC_giam,,HLOOKUP($C57,COLMadat,2,0))))</f>
        <v>0</v>
      </c>
      <c r="R57" s="678">
        <f>'CH01'!S58+SUMPRODUCT((DVHC=R$5)*(madatNC=$C57)*(namkh=$D$1)*(Dientich_NC))-SUMPRODUCT((DVHC=R$5)*(namkh=$D$1)*(INDEX(NC_giam,,HLOOKUP($C57,COLMadat,2,0))))</f>
        <v>0</v>
      </c>
      <c r="S57" s="678">
        <f>'CH01'!T58+SUMPRODUCT((DVHC=S$5)*(madatNC=$C57)*(namkh=$D$1)*(Dientich_NC))-SUMPRODUCT((DVHC=S$5)*(namkh=$D$1)*(INDEX(NC_giam,,HLOOKUP($C57,COLMadat,2,0))))</f>
        <v>0</v>
      </c>
      <c r="T57" s="678">
        <f>'CH01'!U58+SUMPRODUCT((DVHC=T$5)*(madatNC=$C57)*(namkh=$D$1)*(Dientich_NC))-SUMPRODUCT((DVHC=T$5)*(namkh=$D$1)*(INDEX(NC_giam,,HLOOKUP($C57,COLMadat,2,0))))</f>
        <v>0</v>
      </c>
      <c r="U57" s="678">
        <f>'CH01'!V58+SUMPRODUCT((DVHC=U$5)*(madatNC=$C57)*(namkh=$D$1)*(Dientich_NC))-SUMPRODUCT((DVHC=U$5)*(namkh=$D$1)*(INDEX(NC_giam,,HLOOKUP($C57,COLMadat,2,0))))</f>
        <v>0</v>
      </c>
      <c r="V57" s="678">
        <f>'CH01'!W58+SUMPRODUCT((DVHC=V$5)*(madatNC=$C57)*(namkh=$D$1)*(Dientich_NC))-SUMPRODUCT((DVHC=V$5)*(namkh=$D$1)*(INDEX(NC_giam,,HLOOKUP($C57,COLMadat,2,0))))</f>
        <v>0</v>
      </c>
      <c r="W57" s="678">
        <f>'CH01'!X58+SUMPRODUCT((DVHC=W$5)*(madatNC=$C57)*(namkh=$D$1)*(Dientich_NC))-SUMPRODUCT((DVHC=W$5)*(namkh=$D$1)*(INDEX(NC_giam,,HLOOKUP($C57,COLMadat,2,0))))</f>
        <v>0</v>
      </c>
      <c r="X57" s="678">
        <f>'CH01'!Y58+SUMPRODUCT((DVHC=X$5)*(madatNC=$C57)*(namkh=$D$1)*(Dientich_NC))-SUMPRODUCT((DVHC=X$5)*(namkh=$D$1)*(INDEX(NC_giam,,HLOOKUP($C57,COLMadat,2,0))))</f>
        <v>0</v>
      </c>
      <c r="Y57" s="678">
        <f>'CH01'!Z58+SUMPRODUCT((DVHC=Y$5)*(madatNC=$C57)*(namkh=$D$1)*(Dientich_NC))-SUMPRODUCT((DVHC=Y$5)*(namkh=$D$1)*(INDEX(NC_giam,,HLOOKUP($C57,COLMadat,2,0))))</f>
        <v>0</v>
      </c>
      <c r="Z57" s="678">
        <f>'CH01'!AA58+SUMPRODUCT((DVHC=Z$5)*(madatNC=$C57)*(namkh=$D$1)*(Dientich_NC))-SUMPRODUCT((DVHC=Z$5)*(namkh=$D$1)*(INDEX(NC_giam,,HLOOKUP($C57,COLMadat,2,0))))</f>
        <v>0</v>
      </c>
      <c r="AA57" s="678">
        <f>'CH01'!AB58+SUMPRODUCT((DVHC=AA$5)*(madatNC=$C57)*(namkh=$D$1)*(Dientich_NC))-SUMPRODUCT((DVHC=AA$5)*(namkh=$D$1)*(INDEX(NC_giam,,HLOOKUP($C57,COLMadat,2,0))))</f>
        <v>0</v>
      </c>
      <c r="AB57" s="678">
        <f>'CH01'!AC58+SUMPRODUCT((DVHC=AB$5)*(madatNC=$C57)*(namkh=$D$1)*(Dientich_NC))-SUMPRODUCT((DVHC=AB$5)*(namkh=$D$1)*(INDEX(NC_giam,,HLOOKUP($C57,COLMadat,2,0))))</f>
        <v>0</v>
      </c>
      <c r="AC57" s="678">
        <f>'CH01'!AD58+SUMPRODUCT((DVHC=AC$5)*(madatNC=$C57)*(namkh=$D$1)*(Dientich_NC))-SUMPRODUCT((DVHC=AC$5)*(namkh=$D$1)*(INDEX(NC_giam,,HLOOKUP($C57,COLMadat,2,0))))</f>
        <v>0</v>
      </c>
      <c r="AD57" s="678">
        <f>'CH01'!AE58+SUMPRODUCT((DVHC=AD$5)*(madatNC=$C57)*(namkh=$D$1)*(Dientich_NC))-SUMPRODUCT((DVHC=AD$5)*(namkh=$D$1)*(INDEX(NC_giam,,HLOOKUP($C57,COLMadat,2,0))))</f>
        <v>0</v>
      </c>
      <c r="AE57" s="678">
        <f>'CH01'!AF58+SUMPRODUCT((DVHC=AE$5)*(madatNC=$C57)*(namkh=$D$1)*(Dientich_NC))-SUMPRODUCT((DVHC=AE$5)*(namkh=$D$1)*(INDEX(NC_giam,,HLOOKUP($C57,COLMadat,2,0))))</f>
        <v>0</v>
      </c>
      <c r="AF57" s="678">
        <f>'CH01'!AG58+SUMPRODUCT((DVHC=AF$5)*(madatNC=$C57)*(namkh=$D$1)*(Dientich_NC))-SUMPRODUCT((DVHC=AF$5)*(namkh=$D$1)*(INDEX(NC_giam,,HLOOKUP($C57,COLMadat,2,0))))</f>
        <v>0</v>
      </c>
      <c r="AG57" s="678">
        <f>'CH01'!AH58+SUMPRODUCT((DVHC=AG$5)*(madatNC=$C57)*(namkh=$D$1)*(Dientich_NC))-SUMPRODUCT((DVHC=AG$5)*(namkh=$D$1)*(INDEX(NC_giam,,HLOOKUP($C57,COLMadat,2,0))))</f>
        <v>0</v>
      </c>
      <c r="AH57" s="678">
        <f>'CH01'!AI58+SUMPRODUCT((DVHC=AH$5)*(madatNC=$C57)*(namkh=$D$1)*(Dientich_NC))-SUMPRODUCT((DVHC=AH$5)*(namkh=$D$1)*(INDEX(NC_giam,,HLOOKUP($C57,COLMadat,2,0))))</f>
        <v>0</v>
      </c>
      <c r="AI57" s="678">
        <f>'CH01'!AJ58+SUMPRODUCT((DVHC=AI$5)*(madatNC=$C57)*(namkh=$D$1)*(Dientich_NC))-SUMPRODUCT((DVHC=AI$5)*(namkh=$D$1)*(INDEX(NC_giam,,HLOOKUP($C57,COLMadat,2,0))))</f>
        <v>0</v>
      </c>
      <c r="AJ57" s="678">
        <f>'CH01'!AK58+SUMPRODUCT((DVHC=AJ$5)*(madatNC=$C57)*(namkh=$D$1)*(Dientich_NC))-SUMPRODUCT((DVHC=AJ$5)*(namkh=$D$1)*(INDEX(NC_giam,,HLOOKUP($C57,COLMadat,2,0))))</f>
        <v>0</v>
      </c>
      <c r="AK57" s="678">
        <f>'CH01'!AL58+SUMPRODUCT((DVHC=AK$5)*(madatNC=$C57)*(namkh=$D$1)*(Dientich_NC))-SUMPRODUCT((DVHC=AK$5)*(namkh=$D$1)*(INDEX(NC_giam,,HLOOKUP($C57,COLMadat,2,0))))</f>
        <v>0</v>
      </c>
      <c r="AL57" s="678">
        <f>'CH01'!AM58+SUMPRODUCT((DVHC=AL$5)*(madatNC=$C57)*(namkh=$D$1)*(Dientich_NC))-SUMPRODUCT((DVHC=AL$5)*(namkh=$D$1)*(INDEX(NC_giam,,HLOOKUP($C57,COLMadat,2,0))))</f>
        <v>0</v>
      </c>
      <c r="AM57" s="678">
        <f>'CH01'!AN58+SUMPRODUCT((DVHC=AM$5)*(madatNC=$C57)*(namkh=$D$1)*(Dientich_NC))-SUMPRODUCT((DVHC=AM$5)*(namkh=$D$1)*(INDEX(NC_giam,,HLOOKUP($C57,COLMadat,2,0))))</f>
        <v>0</v>
      </c>
      <c r="AN57" s="678">
        <f>'CH01'!AO58+SUMPRODUCT((DVHC=AN$5)*(madatNC=$C57)*(namkh=$D$1)*(Dientich_NC))-SUMPRODUCT((DVHC=AN$5)*(namkh=$D$1)*(INDEX(NC_giam,,HLOOKUP($C57,COLMadat,2,0))))</f>
        <v>0</v>
      </c>
      <c r="AO57" s="32"/>
    </row>
    <row r="58" spans="1:41">
      <c r="A58" s="676" t="str">
        <f>'CH01'!A59</f>
        <v>2.9</v>
      </c>
      <c r="B58" s="676" t="str">
        <f>'CH01'!B59</f>
        <v>Đất tôn giáo</v>
      </c>
      <c r="C58" s="677" t="str">
        <f>'CH01'!C59</f>
        <v>TON</v>
      </c>
      <c r="D58" s="678">
        <f t="shared" si="11"/>
        <v>2.2484999999999999</v>
      </c>
      <c r="E58" s="678">
        <f>'CH01'!F59+SUMPRODUCT((DVHC=E$5)*(madatNC=$C58)*(namkh=$D$1)*(Dientich_NC))-SUMPRODUCT((DVHC=E$5)*(namkh=$D$1)*(INDEX(NC_giam,,HLOOKUP($C58,COLMadat,2,0))))</f>
        <v>2.2484999999999999</v>
      </c>
      <c r="F58" s="678">
        <f>'CH01'!G59+SUMPRODUCT((DVHC=F$5)*(madatNC=$C58)*(namkh=$D$1)*(Dientich_NC))-SUMPRODUCT((DVHC=F$5)*(namkh=$D$1)*(INDEX(NC_giam,,HLOOKUP($C58,COLMadat,2,0))))</f>
        <v>0</v>
      </c>
      <c r="G58" s="678">
        <f>'CH01'!H59+SUMPRODUCT((DVHC=G$5)*(madatNC=$C58)*(namkh=$D$1)*(Dientich_NC))-SUMPRODUCT((DVHC=G$5)*(namkh=$D$1)*(INDEX(NC_giam,,HLOOKUP($C58,COLMadat,2,0))))</f>
        <v>0</v>
      </c>
      <c r="H58" s="678">
        <f>'CH01'!I59+SUMPRODUCT((DVHC=H$5)*(madatNC=$C58)*(namkh=$D$1)*(Dientich_NC))-SUMPRODUCT((DVHC=H$5)*(namkh=$D$1)*(INDEX(NC_giam,,HLOOKUP($C58,COLMadat,2,0))))</f>
        <v>0</v>
      </c>
      <c r="I58" s="678">
        <f>'CH01'!J59+SUMPRODUCT((DVHC=I$5)*(madatNC=$C58)*(namkh=$D$1)*(Dientich_NC))-SUMPRODUCT((DVHC=I$5)*(namkh=$D$1)*(INDEX(NC_giam,,HLOOKUP($C58,COLMadat,2,0))))</f>
        <v>0</v>
      </c>
      <c r="J58" s="678">
        <f>'CH01'!K59+SUMPRODUCT((DVHC=J$5)*(madatNC=$C58)*(namkh=$D$1)*(Dientich_NC))-SUMPRODUCT((DVHC=J$5)*(namkh=$D$1)*(INDEX(NC_giam,,HLOOKUP($C58,COLMadat,2,0))))</f>
        <v>0</v>
      </c>
      <c r="K58" s="678">
        <f>'CH01'!L59+SUMPRODUCT((DVHC=K$5)*(madatNC=$C58)*(namkh=$D$1)*(Dientich_NC))-SUMPRODUCT((DVHC=K$5)*(namkh=$D$1)*(INDEX(NC_giam,,HLOOKUP($C58,COLMadat,2,0))))</f>
        <v>0</v>
      </c>
      <c r="L58" s="678">
        <f>'CH01'!M59+SUMPRODUCT((DVHC=L$5)*(madatNC=$C58)*(namkh=$D$1)*(Dientich_NC))-SUMPRODUCT((DVHC=L$5)*(namkh=$D$1)*(INDEX(NC_giam,,HLOOKUP($C58,COLMadat,2,0))))</f>
        <v>0</v>
      </c>
      <c r="M58" s="678">
        <f>'CH01'!N59+SUMPRODUCT((DVHC=M$5)*(madatNC=$C58)*(namkh=$D$1)*(Dientich_NC))-SUMPRODUCT((DVHC=M$5)*(namkh=$D$1)*(INDEX(NC_giam,,HLOOKUP($C58,COLMadat,2,0))))</f>
        <v>0</v>
      </c>
      <c r="N58" s="678">
        <f>'CH01'!O59+SUMPRODUCT((DVHC=N$5)*(madatNC=$C58)*(namkh=$D$1)*(Dientich_NC))-SUMPRODUCT((DVHC=N$5)*(namkh=$D$1)*(INDEX(NC_giam,,HLOOKUP($C58,COLMadat,2,0))))</f>
        <v>0</v>
      </c>
      <c r="O58" s="678">
        <f>'CH01'!P59+SUMPRODUCT((DVHC=O$5)*(madatNC=$C58)*(namkh=$D$1)*(Dientich_NC))-SUMPRODUCT((DVHC=O$5)*(namkh=$D$1)*(INDEX(NC_giam,,HLOOKUP($C58,COLMadat,2,0))))</f>
        <v>0</v>
      </c>
      <c r="P58" s="678">
        <f>'CH01'!Q59+SUMPRODUCT((DVHC=P$5)*(madatNC=$C58)*(namkh=$D$1)*(Dientich_NC))-SUMPRODUCT((DVHC=P$5)*(namkh=$D$1)*(INDEX(NC_giam,,HLOOKUP($C58,COLMadat,2,0))))</f>
        <v>0</v>
      </c>
      <c r="Q58" s="678">
        <f>'CH01'!R59+SUMPRODUCT((DVHC=Q$5)*(madatNC=$C58)*(namkh=$D$1)*(Dientich_NC))-SUMPRODUCT((DVHC=Q$5)*(namkh=$D$1)*(INDEX(NC_giam,,HLOOKUP($C58,COLMadat,2,0))))</f>
        <v>0</v>
      </c>
      <c r="R58" s="678">
        <f>'CH01'!S59+SUMPRODUCT((DVHC=R$5)*(madatNC=$C58)*(namkh=$D$1)*(Dientich_NC))-SUMPRODUCT((DVHC=R$5)*(namkh=$D$1)*(INDEX(NC_giam,,HLOOKUP($C58,COLMadat,2,0))))</f>
        <v>0</v>
      </c>
      <c r="S58" s="678">
        <f>'CH01'!T59+SUMPRODUCT((DVHC=S$5)*(madatNC=$C58)*(namkh=$D$1)*(Dientich_NC))-SUMPRODUCT((DVHC=S$5)*(namkh=$D$1)*(INDEX(NC_giam,,HLOOKUP($C58,COLMadat,2,0))))</f>
        <v>0</v>
      </c>
      <c r="T58" s="678">
        <f>'CH01'!U59+SUMPRODUCT((DVHC=T$5)*(madatNC=$C58)*(namkh=$D$1)*(Dientich_NC))-SUMPRODUCT((DVHC=T$5)*(namkh=$D$1)*(INDEX(NC_giam,,HLOOKUP($C58,COLMadat,2,0))))</f>
        <v>0</v>
      </c>
      <c r="U58" s="678">
        <f>'CH01'!V59+SUMPRODUCT((DVHC=U$5)*(madatNC=$C58)*(namkh=$D$1)*(Dientich_NC))-SUMPRODUCT((DVHC=U$5)*(namkh=$D$1)*(INDEX(NC_giam,,HLOOKUP($C58,COLMadat,2,0))))</f>
        <v>0</v>
      </c>
      <c r="V58" s="678">
        <f>'CH01'!W59+SUMPRODUCT((DVHC=V$5)*(madatNC=$C58)*(namkh=$D$1)*(Dientich_NC))-SUMPRODUCT((DVHC=V$5)*(namkh=$D$1)*(INDEX(NC_giam,,HLOOKUP($C58,COLMadat,2,0))))</f>
        <v>0</v>
      </c>
      <c r="W58" s="678">
        <f>'CH01'!X59+SUMPRODUCT((DVHC=W$5)*(madatNC=$C58)*(namkh=$D$1)*(Dientich_NC))-SUMPRODUCT((DVHC=W$5)*(namkh=$D$1)*(INDEX(NC_giam,,HLOOKUP($C58,COLMadat,2,0))))</f>
        <v>0</v>
      </c>
      <c r="X58" s="678">
        <f>'CH01'!Y59+SUMPRODUCT((DVHC=X$5)*(madatNC=$C58)*(namkh=$D$1)*(Dientich_NC))-SUMPRODUCT((DVHC=X$5)*(namkh=$D$1)*(INDEX(NC_giam,,HLOOKUP($C58,COLMadat,2,0))))</f>
        <v>0</v>
      </c>
      <c r="Y58" s="678">
        <f>'CH01'!Z59+SUMPRODUCT((DVHC=Y$5)*(madatNC=$C58)*(namkh=$D$1)*(Dientich_NC))-SUMPRODUCT((DVHC=Y$5)*(namkh=$D$1)*(INDEX(NC_giam,,HLOOKUP($C58,COLMadat,2,0))))</f>
        <v>0</v>
      </c>
      <c r="Z58" s="678">
        <f>'CH01'!AA59+SUMPRODUCT((DVHC=Z$5)*(madatNC=$C58)*(namkh=$D$1)*(Dientich_NC))-SUMPRODUCT((DVHC=Z$5)*(namkh=$D$1)*(INDEX(NC_giam,,HLOOKUP($C58,COLMadat,2,0))))</f>
        <v>0</v>
      </c>
      <c r="AA58" s="678">
        <f>'CH01'!AB59+SUMPRODUCT((DVHC=AA$5)*(madatNC=$C58)*(namkh=$D$1)*(Dientich_NC))-SUMPRODUCT((DVHC=AA$5)*(namkh=$D$1)*(INDEX(NC_giam,,HLOOKUP($C58,COLMadat,2,0))))</f>
        <v>0</v>
      </c>
      <c r="AB58" s="678">
        <f>'CH01'!AC59+SUMPRODUCT((DVHC=AB$5)*(madatNC=$C58)*(namkh=$D$1)*(Dientich_NC))-SUMPRODUCT((DVHC=AB$5)*(namkh=$D$1)*(INDEX(NC_giam,,HLOOKUP($C58,COLMadat,2,0))))</f>
        <v>0</v>
      </c>
      <c r="AC58" s="678">
        <f>'CH01'!AD59+SUMPRODUCT((DVHC=AC$5)*(madatNC=$C58)*(namkh=$D$1)*(Dientich_NC))-SUMPRODUCT((DVHC=AC$5)*(namkh=$D$1)*(INDEX(NC_giam,,HLOOKUP($C58,COLMadat,2,0))))</f>
        <v>0</v>
      </c>
      <c r="AD58" s="678">
        <f>'CH01'!AE59+SUMPRODUCT((DVHC=AD$5)*(madatNC=$C58)*(namkh=$D$1)*(Dientich_NC))-SUMPRODUCT((DVHC=AD$5)*(namkh=$D$1)*(INDEX(NC_giam,,HLOOKUP($C58,COLMadat,2,0))))</f>
        <v>0</v>
      </c>
      <c r="AE58" s="678">
        <f>'CH01'!AF59+SUMPRODUCT((DVHC=AE$5)*(madatNC=$C58)*(namkh=$D$1)*(Dientich_NC))-SUMPRODUCT((DVHC=AE$5)*(namkh=$D$1)*(INDEX(NC_giam,,HLOOKUP($C58,COLMadat,2,0))))</f>
        <v>0</v>
      </c>
      <c r="AF58" s="678">
        <f>'CH01'!AG59+SUMPRODUCT((DVHC=AF$5)*(madatNC=$C58)*(namkh=$D$1)*(Dientich_NC))-SUMPRODUCT((DVHC=AF$5)*(namkh=$D$1)*(INDEX(NC_giam,,HLOOKUP($C58,COLMadat,2,0))))</f>
        <v>0</v>
      </c>
      <c r="AG58" s="678">
        <f>'CH01'!AH59+SUMPRODUCT((DVHC=AG$5)*(madatNC=$C58)*(namkh=$D$1)*(Dientich_NC))-SUMPRODUCT((DVHC=AG$5)*(namkh=$D$1)*(INDEX(NC_giam,,HLOOKUP($C58,COLMadat,2,0))))</f>
        <v>0</v>
      </c>
      <c r="AH58" s="678">
        <f>'CH01'!AI59+SUMPRODUCT((DVHC=AH$5)*(madatNC=$C58)*(namkh=$D$1)*(Dientich_NC))-SUMPRODUCT((DVHC=AH$5)*(namkh=$D$1)*(INDEX(NC_giam,,HLOOKUP($C58,COLMadat,2,0))))</f>
        <v>0</v>
      </c>
      <c r="AI58" s="678">
        <f>'CH01'!AJ59+SUMPRODUCT((DVHC=AI$5)*(madatNC=$C58)*(namkh=$D$1)*(Dientich_NC))-SUMPRODUCT((DVHC=AI$5)*(namkh=$D$1)*(INDEX(NC_giam,,HLOOKUP($C58,COLMadat,2,0))))</f>
        <v>0</v>
      </c>
      <c r="AJ58" s="678">
        <f>'CH01'!AK59+SUMPRODUCT((DVHC=AJ$5)*(madatNC=$C58)*(namkh=$D$1)*(Dientich_NC))-SUMPRODUCT((DVHC=AJ$5)*(namkh=$D$1)*(INDEX(NC_giam,,HLOOKUP($C58,COLMadat,2,0))))</f>
        <v>0</v>
      </c>
      <c r="AK58" s="678">
        <f>'CH01'!AL59+SUMPRODUCT((DVHC=AK$5)*(madatNC=$C58)*(namkh=$D$1)*(Dientich_NC))-SUMPRODUCT((DVHC=AK$5)*(namkh=$D$1)*(INDEX(NC_giam,,HLOOKUP($C58,COLMadat,2,0))))</f>
        <v>0</v>
      </c>
      <c r="AL58" s="678">
        <f>'CH01'!AM59+SUMPRODUCT((DVHC=AL$5)*(madatNC=$C58)*(namkh=$D$1)*(Dientich_NC))-SUMPRODUCT((DVHC=AL$5)*(namkh=$D$1)*(INDEX(NC_giam,,HLOOKUP($C58,COLMadat,2,0))))</f>
        <v>0</v>
      </c>
      <c r="AM58" s="678">
        <f>'CH01'!AN59+SUMPRODUCT((DVHC=AM$5)*(madatNC=$C58)*(namkh=$D$1)*(Dientich_NC))-SUMPRODUCT((DVHC=AM$5)*(namkh=$D$1)*(INDEX(NC_giam,,HLOOKUP($C58,COLMadat,2,0))))</f>
        <v>0</v>
      </c>
      <c r="AN58" s="678">
        <f>'CH01'!AO59+SUMPRODUCT((DVHC=AN$5)*(madatNC=$C58)*(namkh=$D$1)*(Dientich_NC))-SUMPRODUCT((DVHC=AN$5)*(namkh=$D$1)*(INDEX(NC_giam,,HLOOKUP($C58,COLMadat,2,0))))</f>
        <v>0</v>
      </c>
      <c r="AO58" s="32"/>
    </row>
    <row r="59" spans="1:41">
      <c r="A59" s="676" t="str">
        <f>'CH01'!A60</f>
        <v>2.10</v>
      </c>
      <c r="B59" s="676" t="str">
        <f>'CH01'!B60</f>
        <v>Đất tín ngưỡng</v>
      </c>
      <c r="C59" s="677" t="str">
        <f>'CH01'!C60</f>
        <v>TIN</v>
      </c>
      <c r="D59" s="678">
        <f t="shared" si="11"/>
        <v>7.8631000000000002</v>
      </c>
      <c r="E59" s="678">
        <f>'CH01'!F60+SUMPRODUCT((DVHC=E$5)*(madatNC=$C59)*(namkh=$D$1)*(Dientich_NC))-SUMPRODUCT((DVHC=E$5)*(namkh=$D$1)*(INDEX(NC_giam,,HLOOKUP($C59,COLMadat,2,0))))</f>
        <v>7.8631000000000002</v>
      </c>
      <c r="F59" s="678">
        <f>'CH01'!G60+SUMPRODUCT((DVHC=F$5)*(madatNC=$C59)*(namkh=$D$1)*(Dientich_NC))-SUMPRODUCT((DVHC=F$5)*(namkh=$D$1)*(INDEX(NC_giam,,HLOOKUP($C59,COLMadat,2,0))))</f>
        <v>0</v>
      </c>
      <c r="G59" s="678">
        <f>'CH01'!H60+SUMPRODUCT((DVHC=G$5)*(madatNC=$C59)*(namkh=$D$1)*(Dientich_NC))-SUMPRODUCT((DVHC=G$5)*(namkh=$D$1)*(INDEX(NC_giam,,HLOOKUP($C59,COLMadat,2,0))))</f>
        <v>0</v>
      </c>
      <c r="H59" s="678">
        <f>'CH01'!I60+SUMPRODUCT((DVHC=H$5)*(madatNC=$C59)*(namkh=$D$1)*(Dientich_NC))-SUMPRODUCT((DVHC=H$5)*(namkh=$D$1)*(INDEX(NC_giam,,HLOOKUP($C59,COLMadat,2,0))))</f>
        <v>0</v>
      </c>
      <c r="I59" s="678">
        <f>'CH01'!J60+SUMPRODUCT((DVHC=I$5)*(madatNC=$C59)*(namkh=$D$1)*(Dientich_NC))-SUMPRODUCT((DVHC=I$5)*(namkh=$D$1)*(INDEX(NC_giam,,HLOOKUP($C59,COLMadat,2,0))))</f>
        <v>0</v>
      </c>
      <c r="J59" s="678">
        <f>'CH01'!K60+SUMPRODUCT((DVHC=J$5)*(madatNC=$C59)*(namkh=$D$1)*(Dientich_NC))-SUMPRODUCT((DVHC=J$5)*(namkh=$D$1)*(INDEX(NC_giam,,HLOOKUP($C59,COLMadat,2,0))))</f>
        <v>0</v>
      </c>
      <c r="K59" s="678">
        <f>'CH01'!L60+SUMPRODUCT((DVHC=K$5)*(madatNC=$C59)*(namkh=$D$1)*(Dientich_NC))-SUMPRODUCT((DVHC=K$5)*(namkh=$D$1)*(INDEX(NC_giam,,HLOOKUP($C59,COLMadat,2,0))))</f>
        <v>0</v>
      </c>
      <c r="L59" s="678">
        <f>'CH01'!M60+SUMPRODUCT((DVHC=L$5)*(madatNC=$C59)*(namkh=$D$1)*(Dientich_NC))-SUMPRODUCT((DVHC=L$5)*(namkh=$D$1)*(INDEX(NC_giam,,HLOOKUP($C59,COLMadat,2,0))))</f>
        <v>0</v>
      </c>
      <c r="M59" s="678">
        <f>'CH01'!N60+SUMPRODUCT((DVHC=M$5)*(madatNC=$C59)*(namkh=$D$1)*(Dientich_NC))-SUMPRODUCT((DVHC=M$5)*(namkh=$D$1)*(INDEX(NC_giam,,HLOOKUP($C59,COLMadat,2,0))))</f>
        <v>0</v>
      </c>
      <c r="N59" s="678">
        <f>'CH01'!O60+SUMPRODUCT((DVHC=N$5)*(madatNC=$C59)*(namkh=$D$1)*(Dientich_NC))-SUMPRODUCT((DVHC=N$5)*(namkh=$D$1)*(INDEX(NC_giam,,HLOOKUP($C59,COLMadat,2,0))))</f>
        <v>0</v>
      </c>
      <c r="O59" s="678">
        <f>'CH01'!P60+SUMPRODUCT((DVHC=O$5)*(madatNC=$C59)*(namkh=$D$1)*(Dientich_NC))-SUMPRODUCT((DVHC=O$5)*(namkh=$D$1)*(INDEX(NC_giam,,HLOOKUP($C59,COLMadat,2,0))))</f>
        <v>0</v>
      </c>
      <c r="P59" s="678">
        <f>'CH01'!Q60+SUMPRODUCT((DVHC=P$5)*(madatNC=$C59)*(namkh=$D$1)*(Dientich_NC))-SUMPRODUCT((DVHC=P$5)*(namkh=$D$1)*(INDEX(NC_giam,,HLOOKUP($C59,COLMadat,2,0))))</f>
        <v>0</v>
      </c>
      <c r="Q59" s="678">
        <f>'CH01'!R60+SUMPRODUCT((DVHC=Q$5)*(madatNC=$C59)*(namkh=$D$1)*(Dientich_NC))-SUMPRODUCT((DVHC=Q$5)*(namkh=$D$1)*(INDEX(NC_giam,,HLOOKUP($C59,COLMadat,2,0))))</f>
        <v>0</v>
      </c>
      <c r="R59" s="678">
        <f>'CH01'!S60+SUMPRODUCT((DVHC=R$5)*(madatNC=$C59)*(namkh=$D$1)*(Dientich_NC))-SUMPRODUCT((DVHC=R$5)*(namkh=$D$1)*(INDEX(NC_giam,,HLOOKUP($C59,COLMadat,2,0))))</f>
        <v>0</v>
      </c>
      <c r="S59" s="678">
        <f>'CH01'!T60+SUMPRODUCT((DVHC=S$5)*(madatNC=$C59)*(namkh=$D$1)*(Dientich_NC))-SUMPRODUCT((DVHC=S$5)*(namkh=$D$1)*(INDEX(NC_giam,,HLOOKUP($C59,COLMadat,2,0))))</f>
        <v>0</v>
      </c>
      <c r="T59" s="678">
        <f>'CH01'!U60+SUMPRODUCT((DVHC=T$5)*(madatNC=$C59)*(namkh=$D$1)*(Dientich_NC))-SUMPRODUCT((DVHC=T$5)*(namkh=$D$1)*(INDEX(NC_giam,,HLOOKUP($C59,COLMadat,2,0))))</f>
        <v>0</v>
      </c>
      <c r="U59" s="678">
        <f>'CH01'!V60+SUMPRODUCT((DVHC=U$5)*(madatNC=$C59)*(namkh=$D$1)*(Dientich_NC))-SUMPRODUCT((DVHC=U$5)*(namkh=$D$1)*(INDEX(NC_giam,,HLOOKUP($C59,COLMadat,2,0))))</f>
        <v>0</v>
      </c>
      <c r="V59" s="678">
        <f>'CH01'!W60+SUMPRODUCT((DVHC=V$5)*(madatNC=$C59)*(namkh=$D$1)*(Dientich_NC))-SUMPRODUCT((DVHC=V$5)*(namkh=$D$1)*(INDEX(NC_giam,,HLOOKUP($C59,COLMadat,2,0))))</f>
        <v>0</v>
      </c>
      <c r="W59" s="678">
        <f>'CH01'!X60+SUMPRODUCT((DVHC=W$5)*(madatNC=$C59)*(namkh=$D$1)*(Dientich_NC))-SUMPRODUCT((DVHC=W$5)*(namkh=$D$1)*(INDEX(NC_giam,,HLOOKUP($C59,COLMadat,2,0))))</f>
        <v>0</v>
      </c>
      <c r="X59" s="678">
        <f>'CH01'!Y60+SUMPRODUCT((DVHC=X$5)*(madatNC=$C59)*(namkh=$D$1)*(Dientich_NC))-SUMPRODUCT((DVHC=X$5)*(namkh=$D$1)*(INDEX(NC_giam,,HLOOKUP($C59,COLMadat,2,0))))</f>
        <v>0</v>
      </c>
      <c r="Y59" s="678">
        <f>'CH01'!Z60+SUMPRODUCT((DVHC=Y$5)*(madatNC=$C59)*(namkh=$D$1)*(Dientich_NC))-SUMPRODUCT((DVHC=Y$5)*(namkh=$D$1)*(INDEX(NC_giam,,HLOOKUP($C59,COLMadat,2,0))))</f>
        <v>0</v>
      </c>
      <c r="Z59" s="678">
        <f>'CH01'!AA60+SUMPRODUCT((DVHC=Z$5)*(madatNC=$C59)*(namkh=$D$1)*(Dientich_NC))-SUMPRODUCT((DVHC=Z$5)*(namkh=$D$1)*(INDEX(NC_giam,,HLOOKUP($C59,COLMadat,2,0))))</f>
        <v>0</v>
      </c>
      <c r="AA59" s="678">
        <f>'CH01'!AB60+SUMPRODUCT((DVHC=AA$5)*(madatNC=$C59)*(namkh=$D$1)*(Dientich_NC))-SUMPRODUCT((DVHC=AA$5)*(namkh=$D$1)*(INDEX(NC_giam,,HLOOKUP($C59,COLMadat,2,0))))</f>
        <v>0</v>
      </c>
      <c r="AB59" s="678">
        <f>'CH01'!AC60+SUMPRODUCT((DVHC=AB$5)*(madatNC=$C59)*(namkh=$D$1)*(Dientich_NC))-SUMPRODUCT((DVHC=AB$5)*(namkh=$D$1)*(INDEX(NC_giam,,HLOOKUP($C59,COLMadat,2,0))))</f>
        <v>0</v>
      </c>
      <c r="AC59" s="678">
        <f>'CH01'!AD60+SUMPRODUCT((DVHC=AC$5)*(madatNC=$C59)*(namkh=$D$1)*(Dientich_NC))-SUMPRODUCT((DVHC=AC$5)*(namkh=$D$1)*(INDEX(NC_giam,,HLOOKUP($C59,COLMadat,2,0))))</f>
        <v>0</v>
      </c>
      <c r="AD59" s="678">
        <f>'CH01'!AE60+SUMPRODUCT((DVHC=AD$5)*(madatNC=$C59)*(namkh=$D$1)*(Dientich_NC))-SUMPRODUCT((DVHC=AD$5)*(namkh=$D$1)*(INDEX(NC_giam,,HLOOKUP($C59,COLMadat,2,0))))</f>
        <v>0</v>
      </c>
      <c r="AE59" s="678">
        <f>'CH01'!AF60+SUMPRODUCT((DVHC=AE$5)*(madatNC=$C59)*(namkh=$D$1)*(Dientich_NC))-SUMPRODUCT((DVHC=AE$5)*(namkh=$D$1)*(INDEX(NC_giam,,HLOOKUP($C59,COLMadat,2,0))))</f>
        <v>0</v>
      </c>
      <c r="AF59" s="678">
        <f>'CH01'!AG60+SUMPRODUCT((DVHC=AF$5)*(madatNC=$C59)*(namkh=$D$1)*(Dientich_NC))-SUMPRODUCT((DVHC=AF$5)*(namkh=$D$1)*(INDEX(NC_giam,,HLOOKUP($C59,COLMadat,2,0))))</f>
        <v>0</v>
      </c>
      <c r="AG59" s="678">
        <f>'CH01'!AH60+SUMPRODUCT((DVHC=AG$5)*(madatNC=$C59)*(namkh=$D$1)*(Dientich_NC))-SUMPRODUCT((DVHC=AG$5)*(namkh=$D$1)*(INDEX(NC_giam,,HLOOKUP($C59,COLMadat,2,0))))</f>
        <v>0</v>
      </c>
      <c r="AH59" s="678">
        <f>'CH01'!AI60+SUMPRODUCT((DVHC=AH$5)*(madatNC=$C59)*(namkh=$D$1)*(Dientich_NC))-SUMPRODUCT((DVHC=AH$5)*(namkh=$D$1)*(INDEX(NC_giam,,HLOOKUP($C59,COLMadat,2,0))))</f>
        <v>0</v>
      </c>
      <c r="AI59" s="678">
        <f>'CH01'!AJ60+SUMPRODUCT((DVHC=AI$5)*(madatNC=$C59)*(namkh=$D$1)*(Dientich_NC))-SUMPRODUCT((DVHC=AI$5)*(namkh=$D$1)*(INDEX(NC_giam,,HLOOKUP($C59,COLMadat,2,0))))</f>
        <v>0</v>
      </c>
      <c r="AJ59" s="678">
        <f>'CH01'!AK60+SUMPRODUCT((DVHC=AJ$5)*(madatNC=$C59)*(namkh=$D$1)*(Dientich_NC))-SUMPRODUCT((DVHC=AJ$5)*(namkh=$D$1)*(INDEX(NC_giam,,HLOOKUP($C59,COLMadat,2,0))))</f>
        <v>0</v>
      </c>
      <c r="AK59" s="678">
        <f>'CH01'!AL60+SUMPRODUCT((DVHC=AK$5)*(madatNC=$C59)*(namkh=$D$1)*(Dientich_NC))-SUMPRODUCT((DVHC=AK$5)*(namkh=$D$1)*(INDEX(NC_giam,,HLOOKUP($C59,COLMadat,2,0))))</f>
        <v>0</v>
      </c>
      <c r="AL59" s="678">
        <f>'CH01'!AM60+SUMPRODUCT((DVHC=AL$5)*(madatNC=$C59)*(namkh=$D$1)*(Dientich_NC))-SUMPRODUCT((DVHC=AL$5)*(namkh=$D$1)*(INDEX(NC_giam,,HLOOKUP($C59,COLMadat,2,0))))</f>
        <v>0</v>
      </c>
      <c r="AM59" s="678">
        <f>'CH01'!AN60+SUMPRODUCT((DVHC=AM$5)*(madatNC=$C59)*(namkh=$D$1)*(Dientich_NC))-SUMPRODUCT((DVHC=AM$5)*(namkh=$D$1)*(INDEX(NC_giam,,HLOOKUP($C59,COLMadat,2,0))))</f>
        <v>0</v>
      </c>
      <c r="AN59" s="678">
        <f>'CH01'!AO60+SUMPRODUCT((DVHC=AN$5)*(madatNC=$C59)*(namkh=$D$1)*(Dientich_NC))-SUMPRODUCT((DVHC=AN$5)*(namkh=$D$1)*(INDEX(NC_giam,,HLOOKUP($C59,COLMadat,2,0))))</f>
        <v>0</v>
      </c>
      <c r="AO59" s="32"/>
    </row>
    <row r="60" spans="1:41" ht="37.5">
      <c r="A60" s="676" t="str">
        <f>'CH01'!A61</f>
        <v>2.11</v>
      </c>
      <c r="B60" s="676" t="str">
        <f>'CH01'!B61</f>
        <v>Đất nghĩa trang, nhà tang lễ, cơ sở hỏa táng; đất cơ sở lưu giữ tro cốt</v>
      </c>
      <c r="C60" s="677" t="str">
        <f>'CH01'!C61</f>
        <v>NTD</v>
      </c>
      <c r="D60" s="678">
        <f t="shared" si="11"/>
        <v>16.071199999999997</v>
      </c>
      <c r="E60" s="678">
        <f>'CH01'!F61+SUMPRODUCT((DVHC=E$5)*(madatNC=$C60)*(namkh=$D$1)*(Dientich_NC))-SUMPRODUCT((DVHC=E$5)*(namkh=$D$1)*(INDEX(NC_giam,,HLOOKUP($C60,COLMadat,2,0))))</f>
        <v>16.071199999999997</v>
      </c>
      <c r="F60" s="678">
        <f>'CH01'!G61+SUMPRODUCT((DVHC=F$5)*(madatNC=$C60)*(namkh=$D$1)*(Dientich_NC))-SUMPRODUCT((DVHC=F$5)*(namkh=$D$1)*(INDEX(NC_giam,,HLOOKUP($C60,COLMadat,2,0))))</f>
        <v>0</v>
      </c>
      <c r="G60" s="678">
        <f>'CH01'!H61+SUMPRODUCT((DVHC=G$5)*(madatNC=$C60)*(namkh=$D$1)*(Dientich_NC))-SUMPRODUCT((DVHC=G$5)*(namkh=$D$1)*(INDEX(NC_giam,,HLOOKUP($C60,COLMadat,2,0))))</f>
        <v>0</v>
      </c>
      <c r="H60" s="678">
        <f>'CH01'!I61+SUMPRODUCT((DVHC=H$5)*(madatNC=$C60)*(namkh=$D$1)*(Dientich_NC))-SUMPRODUCT((DVHC=H$5)*(namkh=$D$1)*(INDEX(NC_giam,,HLOOKUP($C60,COLMadat,2,0))))</f>
        <v>0</v>
      </c>
      <c r="I60" s="678">
        <f>'CH01'!J61+SUMPRODUCT((DVHC=I$5)*(madatNC=$C60)*(namkh=$D$1)*(Dientich_NC))-SUMPRODUCT((DVHC=I$5)*(namkh=$D$1)*(INDEX(NC_giam,,HLOOKUP($C60,COLMadat,2,0))))</f>
        <v>0</v>
      </c>
      <c r="J60" s="678">
        <f>'CH01'!K61+SUMPRODUCT((DVHC=J$5)*(madatNC=$C60)*(namkh=$D$1)*(Dientich_NC))-SUMPRODUCT((DVHC=J$5)*(namkh=$D$1)*(INDEX(NC_giam,,HLOOKUP($C60,COLMadat,2,0))))</f>
        <v>0</v>
      </c>
      <c r="K60" s="678">
        <f>'CH01'!L61+SUMPRODUCT((DVHC=K$5)*(madatNC=$C60)*(namkh=$D$1)*(Dientich_NC))-SUMPRODUCT((DVHC=K$5)*(namkh=$D$1)*(INDEX(NC_giam,,HLOOKUP($C60,COLMadat,2,0))))</f>
        <v>0</v>
      </c>
      <c r="L60" s="678">
        <f>'CH01'!M61+SUMPRODUCT((DVHC=L$5)*(madatNC=$C60)*(namkh=$D$1)*(Dientich_NC))-SUMPRODUCT((DVHC=L$5)*(namkh=$D$1)*(INDEX(NC_giam,,HLOOKUP($C60,COLMadat,2,0))))</f>
        <v>0</v>
      </c>
      <c r="M60" s="678">
        <f>'CH01'!N61+SUMPRODUCT((DVHC=M$5)*(madatNC=$C60)*(namkh=$D$1)*(Dientich_NC))-SUMPRODUCT((DVHC=M$5)*(namkh=$D$1)*(INDEX(NC_giam,,HLOOKUP($C60,COLMadat,2,0))))</f>
        <v>0</v>
      </c>
      <c r="N60" s="678">
        <f>'CH01'!O61+SUMPRODUCT((DVHC=N$5)*(madatNC=$C60)*(namkh=$D$1)*(Dientich_NC))-SUMPRODUCT((DVHC=N$5)*(namkh=$D$1)*(INDEX(NC_giam,,HLOOKUP($C60,COLMadat,2,0))))</f>
        <v>0</v>
      </c>
      <c r="O60" s="678">
        <f>'CH01'!P61+SUMPRODUCT((DVHC=O$5)*(madatNC=$C60)*(namkh=$D$1)*(Dientich_NC))-SUMPRODUCT((DVHC=O$5)*(namkh=$D$1)*(INDEX(NC_giam,,HLOOKUP($C60,COLMadat,2,0))))</f>
        <v>0</v>
      </c>
      <c r="P60" s="678">
        <f>'CH01'!Q61+SUMPRODUCT((DVHC=P$5)*(madatNC=$C60)*(namkh=$D$1)*(Dientich_NC))-SUMPRODUCT((DVHC=P$5)*(namkh=$D$1)*(INDEX(NC_giam,,HLOOKUP($C60,COLMadat,2,0))))</f>
        <v>0</v>
      </c>
      <c r="Q60" s="678">
        <f>'CH01'!R61+SUMPRODUCT((DVHC=Q$5)*(madatNC=$C60)*(namkh=$D$1)*(Dientich_NC))-SUMPRODUCT((DVHC=Q$5)*(namkh=$D$1)*(INDEX(NC_giam,,HLOOKUP($C60,COLMadat,2,0))))</f>
        <v>0</v>
      </c>
      <c r="R60" s="678">
        <f>'CH01'!S61+SUMPRODUCT((DVHC=R$5)*(madatNC=$C60)*(namkh=$D$1)*(Dientich_NC))-SUMPRODUCT((DVHC=R$5)*(namkh=$D$1)*(INDEX(NC_giam,,HLOOKUP($C60,COLMadat,2,0))))</f>
        <v>0</v>
      </c>
      <c r="S60" s="678">
        <f>'CH01'!T61+SUMPRODUCT((DVHC=S$5)*(madatNC=$C60)*(namkh=$D$1)*(Dientich_NC))-SUMPRODUCT((DVHC=S$5)*(namkh=$D$1)*(INDEX(NC_giam,,HLOOKUP($C60,COLMadat,2,0))))</f>
        <v>0</v>
      </c>
      <c r="T60" s="678">
        <f>'CH01'!U61+SUMPRODUCT((DVHC=T$5)*(madatNC=$C60)*(namkh=$D$1)*(Dientich_NC))-SUMPRODUCT((DVHC=T$5)*(namkh=$D$1)*(INDEX(NC_giam,,HLOOKUP($C60,COLMadat,2,0))))</f>
        <v>0</v>
      </c>
      <c r="U60" s="678">
        <f>'CH01'!V61+SUMPRODUCT((DVHC=U$5)*(madatNC=$C60)*(namkh=$D$1)*(Dientich_NC))-SUMPRODUCT((DVHC=U$5)*(namkh=$D$1)*(INDEX(NC_giam,,HLOOKUP($C60,COLMadat,2,0))))</f>
        <v>0</v>
      </c>
      <c r="V60" s="678">
        <f>'CH01'!W61+SUMPRODUCT((DVHC=V$5)*(madatNC=$C60)*(namkh=$D$1)*(Dientich_NC))-SUMPRODUCT((DVHC=V$5)*(namkh=$D$1)*(INDEX(NC_giam,,HLOOKUP($C60,COLMadat,2,0))))</f>
        <v>0</v>
      </c>
      <c r="W60" s="678">
        <f>'CH01'!X61+SUMPRODUCT((DVHC=W$5)*(madatNC=$C60)*(namkh=$D$1)*(Dientich_NC))-SUMPRODUCT((DVHC=W$5)*(namkh=$D$1)*(INDEX(NC_giam,,HLOOKUP($C60,COLMadat,2,0))))</f>
        <v>0</v>
      </c>
      <c r="X60" s="678">
        <f>'CH01'!Y61+SUMPRODUCT((DVHC=X$5)*(madatNC=$C60)*(namkh=$D$1)*(Dientich_NC))-SUMPRODUCT((DVHC=X$5)*(namkh=$D$1)*(INDEX(NC_giam,,HLOOKUP($C60,COLMadat,2,0))))</f>
        <v>0</v>
      </c>
      <c r="Y60" s="678">
        <f>'CH01'!Z61+SUMPRODUCT((DVHC=Y$5)*(madatNC=$C60)*(namkh=$D$1)*(Dientich_NC))-SUMPRODUCT((DVHC=Y$5)*(namkh=$D$1)*(INDEX(NC_giam,,HLOOKUP($C60,COLMadat,2,0))))</f>
        <v>0</v>
      </c>
      <c r="Z60" s="678">
        <f>'CH01'!AA61+SUMPRODUCT((DVHC=Z$5)*(madatNC=$C60)*(namkh=$D$1)*(Dientich_NC))-SUMPRODUCT((DVHC=Z$5)*(namkh=$D$1)*(INDEX(NC_giam,,HLOOKUP($C60,COLMadat,2,0))))</f>
        <v>0</v>
      </c>
      <c r="AA60" s="678">
        <f>'CH01'!AB61+SUMPRODUCT((DVHC=AA$5)*(madatNC=$C60)*(namkh=$D$1)*(Dientich_NC))-SUMPRODUCT((DVHC=AA$5)*(namkh=$D$1)*(INDEX(NC_giam,,HLOOKUP($C60,COLMadat,2,0))))</f>
        <v>0</v>
      </c>
      <c r="AB60" s="678">
        <f>'CH01'!AC61+SUMPRODUCT((DVHC=AB$5)*(madatNC=$C60)*(namkh=$D$1)*(Dientich_NC))-SUMPRODUCT((DVHC=AB$5)*(namkh=$D$1)*(INDEX(NC_giam,,HLOOKUP($C60,COLMadat,2,0))))</f>
        <v>0</v>
      </c>
      <c r="AC60" s="678">
        <f>'CH01'!AD61+SUMPRODUCT((DVHC=AC$5)*(madatNC=$C60)*(namkh=$D$1)*(Dientich_NC))-SUMPRODUCT((DVHC=AC$5)*(namkh=$D$1)*(INDEX(NC_giam,,HLOOKUP($C60,COLMadat,2,0))))</f>
        <v>0</v>
      </c>
      <c r="AD60" s="678">
        <f>'CH01'!AE61+SUMPRODUCT((DVHC=AD$5)*(madatNC=$C60)*(namkh=$D$1)*(Dientich_NC))-SUMPRODUCT((DVHC=AD$5)*(namkh=$D$1)*(INDEX(NC_giam,,HLOOKUP($C60,COLMadat,2,0))))</f>
        <v>0</v>
      </c>
      <c r="AE60" s="678">
        <f>'CH01'!AF61+SUMPRODUCT((DVHC=AE$5)*(madatNC=$C60)*(namkh=$D$1)*(Dientich_NC))-SUMPRODUCT((DVHC=AE$5)*(namkh=$D$1)*(INDEX(NC_giam,,HLOOKUP($C60,COLMadat,2,0))))</f>
        <v>0</v>
      </c>
      <c r="AF60" s="678">
        <f>'CH01'!AG61+SUMPRODUCT((DVHC=AF$5)*(madatNC=$C60)*(namkh=$D$1)*(Dientich_NC))-SUMPRODUCT((DVHC=AF$5)*(namkh=$D$1)*(INDEX(NC_giam,,HLOOKUP($C60,COLMadat,2,0))))</f>
        <v>0</v>
      </c>
      <c r="AG60" s="678">
        <f>'CH01'!AH61+SUMPRODUCT((DVHC=AG$5)*(madatNC=$C60)*(namkh=$D$1)*(Dientich_NC))-SUMPRODUCT((DVHC=AG$5)*(namkh=$D$1)*(INDEX(NC_giam,,HLOOKUP($C60,COLMadat,2,0))))</f>
        <v>0</v>
      </c>
      <c r="AH60" s="678">
        <f>'CH01'!AI61+SUMPRODUCT((DVHC=AH$5)*(madatNC=$C60)*(namkh=$D$1)*(Dientich_NC))-SUMPRODUCT((DVHC=AH$5)*(namkh=$D$1)*(INDEX(NC_giam,,HLOOKUP($C60,COLMadat,2,0))))</f>
        <v>0</v>
      </c>
      <c r="AI60" s="678">
        <f>'CH01'!AJ61+SUMPRODUCT((DVHC=AI$5)*(madatNC=$C60)*(namkh=$D$1)*(Dientich_NC))-SUMPRODUCT((DVHC=AI$5)*(namkh=$D$1)*(INDEX(NC_giam,,HLOOKUP($C60,COLMadat,2,0))))</f>
        <v>0</v>
      </c>
      <c r="AJ60" s="678">
        <f>'CH01'!AK61+SUMPRODUCT((DVHC=AJ$5)*(madatNC=$C60)*(namkh=$D$1)*(Dientich_NC))-SUMPRODUCT((DVHC=AJ$5)*(namkh=$D$1)*(INDEX(NC_giam,,HLOOKUP($C60,COLMadat,2,0))))</f>
        <v>0</v>
      </c>
      <c r="AK60" s="678">
        <f>'CH01'!AL61+SUMPRODUCT((DVHC=AK$5)*(madatNC=$C60)*(namkh=$D$1)*(Dientich_NC))-SUMPRODUCT((DVHC=AK$5)*(namkh=$D$1)*(INDEX(NC_giam,,HLOOKUP($C60,COLMadat,2,0))))</f>
        <v>0</v>
      </c>
      <c r="AL60" s="678">
        <f>'CH01'!AM61+SUMPRODUCT((DVHC=AL$5)*(madatNC=$C60)*(namkh=$D$1)*(Dientich_NC))-SUMPRODUCT((DVHC=AL$5)*(namkh=$D$1)*(INDEX(NC_giam,,HLOOKUP($C60,COLMadat,2,0))))</f>
        <v>0</v>
      </c>
      <c r="AM60" s="678">
        <f>'CH01'!AN61+SUMPRODUCT((DVHC=AM$5)*(madatNC=$C60)*(namkh=$D$1)*(Dientich_NC))-SUMPRODUCT((DVHC=AM$5)*(namkh=$D$1)*(INDEX(NC_giam,,HLOOKUP($C60,COLMadat,2,0))))</f>
        <v>0</v>
      </c>
      <c r="AN60" s="678">
        <f>'CH01'!AO61+SUMPRODUCT((DVHC=AN$5)*(madatNC=$C60)*(namkh=$D$1)*(Dientich_NC))-SUMPRODUCT((DVHC=AN$5)*(namkh=$D$1)*(INDEX(NC_giam,,HLOOKUP($C60,COLMadat,2,0))))</f>
        <v>0</v>
      </c>
      <c r="AO60" s="32"/>
    </row>
    <row r="61" spans="1:41">
      <c r="A61" s="676" t="str">
        <f>'CH01'!A62</f>
        <v>2.12</v>
      </c>
      <c r="B61" s="676" t="str">
        <f>'CH01'!B62</f>
        <v>Đất có mặt nước chuyên dùng</v>
      </c>
      <c r="C61" s="677" t="str">
        <f>'CH01'!C62</f>
        <v>TVC</v>
      </c>
      <c r="D61" s="678">
        <f t="shared" si="11"/>
        <v>79.968400000000003</v>
      </c>
      <c r="E61" s="678">
        <f>E62+E63</f>
        <v>79.968400000000003</v>
      </c>
      <c r="F61" s="678">
        <f t="shared" ref="F61:AI61" si="12">F62+F63</f>
        <v>0</v>
      </c>
      <c r="G61" s="678">
        <f t="shared" si="12"/>
        <v>0</v>
      </c>
      <c r="H61" s="678">
        <f t="shared" si="12"/>
        <v>0</v>
      </c>
      <c r="I61" s="678">
        <f t="shared" si="12"/>
        <v>0</v>
      </c>
      <c r="J61" s="678">
        <f t="shared" si="12"/>
        <v>0</v>
      </c>
      <c r="K61" s="678">
        <f t="shared" si="12"/>
        <v>0</v>
      </c>
      <c r="L61" s="678">
        <f t="shared" si="12"/>
        <v>0</v>
      </c>
      <c r="M61" s="678">
        <f t="shared" si="12"/>
        <v>0</v>
      </c>
      <c r="N61" s="678">
        <f t="shared" si="12"/>
        <v>0</v>
      </c>
      <c r="O61" s="678">
        <f t="shared" si="12"/>
        <v>0</v>
      </c>
      <c r="P61" s="678">
        <f t="shared" si="12"/>
        <v>0</v>
      </c>
      <c r="Q61" s="678">
        <f t="shared" si="12"/>
        <v>0</v>
      </c>
      <c r="R61" s="678">
        <f t="shared" si="12"/>
        <v>0</v>
      </c>
      <c r="S61" s="678">
        <f t="shared" si="12"/>
        <v>0</v>
      </c>
      <c r="T61" s="678">
        <f t="shared" si="12"/>
        <v>0</v>
      </c>
      <c r="U61" s="678">
        <f t="shared" si="12"/>
        <v>0</v>
      </c>
      <c r="V61" s="678">
        <f t="shared" si="12"/>
        <v>0</v>
      </c>
      <c r="W61" s="678">
        <f t="shared" si="12"/>
        <v>0</v>
      </c>
      <c r="X61" s="678">
        <f t="shared" si="12"/>
        <v>0</v>
      </c>
      <c r="Y61" s="678">
        <f t="shared" si="12"/>
        <v>0</v>
      </c>
      <c r="Z61" s="678">
        <f t="shared" si="12"/>
        <v>0</v>
      </c>
      <c r="AA61" s="678">
        <f t="shared" si="12"/>
        <v>0</v>
      </c>
      <c r="AB61" s="678">
        <f t="shared" si="12"/>
        <v>0</v>
      </c>
      <c r="AC61" s="678">
        <f t="shared" si="12"/>
        <v>0</v>
      </c>
      <c r="AD61" s="678">
        <f t="shared" si="12"/>
        <v>0</v>
      </c>
      <c r="AE61" s="678">
        <f t="shared" si="12"/>
        <v>0</v>
      </c>
      <c r="AF61" s="678">
        <f t="shared" si="12"/>
        <v>0</v>
      </c>
      <c r="AG61" s="678">
        <f t="shared" si="12"/>
        <v>0</v>
      </c>
      <c r="AH61" s="678">
        <f t="shared" si="12"/>
        <v>0</v>
      </c>
      <c r="AI61" s="678">
        <f t="shared" si="12"/>
        <v>0</v>
      </c>
      <c r="AJ61" s="678">
        <f>'CH01'!AK62+SUMPRODUCT((DVHC=AJ$5)*(madatNC=$C61)*(namkh=$D$1)*(Dientich_NC))-SUMPRODUCT((DVHC=AJ$5)*(namkh=$D$1)*(INDEX(NC_giam,,HLOOKUP($C61,COLMadat,2,0))))</f>
        <v>0</v>
      </c>
      <c r="AK61" s="678">
        <f>'CH01'!AL62+SUMPRODUCT((DVHC=AK$5)*(madatNC=$C61)*(namkh=$D$1)*(Dientich_NC))-SUMPRODUCT((DVHC=AK$5)*(namkh=$D$1)*(INDEX(NC_giam,,HLOOKUP($C61,COLMadat,2,0))))</f>
        <v>0</v>
      </c>
      <c r="AL61" s="678">
        <f>'CH01'!AM62+SUMPRODUCT((DVHC=AL$5)*(madatNC=$C61)*(namkh=$D$1)*(Dientich_NC))-SUMPRODUCT((DVHC=AL$5)*(namkh=$D$1)*(INDEX(NC_giam,,HLOOKUP($C61,COLMadat,2,0))))</f>
        <v>0</v>
      </c>
      <c r="AM61" s="678">
        <f>'CH01'!AN62+SUMPRODUCT((DVHC=AM$5)*(madatNC=$C61)*(namkh=$D$1)*(Dientich_NC))-SUMPRODUCT((DVHC=AM$5)*(namkh=$D$1)*(INDEX(NC_giam,,HLOOKUP($C61,COLMadat,2,0))))</f>
        <v>0</v>
      </c>
      <c r="AN61" s="678">
        <f>'CH01'!AO62+SUMPRODUCT((DVHC=AN$5)*(madatNC=$C61)*(namkh=$D$1)*(Dientich_NC))-SUMPRODUCT((DVHC=AN$5)*(namkh=$D$1)*(INDEX(NC_giam,,HLOOKUP($C61,COLMadat,2,0))))</f>
        <v>0</v>
      </c>
      <c r="AO61" s="32"/>
    </row>
    <row r="62" spans="1:41" ht="37.5">
      <c r="A62" s="676" t="str">
        <f>'CH01'!A63</f>
        <v>2.12.1</v>
      </c>
      <c r="B62" s="676" t="str">
        <f>'CH01'!B63</f>
        <v>Đất có mặt nước chuyên dùng dạng ao, hồ, đầm, phá</v>
      </c>
      <c r="C62" s="677" t="str">
        <f>'CH01'!C63</f>
        <v>MNC</v>
      </c>
      <c r="D62" s="678">
        <f t="shared" ref="D62:D69" si="13">SUM(E62:AN62)</f>
        <v>25.36</v>
      </c>
      <c r="E62" s="678">
        <f>'CH01'!F63+SUMPRODUCT((DVHC=E$5)*(madatNC=$C62)*(namkh=$D$1)*(Dientich_NC))-SUMPRODUCT((DVHC=E$5)*(namkh=$D$1)*(INDEX(NC_giam,,HLOOKUP($C62,COLMadat,2,0))))</f>
        <v>25.36</v>
      </c>
      <c r="F62" s="678">
        <f>'CH01'!G63+SUMPRODUCT((DVHC=F$5)*(madatNC=$C62)*(namkh=$D$1)*(Dientich_NC))-SUMPRODUCT((DVHC=F$5)*(namkh=$D$1)*(INDEX(NC_giam,,HLOOKUP($C62,COLMadat,2,0))))</f>
        <v>0</v>
      </c>
      <c r="G62" s="678">
        <f>'CH01'!H63+SUMPRODUCT((DVHC=G$5)*(madatNC=$C62)*(namkh=$D$1)*(Dientich_NC))-SUMPRODUCT((DVHC=G$5)*(namkh=$D$1)*(INDEX(NC_giam,,HLOOKUP($C62,COLMadat,2,0))))</f>
        <v>0</v>
      </c>
      <c r="H62" s="678">
        <f>'CH01'!I63+SUMPRODUCT((DVHC=H$5)*(madatNC=$C62)*(namkh=$D$1)*(Dientich_NC))-SUMPRODUCT((DVHC=H$5)*(namkh=$D$1)*(INDEX(NC_giam,,HLOOKUP($C62,COLMadat,2,0))))</f>
        <v>0</v>
      </c>
      <c r="I62" s="678">
        <f>'CH01'!J63+SUMPRODUCT((DVHC=I$5)*(madatNC=$C62)*(namkh=$D$1)*(Dientich_NC))-SUMPRODUCT((DVHC=I$5)*(namkh=$D$1)*(INDEX(NC_giam,,HLOOKUP($C62,COLMadat,2,0))))</f>
        <v>0</v>
      </c>
      <c r="J62" s="678">
        <f>'CH01'!K63+SUMPRODUCT((DVHC=J$5)*(madatNC=$C62)*(namkh=$D$1)*(Dientich_NC))-SUMPRODUCT((DVHC=J$5)*(namkh=$D$1)*(INDEX(NC_giam,,HLOOKUP($C62,COLMadat,2,0))))</f>
        <v>0</v>
      </c>
      <c r="K62" s="678">
        <f>'CH01'!L63+SUMPRODUCT((DVHC=K$5)*(madatNC=$C62)*(namkh=$D$1)*(Dientich_NC))-SUMPRODUCT((DVHC=K$5)*(namkh=$D$1)*(INDEX(NC_giam,,HLOOKUP($C62,COLMadat,2,0))))</f>
        <v>0</v>
      </c>
      <c r="L62" s="678">
        <f>'CH01'!M63+SUMPRODUCT((DVHC=L$5)*(madatNC=$C62)*(namkh=$D$1)*(Dientich_NC))-SUMPRODUCT((DVHC=L$5)*(namkh=$D$1)*(INDEX(NC_giam,,HLOOKUP($C62,COLMadat,2,0))))</f>
        <v>0</v>
      </c>
      <c r="M62" s="678">
        <f>'CH01'!N63+SUMPRODUCT((DVHC=M$5)*(madatNC=$C62)*(namkh=$D$1)*(Dientich_NC))-SUMPRODUCT((DVHC=M$5)*(namkh=$D$1)*(INDEX(NC_giam,,HLOOKUP($C62,COLMadat,2,0))))</f>
        <v>0</v>
      </c>
      <c r="N62" s="678">
        <f>'CH01'!O63+SUMPRODUCT((DVHC=N$5)*(madatNC=$C62)*(namkh=$D$1)*(Dientich_NC))-SUMPRODUCT((DVHC=N$5)*(namkh=$D$1)*(INDEX(NC_giam,,HLOOKUP($C62,COLMadat,2,0))))</f>
        <v>0</v>
      </c>
      <c r="O62" s="678">
        <f>'CH01'!P63+SUMPRODUCT((DVHC=O$5)*(madatNC=$C62)*(namkh=$D$1)*(Dientich_NC))-SUMPRODUCT((DVHC=O$5)*(namkh=$D$1)*(INDEX(NC_giam,,HLOOKUP($C62,COLMadat,2,0))))</f>
        <v>0</v>
      </c>
      <c r="P62" s="678">
        <f>'CH01'!Q63+SUMPRODUCT((DVHC=P$5)*(madatNC=$C62)*(namkh=$D$1)*(Dientich_NC))-SUMPRODUCT((DVHC=P$5)*(namkh=$D$1)*(INDEX(NC_giam,,HLOOKUP($C62,COLMadat,2,0))))</f>
        <v>0</v>
      </c>
      <c r="Q62" s="678">
        <f>'CH01'!R63+SUMPRODUCT((DVHC=Q$5)*(madatNC=$C62)*(namkh=$D$1)*(Dientich_NC))-SUMPRODUCT((DVHC=Q$5)*(namkh=$D$1)*(INDEX(NC_giam,,HLOOKUP($C62,COLMadat,2,0))))</f>
        <v>0</v>
      </c>
      <c r="R62" s="678">
        <f>'CH01'!S63+SUMPRODUCT((DVHC=R$5)*(madatNC=$C62)*(namkh=$D$1)*(Dientich_NC))-SUMPRODUCT((DVHC=R$5)*(namkh=$D$1)*(INDEX(NC_giam,,HLOOKUP($C62,COLMadat,2,0))))</f>
        <v>0</v>
      </c>
      <c r="S62" s="678">
        <f>'CH01'!T63+SUMPRODUCT((DVHC=S$5)*(madatNC=$C62)*(namkh=$D$1)*(Dientich_NC))-SUMPRODUCT((DVHC=S$5)*(namkh=$D$1)*(INDEX(NC_giam,,HLOOKUP($C62,COLMadat,2,0))))</f>
        <v>0</v>
      </c>
      <c r="T62" s="678">
        <f>'CH01'!U63+SUMPRODUCT((DVHC=T$5)*(madatNC=$C62)*(namkh=$D$1)*(Dientich_NC))-SUMPRODUCT((DVHC=T$5)*(namkh=$D$1)*(INDEX(NC_giam,,HLOOKUP($C62,COLMadat,2,0))))</f>
        <v>0</v>
      </c>
      <c r="U62" s="678">
        <f>'CH01'!V63+SUMPRODUCT((DVHC=U$5)*(madatNC=$C62)*(namkh=$D$1)*(Dientich_NC))-SUMPRODUCT((DVHC=U$5)*(namkh=$D$1)*(INDEX(NC_giam,,HLOOKUP($C62,COLMadat,2,0))))</f>
        <v>0</v>
      </c>
      <c r="V62" s="678">
        <f>'CH01'!W63+SUMPRODUCT((DVHC=V$5)*(madatNC=$C62)*(namkh=$D$1)*(Dientich_NC))-SUMPRODUCT((DVHC=V$5)*(namkh=$D$1)*(INDEX(NC_giam,,HLOOKUP($C62,COLMadat,2,0))))</f>
        <v>0</v>
      </c>
      <c r="W62" s="678">
        <f>'CH01'!X63+SUMPRODUCT((DVHC=W$5)*(madatNC=$C62)*(namkh=$D$1)*(Dientich_NC))-SUMPRODUCT((DVHC=W$5)*(namkh=$D$1)*(INDEX(NC_giam,,HLOOKUP($C62,COLMadat,2,0))))</f>
        <v>0</v>
      </c>
      <c r="X62" s="678">
        <f>'CH01'!Y63+SUMPRODUCT((DVHC=X$5)*(madatNC=$C62)*(namkh=$D$1)*(Dientich_NC))-SUMPRODUCT((DVHC=X$5)*(namkh=$D$1)*(INDEX(NC_giam,,HLOOKUP($C62,COLMadat,2,0))))</f>
        <v>0</v>
      </c>
      <c r="Y62" s="678">
        <f>'CH01'!Z63+SUMPRODUCT((DVHC=Y$5)*(madatNC=$C62)*(namkh=$D$1)*(Dientich_NC))-SUMPRODUCT((DVHC=Y$5)*(namkh=$D$1)*(INDEX(NC_giam,,HLOOKUP($C62,COLMadat,2,0))))</f>
        <v>0</v>
      </c>
      <c r="Z62" s="678">
        <f>'CH01'!AA63+SUMPRODUCT((DVHC=Z$5)*(madatNC=$C62)*(namkh=$D$1)*(Dientich_NC))-SUMPRODUCT((DVHC=Z$5)*(namkh=$D$1)*(INDEX(NC_giam,,HLOOKUP($C62,COLMadat,2,0))))</f>
        <v>0</v>
      </c>
      <c r="AA62" s="678">
        <f>'CH01'!AB63+SUMPRODUCT((DVHC=AA$5)*(madatNC=$C62)*(namkh=$D$1)*(Dientich_NC))-SUMPRODUCT((DVHC=AA$5)*(namkh=$D$1)*(INDEX(NC_giam,,HLOOKUP($C62,COLMadat,2,0))))</f>
        <v>0</v>
      </c>
      <c r="AB62" s="678">
        <f>'CH01'!AC63+SUMPRODUCT((DVHC=AB$5)*(madatNC=$C62)*(namkh=$D$1)*(Dientich_NC))-SUMPRODUCT((DVHC=AB$5)*(namkh=$D$1)*(INDEX(NC_giam,,HLOOKUP($C62,COLMadat,2,0))))</f>
        <v>0</v>
      </c>
      <c r="AC62" s="678">
        <f>'CH01'!AD63+SUMPRODUCT((DVHC=AC$5)*(madatNC=$C62)*(namkh=$D$1)*(Dientich_NC))-SUMPRODUCT((DVHC=AC$5)*(namkh=$D$1)*(INDEX(NC_giam,,HLOOKUP($C62,COLMadat,2,0))))</f>
        <v>0</v>
      </c>
      <c r="AD62" s="678">
        <f>'CH01'!AE63+SUMPRODUCT((DVHC=AD$5)*(madatNC=$C62)*(namkh=$D$1)*(Dientich_NC))-SUMPRODUCT((DVHC=AD$5)*(namkh=$D$1)*(INDEX(NC_giam,,HLOOKUP($C62,COLMadat,2,0))))</f>
        <v>0</v>
      </c>
      <c r="AE62" s="678">
        <f>'CH01'!AF63+SUMPRODUCT((DVHC=AE$5)*(madatNC=$C62)*(namkh=$D$1)*(Dientich_NC))-SUMPRODUCT((DVHC=AE$5)*(namkh=$D$1)*(INDEX(NC_giam,,HLOOKUP($C62,COLMadat,2,0))))</f>
        <v>0</v>
      </c>
      <c r="AF62" s="678">
        <f>'CH01'!AG63+SUMPRODUCT((DVHC=AF$5)*(madatNC=$C62)*(namkh=$D$1)*(Dientich_NC))-SUMPRODUCT((DVHC=AF$5)*(namkh=$D$1)*(INDEX(NC_giam,,HLOOKUP($C62,COLMadat,2,0))))</f>
        <v>0</v>
      </c>
      <c r="AG62" s="678">
        <f>'CH01'!AH63+SUMPRODUCT((DVHC=AG$5)*(madatNC=$C62)*(namkh=$D$1)*(Dientich_NC))-SUMPRODUCT((DVHC=AG$5)*(namkh=$D$1)*(INDEX(NC_giam,,HLOOKUP($C62,COLMadat,2,0))))</f>
        <v>0</v>
      </c>
      <c r="AH62" s="678">
        <f>'CH01'!AI63+SUMPRODUCT((DVHC=AH$5)*(madatNC=$C62)*(namkh=$D$1)*(Dientich_NC))-SUMPRODUCT((DVHC=AH$5)*(namkh=$D$1)*(INDEX(NC_giam,,HLOOKUP($C62,COLMadat,2,0))))</f>
        <v>0</v>
      </c>
      <c r="AI62" s="678">
        <f>'CH01'!AJ63+SUMPRODUCT((DVHC=AI$5)*(madatNC=$C62)*(namkh=$D$1)*(Dientich_NC))-SUMPRODUCT((DVHC=AI$5)*(namkh=$D$1)*(INDEX(NC_giam,,HLOOKUP($C62,COLMadat,2,0))))</f>
        <v>0</v>
      </c>
      <c r="AJ62" s="678">
        <f>'CH01'!AK63+SUMPRODUCT((DVHC=AJ$5)*(madatNC=$C62)*(namkh=$D$1)*(Dientich_NC))-SUMPRODUCT((DVHC=AJ$5)*(namkh=$D$1)*(INDEX(NC_giam,,HLOOKUP($C62,COLMadat,2,0))))</f>
        <v>0</v>
      </c>
      <c r="AK62" s="678">
        <f>'CH01'!AL63+SUMPRODUCT((DVHC=AK$5)*(madatNC=$C62)*(namkh=$D$1)*(Dientich_NC))-SUMPRODUCT((DVHC=AK$5)*(namkh=$D$1)*(INDEX(NC_giam,,HLOOKUP($C62,COLMadat,2,0))))</f>
        <v>0</v>
      </c>
      <c r="AL62" s="678">
        <f>'CH01'!AM63+SUMPRODUCT((DVHC=AL$5)*(madatNC=$C62)*(namkh=$D$1)*(Dientich_NC))-SUMPRODUCT((DVHC=AL$5)*(namkh=$D$1)*(INDEX(NC_giam,,HLOOKUP($C62,COLMadat,2,0))))</f>
        <v>0</v>
      </c>
      <c r="AM62" s="678">
        <f>'CH01'!AN63+SUMPRODUCT((DVHC=AM$5)*(madatNC=$C62)*(namkh=$D$1)*(Dientich_NC))-SUMPRODUCT((DVHC=AM$5)*(namkh=$D$1)*(INDEX(NC_giam,,HLOOKUP($C62,COLMadat,2,0))))</f>
        <v>0</v>
      </c>
      <c r="AN62" s="678">
        <f>'CH01'!AO63+SUMPRODUCT((DVHC=AN$5)*(madatNC=$C62)*(namkh=$D$1)*(Dientich_NC))-SUMPRODUCT((DVHC=AN$5)*(namkh=$D$1)*(INDEX(NC_giam,,HLOOKUP($C62,COLMadat,2,0))))</f>
        <v>0</v>
      </c>
      <c r="AO62" s="32"/>
    </row>
    <row r="63" spans="1:41" ht="37.5">
      <c r="A63" s="676" t="str">
        <f>'CH01'!A64</f>
        <v>2.12.2</v>
      </c>
      <c r="B63" s="676" t="str">
        <f>'CH01'!B64</f>
        <v>Đất có mặt nước dạng sông, ngòi, kênh, rạch, suối</v>
      </c>
      <c r="C63" s="677" t="str">
        <f>'CH01'!C64</f>
        <v>SON</v>
      </c>
      <c r="D63" s="678">
        <f t="shared" si="13"/>
        <v>54.608400000000003</v>
      </c>
      <c r="E63" s="678">
        <f>'CH01'!F64+SUMPRODUCT((DVHC=E$5)*(madatNC=$C63)*(namkh=$D$1)*(Dientich_NC))-SUMPRODUCT((DVHC=E$5)*(namkh=$D$1)*(INDEX(NC_giam,,HLOOKUP($C63,COLMadat,2,0))))</f>
        <v>54.608400000000003</v>
      </c>
      <c r="F63" s="678">
        <f>'CH01'!G64+SUMPRODUCT((DVHC=F$5)*(madatNC=$C63)*(namkh=$D$1)*(Dientich_NC))-SUMPRODUCT((DVHC=F$5)*(namkh=$D$1)*(INDEX(NC_giam,,HLOOKUP($C63,COLMadat,2,0))))</f>
        <v>0</v>
      </c>
      <c r="G63" s="678">
        <f>'CH01'!H64+SUMPRODUCT((DVHC=G$5)*(madatNC=$C63)*(namkh=$D$1)*(Dientich_NC))-SUMPRODUCT((DVHC=G$5)*(namkh=$D$1)*(INDEX(NC_giam,,HLOOKUP($C63,COLMadat,2,0))))</f>
        <v>0</v>
      </c>
      <c r="H63" s="678">
        <f>'CH01'!I64+SUMPRODUCT((DVHC=H$5)*(madatNC=$C63)*(namkh=$D$1)*(Dientich_NC))-SUMPRODUCT((DVHC=H$5)*(namkh=$D$1)*(INDEX(NC_giam,,HLOOKUP($C63,COLMadat,2,0))))</f>
        <v>0</v>
      </c>
      <c r="I63" s="678">
        <f>'CH01'!J64+SUMPRODUCT((DVHC=I$5)*(madatNC=$C63)*(namkh=$D$1)*(Dientich_NC))-SUMPRODUCT((DVHC=I$5)*(namkh=$D$1)*(INDEX(NC_giam,,HLOOKUP($C63,COLMadat,2,0))))</f>
        <v>0</v>
      </c>
      <c r="J63" s="678">
        <f>'CH01'!K64+SUMPRODUCT((DVHC=J$5)*(madatNC=$C63)*(namkh=$D$1)*(Dientich_NC))-SUMPRODUCT((DVHC=J$5)*(namkh=$D$1)*(INDEX(NC_giam,,HLOOKUP($C63,COLMadat,2,0))))</f>
        <v>0</v>
      </c>
      <c r="K63" s="678">
        <f>'CH01'!L64+SUMPRODUCT((DVHC=K$5)*(madatNC=$C63)*(namkh=$D$1)*(Dientich_NC))-SUMPRODUCT((DVHC=K$5)*(namkh=$D$1)*(INDEX(NC_giam,,HLOOKUP($C63,COLMadat,2,0))))</f>
        <v>0</v>
      </c>
      <c r="L63" s="678">
        <f>'CH01'!M64+SUMPRODUCT((DVHC=L$5)*(madatNC=$C63)*(namkh=$D$1)*(Dientich_NC))-SUMPRODUCT((DVHC=L$5)*(namkh=$D$1)*(INDEX(NC_giam,,HLOOKUP($C63,COLMadat,2,0))))</f>
        <v>0</v>
      </c>
      <c r="M63" s="678">
        <f>'CH01'!N64+SUMPRODUCT((DVHC=M$5)*(madatNC=$C63)*(namkh=$D$1)*(Dientich_NC))-SUMPRODUCT((DVHC=M$5)*(namkh=$D$1)*(INDEX(NC_giam,,HLOOKUP($C63,COLMadat,2,0))))</f>
        <v>0</v>
      </c>
      <c r="N63" s="678">
        <f>'CH01'!O64+SUMPRODUCT((DVHC=N$5)*(madatNC=$C63)*(namkh=$D$1)*(Dientich_NC))-SUMPRODUCT((DVHC=N$5)*(namkh=$D$1)*(INDEX(NC_giam,,HLOOKUP($C63,COLMadat,2,0))))</f>
        <v>0</v>
      </c>
      <c r="O63" s="678">
        <f>'CH01'!P64+SUMPRODUCT((DVHC=O$5)*(madatNC=$C63)*(namkh=$D$1)*(Dientich_NC))-SUMPRODUCT((DVHC=O$5)*(namkh=$D$1)*(INDEX(NC_giam,,HLOOKUP($C63,COLMadat,2,0))))</f>
        <v>0</v>
      </c>
      <c r="P63" s="678">
        <f>'CH01'!Q64+SUMPRODUCT((DVHC=P$5)*(madatNC=$C63)*(namkh=$D$1)*(Dientich_NC))-SUMPRODUCT((DVHC=P$5)*(namkh=$D$1)*(INDEX(NC_giam,,HLOOKUP($C63,COLMadat,2,0))))</f>
        <v>0</v>
      </c>
      <c r="Q63" s="678">
        <f>'CH01'!R64+SUMPRODUCT((DVHC=Q$5)*(madatNC=$C63)*(namkh=$D$1)*(Dientich_NC))-SUMPRODUCT((DVHC=Q$5)*(namkh=$D$1)*(INDEX(NC_giam,,HLOOKUP($C63,COLMadat,2,0))))</f>
        <v>0</v>
      </c>
      <c r="R63" s="678">
        <f>'CH01'!S64+SUMPRODUCT((DVHC=R$5)*(madatNC=$C63)*(namkh=$D$1)*(Dientich_NC))-SUMPRODUCT((DVHC=R$5)*(namkh=$D$1)*(INDEX(NC_giam,,HLOOKUP($C63,COLMadat,2,0))))</f>
        <v>0</v>
      </c>
      <c r="S63" s="678">
        <f>'CH01'!T64+SUMPRODUCT((DVHC=S$5)*(madatNC=$C63)*(namkh=$D$1)*(Dientich_NC))-SUMPRODUCT((DVHC=S$5)*(namkh=$D$1)*(INDEX(NC_giam,,HLOOKUP($C63,COLMadat,2,0))))</f>
        <v>0</v>
      </c>
      <c r="T63" s="678">
        <f>'CH01'!U64+SUMPRODUCT((DVHC=T$5)*(madatNC=$C63)*(namkh=$D$1)*(Dientich_NC))-SUMPRODUCT((DVHC=T$5)*(namkh=$D$1)*(INDEX(NC_giam,,HLOOKUP($C63,COLMadat,2,0))))</f>
        <v>0</v>
      </c>
      <c r="U63" s="678">
        <f>'CH01'!V64+SUMPRODUCT((DVHC=U$5)*(madatNC=$C63)*(namkh=$D$1)*(Dientich_NC))-SUMPRODUCT((DVHC=U$5)*(namkh=$D$1)*(INDEX(NC_giam,,HLOOKUP($C63,COLMadat,2,0))))</f>
        <v>0</v>
      </c>
      <c r="V63" s="678">
        <f>'CH01'!W64+SUMPRODUCT((DVHC=V$5)*(madatNC=$C63)*(namkh=$D$1)*(Dientich_NC))-SUMPRODUCT((DVHC=V$5)*(namkh=$D$1)*(INDEX(NC_giam,,HLOOKUP($C63,COLMadat,2,0))))</f>
        <v>0</v>
      </c>
      <c r="W63" s="678">
        <f>'CH01'!X64+SUMPRODUCT((DVHC=W$5)*(madatNC=$C63)*(namkh=$D$1)*(Dientich_NC))-SUMPRODUCT((DVHC=W$5)*(namkh=$D$1)*(INDEX(NC_giam,,HLOOKUP($C63,COLMadat,2,0))))</f>
        <v>0</v>
      </c>
      <c r="X63" s="678">
        <f>'CH01'!Y64+SUMPRODUCT((DVHC=X$5)*(madatNC=$C63)*(namkh=$D$1)*(Dientich_NC))-SUMPRODUCT((DVHC=X$5)*(namkh=$D$1)*(INDEX(NC_giam,,HLOOKUP($C63,COLMadat,2,0))))</f>
        <v>0</v>
      </c>
      <c r="Y63" s="678">
        <f>'CH01'!Z64+SUMPRODUCT((DVHC=Y$5)*(madatNC=$C63)*(namkh=$D$1)*(Dientich_NC))-SUMPRODUCT((DVHC=Y$5)*(namkh=$D$1)*(INDEX(NC_giam,,HLOOKUP($C63,COLMadat,2,0))))</f>
        <v>0</v>
      </c>
      <c r="Z63" s="678">
        <f>'CH01'!AA64+SUMPRODUCT((DVHC=Z$5)*(madatNC=$C63)*(namkh=$D$1)*(Dientich_NC))-SUMPRODUCT((DVHC=Z$5)*(namkh=$D$1)*(INDEX(NC_giam,,HLOOKUP($C63,COLMadat,2,0))))</f>
        <v>0</v>
      </c>
      <c r="AA63" s="678">
        <f>'CH01'!AB64+SUMPRODUCT((DVHC=AA$5)*(madatNC=$C63)*(namkh=$D$1)*(Dientich_NC))-SUMPRODUCT((DVHC=AA$5)*(namkh=$D$1)*(INDEX(NC_giam,,HLOOKUP($C63,COLMadat,2,0))))</f>
        <v>0</v>
      </c>
      <c r="AB63" s="678">
        <f>'CH01'!AC64+SUMPRODUCT((DVHC=AB$5)*(madatNC=$C63)*(namkh=$D$1)*(Dientich_NC))-SUMPRODUCT((DVHC=AB$5)*(namkh=$D$1)*(INDEX(NC_giam,,HLOOKUP($C63,COLMadat,2,0))))</f>
        <v>0</v>
      </c>
      <c r="AC63" s="678">
        <f>'CH01'!AD64+SUMPRODUCT((DVHC=AC$5)*(madatNC=$C63)*(namkh=$D$1)*(Dientich_NC))-SUMPRODUCT((DVHC=AC$5)*(namkh=$D$1)*(INDEX(NC_giam,,HLOOKUP($C63,COLMadat,2,0))))</f>
        <v>0</v>
      </c>
      <c r="AD63" s="678">
        <f>'CH01'!AE64+SUMPRODUCT((DVHC=AD$5)*(madatNC=$C63)*(namkh=$D$1)*(Dientich_NC))-SUMPRODUCT((DVHC=AD$5)*(namkh=$D$1)*(INDEX(NC_giam,,HLOOKUP($C63,COLMadat,2,0))))</f>
        <v>0</v>
      </c>
      <c r="AE63" s="678">
        <f>'CH01'!AF64+SUMPRODUCT((DVHC=AE$5)*(madatNC=$C63)*(namkh=$D$1)*(Dientich_NC))-SUMPRODUCT((DVHC=AE$5)*(namkh=$D$1)*(INDEX(NC_giam,,HLOOKUP($C63,COLMadat,2,0))))</f>
        <v>0</v>
      </c>
      <c r="AF63" s="678">
        <f>'CH01'!AG64+SUMPRODUCT((DVHC=AF$5)*(madatNC=$C63)*(namkh=$D$1)*(Dientich_NC))-SUMPRODUCT((DVHC=AF$5)*(namkh=$D$1)*(INDEX(NC_giam,,HLOOKUP($C63,COLMadat,2,0))))</f>
        <v>0</v>
      </c>
      <c r="AG63" s="678">
        <f>'CH01'!AH64+SUMPRODUCT((DVHC=AG$5)*(madatNC=$C63)*(namkh=$D$1)*(Dientich_NC))-SUMPRODUCT((DVHC=AG$5)*(namkh=$D$1)*(INDEX(NC_giam,,HLOOKUP($C63,COLMadat,2,0))))</f>
        <v>0</v>
      </c>
      <c r="AH63" s="678">
        <f>'CH01'!AI64+SUMPRODUCT((DVHC=AH$5)*(madatNC=$C63)*(namkh=$D$1)*(Dientich_NC))-SUMPRODUCT((DVHC=AH$5)*(namkh=$D$1)*(INDEX(NC_giam,,HLOOKUP($C63,COLMadat,2,0))))</f>
        <v>0</v>
      </c>
      <c r="AI63" s="678">
        <f>'CH01'!AJ64+SUMPRODUCT((DVHC=AI$5)*(madatNC=$C63)*(namkh=$D$1)*(Dientich_NC))-SUMPRODUCT((DVHC=AI$5)*(namkh=$D$1)*(INDEX(NC_giam,,HLOOKUP($C63,COLMadat,2,0))))</f>
        <v>0</v>
      </c>
      <c r="AJ63" s="678">
        <f>'CH01'!AK64+SUMPRODUCT((DVHC=AJ$5)*(madatNC=$C63)*(namkh=$D$1)*(Dientich_NC))-SUMPRODUCT((DVHC=AJ$5)*(namkh=$D$1)*(INDEX(NC_giam,,HLOOKUP($C63,COLMadat,2,0))))</f>
        <v>0</v>
      </c>
      <c r="AK63" s="678">
        <f>'CH01'!AL64+SUMPRODUCT((DVHC=AK$5)*(madatNC=$C63)*(namkh=$D$1)*(Dientich_NC))-SUMPRODUCT((DVHC=AK$5)*(namkh=$D$1)*(INDEX(NC_giam,,HLOOKUP($C63,COLMadat,2,0))))</f>
        <v>0</v>
      </c>
      <c r="AL63" s="678">
        <f>'CH01'!AM64+SUMPRODUCT((DVHC=AL$5)*(madatNC=$C63)*(namkh=$D$1)*(Dientich_NC))-SUMPRODUCT((DVHC=AL$5)*(namkh=$D$1)*(INDEX(NC_giam,,HLOOKUP($C63,COLMadat,2,0))))</f>
        <v>0</v>
      </c>
      <c r="AM63" s="678">
        <f>'CH01'!AN64+SUMPRODUCT((DVHC=AM$5)*(madatNC=$C63)*(namkh=$D$1)*(Dientich_NC))-SUMPRODUCT((DVHC=AM$5)*(namkh=$D$1)*(INDEX(NC_giam,,HLOOKUP($C63,COLMadat,2,0))))</f>
        <v>0</v>
      </c>
      <c r="AN63" s="678">
        <f>'CH01'!AO64+SUMPRODUCT((DVHC=AN$5)*(madatNC=$C63)*(namkh=$D$1)*(Dientich_NC))-SUMPRODUCT((DVHC=AN$5)*(namkh=$D$1)*(INDEX(NC_giam,,HLOOKUP($C63,COLMadat,2,0))))</f>
        <v>0</v>
      </c>
      <c r="AO63" s="32"/>
    </row>
    <row r="64" spans="1:41">
      <c r="A64" s="676" t="str">
        <f>'CH01'!A65</f>
        <v>2.13</v>
      </c>
      <c r="B64" s="676" t="str">
        <f>'CH01'!B65</f>
        <v>Đất phi nông nghiệp khác</v>
      </c>
      <c r="C64" s="677" t="str">
        <f>'CH01'!C65</f>
        <v>PNK</v>
      </c>
      <c r="D64" s="678">
        <f t="shared" si="13"/>
        <v>5.2095000000000002</v>
      </c>
      <c r="E64" s="678">
        <f>'CH01'!F65+SUMPRODUCT((DVHC=E$5)*(madatNC=$C64)*(namkh=$D$1)*(Dientich_NC))-SUMPRODUCT((DVHC=E$5)*(namkh=$D$1)*(INDEX(NC_giam,,HLOOKUP($C64,COLMadat,2,0))))</f>
        <v>5.2095000000000002</v>
      </c>
      <c r="F64" s="678">
        <f>'CH01'!G65+SUMPRODUCT((DVHC=F$5)*(madatNC=$C64)*(namkh=$D$1)*(Dientich_NC))-SUMPRODUCT((DVHC=F$5)*(namkh=$D$1)*(INDEX(NC_giam,,HLOOKUP($C64,COLMadat,2,0))))</f>
        <v>0</v>
      </c>
      <c r="G64" s="678">
        <f>'CH01'!H65+SUMPRODUCT((DVHC=G$5)*(madatNC=$C64)*(namkh=$D$1)*(Dientich_NC))-SUMPRODUCT((DVHC=G$5)*(namkh=$D$1)*(INDEX(NC_giam,,HLOOKUP($C64,COLMadat,2,0))))</f>
        <v>0</v>
      </c>
      <c r="H64" s="678">
        <f>'CH01'!I65+SUMPRODUCT((DVHC=H$5)*(madatNC=$C64)*(namkh=$D$1)*(Dientich_NC))-SUMPRODUCT((DVHC=H$5)*(namkh=$D$1)*(INDEX(NC_giam,,HLOOKUP($C64,COLMadat,2,0))))</f>
        <v>0</v>
      </c>
      <c r="I64" s="678">
        <f>'CH01'!J65+SUMPRODUCT((DVHC=I$5)*(madatNC=$C64)*(namkh=$D$1)*(Dientich_NC))-SUMPRODUCT((DVHC=I$5)*(namkh=$D$1)*(INDEX(NC_giam,,HLOOKUP($C64,COLMadat,2,0))))</f>
        <v>0</v>
      </c>
      <c r="J64" s="678">
        <f>'CH01'!K65+SUMPRODUCT((DVHC=J$5)*(madatNC=$C64)*(namkh=$D$1)*(Dientich_NC))-SUMPRODUCT((DVHC=J$5)*(namkh=$D$1)*(INDEX(NC_giam,,HLOOKUP($C64,COLMadat,2,0))))</f>
        <v>0</v>
      </c>
      <c r="K64" s="678">
        <f>'CH01'!L65+SUMPRODUCT((DVHC=K$5)*(madatNC=$C64)*(namkh=$D$1)*(Dientich_NC))-SUMPRODUCT((DVHC=K$5)*(namkh=$D$1)*(INDEX(NC_giam,,HLOOKUP($C64,COLMadat,2,0))))</f>
        <v>0</v>
      </c>
      <c r="L64" s="678">
        <f>'CH01'!M65+SUMPRODUCT((DVHC=L$5)*(madatNC=$C64)*(namkh=$D$1)*(Dientich_NC))-SUMPRODUCT((DVHC=L$5)*(namkh=$D$1)*(INDEX(NC_giam,,HLOOKUP($C64,COLMadat,2,0))))</f>
        <v>0</v>
      </c>
      <c r="M64" s="678">
        <f>'CH01'!N65+SUMPRODUCT((DVHC=M$5)*(madatNC=$C64)*(namkh=$D$1)*(Dientich_NC))-SUMPRODUCT((DVHC=M$5)*(namkh=$D$1)*(INDEX(NC_giam,,HLOOKUP($C64,COLMadat,2,0))))</f>
        <v>0</v>
      </c>
      <c r="N64" s="678">
        <f>'CH01'!O65+SUMPRODUCT((DVHC=N$5)*(madatNC=$C64)*(namkh=$D$1)*(Dientich_NC))-SUMPRODUCT((DVHC=N$5)*(namkh=$D$1)*(INDEX(NC_giam,,HLOOKUP($C64,COLMadat,2,0))))</f>
        <v>0</v>
      </c>
      <c r="O64" s="678">
        <f>'CH01'!P65+SUMPRODUCT((DVHC=O$5)*(madatNC=$C64)*(namkh=$D$1)*(Dientich_NC))-SUMPRODUCT((DVHC=O$5)*(namkh=$D$1)*(INDEX(NC_giam,,HLOOKUP($C64,COLMadat,2,0))))</f>
        <v>0</v>
      </c>
      <c r="P64" s="678">
        <f>'CH01'!Q65+SUMPRODUCT((DVHC=P$5)*(madatNC=$C64)*(namkh=$D$1)*(Dientich_NC))-SUMPRODUCT((DVHC=P$5)*(namkh=$D$1)*(INDEX(NC_giam,,HLOOKUP($C64,COLMadat,2,0))))</f>
        <v>0</v>
      </c>
      <c r="Q64" s="678">
        <f>'CH01'!R65+SUMPRODUCT((DVHC=Q$5)*(madatNC=$C64)*(namkh=$D$1)*(Dientich_NC))-SUMPRODUCT((DVHC=Q$5)*(namkh=$D$1)*(INDEX(NC_giam,,HLOOKUP($C64,COLMadat,2,0))))</f>
        <v>0</v>
      </c>
      <c r="R64" s="678">
        <f>'CH01'!S65+SUMPRODUCT((DVHC=R$5)*(madatNC=$C64)*(namkh=$D$1)*(Dientich_NC))-SUMPRODUCT((DVHC=R$5)*(namkh=$D$1)*(INDEX(NC_giam,,HLOOKUP($C64,COLMadat,2,0))))</f>
        <v>0</v>
      </c>
      <c r="S64" s="678">
        <f>'CH01'!T65+SUMPRODUCT((DVHC=S$5)*(madatNC=$C64)*(namkh=$D$1)*(Dientich_NC))-SUMPRODUCT((DVHC=S$5)*(namkh=$D$1)*(INDEX(NC_giam,,HLOOKUP($C64,COLMadat,2,0))))</f>
        <v>0</v>
      </c>
      <c r="T64" s="678">
        <f>'CH01'!U65+SUMPRODUCT((DVHC=T$5)*(madatNC=$C64)*(namkh=$D$1)*(Dientich_NC))-SUMPRODUCT((DVHC=T$5)*(namkh=$D$1)*(INDEX(NC_giam,,HLOOKUP($C64,COLMadat,2,0))))</f>
        <v>0</v>
      </c>
      <c r="U64" s="678">
        <f>'CH01'!V65+SUMPRODUCT((DVHC=U$5)*(madatNC=$C64)*(namkh=$D$1)*(Dientich_NC))-SUMPRODUCT((DVHC=U$5)*(namkh=$D$1)*(INDEX(NC_giam,,HLOOKUP($C64,COLMadat,2,0))))</f>
        <v>0</v>
      </c>
      <c r="V64" s="678">
        <f>'CH01'!W65+SUMPRODUCT((DVHC=V$5)*(madatNC=$C64)*(namkh=$D$1)*(Dientich_NC))-SUMPRODUCT((DVHC=V$5)*(namkh=$D$1)*(INDEX(NC_giam,,HLOOKUP($C64,COLMadat,2,0))))</f>
        <v>0</v>
      </c>
      <c r="W64" s="678">
        <f>'CH01'!X65+SUMPRODUCT((DVHC=W$5)*(madatNC=$C64)*(namkh=$D$1)*(Dientich_NC))-SUMPRODUCT((DVHC=W$5)*(namkh=$D$1)*(INDEX(NC_giam,,HLOOKUP($C64,COLMadat,2,0))))</f>
        <v>0</v>
      </c>
      <c r="X64" s="678">
        <f>'CH01'!Y65+SUMPRODUCT((DVHC=X$5)*(madatNC=$C64)*(namkh=$D$1)*(Dientich_NC))-SUMPRODUCT((DVHC=X$5)*(namkh=$D$1)*(INDEX(NC_giam,,HLOOKUP($C64,COLMadat,2,0))))</f>
        <v>0</v>
      </c>
      <c r="Y64" s="678">
        <f>'CH01'!Z65+SUMPRODUCT((DVHC=Y$5)*(madatNC=$C64)*(namkh=$D$1)*(Dientich_NC))-SUMPRODUCT((DVHC=Y$5)*(namkh=$D$1)*(INDEX(NC_giam,,HLOOKUP($C64,COLMadat,2,0))))</f>
        <v>0</v>
      </c>
      <c r="Z64" s="678">
        <f>'CH01'!AA65+SUMPRODUCT((DVHC=Z$5)*(madatNC=$C64)*(namkh=$D$1)*(Dientich_NC))-SUMPRODUCT((DVHC=Z$5)*(namkh=$D$1)*(INDEX(NC_giam,,HLOOKUP($C64,COLMadat,2,0))))</f>
        <v>0</v>
      </c>
      <c r="AA64" s="678">
        <f>'CH01'!AB65+SUMPRODUCT((DVHC=AA$5)*(madatNC=$C64)*(namkh=$D$1)*(Dientich_NC))-SUMPRODUCT((DVHC=AA$5)*(namkh=$D$1)*(INDEX(NC_giam,,HLOOKUP($C64,COLMadat,2,0))))</f>
        <v>0</v>
      </c>
      <c r="AB64" s="678">
        <f>'CH01'!AC65+SUMPRODUCT((DVHC=AB$5)*(madatNC=$C64)*(namkh=$D$1)*(Dientich_NC))-SUMPRODUCT((DVHC=AB$5)*(namkh=$D$1)*(INDEX(NC_giam,,HLOOKUP($C64,COLMadat,2,0))))</f>
        <v>0</v>
      </c>
      <c r="AC64" s="678">
        <f>'CH01'!AD65+SUMPRODUCT((DVHC=AC$5)*(madatNC=$C64)*(namkh=$D$1)*(Dientich_NC))-SUMPRODUCT((DVHC=AC$5)*(namkh=$D$1)*(INDEX(NC_giam,,HLOOKUP($C64,COLMadat,2,0))))</f>
        <v>0</v>
      </c>
      <c r="AD64" s="678">
        <f>'CH01'!AE65+SUMPRODUCT((DVHC=AD$5)*(madatNC=$C64)*(namkh=$D$1)*(Dientich_NC))-SUMPRODUCT((DVHC=AD$5)*(namkh=$D$1)*(INDEX(NC_giam,,HLOOKUP($C64,COLMadat,2,0))))</f>
        <v>0</v>
      </c>
      <c r="AE64" s="678">
        <f>'CH01'!AF65+SUMPRODUCT((DVHC=AE$5)*(madatNC=$C64)*(namkh=$D$1)*(Dientich_NC))-SUMPRODUCT((DVHC=AE$5)*(namkh=$D$1)*(INDEX(NC_giam,,HLOOKUP($C64,COLMadat,2,0))))</f>
        <v>0</v>
      </c>
      <c r="AF64" s="678">
        <f>'CH01'!AG65+SUMPRODUCT((DVHC=AF$5)*(madatNC=$C64)*(namkh=$D$1)*(Dientich_NC))-SUMPRODUCT((DVHC=AF$5)*(namkh=$D$1)*(INDEX(NC_giam,,HLOOKUP($C64,COLMadat,2,0))))</f>
        <v>0</v>
      </c>
      <c r="AG64" s="678">
        <f>'CH01'!AH65+SUMPRODUCT((DVHC=AG$5)*(madatNC=$C64)*(namkh=$D$1)*(Dientich_NC))-SUMPRODUCT((DVHC=AG$5)*(namkh=$D$1)*(INDEX(NC_giam,,HLOOKUP($C64,COLMadat,2,0))))</f>
        <v>0</v>
      </c>
      <c r="AH64" s="678">
        <f>'CH01'!AI65+SUMPRODUCT((DVHC=AH$5)*(madatNC=$C64)*(namkh=$D$1)*(Dientich_NC))-SUMPRODUCT((DVHC=AH$5)*(namkh=$D$1)*(INDEX(NC_giam,,HLOOKUP($C64,COLMadat,2,0))))</f>
        <v>0</v>
      </c>
      <c r="AI64" s="678">
        <f>'CH01'!AJ65+SUMPRODUCT((DVHC=AI$5)*(madatNC=$C64)*(namkh=$D$1)*(Dientich_NC))-SUMPRODUCT((DVHC=AI$5)*(namkh=$D$1)*(INDEX(NC_giam,,HLOOKUP($C64,COLMadat,2,0))))</f>
        <v>0</v>
      </c>
      <c r="AJ64" s="678">
        <f>'CH01'!AK65+SUMPRODUCT((DVHC=AJ$5)*(madatNC=$C64)*(namkh=$D$1)*(Dientich_NC))-SUMPRODUCT((DVHC=AJ$5)*(namkh=$D$1)*(INDEX(NC_giam,,HLOOKUP($C64,COLMadat,2,0))))</f>
        <v>0</v>
      </c>
      <c r="AK64" s="678">
        <f>'CH01'!AL65+SUMPRODUCT((DVHC=AK$5)*(madatNC=$C64)*(namkh=$D$1)*(Dientich_NC))-SUMPRODUCT((DVHC=AK$5)*(namkh=$D$1)*(INDEX(NC_giam,,HLOOKUP($C64,COLMadat,2,0))))</f>
        <v>0</v>
      </c>
      <c r="AL64" s="678">
        <f>'CH01'!AM65+SUMPRODUCT((DVHC=AL$5)*(madatNC=$C64)*(namkh=$D$1)*(Dientich_NC))-SUMPRODUCT((DVHC=AL$5)*(namkh=$D$1)*(INDEX(NC_giam,,HLOOKUP($C64,COLMadat,2,0))))</f>
        <v>0</v>
      </c>
      <c r="AM64" s="678">
        <f>'CH01'!AN65+SUMPRODUCT((DVHC=AM$5)*(madatNC=$C64)*(namkh=$D$1)*(Dientich_NC))-SUMPRODUCT((DVHC=AM$5)*(namkh=$D$1)*(INDEX(NC_giam,,HLOOKUP($C64,COLMadat,2,0))))</f>
        <v>0</v>
      </c>
      <c r="AN64" s="678">
        <f>'CH01'!AO65+SUMPRODUCT((DVHC=AN$5)*(madatNC=$C64)*(namkh=$D$1)*(Dientich_NC))-SUMPRODUCT((DVHC=AN$5)*(namkh=$D$1)*(INDEX(NC_giam,,HLOOKUP($C64,COLMadat,2,0))))</f>
        <v>0</v>
      </c>
      <c r="AO64" s="32"/>
    </row>
    <row r="65" spans="1:41" s="12" customFormat="1">
      <c r="A65" s="674">
        <f>'CH01'!A66</f>
        <v>3</v>
      </c>
      <c r="B65" s="674" t="str">
        <f>'CH01'!B66</f>
        <v>Nhóm đất chưa sử dụng</v>
      </c>
      <c r="C65" s="675" t="str">
        <f>'CH01'!C66</f>
        <v>CSD</v>
      </c>
      <c r="D65" s="673">
        <f>SUM(E65:U65)</f>
        <v>2.6999999999999247E-3</v>
      </c>
      <c r="E65" s="673">
        <f>SUM(E66:E69)</f>
        <v>2.6999999999999247E-3</v>
      </c>
      <c r="F65" s="673">
        <f t="shared" ref="F65:T65" si="14">SUM(F66:F69)</f>
        <v>0</v>
      </c>
      <c r="G65" s="673">
        <f t="shared" si="14"/>
        <v>0</v>
      </c>
      <c r="H65" s="673">
        <f t="shared" si="14"/>
        <v>0</v>
      </c>
      <c r="I65" s="673">
        <f t="shared" si="14"/>
        <v>0</v>
      </c>
      <c r="J65" s="673">
        <f t="shared" si="14"/>
        <v>0</v>
      </c>
      <c r="K65" s="673">
        <f t="shared" si="14"/>
        <v>0</v>
      </c>
      <c r="L65" s="673">
        <f t="shared" si="14"/>
        <v>0</v>
      </c>
      <c r="M65" s="673">
        <f t="shared" si="14"/>
        <v>0</v>
      </c>
      <c r="N65" s="673">
        <f t="shared" si="14"/>
        <v>0</v>
      </c>
      <c r="O65" s="673">
        <f t="shared" si="14"/>
        <v>0</v>
      </c>
      <c r="P65" s="673">
        <f t="shared" si="14"/>
        <v>0</v>
      </c>
      <c r="Q65" s="673">
        <f t="shared" si="14"/>
        <v>0</v>
      </c>
      <c r="R65" s="673">
        <f t="shared" si="14"/>
        <v>0</v>
      </c>
      <c r="S65" s="673">
        <f t="shared" si="14"/>
        <v>0</v>
      </c>
      <c r="T65" s="673">
        <f t="shared" si="14"/>
        <v>0</v>
      </c>
      <c r="U65" s="673">
        <f>U66+U67+U68+U69</f>
        <v>0</v>
      </c>
      <c r="V65" s="673" t="e">
        <f>#REF!+V66+V67+V68+V69</f>
        <v>#REF!</v>
      </c>
      <c r="W65" s="673" t="e">
        <f>#REF!+W66+W67+W68+W69</f>
        <v>#REF!</v>
      </c>
      <c r="X65" s="673" t="e">
        <f>#REF!+X66+X67+X68+X69</f>
        <v>#REF!</v>
      </c>
      <c r="Y65" s="673" t="e">
        <f>#REF!+Y66+Y67+Y68+Y69</f>
        <v>#REF!</v>
      </c>
      <c r="Z65" s="673" t="e">
        <f>#REF!+Z66+Z67+Z68+Z69</f>
        <v>#REF!</v>
      </c>
      <c r="AA65" s="673" t="e">
        <f>#REF!+AA66+AA67+AA68+AA69</f>
        <v>#REF!</v>
      </c>
      <c r="AB65" s="673" t="e">
        <f>#REF!+AB66+AB67+AB68+AB69</f>
        <v>#REF!</v>
      </c>
      <c r="AC65" s="673" t="e">
        <f>#REF!+AC66+AC67+AC68+AC69</f>
        <v>#REF!</v>
      </c>
      <c r="AD65" s="673" t="e">
        <f>#REF!+AD66+AD67+AD68+AD69</f>
        <v>#REF!</v>
      </c>
      <c r="AE65" s="673" t="e">
        <f>#REF!+AE66+AE67+AE68+AE69</f>
        <v>#REF!</v>
      </c>
      <c r="AF65" s="673" t="e">
        <f>#REF!+AF66+AF67+AF68+AF69</f>
        <v>#REF!</v>
      </c>
      <c r="AG65" s="673" t="e">
        <f>#REF!+AG66+AG67+AG68+AG69</f>
        <v>#REF!</v>
      </c>
      <c r="AH65" s="673" t="e">
        <f>#REF!+AH66+AH67+AH68+AH69</f>
        <v>#REF!</v>
      </c>
      <c r="AI65" s="673" t="e">
        <f>#REF!+AI66+AI67+AI68+AI69</f>
        <v>#REF!</v>
      </c>
      <c r="AJ65" s="673" t="e">
        <f>#REF!+AJ66+AJ67+AJ68+AJ69</f>
        <v>#REF!</v>
      </c>
      <c r="AK65" s="673" t="e">
        <f>#REF!+AK66+AK67+AK68+AK69</f>
        <v>#REF!</v>
      </c>
      <c r="AL65" s="673" t="e">
        <f>#REF!+AL66+AL67+AL68+AL69</f>
        <v>#REF!</v>
      </c>
      <c r="AM65" s="673" t="e">
        <f>#REF!+AM66+AM67+AM68+AM69</f>
        <v>#REF!</v>
      </c>
      <c r="AN65" s="673" t="e">
        <f>#REF!+AN66+AN67+AN68+AN69</f>
        <v>#REF!</v>
      </c>
      <c r="AO65" s="31"/>
    </row>
    <row r="66" spans="1:41">
      <c r="A66" s="676" t="str">
        <f>'CH01'!A67</f>
        <v>3.1</v>
      </c>
      <c r="B66" s="676" t="str">
        <f>'CH01'!B67</f>
        <v>Đất bằng chưa sử dụng</v>
      </c>
      <c r="C66" s="677" t="str">
        <f>'CH01'!C67</f>
        <v>BCS</v>
      </c>
      <c r="D66" s="678">
        <f t="shared" si="13"/>
        <v>2.6999999999999247E-3</v>
      </c>
      <c r="E66" s="678">
        <f>'CH01'!F67+SUMPRODUCT((DVHC=E$5)*(madatNC=$C66)*(namkh=$D$1)*(Dientich_NC))-SUMPRODUCT((DVHC=E$5)*(namkh=$D$1)*(INDEX(NC_giam,,HLOOKUP($C66,COLMadat,2,0))))</f>
        <v>2.6999999999999247E-3</v>
      </c>
      <c r="F66" s="678">
        <f>'CH01'!G67+SUMPRODUCT((DVHC=F$5)*(madatNC=$C66)*(namkh=$D$1)*(Dientich_NC))-SUMPRODUCT((DVHC=F$5)*(namkh=$D$1)*(INDEX(NC_giam,,HLOOKUP($C66,COLMadat,2,0))))</f>
        <v>0</v>
      </c>
      <c r="G66" s="678">
        <f>'CH01'!H67+SUMPRODUCT((DVHC=G$5)*(madatNC=$C66)*(namkh=$D$1)*(Dientich_NC))-SUMPRODUCT((DVHC=G$5)*(namkh=$D$1)*(INDEX(NC_giam,,HLOOKUP($C66,COLMadat,2,0))))</f>
        <v>0</v>
      </c>
      <c r="H66" s="678">
        <f>'CH01'!I67+SUMPRODUCT((DVHC=H$5)*(madatNC=$C66)*(namkh=$D$1)*(Dientich_NC))-SUMPRODUCT((DVHC=H$5)*(namkh=$D$1)*(INDEX(NC_giam,,HLOOKUP($C66,COLMadat,2,0))))</f>
        <v>0</v>
      </c>
      <c r="I66" s="678">
        <f>'CH01'!J67+SUMPRODUCT((DVHC=I$5)*(madatNC=$C66)*(namkh=$D$1)*(Dientich_NC))-SUMPRODUCT((DVHC=I$5)*(namkh=$D$1)*(INDEX(NC_giam,,HLOOKUP($C66,COLMadat,2,0))))</f>
        <v>0</v>
      </c>
      <c r="J66" s="678">
        <f>'CH01'!K67+SUMPRODUCT((DVHC=J$5)*(madatNC=$C66)*(namkh=$D$1)*(Dientich_NC))-SUMPRODUCT((DVHC=J$5)*(namkh=$D$1)*(INDEX(NC_giam,,HLOOKUP($C66,COLMadat,2,0))))</f>
        <v>0</v>
      </c>
      <c r="K66" s="678">
        <f>'CH01'!L67+SUMPRODUCT((DVHC=K$5)*(madatNC=$C66)*(namkh=$D$1)*(Dientich_NC))-SUMPRODUCT((DVHC=K$5)*(namkh=$D$1)*(INDEX(NC_giam,,HLOOKUP($C66,COLMadat,2,0))))</f>
        <v>0</v>
      </c>
      <c r="L66" s="678">
        <f>'CH01'!M67+SUMPRODUCT((DVHC=L$5)*(madatNC=$C66)*(namkh=$D$1)*(Dientich_NC))-SUMPRODUCT((DVHC=L$5)*(namkh=$D$1)*(INDEX(NC_giam,,HLOOKUP($C66,COLMadat,2,0))))</f>
        <v>0</v>
      </c>
      <c r="M66" s="678">
        <f>'CH01'!N67+SUMPRODUCT((DVHC=M$5)*(madatNC=$C66)*(namkh=$D$1)*(Dientich_NC))-SUMPRODUCT((DVHC=M$5)*(namkh=$D$1)*(INDEX(NC_giam,,HLOOKUP($C66,COLMadat,2,0))))</f>
        <v>0</v>
      </c>
      <c r="N66" s="678">
        <f>'CH01'!O67+SUMPRODUCT((DVHC=N$5)*(madatNC=$C66)*(namkh=$D$1)*(Dientich_NC))-SUMPRODUCT((DVHC=N$5)*(namkh=$D$1)*(INDEX(NC_giam,,HLOOKUP($C66,COLMadat,2,0))))</f>
        <v>0</v>
      </c>
      <c r="O66" s="678">
        <f>'CH01'!P67+SUMPRODUCT((DVHC=O$5)*(madatNC=$C66)*(namkh=$D$1)*(Dientich_NC))-SUMPRODUCT((DVHC=O$5)*(namkh=$D$1)*(INDEX(NC_giam,,HLOOKUP($C66,COLMadat,2,0))))</f>
        <v>0</v>
      </c>
      <c r="P66" s="678">
        <f>'CH01'!Q67+SUMPRODUCT((DVHC=P$5)*(madatNC=$C66)*(namkh=$D$1)*(Dientich_NC))-SUMPRODUCT((DVHC=P$5)*(namkh=$D$1)*(INDEX(NC_giam,,HLOOKUP($C66,COLMadat,2,0))))</f>
        <v>0</v>
      </c>
      <c r="Q66" s="678">
        <f>'CH01'!R67+SUMPRODUCT((DVHC=Q$5)*(madatNC=$C66)*(namkh=$D$1)*(Dientich_NC))-SUMPRODUCT((DVHC=Q$5)*(namkh=$D$1)*(INDEX(NC_giam,,HLOOKUP($C66,COLMadat,2,0))))</f>
        <v>0</v>
      </c>
      <c r="R66" s="678">
        <f>'CH01'!S67+SUMPRODUCT((DVHC=R$5)*(madatNC=$C66)*(namkh=$D$1)*(Dientich_NC))-SUMPRODUCT((DVHC=R$5)*(namkh=$D$1)*(INDEX(NC_giam,,HLOOKUP($C66,COLMadat,2,0))))</f>
        <v>0</v>
      </c>
      <c r="S66" s="678">
        <f>'CH01'!T67+SUMPRODUCT((DVHC=S$5)*(madatNC=$C66)*(namkh=$D$1)*(Dientich_NC))-SUMPRODUCT((DVHC=S$5)*(namkh=$D$1)*(INDEX(NC_giam,,HLOOKUP($C66,COLMadat,2,0))))</f>
        <v>0</v>
      </c>
      <c r="T66" s="678">
        <f>'CH01'!U67+SUMPRODUCT((DVHC=T$5)*(madatNC=$C66)*(namkh=$D$1)*(Dientich_NC))-SUMPRODUCT((DVHC=T$5)*(namkh=$D$1)*(INDEX(NC_giam,,HLOOKUP($C66,COLMadat,2,0))))</f>
        <v>0</v>
      </c>
      <c r="U66" s="678">
        <f>'CH01'!V67+SUMPRODUCT((DVHC=U$5)*(madatNC=$C66)*(namkh=$D$1)*(Dientich_NC))-SUMPRODUCT((DVHC=U$5)*(namkh=$D$1)*(INDEX(NC_giam,,HLOOKUP($C66,COLMadat,2,0))))</f>
        <v>0</v>
      </c>
      <c r="V66" s="678">
        <f>'CH01'!W67+SUMPRODUCT((DVHC=V$5)*(madatNC=$C66)*(namkh=$D$1)*(Dientich_NC))-SUMPRODUCT((DVHC=V$5)*(namkh=$D$1)*(INDEX(NC_giam,,HLOOKUP($C66,COLMadat,2,0))))</f>
        <v>0</v>
      </c>
      <c r="W66" s="678">
        <f>'CH01'!X67+SUMPRODUCT((DVHC=W$5)*(madatNC=$C66)*(namkh=$D$1)*(Dientich_NC))-SUMPRODUCT((DVHC=W$5)*(namkh=$D$1)*(INDEX(NC_giam,,HLOOKUP($C66,COLMadat,2,0))))</f>
        <v>0</v>
      </c>
      <c r="X66" s="678">
        <f>'CH01'!Y67+SUMPRODUCT((DVHC=X$5)*(madatNC=$C66)*(namkh=$D$1)*(Dientich_NC))-SUMPRODUCT((DVHC=X$5)*(namkh=$D$1)*(INDEX(NC_giam,,HLOOKUP($C66,COLMadat,2,0))))</f>
        <v>0</v>
      </c>
      <c r="Y66" s="678">
        <f>'CH01'!Z67+SUMPRODUCT((DVHC=Y$5)*(madatNC=$C66)*(namkh=$D$1)*(Dientich_NC))-SUMPRODUCT((DVHC=Y$5)*(namkh=$D$1)*(INDEX(NC_giam,,HLOOKUP($C66,COLMadat,2,0))))</f>
        <v>0</v>
      </c>
      <c r="Z66" s="678">
        <f>'CH01'!AA67+SUMPRODUCT((DVHC=Z$5)*(madatNC=$C66)*(namkh=$D$1)*(Dientich_NC))-SUMPRODUCT((DVHC=Z$5)*(namkh=$D$1)*(INDEX(NC_giam,,HLOOKUP($C66,COLMadat,2,0))))</f>
        <v>0</v>
      </c>
      <c r="AA66" s="678">
        <f>'CH01'!AB67+SUMPRODUCT((DVHC=AA$5)*(madatNC=$C66)*(namkh=$D$1)*(Dientich_NC))-SUMPRODUCT((DVHC=AA$5)*(namkh=$D$1)*(INDEX(NC_giam,,HLOOKUP($C66,COLMadat,2,0))))</f>
        <v>0</v>
      </c>
      <c r="AB66" s="678">
        <f>'CH01'!AC67+SUMPRODUCT((DVHC=AB$5)*(madatNC=$C66)*(namkh=$D$1)*(Dientich_NC))-SUMPRODUCT((DVHC=AB$5)*(namkh=$D$1)*(INDEX(NC_giam,,HLOOKUP($C66,COLMadat,2,0))))</f>
        <v>0</v>
      </c>
      <c r="AC66" s="678">
        <f>'CH01'!AD67+SUMPRODUCT((DVHC=AC$5)*(madatNC=$C66)*(namkh=$D$1)*(Dientich_NC))-SUMPRODUCT((DVHC=AC$5)*(namkh=$D$1)*(INDEX(NC_giam,,HLOOKUP($C66,COLMadat,2,0))))</f>
        <v>0</v>
      </c>
      <c r="AD66" s="678">
        <f>'CH01'!AE67+SUMPRODUCT((DVHC=AD$5)*(madatNC=$C66)*(namkh=$D$1)*(Dientich_NC))-SUMPRODUCT((DVHC=AD$5)*(namkh=$D$1)*(INDEX(NC_giam,,HLOOKUP($C66,COLMadat,2,0))))</f>
        <v>0</v>
      </c>
      <c r="AE66" s="678">
        <f>'CH01'!AF67+SUMPRODUCT((DVHC=AE$5)*(madatNC=$C66)*(namkh=$D$1)*(Dientich_NC))-SUMPRODUCT((DVHC=AE$5)*(namkh=$D$1)*(INDEX(NC_giam,,HLOOKUP($C66,COLMadat,2,0))))</f>
        <v>0</v>
      </c>
      <c r="AF66" s="678">
        <f>'CH01'!AG67+SUMPRODUCT((DVHC=AF$5)*(madatNC=$C66)*(namkh=$D$1)*(Dientich_NC))-SUMPRODUCT((DVHC=AF$5)*(namkh=$D$1)*(INDEX(NC_giam,,HLOOKUP($C66,COLMadat,2,0))))</f>
        <v>0</v>
      </c>
      <c r="AG66" s="678">
        <f>'CH01'!AH67+SUMPRODUCT((DVHC=AG$5)*(madatNC=$C66)*(namkh=$D$1)*(Dientich_NC))-SUMPRODUCT((DVHC=AG$5)*(namkh=$D$1)*(INDEX(NC_giam,,HLOOKUP($C66,COLMadat,2,0))))</f>
        <v>0</v>
      </c>
      <c r="AH66" s="678">
        <f>'CH01'!AI67+SUMPRODUCT((DVHC=AH$5)*(madatNC=$C66)*(namkh=$D$1)*(Dientich_NC))-SUMPRODUCT((DVHC=AH$5)*(namkh=$D$1)*(INDEX(NC_giam,,HLOOKUP($C66,COLMadat,2,0))))</f>
        <v>0</v>
      </c>
      <c r="AI66" s="678">
        <f>'CH01'!AJ67+SUMPRODUCT((DVHC=AI$5)*(madatNC=$C66)*(namkh=$D$1)*(Dientich_NC))-SUMPRODUCT((DVHC=AI$5)*(namkh=$D$1)*(INDEX(NC_giam,,HLOOKUP($C66,COLMadat,2,0))))</f>
        <v>0</v>
      </c>
      <c r="AJ66" s="678">
        <f>'CH01'!AK67+SUMPRODUCT((DVHC=AJ$5)*(madatNC=$C66)*(namkh=$D$1)*(Dientich_NC))-SUMPRODUCT((DVHC=AJ$5)*(namkh=$D$1)*(INDEX(NC_giam,,HLOOKUP($C66,COLMadat,2,0))))</f>
        <v>0</v>
      </c>
      <c r="AK66" s="678">
        <f>'CH01'!AL67+SUMPRODUCT((DVHC=AK$5)*(madatNC=$C66)*(namkh=$D$1)*(Dientich_NC))-SUMPRODUCT((DVHC=AK$5)*(namkh=$D$1)*(INDEX(NC_giam,,HLOOKUP($C66,COLMadat,2,0))))</f>
        <v>0</v>
      </c>
      <c r="AL66" s="678">
        <f>'CH01'!AM67+SUMPRODUCT((DVHC=AL$5)*(madatNC=$C66)*(namkh=$D$1)*(Dientich_NC))-SUMPRODUCT((DVHC=AL$5)*(namkh=$D$1)*(INDEX(NC_giam,,HLOOKUP($C66,COLMadat,2,0))))</f>
        <v>0</v>
      </c>
      <c r="AM66" s="678">
        <f>'CH01'!AN67+SUMPRODUCT((DVHC=AM$5)*(madatNC=$C66)*(namkh=$D$1)*(Dientich_NC))-SUMPRODUCT((DVHC=AM$5)*(namkh=$D$1)*(INDEX(NC_giam,,HLOOKUP($C66,COLMadat,2,0))))</f>
        <v>0</v>
      </c>
      <c r="AN66" s="678">
        <f>'CH01'!AO67+SUMPRODUCT((DVHC=AN$5)*(madatNC=$C66)*(namkh=$D$1)*(Dientich_NC))-SUMPRODUCT((DVHC=AN$5)*(namkh=$D$1)*(INDEX(NC_giam,,HLOOKUP($C66,COLMadat,2,0))))</f>
        <v>0</v>
      </c>
      <c r="AO66" s="32"/>
    </row>
    <row r="67" spans="1:41">
      <c r="A67" s="676" t="str">
        <f>'CH01'!A68</f>
        <v>3.2</v>
      </c>
      <c r="B67" s="676" t="str">
        <f>'CH01'!B68</f>
        <v>Đất đồi núi chưa sử dụng</v>
      </c>
      <c r="C67" s="677" t="str">
        <f>'CH01'!C68</f>
        <v>DCS</v>
      </c>
      <c r="D67" s="678">
        <f t="shared" si="13"/>
        <v>0</v>
      </c>
      <c r="E67" s="678">
        <f>'CH01'!F68+SUMPRODUCT((DVHC=E$5)*(madatNC=$C67)*(namkh=$D$1)*(Dientich_NC))-SUMPRODUCT((DVHC=E$5)*(namkh=$D$1)*(INDEX(NC_giam,,HLOOKUP($C67,COLMadat,2,0))))</f>
        <v>0</v>
      </c>
      <c r="F67" s="678">
        <f>'CH01'!G68+SUMPRODUCT((DVHC=F$5)*(madatNC=$C67)*(namkh=$D$1)*(Dientich_NC))-SUMPRODUCT((DVHC=F$5)*(namkh=$D$1)*(INDEX(NC_giam,,HLOOKUP($C67,COLMadat,2,0))))</f>
        <v>0</v>
      </c>
      <c r="G67" s="678">
        <f>'CH01'!H68+SUMPRODUCT((DVHC=G$5)*(madatNC=$C67)*(namkh=$D$1)*(Dientich_NC))-SUMPRODUCT((DVHC=G$5)*(namkh=$D$1)*(INDEX(NC_giam,,HLOOKUP($C67,COLMadat,2,0))))</f>
        <v>0</v>
      </c>
      <c r="H67" s="678">
        <f>'CH01'!I68+SUMPRODUCT((DVHC=H$5)*(madatNC=$C67)*(namkh=$D$1)*(Dientich_NC))-SUMPRODUCT((DVHC=H$5)*(namkh=$D$1)*(INDEX(NC_giam,,HLOOKUP($C67,COLMadat,2,0))))</f>
        <v>0</v>
      </c>
      <c r="I67" s="678">
        <f>'CH01'!J68+SUMPRODUCT((DVHC=I$5)*(madatNC=$C67)*(namkh=$D$1)*(Dientich_NC))-SUMPRODUCT((DVHC=I$5)*(namkh=$D$1)*(INDEX(NC_giam,,HLOOKUP($C67,COLMadat,2,0))))</f>
        <v>0</v>
      </c>
      <c r="J67" s="678">
        <f>'CH01'!K68+SUMPRODUCT((DVHC=J$5)*(madatNC=$C67)*(namkh=$D$1)*(Dientich_NC))-SUMPRODUCT((DVHC=J$5)*(namkh=$D$1)*(INDEX(NC_giam,,HLOOKUP($C67,COLMadat,2,0))))</f>
        <v>0</v>
      </c>
      <c r="K67" s="678">
        <f>'CH01'!L68+SUMPRODUCT((DVHC=K$5)*(madatNC=$C67)*(namkh=$D$1)*(Dientich_NC))-SUMPRODUCT((DVHC=K$5)*(namkh=$D$1)*(INDEX(NC_giam,,HLOOKUP($C67,COLMadat,2,0))))</f>
        <v>0</v>
      </c>
      <c r="L67" s="678">
        <f>'CH01'!M68+SUMPRODUCT((DVHC=L$5)*(madatNC=$C67)*(namkh=$D$1)*(Dientich_NC))-SUMPRODUCT((DVHC=L$5)*(namkh=$D$1)*(INDEX(NC_giam,,HLOOKUP($C67,COLMadat,2,0))))</f>
        <v>0</v>
      </c>
      <c r="M67" s="678">
        <f>'CH01'!N68+SUMPRODUCT((DVHC=M$5)*(madatNC=$C67)*(namkh=$D$1)*(Dientich_NC))-SUMPRODUCT((DVHC=M$5)*(namkh=$D$1)*(INDEX(NC_giam,,HLOOKUP($C67,COLMadat,2,0))))</f>
        <v>0</v>
      </c>
      <c r="N67" s="678">
        <f>'CH01'!O68+SUMPRODUCT((DVHC=N$5)*(madatNC=$C67)*(namkh=$D$1)*(Dientich_NC))-SUMPRODUCT((DVHC=N$5)*(namkh=$D$1)*(INDEX(NC_giam,,HLOOKUP($C67,COLMadat,2,0))))</f>
        <v>0</v>
      </c>
      <c r="O67" s="678">
        <f>'CH01'!P68+SUMPRODUCT((DVHC=O$5)*(madatNC=$C67)*(namkh=$D$1)*(Dientich_NC))-SUMPRODUCT((DVHC=O$5)*(namkh=$D$1)*(INDEX(NC_giam,,HLOOKUP($C67,COLMadat,2,0))))</f>
        <v>0</v>
      </c>
      <c r="P67" s="678">
        <f>'CH01'!Q68+SUMPRODUCT((DVHC=P$5)*(madatNC=$C67)*(namkh=$D$1)*(Dientich_NC))-SUMPRODUCT((DVHC=P$5)*(namkh=$D$1)*(INDEX(NC_giam,,HLOOKUP($C67,COLMadat,2,0))))</f>
        <v>0</v>
      </c>
      <c r="Q67" s="678">
        <f>'CH01'!R68+SUMPRODUCT((DVHC=Q$5)*(madatNC=$C67)*(namkh=$D$1)*(Dientich_NC))-SUMPRODUCT((DVHC=Q$5)*(namkh=$D$1)*(INDEX(NC_giam,,HLOOKUP($C67,COLMadat,2,0))))</f>
        <v>0</v>
      </c>
      <c r="R67" s="678">
        <f>'CH01'!S68+SUMPRODUCT((DVHC=R$5)*(madatNC=$C67)*(namkh=$D$1)*(Dientich_NC))-SUMPRODUCT((DVHC=R$5)*(namkh=$D$1)*(INDEX(NC_giam,,HLOOKUP($C67,COLMadat,2,0))))</f>
        <v>0</v>
      </c>
      <c r="S67" s="678">
        <f>'CH01'!T68+SUMPRODUCT((DVHC=S$5)*(madatNC=$C67)*(namkh=$D$1)*(Dientich_NC))-SUMPRODUCT((DVHC=S$5)*(namkh=$D$1)*(INDEX(NC_giam,,HLOOKUP($C67,COLMadat,2,0))))</f>
        <v>0</v>
      </c>
      <c r="T67" s="678">
        <f>'CH01'!U68+SUMPRODUCT((DVHC=T$5)*(madatNC=$C67)*(namkh=$D$1)*(Dientich_NC))-SUMPRODUCT((DVHC=T$5)*(namkh=$D$1)*(INDEX(NC_giam,,HLOOKUP($C67,COLMadat,2,0))))</f>
        <v>0</v>
      </c>
      <c r="U67" s="678">
        <f>'CH01'!V68+SUMPRODUCT((DVHC=U$5)*(madatNC=$C67)*(namkh=$D$1)*(Dientich_NC))-SUMPRODUCT((DVHC=U$5)*(namkh=$D$1)*(INDEX(NC_giam,,HLOOKUP($C67,COLMadat,2,0))))</f>
        <v>0</v>
      </c>
      <c r="V67" s="678">
        <f>'CH01'!W68+SUMPRODUCT((DVHC=V$5)*(madatNC=$C67)*(namkh=$D$1)*(Dientich_NC))-SUMPRODUCT((DVHC=V$5)*(namkh=$D$1)*(INDEX(NC_giam,,HLOOKUP($C67,COLMadat,2,0))))</f>
        <v>0</v>
      </c>
      <c r="W67" s="678">
        <f>'CH01'!X68+SUMPRODUCT((DVHC=W$5)*(madatNC=$C67)*(namkh=$D$1)*(Dientich_NC))-SUMPRODUCT((DVHC=W$5)*(namkh=$D$1)*(INDEX(NC_giam,,HLOOKUP($C67,COLMadat,2,0))))</f>
        <v>0</v>
      </c>
      <c r="X67" s="678">
        <f>'CH01'!Y68+SUMPRODUCT((DVHC=X$5)*(madatNC=$C67)*(namkh=$D$1)*(Dientich_NC))-SUMPRODUCT((DVHC=X$5)*(namkh=$D$1)*(INDEX(NC_giam,,HLOOKUP($C67,COLMadat,2,0))))</f>
        <v>0</v>
      </c>
      <c r="Y67" s="678">
        <f>'CH01'!Z68+SUMPRODUCT((DVHC=Y$5)*(madatNC=$C67)*(namkh=$D$1)*(Dientich_NC))-SUMPRODUCT((DVHC=Y$5)*(namkh=$D$1)*(INDEX(NC_giam,,HLOOKUP($C67,COLMadat,2,0))))</f>
        <v>0</v>
      </c>
      <c r="Z67" s="678">
        <f>'CH01'!AA68+SUMPRODUCT((DVHC=Z$5)*(madatNC=$C67)*(namkh=$D$1)*(Dientich_NC))-SUMPRODUCT((DVHC=Z$5)*(namkh=$D$1)*(INDEX(NC_giam,,HLOOKUP($C67,COLMadat,2,0))))</f>
        <v>0</v>
      </c>
      <c r="AA67" s="678">
        <f>'CH01'!AB68+SUMPRODUCT((DVHC=AA$5)*(madatNC=$C67)*(namkh=$D$1)*(Dientich_NC))-SUMPRODUCT((DVHC=AA$5)*(namkh=$D$1)*(INDEX(NC_giam,,HLOOKUP($C67,COLMadat,2,0))))</f>
        <v>0</v>
      </c>
      <c r="AB67" s="678">
        <f>'CH01'!AC68+SUMPRODUCT((DVHC=AB$5)*(madatNC=$C67)*(namkh=$D$1)*(Dientich_NC))-SUMPRODUCT((DVHC=AB$5)*(namkh=$D$1)*(INDEX(NC_giam,,HLOOKUP($C67,COLMadat,2,0))))</f>
        <v>0</v>
      </c>
      <c r="AC67" s="678">
        <f>'CH01'!AD68+SUMPRODUCT((DVHC=AC$5)*(madatNC=$C67)*(namkh=$D$1)*(Dientich_NC))-SUMPRODUCT((DVHC=AC$5)*(namkh=$D$1)*(INDEX(NC_giam,,HLOOKUP($C67,COLMadat,2,0))))</f>
        <v>0</v>
      </c>
      <c r="AD67" s="678">
        <f>'CH01'!AE68+SUMPRODUCT((DVHC=AD$5)*(madatNC=$C67)*(namkh=$D$1)*(Dientich_NC))-SUMPRODUCT((DVHC=AD$5)*(namkh=$D$1)*(INDEX(NC_giam,,HLOOKUP($C67,COLMadat,2,0))))</f>
        <v>0</v>
      </c>
      <c r="AE67" s="678">
        <f>'CH01'!AF68+SUMPRODUCT((DVHC=AE$5)*(madatNC=$C67)*(namkh=$D$1)*(Dientich_NC))-SUMPRODUCT((DVHC=AE$5)*(namkh=$D$1)*(INDEX(NC_giam,,HLOOKUP($C67,COLMadat,2,0))))</f>
        <v>0</v>
      </c>
      <c r="AF67" s="678">
        <f>'CH01'!AG68+SUMPRODUCT((DVHC=AF$5)*(madatNC=$C67)*(namkh=$D$1)*(Dientich_NC))-SUMPRODUCT((DVHC=AF$5)*(namkh=$D$1)*(INDEX(NC_giam,,HLOOKUP($C67,COLMadat,2,0))))</f>
        <v>0</v>
      </c>
      <c r="AG67" s="678">
        <f>'CH01'!AH68+SUMPRODUCT((DVHC=AG$5)*(madatNC=$C67)*(namkh=$D$1)*(Dientich_NC))-SUMPRODUCT((DVHC=AG$5)*(namkh=$D$1)*(INDEX(NC_giam,,HLOOKUP($C67,COLMadat,2,0))))</f>
        <v>0</v>
      </c>
      <c r="AH67" s="678">
        <f>'CH01'!AI68+SUMPRODUCT((DVHC=AH$5)*(madatNC=$C67)*(namkh=$D$1)*(Dientich_NC))-SUMPRODUCT((DVHC=AH$5)*(namkh=$D$1)*(INDEX(NC_giam,,HLOOKUP($C67,COLMadat,2,0))))</f>
        <v>0</v>
      </c>
      <c r="AI67" s="678">
        <f>'CH01'!AJ68+SUMPRODUCT((DVHC=AI$5)*(madatNC=$C67)*(namkh=$D$1)*(Dientich_NC))-SUMPRODUCT((DVHC=AI$5)*(namkh=$D$1)*(INDEX(NC_giam,,HLOOKUP($C67,COLMadat,2,0))))</f>
        <v>0</v>
      </c>
      <c r="AJ67" s="678">
        <f>'CH01'!AK68+SUMPRODUCT((DVHC=AJ$5)*(madatNC=$C67)*(namkh=$D$1)*(Dientich_NC))-SUMPRODUCT((DVHC=AJ$5)*(namkh=$D$1)*(INDEX(NC_giam,,HLOOKUP($C67,COLMadat,2,0))))</f>
        <v>0</v>
      </c>
      <c r="AK67" s="678">
        <f>'CH01'!AL68+SUMPRODUCT((DVHC=AK$5)*(madatNC=$C67)*(namkh=$D$1)*(Dientich_NC))-SUMPRODUCT((DVHC=AK$5)*(namkh=$D$1)*(INDEX(NC_giam,,HLOOKUP($C67,COLMadat,2,0))))</f>
        <v>0</v>
      </c>
      <c r="AL67" s="678">
        <f>'CH01'!AM68+SUMPRODUCT((DVHC=AL$5)*(madatNC=$C67)*(namkh=$D$1)*(Dientich_NC))-SUMPRODUCT((DVHC=AL$5)*(namkh=$D$1)*(INDEX(NC_giam,,HLOOKUP($C67,COLMadat,2,0))))</f>
        <v>0</v>
      </c>
      <c r="AM67" s="678">
        <f>'CH01'!AN68+SUMPRODUCT((DVHC=AM$5)*(madatNC=$C67)*(namkh=$D$1)*(Dientich_NC))-SUMPRODUCT((DVHC=AM$5)*(namkh=$D$1)*(INDEX(NC_giam,,HLOOKUP($C67,COLMadat,2,0))))</f>
        <v>0</v>
      </c>
      <c r="AN67" s="678">
        <f>'CH01'!AO68+SUMPRODUCT((DVHC=AN$5)*(madatNC=$C67)*(namkh=$D$1)*(Dientich_NC))-SUMPRODUCT((DVHC=AN$5)*(namkh=$D$1)*(INDEX(NC_giam,,HLOOKUP($C67,COLMadat,2,0))))</f>
        <v>0</v>
      </c>
      <c r="AO67" s="32"/>
    </row>
    <row r="68" spans="1:41">
      <c r="A68" s="676" t="str">
        <f>'CH01'!A69</f>
        <v>3.3</v>
      </c>
      <c r="B68" s="676" t="str">
        <f>'CH01'!B69</f>
        <v>Núi đá không có rừng cây</v>
      </c>
      <c r="C68" s="677" t="str">
        <f>'CH01'!C69</f>
        <v>NCS</v>
      </c>
      <c r="D68" s="678">
        <f t="shared" si="13"/>
        <v>0</v>
      </c>
      <c r="E68" s="678">
        <f>'CH01'!F69+SUMPRODUCT((DVHC=E$5)*(madatNC=$C68)*(namkh=$D$1)*(Dientich_NC))-SUMPRODUCT((DVHC=E$5)*(namkh=$D$1)*(INDEX(NC_giam,,HLOOKUP($C68,COLMadat,2,0))))</f>
        <v>0</v>
      </c>
      <c r="F68" s="678">
        <f>'CH01'!G69+SUMPRODUCT((DVHC=F$5)*(madatNC=$C68)*(namkh=$D$1)*(Dientich_NC))-SUMPRODUCT((DVHC=F$5)*(namkh=$D$1)*(INDEX(NC_giam,,HLOOKUP($C68,COLMadat,2,0))))</f>
        <v>0</v>
      </c>
      <c r="G68" s="678">
        <f>'CH01'!H69+SUMPRODUCT((DVHC=G$5)*(madatNC=$C68)*(namkh=$D$1)*(Dientich_NC))-SUMPRODUCT((DVHC=G$5)*(namkh=$D$1)*(INDEX(NC_giam,,HLOOKUP($C68,COLMadat,2,0))))</f>
        <v>0</v>
      </c>
      <c r="H68" s="678">
        <f>'CH01'!I69+SUMPRODUCT((DVHC=H$5)*(madatNC=$C68)*(namkh=$D$1)*(Dientich_NC))-SUMPRODUCT((DVHC=H$5)*(namkh=$D$1)*(INDEX(NC_giam,,HLOOKUP($C68,COLMadat,2,0))))</f>
        <v>0</v>
      </c>
      <c r="I68" s="678">
        <f>'CH01'!J69+SUMPRODUCT((DVHC=I$5)*(madatNC=$C68)*(namkh=$D$1)*(Dientich_NC))-SUMPRODUCT((DVHC=I$5)*(namkh=$D$1)*(INDEX(NC_giam,,HLOOKUP($C68,COLMadat,2,0))))</f>
        <v>0</v>
      </c>
      <c r="J68" s="678">
        <f>'CH01'!K69+SUMPRODUCT((DVHC=J$5)*(madatNC=$C68)*(namkh=$D$1)*(Dientich_NC))-SUMPRODUCT((DVHC=J$5)*(namkh=$D$1)*(INDEX(NC_giam,,HLOOKUP($C68,COLMadat,2,0))))</f>
        <v>0</v>
      </c>
      <c r="K68" s="678">
        <f>'CH01'!L69+SUMPRODUCT((DVHC=K$5)*(madatNC=$C68)*(namkh=$D$1)*(Dientich_NC))-SUMPRODUCT((DVHC=K$5)*(namkh=$D$1)*(INDEX(NC_giam,,HLOOKUP($C68,COLMadat,2,0))))</f>
        <v>0</v>
      </c>
      <c r="L68" s="678">
        <f>'CH01'!M69+SUMPRODUCT((DVHC=L$5)*(madatNC=$C68)*(namkh=$D$1)*(Dientich_NC))-SUMPRODUCT((DVHC=L$5)*(namkh=$D$1)*(INDEX(NC_giam,,HLOOKUP($C68,COLMadat,2,0))))</f>
        <v>0</v>
      </c>
      <c r="M68" s="678">
        <f>'CH01'!N69+SUMPRODUCT((DVHC=M$5)*(madatNC=$C68)*(namkh=$D$1)*(Dientich_NC))-SUMPRODUCT((DVHC=M$5)*(namkh=$D$1)*(INDEX(NC_giam,,HLOOKUP($C68,COLMadat,2,0))))</f>
        <v>0</v>
      </c>
      <c r="N68" s="678">
        <f>'CH01'!O69+SUMPRODUCT((DVHC=N$5)*(madatNC=$C68)*(namkh=$D$1)*(Dientich_NC))-SUMPRODUCT((DVHC=N$5)*(namkh=$D$1)*(INDEX(NC_giam,,HLOOKUP($C68,COLMadat,2,0))))</f>
        <v>0</v>
      </c>
      <c r="O68" s="678">
        <f>'CH01'!P69+SUMPRODUCT((DVHC=O$5)*(madatNC=$C68)*(namkh=$D$1)*(Dientich_NC))-SUMPRODUCT((DVHC=O$5)*(namkh=$D$1)*(INDEX(NC_giam,,HLOOKUP($C68,COLMadat,2,0))))</f>
        <v>0</v>
      </c>
      <c r="P68" s="678">
        <f>'CH01'!Q69+SUMPRODUCT((DVHC=P$5)*(madatNC=$C68)*(namkh=$D$1)*(Dientich_NC))-SUMPRODUCT((DVHC=P$5)*(namkh=$D$1)*(INDEX(NC_giam,,HLOOKUP($C68,COLMadat,2,0))))</f>
        <v>0</v>
      </c>
      <c r="Q68" s="678">
        <f>'CH01'!R69+SUMPRODUCT((DVHC=Q$5)*(madatNC=$C68)*(namkh=$D$1)*(Dientich_NC))-SUMPRODUCT((DVHC=Q$5)*(namkh=$D$1)*(INDEX(NC_giam,,HLOOKUP($C68,COLMadat,2,0))))</f>
        <v>0</v>
      </c>
      <c r="R68" s="678">
        <f>'CH01'!S69+SUMPRODUCT((DVHC=R$5)*(madatNC=$C68)*(namkh=$D$1)*(Dientich_NC))-SUMPRODUCT((DVHC=R$5)*(namkh=$D$1)*(INDEX(NC_giam,,HLOOKUP($C68,COLMadat,2,0))))</f>
        <v>0</v>
      </c>
      <c r="S68" s="678">
        <f>'CH01'!T69+SUMPRODUCT((DVHC=S$5)*(madatNC=$C68)*(namkh=$D$1)*(Dientich_NC))-SUMPRODUCT((DVHC=S$5)*(namkh=$D$1)*(INDEX(NC_giam,,HLOOKUP($C68,COLMadat,2,0))))</f>
        <v>0</v>
      </c>
      <c r="T68" s="678">
        <f>'CH01'!U69+SUMPRODUCT((DVHC=T$5)*(madatNC=$C68)*(namkh=$D$1)*(Dientich_NC))-SUMPRODUCT((DVHC=T$5)*(namkh=$D$1)*(INDEX(NC_giam,,HLOOKUP($C68,COLMadat,2,0))))</f>
        <v>0</v>
      </c>
      <c r="U68" s="678">
        <f>'CH01'!V69+SUMPRODUCT((DVHC=U$5)*(madatNC=$C68)*(namkh=$D$1)*(Dientich_NC))-SUMPRODUCT((DVHC=U$5)*(namkh=$D$1)*(INDEX(NC_giam,,HLOOKUP($C68,COLMadat,2,0))))</f>
        <v>0</v>
      </c>
      <c r="V68" s="678">
        <f>'CH01'!W69+SUMPRODUCT((DVHC=V$5)*(madatNC=$C68)*(namkh=$D$1)*(Dientich_NC))-SUMPRODUCT((DVHC=V$5)*(namkh=$D$1)*(INDEX(NC_giam,,HLOOKUP($C68,COLMadat,2,0))))</f>
        <v>0</v>
      </c>
      <c r="W68" s="678">
        <f>'CH01'!X69+SUMPRODUCT((DVHC=W$5)*(madatNC=$C68)*(namkh=$D$1)*(Dientich_NC))-SUMPRODUCT((DVHC=W$5)*(namkh=$D$1)*(INDEX(NC_giam,,HLOOKUP($C68,COLMadat,2,0))))</f>
        <v>0</v>
      </c>
      <c r="X68" s="678">
        <f>'CH01'!Y69+SUMPRODUCT((DVHC=X$5)*(madatNC=$C68)*(namkh=$D$1)*(Dientich_NC))-SUMPRODUCT((DVHC=X$5)*(namkh=$D$1)*(INDEX(NC_giam,,HLOOKUP($C68,COLMadat,2,0))))</f>
        <v>0</v>
      </c>
      <c r="Y68" s="678">
        <f>'CH01'!Z69+SUMPRODUCT((DVHC=Y$5)*(madatNC=$C68)*(namkh=$D$1)*(Dientich_NC))-SUMPRODUCT((DVHC=Y$5)*(namkh=$D$1)*(INDEX(NC_giam,,HLOOKUP($C68,COLMadat,2,0))))</f>
        <v>0</v>
      </c>
      <c r="Z68" s="678">
        <f>'CH01'!AA69+SUMPRODUCT((DVHC=Z$5)*(madatNC=$C68)*(namkh=$D$1)*(Dientich_NC))-SUMPRODUCT((DVHC=Z$5)*(namkh=$D$1)*(INDEX(NC_giam,,HLOOKUP($C68,COLMadat,2,0))))</f>
        <v>0</v>
      </c>
      <c r="AA68" s="678">
        <f>'CH01'!AB69+SUMPRODUCT((DVHC=AA$5)*(madatNC=$C68)*(namkh=$D$1)*(Dientich_NC))-SUMPRODUCT((DVHC=AA$5)*(namkh=$D$1)*(INDEX(NC_giam,,HLOOKUP($C68,COLMadat,2,0))))</f>
        <v>0</v>
      </c>
      <c r="AB68" s="678">
        <f>'CH01'!AC69+SUMPRODUCT((DVHC=AB$5)*(madatNC=$C68)*(namkh=$D$1)*(Dientich_NC))-SUMPRODUCT((DVHC=AB$5)*(namkh=$D$1)*(INDEX(NC_giam,,HLOOKUP($C68,COLMadat,2,0))))</f>
        <v>0</v>
      </c>
      <c r="AC68" s="678">
        <f>'CH01'!AD69+SUMPRODUCT((DVHC=AC$5)*(madatNC=$C68)*(namkh=$D$1)*(Dientich_NC))-SUMPRODUCT((DVHC=AC$5)*(namkh=$D$1)*(INDEX(NC_giam,,HLOOKUP($C68,COLMadat,2,0))))</f>
        <v>0</v>
      </c>
      <c r="AD68" s="678">
        <f>'CH01'!AE69+SUMPRODUCT((DVHC=AD$5)*(madatNC=$C68)*(namkh=$D$1)*(Dientich_NC))-SUMPRODUCT((DVHC=AD$5)*(namkh=$D$1)*(INDEX(NC_giam,,HLOOKUP($C68,COLMadat,2,0))))</f>
        <v>0</v>
      </c>
      <c r="AE68" s="678">
        <f>'CH01'!AF69+SUMPRODUCT((DVHC=AE$5)*(madatNC=$C68)*(namkh=$D$1)*(Dientich_NC))-SUMPRODUCT((DVHC=AE$5)*(namkh=$D$1)*(INDEX(NC_giam,,HLOOKUP($C68,COLMadat,2,0))))</f>
        <v>0</v>
      </c>
      <c r="AF68" s="678">
        <f>'CH01'!AG69+SUMPRODUCT((DVHC=AF$5)*(madatNC=$C68)*(namkh=$D$1)*(Dientich_NC))-SUMPRODUCT((DVHC=AF$5)*(namkh=$D$1)*(INDEX(NC_giam,,HLOOKUP($C68,COLMadat,2,0))))</f>
        <v>0</v>
      </c>
      <c r="AG68" s="678">
        <f>'CH01'!AH69+SUMPRODUCT((DVHC=AG$5)*(madatNC=$C68)*(namkh=$D$1)*(Dientich_NC))-SUMPRODUCT((DVHC=AG$5)*(namkh=$D$1)*(INDEX(NC_giam,,HLOOKUP($C68,COLMadat,2,0))))</f>
        <v>0</v>
      </c>
      <c r="AH68" s="678">
        <f>'CH01'!AI69+SUMPRODUCT((DVHC=AH$5)*(madatNC=$C68)*(namkh=$D$1)*(Dientich_NC))-SUMPRODUCT((DVHC=AH$5)*(namkh=$D$1)*(INDEX(NC_giam,,HLOOKUP($C68,COLMadat,2,0))))</f>
        <v>0</v>
      </c>
      <c r="AI68" s="678">
        <f>'CH01'!AJ69+SUMPRODUCT((DVHC=AI$5)*(madatNC=$C68)*(namkh=$D$1)*(Dientich_NC))-SUMPRODUCT((DVHC=AI$5)*(namkh=$D$1)*(INDEX(NC_giam,,HLOOKUP($C68,COLMadat,2,0))))</f>
        <v>0</v>
      </c>
      <c r="AJ68" s="678">
        <f>'CH01'!AK69+SUMPRODUCT((DVHC=AJ$5)*(madatNC=$C68)*(namkh=$D$1)*(Dientich_NC))-SUMPRODUCT((DVHC=AJ$5)*(namkh=$D$1)*(INDEX(NC_giam,,HLOOKUP($C68,COLMadat,2,0))))</f>
        <v>0</v>
      </c>
      <c r="AK68" s="678">
        <f>'CH01'!AL69+SUMPRODUCT((DVHC=AK$5)*(madatNC=$C68)*(namkh=$D$1)*(Dientich_NC))-SUMPRODUCT((DVHC=AK$5)*(namkh=$D$1)*(INDEX(NC_giam,,HLOOKUP($C68,COLMadat,2,0))))</f>
        <v>0</v>
      </c>
      <c r="AL68" s="678">
        <f>'CH01'!AM69+SUMPRODUCT((DVHC=AL$5)*(madatNC=$C68)*(namkh=$D$1)*(Dientich_NC))-SUMPRODUCT((DVHC=AL$5)*(namkh=$D$1)*(INDEX(NC_giam,,HLOOKUP($C68,COLMadat,2,0))))</f>
        <v>0</v>
      </c>
      <c r="AM68" s="678">
        <f>'CH01'!AN69+SUMPRODUCT((DVHC=AM$5)*(madatNC=$C68)*(namkh=$D$1)*(Dientich_NC))-SUMPRODUCT((DVHC=AM$5)*(namkh=$D$1)*(INDEX(NC_giam,,HLOOKUP($C68,COLMadat,2,0))))</f>
        <v>0</v>
      </c>
      <c r="AN68" s="678">
        <f>'CH01'!AO69+SUMPRODUCT((DVHC=AN$5)*(madatNC=$C68)*(namkh=$D$1)*(Dientich_NC))-SUMPRODUCT((DVHC=AN$5)*(namkh=$D$1)*(INDEX(NC_giam,,HLOOKUP($C68,COLMadat,2,0))))</f>
        <v>0</v>
      </c>
      <c r="AO68" s="32"/>
    </row>
    <row r="69" spans="1:41">
      <c r="A69" s="676" t="str">
        <f>'CH01'!A70</f>
        <v>3.4</v>
      </c>
      <c r="B69" s="676" t="str">
        <f>'CH01'!B70</f>
        <v>Đất có mặt nước chưa sử dụng</v>
      </c>
      <c r="C69" s="677" t="str">
        <f>'CH01'!C70</f>
        <v>MCS</v>
      </c>
      <c r="D69" s="678">
        <f t="shared" si="13"/>
        <v>0</v>
      </c>
      <c r="E69" s="678">
        <f>'CH01'!F70+SUMPRODUCT((DVHC=E$5)*(madatNC=$C69)*(namkh=$D$1)*(Dientich_NC))-SUMPRODUCT((DVHC=E$5)*(namkh=$D$1)*(INDEX(NC_giam,,HLOOKUP($C69,COLMadat,2,0))))</f>
        <v>0</v>
      </c>
      <c r="F69" s="678">
        <f>'CH01'!G70+SUMPRODUCT((DVHC=F$5)*(madatNC=$C69)*(namkh=$D$1)*(Dientich_NC))-SUMPRODUCT((DVHC=F$5)*(namkh=$D$1)*(INDEX(NC_giam,,HLOOKUP($C69,COLMadat,2,0))))</f>
        <v>0</v>
      </c>
      <c r="G69" s="678">
        <f>'CH01'!H70+SUMPRODUCT((DVHC=G$5)*(madatNC=$C69)*(namkh=$D$1)*(Dientich_NC))-SUMPRODUCT((DVHC=G$5)*(namkh=$D$1)*(INDEX(NC_giam,,HLOOKUP($C69,COLMadat,2,0))))</f>
        <v>0</v>
      </c>
      <c r="H69" s="678">
        <f>'CH01'!I70+SUMPRODUCT((DVHC=H$5)*(madatNC=$C69)*(namkh=$D$1)*(Dientich_NC))-SUMPRODUCT((DVHC=H$5)*(namkh=$D$1)*(INDEX(NC_giam,,HLOOKUP($C69,COLMadat,2,0))))</f>
        <v>0</v>
      </c>
      <c r="I69" s="678">
        <f>'CH01'!J70+SUMPRODUCT((DVHC=I$5)*(madatNC=$C69)*(namkh=$D$1)*(Dientich_NC))-SUMPRODUCT((DVHC=I$5)*(namkh=$D$1)*(INDEX(NC_giam,,HLOOKUP($C69,COLMadat,2,0))))</f>
        <v>0</v>
      </c>
      <c r="J69" s="678">
        <f>'CH01'!K70+SUMPRODUCT((DVHC=J$5)*(madatNC=$C69)*(namkh=$D$1)*(Dientich_NC))-SUMPRODUCT((DVHC=J$5)*(namkh=$D$1)*(INDEX(NC_giam,,HLOOKUP($C69,COLMadat,2,0))))</f>
        <v>0</v>
      </c>
      <c r="K69" s="678">
        <f>'CH01'!L70+SUMPRODUCT((DVHC=K$5)*(madatNC=$C69)*(namkh=$D$1)*(Dientich_NC))-SUMPRODUCT((DVHC=K$5)*(namkh=$D$1)*(INDEX(NC_giam,,HLOOKUP($C69,COLMadat,2,0))))</f>
        <v>0</v>
      </c>
      <c r="L69" s="678">
        <f>'CH01'!M70+SUMPRODUCT((DVHC=L$5)*(madatNC=$C69)*(namkh=$D$1)*(Dientich_NC))-SUMPRODUCT((DVHC=L$5)*(namkh=$D$1)*(INDEX(NC_giam,,HLOOKUP($C69,COLMadat,2,0))))</f>
        <v>0</v>
      </c>
      <c r="M69" s="678">
        <f>'CH01'!N70+SUMPRODUCT((DVHC=M$5)*(madatNC=$C69)*(namkh=$D$1)*(Dientich_NC))-SUMPRODUCT((DVHC=M$5)*(namkh=$D$1)*(INDEX(NC_giam,,HLOOKUP($C69,COLMadat,2,0))))</f>
        <v>0</v>
      </c>
      <c r="N69" s="678">
        <f>'CH01'!O70+SUMPRODUCT((DVHC=N$5)*(madatNC=$C69)*(namkh=$D$1)*(Dientich_NC))-SUMPRODUCT((DVHC=N$5)*(namkh=$D$1)*(INDEX(NC_giam,,HLOOKUP($C69,COLMadat,2,0))))</f>
        <v>0</v>
      </c>
      <c r="O69" s="678">
        <f>'CH01'!P70+SUMPRODUCT((DVHC=O$5)*(madatNC=$C69)*(namkh=$D$1)*(Dientich_NC))-SUMPRODUCT((DVHC=O$5)*(namkh=$D$1)*(INDEX(NC_giam,,HLOOKUP($C69,COLMadat,2,0))))</f>
        <v>0</v>
      </c>
      <c r="P69" s="678">
        <f>'CH01'!Q70+SUMPRODUCT((DVHC=P$5)*(madatNC=$C69)*(namkh=$D$1)*(Dientich_NC))-SUMPRODUCT((DVHC=P$5)*(namkh=$D$1)*(INDEX(NC_giam,,HLOOKUP($C69,COLMadat,2,0))))</f>
        <v>0</v>
      </c>
      <c r="Q69" s="678">
        <f>'CH01'!R70+SUMPRODUCT((DVHC=Q$5)*(madatNC=$C69)*(namkh=$D$1)*(Dientich_NC))-SUMPRODUCT((DVHC=Q$5)*(namkh=$D$1)*(INDEX(NC_giam,,HLOOKUP($C69,COLMadat,2,0))))</f>
        <v>0</v>
      </c>
      <c r="R69" s="678">
        <f>'CH01'!S70+SUMPRODUCT((DVHC=R$5)*(madatNC=$C69)*(namkh=$D$1)*(Dientich_NC))-SUMPRODUCT((DVHC=R$5)*(namkh=$D$1)*(INDEX(NC_giam,,HLOOKUP($C69,COLMadat,2,0))))</f>
        <v>0</v>
      </c>
      <c r="S69" s="678">
        <f>'CH01'!T70+SUMPRODUCT((DVHC=S$5)*(madatNC=$C69)*(namkh=$D$1)*(Dientich_NC))-SUMPRODUCT((DVHC=S$5)*(namkh=$D$1)*(INDEX(NC_giam,,HLOOKUP($C69,COLMadat,2,0))))</f>
        <v>0</v>
      </c>
      <c r="T69" s="678">
        <f>'CH01'!U70+SUMPRODUCT((DVHC=T$5)*(madatNC=$C69)*(namkh=$D$1)*(Dientich_NC))-SUMPRODUCT((DVHC=T$5)*(namkh=$D$1)*(INDEX(NC_giam,,HLOOKUP($C69,COLMadat,2,0))))</f>
        <v>0</v>
      </c>
      <c r="U69" s="678">
        <f>'CH01'!V70+SUMPRODUCT((DVHC=U$5)*(madatNC=$C69)*(namkh=$D$1)*(Dientich_NC))-SUMPRODUCT((DVHC=U$5)*(namkh=$D$1)*(INDEX(NC_giam,,HLOOKUP($C69,COLMadat,2,0))))</f>
        <v>0</v>
      </c>
      <c r="V69" s="678">
        <f>'CH01'!W70+SUMPRODUCT((DVHC=V$5)*(madatNC=$C69)*(namkh=$D$1)*(Dientich_NC))-SUMPRODUCT((DVHC=V$5)*(namkh=$D$1)*(INDEX(NC_giam,,HLOOKUP($C69,COLMadat,2,0))))</f>
        <v>0</v>
      </c>
      <c r="W69" s="678">
        <f>'CH01'!X70+SUMPRODUCT((DVHC=W$5)*(madatNC=$C69)*(namkh=$D$1)*(Dientich_NC))-SUMPRODUCT((DVHC=W$5)*(namkh=$D$1)*(INDEX(NC_giam,,HLOOKUP($C69,COLMadat,2,0))))</f>
        <v>0</v>
      </c>
      <c r="X69" s="678">
        <f>'CH01'!Y70+SUMPRODUCT((DVHC=X$5)*(madatNC=$C69)*(namkh=$D$1)*(Dientich_NC))-SUMPRODUCT((DVHC=X$5)*(namkh=$D$1)*(INDEX(NC_giam,,HLOOKUP($C69,COLMadat,2,0))))</f>
        <v>0</v>
      </c>
      <c r="Y69" s="678">
        <f>'CH01'!Z70+SUMPRODUCT((DVHC=Y$5)*(madatNC=$C69)*(namkh=$D$1)*(Dientich_NC))-SUMPRODUCT((DVHC=Y$5)*(namkh=$D$1)*(INDEX(NC_giam,,HLOOKUP($C69,COLMadat,2,0))))</f>
        <v>0</v>
      </c>
      <c r="Z69" s="678">
        <f>'CH01'!AA70+SUMPRODUCT((DVHC=Z$5)*(madatNC=$C69)*(namkh=$D$1)*(Dientich_NC))-SUMPRODUCT((DVHC=Z$5)*(namkh=$D$1)*(INDEX(NC_giam,,HLOOKUP($C69,COLMadat,2,0))))</f>
        <v>0</v>
      </c>
      <c r="AA69" s="678">
        <f>'CH01'!AB70+SUMPRODUCT((DVHC=AA$5)*(madatNC=$C69)*(namkh=$D$1)*(Dientich_NC))-SUMPRODUCT((DVHC=AA$5)*(namkh=$D$1)*(INDEX(NC_giam,,HLOOKUP($C69,COLMadat,2,0))))</f>
        <v>0</v>
      </c>
      <c r="AB69" s="678">
        <f>'CH01'!AC70+SUMPRODUCT((DVHC=AB$5)*(madatNC=$C69)*(namkh=$D$1)*(Dientich_NC))-SUMPRODUCT((DVHC=AB$5)*(namkh=$D$1)*(INDEX(NC_giam,,HLOOKUP($C69,COLMadat,2,0))))</f>
        <v>0</v>
      </c>
      <c r="AC69" s="678">
        <f>'CH01'!AD70+SUMPRODUCT((DVHC=AC$5)*(madatNC=$C69)*(namkh=$D$1)*(Dientich_NC))-SUMPRODUCT((DVHC=AC$5)*(namkh=$D$1)*(INDEX(NC_giam,,HLOOKUP($C69,COLMadat,2,0))))</f>
        <v>0</v>
      </c>
      <c r="AD69" s="678">
        <f>'CH01'!AE70+SUMPRODUCT((DVHC=AD$5)*(madatNC=$C69)*(namkh=$D$1)*(Dientich_NC))-SUMPRODUCT((DVHC=AD$5)*(namkh=$D$1)*(INDEX(NC_giam,,HLOOKUP($C69,COLMadat,2,0))))</f>
        <v>0</v>
      </c>
      <c r="AE69" s="678">
        <f>'CH01'!AF70+SUMPRODUCT((DVHC=AE$5)*(madatNC=$C69)*(namkh=$D$1)*(Dientich_NC))-SUMPRODUCT((DVHC=AE$5)*(namkh=$D$1)*(INDEX(NC_giam,,HLOOKUP($C69,COLMadat,2,0))))</f>
        <v>0</v>
      </c>
      <c r="AF69" s="678">
        <f>'CH01'!AG70+SUMPRODUCT((DVHC=AF$5)*(madatNC=$C69)*(namkh=$D$1)*(Dientich_NC))-SUMPRODUCT((DVHC=AF$5)*(namkh=$D$1)*(INDEX(NC_giam,,HLOOKUP($C69,COLMadat,2,0))))</f>
        <v>0</v>
      </c>
      <c r="AG69" s="678">
        <f>'CH01'!AH70+SUMPRODUCT((DVHC=AG$5)*(madatNC=$C69)*(namkh=$D$1)*(Dientich_NC))-SUMPRODUCT((DVHC=AG$5)*(namkh=$D$1)*(INDEX(NC_giam,,HLOOKUP($C69,COLMadat,2,0))))</f>
        <v>0</v>
      </c>
      <c r="AH69" s="678">
        <f>'CH01'!AI70+SUMPRODUCT((DVHC=AH$5)*(madatNC=$C69)*(namkh=$D$1)*(Dientich_NC))-SUMPRODUCT((DVHC=AH$5)*(namkh=$D$1)*(INDEX(NC_giam,,HLOOKUP($C69,COLMadat,2,0))))</f>
        <v>0</v>
      </c>
      <c r="AI69" s="678">
        <f>'CH01'!AJ70+SUMPRODUCT((DVHC=AI$5)*(madatNC=$C69)*(namkh=$D$1)*(Dientich_NC))-SUMPRODUCT((DVHC=AI$5)*(namkh=$D$1)*(INDEX(NC_giam,,HLOOKUP($C69,COLMadat,2,0))))</f>
        <v>0</v>
      </c>
      <c r="AJ69" s="678">
        <f>'CH01'!AK70+SUMPRODUCT((DVHC=AJ$5)*(madatNC=$C69)*(namkh=$D$1)*(Dientich_NC))-SUMPRODUCT((DVHC=AJ$5)*(namkh=$D$1)*(INDEX(NC_giam,,HLOOKUP($C69,COLMadat,2,0))))</f>
        <v>0</v>
      </c>
      <c r="AK69" s="678">
        <f>'CH01'!AL70+SUMPRODUCT((DVHC=AK$5)*(madatNC=$C69)*(namkh=$D$1)*(Dientich_NC))-SUMPRODUCT((DVHC=AK$5)*(namkh=$D$1)*(INDEX(NC_giam,,HLOOKUP($C69,COLMadat,2,0))))</f>
        <v>0</v>
      </c>
      <c r="AL69" s="678">
        <f>'CH01'!AM70+SUMPRODUCT((DVHC=AL$5)*(madatNC=$C69)*(namkh=$D$1)*(Dientich_NC))-SUMPRODUCT((DVHC=AL$5)*(namkh=$D$1)*(INDEX(NC_giam,,HLOOKUP($C69,COLMadat,2,0))))</f>
        <v>0</v>
      </c>
      <c r="AM69" s="678">
        <f>'CH01'!AN70+SUMPRODUCT((DVHC=AM$5)*(madatNC=$C69)*(namkh=$D$1)*(Dientich_NC))-SUMPRODUCT((DVHC=AM$5)*(namkh=$D$1)*(INDEX(NC_giam,,HLOOKUP($C69,COLMadat,2,0))))</f>
        <v>0</v>
      </c>
      <c r="AN69" s="678">
        <f>'CH01'!AO70+SUMPRODUCT((DVHC=AN$5)*(madatNC=$C69)*(namkh=$D$1)*(Dientich_NC))-SUMPRODUCT((DVHC=AN$5)*(namkh=$D$1)*(INDEX(NC_giam,,HLOOKUP($C69,COLMadat,2,0))))</f>
        <v>0</v>
      </c>
      <c r="AO69" s="32"/>
    </row>
    <row r="70" spans="1:41">
      <c r="A70" s="32"/>
      <c r="B70" s="683"/>
      <c r="C70" s="684"/>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685"/>
      <c r="AM70" s="685"/>
      <c r="AN70" s="685"/>
      <c r="AO70" s="32"/>
    </row>
  </sheetData>
  <sheetProtection formatCells="0" formatColumns="0" formatRows="0" insertColumns="0" insertRows="0" insertHyperlinks="0" deleteColumns="0" deleteRows="0" autoFilter="0" pivotTables="0"/>
  <mergeCells count="6">
    <mergeCell ref="A2:AN2"/>
    <mergeCell ref="E3:AN3"/>
    <mergeCell ref="A4:A5"/>
    <mergeCell ref="B4:B5"/>
    <mergeCell ref="C4:C5"/>
    <mergeCell ref="D4:D5"/>
  </mergeCells>
  <phoneticPr fontId="19" type="noConversion"/>
  <dataValidations count="1">
    <dataValidation type="list" allowBlank="1" showInputMessage="1" showErrorMessage="1" sqref="D1">
      <formula1>PhannamQHKH</formula1>
    </dataValidation>
  </dataValidations>
  <printOptions horizontalCentered="1"/>
  <pageMargins left="0.196850393700787" right="0.196850393700787" top="0.196850393700787" bottom="0.23622047244094499" header="0.196850393700787" footer="0.15748031496063"/>
  <pageSetup paperSize="9" scale="63" fitToHeight="0" orientation="landscape" r:id="rId1"/>
  <headerFooter alignWithMargins="0"/>
  <ignoredErrors>
    <ignoredError sqref="D10 E11:AN11 D9" evalError="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AP64"/>
  <sheetViews>
    <sheetView showGridLines="0" showZeros="0" zoomScale="70" zoomScaleNormal="70" zoomScaleSheetLayoutView="70" workbookViewId="0">
      <pane xSplit="3" ySplit="7" topLeftCell="D8" activePane="bottomRight" state="frozen"/>
      <selection activeCell="F12" sqref="F12"/>
      <selection pane="topRight" activeCell="F12" sqref="F12"/>
      <selection pane="bottomLeft" activeCell="F12" sqref="F12"/>
      <selection pane="bottomRight" activeCell="F12" sqref="F12"/>
    </sheetView>
  </sheetViews>
  <sheetFormatPr defaultColWidth="11" defaultRowHeight="18.75"/>
  <cols>
    <col min="1" max="1" width="10.3984375" style="687" customWidth="1"/>
    <col min="2" max="2" width="55.19921875" style="687" customWidth="1"/>
    <col min="3" max="3" width="11.796875" style="688" customWidth="1"/>
    <col min="4" max="4" width="17" style="687" customWidth="1"/>
    <col min="5" max="40" width="12.59765625" style="687" customWidth="1"/>
    <col min="41" max="16384" width="11" style="687"/>
  </cols>
  <sheetData>
    <row r="1" spans="1:42" ht="37.5">
      <c r="A1" s="686" t="s">
        <v>879</v>
      </c>
      <c r="D1" s="689" t="s">
        <v>276</v>
      </c>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row>
    <row r="2" spans="1:42">
      <c r="A2" s="686" t="s">
        <v>860</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1"/>
      <c r="AM2" s="691"/>
      <c r="AN2" s="691"/>
      <c r="AO2" s="691"/>
      <c r="AP2" s="691"/>
    </row>
    <row r="3" spans="1:42">
      <c r="A3" s="692"/>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row>
    <row r="4" spans="1:42">
      <c r="A4" s="694"/>
      <c r="B4" s="694"/>
      <c r="C4" s="694"/>
      <c r="D4" s="694"/>
      <c r="E4" s="1022" t="s">
        <v>134</v>
      </c>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3"/>
      <c r="AM4" s="1023"/>
      <c r="AN4" s="1023"/>
    </row>
    <row r="5" spans="1:42" s="697" customFormat="1">
      <c r="A5" s="1018" t="s">
        <v>3</v>
      </c>
      <c r="B5" s="1018" t="s">
        <v>81</v>
      </c>
      <c r="C5" s="1018" t="s">
        <v>6</v>
      </c>
      <c r="D5" s="1024" t="s">
        <v>137</v>
      </c>
      <c r="E5" s="695" t="s">
        <v>138</v>
      </c>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62"/>
      <c r="AK5" s="662"/>
      <c r="AL5" s="662"/>
      <c r="AM5" s="662"/>
      <c r="AN5" s="662"/>
      <c r="AO5" s="696"/>
    </row>
    <row r="6" spans="1:42" s="697" customFormat="1" ht="75">
      <c r="A6" s="1018"/>
      <c r="B6" s="1018"/>
      <c r="C6" s="1018"/>
      <c r="D6" s="1025"/>
      <c r="E6" s="698" t="str">
        <f>'CH01'!F5</f>
        <v>Thị trấn Văn Điển</v>
      </c>
      <c r="F6" s="698" t="str">
        <f>'CH01'!G5</f>
        <v>Xã Đại Áng</v>
      </c>
      <c r="G6" s="698" t="str">
        <f>'CH01'!H5</f>
        <v>Xã Đông Mỹ</v>
      </c>
      <c r="H6" s="698" t="str">
        <f>'CH01'!I5</f>
        <v>Xã Duyên Hà</v>
      </c>
      <c r="I6" s="698" t="str">
        <f>'CH01'!J5</f>
        <v>Xã Hữu Hòa</v>
      </c>
      <c r="J6" s="698" t="str">
        <f>'CH01'!K5</f>
        <v>Xã Liên Ninh</v>
      </c>
      <c r="K6" s="698" t="str">
        <f>'CH01'!L5</f>
        <v>Xã Ngọc Hồi</v>
      </c>
      <c r="L6" s="698" t="str">
        <f>'CH01'!M5</f>
        <v>Xã Ngũ Hiệp</v>
      </c>
      <c r="M6" s="698" t="str">
        <f>'CH01'!N5</f>
        <v>Xã Tả Thanh Oai</v>
      </c>
      <c r="N6" s="698" t="str">
        <f>'CH01'!O5</f>
        <v>Xã Tam Hiệp</v>
      </c>
      <c r="O6" s="698" t="str">
        <f>'CH01'!P5</f>
        <v>Xã Tân Triều</v>
      </c>
      <c r="P6" s="698" t="str">
        <f>'CH01'!Q5</f>
        <v>Xã Thanh Liệt</v>
      </c>
      <c r="Q6" s="698" t="str">
        <f>'CH01'!R5</f>
        <v>Xã Tứ Hiệp</v>
      </c>
      <c r="R6" s="698" t="str">
        <f>'CH01'!S5</f>
        <v>Xã Vạn Phúc</v>
      </c>
      <c r="S6" s="698" t="str">
        <f>'CH01'!T5</f>
        <v>Xã Vĩnh Quỳnh</v>
      </c>
      <c r="T6" s="698" t="str">
        <f>'CH01'!U5</f>
        <v>Xã Yên Mỹ</v>
      </c>
      <c r="U6" s="698" t="str">
        <f>'CH01'!V5</f>
        <v>Xã Quảng Bị</v>
      </c>
      <c r="V6" s="698" t="str">
        <f>'CH01'!W5</f>
        <v>xã …</v>
      </c>
      <c r="W6" s="698" t="str">
        <f>'CH01'!X5</f>
        <v>xã …</v>
      </c>
      <c r="X6" s="698" t="str">
        <f>'CH01'!Y5</f>
        <v>xã …</v>
      </c>
      <c r="Y6" s="698" t="str">
        <f>'CH01'!Z5</f>
        <v>xã …</v>
      </c>
      <c r="Z6" s="698" t="str">
        <f>'CH01'!AA5</f>
        <v>xã …</v>
      </c>
      <c r="AA6" s="698" t="str">
        <f>'CH01'!AB5</f>
        <v>xã …</v>
      </c>
      <c r="AB6" s="698" t="str">
        <f>'CH01'!AC5</f>
        <v>xã …</v>
      </c>
      <c r="AC6" s="698" t="str">
        <f>'CH01'!AD5</f>
        <v>xã …</v>
      </c>
      <c r="AD6" s="698" t="str">
        <f>'CH01'!AE5</f>
        <v>xã …</v>
      </c>
      <c r="AE6" s="698" t="str">
        <f>'CH01'!AF5</f>
        <v>xã …</v>
      </c>
      <c r="AF6" s="698" t="str">
        <f>'CH01'!AG5</f>
        <v>xã …</v>
      </c>
      <c r="AG6" s="698" t="str">
        <f>'CH01'!AH5</f>
        <v>xã …</v>
      </c>
      <c r="AH6" s="698" t="str">
        <f>'CH01'!AI5</f>
        <v>xã …</v>
      </c>
      <c r="AI6" s="698" t="str">
        <f>'CH01'!AJ5</f>
        <v>xã …</v>
      </c>
      <c r="AJ6" s="698" t="str">
        <f>'CH01'!AK5</f>
        <v>xã …</v>
      </c>
      <c r="AK6" s="698" t="str">
        <f>'CH01'!AL5</f>
        <v>xã …</v>
      </c>
      <c r="AL6" s="698" t="str">
        <f>'CH01'!AM5</f>
        <v>xã …</v>
      </c>
      <c r="AM6" s="698" t="str">
        <f>'CH01'!AN5</f>
        <v>xã …</v>
      </c>
      <c r="AN6" s="698" t="str">
        <f>'CH01'!AO5</f>
        <v>xã …</v>
      </c>
      <c r="AO6" s="696"/>
    </row>
    <row r="7" spans="1:42" s="703" customFormat="1" ht="37.5">
      <c r="A7" s="699">
        <v>-1</v>
      </c>
      <c r="B7" s="699">
        <v>-2</v>
      </c>
      <c r="C7" s="699">
        <v>-3</v>
      </c>
      <c r="D7" s="700" t="s">
        <v>363</v>
      </c>
      <c r="E7" s="701">
        <v>-5</v>
      </c>
      <c r="F7" s="700">
        <v>-6</v>
      </c>
      <c r="G7" s="701">
        <v>-7</v>
      </c>
      <c r="H7" s="700">
        <v>-8</v>
      </c>
      <c r="I7" s="701">
        <v>-9</v>
      </c>
      <c r="J7" s="700">
        <v>-10</v>
      </c>
      <c r="K7" s="701">
        <v>-11</v>
      </c>
      <c r="L7" s="700">
        <v>-12</v>
      </c>
      <c r="M7" s="701">
        <v>-13</v>
      </c>
      <c r="N7" s="700">
        <v>-14</v>
      </c>
      <c r="O7" s="701">
        <v>-15</v>
      </c>
      <c r="P7" s="700">
        <v>-16</v>
      </c>
      <c r="Q7" s="701">
        <v>-17</v>
      </c>
      <c r="R7" s="700">
        <v>-18</v>
      </c>
      <c r="S7" s="701">
        <v>-19</v>
      </c>
      <c r="T7" s="700">
        <v>-20</v>
      </c>
      <c r="U7" s="701">
        <v>-21</v>
      </c>
      <c r="V7" s="700">
        <v>-22</v>
      </c>
      <c r="W7" s="701">
        <v>-23</v>
      </c>
      <c r="X7" s="700">
        <v>-24</v>
      </c>
      <c r="Y7" s="701">
        <v>-25</v>
      </c>
      <c r="Z7" s="700">
        <v>-26</v>
      </c>
      <c r="AA7" s="701">
        <v>-27</v>
      </c>
      <c r="AB7" s="700">
        <v>-28</v>
      </c>
      <c r="AC7" s="701">
        <v>-29</v>
      </c>
      <c r="AD7" s="700">
        <v>-30</v>
      </c>
      <c r="AE7" s="701">
        <v>-31</v>
      </c>
      <c r="AF7" s="700">
        <v>-32</v>
      </c>
      <c r="AG7" s="701">
        <v>-33</v>
      </c>
      <c r="AH7" s="700">
        <v>-34</v>
      </c>
      <c r="AI7" s="701">
        <v>-35</v>
      </c>
      <c r="AJ7" s="700">
        <v>-36</v>
      </c>
      <c r="AK7" s="701">
        <v>-37</v>
      </c>
      <c r="AL7" s="700">
        <v>-38</v>
      </c>
      <c r="AM7" s="701">
        <v>-39</v>
      </c>
      <c r="AN7" s="700">
        <v>-40</v>
      </c>
      <c r="AO7" s="702"/>
    </row>
    <row r="8" spans="1:42" s="697" customFormat="1">
      <c r="A8" s="704">
        <f>'CH01'!A9</f>
        <v>1</v>
      </c>
      <c r="B8" s="705" t="str">
        <f>'CH01'!B9</f>
        <v>Nhóm đất nông nghiệp</v>
      </c>
      <c r="C8" s="698" t="str">
        <f>'CH01'!C9</f>
        <v>NNP</v>
      </c>
      <c r="D8" s="706">
        <f>SUM(E8:T8)</f>
        <v>0</v>
      </c>
      <c r="E8" s="706">
        <f t="shared" ref="E8:AN8" si="0">E9+E12+E13+E14+E15+E16+E18+E19+E20+E21</f>
        <v>0</v>
      </c>
      <c r="F8" s="706">
        <f t="shared" si="0"/>
        <v>0</v>
      </c>
      <c r="G8" s="706">
        <f t="shared" si="0"/>
        <v>0</v>
      </c>
      <c r="H8" s="706">
        <f t="shared" si="0"/>
        <v>0</v>
      </c>
      <c r="I8" s="706">
        <f t="shared" si="0"/>
        <v>0</v>
      </c>
      <c r="J8" s="706">
        <f t="shared" si="0"/>
        <v>0</v>
      </c>
      <c r="K8" s="706">
        <f t="shared" si="0"/>
        <v>0</v>
      </c>
      <c r="L8" s="706">
        <f t="shared" si="0"/>
        <v>0</v>
      </c>
      <c r="M8" s="706">
        <f t="shared" si="0"/>
        <v>0</v>
      </c>
      <c r="N8" s="706">
        <f t="shared" si="0"/>
        <v>0</v>
      </c>
      <c r="O8" s="706">
        <f t="shared" si="0"/>
        <v>0</v>
      </c>
      <c r="P8" s="706">
        <f t="shared" si="0"/>
        <v>0</v>
      </c>
      <c r="Q8" s="706">
        <f t="shared" si="0"/>
        <v>0</v>
      </c>
      <c r="R8" s="706">
        <f t="shared" si="0"/>
        <v>0</v>
      </c>
      <c r="S8" s="706">
        <f t="shared" si="0"/>
        <v>0</v>
      </c>
      <c r="T8" s="706">
        <f t="shared" si="0"/>
        <v>0</v>
      </c>
      <c r="U8" s="706">
        <f t="shared" si="0"/>
        <v>0</v>
      </c>
      <c r="V8" s="706">
        <f t="shared" si="0"/>
        <v>0</v>
      </c>
      <c r="W8" s="706">
        <f t="shared" si="0"/>
        <v>0</v>
      </c>
      <c r="X8" s="706">
        <f t="shared" si="0"/>
        <v>0</v>
      </c>
      <c r="Y8" s="706">
        <f t="shared" si="0"/>
        <v>0</v>
      </c>
      <c r="Z8" s="706">
        <f t="shared" si="0"/>
        <v>0</v>
      </c>
      <c r="AA8" s="706">
        <f t="shared" si="0"/>
        <v>0</v>
      </c>
      <c r="AB8" s="706">
        <f t="shared" si="0"/>
        <v>0</v>
      </c>
      <c r="AC8" s="706">
        <f t="shared" si="0"/>
        <v>0</v>
      </c>
      <c r="AD8" s="706">
        <f t="shared" si="0"/>
        <v>0</v>
      </c>
      <c r="AE8" s="706">
        <f t="shared" si="0"/>
        <v>0</v>
      </c>
      <c r="AF8" s="706">
        <f t="shared" si="0"/>
        <v>0</v>
      </c>
      <c r="AG8" s="706">
        <f t="shared" si="0"/>
        <v>0</v>
      </c>
      <c r="AH8" s="706">
        <f t="shared" si="0"/>
        <v>0</v>
      </c>
      <c r="AI8" s="706">
        <f t="shared" si="0"/>
        <v>0</v>
      </c>
      <c r="AJ8" s="706">
        <f t="shared" si="0"/>
        <v>0</v>
      </c>
      <c r="AK8" s="706">
        <f t="shared" si="0"/>
        <v>0</v>
      </c>
      <c r="AL8" s="706">
        <f t="shared" si="0"/>
        <v>0</v>
      </c>
      <c r="AM8" s="706">
        <f t="shared" si="0"/>
        <v>0</v>
      </c>
      <c r="AN8" s="706">
        <f t="shared" si="0"/>
        <v>0</v>
      </c>
      <c r="AO8" s="696"/>
    </row>
    <row r="9" spans="1:42" s="712" customFormat="1">
      <c r="A9" s="707" t="str">
        <f>'CH01'!A10</f>
        <v>1.1</v>
      </c>
      <c r="B9" s="708" t="str">
        <f>'CH01'!B10</f>
        <v>Đất trồng lúa</v>
      </c>
      <c r="C9" s="709" t="str">
        <f>'CH01'!C10</f>
        <v>LUA</v>
      </c>
      <c r="D9" s="710">
        <f t="shared" ref="D9:D36" si="1">SUM(E9:AN9)</f>
        <v>0</v>
      </c>
      <c r="E9" s="710">
        <f>E10+E11</f>
        <v>0</v>
      </c>
      <c r="F9" s="710">
        <f t="shared" ref="F9:AN9" si="2">F10+F11</f>
        <v>0</v>
      </c>
      <c r="G9" s="710">
        <f t="shared" si="2"/>
        <v>0</v>
      </c>
      <c r="H9" s="710">
        <f t="shared" si="2"/>
        <v>0</v>
      </c>
      <c r="I9" s="710">
        <f t="shared" si="2"/>
        <v>0</v>
      </c>
      <c r="J9" s="710">
        <f t="shared" si="2"/>
        <v>0</v>
      </c>
      <c r="K9" s="710">
        <f t="shared" si="2"/>
        <v>0</v>
      </c>
      <c r="L9" s="710">
        <f t="shared" si="2"/>
        <v>0</v>
      </c>
      <c r="M9" s="710">
        <f t="shared" si="2"/>
        <v>0</v>
      </c>
      <c r="N9" s="710">
        <f t="shared" si="2"/>
        <v>0</v>
      </c>
      <c r="O9" s="710">
        <f t="shared" si="2"/>
        <v>0</v>
      </c>
      <c r="P9" s="710">
        <f t="shared" si="2"/>
        <v>0</v>
      </c>
      <c r="Q9" s="710">
        <f t="shared" si="2"/>
        <v>0</v>
      </c>
      <c r="R9" s="710">
        <f t="shared" si="2"/>
        <v>0</v>
      </c>
      <c r="S9" s="710">
        <f t="shared" si="2"/>
        <v>0</v>
      </c>
      <c r="T9" s="710">
        <f t="shared" si="2"/>
        <v>0</v>
      </c>
      <c r="U9" s="710">
        <f t="shared" si="2"/>
        <v>0</v>
      </c>
      <c r="V9" s="710">
        <f t="shared" si="2"/>
        <v>0</v>
      </c>
      <c r="W9" s="710">
        <f t="shared" si="2"/>
        <v>0</v>
      </c>
      <c r="X9" s="710">
        <f t="shared" si="2"/>
        <v>0</v>
      </c>
      <c r="Y9" s="710">
        <f t="shared" si="2"/>
        <v>0</v>
      </c>
      <c r="Z9" s="710">
        <f t="shared" si="2"/>
        <v>0</v>
      </c>
      <c r="AA9" s="710">
        <f t="shared" si="2"/>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c r="AK9" s="710">
        <f t="shared" si="2"/>
        <v>0</v>
      </c>
      <c r="AL9" s="710">
        <f t="shared" si="2"/>
        <v>0</v>
      </c>
      <c r="AM9" s="710">
        <f t="shared" si="2"/>
        <v>0</v>
      </c>
      <c r="AN9" s="710">
        <f t="shared" si="2"/>
        <v>0</v>
      </c>
      <c r="AO9" s="711"/>
    </row>
    <row r="10" spans="1:42">
      <c r="A10" s="707" t="str">
        <f>'CH01'!A11</f>
        <v>1.1.1</v>
      </c>
      <c r="B10" s="708" t="str">
        <f>'CH01'!B11</f>
        <v>Đất chuyên trồng lúa</v>
      </c>
      <c r="C10" s="709" t="str">
        <f>'CH01'!C11</f>
        <v>LUC</v>
      </c>
      <c r="D10" s="710">
        <f t="shared" si="1"/>
        <v>0</v>
      </c>
      <c r="E10" s="710">
        <f t="shared" ref="E10:AD17" si="3">SUMPRODUCT((DVHC=E$6)*(madatNC=$C10)*(namkh=$D$1)*(CSD_giam))</f>
        <v>0</v>
      </c>
      <c r="F10" s="710">
        <f t="shared" si="3"/>
        <v>0</v>
      </c>
      <c r="G10" s="710">
        <f t="shared" si="3"/>
        <v>0</v>
      </c>
      <c r="H10" s="710">
        <f t="shared" si="3"/>
        <v>0</v>
      </c>
      <c r="I10" s="710">
        <f t="shared" si="3"/>
        <v>0</v>
      </c>
      <c r="J10" s="710">
        <f t="shared" si="3"/>
        <v>0</v>
      </c>
      <c r="K10" s="710">
        <f t="shared" si="3"/>
        <v>0</v>
      </c>
      <c r="L10" s="710">
        <f t="shared" si="3"/>
        <v>0</v>
      </c>
      <c r="M10" s="710">
        <f t="shared" si="3"/>
        <v>0</v>
      </c>
      <c r="N10" s="710">
        <f t="shared" si="3"/>
        <v>0</v>
      </c>
      <c r="O10" s="710">
        <f t="shared" si="3"/>
        <v>0</v>
      </c>
      <c r="P10" s="710">
        <f t="shared" si="3"/>
        <v>0</v>
      </c>
      <c r="Q10" s="710">
        <f t="shared" si="3"/>
        <v>0</v>
      </c>
      <c r="R10" s="710">
        <f t="shared" si="3"/>
        <v>0</v>
      </c>
      <c r="S10" s="710">
        <f t="shared" si="3"/>
        <v>0</v>
      </c>
      <c r="T10" s="710">
        <f t="shared" si="3"/>
        <v>0</v>
      </c>
      <c r="U10" s="710">
        <f t="shared" si="3"/>
        <v>0</v>
      </c>
      <c r="V10" s="710">
        <f t="shared" si="3"/>
        <v>0</v>
      </c>
      <c r="W10" s="710">
        <f t="shared" si="3"/>
        <v>0</v>
      </c>
      <c r="X10" s="710">
        <f t="shared" si="3"/>
        <v>0</v>
      </c>
      <c r="Y10" s="710">
        <f t="shared" si="3"/>
        <v>0</v>
      </c>
      <c r="Z10" s="710">
        <f t="shared" si="3"/>
        <v>0</v>
      </c>
      <c r="AA10" s="710">
        <f t="shared" si="3"/>
        <v>0</v>
      </c>
      <c r="AB10" s="710">
        <f t="shared" si="3"/>
        <v>0</v>
      </c>
      <c r="AC10" s="710">
        <f t="shared" si="3"/>
        <v>0</v>
      </c>
      <c r="AD10" s="710">
        <f t="shared" si="3"/>
        <v>0</v>
      </c>
      <c r="AE10" s="710">
        <f t="shared" ref="AE10:AN25" si="4">SUMPRODUCT((DVHC=AE$6)*(madatNC=$C10)*(namkh=$D$1)*(CSD_giam))</f>
        <v>0</v>
      </c>
      <c r="AF10" s="710">
        <f t="shared" si="4"/>
        <v>0</v>
      </c>
      <c r="AG10" s="710">
        <f t="shared" si="4"/>
        <v>0</v>
      </c>
      <c r="AH10" s="710">
        <f t="shared" si="4"/>
        <v>0</v>
      </c>
      <c r="AI10" s="710">
        <f t="shared" si="4"/>
        <v>0</v>
      </c>
      <c r="AJ10" s="710">
        <f t="shared" si="4"/>
        <v>0</v>
      </c>
      <c r="AK10" s="710">
        <f t="shared" si="4"/>
        <v>0</v>
      </c>
      <c r="AL10" s="710">
        <f t="shared" si="4"/>
        <v>0</v>
      </c>
      <c r="AM10" s="710">
        <f t="shared" si="4"/>
        <v>0</v>
      </c>
      <c r="AN10" s="710">
        <f t="shared" si="4"/>
        <v>0</v>
      </c>
      <c r="AO10" s="713"/>
    </row>
    <row r="11" spans="1:42">
      <c r="A11" s="707" t="str">
        <f>'CH01'!A12</f>
        <v>1.1.2</v>
      </c>
      <c r="B11" s="708" t="str">
        <f>'CH01'!B12</f>
        <v>Đất trồng lúa còn lại</v>
      </c>
      <c r="C11" s="709" t="str">
        <f>'CH01'!C12</f>
        <v>LUK</v>
      </c>
      <c r="D11" s="710">
        <f t="shared" si="1"/>
        <v>0</v>
      </c>
      <c r="E11" s="710">
        <f t="shared" si="3"/>
        <v>0</v>
      </c>
      <c r="F11" s="710">
        <f t="shared" si="3"/>
        <v>0</v>
      </c>
      <c r="G11" s="710">
        <f t="shared" si="3"/>
        <v>0</v>
      </c>
      <c r="H11" s="710">
        <f t="shared" si="3"/>
        <v>0</v>
      </c>
      <c r="I11" s="710">
        <f t="shared" si="3"/>
        <v>0</v>
      </c>
      <c r="J11" s="710">
        <f t="shared" si="3"/>
        <v>0</v>
      </c>
      <c r="K11" s="710">
        <f t="shared" si="3"/>
        <v>0</v>
      </c>
      <c r="L11" s="710">
        <f t="shared" si="3"/>
        <v>0</v>
      </c>
      <c r="M11" s="710">
        <f t="shared" si="3"/>
        <v>0</v>
      </c>
      <c r="N11" s="710">
        <f t="shared" si="3"/>
        <v>0</v>
      </c>
      <c r="O11" s="710">
        <f t="shared" si="3"/>
        <v>0</v>
      </c>
      <c r="P11" s="710">
        <f t="shared" si="3"/>
        <v>0</v>
      </c>
      <c r="Q11" s="710">
        <f t="shared" si="3"/>
        <v>0</v>
      </c>
      <c r="R11" s="710">
        <f t="shared" si="3"/>
        <v>0</v>
      </c>
      <c r="S11" s="710">
        <f t="shared" si="3"/>
        <v>0</v>
      </c>
      <c r="T11" s="710">
        <f t="shared" si="3"/>
        <v>0</v>
      </c>
      <c r="U11" s="710">
        <f t="shared" si="3"/>
        <v>0</v>
      </c>
      <c r="V11" s="710">
        <f t="shared" si="3"/>
        <v>0</v>
      </c>
      <c r="W11" s="710">
        <f t="shared" si="3"/>
        <v>0</v>
      </c>
      <c r="X11" s="710">
        <f t="shared" si="3"/>
        <v>0</v>
      </c>
      <c r="Y11" s="710">
        <f t="shared" si="3"/>
        <v>0</v>
      </c>
      <c r="Z11" s="710">
        <f t="shared" si="3"/>
        <v>0</v>
      </c>
      <c r="AA11" s="710">
        <f t="shared" si="3"/>
        <v>0</v>
      </c>
      <c r="AB11" s="710">
        <f t="shared" si="3"/>
        <v>0</v>
      </c>
      <c r="AC11" s="710">
        <f t="shared" si="3"/>
        <v>0</v>
      </c>
      <c r="AD11" s="710">
        <f t="shared" si="3"/>
        <v>0</v>
      </c>
      <c r="AE11" s="710">
        <f t="shared" si="4"/>
        <v>0</v>
      </c>
      <c r="AF11" s="710">
        <f t="shared" si="4"/>
        <v>0</v>
      </c>
      <c r="AG11" s="710">
        <f t="shared" si="4"/>
        <v>0</v>
      </c>
      <c r="AH11" s="710">
        <f t="shared" si="4"/>
        <v>0</v>
      </c>
      <c r="AI11" s="710">
        <f t="shared" si="4"/>
        <v>0</v>
      </c>
      <c r="AJ11" s="710">
        <f t="shared" si="4"/>
        <v>0</v>
      </c>
      <c r="AK11" s="710">
        <f t="shared" si="4"/>
        <v>0</v>
      </c>
      <c r="AL11" s="710">
        <f t="shared" si="4"/>
        <v>0</v>
      </c>
      <c r="AM11" s="710">
        <f t="shared" si="4"/>
        <v>0</v>
      </c>
      <c r="AN11" s="710">
        <f t="shared" si="4"/>
        <v>0</v>
      </c>
      <c r="AO11" s="713"/>
    </row>
    <row r="12" spans="1:42">
      <c r="A12" s="707" t="str">
        <f>'CH01'!A13</f>
        <v>1.2</v>
      </c>
      <c r="B12" s="708" t="str">
        <f>'CH01'!B13</f>
        <v>Đất trồng cây hằng năm khác</v>
      </c>
      <c r="C12" s="709" t="str">
        <f>'CH01'!C13</f>
        <v>HNK</v>
      </c>
      <c r="D12" s="710">
        <f t="shared" si="1"/>
        <v>0</v>
      </c>
      <c r="E12" s="710">
        <f t="shared" si="3"/>
        <v>0</v>
      </c>
      <c r="F12" s="710">
        <f t="shared" si="3"/>
        <v>0</v>
      </c>
      <c r="G12" s="710">
        <f t="shared" si="3"/>
        <v>0</v>
      </c>
      <c r="H12" s="710">
        <f t="shared" si="3"/>
        <v>0</v>
      </c>
      <c r="I12" s="710">
        <f t="shared" si="3"/>
        <v>0</v>
      </c>
      <c r="J12" s="710">
        <f t="shared" si="3"/>
        <v>0</v>
      </c>
      <c r="K12" s="710">
        <f t="shared" si="3"/>
        <v>0</v>
      </c>
      <c r="L12" s="710">
        <f t="shared" si="3"/>
        <v>0</v>
      </c>
      <c r="M12" s="710">
        <f t="shared" si="3"/>
        <v>0</v>
      </c>
      <c r="N12" s="710">
        <f t="shared" si="3"/>
        <v>0</v>
      </c>
      <c r="O12" s="710">
        <f t="shared" si="3"/>
        <v>0</v>
      </c>
      <c r="P12" s="710">
        <f t="shared" si="3"/>
        <v>0</v>
      </c>
      <c r="Q12" s="710">
        <f t="shared" si="3"/>
        <v>0</v>
      </c>
      <c r="R12" s="710">
        <f t="shared" si="3"/>
        <v>0</v>
      </c>
      <c r="S12" s="710">
        <f t="shared" si="3"/>
        <v>0</v>
      </c>
      <c r="T12" s="710">
        <f t="shared" si="3"/>
        <v>0</v>
      </c>
      <c r="U12" s="710">
        <f t="shared" si="3"/>
        <v>0</v>
      </c>
      <c r="V12" s="710">
        <f t="shared" si="3"/>
        <v>0</v>
      </c>
      <c r="W12" s="710">
        <f t="shared" si="3"/>
        <v>0</v>
      </c>
      <c r="X12" s="710">
        <f t="shared" si="3"/>
        <v>0</v>
      </c>
      <c r="Y12" s="710">
        <f t="shared" si="3"/>
        <v>0</v>
      </c>
      <c r="Z12" s="710">
        <f t="shared" si="3"/>
        <v>0</v>
      </c>
      <c r="AA12" s="710">
        <f t="shared" si="3"/>
        <v>0</v>
      </c>
      <c r="AB12" s="710">
        <f t="shared" si="3"/>
        <v>0</v>
      </c>
      <c r="AC12" s="710">
        <f t="shared" si="3"/>
        <v>0</v>
      </c>
      <c r="AD12" s="710">
        <f t="shared" si="3"/>
        <v>0</v>
      </c>
      <c r="AE12" s="710">
        <f t="shared" si="4"/>
        <v>0</v>
      </c>
      <c r="AF12" s="710">
        <f t="shared" si="4"/>
        <v>0</v>
      </c>
      <c r="AG12" s="710">
        <f t="shared" si="4"/>
        <v>0</v>
      </c>
      <c r="AH12" s="710">
        <f t="shared" si="4"/>
        <v>0</v>
      </c>
      <c r="AI12" s="710">
        <f t="shared" si="4"/>
        <v>0</v>
      </c>
      <c r="AJ12" s="710">
        <f t="shared" si="4"/>
        <v>0</v>
      </c>
      <c r="AK12" s="710">
        <f t="shared" si="4"/>
        <v>0</v>
      </c>
      <c r="AL12" s="710">
        <f t="shared" si="4"/>
        <v>0</v>
      </c>
      <c r="AM12" s="710">
        <f t="shared" si="4"/>
        <v>0</v>
      </c>
      <c r="AN12" s="710">
        <f t="shared" si="4"/>
        <v>0</v>
      </c>
      <c r="AO12" s="713"/>
    </row>
    <row r="13" spans="1:42">
      <c r="A13" s="707" t="str">
        <f>'CH01'!A14</f>
        <v>1.3</v>
      </c>
      <c r="B13" s="708" t="str">
        <f>'CH01'!B14</f>
        <v>Đất trồng cây lâu năm</v>
      </c>
      <c r="C13" s="709" t="str">
        <f>'CH01'!C14</f>
        <v>CLN</v>
      </c>
      <c r="D13" s="710">
        <f t="shared" si="1"/>
        <v>0</v>
      </c>
      <c r="E13" s="710">
        <f t="shared" si="3"/>
        <v>0</v>
      </c>
      <c r="F13" s="710">
        <f t="shared" si="3"/>
        <v>0</v>
      </c>
      <c r="G13" s="710">
        <f t="shared" si="3"/>
        <v>0</v>
      </c>
      <c r="H13" s="710">
        <f t="shared" si="3"/>
        <v>0</v>
      </c>
      <c r="I13" s="710">
        <f t="shared" si="3"/>
        <v>0</v>
      </c>
      <c r="J13" s="710">
        <f t="shared" si="3"/>
        <v>0</v>
      </c>
      <c r="K13" s="710">
        <f t="shared" si="3"/>
        <v>0</v>
      </c>
      <c r="L13" s="710">
        <f t="shared" si="3"/>
        <v>0</v>
      </c>
      <c r="M13" s="710">
        <f t="shared" si="3"/>
        <v>0</v>
      </c>
      <c r="N13" s="710">
        <f t="shared" si="3"/>
        <v>0</v>
      </c>
      <c r="O13" s="710">
        <f t="shared" si="3"/>
        <v>0</v>
      </c>
      <c r="P13" s="710">
        <f t="shared" si="3"/>
        <v>0</v>
      </c>
      <c r="Q13" s="710">
        <f t="shared" si="3"/>
        <v>0</v>
      </c>
      <c r="R13" s="710">
        <f t="shared" si="3"/>
        <v>0</v>
      </c>
      <c r="S13" s="710">
        <f t="shared" si="3"/>
        <v>0</v>
      </c>
      <c r="T13" s="710">
        <f t="shared" si="3"/>
        <v>0</v>
      </c>
      <c r="U13" s="710">
        <f t="shared" si="3"/>
        <v>0</v>
      </c>
      <c r="V13" s="710">
        <f t="shared" si="3"/>
        <v>0</v>
      </c>
      <c r="W13" s="710">
        <f t="shared" si="3"/>
        <v>0</v>
      </c>
      <c r="X13" s="710">
        <f t="shared" si="3"/>
        <v>0</v>
      </c>
      <c r="Y13" s="710">
        <f t="shared" si="3"/>
        <v>0</v>
      </c>
      <c r="Z13" s="710">
        <f t="shared" si="3"/>
        <v>0</v>
      </c>
      <c r="AA13" s="710">
        <f t="shared" si="3"/>
        <v>0</v>
      </c>
      <c r="AB13" s="710">
        <f t="shared" si="3"/>
        <v>0</v>
      </c>
      <c r="AC13" s="710">
        <f t="shared" si="3"/>
        <v>0</v>
      </c>
      <c r="AD13" s="710">
        <f t="shared" si="3"/>
        <v>0</v>
      </c>
      <c r="AE13" s="710">
        <f t="shared" si="4"/>
        <v>0</v>
      </c>
      <c r="AF13" s="710">
        <f t="shared" si="4"/>
        <v>0</v>
      </c>
      <c r="AG13" s="710">
        <f t="shared" si="4"/>
        <v>0</v>
      </c>
      <c r="AH13" s="710">
        <f t="shared" si="4"/>
        <v>0</v>
      </c>
      <c r="AI13" s="710">
        <f t="shared" si="4"/>
        <v>0</v>
      </c>
      <c r="AJ13" s="710">
        <f t="shared" si="4"/>
        <v>0</v>
      </c>
      <c r="AK13" s="710">
        <f t="shared" si="4"/>
        <v>0</v>
      </c>
      <c r="AL13" s="710">
        <f t="shared" si="4"/>
        <v>0</v>
      </c>
      <c r="AM13" s="710">
        <f t="shared" si="4"/>
        <v>0</v>
      </c>
      <c r="AN13" s="710">
        <f t="shared" si="4"/>
        <v>0</v>
      </c>
      <c r="AO13" s="713"/>
    </row>
    <row r="14" spans="1:42" s="712" customFormat="1">
      <c r="A14" s="707" t="str">
        <f>'CH01'!A15</f>
        <v>1.4</v>
      </c>
      <c r="B14" s="708" t="str">
        <f>'CH01'!B15</f>
        <v>Đất rừng đặc dụng</v>
      </c>
      <c r="C14" s="709" t="str">
        <f>'CH01'!C15</f>
        <v>RDD</v>
      </c>
      <c r="D14" s="710">
        <f t="shared" si="1"/>
        <v>0</v>
      </c>
      <c r="E14" s="710">
        <f t="shared" si="3"/>
        <v>0</v>
      </c>
      <c r="F14" s="710">
        <f t="shared" si="3"/>
        <v>0</v>
      </c>
      <c r="G14" s="710">
        <f t="shared" si="3"/>
        <v>0</v>
      </c>
      <c r="H14" s="710">
        <f t="shared" si="3"/>
        <v>0</v>
      </c>
      <c r="I14" s="710">
        <f t="shared" si="3"/>
        <v>0</v>
      </c>
      <c r="J14" s="710">
        <f t="shared" si="3"/>
        <v>0</v>
      </c>
      <c r="K14" s="710">
        <f t="shared" si="3"/>
        <v>0</v>
      </c>
      <c r="L14" s="710">
        <f t="shared" si="3"/>
        <v>0</v>
      </c>
      <c r="M14" s="710">
        <f t="shared" si="3"/>
        <v>0</v>
      </c>
      <c r="N14" s="710">
        <f t="shared" si="3"/>
        <v>0</v>
      </c>
      <c r="O14" s="710">
        <f t="shared" si="3"/>
        <v>0</v>
      </c>
      <c r="P14" s="710">
        <f t="shared" si="3"/>
        <v>0</v>
      </c>
      <c r="Q14" s="710">
        <f t="shared" si="3"/>
        <v>0</v>
      </c>
      <c r="R14" s="710">
        <f t="shared" si="3"/>
        <v>0</v>
      </c>
      <c r="S14" s="710">
        <f t="shared" si="3"/>
        <v>0</v>
      </c>
      <c r="T14" s="710">
        <f t="shared" si="3"/>
        <v>0</v>
      </c>
      <c r="U14" s="710">
        <f t="shared" si="3"/>
        <v>0</v>
      </c>
      <c r="V14" s="710">
        <f t="shared" si="3"/>
        <v>0</v>
      </c>
      <c r="W14" s="710">
        <f t="shared" si="3"/>
        <v>0</v>
      </c>
      <c r="X14" s="710">
        <f t="shared" si="3"/>
        <v>0</v>
      </c>
      <c r="Y14" s="710">
        <f t="shared" si="3"/>
        <v>0</v>
      </c>
      <c r="Z14" s="710">
        <f t="shared" si="3"/>
        <v>0</v>
      </c>
      <c r="AA14" s="710">
        <f t="shared" si="3"/>
        <v>0</v>
      </c>
      <c r="AB14" s="710">
        <f t="shared" si="3"/>
        <v>0</v>
      </c>
      <c r="AC14" s="710">
        <f t="shared" si="3"/>
        <v>0</v>
      </c>
      <c r="AD14" s="710">
        <f t="shared" si="3"/>
        <v>0</v>
      </c>
      <c r="AE14" s="710">
        <f t="shared" si="4"/>
        <v>0</v>
      </c>
      <c r="AF14" s="710">
        <f t="shared" si="4"/>
        <v>0</v>
      </c>
      <c r="AG14" s="710">
        <f t="shared" si="4"/>
        <v>0</v>
      </c>
      <c r="AH14" s="710">
        <f t="shared" si="4"/>
        <v>0</v>
      </c>
      <c r="AI14" s="710">
        <f t="shared" si="4"/>
        <v>0</v>
      </c>
      <c r="AJ14" s="710">
        <f t="shared" si="4"/>
        <v>0</v>
      </c>
      <c r="AK14" s="710">
        <f t="shared" si="4"/>
        <v>0</v>
      </c>
      <c r="AL14" s="710">
        <f t="shared" si="4"/>
        <v>0</v>
      </c>
      <c r="AM14" s="710">
        <f t="shared" si="4"/>
        <v>0</v>
      </c>
      <c r="AN14" s="710">
        <f t="shared" si="4"/>
        <v>0</v>
      </c>
      <c r="AO14" s="711"/>
    </row>
    <row r="15" spans="1:42">
      <c r="A15" s="707" t="str">
        <f>'CH01'!A16</f>
        <v>1.5</v>
      </c>
      <c r="B15" s="708" t="str">
        <f>'CH01'!B16</f>
        <v>Đất rừng phòng hộ</v>
      </c>
      <c r="C15" s="709" t="str">
        <f>'CH01'!C16</f>
        <v>RPH</v>
      </c>
      <c r="D15" s="710">
        <f t="shared" si="1"/>
        <v>0</v>
      </c>
      <c r="E15" s="710">
        <f t="shared" si="3"/>
        <v>0</v>
      </c>
      <c r="F15" s="710">
        <f t="shared" si="3"/>
        <v>0</v>
      </c>
      <c r="G15" s="710">
        <f t="shared" si="3"/>
        <v>0</v>
      </c>
      <c r="H15" s="710">
        <f t="shared" si="3"/>
        <v>0</v>
      </c>
      <c r="I15" s="710">
        <f t="shared" si="3"/>
        <v>0</v>
      </c>
      <c r="J15" s="710">
        <f t="shared" si="3"/>
        <v>0</v>
      </c>
      <c r="K15" s="710">
        <f t="shared" si="3"/>
        <v>0</v>
      </c>
      <c r="L15" s="710">
        <f t="shared" si="3"/>
        <v>0</v>
      </c>
      <c r="M15" s="710">
        <f t="shared" si="3"/>
        <v>0</v>
      </c>
      <c r="N15" s="710">
        <f t="shared" si="3"/>
        <v>0</v>
      </c>
      <c r="O15" s="710">
        <f t="shared" si="3"/>
        <v>0</v>
      </c>
      <c r="P15" s="710">
        <f t="shared" si="3"/>
        <v>0</v>
      </c>
      <c r="Q15" s="710">
        <f t="shared" si="3"/>
        <v>0</v>
      </c>
      <c r="R15" s="710">
        <f t="shared" si="3"/>
        <v>0</v>
      </c>
      <c r="S15" s="710">
        <f t="shared" si="3"/>
        <v>0</v>
      </c>
      <c r="T15" s="710">
        <f t="shared" si="3"/>
        <v>0</v>
      </c>
      <c r="U15" s="710">
        <f t="shared" si="3"/>
        <v>0</v>
      </c>
      <c r="V15" s="710">
        <f t="shared" si="3"/>
        <v>0</v>
      </c>
      <c r="W15" s="710">
        <f t="shared" si="3"/>
        <v>0</v>
      </c>
      <c r="X15" s="710">
        <f t="shared" si="3"/>
        <v>0</v>
      </c>
      <c r="Y15" s="710">
        <f t="shared" si="3"/>
        <v>0</v>
      </c>
      <c r="Z15" s="710">
        <f t="shared" si="3"/>
        <v>0</v>
      </c>
      <c r="AA15" s="710">
        <f t="shared" si="3"/>
        <v>0</v>
      </c>
      <c r="AB15" s="710">
        <f t="shared" si="3"/>
        <v>0</v>
      </c>
      <c r="AC15" s="710">
        <f t="shared" si="3"/>
        <v>0</v>
      </c>
      <c r="AD15" s="710">
        <f t="shared" si="3"/>
        <v>0</v>
      </c>
      <c r="AE15" s="710">
        <f t="shared" si="4"/>
        <v>0</v>
      </c>
      <c r="AF15" s="710">
        <f t="shared" si="4"/>
        <v>0</v>
      </c>
      <c r="AG15" s="710">
        <f t="shared" si="4"/>
        <v>0</v>
      </c>
      <c r="AH15" s="710">
        <f t="shared" si="4"/>
        <v>0</v>
      </c>
      <c r="AI15" s="710">
        <f t="shared" si="4"/>
        <v>0</v>
      </c>
      <c r="AJ15" s="710">
        <f t="shared" si="4"/>
        <v>0</v>
      </c>
      <c r="AK15" s="710">
        <f t="shared" si="4"/>
        <v>0</v>
      </c>
      <c r="AL15" s="710">
        <f t="shared" si="4"/>
        <v>0</v>
      </c>
      <c r="AM15" s="710">
        <f t="shared" si="4"/>
        <v>0</v>
      </c>
      <c r="AN15" s="710">
        <f t="shared" si="4"/>
        <v>0</v>
      </c>
      <c r="AO15" s="713"/>
    </row>
    <row r="16" spans="1:42">
      <c r="A16" s="707" t="str">
        <f>'CH01'!A17</f>
        <v>1.6</v>
      </c>
      <c r="B16" s="708" t="str">
        <f>'CH01'!B17</f>
        <v>Đất rừng sản xuất</v>
      </c>
      <c r="C16" s="709" t="str">
        <f>'CH01'!C17</f>
        <v>RSX</v>
      </c>
      <c r="D16" s="710">
        <f t="shared" si="1"/>
        <v>0</v>
      </c>
      <c r="E16" s="710">
        <f t="shared" si="3"/>
        <v>0</v>
      </c>
      <c r="F16" s="710">
        <f t="shared" si="3"/>
        <v>0</v>
      </c>
      <c r="G16" s="710">
        <f t="shared" si="3"/>
        <v>0</v>
      </c>
      <c r="H16" s="710">
        <f t="shared" si="3"/>
        <v>0</v>
      </c>
      <c r="I16" s="710">
        <f t="shared" si="3"/>
        <v>0</v>
      </c>
      <c r="J16" s="710">
        <f t="shared" si="3"/>
        <v>0</v>
      </c>
      <c r="K16" s="710">
        <f t="shared" si="3"/>
        <v>0</v>
      </c>
      <c r="L16" s="710">
        <f t="shared" si="3"/>
        <v>0</v>
      </c>
      <c r="M16" s="710">
        <f t="shared" si="3"/>
        <v>0</v>
      </c>
      <c r="N16" s="710">
        <f t="shared" si="3"/>
        <v>0</v>
      </c>
      <c r="O16" s="710">
        <f t="shared" si="3"/>
        <v>0</v>
      </c>
      <c r="P16" s="710">
        <f t="shared" si="3"/>
        <v>0</v>
      </c>
      <c r="Q16" s="710">
        <f t="shared" si="3"/>
        <v>0</v>
      </c>
      <c r="R16" s="710">
        <f t="shared" si="3"/>
        <v>0</v>
      </c>
      <c r="S16" s="710">
        <f t="shared" si="3"/>
        <v>0</v>
      </c>
      <c r="T16" s="710">
        <f t="shared" si="3"/>
        <v>0</v>
      </c>
      <c r="U16" s="710">
        <f t="shared" si="3"/>
        <v>0</v>
      </c>
      <c r="V16" s="710">
        <f t="shared" si="3"/>
        <v>0</v>
      </c>
      <c r="W16" s="710">
        <f t="shared" si="3"/>
        <v>0</v>
      </c>
      <c r="X16" s="710">
        <f t="shared" si="3"/>
        <v>0</v>
      </c>
      <c r="Y16" s="710">
        <f t="shared" si="3"/>
        <v>0</v>
      </c>
      <c r="Z16" s="710">
        <f t="shared" si="3"/>
        <v>0</v>
      </c>
      <c r="AA16" s="710">
        <f t="shared" si="3"/>
        <v>0</v>
      </c>
      <c r="AB16" s="710">
        <f t="shared" si="3"/>
        <v>0</v>
      </c>
      <c r="AC16" s="710">
        <f t="shared" si="3"/>
        <v>0</v>
      </c>
      <c r="AD16" s="710">
        <f t="shared" si="3"/>
        <v>0</v>
      </c>
      <c r="AE16" s="710">
        <f t="shared" si="4"/>
        <v>0</v>
      </c>
      <c r="AF16" s="710">
        <f t="shared" si="4"/>
        <v>0</v>
      </c>
      <c r="AG16" s="710">
        <f t="shared" si="4"/>
        <v>0</v>
      </c>
      <c r="AH16" s="710">
        <f t="shared" si="4"/>
        <v>0</v>
      </c>
      <c r="AI16" s="710">
        <f t="shared" si="4"/>
        <v>0</v>
      </c>
      <c r="AJ16" s="710">
        <f t="shared" si="4"/>
        <v>0</v>
      </c>
      <c r="AK16" s="710">
        <f t="shared" si="4"/>
        <v>0</v>
      </c>
      <c r="AL16" s="710">
        <f t="shared" si="4"/>
        <v>0</v>
      </c>
      <c r="AM16" s="710">
        <f t="shared" si="4"/>
        <v>0</v>
      </c>
      <c r="AN16" s="710">
        <f t="shared" si="4"/>
        <v>0</v>
      </c>
      <c r="AO16" s="713"/>
    </row>
    <row r="17" spans="1:41" s="712" customFormat="1" ht="37.5">
      <c r="A17" s="714">
        <f>'CH01'!A18</f>
        <v>0</v>
      </c>
      <c r="B17" s="715" t="str">
        <f>'CH01'!B18</f>
        <v>Trong đó: đất rừng sản xuất là rừng tự nhiên</v>
      </c>
      <c r="C17" s="716" t="str">
        <f>'CH01'!C18</f>
        <v>RSN</v>
      </c>
      <c r="D17" s="717">
        <f t="shared" si="1"/>
        <v>0</v>
      </c>
      <c r="E17" s="710">
        <f t="shared" si="3"/>
        <v>0</v>
      </c>
      <c r="F17" s="710">
        <f t="shared" si="3"/>
        <v>0</v>
      </c>
      <c r="G17" s="710">
        <f t="shared" si="3"/>
        <v>0</v>
      </c>
      <c r="H17" s="710">
        <f t="shared" si="3"/>
        <v>0</v>
      </c>
      <c r="I17" s="710">
        <f t="shared" si="3"/>
        <v>0</v>
      </c>
      <c r="J17" s="710">
        <f t="shared" si="3"/>
        <v>0</v>
      </c>
      <c r="K17" s="710">
        <f t="shared" si="3"/>
        <v>0</v>
      </c>
      <c r="L17" s="710">
        <f t="shared" si="3"/>
        <v>0</v>
      </c>
      <c r="M17" s="710">
        <f t="shared" si="3"/>
        <v>0</v>
      </c>
      <c r="N17" s="710">
        <f t="shared" si="3"/>
        <v>0</v>
      </c>
      <c r="O17" s="710">
        <f t="shared" si="3"/>
        <v>0</v>
      </c>
      <c r="P17" s="710">
        <f t="shared" si="3"/>
        <v>0</v>
      </c>
      <c r="Q17" s="710">
        <f t="shared" si="3"/>
        <v>0</v>
      </c>
      <c r="R17" s="710">
        <f t="shared" si="3"/>
        <v>0</v>
      </c>
      <c r="S17" s="710">
        <f t="shared" si="3"/>
        <v>0</v>
      </c>
      <c r="T17" s="710">
        <f t="shared" si="3"/>
        <v>0</v>
      </c>
      <c r="U17" s="710">
        <f t="shared" si="3"/>
        <v>0</v>
      </c>
      <c r="V17" s="710">
        <f t="shared" si="3"/>
        <v>0</v>
      </c>
      <c r="W17" s="710">
        <f t="shared" si="3"/>
        <v>0</v>
      </c>
      <c r="X17" s="710">
        <f t="shared" si="3"/>
        <v>0</v>
      </c>
      <c r="Y17" s="710">
        <f t="shared" ref="Y17:AD17" si="5">SUMPRODUCT((DVHC=Y$6)*(madatNC=$C17)*(namkh=$D$1)*(CSD_giam))</f>
        <v>0</v>
      </c>
      <c r="Z17" s="710">
        <f t="shared" si="5"/>
        <v>0</v>
      </c>
      <c r="AA17" s="710">
        <f t="shared" si="5"/>
        <v>0</v>
      </c>
      <c r="AB17" s="710">
        <f t="shared" si="5"/>
        <v>0</v>
      </c>
      <c r="AC17" s="710">
        <f t="shared" si="5"/>
        <v>0</v>
      </c>
      <c r="AD17" s="710">
        <f t="shared" si="5"/>
        <v>0</v>
      </c>
      <c r="AE17" s="710">
        <f t="shared" si="4"/>
        <v>0</v>
      </c>
      <c r="AF17" s="710">
        <f t="shared" si="4"/>
        <v>0</v>
      </c>
      <c r="AG17" s="710">
        <f t="shared" si="4"/>
        <v>0</v>
      </c>
      <c r="AH17" s="710">
        <f t="shared" si="4"/>
        <v>0</v>
      </c>
      <c r="AI17" s="710">
        <f t="shared" si="4"/>
        <v>0</v>
      </c>
      <c r="AJ17" s="710">
        <f t="shared" si="4"/>
        <v>0</v>
      </c>
      <c r="AK17" s="710">
        <f t="shared" si="4"/>
        <v>0</v>
      </c>
      <c r="AL17" s="710">
        <f t="shared" si="4"/>
        <v>0</v>
      </c>
      <c r="AM17" s="710">
        <f t="shared" si="4"/>
        <v>0</v>
      </c>
      <c r="AN17" s="710">
        <f t="shared" si="4"/>
        <v>0</v>
      </c>
      <c r="AO17" s="711"/>
    </row>
    <row r="18" spans="1:41" s="697" customFormat="1">
      <c r="A18" s="707" t="str">
        <f>'CH01'!A19</f>
        <v>1.7</v>
      </c>
      <c r="B18" s="708" t="str">
        <f>'CH01'!B19</f>
        <v>Đất nuôi trồng thủy sản</v>
      </c>
      <c r="C18" s="709" t="str">
        <f>'CH01'!C19</f>
        <v>NTS</v>
      </c>
      <c r="D18" s="710">
        <f t="shared" si="1"/>
        <v>0</v>
      </c>
      <c r="E18" s="710">
        <f t="shared" ref="E18:T32" si="6">SUMPRODUCT((DVHC=E$6)*(madatNC=$C18)*(namkh=$D$1)*(CSD_giam))</f>
        <v>0</v>
      </c>
      <c r="F18" s="710">
        <f t="shared" si="6"/>
        <v>0</v>
      </c>
      <c r="G18" s="710">
        <f t="shared" si="6"/>
        <v>0</v>
      </c>
      <c r="H18" s="710">
        <f t="shared" si="6"/>
        <v>0</v>
      </c>
      <c r="I18" s="710">
        <f t="shared" si="6"/>
        <v>0</v>
      </c>
      <c r="J18" s="710">
        <f t="shared" si="6"/>
        <v>0</v>
      </c>
      <c r="K18" s="710">
        <f t="shared" si="6"/>
        <v>0</v>
      </c>
      <c r="L18" s="710">
        <f t="shared" si="6"/>
        <v>0</v>
      </c>
      <c r="M18" s="710">
        <f t="shared" si="6"/>
        <v>0</v>
      </c>
      <c r="N18" s="710">
        <f t="shared" si="6"/>
        <v>0</v>
      </c>
      <c r="O18" s="710">
        <f t="shared" si="6"/>
        <v>0</v>
      </c>
      <c r="P18" s="710">
        <f t="shared" si="6"/>
        <v>0</v>
      </c>
      <c r="Q18" s="710">
        <f t="shared" si="6"/>
        <v>0</v>
      </c>
      <c r="R18" s="710">
        <f t="shared" si="6"/>
        <v>0</v>
      </c>
      <c r="S18" s="710">
        <f t="shared" si="6"/>
        <v>0</v>
      </c>
      <c r="T18" s="710">
        <f t="shared" si="6"/>
        <v>0</v>
      </c>
      <c r="U18" s="710">
        <f t="shared" ref="U18:AJ31" si="7">SUMPRODUCT((DVHC=U$6)*(madatNC=$C18)*(namkh=$D$1)*(CSD_giam))</f>
        <v>0</v>
      </c>
      <c r="V18" s="710">
        <f t="shared" si="7"/>
        <v>0</v>
      </c>
      <c r="W18" s="710">
        <f t="shared" si="7"/>
        <v>0</v>
      </c>
      <c r="X18" s="710">
        <f t="shared" si="7"/>
        <v>0</v>
      </c>
      <c r="Y18" s="710">
        <f t="shared" si="7"/>
        <v>0</v>
      </c>
      <c r="Z18" s="710">
        <f t="shared" si="7"/>
        <v>0</v>
      </c>
      <c r="AA18" s="710">
        <f t="shared" si="7"/>
        <v>0</v>
      </c>
      <c r="AB18" s="710">
        <f t="shared" si="7"/>
        <v>0</v>
      </c>
      <c r="AC18" s="710">
        <f t="shared" si="7"/>
        <v>0</v>
      </c>
      <c r="AD18" s="710">
        <f t="shared" si="7"/>
        <v>0</v>
      </c>
      <c r="AE18" s="710">
        <f t="shared" si="4"/>
        <v>0</v>
      </c>
      <c r="AF18" s="710">
        <f t="shared" si="4"/>
        <v>0</v>
      </c>
      <c r="AG18" s="710">
        <f t="shared" si="4"/>
        <v>0</v>
      </c>
      <c r="AH18" s="710">
        <f t="shared" si="4"/>
        <v>0</v>
      </c>
      <c r="AI18" s="710">
        <f t="shared" si="4"/>
        <v>0</v>
      </c>
      <c r="AJ18" s="710">
        <f t="shared" si="4"/>
        <v>0</v>
      </c>
      <c r="AK18" s="710">
        <f t="shared" si="4"/>
        <v>0</v>
      </c>
      <c r="AL18" s="710">
        <f t="shared" si="4"/>
        <v>0</v>
      </c>
      <c r="AM18" s="710">
        <f t="shared" si="4"/>
        <v>0</v>
      </c>
      <c r="AN18" s="710">
        <f t="shared" si="4"/>
        <v>0</v>
      </c>
      <c r="AO18" s="696"/>
    </row>
    <row r="19" spans="1:41">
      <c r="A19" s="707" t="str">
        <f>'CH01'!A20</f>
        <v>1.8</v>
      </c>
      <c r="B19" s="708" t="str">
        <f>'CH01'!B20</f>
        <v>Đất chăn nuôi tập trung</v>
      </c>
      <c r="C19" s="709" t="str">
        <f>'CH01'!C20</f>
        <v>CNT</v>
      </c>
      <c r="D19" s="710">
        <f t="shared" si="1"/>
        <v>0</v>
      </c>
      <c r="E19" s="710">
        <f t="shared" si="6"/>
        <v>0</v>
      </c>
      <c r="F19" s="710">
        <f t="shared" si="6"/>
        <v>0</v>
      </c>
      <c r="G19" s="710">
        <f t="shared" si="6"/>
        <v>0</v>
      </c>
      <c r="H19" s="710">
        <f t="shared" si="6"/>
        <v>0</v>
      </c>
      <c r="I19" s="710">
        <f t="shared" si="6"/>
        <v>0</v>
      </c>
      <c r="J19" s="710">
        <f t="shared" si="6"/>
        <v>0</v>
      </c>
      <c r="K19" s="710">
        <f t="shared" si="6"/>
        <v>0</v>
      </c>
      <c r="L19" s="710">
        <f t="shared" si="6"/>
        <v>0</v>
      </c>
      <c r="M19" s="710">
        <f t="shared" si="6"/>
        <v>0</v>
      </c>
      <c r="N19" s="710">
        <f t="shared" si="6"/>
        <v>0</v>
      </c>
      <c r="O19" s="710">
        <f t="shared" si="6"/>
        <v>0</v>
      </c>
      <c r="P19" s="710">
        <f t="shared" si="6"/>
        <v>0</v>
      </c>
      <c r="Q19" s="710">
        <f t="shared" si="6"/>
        <v>0</v>
      </c>
      <c r="R19" s="710">
        <f t="shared" si="6"/>
        <v>0</v>
      </c>
      <c r="S19" s="710">
        <f t="shared" si="6"/>
        <v>0</v>
      </c>
      <c r="T19" s="710">
        <f t="shared" si="6"/>
        <v>0</v>
      </c>
      <c r="U19" s="710">
        <f t="shared" si="7"/>
        <v>0</v>
      </c>
      <c r="V19" s="710">
        <f t="shared" si="7"/>
        <v>0</v>
      </c>
      <c r="W19" s="710">
        <f t="shared" si="7"/>
        <v>0</v>
      </c>
      <c r="X19" s="710">
        <f t="shared" si="7"/>
        <v>0</v>
      </c>
      <c r="Y19" s="710">
        <f t="shared" si="7"/>
        <v>0</v>
      </c>
      <c r="Z19" s="710">
        <f t="shared" si="7"/>
        <v>0</v>
      </c>
      <c r="AA19" s="710">
        <f t="shared" si="7"/>
        <v>0</v>
      </c>
      <c r="AB19" s="710">
        <f t="shared" si="7"/>
        <v>0</v>
      </c>
      <c r="AC19" s="710">
        <f t="shared" si="7"/>
        <v>0</v>
      </c>
      <c r="AD19" s="710">
        <f t="shared" si="7"/>
        <v>0</v>
      </c>
      <c r="AE19" s="710">
        <f t="shared" si="4"/>
        <v>0</v>
      </c>
      <c r="AF19" s="710">
        <f t="shared" si="4"/>
        <v>0</v>
      </c>
      <c r="AG19" s="710">
        <f t="shared" si="4"/>
        <v>0</v>
      </c>
      <c r="AH19" s="710">
        <f t="shared" si="4"/>
        <v>0</v>
      </c>
      <c r="AI19" s="710">
        <f t="shared" si="4"/>
        <v>0</v>
      </c>
      <c r="AJ19" s="710">
        <f t="shared" si="4"/>
        <v>0</v>
      </c>
      <c r="AK19" s="710">
        <f t="shared" si="4"/>
        <v>0</v>
      </c>
      <c r="AL19" s="710">
        <f t="shared" si="4"/>
        <v>0</v>
      </c>
      <c r="AM19" s="710">
        <f t="shared" si="4"/>
        <v>0</v>
      </c>
      <c r="AN19" s="710">
        <f t="shared" si="4"/>
        <v>0</v>
      </c>
      <c r="AO19" s="713"/>
    </row>
    <row r="20" spans="1:41">
      <c r="A20" s="707" t="str">
        <f>'CH01'!A21</f>
        <v>1.9</v>
      </c>
      <c r="B20" s="708" t="str">
        <f>'CH01'!B21</f>
        <v>Đất làm muối</v>
      </c>
      <c r="C20" s="709" t="str">
        <f>'CH01'!C21</f>
        <v>LMU</v>
      </c>
      <c r="D20" s="710">
        <f t="shared" si="1"/>
        <v>0</v>
      </c>
      <c r="E20" s="710">
        <f t="shared" si="6"/>
        <v>0</v>
      </c>
      <c r="F20" s="710">
        <f t="shared" si="6"/>
        <v>0</v>
      </c>
      <c r="G20" s="710">
        <f t="shared" si="6"/>
        <v>0</v>
      </c>
      <c r="H20" s="710">
        <f t="shared" si="6"/>
        <v>0</v>
      </c>
      <c r="I20" s="710">
        <f t="shared" si="6"/>
        <v>0</v>
      </c>
      <c r="J20" s="710">
        <f t="shared" si="6"/>
        <v>0</v>
      </c>
      <c r="K20" s="710">
        <f t="shared" si="6"/>
        <v>0</v>
      </c>
      <c r="L20" s="710">
        <f t="shared" si="6"/>
        <v>0</v>
      </c>
      <c r="M20" s="710">
        <f t="shared" si="6"/>
        <v>0</v>
      </c>
      <c r="N20" s="710">
        <f t="shared" si="6"/>
        <v>0</v>
      </c>
      <c r="O20" s="710">
        <f t="shared" si="6"/>
        <v>0</v>
      </c>
      <c r="P20" s="710">
        <f t="shared" si="6"/>
        <v>0</v>
      </c>
      <c r="Q20" s="710">
        <f t="shared" si="6"/>
        <v>0</v>
      </c>
      <c r="R20" s="710">
        <f t="shared" si="6"/>
        <v>0</v>
      </c>
      <c r="S20" s="710">
        <f t="shared" si="6"/>
        <v>0</v>
      </c>
      <c r="T20" s="710">
        <f t="shared" si="6"/>
        <v>0</v>
      </c>
      <c r="U20" s="710">
        <f t="shared" si="7"/>
        <v>0</v>
      </c>
      <c r="V20" s="710">
        <f t="shared" si="7"/>
        <v>0</v>
      </c>
      <c r="W20" s="710">
        <f t="shared" si="7"/>
        <v>0</v>
      </c>
      <c r="X20" s="710">
        <f t="shared" si="7"/>
        <v>0</v>
      </c>
      <c r="Y20" s="710">
        <f t="shared" si="7"/>
        <v>0</v>
      </c>
      <c r="Z20" s="710">
        <f t="shared" si="7"/>
        <v>0</v>
      </c>
      <c r="AA20" s="710">
        <f t="shared" si="7"/>
        <v>0</v>
      </c>
      <c r="AB20" s="710">
        <f t="shared" si="7"/>
        <v>0</v>
      </c>
      <c r="AC20" s="710">
        <f t="shared" si="7"/>
        <v>0</v>
      </c>
      <c r="AD20" s="710">
        <f t="shared" si="7"/>
        <v>0</v>
      </c>
      <c r="AE20" s="710">
        <f t="shared" si="4"/>
        <v>0</v>
      </c>
      <c r="AF20" s="710">
        <f t="shared" si="4"/>
        <v>0</v>
      </c>
      <c r="AG20" s="710">
        <f t="shared" si="4"/>
        <v>0</v>
      </c>
      <c r="AH20" s="710">
        <f t="shared" si="4"/>
        <v>0</v>
      </c>
      <c r="AI20" s="710">
        <f t="shared" si="4"/>
        <v>0</v>
      </c>
      <c r="AJ20" s="710">
        <f t="shared" si="4"/>
        <v>0</v>
      </c>
      <c r="AK20" s="710">
        <f t="shared" si="4"/>
        <v>0</v>
      </c>
      <c r="AL20" s="710">
        <f t="shared" si="4"/>
        <v>0</v>
      </c>
      <c r="AM20" s="710">
        <f t="shared" si="4"/>
        <v>0</v>
      </c>
      <c r="AN20" s="710">
        <f t="shared" si="4"/>
        <v>0</v>
      </c>
      <c r="AO20" s="713"/>
    </row>
    <row r="21" spans="1:41">
      <c r="A21" s="707" t="str">
        <f>'CH01'!A22</f>
        <v>1.10</v>
      </c>
      <c r="B21" s="708" t="str">
        <f>'CH01'!B22</f>
        <v>Đất nông nghiệp khác</v>
      </c>
      <c r="C21" s="709" t="str">
        <f>'CH01'!C22</f>
        <v>NKH</v>
      </c>
      <c r="D21" s="710">
        <f t="shared" si="1"/>
        <v>0</v>
      </c>
      <c r="E21" s="710">
        <f t="shared" si="6"/>
        <v>0</v>
      </c>
      <c r="F21" s="710">
        <f t="shared" si="6"/>
        <v>0</v>
      </c>
      <c r="G21" s="710">
        <f t="shared" si="6"/>
        <v>0</v>
      </c>
      <c r="H21" s="710">
        <f t="shared" si="6"/>
        <v>0</v>
      </c>
      <c r="I21" s="710">
        <f t="shared" si="6"/>
        <v>0</v>
      </c>
      <c r="J21" s="710">
        <f t="shared" si="6"/>
        <v>0</v>
      </c>
      <c r="K21" s="710">
        <f t="shared" si="6"/>
        <v>0</v>
      </c>
      <c r="L21" s="710">
        <f t="shared" si="6"/>
        <v>0</v>
      </c>
      <c r="M21" s="710">
        <f t="shared" si="6"/>
        <v>0</v>
      </c>
      <c r="N21" s="710">
        <f t="shared" si="6"/>
        <v>0</v>
      </c>
      <c r="O21" s="710">
        <f t="shared" si="6"/>
        <v>0</v>
      </c>
      <c r="P21" s="710">
        <f t="shared" si="6"/>
        <v>0</v>
      </c>
      <c r="Q21" s="710">
        <f t="shared" si="6"/>
        <v>0</v>
      </c>
      <c r="R21" s="710">
        <f t="shared" si="6"/>
        <v>0</v>
      </c>
      <c r="S21" s="710">
        <f t="shared" si="6"/>
        <v>0</v>
      </c>
      <c r="T21" s="710">
        <f t="shared" si="6"/>
        <v>0</v>
      </c>
      <c r="U21" s="710">
        <f t="shared" si="7"/>
        <v>0</v>
      </c>
      <c r="V21" s="710">
        <f t="shared" si="7"/>
        <v>0</v>
      </c>
      <c r="W21" s="710">
        <f t="shared" si="7"/>
        <v>0</v>
      </c>
      <c r="X21" s="710">
        <f t="shared" si="7"/>
        <v>0</v>
      </c>
      <c r="Y21" s="710">
        <f t="shared" si="7"/>
        <v>0</v>
      </c>
      <c r="Z21" s="710">
        <f t="shared" si="7"/>
        <v>0</v>
      </c>
      <c r="AA21" s="710">
        <f t="shared" si="7"/>
        <v>0</v>
      </c>
      <c r="AB21" s="710">
        <f t="shared" si="7"/>
        <v>0</v>
      </c>
      <c r="AC21" s="710">
        <f t="shared" si="7"/>
        <v>0</v>
      </c>
      <c r="AD21" s="710">
        <f t="shared" si="7"/>
        <v>0</v>
      </c>
      <c r="AE21" s="710">
        <f t="shared" si="4"/>
        <v>0</v>
      </c>
      <c r="AF21" s="710">
        <f t="shared" si="4"/>
        <v>0</v>
      </c>
      <c r="AG21" s="710">
        <f t="shared" si="4"/>
        <v>0</v>
      </c>
      <c r="AH21" s="710">
        <f t="shared" si="4"/>
        <v>0</v>
      </c>
      <c r="AI21" s="710">
        <f t="shared" si="4"/>
        <v>0</v>
      </c>
      <c r="AJ21" s="710">
        <f t="shared" si="4"/>
        <v>0</v>
      </c>
      <c r="AK21" s="710">
        <f t="shared" si="4"/>
        <v>0</v>
      </c>
      <c r="AL21" s="710">
        <f t="shared" si="4"/>
        <v>0</v>
      </c>
      <c r="AM21" s="710">
        <f t="shared" si="4"/>
        <v>0</v>
      </c>
      <c r="AN21" s="710">
        <f t="shared" si="4"/>
        <v>0</v>
      </c>
      <c r="AO21" s="713"/>
    </row>
    <row r="22" spans="1:41" s="697" customFormat="1">
      <c r="A22" s="704">
        <f>'CH01'!A23</f>
        <v>2</v>
      </c>
      <c r="B22" s="705" t="str">
        <f>'CH01'!B23</f>
        <v>Nhóm đất phi nông nghiệp</v>
      </c>
      <c r="C22" s="698" t="str">
        <f>'CH01'!C23</f>
        <v>PNN</v>
      </c>
      <c r="D22" s="706">
        <f>SUM(E22:T22)</f>
        <v>0.54</v>
      </c>
      <c r="E22" s="710">
        <f t="shared" ref="E22:AN22" si="8">E24+E25+E26+E27+E28+E29+E40+E47+E58+E59+E60+E61+E64</f>
        <v>0.54</v>
      </c>
      <c r="F22" s="710">
        <f t="shared" si="8"/>
        <v>0</v>
      </c>
      <c r="G22" s="710">
        <f t="shared" si="8"/>
        <v>0</v>
      </c>
      <c r="H22" s="710">
        <f t="shared" si="8"/>
        <v>0</v>
      </c>
      <c r="I22" s="710">
        <f t="shared" si="8"/>
        <v>0</v>
      </c>
      <c r="J22" s="710">
        <f t="shared" si="8"/>
        <v>0</v>
      </c>
      <c r="K22" s="710">
        <f t="shared" si="8"/>
        <v>0</v>
      </c>
      <c r="L22" s="710">
        <f t="shared" si="8"/>
        <v>0</v>
      </c>
      <c r="M22" s="710">
        <f t="shared" si="8"/>
        <v>0</v>
      </c>
      <c r="N22" s="710">
        <f t="shared" si="8"/>
        <v>0</v>
      </c>
      <c r="O22" s="710">
        <f t="shared" si="8"/>
        <v>0</v>
      </c>
      <c r="P22" s="710">
        <f t="shared" si="8"/>
        <v>0</v>
      </c>
      <c r="Q22" s="710">
        <f t="shared" si="8"/>
        <v>0</v>
      </c>
      <c r="R22" s="710">
        <f t="shared" si="8"/>
        <v>0</v>
      </c>
      <c r="S22" s="710">
        <f t="shared" si="8"/>
        <v>0</v>
      </c>
      <c r="T22" s="710">
        <f t="shared" si="8"/>
        <v>0</v>
      </c>
      <c r="U22" s="710">
        <f t="shared" si="8"/>
        <v>0</v>
      </c>
      <c r="V22" s="710" t="e">
        <f t="shared" si="8"/>
        <v>#REF!</v>
      </c>
      <c r="W22" s="710" t="e">
        <f t="shared" si="8"/>
        <v>#REF!</v>
      </c>
      <c r="X22" s="710" t="e">
        <f t="shared" si="8"/>
        <v>#REF!</v>
      </c>
      <c r="Y22" s="710" t="e">
        <f t="shared" si="8"/>
        <v>#REF!</v>
      </c>
      <c r="Z22" s="710" t="e">
        <f t="shared" si="8"/>
        <v>#REF!</v>
      </c>
      <c r="AA22" s="710" t="e">
        <f t="shared" si="8"/>
        <v>#REF!</v>
      </c>
      <c r="AB22" s="710" t="e">
        <f t="shared" si="8"/>
        <v>#REF!</v>
      </c>
      <c r="AC22" s="710" t="e">
        <f t="shared" si="8"/>
        <v>#REF!</v>
      </c>
      <c r="AD22" s="710" t="e">
        <f t="shared" si="8"/>
        <v>#REF!</v>
      </c>
      <c r="AE22" s="710" t="e">
        <f t="shared" si="8"/>
        <v>#REF!</v>
      </c>
      <c r="AF22" s="710" t="e">
        <f t="shared" si="8"/>
        <v>#REF!</v>
      </c>
      <c r="AG22" s="710" t="e">
        <f t="shared" si="8"/>
        <v>#REF!</v>
      </c>
      <c r="AH22" s="710" t="e">
        <f t="shared" si="8"/>
        <v>#REF!</v>
      </c>
      <c r="AI22" s="710" t="e">
        <f t="shared" si="8"/>
        <v>#REF!</v>
      </c>
      <c r="AJ22" s="710" t="e">
        <f t="shared" si="8"/>
        <v>#REF!</v>
      </c>
      <c r="AK22" s="710" t="e">
        <f t="shared" si="8"/>
        <v>#REF!</v>
      </c>
      <c r="AL22" s="710" t="e">
        <f t="shared" si="8"/>
        <v>#REF!</v>
      </c>
      <c r="AM22" s="710" t="e">
        <f t="shared" si="8"/>
        <v>#REF!</v>
      </c>
      <c r="AN22" s="710" t="e">
        <f t="shared" si="8"/>
        <v>#REF!</v>
      </c>
      <c r="AO22" s="696"/>
    </row>
    <row r="23" spans="1:41" s="712" customFormat="1">
      <c r="A23" s="714">
        <f>'CH01'!A24</f>
        <v>0</v>
      </c>
      <c r="B23" s="715" t="str">
        <f>'CH01'!B24</f>
        <v>Trong đó:</v>
      </c>
      <c r="C23" s="716">
        <f>'CH01'!C24</f>
        <v>0</v>
      </c>
      <c r="D23" s="717">
        <f t="shared" si="1"/>
        <v>0</v>
      </c>
      <c r="E23" s="710">
        <f t="shared" si="6"/>
        <v>0</v>
      </c>
      <c r="F23" s="710">
        <f t="shared" si="6"/>
        <v>0</v>
      </c>
      <c r="G23" s="710">
        <f t="shared" si="6"/>
        <v>0</v>
      </c>
      <c r="H23" s="710">
        <f t="shared" si="6"/>
        <v>0</v>
      </c>
      <c r="I23" s="710">
        <f t="shared" si="6"/>
        <v>0</v>
      </c>
      <c r="J23" s="710">
        <f t="shared" si="6"/>
        <v>0</v>
      </c>
      <c r="K23" s="710">
        <f t="shared" si="6"/>
        <v>0</v>
      </c>
      <c r="L23" s="710">
        <f t="shared" si="6"/>
        <v>0</v>
      </c>
      <c r="M23" s="710">
        <f t="shared" si="6"/>
        <v>0</v>
      </c>
      <c r="N23" s="710">
        <f t="shared" si="6"/>
        <v>0</v>
      </c>
      <c r="O23" s="710">
        <f t="shared" si="6"/>
        <v>0</v>
      </c>
      <c r="P23" s="710">
        <f t="shared" si="6"/>
        <v>0</v>
      </c>
      <c r="Q23" s="710">
        <f t="shared" si="6"/>
        <v>0</v>
      </c>
      <c r="R23" s="710">
        <f t="shared" si="6"/>
        <v>0</v>
      </c>
      <c r="S23" s="710">
        <f t="shared" si="6"/>
        <v>0</v>
      </c>
      <c r="T23" s="710">
        <f t="shared" si="6"/>
        <v>0</v>
      </c>
      <c r="U23" s="710">
        <f t="shared" si="7"/>
        <v>0</v>
      </c>
      <c r="V23" s="710">
        <f t="shared" si="7"/>
        <v>0</v>
      </c>
      <c r="W23" s="710">
        <f t="shared" si="7"/>
        <v>0</v>
      </c>
      <c r="X23" s="710">
        <f t="shared" si="7"/>
        <v>0</v>
      </c>
      <c r="Y23" s="710">
        <f t="shared" si="7"/>
        <v>0</v>
      </c>
      <c r="Z23" s="710">
        <f t="shared" si="7"/>
        <v>0</v>
      </c>
      <c r="AA23" s="710">
        <f t="shared" si="7"/>
        <v>0</v>
      </c>
      <c r="AB23" s="710">
        <f t="shared" si="7"/>
        <v>0</v>
      </c>
      <c r="AC23" s="710">
        <f t="shared" si="7"/>
        <v>0</v>
      </c>
      <c r="AD23" s="710">
        <f t="shared" si="7"/>
        <v>0</v>
      </c>
      <c r="AE23" s="710">
        <f t="shared" si="4"/>
        <v>0</v>
      </c>
      <c r="AF23" s="710">
        <f t="shared" si="4"/>
        <v>0</v>
      </c>
      <c r="AG23" s="710">
        <f t="shared" si="4"/>
        <v>0</v>
      </c>
      <c r="AH23" s="710">
        <f t="shared" si="4"/>
        <v>0</v>
      </c>
      <c r="AI23" s="710">
        <f t="shared" si="4"/>
        <v>0</v>
      </c>
      <c r="AJ23" s="710">
        <f t="shared" si="4"/>
        <v>0</v>
      </c>
      <c r="AK23" s="710">
        <f t="shared" si="4"/>
        <v>0</v>
      </c>
      <c r="AL23" s="710">
        <f t="shared" si="4"/>
        <v>0</v>
      </c>
      <c r="AM23" s="710">
        <f t="shared" si="4"/>
        <v>0</v>
      </c>
      <c r="AN23" s="710">
        <f t="shared" si="4"/>
        <v>0</v>
      </c>
      <c r="AO23" s="711"/>
    </row>
    <row r="24" spans="1:41">
      <c r="A24" s="707" t="str">
        <f>'CH01'!A25</f>
        <v>2.1</v>
      </c>
      <c r="B24" s="708" t="str">
        <f>'CH01'!B25</f>
        <v>Đất ở tại nông thôn</v>
      </c>
      <c r="C24" s="709" t="str">
        <f>'CH01'!C25</f>
        <v>ONT</v>
      </c>
      <c r="D24" s="710">
        <f t="shared" si="1"/>
        <v>0</v>
      </c>
      <c r="E24" s="710">
        <f t="shared" si="6"/>
        <v>0</v>
      </c>
      <c r="F24" s="710">
        <f t="shared" si="6"/>
        <v>0</v>
      </c>
      <c r="G24" s="710">
        <f t="shared" si="6"/>
        <v>0</v>
      </c>
      <c r="H24" s="710">
        <f t="shared" si="6"/>
        <v>0</v>
      </c>
      <c r="I24" s="710">
        <f t="shared" si="6"/>
        <v>0</v>
      </c>
      <c r="J24" s="710">
        <f t="shared" si="6"/>
        <v>0</v>
      </c>
      <c r="K24" s="710">
        <f t="shared" si="6"/>
        <v>0</v>
      </c>
      <c r="L24" s="710">
        <f t="shared" si="6"/>
        <v>0</v>
      </c>
      <c r="M24" s="710">
        <f t="shared" si="6"/>
        <v>0</v>
      </c>
      <c r="N24" s="710">
        <f t="shared" si="6"/>
        <v>0</v>
      </c>
      <c r="O24" s="710">
        <f t="shared" si="6"/>
        <v>0</v>
      </c>
      <c r="P24" s="710">
        <f t="shared" si="6"/>
        <v>0</v>
      </c>
      <c r="Q24" s="710">
        <f t="shared" si="6"/>
        <v>0</v>
      </c>
      <c r="R24" s="710">
        <f t="shared" si="6"/>
        <v>0</v>
      </c>
      <c r="S24" s="710">
        <f t="shared" si="6"/>
        <v>0</v>
      </c>
      <c r="T24" s="710">
        <f t="shared" si="6"/>
        <v>0</v>
      </c>
      <c r="U24" s="710">
        <f t="shared" si="7"/>
        <v>0</v>
      </c>
      <c r="V24" s="710">
        <f t="shared" si="7"/>
        <v>0</v>
      </c>
      <c r="W24" s="710">
        <f t="shared" si="7"/>
        <v>0</v>
      </c>
      <c r="X24" s="710">
        <f t="shared" si="7"/>
        <v>0</v>
      </c>
      <c r="Y24" s="710">
        <f t="shared" si="7"/>
        <v>0</v>
      </c>
      <c r="Z24" s="710">
        <f t="shared" si="7"/>
        <v>0</v>
      </c>
      <c r="AA24" s="710">
        <f t="shared" si="7"/>
        <v>0</v>
      </c>
      <c r="AB24" s="710">
        <f t="shared" si="7"/>
        <v>0</v>
      </c>
      <c r="AC24" s="710">
        <f t="shared" si="7"/>
        <v>0</v>
      </c>
      <c r="AD24" s="710">
        <f t="shared" si="7"/>
        <v>0</v>
      </c>
      <c r="AE24" s="710">
        <f t="shared" si="4"/>
        <v>0</v>
      </c>
      <c r="AF24" s="710">
        <f t="shared" si="4"/>
        <v>0</v>
      </c>
      <c r="AG24" s="710">
        <f t="shared" si="4"/>
        <v>0</v>
      </c>
      <c r="AH24" s="710">
        <f t="shared" si="4"/>
        <v>0</v>
      </c>
      <c r="AI24" s="710">
        <f t="shared" si="4"/>
        <v>0</v>
      </c>
      <c r="AJ24" s="710">
        <f t="shared" si="4"/>
        <v>0</v>
      </c>
      <c r="AK24" s="710">
        <f t="shared" si="4"/>
        <v>0</v>
      </c>
      <c r="AL24" s="710">
        <f t="shared" si="4"/>
        <v>0</v>
      </c>
      <c r="AM24" s="710">
        <f t="shared" si="4"/>
        <v>0</v>
      </c>
      <c r="AN24" s="710">
        <f t="shared" si="4"/>
        <v>0</v>
      </c>
      <c r="AO24" s="713"/>
    </row>
    <row r="25" spans="1:41">
      <c r="A25" s="707" t="str">
        <f>'CH01'!A26</f>
        <v>2.2</v>
      </c>
      <c r="B25" s="708" t="str">
        <f>'CH01'!B26</f>
        <v>Đất ở tại đô thị</v>
      </c>
      <c r="C25" s="709" t="str">
        <f>'CH01'!C26</f>
        <v>ODT</v>
      </c>
      <c r="D25" s="710">
        <f t="shared" si="1"/>
        <v>0</v>
      </c>
      <c r="E25" s="710">
        <f t="shared" si="6"/>
        <v>0</v>
      </c>
      <c r="F25" s="710">
        <f t="shared" si="6"/>
        <v>0</v>
      </c>
      <c r="G25" s="710">
        <f t="shared" si="6"/>
        <v>0</v>
      </c>
      <c r="H25" s="710">
        <f t="shared" si="6"/>
        <v>0</v>
      </c>
      <c r="I25" s="710">
        <f t="shared" si="6"/>
        <v>0</v>
      </c>
      <c r="J25" s="710">
        <f t="shared" si="6"/>
        <v>0</v>
      </c>
      <c r="K25" s="710">
        <f t="shared" si="6"/>
        <v>0</v>
      </c>
      <c r="L25" s="710">
        <f t="shared" si="6"/>
        <v>0</v>
      </c>
      <c r="M25" s="710">
        <f t="shared" si="6"/>
        <v>0</v>
      </c>
      <c r="N25" s="710">
        <f t="shared" si="6"/>
        <v>0</v>
      </c>
      <c r="O25" s="710">
        <f t="shared" si="6"/>
        <v>0</v>
      </c>
      <c r="P25" s="710">
        <f t="shared" si="6"/>
        <v>0</v>
      </c>
      <c r="Q25" s="710">
        <f t="shared" si="6"/>
        <v>0</v>
      </c>
      <c r="R25" s="710">
        <f t="shared" si="6"/>
        <v>0</v>
      </c>
      <c r="S25" s="710">
        <f t="shared" si="6"/>
        <v>0</v>
      </c>
      <c r="T25" s="710">
        <f t="shared" si="6"/>
        <v>0</v>
      </c>
      <c r="U25" s="710">
        <f t="shared" si="7"/>
        <v>0</v>
      </c>
      <c r="V25" s="710">
        <f t="shared" si="7"/>
        <v>0</v>
      </c>
      <c r="W25" s="710">
        <f t="shared" si="7"/>
        <v>0</v>
      </c>
      <c r="X25" s="710">
        <f t="shared" si="7"/>
        <v>0</v>
      </c>
      <c r="Y25" s="710">
        <f t="shared" si="7"/>
        <v>0</v>
      </c>
      <c r="Z25" s="710">
        <f t="shared" si="7"/>
        <v>0</v>
      </c>
      <c r="AA25" s="710">
        <f t="shared" si="7"/>
        <v>0</v>
      </c>
      <c r="AB25" s="710">
        <f t="shared" si="7"/>
        <v>0</v>
      </c>
      <c r="AC25" s="710">
        <f t="shared" si="7"/>
        <v>0</v>
      </c>
      <c r="AD25" s="710">
        <f t="shared" si="7"/>
        <v>0</v>
      </c>
      <c r="AE25" s="710">
        <f t="shared" si="4"/>
        <v>0</v>
      </c>
      <c r="AF25" s="710">
        <f t="shared" si="4"/>
        <v>0</v>
      </c>
      <c r="AG25" s="710">
        <f t="shared" si="4"/>
        <v>0</v>
      </c>
      <c r="AH25" s="710">
        <f t="shared" si="4"/>
        <v>0</v>
      </c>
      <c r="AI25" s="710">
        <f t="shared" si="4"/>
        <v>0</v>
      </c>
      <c r="AJ25" s="710">
        <f t="shared" si="4"/>
        <v>0</v>
      </c>
      <c r="AK25" s="710">
        <f t="shared" si="4"/>
        <v>0</v>
      </c>
      <c r="AL25" s="710">
        <f t="shared" si="4"/>
        <v>0</v>
      </c>
      <c r="AM25" s="710">
        <f t="shared" si="4"/>
        <v>0</v>
      </c>
      <c r="AN25" s="710">
        <f t="shared" si="4"/>
        <v>0</v>
      </c>
      <c r="AO25" s="713"/>
    </row>
    <row r="26" spans="1:41">
      <c r="A26" s="707" t="str">
        <f>'CH01'!A27</f>
        <v>2.3</v>
      </c>
      <c r="B26" s="708" t="str">
        <f>'CH01'!B27</f>
        <v>Đất xây dựng trụ sở cơ quan</v>
      </c>
      <c r="C26" s="709" t="str">
        <f>'CH01'!C27</f>
        <v>TSC</v>
      </c>
      <c r="D26" s="710">
        <f t="shared" si="1"/>
        <v>0</v>
      </c>
      <c r="E26" s="710">
        <f t="shared" si="6"/>
        <v>0</v>
      </c>
      <c r="F26" s="710">
        <f t="shared" si="6"/>
        <v>0</v>
      </c>
      <c r="G26" s="710">
        <f t="shared" si="6"/>
        <v>0</v>
      </c>
      <c r="H26" s="710">
        <f t="shared" si="6"/>
        <v>0</v>
      </c>
      <c r="I26" s="710">
        <f t="shared" si="6"/>
        <v>0</v>
      </c>
      <c r="J26" s="710">
        <f t="shared" si="6"/>
        <v>0</v>
      </c>
      <c r="K26" s="710">
        <f t="shared" si="6"/>
        <v>0</v>
      </c>
      <c r="L26" s="710">
        <f t="shared" si="6"/>
        <v>0</v>
      </c>
      <c r="M26" s="710">
        <f t="shared" si="6"/>
        <v>0</v>
      </c>
      <c r="N26" s="710">
        <f t="shared" si="6"/>
        <v>0</v>
      </c>
      <c r="O26" s="710">
        <f t="shared" si="6"/>
        <v>0</v>
      </c>
      <c r="P26" s="710">
        <f t="shared" si="6"/>
        <v>0</v>
      </c>
      <c r="Q26" s="710">
        <f t="shared" si="6"/>
        <v>0</v>
      </c>
      <c r="R26" s="710">
        <f t="shared" si="6"/>
        <v>0</v>
      </c>
      <c r="S26" s="710">
        <f t="shared" si="6"/>
        <v>0</v>
      </c>
      <c r="T26" s="710">
        <f t="shared" si="6"/>
        <v>0</v>
      </c>
      <c r="U26" s="710">
        <f t="shared" si="7"/>
        <v>0</v>
      </c>
      <c r="V26" s="710">
        <f t="shared" si="7"/>
        <v>0</v>
      </c>
      <c r="W26" s="710">
        <f t="shared" si="7"/>
        <v>0</v>
      </c>
      <c r="X26" s="710">
        <f t="shared" si="7"/>
        <v>0</v>
      </c>
      <c r="Y26" s="710">
        <f t="shared" si="7"/>
        <v>0</v>
      </c>
      <c r="Z26" s="710">
        <f t="shared" si="7"/>
        <v>0</v>
      </c>
      <c r="AA26" s="710">
        <f t="shared" si="7"/>
        <v>0</v>
      </c>
      <c r="AB26" s="710">
        <f t="shared" si="7"/>
        <v>0</v>
      </c>
      <c r="AC26" s="710">
        <f t="shared" si="7"/>
        <v>0</v>
      </c>
      <c r="AD26" s="710">
        <f t="shared" si="7"/>
        <v>0</v>
      </c>
      <c r="AE26" s="710">
        <f t="shared" si="7"/>
        <v>0</v>
      </c>
      <c r="AF26" s="710">
        <f t="shared" si="7"/>
        <v>0</v>
      </c>
      <c r="AG26" s="710">
        <f t="shared" si="7"/>
        <v>0</v>
      </c>
      <c r="AH26" s="710">
        <f t="shared" si="7"/>
        <v>0</v>
      </c>
      <c r="AI26" s="710">
        <f t="shared" si="7"/>
        <v>0</v>
      </c>
      <c r="AJ26" s="710">
        <f t="shared" si="7"/>
        <v>0</v>
      </c>
      <c r="AK26" s="710">
        <f t="shared" ref="AE26:AN46" si="9">SUMPRODUCT((DVHC=AK$6)*(madatNC=$C26)*(namkh=$D$1)*(CSD_giam))</f>
        <v>0</v>
      </c>
      <c r="AL26" s="710">
        <f t="shared" si="9"/>
        <v>0</v>
      </c>
      <c r="AM26" s="710">
        <f t="shared" si="9"/>
        <v>0</v>
      </c>
      <c r="AN26" s="710">
        <f t="shared" si="9"/>
        <v>0</v>
      </c>
      <c r="AO26" s="713"/>
    </row>
    <row r="27" spans="1:41">
      <c r="A27" s="707" t="str">
        <f>'CH01'!A28</f>
        <v>2.4</v>
      </c>
      <c r="B27" s="708" t="str">
        <f>'CH01'!B28</f>
        <v>Đất quốc phòng</v>
      </c>
      <c r="C27" s="709" t="str">
        <f>'CH01'!C28</f>
        <v>CQP</v>
      </c>
      <c r="D27" s="710">
        <f t="shared" si="1"/>
        <v>0</v>
      </c>
      <c r="E27" s="710">
        <f t="shared" si="6"/>
        <v>0</v>
      </c>
      <c r="F27" s="710">
        <f t="shared" si="6"/>
        <v>0</v>
      </c>
      <c r="G27" s="710">
        <f t="shared" si="6"/>
        <v>0</v>
      </c>
      <c r="H27" s="710">
        <f t="shared" si="6"/>
        <v>0</v>
      </c>
      <c r="I27" s="710">
        <f t="shared" si="6"/>
        <v>0</v>
      </c>
      <c r="J27" s="710">
        <f t="shared" si="6"/>
        <v>0</v>
      </c>
      <c r="K27" s="710">
        <f t="shared" si="6"/>
        <v>0</v>
      </c>
      <c r="L27" s="710">
        <f t="shared" si="6"/>
        <v>0</v>
      </c>
      <c r="M27" s="710">
        <f t="shared" si="6"/>
        <v>0</v>
      </c>
      <c r="N27" s="710">
        <f t="shared" si="6"/>
        <v>0</v>
      </c>
      <c r="O27" s="710">
        <f t="shared" si="6"/>
        <v>0</v>
      </c>
      <c r="P27" s="710">
        <f t="shared" si="6"/>
        <v>0</v>
      </c>
      <c r="Q27" s="710">
        <f t="shared" si="6"/>
        <v>0</v>
      </c>
      <c r="R27" s="710">
        <f t="shared" si="6"/>
        <v>0</v>
      </c>
      <c r="S27" s="710">
        <f t="shared" si="6"/>
        <v>0</v>
      </c>
      <c r="T27" s="710">
        <f t="shared" si="6"/>
        <v>0</v>
      </c>
      <c r="U27" s="710">
        <f t="shared" si="7"/>
        <v>0</v>
      </c>
      <c r="V27" s="710">
        <f t="shared" si="7"/>
        <v>0</v>
      </c>
      <c r="W27" s="710">
        <f t="shared" si="7"/>
        <v>0</v>
      </c>
      <c r="X27" s="710">
        <f t="shared" si="7"/>
        <v>0</v>
      </c>
      <c r="Y27" s="710">
        <f t="shared" si="7"/>
        <v>0</v>
      </c>
      <c r="Z27" s="710">
        <f t="shared" si="7"/>
        <v>0</v>
      </c>
      <c r="AA27" s="710">
        <f t="shared" si="7"/>
        <v>0</v>
      </c>
      <c r="AB27" s="710">
        <f t="shared" si="7"/>
        <v>0</v>
      </c>
      <c r="AC27" s="710">
        <f t="shared" si="7"/>
        <v>0</v>
      </c>
      <c r="AD27" s="710">
        <f t="shared" si="7"/>
        <v>0</v>
      </c>
      <c r="AE27" s="710">
        <f t="shared" si="9"/>
        <v>0</v>
      </c>
      <c r="AF27" s="710">
        <f t="shared" si="9"/>
        <v>0</v>
      </c>
      <c r="AG27" s="710">
        <f t="shared" si="9"/>
        <v>0</v>
      </c>
      <c r="AH27" s="710">
        <f t="shared" si="9"/>
        <v>0</v>
      </c>
      <c r="AI27" s="710">
        <f t="shared" si="9"/>
        <v>0</v>
      </c>
      <c r="AJ27" s="710">
        <f t="shared" si="9"/>
        <v>0</v>
      </c>
      <c r="AK27" s="710">
        <f t="shared" si="9"/>
        <v>0</v>
      </c>
      <c r="AL27" s="710">
        <f t="shared" si="9"/>
        <v>0</v>
      </c>
      <c r="AM27" s="710">
        <f t="shared" si="9"/>
        <v>0</v>
      </c>
      <c r="AN27" s="710">
        <f t="shared" si="9"/>
        <v>0</v>
      </c>
      <c r="AO27" s="713"/>
    </row>
    <row r="28" spans="1:41">
      <c r="A28" s="707" t="str">
        <f>'CH01'!A29</f>
        <v>2.5</v>
      </c>
      <c r="B28" s="708" t="str">
        <f>'CH01'!B29</f>
        <v>Đất an ninh</v>
      </c>
      <c r="C28" s="709" t="str">
        <f>'CH01'!C29</f>
        <v>CAN</v>
      </c>
      <c r="D28" s="710">
        <f t="shared" si="1"/>
        <v>0</v>
      </c>
      <c r="E28" s="710">
        <f t="shared" si="6"/>
        <v>0</v>
      </c>
      <c r="F28" s="710">
        <f t="shared" si="6"/>
        <v>0</v>
      </c>
      <c r="G28" s="710">
        <f t="shared" si="6"/>
        <v>0</v>
      </c>
      <c r="H28" s="710">
        <f t="shared" si="6"/>
        <v>0</v>
      </c>
      <c r="I28" s="710">
        <f t="shared" si="6"/>
        <v>0</v>
      </c>
      <c r="J28" s="710">
        <f t="shared" si="6"/>
        <v>0</v>
      </c>
      <c r="K28" s="710">
        <f t="shared" si="6"/>
        <v>0</v>
      </c>
      <c r="L28" s="710">
        <f t="shared" si="6"/>
        <v>0</v>
      </c>
      <c r="M28" s="710">
        <f t="shared" si="6"/>
        <v>0</v>
      </c>
      <c r="N28" s="710">
        <f t="shared" si="6"/>
        <v>0</v>
      </c>
      <c r="O28" s="710">
        <f t="shared" si="6"/>
        <v>0</v>
      </c>
      <c r="P28" s="710">
        <f t="shared" si="6"/>
        <v>0</v>
      </c>
      <c r="Q28" s="710">
        <f t="shared" si="6"/>
        <v>0</v>
      </c>
      <c r="R28" s="710">
        <f t="shared" si="6"/>
        <v>0</v>
      </c>
      <c r="S28" s="710">
        <f t="shared" si="6"/>
        <v>0</v>
      </c>
      <c r="T28" s="710">
        <f t="shared" si="6"/>
        <v>0</v>
      </c>
      <c r="U28" s="710">
        <f t="shared" si="7"/>
        <v>0</v>
      </c>
      <c r="V28" s="710">
        <f t="shared" si="7"/>
        <v>0</v>
      </c>
      <c r="W28" s="710">
        <f t="shared" si="7"/>
        <v>0</v>
      </c>
      <c r="X28" s="710">
        <f t="shared" si="7"/>
        <v>0</v>
      </c>
      <c r="Y28" s="710">
        <f t="shared" si="7"/>
        <v>0</v>
      </c>
      <c r="Z28" s="710">
        <f t="shared" si="7"/>
        <v>0</v>
      </c>
      <c r="AA28" s="710">
        <f t="shared" si="7"/>
        <v>0</v>
      </c>
      <c r="AB28" s="710">
        <f t="shared" si="7"/>
        <v>0</v>
      </c>
      <c r="AC28" s="710">
        <f t="shared" si="7"/>
        <v>0</v>
      </c>
      <c r="AD28" s="710">
        <f t="shared" si="7"/>
        <v>0</v>
      </c>
      <c r="AE28" s="710">
        <f t="shared" si="9"/>
        <v>0</v>
      </c>
      <c r="AF28" s="710">
        <f t="shared" si="9"/>
        <v>0</v>
      </c>
      <c r="AG28" s="710">
        <f t="shared" si="9"/>
        <v>0</v>
      </c>
      <c r="AH28" s="710">
        <f t="shared" si="9"/>
        <v>0</v>
      </c>
      <c r="AI28" s="710">
        <f t="shared" si="9"/>
        <v>0</v>
      </c>
      <c r="AJ28" s="710">
        <f t="shared" si="9"/>
        <v>0</v>
      </c>
      <c r="AK28" s="710">
        <f t="shared" si="9"/>
        <v>0</v>
      </c>
      <c r="AL28" s="710">
        <f t="shared" si="9"/>
        <v>0</v>
      </c>
      <c r="AM28" s="710">
        <f t="shared" si="9"/>
        <v>0</v>
      </c>
      <c r="AN28" s="710">
        <f t="shared" si="9"/>
        <v>0</v>
      </c>
      <c r="AO28" s="713"/>
    </row>
    <row r="29" spans="1:41" ht="37.5">
      <c r="A29" s="707" t="str">
        <f>'CH01'!A30</f>
        <v>2.6</v>
      </c>
      <c r="B29" s="708" t="str">
        <f>'CH01'!B30</f>
        <v>Đất xây dựng công trình sự nghiệp</v>
      </c>
      <c r="C29" s="709" t="str">
        <f>'CH01'!C30</f>
        <v>DSN</v>
      </c>
      <c r="D29" s="710">
        <f t="shared" si="1"/>
        <v>0.36330000000000001</v>
      </c>
      <c r="E29" s="710">
        <f>E30+E31+E32+E33+E34+E35+E36+E37+E38+E39</f>
        <v>0.36330000000000001</v>
      </c>
      <c r="F29" s="710">
        <f t="shared" ref="F29:AN29" si="10">F30+F31+F32+F33+F34+F35+F36+F37+F38+F39</f>
        <v>0</v>
      </c>
      <c r="G29" s="710">
        <f t="shared" si="10"/>
        <v>0</v>
      </c>
      <c r="H29" s="710">
        <f t="shared" si="10"/>
        <v>0</v>
      </c>
      <c r="I29" s="710">
        <f t="shared" si="10"/>
        <v>0</v>
      </c>
      <c r="J29" s="710">
        <f t="shared" si="10"/>
        <v>0</v>
      </c>
      <c r="K29" s="710">
        <f t="shared" si="10"/>
        <v>0</v>
      </c>
      <c r="L29" s="710">
        <f t="shared" si="10"/>
        <v>0</v>
      </c>
      <c r="M29" s="710">
        <f t="shared" si="10"/>
        <v>0</v>
      </c>
      <c r="N29" s="710">
        <f t="shared" si="10"/>
        <v>0</v>
      </c>
      <c r="O29" s="710">
        <f t="shared" si="10"/>
        <v>0</v>
      </c>
      <c r="P29" s="710">
        <f t="shared" si="10"/>
        <v>0</v>
      </c>
      <c r="Q29" s="710">
        <f t="shared" si="10"/>
        <v>0</v>
      </c>
      <c r="R29" s="710">
        <f t="shared" si="10"/>
        <v>0</v>
      </c>
      <c r="S29" s="710">
        <f t="shared" si="10"/>
        <v>0</v>
      </c>
      <c r="T29" s="710">
        <f t="shared" si="10"/>
        <v>0</v>
      </c>
      <c r="U29" s="710">
        <f t="shared" si="10"/>
        <v>0</v>
      </c>
      <c r="V29" s="710">
        <f t="shared" si="10"/>
        <v>0</v>
      </c>
      <c r="W29" s="710">
        <f t="shared" si="10"/>
        <v>0</v>
      </c>
      <c r="X29" s="710">
        <f t="shared" si="10"/>
        <v>0</v>
      </c>
      <c r="Y29" s="710">
        <f t="shared" si="10"/>
        <v>0</v>
      </c>
      <c r="Z29" s="710">
        <f t="shared" si="10"/>
        <v>0</v>
      </c>
      <c r="AA29" s="710">
        <f t="shared" si="10"/>
        <v>0</v>
      </c>
      <c r="AB29" s="710">
        <f t="shared" si="10"/>
        <v>0</v>
      </c>
      <c r="AC29" s="710">
        <f t="shared" si="10"/>
        <v>0</v>
      </c>
      <c r="AD29" s="710">
        <f t="shared" si="10"/>
        <v>0</v>
      </c>
      <c r="AE29" s="710">
        <f t="shared" si="10"/>
        <v>0</v>
      </c>
      <c r="AF29" s="710">
        <f t="shared" si="10"/>
        <v>0</v>
      </c>
      <c r="AG29" s="710">
        <f t="shared" si="10"/>
        <v>0</v>
      </c>
      <c r="AH29" s="710">
        <f t="shared" si="10"/>
        <v>0</v>
      </c>
      <c r="AI29" s="710">
        <f t="shared" si="10"/>
        <v>0</v>
      </c>
      <c r="AJ29" s="710">
        <f t="shared" si="10"/>
        <v>0</v>
      </c>
      <c r="AK29" s="710">
        <f t="shared" si="10"/>
        <v>0</v>
      </c>
      <c r="AL29" s="710">
        <f t="shared" si="10"/>
        <v>0</v>
      </c>
      <c r="AM29" s="710">
        <f t="shared" si="10"/>
        <v>0</v>
      </c>
      <c r="AN29" s="710">
        <f t="shared" si="10"/>
        <v>0</v>
      </c>
      <c r="AO29" s="713"/>
    </row>
    <row r="30" spans="1:41">
      <c r="A30" s="707" t="str">
        <f>'CH01'!A31</f>
        <v>2.6.1</v>
      </c>
      <c r="B30" s="708" t="str">
        <f>'CH01'!B31</f>
        <v>Đất xây dựng cơ sở văn hóa</v>
      </c>
      <c r="C30" s="709" t="str">
        <f>'CH01'!C31</f>
        <v>DVH</v>
      </c>
      <c r="D30" s="710">
        <f t="shared" si="1"/>
        <v>0</v>
      </c>
      <c r="E30" s="710">
        <f t="shared" si="6"/>
        <v>0</v>
      </c>
      <c r="F30" s="710">
        <f t="shared" si="6"/>
        <v>0</v>
      </c>
      <c r="G30" s="710">
        <f t="shared" si="6"/>
        <v>0</v>
      </c>
      <c r="H30" s="710">
        <f t="shared" si="6"/>
        <v>0</v>
      </c>
      <c r="I30" s="710">
        <f t="shared" si="6"/>
        <v>0</v>
      </c>
      <c r="J30" s="710">
        <f t="shared" si="6"/>
        <v>0</v>
      </c>
      <c r="K30" s="710">
        <f t="shared" si="6"/>
        <v>0</v>
      </c>
      <c r="L30" s="710">
        <f t="shared" si="6"/>
        <v>0</v>
      </c>
      <c r="M30" s="710">
        <f t="shared" si="6"/>
        <v>0</v>
      </c>
      <c r="N30" s="710">
        <f t="shared" si="6"/>
        <v>0</v>
      </c>
      <c r="O30" s="710">
        <f t="shared" si="6"/>
        <v>0</v>
      </c>
      <c r="P30" s="710">
        <f t="shared" si="6"/>
        <v>0</v>
      </c>
      <c r="Q30" s="710">
        <f t="shared" si="6"/>
        <v>0</v>
      </c>
      <c r="R30" s="710">
        <f t="shared" si="6"/>
        <v>0</v>
      </c>
      <c r="S30" s="710">
        <f t="shared" si="6"/>
        <v>0</v>
      </c>
      <c r="T30" s="710">
        <f t="shared" si="6"/>
        <v>0</v>
      </c>
      <c r="U30" s="710">
        <f t="shared" si="7"/>
        <v>0</v>
      </c>
      <c r="V30" s="710">
        <f t="shared" si="7"/>
        <v>0</v>
      </c>
      <c r="W30" s="710">
        <f t="shared" si="7"/>
        <v>0</v>
      </c>
      <c r="X30" s="710">
        <f t="shared" si="7"/>
        <v>0</v>
      </c>
      <c r="Y30" s="710">
        <f t="shared" si="7"/>
        <v>0</v>
      </c>
      <c r="Z30" s="710">
        <f t="shared" si="7"/>
        <v>0</v>
      </c>
      <c r="AA30" s="710">
        <f t="shared" si="7"/>
        <v>0</v>
      </c>
      <c r="AB30" s="710">
        <f t="shared" si="7"/>
        <v>0</v>
      </c>
      <c r="AC30" s="710">
        <f t="shared" si="7"/>
        <v>0</v>
      </c>
      <c r="AD30" s="710">
        <f t="shared" si="7"/>
        <v>0</v>
      </c>
      <c r="AE30" s="710">
        <f t="shared" si="9"/>
        <v>0</v>
      </c>
      <c r="AF30" s="710">
        <f t="shared" si="9"/>
        <v>0</v>
      </c>
      <c r="AG30" s="710">
        <f t="shared" si="9"/>
        <v>0</v>
      </c>
      <c r="AH30" s="710">
        <f t="shared" si="9"/>
        <v>0</v>
      </c>
      <c r="AI30" s="710">
        <f t="shared" si="9"/>
        <v>0</v>
      </c>
      <c r="AJ30" s="710">
        <f t="shared" si="9"/>
        <v>0</v>
      </c>
      <c r="AK30" s="710">
        <f t="shared" si="9"/>
        <v>0</v>
      </c>
      <c r="AL30" s="710">
        <f t="shared" si="9"/>
        <v>0</v>
      </c>
      <c r="AM30" s="710">
        <f t="shared" si="9"/>
        <v>0</v>
      </c>
      <c r="AN30" s="710">
        <f t="shared" si="9"/>
        <v>0</v>
      </c>
      <c r="AO30" s="713"/>
    </row>
    <row r="31" spans="1:41">
      <c r="A31" s="707" t="str">
        <f>'CH01'!A32</f>
        <v>2.6.2</v>
      </c>
      <c r="B31" s="708" t="str">
        <f>'CH01'!B32</f>
        <v>Đất xây dựng cơ sở xã hội</v>
      </c>
      <c r="C31" s="709" t="str">
        <f>'CH01'!C32</f>
        <v>DXH</v>
      </c>
      <c r="D31" s="710">
        <f t="shared" si="1"/>
        <v>0</v>
      </c>
      <c r="E31" s="710">
        <f t="shared" si="6"/>
        <v>0</v>
      </c>
      <c r="F31" s="710">
        <f t="shared" si="6"/>
        <v>0</v>
      </c>
      <c r="G31" s="710">
        <f t="shared" si="6"/>
        <v>0</v>
      </c>
      <c r="H31" s="710">
        <f t="shared" si="6"/>
        <v>0</v>
      </c>
      <c r="I31" s="710">
        <f t="shared" si="6"/>
        <v>0</v>
      </c>
      <c r="J31" s="710">
        <f t="shared" si="6"/>
        <v>0</v>
      </c>
      <c r="K31" s="710">
        <f t="shared" si="6"/>
        <v>0</v>
      </c>
      <c r="L31" s="710">
        <f t="shared" si="6"/>
        <v>0</v>
      </c>
      <c r="M31" s="710">
        <f t="shared" si="6"/>
        <v>0</v>
      </c>
      <c r="N31" s="710">
        <f t="shared" si="6"/>
        <v>0</v>
      </c>
      <c r="O31" s="710">
        <f t="shared" si="6"/>
        <v>0</v>
      </c>
      <c r="P31" s="710">
        <f t="shared" si="6"/>
        <v>0</v>
      </c>
      <c r="Q31" s="710">
        <f t="shared" si="6"/>
        <v>0</v>
      </c>
      <c r="R31" s="710">
        <f t="shared" si="6"/>
        <v>0</v>
      </c>
      <c r="S31" s="710">
        <f t="shared" si="6"/>
        <v>0</v>
      </c>
      <c r="T31" s="710">
        <f t="shared" si="6"/>
        <v>0</v>
      </c>
      <c r="U31" s="710">
        <f t="shared" si="7"/>
        <v>0</v>
      </c>
      <c r="V31" s="710">
        <f t="shared" si="7"/>
        <v>0</v>
      </c>
      <c r="W31" s="710">
        <f t="shared" si="7"/>
        <v>0</v>
      </c>
      <c r="X31" s="710">
        <f t="shared" si="7"/>
        <v>0</v>
      </c>
      <c r="Y31" s="710">
        <f t="shared" si="7"/>
        <v>0</v>
      </c>
      <c r="Z31" s="710">
        <f t="shared" si="7"/>
        <v>0</v>
      </c>
      <c r="AA31" s="710">
        <f t="shared" si="7"/>
        <v>0</v>
      </c>
      <c r="AB31" s="710">
        <f t="shared" si="7"/>
        <v>0</v>
      </c>
      <c r="AC31" s="710">
        <f t="shared" si="7"/>
        <v>0</v>
      </c>
      <c r="AD31" s="710">
        <f t="shared" si="7"/>
        <v>0</v>
      </c>
      <c r="AE31" s="710">
        <f t="shared" si="9"/>
        <v>0</v>
      </c>
      <c r="AF31" s="710">
        <f t="shared" si="9"/>
        <v>0</v>
      </c>
      <c r="AG31" s="710">
        <f t="shared" si="9"/>
        <v>0</v>
      </c>
      <c r="AH31" s="710">
        <f t="shared" si="9"/>
        <v>0</v>
      </c>
      <c r="AI31" s="710">
        <f t="shared" si="9"/>
        <v>0</v>
      </c>
      <c r="AJ31" s="710">
        <f t="shared" si="9"/>
        <v>0</v>
      </c>
      <c r="AK31" s="710">
        <f t="shared" si="9"/>
        <v>0</v>
      </c>
      <c r="AL31" s="710">
        <f t="shared" si="9"/>
        <v>0</v>
      </c>
      <c r="AM31" s="710">
        <f t="shared" si="9"/>
        <v>0</v>
      </c>
      <c r="AN31" s="710">
        <f t="shared" si="9"/>
        <v>0</v>
      </c>
      <c r="AO31" s="713"/>
    </row>
    <row r="32" spans="1:41">
      <c r="A32" s="707" t="str">
        <f>'CH01'!A33</f>
        <v>2.6.3</v>
      </c>
      <c r="B32" s="708" t="str">
        <f>'CH01'!B33</f>
        <v>Đất xây dựng cơ sở y tế</v>
      </c>
      <c r="C32" s="709" t="str">
        <f>'CH01'!C33</f>
        <v>DYT</v>
      </c>
      <c r="D32" s="710">
        <f t="shared" si="1"/>
        <v>0</v>
      </c>
      <c r="E32" s="710">
        <f t="shared" si="6"/>
        <v>0</v>
      </c>
      <c r="F32" s="710">
        <f t="shared" si="6"/>
        <v>0</v>
      </c>
      <c r="G32" s="710">
        <f t="shared" si="6"/>
        <v>0</v>
      </c>
      <c r="H32" s="710">
        <f t="shared" si="6"/>
        <v>0</v>
      </c>
      <c r="I32" s="710">
        <f t="shared" si="6"/>
        <v>0</v>
      </c>
      <c r="J32" s="710">
        <f t="shared" si="6"/>
        <v>0</v>
      </c>
      <c r="K32" s="710">
        <f t="shared" si="6"/>
        <v>0</v>
      </c>
      <c r="L32" s="710">
        <f t="shared" si="6"/>
        <v>0</v>
      </c>
      <c r="M32" s="710">
        <f t="shared" si="6"/>
        <v>0</v>
      </c>
      <c r="N32" s="710">
        <f t="shared" si="6"/>
        <v>0</v>
      </c>
      <c r="O32" s="710">
        <f t="shared" si="6"/>
        <v>0</v>
      </c>
      <c r="P32" s="710">
        <f t="shared" si="6"/>
        <v>0</v>
      </c>
      <c r="Q32" s="710">
        <f t="shared" si="6"/>
        <v>0</v>
      </c>
      <c r="R32" s="710">
        <f t="shared" si="6"/>
        <v>0</v>
      </c>
      <c r="S32" s="710">
        <f t="shared" si="6"/>
        <v>0</v>
      </c>
      <c r="T32" s="710">
        <f t="shared" ref="T32:AD44" si="11">SUMPRODUCT((DVHC=T$6)*(madatNC=$C32)*(namkh=$D$1)*(CSD_giam))</f>
        <v>0</v>
      </c>
      <c r="U32" s="710">
        <f t="shared" si="11"/>
        <v>0</v>
      </c>
      <c r="V32" s="710">
        <f t="shared" si="11"/>
        <v>0</v>
      </c>
      <c r="W32" s="710">
        <f t="shared" si="11"/>
        <v>0</v>
      </c>
      <c r="X32" s="710">
        <f t="shared" si="11"/>
        <v>0</v>
      </c>
      <c r="Y32" s="710">
        <f t="shared" si="11"/>
        <v>0</v>
      </c>
      <c r="Z32" s="710">
        <f t="shared" si="11"/>
        <v>0</v>
      </c>
      <c r="AA32" s="710">
        <f t="shared" si="11"/>
        <v>0</v>
      </c>
      <c r="AB32" s="710">
        <f t="shared" si="11"/>
        <v>0</v>
      </c>
      <c r="AC32" s="710">
        <f t="shared" si="11"/>
        <v>0</v>
      </c>
      <c r="AD32" s="710">
        <f t="shared" si="11"/>
        <v>0</v>
      </c>
      <c r="AE32" s="710">
        <f t="shared" si="9"/>
        <v>0</v>
      </c>
      <c r="AF32" s="710">
        <f t="shared" si="9"/>
        <v>0</v>
      </c>
      <c r="AG32" s="710">
        <f t="shared" si="9"/>
        <v>0</v>
      </c>
      <c r="AH32" s="710">
        <f t="shared" si="9"/>
        <v>0</v>
      </c>
      <c r="AI32" s="710">
        <f t="shared" si="9"/>
        <v>0</v>
      </c>
      <c r="AJ32" s="710">
        <f t="shared" si="9"/>
        <v>0</v>
      </c>
      <c r="AK32" s="710">
        <f t="shared" si="9"/>
        <v>0</v>
      </c>
      <c r="AL32" s="710">
        <f t="shared" si="9"/>
        <v>0</v>
      </c>
      <c r="AM32" s="710">
        <f t="shared" si="9"/>
        <v>0</v>
      </c>
      <c r="AN32" s="710">
        <f t="shared" si="9"/>
        <v>0</v>
      </c>
      <c r="AO32" s="713"/>
    </row>
    <row r="33" spans="1:41" ht="37.5">
      <c r="A33" s="707" t="str">
        <f>'CH01'!A34</f>
        <v>2.6.4</v>
      </c>
      <c r="B33" s="708" t="str">
        <f>'CH01'!B34</f>
        <v>Đất xây dựng cơ sở giáo dục và đào tạo</v>
      </c>
      <c r="C33" s="709" t="str">
        <f>'CH01'!C34</f>
        <v>DGD</v>
      </c>
      <c r="D33" s="710">
        <f t="shared" si="1"/>
        <v>0.36330000000000001</v>
      </c>
      <c r="E33" s="710">
        <f t="shared" ref="E33:T45" si="12">SUMPRODUCT((DVHC=E$6)*(madatNC=$C33)*(namkh=$D$1)*(CSD_giam))</f>
        <v>0.36330000000000001</v>
      </c>
      <c r="F33" s="710">
        <f t="shared" si="12"/>
        <v>0</v>
      </c>
      <c r="G33" s="710">
        <f t="shared" si="12"/>
        <v>0</v>
      </c>
      <c r="H33" s="710">
        <f t="shared" si="12"/>
        <v>0</v>
      </c>
      <c r="I33" s="710">
        <f t="shared" si="12"/>
        <v>0</v>
      </c>
      <c r="J33" s="710">
        <f t="shared" si="12"/>
        <v>0</v>
      </c>
      <c r="K33" s="710">
        <f t="shared" si="12"/>
        <v>0</v>
      </c>
      <c r="L33" s="710">
        <f t="shared" si="12"/>
        <v>0</v>
      </c>
      <c r="M33" s="710">
        <f t="shared" si="12"/>
        <v>0</v>
      </c>
      <c r="N33" s="710">
        <f t="shared" si="12"/>
        <v>0</v>
      </c>
      <c r="O33" s="710">
        <f t="shared" si="12"/>
        <v>0</v>
      </c>
      <c r="P33" s="710">
        <f t="shared" si="12"/>
        <v>0</v>
      </c>
      <c r="Q33" s="710">
        <f t="shared" si="12"/>
        <v>0</v>
      </c>
      <c r="R33" s="710">
        <f t="shared" si="12"/>
        <v>0</v>
      </c>
      <c r="S33" s="710">
        <f t="shared" si="12"/>
        <v>0</v>
      </c>
      <c r="T33" s="710">
        <f t="shared" si="12"/>
        <v>0</v>
      </c>
      <c r="U33" s="710">
        <f t="shared" si="11"/>
        <v>0</v>
      </c>
      <c r="V33" s="710">
        <f t="shared" si="11"/>
        <v>0</v>
      </c>
      <c r="W33" s="710">
        <f t="shared" si="11"/>
        <v>0</v>
      </c>
      <c r="X33" s="710">
        <f t="shared" si="11"/>
        <v>0</v>
      </c>
      <c r="Y33" s="710">
        <f t="shared" si="11"/>
        <v>0</v>
      </c>
      <c r="Z33" s="710">
        <f t="shared" si="11"/>
        <v>0</v>
      </c>
      <c r="AA33" s="710">
        <f t="shared" si="11"/>
        <v>0</v>
      </c>
      <c r="AB33" s="710">
        <f t="shared" si="11"/>
        <v>0</v>
      </c>
      <c r="AC33" s="710">
        <f t="shared" si="11"/>
        <v>0</v>
      </c>
      <c r="AD33" s="710">
        <f t="shared" si="11"/>
        <v>0</v>
      </c>
      <c r="AE33" s="710">
        <f t="shared" si="9"/>
        <v>0</v>
      </c>
      <c r="AF33" s="710">
        <f t="shared" si="9"/>
        <v>0</v>
      </c>
      <c r="AG33" s="710">
        <f t="shared" si="9"/>
        <v>0</v>
      </c>
      <c r="AH33" s="710">
        <f t="shared" si="9"/>
        <v>0</v>
      </c>
      <c r="AI33" s="710">
        <f t="shared" si="9"/>
        <v>0</v>
      </c>
      <c r="AJ33" s="710">
        <f t="shared" si="9"/>
        <v>0</v>
      </c>
      <c r="AK33" s="710">
        <f t="shared" si="9"/>
        <v>0</v>
      </c>
      <c r="AL33" s="710">
        <f t="shared" si="9"/>
        <v>0</v>
      </c>
      <c r="AM33" s="710">
        <f t="shared" si="9"/>
        <v>0</v>
      </c>
      <c r="AN33" s="710">
        <f t="shared" si="9"/>
        <v>0</v>
      </c>
      <c r="AO33" s="713"/>
    </row>
    <row r="34" spans="1:41" ht="37.5">
      <c r="A34" s="707" t="str">
        <f>'CH01'!A35</f>
        <v>2.6.5</v>
      </c>
      <c r="B34" s="708" t="str">
        <f>'CH01'!B35</f>
        <v>Đất xây dựng cơ sở thể dục, thể thao</v>
      </c>
      <c r="C34" s="709" t="str">
        <f>'CH01'!C35</f>
        <v>DTT</v>
      </c>
      <c r="D34" s="710">
        <f t="shared" si="1"/>
        <v>0</v>
      </c>
      <c r="E34" s="710">
        <f t="shared" si="12"/>
        <v>0</v>
      </c>
      <c r="F34" s="710">
        <f t="shared" si="12"/>
        <v>0</v>
      </c>
      <c r="G34" s="710">
        <f t="shared" si="12"/>
        <v>0</v>
      </c>
      <c r="H34" s="710">
        <f t="shared" si="12"/>
        <v>0</v>
      </c>
      <c r="I34" s="710">
        <f t="shared" si="12"/>
        <v>0</v>
      </c>
      <c r="J34" s="710">
        <f t="shared" si="12"/>
        <v>0</v>
      </c>
      <c r="K34" s="710">
        <f t="shared" si="12"/>
        <v>0</v>
      </c>
      <c r="L34" s="710">
        <f t="shared" si="12"/>
        <v>0</v>
      </c>
      <c r="M34" s="710">
        <f t="shared" si="12"/>
        <v>0</v>
      </c>
      <c r="N34" s="710">
        <f t="shared" si="12"/>
        <v>0</v>
      </c>
      <c r="O34" s="710">
        <f t="shared" si="12"/>
        <v>0</v>
      </c>
      <c r="P34" s="710">
        <f t="shared" si="12"/>
        <v>0</v>
      </c>
      <c r="Q34" s="710">
        <f t="shared" si="12"/>
        <v>0</v>
      </c>
      <c r="R34" s="710">
        <f t="shared" si="12"/>
        <v>0</v>
      </c>
      <c r="S34" s="710">
        <f t="shared" si="12"/>
        <v>0</v>
      </c>
      <c r="T34" s="710">
        <f t="shared" si="12"/>
        <v>0</v>
      </c>
      <c r="U34" s="710">
        <f t="shared" si="11"/>
        <v>0</v>
      </c>
      <c r="V34" s="710">
        <f t="shared" si="11"/>
        <v>0</v>
      </c>
      <c r="W34" s="710">
        <f t="shared" si="11"/>
        <v>0</v>
      </c>
      <c r="X34" s="710">
        <f t="shared" si="11"/>
        <v>0</v>
      </c>
      <c r="Y34" s="710">
        <f t="shared" si="11"/>
        <v>0</v>
      </c>
      <c r="Z34" s="710">
        <f t="shared" si="11"/>
        <v>0</v>
      </c>
      <c r="AA34" s="710">
        <f t="shared" si="11"/>
        <v>0</v>
      </c>
      <c r="AB34" s="710">
        <f t="shared" si="11"/>
        <v>0</v>
      </c>
      <c r="AC34" s="710">
        <f t="shared" si="11"/>
        <v>0</v>
      </c>
      <c r="AD34" s="710">
        <f t="shared" si="11"/>
        <v>0</v>
      </c>
      <c r="AE34" s="710">
        <f t="shared" si="9"/>
        <v>0</v>
      </c>
      <c r="AF34" s="710">
        <f t="shared" si="9"/>
        <v>0</v>
      </c>
      <c r="AG34" s="710">
        <f t="shared" si="9"/>
        <v>0</v>
      </c>
      <c r="AH34" s="710">
        <f t="shared" si="9"/>
        <v>0</v>
      </c>
      <c r="AI34" s="710">
        <f t="shared" si="9"/>
        <v>0</v>
      </c>
      <c r="AJ34" s="710">
        <f t="shared" si="9"/>
        <v>0</v>
      </c>
      <c r="AK34" s="710">
        <f t="shared" si="9"/>
        <v>0</v>
      </c>
      <c r="AL34" s="710">
        <f t="shared" si="9"/>
        <v>0</v>
      </c>
      <c r="AM34" s="710">
        <f t="shared" si="9"/>
        <v>0</v>
      </c>
      <c r="AN34" s="710">
        <f t="shared" si="9"/>
        <v>0</v>
      </c>
      <c r="AO34" s="713"/>
    </row>
    <row r="35" spans="1:41" ht="37.5">
      <c r="A35" s="707" t="str">
        <f>'CH01'!A36</f>
        <v>2.6.6</v>
      </c>
      <c r="B35" s="708" t="str">
        <f>'CH01'!B36</f>
        <v>Đất xây dựng cơ sở khoa học và công nghệ</v>
      </c>
      <c r="C35" s="709" t="str">
        <f>'CH01'!C36</f>
        <v>DKH</v>
      </c>
      <c r="D35" s="710">
        <f t="shared" si="1"/>
        <v>0</v>
      </c>
      <c r="E35" s="710">
        <f t="shared" si="12"/>
        <v>0</v>
      </c>
      <c r="F35" s="710">
        <f t="shared" si="12"/>
        <v>0</v>
      </c>
      <c r="G35" s="710">
        <f t="shared" si="12"/>
        <v>0</v>
      </c>
      <c r="H35" s="710">
        <f t="shared" si="12"/>
        <v>0</v>
      </c>
      <c r="I35" s="710">
        <f t="shared" si="12"/>
        <v>0</v>
      </c>
      <c r="J35" s="710">
        <f t="shared" si="12"/>
        <v>0</v>
      </c>
      <c r="K35" s="710">
        <f t="shared" si="12"/>
        <v>0</v>
      </c>
      <c r="L35" s="710">
        <f t="shared" si="12"/>
        <v>0</v>
      </c>
      <c r="M35" s="710">
        <f t="shared" si="12"/>
        <v>0</v>
      </c>
      <c r="N35" s="710">
        <f t="shared" si="12"/>
        <v>0</v>
      </c>
      <c r="O35" s="710">
        <f t="shared" si="12"/>
        <v>0</v>
      </c>
      <c r="P35" s="710">
        <f t="shared" si="12"/>
        <v>0</v>
      </c>
      <c r="Q35" s="710">
        <f t="shared" si="12"/>
        <v>0</v>
      </c>
      <c r="R35" s="710">
        <f t="shared" si="12"/>
        <v>0</v>
      </c>
      <c r="S35" s="710">
        <f t="shared" si="12"/>
        <v>0</v>
      </c>
      <c r="T35" s="710">
        <f t="shared" si="12"/>
        <v>0</v>
      </c>
      <c r="U35" s="710">
        <f t="shared" si="11"/>
        <v>0</v>
      </c>
      <c r="V35" s="710">
        <f t="shared" si="11"/>
        <v>0</v>
      </c>
      <c r="W35" s="710">
        <f t="shared" si="11"/>
        <v>0</v>
      </c>
      <c r="X35" s="710">
        <f t="shared" si="11"/>
        <v>0</v>
      </c>
      <c r="Y35" s="710">
        <f t="shared" si="11"/>
        <v>0</v>
      </c>
      <c r="Z35" s="710">
        <f t="shared" si="11"/>
        <v>0</v>
      </c>
      <c r="AA35" s="710">
        <f t="shared" si="11"/>
        <v>0</v>
      </c>
      <c r="AB35" s="710">
        <f t="shared" si="11"/>
        <v>0</v>
      </c>
      <c r="AC35" s="710">
        <f t="shared" si="11"/>
        <v>0</v>
      </c>
      <c r="AD35" s="710">
        <f t="shared" si="11"/>
        <v>0</v>
      </c>
      <c r="AE35" s="710">
        <f t="shared" si="9"/>
        <v>0</v>
      </c>
      <c r="AF35" s="710">
        <f t="shared" si="9"/>
        <v>0</v>
      </c>
      <c r="AG35" s="710">
        <f t="shared" si="9"/>
        <v>0</v>
      </c>
      <c r="AH35" s="710">
        <f t="shared" si="9"/>
        <v>0</v>
      </c>
      <c r="AI35" s="710">
        <f t="shared" si="9"/>
        <v>0</v>
      </c>
      <c r="AJ35" s="710">
        <f t="shared" si="9"/>
        <v>0</v>
      </c>
      <c r="AK35" s="710">
        <f t="shared" si="9"/>
        <v>0</v>
      </c>
      <c r="AL35" s="710">
        <f t="shared" si="9"/>
        <v>0</v>
      </c>
      <c r="AM35" s="710">
        <f t="shared" si="9"/>
        <v>0</v>
      </c>
      <c r="AN35" s="710">
        <f t="shared" si="9"/>
        <v>0</v>
      </c>
      <c r="AO35" s="713"/>
    </row>
    <row r="36" spans="1:41">
      <c r="A36" s="707" t="str">
        <f>'CH01'!A37</f>
        <v>2.6.7</v>
      </c>
      <c r="B36" s="708" t="str">
        <f>'CH01'!B37</f>
        <v>Đất xây dựng cơ sở môi trường</v>
      </c>
      <c r="C36" s="709" t="str">
        <f>'CH01'!C37</f>
        <v>DMT</v>
      </c>
      <c r="D36" s="710">
        <f t="shared" si="1"/>
        <v>0</v>
      </c>
      <c r="E36" s="710">
        <f t="shared" si="12"/>
        <v>0</v>
      </c>
      <c r="F36" s="710">
        <f t="shared" si="12"/>
        <v>0</v>
      </c>
      <c r="G36" s="710">
        <f t="shared" si="12"/>
        <v>0</v>
      </c>
      <c r="H36" s="710">
        <f t="shared" si="12"/>
        <v>0</v>
      </c>
      <c r="I36" s="710">
        <f t="shared" si="12"/>
        <v>0</v>
      </c>
      <c r="J36" s="710">
        <f t="shared" si="12"/>
        <v>0</v>
      </c>
      <c r="K36" s="710">
        <f t="shared" si="12"/>
        <v>0</v>
      </c>
      <c r="L36" s="710">
        <f t="shared" si="12"/>
        <v>0</v>
      </c>
      <c r="M36" s="710">
        <f t="shared" si="12"/>
        <v>0</v>
      </c>
      <c r="N36" s="710">
        <f t="shared" si="12"/>
        <v>0</v>
      </c>
      <c r="O36" s="710">
        <f t="shared" si="12"/>
        <v>0</v>
      </c>
      <c r="P36" s="710">
        <f t="shared" si="12"/>
        <v>0</v>
      </c>
      <c r="Q36" s="710">
        <f t="shared" si="12"/>
        <v>0</v>
      </c>
      <c r="R36" s="710">
        <f t="shared" si="12"/>
        <v>0</v>
      </c>
      <c r="S36" s="710">
        <f t="shared" si="12"/>
        <v>0</v>
      </c>
      <c r="T36" s="710">
        <f t="shared" si="12"/>
        <v>0</v>
      </c>
      <c r="U36" s="710">
        <f t="shared" si="11"/>
        <v>0</v>
      </c>
      <c r="V36" s="710">
        <f t="shared" si="11"/>
        <v>0</v>
      </c>
      <c r="W36" s="710">
        <f t="shared" si="11"/>
        <v>0</v>
      </c>
      <c r="X36" s="710">
        <f t="shared" si="11"/>
        <v>0</v>
      </c>
      <c r="Y36" s="710">
        <f t="shared" si="11"/>
        <v>0</v>
      </c>
      <c r="Z36" s="710">
        <f t="shared" si="11"/>
        <v>0</v>
      </c>
      <c r="AA36" s="710">
        <f t="shared" si="11"/>
        <v>0</v>
      </c>
      <c r="AB36" s="710">
        <f t="shared" si="11"/>
        <v>0</v>
      </c>
      <c r="AC36" s="710">
        <f t="shared" si="11"/>
        <v>0</v>
      </c>
      <c r="AD36" s="710">
        <f t="shared" si="11"/>
        <v>0</v>
      </c>
      <c r="AE36" s="710">
        <f t="shared" si="9"/>
        <v>0</v>
      </c>
      <c r="AF36" s="710">
        <f t="shared" si="9"/>
        <v>0</v>
      </c>
      <c r="AG36" s="710">
        <f t="shared" si="9"/>
        <v>0</v>
      </c>
      <c r="AH36" s="710">
        <f t="shared" si="9"/>
        <v>0</v>
      </c>
      <c r="AI36" s="710">
        <f t="shared" si="9"/>
        <v>0</v>
      </c>
      <c r="AJ36" s="710">
        <f t="shared" si="9"/>
        <v>0</v>
      </c>
      <c r="AK36" s="710">
        <f t="shared" si="9"/>
        <v>0</v>
      </c>
      <c r="AL36" s="710">
        <f t="shared" si="9"/>
        <v>0</v>
      </c>
      <c r="AM36" s="710">
        <f t="shared" si="9"/>
        <v>0</v>
      </c>
      <c r="AN36" s="710">
        <f t="shared" si="9"/>
        <v>0</v>
      </c>
      <c r="AO36" s="713"/>
    </row>
    <row r="37" spans="1:41" ht="37.5">
      <c r="A37" s="707" t="str">
        <f>'CH01'!A38</f>
        <v>2.6.8</v>
      </c>
      <c r="B37" s="708" t="str">
        <f>'CH01'!B38</f>
        <v>Đất xây dựng cơ sở khí tượng thủy văn</v>
      </c>
      <c r="C37" s="709" t="str">
        <f>'CH01'!C38</f>
        <v>DKT</v>
      </c>
      <c r="D37" s="710">
        <f t="shared" ref="D37:D63" si="13">SUM(E37:AN37)</f>
        <v>0</v>
      </c>
      <c r="E37" s="710">
        <f t="shared" si="12"/>
        <v>0</v>
      </c>
      <c r="F37" s="710">
        <f t="shared" si="12"/>
        <v>0</v>
      </c>
      <c r="G37" s="710">
        <f t="shared" si="12"/>
        <v>0</v>
      </c>
      <c r="H37" s="710">
        <f t="shared" si="12"/>
        <v>0</v>
      </c>
      <c r="I37" s="710">
        <f t="shared" si="12"/>
        <v>0</v>
      </c>
      <c r="J37" s="710">
        <f t="shared" si="12"/>
        <v>0</v>
      </c>
      <c r="K37" s="710">
        <f t="shared" si="12"/>
        <v>0</v>
      </c>
      <c r="L37" s="710">
        <f t="shared" si="12"/>
        <v>0</v>
      </c>
      <c r="M37" s="710">
        <f t="shared" si="12"/>
        <v>0</v>
      </c>
      <c r="N37" s="710">
        <f t="shared" si="12"/>
        <v>0</v>
      </c>
      <c r="O37" s="710">
        <f t="shared" si="12"/>
        <v>0</v>
      </c>
      <c r="P37" s="710">
        <f t="shared" si="12"/>
        <v>0</v>
      </c>
      <c r="Q37" s="710">
        <f t="shared" si="12"/>
        <v>0</v>
      </c>
      <c r="R37" s="710">
        <f t="shared" si="12"/>
        <v>0</v>
      </c>
      <c r="S37" s="710">
        <f t="shared" si="12"/>
        <v>0</v>
      </c>
      <c r="T37" s="710">
        <f t="shared" si="12"/>
        <v>0</v>
      </c>
      <c r="U37" s="710">
        <f t="shared" si="11"/>
        <v>0</v>
      </c>
      <c r="V37" s="710">
        <f t="shared" si="11"/>
        <v>0</v>
      </c>
      <c r="W37" s="710">
        <f t="shared" si="11"/>
        <v>0</v>
      </c>
      <c r="X37" s="710">
        <f t="shared" si="11"/>
        <v>0</v>
      </c>
      <c r="Y37" s="710">
        <f t="shared" si="11"/>
        <v>0</v>
      </c>
      <c r="Z37" s="710">
        <f t="shared" si="11"/>
        <v>0</v>
      </c>
      <c r="AA37" s="710">
        <f t="shared" si="11"/>
        <v>0</v>
      </c>
      <c r="AB37" s="710">
        <f t="shared" si="11"/>
        <v>0</v>
      </c>
      <c r="AC37" s="710">
        <f t="shared" si="11"/>
        <v>0</v>
      </c>
      <c r="AD37" s="710">
        <f t="shared" si="11"/>
        <v>0</v>
      </c>
      <c r="AE37" s="710">
        <f t="shared" si="9"/>
        <v>0</v>
      </c>
      <c r="AF37" s="710">
        <f t="shared" si="9"/>
        <v>0</v>
      </c>
      <c r="AG37" s="710">
        <f t="shared" si="9"/>
        <v>0</v>
      </c>
      <c r="AH37" s="710">
        <f t="shared" si="9"/>
        <v>0</v>
      </c>
      <c r="AI37" s="710">
        <f t="shared" si="9"/>
        <v>0</v>
      </c>
      <c r="AJ37" s="710">
        <f t="shared" si="9"/>
        <v>0</v>
      </c>
      <c r="AK37" s="710">
        <f t="shared" si="9"/>
        <v>0</v>
      </c>
      <c r="AL37" s="710">
        <f t="shared" si="9"/>
        <v>0</v>
      </c>
      <c r="AM37" s="710">
        <f t="shared" si="9"/>
        <v>0</v>
      </c>
      <c r="AN37" s="710">
        <f t="shared" si="9"/>
        <v>0</v>
      </c>
      <c r="AO37" s="713"/>
    </row>
    <row r="38" spans="1:41">
      <c r="A38" s="707" t="str">
        <f>'CH01'!A39</f>
        <v>2.6.9</v>
      </c>
      <c r="B38" s="708" t="str">
        <f>'CH01'!B39</f>
        <v>Đất xây dựng cơ sở ngoại giao</v>
      </c>
      <c r="C38" s="709" t="str">
        <f>'CH01'!C39</f>
        <v>DNG</v>
      </c>
      <c r="D38" s="710">
        <f t="shared" si="13"/>
        <v>0</v>
      </c>
      <c r="E38" s="710">
        <f t="shared" si="12"/>
        <v>0</v>
      </c>
      <c r="F38" s="710">
        <f t="shared" si="12"/>
        <v>0</v>
      </c>
      <c r="G38" s="710">
        <f t="shared" si="12"/>
        <v>0</v>
      </c>
      <c r="H38" s="710">
        <f t="shared" si="12"/>
        <v>0</v>
      </c>
      <c r="I38" s="710">
        <f t="shared" si="12"/>
        <v>0</v>
      </c>
      <c r="J38" s="710">
        <f t="shared" si="12"/>
        <v>0</v>
      </c>
      <c r="K38" s="710">
        <f t="shared" si="12"/>
        <v>0</v>
      </c>
      <c r="L38" s="710">
        <f t="shared" si="12"/>
        <v>0</v>
      </c>
      <c r="M38" s="710">
        <f t="shared" si="12"/>
        <v>0</v>
      </c>
      <c r="N38" s="710">
        <f t="shared" si="12"/>
        <v>0</v>
      </c>
      <c r="O38" s="710">
        <f t="shared" si="12"/>
        <v>0</v>
      </c>
      <c r="P38" s="710">
        <f t="shared" si="12"/>
        <v>0</v>
      </c>
      <c r="Q38" s="710">
        <f t="shared" si="12"/>
        <v>0</v>
      </c>
      <c r="R38" s="710">
        <f t="shared" si="12"/>
        <v>0</v>
      </c>
      <c r="S38" s="710">
        <f t="shared" si="12"/>
        <v>0</v>
      </c>
      <c r="T38" s="710">
        <f t="shared" si="12"/>
        <v>0</v>
      </c>
      <c r="U38" s="710">
        <f t="shared" si="11"/>
        <v>0</v>
      </c>
      <c r="V38" s="710">
        <f t="shared" si="11"/>
        <v>0</v>
      </c>
      <c r="W38" s="710">
        <f t="shared" si="11"/>
        <v>0</v>
      </c>
      <c r="X38" s="710">
        <f t="shared" si="11"/>
        <v>0</v>
      </c>
      <c r="Y38" s="710">
        <f t="shared" si="11"/>
        <v>0</v>
      </c>
      <c r="Z38" s="710">
        <f t="shared" si="11"/>
        <v>0</v>
      </c>
      <c r="AA38" s="710">
        <f t="shared" si="11"/>
        <v>0</v>
      </c>
      <c r="AB38" s="710">
        <f t="shared" si="11"/>
        <v>0</v>
      </c>
      <c r="AC38" s="710">
        <f t="shared" si="11"/>
        <v>0</v>
      </c>
      <c r="AD38" s="710">
        <f t="shared" si="11"/>
        <v>0</v>
      </c>
      <c r="AE38" s="710">
        <f t="shared" si="9"/>
        <v>0</v>
      </c>
      <c r="AF38" s="710">
        <f t="shared" si="9"/>
        <v>0</v>
      </c>
      <c r="AG38" s="710">
        <f t="shared" si="9"/>
        <v>0</v>
      </c>
      <c r="AH38" s="710">
        <f t="shared" si="9"/>
        <v>0</v>
      </c>
      <c r="AI38" s="710">
        <f t="shared" si="9"/>
        <v>0</v>
      </c>
      <c r="AJ38" s="710">
        <f t="shared" si="9"/>
        <v>0</v>
      </c>
      <c r="AK38" s="710">
        <f t="shared" si="9"/>
        <v>0</v>
      </c>
      <c r="AL38" s="710">
        <f t="shared" si="9"/>
        <v>0</v>
      </c>
      <c r="AM38" s="710">
        <f t="shared" si="9"/>
        <v>0</v>
      </c>
      <c r="AN38" s="710">
        <f t="shared" si="9"/>
        <v>0</v>
      </c>
      <c r="AO38" s="713"/>
    </row>
    <row r="39" spans="1:41" ht="37.5">
      <c r="A39" s="707" t="str">
        <f>'CH01'!A40</f>
        <v>2.6.10</v>
      </c>
      <c r="B39" s="708" t="str">
        <f>'CH01'!B40</f>
        <v>Đất xây dựng công trình sự nghiệp khác</v>
      </c>
      <c r="C39" s="709" t="str">
        <f>'CH01'!C40</f>
        <v>DSK</v>
      </c>
      <c r="D39" s="710">
        <f t="shared" si="13"/>
        <v>0</v>
      </c>
      <c r="E39" s="710">
        <f t="shared" si="12"/>
        <v>0</v>
      </c>
      <c r="F39" s="710">
        <f t="shared" si="12"/>
        <v>0</v>
      </c>
      <c r="G39" s="710">
        <f t="shared" si="12"/>
        <v>0</v>
      </c>
      <c r="H39" s="710">
        <f t="shared" si="12"/>
        <v>0</v>
      </c>
      <c r="I39" s="710">
        <f t="shared" si="12"/>
        <v>0</v>
      </c>
      <c r="J39" s="710">
        <f t="shared" si="12"/>
        <v>0</v>
      </c>
      <c r="K39" s="710">
        <f t="shared" si="12"/>
        <v>0</v>
      </c>
      <c r="L39" s="710">
        <f t="shared" si="12"/>
        <v>0</v>
      </c>
      <c r="M39" s="710">
        <f t="shared" si="12"/>
        <v>0</v>
      </c>
      <c r="N39" s="710">
        <f t="shared" si="12"/>
        <v>0</v>
      </c>
      <c r="O39" s="710">
        <f t="shared" si="12"/>
        <v>0</v>
      </c>
      <c r="P39" s="710">
        <f t="shared" si="12"/>
        <v>0</v>
      </c>
      <c r="Q39" s="710">
        <f t="shared" si="12"/>
        <v>0</v>
      </c>
      <c r="R39" s="710">
        <f t="shared" si="12"/>
        <v>0</v>
      </c>
      <c r="S39" s="710">
        <f t="shared" si="12"/>
        <v>0</v>
      </c>
      <c r="T39" s="710">
        <f t="shared" si="12"/>
        <v>0</v>
      </c>
      <c r="U39" s="710">
        <f t="shared" si="11"/>
        <v>0</v>
      </c>
      <c r="V39" s="710">
        <f t="shared" si="11"/>
        <v>0</v>
      </c>
      <c r="W39" s="710">
        <f t="shared" si="11"/>
        <v>0</v>
      </c>
      <c r="X39" s="710">
        <f t="shared" si="11"/>
        <v>0</v>
      </c>
      <c r="Y39" s="710">
        <f t="shared" si="11"/>
        <v>0</v>
      </c>
      <c r="Z39" s="710">
        <f t="shared" si="11"/>
        <v>0</v>
      </c>
      <c r="AA39" s="710">
        <f t="shared" si="11"/>
        <v>0</v>
      </c>
      <c r="AB39" s="710">
        <f t="shared" si="11"/>
        <v>0</v>
      </c>
      <c r="AC39" s="710">
        <f t="shared" si="11"/>
        <v>0</v>
      </c>
      <c r="AD39" s="710">
        <f t="shared" si="11"/>
        <v>0</v>
      </c>
      <c r="AE39" s="710">
        <f t="shared" si="9"/>
        <v>0</v>
      </c>
      <c r="AF39" s="710">
        <f t="shared" si="9"/>
        <v>0</v>
      </c>
      <c r="AG39" s="710">
        <f t="shared" si="9"/>
        <v>0</v>
      </c>
      <c r="AH39" s="710">
        <f t="shared" si="9"/>
        <v>0</v>
      </c>
      <c r="AI39" s="710">
        <f t="shared" si="9"/>
        <v>0</v>
      </c>
      <c r="AJ39" s="710">
        <f t="shared" si="9"/>
        <v>0</v>
      </c>
      <c r="AK39" s="710">
        <f t="shared" si="9"/>
        <v>0</v>
      </c>
      <c r="AL39" s="710">
        <f t="shared" si="9"/>
        <v>0</v>
      </c>
      <c r="AM39" s="710">
        <f t="shared" si="9"/>
        <v>0</v>
      </c>
      <c r="AN39" s="710">
        <f t="shared" si="9"/>
        <v>0</v>
      </c>
      <c r="AO39" s="713"/>
    </row>
    <row r="40" spans="1:41" ht="37.5">
      <c r="A40" s="707" t="str">
        <f>'CH01'!A41</f>
        <v>2.7</v>
      </c>
      <c r="B40" s="708" t="str">
        <f>'CH01'!B41</f>
        <v>Đất sản xuất, kinh doanh phi nông nghiệp</v>
      </c>
      <c r="C40" s="709" t="str">
        <f>'CH01'!C41</f>
        <v>CSK</v>
      </c>
      <c r="D40" s="710">
        <f>SUM(E40:T40)</f>
        <v>0</v>
      </c>
      <c r="E40" s="710">
        <f>SUM(E41:E46)</f>
        <v>0</v>
      </c>
      <c r="F40" s="710">
        <f t="shared" ref="F40:T40" si="14">SUM(F41:F46)</f>
        <v>0</v>
      </c>
      <c r="G40" s="710">
        <f t="shared" si="14"/>
        <v>0</v>
      </c>
      <c r="H40" s="710">
        <f t="shared" si="14"/>
        <v>0</v>
      </c>
      <c r="I40" s="710">
        <f t="shared" si="14"/>
        <v>0</v>
      </c>
      <c r="J40" s="710">
        <f t="shared" si="14"/>
        <v>0</v>
      </c>
      <c r="K40" s="710">
        <f t="shared" si="14"/>
        <v>0</v>
      </c>
      <c r="L40" s="710">
        <f t="shared" si="14"/>
        <v>0</v>
      </c>
      <c r="M40" s="710">
        <f t="shared" si="14"/>
        <v>0</v>
      </c>
      <c r="N40" s="710">
        <f t="shared" si="14"/>
        <v>0</v>
      </c>
      <c r="O40" s="710">
        <f t="shared" si="14"/>
        <v>0</v>
      </c>
      <c r="P40" s="710">
        <f t="shared" si="14"/>
        <v>0</v>
      </c>
      <c r="Q40" s="710">
        <f t="shared" si="14"/>
        <v>0</v>
      </c>
      <c r="R40" s="710">
        <f t="shared" si="14"/>
        <v>0</v>
      </c>
      <c r="S40" s="710">
        <f t="shared" si="14"/>
        <v>0</v>
      </c>
      <c r="T40" s="710">
        <f t="shared" si="14"/>
        <v>0</v>
      </c>
      <c r="U40" s="710">
        <f>U41+U42+U43+U44+U45+U46</f>
        <v>0</v>
      </c>
      <c r="V40" s="710" t="e">
        <f>#REF!+V44+V45+V46</f>
        <v>#REF!</v>
      </c>
      <c r="W40" s="710" t="e">
        <f>#REF!+W44+W45+W46</f>
        <v>#REF!</v>
      </c>
      <c r="X40" s="710" t="e">
        <f>#REF!+X44+X45+X46</f>
        <v>#REF!</v>
      </c>
      <c r="Y40" s="710" t="e">
        <f>#REF!+Y44+Y45+Y46</f>
        <v>#REF!</v>
      </c>
      <c r="Z40" s="710" t="e">
        <f>#REF!+Z44+Z45+Z46</f>
        <v>#REF!</v>
      </c>
      <c r="AA40" s="710" t="e">
        <f>#REF!+AA44+AA45+AA46</f>
        <v>#REF!</v>
      </c>
      <c r="AB40" s="710" t="e">
        <f>#REF!+AB44+AB45+AB46</f>
        <v>#REF!</v>
      </c>
      <c r="AC40" s="710" t="e">
        <f>#REF!+AC44+AC45+AC46</f>
        <v>#REF!</v>
      </c>
      <c r="AD40" s="710" t="e">
        <f>#REF!+AD44+AD45+AD46</f>
        <v>#REF!</v>
      </c>
      <c r="AE40" s="710" t="e">
        <f>#REF!+AE44+AE45+AE46</f>
        <v>#REF!</v>
      </c>
      <c r="AF40" s="710" t="e">
        <f>#REF!+AF44+AF45+AF46</f>
        <v>#REF!</v>
      </c>
      <c r="AG40" s="710" t="e">
        <f>#REF!+AG44+AG45+AG46</f>
        <v>#REF!</v>
      </c>
      <c r="AH40" s="710" t="e">
        <f>#REF!+AH44+AH45+AH46</f>
        <v>#REF!</v>
      </c>
      <c r="AI40" s="710" t="e">
        <f>#REF!+AI44+AI45+AI46</f>
        <v>#REF!</v>
      </c>
      <c r="AJ40" s="710" t="e">
        <f>#REF!+AJ44+AJ45+AJ46</f>
        <v>#REF!</v>
      </c>
      <c r="AK40" s="710" t="e">
        <f>#REF!+AK44+AK45+AK46</f>
        <v>#REF!</v>
      </c>
      <c r="AL40" s="710" t="e">
        <f>#REF!+AL44+AL45+AL46</f>
        <v>#REF!</v>
      </c>
      <c r="AM40" s="710" t="e">
        <f>#REF!+AM44+AM45+AM46</f>
        <v>#REF!</v>
      </c>
      <c r="AN40" s="710" t="e">
        <f>#REF!+AN44+AN45+AN46</f>
        <v>#REF!</v>
      </c>
      <c r="AO40" s="713"/>
    </row>
    <row r="41" spans="1:41">
      <c r="A41" s="707" t="str">
        <f>'CH01'!A42</f>
        <v>2.7.1</v>
      </c>
      <c r="B41" s="708" t="str">
        <f>'CH01'!B42</f>
        <v>Đất khu công nghiệp</v>
      </c>
      <c r="C41" s="709" t="str">
        <f>'CH01'!C42</f>
        <v>SKK</v>
      </c>
      <c r="D41" s="710">
        <f t="shared" si="13"/>
        <v>0</v>
      </c>
      <c r="E41" s="710">
        <f t="shared" si="12"/>
        <v>0</v>
      </c>
      <c r="F41" s="710">
        <f t="shared" si="12"/>
        <v>0</v>
      </c>
      <c r="G41" s="710">
        <f t="shared" si="12"/>
        <v>0</v>
      </c>
      <c r="H41" s="710">
        <f t="shared" si="12"/>
        <v>0</v>
      </c>
      <c r="I41" s="710">
        <f t="shared" si="12"/>
        <v>0</v>
      </c>
      <c r="J41" s="710">
        <f t="shared" si="12"/>
        <v>0</v>
      </c>
      <c r="K41" s="710">
        <f t="shared" si="12"/>
        <v>0</v>
      </c>
      <c r="L41" s="710">
        <f t="shared" si="12"/>
        <v>0</v>
      </c>
      <c r="M41" s="710">
        <f t="shared" si="12"/>
        <v>0</v>
      </c>
      <c r="N41" s="710">
        <f t="shared" si="12"/>
        <v>0</v>
      </c>
      <c r="O41" s="710">
        <f t="shared" si="12"/>
        <v>0</v>
      </c>
      <c r="P41" s="710">
        <f t="shared" si="12"/>
        <v>0</v>
      </c>
      <c r="Q41" s="710">
        <f t="shared" si="12"/>
        <v>0</v>
      </c>
      <c r="R41" s="710">
        <f t="shared" si="12"/>
        <v>0</v>
      </c>
      <c r="S41" s="710">
        <f t="shared" si="12"/>
        <v>0</v>
      </c>
      <c r="T41" s="710">
        <f t="shared" si="12"/>
        <v>0</v>
      </c>
      <c r="U41" s="710">
        <f t="shared" si="11"/>
        <v>0</v>
      </c>
      <c r="V41" s="710">
        <f t="shared" si="11"/>
        <v>0</v>
      </c>
      <c r="W41" s="710">
        <f t="shared" si="11"/>
        <v>0</v>
      </c>
      <c r="X41" s="710">
        <f t="shared" si="11"/>
        <v>0</v>
      </c>
      <c r="Y41" s="710">
        <f t="shared" si="11"/>
        <v>0</v>
      </c>
      <c r="Z41" s="710">
        <f t="shared" si="11"/>
        <v>0</v>
      </c>
      <c r="AA41" s="710">
        <f t="shared" si="11"/>
        <v>0</v>
      </c>
      <c r="AB41" s="710">
        <f t="shared" si="11"/>
        <v>0</v>
      </c>
      <c r="AC41" s="710">
        <f t="shared" si="11"/>
        <v>0</v>
      </c>
      <c r="AD41" s="710">
        <f t="shared" si="11"/>
        <v>0</v>
      </c>
      <c r="AE41" s="710">
        <f t="shared" si="9"/>
        <v>0</v>
      </c>
      <c r="AF41" s="710">
        <f t="shared" si="9"/>
        <v>0</v>
      </c>
      <c r="AG41" s="710">
        <f t="shared" si="9"/>
        <v>0</v>
      </c>
      <c r="AH41" s="710">
        <f t="shared" si="9"/>
        <v>0</v>
      </c>
      <c r="AI41" s="710">
        <f t="shared" si="9"/>
        <v>0</v>
      </c>
      <c r="AJ41" s="710">
        <f t="shared" si="9"/>
        <v>0</v>
      </c>
      <c r="AK41" s="710">
        <f t="shared" si="9"/>
        <v>0</v>
      </c>
      <c r="AL41" s="710">
        <f t="shared" si="9"/>
        <v>0</v>
      </c>
      <c r="AM41" s="710">
        <f t="shared" si="9"/>
        <v>0</v>
      </c>
      <c r="AN41" s="710">
        <f t="shared" si="9"/>
        <v>0</v>
      </c>
      <c r="AO41" s="713"/>
    </row>
    <row r="42" spans="1:41">
      <c r="A42" s="707" t="str">
        <f>'CH01'!A43</f>
        <v>2.7.2</v>
      </c>
      <c r="B42" s="708" t="str">
        <f>'CH01'!B43</f>
        <v>Đất cụm công nghiệp</v>
      </c>
      <c r="C42" s="709" t="str">
        <f>'CH01'!C43</f>
        <v>SKN</v>
      </c>
      <c r="D42" s="710">
        <f t="shared" si="13"/>
        <v>0</v>
      </c>
      <c r="E42" s="710">
        <f t="shared" si="12"/>
        <v>0</v>
      </c>
      <c r="F42" s="710">
        <f t="shared" si="12"/>
        <v>0</v>
      </c>
      <c r="G42" s="710">
        <f t="shared" si="12"/>
        <v>0</v>
      </c>
      <c r="H42" s="710">
        <f t="shared" si="12"/>
        <v>0</v>
      </c>
      <c r="I42" s="710">
        <f t="shared" si="12"/>
        <v>0</v>
      </c>
      <c r="J42" s="710">
        <f t="shared" si="12"/>
        <v>0</v>
      </c>
      <c r="K42" s="710">
        <f t="shared" si="12"/>
        <v>0</v>
      </c>
      <c r="L42" s="710">
        <f t="shared" si="12"/>
        <v>0</v>
      </c>
      <c r="M42" s="710">
        <f t="shared" si="12"/>
        <v>0</v>
      </c>
      <c r="N42" s="710">
        <f t="shared" si="12"/>
        <v>0</v>
      </c>
      <c r="O42" s="710">
        <f t="shared" si="12"/>
        <v>0</v>
      </c>
      <c r="P42" s="710">
        <f t="shared" si="12"/>
        <v>0</v>
      </c>
      <c r="Q42" s="710">
        <f t="shared" si="12"/>
        <v>0</v>
      </c>
      <c r="R42" s="710">
        <f t="shared" si="12"/>
        <v>0</v>
      </c>
      <c r="S42" s="710">
        <f t="shared" si="12"/>
        <v>0</v>
      </c>
      <c r="T42" s="710">
        <f t="shared" si="12"/>
        <v>0</v>
      </c>
      <c r="U42" s="710">
        <f t="shared" si="11"/>
        <v>0</v>
      </c>
      <c r="V42" s="710">
        <f t="shared" si="11"/>
        <v>0</v>
      </c>
      <c r="W42" s="710">
        <f t="shared" si="11"/>
        <v>0</v>
      </c>
      <c r="X42" s="710">
        <f t="shared" si="11"/>
        <v>0</v>
      </c>
      <c r="Y42" s="710">
        <f t="shared" si="11"/>
        <v>0</v>
      </c>
      <c r="Z42" s="710">
        <f t="shared" si="11"/>
        <v>0</v>
      </c>
      <c r="AA42" s="710">
        <f t="shared" si="11"/>
        <v>0</v>
      </c>
      <c r="AB42" s="710">
        <f t="shared" si="11"/>
        <v>0</v>
      </c>
      <c r="AC42" s="710">
        <f t="shared" si="11"/>
        <v>0</v>
      </c>
      <c r="AD42" s="710">
        <f t="shared" si="11"/>
        <v>0</v>
      </c>
      <c r="AE42" s="710">
        <f t="shared" si="9"/>
        <v>0</v>
      </c>
      <c r="AF42" s="710">
        <f t="shared" si="9"/>
        <v>0</v>
      </c>
      <c r="AG42" s="710">
        <f t="shared" si="9"/>
        <v>0</v>
      </c>
      <c r="AH42" s="710">
        <f t="shared" si="9"/>
        <v>0</v>
      </c>
      <c r="AI42" s="710">
        <f t="shared" si="9"/>
        <v>0</v>
      </c>
      <c r="AJ42" s="710">
        <f t="shared" si="9"/>
        <v>0</v>
      </c>
      <c r="AK42" s="710">
        <f t="shared" si="9"/>
        <v>0</v>
      </c>
      <c r="AL42" s="710">
        <f t="shared" si="9"/>
        <v>0</v>
      </c>
      <c r="AM42" s="710">
        <f t="shared" si="9"/>
        <v>0</v>
      </c>
      <c r="AN42" s="710">
        <f t="shared" si="9"/>
        <v>0</v>
      </c>
      <c r="AO42" s="713"/>
    </row>
    <row r="43" spans="1:41" ht="37.5">
      <c r="A43" s="707" t="str">
        <f>'CH01'!A44</f>
        <v>2.7.3</v>
      </c>
      <c r="B43" s="708" t="str">
        <f>'CH01'!B44</f>
        <v>Đất khu công nghệ thông tin tập trung</v>
      </c>
      <c r="C43" s="709" t="str">
        <f>'CH01'!C44</f>
        <v>SCT</v>
      </c>
      <c r="D43" s="710">
        <f t="shared" si="13"/>
        <v>0</v>
      </c>
      <c r="E43" s="710">
        <f t="shared" si="12"/>
        <v>0</v>
      </c>
      <c r="F43" s="710">
        <f t="shared" si="12"/>
        <v>0</v>
      </c>
      <c r="G43" s="710">
        <f t="shared" si="12"/>
        <v>0</v>
      </c>
      <c r="H43" s="710">
        <f t="shared" si="12"/>
        <v>0</v>
      </c>
      <c r="I43" s="710">
        <f t="shared" si="12"/>
        <v>0</v>
      </c>
      <c r="J43" s="710">
        <f t="shared" si="12"/>
        <v>0</v>
      </c>
      <c r="K43" s="710">
        <f t="shared" si="12"/>
        <v>0</v>
      </c>
      <c r="L43" s="710">
        <f t="shared" si="12"/>
        <v>0</v>
      </c>
      <c r="M43" s="710">
        <f t="shared" si="12"/>
        <v>0</v>
      </c>
      <c r="N43" s="710">
        <f t="shared" si="12"/>
        <v>0</v>
      </c>
      <c r="O43" s="710">
        <f t="shared" si="12"/>
        <v>0</v>
      </c>
      <c r="P43" s="710">
        <f t="shared" si="12"/>
        <v>0</v>
      </c>
      <c r="Q43" s="710">
        <f t="shared" si="12"/>
        <v>0</v>
      </c>
      <c r="R43" s="710">
        <f t="shared" si="12"/>
        <v>0</v>
      </c>
      <c r="S43" s="710">
        <f t="shared" si="12"/>
        <v>0</v>
      </c>
      <c r="T43" s="710">
        <f t="shared" si="12"/>
        <v>0</v>
      </c>
      <c r="U43" s="710">
        <f t="shared" si="11"/>
        <v>0</v>
      </c>
      <c r="V43" s="710">
        <f t="shared" si="11"/>
        <v>0</v>
      </c>
      <c r="W43" s="710">
        <f t="shared" si="11"/>
        <v>0</v>
      </c>
      <c r="X43" s="710">
        <f t="shared" si="11"/>
        <v>0</v>
      </c>
      <c r="Y43" s="710">
        <f t="shared" si="11"/>
        <v>0</v>
      </c>
      <c r="Z43" s="710">
        <f t="shared" si="11"/>
        <v>0</v>
      </c>
      <c r="AA43" s="710">
        <f t="shared" si="11"/>
        <v>0</v>
      </c>
      <c r="AB43" s="710">
        <f t="shared" si="11"/>
        <v>0</v>
      </c>
      <c r="AC43" s="710">
        <f t="shared" si="11"/>
        <v>0</v>
      </c>
      <c r="AD43" s="710">
        <f t="shared" si="11"/>
        <v>0</v>
      </c>
      <c r="AE43" s="710">
        <f t="shared" si="9"/>
        <v>0</v>
      </c>
      <c r="AF43" s="710">
        <f t="shared" si="9"/>
        <v>0</v>
      </c>
      <c r="AG43" s="710">
        <f t="shared" si="9"/>
        <v>0</v>
      </c>
      <c r="AH43" s="710">
        <f t="shared" si="9"/>
        <v>0</v>
      </c>
      <c r="AI43" s="710">
        <f t="shared" si="9"/>
        <v>0</v>
      </c>
      <c r="AJ43" s="710">
        <f t="shared" si="9"/>
        <v>0</v>
      </c>
      <c r="AK43" s="710">
        <f t="shared" si="9"/>
        <v>0</v>
      </c>
      <c r="AL43" s="710">
        <f t="shared" si="9"/>
        <v>0</v>
      </c>
      <c r="AM43" s="710">
        <f t="shared" si="9"/>
        <v>0</v>
      </c>
      <c r="AN43" s="710">
        <f t="shared" si="9"/>
        <v>0</v>
      </c>
      <c r="AO43" s="713"/>
    </row>
    <row r="44" spans="1:41">
      <c r="A44" s="707" t="str">
        <f>'CH01'!A45</f>
        <v>2.7.4</v>
      </c>
      <c r="B44" s="708" t="str">
        <f>'CH01'!B45</f>
        <v>Đất thương mại, dịch vụ</v>
      </c>
      <c r="C44" s="709" t="str">
        <f>'CH01'!C45</f>
        <v>TMD</v>
      </c>
      <c r="D44" s="710">
        <f t="shared" si="13"/>
        <v>0</v>
      </c>
      <c r="E44" s="710">
        <f t="shared" si="12"/>
        <v>0</v>
      </c>
      <c r="F44" s="710">
        <f t="shared" si="12"/>
        <v>0</v>
      </c>
      <c r="G44" s="710">
        <f t="shared" si="12"/>
        <v>0</v>
      </c>
      <c r="H44" s="710">
        <f t="shared" si="12"/>
        <v>0</v>
      </c>
      <c r="I44" s="710">
        <f t="shared" si="12"/>
        <v>0</v>
      </c>
      <c r="J44" s="710">
        <f t="shared" si="12"/>
        <v>0</v>
      </c>
      <c r="K44" s="710">
        <f t="shared" si="12"/>
        <v>0</v>
      </c>
      <c r="L44" s="710">
        <f t="shared" si="12"/>
        <v>0</v>
      </c>
      <c r="M44" s="710">
        <f t="shared" si="12"/>
        <v>0</v>
      </c>
      <c r="N44" s="710">
        <f t="shared" si="12"/>
        <v>0</v>
      </c>
      <c r="O44" s="710">
        <f t="shared" si="12"/>
        <v>0</v>
      </c>
      <c r="P44" s="710">
        <f t="shared" si="12"/>
        <v>0</v>
      </c>
      <c r="Q44" s="710">
        <f t="shared" si="12"/>
        <v>0</v>
      </c>
      <c r="R44" s="710">
        <f t="shared" si="12"/>
        <v>0</v>
      </c>
      <c r="S44" s="710">
        <f t="shared" si="12"/>
        <v>0</v>
      </c>
      <c r="T44" s="710">
        <f t="shared" si="12"/>
        <v>0</v>
      </c>
      <c r="U44" s="710">
        <f t="shared" si="11"/>
        <v>0</v>
      </c>
      <c r="V44" s="710">
        <f t="shared" si="11"/>
        <v>0</v>
      </c>
      <c r="W44" s="710">
        <f t="shared" si="11"/>
        <v>0</v>
      </c>
      <c r="X44" s="710">
        <f t="shared" si="11"/>
        <v>0</v>
      </c>
      <c r="Y44" s="710">
        <f t="shared" si="11"/>
        <v>0</v>
      </c>
      <c r="Z44" s="710">
        <f t="shared" si="11"/>
        <v>0</v>
      </c>
      <c r="AA44" s="710">
        <f t="shared" si="11"/>
        <v>0</v>
      </c>
      <c r="AB44" s="710">
        <f t="shared" si="11"/>
        <v>0</v>
      </c>
      <c r="AC44" s="710">
        <f t="shared" si="11"/>
        <v>0</v>
      </c>
      <c r="AD44" s="710">
        <f t="shared" si="11"/>
        <v>0</v>
      </c>
      <c r="AE44" s="710">
        <f t="shared" si="9"/>
        <v>0</v>
      </c>
      <c r="AF44" s="710">
        <f t="shared" si="9"/>
        <v>0</v>
      </c>
      <c r="AG44" s="710">
        <f t="shared" si="9"/>
        <v>0</v>
      </c>
      <c r="AH44" s="710">
        <f t="shared" si="9"/>
        <v>0</v>
      </c>
      <c r="AI44" s="710">
        <f t="shared" si="9"/>
        <v>0</v>
      </c>
      <c r="AJ44" s="710">
        <f t="shared" si="9"/>
        <v>0</v>
      </c>
      <c r="AK44" s="710">
        <f t="shared" si="9"/>
        <v>0</v>
      </c>
      <c r="AL44" s="710">
        <f t="shared" si="9"/>
        <v>0</v>
      </c>
      <c r="AM44" s="710">
        <f t="shared" si="9"/>
        <v>0</v>
      </c>
      <c r="AN44" s="710">
        <f t="shared" si="9"/>
        <v>0</v>
      </c>
      <c r="AO44" s="713"/>
    </row>
    <row r="45" spans="1:41" ht="37.5">
      <c r="A45" s="707" t="str">
        <f>'CH01'!A46</f>
        <v>2.7.5</v>
      </c>
      <c r="B45" s="708" t="str">
        <f>'CH01'!B46</f>
        <v>Đất cơ sở sản xuất phi nông nghiệp</v>
      </c>
      <c r="C45" s="709" t="str">
        <f>'CH01'!C46</f>
        <v>SKC</v>
      </c>
      <c r="D45" s="710">
        <f t="shared" si="13"/>
        <v>0</v>
      </c>
      <c r="E45" s="710">
        <f t="shared" si="12"/>
        <v>0</v>
      </c>
      <c r="F45" s="710">
        <f t="shared" si="12"/>
        <v>0</v>
      </c>
      <c r="G45" s="710">
        <f t="shared" si="12"/>
        <v>0</v>
      </c>
      <c r="H45" s="710">
        <f t="shared" si="12"/>
        <v>0</v>
      </c>
      <c r="I45" s="710">
        <f t="shared" si="12"/>
        <v>0</v>
      </c>
      <c r="J45" s="710">
        <f t="shared" si="12"/>
        <v>0</v>
      </c>
      <c r="K45" s="710">
        <f t="shared" si="12"/>
        <v>0</v>
      </c>
      <c r="L45" s="710">
        <f t="shared" si="12"/>
        <v>0</v>
      </c>
      <c r="M45" s="710">
        <f t="shared" si="12"/>
        <v>0</v>
      </c>
      <c r="N45" s="710">
        <f t="shared" si="12"/>
        <v>0</v>
      </c>
      <c r="O45" s="710">
        <f t="shared" si="12"/>
        <v>0</v>
      </c>
      <c r="P45" s="710">
        <f t="shared" si="12"/>
        <v>0</v>
      </c>
      <c r="Q45" s="710">
        <f t="shared" si="12"/>
        <v>0</v>
      </c>
      <c r="R45" s="710">
        <f t="shared" si="12"/>
        <v>0</v>
      </c>
      <c r="S45" s="710">
        <f t="shared" si="12"/>
        <v>0</v>
      </c>
      <c r="T45" s="710">
        <f t="shared" ref="T45:AD59" si="15">SUMPRODUCT((DVHC=T$6)*(madatNC=$C45)*(namkh=$D$1)*(CSD_giam))</f>
        <v>0</v>
      </c>
      <c r="U45" s="710">
        <f t="shared" si="15"/>
        <v>0</v>
      </c>
      <c r="V45" s="710">
        <f t="shared" si="15"/>
        <v>0</v>
      </c>
      <c r="W45" s="710">
        <f t="shared" si="15"/>
        <v>0</v>
      </c>
      <c r="X45" s="710">
        <f t="shared" si="15"/>
        <v>0</v>
      </c>
      <c r="Y45" s="710">
        <f t="shared" si="15"/>
        <v>0</v>
      </c>
      <c r="Z45" s="710">
        <f t="shared" si="15"/>
        <v>0</v>
      </c>
      <c r="AA45" s="710">
        <f t="shared" si="15"/>
        <v>0</v>
      </c>
      <c r="AB45" s="710">
        <f t="shared" si="15"/>
        <v>0</v>
      </c>
      <c r="AC45" s="710">
        <f t="shared" si="15"/>
        <v>0</v>
      </c>
      <c r="AD45" s="710">
        <f t="shared" si="15"/>
        <v>0</v>
      </c>
      <c r="AE45" s="710">
        <f t="shared" si="9"/>
        <v>0</v>
      </c>
      <c r="AF45" s="710">
        <f t="shared" si="9"/>
        <v>0</v>
      </c>
      <c r="AG45" s="710">
        <f t="shared" si="9"/>
        <v>0</v>
      </c>
      <c r="AH45" s="710">
        <f t="shared" si="9"/>
        <v>0</v>
      </c>
      <c r="AI45" s="710">
        <f t="shared" si="9"/>
        <v>0</v>
      </c>
      <c r="AJ45" s="710">
        <f t="shared" si="9"/>
        <v>0</v>
      </c>
      <c r="AK45" s="710">
        <f t="shared" si="9"/>
        <v>0</v>
      </c>
      <c r="AL45" s="710">
        <f t="shared" si="9"/>
        <v>0</v>
      </c>
      <c r="AM45" s="710">
        <f t="shared" si="9"/>
        <v>0</v>
      </c>
      <c r="AN45" s="710">
        <f t="shared" si="9"/>
        <v>0</v>
      </c>
      <c r="AO45" s="713"/>
    </row>
    <row r="46" spans="1:41" ht="37.5">
      <c r="A46" s="707" t="str">
        <f>'CH01'!A47</f>
        <v>2.7.6</v>
      </c>
      <c r="B46" s="708" t="str">
        <f>'CH01'!B47</f>
        <v>Đất sử dụng cho hoạt động khoáng sản</v>
      </c>
      <c r="C46" s="709" t="str">
        <f>'CH01'!C47</f>
        <v>SKS</v>
      </c>
      <c r="D46" s="710">
        <f t="shared" si="13"/>
        <v>0</v>
      </c>
      <c r="E46" s="710">
        <f t="shared" ref="E46:T60" si="16">SUMPRODUCT((DVHC=E$6)*(madatNC=$C46)*(namkh=$D$1)*(CSD_giam))</f>
        <v>0</v>
      </c>
      <c r="F46" s="710">
        <f t="shared" si="16"/>
        <v>0</v>
      </c>
      <c r="G46" s="710">
        <f t="shared" si="16"/>
        <v>0</v>
      </c>
      <c r="H46" s="710">
        <f t="shared" si="16"/>
        <v>0</v>
      </c>
      <c r="I46" s="710">
        <f t="shared" si="16"/>
        <v>0</v>
      </c>
      <c r="J46" s="710">
        <f t="shared" si="16"/>
        <v>0</v>
      </c>
      <c r="K46" s="710">
        <f t="shared" si="16"/>
        <v>0</v>
      </c>
      <c r="L46" s="710">
        <f t="shared" si="16"/>
        <v>0</v>
      </c>
      <c r="M46" s="710">
        <f t="shared" si="16"/>
        <v>0</v>
      </c>
      <c r="N46" s="710">
        <f t="shared" si="16"/>
        <v>0</v>
      </c>
      <c r="O46" s="710">
        <f t="shared" si="16"/>
        <v>0</v>
      </c>
      <c r="P46" s="710">
        <f t="shared" si="16"/>
        <v>0</v>
      </c>
      <c r="Q46" s="710">
        <f t="shared" si="16"/>
        <v>0</v>
      </c>
      <c r="R46" s="710">
        <f t="shared" si="16"/>
        <v>0</v>
      </c>
      <c r="S46" s="710">
        <f t="shared" si="16"/>
        <v>0</v>
      </c>
      <c r="T46" s="710">
        <f t="shared" si="16"/>
        <v>0</v>
      </c>
      <c r="U46" s="710">
        <f t="shared" si="15"/>
        <v>0</v>
      </c>
      <c r="V46" s="710">
        <f t="shared" si="15"/>
        <v>0</v>
      </c>
      <c r="W46" s="710">
        <f t="shared" si="15"/>
        <v>0</v>
      </c>
      <c r="X46" s="710">
        <f t="shared" si="15"/>
        <v>0</v>
      </c>
      <c r="Y46" s="710">
        <f t="shared" si="15"/>
        <v>0</v>
      </c>
      <c r="Z46" s="710">
        <f t="shared" si="15"/>
        <v>0</v>
      </c>
      <c r="AA46" s="710">
        <f t="shared" si="15"/>
        <v>0</v>
      </c>
      <c r="AB46" s="710">
        <f t="shared" si="15"/>
        <v>0</v>
      </c>
      <c r="AC46" s="710">
        <f t="shared" si="15"/>
        <v>0</v>
      </c>
      <c r="AD46" s="710">
        <f t="shared" si="15"/>
        <v>0</v>
      </c>
      <c r="AE46" s="710">
        <f t="shared" si="9"/>
        <v>0</v>
      </c>
      <c r="AF46" s="710">
        <f t="shared" si="9"/>
        <v>0</v>
      </c>
      <c r="AG46" s="710">
        <f t="shared" si="9"/>
        <v>0</v>
      </c>
      <c r="AH46" s="710">
        <f t="shared" si="9"/>
        <v>0</v>
      </c>
      <c r="AI46" s="710">
        <f t="shared" si="9"/>
        <v>0</v>
      </c>
      <c r="AJ46" s="710">
        <f t="shared" si="9"/>
        <v>0</v>
      </c>
      <c r="AK46" s="710">
        <f t="shared" si="9"/>
        <v>0</v>
      </c>
      <c r="AL46" s="710">
        <f t="shared" si="9"/>
        <v>0</v>
      </c>
      <c r="AM46" s="710">
        <f t="shared" si="9"/>
        <v>0</v>
      </c>
      <c r="AN46" s="710">
        <f t="shared" si="9"/>
        <v>0</v>
      </c>
      <c r="AO46" s="713"/>
    </row>
    <row r="47" spans="1:41" ht="37.5">
      <c r="A47" s="707" t="str">
        <f>'CH01'!A48</f>
        <v>2.8</v>
      </c>
      <c r="B47" s="708" t="str">
        <f>'CH01'!B48</f>
        <v>Đất sử dụng vào mục đích công cộng</v>
      </c>
      <c r="C47" s="709" t="str">
        <f>'CH01'!C48</f>
        <v>CCC</v>
      </c>
      <c r="D47" s="710">
        <f t="shared" si="13"/>
        <v>0.17670000000000002</v>
      </c>
      <c r="E47" s="710">
        <f>E48+E49+E50+E51+E52+E53+E54+E55+E56+E57</f>
        <v>0.17670000000000002</v>
      </c>
      <c r="F47" s="710">
        <f t="shared" ref="F47:AN47" si="17">F48+F49+F50+F51+F52+F53+F54+F55+F56+F57</f>
        <v>0</v>
      </c>
      <c r="G47" s="710">
        <f t="shared" si="17"/>
        <v>0</v>
      </c>
      <c r="H47" s="710">
        <f t="shared" si="17"/>
        <v>0</v>
      </c>
      <c r="I47" s="710">
        <f t="shared" si="17"/>
        <v>0</v>
      </c>
      <c r="J47" s="710">
        <f t="shared" si="17"/>
        <v>0</v>
      </c>
      <c r="K47" s="710">
        <f t="shared" si="17"/>
        <v>0</v>
      </c>
      <c r="L47" s="710">
        <f t="shared" si="17"/>
        <v>0</v>
      </c>
      <c r="M47" s="710">
        <f t="shared" si="17"/>
        <v>0</v>
      </c>
      <c r="N47" s="710">
        <f t="shared" si="17"/>
        <v>0</v>
      </c>
      <c r="O47" s="710">
        <f t="shared" si="17"/>
        <v>0</v>
      </c>
      <c r="P47" s="710">
        <f t="shared" si="17"/>
        <v>0</v>
      </c>
      <c r="Q47" s="710">
        <f t="shared" si="17"/>
        <v>0</v>
      </c>
      <c r="R47" s="710">
        <f t="shared" si="17"/>
        <v>0</v>
      </c>
      <c r="S47" s="710">
        <f t="shared" si="17"/>
        <v>0</v>
      </c>
      <c r="T47" s="710">
        <f t="shared" si="17"/>
        <v>0</v>
      </c>
      <c r="U47" s="710">
        <f t="shared" si="17"/>
        <v>0</v>
      </c>
      <c r="V47" s="710">
        <f t="shared" si="17"/>
        <v>0</v>
      </c>
      <c r="W47" s="710">
        <f t="shared" si="17"/>
        <v>0</v>
      </c>
      <c r="X47" s="710">
        <f t="shared" si="17"/>
        <v>0</v>
      </c>
      <c r="Y47" s="710">
        <f t="shared" si="17"/>
        <v>0</v>
      </c>
      <c r="Z47" s="710">
        <f t="shared" si="17"/>
        <v>0</v>
      </c>
      <c r="AA47" s="710">
        <f t="shared" si="17"/>
        <v>0</v>
      </c>
      <c r="AB47" s="710">
        <f t="shared" si="17"/>
        <v>0</v>
      </c>
      <c r="AC47" s="710">
        <f t="shared" si="17"/>
        <v>0</v>
      </c>
      <c r="AD47" s="710">
        <f t="shared" si="17"/>
        <v>0</v>
      </c>
      <c r="AE47" s="710">
        <f t="shared" si="17"/>
        <v>0</v>
      </c>
      <c r="AF47" s="710">
        <f t="shared" si="17"/>
        <v>0</v>
      </c>
      <c r="AG47" s="710">
        <f t="shared" si="17"/>
        <v>0</v>
      </c>
      <c r="AH47" s="710">
        <f t="shared" si="17"/>
        <v>0</v>
      </c>
      <c r="AI47" s="710">
        <f t="shared" si="17"/>
        <v>0</v>
      </c>
      <c r="AJ47" s="710">
        <f t="shared" si="17"/>
        <v>0</v>
      </c>
      <c r="AK47" s="710">
        <f t="shared" si="17"/>
        <v>0</v>
      </c>
      <c r="AL47" s="710">
        <f t="shared" si="17"/>
        <v>0</v>
      </c>
      <c r="AM47" s="710">
        <f t="shared" si="17"/>
        <v>0</v>
      </c>
      <c r="AN47" s="710">
        <f t="shared" si="17"/>
        <v>0</v>
      </c>
      <c r="AO47" s="713"/>
    </row>
    <row r="48" spans="1:41">
      <c r="A48" s="707" t="str">
        <f>'CH01'!A49</f>
        <v>2.8.1</v>
      </c>
      <c r="B48" s="708" t="str">
        <f>'CH01'!B49</f>
        <v>Đất công trình giao thông</v>
      </c>
      <c r="C48" s="709" t="str">
        <f>'CH01'!C49</f>
        <v>DGT</v>
      </c>
      <c r="D48" s="710">
        <f t="shared" si="13"/>
        <v>0.17670000000000002</v>
      </c>
      <c r="E48" s="710">
        <f t="shared" si="16"/>
        <v>0.17670000000000002</v>
      </c>
      <c r="F48" s="710">
        <f t="shared" si="16"/>
        <v>0</v>
      </c>
      <c r="G48" s="710">
        <f t="shared" si="16"/>
        <v>0</v>
      </c>
      <c r="H48" s="710">
        <f t="shared" si="16"/>
        <v>0</v>
      </c>
      <c r="I48" s="710">
        <f t="shared" si="16"/>
        <v>0</v>
      </c>
      <c r="J48" s="710">
        <f t="shared" si="16"/>
        <v>0</v>
      </c>
      <c r="K48" s="710">
        <f t="shared" si="16"/>
        <v>0</v>
      </c>
      <c r="L48" s="710">
        <f t="shared" si="16"/>
        <v>0</v>
      </c>
      <c r="M48" s="710">
        <f t="shared" si="16"/>
        <v>0</v>
      </c>
      <c r="N48" s="710">
        <f t="shared" si="16"/>
        <v>0</v>
      </c>
      <c r="O48" s="710">
        <f t="shared" si="16"/>
        <v>0</v>
      </c>
      <c r="P48" s="710">
        <f t="shared" si="16"/>
        <v>0</v>
      </c>
      <c r="Q48" s="710">
        <f t="shared" si="16"/>
        <v>0</v>
      </c>
      <c r="R48" s="710">
        <f t="shared" si="16"/>
        <v>0</v>
      </c>
      <c r="S48" s="710">
        <f t="shared" si="16"/>
        <v>0</v>
      </c>
      <c r="T48" s="710">
        <f t="shared" si="16"/>
        <v>0</v>
      </c>
      <c r="U48" s="710">
        <f t="shared" si="15"/>
        <v>0</v>
      </c>
      <c r="V48" s="710">
        <f t="shared" si="15"/>
        <v>0</v>
      </c>
      <c r="W48" s="710">
        <f t="shared" si="15"/>
        <v>0</v>
      </c>
      <c r="X48" s="710">
        <f t="shared" si="15"/>
        <v>0</v>
      </c>
      <c r="Y48" s="710">
        <f t="shared" si="15"/>
        <v>0</v>
      </c>
      <c r="Z48" s="710">
        <f t="shared" si="15"/>
        <v>0</v>
      </c>
      <c r="AA48" s="710">
        <f t="shared" si="15"/>
        <v>0</v>
      </c>
      <c r="AB48" s="710">
        <f t="shared" si="15"/>
        <v>0</v>
      </c>
      <c r="AC48" s="710">
        <f t="shared" si="15"/>
        <v>0</v>
      </c>
      <c r="AD48" s="710">
        <f t="shared" si="15"/>
        <v>0</v>
      </c>
      <c r="AE48" s="710">
        <f t="shared" ref="AE48:AN64" si="18">SUMPRODUCT((DVHC=AE$6)*(madatNC=$C48)*(namkh=$D$1)*(CSD_giam))</f>
        <v>0</v>
      </c>
      <c r="AF48" s="710">
        <f t="shared" si="18"/>
        <v>0</v>
      </c>
      <c r="AG48" s="710">
        <f t="shared" si="18"/>
        <v>0</v>
      </c>
      <c r="AH48" s="710">
        <f t="shared" si="18"/>
        <v>0</v>
      </c>
      <c r="AI48" s="710">
        <f t="shared" si="18"/>
        <v>0</v>
      </c>
      <c r="AJ48" s="710">
        <f t="shared" si="18"/>
        <v>0</v>
      </c>
      <c r="AK48" s="710">
        <f t="shared" si="18"/>
        <v>0</v>
      </c>
      <c r="AL48" s="710">
        <f t="shared" si="18"/>
        <v>0</v>
      </c>
      <c r="AM48" s="710">
        <f t="shared" si="18"/>
        <v>0</v>
      </c>
      <c r="AN48" s="710">
        <f t="shared" si="18"/>
        <v>0</v>
      </c>
      <c r="AO48" s="713"/>
    </row>
    <row r="49" spans="1:41">
      <c r="A49" s="707" t="str">
        <f>'CH01'!A50</f>
        <v>2.8.2</v>
      </c>
      <c r="B49" s="708" t="str">
        <f>'CH01'!B50</f>
        <v>Đất công trình thủy lợi</v>
      </c>
      <c r="C49" s="709" t="str">
        <f>'CH01'!C50</f>
        <v>DTL</v>
      </c>
      <c r="D49" s="710">
        <f t="shared" si="13"/>
        <v>0</v>
      </c>
      <c r="E49" s="710">
        <f t="shared" si="16"/>
        <v>0</v>
      </c>
      <c r="F49" s="710">
        <f t="shared" si="16"/>
        <v>0</v>
      </c>
      <c r="G49" s="710">
        <f t="shared" si="16"/>
        <v>0</v>
      </c>
      <c r="H49" s="710">
        <f t="shared" si="16"/>
        <v>0</v>
      </c>
      <c r="I49" s="710">
        <f t="shared" si="16"/>
        <v>0</v>
      </c>
      <c r="J49" s="710">
        <f t="shared" si="16"/>
        <v>0</v>
      </c>
      <c r="K49" s="710">
        <f t="shared" si="16"/>
        <v>0</v>
      </c>
      <c r="L49" s="710">
        <f t="shared" si="16"/>
        <v>0</v>
      </c>
      <c r="M49" s="710">
        <f t="shared" si="16"/>
        <v>0</v>
      </c>
      <c r="N49" s="710">
        <f t="shared" si="16"/>
        <v>0</v>
      </c>
      <c r="O49" s="710">
        <f t="shared" si="16"/>
        <v>0</v>
      </c>
      <c r="P49" s="710">
        <f t="shared" si="16"/>
        <v>0</v>
      </c>
      <c r="Q49" s="710">
        <f t="shared" si="16"/>
        <v>0</v>
      </c>
      <c r="R49" s="710">
        <f t="shared" si="16"/>
        <v>0</v>
      </c>
      <c r="S49" s="710">
        <f t="shared" si="16"/>
        <v>0</v>
      </c>
      <c r="T49" s="710">
        <f t="shared" si="16"/>
        <v>0</v>
      </c>
      <c r="U49" s="710">
        <f t="shared" si="15"/>
        <v>0</v>
      </c>
      <c r="V49" s="710">
        <f t="shared" si="15"/>
        <v>0</v>
      </c>
      <c r="W49" s="710">
        <f t="shared" si="15"/>
        <v>0</v>
      </c>
      <c r="X49" s="710">
        <f t="shared" si="15"/>
        <v>0</v>
      </c>
      <c r="Y49" s="710">
        <f t="shared" si="15"/>
        <v>0</v>
      </c>
      <c r="Z49" s="710">
        <f t="shared" si="15"/>
        <v>0</v>
      </c>
      <c r="AA49" s="710">
        <f t="shared" si="15"/>
        <v>0</v>
      </c>
      <c r="AB49" s="710">
        <f t="shared" si="15"/>
        <v>0</v>
      </c>
      <c r="AC49" s="710">
        <f t="shared" si="15"/>
        <v>0</v>
      </c>
      <c r="AD49" s="710">
        <f t="shared" si="15"/>
        <v>0</v>
      </c>
      <c r="AE49" s="710">
        <f t="shared" si="18"/>
        <v>0</v>
      </c>
      <c r="AF49" s="710">
        <f t="shared" si="18"/>
        <v>0</v>
      </c>
      <c r="AG49" s="710">
        <f t="shared" si="18"/>
        <v>0</v>
      </c>
      <c r="AH49" s="710">
        <f t="shared" si="18"/>
        <v>0</v>
      </c>
      <c r="AI49" s="710">
        <f t="shared" si="18"/>
        <v>0</v>
      </c>
      <c r="AJ49" s="710">
        <f t="shared" si="18"/>
        <v>0</v>
      </c>
      <c r="AK49" s="710">
        <f t="shared" si="18"/>
        <v>0</v>
      </c>
      <c r="AL49" s="710">
        <f t="shared" si="18"/>
        <v>0</v>
      </c>
      <c r="AM49" s="710">
        <f t="shared" si="18"/>
        <v>0</v>
      </c>
      <c r="AN49" s="710">
        <f t="shared" si="18"/>
        <v>0</v>
      </c>
      <c r="AO49" s="713"/>
    </row>
    <row r="50" spans="1:41" ht="37.5">
      <c r="A50" s="707" t="str">
        <f>'CH01'!A51</f>
        <v>2.8.3</v>
      </c>
      <c r="B50" s="708" t="str">
        <f>'CH01'!B51</f>
        <v>Đất công trình cấp nước, thoát nước</v>
      </c>
      <c r="C50" s="709" t="str">
        <f>'CH01'!C51</f>
        <v>DCT</v>
      </c>
      <c r="D50" s="710">
        <f t="shared" si="13"/>
        <v>0</v>
      </c>
      <c r="E50" s="710">
        <f t="shared" si="16"/>
        <v>0</v>
      </c>
      <c r="F50" s="710">
        <f t="shared" si="16"/>
        <v>0</v>
      </c>
      <c r="G50" s="710">
        <f t="shared" si="16"/>
        <v>0</v>
      </c>
      <c r="H50" s="710">
        <f t="shared" si="16"/>
        <v>0</v>
      </c>
      <c r="I50" s="710">
        <f t="shared" si="16"/>
        <v>0</v>
      </c>
      <c r="J50" s="710">
        <f t="shared" si="16"/>
        <v>0</v>
      </c>
      <c r="K50" s="710">
        <f t="shared" si="16"/>
        <v>0</v>
      </c>
      <c r="L50" s="710">
        <f t="shared" si="16"/>
        <v>0</v>
      </c>
      <c r="M50" s="710">
        <f t="shared" si="16"/>
        <v>0</v>
      </c>
      <c r="N50" s="710">
        <f t="shared" si="16"/>
        <v>0</v>
      </c>
      <c r="O50" s="710">
        <f t="shared" si="16"/>
        <v>0</v>
      </c>
      <c r="P50" s="710">
        <f t="shared" si="16"/>
        <v>0</v>
      </c>
      <c r="Q50" s="710">
        <f t="shared" si="16"/>
        <v>0</v>
      </c>
      <c r="R50" s="710">
        <f t="shared" si="16"/>
        <v>0</v>
      </c>
      <c r="S50" s="710">
        <f t="shared" si="16"/>
        <v>0</v>
      </c>
      <c r="T50" s="710">
        <f t="shared" si="16"/>
        <v>0</v>
      </c>
      <c r="U50" s="710">
        <f t="shared" si="15"/>
        <v>0</v>
      </c>
      <c r="V50" s="710">
        <f t="shared" si="15"/>
        <v>0</v>
      </c>
      <c r="W50" s="710">
        <f t="shared" si="15"/>
        <v>0</v>
      </c>
      <c r="X50" s="710">
        <f t="shared" si="15"/>
        <v>0</v>
      </c>
      <c r="Y50" s="710">
        <f t="shared" si="15"/>
        <v>0</v>
      </c>
      <c r="Z50" s="710">
        <f t="shared" si="15"/>
        <v>0</v>
      </c>
      <c r="AA50" s="710">
        <f t="shared" si="15"/>
        <v>0</v>
      </c>
      <c r="AB50" s="710">
        <f t="shared" si="15"/>
        <v>0</v>
      </c>
      <c r="AC50" s="710">
        <f t="shared" si="15"/>
        <v>0</v>
      </c>
      <c r="AD50" s="710">
        <f t="shared" si="15"/>
        <v>0</v>
      </c>
      <c r="AE50" s="710">
        <f t="shared" si="18"/>
        <v>0</v>
      </c>
      <c r="AF50" s="710">
        <f t="shared" si="18"/>
        <v>0</v>
      </c>
      <c r="AG50" s="710">
        <f t="shared" si="18"/>
        <v>0</v>
      </c>
      <c r="AH50" s="710">
        <f t="shared" si="18"/>
        <v>0</v>
      </c>
      <c r="AI50" s="710">
        <f t="shared" si="18"/>
        <v>0</v>
      </c>
      <c r="AJ50" s="710">
        <f t="shared" si="18"/>
        <v>0</v>
      </c>
      <c r="AK50" s="710">
        <f t="shared" si="18"/>
        <v>0</v>
      </c>
      <c r="AL50" s="710">
        <f t="shared" si="18"/>
        <v>0</v>
      </c>
      <c r="AM50" s="710">
        <f t="shared" si="18"/>
        <v>0</v>
      </c>
      <c r="AN50" s="710">
        <f t="shared" si="18"/>
        <v>0</v>
      </c>
      <c r="AO50" s="713"/>
    </row>
    <row r="51" spans="1:41" ht="37.5">
      <c r="A51" s="707" t="str">
        <f>'CH01'!A52</f>
        <v>2.8.4</v>
      </c>
      <c r="B51" s="708" t="str">
        <f>'CH01'!B52</f>
        <v>Đất công trình phòng, chống thiên tai</v>
      </c>
      <c r="C51" s="709" t="str">
        <f>'CH01'!C52</f>
        <v>DPC</v>
      </c>
      <c r="D51" s="710">
        <f t="shared" si="13"/>
        <v>0</v>
      </c>
      <c r="E51" s="710">
        <f t="shared" si="16"/>
        <v>0</v>
      </c>
      <c r="F51" s="710">
        <f t="shared" si="16"/>
        <v>0</v>
      </c>
      <c r="G51" s="710">
        <f t="shared" si="16"/>
        <v>0</v>
      </c>
      <c r="H51" s="710">
        <f t="shared" si="16"/>
        <v>0</v>
      </c>
      <c r="I51" s="710">
        <f t="shared" si="16"/>
        <v>0</v>
      </c>
      <c r="J51" s="710">
        <f t="shared" si="16"/>
        <v>0</v>
      </c>
      <c r="K51" s="710">
        <f t="shared" si="16"/>
        <v>0</v>
      </c>
      <c r="L51" s="710">
        <f t="shared" si="16"/>
        <v>0</v>
      </c>
      <c r="M51" s="710">
        <f t="shared" si="16"/>
        <v>0</v>
      </c>
      <c r="N51" s="710">
        <f t="shared" si="16"/>
        <v>0</v>
      </c>
      <c r="O51" s="710">
        <f t="shared" si="16"/>
        <v>0</v>
      </c>
      <c r="P51" s="710">
        <f t="shared" si="16"/>
        <v>0</v>
      </c>
      <c r="Q51" s="710">
        <f t="shared" si="16"/>
        <v>0</v>
      </c>
      <c r="R51" s="710">
        <f t="shared" si="16"/>
        <v>0</v>
      </c>
      <c r="S51" s="710">
        <f t="shared" si="16"/>
        <v>0</v>
      </c>
      <c r="T51" s="710">
        <f t="shared" si="16"/>
        <v>0</v>
      </c>
      <c r="U51" s="710">
        <f t="shared" si="15"/>
        <v>0</v>
      </c>
      <c r="V51" s="710">
        <f t="shared" si="15"/>
        <v>0</v>
      </c>
      <c r="W51" s="710">
        <f t="shared" si="15"/>
        <v>0</v>
      </c>
      <c r="X51" s="710">
        <f t="shared" si="15"/>
        <v>0</v>
      </c>
      <c r="Y51" s="710">
        <f t="shared" si="15"/>
        <v>0</v>
      </c>
      <c r="Z51" s="710">
        <f t="shared" si="15"/>
        <v>0</v>
      </c>
      <c r="AA51" s="710">
        <f t="shared" si="15"/>
        <v>0</v>
      </c>
      <c r="AB51" s="710">
        <f t="shared" si="15"/>
        <v>0</v>
      </c>
      <c r="AC51" s="710">
        <f t="shared" si="15"/>
        <v>0</v>
      </c>
      <c r="AD51" s="710">
        <f t="shared" si="15"/>
        <v>0</v>
      </c>
      <c r="AE51" s="710">
        <f t="shared" si="18"/>
        <v>0</v>
      </c>
      <c r="AF51" s="710">
        <f t="shared" si="18"/>
        <v>0</v>
      </c>
      <c r="AG51" s="710">
        <f t="shared" si="18"/>
        <v>0</v>
      </c>
      <c r="AH51" s="710">
        <f t="shared" si="18"/>
        <v>0</v>
      </c>
      <c r="AI51" s="710">
        <f t="shared" si="18"/>
        <v>0</v>
      </c>
      <c r="AJ51" s="710">
        <f t="shared" si="18"/>
        <v>0</v>
      </c>
      <c r="AK51" s="710">
        <f t="shared" si="18"/>
        <v>0</v>
      </c>
      <c r="AL51" s="710">
        <f t="shared" si="18"/>
        <v>0</v>
      </c>
      <c r="AM51" s="710">
        <f t="shared" si="18"/>
        <v>0</v>
      </c>
      <c r="AN51" s="710">
        <f t="shared" si="18"/>
        <v>0</v>
      </c>
      <c r="AO51" s="713"/>
    </row>
    <row r="52" spans="1:41" ht="56.25">
      <c r="A52" s="707" t="str">
        <f>'CH01'!A53</f>
        <v>2.8.5</v>
      </c>
      <c r="B52" s="708" t="str">
        <f>'CH01'!B53</f>
        <v>Đất có di tích lịch sử - văn hóa danh lam thắng cảnh, di sản thiên nhiên</v>
      </c>
      <c r="C52" s="709" t="str">
        <f>'CH01'!C53</f>
        <v>DDD</v>
      </c>
      <c r="D52" s="710">
        <f t="shared" si="13"/>
        <v>0</v>
      </c>
      <c r="E52" s="710">
        <f t="shared" si="16"/>
        <v>0</v>
      </c>
      <c r="F52" s="710">
        <f t="shared" si="16"/>
        <v>0</v>
      </c>
      <c r="G52" s="710">
        <f t="shared" si="16"/>
        <v>0</v>
      </c>
      <c r="H52" s="710">
        <f t="shared" si="16"/>
        <v>0</v>
      </c>
      <c r="I52" s="710">
        <f t="shared" si="16"/>
        <v>0</v>
      </c>
      <c r="J52" s="710">
        <f t="shared" si="16"/>
        <v>0</v>
      </c>
      <c r="K52" s="710">
        <f t="shared" si="16"/>
        <v>0</v>
      </c>
      <c r="L52" s="710">
        <f t="shared" si="16"/>
        <v>0</v>
      </c>
      <c r="M52" s="710">
        <f t="shared" si="16"/>
        <v>0</v>
      </c>
      <c r="N52" s="710">
        <f t="shared" si="16"/>
        <v>0</v>
      </c>
      <c r="O52" s="710">
        <f t="shared" si="16"/>
        <v>0</v>
      </c>
      <c r="P52" s="710">
        <f t="shared" si="16"/>
        <v>0</v>
      </c>
      <c r="Q52" s="710">
        <f t="shared" si="16"/>
        <v>0</v>
      </c>
      <c r="R52" s="710">
        <f t="shared" si="16"/>
        <v>0</v>
      </c>
      <c r="S52" s="710">
        <f t="shared" si="16"/>
        <v>0</v>
      </c>
      <c r="T52" s="710">
        <f t="shared" si="16"/>
        <v>0</v>
      </c>
      <c r="U52" s="710">
        <f t="shared" si="15"/>
        <v>0</v>
      </c>
      <c r="V52" s="710">
        <f t="shared" si="15"/>
        <v>0</v>
      </c>
      <c r="W52" s="710">
        <f t="shared" si="15"/>
        <v>0</v>
      </c>
      <c r="X52" s="710">
        <f t="shared" si="15"/>
        <v>0</v>
      </c>
      <c r="Y52" s="710">
        <f t="shared" si="15"/>
        <v>0</v>
      </c>
      <c r="Z52" s="710">
        <f t="shared" si="15"/>
        <v>0</v>
      </c>
      <c r="AA52" s="710">
        <f t="shared" si="15"/>
        <v>0</v>
      </c>
      <c r="AB52" s="710">
        <f t="shared" si="15"/>
        <v>0</v>
      </c>
      <c r="AC52" s="710">
        <f t="shared" si="15"/>
        <v>0</v>
      </c>
      <c r="AD52" s="710">
        <f t="shared" si="15"/>
        <v>0</v>
      </c>
      <c r="AE52" s="710">
        <f t="shared" si="18"/>
        <v>0</v>
      </c>
      <c r="AF52" s="710">
        <f t="shared" si="18"/>
        <v>0</v>
      </c>
      <c r="AG52" s="710">
        <f t="shared" si="18"/>
        <v>0</v>
      </c>
      <c r="AH52" s="710">
        <f t="shared" si="18"/>
        <v>0</v>
      </c>
      <c r="AI52" s="710">
        <f t="shared" si="18"/>
        <v>0</v>
      </c>
      <c r="AJ52" s="710">
        <f t="shared" si="18"/>
        <v>0</v>
      </c>
      <c r="AK52" s="710">
        <f t="shared" si="18"/>
        <v>0</v>
      </c>
      <c r="AL52" s="710">
        <f t="shared" si="18"/>
        <v>0</v>
      </c>
      <c r="AM52" s="710">
        <f t="shared" si="18"/>
        <v>0</v>
      </c>
      <c r="AN52" s="710">
        <f t="shared" si="18"/>
        <v>0</v>
      </c>
      <c r="AO52" s="713"/>
    </row>
    <row r="53" spans="1:41">
      <c r="A53" s="707" t="str">
        <f>'CH01'!A54</f>
        <v>2.8.6</v>
      </c>
      <c r="B53" s="708" t="str">
        <f>'CH01'!B54</f>
        <v>Đất công trình xử lý chất thải</v>
      </c>
      <c r="C53" s="709" t="str">
        <f>'CH01'!C54</f>
        <v>DRA</v>
      </c>
      <c r="D53" s="710">
        <f t="shared" si="13"/>
        <v>0</v>
      </c>
      <c r="E53" s="710">
        <f t="shared" si="16"/>
        <v>0</v>
      </c>
      <c r="F53" s="710">
        <f t="shared" si="16"/>
        <v>0</v>
      </c>
      <c r="G53" s="710">
        <f t="shared" si="16"/>
        <v>0</v>
      </c>
      <c r="H53" s="710">
        <f t="shared" si="16"/>
        <v>0</v>
      </c>
      <c r="I53" s="710">
        <f t="shared" si="16"/>
        <v>0</v>
      </c>
      <c r="J53" s="710">
        <f t="shared" si="16"/>
        <v>0</v>
      </c>
      <c r="K53" s="710">
        <f t="shared" si="16"/>
        <v>0</v>
      </c>
      <c r="L53" s="710">
        <f t="shared" si="16"/>
        <v>0</v>
      </c>
      <c r="M53" s="710">
        <f t="shared" si="16"/>
        <v>0</v>
      </c>
      <c r="N53" s="710">
        <f t="shared" si="16"/>
        <v>0</v>
      </c>
      <c r="O53" s="710">
        <f t="shared" si="16"/>
        <v>0</v>
      </c>
      <c r="P53" s="710">
        <f t="shared" si="16"/>
        <v>0</v>
      </c>
      <c r="Q53" s="710">
        <f t="shared" si="16"/>
        <v>0</v>
      </c>
      <c r="R53" s="710">
        <f t="shared" si="16"/>
        <v>0</v>
      </c>
      <c r="S53" s="710">
        <f t="shared" si="16"/>
        <v>0</v>
      </c>
      <c r="T53" s="710">
        <f t="shared" si="16"/>
        <v>0</v>
      </c>
      <c r="U53" s="710">
        <f t="shared" si="15"/>
        <v>0</v>
      </c>
      <c r="V53" s="710">
        <f t="shared" si="15"/>
        <v>0</v>
      </c>
      <c r="W53" s="710">
        <f t="shared" si="15"/>
        <v>0</v>
      </c>
      <c r="X53" s="710">
        <f t="shared" si="15"/>
        <v>0</v>
      </c>
      <c r="Y53" s="710">
        <f t="shared" si="15"/>
        <v>0</v>
      </c>
      <c r="Z53" s="710">
        <f t="shared" si="15"/>
        <v>0</v>
      </c>
      <c r="AA53" s="710">
        <f t="shared" si="15"/>
        <v>0</v>
      </c>
      <c r="AB53" s="710">
        <f t="shared" si="15"/>
        <v>0</v>
      </c>
      <c r="AC53" s="710">
        <f t="shared" si="15"/>
        <v>0</v>
      </c>
      <c r="AD53" s="710">
        <f t="shared" si="15"/>
        <v>0</v>
      </c>
      <c r="AE53" s="710">
        <f t="shared" si="18"/>
        <v>0</v>
      </c>
      <c r="AF53" s="710">
        <f t="shared" si="18"/>
        <v>0</v>
      </c>
      <c r="AG53" s="710">
        <f t="shared" si="18"/>
        <v>0</v>
      </c>
      <c r="AH53" s="710">
        <f t="shared" si="18"/>
        <v>0</v>
      </c>
      <c r="AI53" s="710">
        <f t="shared" si="18"/>
        <v>0</v>
      </c>
      <c r="AJ53" s="710">
        <f t="shared" si="18"/>
        <v>0</v>
      </c>
      <c r="AK53" s="710">
        <f t="shared" si="18"/>
        <v>0</v>
      </c>
      <c r="AL53" s="710">
        <f t="shared" si="18"/>
        <v>0</v>
      </c>
      <c r="AM53" s="710">
        <f t="shared" si="18"/>
        <v>0</v>
      </c>
      <c r="AN53" s="710">
        <f t="shared" si="18"/>
        <v>0</v>
      </c>
      <c r="AO53" s="713"/>
    </row>
    <row r="54" spans="1:41" ht="37.5">
      <c r="A54" s="707" t="str">
        <f>'CH01'!A55</f>
        <v>2.8.7</v>
      </c>
      <c r="B54" s="708" t="str">
        <f>'CH01'!B55</f>
        <v>Đất công trình năng lượng, chiếu sáng công cộng</v>
      </c>
      <c r="C54" s="709" t="str">
        <f>'CH01'!C55</f>
        <v>DNL</v>
      </c>
      <c r="D54" s="710">
        <f t="shared" si="13"/>
        <v>0</v>
      </c>
      <c r="E54" s="710">
        <f t="shared" si="16"/>
        <v>0</v>
      </c>
      <c r="F54" s="710">
        <f t="shared" si="16"/>
        <v>0</v>
      </c>
      <c r="G54" s="710">
        <f t="shared" si="16"/>
        <v>0</v>
      </c>
      <c r="H54" s="710">
        <f t="shared" si="16"/>
        <v>0</v>
      </c>
      <c r="I54" s="710">
        <f t="shared" si="16"/>
        <v>0</v>
      </c>
      <c r="J54" s="710">
        <f t="shared" si="16"/>
        <v>0</v>
      </c>
      <c r="K54" s="710">
        <f t="shared" si="16"/>
        <v>0</v>
      </c>
      <c r="L54" s="710">
        <f t="shared" si="16"/>
        <v>0</v>
      </c>
      <c r="M54" s="710">
        <f t="shared" si="16"/>
        <v>0</v>
      </c>
      <c r="N54" s="710">
        <f t="shared" si="16"/>
        <v>0</v>
      </c>
      <c r="O54" s="710">
        <f t="shared" si="16"/>
        <v>0</v>
      </c>
      <c r="P54" s="710">
        <f t="shared" si="16"/>
        <v>0</v>
      </c>
      <c r="Q54" s="710">
        <f t="shared" si="16"/>
        <v>0</v>
      </c>
      <c r="R54" s="710">
        <f t="shared" si="16"/>
        <v>0</v>
      </c>
      <c r="S54" s="710">
        <f t="shared" si="16"/>
        <v>0</v>
      </c>
      <c r="T54" s="710">
        <f t="shared" si="16"/>
        <v>0</v>
      </c>
      <c r="U54" s="710">
        <f t="shared" si="15"/>
        <v>0</v>
      </c>
      <c r="V54" s="710">
        <f t="shared" si="15"/>
        <v>0</v>
      </c>
      <c r="W54" s="710">
        <f t="shared" si="15"/>
        <v>0</v>
      </c>
      <c r="X54" s="710">
        <f t="shared" si="15"/>
        <v>0</v>
      </c>
      <c r="Y54" s="710">
        <f t="shared" si="15"/>
        <v>0</v>
      </c>
      <c r="Z54" s="710">
        <f t="shared" si="15"/>
        <v>0</v>
      </c>
      <c r="AA54" s="710">
        <f t="shared" si="15"/>
        <v>0</v>
      </c>
      <c r="AB54" s="710">
        <f t="shared" si="15"/>
        <v>0</v>
      </c>
      <c r="AC54" s="710">
        <f t="shared" si="15"/>
        <v>0</v>
      </c>
      <c r="AD54" s="710">
        <f t="shared" si="15"/>
        <v>0</v>
      </c>
      <c r="AE54" s="710">
        <f t="shared" si="18"/>
        <v>0</v>
      </c>
      <c r="AF54" s="710">
        <f t="shared" si="18"/>
        <v>0</v>
      </c>
      <c r="AG54" s="710">
        <f t="shared" si="18"/>
        <v>0</v>
      </c>
      <c r="AH54" s="710">
        <f t="shared" si="18"/>
        <v>0</v>
      </c>
      <c r="AI54" s="710">
        <f t="shared" si="18"/>
        <v>0</v>
      </c>
      <c r="AJ54" s="710">
        <f t="shared" si="18"/>
        <v>0</v>
      </c>
      <c r="AK54" s="710">
        <f t="shared" si="18"/>
        <v>0</v>
      </c>
      <c r="AL54" s="710">
        <f t="shared" si="18"/>
        <v>0</v>
      </c>
      <c r="AM54" s="710">
        <f t="shared" si="18"/>
        <v>0</v>
      </c>
      <c r="AN54" s="710">
        <f t="shared" si="18"/>
        <v>0</v>
      </c>
    </row>
    <row r="55" spans="1:41" ht="37.5">
      <c r="A55" s="707" t="str">
        <f>'CH01'!A56</f>
        <v>2.8.8</v>
      </c>
      <c r="B55" s="708" t="str">
        <f>'CH01'!B56</f>
        <v>Đất công trình hạ tầng bưu chính, viễn thông, công nghệ thông tin</v>
      </c>
      <c r="C55" s="709" t="str">
        <f>'CH01'!C56</f>
        <v>DBV</v>
      </c>
      <c r="D55" s="710">
        <f t="shared" si="13"/>
        <v>0</v>
      </c>
      <c r="E55" s="710">
        <f t="shared" si="16"/>
        <v>0</v>
      </c>
      <c r="F55" s="710">
        <f t="shared" si="16"/>
        <v>0</v>
      </c>
      <c r="G55" s="710">
        <f t="shared" si="16"/>
        <v>0</v>
      </c>
      <c r="H55" s="710">
        <f t="shared" si="16"/>
        <v>0</v>
      </c>
      <c r="I55" s="710">
        <f t="shared" si="16"/>
        <v>0</v>
      </c>
      <c r="J55" s="710">
        <f t="shared" si="16"/>
        <v>0</v>
      </c>
      <c r="K55" s="710">
        <f t="shared" si="16"/>
        <v>0</v>
      </c>
      <c r="L55" s="710">
        <f t="shared" si="16"/>
        <v>0</v>
      </c>
      <c r="M55" s="710">
        <f t="shared" si="16"/>
        <v>0</v>
      </c>
      <c r="N55" s="710">
        <f t="shared" si="16"/>
        <v>0</v>
      </c>
      <c r="O55" s="710">
        <f t="shared" si="16"/>
        <v>0</v>
      </c>
      <c r="P55" s="710">
        <f t="shared" si="16"/>
        <v>0</v>
      </c>
      <c r="Q55" s="710">
        <f t="shared" si="16"/>
        <v>0</v>
      </c>
      <c r="R55" s="710">
        <f t="shared" si="16"/>
        <v>0</v>
      </c>
      <c r="S55" s="710">
        <f t="shared" si="16"/>
        <v>0</v>
      </c>
      <c r="T55" s="710">
        <f t="shared" si="16"/>
        <v>0</v>
      </c>
      <c r="U55" s="710">
        <f t="shared" si="15"/>
        <v>0</v>
      </c>
      <c r="V55" s="710">
        <f t="shared" si="15"/>
        <v>0</v>
      </c>
      <c r="W55" s="710">
        <f t="shared" si="15"/>
        <v>0</v>
      </c>
      <c r="X55" s="710">
        <f t="shared" si="15"/>
        <v>0</v>
      </c>
      <c r="Y55" s="710">
        <f t="shared" si="15"/>
        <v>0</v>
      </c>
      <c r="Z55" s="710">
        <f t="shared" si="15"/>
        <v>0</v>
      </c>
      <c r="AA55" s="710">
        <f t="shared" si="15"/>
        <v>0</v>
      </c>
      <c r="AB55" s="710">
        <f t="shared" si="15"/>
        <v>0</v>
      </c>
      <c r="AC55" s="710">
        <f t="shared" si="15"/>
        <v>0</v>
      </c>
      <c r="AD55" s="710">
        <f t="shared" si="15"/>
        <v>0</v>
      </c>
      <c r="AE55" s="710">
        <f t="shared" si="18"/>
        <v>0</v>
      </c>
      <c r="AF55" s="710">
        <f t="shared" si="18"/>
        <v>0</v>
      </c>
      <c r="AG55" s="710">
        <f t="shared" si="18"/>
        <v>0</v>
      </c>
      <c r="AH55" s="710">
        <f t="shared" si="18"/>
        <v>0</v>
      </c>
      <c r="AI55" s="710">
        <f t="shared" si="18"/>
        <v>0</v>
      </c>
      <c r="AJ55" s="710">
        <f t="shared" si="18"/>
        <v>0</v>
      </c>
      <c r="AK55" s="710">
        <f t="shared" si="18"/>
        <v>0</v>
      </c>
      <c r="AL55" s="710">
        <f t="shared" si="18"/>
        <v>0</v>
      </c>
      <c r="AM55" s="710">
        <f t="shared" si="18"/>
        <v>0</v>
      </c>
      <c r="AN55" s="710">
        <f t="shared" si="18"/>
        <v>0</v>
      </c>
    </row>
    <row r="56" spans="1:41">
      <c r="A56" s="707" t="str">
        <f>'CH01'!A57</f>
        <v>2.8.9</v>
      </c>
      <c r="B56" s="708" t="str">
        <f>'CH01'!B57</f>
        <v>Đất chợ dân sinh, chợ đầu mối</v>
      </c>
      <c r="C56" s="709" t="str">
        <f>'CH01'!C57</f>
        <v>DCH</v>
      </c>
      <c r="D56" s="710">
        <f t="shared" si="13"/>
        <v>0</v>
      </c>
      <c r="E56" s="710">
        <f t="shared" si="16"/>
        <v>0</v>
      </c>
      <c r="F56" s="710">
        <f t="shared" si="16"/>
        <v>0</v>
      </c>
      <c r="G56" s="710">
        <f t="shared" si="16"/>
        <v>0</v>
      </c>
      <c r="H56" s="710">
        <f t="shared" si="16"/>
        <v>0</v>
      </c>
      <c r="I56" s="710">
        <f t="shared" si="16"/>
        <v>0</v>
      </c>
      <c r="J56" s="710">
        <f t="shared" si="16"/>
        <v>0</v>
      </c>
      <c r="K56" s="710">
        <f t="shared" si="16"/>
        <v>0</v>
      </c>
      <c r="L56" s="710">
        <f t="shared" si="16"/>
        <v>0</v>
      </c>
      <c r="M56" s="710">
        <f t="shared" si="16"/>
        <v>0</v>
      </c>
      <c r="N56" s="710">
        <f t="shared" si="16"/>
        <v>0</v>
      </c>
      <c r="O56" s="710">
        <f t="shared" si="16"/>
        <v>0</v>
      </c>
      <c r="P56" s="710">
        <f t="shared" si="16"/>
        <v>0</v>
      </c>
      <c r="Q56" s="710">
        <f t="shared" si="16"/>
        <v>0</v>
      </c>
      <c r="R56" s="710">
        <f t="shared" si="16"/>
        <v>0</v>
      </c>
      <c r="S56" s="710">
        <f t="shared" si="16"/>
        <v>0</v>
      </c>
      <c r="T56" s="710">
        <f t="shared" si="16"/>
        <v>0</v>
      </c>
      <c r="U56" s="710">
        <f t="shared" si="15"/>
        <v>0</v>
      </c>
      <c r="V56" s="710">
        <f t="shared" si="15"/>
        <v>0</v>
      </c>
      <c r="W56" s="710">
        <f t="shared" si="15"/>
        <v>0</v>
      </c>
      <c r="X56" s="710">
        <f t="shared" si="15"/>
        <v>0</v>
      </c>
      <c r="Y56" s="710">
        <f t="shared" si="15"/>
        <v>0</v>
      </c>
      <c r="Z56" s="710">
        <f t="shared" si="15"/>
        <v>0</v>
      </c>
      <c r="AA56" s="710">
        <f t="shared" si="15"/>
        <v>0</v>
      </c>
      <c r="AB56" s="710">
        <f t="shared" si="15"/>
        <v>0</v>
      </c>
      <c r="AC56" s="710">
        <f t="shared" si="15"/>
        <v>0</v>
      </c>
      <c r="AD56" s="710">
        <f t="shared" si="15"/>
        <v>0</v>
      </c>
      <c r="AE56" s="710">
        <f t="shared" si="18"/>
        <v>0</v>
      </c>
      <c r="AF56" s="710">
        <f t="shared" si="18"/>
        <v>0</v>
      </c>
      <c r="AG56" s="710">
        <f t="shared" si="18"/>
        <v>0</v>
      </c>
      <c r="AH56" s="710">
        <f t="shared" si="18"/>
        <v>0</v>
      </c>
      <c r="AI56" s="710">
        <f t="shared" si="18"/>
        <v>0</v>
      </c>
      <c r="AJ56" s="710">
        <f t="shared" si="18"/>
        <v>0</v>
      </c>
      <c r="AK56" s="710">
        <f t="shared" si="18"/>
        <v>0</v>
      </c>
      <c r="AL56" s="710">
        <f t="shared" si="18"/>
        <v>0</v>
      </c>
      <c r="AM56" s="710">
        <f t="shared" si="18"/>
        <v>0</v>
      </c>
      <c r="AN56" s="710">
        <f t="shared" si="18"/>
        <v>0</v>
      </c>
    </row>
    <row r="57" spans="1:41" ht="37.5">
      <c r="A57" s="707" t="str">
        <f>'CH01'!A58</f>
        <v>2.8.10</v>
      </c>
      <c r="B57" s="708" t="str">
        <f>'CH01'!B58</f>
        <v>Đất khu vui chơi, giải trí công cộng, sinh hoạt cộng đồng</v>
      </c>
      <c r="C57" s="709" t="str">
        <f>'CH01'!C58</f>
        <v>DKV</v>
      </c>
      <c r="D57" s="710">
        <f t="shared" si="13"/>
        <v>0</v>
      </c>
      <c r="E57" s="710">
        <f t="shared" si="16"/>
        <v>0</v>
      </c>
      <c r="F57" s="710">
        <f t="shared" si="16"/>
        <v>0</v>
      </c>
      <c r="G57" s="710">
        <f t="shared" si="16"/>
        <v>0</v>
      </c>
      <c r="H57" s="710">
        <f t="shared" si="16"/>
        <v>0</v>
      </c>
      <c r="I57" s="710">
        <f t="shared" si="16"/>
        <v>0</v>
      </c>
      <c r="J57" s="710">
        <f t="shared" si="16"/>
        <v>0</v>
      </c>
      <c r="K57" s="710">
        <f t="shared" si="16"/>
        <v>0</v>
      </c>
      <c r="L57" s="710">
        <f t="shared" si="16"/>
        <v>0</v>
      </c>
      <c r="M57" s="710">
        <f t="shared" si="16"/>
        <v>0</v>
      </c>
      <c r="N57" s="710">
        <f t="shared" si="16"/>
        <v>0</v>
      </c>
      <c r="O57" s="710">
        <f t="shared" si="16"/>
        <v>0</v>
      </c>
      <c r="P57" s="710">
        <f t="shared" si="16"/>
        <v>0</v>
      </c>
      <c r="Q57" s="710">
        <f t="shared" si="16"/>
        <v>0</v>
      </c>
      <c r="R57" s="710">
        <f t="shared" si="16"/>
        <v>0</v>
      </c>
      <c r="S57" s="710">
        <f t="shared" si="16"/>
        <v>0</v>
      </c>
      <c r="T57" s="710">
        <f t="shared" si="16"/>
        <v>0</v>
      </c>
      <c r="U57" s="710">
        <f t="shared" si="15"/>
        <v>0</v>
      </c>
      <c r="V57" s="710">
        <f t="shared" si="15"/>
        <v>0</v>
      </c>
      <c r="W57" s="710">
        <f t="shared" si="15"/>
        <v>0</v>
      </c>
      <c r="X57" s="710">
        <f t="shared" si="15"/>
        <v>0</v>
      </c>
      <c r="Y57" s="710">
        <f t="shared" si="15"/>
        <v>0</v>
      </c>
      <c r="Z57" s="710">
        <f t="shared" si="15"/>
        <v>0</v>
      </c>
      <c r="AA57" s="710">
        <f t="shared" si="15"/>
        <v>0</v>
      </c>
      <c r="AB57" s="710">
        <f t="shared" si="15"/>
        <v>0</v>
      </c>
      <c r="AC57" s="710">
        <f t="shared" si="15"/>
        <v>0</v>
      </c>
      <c r="AD57" s="710">
        <f t="shared" si="15"/>
        <v>0</v>
      </c>
      <c r="AE57" s="710">
        <f t="shared" si="18"/>
        <v>0</v>
      </c>
      <c r="AF57" s="710">
        <f t="shared" si="18"/>
        <v>0</v>
      </c>
      <c r="AG57" s="710">
        <f t="shared" si="18"/>
        <v>0</v>
      </c>
      <c r="AH57" s="710">
        <f t="shared" si="18"/>
        <v>0</v>
      </c>
      <c r="AI57" s="710">
        <f t="shared" si="18"/>
        <v>0</v>
      </c>
      <c r="AJ57" s="710">
        <f t="shared" si="18"/>
        <v>0</v>
      </c>
      <c r="AK57" s="710">
        <f t="shared" si="18"/>
        <v>0</v>
      </c>
      <c r="AL57" s="710">
        <f t="shared" si="18"/>
        <v>0</v>
      </c>
      <c r="AM57" s="710">
        <f t="shared" si="18"/>
        <v>0</v>
      </c>
      <c r="AN57" s="710">
        <f t="shared" si="18"/>
        <v>0</v>
      </c>
    </row>
    <row r="58" spans="1:41">
      <c r="A58" s="707" t="str">
        <f>'CH01'!A59</f>
        <v>2.9</v>
      </c>
      <c r="B58" s="708" t="str">
        <f>'CH01'!B59</f>
        <v>Đất tôn giáo</v>
      </c>
      <c r="C58" s="709" t="str">
        <f>'CH01'!C59</f>
        <v>TON</v>
      </c>
      <c r="D58" s="710">
        <f t="shared" si="13"/>
        <v>0</v>
      </c>
      <c r="E58" s="710">
        <f t="shared" si="16"/>
        <v>0</v>
      </c>
      <c r="F58" s="710">
        <f t="shared" si="16"/>
        <v>0</v>
      </c>
      <c r="G58" s="710">
        <f t="shared" si="16"/>
        <v>0</v>
      </c>
      <c r="H58" s="710">
        <f t="shared" si="16"/>
        <v>0</v>
      </c>
      <c r="I58" s="710">
        <f t="shared" si="16"/>
        <v>0</v>
      </c>
      <c r="J58" s="710">
        <f t="shared" si="16"/>
        <v>0</v>
      </c>
      <c r="K58" s="710">
        <f t="shared" si="16"/>
        <v>0</v>
      </c>
      <c r="L58" s="710">
        <f t="shared" si="16"/>
        <v>0</v>
      </c>
      <c r="M58" s="710">
        <f t="shared" si="16"/>
        <v>0</v>
      </c>
      <c r="N58" s="710">
        <f t="shared" si="16"/>
        <v>0</v>
      </c>
      <c r="O58" s="710">
        <f t="shared" si="16"/>
        <v>0</v>
      </c>
      <c r="P58" s="710">
        <f t="shared" si="16"/>
        <v>0</v>
      </c>
      <c r="Q58" s="710">
        <f t="shared" si="16"/>
        <v>0</v>
      </c>
      <c r="R58" s="710">
        <f t="shared" si="16"/>
        <v>0</v>
      </c>
      <c r="S58" s="710">
        <f t="shared" si="16"/>
        <v>0</v>
      </c>
      <c r="T58" s="710">
        <f t="shared" si="16"/>
        <v>0</v>
      </c>
      <c r="U58" s="710">
        <f t="shared" si="15"/>
        <v>0</v>
      </c>
      <c r="V58" s="710">
        <f t="shared" si="15"/>
        <v>0</v>
      </c>
      <c r="W58" s="710">
        <f t="shared" si="15"/>
        <v>0</v>
      </c>
      <c r="X58" s="710">
        <f t="shared" si="15"/>
        <v>0</v>
      </c>
      <c r="Y58" s="710">
        <f t="shared" si="15"/>
        <v>0</v>
      </c>
      <c r="Z58" s="710">
        <f t="shared" si="15"/>
        <v>0</v>
      </c>
      <c r="AA58" s="710">
        <f t="shared" si="15"/>
        <v>0</v>
      </c>
      <c r="AB58" s="710">
        <f t="shared" si="15"/>
        <v>0</v>
      </c>
      <c r="AC58" s="710">
        <f t="shared" si="15"/>
        <v>0</v>
      </c>
      <c r="AD58" s="710">
        <f t="shared" si="15"/>
        <v>0</v>
      </c>
      <c r="AE58" s="710">
        <f t="shared" si="18"/>
        <v>0</v>
      </c>
      <c r="AF58" s="710">
        <f t="shared" si="18"/>
        <v>0</v>
      </c>
      <c r="AG58" s="710">
        <f t="shared" si="18"/>
        <v>0</v>
      </c>
      <c r="AH58" s="710">
        <f t="shared" si="18"/>
        <v>0</v>
      </c>
      <c r="AI58" s="710">
        <f t="shared" si="18"/>
        <v>0</v>
      </c>
      <c r="AJ58" s="710">
        <f t="shared" si="18"/>
        <v>0</v>
      </c>
      <c r="AK58" s="710">
        <f t="shared" si="18"/>
        <v>0</v>
      </c>
      <c r="AL58" s="710">
        <f t="shared" si="18"/>
        <v>0</v>
      </c>
      <c r="AM58" s="710">
        <f t="shared" si="18"/>
        <v>0</v>
      </c>
      <c r="AN58" s="710">
        <f t="shared" si="18"/>
        <v>0</v>
      </c>
    </row>
    <row r="59" spans="1:41">
      <c r="A59" s="707" t="str">
        <f>'CH01'!A60</f>
        <v>2.10</v>
      </c>
      <c r="B59" s="708" t="str">
        <f>'CH01'!B60</f>
        <v>Đất tín ngưỡng</v>
      </c>
      <c r="C59" s="709" t="str">
        <f>'CH01'!C60</f>
        <v>TIN</v>
      </c>
      <c r="D59" s="710">
        <f t="shared" si="13"/>
        <v>0</v>
      </c>
      <c r="E59" s="710">
        <f t="shared" si="16"/>
        <v>0</v>
      </c>
      <c r="F59" s="710">
        <f t="shared" si="16"/>
        <v>0</v>
      </c>
      <c r="G59" s="710">
        <f t="shared" si="16"/>
        <v>0</v>
      </c>
      <c r="H59" s="710">
        <f t="shared" si="16"/>
        <v>0</v>
      </c>
      <c r="I59" s="710">
        <f t="shared" si="16"/>
        <v>0</v>
      </c>
      <c r="J59" s="710">
        <f t="shared" si="16"/>
        <v>0</v>
      </c>
      <c r="K59" s="710">
        <f t="shared" si="16"/>
        <v>0</v>
      </c>
      <c r="L59" s="710">
        <f t="shared" si="16"/>
        <v>0</v>
      </c>
      <c r="M59" s="710">
        <f t="shared" si="16"/>
        <v>0</v>
      </c>
      <c r="N59" s="710">
        <f t="shared" si="16"/>
        <v>0</v>
      </c>
      <c r="O59" s="710">
        <f t="shared" si="16"/>
        <v>0</v>
      </c>
      <c r="P59" s="710">
        <f t="shared" si="16"/>
        <v>0</v>
      </c>
      <c r="Q59" s="710">
        <f t="shared" si="16"/>
        <v>0</v>
      </c>
      <c r="R59" s="710">
        <f t="shared" si="16"/>
        <v>0</v>
      </c>
      <c r="S59" s="710">
        <f t="shared" si="16"/>
        <v>0</v>
      </c>
      <c r="T59" s="710">
        <f t="shared" si="16"/>
        <v>0</v>
      </c>
      <c r="U59" s="710">
        <f t="shared" si="15"/>
        <v>0</v>
      </c>
      <c r="V59" s="710">
        <f t="shared" si="15"/>
        <v>0</v>
      </c>
      <c r="W59" s="710">
        <f t="shared" si="15"/>
        <v>0</v>
      </c>
      <c r="X59" s="710">
        <f t="shared" si="15"/>
        <v>0</v>
      </c>
      <c r="Y59" s="710">
        <f t="shared" si="15"/>
        <v>0</v>
      </c>
      <c r="Z59" s="710">
        <f t="shared" si="15"/>
        <v>0</v>
      </c>
      <c r="AA59" s="710">
        <f t="shared" si="15"/>
        <v>0</v>
      </c>
      <c r="AB59" s="710">
        <f t="shared" si="15"/>
        <v>0</v>
      </c>
      <c r="AC59" s="710">
        <f t="shared" si="15"/>
        <v>0</v>
      </c>
      <c r="AD59" s="710">
        <f t="shared" si="15"/>
        <v>0</v>
      </c>
      <c r="AE59" s="710">
        <f t="shared" si="18"/>
        <v>0</v>
      </c>
      <c r="AF59" s="710">
        <f t="shared" si="18"/>
        <v>0</v>
      </c>
      <c r="AG59" s="710">
        <f t="shared" si="18"/>
        <v>0</v>
      </c>
      <c r="AH59" s="710">
        <f t="shared" si="18"/>
        <v>0</v>
      </c>
      <c r="AI59" s="710">
        <f t="shared" si="18"/>
        <v>0</v>
      </c>
      <c r="AJ59" s="710">
        <f t="shared" si="18"/>
        <v>0</v>
      </c>
      <c r="AK59" s="710">
        <f t="shared" si="18"/>
        <v>0</v>
      </c>
      <c r="AL59" s="710">
        <f t="shared" si="18"/>
        <v>0</v>
      </c>
      <c r="AM59" s="710">
        <f t="shared" si="18"/>
        <v>0</v>
      </c>
      <c r="AN59" s="710">
        <f t="shared" si="18"/>
        <v>0</v>
      </c>
    </row>
    <row r="60" spans="1:41" ht="37.5">
      <c r="A60" s="707" t="str">
        <f>'CH01'!A61</f>
        <v>2.11</v>
      </c>
      <c r="B60" s="708" t="str">
        <f>'CH01'!B61</f>
        <v>Đất nghĩa trang, nhà tang lễ, cơ sở hỏa táng; đất cơ sở lưu giữ tro cốt</v>
      </c>
      <c r="C60" s="709" t="str">
        <f>'CH01'!C61</f>
        <v>NTD</v>
      </c>
      <c r="D60" s="710">
        <f t="shared" si="13"/>
        <v>0</v>
      </c>
      <c r="E60" s="710">
        <f t="shared" si="16"/>
        <v>0</v>
      </c>
      <c r="F60" s="710">
        <f t="shared" si="16"/>
        <v>0</v>
      </c>
      <c r="G60" s="710">
        <f t="shared" si="16"/>
        <v>0</v>
      </c>
      <c r="H60" s="710">
        <f t="shared" si="16"/>
        <v>0</v>
      </c>
      <c r="I60" s="710">
        <f t="shared" si="16"/>
        <v>0</v>
      </c>
      <c r="J60" s="710">
        <f t="shared" si="16"/>
        <v>0</v>
      </c>
      <c r="K60" s="710">
        <f t="shared" si="16"/>
        <v>0</v>
      </c>
      <c r="L60" s="710">
        <f t="shared" si="16"/>
        <v>0</v>
      </c>
      <c r="M60" s="710">
        <f t="shared" si="16"/>
        <v>0</v>
      </c>
      <c r="N60" s="710">
        <f t="shared" si="16"/>
        <v>0</v>
      </c>
      <c r="O60" s="710">
        <f t="shared" si="16"/>
        <v>0</v>
      </c>
      <c r="P60" s="710">
        <f t="shared" si="16"/>
        <v>0</v>
      </c>
      <c r="Q60" s="710">
        <f t="shared" si="16"/>
        <v>0</v>
      </c>
      <c r="R60" s="710">
        <f t="shared" si="16"/>
        <v>0</v>
      </c>
      <c r="S60" s="710">
        <f t="shared" si="16"/>
        <v>0</v>
      </c>
      <c r="T60" s="710">
        <f t="shared" ref="T60:AD64" si="19">SUMPRODUCT((DVHC=T$6)*(madatNC=$C60)*(namkh=$D$1)*(CSD_giam))</f>
        <v>0</v>
      </c>
      <c r="U60" s="710">
        <f t="shared" si="19"/>
        <v>0</v>
      </c>
      <c r="V60" s="710">
        <f t="shared" si="19"/>
        <v>0</v>
      </c>
      <c r="W60" s="710">
        <f t="shared" si="19"/>
        <v>0</v>
      </c>
      <c r="X60" s="710">
        <f t="shared" si="19"/>
        <v>0</v>
      </c>
      <c r="Y60" s="710">
        <f t="shared" si="19"/>
        <v>0</v>
      </c>
      <c r="Z60" s="710">
        <f t="shared" si="19"/>
        <v>0</v>
      </c>
      <c r="AA60" s="710">
        <f t="shared" si="19"/>
        <v>0</v>
      </c>
      <c r="AB60" s="710">
        <f t="shared" si="19"/>
        <v>0</v>
      </c>
      <c r="AC60" s="710">
        <f t="shared" si="19"/>
        <v>0</v>
      </c>
      <c r="AD60" s="710">
        <f t="shared" si="19"/>
        <v>0</v>
      </c>
      <c r="AE60" s="710">
        <f t="shared" si="18"/>
        <v>0</v>
      </c>
      <c r="AF60" s="710">
        <f t="shared" si="18"/>
        <v>0</v>
      </c>
      <c r="AG60" s="710">
        <f t="shared" si="18"/>
        <v>0</v>
      </c>
      <c r="AH60" s="710">
        <f t="shared" si="18"/>
        <v>0</v>
      </c>
      <c r="AI60" s="710">
        <f t="shared" si="18"/>
        <v>0</v>
      </c>
      <c r="AJ60" s="710">
        <f t="shared" si="18"/>
        <v>0</v>
      </c>
      <c r="AK60" s="710">
        <f t="shared" si="18"/>
        <v>0</v>
      </c>
      <c r="AL60" s="710">
        <f t="shared" si="18"/>
        <v>0</v>
      </c>
      <c r="AM60" s="710">
        <f t="shared" si="18"/>
        <v>0</v>
      </c>
      <c r="AN60" s="710">
        <f t="shared" si="18"/>
        <v>0</v>
      </c>
    </row>
    <row r="61" spans="1:41">
      <c r="A61" s="707" t="str">
        <f>'CH01'!A62</f>
        <v>2.12</v>
      </c>
      <c r="B61" s="708" t="str">
        <f>'CH01'!B62</f>
        <v>Đất có mặt nước chuyên dùng</v>
      </c>
      <c r="C61" s="709" t="str">
        <f>'CH01'!C62</f>
        <v>TVC</v>
      </c>
      <c r="D61" s="710">
        <f t="shared" si="13"/>
        <v>0</v>
      </c>
      <c r="E61" s="710">
        <f>E62+E63</f>
        <v>0</v>
      </c>
      <c r="F61" s="710">
        <f t="shared" ref="F61:AN61" si="20">F62+F63</f>
        <v>0</v>
      </c>
      <c r="G61" s="710">
        <f t="shared" si="20"/>
        <v>0</v>
      </c>
      <c r="H61" s="710">
        <f t="shared" si="20"/>
        <v>0</v>
      </c>
      <c r="I61" s="710">
        <f t="shared" si="20"/>
        <v>0</v>
      </c>
      <c r="J61" s="710">
        <f t="shared" si="20"/>
        <v>0</v>
      </c>
      <c r="K61" s="710">
        <f t="shared" si="20"/>
        <v>0</v>
      </c>
      <c r="L61" s="710">
        <f t="shared" si="20"/>
        <v>0</v>
      </c>
      <c r="M61" s="710">
        <f t="shared" si="20"/>
        <v>0</v>
      </c>
      <c r="N61" s="710">
        <f t="shared" si="20"/>
        <v>0</v>
      </c>
      <c r="O61" s="710">
        <f t="shared" si="20"/>
        <v>0</v>
      </c>
      <c r="P61" s="710">
        <f t="shared" si="20"/>
        <v>0</v>
      </c>
      <c r="Q61" s="710">
        <f t="shared" si="20"/>
        <v>0</v>
      </c>
      <c r="R61" s="710">
        <f t="shared" si="20"/>
        <v>0</v>
      </c>
      <c r="S61" s="710">
        <f t="shared" si="20"/>
        <v>0</v>
      </c>
      <c r="T61" s="710">
        <f t="shared" si="20"/>
        <v>0</v>
      </c>
      <c r="U61" s="710">
        <f t="shared" si="20"/>
        <v>0</v>
      </c>
      <c r="V61" s="710">
        <f t="shared" si="20"/>
        <v>0</v>
      </c>
      <c r="W61" s="710">
        <f t="shared" si="20"/>
        <v>0</v>
      </c>
      <c r="X61" s="710">
        <f t="shared" si="20"/>
        <v>0</v>
      </c>
      <c r="Y61" s="710">
        <f t="shared" si="20"/>
        <v>0</v>
      </c>
      <c r="Z61" s="710">
        <f t="shared" si="20"/>
        <v>0</v>
      </c>
      <c r="AA61" s="710">
        <f t="shared" si="20"/>
        <v>0</v>
      </c>
      <c r="AB61" s="710">
        <f t="shared" si="20"/>
        <v>0</v>
      </c>
      <c r="AC61" s="710">
        <f t="shared" si="20"/>
        <v>0</v>
      </c>
      <c r="AD61" s="710">
        <f t="shared" si="20"/>
        <v>0</v>
      </c>
      <c r="AE61" s="710">
        <f t="shared" si="20"/>
        <v>0</v>
      </c>
      <c r="AF61" s="710">
        <f t="shared" si="20"/>
        <v>0</v>
      </c>
      <c r="AG61" s="710">
        <f t="shared" si="20"/>
        <v>0</v>
      </c>
      <c r="AH61" s="710">
        <f t="shared" si="20"/>
        <v>0</v>
      </c>
      <c r="AI61" s="710">
        <f t="shared" si="20"/>
        <v>0</v>
      </c>
      <c r="AJ61" s="710">
        <f t="shared" si="20"/>
        <v>0</v>
      </c>
      <c r="AK61" s="710">
        <f t="shared" si="20"/>
        <v>0</v>
      </c>
      <c r="AL61" s="710">
        <f t="shared" si="20"/>
        <v>0</v>
      </c>
      <c r="AM61" s="710">
        <f t="shared" si="20"/>
        <v>0</v>
      </c>
      <c r="AN61" s="710">
        <f t="shared" si="20"/>
        <v>0</v>
      </c>
    </row>
    <row r="62" spans="1:41" ht="37.5">
      <c r="A62" s="707" t="str">
        <f>'CH01'!A63</f>
        <v>2.12.1</v>
      </c>
      <c r="B62" s="708" t="str">
        <f>'CH01'!B63</f>
        <v>Đất có mặt nước chuyên dùng dạng ao, hồ, đầm, phá</v>
      </c>
      <c r="C62" s="709" t="str">
        <f>'CH01'!C63</f>
        <v>MNC</v>
      </c>
      <c r="D62" s="710">
        <f t="shared" si="13"/>
        <v>0</v>
      </c>
      <c r="E62" s="710">
        <f t="shared" ref="E62:T64" si="21">SUMPRODUCT((DVHC=E$6)*(madatNC=$C62)*(namkh=$D$1)*(CSD_giam))</f>
        <v>0</v>
      </c>
      <c r="F62" s="710">
        <f t="shared" si="21"/>
        <v>0</v>
      </c>
      <c r="G62" s="710">
        <f t="shared" si="21"/>
        <v>0</v>
      </c>
      <c r="H62" s="710">
        <f t="shared" si="21"/>
        <v>0</v>
      </c>
      <c r="I62" s="710">
        <f t="shared" si="21"/>
        <v>0</v>
      </c>
      <c r="J62" s="710">
        <f t="shared" si="21"/>
        <v>0</v>
      </c>
      <c r="K62" s="710">
        <f t="shared" si="21"/>
        <v>0</v>
      </c>
      <c r="L62" s="710">
        <f t="shared" si="21"/>
        <v>0</v>
      </c>
      <c r="M62" s="710">
        <f t="shared" si="21"/>
        <v>0</v>
      </c>
      <c r="N62" s="710">
        <f t="shared" si="21"/>
        <v>0</v>
      </c>
      <c r="O62" s="710">
        <f t="shared" si="21"/>
        <v>0</v>
      </c>
      <c r="P62" s="710">
        <f t="shared" si="21"/>
        <v>0</v>
      </c>
      <c r="Q62" s="710">
        <f t="shared" si="21"/>
        <v>0</v>
      </c>
      <c r="R62" s="710">
        <f t="shared" si="21"/>
        <v>0</v>
      </c>
      <c r="S62" s="710">
        <f t="shared" si="21"/>
        <v>0</v>
      </c>
      <c r="T62" s="710">
        <f t="shared" si="21"/>
        <v>0</v>
      </c>
      <c r="U62" s="710">
        <f t="shared" si="19"/>
        <v>0</v>
      </c>
      <c r="V62" s="710">
        <f t="shared" si="19"/>
        <v>0</v>
      </c>
      <c r="W62" s="710">
        <f t="shared" si="19"/>
        <v>0</v>
      </c>
      <c r="X62" s="710">
        <f t="shared" si="19"/>
        <v>0</v>
      </c>
      <c r="Y62" s="710">
        <f t="shared" si="19"/>
        <v>0</v>
      </c>
      <c r="Z62" s="710">
        <f t="shared" si="19"/>
        <v>0</v>
      </c>
      <c r="AA62" s="710">
        <f t="shared" si="19"/>
        <v>0</v>
      </c>
      <c r="AB62" s="710">
        <f t="shared" si="19"/>
        <v>0</v>
      </c>
      <c r="AC62" s="710">
        <f t="shared" si="19"/>
        <v>0</v>
      </c>
      <c r="AD62" s="710">
        <f t="shared" si="19"/>
        <v>0</v>
      </c>
      <c r="AE62" s="710">
        <f t="shared" si="18"/>
        <v>0</v>
      </c>
      <c r="AF62" s="710">
        <f t="shared" si="18"/>
        <v>0</v>
      </c>
      <c r="AG62" s="710">
        <f t="shared" si="18"/>
        <v>0</v>
      </c>
      <c r="AH62" s="710">
        <f t="shared" si="18"/>
        <v>0</v>
      </c>
      <c r="AI62" s="710">
        <f t="shared" si="18"/>
        <v>0</v>
      </c>
      <c r="AJ62" s="710">
        <f t="shared" si="18"/>
        <v>0</v>
      </c>
      <c r="AK62" s="710">
        <f t="shared" si="18"/>
        <v>0</v>
      </c>
      <c r="AL62" s="710">
        <f t="shared" si="18"/>
        <v>0</v>
      </c>
      <c r="AM62" s="710">
        <f t="shared" si="18"/>
        <v>0</v>
      </c>
      <c r="AN62" s="710">
        <f t="shared" si="18"/>
        <v>0</v>
      </c>
    </row>
    <row r="63" spans="1:41" ht="37.5">
      <c r="A63" s="707" t="str">
        <f>'CH01'!A64</f>
        <v>2.12.2</v>
      </c>
      <c r="B63" s="708" t="str">
        <f>'CH01'!B64</f>
        <v>Đất có mặt nước dạng sông, ngòi, kênh, rạch, suối</v>
      </c>
      <c r="C63" s="709" t="str">
        <f>'CH01'!C64</f>
        <v>SON</v>
      </c>
      <c r="D63" s="710">
        <f t="shared" si="13"/>
        <v>0</v>
      </c>
      <c r="E63" s="710">
        <f t="shared" si="21"/>
        <v>0</v>
      </c>
      <c r="F63" s="710">
        <f t="shared" si="21"/>
        <v>0</v>
      </c>
      <c r="G63" s="710">
        <f t="shared" si="21"/>
        <v>0</v>
      </c>
      <c r="H63" s="710">
        <f t="shared" si="21"/>
        <v>0</v>
      </c>
      <c r="I63" s="710">
        <f t="shared" si="21"/>
        <v>0</v>
      </c>
      <c r="J63" s="710">
        <f t="shared" si="21"/>
        <v>0</v>
      </c>
      <c r="K63" s="710">
        <f t="shared" si="21"/>
        <v>0</v>
      </c>
      <c r="L63" s="710">
        <f t="shared" si="21"/>
        <v>0</v>
      </c>
      <c r="M63" s="710">
        <f t="shared" si="21"/>
        <v>0</v>
      </c>
      <c r="N63" s="710">
        <f t="shared" si="21"/>
        <v>0</v>
      </c>
      <c r="O63" s="710">
        <f t="shared" si="21"/>
        <v>0</v>
      </c>
      <c r="P63" s="710">
        <f t="shared" si="21"/>
        <v>0</v>
      </c>
      <c r="Q63" s="710">
        <f t="shared" si="21"/>
        <v>0</v>
      </c>
      <c r="R63" s="710">
        <f t="shared" si="21"/>
        <v>0</v>
      </c>
      <c r="S63" s="710">
        <f t="shared" si="21"/>
        <v>0</v>
      </c>
      <c r="T63" s="710">
        <f t="shared" si="21"/>
        <v>0</v>
      </c>
      <c r="U63" s="710">
        <f t="shared" si="19"/>
        <v>0</v>
      </c>
      <c r="V63" s="710">
        <f t="shared" si="19"/>
        <v>0</v>
      </c>
      <c r="W63" s="710">
        <f t="shared" si="19"/>
        <v>0</v>
      </c>
      <c r="X63" s="710">
        <f t="shared" si="19"/>
        <v>0</v>
      </c>
      <c r="Y63" s="710">
        <f t="shared" si="19"/>
        <v>0</v>
      </c>
      <c r="Z63" s="710">
        <f t="shared" si="19"/>
        <v>0</v>
      </c>
      <c r="AA63" s="710">
        <f t="shared" si="19"/>
        <v>0</v>
      </c>
      <c r="AB63" s="710">
        <f t="shared" si="19"/>
        <v>0</v>
      </c>
      <c r="AC63" s="710">
        <f t="shared" si="19"/>
        <v>0</v>
      </c>
      <c r="AD63" s="710">
        <f t="shared" si="19"/>
        <v>0</v>
      </c>
      <c r="AE63" s="710">
        <f t="shared" si="18"/>
        <v>0</v>
      </c>
      <c r="AF63" s="710">
        <f t="shared" si="18"/>
        <v>0</v>
      </c>
      <c r="AG63" s="710">
        <f t="shared" si="18"/>
        <v>0</v>
      </c>
      <c r="AH63" s="710">
        <f t="shared" si="18"/>
        <v>0</v>
      </c>
      <c r="AI63" s="710">
        <f t="shared" si="18"/>
        <v>0</v>
      </c>
      <c r="AJ63" s="710">
        <f t="shared" si="18"/>
        <v>0</v>
      </c>
      <c r="AK63" s="710">
        <f t="shared" si="18"/>
        <v>0</v>
      </c>
      <c r="AL63" s="710">
        <f t="shared" si="18"/>
        <v>0</v>
      </c>
      <c r="AM63" s="710">
        <f t="shared" si="18"/>
        <v>0</v>
      </c>
      <c r="AN63" s="710">
        <f t="shared" si="18"/>
        <v>0</v>
      </c>
    </row>
    <row r="64" spans="1:41">
      <c r="A64" s="707" t="str">
        <f>'CH01'!A65</f>
        <v>2.13</v>
      </c>
      <c r="B64" s="708" t="str">
        <f>'CH01'!B65</f>
        <v>Đất phi nông nghiệp khác</v>
      </c>
      <c r="C64" s="709" t="str">
        <f>'CH01'!C65</f>
        <v>PNK</v>
      </c>
      <c r="D64" s="710">
        <f t="shared" ref="D64" si="22">SUM(E64:AN64)</f>
        <v>0</v>
      </c>
      <c r="E64" s="710">
        <f t="shared" si="21"/>
        <v>0</v>
      </c>
      <c r="F64" s="710">
        <f t="shared" si="21"/>
        <v>0</v>
      </c>
      <c r="G64" s="710">
        <f t="shared" si="21"/>
        <v>0</v>
      </c>
      <c r="H64" s="710">
        <f t="shared" si="21"/>
        <v>0</v>
      </c>
      <c r="I64" s="710">
        <f t="shared" si="21"/>
        <v>0</v>
      </c>
      <c r="J64" s="710">
        <f t="shared" si="21"/>
        <v>0</v>
      </c>
      <c r="K64" s="710">
        <f t="shared" si="21"/>
        <v>0</v>
      </c>
      <c r="L64" s="710">
        <f t="shared" si="21"/>
        <v>0</v>
      </c>
      <c r="M64" s="710">
        <f t="shared" si="21"/>
        <v>0</v>
      </c>
      <c r="N64" s="710">
        <f t="shared" si="21"/>
        <v>0</v>
      </c>
      <c r="O64" s="710">
        <f t="shared" si="21"/>
        <v>0</v>
      </c>
      <c r="P64" s="710">
        <f t="shared" si="21"/>
        <v>0</v>
      </c>
      <c r="Q64" s="710">
        <f t="shared" si="21"/>
        <v>0</v>
      </c>
      <c r="R64" s="710">
        <f t="shared" si="21"/>
        <v>0</v>
      </c>
      <c r="S64" s="710">
        <f t="shared" si="21"/>
        <v>0</v>
      </c>
      <c r="T64" s="710">
        <f t="shared" si="21"/>
        <v>0</v>
      </c>
      <c r="U64" s="710">
        <f t="shared" si="19"/>
        <v>0</v>
      </c>
      <c r="V64" s="710">
        <f t="shared" si="19"/>
        <v>0</v>
      </c>
      <c r="W64" s="710">
        <f t="shared" si="19"/>
        <v>0</v>
      </c>
      <c r="X64" s="710">
        <f t="shared" si="19"/>
        <v>0</v>
      </c>
      <c r="Y64" s="710">
        <f t="shared" si="19"/>
        <v>0</v>
      </c>
      <c r="Z64" s="710">
        <f t="shared" si="19"/>
        <v>0</v>
      </c>
      <c r="AA64" s="710">
        <f t="shared" si="19"/>
        <v>0</v>
      </c>
      <c r="AB64" s="710">
        <f t="shared" si="19"/>
        <v>0</v>
      </c>
      <c r="AC64" s="710">
        <f t="shared" si="19"/>
        <v>0</v>
      </c>
      <c r="AD64" s="710">
        <f t="shared" si="19"/>
        <v>0</v>
      </c>
      <c r="AE64" s="710">
        <f t="shared" si="18"/>
        <v>0</v>
      </c>
      <c r="AF64" s="710">
        <f t="shared" si="18"/>
        <v>0</v>
      </c>
      <c r="AG64" s="710">
        <f t="shared" si="18"/>
        <v>0</v>
      </c>
      <c r="AH64" s="710">
        <f t="shared" si="18"/>
        <v>0</v>
      </c>
      <c r="AI64" s="710">
        <f t="shared" si="18"/>
        <v>0</v>
      </c>
      <c r="AJ64" s="710">
        <f t="shared" si="18"/>
        <v>0</v>
      </c>
      <c r="AK64" s="710">
        <f t="shared" si="18"/>
        <v>0</v>
      </c>
      <c r="AL64" s="710">
        <f t="shared" si="18"/>
        <v>0</v>
      </c>
      <c r="AM64" s="710">
        <f t="shared" si="18"/>
        <v>0</v>
      </c>
      <c r="AN64" s="710">
        <f t="shared" si="18"/>
        <v>0</v>
      </c>
    </row>
  </sheetData>
  <sheetProtection formatCells="0" formatColumns="0" formatRows="0" insertColumns="0" insertRows="0" insertHyperlinks="0" deleteColumns="0" deleteRows="0" pivotTables="0"/>
  <mergeCells count="5">
    <mergeCell ref="E4:AN4"/>
    <mergeCell ref="A5:A6"/>
    <mergeCell ref="B5:B6"/>
    <mergeCell ref="C5:C6"/>
    <mergeCell ref="D5:D6"/>
  </mergeCells>
  <phoneticPr fontId="19" type="noConversion"/>
  <dataValidations count="1">
    <dataValidation type="list" allowBlank="1" showInputMessage="1" showErrorMessage="1" sqref="D1">
      <formula1>PhannamQHKH</formula1>
    </dataValidation>
  </dataValidations>
  <printOptions horizontalCentered="1"/>
  <pageMargins left="0.196850393700787" right="0.15748031496063" top="0.55118110236220497" bottom="0.511811023622047" header="0.23622047244094499" footer="0.511811023622047"/>
  <pageSetup paperSize="9" scale="51" fitToHeight="0" orientation="portrait" blackAndWhite="1" r:id="rId1"/>
  <headerFooter alignWithMargins="0"/>
  <ignoredErrors>
    <ignoredError sqref="E22:AN22 E29:AN29 V40:AN40 E47:AN47 E61:AN6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79998168889431442"/>
  </sheetPr>
  <dimension ref="A1:BG434"/>
  <sheetViews>
    <sheetView showZeros="0" zoomScale="85" zoomScaleNormal="85" workbookViewId="0">
      <pane xSplit="5" ySplit="2" topLeftCell="AJ332" activePane="bottomRight" state="frozen"/>
      <selection activeCell="AZ112" sqref="AZ112"/>
      <selection pane="topRight" activeCell="AZ112" sqref="AZ112"/>
      <selection pane="bottomLeft" activeCell="AZ112" sqref="AZ112"/>
      <selection pane="bottomRight" activeCell="F285" sqref="F285"/>
    </sheetView>
  </sheetViews>
  <sheetFormatPr defaultColWidth="9.59765625" defaultRowHeight="10.5"/>
  <cols>
    <col min="1" max="1" width="9.59765625" style="3" customWidth="1"/>
    <col min="2" max="2" width="15.59765625" style="3" customWidth="1"/>
    <col min="3" max="3" width="22.59765625" style="242" customWidth="1"/>
    <col min="4" max="4" width="13.3984375" style="50" customWidth="1"/>
    <col min="5" max="5" width="13.19921875" style="49" customWidth="1"/>
    <col min="6" max="6" width="11.796875" style="3" customWidth="1"/>
    <col min="7" max="40" width="9.59765625" style="3"/>
    <col min="41" max="41" width="15" style="3" customWidth="1"/>
    <col min="42" max="16384" width="9.59765625" style="3"/>
  </cols>
  <sheetData>
    <row r="1" spans="1:59" s="1" customFormat="1" ht="23.25" customHeight="1">
      <c r="A1" s="960"/>
      <c r="B1" s="960" t="s">
        <v>45</v>
      </c>
      <c r="C1" s="960" t="s">
        <v>5</v>
      </c>
      <c r="D1" s="960" t="s">
        <v>6</v>
      </c>
      <c r="E1" s="958" t="s">
        <v>78</v>
      </c>
      <c r="F1" s="243" t="s">
        <v>79</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row>
    <row r="2" spans="1:59" s="1" customFormat="1" ht="30" customHeight="1">
      <c r="A2" s="961"/>
      <c r="B2" s="961"/>
      <c r="C2" s="961"/>
      <c r="D2" s="961"/>
      <c r="E2" s="959"/>
      <c r="F2" s="69" t="str">
        <f>NhuCau!I2</f>
        <v>LUC</v>
      </c>
      <c r="G2" s="69" t="str">
        <f>NhuCau!J2</f>
        <v>LUK</v>
      </c>
      <c r="H2" s="69" t="str">
        <f>NhuCau!K2</f>
        <v>HNK</v>
      </c>
      <c r="I2" s="69" t="str">
        <f>NhuCau!L2</f>
        <v>CLN</v>
      </c>
      <c r="J2" s="69" t="str">
        <f>NhuCau!M2</f>
        <v>RDD</v>
      </c>
      <c r="K2" s="69" t="str">
        <f>NhuCau!N2</f>
        <v>RPH</v>
      </c>
      <c r="L2" s="69" t="str">
        <f>NhuCau!O2</f>
        <v>RSX</v>
      </c>
      <c r="M2" s="69" t="str">
        <f>NhuCau!P2</f>
        <v>RSN</v>
      </c>
      <c r="N2" s="69" t="str">
        <f>NhuCau!Q2</f>
        <v>NTS</v>
      </c>
      <c r="O2" s="69" t="str">
        <f>NhuCau!R2</f>
        <v>CNT</v>
      </c>
      <c r="P2" s="69" t="str">
        <f>NhuCau!S2</f>
        <v>LMU</v>
      </c>
      <c r="Q2" s="69" t="str">
        <f>NhuCau!T2</f>
        <v>NKH</v>
      </c>
      <c r="R2" s="69" t="str">
        <f>NhuCau!U2</f>
        <v>ONT</v>
      </c>
      <c r="S2" s="69" t="str">
        <f>NhuCau!V2</f>
        <v>ODT</v>
      </c>
      <c r="T2" s="69" t="str">
        <f>NhuCau!W2</f>
        <v>TSC</v>
      </c>
      <c r="U2" s="69" t="str">
        <f>NhuCau!X2</f>
        <v>CQP</v>
      </c>
      <c r="V2" s="69" t="str">
        <f>NhuCau!Y2</f>
        <v>CAN</v>
      </c>
      <c r="W2" s="69" t="str">
        <f>NhuCau!Z2</f>
        <v>DVH</v>
      </c>
      <c r="X2" s="69" t="str">
        <f>NhuCau!AA2</f>
        <v>DXH</v>
      </c>
      <c r="Y2" s="69" t="str">
        <f>NhuCau!AB2</f>
        <v>DYT</v>
      </c>
      <c r="Z2" s="69" t="str">
        <f>NhuCau!AC2</f>
        <v>DGD</v>
      </c>
      <c r="AA2" s="69" t="str">
        <f>NhuCau!AD2</f>
        <v>DTT</v>
      </c>
      <c r="AB2" s="69" t="str">
        <f>NhuCau!AE2</f>
        <v>DKH</v>
      </c>
      <c r="AC2" s="69" t="str">
        <f>NhuCau!AF2</f>
        <v>DMT</v>
      </c>
      <c r="AD2" s="69" t="str">
        <f>NhuCau!AG2</f>
        <v>DKT</v>
      </c>
      <c r="AE2" s="69" t="str">
        <f>NhuCau!AH2</f>
        <v>DNG</v>
      </c>
      <c r="AF2" s="69" t="str">
        <f>NhuCau!AI2</f>
        <v>DSK</v>
      </c>
      <c r="AG2" s="69" t="str">
        <f>NhuCau!AJ2</f>
        <v>SKK</v>
      </c>
      <c r="AH2" s="69" t="str">
        <f>NhuCau!AK2</f>
        <v>SKN</v>
      </c>
      <c r="AI2" s="69" t="str">
        <f>NhuCau!AL2</f>
        <v>SCT</v>
      </c>
      <c r="AJ2" s="69" t="str">
        <f>NhuCau!AM2</f>
        <v>TMD</v>
      </c>
      <c r="AK2" s="69" t="str">
        <f>NhuCau!AN2</f>
        <v>SKC</v>
      </c>
      <c r="AL2" s="69" t="str">
        <f>NhuCau!AO2</f>
        <v>SKS</v>
      </c>
      <c r="AM2" s="69" t="str">
        <f>NhuCau!AP2</f>
        <v>DGT</v>
      </c>
      <c r="AN2" s="69" t="str">
        <f>NhuCau!AQ2</f>
        <v>DTL</v>
      </c>
      <c r="AO2" s="69" t="str">
        <f>NhuCau!AR2</f>
        <v>DCT</v>
      </c>
      <c r="AP2" s="69" t="str">
        <f>NhuCau!AS2</f>
        <v>DPC</v>
      </c>
      <c r="AQ2" s="69" t="str">
        <f>NhuCau!AT2</f>
        <v>DDD</v>
      </c>
      <c r="AR2" s="69" t="str">
        <f>NhuCau!AU2</f>
        <v>DRA</v>
      </c>
      <c r="AS2" s="69" t="str">
        <f>NhuCau!AV2</f>
        <v>DNL</v>
      </c>
      <c r="AT2" s="69" t="str">
        <f>NhuCau!AW2</f>
        <v>DBV</v>
      </c>
      <c r="AU2" s="69" t="str">
        <f>NhuCau!AX2</f>
        <v>DCH</v>
      </c>
      <c r="AV2" s="69" t="str">
        <f>NhuCau!AY2</f>
        <v>DKV</v>
      </c>
      <c r="AW2" s="69" t="str">
        <f>NhuCau!AZ2</f>
        <v>TON</v>
      </c>
      <c r="AX2" s="69" t="str">
        <f>NhuCau!BA2</f>
        <v>TIN</v>
      </c>
      <c r="AY2" s="69" t="str">
        <f>NhuCau!BB2</f>
        <v>NTD</v>
      </c>
      <c r="AZ2" s="69" t="str">
        <f>NhuCau!BD2</f>
        <v>MNC</v>
      </c>
      <c r="BA2" s="69" t="str">
        <f>NhuCau!BE2</f>
        <v>SON</v>
      </c>
      <c r="BB2" s="69" t="str">
        <f>NhuCau!BF2</f>
        <v>PNK</v>
      </c>
      <c r="BC2" s="69" t="str">
        <f>NhuCau!BG2</f>
        <v>CGT</v>
      </c>
      <c r="BD2" s="69" t="str">
        <f>NhuCau!BH2</f>
        <v>BCS</v>
      </c>
      <c r="BE2" s="69" t="str">
        <f>NhuCau!BI2</f>
        <v>DCS</v>
      </c>
      <c r="BF2" s="69" t="str">
        <f>NhuCau!BJ2</f>
        <v>NCS</v>
      </c>
      <c r="BG2" s="69" t="str">
        <f>NhuCau!BK2</f>
        <v>MCS</v>
      </c>
    </row>
    <row r="3" spans="1:59" s="5" customFormat="1" ht="16.5" customHeight="1">
      <c r="A3" s="117" t="s">
        <v>42</v>
      </c>
      <c r="B3" s="244"/>
      <c r="C3" s="245" t="s">
        <v>45</v>
      </c>
      <c r="D3" s="246" t="s">
        <v>9</v>
      </c>
      <c r="E3" s="247">
        <f>NhuCau!H5</f>
        <v>0</v>
      </c>
      <c r="F3" s="4">
        <f>NhuCau!I5</f>
        <v>0</v>
      </c>
      <c r="G3" s="4">
        <f>NhuCau!J5</f>
        <v>0</v>
      </c>
      <c r="H3" s="4">
        <f>NhuCau!K5</f>
        <v>0</v>
      </c>
      <c r="I3" s="4">
        <f>NhuCau!L5</f>
        <v>0</v>
      </c>
      <c r="J3" s="4">
        <f>NhuCau!M5</f>
        <v>0</v>
      </c>
      <c r="K3" s="4">
        <f>NhuCau!N5</f>
        <v>0</v>
      </c>
      <c r="L3" s="4">
        <f>NhuCau!O5</f>
        <v>0</v>
      </c>
      <c r="M3" s="4">
        <f>NhuCau!P5</f>
        <v>0</v>
      </c>
      <c r="N3" s="4">
        <f>NhuCau!Q5</f>
        <v>0</v>
      </c>
      <c r="O3" s="4">
        <f>NhuCau!R5</f>
        <v>0</v>
      </c>
      <c r="P3" s="4">
        <f>NhuCau!S5</f>
        <v>0</v>
      </c>
      <c r="Q3" s="4">
        <f>NhuCau!T5</f>
        <v>0</v>
      </c>
      <c r="R3" s="4">
        <f>NhuCau!U5</f>
        <v>0</v>
      </c>
      <c r="S3" s="4">
        <f>NhuCau!V5</f>
        <v>0</v>
      </c>
      <c r="T3" s="4">
        <f>NhuCau!W5</f>
        <v>0</v>
      </c>
      <c r="U3" s="4">
        <f>NhuCau!X5</f>
        <v>0</v>
      </c>
      <c r="V3" s="4">
        <f>NhuCau!Y5</f>
        <v>0</v>
      </c>
      <c r="W3" s="4">
        <f>NhuCau!Z5</f>
        <v>0</v>
      </c>
      <c r="X3" s="4">
        <f>NhuCau!AA5</f>
        <v>0</v>
      </c>
      <c r="Y3" s="4">
        <f>NhuCau!AB5</f>
        <v>0</v>
      </c>
      <c r="Z3" s="4">
        <f>NhuCau!AC5</f>
        <v>0</v>
      </c>
      <c r="AA3" s="4">
        <f>NhuCau!AD5</f>
        <v>0</v>
      </c>
      <c r="AB3" s="4">
        <f>NhuCau!AE5</f>
        <v>0</v>
      </c>
      <c r="AC3" s="4">
        <f>NhuCau!AF5</f>
        <v>0</v>
      </c>
      <c r="AD3" s="4">
        <f>NhuCau!AG5</f>
        <v>0</v>
      </c>
      <c r="AE3" s="4">
        <f>NhuCau!AH5</f>
        <v>0</v>
      </c>
      <c r="AF3" s="4">
        <f>NhuCau!AI5</f>
        <v>0</v>
      </c>
      <c r="AG3" s="4">
        <f>NhuCau!AJ5</f>
        <v>0</v>
      </c>
      <c r="AH3" s="4">
        <f>NhuCau!AK5</f>
        <v>0</v>
      </c>
      <c r="AI3" s="4">
        <f>NhuCau!AL5</f>
        <v>0</v>
      </c>
      <c r="AJ3" s="4">
        <f>NhuCau!AM5</f>
        <v>0</v>
      </c>
      <c r="AK3" s="4">
        <f>NhuCau!AN5</f>
        <v>0</v>
      </c>
      <c r="AL3" s="4">
        <f>NhuCau!AO5</f>
        <v>0</v>
      </c>
      <c r="AM3" s="4">
        <f>NhuCau!AP5</f>
        <v>0</v>
      </c>
      <c r="AN3" s="4">
        <f>NhuCau!AQ5</f>
        <v>0</v>
      </c>
      <c r="AO3" s="4">
        <f>NhuCau!AR5</f>
        <v>0</v>
      </c>
      <c r="AP3" s="4">
        <f>NhuCau!AS5</f>
        <v>0</v>
      </c>
      <c r="AQ3" s="4">
        <f>NhuCau!AT5</f>
        <v>0</v>
      </c>
      <c r="AR3" s="4">
        <f>NhuCau!AU5</f>
        <v>0</v>
      </c>
      <c r="AS3" s="4">
        <f>NhuCau!AV5</f>
        <v>0</v>
      </c>
      <c r="AT3" s="4">
        <f>NhuCau!AW5</f>
        <v>0</v>
      </c>
      <c r="AU3" s="4">
        <f>NhuCau!AX5</f>
        <v>0</v>
      </c>
      <c r="AV3" s="4">
        <f>NhuCau!AY5</f>
        <v>0</v>
      </c>
      <c r="AW3" s="4">
        <f>NhuCau!AZ5</f>
        <v>0</v>
      </c>
      <c r="AX3" s="4">
        <f>NhuCau!BA5</f>
        <v>0</v>
      </c>
      <c r="AY3" s="4">
        <f>NhuCau!BB5</f>
        <v>0</v>
      </c>
      <c r="AZ3" s="4">
        <f>NhuCau!BD5</f>
        <v>0</v>
      </c>
      <c r="BA3" s="4">
        <f>NhuCau!BE5</f>
        <v>0</v>
      </c>
      <c r="BB3" s="4">
        <f>NhuCau!BF5</f>
        <v>0</v>
      </c>
      <c r="BC3" s="4">
        <f>NhuCau!BG5</f>
        <v>0</v>
      </c>
      <c r="BD3" s="4">
        <f>NhuCau!BH5</f>
        <v>0</v>
      </c>
      <c r="BE3" s="4">
        <f>NhuCau!BI5</f>
        <v>0</v>
      </c>
      <c r="BF3" s="4">
        <f>NhuCau!BJ5</f>
        <v>0</v>
      </c>
      <c r="BG3" s="4">
        <f>NhuCau!BK5</f>
        <v>0</v>
      </c>
    </row>
    <row r="4" spans="1:59" s="5" customFormat="1" ht="16.5" customHeight="1">
      <c r="A4" s="117" t="s">
        <v>42</v>
      </c>
      <c r="B4" s="248"/>
      <c r="C4" s="249">
        <f>BANGTINH!O5</f>
        <v>0</v>
      </c>
      <c r="D4" s="246" t="s">
        <v>9</v>
      </c>
      <c r="E4" s="250">
        <f t="shared" ref="E4:F4" si="0">SUM(E5:E9)</f>
        <v>0</v>
      </c>
      <c r="F4" s="6">
        <f t="shared" si="0"/>
        <v>0</v>
      </c>
      <c r="G4" s="6">
        <f t="shared" ref="G4:BG4" si="1">SUM(G5:G9)</f>
        <v>0</v>
      </c>
      <c r="H4" s="6">
        <f t="shared" si="1"/>
        <v>0</v>
      </c>
      <c r="I4" s="6">
        <f t="shared" si="1"/>
        <v>0</v>
      </c>
      <c r="J4" s="6">
        <f t="shared" si="1"/>
        <v>0</v>
      </c>
      <c r="K4" s="6">
        <f t="shared" si="1"/>
        <v>0</v>
      </c>
      <c r="L4" s="6">
        <f t="shared" si="1"/>
        <v>0</v>
      </c>
      <c r="M4" s="6">
        <f t="shared" si="1"/>
        <v>0</v>
      </c>
      <c r="N4" s="6">
        <f t="shared" si="1"/>
        <v>0</v>
      </c>
      <c r="O4" s="6">
        <f t="shared" si="1"/>
        <v>0</v>
      </c>
      <c r="P4" s="6">
        <f t="shared" si="1"/>
        <v>0</v>
      </c>
      <c r="Q4" s="6">
        <f t="shared" si="1"/>
        <v>0</v>
      </c>
      <c r="R4" s="6">
        <f t="shared" si="1"/>
        <v>0</v>
      </c>
      <c r="S4" s="6">
        <f t="shared" si="1"/>
        <v>0</v>
      </c>
      <c r="T4" s="6">
        <f t="shared" si="1"/>
        <v>0</v>
      </c>
      <c r="U4" s="6">
        <f t="shared" si="1"/>
        <v>0</v>
      </c>
      <c r="V4" s="6">
        <f t="shared" si="1"/>
        <v>0</v>
      </c>
      <c r="W4" s="6">
        <f t="shared" si="1"/>
        <v>0</v>
      </c>
      <c r="X4" s="6">
        <f t="shared" si="1"/>
        <v>0</v>
      </c>
      <c r="Y4" s="6">
        <f t="shared" si="1"/>
        <v>0</v>
      </c>
      <c r="Z4" s="6">
        <f t="shared" si="1"/>
        <v>0</v>
      </c>
      <c r="AA4" s="6">
        <f t="shared" si="1"/>
        <v>0</v>
      </c>
      <c r="AB4" s="6">
        <f t="shared" si="1"/>
        <v>0</v>
      </c>
      <c r="AC4" s="6">
        <f t="shared" si="1"/>
        <v>0</v>
      </c>
      <c r="AD4" s="6">
        <f t="shared" si="1"/>
        <v>0</v>
      </c>
      <c r="AE4" s="6">
        <f t="shared" si="1"/>
        <v>0</v>
      </c>
      <c r="AF4" s="6">
        <f t="shared" si="1"/>
        <v>0</v>
      </c>
      <c r="AG4" s="6">
        <f t="shared" si="1"/>
        <v>0</v>
      </c>
      <c r="AH4" s="6">
        <f t="shared" si="1"/>
        <v>0</v>
      </c>
      <c r="AI4" s="6">
        <f t="shared" si="1"/>
        <v>0</v>
      </c>
      <c r="AJ4" s="6">
        <f t="shared" si="1"/>
        <v>0</v>
      </c>
      <c r="AK4" s="6">
        <f t="shared" si="1"/>
        <v>0</v>
      </c>
      <c r="AL4" s="6">
        <f t="shared" si="1"/>
        <v>0</v>
      </c>
      <c r="AM4" s="6">
        <f t="shared" si="1"/>
        <v>0</v>
      </c>
      <c r="AN4" s="6">
        <f t="shared" si="1"/>
        <v>0</v>
      </c>
      <c r="AO4" s="6">
        <f t="shared" si="1"/>
        <v>0</v>
      </c>
      <c r="AP4" s="6">
        <f t="shared" si="1"/>
        <v>0</v>
      </c>
      <c r="AQ4" s="6">
        <f t="shared" si="1"/>
        <v>0</v>
      </c>
      <c r="AR4" s="6">
        <f t="shared" si="1"/>
        <v>0</v>
      </c>
      <c r="AS4" s="6">
        <f t="shared" si="1"/>
        <v>0</v>
      </c>
      <c r="AT4" s="6">
        <f t="shared" si="1"/>
        <v>0</v>
      </c>
      <c r="AU4" s="6">
        <f t="shared" si="1"/>
        <v>0</v>
      </c>
      <c r="AV4" s="6">
        <f t="shared" si="1"/>
        <v>0</v>
      </c>
      <c r="AW4" s="6">
        <f t="shared" si="1"/>
        <v>0</v>
      </c>
      <c r="AX4" s="6">
        <f t="shared" si="1"/>
        <v>0</v>
      </c>
      <c r="AY4" s="6">
        <f t="shared" si="1"/>
        <v>0</v>
      </c>
      <c r="AZ4" s="6">
        <f t="shared" si="1"/>
        <v>0</v>
      </c>
      <c r="BA4" s="6">
        <f t="shared" si="1"/>
        <v>0</v>
      </c>
      <c r="BB4" s="6">
        <f t="shared" si="1"/>
        <v>0</v>
      </c>
      <c r="BC4" s="6">
        <f t="shared" si="1"/>
        <v>0</v>
      </c>
      <c r="BD4" s="6">
        <f t="shared" si="1"/>
        <v>0</v>
      </c>
      <c r="BE4" s="6">
        <f t="shared" si="1"/>
        <v>0</v>
      </c>
      <c r="BF4" s="6">
        <f t="shared" si="1"/>
        <v>0</v>
      </c>
      <c r="BG4" s="6">
        <f t="shared" si="1"/>
        <v>0</v>
      </c>
    </row>
    <row r="5" spans="1:59" s="1" customFormat="1" ht="16.5" customHeight="1">
      <c r="A5" s="251" t="s">
        <v>42</v>
      </c>
      <c r="B5" s="252"/>
      <c r="C5" s="253" t="str">
        <f>BANGTINH!O6</f>
        <v>Năm 2025</v>
      </c>
      <c r="D5" s="259" t="s">
        <v>9</v>
      </c>
      <c r="E5" s="255">
        <f>SUM(F5:BG5)</f>
        <v>0</v>
      </c>
      <c r="F5" s="2">
        <f>ROUND((SUMPRODUCT((NhuCau!$E$6:$E$7=$C5)*(NhuCau!I$6:I$7))),2)</f>
        <v>0</v>
      </c>
      <c r="G5" s="2">
        <f>ROUND((SUMPRODUCT((NhuCau!$E$6:$E$7=$C5)*(NhuCau!J$6:J$7))),2)</f>
        <v>0</v>
      </c>
      <c r="H5" s="2">
        <f>ROUND((SUMPRODUCT((NhuCau!$E$6:$E$7=$C5)*(NhuCau!K$6:K$7))),2)</f>
        <v>0</v>
      </c>
      <c r="I5" s="2">
        <f>ROUND((SUMPRODUCT((NhuCau!$E$6:$E$7=$C5)*(NhuCau!L$6:L$7))),2)</f>
        <v>0</v>
      </c>
      <c r="J5" s="2">
        <f>ROUND((SUMPRODUCT((NhuCau!$E$6:$E$7=$C5)*(NhuCau!M$6:M$7))),2)</f>
        <v>0</v>
      </c>
      <c r="K5" s="2">
        <f>ROUND((SUMPRODUCT((NhuCau!$E$6:$E$7=$C5)*(NhuCau!N$6:N$7))),2)</f>
        <v>0</v>
      </c>
      <c r="L5" s="2">
        <f>ROUND((SUMPRODUCT((NhuCau!$E$6:$E$7=$C5)*(NhuCau!O$6:O$7))),2)</f>
        <v>0</v>
      </c>
      <c r="M5" s="2">
        <f>ROUND((SUMPRODUCT((NhuCau!$E$6:$E$7=$C5)*(NhuCau!P$6:P$7))),2)</f>
        <v>0</v>
      </c>
      <c r="N5" s="2">
        <f>ROUND((SUMPRODUCT((NhuCau!$E$6:$E$7=$C5)*(NhuCau!Q$6:Q$7))),2)</f>
        <v>0</v>
      </c>
      <c r="O5" s="2">
        <f>ROUND((SUMPRODUCT((NhuCau!$E$6:$E$7=$C5)*(NhuCau!R$6:R$7))),2)</f>
        <v>0</v>
      </c>
      <c r="P5" s="2">
        <f>ROUND((SUMPRODUCT((NhuCau!$E$6:$E$7=$C5)*(NhuCau!S$6:S$7))),2)</f>
        <v>0</v>
      </c>
      <c r="Q5" s="2">
        <f>ROUND((SUMPRODUCT((NhuCau!$E$6:$E$7=$C5)*(NhuCau!T$6:T$7))),2)</f>
        <v>0</v>
      </c>
      <c r="R5" s="2">
        <f>ROUND((SUMPRODUCT((NhuCau!$E$6:$E$7=$C5)*(NhuCau!U$6:U$7))),2)</f>
        <v>0</v>
      </c>
      <c r="S5" s="2">
        <f>ROUND((SUMPRODUCT((NhuCau!$E$6:$E$7=$C5)*(NhuCau!V$6:V$7))),2)</f>
        <v>0</v>
      </c>
      <c r="T5" s="2">
        <f>ROUND((SUMPRODUCT((NhuCau!$E$6:$E$7=$C5)*(NhuCau!W$6:W$7))),2)</f>
        <v>0</v>
      </c>
      <c r="U5" s="2">
        <f>ROUND((SUMPRODUCT((NhuCau!$E$6:$E$7=$C5)*(NhuCau!X$6:X$7))),2)</f>
        <v>0</v>
      </c>
      <c r="V5" s="2">
        <f>ROUND((SUMPRODUCT((NhuCau!$E$6:$E$7=$C5)*(NhuCau!Y$6:Y$7))),2)</f>
        <v>0</v>
      </c>
      <c r="W5" s="2">
        <f>ROUND((SUMPRODUCT((NhuCau!$E$6:$E$7=$C5)*(NhuCau!Z$6:Z$7))),2)</f>
        <v>0</v>
      </c>
      <c r="X5" s="2">
        <f>ROUND((SUMPRODUCT((NhuCau!$E$6:$E$7=$C5)*(NhuCau!AA$6:AA$7))),2)</f>
        <v>0</v>
      </c>
      <c r="Y5" s="2">
        <f>ROUND((SUMPRODUCT((NhuCau!$E$6:$E$7=$C5)*(NhuCau!AB$6:AB$7))),2)</f>
        <v>0</v>
      </c>
      <c r="Z5" s="2">
        <f>ROUND((SUMPRODUCT((NhuCau!$E$6:$E$7=$C5)*(NhuCau!AC$6:AC$7))),2)</f>
        <v>0</v>
      </c>
      <c r="AA5" s="2">
        <f>ROUND((SUMPRODUCT((NhuCau!$E$6:$E$7=$C5)*(NhuCau!AD$6:AD$7))),2)</f>
        <v>0</v>
      </c>
      <c r="AB5" s="2">
        <f>ROUND((SUMPRODUCT((NhuCau!$E$6:$E$7=$C5)*(NhuCau!AE$6:AE$7))),2)</f>
        <v>0</v>
      </c>
      <c r="AC5" s="2">
        <f>ROUND((SUMPRODUCT((NhuCau!$E$6:$E$7=$C5)*(NhuCau!AF$6:AF$7))),2)</f>
        <v>0</v>
      </c>
      <c r="AD5" s="2">
        <f>ROUND((SUMPRODUCT((NhuCau!$E$6:$E$7=$C5)*(NhuCau!AG$6:AG$7))),2)</f>
        <v>0</v>
      </c>
      <c r="AE5" s="2">
        <f>ROUND((SUMPRODUCT((NhuCau!$E$6:$E$7=$C5)*(NhuCau!AH$6:AH$7))),2)</f>
        <v>0</v>
      </c>
      <c r="AF5" s="2">
        <f>ROUND((SUMPRODUCT((NhuCau!$E$6:$E$7=$C5)*(NhuCau!AI$6:AI$7))),2)</f>
        <v>0</v>
      </c>
      <c r="AG5" s="2">
        <f>ROUND((SUMPRODUCT((NhuCau!$E$6:$E$7=$C5)*(NhuCau!AJ$6:AJ$7))),2)</f>
        <v>0</v>
      </c>
      <c r="AH5" s="2">
        <f>ROUND((SUMPRODUCT((NhuCau!$E$6:$E$7=$C5)*(NhuCau!AK$6:AK$7))),2)</f>
        <v>0</v>
      </c>
      <c r="AI5" s="2">
        <f>ROUND((SUMPRODUCT((NhuCau!$E$6:$E$7=$C5)*(NhuCau!AL$6:AL$7))),2)</f>
        <v>0</v>
      </c>
      <c r="AJ5" s="2">
        <f>ROUND((SUMPRODUCT((NhuCau!$E$6:$E$7=$C5)*(NhuCau!AM$6:AM$7))),2)</f>
        <v>0</v>
      </c>
      <c r="AK5" s="2">
        <f>ROUND((SUMPRODUCT((NhuCau!$E$6:$E$7=$C5)*(NhuCau!AN$6:AN$7))),2)</f>
        <v>0</v>
      </c>
      <c r="AL5" s="2">
        <f>ROUND((SUMPRODUCT((NhuCau!$E$6:$E$7=$C5)*(NhuCau!AO$6:AO$7))),2)</f>
        <v>0</v>
      </c>
      <c r="AM5" s="2">
        <f>ROUND((SUMPRODUCT((NhuCau!$E$6:$E$7=$C5)*(NhuCau!AP$6:AP$7))),2)</f>
        <v>0</v>
      </c>
      <c r="AN5" s="2">
        <f>ROUND((SUMPRODUCT((NhuCau!$E$6:$E$7=$C5)*(NhuCau!AQ$6:AQ$7))),2)</f>
        <v>0</v>
      </c>
      <c r="AO5" s="2">
        <f>ROUND((SUMPRODUCT((NhuCau!$E$6:$E$7=$C5)*(NhuCau!AR$6:AR$7))),2)</f>
        <v>0</v>
      </c>
      <c r="AP5" s="2">
        <f>ROUND((SUMPRODUCT((NhuCau!$E$6:$E$7=$C5)*(NhuCau!AS$6:AS$7))),2)</f>
        <v>0</v>
      </c>
      <c r="AQ5" s="2">
        <f>ROUND((SUMPRODUCT((NhuCau!$E$6:$E$7=$C5)*(NhuCau!AT$6:AT$7))),2)</f>
        <v>0</v>
      </c>
      <c r="AR5" s="2">
        <f>ROUND((SUMPRODUCT((NhuCau!$E$6:$E$7=$C5)*(NhuCau!AU$6:AU$7))),2)</f>
        <v>0</v>
      </c>
      <c r="AS5" s="2">
        <f>ROUND((SUMPRODUCT((NhuCau!$E$6:$E$7=$C5)*(NhuCau!AV$6:AV$7))),2)</f>
        <v>0</v>
      </c>
      <c r="AT5" s="2">
        <f>ROUND((SUMPRODUCT((NhuCau!$E$6:$E$7=$C5)*(NhuCau!AW$6:AW$7))),2)</f>
        <v>0</v>
      </c>
      <c r="AU5" s="2">
        <f>ROUND((SUMPRODUCT((NhuCau!$E$6:$E$7=$C5)*(NhuCau!AX$6:AX$7))),2)</f>
        <v>0</v>
      </c>
      <c r="AV5" s="2">
        <f>ROUND((SUMPRODUCT((NhuCau!$E$6:$E$7=$C5)*(NhuCau!AY$6:AY$7))),2)</f>
        <v>0</v>
      </c>
      <c r="AW5" s="2">
        <f>ROUND((SUMPRODUCT((NhuCau!$E$6:$E$7=$C5)*(NhuCau!AZ$6:AZ$7))),2)</f>
        <v>0</v>
      </c>
      <c r="AX5" s="2">
        <f>ROUND((SUMPRODUCT((NhuCau!$E$6:$E$7=$C5)*(NhuCau!BA$6:BA$7))),2)</f>
        <v>0</v>
      </c>
      <c r="AY5" s="2">
        <f>ROUND((SUMPRODUCT((NhuCau!$E$6:$E$7=$C5)*(NhuCau!BB$6:BB$7))),2)</f>
        <v>0</v>
      </c>
      <c r="AZ5" s="2">
        <f>ROUND((SUMPRODUCT((NhuCau!$E$6:$E$7=$C5)*(NhuCau!BD$6:BD$7))),2)</f>
        <v>0</v>
      </c>
      <c r="BA5" s="2">
        <f>ROUND((SUMPRODUCT((NhuCau!$E$6:$E$7=$C5)*(NhuCau!BE$6:BE$7))),2)</f>
        <v>0</v>
      </c>
      <c r="BB5" s="2">
        <f>ROUND((SUMPRODUCT((NhuCau!$E$6:$E$7=$C5)*(NhuCau!BF$6:BF$7))),2)</f>
        <v>0</v>
      </c>
      <c r="BC5" s="2">
        <f>ROUND((SUMPRODUCT((NhuCau!$E$6:$E$7=$C5)*(NhuCau!BG$6:BG$7))),2)</f>
        <v>0</v>
      </c>
      <c r="BD5" s="2">
        <f>ROUND((SUMPRODUCT((NhuCau!$E$6:$E$7=$C5)*(NhuCau!BH$6:BH$7))),2)</f>
        <v>0</v>
      </c>
      <c r="BE5" s="2">
        <f>ROUND((SUMPRODUCT((NhuCau!$E$6:$E$7=$C5)*(NhuCau!BI$6:BI$7))),2)</f>
        <v>0</v>
      </c>
      <c r="BF5" s="2">
        <f>ROUND((SUMPRODUCT((NhuCau!$E$6:$E$7=$C5)*(NhuCau!BJ$6:BJ$7))),2)</f>
        <v>0</v>
      </c>
      <c r="BG5" s="2">
        <f>ROUND((SUMPRODUCT((NhuCau!$E$6:$E$7=$C5)*(NhuCau!BK$6:BK$7))),2)</f>
        <v>0</v>
      </c>
    </row>
    <row r="6" spans="1:59" s="1" customFormat="1" ht="16.5" customHeight="1">
      <c r="A6" s="251" t="s">
        <v>42</v>
      </c>
      <c r="B6" s="252"/>
      <c r="C6" s="253" t="str">
        <f>BANGTINH!O7</f>
        <v>Năm 2026</v>
      </c>
      <c r="D6" s="254" t="s">
        <v>9</v>
      </c>
      <c r="E6" s="255">
        <f>SUM(F6:BG6)</f>
        <v>0</v>
      </c>
      <c r="F6" s="2">
        <f>ROUND((SUMPRODUCT((NhuCau!$E$6:$E$7=$C6)*(NhuCau!I$6:I$7))),2)</f>
        <v>0</v>
      </c>
      <c r="G6" s="2">
        <f>ROUND((SUMPRODUCT((NhuCau!$E$6:$E$7=$C6)*(NhuCau!J$6:J$7))),2)</f>
        <v>0</v>
      </c>
      <c r="H6" s="2">
        <f>ROUND((SUMPRODUCT((NhuCau!$E$6:$E$7=$C6)*(NhuCau!K$6:K$7))),2)</f>
        <v>0</v>
      </c>
      <c r="I6" s="2">
        <f>ROUND((SUMPRODUCT((NhuCau!$E$6:$E$7=$C6)*(NhuCau!L$6:L$7))),2)</f>
        <v>0</v>
      </c>
      <c r="J6" s="2">
        <f>ROUND((SUMPRODUCT((NhuCau!$E$6:$E$7=$C6)*(NhuCau!M$6:M$7))),2)</f>
        <v>0</v>
      </c>
      <c r="K6" s="2">
        <f>ROUND((SUMPRODUCT((NhuCau!$E$6:$E$7=$C6)*(NhuCau!N$6:N$7))),2)</f>
        <v>0</v>
      </c>
      <c r="L6" s="2">
        <f>ROUND((SUMPRODUCT((NhuCau!$E$6:$E$7=$C6)*(NhuCau!O$6:O$7))),2)</f>
        <v>0</v>
      </c>
      <c r="M6" s="2">
        <f>ROUND((SUMPRODUCT((NhuCau!$E$6:$E$7=$C6)*(NhuCau!P$6:P$7))),2)</f>
        <v>0</v>
      </c>
      <c r="N6" s="2">
        <f>ROUND((SUMPRODUCT((NhuCau!$E$6:$E$7=$C6)*(NhuCau!Q$6:Q$7))),2)</f>
        <v>0</v>
      </c>
      <c r="O6" s="2">
        <f>ROUND((SUMPRODUCT((NhuCau!$E$6:$E$7=$C6)*(NhuCau!R$6:R$7))),2)</f>
        <v>0</v>
      </c>
      <c r="P6" s="2">
        <f>ROUND((SUMPRODUCT((NhuCau!$E$6:$E$7=$C6)*(NhuCau!S$6:S$7))),2)</f>
        <v>0</v>
      </c>
      <c r="Q6" s="2">
        <f>ROUND((SUMPRODUCT((NhuCau!$E$6:$E$7=$C6)*(NhuCau!T$6:T$7))),2)</f>
        <v>0</v>
      </c>
      <c r="R6" s="2">
        <f>ROUND((SUMPRODUCT((NhuCau!$E$6:$E$7=$C6)*(NhuCau!U$6:U$7))),2)</f>
        <v>0</v>
      </c>
      <c r="S6" s="2">
        <f>ROUND((SUMPRODUCT((NhuCau!$E$6:$E$7=$C6)*(NhuCau!V$6:V$7))),2)</f>
        <v>0</v>
      </c>
      <c r="T6" s="2">
        <f>ROUND((SUMPRODUCT((NhuCau!$E$6:$E$7=$C6)*(NhuCau!W$6:W$7))),2)</f>
        <v>0</v>
      </c>
      <c r="U6" s="2">
        <f>ROUND((SUMPRODUCT((NhuCau!$E$6:$E$7=$C6)*(NhuCau!X$6:X$7))),2)</f>
        <v>0</v>
      </c>
      <c r="V6" s="2">
        <f>ROUND((SUMPRODUCT((NhuCau!$E$6:$E$7=$C6)*(NhuCau!Y$6:Y$7))),2)</f>
        <v>0</v>
      </c>
      <c r="W6" s="2">
        <f>ROUND((SUMPRODUCT((NhuCau!$E$6:$E$7=$C6)*(NhuCau!Z$6:Z$7))),2)</f>
        <v>0</v>
      </c>
      <c r="X6" s="2">
        <f>ROUND((SUMPRODUCT((NhuCau!$E$6:$E$7=$C6)*(NhuCau!AA$6:AA$7))),2)</f>
        <v>0</v>
      </c>
      <c r="Y6" s="2">
        <f>ROUND((SUMPRODUCT((NhuCau!$E$6:$E$7=$C6)*(NhuCau!AB$6:AB$7))),2)</f>
        <v>0</v>
      </c>
      <c r="Z6" s="2">
        <f>ROUND((SUMPRODUCT((NhuCau!$E$6:$E$7=$C6)*(NhuCau!AC$6:AC$7))),2)</f>
        <v>0</v>
      </c>
      <c r="AA6" s="2">
        <f>ROUND((SUMPRODUCT((NhuCau!$E$6:$E$7=$C6)*(NhuCau!AD$6:AD$7))),2)</f>
        <v>0</v>
      </c>
      <c r="AB6" s="2">
        <f>ROUND((SUMPRODUCT((NhuCau!$E$6:$E$7=$C6)*(NhuCau!AE$6:AE$7))),2)</f>
        <v>0</v>
      </c>
      <c r="AC6" s="2">
        <f>ROUND((SUMPRODUCT((NhuCau!$E$6:$E$7=$C6)*(NhuCau!AF$6:AF$7))),2)</f>
        <v>0</v>
      </c>
      <c r="AD6" s="2">
        <f>ROUND((SUMPRODUCT((NhuCau!$E$6:$E$7=$C6)*(NhuCau!AG$6:AG$7))),2)</f>
        <v>0</v>
      </c>
      <c r="AE6" s="2">
        <f>ROUND((SUMPRODUCT((NhuCau!$E$6:$E$7=$C6)*(NhuCau!AH$6:AH$7))),2)</f>
        <v>0</v>
      </c>
      <c r="AF6" s="2">
        <f>ROUND((SUMPRODUCT((NhuCau!$E$6:$E$7=$C6)*(NhuCau!AI$6:AI$7))),2)</f>
        <v>0</v>
      </c>
      <c r="AG6" s="2">
        <f>ROUND((SUMPRODUCT((NhuCau!$E$6:$E$7=$C6)*(NhuCau!AJ$6:AJ$7))),2)</f>
        <v>0</v>
      </c>
      <c r="AH6" s="2">
        <f>ROUND((SUMPRODUCT((NhuCau!$E$6:$E$7=$C6)*(NhuCau!AK$6:AK$7))),2)</f>
        <v>0</v>
      </c>
      <c r="AI6" s="2">
        <f>ROUND((SUMPRODUCT((NhuCau!$E$6:$E$7=$C6)*(NhuCau!AL$6:AL$7))),2)</f>
        <v>0</v>
      </c>
      <c r="AJ6" s="2">
        <f>ROUND((SUMPRODUCT((NhuCau!$E$6:$E$7=$C6)*(NhuCau!AM$6:AM$7))),2)</f>
        <v>0</v>
      </c>
      <c r="AK6" s="2">
        <f>ROUND((SUMPRODUCT((NhuCau!$E$6:$E$7=$C6)*(NhuCau!AN$6:AN$7))),2)</f>
        <v>0</v>
      </c>
      <c r="AL6" s="2">
        <f>ROUND((SUMPRODUCT((NhuCau!$E$6:$E$7=$C6)*(NhuCau!AO$6:AO$7))),2)</f>
        <v>0</v>
      </c>
      <c r="AM6" s="2">
        <f>ROUND((SUMPRODUCT((NhuCau!$E$6:$E$7=$C6)*(NhuCau!AP$6:AP$7))),2)</f>
        <v>0</v>
      </c>
      <c r="AN6" s="2">
        <f>ROUND((SUMPRODUCT((NhuCau!$E$6:$E$7=$C6)*(NhuCau!AQ$6:AQ$7))),2)</f>
        <v>0</v>
      </c>
      <c r="AO6" s="2">
        <f>ROUND((SUMPRODUCT((NhuCau!$E$6:$E$7=$C6)*(NhuCau!AR$6:AR$7))),2)</f>
        <v>0</v>
      </c>
      <c r="AP6" s="2">
        <f>ROUND((SUMPRODUCT((NhuCau!$E$6:$E$7=$C6)*(NhuCau!AS$6:AS$7))),2)</f>
        <v>0</v>
      </c>
      <c r="AQ6" s="2">
        <f>ROUND((SUMPRODUCT((NhuCau!$E$6:$E$7=$C6)*(NhuCau!AT$6:AT$7))),2)</f>
        <v>0</v>
      </c>
      <c r="AR6" s="2">
        <f>ROUND((SUMPRODUCT((NhuCau!$E$6:$E$7=$C6)*(NhuCau!AU$6:AU$7))),2)</f>
        <v>0</v>
      </c>
      <c r="AS6" s="2">
        <f>ROUND((SUMPRODUCT((NhuCau!$E$6:$E$7=$C6)*(NhuCau!AV$6:AV$7))),2)</f>
        <v>0</v>
      </c>
      <c r="AT6" s="2">
        <f>ROUND((SUMPRODUCT((NhuCau!$E$6:$E$7=$C6)*(NhuCau!AW$6:AW$7))),2)</f>
        <v>0</v>
      </c>
      <c r="AU6" s="2">
        <f>ROUND((SUMPRODUCT((NhuCau!$E$6:$E$7=$C6)*(NhuCau!AX$6:AX$7))),2)</f>
        <v>0</v>
      </c>
      <c r="AV6" s="2">
        <f>ROUND((SUMPRODUCT((NhuCau!$E$6:$E$7=$C6)*(NhuCau!AY$6:AY$7))),2)</f>
        <v>0</v>
      </c>
      <c r="AW6" s="2">
        <f>ROUND((SUMPRODUCT((NhuCau!$E$6:$E$7=$C6)*(NhuCau!AZ$6:AZ$7))),2)</f>
        <v>0</v>
      </c>
      <c r="AX6" s="2">
        <f>ROUND((SUMPRODUCT((NhuCau!$E$6:$E$7=$C6)*(NhuCau!BA$6:BA$7))),2)</f>
        <v>0</v>
      </c>
      <c r="AY6" s="2">
        <f>ROUND((SUMPRODUCT((NhuCau!$E$6:$E$7=$C6)*(NhuCau!BB$6:BB$7))),2)</f>
        <v>0</v>
      </c>
      <c r="AZ6" s="2">
        <f>ROUND((SUMPRODUCT((NhuCau!$E$6:$E$7=$C6)*(NhuCau!BD$6:BD$7))),2)</f>
        <v>0</v>
      </c>
      <c r="BA6" s="2">
        <f>ROUND((SUMPRODUCT((NhuCau!$E$6:$E$7=$C6)*(NhuCau!BE$6:BE$7))),2)</f>
        <v>0</v>
      </c>
      <c r="BB6" s="2">
        <f>ROUND((SUMPRODUCT((NhuCau!$E$6:$E$7=$C6)*(NhuCau!BF$6:BF$7))),2)</f>
        <v>0</v>
      </c>
      <c r="BC6" s="2">
        <f>ROUND((SUMPRODUCT((NhuCau!$E$6:$E$7=$C6)*(NhuCau!BG$6:BG$7))),2)</f>
        <v>0</v>
      </c>
      <c r="BD6" s="2">
        <f>ROUND((SUMPRODUCT((NhuCau!$E$6:$E$7=$C6)*(NhuCau!BH$6:BH$7))),2)</f>
        <v>0</v>
      </c>
      <c r="BE6" s="2">
        <f>ROUND((SUMPRODUCT((NhuCau!$E$6:$E$7=$C6)*(NhuCau!BI$6:BI$7))),2)</f>
        <v>0</v>
      </c>
      <c r="BF6" s="2">
        <f>ROUND((SUMPRODUCT((NhuCau!$E$6:$E$7=$C6)*(NhuCau!BJ$6:BJ$7))),2)</f>
        <v>0</v>
      </c>
      <c r="BG6" s="2">
        <f>ROUND((SUMPRODUCT((NhuCau!$E$6:$E$7=$C6)*(NhuCau!BK$6:BK$7))),2)</f>
        <v>0</v>
      </c>
    </row>
    <row r="7" spans="1:59" s="1" customFormat="1" ht="16.5" customHeight="1">
      <c r="A7" s="251" t="s">
        <v>42</v>
      </c>
      <c r="B7" s="252"/>
      <c r="C7" s="253" t="str">
        <f>BANGTINH!O8</f>
        <v>Năm 2027</v>
      </c>
      <c r="D7" s="254" t="s">
        <v>9</v>
      </c>
      <c r="E7" s="255">
        <f>SUM(F7:BG7)</f>
        <v>0</v>
      </c>
      <c r="F7" s="2">
        <f>ROUND((SUMPRODUCT((NhuCau!$E$6:$E$7=$C7)*(NhuCau!I$6:I$7))),2)</f>
        <v>0</v>
      </c>
      <c r="G7" s="2">
        <f>ROUND((SUMPRODUCT((NhuCau!$E$6:$E$7=$C7)*(NhuCau!J$6:J$7))),2)</f>
        <v>0</v>
      </c>
      <c r="H7" s="2">
        <f>ROUND((SUMPRODUCT((NhuCau!$E$6:$E$7=$C7)*(NhuCau!K$6:K$7))),2)</f>
        <v>0</v>
      </c>
      <c r="I7" s="2">
        <f>ROUND((SUMPRODUCT((NhuCau!$E$6:$E$7=$C7)*(NhuCau!L$6:L$7))),2)</f>
        <v>0</v>
      </c>
      <c r="J7" s="2">
        <f>ROUND((SUMPRODUCT((NhuCau!$E$6:$E$7=$C7)*(NhuCau!M$6:M$7))),2)</f>
        <v>0</v>
      </c>
      <c r="K7" s="2">
        <f>ROUND((SUMPRODUCT((NhuCau!$E$6:$E$7=$C7)*(NhuCau!N$6:N$7))),2)</f>
        <v>0</v>
      </c>
      <c r="L7" s="2">
        <f>ROUND((SUMPRODUCT((NhuCau!$E$6:$E$7=$C7)*(NhuCau!O$6:O$7))),2)</f>
        <v>0</v>
      </c>
      <c r="M7" s="2">
        <f>ROUND((SUMPRODUCT((NhuCau!$E$6:$E$7=$C7)*(NhuCau!P$6:P$7))),2)</f>
        <v>0</v>
      </c>
      <c r="N7" s="2">
        <f>ROUND((SUMPRODUCT((NhuCau!$E$6:$E$7=$C7)*(NhuCau!Q$6:Q$7))),2)</f>
        <v>0</v>
      </c>
      <c r="O7" s="2">
        <f>ROUND((SUMPRODUCT((NhuCau!$E$6:$E$7=$C7)*(NhuCau!R$6:R$7))),2)</f>
        <v>0</v>
      </c>
      <c r="P7" s="2">
        <f>ROUND((SUMPRODUCT((NhuCau!$E$6:$E$7=$C7)*(NhuCau!S$6:S$7))),2)</f>
        <v>0</v>
      </c>
      <c r="Q7" s="2">
        <f>ROUND((SUMPRODUCT((NhuCau!$E$6:$E$7=$C7)*(NhuCau!T$6:T$7))),2)</f>
        <v>0</v>
      </c>
      <c r="R7" s="2">
        <f>ROUND((SUMPRODUCT((NhuCau!$E$6:$E$7=$C7)*(NhuCau!U$6:U$7))),2)</f>
        <v>0</v>
      </c>
      <c r="S7" s="2">
        <f>ROUND((SUMPRODUCT((NhuCau!$E$6:$E$7=$C7)*(NhuCau!V$6:V$7))),2)</f>
        <v>0</v>
      </c>
      <c r="T7" s="2">
        <f>ROUND((SUMPRODUCT((NhuCau!$E$6:$E$7=$C7)*(NhuCau!W$6:W$7))),2)</f>
        <v>0</v>
      </c>
      <c r="U7" s="2">
        <f>ROUND((SUMPRODUCT((NhuCau!$E$6:$E$7=$C7)*(NhuCau!X$6:X$7))),2)</f>
        <v>0</v>
      </c>
      <c r="V7" s="2">
        <f>ROUND((SUMPRODUCT((NhuCau!$E$6:$E$7=$C7)*(NhuCau!Y$6:Y$7))),2)</f>
        <v>0</v>
      </c>
      <c r="W7" s="2">
        <f>ROUND((SUMPRODUCT((NhuCau!$E$6:$E$7=$C7)*(NhuCau!Z$6:Z$7))),2)</f>
        <v>0</v>
      </c>
      <c r="X7" s="2">
        <f>ROUND((SUMPRODUCT((NhuCau!$E$6:$E$7=$C7)*(NhuCau!AA$6:AA$7))),2)</f>
        <v>0</v>
      </c>
      <c r="Y7" s="2">
        <f>ROUND((SUMPRODUCT((NhuCau!$E$6:$E$7=$C7)*(NhuCau!AB$6:AB$7))),2)</f>
        <v>0</v>
      </c>
      <c r="Z7" s="2">
        <f>ROUND((SUMPRODUCT((NhuCau!$E$6:$E$7=$C7)*(NhuCau!AC$6:AC$7))),2)</f>
        <v>0</v>
      </c>
      <c r="AA7" s="2">
        <f>ROUND((SUMPRODUCT((NhuCau!$E$6:$E$7=$C7)*(NhuCau!AD$6:AD$7))),2)</f>
        <v>0</v>
      </c>
      <c r="AB7" s="2">
        <f>ROUND((SUMPRODUCT((NhuCau!$E$6:$E$7=$C7)*(NhuCau!AE$6:AE$7))),2)</f>
        <v>0</v>
      </c>
      <c r="AC7" s="2">
        <f>ROUND((SUMPRODUCT((NhuCau!$E$6:$E$7=$C7)*(NhuCau!AF$6:AF$7))),2)</f>
        <v>0</v>
      </c>
      <c r="AD7" s="2">
        <f>ROUND((SUMPRODUCT((NhuCau!$E$6:$E$7=$C7)*(NhuCau!AG$6:AG$7))),2)</f>
        <v>0</v>
      </c>
      <c r="AE7" s="2">
        <f>ROUND((SUMPRODUCT((NhuCau!$E$6:$E$7=$C7)*(NhuCau!AH$6:AH$7))),2)</f>
        <v>0</v>
      </c>
      <c r="AF7" s="2">
        <f>ROUND((SUMPRODUCT((NhuCau!$E$6:$E$7=$C7)*(NhuCau!AI$6:AI$7))),2)</f>
        <v>0</v>
      </c>
      <c r="AG7" s="2">
        <f>ROUND((SUMPRODUCT((NhuCau!$E$6:$E$7=$C7)*(NhuCau!AJ$6:AJ$7))),2)</f>
        <v>0</v>
      </c>
      <c r="AH7" s="2">
        <f>ROUND((SUMPRODUCT((NhuCau!$E$6:$E$7=$C7)*(NhuCau!AK$6:AK$7))),2)</f>
        <v>0</v>
      </c>
      <c r="AI7" s="2">
        <f>ROUND((SUMPRODUCT((NhuCau!$E$6:$E$7=$C7)*(NhuCau!AL$6:AL$7))),2)</f>
        <v>0</v>
      </c>
      <c r="AJ7" s="2">
        <f>ROUND((SUMPRODUCT((NhuCau!$E$6:$E$7=$C7)*(NhuCau!AM$6:AM$7))),2)</f>
        <v>0</v>
      </c>
      <c r="AK7" s="2">
        <f>ROUND((SUMPRODUCT((NhuCau!$E$6:$E$7=$C7)*(NhuCau!AN$6:AN$7))),2)</f>
        <v>0</v>
      </c>
      <c r="AL7" s="2">
        <f>ROUND((SUMPRODUCT((NhuCau!$E$6:$E$7=$C7)*(NhuCau!AO$6:AO$7))),2)</f>
        <v>0</v>
      </c>
      <c r="AM7" s="2">
        <f>ROUND((SUMPRODUCT((NhuCau!$E$6:$E$7=$C7)*(NhuCau!AP$6:AP$7))),2)</f>
        <v>0</v>
      </c>
      <c r="AN7" s="2">
        <f>ROUND((SUMPRODUCT((NhuCau!$E$6:$E$7=$C7)*(NhuCau!AQ$6:AQ$7))),2)</f>
        <v>0</v>
      </c>
      <c r="AO7" s="2">
        <f>ROUND((SUMPRODUCT((NhuCau!$E$6:$E$7=$C7)*(NhuCau!AR$6:AR$7))),2)</f>
        <v>0</v>
      </c>
      <c r="AP7" s="2">
        <f>ROUND((SUMPRODUCT((NhuCau!$E$6:$E$7=$C7)*(NhuCau!AS$6:AS$7))),2)</f>
        <v>0</v>
      </c>
      <c r="AQ7" s="2">
        <f>ROUND((SUMPRODUCT((NhuCau!$E$6:$E$7=$C7)*(NhuCau!AT$6:AT$7))),2)</f>
        <v>0</v>
      </c>
      <c r="AR7" s="2">
        <f>ROUND((SUMPRODUCT((NhuCau!$E$6:$E$7=$C7)*(NhuCau!AU$6:AU$7))),2)</f>
        <v>0</v>
      </c>
      <c r="AS7" s="2">
        <f>ROUND((SUMPRODUCT((NhuCau!$E$6:$E$7=$C7)*(NhuCau!AV$6:AV$7))),2)</f>
        <v>0</v>
      </c>
      <c r="AT7" s="2">
        <f>ROUND((SUMPRODUCT((NhuCau!$E$6:$E$7=$C7)*(NhuCau!AW$6:AW$7))),2)</f>
        <v>0</v>
      </c>
      <c r="AU7" s="2">
        <f>ROUND((SUMPRODUCT((NhuCau!$E$6:$E$7=$C7)*(NhuCau!AX$6:AX$7))),2)</f>
        <v>0</v>
      </c>
      <c r="AV7" s="2">
        <f>ROUND((SUMPRODUCT((NhuCau!$E$6:$E$7=$C7)*(NhuCau!AY$6:AY$7))),2)</f>
        <v>0</v>
      </c>
      <c r="AW7" s="2">
        <f>ROUND((SUMPRODUCT((NhuCau!$E$6:$E$7=$C7)*(NhuCau!AZ$6:AZ$7))),2)</f>
        <v>0</v>
      </c>
      <c r="AX7" s="2">
        <f>ROUND((SUMPRODUCT((NhuCau!$E$6:$E$7=$C7)*(NhuCau!BA$6:BA$7))),2)</f>
        <v>0</v>
      </c>
      <c r="AY7" s="2">
        <f>ROUND((SUMPRODUCT((NhuCau!$E$6:$E$7=$C7)*(NhuCau!BB$6:BB$7))),2)</f>
        <v>0</v>
      </c>
      <c r="AZ7" s="2">
        <f>ROUND((SUMPRODUCT((NhuCau!$E$6:$E$7=$C7)*(NhuCau!BD$6:BD$7))),2)</f>
        <v>0</v>
      </c>
      <c r="BA7" s="2">
        <f>ROUND((SUMPRODUCT((NhuCau!$E$6:$E$7=$C7)*(NhuCau!BE$6:BE$7))),2)</f>
        <v>0</v>
      </c>
      <c r="BB7" s="2">
        <f>ROUND((SUMPRODUCT((NhuCau!$E$6:$E$7=$C7)*(NhuCau!BF$6:BF$7))),2)</f>
        <v>0</v>
      </c>
      <c r="BC7" s="2">
        <f>ROUND((SUMPRODUCT((NhuCau!$E$6:$E$7=$C7)*(NhuCau!BG$6:BG$7))),2)</f>
        <v>0</v>
      </c>
      <c r="BD7" s="2">
        <f>ROUND((SUMPRODUCT((NhuCau!$E$6:$E$7=$C7)*(NhuCau!BH$6:BH$7))),2)</f>
        <v>0</v>
      </c>
      <c r="BE7" s="2">
        <f>ROUND((SUMPRODUCT((NhuCau!$E$6:$E$7=$C7)*(NhuCau!BI$6:BI$7))),2)</f>
        <v>0</v>
      </c>
      <c r="BF7" s="2">
        <f>ROUND((SUMPRODUCT((NhuCau!$E$6:$E$7=$C7)*(NhuCau!BJ$6:BJ$7))),2)</f>
        <v>0</v>
      </c>
      <c r="BG7" s="2">
        <f>ROUND((SUMPRODUCT((NhuCau!$E$6:$E$7=$C7)*(NhuCau!BK$6:BK$7))),2)</f>
        <v>0</v>
      </c>
    </row>
    <row r="8" spans="1:59" s="1" customFormat="1" ht="16.5" customHeight="1">
      <c r="A8" s="251" t="s">
        <v>42</v>
      </c>
      <c r="B8" s="252"/>
      <c r="C8" s="253" t="str">
        <f>BANGTINH!O9</f>
        <v>Năm 2028</v>
      </c>
      <c r="D8" s="254" t="s">
        <v>9</v>
      </c>
      <c r="E8" s="255">
        <f>SUM(F8:BG8)</f>
        <v>0</v>
      </c>
      <c r="F8" s="2">
        <f>ROUND((SUMPRODUCT((NhuCau!$E$6:$E$7=$C8)*(NhuCau!I$6:I$7))),2)</f>
        <v>0</v>
      </c>
      <c r="G8" s="2">
        <f>ROUND((SUMPRODUCT((NhuCau!$E$6:$E$7=$C8)*(NhuCau!J$6:J$7))),2)</f>
        <v>0</v>
      </c>
      <c r="H8" s="2">
        <f>ROUND((SUMPRODUCT((NhuCau!$E$6:$E$7=$C8)*(NhuCau!K$6:K$7))),2)</f>
        <v>0</v>
      </c>
      <c r="I8" s="2">
        <f>ROUND((SUMPRODUCT((NhuCau!$E$6:$E$7=$C8)*(NhuCau!L$6:L$7))),2)</f>
        <v>0</v>
      </c>
      <c r="J8" s="2">
        <f>ROUND((SUMPRODUCT((NhuCau!$E$6:$E$7=$C8)*(NhuCau!M$6:M$7))),2)</f>
        <v>0</v>
      </c>
      <c r="K8" s="2">
        <f>ROUND((SUMPRODUCT((NhuCau!$E$6:$E$7=$C8)*(NhuCau!N$6:N$7))),2)</f>
        <v>0</v>
      </c>
      <c r="L8" s="2">
        <f>ROUND((SUMPRODUCT((NhuCau!$E$6:$E$7=$C8)*(NhuCau!O$6:O$7))),2)</f>
        <v>0</v>
      </c>
      <c r="M8" s="2">
        <f>ROUND((SUMPRODUCT((NhuCau!$E$6:$E$7=$C8)*(NhuCau!P$6:P$7))),2)</f>
        <v>0</v>
      </c>
      <c r="N8" s="2">
        <f>ROUND((SUMPRODUCT((NhuCau!$E$6:$E$7=$C8)*(NhuCau!Q$6:Q$7))),2)</f>
        <v>0</v>
      </c>
      <c r="O8" s="2">
        <f>ROUND((SUMPRODUCT((NhuCau!$E$6:$E$7=$C8)*(NhuCau!R$6:R$7))),2)</f>
        <v>0</v>
      </c>
      <c r="P8" s="2">
        <f>ROUND((SUMPRODUCT((NhuCau!$E$6:$E$7=$C8)*(NhuCau!S$6:S$7))),2)</f>
        <v>0</v>
      </c>
      <c r="Q8" s="2">
        <f>ROUND((SUMPRODUCT((NhuCau!$E$6:$E$7=$C8)*(NhuCau!T$6:T$7))),2)</f>
        <v>0</v>
      </c>
      <c r="R8" s="2">
        <f>ROUND((SUMPRODUCT((NhuCau!$E$6:$E$7=$C8)*(NhuCau!U$6:U$7))),2)</f>
        <v>0</v>
      </c>
      <c r="S8" s="2">
        <f>ROUND((SUMPRODUCT((NhuCau!$E$6:$E$7=$C8)*(NhuCau!V$6:V$7))),2)</f>
        <v>0</v>
      </c>
      <c r="T8" s="2">
        <f>ROUND((SUMPRODUCT((NhuCau!$E$6:$E$7=$C8)*(NhuCau!W$6:W$7))),2)</f>
        <v>0</v>
      </c>
      <c r="U8" s="2">
        <f>ROUND((SUMPRODUCT((NhuCau!$E$6:$E$7=$C8)*(NhuCau!X$6:X$7))),2)</f>
        <v>0</v>
      </c>
      <c r="V8" s="2">
        <f>ROUND((SUMPRODUCT((NhuCau!$E$6:$E$7=$C8)*(NhuCau!Y$6:Y$7))),2)</f>
        <v>0</v>
      </c>
      <c r="W8" s="2">
        <f>ROUND((SUMPRODUCT((NhuCau!$E$6:$E$7=$C8)*(NhuCau!Z$6:Z$7))),2)</f>
        <v>0</v>
      </c>
      <c r="X8" s="2">
        <f>ROUND((SUMPRODUCT((NhuCau!$E$6:$E$7=$C8)*(NhuCau!AA$6:AA$7))),2)</f>
        <v>0</v>
      </c>
      <c r="Y8" s="2">
        <f>ROUND((SUMPRODUCT((NhuCau!$E$6:$E$7=$C8)*(NhuCau!AB$6:AB$7))),2)</f>
        <v>0</v>
      </c>
      <c r="Z8" s="2">
        <f>ROUND((SUMPRODUCT((NhuCau!$E$6:$E$7=$C8)*(NhuCau!AC$6:AC$7))),2)</f>
        <v>0</v>
      </c>
      <c r="AA8" s="2">
        <f>ROUND((SUMPRODUCT((NhuCau!$E$6:$E$7=$C8)*(NhuCau!AD$6:AD$7))),2)</f>
        <v>0</v>
      </c>
      <c r="AB8" s="2">
        <f>ROUND((SUMPRODUCT((NhuCau!$E$6:$E$7=$C8)*(NhuCau!AE$6:AE$7))),2)</f>
        <v>0</v>
      </c>
      <c r="AC8" s="2">
        <f>ROUND((SUMPRODUCT((NhuCau!$E$6:$E$7=$C8)*(NhuCau!AF$6:AF$7))),2)</f>
        <v>0</v>
      </c>
      <c r="AD8" s="2">
        <f>ROUND((SUMPRODUCT((NhuCau!$E$6:$E$7=$C8)*(NhuCau!AG$6:AG$7))),2)</f>
        <v>0</v>
      </c>
      <c r="AE8" s="2">
        <f>ROUND((SUMPRODUCT((NhuCau!$E$6:$E$7=$C8)*(NhuCau!AH$6:AH$7))),2)</f>
        <v>0</v>
      </c>
      <c r="AF8" s="2">
        <f>ROUND((SUMPRODUCT((NhuCau!$E$6:$E$7=$C8)*(NhuCau!AI$6:AI$7))),2)</f>
        <v>0</v>
      </c>
      <c r="AG8" s="2">
        <f>ROUND((SUMPRODUCT((NhuCau!$E$6:$E$7=$C8)*(NhuCau!AJ$6:AJ$7))),2)</f>
        <v>0</v>
      </c>
      <c r="AH8" s="2">
        <f>ROUND((SUMPRODUCT((NhuCau!$E$6:$E$7=$C8)*(NhuCau!AK$6:AK$7))),2)</f>
        <v>0</v>
      </c>
      <c r="AI8" s="2">
        <f>ROUND((SUMPRODUCT((NhuCau!$E$6:$E$7=$C8)*(NhuCau!AL$6:AL$7))),2)</f>
        <v>0</v>
      </c>
      <c r="AJ8" s="2">
        <f>ROUND((SUMPRODUCT((NhuCau!$E$6:$E$7=$C8)*(NhuCau!AM$6:AM$7))),2)</f>
        <v>0</v>
      </c>
      <c r="AK8" s="2">
        <f>ROUND((SUMPRODUCT((NhuCau!$E$6:$E$7=$C8)*(NhuCau!AN$6:AN$7))),2)</f>
        <v>0</v>
      </c>
      <c r="AL8" s="2">
        <f>ROUND((SUMPRODUCT((NhuCau!$E$6:$E$7=$C8)*(NhuCau!AO$6:AO$7))),2)</f>
        <v>0</v>
      </c>
      <c r="AM8" s="2">
        <f>ROUND((SUMPRODUCT((NhuCau!$E$6:$E$7=$C8)*(NhuCau!AP$6:AP$7))),2)</f>
        <v>0</v>
      </c>
      <c r="AN8" s="2">
        <f>ROUND((SUMPRODUCT((NhuCau!$E$6:$E$7=$C8)*(NhuCau!AQ$6:AQ$7))),2)</f>
        <v>0</v>
      </c>
      <c r="AO8" s="2">
        <f>ROUND((SUMPRODUCT((NhuCau!$E$6:$E$7=$C8)*(NhuCau!AR$6:AR$7))),2)</f>
        <v>0</v>
      </c>
      <c r="AP8" s="2">
        <f>ROUND((SUMPRODUCT((NhuCau!$E$6:$E$7=$C8)*(NhuCau!AS$6:AS$7))),2)</f>
        <v>0</v>
      </c>
      <c r="AQ8" s="2">
        <f>ROUND((SUMPRODUCT((NhuCau!$E$6:$E$7=$C8)*(NhuCau!AT$6:AT$7))),2)</f>
        <v>0</v>
      </c>
      <c r="AR8" s="2">
        <f>ROUND((SUMPRODUCT((NhuCau!$E$6:$E$7=$C8)*(NhuCau!AU$6:AU$7))),2)</f>
        <v>0</v>
      </c>
      <c r="AS8" s="2">
        <f>ROUND((SUMPRODUCT((NhuCau!$E$6:$E$7=$C8)*(NhuCau!AV$6:AV$7))),2)</f>
        <v>0</v>
      </c>
      <c r="AT8" s="2">
        <f>ROUND((SUMPRODUCT((NhuCau!$E$6:$E$7=$C8)*(NhuCau!AW$6:AW$7))),2)</f>
        <v>0</v>
      </c>
      <c r="AU8" s="2">
        <f>ROUND((SUMPRODUCT((NhuCau!$E$6:$E$7=$C8)*(NhuCau!AX$6:AX$7))),2)</f>
        <v>0</v>
      </c>
      <c r="AV8" s="2">
        <f>ROUND((SUMPRODUCT((NhuCau!$E$6:$E$7=$C8)*(NhuCau!AY$6:AY$7))),2)</f>
        <v>0</v>
      </c>
      <c r="AW8" s="2">
        <f>ROUND((SUMPRODUCT((NhuCau!$E$6:$E$7=$C8)*(NhuCau!AZ$6:AZ$7))),2)</f>
        <v>0</v>
      </c>
      <c r="AX8" s="2">
        <f>ROUND((SUMPRODUCT((NhuCau!$E$6:$E$7=$C8)*(NhuCau!BA$6:BA$7))),2)</f>
        <v>0</v>
      </c>
      <c r="AY8" s="2">
        <f>ROUND((SUMPRODUCT((NhuCau!$E$6:$E$7=$C8)*(NhuCau!BB$6:BB$7))),2)</f>
        <v>0</v>
      </c>
      <c r="AZ8" s="2">
        <f>ROUND((SUMPRODUCT((NhuCau!$E$6:$E$7=$C8)*(NhuCau!BD$6:BD$7))),2)</f>
        <v>0</v>
      </c>
      <c r="BA8" s="2">
        <f>ROUND((SUMPRODUCT((NhuCau!$E$6:$E$7=$C8)*(NhuCau!BE$6:BE$7))),2)</f>
        <v>0</v>
      </c>
      <c r="BB8" s="2">
        <f>ROUND((SUMPRODUCT((NhuCau!$E$6:$E$7=$C8)*(NhuCau!BF$6:BF$7))),2)</f>
        <v>0</v>
      </c>
      <c r="BC8" s="2">
        <f>ROUND((SUMPRODUCT((NhuCau!$E$6:$E$7=$C8)*(NhuCau!BG$6:BG$7))),2)</f>
        <v>0</v>
      </c>
      <c r="BD8" s="2">
        <f>ROUND((SUMPRODUCT((NhuCau!$E$6:$E$7=$C8)*(NhuCau!BH$6:BH$7))),2)</f>
        <v>0</v>
      </c>
      <c r="BE8" s="2">
        <f>ROUND((SUMPRODUCT((NhuCau!$E$6:$E$7=$C8)*(NhuCau!BI$6:BI$7))),2)</f>
        <v>0</v>
      </c>
      <c r="BF8" s="2">
        <f>ROUND((SUMPRODUCT((NhuCau!$E$6:$E$7=$C8)*(NhuCau!BJ$6:BJ$7))),2)</f>
        <v>0</v>
      </c>
      <c r="BG8" s="2">
        <f>ROUND((SUMPRODUCT((NhuCau!$E$6:$E$7=$C8)*(NhuCau!BK$6:BK$7))),2)</f>
        <v>0</v>
      </c>
    </row>
    <row r="9" spans="1:59" s="1" customFormat="1" ht="16.5" customHeight="1">
      <c r="A9" s="251" t="s">
        <v>42</v>
      </c>
      <c r="B9" s="252"/>
      <c r="C9" s="253" t="str">
        <f>BANGTINH!O10</f>
        <v>Năm 2029</v>
      </c>
      <c r="D9" s="254" t="s">
        <v>9</v>
      </c>
      <c r="E9" s="255">
        <f>SUM(F9:BG9)</f>
        <v>0</v>
      </c>
      <c r="F9" s="2">
        <f>ROUND((SUMPRODUCT((NhuCau!$E$6:$E$7=$C9)*(NhuCau!I$6:I$7))),2)</f>
        <v>0</v>
      </c>
      <c r="G9" s="2">
        <f>ROUND((SUMPRODUCT((NhuCau!$E$6:$E$7=$C9)*(NhuCau!J$6:J$7))),2)</f>
        <v>0</v>
      </c>
      <c r="H9" s="2">
        <f>ROUND((SUMPRODUCT((NhuCau!$E$6:$E$7=$C9)*(NhuCau!K$6:K$7))),2)</f>
        <v>0</v>
      </c>
      <c r="I9" s="2">
        <f>ROUND((SUMPRODUCT((NhuCau!$E$6:$E$7=$C9)*(NhuCau!L$6:L$7))),2)</f>
        <v>0</v>
      </c>
      <c r="J9" s="2">
        <f>ROUND((SUMPRODUCT((NhuCau!$E$6:$E$7=$C9)*(NhuCau!M$6:M$7))),2)</f>
        <v>0</v>
      </c>
      <c r="K9" s="2">
        <f>ROUND((SUMPRODUCT((NhuCau!$E$6:$E$7=$C9)*(NhuCau!N$6:N$7))),2)</f>
        <v>0</v>
      </c>
      <c r="L9" s="2">
        <f>ROUND((SUMPRODUCT((NhuCau!$E$6:$E$7=$C9)*(NhuCau!O$6:O$7))),2)</f>
        <v>0</v>
      </c>
      <c r="M9" s="2">
        <f>ROUND((SUMPRODUCT((NhuCau!$E$6:$E$7=$C9)*(NhuCau!P$6:P$7))),2)</f>
        <v>0</v>
      </c>
      <c r="N9" s="2">
        <f>ROUND((SUMPRODUCT((NhuCau!$E$6:$E$7=$C9)*(NhuCau!Q$6:Q$7))),2)</f>
        <v>0</v>
      </c>
      <c r="O9" s="2">
        <f>ROUND((SUMPRODUCT((NhuCau!$E$6:$E$7=$C9)*(NhuCau!R$6:R$7))),2)</f>
        <v>0</v>
      </c>
      <c r="P9" s="2">
        <f>ROUND((SUMPRODUCT((NhuCau!$E$6:$E$7=$C9)*(NhuCau!S$6:S$7))),2)</f>
        <v>0</v>
      </c>
      <c r="Q9" s="2">
        <f>ROUND((SUMPRODUCT((NhuCau!$E$6:$E$7=$C9)*(NhuCau!T$6:T$7))),2)</f>
        <v>0</v>
      </c>
      <c r="R9" s="2">
        <f>ROUND((SUMPRODUCT((NhuCau!$E$6:$E$7=$C9)*(NhuCau!U$6:U$7))),2)</f>
        <v>0</v>
      </c>
      <c r="S9" s="2">
        <f>ROUND((SUMPRODUCT((NhuCau!$E$6:$E$7=$C9)*(NhuCau!V$6:V$7))),2)</f>
        <v>0</v>
      </c>
      <c r="T9" s="2">
        <f>ROUND((SUMPRODUCT((NhuCau!$E$6:$E$7=$C9)*(NhuCau!W$6:W$7))),2)</f>
        <v>0</v>
      </c>
      <c r="U9" s="2">
        <f>ROUND((SUMPRODUCT((NhuCau!$E$6:$E$7=$C9)*(NhuCau!X$6:X$7))),2)</f>
        <v>0</v>
      </c>
      <c r="V9" s="2">
        <f>ROUND((SUMPRODUCT((NhuCau!$E$6:$E$7=$C9)*(NhuCau!Y$6:Y$7))),2)</f>
        <v>0</v>
      </c>
      <c r="W9" s="2">
        <f>ROUND((SUMPRODUCT((NhuCau!$E$6:$E$7=$C9)*(NhuCau!Z$6:Z$7))),2)</f>
        <v>0</v>
      </c>
      <c r="X9" s="2">
        <f>ROUND((SUMPRODUCT((NhuCau!$E$6:$E$7=$C9)*(NhuCau!AA$6:AA$7))),2)</f>
        <v>0</v>
      </c>
      <c r="Y9" s="2">
        <f>ROUND((SUMPRODUCT((NhuCau!$E$6:$E$7=$C9)*(NhuCau!AB$6:AB$7))),2)</f>
        <v>0</v>
      </c>
      <c r="Z9" s="2">
        <f>ROUND((SUMPRODUCT((NhuCau!$E$6:$E$7=$C9)*(NhuCau!AC$6:AC$7))),2)</f>
        <v>0</v>
      </c>
      <c r="AA9" s="2">
        <f>ROUND((SUMPRODUCT((NhuCau!$E$6:$E$7=$C9)*(NhuCau!AD$6:AD$7))),2)</f>
        <v>0</v>
      </c>
      <c r="AB9" s="2">
        <f>ROUND((SUMPRODUCT((NhuCau!$E$6:$E$7=$C9)*(NhuCau!AE$6:AE$7))),2)</f>
        <v>0</v>
      </c>
      <c r="AC9" s="2">
        <f>ROUND((SUMPRODUCT((NhuCau!$E$6:$E$7=$C9)*(NhuCau!AF$6:AF$7))),2)</f>
        <v>0</v>
      </c>
      <c r="AD9" s="2">
        <f>ROUND((SUMPRODUCT((NhuCau!$E$6:$E$7=$C9)*(NhuCau!AG$6:AG$7))),2)</f>
        <v>0</v>
      </c>
      <c r="AE9" s="2">
        <f>ROUND((SUMPRODUCT((NhuCau!$E$6:$E$7=$C9)*(NhuCau!AH$6:AH$7))),2)</f>
        <v>0</v>
      </c>
      <c r="AF9" s="2">
        <f>ROUND((SUMPRODUCT((NhuCau!$E$6:$E$7=$C9)*(NhuCau!AI$6:AI$7))),2)</f>
        <v>0</v>
      </c>
      <c r="AG9" s="2">
        <f>ROUND((SUMPRODUCT((NhuCau!$E$6:$E$7=$C9)*(NhuCau!AJ$6:AJ$7))),2)</f>
        <v>0</v>
      </c>
      <c r="AH9" s="2">
        <f>ROUND((SUMPRODUCT((NhuCau!$E$6:$E$7=$C9)*(NhuCau!AK$6:AK$7))),2)</f>
        <v>0</v>
      </c>
      <c r="AI9" s="2">
        <f>ROUND((SUMPRODUCT((NhuCau!$E$6:$E$7=$C9)*(NhuCau!AL$6:AL$7))),2)</f>
        <v>0</v>
      </c>
      <c r="AJ9" s="2">
        <f>ROUND((SUMPRODUCT((NhuCau!$E$6:$E$7=$C9)*(NhuCau!AM$6:AM$7))),2)</f>
        <v>0</v>
      </c>
      <c r="AK9" s="2">
        <f>ROUND((SUMPRODUCT((NhuCau!$E$6:$E$7=$C9)*(NhuCau!AN$6:AN$7))),2)</f>
        <v>0</v>
      </c>
      <c r="AL9" s="2">
        <f>ROUND((SUMPRODUCT((NhuCau!$E$6:$E$7=$C9)*(NhuCau!AO$6:AO$7))),2)</f>
        <v>0</v>
      </c>
      <c r="AM9" s="2">
        <f>ROUND((SUMPRODUCT((NhuCau!$E$6:$E$7=$C9)*(NhuCau!AP$6:AP$7))),2)</f>
        <v>0</v>
      </c>
      <c r="AN9" s="2">
        <f>ROUND((SUMPRODUCT((NhuCau!$E$6:$E$7=$C9)*(NhuCau!AQ$6:AQ$7))),2)</f>
        <v>0</v>
      </c>
      <c r="AO9" s="2">
        <f>ROUND((SUMPRODUCT((NhuCau!$E$6:$E$7=$C9)*(NhuCau!AR$6:AR$7))),2)</f>
        <v>0</v>
      </c>
      <c r="AP9" s="2">
        <f>ROUND((SUMPRODUCT((NhuCau!$E$6:$E$7=$C9)*(NhuCau!AS$6:AS$7))),2)</f>
        <v>0</v>
      </c>
      <c r="AQ9" s="2">
        <f>ROUND((SUMPRODUCT((NhuCau!$E$6:$E$7=$C9)*(NhuCau!AT$6:AT$7))),2)</f>
        <v>0</v>
      </c>
      <c r="AR9" s="2">
        <f>ROUND((SUMPRODUCT((NhuCau!$E$6:$E$7=$C9)*(NhuCau!AU$6:AU$7))),2)</f>
        <v>0</v>
      </c>
      <c r="AS9" s="2">
        <f>ROUND((SUMPRODUCT((NhuCau!$E$6:$E$7=$C9)*(NhuCau!AV$6:AV$7))),2)</f>
        <v>0</v>
      </c>
      <c r="AT9" s="2">
        <f>ROUND((SUMPRODUCT((NhuCau!$E$6:$E$7=$C9)*(NhuCau!AW$6:AW$7))),2)</f>
        <v>0</v>
      </c>
      <c r="AU9" s="2">
        <f>ROUND((SUMPRODUCT((NhuCau!$E$6:$E$7=$C9)*(NhuCau!AX$6:AX$7))),2)</f>
        <v>0</v>
      </c>
      <c r="AV9" s="2">
        <f>ROUND((SUMPRODUCT((NhuCau!$E$6:$E$7=$C9)*(NhuCau!AY$6:AY$7))),2)</f>
        <v>0</v>
      </c>
      <c r="AW9" s="2">
        <f>ROUND((SUMPRODUCT((NhuCau!$E$6:$E$7=$C9)*(NhuCau!AZ$6:AZ$7))),2)</f>
        <v>0</v>
      </c>
      <c r="AX9" s="2">
        <f>ROUND((SUMPRODUCT((NhuCau!$E$6:$E$7=$C9)*(NhuCau!BA$6:BA$7))),2)</f>
        <v>0</v>
      </c>
      <c r="AY9" s="2">
        <f>ROUND((SUMPRODUCT((NhuCau!$E$6:$E$7=$C9)*(NhuCau!BB$6:BB$7))),2)</f>
        <v>0</v>
      </c>
      <c r="AZ9" s="2">
        <f>ROUND((SUMPRODUCT((NhuCau!$E$6:$E$7=$C9)*(NhuCau!BD$6:BD$7))),2)</f>
        <v>0</v>
      </c>
      <c r="BA9" s="2">
        <f>ROUND((SUMPRODUCT((NhuCau!$E$6:$E$7=$C9)*(NhuCau!BE$6:BE$7))),2)</f>
        <v>0</v>
      </c>
      <c r="BB9" s="2">
        <f>ROUND((SUMPRODUCT((NhuCau!$E$6:$E$7=$C9)*(NhuCau!BF$6:BF$7))),2)</f>
        <v>0</v>
      </c>
      <c r="BC9" s="2">
        <f>ROUND((SUMPRODUCT((NhuCau!$E$6:$E$7=$C9)*(NhuCau!BG$6:BG$7))),2)</f>
        <v>0</v>
      </c>
      <c r="BD9" s="2">
        <f>ROUND((SUMPRODUCT((NhuCau!$E$6:$E$7=$C9)*(NhuCau!BH$6:BH$7))),2)</f>
        <v>0</v>
      </c>
      <c r="BE9" s="2">
        <f>ROUND((SUMPRODUCT((NhuCau!$E$6:$E$7=$C9)*(NhuCau!BI$6:BI$7))),2)</f>
        <v>0</v>
      </c>
      <c r="BF9" s="2">
        <f>ROUND((SUMPRODUCT((NhuCau!$E$6:$E$7=$C9)*(NhuCau!BJ$6:BJ$7))),2)</f>
        <v>0</v>
      </c>
      <c r="BG9" s="2">
        <f>ROUND((SUMPRODUCT((NhuCau!$E$6:$E$7=$C9)*(NhuCau!BK$6:BK$7))),2)</f>
        <v>0</v>
      </c>
    </row>
    <row r="10" spans="1:59" s="5" customFormat="1" ht="16.5" customHeight="1">
      <c r="A10" s="117" t="s">
        <v>42</v>
      </c>
      <c r="B10" s="256"/>
      <c r="C10" s="249" t="str">
        <f>BANGTINH!O11</f>
        <v>Năm 2030</v>
      </c>
      <c r="D10" s="246" t="s">
        <v>9</v>
      </c>
      <c r="E10" s="257">
        <f t="shared" ref="E10:F10" si="2">E3-E4</f>
        <v>0</v>
      </c>
      <c r="F10" s="8">
        <f t="shared" si="2"/>
        <v>0</v>
      </c>
      <c r="G10" s="8">
        <f t="shared" ref="G10:BG10" si="3">G3-G4</f>
        <v>0</v>
      </c>
      <c r="H10" s="8">
        <f t="shared" si="3"/>
        <v>0</v>
      </c>
      <c r="I10" s="8">
        <f t="shared" si="3"/>
        <v>0</v>
      </c>
      <c r="J10" s="8">
        <f t="shared" si="3"/>
        <v>0</v>
      </c>
      <c r="K10" s="8">
        <f t="shared" si="3"/>
        <v>0</v>
      </c>
      <c r="L10" s="8">
        <f t="shared" si="3"/>
        <v>0</v>
      </c>
      <c r="M10" s="8">
        <f t="shared" si="3"/>
        <v>0</v>
      </c>
      <c r="N10" s="8">
        <f t="shared" si="3"/>
        <v>0</v>
      </c>
      <c r="O10" s="8">
        <f t="shared" si="3"/>
        <v>0</v>
      </c>
      <c r="P10" s="8">
        <f t="shared" si="3"/>
        <v>0</v>
      </c>
      <c r="Q10" s="8">
        <f t="shared" si="3"/>
        <v>0</v>
      </c>
      <c r="R10" s="8">
        <f t="shared" si="3"/>
        <v>0</v>
      </c>
      <c r="S10" s="8">
        <f t="shared" si="3"/>
        <v>0</v>
      </c>
      <c r="T10" s="8">
        <f t="shared" si="3"/>
        <v>0</v>
      </c>
      <c r="U10" s="8">
        <f t="shared" si="3"/>
        <v>0</v>
      </c>
      <c r="V10" s="8">
        <f t="shared" si="3"/>
        <v>0</v>
      </c>
      <c r="W10" s="8">
        <f t="shared" si="3"/>
        <v>0</v>
      </c>
      <c r="X10" s="8">
        <f t="shared" si="3"/>
        <v>0</v>
      </c>
      <c r="Y10" s="8">
        <f t="shared" si="3"/>
        <v>0</v>
      </c>
      <c r="Z10" s="8">
        <f t="shared" si="3"/>
        <v>0</v>
      </c>
      <c r="AA10" s="8">
        <f t="shared" si="3"/>
        <v>0</v>
      </c>
      <c r="AB10" s="8">
        <f t="shared" si="3"/>
        <v>0</v>
      </c>
      <c r="AC10" s="8">
        <f t="shared" si="3"/>
        <v>0</v>
      </c>
      <c r="AD10" s="8">
        <f t="shared" si="3"/>
        <v>0</v>
      </c>
      <c r="AE10" s="8">
        <f t="shared" si="3"/>
        <v>0</v>
      </c>
      <c r="AF10" s="8">
        <f t="shared" si="3"/>
        <v>0</v>
      </c>
      <c r="AG10" s="8">
        <f t="shared" si="3"/>
        <v>0</v>
      </c>
      <c r="AH10" s="8">
        <f t="shared" si="3"/>
        <v>0</v>
      </c>
      <c r="AI10" s="8">
        <f t="shared" si="3"/>
        <v>0</v>
      </c>
      <c r="AJ10" s="8">
        <f t="shared" si="3"/>
        <v>0</v>
      </c>
      <c r="AK10" s="8">
        <f t="shared" si="3"/>
        <v>0</v>
      </c>
      <c r="AL10" s="8">
        <f t="shared" si="3"/>
        <v>0</v>
      </c>
      <c r="AM10" s="8">
        <f t="shared" si="3"/>
        <v>0</v>
      </c>
      <c r="AN10" s="8">
        <f t="shared" si="3"/>
        <v>0</v>
      </c>
      <c r="AO10" s="8">
        <f t="shared" si="3"/>
        <v>0</v>
      </c>
      <c r="AP10" s="8">
        <f t="shared" si="3"/>
        <v>0</v>
      </c>
      <c r="AQ10" s="8">
        <f t="shared" si="3"/>
        <v>0</v>
      </c>
      <c r="AR10" s="8">
        <f t="shared" si="3"/>
        <v>0</v>
      </c>
      <c r="AS10" s="8">
        <f t="shared" si="3"/>
        <v>0</v>
      </c>
      <c r="AT10" s="8">
        <f t="shared" si="3"/>
        <v>0</v>
      </c>
      <c r="AU10" s="8">
        <f t="shared" si="3"/>
        <v>0</v>
      </c>
      <c r="AV10" s="8">
        <f t="shared" si="3"/>
        <v>0</v>
      </c>
      <c r="AW10" s="8">
        <f t="shared" si="3"/>
        <v>0</v>
      </c>
      <c r="AX10" s="8">
        <f t="shared" si="3"/>
        <v>0</v>
      </c>
      <c r="AY10" s="8">
        <f t="shared" si="3"/>
        <v>0</v>
      </c>
      <c r="AZ10" s="8">
        <f t="shared" si="3"/>
        <v>0</v>
      </c>
      <c r="BA10" s="8">
        <f t="shared" si="3"/>
        <v>0</v>
      </c>
      <c r="BB10" s="8">
        <f t="shared" si="3"/>
        <v>0</v>
      </c>
      <c r="BC10" s="8">
        <f t="shared" si="3"/>
        <v>0</v>
      </c>
      <c r="BD10" s="8">
        <f t="shared" si="3"/>
        <v>0</v>
      </c>
      <c r="BE10" s="8">
        <f t="shared" si="3"/>
        <v>0</v>
      </c>
      <c r="BF10" s="8">
        <f t="shared" si="3"/>
        <v>0</v>
      </c>
      <c r="BG10" s="8">
        <f t="shared" si="3"/>
        <v>0</v>
      </c>
    </row>
    <row r="11" spans="1:59" s="5" customFormat="1" ht="16.5" customHeight="1">
      <c r="A11" s="117" t="s">
        <v>42</v>
      </c>
      <c r="B11" s="244"/>
      <c r="C11" s="245" t="s">
        <v>45</v>
      </c>
      <c r="D11" s="246" t="s">
        <v>10</v>
      </c>
      <c r="E11" s="247">
        <f>NhuCau!H8</f>
        <v>0</v>
      </c>
      <c r="F11" s="4">
        <f>NhuCau!I8</f>
        <v>0</v>
      </c>
      <c r="G11" s="4">
        <f>NhuCau!J8</f>
        <v>0</v>
      </c>
      <c r="H11" s="4">
        <f>NhuCau!K8</f>
        <v>0</v>
      </c>
      <c r="I11" s="4">
        <f>NhuCau!L8</f>
        <v>0</v>
      </c>
      <c r="J11" s="4">
        <f>NhuCau!M8</f>
        <v>0</v>
      </c>
      <c r="K11" s="4">
        <f>NhuCau!N8</f>
        <v>0</v>
      </c>
      <c r="L11" s="4">
        <f>NhuCau!O8</f>
        <v>0</v>
      </c>
      <c r="M11" s="4">
        <f>NhuCau!P8</f>
        <v>0</v>
      </c>
      <c r="N11" s="4">
        <f>NhuCau!Q8</f>
        <v>0</v>
      </c>
      <c r="O11" s="4">
        <f>NhuCau!R8</f>
        <v>0</v>
      </c>
      <c r="P11" s="4">
        <f>NhuCau!S8</f>
        <v>0</v>
      </c>
      <c r="Q11" s="4">
        <f>NhuCau!T8</f>
        <v>0</v>
      </c>
      <c r="R11" s="4">
        <f>NhuCau!U8</f>
        <v>0</v>
      </c>
      <c r="S11" s="4">
        <f>NhuCau!V8</f>
        <v>0</v>
      </c>
      <c r="T11" s="4">
        <f>NhuCau!W8</f>
        <v>0</v>
      </c>
      <c r="U11" s="4">
        <f>NhuCau!X8</f>
        <v>0</v>
      </c>
      <c r="V11" s="4">
        <f>NhuCau!Y8</f>
        <v>0</v>
      </c>
      <c r="W11" s="4">
        <f>NhuCau!Z8</f>
        <v>0</v>
      </c>
      <c r="X11" s="4">
        <f>NhuCau!AA8</f>
        <v>0</v>
      </c>
      <c r="Y11" s="4">
        <f>NhuCau!AB8</f>
        <v>0</v>
      </c>
      <c r="Z11" s="4">
        <f>NhuCau!AC8</f>
        <v>0</v>
      </c>
      <c r="AA11" s="4">
        <f>NhuCau!AD8</f>
        <v>0</v>
      </c>
      <c r="AB11" s="4">
        <f>NhuCau!AE8</f>
        <v>0</v>
      </c>
      <c r="AC11" s="4">
        <f>NhuCau!AF8</f>
        <v>0</v>
      </c>
      <c r="AD11" s="4">
        <f>NhuCau!AG8</f>
        <v>0</v>
      </c>
      <c r="AE11" s="4">
        <f>NhuCau!AH8</f>
        <v>0</v>
      </c>
      <c r="AF11" s="4">
        <f>NhuCau!AI8</f>
        <v>0</v>
      </c>
      <c r="AG11" s="4">
        <f>NhuCau!AJ8</f>
        <v>0</v>
      </c>
      <c r="AH11" s="4">
        <f>NhuCau!AK8</f>
        <v>0</v>
      </c>
      <c r="AI11" s="4">
        <f>NhuCau!AL8</f>
        <v>0</v>
      </c>
      <c r="AJ11" s="4">
        <f>NhuCau!AM8</f>
        <v>0</v>
      </c>
      <c r="AK11" s="4">
        <f>NhuCau!AN8</f>
        <v>0</v>
      </c>
      <c r="AL11" s="4">
        <f>NhuCau!AO8</f>
        <v>0</v>
      </c>
      <c r="AM11" s="4">
        <f>NhuCau!AP8</f>
        <v>0</v>
      </c>
      <c r="AN11" s="4">
        <f>NhuCau!AQ8</f>
        <v>0</v>
      </c>
      <c r="AO11" s="4">
        <f>NhuCau!AR8</f>
        <v>0</v>
      </c>
      <c r="AP11" s="4">
        <f>NhuCau!AS8</f>
        <v>0</v>
      </c>
      <c r="AQ11" s="4">
        <f>NhuCau!AT8</f>
        <v>0</v>
      </c>
      <c r="AR11" s="4">
        <f>NhuCau!AU8</f>
        <v>0</v>
      </c>
      <c r="AS11" s="4">
        <f>NhuCau!AV8</f>
        <v>0</v>
      </c>
      <c r="AT11" s="4">
        <f>NhuCau!AW8</f>
        <v>0</v>
      </c>
      <c r="AU11" s="4">
        <f>NhuCau!AX8</f>
        <v>0</v>
      </c>
      <c r="AV11" s="4">
        <f>NhuCau!AY8</f>
        <v>0</v>
      </c>
      <c r="AW11" s="4">
        <f>NhuCau!AZ8</f>
        <v>0</v>
      </c>
      <c r="AX11" s="4">
        <f>NhuCau!BA8</f>
        <v>0</v>
      </c>
      <c r="AY11" s="4">
        <f>NhuCau!BB8</f>
        <v>0</v>
      </c>
      <c r="AZ11" s="4">
        <f>NhuCau!BD8</f>
        <v>0</v>
      </c>
      <c r="BA11" s="4">
        <f>NhuCau!BE8</f>
        <v>0</v>
      </c>
      <c r="BB11" s="4">
        <f>NhuCau!BF8</f>
        <v>0</v>
      </c>
      <c r="BC11" s="4">
        <f>NhuCau!BG8</f>
        <v>0</v>
      </c>
      <c r="BD11" s="4">
        <f>NhuCau!BH8</f>
        <v>0</v>
      </c>
      <c r="BE11" s="4">
        <f>NhuCau!BI8</f>
        <v>0</v>
      </c>
      <c r="BF11" s="4">
        <f>NhuCau!BJ8</f>
        <v>0</v>
      </c>
      <c r="BG11" s="4">
        <f>NhuCau!BK8</f>
        <v>0</v>
      </c>
    </row>
    <row r="12" spans="1:59" s="5" customFormat="1" ht="16.5" customHeight="1">
      <c r="A12" s="117" t="s">
        <v>42</v>
      </c>
      <c r="B12" s="248"/>
      <c r="C12" s="249">
        <f>BANGTINH!O5</f>
        <v>0</v>
      </c>
      <c r="D12" s="246" t="s">
        <v>10</v>
      </c>
      <c r="E12" s="250">
        <f t="shared" ref="E12:F12" si="4">SUM(E13:E17)</f>
        <v>0</v>
      </c>
      <c r="F12" s="6">
        <f t="shared" si="4"/>
        <v>0</v>
      </c>
      <c r="G12" s="6">
        <f t="shared" ref="G12:BG12" si="5">SUM(G13:G17)</f>
        <v>0</v>
      </c>
      <c r="H12" s="6">
        <f t="shared" si="5"/>
        <v>0</v>
      </c>
      <c r="I12" s="6">
        <f t="shared" si="5"/>
        <v>0</v>
      </c>
      <c r="J12" s="6">
        <f t="shared" si="5"/>
        <v>0</v>
      </c>
      <c r="K12" s="6">
        <f t="shared" si="5"/>
        <v>0</v>
      </c>
      <c r="L12" s="6">
        <f t="shared" si="5"/>
        <v>0</v>
      </c>
      <c r="M12" s="6">
        <f t="shared" si="5"/>
        <v>0</v>
      </c>
      <c r="N12" s="6">
        <f t="shared" si="5"/>
        <v>0</v>
      </c>
      <c r="O12" s="6">
        <f t="shared" si="5"/>
        <v>0</v>
      </c>
      <c r="P12" s="6">
        <f t="shared" si="5"/>
        <v>0</v>
      </c>
      <c r="Q12" s="6">
        <f t="shared" si="5"/>
        <v>0</v>
      </c>
      <c r="R12" s="6">
        <f t="shared" si="5"/>
        <v>0</v>
      </c>
      <c r="S12" s="6">
        <f t="shared" si="5"/>
        <v>0</v>
      </c>
      <c r="T12" s="6">
        <f t="shared" si="5"/>
        <v>0</v>
      </c>
      <c r="U12" s="6">
        <f t="shared" si="5"/>
        <v>0</v>
      </c>
      <c r="V12" s="6">
        <f t="shared" si="5"/>
        <v>0</v>
      </c>
      <c r="W12" s="6">
        <f t="shared" si="5"/>
        <v>0</v>
      </c>
      <c r="X12" s="6">
        <f t="shared" si="5"/>
        <v>0</v>
      </c>
      <c r="Y12" s="6">
        <f t="shared" si="5"/>
        <v>0</v>
      </c>
      <c r="Z12" s="6">
        <f t="shared" si="5"/>
        <v>0</v>
      </c>
      <c r="AA12" s="6">
        <f t="shared" si="5"/>
        <v>0</v>
      </c>
      <c r="AB12" s="6">
        <f t="shared" si="5"/>
        <v>0</v>
      </c>
      <c r="AC12" s="6">
        <f t="shared" si="5"/>
        <v>0</v>
      </c>
      <c r="AD12" s="6">
        <f t="shared" si="5"/>
        <v>0</v>
      </c>
      <c r="AE12" s="6">
        <f t="shared" si="5"/>
        <v>0</v>
      </c>
      <c r="AF12" s="6">
        <f t="shared" si="5"/>
        <v>0</v>
      </c>
      <c r="AG12" s="6">
        <f t="shared" si="5"/>
        <v>0</v>
      </c>
      <c r="AH12" s="6">
        <f t="shared" si="5"/>
        <v>0</v>
      </c>
      <c r="AI12" s="6">
        <f t="shared" si="5"/>
        <v>0</v>
      </c>
      <c r="AJ12" s="6">
        <f t="shared" si="5"/>
        <v>0</v>
      </c>
      <c r="AK12" s="6">
        <f t="shared" si="5"/>
        <v>0</v>
      </c>
      <c r="AL12" s="6">
        <f t="shared" si="5"/>
        <v>0</v>
      </c>
      <c r="AM12" s="6">
        <f t="shared" si="5"/>
        <v>0</v>
      </c>
      <c r="AN12" s="6">
        <f t="shared" si="5"/>
        <v>0</v>
      </c>
      <c r="AO12" s="6">
        <f t="shared" si="5"/>
        <v>0</v>
      </c>
      <c r="AP12" s="6">
        <f t="shared" si="5"/>
        <v>0</v>
      </c>
      <c r="AQ12" s="6">
        <f t="shared" si="5"/>
        <v>0</v>
      </c>
      <c r="AR12" s="6">
        <f t="shared" si="5"/>
        <v>0</v>
      </c>
      <c r="AS12" s="6">
        <f t="shared" si="5"/>
        <v>0</v>
      </c>
      <c r="AT12" s="6">
        <f t="shared" si="5"/>
        <v>0</v>
      </c>
      <c r="AU12" s="6">
        <f t="shared" si="5"/>
        <v>0</v>
      </c>
      <c r="AV12" s="6">
        <f t="shared" si="5"/>
        <v>0</v>
      </c>
      <c r="AW12" s="6">
        <f t="shared" si="5"/>
        <v>0</v>
      </c>
      <c r="AX12" s="6">
        <f t="shared" si="5"/>
        <v>0</v>
      </c>
      <c r="AY12" s="6">
        <f t="shared" si="5"/>
        <v>0</v>
      </c>
      <c r="AZ12" s="6">
        <f t="shared" si="5"/>
        <v>0</v>
      </c>
      <c r="BA12" s="6">
        <f t="shared" si="5"/>
        <v>0</v>
      </c>
      <c r="BB12" s="6">
        <f t="shared" si="5"/>
        <v>0</v>
      </c>
      <c r="BC12" s="6">
        <f t="shared" si="5"/>
        <v>0</v>
      </c>
      <c r="BD12" s="6">
        <f t="shared" si="5"/>
        <v>0</v>
      </c>
      <c r="BE12" s="6">
        <f t="shared" si="5"/>
        <v>0</v>
      </c>
      <c r="BF12" s="6">
        <f t="shared" si="5"/>
        <v>0</v>
      </c>
      <c r="BG12" s="6">
        <f t="shared" si="5"/>
        <v>0</v>
      </c>
    </row>
    <row r="13" spans="1:59" s="1" customFormat="1" ht="16.5" customHeight="1">
      <c r="A13" s="251" t="s">
        <v>42</v>
      </c>
      <c r="B13" s="252"/>
      <c r="C13" s="253" t="str">
        <f>BANGTINH!O6</f>
        <v>Năm 2025</v>
      </c>
      <c r="D13" s="259" t="s">
        <v>10</v>
      </c>
      <c r="E13" s="255">
        <f>SUM(F13:BG13)</f>
        <v>0</v>
      </c>
      <c r="F13" s="2">
        <f>ROUND((SUMPRODUCT((NhuCau!$E$9:$E$11=$C13)*(NhuCau!I$9:I$11))),2)</f>
        <v>0</v>
      </c>
      <c r="G13" s="2">
        <f>ROUND((SUMPRODUCT((NhuCau!$E$9:$E$11=$C13)*(NhuCau!J$9:J$11))),2)</f>
        <v>0</v>
      </c>
      <c r="H13" s="2">
        <f>ROUND((SUMPRODUCT((NhuCau!$E$9:$E$11=$C13)*(NhuCau!K$9:K$11))),2)</f>
        <v>0</v>
      </c>
      <c r="I13" s="2">
        <f>ROUND((SUMPRODUCT((NhuCau!$E$9:$E$11=$C13)*(NhuCau!L$9:L$11))),2)</f>
        <v>0</v>
      </c>
      <c r="J13" s="2">
        <f>ROUND((SUMPRODUCT((NhuCau!$E$9:$E$11=$C13)*(NhuCau!M$9:M$11))),2)</f>
        <v>0</v>
      </c>
      <c r="K13" s="2">
        <f>ROUND((SUMPRODUCT((NhuCau!$E$9:$E$11=$C13)*(NhuCau!N$9:N$11))),2)</f>
        <v>0</v>
      </c>
      <c r="L13" s="2">
        <f>ROUND((SUMPRODUCT((NhuCau!$E$9:$E$11=$C13)*(NhuCau!O$9:O$11))),2)</f>
        <v>0</v>
      </c>
      <c r="M13" s="2">
        <f>ROUND((SUMPRODUCT((NhuCau!$E$9:$E$11=$C13)*(NhuCau!P$9:P$11))),2)</f>
        <v>0</v>
      </c>
      <c r="N13" s="2">
        <f>ROUND((SUMPRODUCT((NhuCau!$E$9:$E$11=$C13)*(NhuCau!Q$9:Q$11))),2)</f>
        <v>0</v>
      </c>
      <c r="O13" s="2">
        <f>ROUND((SUMPRODUCT((NhuCau!$E$9:$E$11=$C13)*(NhuCau!R$9:R$11))),2)</f>
        <v>0</v>
      </c>
      <c r="P13" s="2">
        <f>ROUND((SUMPRODUCT((NhuCau!$E$9:$E$11=$C13)*(NhuCau!S$9:S$11))),2)</f>
        <v>0</v>
      </c>
      <c r="Q13" s="2">
        <f>ROUND((SUMPRODUCT((NhuCau!$E$9:$E$11=$C13)*(NhuCau!T$9:T$11))),2)</f>
        <v>0</v>
      </c>
      <c r="R13" s="2">
        <f>ROUND((SUMPRODUCT((NhuCau!$E$9:$E$11=$C13)*(NhuCau!U$9:U$11))),2)</f>
        <v>0</v>
      </c>
      <c r="S13" s="2">
        <f>ROUND((SUMPRODUCT((NhuCau!$E$9:$E$11=$C13)*(NhuCau!V$9:V$11))),2)</f>
        <v>0</v>
      </c>
      <c r="T13" s="2">
        <f>ROUND((SUMPRODUCT((NhuCau!$E$9:$E$11=$C13)*(NhuCau!W$9:W$11))),2)</f>
        <v>0</v>
      </c>
      <c r="U13" s="2">
        <f>ROUND((SUMPRODUCT((NhuCau!$E$9:$E$11=$C13)*(NhuCau!X$9:X$11))),2)</f>
        <v>0</v>
      </c>
      <c r="V13" s="2">
        <f>ROUND((SUMPRODUCT((NhuCau!$E$9:$E$11=$C13)*(NhuCau!Y$9:Y$11))),2)</f>
        <v>0</v>
      </c>
      <c r="W13" s="2">
        <f>ROUND((SUMPRODUCT((NhuCau!$E$9:$E$11=$C13)*(NhuCau!Z$9:Z$11))),2)</f>
        <v>0</v>
      </c>
      <c r="X13" s="2">
        <f>ROUND((SUMPRODUCT((NhuCau!$E$9:$E$11=$C13)*(NhuCau!AA$9:AA$11))),2)</f>
        <v>0</v>
      </c>
      <c r="Y13" s="2">
        <f>ROUND((SUMPRODUCT((NhuCau!$E$9:$E$11=$C13)*(NhuCau!AB$9:AB$11))),2)</f>
        <v>0</v>
      </c>
      <c r="Z13" s="2">
        <f>ROUND((SUMPRODUCT((NhuCau!$E$9:$E$11=$C13)*(NhuCau!AC$9:AC$11))),2)</f>
        <v>0</v>
      </c>
      <c r="AA13" s="2">
        <f>ROUND((SUMPRODUCT((NhuCau!$E$9:$E$11=$C13)*(NhuCau!AD$9:AD$11))),2)</f>
        <v>0</v>
      </c>
      <c r="AB13" s="2">
        <f>ROUND((SUMPRODUCT((NhuCau!$E$9:$E$11=$C13)*(NhuCau!AE$9:AE$11))),2)</f>
        <v>0</v>
      </c>
      <c r="AC13" s="2">
        <f>ROUND((SUMPRODUCT((NhuCau!$E$9:$E$11=$C13)*(NhuCau!AF$9:AF$11))),2)</f>
        <v>0</v>
      </c>
      <c r="AD13" s="2">
        <f>ROUND((SUMPRODUCT((NhuCau!$E$9:$E$11=$C13)*(NhuCau!AG$9:AG$11))),2)</f>
        <v>0</v>
      </c>
      <c r="AE13" s="2">
        <f>ROUND((SUMPRODUCT((NhuCau!$E$9:$E$11=$C13)*(NhuCau!AH$9:AH$11))),2)</f>
        <v>0</v>
      </c>
      <c r="AF13" s="2">
        <f>ROUND((SUMPRODUCT((NhuCau!$E$9:$E$11=$C13)*(NhuCau!AI$9:AI$11))),2)</f>
        <v>0</v>
      </c>
      <c r="AG13" s="2">
        <f>ROUND((SUMPRODUCT((NhuCau!$E$9:$E$11=$C13)*(NhuCau!AJ$9:AJ$11))),2)</f>
        <v>0</v>
      </c>
      <c r="AH13" s="2">
        <f>ROUND((SUMPRODUCT((NhuCau!$E$9:$E$11=$C13)*(NhuCau!AK$9:AK$11))),2)</f>
        <v>0</v>
      </c>
      <c r="AI13" s="2">
        <f>ROUND((SUMPRODUCT((NhuCau!$E$9:$E$11=$C13)*(NhuCau!AL$9:AL$11))),2)</f>
        <v>0</v>
      </c>
      <c r="AJ13" s="2">
        <f>ROUND((SUMPRODUCT((NhuCau!$E$9:$E$11=$C13)*(NhuCau!AM$9:AM$11))),2)</f>
        <v>0</v>
      </c>
      <c r="AK13" s="2">
        <f>ROUND((SUMPRODUCT((NhuCau!$E$9:$E$11=$C13)*(NhuCau!AN$9:AN$11))),2)</f>
        <v>0</v>
      </c>
      <c r="AL13" s="2">
        <f>ROUND((SUMPRODUCT((NhuCau!$E$9:$E$11=$C13)*(NhuCau!AO$9:AO$11))),2)</f>
        <v>0</v>
      </c>
      <c r="AM13" s="2">
        <f>ROUND((SUMPRODUCT((NhuCau!$E$9:$E$11=$C13)*(NhuCau!AP$9:AP$11))),2)</f>
        <v>0</v>
      </c>
      <c r="AN13" s="2">
        <f>ROUND((SUMPRODUCT((NhuCau!$E$9:$E$11=$C13)*(NhuCau!AQ$9:AQ$11))),2)</f>
        <v>0</v>
      </c>
      <c r="AO13" s="2">
        <f>ROUND((SUMPRODUCT((NhuCau!$E$9:$E$11=$C13)*(NhuCau!AR$9:AR$11))),2)</f>
        <v>0</v>
      </c>
      <c r="AP13" s="2">
        <f>ROUND((SUMPRODUCT((NhuCau!$E$9:$E$11=$C13)*(NhuCau!AS$9:AS$11))),2)</f>
        <v>0</v>
      </c>
      <c r="AQ13" s="2">
        <f>ROUND((SUMPRODUCT((NhuCau!$E$9:$E$11=$C13)*(NhuCau!AT$9:AT$11))),2)</f>
        <v>0</v>
      </c>
      <c r="AR13" s="2">
        <f>ROUND((SUMPRODUCT((NhuCau!$E$9:$E$11=$C13)*(NhuCau!AU$9:AU$11))),2)</f>
        <v>0</v>
      </c>
      <c r="AS13" s="2">
        <f>ROUND((SUMPRODUCT((NhuCau!$E$9:$E$11=$C13)*(NhuCau!AV$9:AV$11))),2)</f>
        <v>0</v>
      </c>
      <c r="AT13" s="2">
        <f>ROUND((SUMPRODUCT((NhuCau!$E$9:$E$11=$C13)*(NhuCau!AW$9:AW$11))),2)</f>
        <v>0</v>
      </c>
      <c r="AU13" s="2">
        <f>ROUND((SUMPRODUCT((NhuCau!$E$9:$E$11=$C13)*(NhuCau!AX$9:AX$11))),2)</f>
        <v>0</v>
      </c>
      <c r="AV13" s="2">
        <f>ROUND((SUMPRODUCT((NhuCau!$E$9:$E$11=$C13)*(NhuCau!AY$9:AY$11))),2)</f>
        <v>0</v>
      </c>
      <c r="AW13" s="2">
        <f>ROUND((SUMPRODUCT((NhuCau!$E$9:$E$11=$C13)*(NhuCau!AZ$9:AZ$11))),2)</f>
        <v>0</v>
      </c>
      <c r="AX13" s="2">
        <f>ROUND((SUMPRODUCT((NhuCau!$E$9:$E$11=$C13)*(NhuCau!BA$9:BA$11))),2)</f>
        <v>0</v>
      </c>
      <c r="AY13" s="2">
        <f>ROUND((SUMPRODUCT((NhuCau!$E$9:$E$11=$C13)*(NhuCau!BB$9:BB$11))),2)</f>
        <v>0</v>
      </c>
      <c r="AZ13" s="2">
        <f>ROUND((SUMPRODUCT((NhuCau!$E$9:$E$11=$C13)*(NhuCau!BD$9:BD$11))),2)</f>
        <v>0</v>
      </c>
      <c r="BA13" s="2">
        <f>ROUND((SUMPRODUCT((NhuCau!$E$9:$E$11=$C13)*(NhuCau!BE$9:BE$11))),2)</f>
        <v>0</v>
      </c>
      <c r="BB13" s="2">
        <f>ROUND((SUMPRODUCT((NhuCau!$E$9:$E$11=$C13)*(NhuCau!BF$9:BF$11))),2)</f>
        <v>0</v>
      </c>
      <c r="BC13" s="2">
        <f>ROUND((SUMPRODUCT((NhuCau!$E$9:$E$11=$C13)*(NhuCau!BG$9:BG$11))),2)</f>
        <v>0</v>
      </c>
      <c r="BD13" s="2">
        <f>ROUND((SUMPRODUCT((NhuCau!$E$9:$E$11=$C13)*(NhuCau!BH$9:BH$11))),2)</f>
        <v>0</v>
      </c>
      <c r="BE13" s="2">
        <f>ROUND((SUMPRODUCT((NhuCau!$E$9:$E$11=$C13)*(NhuCau!BI$9:BI$11))),2)</f>
        <v>0</v>
      </c>
      <c r="BF13" s="2">
        <f>ROUND((SUMPRODUCT((NhuCau!$E$9:$E$11=$C13)*(NhuCau!BJ$9:BJ$11))),2)</f>
        <v>0</v>
      </c>
      <c r="BG13" s="2">
        <f>ROUND((SUMPRODUCT((NhuCau!$E$9:$E$11=$C13)*(NhuCau!BK$9:BK$11))),2)</f>
        <v>0</v>
      </c>
    </row>
    <row r="14" spans="1:59" s="1" customFormat="1" ht="16.5" customHeight="1">
      <c r="A14" s="251" t="s">
        <v>42</v>
      </c>
      <c r="B14" s="252"/>
      <c r="C14" s="253" t="str">
        <f>BANGTINH!O7</f>
        <v>Năm 2026</v>
      </c>
      <c r="D14" s="254" t="s">
        <v>10</v>
      </c>
      <c r="E14" s="255">
        <f>SUM(F14:BG14)</f>
        <v>0</v>
      </c>
      <c r="F14" s="2">
        <f>ROUND((SUMPRODUCT((NhuCau!$E$9:$E$11=$C14)*(NhuCau!I$9:I$11))),2)</f>
        <v>0</v>
      </c>
      <c r="G14" s="2">
        <f>ROUND((SUMPRODUCT((NhuCau!$E$9:$E$11=$C14)*(NhuCau!J$9:J$11))),2)</f>
        <v>0</v>
      </c>
      <c r="H14" s="2">
        <f>ROUND((SUMPRODUCT((NhuCau!$E$9:$E$11=$C14)*(NhuCau!K$9:K$11))),2)</f>
        <v>0</v>
      </c>
      <c r="I14" s="2">
        <f>ROUND((SUMPRODUCT((NhuCau!$E$9:$E$11=$C14)*(NhuCau!L$9:L$11))),2)</f>
        <v>0</v>
      </c>
      <c r="J14" s="2">
        <f>ROUND((SUMPRODUCT((NhuCau!$E$9:$E$11=$C14)*(NhuCau!M$9:M$11))),2)</f>
        <v>0</v>
      </c>
      <c r="K14" s="2">
        <f>ROUND((SUMPRODUCT((NhuCau!$E$9:$E$11=$C14)*(NhuCau!N$9:N$11))),2)</f>
        <v>0</v>
      </c>
      <c r="L14" s="2">
        <f>ROUND((SUMPRODUCT((NhuCau!$E$9:$E$11=$C14)*(NhuCau!O$9:O$11))),2)</f>
        <v>0</v>
      </c>
      <c r="M14" s="2">
        <f>ROUND((SUMPRODUCT((NhuCau!$E$9:$E$11=$C14)*(NhuCau!P$9:P$11))),2)</f>
        <v>0</v>
      </c>
      <c r="N14" s="2">
        <f>ROUND((SUMPRODUCT((NhuCau!$E$9:$E$11=$C14)*(NhuCau!Q$9:Q$11))),2)</f>
        <v>0</v>
      </c>
      <c r="O14" s="2">
        <f>ROUND((SUMPRODUCT((NhuCau!$E$9:$E$11=$C14)*(NhuCau!R$9:R$11))),2)</f>
        <v>0</v>
      </c>
      <c r="P14" s="2">
        <f>ROUND((SUMPRODUCT((NhuCau!$E$9:$E$11=$C14)*(NhuCau!S$9:S$11))),2)</f>
        <v>0</v>
      </c>
      <c r="Q14" s="2">
        <f>ROUND((SUMPRODUCT((NhuCau!$E$9:$E$11=$C14)*(NhuCau!T$9:T$11))),2)</f>
        <v>0</v>
      </c>
      <c r="R14" s="2">
        <f>ROUND((SUMPRODUCT((NhuCau!$E$9:$E$11=$C14)*(NhuCau!U$9:U$11))),2)</f>
        <v>0</v>
      </c>
      <c r="S14" s="2">
        <f>ROUND((SUMPRODUCT((NhuCau!$E$9:$E$11=$C14)*(NhuCau!V$9:V$11))),2)</f>
        <v>0</v>
      </c>
      <c r="T14" s="2">
        <f>ROUND((SUMPRODUCT((NhuCau!$E$9:$E$11=$C14)*(NhuCau!W$9:W$11))),2)</f>
        <v>0</v>
      </c>
      <c r="U14" s="2">
        <f>ROUND((SUMPRODUCT((NhuCau!$E$9:$E$11=$C14)*(NhuCau!X$9:X$11))),2)</f>
        <v>0</v>
      </c>
      <c r="V14" s="2">
        <f>ROUND((SUMPRODUCT((NhuCau!$E$9:$E$11=$C14)*(NhuCau!Y$9:Y$11))),2)</f>
        <v>0</v>
      </c>
      <c r="W14" s="2">
        <f>ROUND((SUMPRODUCT((NhuCau!$E$9:$E$11=$C14)*(NhuCau!Z$9:Z$11))),2)</f>
        <v>0</v>
      </c>
      <c r="X14" s="2">
        <f>ROUND((SUMPRODUCT((NhuCau!$E$9:$E$11=$C14)*(NhuCau!AA$9:AA$11))),2)</f>
        <v>0</v>
      </c>
      <c r="Y14" s="2">
        <f>ROUND((SUMPRODUCT((NhuCau!$E$9:$E$11=$C14)*(NhuCau!AB$9:AB$11))),2)</f>
        <v>0</v>
      </c>
      <c r="Z14" s="2">
        <f>ROUND((SUMPRODUCT((NhuCau!$E$9:$E$11=$C14)*(NhuCau!AC$9:AC$11))),2)</f>
        <v>0</v>
      </c>
      <c r="AA14" s="2">
        <f>ROUND((SUMPRODUCT((NhuCau!$E$9:$E$11=$C14)*(NhuCau!AD$9:AD$11))),2)</f>
        <v>0</v>
      </c>
      <c r="AB14" s="2">
        <f>ROUND((SUMPRODUCT((NhuCau!$E$9:$E$11=$C14)*(NhuCau!AE$9:AE$11))),2)</f>
        <v>0</v>
      </c>
      <c r="AC14" s="2">
        <f>ROUND((SUMPRODUCT((NhuCau!$E$9:$E$11=$C14)*(NhuCau!AF$9:AF$11))),2)</f>
        <v>0</v>
      </c>
      <c r="AD14" s="2">
        <f>ROUND((SUMPRODUCT((NhuCau!$E$9:$E$11=$C14)*(NhuCau!AG$9:AG$11))),2)</f>
        <v>0</v>
      </c>
      <c r="AE14" s="2">
        <f>ROUND((SUMPRODUCT((NhuCau!$E$9:$E$11=$C14)*(NhuCau!AH$9:AH$11))),2)</f>
        <v>0</v>
      </c>
      <c r="AF14" s="2">
        <f>ROUND((SUMPRODUCT((NhuCau!$E$9:$E$11=$C14)*(NhuCau!AI$9:AI$11))),2)</f>
        <v>0</v>
      </c>
      <c r="AG14" s="2">
        <f>ROUND((SUMPRODUCT((NhuCau!$E$9:$E$11=$C14)*(NhuCau!AJ$9:AJ$11))),2)</f>
        <v>0</v>
      </c>
      <c r="AH14" s="2">
        <f>ROUND((SUMPRODUCT((NhuCau!$E$9:$E$11=$C14)*(NhuCau!AK$9:AK$11))),2)</f>
        <v>0</v>
      </c>
      <c r="AI14" s="2">
        <f>ROUND((SUMPRODUCT((NhuCau!$E$9:$E$11=$C14)*(NhuCau!AL$9:AL$11))),2)</f>
        <v>0</v>
      </c>
      <c r="AJ14" s="2">
        <f>ROUND((SUMPRODUCT((NhuCau!$E$9:$E$11=$C14)*(NhuCau!AM$9:AM$11))),2)</f>
        <v>0</v>
      </c>
      <c r="AK14" s="2">
        <f>ROUND((SUMPRODUCT((NhuCau!$E$9:$E$11=$C14)*(NhuCau!AN$9:AN$11))),2)</f>
        <v>0</v>
      </c>
      <c r="AL14" s="2">
        <f>ROUND((SUMPRODUCT((NhuCau!$E$9:$E$11=$C14)*(NhuCau!AO$9:AO$11))),2)</f>
        <v>0</v>
      </c>
      <c r="AM14" s="2">
        <f>ROUND((SUMPRODUCT((NhuCau!$E$9:$E$11=$C14)*(NhuCau!AP$9:AP$11))),2)</f>
        <v>0</v>
      </c>
      <c r="AN14" s="2">
        <f>ROUND((SUMPRODUCT((NhuCau!$E$9:$E$11=$C14)*(NhuCau!AQ$9:AQ$11))),2)</f>
        <v>0</v>
      </c>
      <c r="AO14" s="2">
        <f>ROUND((SUMPRODUCT((NhuCau!$E$9:$E$11=$C14)*(NhuCau!AR$9:AR$11))),2)</f>
        <v>0</v>
      </c>
      <c r="AP14" s="2">
        <f>ROUND((SUMPRODUCT((NhuCau!$E$9:$E$11=$C14)*(NhuCau!AS$9:AS$11))),2)</f>
        <v>0</v>
      </c>
      <c r="AQ14" s="2">
        <f>ROUND((SUMPRODUCT((NhuCau!$E$9:$E$11=$C14)*(NhuCau!AT$9:AT$11))),2)</f>
        <v>0</v>
      </c>
      <c r="AR14" s="2">
        <f>ROUND((SUMPRODUCT((NhuCau!$E$9:$E$11=$C14)*(NhuCau!AU$9:AU$11))),2)</f>
        <v>0</v>
      </c>
      <c r="AS14" s="2">
        <f>ROUND((SUMPRODUCT((NhuCau!$E$9:$E$11=$C14)*(NhuCau!AV$9:AV$11))),2)</f>
        <v>0</v>
      </c>
      <c r="AT14" s="2">
        <f>ROUND((SUMPRODUCT((NhuCau!$E$9:$E$11=$C14)*(NhuCau!AW$9:AW$11))),2)</f>
        <v>0</v>
      </c>
      <c r="AU14" s="2">
        <f>ROUND((SUMPRODUCT((NhuCau!$E$9:$E$11=$C14)*(NhuCau!AX$9:AX$11))),2)</f>
        <v>0</v>
      </c>
      <c r="AV14" s="2">
        <f>ROUND((SUMPRODUCT((NhuCau!$E$9:$E$11=$C14)*(NhuCau!AY$9:AY$11))),2)</f>
        <v>0</v>
      </c>
      <c r="AW14" s="2">
        <f>ROUND((SUMPRODUCT((NhuCau!$E$9:$E$11=$C14)*(NhuCau!AZ$9:AZ$11))),2)</f>
        <v>0</v>
      </c>
      <c r="AX14" s="2">
        <f>ROUND((SUMPRODUCT((NhuCau!$E$9:$E$11=$C14)*(NhuCau!BA$9:BA$11))),2)</f>
        <v>0</v>
      </c>
      <c r="AY14" s="2">
        <f>ROUND((SUMPRODUCT((NhuCau!$E$9:$E$11=$C14)*(NhuCau!BB$9:BB$11))),2)</f>
        <v>0</v>
      </c>
      <c r="AZ14" s="2">
        <f>ROUND((SUMPRODUCT((NhuCau!$E$9:$E$11=$C14)*(NhuCau!BD$9:BD$11))),2)</f>
        <v>0</v>
      </c>
      <c r="BA14" s="2">
        <f>ROUND((SUMPRODUCT((NhuCau!$E$9:$E$11=$C14)*(NhuCau!BE$9:BE$11))),2)</f>
        <v>0</v>
      </c>
      <c r="BB14" s="2">
        <f>ROUND((SUMPRODUCT((NhuCau!$E$9:$E$11=$C14)*(NhuCau!BF$9:BF$11))),2)</f>
        <v>0</v>
      </c>
      <c r="BC14" s="2">
        <f>ROUND((SUMPRODUCT((NhuCau!$E$9:$E$11=$C14)*(NhuCau!BG$9:BG$11))),2)</f>
        <v>0</v>
      </c>
      <c r="BD14" s="2">
        <f>ROUND((SUMPRODUCT((NhuCau!$E$9:$E$11=$C14)*(NhuCau!BH$9:BH$11))),2)</f>
        <v>0</v>
      </c>
      <c r="BE14" s="2">
        <f>ROUND((SUMPRODUCT((NhuCau!$E$9:$E$11=$C14)*(NhuCau!BI$9:BI$11))),2)</f>
        <v>0</v>
      </c>
      <c r="BF14" s="2">
        <f>ROUND((SUMPRODUCT((NhuCau!$E$9:$E$11=$C14)*(NhuCau!BJ$9:BJ$11))),2)</f>
        <v>0</v>
      </c>
      <c r="BG14" s="2">
        <f>ROUND((SUMPRODUCT((NhuCau!$E$9:$E$11=$C14)*(NhuCau!BK$9:BK$11))),2)</f>
        <v>0</v>
      </c>
    </row>
    <row r="15" spans="1:59" s="1" customFormat="1" ht="16.5" customHeight="1">
      <c r="A15" s="251" t="s">
        <v>42</v>
      </c>
      <c r="B15" s="252"/>
      <c r="C15" s="253" t="str">
        <f>BANGTINH!O8</f>
        <v>Năm 2027</v>
      </c>
      <c r="D15" s="254" t="s">
        <v>10</v>
      </c>
      <c r="E15" s="255">
        <f>SUM(F15:BG15)</f>
        <v>0</v>
      </c>
      <c r="F15" s="2">
        <f>ROUND((SUMPRODUCT((NhuCau!$E$9:$E$11=$C15)*(NhuCau!I$9:I$11))),2)</f>
        <v>0</v>
      </c>
      <c r="G15" s="2">
        <f>ROUND((SUMPRODUCT((NhuCau!$E$9:$E$11=$C15)*(NhuCau!J$9:J$11))),2)</f>
        <v>0</v>
      </c>
      <c r="H15" s="2">
        <f>ROUND((SUMPRODUCT((NhuCau!$E$9:$E$11=$C15)*(NhuCau!K$9:K$11))),2)</f>
        <v>0</v>
      </c>
      <c r="I15" s="2">
        <f>ROUND((SUMPRODUCT((NhuCau!$E$9:$E$11=$C15)*(NhuCau!L$9:L$11))),2)</f>
        <v>0</v>
      </c>
      <c r="J15" s="2">
        <f>ROUND((SUMPRODUCT((NhuCau!$E$9:$E$11=$C15)*(NhuCau!M$9:M$11))),2)</f>
        <v>0</v>
      </c>
      <c r="K15" s="2">
        <f>ROUND((SUMPRODUCT((NhuCau!$E$9:$E$11=$C15)*(NhuCau!N$9:N$11))),2)</f>
        <v>0</v>
      </c>
      <c r="L15" s="2">
        <f>ROUND((SUMPRODUCT((NhuCau!$E$9:$E$11=$C15)*(NhuCau!O$9:O$11))),2)</f>
        <v>0</v>
      </c>
      <c r="M15" s="2">
        <f>ROUND((SUMPRODUCT((NhuCau!$E$9:$E$11=$C15)*(NhuCau!P$9:P$11))),2)</f>
        <v>0</v>
      </c>
      <c r="N15" s="2">
        <f>ROUND((SUMPRODUCT((NhuCau!$E$9:$E$11=$C15)*(NhuCau!Q$9:Q$11))),2)</f>
        <v>0</v>
      </c>
      <c r="O15" s="2">
        <f>ROUND((SUMPRODUCT((NhuCau!$E$9:$E$11=$C15)*(NhuCau!R$9:R$11))),2)</f>
        <v>0</v>
      </c>
      <c r="P15" s="2">
        <f>ROUND((SUMPRODUCT((NhuCau!$E$9:$E$11=$C15)*(NhuCau!S$9:S$11))),2)</f>
        <v>0</v>
      </c>
      <c r="Q15" s="2">
        <f>ROUND((SUMPRODUCT((NhuCau!$E$9:$E$11=$C15)*(NhuCau!T$9:T$11))),2)</f>
        <v>0</v>
      </c>
      <c r="R15" s="2">
        <f>ROUND((SUMPRODUCT((NhuCau!$E$9:$E$11=$C15)*(NhuCau!U$9:U$11))),2)</f>
        <v>0</v>
      </c>
      <c r="S15" s="2">
        <f>ROUND((SUMPRODUCT((NhuCau!$E$9:$E$11=$C15)*(NhuCau!V$9:V$11))),2)</f>
        <v>0</v>
      </c>
      <c r="T15" s="2">
        <f>ROUND((SUMPRODUCT((NhuCau!$E$9:$E$11=$C15)*(NhuCau!W$9:W$11))),2)</f>
        <v>0</v>
      </c>
      <c r="U15" s="2">
        <f>ROUND((SUMPRODUCT((NhuCau!$E$9:$E$11=$C15)*(NhuCau!X$9:X$11))),2)</f>
        <v>0</v>
      </c>
      <c r="V15" s="2">
        <f>ROUND((SUMPRODUCT((NhuCau!$E$9:$E$11=$C15)*(NhuCau!Y$9:Y$11))),2)</f>
        <v>0</v>
      </c>
      <c r="W15" s="2">
        <f>ROUND((SUMPRODUCT((NhuCau!$E$9:$E$11=$C15)*(NhuCau!Z$9:Z$11))),2)</f>
        <v>0</v>
      </c>
      <c r="X15" s="2">
        <f>ROUND((SUMPRODUCT((NhuCau!$E$9:$E$11=$C15)*(NhuCau!AA$9:AA$11))),2)</f>
        <v>0</v>
      </c>
      <c r="Y15" s="2">
        <f>ROUND((SUMPRODUCT((NhuCau!$E$9:$E$11=$C15)*(NhuCau!AB$9:AB$11))),2)</f>
        <v>0</v>
      </c>
      <c r="Z15" s="2">
        <f>ROUND((SUMPRODUCT((NhuCau!$E$9:$E$11=$C15)*(NhuCau!AC$9:AC$11))),2)</f>
        <v>0</v>
      </c>
      <c r="AA15" s="2">
        <f>ROUND((SUMPRODUCT((NhuCau!$E$9:$E$11=$C15)*(NhuCau!AD$9:AD$11))),2)</f>
        <v>0</v>
      </c>
      <c r="AB15" s="2">
        <f>ROUND((SUMPRODUCT((NhuCau!$E$9:$E$11=$C15)*(NhuCau!AE$9:AE$11))),2)</f>
        <v>0</v>
      </c>
      <c r="AC15" s="2">
        <f>ROUND((SUMPRODUCT((NhuCau!$E$9:$E$11=$C15)*(NhuCau!AF$9:AF$11))),2)</f>
        <v>0</v>
      </c>
      <c r="AD15" s="2">
        <f>ROUND((SUMPRODUCT((NhuCau!$E$9:$E$11=$C15)*(NhuCau!AG$9:AG$11))),2)</f>
        <v>0</v>
      </c>
      <c r="AE15" s="2">
        <f>ROUND((SUMPRODUCT((NhuCau!$E$9:$E$11=$C15)*(NhuCau!AH$9:AH$11))),2)</f>
        <v>0</v>
      </c>
      <c r="AF15" s="2">
        <f>ROUND((SUMPRODUCT((NhuCau!$E$9:$E$11=$C15)*(NhuCau!AI$9:AI$11))),2)</f>
        <v>0</v>
      </c>
      <c r="AG15" s="2">
        <f>ROUND((SUMPRODUCT((NhuCau!$E$9:$E$11=$C15)*(NhuCau!AJ$9:AJ$11))),2)</f>
        <v>0</v>
      </c>
      <c r="AH15" s="2">
        <f>ROUND((SUMPRODUCT((NhuCau!$E$9:$E$11=$C15)*(NhuCau!AK$9:AK$11))),2)</f>
        <v>0</v>
      </c>
      <c r="AI15" s="2">
        <f>ROUND((SUMPRODUCT((NhuCau!$E$9:$E$11=$C15)*(NhuCau!AL$9:AL$11))),2)</f>
        <v>0</v>
      </c>
      <c r="AJ15" s="2">
        <f>ROUND((SUMPRODUCT((NhuCau!$E$9:$E$11=$C15)*(NhuCau!AM$9:AM$11))),2)</f>
        <v>0</v>
      </c>
      <c r="AK15" s="2">
        <f>ROUND((SUMPRODUCT((NhuCau!$E$9:$E$11=$C15)*(NhuCau!AN$9:AN$11))),2)</f>
        <v>0</v>
      </c>
      <c r="AL15" s="2">
        <f>ROUND((SUMPRODUCT((NhuCau!$E$9:$E$11=$C15)*(NhuCau!AO$9:AO$11))),2)</f>
        <v>0</v>
      </c>
      <c r="AM15" s="2">
        <f>ROUND((SUMPRODUCT((NhuCau!$E$9:$E$11=$C15)*(NhuCau!AP$9:AP$11))),2)</f>
        <v>0</v>
      </c>
      <c r="AN15" s="2">
        <f>ROUND((SUMPRODUCT((NhuCau!$E$9:$E$11=$C15)*(NhuCau!AQ$9:AQ$11))),2)</f>
        <v>0</v>
      </c>
      <c r="AO15" s="2">
        <f>ROUND((SUMPRODUCT((NhuCau!$E$9:$E$11=$C15)*(NhuCau!AR$9:AR$11))),2)</f>
        <v>0</v>
      </c>
      <c r="AP15" s="2">
        <f>ROUND((SUMPRODUCT((NhuCau!$E$9:$E$11=$C15)*(NhuCau!AS$9:AS$11))),2)</f>
        <v>0</v>
      </c>
      <c r="AQ15" s="2">
        <f>ROUND((SUMPRODUCT((NhuCau!$E$9:$E$11=$C15)*(NhuCau!AT$9:AT$11))),2)</f>
        <v>0</v>
      </c>
      <c r="AR15" s="2">
        <f>ROUND((SUMPRODUCT((NhuCau!$E$9:$E$11=$C15)*(NhuCau!AU$9:AU$11))),2)</f>
        <v>0</v>
      </c>
      <c r="AS15" s="2">
        <f>ROUND((SUMPRODUCT((NhuCau!$E$9:$E$11=$C15)*(NhuCau!AV$9:AV$11))),2)</f>
        <v>0</v>
      </c>
      <c r="AT15" s="2">
        <f>ROUND((SUMPRODUCT((NhuCau!$E$9:$E$11=$C15)*(NhuCau!AW$9:AW$11))),2)</f>
        <v>0</v>
      </c>
      <c r="AU15" s="2">
        <f>ROUND((SUMPRODUCT((NhuCau!$E$9:$E$11=$C15)*(NhuCau!AX$9:AX$11))),2)</f>
        <v>0</v>
      </c>
      <c r="AV15" s="2">
        <f>ROUND((SUMPRODUCT((NhuCau!$E$9:$E$11=$C15)*(NhuCau!AY$9:AY$11))),2)</f>
        <v>0</v>
      </c>
      <c r="AW15" s="2">
        <f>ROUND((SUMPRODUCT((NhuCau!$E$9:$E$11=$C15)*(NhuCau!AZ$9:AZ$11))),2)</f>
        <v>0</v>
      </c>
      <c r="AX15" s="2">
        <f>ROUND((SUMPRODUCT((NhuCau!$E$9:$E$11=$C15)*(NhuCau!BA$9:BA$11))),2)</f>
        <v>0</v>
      </c>
      <c r="AY15" s="2">
        <f>ROUND((SUMPRODUCT((NhuCau!$E$9:$E$11=$C15)*(NhuCau!BB$9:BB$11))),2)</f>
        <v>0</v>
      </c>
      <c r="AZ15" s="2">
        <f>ROUND((SUMPRODUCT((NhuCau!$E$9:$E$11=$C15)*(NhuCau!BD$9:BD$11))),2)</f>
        <v>0</v>
      </c>
      <c r="BA15" s="2">
        <f>ROUND((SUMPRODUCT((NhuCau!$E$9:$E$11=$C15)*(NhuCau!BE$9:BE$11))),2)</f>
        <v>0</v>
      </c>
      <c r="BB15" s="2">
        <f>ROUND((SUMPRODUCT((NhuCau!$E$9:$E$11=$C15)*(NhuCau!BF$9:BF$11))),2)</f>
        <v>0</v>
      </c>
      <c r="BC15" s="2">
        <f>ROUND((SUMPRODUCT((NhuCau!$E$9:$E$11=$C15)*(NhuCau!BG$9:BG$11))),2)</f>
        <v>0</v>
      </c>
      <c r="BD15" s="2">
        <f>ROUND((SUMPRODUCT((NhuCau!$E$9:$E$11=$C15)*(NhuCau!BH$9:BH$11))),2)</f>
        <v>0</v>
      </c>
      <c r="BE15" s="2">
        <f>ROUND((SUMPRODUCT((NhuCau!$E$9:$E$11=$C15)*(NhuCau!BI$9:BI$11))),2)</f>
        <v>0</v>
      </c>
      <c r="BF15" s="2">
        <f>ROUND((SUMPRODUCT((NhuCau!$E$9:$E$11=$C15)*(NhuCau!BJ$9:BJ$11))),2)</f>
        <v>0</v>
      </c>
      <c r="BG15" s="2">
        <f>ROUND((SUMPRODUCT((NhuCau!$E$9:$E$11=$C15)*(NhuCau!BK$9:BK$11))),2)</f>
        <v>0</v>
      </c>
    </row>
    <row r="16" spans="1:59" s="1" customFormat="1" ht="16.5" customHeight="1">
      <c r="A16" s="251" t="s">
        <v>42</v>
      </c>
      <c r="B16" s="252"/>
      <c r="C16" s="253" t="str">
        <f>BANGTINH!O9</f>
        <v>Năm 2028</v>
      </c>
      <c r="D16" s="254" t="s">
        <v>10</v>
      </c>
      <c r="E16" s="255">
        <f>SUM(F16:BG16)</f>
        <v>0</v>
      </c>
      <c r="F16" s="2">
        <f>ROUND((SUMPRODUCT((NhuCau!$E$9:$E$11=$C16)*(NhuCau!I$9:I$11))),2)</f>
        <v>0</v>
      </c>
      <c r="G16" s="2">
        <f>ROUND((SUMPRODUCT((NhuCau!$E$9:$E$11=$C16)*(NhuCau!J$9:J$11))),2)</f>
        <v>0</v>
      </c>
      <c r="H16" s="2">
        <f>ROUND((SUMPRODUCT((NhuCau!$E$9:$E$11=$C16)*(NhuCau!K$9:K$11))),2)</f>
        <v>0</v>
      </c>
      <c r="I16" s="2">
        <f>ROUND((SUMPRODUCT((NhuCau!$E$9:$E$11=$C16)*(NhuCau!L$9:L$11))),2)</f>
        <v>0</v>
      </c>
      <c r="J16" s="2">
        <f>ROUND((SUMPRODUCT((NhuCau!$E$9:$E$11=$C16)*(NhuCau!M$9:M$11))),2)</f>
        <v>0</v>
      </c>
      <c r="K16" s="2">
        <f>ROUND((SUMPRODUCT((NhuCau!$E$9:$E$11=$C16)*(NhuCau!N$9:N$11))),2)</f>
        <v>0</v>
      </c>
      <c r="L16" s="2">
        <f>ROUND((SUMPRODUCT((NhuCau!$E$9:$E$11=$C16)*(NhuCau!O$9:O$11))),2)</f>
        <v>0</v>
      </c>
      <c r="M16" s="2">
        <f>ROUND((SUMPRODUCT((NhuCau!$E$9:$E$11=$C16)*(NhuCau!P$9:P$11))),2)</f>
        <v>0</v>
      </c>
      <c r="N16" s="2">
        <f>ROUND((SUMPRODUCT((NhuCau!$E$9:$E$11=$C16)*(NhuCau!Q$9:Q$11))),2)</f>
        <v>0</v>
      </c>
      <c r="O16" s="2">
        <f>ROUND((SUMPRODUCT((NhuCau!$E$9:$E$11=$C16)*(NhuCau!R$9:R$11))),2)</f>
        <v>0</v>
      </c>
      <c r="P16" s="2">
        <f>ROUND((SUMPRODUCT((NhuCau!$E$9:$E$11=$C16)*(NhuCau!S$9:S$11))),2)</f>
        <v>0</v>
      </c>
      <c r="Q16" s="2">
        <f>ROUND((SUMPRODUCT((NhuCau!$E$9:$E$11=$C16)*(NhuCau!T$9:T$11))),2)</f>
        <v>0</v>
      </c>
      <c r="R16" s="2">
        <f>ROUND((SUMPRODUCT((NhuCau!$E$9:$E$11=$C16)*(NhuCau!U$9:U$11))),2)</f>
        <v>0</v>
      </c>
      <c r="S16" s="2">
        <f>ROUND((SUMPRODUCT((NhuCau!$E$9:$E$11=$C16)*(NhuCau!V$9:V$11))),2)</f>
        <v>0</v>
      </c>
      <c r="T16" s="2">
        <f>ROUND((SUMPRODUCT((NhuCau!$E$9:$E$11=$C16)*(NhuCau!W$9:W$11))),2)</f>
        <v>0</v>
      </c>
      <c r="U16" s="2">
        <f>ROUND((SUMPRODUCT((NhuCau!$E$9:$E$11=$C16)*(NhuCau!X$9:X$11))),2)</f>
        <v>0</v>
      </c>
      <c r="V16" s="2">
        <f>ROUND((SUMPRODUCT((NhuCau!$E$9:$E$11=$C16)*(NhuCau!Y$9:Y$11))),2)</f>
        <v>0</v>
      </c>
      <c r="W16" s="2">
        <f>ROUND((SUMPRODUCT((NhuCau!$E$9:$E$11=$C16)*(NhuCau!Z$9:Z$11))),2)</f>
        <v>0</v>
      </c>
      <c r="X16" s="2">
        <f>ROUND((SUMPRODUCT((NhuCau!$E$9:$E$11=$C16)*(NhuCau!AA$9:AA$11))),2)</f>
        <v>0</v>
      </c>
      <c r="Y16" s="2">
        <f>ROUND((SUMPRODUCT((NhuCau!$E$9:$E$11=$C16)*(NhuCau!AB$9:AB$11))),2)</f>
        <v>0</v>
      </c>
      <c r="Z16" s="2">
        <f>ROUND((SUMPRODUCT((NhuCau!$E$9:$E$11=$C16)*(NhuCau!AC$9:AC$11))),2)</f>
        <v>0</v>
      </c>
      <c r="AA16" s="2">
        <f>ROUND((SUMPRODUCT((NhuCau!$E$9:$E$11=$C16)*(NhuCau!AD$9:AD$11))),2)</f>
        <v>0</v>
      </c>
      <c r="AB16" s="2">
        <f>ROUND((SUMPRODUCT((NhuCau!$E$9:$E$11=$C16)*(NhuCau!AE$9:AE$11))),2)</f>
        <v>0</v>
      </c>
      <c r="AC16" s="2">
        <f>ROUND((SUMPRODUCT((NhuCau!$E$9:$E$11=$C16)*(NhuCau!AF$9:AF$11))),2)</f>
        <v>0</v>
      </c>
      <c r="AD16" s="2">
        <f>ROUND((SUMPRODUCT((NhuCau!$E$9:$E$11=$C16)*(NhuCau!AG$9:AG$11))),2)</f>
        <v>0</v>
      </c>
      <c r="AE16" s="2">
        <f>ROUND((SUMPRODUCT((NhuCau!$E$9:$E$11=$C16)*(NhuCau!AH$9:AH$11))),2)</f>
        <v>0</v>
      </c>
      <c r="AF16" s="2">
        <f>ROUND((SUMPRODUCT((NhuCau!$E$9:$E$11=$C16)*(NhuCau!AI$9:AI$11))),2)</f>
        <v>0</v>
      </c>
      <c r="AG16" s="2">
        <f>ROUND((SUMPRODUCT((NhuCau!$E$9:$E$11=$C16)*(NhuCau!AJ$9:AJ$11))),2)</f>
        <v>0</v>
      </c>
      <c r="AH16" s="2">
        <f>ROUND((SUMPRODUCT((NhuCau!$E$9:$E$11=$C16)*(NhuCau!AK$9:AK$11))),2)</f>
        <v>0</v>
      </c>
      <c r="AI16" s="2">
        <f>ROUND((SUMPRODUCT((NhuCau!$E$9:$E$11=$C16)*(NhuCau!AL$9:AL$11))),2)</f>
        <v>0</v>
      </c>
      <c r="AJ16" s="2">
        <f>ROUND((SUMPRODUCT((NhuCau!$E$9:$E$11=$C16)*(NhuCau!AM$9:AM$11))),2)</f>
        <v>0</v>
      </c>
      <c r="AK16" s="2">
        <f>ROUND((SUMPRODUCT((NhuCau!$E$9:$E$11=$C16)*(NhuCau!AN$9:AN$11))),2)</f>
        <v>0</v>
      </c>
      <c r="AL16" s="2">
        <f>ROUND((SUMPRODUCT((NhuCau!$E$9:$E$11=$C16)*(NhuCau!AO$9:AO$11))),2)</f>
        <v>0</v>
      </c>
      <c r="AM16" s="2">
        <f>ROUND((SUMPRODUCT((NhuCau!$E$9:$E$11=$C16)*(NhuCau!AP$9:AP$11))),2)</f>
        <v>0</v>
      </c>
      <c r="AN16" s="2">
        <f>ROUND((SUMPRODUCT((NhuCau!$E$9:$E$11=$C16)*(NhuCau!AQ$9:AQ$11))),2)</f>
        <v>0</v>
      </c>
      <c r="AO16" s="2">
        <f>ROUND((SUMPRODUCT((NhuCau!$E$9:$E$11=$C16)*(NhuCau!AR$9:AR$11))),2)</f>
        <v>0</v>
      </c>
      <c r="AP16" s="2">
        <f>ROUND((SUMPRODUCT((NhuCau!$E$9:$E$11=$C16)*(NhuCau!AS$9:AS$11))),2)</f>
        <v>0</v>
      </c>
      <c r="AQ16" s="2">
        <f>ROUND((SUMPRODUCT((NhuCau!$E$9:$E$11=$C16)*(NhuCau!AT$9:AT$11))),2)</f>
        <v>0</v>
      </c>
      <c r="AR16" s="2">
        <f>ROUND((SUMPRODUCT((NhuCau!$E$9:$E$11=$C16)*(NhuCau!AU$9:AU$11))),2)</f>
        <v>0</v>
      </c>
      <c r="AS16" s="2">
        <f>ROUND((SUMPRODUCT((NhuCau!$E$9:$E$11=$C16)*(NhuCau!AV$9:AV$11))),2)</f>
        <v>0</v>
      </c>
      <c r="AT16" s="2">
        <f>ROUND((SUMPRODUCT((NhuCau!$E$9:$E$11=$C16)*(NhuCau!AW$9:AW$11))),2)</f>
        <v>0</v>
      </c>
      <c r="AU16" s="2">
        <f>ROUND((SUMPRODUCT((NhuCau!$E$9:$E$11=$C16)*(NhuCau!AX$9:AX$11))),2)</f>
        <v>0</v>
      </c>
      <c r="AV16" s="2">
        <f>ROUND((SUMPRODUCT((NhuCau!$E$9:$E$11=$C16)*(NhuCau!AY$9:AY$11))),2)</f>
        <v>0</v>
      </c>
      <c r="AW16" s="2">
        <f>ROUND((SUMPRODUCT((NhuCau!$E$9:$E$11=$C16)*(NhuCau!AZ$9:AZ$11))),2)</f>
        <v>0</v>
      </c>
      <c r="AX16" s="2">
        <f>ROUND((SUMPRODUCT((NhuCau!$E$9:$E$11=$C16)*(NhuCau!BA$9:BA$11))),2)</f>
        <v>0</v>
      </c>
      <c r="AY16" s="2">
        <f>ROUND((SUMPRODUCT((NhuCau!$E$9:$E$11=$C16)*(NhuCau!BB$9:BB$11))),2)</f>
        <v>0</v>
      </c>
      <c r="AZ16" s="2">
        <f>ROUND((SUMPRODUCT((NhuCau!$E$9:$E$11=$C16)*(NhuCau!BD$9:BD$11))),2)</f>
        <v>0</v>
      </c>
      <c r="BA16" s="2">
        <f>ROUND((SUMPRODUCT((NhuCau!$E$9:$E$11=$C16)*(NhuCau!BE$9:BE$11))),2)</f>
        <v>0</v>
      </c>
      <c r="BB16" s="2">
        <f>ROUND((SUMPRODUCT((NhuCau!$E$9:$E$11=$C16)*(NhuCau!BF$9:BF$11))),2)</f>
        <v>0</v>
      </c>
      <c r="BC16" s="2">
        <f>ROUND((SUMPRODUCT((NhuCau!$E$9:$E$11=$C16)*(NhuCau!BG$9:BG$11))),2)</f>
        <v>0</v>
      </c>
      <c r="BD16" s="2">
        <f>ROUND((SUMPRODUCT((NhuCau!$E$9:$E$11=$C16)*(NhuCau!BH$9:BH$11))),2)</f>
        <v>0</v>
      </c>
      <c r="BE16" s="2">
        <f>ROUND((SUMPRODUCT((NhuCau!$E$9:$E$11=$C16)*(NhuCau!BI$9:BI$11))),2)</f>
        <v>0</v>
      </c>
      <c r="BF16" s="2">
        <f>ROUND((SUMPRODUCT((NhuCau!$E$9:$E$11=$C16)*(NhuCau!BJ$9:BJ$11))),2)</f>
        <v>0</v>
      </c>
      <c r="BG16" s="2">
        <f>ROUND((SUMPRODUCT((NhuCau!$E$9:$E$11=$C16)*(NhuCau!BK$9:BK$11))),2)</f>
        <v>0</v>
      </c>
    </row>
    <row r="17" spans="1:59" s="1" customFormat="1" ht="16.5" customHeight="1">
      <c r="A17" s="251" t="s">
        <v>42</v>
      </c>
      <c r="B17" s="252"/>
      <c r="C17" s="253" t="str">
        <f>BANGTINH!O10</f>
        <v>Năm 2029</v>
      </c>
      <c r="D17" s="254" t="s">
        <v>10</v>
      </c>
      <c r="E17" s="255">
        <f>SUM(F17:BG17)</f>
        <v>0</v>
      </c>
      <c r="F17" s="2">
        <f>ROUND((SUMPRODUCT((NhuCau!$E$9:$E$11=$C17)*(NhuCau!I$9:I$11))),2)</f>
        <v>0</v>
      </c>
      <c r="G17" s="2">
        <f>ROUND((SUMPRODUCT((NhuCau!$E$9:$E$11=$C17)*(NhuCau!J$9:J$11))),2)</f>
        <v>0</v>
      </c>
      <c r="H17" s="2">
        <f>ROUND((SUMPRODUCT((NhuCau!$E$9:$E$11=$C17)*(NhuCau!K$9:K$11))),2)</f>
        <v>0</v>
      </c>
      <c r="I17" s="2">
        <f>ROUND((SUMPRODUCT((NhuCau!$E$9:$E$11=$C17)*(NhuCau!L$9:L$11))),2)</f>
        <v>0</v>
      </c>
      <c r="J17" s="2">
        <f>ROUND((SUMPRODUCT((NhuCau!$E$9:$E$11=$C17)*(NhuCau!M$9:M$11))),2)</f>
        <v>0</v>
      </c>
      <c r="K17" s="2">
        <f>ROUND((SUMPRODUCT((NhuCau!$E$9:$E$11=$C17)*(NhuCau!N$9:N$11))),2)</f>
        <v>0</v>
      </c>
      <c r="L17" s="2">
        <f>ROUND((SUMPRODUCT((NhuCau!$E$9:$E$11=$C17)*(NhuCau!O$9:O$11))),2)</f>
        <v>0</v>
      </c>
      <c r="M17" s="2">
        <f>ROUND((SUMPRODUCT((NhuCau!$E$9:$E$11=$C17)*(NhuCau!P$9:P$11))),2)</f>
        <v>0</v>
      </c>
      <c r="N17" s="2">
        <f>ROUND((SUMPRODUCT((NhuCau!$E$9:$E$11=$C17)*(NhuCau!Q$9:Q$11))),2)</f>
        <v>0</v>
      </c>
      <c r="O17" s="2">
        <f>ROUND((SUMPRODUCT((NhuCau!$E$9:$E$11=$C17)*(NhuCau!R$9:R$11))),2)</f>
        <v>0</v>
      </c>
      <c r="P17" s="2">
        <f>ROUND((SUMPRODUCT((NhuCau!$E$9:$E$11=$C17)*(NhuCau!S$9:S$11))),2)</f>
        <v>0</v>
      </c>
      <c r="Q17" s="2">
        <f>ROUND((SUMPRODUCT((NhuCau!$E$9:$E$11=$C17)*(NhuCau!T$9:T$11))),2)</f>
        <v>0</v>
      </c>
      <c r="R17" s="2">
        <f>ROUND((SUMPRODUCT((NhuCau!$E$9:$E$11=$C17)*(NhuCau!U$9:U$11))),2)</f>
        <v>0</v>
      </c>
      <c r="S17" s="2">
        <f>ROUND((SUMPRODUCT((NhuCau!$E$9:$E$11=$C17)*(NhuCau!V$9:V$11))),2)</f>
        <v>0</v>
      </c>
      <c r="T17" s="2">
        <f>ROUND((SUMPRODUCT((NhuCau!$E$9:$E$11=$C17)*(NhuCau!W$9:W$11))),2)</f>
        <v>0</v>
      </c>
      <c r="U17" s="2">
        <f>ROUND((SUMPRODUCT((NhuCau!$E$9:$E$11=$C17)*(NhuCau!X$9:X$11))),2)</f>
        <v>0</v>
      </c>
      <c r="V17" s="2">
        <f>ROUND((SUMPRODUCT((NhuCau!$E$9:$E$11=$C17)*(NhuCau!Y$9:Y$11))),2)</f>
        <v>0</v>
      </c>
      <c r="W17" s="2">
        <f>ROUND((SUMPRODUCT((NhuCau!$E$9:$E$11=$C17)*(NhuCau!Z$9:Z$11))),2)</f>
        <v>0</v>
      </c>
      <c r="X17" s="2">
        <f>ROUND((SUMPRODUCT((NhuCau!$E$9:$E$11=$C17)*(NhuCau!AA$9:AA$11))),2)</f>
        <v>0</v>
      </c>
      <c r="Y17" s="2">
        <f>ROUND((SUMPRODUCT((NhuCau!$E$9:$E$11=$C17)*(NhuCau!AB$9:AB$11))),2)</f>
        <v>0</v>
      </c>
      <c r="Z17" s="2">
        <f>ROUND((SUMPRODUCT((NhuCau!$E$9:$E$11=$C17)*(NhuCau!AC$9:AC$11))),2)</f>
        <v>0</v>
      </c>
      <c r="AA17" s="2">
        <f>ROUND((SUMPRODUCT((NhuCau!$E$9:$E$11=$C17)*(NhuCau!AD$9:AD$11))),2)</f>
        <v>0</v>
      </c>
      <c r="AB17" s="2">
        <f>ROUND((SUMPRODUCT((NhuCau!$E$9:$E$11=$C17)*(NhuCau!AE$9:AE$11))),2)</f>
        <v>0</v>
      </c>
      <c r="AC17" s="2">
        <f>ROUND((SUMPRODUCT((NhuCau!$E$9:$E$11=$C17)*(NhuCau!AF$9:AF$11))),2)</f>
        <v>0</v>
      </c>
      <c r="AD17" s="2">
        <f>ROUND((SUMPRODUCT((NhuCau!$E$9:$E$11=$C17)*(NhuCau!AG$9:AG$11))),2)</f>
        <v>0</v>
      </c>
      <c r="AE17" s="2">
        <f>ROUND((SUMPRODUCT((NhuCau!$E$9:$E$11=$C17)*(NhuCau!AH$9:AH$11))),2)</f>
        <v>0</v>
      </c>
      <c r="AF17" s="2">
        <f>ROUND((SUMPRODUCT((NhuCau!$E$9:$E$11=$C17)*(NhuCau!AI$9:AI$11))),2)</f>
        <v>0</v>
      </c>
      <c r="AG17" s="2">
        <f>ROUND((SUMPRODUCT((NhuCau!$E$9:$E$11=$C17)*(NhuCau!AJ$9:AJ$11))),2)</f>
        <v>0</v>
      </c>
      <c r="AH17" s="2">
        <f>ROUND((SUMPRODUCT((NhuCau!$E$9:$E$11=$C17)*(NhuCau!AK$9:AK$11))),2)</f>
        <v>0</v>
      </c>
      <c r="AI17" s="2">
        <f>ROUND((SUMPRODUCT((NhuCau!$E$9:$E$11=$C17)*(NhuCau!AL$9:AL$11))),2)</f>
        <v>0</v>
      </c>
      <c r="AJ17" s="2">
        <f>ROUND((SUMPRODUCT((NhuCau!$E$9:$E$11=$C17)*(NhuCau!AM$9:AM$11))),2)</f>
        <v>0</v>
      </c>
      <c r="AK17" s="2">
        <f>ROUND((SUMPRODUCT((NhuCau!$E$9:$E$11=$C17)*(NhuCau!AN$9:AN$11))),2)</f>
        <v>0</v>
      </c>
      <c r="AL17" s="2">
        <f>ROUND((SUMPRODUCT((NhuCau!$E$9:$E$11=$C17)*(NhuCau!AO$9:AO$11))),2)</f>
        <v>0</v>
      </c>
      <c r="AM17" s="2">
        <f>ROUND((SUMPRODUCT((NhuCau!$E$9:$E$11=$C17)*(NhuCau!AP$9:AP$11))),2)</f>
        <v>0</v>
      </c>
      <c r="AN17" s="2">
        <f>ROUND((SUMPRODUCT((NhuCau!$E$9:$E$11=$C17)*(NhuCau!AQ$9:AQ$11))),2)</f>
        <v>0</v>
      </c>
      <c r="AO17" s="2">
        <f>ROUND((SUMPRODUCT((NhuCau!$E$9:$E$11=$C17)*(NhuCau!AR$9:AR$11))),2)</f>
        <v>0</v>
      </c>
      <c r="AP17" s="2">
        <f>ROUND((SUMPRODUCT((NhuCau!$E$9:$E$11=$C17)*(NhuCau!AS$9:AS$11))),2)</f>
        <v>0</v>
      </c>
      <c r="AQ17" s="2">
        <f>ROUND((SUMPRODUCT((NhuCau!$E$9:$E$11=$C17)*(NhuCau!AT$9:AT$11))),2)</f>
        <v>0</v>
      </c>
      <c r="AR17" s="2">
        <f>ROUND((SUMPRODUCT((NhuCau!$E$9:$E$11=$C17)*(NhuCau!AU$9:AU$11))),2)</f>
        <v>0</v>
      </c>
      <c r="AS17" s="2">
        <f>ROUND((SUMPRODUCT((NhuCau!$E$9:$E$11=$C17)*(NhuCau!AV$9:AV$11))),2)</f>
        <v>0</v>
      </c>
      <c r="AT17" s="2">
        <f>ROUND((SUMPRODUCT((NhuCau!$E$9:$E$11=$C17)*(NhuCau!AW$9:AW$11))),2)</f>
        <v>0</v>
      </c>
      <c r="AU17" s="2">
        <f>ROUND((SUMPRODUCT((NhuCau!$E$9:$E$11=$C17)*(NhuCau!AX$9:AX$11))),2)</f>
        <v>0</v>
      </c>
      <c r="AV17" s="2">
        <f>ROUND((SUMPRODUCT((NhuCau!$E$9:$E$11=$C17)*(NhuCau!AY$9:AY$11))),2)</f>
        <v>0</v>
      </c>
      <c r="AW17" s="2">
        <f>ROUND((SUMPRODUCT((NhuCau!$E$9:$E$11=$C17)*(NhuCau!AZ$9:AZ$11))),2)</f>
        <v>0</v>
      </c>
      <c r="AX17" s="2">
        <f>ROUND((SUMPRODUCT((NhuCau!$E$9:$E$11=$C17)*(NhuCau!BA$9:BA$11))),2)</f>
        <v>0</v>
      </c>
      <c r="AY17" s="2">
        <f>ROUND((SUMPRODUCT((NhuCau!$E$9:$E$11=$C17)*(NhuCau!BB$9:BB$11))),2)</f>
        <v>0</v>
      </c>
      <c r="AZ17" s="2">
        <f>ROUND((SUMPRODUCT((NhuCau!$E$9:$E$11=$C17)*(NhuCau!BD$9:BD$11))),2)</f>
        <v>0</v>
      </c>
      <c r="BA17" s="2">
        <f>ROUND((SUMPRODUCT((NhuCau!$E$9:$E$11=$C17)*(NhuCau!BE$9:BE$11))),2)</f>
        <v>0</v>
      </c>
      <c r="BB17" s="2">
        <f>ROUND((SUMPRODUCT((NhuCau!$E$9:$E$11=$C17)*(NhuCau!BF$9:BF$11))),2)</f>
        <v>0</v>
      </c>
      <c r="BC17" s="2">
        <f>ROUND((SUMPRODUCT((NhuCau!$E$9:$E$11=$C17)*(NhuCau!BG$9:BG$11))),2)</f>
        <v>0</v>
      </c>
      <c r="BD17" s="2">
        <f>ROUND((SUMPRODUCT((NhuCau!$E$9:$E$11=$C17)*(NhuCau!BH$9:BH$11))),2)</f>
        <v>0</v>
      </c>
      <c r="BE17" s="2">
        <f>ROUND((SUMPRODUCT((NhuCau!$E$9:$E$11=$C17)*(NhuCau!BI$9:BI$11))),2)</f>
        <v>0</v>
      </c>
      <c r="BF17" s="2">
        <f>ROUND((SUMPRODUCT((NhuCau!$E$9:$E$11=$C17)*(NhuCau!BJ$9:BJ$11))),2)</f>
        <v>0</v>
      </c>
      <c r="BG17" s="2">
        <f>ROUND((SUMPRODUCT((NhuCau!$E$9:$E$11=$C17)*(NhuCau!BK$9:BK$11))),2)</f>
        <v>0</v>
      </c>
    </row>
    <row r="18" spans="1:59" s="5" customFormat="1" ht="16.5" customHeight="1">
      <c r="A18" s="117" t="s">
        <v>42</v>
      </c>
      <c r="B18" s="256"/>
      <c r="C18" s="249" t="str">
        <f>BANGTINH!O11</f>
        <v>Năm 2030</v>
      </c>
      <c r="D18" s="246" t="s">
        <v>10</v>
      </c>
      <c r="E18" s="257">
        <f t="shared" ref="E18:F18" si="6">E11-E12</f>
        <v>0</v>
      </c>
      <c r="F18" s="8">
        <f t="shared" si="6"/>
        <v>0</v>
      </c>
      <c r="G18" s="8">
        <f t="shared" ref="G18:BG18" si="7">G11-G12</f>
        <v>0</v>
      </c>
      <c r="H18" s="8">
        <f t="shared" si="7"/>
        <v>0</v>
      </c>
      <c r="I18" s="8">
        <f t="shared" si="7"/>
        <v>0</v>
      </c>
      <c r="J18" s="8">
        <f t="shared" si="7"/>
        <v>0</v>
      </c>
      <c r="K18" s="8">
        <f t="shared" si="7"/>
        <v>0</v>
      </c>
      <c r="L18" s="8">
        <f t="shared" si="7"/>
        <v>0</v>
      </c>
      <c r="M18" s="8">
        <f t="shared" si="7"/>
        <v>0</v>
      </c>
      <c r="N18" s="8">
        <f t="shared" si="7"/>
        <v>0</v>
      </c>
      <c r="O18" s="8">
        <f t="shared" si="7"/>
        <v>0</v>
      </c>
      <c r="P18" s="8">
        <f t="shared" si="7"/>
        <v>0</v>
      </c>
      <c r="Q18" s="8">
        <f t="shared" si="7"/>
        <v>0</v>
      </c>
      <c r="R18" s="8">
        <f t="shared" si="7"/>
        <v>0</v>
      </c>
      <c r="S18" s="8">
        <f t="shared" si="7"/>
        <v>0</v>
      </c>
      <c r="T18" s="8">
        <f t="shared" si="7"/>
        <v>0</v>
      </c>
      <c r="U18" s="8">
        <f t="shared" si="7"/>
        <v>0</v>
      </c>
      <c r="V18" s="8">
        <f t="shared" si="7"/>
        <v>0</v>
      </c>
      <c r="W18" s="8">
        <f t="shared" si="7"/>
        <v>0</v>
      </c>
      <c r="X18" s="8">
        <f t="shared" si="7"/>
        <v>0</v>
      </c>
      <c r="Y18" s="8">
        <f t="shared" si="7"/>
        <v>0</v>
      </c>
      <c r="Z18" s="8">
        <f t="shared" si="7"/>
        <v>0</v>
      </c>
      <c r="AA18" s="8">
        <f t="shared" si="7"/>
        <v>0</v>
      </c>
      <c r="AB18" s="8">
        <f t="shared" si="7"/>
        <v>0</v>
      </c>
      <c r="AC18" s="8">
        <f t="shared" si="7"/>
        <v>0</v>
      </c>
      <c r="AD18" s="8">
        <f t="shared" si="7"/>
        <v>0</v>
      </c>
      <c r="AE18" s="8">
        <f t="shared" si="7"/>
        <v>0</v>
      </c>
      <c r="AF18" s="8">
        <f t="shared" si="7"/>
        <v>0</v>
      </c>
      <c r="AG18" s="8">
        <f t="shared" si="7"/>
        <v>0</v>
      </c>
      <c r="AH18" s="8">
        <f t="shared" si="7"/>
        <v>0</v>
      </c>
      <c r="AI18" s="8">
        <f t="shared" si="7"/>
        <v>0</v>
      </c>
      <c r="AJ18" s="8">
        <f t="shared" si="7"/>
        <v>0</v>
      </c>
      <c r="AK18" s="8">
        <f t="shared" si="7"/>
        <v>0</v>
      </c>
      <c r="AL18" s="8">
        <f t="shared" si="7"/>
        <v>0</v>
      </c>
      <c r="AM18" s="8">
        <f t="shared" si="7"/>
        <v>0</v>
      </c>
      <c r="AN18" s="8">
        <f t="shared" si="7"/>
        <v>0</v>
      </c>
      <c r="AO18" s="8">
        <f t="shared" si="7"/>
        <v>0</v>
      </c>
      <c r="AP18" s="8">
        <f t="shared" si="7"/>
        <v>0</v>
      </c>
      <c r="AQ18" s="8">
        <f t="shared" si="7"/>
        <v>0</v>
      </c>
      <c r="AR18" s="8">
        <f t="shared" si="7"/>
        <v>0</v>
      </c>
      <c r="AS18" s="8">
        <f t="shared" si="7"/>
        <v>0</v>
      </c>
      <c r="AT18" s="8">
        <f t="shared" si="7"/>
        <v>0</v>
      </c>
      <c r="AU18" s="8">
        <f t="shared" si="7"/>
        <v>0</v>
      </c>
      <c r="AV18" s="8">
        <f t="shared" si="7"/>
        <v>0</v>
      </c>
      <c r="AW18" s="8">
        <f t="shared" si="7"/>
        <v>0</v>
      </c>
      <c r="AX18" s="8">
        <f t="shared" si="7"/>
        <v>0</v>
      </c>
      <c r="AY18" s="8">
        <f t="shared" si="7"/>
        <v>0</v>
      </c>
      <c r="AZ18" s="8">
        <f t="shared" si="7"/>
        <v>0</v>
      </c>
      <c r="BA18" s="8">
        <f t="shared" si="7"/>
        <v>0</v>
      </c>
      <c r="BB18" s="8">
        <f t="shared" si="7"/>
        <v>0</v>
      </c>
      <c r="BC18" s="8">
        <f t="shared" si="7"/>
        <v>0</v>
      </c>
      <c r="BD18" s="8">
        <f t="shared" si="7"/>
        <v>0</v>
      </c>
      <c r="BE18" s="8">
        <f t="shared" si="7"/>
        <v>0</v>
      </c>
      <c r="BF18" s="8">
        <f t="shared" si="7"/>
        <v>0</v>
      </c>
      <c r="BG18" s="8">
        <f t="shared" si="7"/>
        <v>0</v>
      </c>
    </row>
    <row r="19" spans="1:59" s="5" customFormat="1" ht="16.5" customHeight="1">
      <c r="A19" s="117" t="s">
        <v>42</v>
      </c>
      <c r="B19" s="244"/>
      <c r="C19" s="245" t="s">
        <v>45</v>
      </c>
      <c r="D19" s="246" t="s">
        <v>11</v>
      </c>
      <c r="E19" s="247">
        <f>NhuCau!H43</f>
        <v>0</v>
      </c>
      <c r="F19" s="4">
        <f>NhuCau!I12</f>
        <v>0</v>
      </c>
      <c r="G19" s="4">
        <f>NhuCau!J12</f>
        <v>0</v>
      </c>
      <c r="H19" s="4">
        <f>NhuCau!K12</f>
        <v>0</v>
      </c>
      <c r="I19" s="4">
        <f>NhuCau!L12</f>
        <v>0</v>
      </c>
      <c r="J19" s="4">
        <f>NhuCau!M12</f>
        <v>0</v>
      </c>
      <c r="K19" s="4">
        <f>NhuCau!N12</f>
        <v>0</v>
      </c>
      <c r="L19" s="4">
        <f>NhuCau!O12</f>
        <v>0</v>
      </c>
      <c r="M19" s="4">
        <f>NhuCau!P12</f>
        <v>0</v>
      </c>
      <c r="N19" s="4">
        <f>NhuCau!Q12</f>
        <v>0</v>
      </c>
      <c r="O19" s="4">
        <f>NhuCau!R12</f>
        <v>0</v>
      </c>
      <c r="P19" s="4">
        <f>NhuCau!S12</f>
        <v>0</v>
      </c>
      <c r="Q19" s="4">
        <f>NhuCau!T12</f>
        <v>0</v>
      </c>
      <c r="R19" s="4">
        <f>NhuCau!U12</f>
        <v>0</v>
      </c>
      <c r="S19" s="4">
        <f>NhuCau!V12</f>
        <v>0</v>
      </c>
      <c r="T19" s="4">
        <f>NhuCau!W12</f>
        <v>0</v>
      </c>
      <c r="U19" s="4">
        <f>NhuCau!X12</f>
        <v>0</v>
      </c>
      <c r="V19" s="4">
        <f>NhuCau!Y12</f>
        <v>0</v>
      </c>
      <c r="W19" s="4">
        <f>NhuCau!Z12</f>
        <v>0</v>
      </c>
      <c r="X19" s="4">
        <f>NhuCau!AA12</f>
        <v>0</v>
      </c>
      <c r="Y19" s="4">
        <f>NhuCau!AB12</f>
        <v>0</v>
      </c>
      <c r="Z19" s="4">
        <f>NhuCau!AC12</f>
        <v>0</v>
      </c>
      <c r="AA19" s="4">
        <f>NhuCau!AD12</f>
        <v>0</v>
      </c>
      <c r="AB19" s="4">
        <f>NhuCau!AE12</f>
        <v>0</v>
      </c>
      <c r="AC19" s="4">
        <f>NhuCau!AF12</f>
        <v>0</v>
      </c>
      <c r="AD19" s="4">
        <f>NhuCau!AG12</f>
        <v>0</v>
      </c>
      <c r="AE19" s="4">
        <f>NhuCau!AH12</f>
        <v>0</v>
      </c>
      <c r="AF19" s="4">
        <f>NhuCau!AI12</f>
        <v>0</v>
      </c>
      <c r="AG19" s="4">
        <f>NhuCau!AJ12</f>
        <v>0</v>
      </c>
      <c r="AH19" s="4">
        <f>NhuCau!AK12</f>
        <v>0</v>
      </c>
      <c r="AI19" s="4">
        <f>NhuCau!AL12</f>
        <v>0</v>
      </c>
      <c r="AJ19" s="4">
        <f>NhuCau!AM12</f>
        <v>0</v>
      </c>
      <c r="AK19" s="4">
        <f>NhuCau!AN12</f>
        <v>0</v>
      </c>
      <c r="AL19" s="4">
        <f>NhuCau!AO12</f>
        <v>0</v>
      </c>
      <c r="AM19" s="4">
        <f>NhuCau!AP12</f>
        <v>0</v>
      </c>
      <c r="AN19" s="4">
        <f>NhuCau!AQ12</f>
        <v>0</v>
      </c>
      <c r="AO19" s="4">
        <f>NhuCau!AR12</f>
        <v>0</v>
      </c>
      <c r="AP19" s="4">
        <f>NhuCau!AS12</f>
        <v>0</v>
      </c>
      <c r="AQ19" s="4">
        <f>NhuCau!AT12</f>
        <v>0</v>
      </c>
      <c r="AR19" s="4">
        <f>NhuCau!AU12</f>
        <v>0</v>
      </c>
      <c r="AS19" s="4">
        <f>NhuCau!AV12</f>
        <v>0</v>
      </c>
      <c r="AT19" s="4">
        <f>NhuCau!AW12</f>
        <v>0</v>
      </c>
      <c r="AU19" s="4">
        <f>NhuCau!AX12</f>
        <v>0</v>
      </c>
      <c r="AV19" s="4">
        <f>NhuCau!AY12</f>
        <v>0</v>
      </c>
      <c r="AW19" s="4">
        <f>NhuCau!AZ12</f>
        <v>0</v>
      </c>
      <c r="AX19" s="4">
        <f>NhuCau!BA12</f>
        <v>0</v>
      </c>
      <c r="AY19" s="4">
        <f>NhuCau!BB12</f>
        <v>0</v>
      </c>
      <c r="AZ19" s="4">
        <f>NhuCau!BD12</f>
        <v>0</v>
      </c>
      <c r="BA19" s="4">
        <f>NhuCau!BE12</f>
        <v>0</v>
      </c>
      <c r="BB19" s="4">
        <f>NhuCau!BF12</f>
        <v>0</v>
      </c>
      <c r="BC19" s="4">
        <f>NhuCau!BG12</f>
        <v>0</v>
      </c>
      <c r="BD19" s="4">
        <f>NhuCau!BH12</f>
        <v>0</v>
      </c>
      <c r="BE19" s="4">
        <f>NhuCau!BI12</f>
        <v>0</v>
      </c>
      <c r="BF19" s="4">
        <f>NhuCau!BJ12</f>
        <v>0</v>
      </c>
      <c r="BG19" s="4">
        <f>NhuCau!BK12</f>
        <v>0</v>
      </c>
    </row>
    <row r="20" spans="1:59" s="5" customFormat="1" ht="16.5" customHeight="1">
      <c r="A20" s="117" t="s">
        <v>42</v>
      </c>
      <c r="B20" s="248"/>
      <c r="C20" s="249">
        <f>BANGTINH!O5</f>
        <v>0</v>
      </c>
      <c r="D20" s="246" t="s">
        <v>11</v>
      </c>
      <c r="E20" s="250">
        <f t="shared" ref="E20:F20" si="8">SUM(E21:E25)</f>
        <v>0</v>
      </c>
      <c r="F20" s="6">
        <f t="shared" si="8"/>
        <v>0</v>
      </c>
      <c r="G20" s="6">
        <f t="shared" ref="G20:BG20" si="9">SUM(G21:G25)</f>
        <v>0</v>
      </c>
      <c r="H20" s="6">
        <f t="shared" si="9"/>
        <v>0</v>
      </c>
      <c r="I20" s="6">
        <f t="shared" si="9"/>
        <v>0</v>
      </c>
      <c r="J20" s="6">
        <f t="shared" si="9"/>
        <v>0</v>
      </c>
      <c r="K20" s="6">
        <f t="shared" si="9"/>
        <v>0</v>
      </c>
      <c r="L20" s="6">
        <f t="shared" si="9"/>
        <v>0</v>
      </c>
      <c r="M20" s="6">
        <f t="shared" si="9"/>
        <v>0</v>
      </c>
      <c r="N20" s="6">
        <f t="shared" si="9"/>
        <v>0</v>
      </c>
      <c r="O20" s="6">
        <f t="shared" si="9"/>
        <v>0</v>
      </c>
      <c r="P20" s="6">
        <f t="shared" si="9"/>
        <v>0</v>
      </c>
      <c r="Q20" s="6">
        <f t="shared" si="9"/>
        <v>0</v>
      </c>
      <c r="R20" s="6">
        <f t="shared" si="9"/>
        <v>0</v>
      </c>
      <c r="S20" s="6">
        <f t="shared" si="9"/>
        <v>0</v>
      </c>
      <c r="T20" s="6">
        <f t="shared" si="9"/>
        <v>0</v>
      </c>
      <c r="U20" s="6">
        <f t="shared" si="9"/>
        <v>0</v>
      </c>
      <c r="V20" s="6">
        <f t="shared" si="9"/>
        <v>0</v>
      </c>
      <c r="W20" s="6">
        <f t="shared" si="9"/>
        <v>0</v>
      </c>
      <c r="X20" s="6">
        <f t="shared" si="9"/>
        <v>0</v>
      </c>
      <c r="Y20" s="6">
        <f t="shared" si="9"/>
        <v>0</v>
      </c>
      <c r="Z20" s="6">
        <f t="shared" si="9"/>
        <v>0</v>
      </c>
      <c r="AA20" s="6">
        <f t="shared" si="9"/>
        <v>0</v>
      </c>
      <c r="AB20" s="6">
        <f t="shared" si="9"/>
        <v>0</v>
      </c>
      <c r="AC20" s="6">
        <f t="shared" si="9"/>
        <v>0</v>
      </c>
      <c r="AD20" s="6">
        <f t="shared" si="9"/>
        <v>0</v>
      </c>
      <c r="AE20" s="6">
        <f t="shared" si="9"/>
        <v>0</v>
      </c>
      <c r="AF20" s="6">
        <f t="shared" si="9"/>
        <v>0</v>
      </c>
      <c r="AG20" s="6">
        <f t="shared" si="9"/>
        <v>0</v>
      </c>
      <c r="AH20" s="6">
        <f t="shared" si="9"/>
        <v>0</v>
      </c>
      <c r="AI20" s="6">
        <f t="shared" si="9"/>
        <v>0</v>
      </c>
      <c r="AJ20" s="6">
        <f t="shared" si="9"/>
        <v>0</v>
      </c>
      <c r="AK20" s="6">
        <f t="shared" si="9"/>
        <v>0</v>
      </c>
      <c r="AL20" s="6">
        <f t="shared" si="9"/>
        <v>0</v>
      </c>
      <c r="AM20" s="6">
        <f t="shared" si="9"/>
        <v>0</v>
      </c>
      <c r="AN20" s="6">
        <f t="shared" si="9"/>
        <v>0</v>
      </c>
      <c r="AO20" s="6">
        <f t="shared" si="9"/>
        <v>0</v>
      </c>
      <c r="AP20" s="6">
        <f t="shared" si="9"/>
        <v>0</v>
      </c>
      <c r="AQ20" s="6">
        <f t="shared" si="9"/>
        <v>0</v>
      </c>
      <c r="AR20" s="6">
        <f t="shared" si="9"/>
        <v>0</v>
      </c>
      <c r="AS20" s="6">
        <f t="shared" si="9"/>
        <v>0</v>
      </c>
      <c r="AT20" s="6">
        <f t="shared" si="9"/>
        <v>0</v>
      </c>
      <c r="AU20" s="6">
        <f t="shared" si="9"/>
        <v>0</v>
      </c>
      <c r="AV20" s="6">
        <f t="shared" si="9"/>
        <v>0</v>
      </c>
      <c r="AW20" s="6">
        <f t="shared" si="9"/>
        <v>0</v>
      </c>
      <c r="AX20" s="6">
        <f t="shared" si="9"/>
        <v>0</v>
      </c>
      <c r="AY20" s="6">
        <f t="shared" si="9"/>
        <v>0</v>
      </c>
      <c r="AZ20" s="6">
        <f t="shared" si="9"/>
        <v>0</v>
      </c>
      <c r="BA20" s="6">
        <f t="shared" si="9"/>
        <v>0</v>
      </c>
      <c r="BB20" s="6">
        <f t="shared" si="9"/>
        <v>0</v>
      </c>
      <c r="BC20" s="6">
        <f t="shared" si="9"/>
        <v>0</v>
      </c>
      <c r="BD20" s="6">
        <f t="shared" si="9"/>
        <v>0</v>
      </c>
      <c r="BE20" s="6">
        <f t="shared" si="9"/>
        <v>0</v>
      </c>
      <c r="BF20" s="6">
        <f t="shared" si="9"/>
        <v>0</v>
      </c>
      <c r="BG20" s="6">
        <f t="shared" si="9"/>
        <v>0</v>
      </c>
    </row>
    <row r="21" spans="1:59" s="1" customFormat="1" ht="16.5" customHeight="1">
      <c r="A21" s="251" t="s">
        <v>42</v>
      </c>
      <c r="B21" s="252"/>
      <c r="C21" s="253" t="str">
        <f>BANGTINH!O6</f>
        <v>Năm 2025</v>
      </c>
      <c r="D21" s="259" t="s">
        <v>11</v>
      </c>
      <c r="E21" s="255">
        <f>SUM(F21:BG21)</f>
        <v>0</v>
      </c>
      <c r="F21" s="2" cm="1">
        <f t="array" ref="F21">ROUND((SUMPRODUCT((NhuCau!$E$13:$E$13=$C21)*(NhuCau!I$13:I$13))),2)</f>
        <v>0</v>
      </c>
      <c r="G21" s="2" cm="1">
        <f t="array" ref="G21">ROUND((SUMPRODUCT((NhuCau!$E$13:$E$13=$C21)*(NhuCau!J$13:J$13))),2)</f>
        <v>0</v>
      </c>
      <c r="H21" s="2" cm="1">
        <f t="array" ref="H21">ROUND((SUMPRODUCT((NhuCau!$E$13:$E$13=$C21)*(NhuCau!K$13:K$13))),2)</f>
        <v>0</v>
      </c>
      <c r="I21" s="2" cm="1">
        <f t="array" ref="I21">ROUND((SUMPRODUCT((NhuCau!$E$13:$E$13=$C21)*(NhuCau!L$13:L$13))),2)</f>
        <v>0</v>
      </c>
      <c r="J21" s="2" cm="1">
        <f t="array" ref="J21">ROUND((SUMPRODUCT((NhuCau!$E$13:$E$13=$C21)*(NhuCau!M$13:M$13))),2)</f>
        <v>0</v>
      </c>
      <c r="K21" s="2" cm="1">
        <f t="array" ref="K21">ROUND((SUMPRODUCT((NhuCau!$E$13:$E$13=$C21)*(NhuCau!N$13:N$13))),2)</f>
        <v>0</v>
      </c>
      <c r="L21" s="2" cm="1">
        <f t="array" ref="L21">ROUND((SUMPRODUCT((NhuCau!$E$13:$E$13=$C21)*(NhuCau!O$13:O$13))),2)</f>
        <v>0</v>
      </c>
      <c r="M21" s="2" cm="1">
        <f t="array" ref="M21">ROUND((SUMPRODUCT((NhuCau!$E$13:$E$13=$C21)*(NhuCau!P$13:P$13))),2)</f>
        <v>0</v>
      </c>
      <c r="N21" s="2" cm="1">
        <f t="array" ref="N21">ROUND((SUMPRODUCT((NhuCau!$E$13:$E$13=$C21)*(NhuCau!Q$13:Q$13))),2)</f>
        <v>0</v>
      </c>
      <c r="O21" s="2" cm="1">
        <f t="array" ref="O21">ROUND((SUMPRODUCT((NhuCau!$E$13:$E$13=$C21)*(NhuCau!R$13:R$13))),2)</f>
        <v>0</v>
      </c>
      <c r="P21" s="2" cm="1">
        <f t="array" ref="P21">ROUND((SUMPRODUCT((NhuCau!$E$13:$E$13=$C21)*(NhuCau!S$13:S$13))),2)</f>
        <v>0</v>
      </c>
      <c r="Q21" s="2" cm="1">
        <f t="array" ref="Q21">ROUND((SUMPRODUCT((NhuCau!$E$13:$E$13=$C21)*(NhuCau!T$13:T$13))),2)</f>
        <v>0</v>
      </c>
      <c r="R21" s="2" cm="1">
        <f t="array" ref="R21">ROUND((SUMPRODUCT((NhuCau!$E$13:$E$13=$C21)*(NhuCau!U$13:U$13))),2)</f>
        <v>0</v>
      </c>
      <c r="S21" s="2" cm="1">
        <f t="array" ref="S21">ROUND((SUMPRODUCT((NhuCau!$E$13:$E$13=$C21)*(NhuCau!V$13:V$13))),2)</f>
        <v>0</v>
      </c>
      <c r="T21" s="2" cm="1">
        <f t="array" ref="T21">ROUND((SUMPRODUCT((NhuCau!$E$13:$E$13=$C21)*(NhuCau!W$13:W$13))),2)</f>
        <v>0</v>
      </c>
      <c r="U21" s="2" cm="1">
        <f t="array" ref="U21">ROUND((SUMPRODUCT((NhuCau!$E$13:$E$13=$C21)*(NhuCau!X$13:X$13))),2)</f>
        <v>0</v>
      </c>
      <c r="V21" s="2" cm="1">
        <f t="array" ref="V21">ROUND((SUMPRODUCT((NhuCau!$E$13:$E$13=$C21)*(NhuCau!Y$13:Y$13))),2)</f>
        <v>0</v>
      </c>
      <c r="W21" s="2" cm="1">
        <f t="array" ref="W21">ROUND((SUMPRODUCT((NhuCau!$E$13:$E$13=$C21)*(NhuCau!Z$13:Z$13))),2)</f>
        <v>0</v>
      </c>
      <c r="X21" s="2" cm="1">
        <f t="array" ref="X21">ROUND((SUMPRODUCT((NhuCau!$E$13:$E$13=$C21)*(NhuCau!AA$13:AA$13))),2)</f>
        <v>0</v>
      </c>
      <c r="Y21" s="2" cm="1">
        <f t="array" ref="Y21">ROUND((SUMPRODUCT((NhuCau!$E$13:$E$13=$C21)*(NhuCau!AB$13:AB$13))),2)</f>
        <v>0</v>
      </c>
      <c r="Z21" s="2" cm="1">
        <f t="array" ref="Z21">ROUND((SUMPRODUCT((NhuCau!$E$13:$E$13=$C21)*(NhuCau!AC$13:AC$13))),2)</f>
        <v>0</v>
      </c>
      <c r="AA21" s="2" cm="1">
        <f t="array" ref="AA21">ROUND((SUMPRODUCT((NhuCau!$E$13:$E$13=$C21)*(NhuCau!AD$13:AD$13))),2)</f>
        <v>0</v>
      </c>
      <c r="AB21" s="2" cm="1">
        <f t="array" ref="AB21">ROUND((SUMPRODUCT((NhuCau!$E$13:$E$13=$C21)*(NhuCau!AE$13:AE$13))),2)</f>
        <v>0</v>
      </c>
      <c r="AC21" s="2" cm="1">
        <f t="array" ref="AC21">ROUND((SUMPRODUCT((NhuCau!$E$13:$E$13=$C21)*(NhuCau!AF$13:AF$13))),2)</f>
        <v>0</v>
      </c>
      <c r="AD21" s="2" cm="1">
        <f t="array" ref="AD21">ROUND((SUMPRODUCT((NhuCau!$E$13:$E$13=$C21)*(NhuCau!AG$13:AG$13))),2)</f>
        <v>0</v>
      </c>
      <c r="AE21" s="2" cm="1">
        <f t="array" ref="AE21">ROUND((SUMPRODUCT((NhuCau!$E$13:$E$13=$C21)*(NhuCau!AH$13:AH$13))),2)</f>
        <v>0</v>
      </c>
      <c r="AF21" s="2" cm="1">
        <f t="array" ref="AF21">ROUND((SUMPRODUCT((NhuCau!$E$13:$E$13=$C21)*(NhuCau!AI$13:AI$13))),2)</f>
        <v>0</v>
      </c>
      <c r="AG21" s="2" cm="1">
        <f t="array" ref="AG21">ROUND((SUMPRODUCT((NhuCau!$E$13:$E$13=$C21)*(NhuCau!AJ$13:AJ$13))),2)</f>
        <v>0</v>
      </c>
      <c r="AH21" s="2" cm="1">
        <f t="array" ref="AH21">ROUND((SUMPRODUCT((NhuCau!$E$13:$E$13=$C21)*(NhuCau!AK$13:AK$13))),2)</f>
        <v>0</v>
      </c>
      <c r="AI21" s="2" cm="1">
        <f t="array" ref="AI21">ROUND((SUMPRODUCT((NhuCau!$E$13:$E$13=$C21)*(NhuCau!AL$13:AL$13))),2)</f>
        <v>0</v>
      </c>
      <c r="AJ21" s="2" cm="1">
        <f t="array" ref="AJ21">ROUND((SUMPRODUCT((NhuCau!$E$13:$E$13=$C21)*(NhuCau!AM$13:AM$13))),2)</f>
        <v>0</v>
      </c>
      <c r="AK21" s="2" cm="1">
        <f t="array" ref="AK21">ROUND((SUMPRODUCT((NhuCau!$E$13:$E$13=$C21)*(NhuCau!AN$13:AN$13))),2)</f>
        <v>0</v>
      </c>
      <c r="AL21" s="2" cm="1">
        <f t="array" ref="AL21">ROUND((SUMPRODUCT((NhuCau!$E$13:$E$13=$C21)*(NhuCau!AO$13:AO$13))),2)</f>
        <v>0</v>
      </c>
      <c r="AM21" s="2" cm="1">
        <f t="array" ref="AM21">ROUND((SUMPRODUCT((NhuCau!$E$13:$E$13=$C21)*(NhuCau!AP$13:AP$13))),2)</f>
        <v>0</v>
      </c>
      <c r="AN21" s="2" cm="1">
        <f t="array" ref="AN21">ROUND((SUMPRODUCT((NhuCau!$E$13:$E$13=$C21)*(NhuCau!AQ$13:AQ$13))),2)</f>
        <v>0</v>
      </c>
      <c r="AO21" s="2" cm="1">
        <f t="array" ref="AO21">ROUND((SUMPRODUCT((NhuCau!$E$13:$E$13=$C21)*(NhuCau!AR$13:AR$13))),2)</f>
        <v>0</v>
      </c>
      <c r="AP21" s="2" cm="1">
        <f t="array" ref="AP21">ROUND((SUMPRODUCT((NhuCau!$E$13:$E$13=$C21)*(NhuCau!AS$13:AS$13))),2)</f>
        <v>0</v>
      </c>
      <c r="AQ21" s="2" cm="1">
        <f t="array" ref="AQ21">ROUND((SUMPRODUCT((NhuCau!$E$13:$E$13=$C21)*(NhuCau!AT$13:AT$13))),2)</f>
        <v>0</v>
      </c>
      <c r="AR21" s="2" cm="1">
        <f t="array" ref="AR21">ROUND((SUMPRODUCT((NhuCau!$E$13:$E$13=$C21)*(NhuCau!AU$13:AU$13))),2)</f>
        <v>0</v>
      </c>
      <c r="AS21" s="2" cm="1">
        <f t="array" ref="AS21">ROUND((SUMPRODUCT((NhuCau!$E$13:$E$13=$C21)*(NhuCau!AV$13:AV$13))),2)</f>
        <v>0</v>
      </c>
      <c r="AT21" s="2" cm="1">
        <f t="array" ref="AT21">ROUND((SUMPRODUCT((NhuCau!$E$13:$E$13=$C21)*(NhuCau!AW$13:AW$13))),2)</f>
        <v>0</v>
      </c>
      <c r="AU21" s="2" cm="1">
        <f t="array" ref="AU21">ROUND((SUMPRODUCT((NhuCau!$E$13:$E$13=$C21)*(NhuCau!AX$13:AX$13))),2)</f>
        <v>0</v>
      </c>
      <c r="AV21" s="2" cm="1">
        <f t="array" ref="AV21">ROUND((SUMPRODUCT((NhuCau!$E$13:$E$13=$C21)*(NhuCau!AY$13:AY$13))),2)</f>
        <v>0</v>
      </c>
      <c r="AW21" s="2" cm="1">
        <f t="array" ref="AW21">ROUND((SUMPRODUCT((NhuCau!$E$13:$E$13=$C21)*(NhuCau!AZ$13:AZ$13))),2)</f>
        <v>0</v>
      </c>
      <c r="AX21" s="2" cm="1">
        <f t="array" ref="AX21">ROUND((SUMPRODUCT((NhuCau!$E$13:$E$13=$C21)*(NhuCau!BA$13:BA$13))),2)</f>
        <v>0</v>
      </c>
      <c r="AY21" s="2" cm="1">
        <f t="array" ref="AY21">ROUND((SUMPRODUCT((NhuCau!$E$13:$E$13=$C21)*(NhuCau!BB$13:BB$13))),2)</f>
        <v>0</v>
      </c>
      <c r="AZ21" s="2" cm="1">
        <f t="array" ref="AZ21">ROUND((SUMPRODUCT((NhuCau!$E$13:$E$13=$C21)*(NhuCau!BD$13:BD$13))),2)</f>
        <v>0</v>
      </c>
      <c r="BA21" s="2" cm="1">
        <f t="array" ref="BA21">ROUND((SUMPRODUCT((NhuCau!$E$13:$E$13=$C21)*(NhuCau!BE$13:BE$13))),2)</f>
        <v>0</v>
      </c>
      <c r="BB21" s="2" cm="1">
        <f t="array" ref="BB21">ROUND((SUMPRODUCT((NhuCau!$E$13:$E$13=$C21)*(NhuCau!BF$13:BF$13))),2)</f>
        <v>0</v>
      </c>
      <c r="BC21" s="2" cm="1">
        <f t="array" ref="BC21">ROUND((SUMPRODUCT((NhuCau!$E$13:$E$13=$C21)*(NhuCau!BG$13:BG$13))),2)</f>
        <v>0</v>
      </c>
      <c r="BD21" s="2" cm="1">
        <f t="array" ref="BD21">ROUND((SUMPRODUCT((NhuCau!$E$13:$E$13=$C21)*(NhuCau!BH$13:BH$13))),2)</f>
        <v>0</v>
      </c>
      <c r="BE21" s="2" cm="1">
        <f t="array" ref="BE21">ROUND((SUMPRODUCT((NhuCau!$E$13:$E$13=$C21)*(NhuCau!BI$13:BI$13))),2)</f>
        <v>0</v>
      </c>
      <c r="BF21" s="2" cm="1">
        <f t="array" ref="BF21">ROUND((SUMPRODUCT((NhuCau!$E$13:$E$13=$C21)*(NhuCau!BJ$13:BJ$13))),2)</f>
        <v>0</v>
      </c>
      <c r="BG21" s="2" cm="1">
        <f t="array" ref="BG21">ROUND((SUMPRODUCT((NhuCau!$E$13:$E$13=$C21)*(NhuCau!BK$13:BK$13))),2)</f>
        <v>0</v>
      </c>
    </row>
    <row r="22" spans="1:59" s="1" customFormat="1" ht="16.5" customHeight="1">
      <c r="A22" s="251" t="s">
        <v>42</v>
      </c>
      <c r="B22" s="252"/>
      <c r="C22" s="253" t="str">
        <f>BANGTINH!O7</f>
        <v>Năm 2026</v>
      </c>
      <c r="D22" s="254" t="s">
        <v>11</v>
      </c>
      <c r="E22" s="255">
        <f>SUM(F22:BG22)</f>
        <v>0</v>
      </c>
      <c r="F22" s="2" cm="1">
        <f t="array" ref="F22">ROUND((SUMPRODUCT((NhuCau!$E$13:$E$13=$C22)*(NhuCau!I$13:I$13))),2)</f>
        <v>0</v>
      </c>
      <c r="G22" s="2" cm="1">
        <f t="array" ref="G22">ROUND((SUMPRODUCT((NhuCau!$E$13:$E$13=$C22)*(NhuCau!J$13:J$13))),2)</f>
        <v>0</v>
      </c>
      <c r="H22" s="2" cm="1">
        <f t="array" ref="H22">ROUND((SUMPRODUCT((NhuCau!$E$13:$E$13=$C22)*(NhuCau!K$13:K$13))),2)</f>
        <v>0</v>
      </c>
      <c r="I22" s="2" cm="1">
        <f t="array" ref="I22">ROUND((SUMPRODUCT((NhuCau!$E$13:$E$13=$C22)*(NhuCau!L$13:L$13))),2)</f>
        <v>0</v>
      </c>
      <c r="J22" s="2" cm="1">
        <f t="array" ref="J22">ROUND((SUMPRODUCT((NhuCau!$E$13:$E$13=$C22)*(NhuCau!M$13:M$13))),2)</f>
        <v>0</v>
      </c>
      <c r="K22" s="2" cm="1">
        <f t="array" ref="K22">ROUND((SUMPRODUCT((NhuCau!$E$13:$E$13=$C22)*(NhuCau!N$13:N$13))),2)</f>
        <v>0</v>
      </c>
      <c r="L22" s="2" cm="1">
        <f t="array" ref="L22">ROUND((SUMPRODUCT((NhuCau!$E$13:$E$13=$C22)*(NhuCau!O$13:O$13))),2)</f>
        <v>0</v>
      </c>
      <c r="M22" s="2" cm="1">
        <f t="array" ref="M22">ROUND((SUMPRODUCT((NhuCau!$E$13:$E$13=$C22)*(NhuCau!P$13:P$13))),2)</f>
        <v>0</v>
      </c>
      <c r="N22" s="2" cm="1">
        <f t="array" ref="N22">ROUND((SUMPRODUCT((NhuCau!$E$13:$E$13=$C22)*(NhuCau!Q$13:Q$13))),2)</f>
        <v>0</v>
      </c>
      <c r="O22" s="2" cm="1">
        <f t="array" ref="O22">ROUND((SUMPRODUCT((NhuCau!$E$13:$E$13=$C22)*(NhuCau!R$13:R$13))),2)</f>
        <v>0</v>
      </c>
      <c r="P22" s="2" cm="1">
        <f t="array" ref="P22">ROUND((SUMPRODUCT((NhuCau!$E$13:$E$13=$C22)*(NhuCau!S$13:S$13))),2)</f>
        <v>0</v>
      </c>
      <c r="Q22" s="2" cm="1">
        <f t="array" ref="Q22">ROUND((SUMPRODUCT((NhuCau!$E$13:$E$13=$C22)*(NhuCau!T$13:T$13))),2)</f>
        <v>0</v>
      </c>
      <c r="R22" s="2" cm="1">
        <f t="array" ref="R22">ROUND((SUMPRODUCT((NhuCau!$E$13:$E$13=$C22)*(NhuCau!U$13:U$13))),2)</f>
        <v>0</v>
      </c>
      <c r="S22" s="2" cm="1">
        <f t="array" ref="S22">ROUND((SUMPRODUCT((NhuCau!$E$13:$E$13=$C22)*(NhuCau!V$13:V$13))),2)</f>
        <v>0</v>
      </c>
      <c r="T22" s="2" cm="1">
        <f t="array" ref="T22">ROUND((SUMPRODUCT((NhuCau!$E$13:$E$13=$C22)*(NhuCau!W$13:W$13))),2)</f>
        <v>0</v>
      </c>
      <c r="U22" s="2" cm="1">
        <f t="array" ref="U22">ROUND((SUMPRODUCT((NhuCau!$E$13:$E$13=$C22)*(NhuCau!X$13:X$13))),2)</f>
        <v>0</v>
      </c>
      <c r="V22" s="2" cm="1">
        <f t="array" ref="V22">ROUND((SUMPRODUCT((NhuCau!$E$13:$E$13=$C22)*(NhuCau!Y$13:Y$13))),2)</f>
        <v>0</v>
      </c>
      <c r="W22" s="2" cm="1">
        <f t="array" ref="W22">ROUND((SUMPRODUCT((NhuCau!$E$13:$E$13=$C22)*(NhuCau!Z$13:Z$13))),2)</f>
        <v>0</v>
      </c>
      <c r="X22" s="2" cm="1">
        <f t="array" ref="X22">ROUND((SUMPRODUCT((NhuCau!$E$13:$E$13=$C22)*(NhuCau!AA$13:AA$13))),2)</f>
        <v>0</v>
      </c>
      <c r="Y22" s="2" cm="1">
        <f t="array" ref="Y22">ROUND((SUMPRODUCT((NhuCau!$E$13:$E$13=$C22)*(NhuCau!AB$13:AB$13))),2)</f>
        <v>0</v>
      </c>
      <c r="Z22" s="2" cm="1">
        <f t="array" ref="Z22">ROUND((SUMPRODUCT((NhuCau!$E$13:$E$13=$C22)*(NhuCau!AC$13:AC$13))),2)</f>
        <v>0</v>
      </c>
      <c r="AA22" s="2" cm="1">
        <f t="array" ref="AA22">ROUND((SUMPRODUCT((NhuCau!$E$13:$E$13=$C22)*(NhuCau!AD$13:AD$13))),2)</f>
        <v>0</v>
      </c>
      <c r="AB22" s="2" cm="1">
        <f t="array" ref="AB22">ROUND((SUMPRODUCT((NhuCau!$E$13:$E$13=$C22)*(NhuCau!AE$13:AE$13))),2)</f>
        <v>0</v>
      </c>
      <c r="AC22" s="2" cm="1">
        <f t="array" ref="AC22">ROUND((SUMPRODUCT((NhuCau!$E$13:$E$13=$C22)*(NhuCau!AF$13:AF$13))),2)</f>
        <v>0</v>
      </c>
      <c r="AD22" s="2" cm="1">
        <f t="array" ref="AD22">ROUND((SUMPRODUCT((NhuCau!$E$13:$E$13=$C22)*(NhuCau!AG$13:AG$13))),2)</f>
        <v>0</v>
      </c>
      <c r="AE22" s="2" cm="1">
        <f t="array" ref="AE22">ROUND((SUMPRODUCT((NhuCau!$E$13:$E$13=$C22)*(NhuCau!AH$13:AH$13))),2)</f>
        <v>0</v>
      </c>
      <c r="AF22" s="2" cm="1">
        <f t="array" ref="AF22">ROUND((SUMPRODUCT((NhuCau!$E$13:$E$13=$C22)*(NhuCau!AI$13:AI$13))),2)</f>
        <v>0</v>
      </c>
      <c r="AG22" s="2" cm="1">
        <f t="array" ref="AG22">ROUND((SUMPRODUCT((NhuCau!$E$13:$E$13=$C22)*(NhuCau!AJ$13:AJ$13))),2)</f>
        <v>0</v>
      </c>
      <c r="AH22" s="2" cm="1">
        <f t="array" ref="AH22">ROUND((SUMPRODUCT((NhuCau!$E$13:$E$13=$C22)*(NhuCau!AK$13:AK$13))),2)</f>
        <v>0</v>
      </c>
      <c r="AI22" s="2" cm="1">
        <f t="array" ref="AI22">ROUND((SUMPRODUCT((NhuCau!$E$13:$E$13=$C22)*(NhuCau!AL$13:AL$13))),2)</f>
        <v>0</v>
      </c>
      <c r="AJ22" s="2" cm="1">
        <f t="array" ref="AJ22">ROUND((SUMPRODUCT((NhuCau!$E$13:$E$13=$C22)*(NhuCau!AM$13:AM$13))),2)</f>
        <v>0</v>
      </c>
      <c r="AK22" s="2" cm="1">
        <f t="array" ref="AK22">ROUND((SUMPRODUCT((NhuCau!$E$13:$E$13=$C22)*(NhuCau!AN$13:AN$13))),2)</f>
        <v>0</v>
      </c>
      <c r="AL22" s="2" cm="1">
        <f t="array" ref="AL22">ROUND((SUMPRODUCT((NhuCau!$E$13:$E$13=$C22)*(NhuCau!AO$13:AO$13))),2)</f>
        <v>0</v>
      </c>
      <c r="AM22" s="2" cm="1">
        <f t="array" ref="AM22">ROUND((SUMPRODUCT((NhuCau!$E$13:$E$13=$C22)*(NhuCau!AP$13:AP$13))),2)</f>
        <v>0</v>
      </c>
      <c r="AN22" s="2" cm="1">
        <f t="array" ref="AN22">ROUND((SUMPRODUCT((NhuCau!$E$13:$E$13=$C22)*(NhuCau!AQ$13:AQ$13))),2)</f>
        <v>0</v>
      </c>
      <c r="AO22" s="2" cm="1">
        <f t="array" ref="AO22">ROUND((SUMPRODUCT((NhuCau!$E$13:$E$13=$C22)*(NhuCau!AR$13:AR$13))),2)</f>
        <v>0</v>
      </c>
      <c r="AP22" s="2" cm="1">
        <f t="array" ref="AP22">ROUND((SUMPRODUCT((NhuCau!$E$13:$E$13=$C22)*(NhuCau!AS$13:AS$13))),2)</f>
        <v>0</v>
      </c>
      <c r="AQ22" s="2" cm="1">
        <f t="array" ref="AQ22">ROUND((SUMPRODUCT((NhuCau!$E$13:$E$13=$C22)*(NhuCau!AT$13:AT$13))),2)</f>
        <v>0</v>
      </c>
      <c r="AR22" s="2" cm="1">
        <f t="array" ref="AR22">ROUND((SUMPRODUCT((NhuCau!$E$13:$E$13=$C22)*(NhuCau!AU$13:AU$13))),2)</f>
        <v>0</v>
      </c>
      <c r="AS22" s="2" cm="1">
        <f t="array" ref="AS22">ROUND((SUMPRODUCT((NhuCau!$E$13:$E$13=$C22)*(NhuCau!AV$13:AV$13))),2)</f>
        <v>0</v>
      </c>
      <c r="AT22" s="2" cm="1">
        <f t="array" ref="AT22">ROUND((SUMPRODUCT((NhuCau!$E$13:$E$13=$C22)*(NhuCau!AW$13:AW$13))),2)</f>
        <v>0</v>
      </c>
      <c r="AU22" s="2" cm="1">
        <f t="array" ref="AU22">ROUND((SUMPRODUCT((NhuCau!$E$13:$E$13=$C22)*(NhuCau!AX$13:AX$13))),2)</f>
        <v>0</v>
      </c>
      <c r="AV22" s="2" cm="1">
        <f t="array" ref="AV22">ROUND((SUMPRODUCT((NhuCau!$E$13:$E$13=$C22)*(NhuCau!AY$13:AY$13))),2)</f>
        <v>0</v>
      </c>
      <c r="AW22" s="2" cm="1">
        <f t="array" ref="AW22">ROUND((SUMPRODUCT((NhuCau!$E$13:$E$13=$C22)*(NhuCau!AZ$13:AZ$13))),2)</f>
        <v>0</v>
      </c>
      <c r="AX22" s="2" cm="1">
        <f t="array" ref="AX22">ROUND((SUMPRODUCT((NhuCau!$E$13:$E$13=$C22)*(NhuCau!BA$13:BA$13))),2)</f>
        <v>0</v>
      </c>
      <c r="AY22" s="2" cm="1">
        <f t="array" ref="AY22">ROUND((SUMPRODUCT((NhuCau!$E$13:$E$13=$C22)*(NhuCau!BB$13:BB$13))),2)</f>
        <v>0</v>
      </c>
      <c r="AZ22" s="2" cm="1">
        <f t="array" ref="AZ22">ROUND((SUMPRODUCT((NhuCau!$E$13:$E$13=$C22)*(NhuCau!BD$13:BD$13))),2)</f>
        <v>0</v>
      </c>
      <c r="BA22" s="2" cm="1">
        <f t="array" ref="BA22">ROUND((SUMPRODUCT((NhuCau!$E$13:$E$13=$C22)*(NhuCau!BE$13:BE$13))),2)</f>
        <v>0</v>
      </c>
      <c r="BB22" s="2" cm="1">
        <f t="array" ref="BB22">ROUND((SUMPRODUCT((NhuCau!$E$13:$E$13=$C22)*(NhuCau!BF$13:BF$13))),2)</f>
        <v>0</v>
      </c>
      <c r="BC22" s="2" cm="1">
        <f t="array" ref="BC22">ROUND((SUMPRODUCT((NhuCau!$E$13:$E$13=$C22)*(NhuCau!BG$13:BG$13))),2)</f>
        <v>0</v>
      </c>
      <c r="BD22" s="2" cm="1">
        <f t="array" ref="BD22">ROUND((SUMPRODUCT((NhuCau!$E$13:$E$13=$C22)*(NhuCau!BH$13:BH$13))),2)</f>
        <v>0</v>
      </c>
      <c r="BE22" s="2" cm="1">
        <f t="array" ref="BE22">ROUND((SUMPRODUCT((NhuCau!$E$13:$E$13=$C22)*(NhuCau!BI$13:BI$13))),2)</f>
        <v>0</v>
      </c>
      <c r="BF22" s="2" cm="1">
        <f t="array" ref="BF22">ROUND((SUMPRODUCT((NhuCau!$E$13:$E$13=$C22)*(NhuCau!BJ$13:BJ$13))),2)</f>
        <v>0</v>
      </c>
      <c r="BG22" s="2" cm="1">
        <f t="array" ref="BG22">ROUND((SUMPRODUCT((NhuCau!$E$13:$E$13=$C22)*(NhuCau!BK$13:BK$13))),2)</f>
        <v>0</v>
      </c>
    </row>
    <row r="23" spans="1:59" s="1" customFormat="1" ht="16.5" customHeight="1">
      <c r="A23" s="251" t="s">
        <v>42</v>
      </c>
      <c r="B23" s="252"/>
      <c r="C23" s="253" t="str">
        <f>BANGTINH!O8</f>
        <v>Năm 2027</v>
      </c>
      <c r="D23" s="254" t="s">
        <v>11</v>
      </c>
      <c r="E23" s="255">
        <f>SUM(F23:BG23)</f>
        <v>0</v>
      </c>
      <c r="F23" s="2" cm="1">
        <f t="array" ref="F23">ROUND((SUMPRODUCT((NhuCau!$E$13:$E$13=$C23)*(NhuCau!I$13:I$13))),2)</f>
        <v>0</v>
      </c>
      <c r="G23" s="2" cm="1">
        <f t="array" ref="G23">ROUND((SUMPRODUCT((NhuCau!$E$13:$E$13=$C23)*(NhuCau!J$13:J$13))),2)</f>
        <v>0</v>
      </c>
      <c r="H23" s="2" cm="1">
        <f t="array" ref="H23">ROUND((SUMPRODUCT((NhuCau!$E$13:$E$13=$C23)*(NhuCau!K$13:K$13))),2)</f>
        <v>0</v>
      </c>
      <c r="I23" s="2" cm="1">
        <f t="array" ref="I23">ROUND((SUMPRODUCT((NhuCau!$E$13:$E$13=$C23)*(NhuCau!L$13:L$13))),2)</f>
        <v>0</v>
      </c>
      <c r="J23" s="2" cm="1">
        <f t="array" ref="J23">ROUND((SUMPRODUCT((NhuCau!$E$13:$E$13=$C23)*(NhuCau!M$13:M$13))),2)</f>
        <v>0</v>
      </c>
      <c r="K23" s="2" cm="1">
        <f t="array" ref="K23">ROUND((SUMPRODUCT((NhuCau!$E$13:$E$13=$C23)*(NhuCau!N$13:N$13))),2)</f>
        <v>0</v>
      </c>
      <c r="L23" s="2" cm="1">
        <f t="array" ref="L23">ROUND((SUMPRODUCT((NhuCau!$E$13:$E$13=$C23)*(NhuCau!O$13:O$13))),2)</f>
        <v>0</v>
      </c>
      <c r="M23" s="2" cm="1">
        <f t="array" ref="M23">ROUND((SUMPRODUCT((NhuCau!$E$13:$E$13=$C23)*(NhuCau!P$13:P$13))),2)</f>
        <v>0</v>
      </c>
      <c r="N23" s="2" cm="1">
        <f t="array" ref="N23">ROUND((SUMPRODUCT((NhuCau!$E$13:$E$13=$C23)*(NhuCau!Q$13:Q$13))),2)</f>
        <v>0</v>
      </c>
      <c r="O23" s="2" cm="1">
        <f t="array" ref="O23">ROUND((SUMPRODUCT((NhuCau!$E$13:$E$13=$C23)*(NhuCau!R$13:R$13))),2)</f>
        <v>0</v>
      </c>
      <c r="P23" s="2" cm="1">
        <f t="array" ref="P23">ROUND((SUMPRODUCT((NhuCau!$E$13:$E$13=$C23)*(NhuCau!S$13:S$13))),2)</f>
        <v>0</v>
      </c>
      <c r="Q23" s="2" cm="1">
        <f t="array" ref="Q23">ROUND((SUMPRODUCT((NhuCau!$E$13:$E$13=$C23)*(NhuCau!T$13:T$13))),2)</f>
        <v>0</v>
      </c>
      <c r="R23" s="2" cm="1">
        <f t="array" ref="R23">ROUND((SUMPRODUCT((NhuCau!$E$13:$E$13=$C23)*(NhuCau!U$13:U$13))),2)</f>
        <v>0</v>
      </c>
      <c r="S23" s="2" cm="1">
        <f t="array" ref="S23">ROUND((SUMPRODUCT((NhuCau!$E$13:$E$13=$C23)*(NhuCau!V$13:V$13))),2)</f>
        <v>0</v>
      </c>
      <c r="T23" s="2" cm="1">
        <f t="array" ref="T23">ROUND((SUMPRODUCT((NhuCau!$E$13:$E$13=$C23)*(NhuCau!W$13:W$13))),2)</f>
        <v>0</v>
      </c>
      <c r="U23" s="2" cm="1">
        <f t="array" ref="U23">ROUND((SUMPRODUCT((NhuCau!$E$13:$E$13=$C23)*(NhuCau!X$13:X$13))),2)</f>
        <v>0</v>
      </c>
      <c r="V23" s="2" cm="1">
        <f t="array" ref="V23">ROUND((SUMPRODUCT((NhuCau!$E$13:$E$13=$C23)*(NhuCau!Y$13:Y$13))),2)</f>
        <v>0</v>
      </c>
      <c r="W23" s="2" cm="1">
        <f t="array" ref="W23">ROUND((SUMPRODUCT((NhuCau!$E$13:$E$13=$C23)*(NhuCau!Z$13:Z$13))),2)</f>
        <v>0</v>
      </c>
      <c r="X23" s="2" cm="1">
        <f t="array" ref="X23">ROUND((SUMPRODUCT((NhuCau!$E$13:$E$13=$C23)*(NhuCau!AA$13:AA$13))),2)</f>
        <v>0</v>
      </c>
      <c r="Y23" s="2" cm="1">
        <f t="array" ref="Y23">ROUND((SUMPRODUCT((NhuCau!$E$13:$E$13=$C23)*(NhuCau!AB$13:AB$13))),2)</f>
        <v>0</v>
      </c>
      <c r="Z23" s="2" cm="1">
        <f t="array" ref="Z23">ROUND((SUMPRODUCT((NhuCau!$E$13:$E$13=$C23)*(NhuCau!AC$13:AC$13))),2)</f>
        <v>0</v>
      </c>
      <c r="AA23" s="2" cm="1">
        <f t="array" ref="AA23">ROUND((SUMPRODUCT((NhuCau!$E$13:$E$13=$C23)*(NhuCau!AD$13:AD$13))),2)</f>
        <v>0</v>
      </c>
      <c r="AB23" s="2" cm="1">
        <f t="array" ref="AB23">ROUND((SUMPRODUCT((NhuCau!$E$13:$E$13=$C23)*(NhuCau!AE$13:AE$13))),2)</f>
        <v>0</v>
      </c>
      <c r="AC23" s="2" cm="1">
        <f t="array" ref="AC23">ROUND((SUMPRODUCT((NhuCau!$E$13:$E$13=$C23)*(NhuCau!AF$13:AF$13))),2)</f>
        <v>0</v>
      </c>
      <c r="AD23" s="2" cm="1">
        <f t="array" ref="AD23">ROUND((SUMPRODUCT((NhuCau!$E$13:$E$13=$C23)*(NhuCau!AG$13:AG$13))),2)</f>
        <v>0</v>
      </c>
      <c r="AE23" s="2" cm="1">
        <f t="array" ref="AE23">ROUND((SUMPRODUCT((NhuCau!$E$13:$E$13=$C23)*(NhuCau!AH$13:AH$13))),2)</f>
        <v>0</v>
      </c>
      <c r="AF23" s="2" cm="1">
        <f t="array" ref="AF23">ROUND((SUMPRODUCT((NhuCau!$E$13:$E$13=$C23)*(NhuCau!AI$13:AI$13))),2)</f>
        <v>0</v>
      </c>
      <c r="AG23" s="2" cm="1">
        <f t="array" ref="AG23">ROUND((SUMPRODUCT((NhuCau!$E$13:$E$13=$C23)*(NhuCau!AJ$13:AJ$13))),2)</f>
        <v>0</v>
      </c>
      <c r="AH23" s="2" cm="1">
        <f t="array" ref="AH23">ROUND((SUMPRODUCT((NhuCau!$E$13:$E$13=$C23)*(NhuCau!AK$13:AK$13))),2)</f>
        <v>0</v>
      </c>
      <c r="AI23" s="2" cm="1">
        <f t="array" ref="AI23">ROUND((SUMPRODUCT((NhuCau!$E$13:$E$13=$C23)*(NhuCau!AL$13:AL$13))),2)</f>
        <v>0</v>
      </c>
      <c r="AJ23" s="2" cm="1">
        <f t="array" ref="AJ23">ROUND((SUMPRODUCT((NhuCau!$E$13:$E$13=$C23)*(NhuCau!AM$13:AM$13))),2)</f>
        <v>0</v>
      </c>
      <c r="AK23" s="2" cm="1">
        <f t="array" ref="AK23">ROUND((SUMPRODUCT((NhuCau!$E$13:$E$13=$C23)*(NhuCau!AN$13:AN$13))),2)</f>
        <v>0</v>
      </c>
      <c r="AL23" s="2" cm="1">
        <f t="array" ref="AL23">ROUND((SUMPRODUCT((NhuCau!$E$13:$E$13=$C23)*(NhuCau!AO$13:AO$13))),2)</f>
        <v>0</v>
      </c>
      <c r="AM23" s="2" cm="1">
        <f t="array" ref="AM23">ROUND((SUMPRODUCT((NhuCau!$E$13:$E$13=$C23)*(NhuCau!AP$13:AP$13))),2)</f>
        <v>0</v>
      </c>
      <c r="AN23" s="2" cm="1">
        <f t="array" ref="AN23">ROUND((SUMPRODUCT((NhuCau!$E$13:$E$13=$C23)*(NhuCau!AQ$13:AQ$13))),2)</f>
        <v>0</v>
      </c>
      <c r="AO23" s="2" cm="1">
        <f t="array" ref="AO23">ROUND((SUMPRODUCT((NhuCau!$E$13:$E$13=$C23)*(NhuCau!AR$13:AR$13))),2)</f>
        <v>0</v>
      </c>
      <c r="AP23" s="2" cm="1">
        <f t="array" ref="AP23">ROUND((SUMPRODUCT((NhuCau!$E$13:$E$13=$C23)*(NhuCau!AS$13:AS$13))),2)</f>
        <v>0</v>
      </c>
      <c r="AQ23" s="2" cm="1">
        <f t="array" ref="AQ23">ROUND((SUMPRODUCT((NhuCau!$E$13:$E$13=$C23)*(NhuCau!AT$13:AT$13))),2)</f>
        <v>0</v>
      </c>
      <c r="AR23" s="2" cm="1">
        <f t="array" ref="AR23">ROUND((SUMPRODUCT((NhuCau!$E$13:$E$13=$C23)*(NhuCau!AU$13:AU$13))),2)</f>
        <v>0</v>
      </c>
      <c r="AS23" s="2" cm="1">
        <f t="array" ref="AS23">ROUND((SUMPRODUCT((NhuCau!$E$13:$E$13=$C23)*(NhuCau!AV$13:AV$13))),2)</f>
        <v>0</v>
      </c>
      <c r="AT23" s="2" cm="1">
        <f t="array" ref="AT23">ROUND((SUMPRODUCT((NhuCau!$E$13:$E$13=$C23)*(NhuCau!AW$13:AW$13))),2)</f>
        <v>0</v>
      </c>
      <c r="AU23" s="2" cm="1">
        <f t="array" ref="AU23">ROUND((SUMPRODUCT((NhuCau!$E$13:$E$13=$C23)*(NhuCau!AX$13:AX$13))),2)</f>
        <v>0</v>
      </c>
      <c r="AV23" s="2" cm="1">
        <f t="array" ref="AV23">ROUND((SUMPRODUCT((NhuCau!$E$13:$E$13=$C23)*(NhuCau!AY$13:AY$13))),2)</f>
        <v>0</v>
      </c>
      <c r="AW23" s="2" cm="1">
        <f t="array" ref="AW23">ROUND((SUMPRODUCT((NhuCau!$E$13:$E$13=$C23)*(NhuCau!AZ$13:AZ$13))),2)</f>
        <v>0</v>
      </c>
      <c r="AX23" s="2" cm="1">
        <f t="array" ref="AX23">ROUND((SUMPRODUCT((NhuCau!$E$13:$E$13=$C23)*(NhuCau!BA$13:BA$13))),2)</f>
        <v>0</v>
      </c>
      <c r="AY23" s="2" cm="1">
        <f t="array" ref="AY23">ROUND((SUMPRODUCT((NhuCau!$E$13:$E$13=$C23)*(NhuCau!BB$13:BB$13))),2)</f>
        <v>0</v>
      </c>
      <c r="AZ23" s="2" cm="1">
        <f t="array" ref="AZ23">ROUND((SUMPRODUCT((NhuCau!$E$13:$E$13=$C23)*(NhuCau!BD$13:BD$13))),2)</f>
        <v>0</v>
      </c>
      <c r="BA23" s="2" cm="1">
        <f t="array" ref="BA23">ROUND((SUMPRODUCT((NhuCau!$E$13:$E$13=$C23)*(NhuCau!BE$13:BE$13))),2)</f>
        <v>0</v>
      </c>
      <c r="BB23" s="2" cm="1">
        <f t="array" ref="BB23">ROUND((SUMPRODUCT((NhuCau!$E$13:$E$13=$C23)*(NhuCau!BF$13:BF$13))),2)</f>
        <v>0</v>
      </c>
      <c r="BC23" s="2" cm="1">
        <f t="array" ref="BC23">ROUND((SUMPRODUCT((NhuCau!$E$13:$E$13=$C23)*(NhuCau!BG$13:BG$13))),2)</f>
        <v>0</v>
      </c>
      <c r="BD23" s="2" cm="1">
        <f t="array" ref="BD23">ROUND((SUMPRODUCT((NhuCau!$E$13:$E$13=$C23)*(NhuCau!BH$13:BH$13))),2)</f>
        <v>0</v>
      </c>
      <c r="BE23" s="2" cm="1">
        <f t="array" ref="BE23">ROUND((SUMPRODUCT((NhuCau!$E$13:$E$13=$C23)*(NhuCau!BI$13:BI$13))),2)</f>
        <v>0</v>
      </c>
      <c r="BF23" s="2" cm="1">
        <f t="array" ref="BF23">ROUND((SUMPRODUCT((NhuCau!$E$13:$E$13=$C23)*(NhuCau!BJ$13:BJ$13))),2)</f>
        <v>0</v>
      </c>
      <c r="BG23" s="2" cm="1">
        <f t="array" ref="BG23">ROUND((SUMPRODUCT((NhuCau!$E$13:$E$13=$C23)*(NhuCau!BK$13:BK$13))),2)</f>
        <v>0</v>
      </c>
    </row>
    <row r="24" spans="1:59" s="1" customFormat="1" ht="16.5" customHeight="1">
      <c r="A24" s="251" t="s">
        <v>42</v>
      </c>
      <c r="B24" s="252"/>
      <c r="C24" s="253" t="str">
        <f>BANGTINH!O9</f>
        <v>Năm 2028</v>
      </c>
      <c r="D24" s="254" t="s">
        <v>11</v>
      </c>
      <c r="E24" s="255">
        <f>SUM(F24:BG24)</f>
        <v>0</v>
      </c>
      <c r="F24" s="2" cm="1">
        <f t="array" ref="F24">ROUND((SUMPRODUCT((NhuCau!$E$13:$E$13=$C24)*(NhuCau!I$13:I$13))),2)</f>
        <v>0</v>
      </c>
      <c r="G24" s="2" cm="1">
        <f t="array" ref="G24">ROUND((SUMPRODUCT((NhuCau!$E$13:$E$13=$C24)*(NhuCau!J$13:J$13))),2)</f>
        <v>0</v>
      </c>
      <c r="H24" s="2" cm="1">
        <f t="array" ref="H24">ROUND((SUMPRODUCT((NhuCau!$E$13:$E$13=$C24)*(NhuCau!K$13:K$13))),2)</f>
        <v>0</v>
      </c>
      <c r="I24" s="2" cm="1">
        <f t="array" ref="I24">ROUND((SUMPRODUCT((NhuCau!$E$13:$E$13=$C24)*(NhuCau!L$13:L$13))),2)</f>
        <v>0</v>
      </c>
      <c r="J24" s="2" cm="1">
        <f t="array" ref="J24">ROUND((SUMPRODUCT((NhuCau!$E$13:$E$13=$C24)*(NhuCau!M$13:M$13))),2)</f>
        <v>0</v>
      </c>
      <c r="K24" s="2" cm="1">
        <f t="array" ref="K24">ROUND((SUMPRODUCT((NhuCau!$E$13:$E$13=$C24)*(NhuCau!N$13:N$13))),2)</f>
        <v>0</v>
      </c>
      <c r="L24" s="2" cm="1">
        <f t="array" ref="L24">ROUND((SUMPRODUCT((NhuCau!$E$13:$E$13=$C24)*(NhuCau!O$13:O$13))),2)</f>
        <v>0</v>
      </c>
      <c r="M24" s="2" cm="1">
        <f t="array" ref="M24">ROUND((SUMPRODUCT((NhuCau!$E$13:$E$13=$C24)*(NhuCau!P$13:P$13))),2)</f>
        <v>0</v>
      </c>
      <c r="N24" s="2" cm="1">
        <f t="array" ref="N24">ROUND((SUMPRODUCT((NhuCau!$E$13:$E$13=$C24)*(NhuCau!Q$13:Q$13))),2)</f>
        <v>0</v>
      </c>
      <c r="O24" s="2" cm="1">
        <f t="array" ref="O24">ROUND((SUMPRODUCT((NhuCau!$E$13:$E$13=$C24)*(NhuCau!R$13:R$13))),2)</f>
        <v>0</v>
      </c>
      <c r="P24" s="2" cm="1">
        <f t="array" ref="P24">ROUND((SUMPRODUCT((NhuCau!$E$13:$E$13=$C24)*(NhuCau!S$13:S$13))),2)</f>
        <v>0</v>
      </c>
      <c r="Q24" s="2" cm="1">
        <f t="array" ref="Q24">ROUND((SUMPRODUCT((NhuCau!$E$13:$E$13=$C24)*(NhuCau!T$13:T$13))),2)</f>
        <v>0</v>
      </c>
      <c r="R24" s="2" cm="1">
        <f t="array" ref="R24">ROUND((SUMPRODUCT((NhuCau!$E$13:$E$13=$C24)*(NhuCau!U$13:U$13))),2)</f>
        <v>0</v>
      </c>
      <c r="S24" s="2" cm="1">
        <f t="array" ref="S24">ROUND((SUMPRODUCT((NhuCau!$E$13:$E$13=$C24)*(NhuCau!V$13:V$13))),2)</f>
        <v>0</v>
      </c>
      <c r="T24" s="2" cm="1">
        <f t="array" ref="T24">ROUND((SUMPRODUCT((NhuCau!$E$13:$E$13=$C24)*(NhuCau!W$13:W$13))),2)</f>
        <v>0</v>
      </c>
      <c r="U24" s="2" cm="1">
        <f t="array" ref="U24">ROUND((SUMPRODUCT((NhuCau!$E$13:$E$13=$C24)*(NhuCau!X$13:X$13))),2)</f>
        <v>0</v>
      </c>
      <c r="V24" s="2" cm="1">
        <f t="array" ref="V24">ROUND((SUMPRODUCT((NhuCau!$E$13:$E$13=$C24)*(NhuCau!Y$13:Y$13))),2)</f>
        <v>0</v>
      </c>
      <c r="W24" s="2" cm="1">
        <f t="array" ref="W24">ROUND((SUMPRODUCT((NhuCau!$E$13:$E$13=$C24)*(NhuCau!Z$13:Z$13))),2)</f>
        <v>0</v>
      </c>
      <c r="X24" s="2" cm="1">
        <f t="array" ref="X24">ROUND((SUMPRODUCT((NhuCau!$E$13:$E$13=$C24)*(NhuCau!AA$13:AA$13))),2)</f>
        <v>0</v>
      </c>
      <c r="Y24" s="2" cm="1">
        <f t="array" ref="Y24">ROUND((SUMPRODUCT((NhuCau!$E$13:$E$13=$C24)*(NhuCau!AB$13:AB$13))),2)</f>
        <v>0</v>
      </c>
      <c r="Z24" s="2" cm="1">
        <f t="array" ref="Z24">ROUND((SUMPRODUCT((NhuCau!$E$13:$E$13=$C24)*(NhuCau!AC$13:AC$13))),2)</f>
        <v>0</v>
      </c>
      <c r="AA24" s="2" cm="1">
        <f t="array" ref="AA24">ROUND((SUMPRODUCT((NhuCau!$E$13:$E$13=$C24)*(NhuCau!AD$13:AD$13))),2)</f>
        <v>0</v>
      </c>
      <c r="AB24" s="2" cm="1">
        <f t="array" ref="AB24">ROUND((SUMPRODUCT((NhuCau!$E$13:$E$13=$C24)*(NhuCau!AE$13:AE$13))),2)</f>
        <v>0</v>
      </c>
      <c r="AC24" s="2" cm="1">
        <f t="array" ref="AC24">ROUND((SUMPRODUCT((NhuCau!$E$13:$E$13=$C24)*(NhuCau!AF$13:AF$13))),2)</f>
        <v>0</v>
      </c>
      <c r="AD24" s="2" cm="1">
        <f t="array" ref="AD24">ROUND((SUMPRODUCT((NhuCau!$E$13:$E$13=$C24)*(NhuCau!AG$13:AG$13))),2)</f>
        <v>0</v>
      </c>
      <c r="AE24" s="2" cm="1">
        <f t="array" ref="AE24">ROUND((SUMPRODUCT((NhuCau!$E$13:$E$13=$C24)*(NhuCau!AH$13:AH$13))),2)</f>
        <v>0</v>
      </c>
      <c r="AF24" s="2" cm="1">
        <f t="array" ref="AF24">ROUND((SUMPRODUCT((NhuCau!$E$13:$E$13=$C24)*(NhuCau!AI$13:AI$13))),2)</f>
        <v>0</v>
      </c>
      <c r="AG24" s="2" cm="1">
        <f t="array" ref="AG24">ROUND((SUMPRODUCT((NhuCau!$E$13:$E$13=$C24)*(NhuCau!AJ$13:AJ$13))),2)</f>
        <v>0</v>
      </c>
      <c r="AH24" s="2" cm="1">
        <f t="array" ref="AH24">ROUND((SUMPRODUCT((NhuCau!$E$13:$E$13=$C24)*(NhuCau!AK$13:AK$13))),2)</f>
        <v>0</v>
      </c>
      <c r="AI24" s="2" cm="1">
        <f t="array" ref="AI24">ROUND((SUMPRODUCT((NhuCau!$E$13:$E$13=$C24)*(NhuCau!AL$13:AL$13))),2)</f>
        <v>0</v>
      </c>
      <c r="AJ24" s="2" cm="1">
        <f t="array" ref="AJ24">ROUND((SUMPRODUCT((NhuCau!$E$13:$E$13=$C24)*(NhuCau!AM$13:AM$13))),2)</f>
        <v>0</v>
      </c>
      <c r="AK24" s="2" cm="1">
        <f t="array" ref="AK24">ROUND((SUMPRODUCT((NhuCau!$E$13:$E$13=$C24)*(NhuCau!AN$13:AN$13))),2)</f>
        <v>0</v>
      </c>
      <c r="AL24" s="2" cm="1">
        <f t="array" ref="AL24">ROUND((SUMPRODUCT((NhuCau!$E$13:$E$13=$C24)*(NhuCau!AO$13:AO$13))),2)</f>
        <v>0</v>
      </c>
      <c r="AM24" s="2" cm="1">
        <f t="array" ref="AM24">ROUND((SUMPRODUCT((NhuCau!$E$13:$E$13=$C24)*(NhuCau!AP$13:AP$13))),2)</f>
        <v>0</v>
      </c>
      <c r="AN24" s="2" cm="1">
        <f t="array" ref="AN24">ROUND((SUMPRODUCT((NhuCau!$E$13:$E$13=$C24)*(NhuCau!AQ$13:AQ$13))),2)</f>
        <v>0</v>
      </c>
      <c r="AO24" s="2" cm="1">
        <f t="array" ref="AO24">ROUND((SUMPRODUCT((NhuCau!$E$13:$E$13=$C24)*(NhuCau!AR$13:AR$13))),2)</f>
        <v>0</v>
      </c>
      <c r="AP24" s="2" cm="1">
        <f t="array" ref="AP24">ROUND((SUMPRODUCT((NhuCau!$E$13:$E$13=$C24)*(NhuCau!AS$13:AS$13))),2)</f>
        <v>0</v>
      </c>
      <c r="AQ24" s="2" cm="1">
        <f t="array" ref="AQ24">ROUND((SUMPRODUCT((NhuCau!$E$13:$E$13=$C24)*(NhuCau!AT$13:AT$13))),2)</f>
        <v>0</v>
      </c>
      <c r="AR24" s="2" cm="1">
        <f t="array" ref="AR24">ROUND((SUMPRODUCT((NhuCau!$E$13:$E$13=$C24)*(NhuCau!AU$13:AU$13))),2)</f>
        <v>0</v>
      </c>
      <c r="AS24" s="2" cm="1">
        <f t="array" ref="AS24">ROUND((SUMPRODUCT((NhuCau!$E$13:$E$13=$C24)*(NhuCau!AV$13:AV$13))),2)</f>
        <v>0</v>
      </c>
      <c r="AT24" s="2" cm="1">
        <f t="array" ref="AT24">ROUND((SUMPRODUCT((NhuCau!$E$13:$E$13=$C24)*(NhuCau!AW$13:AW$13))),2)</f>
        <v>0</v>
      </c>
      <c r="AU24" s="2" cm="1">
        <f t="array" ref="AU24">ROUND((SUMPRODUCT((NhuCau!$E$13:$E$13=$C24)*(NhuCau!AX$13:AX$13))),2)</f>
        <v>0</v>
      </c>
      <c r="AV24" s="2" cm="1">
        <f t="array" ref="AV24">ROUND((SUMPRODUCT((NhuCau!$E$13:$E$13=$C24)*(NhuCau!AY$13:AY$13))),2)</f>
        <v>0</v>
      </c>
      <c r="AW24" s="2" cm="1">
        <f t="array" ref="AW24">ROUND((SUMPRODUCT((NhuCau!$E$13:$E$13=$C24)*(NhuCau!AZ$13:AZ$13))),2)</f>
        <v>0</v>
      </c>
      <c r="AX24" s="2" cm="1">
        <f t="array" ref="AX24">ROUND((SUMPRODUCT((NhuCau!$E$13:$E$13=$C24)*(NhuCau!BA$13:BA$13))),2)</f>
        <v>0</v>
      </c>
      <c r="AY24" s="2" cm="1">
        <f t="array" ref="AY24">ROUND((SUMPRODUCT((NhuCau!$E$13:$E$13=$C24)*(NhuCau!BB$13:BB$13))),2)</f>
        <v>0</v>
      </c>
      <c r="AZ24" s="2" cm="1">
        <f t="array" ref="AZ24">ROUND((SUMPRODUCT((NhuCau!$E$13:$E$13=$C24)*(NhuCau!BD$13:BD$13))),2)</f>
        <v>0</v>
      </c>
      <c r="BA24" s="2" cm="1">
        <f t="array" ref="BA24">ROUND((SUMPRODUCT((NhuCau!$E$13:$E$13=$C24)*(NhuCau!BE$13:BE$13))),2)</f>
        <v>0</v>
      </c>
      <c r="BB24" s="2" cm="1">
        <f t="array" ref="BB24">ROUND((SUMPRODUCT((NhuCau!$E$13:$E$13=$C24)*(NhuCau!BF$13:BF$13))),2)</f>
        <v>0</v>
      </c>
      <c r="BC24" s="2" cm="1">
        <f t="array" ref="BC24">ROUND((SUMPRODUCT((NhuCau!$E$13:$E$13=$C24)*(NhuCau!BG$13:BG$13))),2)</f>
        <v>0</v>
      </c>
      <c r="BD24" s="2" cm="1">
        <f t="array" ref="BD24">ROUND((SUMPRODUCT((NhuCau!$E$13:$E$13=$C24)*(NhuCau!BH$13:BH$13))),2)</f>
        <v>0</v>
      </c>
      <c r="BE24" s="2" cm="1">
        <f t="array" ref="BE24">ROUND((SUMPRODUCT((NhuCau!$E$13:$E$13=$C24)*(NhuCau!BI$13:BI$13))),2)</f>
        <v>0</v>
      </c>
      <c r="BF24" s="2" cm="1">
        <f t="array" ref="BF24">ROUND((SUMPRODUCT((NhuCau!$E$13:$E$13=$C24)*(NhuCau!BJ$13:BJ$13))),2)</f>
        <v>0</v>
      </c>
      <c r="BG24" s="2" cm="1">
        <f t="array" ref="BG24">ROUND((SUMPRODUCT((NhuCau!$E$13:$E$13=$C24)*(NhuCau!BK$13:BK$13))),2)</f>
        <v>0</v>
      </c>
    </row>
    <row r="25" spans="1:59" s="1" customFormat="1" ht="16.5" customHeight="1">
      <c r="A25" s="251" t="s">
        <v>42</v>
      </c>
      <c r="B25" s="252"/>
      <c r="C25" s="253" t="str">
        <f>BANGTINH!O10</f>
        <v>Năm 2029</v>
      </c>
      <c r="D25" s="254" t="s">
        <v>11</v>
      </c>
      <c r="E25" s="255">
        <f>SUM(F25:BG25)</f>
        <v>0</v>
      </c>
      <c r="F25" s="2" cm="1">
        <f t="array" ref="F25">ROUND((SUMPRODUCT((NhuCau!$E$13:$E$13=$C25)*(NhuCau!I$13:I$13))),2)</f>
        <v>0</v>
      </c>
      <c r="G25" s="2" cm="1">
        <f t="array" ref="G25">ROUND((SUMPRODUCT((NhuCau!$E$13:$E$13=$C25)*(NhuCau!J$13:J$13))),2)</f>
        <v>0</v>
      </c>
      <c r="H25" s="2" cm="1">
        <f t="array" ref="H25">ROUND((SUMPRODUCT((NhuCau!$E$13:$E$13=$C25)*(NhuCau!K$13:K$13))),2)</f>
        <v>0</v>
      </c>
      <c r="I25" s="2" cm="1">
        <f t="array" ref="I25">ROUND((SUMPRODUCT((NhuCau!$E$13:$E$13=$C25)*(NhuCau!L$13:L$13))),2)</f>
        <v>0</v>
      </c>
      <c r="J25" s="2" cm="1">
        <f t="array" ref="J25">ROUND((SUMPRODUCT((NhuCau!$E$13:$E$13=$C25)*(NhuCau!M$13:M$13))),2)</f>
        <v>0</v>
      </c>
      <c r="K25" s="2" cm="1">
        <f t="array" ref="K25">ROUND((SUMPRODUCT((NhuCau!$E$13:$E$13=$C25)*(NhuCau!N$13:N$13))),2)</f>
        <v>0</v>
      </c>
      <c r="L25" s="2" cm="1">
        <f t="array" ref="L25">ROUND((SUMPRODUCT((NhuCau!$E$13:$E$13=$C25)*(NhuCau!O$13:O$13))),2)</f>
        <v>0</v>
      </c>
      <c r="M25" s="2" cm="1">
        <f t="array" ref="M25">ROUND((SUMPRODUCT((NhuCau!$E$13:$E$13=$C25)*(NhuCau!P$13:P$13))),2)</f>
        <v>0</v>
      </c>
      <c r="N25" s="2" cm="1">
        <f t="array" ref="N25">ROUND((SUMPRODUCT((NhuCau!$E$13:$E$13=$C25)*(NhuCau!Q$13:Q$13))),2)</f>
        <v>0</v>
      </c>
      <c r="O25" s="2" cm="1">
        <f t="array" ref="O25">ROUND((SUMPRODUCT((NhuCau!$E$13:$E$13=$C25)*(NhuCau!R$13:R$13))),2)</f>
        <v>0</v>
      </c>
      <c r="P25" s="2" cm="1">
        <f t="array" ref="P25">ROUND((SUMPRODUCT((NhuCau!$E$13:$E$13=$C25)*(NhuCau!S$13:S$13))),2)</f>
        <v>0</v>
      </c>
      <c r="Q25" s="2" cm="1">
        <f t="array" ref="Q25">ROUND((SUMPRODUCT((NhuCau!$E$13:$E$13=$C25)*(NhuCau!T$13:T$13))),2)</f>
        <v>0</v>
      </c>
      <c r="R25" s="2" cm="1">
        <f t="array" ref="R25">ROUND((SUMPRODUCT((NhuCau!$E$13:$E$13=$C25)*(NhuCau!U$13:U$13))),2)</f>
        <v>0</v>
      </c>
      <c r="S25" s="2" cm="1">
        <f t="array" ref="S25">ROUND((SUMPRODUCT((NhuCau!$E$13:$E$13=$C25)*(NhuCau!V$13:V$13))),2)</f>
        <v>0</v>
      </c>
      <c r="T25" s="2" cm="1">
        <f t="array" ref="T25">ROUND((SUMPRODUCT((NhuCau!$E$13:$E$13=$C25)*(NhuCau!W$13:W$13))),2)</f>
        <v>0</v>
      </c>
      <c r="U25" s="2" cm="1">
        <f t="array" ref="U25">ROUND((SUMPRODUCT((NhuCau!$E$13:$E$13=$C25)*(NhuCau!X$13:X$13))),2)</f>
        <v>0</v>
      </c>
      <c r="V25" s="2" cm="1">
        <f t="array" ref="V25">ROUND((SUMPRODUCT((NhuCau!$E$13:$E$13=$C25)*(NhuCau!Y$13:Y$13))),2)</f>
        <v>0</v>
      </c>
      <c r="W25" s="2" cm="1">
        <f t="array" ref="W25">ROUND((SUMPRODUCT((NhuCau!$E$13:$E$13=$C25)*(NhuCau!Z$13:Z$13))),2)</f>
        <v>0</v>
      </c>
      <c r="X25" s="2" cm="1">
        <f t="array" ref="X25">ROUND((SUMPRODUCT((NhuCau!$E$13:$E$13=$C25)*(NhuCau!AA$13:AA$13))),2)</f>
        <v>0</v>
      </c>
      <c r="Y25" s="2" cm="1">
        <f t="array" ref="Y25">ROUND((SUMPRODUCT((NhuCau!$E$13:$E$13=$C25)*(NhuCau!AB$13:AB$13))),2)</f>
        <v>0</v>
      </c>
      <c r="Z25" s="2" cm="1">
        <f t="array" ref="Z25">ROUND((SUMPRODUCT((NhuCau!$E$13:$E$13=$C25)*(NhuCau!AC$13:AC$13))),2)</f>
        <v>0</v>
      </c>
      <c r="AA25" s="2" cm="1">
        <f t="array" ref="AA25">ROUND((SUMPRODUCT((NhuCau!$E$13:$E$13=$C25)*(NhuCau!AD$13:AD$13))),2)</f>
        <v>0</v>
      </c>
      <c r="AB25" s="2" cm="1">
        <f t="array" ref="AB25">ROUND((SUMPRODUCT((NhuCau!$E$13:$E$13=$C25)*(NhuCau!AE$13:AE$13))),2)</f>
        <v>0</v>
      </c>
      <c r="AC25" s="2" cm="1">
        <f t="array" ref="AC25">ROUND((SUMPRODUCT((NhuCau!$E$13:$E$13=$C25)*(NhuCau!AF$13:AF$13))),2)</f>
        <v>0</v>
      </c>
      <c r="AD25" s="2" cm="1">
        <f t="array" ref="AD25">ROUND((SUMPRODUCT((NhuCau!$E$13:$E$13=$C25)*(NhuCau!AG$13:AG$13))),2)</f>
        <v>0</v>
      </c>
      <c r="AE25" s="2" cm="1">
        <f t="array" ref="AE25">ROUND((SUMPRODUCT((NhuCau!$E$13:$E$13=$C25)*(NhuCau!AH$13:AH$13))),2)</f>
        <v>0</v>
      </c>
      <c r="AF25" s="2" cm="1">
        <f t="array" ref="AF25">ROUND((SUMPRODUCT((NhuCau!$E$13:$E$13=$C25)*(NhuCau!AI$13:AI$13))),2)</f>
        <v>0</v>
      </c>
      <c r="AG25" s="2" cm="1">
        <f t="array" ref="AG25">ROUND((SUMPRODUCT((NhuCau!$E$13:$E$13=$C25)*(NhuCau!AJ$13:AJ$13))),2)</f>
        <v>0</v>
      </c>
      <c r="AH25" s="2" cm="1">
        <f t="array" ref="AH25">ROUND((SUMPRODUCT((NhuCau!$E$13:$E$13=$C25)*(NhuCau!AK$13:AK$13))),2)</f>
        <v>0</v>
      </c>
      <c r="AI25" s="2" cm="1">
        <f t="array" ref="AI25">ROUND((SUMPRODUCT((NhuCau!$E$13:$E$13=$C25)*(NhuCau!AL$13:AL$13))),2)</f>
        <v>0</v>
      </c>
      <c r="AJ25" s="2" cm="1">
        <f t="array" ref="AJ25">ROUND((SUMPRODUCT((NhuCau!$E$13:$E$13=$C25)*(NhuCau!AM$13:AM$13))),2)</f>
        <v>0</v>
      </c>
      <c r="AK25" s="2" cm="1">
        <f t="array" ref="AK25">ROUND((SUMPRODUCT((NhuCau!$E$13:$E$13=$C25)*(NhuCau!AN$13:AN$13))),2)</f>
        <v>0</v>
      </c>
      <c r="AL25" s="2" cm="1">
        <f t="array" ref="AL25">ROUND((SUMPRODUCT((NhuCau!$E$13:$E$13=$C25)*(NhuCau!AO$13:AO$13))),2)</f>
        <v>0</v>
      </c>
      <c r="AM25" s="2" cm="1">
        <f t="array" ref="AM25">ROUND((SUMPRODUCT((NhuCau!$E$13:$E$13=$C25)*(NhuCau!AP$13:AP$13))),2)</f>
        <v>0</v>
      </c>
      <c r="AN25" s="2" cm="1">
        <f t="array" ref="AN25">ROUND((SUMPRODUCT((NhuCau!$E$13:$E$13=$C25)*(NhuCau!AQ$13:AQ$13))),2)</f>
        <v>0</v>
      </c>
      <c r="AO25" s="2" cm="1">
        <f t="array" ref="AO25">ROUND((SUMPRODUCT((NhuCau!$E$13:$E$13=$C25)*(NhuCau!AR$13:AR$13))),2)</f>
        <v>0</v>
      </c>
      <c r="AP25" s="2" cm="1">
        <f t="array" ref="AP25">ROUND((SUMPRODUCT((NhuCau!$E$13:$E$13=$C25)*(NhuCau!AS$13:AS$13))),2)</f>
        <v>0</v>
      </c>
      <c r="AQ25" s="2" cm="1">
        <f t="array" ref="AQ25">ROUND((SUMPRODUCT((NhuCau!$E$13:$E$13=$C25)*(NhuCau!AT$13:AT$13))),2)</f>
        <v>0</v>
      </c>
      <c r="AR25" s="2" cm="1">
        <f t="array" ref="AR25">ROUND((SUMPRODUCT((NhuCau!$E$13:$E$13=$C25)*(NhuCau!AU$13:AU$13))),2)</f>
        <v>0</v>
      </c>
      <c r="AS25" s="2" cm="1">
        <f t="array" ref="AS25">ROUND((SUMPRODUCT((NhuCau!$E$13:$E$13=$C25)*(NhuCau!AV$13:AV$13))),2)</f>
        <v>0</v>
      </c>
      <c r="AT25" s="2" cm="1">
        <f t="array" ref="AT25">ROUND((SUMPRODUCT((NhuCau!$E$13:$E$13=$C25)*(NhuCau!AW$13:AW$13))),2)</f>
        <v>0</v>
      </c>
      <c r="AU25" s="2" cm="1">
        <f t="array" ref="AU25">ROUND((SUMPRODUCT((NhuCau!$E$13:$E$13=$C25)*(NhuCau!AX$13:AX$13))),2)</f>
        <v>0</v>
      </c>
      <c r="AV25" s="2" cm="1">
        <f t="array" ref="AV25">ROUND((SUMPRODUCT((NhuCau!$E$13:$E$13=$C25)*(NhuCau!AY$13:AY$13))),2)</f>
        <v>0</v>
      </c>
      <c r="AW25" s="2" cm="1">
        <f t="array" ref="AW25">ROUND((SUMPRODUCT((NhuCau!$E$13:$E$13=$C25)*(NhuCau!AZ$13:AZ$13))),2)</f>
        <v>0</v>
      </c>
      <c r="AX25" s="2" cm="1">
        <f t="array" ref="AX25">ROUND((SUMPRODUCT((NhuCau!$E$13:$E$13=$C25)*(NhuCau!BA$13:BA$13))),2)</f>
        <v>0</v>
      </c>
      <c r="AY25" s="2" cm="1">
        <f t="array" ref="AY25">ROUND((SUMPRODUCT((NhuCau!$E$13:$E$13=$C25)*(NhuCau!BB$13:BB$13))),2)</f>
        <v>0</v>
      </c>
      <c r="AZ25" s="2" cm="1">
        <f t="array" ref="AZ25">ROUND((SUMPRODUCT((NhuCau!$E$13:$E$13=$C25)*(NhuCau!BD$13:BD$13))),2)</f>
        <v>0</v>
      </c>
      <c r="BA25" s="2" cm="1">
        <f t="array" ref="BA25">ROUND((SUMPRODUCT((NhuCau!$E$13:$E$13=$C25)*(NhuCau!BE$13:BE$13))),2)</f>
        <v>0</v>
      </c>
      <c r="BB25" s="2" cm="1">
        <f t="array" ref="BB25">ROUND((SUMPRODUCT((NhuCau!$E$13:$E$13=$C25)*(NhuCau!BF$13:BF$13))),2)</f>
        <v>0</v>
      </c>
      <c r="BC25" s="2" cm="1">
        <f t="array" ref="BC25">ROUND((SUMPRODUCT((NhuCau!$E$13:$E$13=$C25)*(NhuCau!BG$13:BG$13))),2)</f>
        <v>0</v>
      </c>
      <c r="BD25" s="2" cm="1">
        <f t="array" ref="BD25">ROUND((SUMPRODUCT((NhuCau!$E$13:$E$13=$C25)*(NhuCau!BH$13:BH$13))),2)</f>
        <v>0</v>
      </c>
      <c r="BE25" s="2" cm="1">
        <f t="array" ref="BE25">ROUND((SUMPRODUCT((NhuCau!$E$13:$E$13=$C25)*(NhuCau!BI$13:BI$13))),2)</f>
        <v>0</v>
      </c>
      <c r="BF25" s="2" cm="1">
        <f t="array" ref="BF25">ROUND((SUMPRODUCT((NhuCau!$E$13:$E$13=$C25)*(NhuCau!BJ$13:BJ$13))),2)</f>
        <v>0</v>
      </c>
      <c r="BG25" s="2" cm="1">
        <f t="array" ref="BG25">ROUND((SUMPRODUCT((NhuCau!$E$13:$E$13=$C25)*(NhuCau!BK$13:BK$13))),2)</f>
        <v>0</v>
      </c>
    </row>
    <row r="26" spans="1:59" s="5" customFormat="1" ht="16.5" customHeight="1">
      <c r="A26" s="117" t="s">
        <v>42</v>
      </c>
      <c r="B26" s="256"/>
      <c r="C26" s="249" t="str">
        <f>BANGTINH!O11</f>
        <v>Năm 2030</v>
      </c>
      <c r="D26" s="246" t="s">
        <v>11</v>
      </c>
      <c r="E26" s="257">
        <f t="shared" ref="E26:F26" si="10">E19-E20</f>
        <v>0</v>
      </c>
      <c r="F26" s="8">
        <f t="shared" si="10"/>
        <v>0</v>
      </c>
      <c r="G26" s="8">
        <f t="shared" ref="G26:BG26" si="11">G19-G20</f>
        <v>0</v>
      </c>
      <c r="H26" s="8">
        <f t="shared" si="11"/>
        <v>0</v>
      </c>
      <c r="I26" s="8">
        <f t="shared" si="11"/>
        <v>0</v>
      </c>
      <c r="J26" s="8">
        <f t="shared" si="11"/>
        <v>0</v>
      </c>
      <c r="K26" s="8">
        <f t="shared" si="11"/>
        <v>0</v>
      </c>
      <c r="L26" s="8">
        <f t="shared" si="11"/>
        <v>0</v>
      </c>
      <c r="M26" s="8">
        <f t="shared" si="11"/>
        <v>0</v>
      </c>
      <c r="N26" s="8">
        <f t="shared" si="11"/>
        <v>0</v>
      </c>
      <c r="O26" s="8">
        <f t="shared" si="11"/>
        <v>0</v>
      </c>
      <c r="P26" s="8">
        <f t="shared" si="11"/>
        <v>0</v>
      </c>
      <c r="Q26" s="8">
        <f t="shared" si="11"/>
        <v>0</v>
      </c>
      <c r="R26" s="8">
        <f t="shared" si="11"/>
        <v>0</v>
      </c>
      <c r="S26" s="8">
        <f t="shared" si="11"/>
        <v>0</v>
      </c>
      <c r="T26" s="8">
        <f t="shared" si="11"/>
        <v>0</v>
      </c>
      <c r="U26" s="8">
        <f t="shared" si="11"/>
        <v>0</v>
      </c>
      <c r="V26" s="8">
        <f t="shared" si="11"/>
        <v>0</v>
      </c>
      <c r="W26" s="8">
        <f t="shared" si="11"/>
        <v>0</v>
      </c>
      <c r="X26" s="8">
        <f t="shared" si="11"/>
        <v>0</v>
      </c>
      <c r="Y26" s="8">
        <f t="shared" si="11"/>
        <v>0</v>
      </c>
      <c r="Z26" s="8">
        <f t="shared" si="11"/>
        <v>0</v>
      </c>
      <c r="AA26" s="8">
        <f t="shared" si="11"/>
        <v>0</v>
      </c>
      <c r="AB26" s="8">
        <f t="shared" si="11"/>
        <v>0</v>
      </c>
      <c r="AC26" s="8">
        <f t="shared" si="11"/>
        <v>0</v>
      </c>
      <c r="AD26" s="8">
        <f t="shared" si="11"/>
        <v>0</v>
      </c>
      <c r="AE26" s="8">
        <f t="shared" si="11"/>
        <v>0</v>
      </c>
      <c r="AF26" s="8">
        <f t="shared" si="11"/>
        <v>0</v>
      </c>
      <c r="AG26" s="8">
        <f t="shared" si="11"/>
        <v>0</v>
      </c>
      <c r="AH26" s="8">
        <f t="shared" si="11"/>
        <v>0</v>
      </c>
      <c r="AI26" s="8">
        <f t="shared" si="11"/>
        <v>0</v>
      </c>
      <c r="AJ26" s="8">
        <f t="shared" si="11"/>
        <v>0</v>
      </c>
      <c r="AK26" s="8">
        <f t="shared" si="11"/>
        <v>0</v>
      </c>
      <c r="AL26" s="8">
        <f t="shared" si="11"/>
        <v>0</v>
      </c>
      <c r="AM26" s="8">
        <f t="shared" si="11"/>
        <v>0</v>
      </c>
      <c r="AN26" s="8">
        <f t="shared" si="11"/>
        <v>0</v>
      </c>
      <c r="AO26" s="8">
        <f t="shared" si="11"/>
        <v>0</v>
      </c>
      <c r="AP26" s="8">
        <f t="shared" si="11"/>
        <v>0</v>
      </c>
      <c r="AQ26" s="8">
        <f t="shared" si="11"/>
        <v>0</v>
      </c>
      <c r="AR26" s="8">
        <f t="shared" si="11"/>
        <v>0</v>
      </c>
      <c r="AS26" s="8">
        <f t="shared" si="11"/>
        <v>0</v>
      </c>
      <c r="AT26" s="8">
        <f t="shared" si="11"/>
        <v>0</v>
      </c>
      <c r="AU26" s="8">
        <f t="shared" si="11"/>
        <v>0</v>
      </c>
      <c r="AV26" s="8">
        <f t="shared" si="11"/>
        <v>0</v>
      </c>
      <c r="AW26" s="8">
        <f t="shared" si="11"/>
        <v>0</v>
      </c>
      <c r="AX26" s="8">
        <f t="shared" si="11"/>
        <v>0</v>
      </c>
      <c r="AY26" s="8">
        <f t="shared" si="11"/>
        <v>0</v>
      </c>
      <c r="AZ26" s="8">
        <f t="shared" si="11"/>
        <v>0</v>
      </c>
      <c r="BA26" s="8">
        <f t="shared" si="11"/>
        <v>0</v>
      </c>
      <c r="BB26" s="8">
        <f t="shared" si="11"/>
        <v>0</v>
      </c>
      <c r="BC26" s="8">
        <f t="shared" si="11"/>
        <v>0</v>
      </c>
      <c r="BD26" s="8">
        <f t="shared" si="11"/>
        <v>0</v>
      </c>
      <c r="BE26" s="8">
        <f t="shared" si="11"/>
        <v>0</v>
      </c>
      <c r="BF26" s="8">
        <f t="shared" si="11"/>
        <v>0</v>
      </c>
      <c r="BG26" s="8">
        <f t="shared" si="11"/>
        <v>0</v>
      </c>
    </row>
    <row r="27" spans="1:59" s="5" customFormat="1" ht="16.5" customHeight="1">
      <c r="A27" s="117" t="s">
        <v>42</v>
      </c>
      <c r="B27" s="244"/>
      <c r="C27" s="245" t="s">
        <v>45</v>
      </c>
      <c r="D27" s="246" t="s">
        <v>12</v>
      </c>
      <c r="E27" s="247">
        <f>NhuCau!H12</f>
        <v>0</v>
      </c>
      <c r="F27" s="4">
        <f>NhuCau!I14</f>
        <v>0</v>
      </c>
      <c r="G27" s="4">
        <f>NhuCau!J14</f>
        <v>0</v>
      </c>
      <c r="H27" s="4">
        <f>NhuCau!K14</f>
        <v>0</v>
      </c>
      <c r="I27" s="4">
        <f>NhuCau!L14</f>
        <v>0</v>
      </c>
      <c r="J27" s="4">
        <f>NhuCau!M14</f>
        <v>0</v>
      </c>
      <c r="K27" s="4">
        <f>NhuCau!N14</f>
        <v>0</v>
      </c>
      <c r="L27" s="4">
        <f>NhuCau!O14</f>
        <v>0</v>
      </c>
      <c r="M27" s="4">
        <f>NhuCau!P14</f>
        <v>0</v>
      </c>
      <c r="N27" s="4">
        <f>NhuCau!Q14</f>
        <v>0</v>
      </c>
      <c r="O27" s="4">
        <f>NhuCau!R14</f>
        <v>0</v>
      </c>
      <c r="P27" s="4">
        <f>NhuCau!S14</f>
        <v>0</v>
      </c>
      <c r="Q27" s="4">
        <f>NhuCau!T14</f>
        <v>0</v>
      </c>
      <c r="R27" s="4">
        <f>NhuCau!U14</f>
        <v>0</v>
      </c>
      <c r="S27" s="4">
        <f>NhuCau!V14</f>
        <v>0</v>
      </c>
      <c r="T27" s="4">
        <f>NhuCau!W14</f>
        <v>0</v>
      </c>
      <c r="U27" s="4">
        <f>NhuCau!X14</f>
        <v>0</v>
      </c>
      <c r="V27" s="4">
        <f>NhuCau!Y14</f>
        <v>0</v>
      </c>
      <c r="W27" s="4">
        <f>NhuCau!Z14</f>
        <v>0</v>
      </c>
      <c r="X27" s="4">
        <f>NhuCau!AA14</f>
        <v>0</v>
      </c>
      <c r="Y27" s="4">
        <f>NhuCau!AB14</f>
        <v>0</v>
      </c>
      <c r="Z27" s="4">
        <f>NhuCau!AC14</f>
        <v>0</v>
      </c>
      <c r="AA27" s="4">
        <f>NhuCau!AD14</f>
        <v>0</v>
      </c>
      <c r="AB27" s="4">
        <f>NhuCau!AE14</f>
        <v>0</v>
      </c>
      <c r="AC27" s="4">
        <f>NhuCau!AF14</f>
        <v>0</v>
      </c>
      <c r="AD27" s="4">
        <f>NhuCau!AG14</f>
        <v>0</v>
      </c>
      <c r="AE27" s="4">
        <f>NhuCau!AH14</f>
        <v>0</v>
      </c>
      <c r="AF27" s="4">
        <f>NhuCau!AI14</f>
        <v>0</v>
      </c>
      <c r="AG27" s="4">
        <f>NhuCau!AJ14</f>
        <v>0</v>
      </c>
      <c r="AH27" s="4">
        <f>NhuCau!AK14</f>
        <v>0</v>
      </c>
      <c r="AI27" s="4">
        <f>NhuCau!AL14</f>
        <v>0</v>
      </c>
      <c r="AJ27" s="4">
        <f>NhuCau!AM14</f>
        <v>0</v>
      </c>
      <c r="AK27" s="4">
        <f>NhuCau!AN14</f>
        <v>0</v>
      </c>
      <c r="AL27" s="4">
        <f>NhuCau!AO14</f>
        <v>0</v>
      </c>
      <c r="AM27" s="4">
        <f>NhuCau!AP14</f>
        <v>0</v>
      </c>
      <c r="AN27" s="4">
        <f>NhuCau!AQ14</f>
        <v>0</v>
      </c>
      <c r="AO27" s="4">
        <f>NhuCau!AR14</f>
        <v>0</v>
      </c>
      <c r="AP27" s="4">
        <f>NhuCau!AS14</f>
        <v>0</v>
      </c>
      <c r="AQ27" s="4">
        <f>NhuCau!AT14</f>
        <v>0</v>
      </c>
      <c r="AR27" s="4">
        <f>NhuCau!AU14</f>
        <v>0</v>
      </c>
      <c r="AS27" s="4">
        <f>NhuCau!AV14</f>
        <v>0</v>
      </c>
      <c r="AT27" s="4">
        <f>NhuCau!AW14</f>
        <v>0</v>
      </c>
      <c r="AU27" s="4">
        <f>NhuCau!AX14</f>
        <v>0</v>
      </c>
      <c r="AV27" s="4">
        <f>NhuCau!AY14</f>
        <v>0</v>
      </c>
      <c r="AW27" s="4">
        <f>NhuCau!AZ14</f>
        <v>0</v>
      </c>
      <c r="AX27" s="4">
        <f>NhuCau!BA14</f>
        <v>0</v>
      </c>
      <c r="AY27" s="4">
        <f>NhuCau!BB14</f>
        <v>0</v>
      </c>
      <c r="AZ27" s="4">
        <f>NhuCau!BD14</f>
        <v>0</v>
      </c>
      <c r="BA27" s="4">
        <f>NhuCau!BE14</f>
        <v>0</v>
      </c>
      <c r="BB27" s="4">
        <f>NhuCau!BF14</f>
        <v>0</v>
      </c>
      <c r="BC27" s="4">
        <f>NhuCau!BG14</f>
        <v>0</v>
      </c>
      <c r="BD27" s="4">
        <f>NhuCau!BH14</f>
        <v>0</v>
      </c>
      <c r="BE27" s="4">
        <f>NhuCau!BI14</f>
        <v>0</v>
      </c>
      <c r="BF27" s="4">
        <f>NhuCau!BJ14</f>
        <v>0</v>
      </c>
      <c r="BG27" s="4">
        <f>NhuCau!BK14</f>
        <v>0</v>
      </c>
    </row>
    <row r="28" spans="1:59" s="5" customFormat="1" ht="16.5" customHeight="1">
      <c r="A28" s="117" t="s">
        <v>42</v>
      </c>
      <c r="B28" s="248"/>
      <c r="C28" s="249">
        <f>BANGTINH!O5</f>
        <v>0</v>
      </c>
      <c r="D28" s="246" t="s">
        <v>12</v>
      </c>
      <c r="E28" s="250">
        <f t="shared" ref="E28:F28" si="12">SUM(E29:E33)</f>
        <v>0</v>
      </c>
      <c r="F28" s="6">
        <f t="shared" si="12"/>
        <v>0</v>
      </c>
      <c r="G28" s="6">
        <f t="shared" ref="G28:BG28" si="13">SUM(G29:G33)</f>
        <v>0</v>
      </c>
      <c r="H28" s="6">
        <f t="shared" si="13"/>
        <v>0</v>
      </c>
      <c r="I28" s="6">
        <f t="shared" si="13"/>
        <v>0</v>
      </c>
      <c r="J28" s="6">
        <f t="shared" si="13"/>
        <v>0</v>
      </c>
      <c r="K28" s="6">
        <f t="shared" si="13"/>
        <v>0</v>
      </c>
      <c r="L28" s="6">
        <f t="shared" si="13"/>
        <v>0</v>
      </c>
      <c r="M28" s="6">
        <f t="shared" si="13"/>
        <v>0</v>
      </c>
      <c r="N28" s="6">
        <f t="shared" si="13"/>
        <v>0</v>
      </c>
      <c r="O28" s="6">
        <f t="shared" si="13"/>
        <v>0</v>
      </c>
      <c r="P28" s="6">
        <f t="shared" si="13"/>
        <v>0</v>
      </c>
      <c r="Q28" s="6">
        <f t="shared" si="13"/>
        <v>0</v>
      </c>
      <c r="R28" s="6">
        <f t="shared" si="13"/>
        <v>0</v>
      </c>
      <c r="S28" s="6">
        <f t="shared" si="13"/>
        <v>0</v>
      </c>
      <c r="T28" s="6">
        <f t="shared" si="13"/>
        <v>0</v>
      </c>
      <c r="U28" s="6">
        <f t="shared" si="13"/>
        <v>0</v>
      </c>
      <c r="V28" s="6">
        <f t="shared" si="13"/>
        <v>0</v>
      </c>
      <c r="W28" s="6">
        <f t="shared" si="13"/>
        <v>0</v>
      </c>
      <c r="X28" s="6">
        <f t="shared" si="13"/>
        <v>0</v>
      </c>
      <c r="Y28" s="6">
        <f t="shared" si="13"/>
        <v>0</v>
      </c>
      <c r="Z28" s="6">
        <f t="shared" si="13"/>
        <v>0</v>
      </c>
      <c r="AA28" s="6">
        <f t="shared" si="13"/>
        <v>0</v>
      </c>
      <c r="AB28" s="6">
        <f t="shared" si="13"/>
        <v>0</v>
      </c>
      <c r="AC28" s="6">
        <f t="shared" si="13"/>
        <v>0</v>
      </c>
      <c r="AD28" s="6">
        <f t="shared" si="13"/>
        <v>0</v>
      </c>
      <c r="AE28" s="6">
        <f t="shared" si="13"/>
        <v>0</v>
      </c>
      <c r="AF28" s="6">
        <f t="shared" si="13"/>
        <v>0</v>
      </c>
      <c r="AG28" s="6">
        <f t="shared" si="13"/>
        <v>0</v>
      </c>
      <c r="AH28" s="6">
        <f t="shared" si="13"/>
        <v>0</v>
      </c>
      <c r="AI28" s="6">
        <f t="shared" si="13"/>
        <v>0</v>
      </c>
      <c r="AJ28" s="6">
        <f t="shared" si="13"/>
        <v>0</v>
      </c>
      <c r="AK28" s="6">
        <f t="shared" si="13"/>
        <v>0</v>
      </c>
      <c r="AL28" s="6">
        <f t="shared" si="13"/>
        <v>0</v>
      </c>
      <c r="AM28" s="6">
        <f t="shared" si="13"/>
        <v>0</v>
      </c>
      <c r="AN28" s="6">
        <f t="shared" si="13"/>
        <v>0</v>
      </c>
      <c r="AO28" s="6">
        <f t="shared" si="13"/>
        <v>0</v>
      </c>
      <c r="AP28" s="6">
        <f t="shared" si="13"/>
        <v>0</v>
      </c>
      <c r="AQ28" s="6">
        <f t="shared" si="13"/>
        <v>0</v>
      </c>
      <c r="AR28" s="6">
        <f t="shared" si="13"/>
        <v>0</v>
      </c>
      <c r="AS28" s="6">
        <f t="shared" si="13"/>
        <v>0</v>
      </c>
      <c r="AT28" s="6">
        <f t="shared" si="13"/>
        <v>0</v>
      </c>
      <c r="AU28" s="6">
        <f t="shared" si="13"/>
        <v>0</v>
      </c>
      <c r="AV28" s="6">
        <f t="shared" si="13"/>
        <v>0</v>
      </c>
      <c r="AW28" s="6">
        <f t="shared" si="13"/>
        <v>0</v>
      </c>
      <c r="AX28" s="6">
        <f t="shared" si="13"/>
        <v>0</v>
      </c>
      <c r="AY28" s="6">
        <f t="shared" si="13"/>
        <v>0</v>
      </c>
      <c r="AZ28" s="6">
        <f t="shared" si="13"/>
        <v>0</v>
      </c>
      <c r="BA28" s="6">
        <f t="shared" si="13"/>
        <v>0</v>
      </c>
      <c r="BB28" s="6">
        <f t="shared" si="13"/>
        <v>0</v>
      </c>
      <c r="BC28" s="6">
        <f t="shared" si="13"/>
        <v>0</v>
      </c>
      <c r="BD28" s="6">
        <f t="shared" si="13"/>
        <v>0</v>
      </c>
      <c r="BE28" s="6">
        <f t="shared" si="13"/>
        <v>0</v>
      </c>
      <c r="BF28" s="6">
        <f t="shared" si="13"/>
        <v>0</v>
      </c>
      <c r="BG28" s="6">
        <f t="shared" si="13"/>
        <v>0</v>
      </c>
    </row>
    <row r="29" spans="1:59" s="1" customFormat="1" ht="16.5" customHeight="1">
      <c r="A29" s="251" t="s">
        <v>42</v>
      </c>
      <c r="B29" s="252"/>
      <c r="C29" s="253" t="str">
        <f>BANGTINH!O6</f>
        <v>Năm 2025</v>
      </c>
      <c r="D29" s="259" t="s">
        <v>12</v>
      </c>
      <c r="E29" s="255">
        <f>SUM(F29:BG29)</f>
        <v>0</v>
      </c>
      <c r="F29" s="2" cm="1">
        <f t="array" ref="F29">ROUND((SUMPRODUCT((NhuCau!$E$15:$E$17=$C29)*(NhuCau!I$15:I$17))),2)</f>
        <v>0</v>
      </c>
      <c r="G29" s="2" cm="1">
        <f t="array" ref="G29">ROUND((SUMPRODUCT((NhuCau!$E$15:$E$17=$C29)*(NhuCau!J$15:J$17))),2)</f>
        <v>0</v>
      </c>
      <c r="H29" s="2" cm="1">
        <f t="array" ref="H29">ROUND((SUMPRODUCT((NhuCau!$E$15:$E$17=$C29)*(NhuCau!K$15:K$17))),2)</f>
        <v>0</v>
      </c>
      <c r="I29" s="2" cm="1">
        <f t="array" ref="I29">ROUND((SUMPRODUCT((NhuCau!$E$15:$E$17=$C29)*(NhuCau!L$15:L$17))),2)</f>
        <v>0</v>
      </c>
      <c r="J29" s="2" cm="1">
        <f t="array" ref="J29">ROUND((SUMPRODUCT((NhuCau!$E$15:$E$17=$C29)*(NhuCau!M$15:M$17))),2)</f>
        <v>0</v>
      </c>
      <c r="K29" s="2" cm="1">
        <f t="array" ref="K29">ROUND((SUMPRODUCT((NhuCau!$E$15:$E$17=$C29)*(NhuCau!N$15:N$17))),2)</f>
        <v>0</v>
      </c>
      <c r="L29" s="2" cm="1">
        <f t="array" ref="L29">ROUND((SUMPRODUCT((NhuCau!$E$15:$E$17=$C29)*(NhuCau!O$15:O$17))),2)</f>
        <v>0</v>
      </c>
      <c r="M29" s="2" cm="1">
        <f t="array" ref="M29">ROUND((SUMPRODUCT((NhuCau!$E$15:$E$17=$C29)*(NhuCau!P$15:P$17))),2)</f>
        <v>0</v>
      </c>
      <c r="N29" s="2" cm="1">
        <f t="array" ref="N29">ROUND((SUMPRODUCT((NhuCau!$E$15:$E$17=$C29)*(NhuCau!Q$15:Q$17))),2)</f>
        <v>0</v>
      </c>
      <c r="O29" s="2" cm="1">
        <f t="array" ref="O29">ROUND((SUMPRODUCT((NhuCau!$E$15:$E$17=$C29)*(NhuCau!R$15:R$17))),2)</f>
        <v>0</v>
      </c>
      <c r="P29" s="2" cm="1">
        <f t="array" ref="P29">ROUND((SUMPRODUCT((NhuCau!$E$15:$E$17=$C29)*(NhuCau!S$15:S$17))),2)</f>
        <v>0</v>
      </c>
      <c r="Q29" s="2" cm="1">
        <f t="array" ref="Q29">ROUND((SUMPRODUCT((NhuCau!$E$15:$E$17=$C29)*(NhuCau!T$15:T$17))),2)</f>
        <v>0</v>
      </c>
      <c r="R29" s="2" cm="1">
        <f t="array" ref="R29">ROUND((SUMPRODUCT((NhuCau!$E$15:$E$17=$C29)*(NhuCau!U$15:U$17))),2)</f>
        <v>0</v>
      </c>
      <c r="S29" s="2" cm="1">
        <f t="array" ref="S29">ROUND((SUMPRODUCT((NhuCau!$E$15:$E$17=$C29)*(NhuCau!V$15:V$17))),2)</f>
        <v>0</v>
      </c>
      <c r="T29" s="2" cm="1">
        <f t="array" ref="T29">ROUND((SUMPRODUCT((NhuCau!$E$15:$E$17=$C29)*(NhuCau!W$15:W$17))),2)</f>
        <v>0</v>
      </c>
      <c r="U29" s="2" cm="1">
        <f t="array" ref="U29">ROUND((SUMPRODUCT((NhuCau!$E$15:$E$17=$C29)*(NhuCau!X$15:X$17))),2)</f>
        <v>0</v>
      </c>
      <c r="V29" s="2" cm="1">
        <f t="array" ref="V29">ROUND((SUMPRODUCT((NhuCau!$E$15:$E$17=$C29)*(NhuCau!Y$15:Y$17))),2)</f>
        <v>0</v>
      </c>
      <c r="W29" s="2" cm="1">
        <f t="array" ref="W29">ROUND((SUMPRODUCT((NhuCau!$E$15:$E$17=$C29)*(NhuCau!Z$15:Z$17))),2)</f>
        <v>0</v>
      </c>
      <c r="X29" s="2" cm="1">
        <f t="array" ref="X29">ROUND((SUMPRODUCT((NhuCau!$E$15:$E$17=$C29)*(NhuCau!AA$15:AA$17))),2)</f>
        <v>0</v>
      </c>
      <c r="Y29" s="2" cm="1">
        <f t="array" ref="Y29">ROUND((SUMPRODUCT((NhuCau!$E$15:$E$17=$C29)*(NhuCau!AB$15:AB$17))),2)</f>
        <v>0</v>
      </c>
      <c r="Z29" s="2" cm="1">
        <f t="array" ref="Z29">ROUND((SUMPRODUCT((NhuCau!$E$15:$E$17=$C29)*(NhuCau!AC$15:AC$17))),2)</f>
        <v>0</v>
      </c>
      <c r="AA29" s="2" cm="1">
        <f t="array" ref="AA29">ROUND((SUMPRODUCT((NhuCau!$E$15:$E$17=$C29)*(NhuCau!AD$15:AD$17))),2)</f>
        <v>0</v>
      </c>
      <c r="AB29" s="2" cm="1">
        <f t="array" ref="AB29">ROUND((SUMPRODUCT((NhuCau!$E$15:$E$17=$C29)*(NhuCau!AE$15:AE$17))),2)</f>
        <v>0</v>
      </c>
      <c r="AC29" s="2" cm="1">
        <f t="array" ref="AC29">ROUND((SUMPRODUCT((NhuCau!$E$15:$E$17=$C29)*(NhuCau!AF$15:AF$17))),2)</f>
        <v>0</v>
      </c>
      <c r="AD29" s="2" cm="1">
        <f t="array" ref="AD29">ROUND((SUMPRODUCT((NhuCau!$E$15:$E$17=$C29)*(NhuCau!AG$15:AG$17))),2)</f>
        <v>0</v>
      </c>
      <c r="AE29" s="2" cm="1">
        <f t="array" ref="AE29">ROUND((SUMPRODUCT((NhuCau!$E$15:$E$17=$C29)*(NhuCau!AH$15:AH$17))),2)</f>
        <v>0</v>
      </c>
      <c r="AF29" s="2" cm="1">
        <f t="array" ref="AF29">ROUND((SUMPRODUCT((NhuCau!$E$15:$E$17=$C29)*(NhuCau!AI$15:AI$17))),2)</f>
        <v>0</v>
      </c>
      <c r="AG29" s="2" cm="1">
        <f t="array" ref="AG29">ROUND((SUMPRODUCT((NhuCau!$E$15:$E$17=$C29)*(NhuCau!AJ$15:AJ$17))),2)</f>
        <v>0</v>
      </c>
      <c r="AH29" s="2" cm="1">
        <f t="array" ref="AH29">ROUND((SUMPRODUCT((NhuCau!$E$15:$E$17=$C29)*(NhuCau!AK$15:AK$17))),2)</f>
        <v>0</v>
      </c>
      <c r="AI29" s="2" cm="1">
        <f t="array" ref="AI29">ROUND((SUMPRODUCT((NhuCau!$E$15:$E$17=$C29)*(NhuCau!AL$15:AL$17))),2)</f>
        <v>0</v>
      </c>
      <c r="AJ29" s="2" cm="1">
        <f t="array" ref="AJ29">ROUND((SUMPRODUCT((NhuCau!$E$15:$E$17=$C29)*(NhuCau!AM$15:AM$17))),2)</f>
        <v>0</v>
      </c>
      <c r="AK29" s="2" cm="1">
        <f t="array" ref="AK29">ROUND((SUMPRODUCT((NhuCau!$E$15:$E$17=$C29)*(NhuCau!AN$15:AN$17))),2)</f>
        <v>0</v>
      </c>
      <c r="AL29" s="2" cm="1">
        <f t="array" ref="AL29">ROUND((SUMPRODUCT((NhuCau!$E$15:$E$17=$C29)*(NhuCau!AO$15:AO$17))),2)</f>
        <v>0</v>
      </c>
      <c r="AM29" s="2" cm="1">
        <f t="array" ref="AM29">ROUND((SUMPRODUCT((NhuCau!$E$15:$E$17=$C29)*(NhuCau!AP$15:AP$17))),2)</f>
        <v>0</v>
      </c>
      <c r="AN29" s="2" cm="1">
        <f t="array" ref="AN29">ROUND((SUMPRODUCT((NhuCau!$E$15:$E$17=$C29)*(NhuCau!AQ$15:AQ$17))),2)</f>
        <v>0</v>
      </c>
      <c r="AO29" s="2" cm="1">
        <f t="array" ref="AO29">ROUND((SUMPRODUCT((NhuCau!$E$15:$E$17=$C29)*(NhuCau!AR$15:AR$17))),2)</f>
        <v>0</v>
      </c>
      <c r="AP29" s="2" cm="1">
        <f t="array" ref="AP29">ROUND((SUMPRODUCT((NhuCau!$E$15:$E$17=$C29)*(NhuCau!AS$15:AS$17))),2)</f>
        <v>0</v>
      </c>
      <c r="AQ29" s="2" cm="1">
        <f t="array" ref="AQ29">ROUND((SUMPRODUCT((NhuCau!$E$15:$E$17=$C29)*(NhuCau!AT$15:AT$17))),2)</f>
        <v>0</v>
      </c>
      <c r="AR29" s="2" cm="1">
        <f t="array" ref="AR29">ROUND((SUMPRODUCT((NhuCau!$E$15:$E$17=$C29)*(NhuCau!AU$15:AU$17))),2)</f>
        <v>0</v>
      </c>
      <c r="AS29" s="2" cm="1">
        <f t="array" ref="AS29">ROUND((SUMPRODUCT((NhuCau!$E$15:$E$17=$C29)*(NhuCau!AV$15:AV$17))),2)</f>
        <v>0</v>
      </c>
      <c r="AT29" s="2" cm="1">
        <f t="array" ref="AT29">ROUND((SUMPRODUCT((NhuCau!$E$15:$E$17=$C29)*(NhuCau!AW$15:AW$17))),2)</f>
        <v>0</v>
      </c>
      <c r="AU29" s="2" cm="1">
        <f t="array" ref="AU29">ROUND((SUMPRODUCT((NhuCau!$E$15:$E$17=$C29)*(NhuCau!AX$15:AX$17))),2)</f>
        <v>0</v>
      </c>
      <c r="AV29" s="2" cm="1">
        <f t="array" ref="AV29">ROUND((SUMPRODUCT((NhuCau!$E$15:$E$17=$C29)*(NhuCau!AY$15:AY$17))),2)</f>
        <v>0</v>
      </c>
      <c r="AW29" s="2" cm="1">
        <f t="array" ref="AW29">ROUND((SUMPRODUCT((NhuCau!$E$15:$E$17=$C29)*(NhuCau!AZ$15:AZ$17))),2)</f>
        <v>0</v>
      </c>
      <c r="AX29" s="2" cm="1">
        <f t="array" ref="AX29">ROUND((SUMPRODUCT((NhuCau!$E$15:$E$17=$C29)*(NhuCau!BA$15:BA$17))),2)</f>
        <v>0</v>
      </c>
      <c r="AY29" s="2" cm="1">
        <f t="array" ref="AY29">ROUND((SUMPRODUCT((NhuCau!$E$15:$E$17=$C29)*(NhuCau!BB$15:BB$17))),2)</f>
        <v>0</v>
      </c>
      <c r="AZ29" s="2" cm="1">
        <f t="array" ref="AZ29">ROUND((SUMPRODUCT((NhuCau!$E$15:$E$17=$C29)*(NhuCau!BD$15:BD$17))),2)</f>
        <v>0</v>
      </c>
      <c r="BA29" s="2" cm="1">
        <f t="array" ref="BA29">ROUND((SUMPRODUCT((NhuCau!$E$15:$E$17=$C29)*(NhuCau!BE$15:BE$17))),2)</f>
        <v>0</v>
      </c>
      <c r="BB29" s="2" cm="1">
        <f t="array" ref="BB29">ROUND((SUMPRODUCT((NhuCau!$E$15:$E$17=$C29)*(NhuCau!BF$15:BF$17))),2)</f>
        <v>0</v>
      </c>
      <c r="BC29" s="2" cm="1">
        <f t="array" ref="BC29">ROUND((SUMPRODUCT((NhuCau!$E$15:$E$17=$C29)*(NhuCau!BG$15:BG$17))),2)</f>
        <v>0</v>
      </c>
      <c r="BD29" s="2" cm="1">
        <f t="array" ref="BD29">ROUND((SUMPRODUCT((NhuCau!$E$15:$E$17=$C29)*(NhuCau!BH$15:BH$17))),2)</f>
        <v>0</v>
      </c>
      <c r="BE29" s="2" cm="1">
        <f t="array" ref="BE29">ROUND((SUMPRODUCT((NhuCau!$E$15:$E$17=$C29)*(NhuCau!BI$15:BI$17))),2)</f>
        <v>0</v>
      </c>
      <c r="BF29" s="2" cm="1">
        <f t="array" ref="BF29">ROUND((SUMPRODUCT((NhuCau!$E$15:$E$17=$C29)*(NhuCau!BJ$15:BJ$17))),2)</f>
        <v>0</v>
      </c>
      <c r="BG29" s="2" cm="1">
        <f t="array" ref="BG29">ROUND((SUMPRODUCT((NhuCau!$E$15:$E$17=$C29)*(NhuCau!BK$15:BK$17))),2)</f>
        <v>0</v>
      </c>
    </row>
    <row r="30" spans="1:59" s="1" customFormat="1" ht="16.5" customHeight="1">
      <c r="A30" s="251" t="s">
        <v>42</v>
      </c>
      <c r="B30" s="252"/>
      <c r="C30" s="253" t="str">
        <f>BANGTINH!O7</f>
        <v>Năm 2026</v>
      </c>
      <c r="D30" s="254" t="s">
        <v>12</v>
      </c>
      <c r="E30" s="255">
        <f>SUM(F30:BG30)</f>
        <v>0</v>
      </c>
      <c r="F30" s="2" cm="1">
        <f t="array" ref="F30">ROUND((SUMPRODUCT((NhuCau!$E$15:$E$17=$C30)*(NhuCau!I$15:I$17))),2)</f>
        <v>0</v>
      </c>
      <c r="G30" s="2" cm="1">
        <f t="array" ref="G30">ROUND((SUMPRODUCT((NhuCau!$E$15:$E$17=$C30)*(NhuCau!J$15:J$17))),2)</f>
        <v>0</v>
      </c>
      <c r="H30" s="2" cm="1">
        <f t="array" ref="H30">ROUND((SUMPRODUCT((NhuCau!$E$15:$E$17=$C30)*(NhuCau!K$15:K$17))),2)</f>
        <v>0</v>
      </c>
      <c r="I30" s="2" cm="1">
        <f t="array" ref="I30">ROUND((SUMPRODUCT((NhuCau!$E$15:$E$17=$C30)*(NhuCau!L$15:L$17))),2)</f>
        <v>0</v>
      </c>
      <c r="J30" s="2" cm="1">
        <f t="array" ref="J30">ROUND((SUMPRODUCT((NhuCau!$E$15:$E$17=$C30)*(NhuCau!M$15:M$17))),2)</f>
        <v>0</v>
      </c>
      <c r="K30" s="2" cm="1">
        <f t="array" ref="K30">ROUND((SUMPRODUCT((NhuCau!$E$15:$E$17=$C30)*(NhuCau!N$15:N$17))),2)</f>
        <v>0</v>
      </c>
      <c r="L30" s="2" cm="1">
        <f t="array" ref="L30">ROUND((SUMPRODUCT((NhuCau!$E$15:$E$17=$C30)*(NhuCau!O$15:O$17))),2)</f>
        <v>0</v>
      </c>
      <c r="M30" s="2" cm="1">
        <f t="array" ref="M30">ROUND((SUMPRODUCT((NhuCau!$E$15:$E$17=$C30)*(NhuCau!P$15:P$17))),2)</f>
        <v>0</v>
      </c>
      <c r="N30" s="2" cm="1">
        <f t="array" ref="N30">ROUND((SUMPRODUCT((NhuCau!$E$15:$E$17=$C30)*(NhuCau!Q$15:Q$17))),2)</f>
        <v>0</v>
      </c>
      <c r="O30" s="2" cm="1">
        <f t="array" ref="O30">ROUND((SUMPRODUCT((NhuCau!$E$15:$E$17=$C30)*(NhuCau!R$15:R$17))),2)</f>
        <v>0</v>
      </c>
      <c r="P30" s="2" cm="1">
        <f t="array" ref="P30">ROUND((SUMPRODUCT((NhuCau!$E$15:$E$17=$C30)*(NhuCau!S$15:S$17))),2)</f>
        <v>0</v>
      </c>
      <c r="Q30" s="2" cm="1">
        <f t="array" ref="Q30">ROUND((SUMPRODUCT((NhuCau!$E$15:$E$17=$C30)*(NhuCau!T$15:T$17))),2)</f>
        <v>0</v>
      </c>
      <c r="R30" s="2" cm="1">
        <f t="array" ref="R30">ROUND((SUMPRODUCT((NhuCau!$E$15:$E$17=$C30)*(NhuCau!U$15:U$17))),2)</f>
        <v>0</v>
      </c>
      <c r="S30" s="2" cm="1">
        <f t="array" ref="S30">ROUND((SUMPRODUCT((NhuCau!$E$15:$E$17=$C30)*(NhuCau!V$15:V$17))),2)</f>
        <v>0</v>
      </c>
      <c r="T30" s="2" cm="1">
        <f t="array" ref="T30">ROUND((SUMPRODUCT((NhuCau!$E$15:$E$17=$C30)*(NhuCau!W$15:W$17))),2)</f>
        <v>0</v>
      </c>
      <c r="U30" s="2" cm="1">
        <f t="array" ref="U30">ROUND((SUMPRODUCT((NhuCau!$E$15:$E$17=$C30)*(NhuCau!X$15:X$17))),2)</f>
        <v>0</v>
      </c>
      <c r="V30" s="2" cm="1">
        <f t="array" ref="V30">ROUND((SUMPRODUCT((NhuCau!$E$15:$E$17=$C30)*(NhuCau!Y$15:Y$17))),2)</f>
        <v>0</v>
      </c>
      <c r="W30" s="2" cm="1">
        <f t="array" ref="W30">ROUND((SUMPRODUCT((NhuCau!$E$15:$E$17=$C30)*(NhuCau!Z$15:Z$17))),2)</f>
        <v>0</v>
      </c>
      <c r="X30" s="2" cm="1">
        <f t="array" ref="X30">ROUND((SUMPRODUCT((NhuCau!$E$15:$E$17=$C30)*(NhuCau!AA$15:AA$17))),2)</f>
        <v>0</v>
      </c>
      <c r="Y30" s="2" cm="1">
        <f t="array" ref="Y30">ROUND((SUMPRODUCT((NhuCau!$E$15:$E$17=$C30)*(NhuCau!AB$15:AB$17))),2)</f>
        <v>0</v>
      </c>
      <c r="Z30" s="2" cm="1">
        <f t="array" ref="Z30">ROUND((SUMPRODUCT((NhuCau!$E$15:$E$17=$C30)*(NhuCau!AC$15:AC$17))),2)</f>
        <v>0</v>
      </c>
      <c r="AA30" s="2" cm="1">
        <f t="array" ref="AA30">ROUND((SUMPRODUCT((NhuCau!$E$15:$E$17=$C30)*(NhuCau!AD$15:AD$17))),2)</f>
        <v>0</v>
      </c>
      <c r="AB30" s="2" cm="1">
        <f t="array" ref="AB30">ROUND((SUMPRODUCT((NhuCau!$E$15:$E$17=$C30)*(NhuCau!AE$15:AE$17))),2)</f>
        <v>0</v>
      </c>
      <c r="AC30" s="2" cm="1">
        <f t="array" ref="AC30">ROUND((SUMPRODUCT((NhuCau!$E$15:$E$17=$C30)*(NhuCau!AF$15:AF$17))),2)</f>
        <v>0</v>
      </c>
      <c r="AD30" s="2" cm="1">
        <f t="array" ref="AD30">ROUND((SUMPRODUCT((NhuCau!$E$15:$E$17=$C30)*(NhuCau!AG$15:AG$17))),2)</f>
        <v>0</v>
      </c>
      <c r="AE30" s="2" cm="1">
        <f t="array" ref="AE30">ROUND((SUMPRODUCT((NhuCau!$E$15:$E$17=$C30)*(NhuCau!AH$15:AH$17))),2)</f>
        <v>0</v>
      </c>
      <c r="AF30" s="2" cm="1">
        <f t="array" ref="AF30">ROUND((SUMPRODUCT((NhuCau!$E$15:$E$17=$C30)*(NhuCau!AI$15:AI$17))),2)</f>
        <v>0</v>
      </c>
      <c r="AG30" s="2" cm="1">
        <f t="array" ref="AG30">ROUND((SUMPRODUCT((NhuCau!$E$15:$E$17=$C30)*(NhuCau!AJ$15:AJ$17))),2)</f>
        <v>0</v>
      </c>
      <c r="AH30" s="2" cm="1">
        <f t="array" ref="AH30">ROUND((SUMPRODUCT((NhuCau!$E$15:$E$17=$C30)*(NhuCau!AK$15:AK$17))),2)</f>
        <v>0</v>
      </c>
      <c r="AI30" s="2" cm="1">
        <f t="array" ref="AI30">ROUND((SUMPRODUCT((NhuCau!$E$15:$E$17=$C30)*(NhuCau!AL$15:AL$17))),2)</f>
        <v>0</v>
      </c>
      <c r="AJ30" s="2" cm="1">
        <f t="array" ref="AJ30">ROUND((SUMPRODUCT((NhuCau!$E$15:$E$17=$C30)*(NhuCau!AM$15:AM$17))),2)</f>
        <v>0</v>
      </c>
      <c r="AK30" s="2" cm="1">
        <f t="array" ref="AK30">ROUND((SUMPRODUCT((NhuCau!$E$15:$E$17=$C30)*(NhuCau!AN$15:AN$17))),2)</f>
        <v>0</v>
      </c>
      <c r="AL30" s="2" cm="1">
        <f t="array" ref="AL30">ROUND((SUMPRODUCT((NhuCau!$E$15:$E$17=$C30)*(NhuCau!AO$15:AO$17))),2)</f>
        <v>0</v>
      </c>
      <c r="AM30" s="2" cm="1">
        <f t="array" ref="AM30">ROUND((SUMPRODUCT((NhuCau!$E$15:$E$17=$C30)*(NhuCau!AP$15:AP$17))),2)</f>
        <v>0</v>
      </c>
      <c r="AN30" s="2" cm="1">
        <f t="array" ref="AN30">ROUND((SUMPRODUCT((NhuCau!$E$15:$E$17=$C30)*(NhuCau!AQ$15:AQ$17))),2)</f>
        <v>0</v>
      </c>
      <c r="AO30" s="2" cm="1">
        <f t="array" ref="AO30">ROUND((SUMPRODUCT((NhuCau!$E$15:$E$17=$C30)*(NhuCau!AR$15:AR$17))),2)</f>
        <v>0</v>
      </c>
      <c r="AP30" s="2" cm="1">
        <f t="array" ref="AP30">ROUND((SUMPRODUCT((NhuCau!$E$15:$E$17=$C30)*(NhuCau!AS$15:AS$17))),2)</f>
        <v>0</v>
      </c>
      <c r="AQ30" s="2" cm="1">
        <f t="array" ref="AQ30">ROUND((SUMPRODUCT((NhuCau!$E$15:$E$17=$C30)*(NhuCau!AT$15:AT$17))),2)</f>
        <v>0</v>
      </c>
      <c r="AR30" s="2" cm="1">
        <f t="array" ref="AR30">ROUND((SUMPRODUCT((NhuCau!$E$15:$E$17=$C30)*(NhuCau!AU$15:AU$17))),2)</f>
        <v>0</v>
      </c>
      <c r="AS30" s="2" cm="1">
        <f t="array" ref="AS30">ROUND((SUMPRODUCT((NhuCau!$E$15:$E$17=$C30)*(NhuCau!AV$15:AV$17))),2)</f>
        <v>0</v>
      </c>
      <c r="AT30" s="2" cm="1">
        <f t="array" ref="AT30">ROUND((SUMPRODUCT((NhuCau!$E$15:$E$17=$C30)*(NhuCau!AW$15:AW$17))),2)</f>
        <v>0</v>
      </c>
      <c r="AU30" s="2" cm="1">
        <f t="array" ref="AU30">ROUND((SUMPRODUCT((NhuCau!$E$15:$E$17=$C30)*(NhuCau!AX$15:AX$17))),2)</f>
        <v>0</v>
      </c>
      <c r="AV30" s="2" cm="1">
        <f t="array" ref="AV30">ROUND((SUMPRODUCT((NhuCau!$E$15:$E$17=$C30)*(NhuCau!AY$15:AY$17))),2)</f>
        <v>0</v>
      </c>
      <c r="AW30" s="2" cm="1">
        <f t="array" ref="AW30">ROUND((SUMPRODUCT((NhuCau!$E$15:$E$17=$C30)*(NhuCau!AZ$15:AZ$17))),2)</f>
        <v>0</v>
      </c>
      <c r="AX30" s="2" cm="1">
        <f t="array" ref="AX30">ROUND((SUMPRODUCT((NhuCau!$E$15:$E$17=$C30)*(NhuCau!BA$15:BA$17))),2)</f>
        <v>0</v>
      </c>
      <c r="AY30" s="2" cm="1">
        <f t="array" ref="AY30">ROUND((SUMPRODUCT((NhuCau!$E$15:$E$17=$C30)*(NhuCau!BB$15:BB$17))),2)</f>
        <v>0</v>
      </c>
      <c r="AZ30" s="2" cm="1">
        <f t="array" ref="AZ30">ROUND((SUMPRODUCT((NhuCau!$E$15:$E$17=$C30)*(NhuCau!BD$15:BD$17))),2)</f>
        <v>0</v>
      </c>
      <c r="BA30" s="2" cm="1">
        <f t="array" ref="BA30">ROUND((SUMPRODUCT((NhuCau!$E$15:$E$17=$C30)*(NhuCau!BE$15:BE$17))),2)</f>
        <v>0</v>
      </c>
      <c r="BB30" s="2" cm="1">
        <f t="array" ref="BB30">ROUND((SUMPRODUCT((NhuCau!$E$15:$E$17=$C30)*(NhuCau!BF$15:BF$17))),2)</f>
        <v>0</v>
      </c>
      <c r="BC30" s="2" cm="1">
        <f t="array" ref="BC30">ROUND((SUMPRODUCT((NhuCau!$E$15:$E$17=$C30)*(NhuCau!BG$15:BG$17))),2)</f>
        <v>0</v>
      </c>
      <c r="BD30" s="2" cm="1">
        <f t="array" ref="BD30">ROUND((SUMPRODUCT((NhuCau!$E$15:$E$17=$C30)*(NhuCau!BH$15:BH$17))),2)</f>
        <v>0</v>
      </c>
      <c r="BE30" s="2" cm="1">
        <f t="array" ref="BE30">ROUND((SUMPRODUCT((NhuCau!$E$15:$E$17=$C30)*(NhuCau!BI$15:BI$17))),2)</f>
        <v>0</v>
      </c>
      <c r="BF30" s="2" cm="1">
        <f t="array" ref="BF30">ROUND((SUMPRODUCT((NhuCau!$E$15:$E$17=$C30)*(NhuCau!BJ$15:BJ$17))),2)</f>
        <v>0</v>
      </c>
      <c r="BG30" s="2" cm="1">
        <f t="array" ref="BG30">ROUND((SUMPRODUCT((NhuCau!$E$15:$E$17=$C30)*(NhuCau!BK$15:BK$17))),2)</f>
        <v>0</v>
      </c>
    </row>
    <row r="31" spans="1:59" s="1" customFormat="1" ht="16.5" customHeight="1">
      <c r="A31" s="251" t="s">
        <v>42</v>
      </c>
      <c r="B31" s="252"/>
      <c r="C31" s="253" t="str">
        <f>BANGTINH!O8</f>
        <v>Năm 2027</v>
      </c>
      <c r="D31" s="254" t="s">
        <v>12</v>
      </c>
      <c r="E31" s="255">
        <f>SUM(F31:BG31)</f>
        <v>0</v>
      </c>
      <c r="F31" s="2" cm="1">
        <f t="array" ref="F31">ROUND((SUMPRODUCT((NhuCau!$E$15:$E$17=$C31)*(NhuCau!I$15:I$17))),2)</f>
        <v>0</v>
      </c>
      <c r="G31" s="2" cm="1">
        <f t="array" ref="G31">ROUND((SUMPRODUCT((NhuCau!$E$15:$E$17=$C31)*(NhuCau!J$15:J$17))),2)</f>
        <v>0</v>
      </c>
      <c r="H31" s="2" cm="1">
        <f t="array" ref="H31">ROUND((SUMPRODUCT((NhuCau!$E$15:$E$17=$C31)*(NhuCau!K$15:K$17))),2)</f>
        <v>0</v>
      </c>
      <c r="I31" s="2" cm="1">
        <f t="array" ref="I31">ROUND((SUMPRODUCT((NhuCau!$E$15:$E$17=$C31)*(NhuCau!L$15:L$17))),2)</f>
        <v>0</v>
      </c>
      <c r="J31" s="2" cm="1">
        <f t="array" ref="J31">ROUND((SUMPRODUCT((NhuCau!$E$15:$E$17=$C31)*(NhuCau!M$15:M$17))),2)</f>
        <v>0</v>
      </c>
      <c r="K31" s="2" cm="1">
        <f t="array" ref="K31">ROUND((SUMPRODUCT((NhuCau!$E$15:$E$17=$C31)*(NhuCau!N$15:N$17))),2)</f>
        <v>0</v>
      </c>
      <c r="L31" s="2" cm="1">
        <f t="array" ref="L31">ROUND((SUMPRODUCT((NhuCau!$E$15:$E$17=$C31)*(NhuCau!O$15:O$17))),2)</f>
        <v>0</v>
      </c>
      <c r="M31" s="2" cm="1">
        <f t="array" ref="M31">ROUND((SUMPRODUCT((NhuCau!$E$15:$E$17=$C31)*(NhuCau!P$15:P$17))),2)</f>
        <v>0</v>
      </c>
      <c r="N31" s="2" cm="1">
        <f t="array" ref="N31">ROUND((SUMPRODUCT((NhuCau!$E$15:$E$17=$C31)*(NhuCau!Q$15:Q$17))),2)</f>
        <v>0</v>
      </c>
      <c r="O31" s="2" cm="1">
        <f t="array" ref="O31">ROUND((SUMPRODUCT((NhuCau!$E$15:$E$17=$C31)*(NhuCau!R$15:R$17))),2)</f>
        <v>0</v>
      </c>
      <c r="P31" s="2" cm="1">
        <f t="array" ref="P31">ROUND((SUMPRODUCT((NhuCau!$E$15:$E$17=$C31)*(NhuCau!S$15:S$17))),2)</f>
        <v>0</v>
      </c>
      <c r="Q31" s="2" cm="1">
        <f t="array" ref="Q31">ROUND((SUMPRODUCT((NhuCau!$E$15:$E$17=$C31)*(NhuCau!T$15:T$17))),2)</f>
        <v>0</v>
      </c>
      <c r="R31" s="2" cm="1">
        <f t="array" ref="R31">ROUND((SUMPRODUCT((NhuCau!$E$15:$E$17=$C31)*(NhuCau!U$15:U$17))),2)</f>
        <v>0</v>
      </c>
      <c r="S31" s="2" cm="1">
        <f t="array" ref="S31">ROUND((SUMPRODUCT((NhuCau!$E$15:$E$17=$C31)*(NhuCau!V$15:V$17))),2)</f>
        <v>0</v>
      </c>
      <c r="T31" s="2" cm="1">
        <f t="array" ref="T31">ROUND((SUMPRODUCT((NhuCau!$E$15:$E$17=$C31)*(NhuCau!W$15:W$17))),2)</f>
        <v>0</v>
      </c>
      <c r="U31" s="2" cm="1">
        <f t="array" ref="U31">ROUND((SUMPRODUCT((NhuCau!$E$15:$E$17=$C31)*(NhuCau!X$15:X$17))),2)</f>
        <v>0</v>
      </c>
      <c r="V31" s="2" cm="1">
        <f t="array" ref="V31">ROUND((SUMPRODUCT((NhuCau!$E$15:$E$17=$C31)*(NhuCau!Y$15:Y$17))),2)</f>
        <v>0</v>
      </c>
      <c r="W31" s="2" cm="1">
        <f t="array" ref="W31">ROUND((SUMPRODUCT((NhuCau!$E$15:$E$17=$C31)*(NhuCau!Z$15:Z$17))),2)</f>
        <v>0</v>
      </c>
      <c r="X31" s="2" cm="1">
        <f t="array" ref="X31">ROUND((SUMPRODUCT((NhuCau!$E$15:$E$17=$C31)*(NhuCau!AA$15:AA$17))),2)</f>
        <v>0</v>
      </c>
      <c r="Y31" s="2" cm="1">
        <f t="array" ref="Y31">ROUND((SUMPRODUCT((NhuCau!$E$15:$E$17=$C31)*(NhuCau!AB$15:AB$17))),2)</f>
        <v>0</v>
      </c>
      <c r="Z31" s="2" cm="1">
        <f t="array" ref="Z31">ROUND((SUMPRODUCT((NhuCau!$E$15:$E$17=$C31)*(NhuCau!AC$15:AC$17))),2)</f>
        <v>0</v>
      </c>
      <c r="AA31" s="2" cm="1">
        <f t="array" ref="AA31">ROUND((SUMPRODUCT((NhuCau!$E$15:$E$17=$C31)*(NhuCau!AD$15:AD$17))),2)</f>
        <v>0</v>
      </c>
      <c r="AB31" s="2" cm="1">
        <f t="array" ref="AB31">ROUND((SUMPRODUCT((NhuCau!$E$15:$E$17=$C31)*(NhuCau!AE$15:AE$17))),2)</f>
        <v>0</v>
      </c>
      <c r="AC31" s="2" cm="1">
        <f t="array" ref="AC31">ROUND((SUMPRODUCT((NhuCau!$E$15:$E$17=$C31)*(NhuCau!AF$15:AF$17))),2)</f>
        <v>0</v>
      </c>
      <c r="AD31" s="2" cm="1">
        <f t="array" ref="AD31">ROUND((SUMPRODUCT((NhuCau!$E$15:$E$17=$C31)*(NhuCau!AG$15:AG$17))),2)</f>
        <v>0</v>
      </c>
      <c r="AE31" s="2" cm="1">
        <f t="array" ref="AE31">ROUND((SUMPRODUCT((NhuCau!$E$15:$E$17=$C31)*(NhuCau!AH$15:AH$17))),2)</f>
        <v>0</v>
      </c>
      <c r="AF31" s="2" cm="1">
        <f t="array" ref="AF31">ROUND((SUMPRODUCT((NhuCau!$E$15:$E$17=$C31)*(NhuCau!AI$15:AI$17))),2)</f>
        <v>0</v>
      </c>
      <c r="AG31" s="2" cm="1">
        <f t="array" ref="AG31">ROUND((SUMPRODUCT((NhuCau!$E$15:$E$17=$C31)*(NhuCau!AJ$15:AJ$17))),2)</f>
        <v>0</v>
      </c>
      <c r="AH31" s="2" cm="1">
        <f t="array" ref="AH31">ROUND((SUMPRODUCT((NhuCau!$E$15:$E$17=$C31)*(NhuCau!AK$15:AK$17))),2)</f>
        <v>0</v>
      </c>
      <c r="AI31" s="2" cm="1">
        <f t="array" ref="AI31">ROUND((SUMPRODUCT((NhuCau!$E$15:$E$17=$C31)*(NhuCau!AL$15:AL$17))),2)</f>
        <v>0</v>
      </c>
      <c r="AJ31" s="2" cm="1">
        <f t="array" ref="AJ31">ROUND((SUMPRODUCT((NhuCau!$E$15:$E$17=$C31)*(NhuCau!AM$15:AM$17))),2)</f>
        <v>0</v>
      </c>
      <c r="AK31" s="2" cm="1">
        <f t="array" ref="AK31">ROUND((SUMPRODUCT((NhuCau!$E$15:$E$17=$C31)*(NhuCau!AN$15:AN$17))),2)</f>
        <v>0</v>
      </c>
      <c r="AL31" s="2" cm="1">
        <f t="array" ref="AL31">ROUND((SUMPRODUCT((NhuCau!$E$15:$E$17=$C31)*(NhuCau!AO$15:AO$17))),2)</f>
        <v>0</v>
      </c>
      <c r="AM31" s="2" cm="1">
        <f t="array" ref="AM31">ROUND((SUMPRODUCT((NhuCau!$E$15:$E$17=$C31)*(NhuCau!AP$15:AP$17))),2)</f>
        <v>0</v>
      </c>
      <c r="AN31" s="2" cm="1">
        <f t="array" ref="AN31">ROUND((SUMPRODUCT((NhuCau!$E$15:$E$17=$C31)*(NhuCau!AQ$15:AQ$17))),2)</f>
        <v>0</v>
      </c>
      <c r="AO31" s="2" cm="1">
        <f t="array" ref="AO31">ROUND((SUMPRODUCT((NhuCau!$E$15:$E$17=$C31)*(NhuCau!AR$15:AR$17))),2)</f>
        <v>0</v>
      </c>
      <c r="AP31" s="2" cm="1">
        <f t="array" ref="AP31">ROUND((SUMPRODUCT((NhuCau!$E$15:$E$17=$C31)*(NhuCau!AS$15:AS$17))),2)</f>
        <v>0</v>
      </c>
      <c r="AQ31" s="2" cm="1">
        <f t="array" ref="AQ31">ROUND((SUMPRODUCT((NhuCau!$E$15:$E$17=$C31)*(NhuCau!AT$15:AT$17))),2)</f>
        <v>0</v>
      </c>
      <c r="AR31" s="2" cm="1">
        <f t="array" ref="AR31">ROUND((SUMPRODUCT((NhuCau!$E$15:$E$17=$C31)*(NhuCau!AU$15:AU$17))),2)</f>
        <v>0</v>
      </c>
      <c r="AS31" s="2" cm="1">
        <f t="array" ref="AS31">ROUND((SUMPRODUCT((NhuCau!$E$15:$E$17=$C31)*(NhuCau!AV$15:AV$17))),2)</f>
        <v>0</v>
      </c>
      <c r="AT31" s="2" cm="1">
        <f t="array" ref="AT31">ROUND((SUMPRODUCT((NhuCau!$E$15:$E$17=$C31)*(NhuCau!AW$15:AW$17))),2)</f>
        <v>0</v>
      </c>
      <c r="AU31" s="2" cm="1">
        <f t="array" ref="AU31">ROUND((SUMPRODUCT((NhuCau!$E$15:$E$17=$C31)*(NhuCau!AX$15:AX$17))),2)</f>
        <v>0</v>
      </c>
      <c r="AV31" s="2" cm="1">
        <f t="array" ref="AV31">ROUND((SUMPRODUCT((NhuCau!$E$15:$E$17=$C31)*(NhuCau!AY$15:AY$17))),2)</f>
        <v>0</v>
      </c>
      <c r="AW31" s="2" cm="1">
        <f t="array" ref="AW31">ROUND((SUMPRODUCT((NhuCau!$E$15:$E$17=$C31)*(NhuCau!AZ$15:AZ$17))),2)</f>
        <v>0</v>
      </c>
      <c r="AX31" s="2" cm="1">
        <f t="array" ref="AX31">ROUND((SUMPRODUCT((NhuCau!$E$15:$E$17=$C31)*(NhuCau!BA$15:BA$17))),2)</f>
        <v>0</v>
      </c>
      <c r="AY31" s="2" cm="1">
        <f t="array" ref="AY31">ROUND((SUMPRODUCT((NhuCau!$E$15:$E$17=$C31)*(NhuCau!BB$15:BB$17))),2)</f>
        <v>0</v>
      </c>
      <c r="AZ31" s="2" cm="1">
        <f t="array" ref="AZ31">ROUND((SUMPRODUCT((NhuCau!$E$15:$E$17=$C31)*(NhuCau!BD$15:BD$17))),2)</f>
        <v>0</v>
      </c>
      <c r="BA31" s="2" cm="1">
        <f t="array" ref="BA31">ROUND((SUMPRODUCT((NhuCau!$E$15:$E$17=$C31)*(NhuCau!BE$15:BE$17))),2)</f>
        <v>0</v>
      </c>
      <c r="BB31" s="2" cm="1">
        <f t="array" ref="BB31">ROUND((SUMPRODUCT((NhuCau!$E$15:$E$17=$C31)*(NhuCau!BF$15:BF$17))),2)</f>
        <v>0</v>
      </c>
      <c r="BC31" s="2" cm="1">
        <f t="array" ref="BC31">ROUND((SUMPRODUCT((NhuCau!$E$15:$E$17=$C31)*(NhuCau!BG$15:BG$17))),2)</f>
        <v>0</v>
      </c>
      <c r="BD31" s="2" cm="1">
        <f t="array" ref="BD31">ROUND((SUMPRODUCT((NhuCau!$E$15:$E$17=$C31)*(NhuCau!BH$15:BH$17))),2)</f>
        <v>0</v>
      </c>
      <c r="BE31" s="2" cm="1">
        <f t="array" ref="BE31">ROUND((SUMPRODUCT((NhuCau!$E$15:$E$17=$C31)*(NhuCau!BI$15:BI$17))),2)</f>
        <v>0</v>
      </c>
      <c r="BF31" s="2" cm="1">
        <f t="array" ref="BF31">ROUND((SUMPRODUCT((NhuCau!$E$15:$E$17=$C31)*(NhuCau!BJ$15:BJ$17))),2)</f>
        <v>0</v>
      </c>
      <c r="BG31" s="2" cm="1">
        <f t="array" ref="BG31">ROUND((SUMPRODUCT((NhuCau!$E$15:$E$17=$C31)*(NhuCau!BK$15:BK$17))),2)</f>
        <v>0</v>
      </c>
    </row>
    <row r="32" spans="1:59" s="1" customFormat="1" ht="16.5" customHeight="1">
      <c r="A32" s="251" t="s">
        <v>42</v>
      </c>
      <c r="B32" s="252"/>
      <c r="C32" s="253" t="str">
        <f>BANGTINH!O9</f>
        <v>Năm 2028</v>
      </c>
      <c r="D32" s="254" t="s">
        <v>12</v>
      </c>
      <c r="E32" s="255">
        <f>SUM(F32:BG32)</f>
        <v>0</v>
      </c>
      <c r="F32" s="2" cm="1">
        <f t="array" ref="F32">ROUND((SUMPRODUCT((NhuCau!$E$15:$E$17=$C32)*(NhuCau!I$15:I$17))),2)</f>
        <v>0</v>
      </c>
      <c r="G32" s="2" cm="1">
        <f t="array" ref="G32">ROUND((SUMPRODUCT((NhuCau!$E$15:$E$17=$C32)*(NhuCau!J$15:J$17))),2)</f>
        <v>0</v>
      </c>
      <c r="H32" s="2" cm="1">
        <f t="array" ref="H32">ROUND((SUMPRODUCT((NhuCau!$E$15:$E$17=$C32)*(NhuCau!K$15:K$17))),2)</f>
        <v>0</v>
      </c>
      <c r="I32" s="2" cm="1">
        <f t="array" ref="I32">ROUND((SUMPRODUCT((NhuCau!$E$15:$E$17=$C32)*(NhuCau!L$15:L$17))),2)</f>
        <v>0</v>
      </c>
      <c r="J32" s="2" cm="1">
        <f t="array" ref="J32">ROUND((SUMPRODUCT((NhuCau!$E$15:$E$17=$C32)*(NhuCau!M$15:M$17))),2)</f>
        <v>0</v>
      </c>
      <c r="K32" s="2" cm="1">
        <f t="array" ref="K32">ROUND((SUMPRODUCT((NhuCau!$E$15:$E$17=$C32)*(NhuCau!N$15:N$17))),2)</f>
        <v>0</v>
      </c>
      <c r="L32" s="2" cm="1">
        <f t="array" ref="L32">ROUND((SUMPRODUCT((NhuCau!$E$15:$E$17=$C32)*(NhuCau!O$15:O$17))),2)</f>
        <v>0</v>
      </c>
      <c r="M32" s="2" cm="1">
        <f t="array" ref="M32">ROUND((SUMPRODUCT((NhuCau!$E$15:$E$17=$C32)*(NhuCau!P$15:P$17))),2)</f>
        <v>0</v>
      </c>
      <c r="N32" s="2" cm="1">
        <f t="array" ref="N32">ROUND((SUMPRODUCT((NhuCau!$E$15:$E$17=$C32)*(NhuCau!Q$15:Q$17))),2)</f>
        <v>0</v>
      </c>
      <c r="O32" s="2" cm="1">
        <f t="array" ref="O32">ROUND((SUMPRODUCT((NhuCau!$E$15:$E$17=$C32)*(NhuCau!R$15:R$17))),2)</f>
        <v>0</v>
      </c>
      <c r="P32" s="2" cm="1">
        <f t="array" ref="P32">ROUND((SUMPRODUCT((NhuCau!$E$15:$E$17=$C32)*(NhuCau!S$15:S$17))),2)</f>
        <v>0</v>
      </c>
      <c r="Q32" s="2" cm="1">
        <f t="array" ref="Q32">ROUND((SUMPRODUCT((NhuCau!$E$15:$E$17=$C32)*(NhuCau!T$15:T$17))),2)</f>
        <v>0</v>
      </c>
      <c r="R32" s="2" cm="1">
        <f t="array" ref="R32">ROUND((SUMPRODUCT((NhuCau!$E$15:$E$17=$C32)*(NhuCau!U$15:U$17))),2)</f>
        <v>0</v>
      </c>
      <c r="S32" s="2" cm="1">
        <f t="array" ref="S32">ROUND((SUMPRODUCT((NhuCau!$E$15:$E$17=$C32)*(NhuCau!V$15:V$17))),2)</f>
        <v>0</v>
      </c>
      <c r="T32" s="2" cm="1">
        <f t="array" ref="T32">ROUND((SUMPRODUCT((NhuCau!$E$15:$E$17=$C32)*(NhuCau!W$15:W$17))),2)</f>
        <v>0</v>
      </c>
      <c r="U32" s="2" cm="1">
        <f t="array" ref="U32">ROUND((SUMPRODUCT((NhuCau!$E$15:$E$17=$C32)*(NhuCau!X$15:X$17))),2)</f>
        <v>0</v>
      </c>
      <c r="V32" s="2" cm="1">
        <f t="array" ref="V32">ROUND((SUMPRODUCT((NhuCau!$E$15:$E$17=$C32)*(NhuCau!Y$15:Y$17))),2)</f>
        <v>0</v>
      </c>
      <c r="W32" s="2" cm="1">
        <f t="array" ref="W32">ROUND((SUMPRODUCT((NhuCau!$E$15:$E$17=$C32)*(NhuCau!Z$15:Z$17))),2)</f>
        <v>0</v>
      </c>
      <c r="X32" s="2" cm="1">
        <f t="array" ref="X32">ROUND((SUMPRODUCT((NhuCau!$E$15:$E$17=$C32)*(NhuCau!AA$15:AA$17))),2)</f>
        <v>0</v>
      </c>
      <c r="Y32" s="2" cm="1">
        <f t="array" ref="Y32">ROUND((SUMPRODUCT((NhuCau!$E$15:$E$17=$C32)*(NhuCau!AB$15:AB$17))),2)</f>
        <v>0</v>
      </c>
      <c r="Z32" s="2" cm="1">
        <f t="array" ref="Z32">ROUND((SUMPRODUCT((NhuCau!$E$15:$E$17=$C32)*(NhuCau!AC$15:AC$17))),2)</f>
        <v>0</v>
      </c>
      <c r="AA32" s="2" cm="1">
        <f t="array" ref="AA32">ROUND((SUMPRODUCT((NhuCau!$E$15:$E$17=$C32)*(NhuCau!AD$15:AD$17))),2)</f>
        <v>0</v>
      </c>
      <c r="AB32" s="2" cm="1">
        <f t="array" ref="AB32">ROUND((SUMPRODUCT((NhuCau!$E$15:$E$17=$C32)*(NhuCau!AE$15:AE$17))),2)</f>
        <v>0</v>
      </c>
      <c r="AC32" s="2" cm="1">
        <f t="array" ref="AC32">ROUND((SUMPRODUCT((NhuCau!$E$15:$E$17=$C32)*(NhuCau!AF$15:AF$17))),2)</f>
        <v>0</v>
      </c>
      <c r="AD32" s="2" cm="1">
        <f t="array" ref="AD32">ROUND((SUMPRODUCT((NhuCau!$E$15:$E$17=$C32)*(NhuCau!AG$15:AG$17))),2)</f>
        <v>0</v>
      </c>
      <c r="AE32" s="2" cm="1">
        <f t="array" ref="AE32">ROUND((SUMPRODUCT((NhuCau!$E$15:$E$17=$C32)*(NhuCau!AH$15:AH$17))),2)</f>
        <v>0</v>
      </c>
      <c r="AF32" s="2" cm="1">
        <f t="array" ref="AF32">ROUND((SUMPRODUCT((NhuCau!$E$15:$E$17=$C32)*(NhuCau!AI$15:AI$17))),2)</f>
        <v>0</v>
      </c>
      <c r="AG32" s="2" cm="1">
        <f t="array" ref="AG32">ROUND((SUMPRODUCT((NhuCau!$E$15:$E$17=$C32)*(NhuCau!AJ$15:AJ$17))),2)</f>
        <v>0</v>
      </c>
      <c r="AH32" s="2" cm="1">
        <f t="array" ref="AH32">ROUND((SUMPRODUCT((NhuCau!$E$15:$E$17=$C32)*(NhuCau!AK$15:AK$17))),2)</f>
        <v>0</v>
      </c>
      <c r="AI32" s="2" cm="1">
        <f t="array" ref="AI32">ROUND((SUMPRODUCT((NhuCau!$E$15:$E$17=$C32)*(NhuCau!AL$15:AL$17))),2)</f>
        <v>0</v>
      </c>
      <c r="AJ32" s="2" cm="1">
        <f t="array" ref="AJ32">ROUND((SUMPRODUCT((NhuCau!$E$15:$E$17=$C32)*(NhuCau!AM$15:AM$17))),2)</f>
        <v>0</v>
      </c>
      <c r="AK32" s="2" cm="1">
        <f t="array" ref="AK32">ROUND((SUMPRODUCT((NhuCau!$E$15:$E$17=$C32)*(NhuCau!AN$15:AN$17))),2)</f>
        <v>0</v>
      </c>
      <c r="AL32" s="2" cm="1">
        <f t="array" ref="AL32">ROUND((SUMPRODUCT((NhuCau!$E$15:$E$17=$C32)*(NhuCau!AO$15:AO$17))),2)</f>
        <v>0</v>
      </c>
      <c r="AM32" s="2" cm="1">
        <f t="array" ref="AM32">ROUND((SUMPRODUCT((NhuCau!$E$15:$E$17=$C32)*(NhuCau!AP$15:AP$17))),2)</f>
        <v>0</v>
      </c>
      <c r="AN32" s="2" cm="1">
        <f t="array" ref="AN32">ROUND((SUMPRODUCT((NhuCau!$E$15:$E$17=$C32)*(NhuCau!AQ$15:AQ$17))),2)</f>
        <v>0</v>
      </c>
      <c r="AO32" s="2" cm="1">
        <f t="array" ref="AO32">ROUND((SUMPRODUCT((NhuCau!$E$15:$E$17=$C32)*(NhuCau!AR$15:AR$17))),2)</f>
        <v>0</v>
      </c>
      <c r="AP32" s="2" cm="1">
        <f t="array" ref="AP32">ROUND((SUMPRODUCT((NhuCau!$E$15:$E$17=$C32)*(NhuCau!AS$15:AS$17))),2)</f>
        <v>0</v>
      </c>
      <c r="AQ32" s="2" cm="1">
        <f t="array" ref="AQ32">ROUND((SUMPRODUCT((NhuCau!$E$15:$E$17=$C32)*(NhuCau!AT$15:AT$17))),2)</f>
        <v>0</v>
      </c>
      <c r="AR32" s="2" cm="1">
        <f t="array" ref="AR32">ROUND((SUMPRODUCT((NhuCau!$E$15:$E$17=$C32)*(NhuCau!AU$15:AU$17))),2)</f>
        <v>0</v>
      </c>
      <c r="AS32" s="2" cm="1">
        <f t="array" ref="AS32">ROUND((SUMPRODUCT((NhuCau!$E$15:$E$17=$C32)*(NhuCau!AV$15:AV$17))),2)</f>
        <v>0</v>
      </c>
      <c r="AT32" s="2" cm="1">
        <f t="array" ref="AT32">ROUND((SUMPRODUCT((NhuCau!$E$15:$E$17=$C32)*(NhuCau!AW$15:AW$17))),2)</f>
        <v>0</v>
      </c>
      <c r="AU32" s="2" cm="1">
        <f t="array" ref="AU32">ROUND((SUMPRODUCT((NhuCau!$E$15:$E$17=$C32)*(NhuCau!AX$15:AX$17))),2)</f>
        <v>0</v>
      </c>
      <c r="AV32" s="2" cm="1">
        <f t="array" ref="AV32">ROUND((SUMPRODUCT((NhuCau!$E$15:$E$17=$C32)*(NhuCau!AY$15:AY$17))),2)</f>
        <v>0</v>
      </c>
      <c r="AW32" s="2" cm="1">
        <f t="array" ref="AW32">ROUND((SUMPRODUCT((NhuCau!$E$15:$E$17=$C32)*(NhuCau!AZ$15:AZ$17))),2)</f>
        <v>0</v>
      </c>
      <c r="AX32" s="2" cm="1">
        <f t="array" ref="AX32">ROUND((SUMPRODUCT((NhuCau!$E$15:$E$17=$C32)*(NhuCau!BA$15:BA$17))),2)</f>
        <v>0</v>
      </c>
      <c r="AY32" s="2" cm="1">
        <f t="array" ref="AY32">ROUND((SUMPRODUCT((NhuCau!$E$15:$E$17=$C32)*(NhuCau!BB$15:BB$17))),2)</f>
        <v>0</v>
      </c>
      <c r="AZ32" s="2" cm="1">
        <f t="array" ref="AZ32">ROUND((SUMPRODUCT((NhuCau!$E$15:$E$17=$C32)*(NhuCau!BD$15:BD$17))),2)</f>
        <v>0</v>
      </c>
      <c r="BA32" s="2" cm="1">
        <f t="array" ref="BA32">ROUND((SUMPRODUCT((NhuCau!$E$15:$E$17=$C32)*(NhuCau!BE$15:BE$17))),2)</f>
        <v>0</v>
      </c>
      <c r="BB32" s="2" cm="1">
        <f t="array" ref="BB32">ROUND((SUMPRODUCT((NhuCau!$E$15:$E$17=$C32)*(NhuCau!BF$15:BF$17))),2)</f>
        <v>0</v>
      </c>
      <c r="BC32" s="2" cm="1">
        <f t="array" ref="BC32">ROUND((SUMPRODUCT((NhuCau!$E$15:$E$17=$C32)*(NhuCau!BG$15:BG$17))),2)</f>
        <v>0</v>
      </c>
      <c r="BD32" s="2" cm="1">
        <f t="array" ref="BD32">ROUND((SUMPRODUCT((NhuCau!$E$15:$E$17=$C32)*(NhuCau!BH$15:BH$17))),2)</f>
        <v>0</v>
      </c>
      <c r="BE32" s="2" cm="1">
        <f t="array" ref="BE32">ROUND((SUMPRODUCT((NhuCau!$E$15:$E$17=$C32)*(NhuCau!BI$15:BI$17))),2)</f>
        <v>0</v>
      </c>
      <c r="BF32" s="2" cm="1">
        <f t="array" ref="BF32">ROUND((SUMPRODUCT((NhuCau!$E$15:$E$17=$C32)*(NhuCau!BJ$15:BJ$17))),2)</f>
        <v>0</v>
      </c>
      <c r="BG32" s="2" cm="1">
        <f t="array" ref="BG32">ROUND((SUMPRODUCT((NhuCau!$E$15:$E$17=$C32)*(NhuCau!BK$15:BK$17))),2)</f>
        <v>0</v>
      </c>
    </row>
    <row r="33" spans="1:59" s="1" customFormat="1" ht="16.5" customHeight="1">
      <c r="A33" s="251" t="s">
        <v>42</v>
      </c>
      <c r="B33" s="252"/>
      <c r="C33" s="253" t="str">
        <f>BANGTINH!O10</f>
        <v>Năm 2029</v>
      </c>
      <c r="D33" s="254" t="s">
        <v>12</v>
      </c>
      <c r="E33" s="255">
        <f>SUM(F33:BG33)</f>
        <v>0</v>
      </c>
      <c r="F33" s="2" cm="1">
        <f t="array" ref="F33">ROUND((SUMPRODUCT((NhuCau!$E$15:$E$17=$C33)*(NhuCau!I$15:I$17))),2)</f>
        <v>0</v>
      </c>
      <c r="G33" s="2" cm="1">
        <f t="array" ref="G33">ROUND((SUMPRODUCT((NhuCau!$E$15:$E$17=$C33)*(NhuCau!J$15:J$17))),2)</f>
        <v>0</v>
      </c>
      <c r="H33" s="2" cm="1">
        <f t="array" ref="H33">ROUND((SUMPRODUCT((NhuCau!$E$15:$E$17=$C33)*(NhuCau!K$15:K$17))),2)</f>
        <v>0</v>
      </c>
      <c r="I33" s="2" cm="1">
        <f t="array" ref="I33">ROUND((SUMPRODUCT((NhuCau!$E$15:$E$17=$C33)*(NhuCau!L$15:L$17))),2)</f>
        <v>0</v>
      </c>
      <c r="J33" s="2" cm="1">
        <f t="array" ref="J33">ROUND((SUMPRODUCT((NhuCau!$E$15:$E$17=$C33)*(NhuCau!M$15:M$17))),2)</f>
        <v>0</v>
      </c>
      <c r="K33" s="2" cm="1">
        <f t="array" ref="K33">ROUND((SUMPRODUCT((NhuCau!$E$15:$E$17=$C33)*(NhuCau!N$15:N$17))),2)</f>
        <v>0</v>
      </c>
      <c r="L33" s="2" cm="1">
        <f t="array" ref="L33">ROUND((SUMPRODUCT((NhuCau!$E$15:$E$17=$C33)*(NhuCau!O$15:O$17))),2)</f>
        <v>0</v>
      </c>
      <c r="M33" s="2" cm="1">
        <f t="array" ref="M33">ROUND((SUMPRODUCT((NhuCau!$E$15:$E$17=$C33)*(NhuCau!P$15:P$17))),2)</f>
        <v>0</v>
      </c>
      <c r="N33" s="2" cm="1">
        <f t="array" ref="N33">ROUND((SUMPRODUCT((NhuCau!$E$15:$E$17=$C33)*(NhuCau!Q$15:Q$17))),2)</f>
        <v>0</v>
      </c>
      <c r="O33" s="2" cm="1">
        <f t="array" ref="O33">ROUND((SUMPRODUCT((NhuCau!$E$15:$E$17=$C33)*(NhuCau!R$15:R$17))),2)</f>
        <v>0</v>
      </c>
      <c r="P33" s="2" cm="1">
        <f t="array" ref="P33">ROUND((SUMPRODUCT((NhuCau!$E$15:$E$17=$C33)*(NhuCau!S$15:S$17))),2)</f>
        <v>0</v>
      </c>
      <c r="Q33" s="2" cm="1">
        <f t="array" ref="Q33">ROUND((SUMPRODUCT((NhuCau!$E$15:$E$17=$C33)*(NhuCau!T$15:T$17))),2)</f>
        <v>0</v>
      </c>
      <c r="R33" s="2" cm="1">
        <f t="array" ref="R33">ROUND((SUMPRODUCT((NhuCau!$E$15:$E$17=$C33)*(NhuCau!U$15:U$17))),2)</f>
        <v>0</v>
      </c>
      <c r="S33" s="2" cm="1">
        <f t="array" ref="S33">ROUND((SUMPRODUCT((NhuCau!$E$15:$E$17=$C33)*(NhuCau!V$15:V$17))),2)</f>
        <v>0</v>
      </c>
      <c r="T33" s="2" cm="1">
        <f t="array" ref="T33">ROUND((SUMPRODUCT((NhuCau!$E$15:$E$17=$C33)*(NhuCau!W$15:W$17))),2)</f>
        <v>0</v>
      </c>
      <c r="U33" s="2" cm="1">
        <f t="array" ref="U33">ROUND((SUMPRODUCT((NhuCau!$E$15:$E$17=$C33)*(NhuCau!X$15:X$17))),2)</f>
        <v>0</v>
      </c>
      <c r="V33" s="2" cm="1">
        <f t="array" ref="V33">ROUND((SUMPRODUCT((NhuCau!$E$15:$E$17=$C33)*(NhuCau!Y$15:Y$17))),2)</f>
        <v>0</v>
      </c>
      <c r="W33" s="2" cm="1">
        <f t="array" ref="W33">ROUND((SUMPRODUCT((NhuCau!$E$15:$E$17=$C33)*(NhuCau!Z$15:Z$17))),2)</f>
        <v>0</v>
      </c>
      <c r="X33" s="2" cm="1">
        <f t="array" ref="X33">ROUND((SUMPRODUCT((NhuCau!$E$15:$E$17=$C33)*(NhuCau!AA$15:AA$17))),2)</f>
        <v>0</v>
      </c>
      <c r="Y33" s="2" cm="1">
        <f t="array" ref="Y33">ROUND((SUMPRODUCT((NhuCau!$E$15:$E$17=$C33)*(NhuCau!AB$15:AB$17))),2)</f>
        <v>0</v>
      </c>
      <c r="Z33" s="2" cm="1">
        <f t="array" ref="Z33">ROUND((SUMPRODUCT((NhuCau!$E$15:$E$17=$C33)*(NhuCau!AC$15:AC$17))),2)</f>
        <v>0</v>
      </c>
      <c r="AA33" s="2" cm="1">
        <f t="array" ref="AA33">ROUND((SUMPRODUCT((NhuCau!$E$15:$E$17=$C33)*(NhuCau!AD$15:AD$17))),2)</f>
        <v>0</v>
      </c>
      <c r="AB33" s="2" cm="1">
        <f t="array" ref="AB33">ROUND((SUMPRODUCT((NhuCau!$E$15:$E$17=$C33)*(NhuCau!AE$15:AE$17))),2)</f>
        <v>0</v>
      </c>
      <c r="AC33" s="2" cm="1">
        <f t="array" ref="AC33">ROUND((SUMPRODUCT((NhuCau!$E$15:$E$17=$C33)*(NhuCau!AF$15:AF$17))),2)</f>
        <v>0</v>
      </c>
      <c r="AD33" s="2" cm="1">
        <f t="array" ref="AD33">ROUND((SUMPRODUCT((NhuCau!$E$15:$E$17=$C33)*(NhuCau!AG$15:AG$17))),2)</f>
        <v>0</v>
      </c>
      <c r="AE33" s="2" cm="1">
        <f t="array" ref="AE33">ROUND((SUMPRODUCT((NhuCau!$E$15:$E$17=$C33)*(NhuCau!AH$15:AH$17))),2)</f>
        <v>0</v>
      </c>
      <c r="AF33" s="2" cm="1">
        <f t="array" ref="AF33">ROUND((SUMPRODUCT((NhuCau!$E$15:$E$17=$C33)*(NhuCau!AI$15:AI$17))),2)</f>
        <v>0</v>
      </c>
      <c r="AG33" s="2" cm="1">
        <f t="array" ref="AG33">ROUND((SUMPRODUCT((NhuCau!$E$15:$E$17=$C33)*(NhuCau!AJ$15:AJ$17))),2)</f>
        <v>0</v>
      </c>
      <c r="AH33" s="2" cm="1">
        <f t="array" ref="AH33">ROUND((SUMPRODUCT((NhuCau!$E$15:$E$17=$C33)*(NhuCau!AK$15:AK$17))),2)</f>
        <v>0</v>
      </c>
      <c r="AI33" s="2" cm="1">
        <f t="array" ref="AI33">ROUND((SUMPRODUCT((NhuCau!$E$15:$E$17=$C33)*(NhuCau!AL$15:AL$17))),2)</f>
        <v>0</v>
      </c>
      <c r="AJ33" s="2" cm="1">
        <f t="array" ref="AJ33">ROUND((SUMPRODUCT((NhuCau!$E$15:$E$17=$C33)*(NhuCau!AM$15:AM$17))),2)</f>
        <v>0</v>
      </c>
      <c r="AK33" s="2" cm="1">
        <f t="array" ref="AK33">ROUND((SUMPRODUCT((NhuCau!$E$15:$E$17=$C33)*(NhuCau!AN$15:AN$17))),2)</f>
        <v>0</v>
      </c>
      <c r="AL33" s="2" cm="1">
        <f t="array" ref="AL33">ROUND((SUMPRODUCT((NhuCau!$E$15:$E$17=$C33)*(NhuCau!AO$15:AO$17))),2)</f>
        <v>0</v>
      </c>
      <c r="AM33" s="2" cm="1">
        <f t="array" ref="AM33">ROUND((SUMPRODUCT((NhuCau!$E$15:$E$17=$C33)*(NhuCau!AP$15:AP$17))),2)</f>
        <v>0</v>
      </c>
      <c r="AN33" s="2" cm="1">
        <f t="array" ref="AN33">ROUND((SUMPRODUCT((NhuCau!$E$15:$E$17=$C33)*(NhuCau!AQ$15:AQ$17))),2)</f>
        <v>0</v>
      </c>
      <c r="AO33" s="2" cm="1">
        <f t="array" ref="AO33">ROUND((SUMPRODUCT((NhuCau!$E$15:$E$17=$C33)*(NhuCau!AR$15:AR$17))),2)</f>
        <v>0</v>
      </c>
      <c r="AP33" s="2" cm="1">
        <f t="array" ref="AP33">ROUND((SUMPRODUCT((NhuCau!$E$15:$E$17=$C33)*(NhuCau!AS$15:AS$17))),2)</f>
        <v>0</v>
      </c>
      <c r="AQ33" s="2" cm="1">
        <f t="array" ref="AQ33">ROUND((SUMPRODUCT((NhuCau!$E$15:$E$17=$C33)*(NhuCau!AT$15:AT$17))),2)</f>
        <v>0</v>
      </c>
      <c r="AR33" s="2" cm="1">
        <f t="array" ref="AR33">ROUND((SUMPRODUCT((NhuCau!$E$15:$E$17=$C33)*(NhuCau!AU$15:AU$17))),2)</f>
        <v>0</v>
      </c>
      <c r="AS33" s="2" cm="1">
        <f t="array" ref="AS33">ROUND((SUMPRODUCT((NhuCau!$E$15:$E$17=$C33)*(NhuCau!AV$15:AV$17))),2)</f>
        <v>0</v>
      </c>
      <c r="AT33" s="2" cm="1">
        <f t="array" ref="AT33">ROUND((SUMPRODUCT((NhuCau!$E$15:$E$17=$C33)*(NhuCau!AW$15:AW$17))),2)</f>
        <v>0</v>
      </c>
      <c r="AU33" s="2" cm="1">
        <f t="array" ref="AU33">ROUND((SUMPRODUCT((NhuCau!$E$15:$E$17=$C33)*(NhuCau!AX$15:AX$17))),2)</f>
        <v>0</v>
      </c>
      <c r="AV33" s="2" cm="1">
        <f t="array" ref="AV33">ROUND((SUMPRODUCT((NhuCau!$E$15:$E$17=$C33)*(NhuCau!AY$15:AY$17))),2)</f>
        <v>0</v>
      </c>
      <c r="AW33" s="2" cm="1">
        <f t="array" ref="AW33">ROUND((SUMPRODUCT((NhuCau!$E$15:$E$17=$C33)*(NhuCau!AZ$15:AZ$17))),2)</f>
        <v>0</v>
      </c>
      <c r="AX33" s="2" cm="1">
        <f t="array" ref="AX33">ROUND((SUMPRODUCT((NhuCau!$E$15:$E$17=$C33)*(NhuCau!BA$15:BA$17))),2)</f>
        <v>0</v>
      </c>
      <c r="AY33" s="2" cm="1">
        <f t="array" ref="AY33">ROUND((SUMPRODUCT((NhuCau!$E$15:$E$17=$C33)*(NhuCau!BB$15:BB$17))),2)</f>
        <v>0</v>
      </c>
      <c r="AZ33" s="2" cm="1">
        <f t="array" ref="AZ33">ROUND((SUMPRODUCT((NhuCau!$E$15:$E$17=$C33)*(NhuCau!BD$15:BD$17))),2)</f>
        <v>0</v>
      </c>
      <c r="BA33" s="2" cm="1">
        <f t="array" ref="BA33">ROUND((SUMPRODUCT((NhuCau!$E$15:$E$17=$C33)*(NhuCau!BE$15:BE$17))),2)</f>
        <v>0</v>
      </c>
      <c r="BB33" s="2" cm="1">
        <f t="array" ref="BB33">ROUND((SUMPRODUCT((NhuCau!$E$15:$E$17=$C33)*(NhuCau!BF$15:BF$17))),2)</f>
        <v>0</v>
      </c>
      <c r="BC33" s="2" cm="1">
        <f t="array" ref="BC33">ROUND((SUMPRODUCT((NhuCau!$E$15:$E$17=$C33)*(NhuCau!BG$15:BG$17))),2)</f>
        <v>0</v>
      </c>
      <c r="BD33" s="2" cm="1">
        <f t="array" ref="BD33">ROUND((SUMPRODUCT((NhuCau!$E$15:$E$17=$C33)*(NhuCau!BH$15:BH$17))),2)</f>
        <v>0</v>
      </c>
      <c r="BE33" s="2" cm="1">
        <f t="array" ref="BE33">ROUND((SUMPRODUCT((NhuCau!$E$15:$E$17=$C33)*(NhuCau!BI$15:BI$17))),2)</f>
        <v>0</v>
      </c>
      <c r="BF33" s="2" cm="1">
        <f t="array" ref="BF33">ROUND((SUMPRODUCT((NhuCau!$E$15:$E$17=$C33)*(NhuCau!BJ$15:BJ$17))),2)</f>
        <v>0</v>
      </c>
      <c r="BG33" s="2" cm="1">
        <f t="array" ref="BG33">ROUND((SUMPRODUCT((NhuCau!$E$15:$E$17=$C33)*(NhuCau!BK$15:BK$17))),2)</f>
        <v>0</v>
      </c>
    </row>
    <row r="34" spans="1:59" s="5" customFormat="1" ht="16.5" customHeight="1">
      <c r="A34" s="117" t="s">
        <v>42</v>
      </c>
      <c r="B34" s="256"/>
      <c r="C34" s="249" t="str">
        <f>BANGTINH!O11</f>
        <v>Năm 2030</v>
      </c>
      <c r="D34" s="246" t="s">
        <v>12</v>
      </c>
      <c r="E34" s="257">
        <f t="shared" ref="E34:F34" si="14">E27-E28</f>
        <v>0</v>
      </c>
      <c r="F34" s="8">
        <f t="shared" si="14"/>
        <v>0</v>
      </c>
      <c r="G34" s="8">
        <f t="shared" ref="G34:BG34" si="15">G27-G28</f>
        <v>0</v>
      </c>
      <c r="H34" s="8">
        <f t="shared" si="15"/>
        <v>0</v>
      </c>
      <c r="I34" s="8">
        <f t="shared" si="15"/>
        <v>0</v>
      </c>
      <c r="J34" s="8">
        <f t="shared" si="15"/>
        <v>0</v>
      </c>
      <c r="K34" s="8">
        <f t="shared" si="15"/>
        <v>0</v>
      </c>
      <c r="L34" s="8">
        <f t="shared" si="15"/>
        <v>0</v>
      </c>
      <c r="M34" s="8">
        <f t="shared" si="15"/>
        <v>0</v>
      </c>
      <c r="N34" s="8">
        <f t="shared" si="15"/>
        <v>0</v>
      </c>
      <c r="O34" s="8">
        <f t="shared" si="15"/>
        <v>0</v>
      </c>
      <c r="P34" s="8">
        <f t="shared" si="15"/>
        <v>0</v>
      </c>
      <c r="Q34" s="8">
        <f t="shared" si="15"/>
        <v>0</v>
      </c>
      <c r="R34" s="8">
        <f t="shared" si="15"/>
        <v>0</v>
      </c>
      <c r="S34" s="8">
        <f t="shared" si="15"/>
        <v>0</v>
      </c>
      <c r="T34" s="8">
        <f t="shared" si="15"/>
        <v>0</v>
      </c>
      <c r="U34" s="8">
        <f t="shared" si="15"/>
        <v>0</v>
      </c>
      <c r="V34" s="8">
        <f t="shared" si="15"/>
        <v>0</v>
      </c>
      <c r="W34" s="8">
        <f t="shared" si="15"/>
        <v>0</v>
      </c>
      <c r="X34" s="8">
        <f t="shared" si="15"/>
        <v>0</v>
      </c>
      <c r="Y34" s="8">
        <f t="shared" si="15"/>
        <v>0</v>
      </c>
      <c r="Z34" s="8">
        <f t="shared" si="15"/>
        <v>0</v>
      </c>
      <c r="AA34" s="8">
        <f t="shared" si="15"/>
        <v>0</v>
      </c>
      <c r="AB34" s="8">
        <f t="shared" si="15"/>
        <v>0</v>
      </c>
      <c r="AC34" s="8">
        <f t="shared" si="15"/>
        <v>0</v>
      </c>
      <c r="AD34" s="8">
        <f t="shared" si="15"/>
        <v>0</v>
      </c>
      <c r="AE34" s="8">
        <f t="shared" si="15"/>
        <v>0</v>
      </c>
      <c r="AF34" s="8">
        <f t="shared" si="15"/>
        <v>0</v>
      </c>
      <c r="AG34" s="8">
        <f t="shared" si="15"/>
        <v>0</v>
      </c>
      <c r="AH34" s="8">
        <f t="shared" si="15"/>
        <v>0</v>
      </c>
      <c r="AI34" s="8">
        <f t="shared" si="15"/>
        <v>0</v>
      </c>
      <c r="AJ34" s="8">
        <f t="shared" si="15"/>
        <v>0</v>
      </c>
      <c r="AK34" s="8">
        <f t="shared" si="15"/>
        <v>0</v>
      </c>
      <c r="AL34" s="8">
        <f t="shared" si="15"/>
        <v>0</v>
      </c>
      <c r="AM34" s="8">
        <f t="shared" si="15"/>
        <v>0</v>
      </c>
      <c r="AN34" s="8">
        <f t="shared" si="15"/>
        <v>0</v>
      </c>
      <c r="AO34" s="8">
        <f t="shared" si="15"/>
        <v>0</v>
      </c>
      <c r="AP34" s="8">
        <f t="shared" si="15"/>
        <v>0</v>
      </c>
      <c r="AQ34" s="8">
        <f t="shared" si="15"/>
        <v>0</v>
      </c>
      <c r="AR34" s="8">
        <f t="shared" si="15"/>
        <v>0</v>
      </c>
      <c r="AS34" s="8">
        <f t="shared" si="15"/>
        <v>0</v>
      </c>
      <c r="AT34" s="8">
        <f t="shared" si="15"/>
        <v>0</v>
      </c>
      <c r="AU34" s="8">
        <f t="shared" si="15"/>
        <v>0</v>
      </c>
      <c r="AV34" s="8">
        <f t="shared" si="15"/>
        <v>0</v>
      </c>
      <c r="AW34" s="8">
        <f t="shared" si="15"/>
        <v>0</v>
      </c>
      <c r="AX34" s="8">
        <f t="shared" si="15"/>
        <v>0</v>
      </c>
      <c r="AY34" s="8">
        <f t="shared" si="15"/>
        <v>0</v>
      </c>
      <c r="AZ34" s="8">
        <f t="shared" si="15"/>
        <v>0</v>
      </c>
      <c r="BA34" s="8">
        <f t="shared" si="15"/>
        <v>0</v>
      </c>
      <c r="BB34" s="8">
        <f t="shared" si="15"/>
        <v>0</v>
      </c>
      <c r="BC34" s="8">
        <f t="shared" si="15"/>
        <v>0</v>
      </c>
      <c r="BD34" s="8">
        <f t="shared" si="15"/>
        <v>0</v>
      </c>
      <c r="BE34" s="8">
        <f t="shared" si="15"/>
        <v>0</v>
      </c>
      <c r="BF34" s="8">
        <f t="shared" si="15"/>
        <v>0</v>
      </c>
      <c r="BG34" s="8">
        <f t="shared" si="15"/>
        <v>0</v>
      </c>
    </row>
    <row r="35" spans="1:59" s="5" customFormat="1" ht="16.5" customHeight="1">
      <c r="A35" s="117" t="s">
        <v>42</v>
      </c>
      <c r="B35" s="244"/>
      <c r="C35" s="245" t="s">
        <v>45</v>
      </c>
      <c r="D35" s="246" t="s">
        <v>49</v>
      </c>
      <c r="E35" s="247">
        <f>NhuCau!H14</f>
        <v>0</v>
      </c>
      <c r="F35" s="4">
        <f>NhuCau!I18</f>
        <v>0</v>
      </c>
      <c r="G35" s="4">
        <f>NhuCau!J18</f>
        <v>0</v>
      </c>
      <c r="H35" s="4">
        <f>NhuCau!K18</f>
        <v>0</v>
      </c>
      <c r="I35" s="4">
        <f>NhuCau!L18</f>
        <v>0</v>
      </c>
      <c r="J35" s="4">
        <f>NhuCau!M18</f>
        <v>0</v>
      </c>
      <c r="K35" s="4">
        <f>NhuCau!N18</f>
        <v>0</v>
      </c>
      <c r="L35" s="4">
        <f>NhuCau!O18</f>
        <v>0</v>
      </c>
      <c r="M35" s="4">
        <f>NhuCau!P18</f>
        <v>0</v>
      </c>
      <c r="N35" s="4">
        <f>NhuCau!Q18</f>
        <v>0</v>
      </c>
      <c r="O35" s="4">
        <f>NhuCau!R18</f>
        <v>0</v>
      </c>
      <c r="P35" s="4">
        <f>NhuCau!S18</f>
        <v>0</v>
      </c>
      <c r="Q35" s="4">
        <f>NhuCau!T18</f>
        <v>0</v>
      </c>
      <c r="R35" s="4">
        <f>NhuCau!U18</f>
        <v>0</v>
      </c>
      <c r="S35" s="4">
        <f>NhuCau!V18</f>
        <v>0</v>
      </c>
      <c r="T35" s="4">
        <f>NhuCau!W18</f>
        <v>0</v>
      </c>
      <c r="U35" s="4">
        <f>NhuCau!X18</f>
        <v>0</v>
      </c>
      <c r="V35" s="4">
        <f>NhuCau!Y18</f>
        <v>0</v>
      </c>
      <c r="W35" s="4">
        <f>NhuCau!Z18</f>
        <v>0</v>
      </c>
      <c r="X35" s="4">
        <f>NhuCau!AA18</f>
        <v>0</v>
      </c>
      <c r="Y35" s="4">
        <f>NhuCau!AB18</f>
        <v>0</v>
      </c>
      <c r="Z35" s="4">
        <f>NhuCau!AC18</f>
        <v>0</v>
      </c>
      <c r="AA35" s="4">
        <f>NhuCau!AD18</f>
        <v>0</v>
      </c>
      <c r="AB35" s="4">
        <f>NhuCau!AE18</f>
        <v>0</v>
      </c>
      <c r="AC35" s="4">
        <f>NhuCau!AF18</f>
        <v>0</v>
      </c>
      <c r="AD35" s="4">
        <f>NhuCau!AG18</f>
        <v>0</v>
      </c>
      <c r="AE35" s="4">
        <f>NhuCau!AH18</f>
        <v>0</v>
      </c>
      <c r="AF35" s="4">
        <f>NhuCau!AI18</f>
        <v>0</v>
      </c>
      <c r="AG35" s="4">
        <f>NhuCau!AJ18</f>
        <v>0</v>
      </c>
      <c r="AH35" s="4">
        <f>NhuCau!AK18</f>
        <v>0</v>
      </c>
      <c r="AI35" s="4">
        <f>NhuCau!AL18</f>
        <v>0</v>
      </c>
      <c r="AJ35" s="4">
        <f>NhuCau!AM18</f>
        <v>0</v>
      </c>
      <c r="AK35" s="4">
        <f>NhuCau!AN18</f>
        <v>0</v>
      </c>
      <c r="AL35" s="4">
        <f>NhuCau!AO18</f>
        <v>0</v>
      </c>
      <c r="AM35" s="4">
        <f>NhuCau!AP18</f>
        <v>0</v>
      </c>
      <c r="AN35" s="4">
        <f>NhuCau!AQ18</f>
        <v>0</v>
      </c>
      <c r="AO35" s="4">
        <f>NhuCau!AR18</f>
        <v>0</v>
      </c>
      <c r="AP35" s="4">
        <f>NhuCau!AS18</f>
        <v>0</v>
      </c>
      <c r="AQ35" s="4">
        <f>NhuCau!AT18</f>
        <v>0</v>
      </c>
      <c r="AR35" s="4">
        <f>NhuCau!AU18</f>
        <v>0</v>
      </c>
      <c r="AS35" s="4">
        <f>NhuCau!AV18</f>
        <v>0</v>
      </c>
      <c r="AT35" s="4">
        <f>NhuCau!AW18</f>
        <v>0</v>
      </c>
      <c r="AU35" s="4">
        <f>NhuCau!AX18</f>
        <v>0</v>
      </c>
      <c r="AV35" s="4">
        <f>NhuCau!AY18</f>
        <v>0</v>
      </c>
      <c r="AW35" s="4">
        <f>NhuCau!AZ18</f>
        <v>0</v>
      </c>
      <c r="AX35" s="4">
        <f>NhuCau!BA18</f>
        <v>0</v>
      </c>
      <c r="AY35" s="4">
        <f>NhuCau!BB18</f>
        <v>0</v>
      </c>
      <c r="AZ35" s="4">
        <f>NhuCau!BD18</f>
        <v>0</v>
      </c>
      <c r="BA35" s="4">
        <f>NhuCau!BE18</f>
        <v>0</v>
      </c>
      <c r="BB35" s="4">
        <f>NhuCau!BF18</f>
        <v>0</v>
      </c>
      <c r="BC35" s="4">
        <f>NhuCau!BG18</f>
        <v>0</v>
      </c>
      <c r="BD35" s="4">
        <f>NhuCau!BH18</f>
        <v>0</v>
      </c>
      <c r="BE35" s="4">
        <f>NhuCau!BI18</f>
        <v>0</v>
      </c>
      <c r="BF35" s="4">
        <f>NhuCau!BJ18</f>
        <v>0</v>
      </c>
      <c r="BG35" s="4">
        <f>NhuCau!BK18</f>
        <v>0</v>
      </c>
    </row>
    <row r="36" spans="1:59" s="5" customFormat="1" ht="16.5" customHeight="1">
      <c r="A36" s="117" t="s">
        <v>42</v>
      </c>
      <c r="B36" s="248"/>
      <c r="C36" s="249">
        <f>BANGTINH!O5</f>
        <v>0</v>
      </c>
      <c r="D36" s="246" t="s">
        <v>49</v>
      </c>
      <c r="E36" s="250">
        <f t="shared" ref="E36:F36" si="16">SUM(E37:E41)</f>
        <v>0</v>
      </c>
      <c r="F36" s="6">
        <f t="shared" si="16"/>
        <v>0</v>
      </c>
      <c r="G36" s="6">
        <f t="shared" ref="G36:BG36" si="17">SUM(G37:G41)</f>
        <v>0</v>
      </c>
      <c r="H36" s="6">
        <f t="shared" si="17"/>
        <v>0</v>
      </c>
      <c r="I36" s="6">
        <f t="shared" si="17"/>
        <v>0</v>
      </c>
      <c r="J36" s="6">
        <f t="shared" si="17"/>
        <v>0</v>
      </c>
      <c r="K36" s="6">
        <f t="shared" si="17"/>
        <v>0</v>
      </c>
      <c r="L36" s="6">
        <f t="shared" si="17"/>
        <v>0</v>
      </c>
      <c r="M36" s="6">
        <f t="shared" si="17"/>
        <v>0</v>
      </c>
      <c r="N36" s="6">
        <f t="shared" si="17"/>
        <v>0</v>
      </c>
      <c r="O36" s="6">
        <f t="shared" si="17"/>
        <v>0</v>
      </c>
      <c r="P36" s="6">
        <f t="shared" si="17"/>
        <v>0</v>
      </c>
      <c r="Q36" s="6">
        <f t="shared" si="17"/>
        <v>0</v>
      </c>
      <c r="R36" s="6">
        <f t="shared" si="17"/>
        <v>0</v>
      </c>
      <c r="S36" s="6">
        <f t="shared" si="17"/>
        <v>0</v>
      </c>
      <c r="T36" s="6">
        <f t="shared" si="17"/>
        <v>0</v>
      </c>
      <c r="U36" s="6">
        <f t="shared" si="17"/>
        <v>0</v>
      </c>
      <c r="V36" s="6">
        <f t="shared" si="17"/>
        <v>0</v>
      </c>
      <c r="W36" s="6">
        <f t="shared" si="17"/>
        <v>0</v>
      </c>
      <c r="X36" s="6">
        <f t="shared" si="17"/>
        <v>0</v>
      </c>
      <c r="Y36" s="6">
        <f t="shared" si="17"/>
        <v>0</v>
      </c>
      <c r="Z36" s="6">
        <f t="shared" si="17"/>
        <v>0</v>
      </c>
      <c r="AA36" s="6">
        <f t="shared" si="17"/>
        <v>0</v>
      </c>
      <c r="AB36" s="6">
        <f t="shared" si="17"/>
        <v>0</v>
      </c>
      <c r="AC36" s="6">
        <f t="shared" si="17"/>
        <v>0</v>
      </c>
      <c r="AD36" s="6">
        <f t="shared" si="17"/>
        <v>0</v>
      </c>
      <c r="AE36" s="6">
        <f t="shared" si="17"/>
        <v>0</v>
      </c>
      <c r="AF36" s="6">
        <f t="shared" si="17"/>
        <v>0</v>
      </c>
      <c r="AG36" s="6">
        <f t="shared" si="17"/>
        <v>0</v>
      </c>
      <c r="AH36" s="6">
        <f t="shared" si="17"/>
        <v>0</v>
      </c>
      <c r="AI36" s="6">
        <f t="shared" si="17"/>
        <v>0</v>
      </c>
      <c r="AJ36" s="6">
        <f t="shared" si="17"/>
        <v>0</v>
      </c>
      <c r="AK36" s="6">
        <f t="shared" si="17"/>
        <v>0</v>
      </c>
      <c r="AL36" s="6">
        <f t="shared" si="17"/>
        <v>0</v>
      </c>
      <c r="AM36" s="6">
        <f t="shared" si="17"/>
        <v>0</v>
      </c>
      <c r="AN36" s="6">
        <f t="shared" si="17"/>
        <v>0</v>
      </c>
      <c r="AO36" s="6">
        <f t="shared" si="17"/>
        <v>0</v>
      </c>
      <c r="AP36" s="6">
        <f t="shared" si="17"/>
        <v>0</v>
      </c>
      <c r="AQ36" s="6">
        <f t="shared" si="17"/>
        <v>0</v>
      </c>
      <c r="AR36" s="6">
        <f t="shared" si="17"/>
        <v>0</v>
      </c>
      <c r="AS36" s="6">
        <f t="shared" si="17"/>
        <v>0</v>
      </c>
      <c r="AT36" s="6">
        <f t="shared" si="17"/>
        <v>0</v>
      </c>
      <c r="AU36" s="6">
        <f t="shared" si="17"/>
        <v>0</v>
      </c>
      <c r="AV36" s="6">
        <f t="shared" si="17"/>
        <v>0</v>
      </c>
      <c r="AW36" s="6">
        <f t="shared" si="17"/>
        <v>0</v>
      </c>
      <c r="AX36" s="6">
        <f t="shared" si="17"/>
        <v>0</v>
      </c>
      <c r="AY36" s="6">
        <f t="shared" si="17"/>
        <v>0</v>
      </c>
      <c r="AZ36" s="6">
        <f t="shared" si="17"/>
        <v>0</v>
      </c>
      <c r="BA36" s="6">
        <f t="shared" si="17"/>
        <v>0</v>
      </c>
      <c r="BB36" s="6">
        <f t="shared" si="17"/>
        <v>0</v>
      </c>
      <c r="BC36" s="6">
        <f t="shared" si="17"/>
        <v>0</v>
      </c>
      <c r="BD36" s="6">
        <f t="shared" si="17"/>
        <v>0</v>
      </c>
      <c r="BE36" s="6">
        <f t="shared" si="17"/>
        <v>0</v>
      </c>
      <c r="BF36" s="6">
        <f t="shared" si="17"/>
        <v>0</v>
      </c>
      <c r="BG36" s="6">
        <f t="shared" si="17"/>
        <v>0</v>
      </c>
    </row>
    <row r="37" spans="1:59" s="1" customFormat="1" ht="16.5" customHeight="1">
      <c r="A37" s="251" t="s">
        <v>42</v>
      </c>
      <c r="B37" s="252"/>
      <c r="C37" s="253" t="str">
        <f>BANGTINH!O6</f>
        <v>Năm 2025</v>
      </c>
      <c r="D37" s="259" t="s">
        <v>49</v>
      </c>
      <c r="E37" s="255">
        <f>SUM(F37:BG37)</f>
        <v>0</v>
      </c>
      <c r="F37" s="2" cm="1">
        <f t="array" ref="F37">ROUND((SUMPRODUCT((NhuCau!$E$19:$E$21=$C37)*(NhuCau!I$19:I$21))),2)</f>
        <v>0</v>
      </c>
      <c r="G37" s="2" cm="1">
        <f t="array" ref="G37">ROUND((SUMPRODUCT((NhuCau!$E$19:$E$21=$C37)*(NhuCau!J$19:J$21))),2)</f>
        <v>0</v>
      </c>
      <c r="H37" s="2" cm="1">
        <f t="array" ref="H37">ROUND((SUMPRODUCT((NhuCau!$E$19:$E$21=$C37)*(NhuCau!K$19:K$21))),2)</f>
        <v>0</v>
      </c>
      <c r="I37" s="2" cm="1">
        <f t="array" ref="I37">ROUND((SUMPRODUCT((NhuCau!$E$19:$E$21=$C37)*(NhuCau!L$19:L$21))),2)</f>
        <v>0</v>
      </c>
      <c r="J37" s="2" cm="1">
        <f t="array" ref="J37">ROUND((SUMPRODUCT((NhuCau!$E$19:$E$21=$C37)*(NhuCau!M$19:M$21))),2)</f>
        <v>0</v>
      </c>
      <c r="K37" s="2" cm="1">
        <f t="array" ref="K37">ROUND((SUMPRODUCT((NhuCau!$E$19:$E$21=$C37)*(NhuCau!N$19:N$21))),2)</f>
        <v>0</v>
      </c>
      <c r="L37" s="2" cm="1">
        <f t="array" ref="L37">ROUND((SUMPRODUCT((NhuCau!$E$19:$E$21=$C37)*(NhuCau!O$19:O$21))),2)</f>
        <v>0</v>
      </c>
      <c r="M37" s="2" cm="1">
        <f t="array" ref="M37">ROUND((SUMPRODUCT((NhuCau!$E$19:$E$21=$C37)*(NhuCau!P$19:P$21))),2)</f>
        <v>0</v>
      </c>
      <c r="N37" s="2" cm="1">
        <f t="array" ref="N37">ROUND((SUMPRODUCT((NhuCau!$E$19:$E$21=$C37)*(NhuCau!Q$19:Q$21))),2)</f>
        <v>0</v>
      </c>
      <c r="O37" s="2" cm="1">
        <f t="array" ref="O37">ROUND((SUMPRODUCT((NhuCau!$E$19:$E$21=$C37)*(NhuCau!R$19:R$21))),2)</f>
        <v>0</v>
      </c>
      <c r="P37" s="2" cm="1">
        <f t="array" ref="P37">ROUND((SUMPRODUCT((NhuCau!$E$19:$E$21=$C37)*(NhuCau!S$19:S$21))),2)</f>
        <v>0</v>
      </c>
      <c r="Q37" s="2" cm="1">
        <f t="array" ref="Q37">ROUND((SUMPRODUCT((NhuCau!$E$19:$E$21=$C37)*(NhuCau!T$19:T$21))),2)</f>
        <v>0</v>
      </c>
      <c r="R37" s="2" cm="1">
        <f t="array" ref="R37">ROUND((SUMPRODUCT((NhuCau!$E$19:$E$21=$C37)*(NhuCau!U$19:U$21))),2)</f>
        <v>0</v>
      </c>
      <c r="S37" s="2" cm="1">
        <f t="array" ref="S37">ROUND((SUMPRODUCT((NhuCau!$E$19:$E$21=$C37)*(NhuCau!V$19:V$21))),2)</f>
        <v>0</v>
      </c>
      <c r="T37" s="2" cm="1">
        <f t="array" ref="T37">ROUND((SUMPRODUCT((NhuCau!$E$19:$E$21=$C37)*(NhuCau!W$19:W$21))),2)</f>
        <v>0</v>
      </c>
      <c r="U37" s="2" cm="1">
        <f t="array" ref="U37">ROUND((SUMPRODUCT((NhuCau!$E$19:$E$21=$C37)*(NhuCau!X$19:X$21))),2)</f>
        <v>0</v>
      </c>
      <c r="V37" s="2" cm="1">
        <f t="array" ref="V37">ROUND((SUMPRODUCT((NhuCau!$E$19:$E$21=$C37)*(NhuCau!Y$19:Y$21))),2)</f>
        <v>0</v>
      </c>
      <c r="W37" s="2" cm="1">
        <f t="array" ref="W37">ROUND((SUMPRODUCT((NhuCau!$E$19:$E$21=$C37)*(NhuCau!Z$19:Z$21))),2)</f>
        <v>0</v>
      </c>
      <c r="X37" s="2" cm="1">
        <f t="array" ref="X37">ROUND((SUMPRODUCT((NhuCau!$E$19:$E$21=$C37)*(NhuCau!AA$19:AA$21))),2)</f>
        <v>0</v>
      </c>
      <c r="Y37" s="2" cm="1">
        <f t="array" ref="Y37">ROUND((SUMPRODUCT((NhuCau!$E$19:$E$21=$C37)*(NhuCau!AB$19:AB$21))),2)</f>
        <v>0</v>
      </c>
      <c r="Z37" s="2" cm="1">
        <f t="array" ref="Z37">ROUND((SUMPRODUCT((NhuCau!$E$19:$E$21=$C37)*(NhuCau!AC$19:AC$21))),2)</f>
        <v>0</v>
      </c>
      <c r="AA37" s="2" cm="1">
        <f t="array" ref="AA37">ROUND((SUMPRODUCT((NhuCau!$E$19:$E$21=$C37)*(NhuCau!AD$19:AD$21))),2)</f>
        <v>0</v>
      </c>
      <c r="AB37" s="2" cm="1">
        <f t="array" ref="AB37">ROUND((SUMPRODUCT((NhuCau!$E$19:$E$21=$C37)*(NhuCau!AE$19:AE$21))),2)</f>
        <v>0</v>
      </c>
      <c r="AC37" s="2" cm="1">
        <f t="array" ref="AC37">ROUND((SUMPRODUCT((NhuCau!$E$19:$E$21=$C37)*(NhuCau!AF$19:AF$21))),2)</f>
        <v>0</v>
      </c>
      <c r="AD37" s="2" cm="1">
        <f t="array" ref="AD37">ROUND((SUMPRODUCT((NhuCau!$E$19:$E$21=$C37)*(NhuCau!AG$19:AG$21))),2)</f>
        <v>0</v>
      </c>
      <c r="AE37" s="2" cm="1">
        <f t="array" ref="AE37">ROUND((SUMPRODUCT((NhuCau!$E$19:$E$21=$C37)*(NhuCau!AH$19:AH$21))),2)</f>
        <v>0</v>
      </c>
      <c r="AF37" s="2" cm="1">
        <f t="array" ref="AF37">ROUND((SUMPRODUCT((NhuCau!$E$19:$E$21=$C37)*(NhuCau!AI$19:AI$21))),2)</f>
        <v>0</v>
      </c>
      <c r="AG37" s="2" cm="1">
        <f t="array" ref="AG37">ROUND((SUMPRODUCT((NhuCau!$E$19:$E$21=$C37)*(NhuCau!AJ$19:AJ$21))),2)</f>
        <v>0</v>
      </c>
      <c r="AH37" s="2" cm="1">
        <f t="array" ref="AH37">ROUND((SUMPRODUCT((NhuCau!$E$19:$E$21=$C37)*(NhuCau!AK$19:AK$21))),2)</f>
        <v>0</v>
      </c>
      <c r="AI37" s="2" cm="1">
        <f t="array" ref="AI37">ROUND((SUMPRODUCT((NhuCau!$E$19:$E$21=$C37)*(NhuCau!AL$19:AL$21))),2)</f>
        <v>0</v>
      </c>
      <c r="AJ37" s="2" cm="1">
        <f t="array" ref="AJ37">ROUND((SUMPRODUCT((NhuCau!$E$19:$E$21=$C37)*(NhuCau!AM$19:AM$21))),2)</f>
        <v>0</v>
      </c>
      <c r="AK37" s="2" cm="1">
        <f t="array" ref="AK37">ROUND((SUMPRODUCT((NhuCau!$E$19:$E$21=$C37)*(NhuCau!AN$19:AN$21))),2)</f>
        <v>0</v>
      </c>
      <c r="AL37" s="2" cm="1">
        <f t="array" ref="AL37">ROUND((SUMPRODUCT((NhuCau!$E$19:$E$21=$C37)*(NhuCau!AO$19:AO$21))),2)</f>
        <v>0</v>
      </c>
      <c r="AM37" s="2" cm="1">
        <f t="array" ref="AM37">ROUND((SUMPRODUCT((NhuCau!$E$19:$E$21=$C37)*(NhuCau!AP$19:AP$21))),2)</f>
        <v>0</v>
      </c>
      <c r="AN37" s="2" cm="1">
        <f t="array" ref="AN37">ROUND((SUMPRODUCT((NhuCau!$E$19:$E$21=$C37)*(NhuCau!AQ$19:AQ$21))),2)</f>
        <v>0</v>
      </c>
      <c r="AO37" s="2" cm="1">
        <f t="array" ref="AO37">ROUND((SUMPRODUCT((NhuCau!$E$19:$E$21=$C37)*(NhuCau!AR$19:AR$21))),2)</f>
        <v>0</v>
      </c>
      <c r="AP37" s="2" cm="1">
        <f t="array" ref="AP37">ROUND((SUMPRODUCT((NhuCau!$E$19:$E$21=$C37)*(NhuCau!AS$19:AS$21))),2)</f>
        <v>0</v>
      </c>
      <c r="AQ37" s="2" cm="1">
        <f t="array" ref="AQ37">ROUND((SUMPRODUCT((NhuCau!$E$19:$E$21=$C37)*(NhuCau!AT$19:AT$21))),2)</f>
        <v>0</v>
      </c>
      <c r="AR37" s="2" cm="1">
        <f t="array" ref="AR37">ROUND((SUMPRODUCT((NhuCau!$E$19:$E$21=$C37)*(NhuCau!AU$19:AU$21))),2)</f>
        <v>0</v>
      </c>
      <c r="AS37" s="2" cm="1">
        <f t="array" ref="AS37">ROUND((SUMPRODUCT((NhuCau!$E$19:$E$21=$C37)*(NhuCau!AV$19:AV$21))),2)</f>
        <v>0</v>
      </c>
      <c r="AT37" s="2" cm="1">
        <f t="array" ref="AT37">ROUND((SUMPRODUCT((NhuCau!$E$19:$E$21=$C37)*(NhuCau!AW$19:AW$21))),2)</f>
        <v>0</v>
      </c>
      <c r="AU37" s="2" cm="1">
        <f t="array" ref="AU37">ROUND((SUMPRODUCT((NhuCau!$E$19:$E$21=$C37)*(NhuCau!AX$19:AX$21))),2)</f>
        <v>0</v>
      </c>
      <c r="AV37" s="2" cm="1">
        <f t="array" ref="AV37">ROUND((SUMPRODUCT((NhuCau!$E$19:$E$21=$C37)*(NhuCau!AY$19:AY$21))),2)</f>
        <v>0</v>
      </c>
      <c r="AW37" s="2" cm="1">
        <f t="array" ref="AW37">ROUND((SUMPRODUCT((NhuCau!$E$19:$E$21=$C37)*(NhuCau!AZ$19:AZ$21))),2)</f>
        <v>0</v>
      </c>
      <c r="AX37" s="2" cm="1">
        <f t="array" ref="AX37">ROUND((SUMPRODUCT((NhuCau!$E$19:$E$21=$C37)*(NhuCau!BA$19:BA$21))),2)</f>
        <v>0</v>
      </c>
      <c r="AY37" s="2" cm="1">
        <f t="array" ref="AY37">ROUND((SUMPRODUCT((NhuCau!$E$19:$E$21=$C37)*(NhuCau!BB$19:BB$21))),2)</f>
        <v>0</v>
      </c>
      <c r="AZ37" s="2" cm="1">
        <f t="array" ref="AZ37">ROUND((SUMPRODUCT((NhuCau!$E$19:$E$21=$C37)*(NhuCau!BD$19:BD$21))),2)</f>
        <v>0</v>
      </c>
      <c r="BA37" s="2" cm="1">
        <f t="array" ref="BA37">ROUND((SUMPRODUCT((NhuCau!$E$19:$E$21=$C37)*(NhuCau!BE$19:BE$21))),2)</f>
        <v>0</v>
      </c>
      <c r="BB37" s="2" cm="1">
        <f t="array" ref="BB37">ROUND((SUMPRODUCT((NhuCau!$E$19:$E$21=$C37)*(NhuCau!BF$19:BF$21))),2)</f>
        <v>0</v>
      </c>
      <c r="BC37" s="2" cm="1">
        <f t="array" ref="BC37">ROUND((SUMPRODUCT((NhuCau!$E$19:$E$21=$C37)*(NhuCau!BG$19:BG$21))),2)</f>
        <v>0</v>
      </c>
      <c r="BD37" s="2" cm="1">
        <f t="array" ref="BD37">ROUND((SUMPRODUCT((NhuCau!$E$19:$E$21=$C37)*(NhuCau!BH$19:BH$21))),2)</f>
        <v>0</v>
      </c>
      <c r="BE37" s="2" cm="1">
        <f t="array" ref="BE37">ROUND((SUMPRODUCT((NhuCau!$E$19:$E$21=$C37)*(NhuCau!BI$19:BI$21))),2)</f>
        <v>0</v>
      </c>
      <c r="BF37" s="2" cm="1">
        <f t="array" ref="BF37">ROUND((SUMPRODUCT((NhuCau!$E$19:$E$21=$C37)*(NhuCau!BJ$19:BJ$21))),2)</f>
        <v>0</v>
      </c>
      <c r="BG37" s="2" cm="1">
        <f t="array" ref="BG37">ROUND((SUMPRODUCT((NhuCau!$E$19:$E$21=$C37)*(NhuCau!BK$19:BK$21))),2)</f>
        <v>0</v>
      </c>
    </row>
    <row r="38" spans="1:59" s="1" customFormat="1" ht="16.5" customHeight="1">
      <c r="A38" s="251" t="s">
        <v>42</v>
      </c>
      <c r="B38" s="252"/>
      <c r="C38" s="253" t="str">
        <f>BANGTINH!O7</f>
        <v>Năm 2026</v>
      </c>
      <c r="D38" s="254" t="s">
        <v>49</v>
      </c>
      <c r="E38" s="255">
        <f>SUM(F38:BG38)</f>
        <v>0</v>
      </c>
      <c r="F38" s="2" cm="1">
        <f t="array" ref="F38">ROUND((SUMPRODUCT((NhuCau!$E$19:$E$21=$C38)*(NhuCau!I$19:I$21))),2)</f>
        <v>0</v>
      </c>
      <c r="G38" s="2" cm="1">
        <f t="array" ref="G38">ROUND((SUMPRODUCT((NhuCau!$E$19:$E$21=$C38)*(NhuCau!J$19:J$21))),2)</f>
        <v>0</v>
      </c>
      <c r="H38" s="2" cm="1">
        <f t="array" ref="H38">ROUND((SUMPRODUCT((NhuCau!$E$19:$E$21=$C38)*(NhuCau!K$19:K$21))),2)</f>
        <v>0</v>
      </c>
      <c r="I38" s="2" cm="1">
        <f t="array" ref="I38">ROUND((SUMPRODUCT((NhuCau!$E$19:$E$21=$C38)*(NhuCau!L$19:L$21))),2)</f>
        <v>0</v>
      </c>
      <c r="J38" s="2" cm="1">
        <f t="array" ref="J38">ROUND((SUMPRODUCT((NhuCau!$E$19:$E$21=$C38)*(NhuCau!M$19:M$21))),2)</f>
        <v>0</v>
      </c>
      <c r="K38" s="2" cm="1">
        <f t="array" ref="K38">ROUND((SUMPRODUCT((NhuCau!$E$19:$E$21=$C38)*(NhuCau!N$19:N$21))),2)</f>
        <v>0</v>
      </c>
      <c r="L38" s="2" cm="1">
        <f t="array" ref="L38">ROUND((SUMPRODUCT((NhuCau!$E$19:$E$21=$C38)*(NhuCau!O$19:O$21))),2)</f>
        <v>0</v>
      </c>
      <c r="M38" s="2" cm="1">
        <f t="array" ref="M38">ROUND((SUMPRODUCT((NhuCau!$E$19:$E$21=$C38)*(NhuCau!P$19:P$21))),2)</f>
        <v>0</v>
      </c>
      <c r="N38" s="2" cm="1">
        <f t="array" ref="N38">ROUND((SUMPRODUCT((NhuCau!$E$19:$E$21=$C38)*(NhuCau!Q$19:Q$21))),2)</f>
        <v>0</v>
      </c>
      <c r="O38" s="2" cm="1">
        <f t="array" ref="O38">ROUND((SUMPRODUCT((NhuCau!$E$19:$E$21=$C38)*(NhuCau!R$19:R$21))),2)</f>
        <v>0</v>
      </c>
      <c r="P38" s="2" cm="1">
        <f t="array" ref="P38">ROUND((SUMPRODUCT((NhuCau!$E$19:$E$21=$C38)*(NhuCau!S$19:S$21))),2)</f>
        <v>0</v>
      </c>
      <c r="Q38" s="2" cm="1">
        <f t="array" ref="Q38">ROUND((SUMPRODUCT((NhuCau!$E$19:$E$21=$C38)*(NhuCau!T$19:T$21))),2)</f>
        <v>0</v>
      </c>
      <c r="R38" s="2" cm="1">
        <f t="array" ref="R38">ROUND((SUMPRODUCT((NhuCau!$E$19:$E$21=$C38)*(NhuCau!U$19:U$21))),2)</f>
        <v>0</v>
      </c>
      <c r="S38" s="2" cm="1">
        <f t="array" ref="S38">ROUND((SUMPRODUCT((NhuCau!$E$19:$E$21=$C38)*(NhuCau!V$19:V$21))),2)</f>
        <v>0</v>
      </c>
      <c r="T38" s="2" cm="1">
        <f t="array" ref="T38">ROUND((SUMPRODUCT((NhuCau!$E$19:$E$21=$C38)*(NhuCau!W$19:W$21))),2)</f>
        <v>0</v>
      </c>
      <c r="U38" s="2" cm="1">
        <f t="array" ref="U38">ROUND((SUMPRODUCT((NhuCau!$E$19:$E$21=$C38)*(NhuCau!X$19:X$21))),2)</f>
        <v>0</v>
      </c>
      <c r="V38" s="2" cm="1">
        <f t="array" ref="V38">ROUND((SUMPRODUCT((NhuCau!$E$19:$E$21=$C38)*(NhuCau!Y$19:Y$21))),2)</f>
        <v>0</v>
      </c>
      <c r="W38" s="2" cm="1">
        <f t="array" ref="W38">ROUND((SUMPRODUCT((NhuCau!$E$19:$E$21=$C38)*(NhuCau!Z$19:Z$21))),2)</f>
        <v>0</v>
      </c>
      <c r="X38" s="2" cm="1">
        <f t="array" ref="X38">ROUND((SUMPRODUCT((NhuCau!$E$19:$E$21=$C38)*(NhuCau!AA$19:AA$21))),2)</f>
        <v>0</v>
      </c>
      <c r="Y38" s="2" cm="1">
        <f t="array" ref="Y38">ROUND((SUMPRODUCT((NhuCau!$E$19:$E$21=$C38)*(NhuCau!AB$19:AB$21))),2)</f>
        <v>0</v>
      </c>
      <c r="Z38" s="2" cm="1">
        <f t="array" ref="Z38">ROUND((SUMPRODUCT((NhuCau!$E$19:$E$21=$C38)*(NhuCau!AC$19:AC$21))),2)</f>
        <v>0</v>
      </c>
      <c r="AA38" s="2" cm="1">
        <f t="array" ref="AA38">ROUND((SUMPRODUCT((NhuCau!$E$19:$E$21=$C38)*(NhuCau!AD$19:AD$21))),2)</f>
        <v>0</v>
      </c>
      <c r="AB38" s="2" cm="1">
        <f t="array" ref="AB38">ROUND((SUMPRODUCT((NhuCau!$E$19:$E$21=$C38)*(NhuCau!AE$19:AE$21))),2)</f>
        <v>0</v>
      </c>
      <c r="AC38" s="2" cm="1">
        <f t="array" ref="AC38">ROUND((SUMPRODUCT((NhuCau!$E$19:$E$21=$C38)*(NhuCau!AF$19:AF$21))),2)</f>
        <v>0</v>
      </c>
      <c r="AD38" s="2" cm="1">
        <f t="array" ref="AD38">ROUND((SUMPRODUCT((NhuCau!$E$19:$E$21=$C38)*(NhuCau!AG$19:AG$21))),2)</f>
        <v>0</v>
      </c>
      <c r="AE38" s="2" cm="1">
        <f t="array" ref="AE38">ROUND((SUMPRODUCT((NhuCau!$E$19:$E$21=$C38)*(NhuCau!AH$19:AH$21))),2)</f>
        <v>0</v>
      </c>
      <c r="AF38" s="2" cm="1">
        <f t="array" ref="AF38">ROUND((SUMPRODUCT((NhuCau!$E$19:$E$21=$C38)*(NhuCau!AI$19:AI$21))),2)</f>
        <v>0</v>
      </c>
      <c r="AG38" s="2" cm="1">
        <f t="array" ref="AG38">ROUND((SUMPRODUCT((NhuCau!$E$19:$E$21=$C38)*(NhuCau!AJ$19:AJ$21))),2)</f>
        <v>0</v>
      </c>
      <c r="AH38" s="2" cm="1">
        <f t="array" ref="AH38">ROUND((SUMPRODUCT((NhuCau!$E$19:$E$21=$C38)*(NhuCau!AK$19:AK$21))),2)</f>
        <v>0</v>
      </c>
      <c r="AI38" s="2" cm="1">
        <f t="array" ref="AI38">ROUND((SUMPRODUCT((NhuCau!$E$19:$E$21=$C38)*(NhuCau!AL$19:AL$21))),2)</f>
        <v>0</v>
      </c>
      <c r="AJ38" s="2" cm="1">
        <f t="array" ref="AJ38">ROUND((SUMPRODUCT((NhuCau!$E$19:$E$21=$C38)*(NhuCau!AM$19:AM$21))),2)</f>
        <v>0</v>
      </c>
      <c r="AK38" s="2" cm="1">
        <f t="array" ref="AK38">ROUND((SUMPRODUCT((NhuCau!$E$19:$E$21=$C38)*(NhuCau!AN$19:AN$21))),2)</f>
        <v>0</v>
      </c>
      <c r="AL38" s="2" cm="1">
        <f t="array" ref="AL38">ROUND((SUMPRODUCT((NhuCau!$E$19:$E$21=$C38)*(NhuCau!AO$19:AO$21))),2)</f>
        <v>0</v>
      </c>
      <c r="AM38" s="2" cm="1">
        <f t="array" ref="AM38">ROUND((SUMPRODUCT((NhuCau!$E$19:$E$21=$C38)*(NhuCau!AP$19:AP$21))),2)</f>
        <v>0</v>
      </c>
      <c r="AN38" s="2" cm="1">
        <f t="array" ref="AN38">ROUND((SUMPRODUCT((NhuCau!$E$19:$E$21=$C38)*(NhuCau!AQ$19:AQ$21))),2)</f>
        <v>0</v>
      </c>
      <c r="AO38" s="2" cm="1">
        <f t="array" ref="AO38">ROUND((SUMPRODUCT((NhuCau!$E$19:$E$21=$C38)*(NhuCau!AR$19:AR$21))),2)</f>
        <v>0</v>
      </c>
      <c r="AP38" s="2" cm="1">
        <f t="array" ref="AP38">ROUND((SUMPRODUCT((NhuCau!$E$19:$E$21=$C38)*(NhuCau!AS$19:AS$21))),2)</f>
        <v>0</v>
      </c>
      <c r="AQ38" s="2" cm="1">
        <f t="array" ref="AQ38">ROUND((SUMPRODUCT((NhuCau!$E$19:$E$21=$C38)*(NhuCau!AT$19:AT$21))),2)</f>
        <v>0</v>
      </c>
      <c r="AR38" s="2" cm="1">
        <f t="array" ref="AR38">ROUND((SUMPRODUCT((NhuCau!$E$19:$E$21=$C38)*(NhuCau!AU$19:AU$21))),2)</f>
        <v>0</v>
      </c>
      <c r="AS38" s="2" cm="1">
        <f t="array" ref="AS38">ROUND((SUMPRODUCT((NhuCau!$E$19:$E$21=$C38)*(NhuCau!AV$19:AV$21))),2)</f>
        <v>0</v>
      </c>
      <c r="AT38" s="2" cm="1">
        <f t="array" ref="AT38">ROUND((SUMPRODUCT((NhuCau!$E$19:$E$21=$C38)*(NhuCau!AW$19:AW$21))),2)</f>
        <v>0</v>
      </c>
      <c r="AU38" s="2" cm="1">
        <f t="array" ref="AU38">ROUND((SUMPRODUCT((NhuCau!$E$19:$E$21=$C38)*(NhuCau!AX$19:AX$21))),2)</f>
        <v>0</v>
      </c>
      <c r="AV38" s="2" cm="1">
        <f t="array" ref="AV38">ROUND((SUMPRODUCT((NhuCau!$E$19:$E$21=$C38)*(NhuCau!AY$19:AY$21))),2)</f>
        <v>0</v>
      </c>
      <c r="AW38" s="2" cm="1">
        <f t="array" ref="AW38">ROUND((SUMPRODUCT((NhuCau!$E$19:$E$21=$C38)*(NhuCau!AZ$19:AZ$21))),2)</f>
        <v>0</v>
      </c>
      <c r="AX38" s="2" cm="1">
        <f t="array" ref="AX38">ROUND((SUMPRODUCT((NhuCau!$E$19:$E$21=$C38)*(NhuCau!BA$19:BA$21))),2)</f>
        <v>0</v>
      </c>
      <c r="AY38" s="2" cm="1">
        <f t="array" ref="AY38">ROUND((SUMPRODUCT((NhuCau!$E$19:$E$21=$C38)*(NhuCau!BB$19:BB$21))),2)</f>
        <v>0</v>
      </c>
      <c r="AZ38" s="2" cm="1">
        <f t="array" ref="AZ38">ROUND((SUMPRODUCT((NhuCau!$E$19:$E$21=$C38)*(NhuCau!BD$19:BD$21))),2)</f>
        <v>0</v>
      </c>
      <c r="BA38" s="2" cm="1">
        <f t="array" ref="BA38">ROUND((SUMPRODUCT((NhuCau!$E$19:$E$21=$C38)*(NhuCau!BE$19:BE$21))),2)</f>
        <v>0</v>
      </c>
      <c r="BB38" s="2" cm="1">
        <f t="array" ref="BB38">ROUND((SUMPRODUCT((NhuCau!$E$19:$E$21=$C38)*(NhuCau!BF$19:BF$21))),2)</f>
        <v>0</v>
      </c>
      <c r="BC38" s="2" cm="1">
        <f t="array" ref="BC38">ROUND((SUMPRODUCT((NhuCau!$E$19:$E$21=$C38)*(NhuCau!BG$19:BG$21))),2)</f>
        <v>0</v>
      </c>
      <c r="BD38" s="2" cm="1">
        <f t="array" ref="BD38">ROUND((SUMPRODUCT((NhuCau!$E$19:$E$21=$C38)*(NhuCau!BH$19:BH$21))),2)</f>
        <v>0</v>
      </c>
      <c r="BE38" s="2" cm="1">
        <f t="array" ref="BE38">ROUND((SUMPRODUCT((NhuCau!$E$19:$E$21=$C38)*(NhuCau!BI$19:BI$21))),2)</f>
        <v>0</v>
      </c>
      <c r="BF38" s="2" cm="1">
        <f t="array" ref="BF38">ROUND((SUMPRODUCT((NhuCau!$E$19:$E$21=$C38)*(NhuCau!BJ$19:BJ$21))),2)</f>
        <v>0</v>
      </c>
      <c r="BG38" s="2" cm="1">
        <f t="array" ref="BG38">ROUND((SUMPRODUCT((NhuCau!$E$19:$E$21=$C38)*(NhuCau!BK$19:BK$21))),2)</f>
        <v>0</v>
      </c>
    </row>
    <row r="39" spans="1:59" s="1" customFormat="1" ht="16.5" customHeight="1">
      <c r="A39" s="251" t="s">
        <v>42</v>
      </c>
      <c r="B39" s="252"/>
      <c r="C39" s="253" t="str">
        <f>BANGTINH!O8</f>
        <v>Năm 2027</v>
      </c>
      <c r="D39" s="254" t="s">
        <v>49</v>
      </c>
      <c r="E39" s="255">
        <f>SUM(F39:BG39)</f>
        <v>0</v>
      </c>
      <c r="F39" s="2" cm="1">
        <f t="array" ref="F39">ROUND((SUMPRODUCT((NhuCau!$E$19:$E$21=$C39)*(NhuCau!I$19:I$21))),2)</f>
        <v>0</v>
      </c>
      <c r="G39" s="2" cm="1">
        <f t="array" ref="G39">ROUND((SUMPRODUCT((NhuCau!$E$19:$E$21=$C39)*(NhuCau!J$19:J$21))),2)</f>
        <v>0</v>
      </c>
      <c r="H39" s="2" cm="1">
        <f t="array" ref="H39">ROUND((SUMPRODUCT((NhuCau!$E$19:$E$21=$C39)*(NhuCau!K$19:K$21))),2)</f>
        <v>0</v>
      </c>
      <c r="I39" s="2" cm="1">
        <f t="array" ref="I39">ROUND((SUMPRODUCT((NhuCau!$E$19:$E$21=$C39)*(NhuCau!L$19:L$21))),2)</f>
        <v>0</v>
      </c>
      <c r="J39" s="2" cm="1">
        <f t="array" ref="J39">ROUND((SUMPRODUCT((NhuCau!$E$19:$E$21=$C39)*(NhuCau!M$19:M$21))),2)</f>
        <v>0</v>
      </c>
      <c r="K39" s="2" cm="1">
        <f t="array" ref="K39">ROUND((SUMPRODUCT((NhuCau!$E$19:$E$21=$C39)*(NhuCau!N$19:N$21))),2)</f>
        <v>0</v>
      </c>
      <c r="L39" s="2" cm="1">
        <f t="array" ref="L39">ROUND((SUMPRODUCT((NhuCau!$E$19:$E$21=$C39)*(NhuCau!O$19:O$21))),2)</f>
        <v>0</v>
      </c>
      <c r="M39" s="2" cm="1">
        <f t="array" ref="M39">ROUND((SUMPRODUCT((NhuCau!$E$19:$E$21=$C39)*(NhuCau!P$19:P$21))),2)</f>
        <v>0</v>
      </c>
      <c r="N39" s="2" cm="1">
        <f t="array" ref="N39">ROUND((SUMPRODUCT((NhuCau!$E$19:$E$21=$C39)*(NhuCau!Q$19:Q$21))),2)</f>
        <v>0</v>
      </c>
      <c r="O39" s="2" cm="1">
        <f t="array" ref="O39">ROUND((SUMPRODUCT((NhuCau!$E$19:$E$21=$C39)*(NhuCau!R$19:R$21))),2)</f>
        <v>0</v>
      </c>
      <c r="P39" s="2" cm="1">
        <f t="array" ref="P39">ROUND((SUMPRODUCT((NhuCau!$E$19:$E$21=$C39)*(NhuCau!S$19:S$21))),2)</f>
        <v>0</v>
      </c>
      <c r="Q39" s="2" cm="1">
        <f t="array" ref="Q39">ROUND((SUMPRODUCT((NhuCau!$E$19:$E$21=$C39)*(NhuCau!T$19:T$21))),2)</f>
        <v>0</v>
      </c>
      <c r="R39" s="2" cm="1">
        <f t="array" ref="R39">ROUND((SUMPRODUCT((NhuCau!$E$19:$E$21=$C39)*(NhuCau!U$19:U$21))),2)</f>
        <v>0</v>
      </c>
      <c r="S39" s="2" cm="1">
        <f t="array" ref="S39">ROUND((SUMPRODUCT((NhuCau!$E$19:$E$21=$C39)*(NhuCau!V$19:V$21))),2)</f>
        <v>0</v>
      </c>
      <c r="T39" s="2" cm="1">
        <f t="array" ref="T39">ROUND((SUMPRODUCT((NhuCau!$E$19:$E$21=$C39)*(NhuCau!W$19:W$21))),2)</f>
        <v>0</v>
      </c>
      <c r="U39" s="2" cm="1">
        <f t="array" ref="U39">ROUND((SUMPRODUCT((NhuCau!$E$19:$E$21=$C39)*(NhuCau!X$19:X$21))),2)</f>
        <v>0</v>
      </c>
      <c r="V39" s="2" cm="1">
        <f t="array" ref="V39">ROUND((SUMPRODUCT((NhuCau!$E$19:$E$21=$C39)*(NhuCau!Y$19:Y$21))),2)</f>
        <v>0</v>
      </c>
      <c r="W39" s="2" cm="1">
        <f t="array" ref="W39">ROUND((SUMPRODUCT((NhuCau!$E$19:$E$21=$C39)*(NhuCau!Z$19:Z$21))),2)</f>
        <v>0</v>
      </c>
      <c r="X39" s="2" cm="1">
        <f t="array" ref="X39">ROUND((SUMPRODUCT((NhuCau!$E$19:$E$21=$C39)*(NhuCau!AA$19:AA$21))),2)</f>
        <v>0</v>
      </c>
      <c r="Y39" s="2" cm="1">
        <f t="array" ref="Y39">ROUND((SUMPRODUCT((NhuCau!$E$19:$E$21=$C39)*(NhuCau!AB$19:AB$21))),2)</f>
        <v>0</v>
      </c>
      <c r="Z39" s="2" cm="1">
        <f t="array" ref="Z39">ROUND((SUMPRODUCT((NhuCau!$E$19:$E$21=$C39)*(NhuCau!AC$19:AC$21))),2)</f>
        <v>0</v>
      </c>
      <c r="AA39" s="2" cm="1">
        <f t="array" ref="AA39">ROUND((SUMPRODUCT((NhuCau!$E$19:$E$21=$C39)*(NhuCau!AD$19:AD$21))),2)</f>
        <v>0</v>
      </c>
      <c r="AB39" s="2" cm="1">
        <f t="array" ref="AB39">ROUND((SUMPRODUCT((NhuCau!$E$19:$E$21=$C39)*(NhuCau!AE$19:AE$21))),2)</f>
        <v>0</v>
      </c>
      <c r="AC39" s="2" cm="1">
        <f t="array" ref="AC39">ROUND((SUMPRODUCT((NhuCau!$E$19:$E$21=$C39)*(NhuCau!AF$19:AF$21))),2)</f>
        <v>0</v>
      </c>
      <c r="AD39" s="2" cm="1">
        <f t="array" ref="AD39">ROUND((SUMPRODUCT((NhuCau!$E$19:$E$21=$C39)*(NhuCau!AG$19:AG$21))),2)</f>
        <v>0</v>
      </c>
      <c r="AE39" s="2" cm="1">
        <f t="array" ref="AE39">ROUND((SUMPRODUCT((NhuCau!$E$19:$E$21=$C39)*(NhuCau!AH$19:AH$21))),2)</f>
        <v>0</v>
      </c>
      <c r="AF39" s="2" cm="1">
        <f t="array" ref="AF39">ROUND((SUMPRODUCT((NhuCau!$E$19:$E$21=$C39)*(NhuCau!AI$19:AI$21))),2)</f>
        <v>0</v>
      </c>
      <c r="AG39" s="2" cm="1">
        <f t="array" ref="AG39">ROUND((SUMPRODUCT((NhuCau!$E$19:$E$21=$C39)*(NhuCau!AJ$19:AJ$21))),2)</f>
        <v>0</v>
      </c>
      <c r="AH39" s="2" cm="1">
        <f t="array" ref="AH39">ROUND((SUMPRODUCT((NhuCau!$E$19:$E$21=$C39)*(NhuCau!AK$19:AK$21))),2)</f>
        <v>0</v>
      </c>
      <c r="AI39" s="2" cm="1">
        <f t="array" ref="AI39">ROUND((SUMPRODUCT((NhuCau!$E$19:$E$21=$C39)*(NhuCau!AL$19:AL$21))),2)</f>
        <v>0</v>
      </c>
      <c r="AJ39" s="2" cm="1">
        <f t="array" ref="AJ39">ROUND((SUMPRODUCT((NhuCau!$E$19:$E$21=$C39)*(NhuCau!AM$19:AM$21))),2)</f>
        <v>0</v>
      </c>
      <c r="AK39" s="2" cm="1">
        <f t="array" ref="AK39">ROUND((SUMPRODUCT((NhuCau!$E$19:$E$21=$C39)*(NhuCau!AN$19:AN$21))),2)</f>
        <v>0</v>
      </c>
      <c r="AL39" s="2" cm="1">
        <f t="array" ref="AL39">ROUND((SUMPRODUCT((NhuCau!$E$19:$E$21=$C39)*(NhuCau!AO$19:AO$21))),2)</f>
        <v>0</v>
      </c>
      <c r="AM39" s="2" cm="1">
        <f t="array" ref="AM39">ROUND((SUMPRODUCT((NhuCau!$E$19:$E$21=$C39)*(NhuCau!AP$19:AP$21))),2)</f>
        <v>0</v>
      </c>
      <c r="AN39" s="2" cm="1">
        <f t="array" ref="AN39">ROUND((SUMPRODUCT((NhuCau!$E$19:$E$21=$C39)*(NhuCau!AQ$19:AQ$21))),2)</f>
        <v>0</v>
      </c>
      <c r="AO39" s="2" cm="1">
        <f t="array" ref="AO39">ROUND((SUMPRODUCT((NhuCau!$E$19:$E$21=$C39)*(NhuCau!AR$19:AR$21))),2)</f>
        <v>0</v>
      </c>
      <c r="AP39" s="2" cm="1">
        <f t="array" ref="AP39">ROUND((SUMPRODUCT((NhuCau!$E$19:$E$21=$C39)*(NhuCau!AS$19:AS$21))),2)</f>
        <v>0</v>
      </c>
      <c r="AQ39" s="2" cm="1">
        <f t="array" ref="AQ39">ROUND((SUMPRODUCT((NhuCau!$E$19:$E$21=$C39)*(NhuCau!AT$19:AT$21))),2)</f>
        <v>0</v>
      </c>
      <c r="AR39" s="2" cm="1">
        <f t="array" ref="AR39">ROUND((SUMPRODUCT((NhuCau!$E$19:$E$21=$C39)*(NhuCau!AU$19:AU$21))),2)</f>
        <v>0</v>
      </c>
      <c r="AS39" s="2" cm="1">
        <f t="array" ref="AS39">ROUND((SUMPRODUCT((NhuCau!$E$19:$E$21=$C39)*(NhuCau!AV$19:AV$21))),2)</f>
        <v>0</v>
      </c>
      <c r="AT39" s="2" cm="1">
        <f t="array" ref="AT39">ROUND((SUMPRODUCT((NhuCau!$E$19:$E$21=$C39)*(NhuCau!AW$19:AW$21))),2)</f>
        <v>0</v>
      </c>
      <c r="AU39" s="2" cm="1">
        <f t="array" ref="AU39">ROUND((SUMPRODUCT((NhuCau!$E$19:$E$21=$C39)*(NhuCau!AX$19:AX$21))),2)</f>
        <v>0</v>
      </c>
      <c r="AV39" s="2" cm="1">
        <f t="array" ref="AV39">ROUND((SUMPRODUCT((NhuCau!$E$19:$E$21=$C39)*(NhuCau!AY$19:AY$21))),2)</f>
        <v>0</v>
      </c>
      <c r="AW39" s="2" cm="1">
        <f t="array" ref="AW39">ROUND((SUMPRODUCT((NhuCau!$E$19:$E$21=$C39)*(NhuCau!AZ$19:AZ$21))),2)</f>
        <v>0</v>
      </c>
      <c r="AX39" s="2" cm="1">
        <f t="array" ref="AX39">ROUND((SUMPRODUCT((NhuCau!$E$19:$E$21=$C39)*(NhuCau!BA$19:BA$21))),2)</f>
        <v>0</v>
      </c>
      <c r="AY39" s="2" cm="1">
        <f t="array" ref="AY39">ROUND((SUMPRODUCT((NhuCau!$E$19:$E$21=$C39)*(NhuCau!BB$19:BB$21))),2)</f>
        <v>0</v>
      </c>
      <c r="AZ39" s="2" cm="1">
        <f t="array" ref="AZ39">ROUND((SUMPRODUCT((NhuCau!$E$19:$E$21=$C39)*(NhuCau!BD$19:BD$21))),2)</f>
        <v>0</v>
      </c>
      <c r="BA39" s="2" cm="1">
        <f t="array" ref="BA39">ROUND((SUMPRODUCT((NhuCau!$E$19:$E$21=$C39)*(NhuCau!BE$19:BE$21))),2)</f>
        <v>0</v>
      </c>
      <c r="BB39" s="2" cm="1">
        <f t="array" ref="BB39">ROUND((SUMPRODUCT((NhuCau!$E$19:$E$21=$C39)*(NhuCau!BF$19:BF$21))),2)</f>
        <v>0</v>
      </c>
      <c r="BC39" s="2" cm="1">
        <f t="array" ref="BC39">ROUND((SUMPRODUCT((NhuCau!$E$19:$E$21=$C39)*(NhuCau!BG$19:BG$21))),2)</f>
        <v>0</v>
      </c>
      <c r="BD39" s="2" cm="1">
        <f t="array" ref="BD39">ROUND((SUMPRODUCT((NhuCau!$E$19:$E$21=$C39)*(NhuCau!BH$19:BH$21))),2)</f>
        <v>0</v>
      </c>
      <c r="BE39" s="2" cm="1">
        <f t="array" ref="BE39">ROUND((SUMPRODUCT((NhuCau!$E$19:$E$21=$C39)*(NhuCau!BI$19:BI$21))),2)</f>
        <v>0</v>
      </c>
      <c r="BF39" s="2" cm="1">
        <f t="array" ref="BF39">ROUND((SUMPRODUCT((NhuCau!$E$19:$E$21=$C39)*(NhuCau!BJ$19:BJ$21))),2)</f>
        <v>0</v>
      </c>
      <c r="BG39" s="2" cm="1">
        <f t="array" ref="BG39">ROUND((SUMPRODUCT((NhuCau!$E$19:$E$21=$C39)*(NhuCau!BK$19:BK$21))),2)</f>
        <v>0</v>
      </c>
    </row>
    <row r="40" spans="1:59" s="1" customFormat="1" ht="16.5" customHeight="1">
      <c r="A40" s="251" t="s">
        <v>42</v>
      </c>
      <c r="B40" s="252"/>
      <c r="C40" s="253" t="str">
        <f>BANGTINH!O9</f>
        <v>Năm 2028</v>
      </c>
      <c r="D40" s="254" t="s">
        <v>49</v>
      </c>
      <c r="E40" s="255">
        <f>SUM(F40:BG40)</f>
        <v>0</v>
      </c>
      <c r="F40" s="2" cm="1">
        <f t="array" ref="F40">ROUND((SUMPRODUCT((NhuCau!$E$19:$E$21=$C40)*(NhuCau!I$19:I$21))),2)</f>
        <v>0</v>
      </c>
      <c r="G40" s="2" cm="1">
        <f t="array" ref="G40">ROUND((SUMPRODUCT((NhuCau!$E$19:$E$21=$C40)*(NhuCau!J$19:J$21))),2)</f>
        <v>0</v>
      </c>
      <c r="H40" s="2" cm="1">
        <f t="array" ref="H40">ROUND((SUMPRODUCT((NhuCau!$E$19:$E$21=$C40)*(NhuCau!K$19:K$21))),2)</f>
        <v>0</v>
      </c>
      <c r="I40" s="2" cm="1">
        <f t="array" ref="I40">ROUND((SUMPRODUCT((NhuCau!$E$19:$E$21=$C40)*(NhuCau!L$19:L$21))),2)</f>
        <v>0</v>
      </c>
      <c r="J40" s="2" cm="1">
        <f t="array" ref="J40">ROUND((SUMPRODUCT((NhuCau!$E$19:$E$21=$C40)*(NhuCau!M$19:M$21))),2)</f>
        <v>0</v>
      </c>
      <c r="K40" s="2" cm="1">
        <f t="array" ref="K40">ROUND((SUMPRODUCT((NhuCau!$E$19:$E$21=$C40)*(NhuCau!N$19:N$21))),2)</f>
        <v>0</v>
      </c>
      <c r="L40" s="2" cm="1">
        <f t="array" ref="L40">ROUND((SUMPRODUCT((NhuCau!$E$19:$E$21=$C40)*(NhuCau!O$19:O$21))),2)</f>
        <v>0</v>
      </c>
      <c r="M40" s="2" cm="1">
        <f t="array" ref="M40">ROUND((SUMPRODUCT((NhuCau!$E$19:$E$21=$C40)*(NhuCau!P$19:P$21))),2)</f>
        <v>0</v>
      </c>
      <c r="N40" s="2" cm="1">
        <f t="array" ref="N40">ROUND((SUMPRODUCT((NhuCau!$E$19:$E$21=$C40)*(NhuCau!Q$19:Q$21))),2)</f>
        <v>0</v>
      </c>
      <c r="O40" s="2" cm="1">
        <f t="array" ref="O40">ROUND((SUMPRODUCT((NhuCau!$E$19:$E$21=$C40)*(NhuCau!R$19:R$21))),2)</f>
        <v>0</v>
      </c>
      <c r="P40" s="2" cm="1">
        <f t="array" ref="P40">ROUND((SUMPRODUCT((NhuCau!$E$19:$E$21=$C40)*(NhuCau!S$19:S$21))),2)</f>
        <v>0</v>
      </c>
      <c r="Q40" s="2" cm="1">
        <f t="array" ref="Q40">ROUND((SUMPRODUCT((NhuCau!$E$19:$E$21=$C40)*(NhuCau!T$19:T$21))),2)</f>
        <v>0</v>
      </c>
      <c r="R40" s="2" cm="1">
        <f t="array" ref="R40">ROUND((SUMPRODUCT((NhuCau!$E$19:$E$21=$C40)*(NhuCau!U$19:U$21))),2)</f>
        <v>0</v>
      </c>
      <c r="S40" s="2" cm="1">
        <f t="array" ref="S40">ROUND((SUMPRODUCT((NhuCau!$E$19:$E$21=$C40)*(NhuCau!V$19:V$21))),2)</f>
        <v>0</v>
      </c>
      <c r="T40" s="2" cm="1">
        <f t="array" ref="T40">ROUND((SUMPRODUCT((NhuCau!$E$19:$E$21=$C40)*(NhuCau!W$19:W$21))),2)</f>
        <v>0</v>
      </c>
      <c r="U40" s="2" cm="1">
        <f t="array" ref="U40">ROUND((SUMPRODUCT((NhuCau!$E$19:$E$21=$C40)*(NhuCau!X$19:X$21))),2)</f>
        <v>0</v>
      </c>
      <c r="V40" s="2" cm="1">
        <f t="array" ref="V40">ROUND((SUMPRODUCT((NhuCau!$E$19:$E$21=$C40)*(NhuCau!Y$19:Y$21))),2)</f>
        <v>0</v>
      </c>
      <c r="W40" s="2" cm="1">
        <f t="array" ref="W40">ROUND((SUMPRODUCT((NhuCau!$E$19:$E$21=$C40)*(NhuCau!Z$19:Z$21))),2)</f>
        <v>0</v>
      </c>
      <c r="X40" s="2" cm="1">
        <f t="array" ref="X40">ROUND((SUMPRODUCT((NhuCau!$E$19:$E$21=$C40)*(NhuCau!AA$19:AA$21))),2)</f>
        <v>0</v>
      </c>
      <c r="Y40" s="2" cm="1">
        <f t="array" ref="Y40">ROUND((SUMPRODUCT((NhuCau!$E$19:$E$21=$C40)*(NhuCau!AB$19:AB$21))),2)</f>
        <v>0</v>
      </c>
      <c r="Z40" s="2" cm="1">
        <f t="array" ref="Z40">ROUND((SUMPRODUCT((NhuCau!$E$19:$E$21=$C40)*(NhuCau!AC$19:AC$21))),2)</f>
        <v>0</v>
      </c>
      <c r="AA40" s="2" cm="1">
        <f t="array" ref="AA40">ROUND((SUMPRODUCT((NhuCau!$E$19:$E$21=$C40)*(NhuCau!AD$19:AD$21))),2)</f>
        <v>0</v>
      </c>
      <c r="AB40" s="2" cm="1">
        <f t="array" ref="AB40">ROUND((SUMPRODUCT((NhuCau!$E$19:$E$21=$C40)*(NhuCau!AE$19:AE$21))),2)</f>
        <v>0</v>
      </c>
      <c r="AC40" s="2" cm="1">
        <f t="array" ref="AC40">ROUND((SUMPRODUCT((NhuCau!$E$19:$E$21=$C40)*(NhuCau!AF$19:AF$21))),2)</f>
        <v>0</v>
      </c>
      <c r="AD40" s="2" cm="1">
        <f t="array" ref="AD40">ROUND((SUMPRODUCT((NhuCau!$E$19:$E$21=$C40)*(NhuCau!AG$19:AG$21))),2)</f>
        <v>0</v>
      </c>
      <c r="AE40" s="2" cm="1">
        <f t="array" ref="AE40">ROUND((SUMPRODUCT((NhuCau!$E$19:$E$21=$C40)*(NhuCau!AH$19:AH$21))),2)</f>
        <v>0</v>
      </c>
      <c r="AF40" s="2" cm="1">
        <f t="array" ref="AF40">ROUND((SUMPRODUCT((NhuCau!$E$19:$E$21=$C40)*(NhuCau!AI$19:AI$21))),2)</f>
        <v>0</v>
      </c>
      <c r="AG40" s="2" cm="1">
        <f t="array" ref="AG40">ROUND((SUMPRODUCT((NhuCau!$E$19:$E$21=$C40)*(NhuCau!AJ$19:AJ$21))),2)</f>
        <v>0</v>
      </c>
      <c r="AH40" s="2" cm="1">
        <f t="array" ref="AH40">ROUND((SUMPRODUCT((NhuCau!$E$19:$E$21=$C40)*(NhuCau!AK$19:AK$21))),2)</f>
        <v>0</v>
      </c>
      <c r="AI40" s="2" cm="1">
        <f t="array" ref="AI40">ROUND((SUMPRODUCT((NhuCau!$E$19:$E$21=$C40)*(NhuCau!AL$19:AL$21))),2)</f>
        <v>0</v>
      </c>
      <c r="AJ40" s="2" cm="1">
        <f t="array" ref="AJ40">ROUND((SUMPRODUCT((NhuCau!$E$19:$E$21=$C40)*(NhuCau!AM$19:AM$21))),2)</f>
        <v>0</v>
      </c>
      <c r="AK40" s="2" cm="1">
        <f t="array" ref="AK40">ROUND((SUMPRODUCT((NhuCau!$E$19:$E$21=$C40)*(NhuCau!AN$19:AN$21))),2)</f>
        <v>0</v>
      </c>
      <c r="AL40" s="2" cm="1">
        <f t="array" ref="AL40">ROUND((SUMPRODUCT((NhuCau!$E$19:$E$21=$C40)*(NhuCau!AO$19:AO$21))),2)</f>
        <v>0</v>
      </c>
      <c r="AM40" s="2" cm="1">
        <f t="array" ref="AM40">ROUND((SUMPRODUCT((NhuCau!$E$19:$E$21=$C40)*(NhuCau!AP$19:AP$21))),2)</f>
        <v>0</v>
      </c>
      <c r="AN40" s="2" cm="1">
        <f t="array" ref="AN40">ROUND((SUMPRODUCT((NhuCau!$E$19:$E$21=$C40)*(NhuCau!AQ$19:AQ$21))),2)</f>
        <v>0</v>
      </c>
      <c r="AO40" s="2" cm="1">
        <f t="array" ref="AO40">ROUND((SUMPRODUCT((NhuCau!$E$19:$E$21=$C40)*(NhuCau!AR$19:AR$21))),2)</f>
        <v>0</v>
      </c>
      <c r="AP40" s="2" cm="1">
        <f t="array" ref="AP40">ROUND((SUMPRODUCT((NhuCau!$E$19:$E$21=$C40)*(NhuCau!AS$19:AS$21))),2)</f>
        <v>0</v>
      </c>
      <c r="AQ40" s="2" cm="1">
        <f t="array" ref="AQ40">ROUND((SUMPRODUCT((NhuCau!$E$19:$E$21=$C40)*(NhuCau!AT$19:AT$21))),2)</f>
        <v>0</v>
      </c>
      <c r="AR40" s="2" cm="1">
        <f t="array" ref="AR40">ROUND((SUMPRODUCT((NhuCau!$E$19:$E$21=$C40)*(NhuCau!AU$19:AU$21))),2)</f>
        <v>0</v>
      </c>
      <c r="AS40" s="2" cm="1">
        <f t="array" ref="AS40">ROUND((SUMPRODUCT((NhuCau!$E$19:$E$21=$C40)*(NhuCau!AV$19:AV$21))),2)</f>
        <v>0</v>
      </c>
      <c r="AT40" s="2" cm="1">
        <f t="array" ref="AT40">ROUND((SUMPRODUCT((NhuCau!$E$19:$E$21=$C40)*(NhuCau!AW$19:AW$21))),2)</f>
        <v>0</v>
      </c>
      <c r="AU40" s="2" cm="1">
        <f t="array" ref="AU40">ROUND((SUMPRODUCT((NhuCau!$E$19:$E$21=$C40)*(NhuCau!AX$19:AX$21))),2)</f>
        <v>0</v>
      </c>
      <c r="AV40" s="2" cm="1">
        <f t="array" ref="AV40">ROUND((SUMPRODUCT((NhuCau!$E$19:$E$21=$C40)*(NhuCau!AY$19:AY$21))),2)</f>
        <v>0</v>
      </c>
      <c r="AW40" s="2" cm="1">
        <f t="array" ref="AW40">ROUND((SUMPRODUCT((NhuCau!$E$19:$E$21=$C40)*(NhuCau!AZ$19:AZ$21))),2)</f>
        <v>0</v>
      </c>
      <c r="AX40" s="2" cm="1">
        <f t="array" ref="AX40">ROUND((SUMPRODUCT((NhuCau!$E$19:$E$21=$C40)*(NhuCau!BA$19:BA$21))),2)</f>
        <v>0</v>
      </c>
      <c r="AY40" s="2" cm="1">
        <f t="array" ref="AY40">ROUND((SUMPRODUCT((NhuCau!$E$19:$E$21=$C40)*(NhuCau!BB$19:BB$21))),2)</f>
        <v>0</v>
      </c>
      <c r="AZ40" s="2" cm="1">
        <f t="array" ref="AZ40">ROUND((SUMPRODUCT((NhuCau!$E$19:$E$21=$C40)*(NhuCau!BD$19:BD$21))),2)</f>
        <v>0</v>
      </c>
      <c r="BA40" s="2" cm="1">
        <f t="array" ref="BA40">ROUND((SUMPRODUCT((NhuCau!$E$19:$E$21=$C40)*(NhuCau!BE$19:BE$21))),2)</f>
        <v>0</v>
      </c>
      <c r="BB40" s="2" cm="1">
        <f t="array" ref="BB40">ROUND((SUMPRODUCT((NhuCau!$E$19:$E$21=$C40)*(NhuCau!BF$19:BF$21))),2)</f>
        <v>0</v>
      </c>
      <c r="BC40" s="2" cm="1">
        <f t="array" ref="BC40">ROUND((SUMPRODUCT((NhuCau!$E$19:$E$21=$C40)*(NhuCau!BG$19:BG$21))),2)</f>
        <v>0</v>
      </c>
      <c r="BD40" s="2" cm="1">
        <f t="array" ref="BD40">ROUND((SUMPRODUCT((NhuCau!$E$19:$E$21=$C40)*(NhuCau!BH$19:BH$21))),2)</f>
        <v>0</v>
      </c>
      <c r="BE40" s="2" cm="1">
        <f t="array" ref="BE40">ROUND((SUMPRODUCT((NhuCau!$E$19:$E$21=$C40)*(NhuCau!BI$19:BI$21))),2)</f>
        <v>0</v>
      </c>
      <c r="BF40" s="2" cm="1">
        <f t="array" ref="BF40">ROUND((SUMPRODUCT((NhuCau!$E$19:$E$21=$C40)*(NhuCau!BJ$19:BJ$21))),2)</f>
        <v>0</v>
      </c>
      <c r="BG40" s="2" cm="1">
        <f t="array" ref="BG40">ROUND((SUMPRODUCT((NhuCau!$E$19:$E$21=$C40)*(NhuCau!BK$19:BK$21))),2)</f>
        <v>0</v>
      </c>
    </row>
    <row r="41" spans="1:59" s="1" customFormat="1" ht="16.5" customHeight="1">
      <c r="A41" s="251" t="s">
        <v>42</v>
      </c>
      <c r="B41" s="252"/>
      <c r="C41" s="253" t="str">
        <f>BANGTINH!O10</f>
        <v>Năm 2029</v>
      </c>
      <c r="D41" s="254" t="s">
        <v>49</v>
      </c>
      <c r="E41" s="255">
        <f>SUM(F41:BG41)</f>
        <v>0</v>
      </c>
      <c r="F41" s="2" cm="1">
        <f t="array" ref="F41">ROUND((SUMPRODUCT((NhuCau!$E$19:$E$21=$C41)*(NhuCau!I$19:I$21))),2)</f>
        <v>0</v>
      </c>
      <c r="G41" s="2" cm="1">
        <f t="array" ref="G41">ROUND((SUMPRODUCT((NhuCau!$E$19:$E$21=$C41)*(NhuCau!J$19:J$21))),2)</f>
        <v>0</v>
      </c>
      <c r="H41" s="2" cm="1">
        <f t="array" ref="H41">ROUND((SUMPRODUCT((NhuCau!$E$19:$E$21=$C41)*(NhuCau!K$19:K$21))),2)</f>
        <v>0</v>
      </c>
      <c r="I41" s="2" cm="1">
        <f t="array" ref="I41">ROUND((SUMPRODUCT((NhuCau!$E$19:$E$21=$C41)*(NhuCau!L$19:L$21))),2)</f>
        <v>0</v>
      </c>
      <c r="J41" s="2" cm="1">
        <f t="array" ref="J41">ROUND((SUMPRODUCT((NhuCau!$E$19:$E$21=$C41)*(NhuCau!M$19:M$21))),2)</f>
        <v>0</v>
      </c>
      <c r="K41" s="2" cm="1">
        <f t="array" ref="K41">ROUND((SUMPRODUCT((NhuCau!$E$19:$E$21=$C41)*(NhuCau!N$19:N$21))),2)</f>
        <v>0</v>
      </c>
      <c r="L41" s="2" cm="1">
        <f t="array" ref="L41">ROUND((SUMPRODUCT((NhuCau!$E$19:$E$21=$C41)*(NhuCau!O$19:O$21))),2)</f>
        <v>0</v>
      </c>
      <c r="M41" s="2" cm="1">
        <f t="array" ref="M41">ROUND((SUMPRODUCT((NhuCau!$E$19:$E$21=$C41)*(NhuCau!P$19:P$21))),2)</f>
        <v>0</v>
      </c>
      <c r="N41" s="2" cm="1">
        <f t="array" ref="N41">ROUND((SUMPRODUCT((NhuCau!$E$19:$E$21=$C41)*(NhuCau!Q$19:Q$21))),2)</f>
        <v>0</v>
      </c>
      <c r="O41" s="2" cm="1">
        <f t="array" ref="O41">ROUND((SUMPRODUCT((NhuCau!$E$19:$E$21=$C41)*(NhuCau!R$19:R$21))),2)</f>
        <v>0</v>
      </c>
      <c r="P41" s="2" cm="1">
        <f t="array" ref="P41">ROUND((SUMPRODUCT((NhuCau!$E$19:$E$21=$C41)*(NhuCau!S$19:S$21))),2)</f>
        <v>0</v>
      </c>
      <c r="Q41" s="2" cm="1">
        <f t="array" ref="Q41">ROUND((SUMPRODUCT((NhuCau!$E$19:$E$21=$C41)*(NhuCau!T$19:T$21))),2)</f>
        <v>0</v>
      </c>
      <c r="R41" s="2" cm="1">
        <f t="array" ref="R41">ROUND((SUMPRODUCT((NhuCau!$E$19:$E$21=$C41)*(NhuCau!U$19:U$21))),2)</f>
        <v>0</v>
      </c>
      <c r="S41" s="2" cm="1">
        <f t="array" ref="S41">ROUND((SUMPRODUCT((NhuCau!$E$19:$E$21=$C41)*(NhuCau!V$19:V$21))),2)</f>
        <v>0</v>
      </c>
      <c r="T41" s="2" cm="1">
        <f t="array" ref="T41">ROUND((SUMPRODUCT((NhuCau!$E$19:$E$21=$C41)*(NhuCau!W$19:W$21))),2)</f>
        <v>0</v>
      </c>
      <c r="U41" s="2" cm="1">
        <f t="array" ref="U41">ROUND((SUMPRODUCT((NhuCau!$E$19:$E$21=$C41)*(NhuCau!X$19:X$21))),2)</f>
        <v>0</v>
      </c>
      <c r="V41" s="2" cm="1">
        <f t="array" ref="V41">ROUND((SUMPRODUCT((NhuCau!$E$19:$E$21=$C41)*(NhuCau!Y$19:Y$21))),2)</f>
        <v>0</v>
      </c>
      <c r="W41" s="2" cm="1">
        <f t="array" ref="W41">ROUND((SUMPRODUCT((NhuCau!$E$19:$E$21=$C41)*(NhuCau!Z$19:Z$21))),2)</f>
        <v>0</v>
      </c>
      <c r="X41" s="2" cm="1">
        <f t="array" ref="X41">ROUND((SUMPRODUCT((NhuCau!$E$19:$E$21=$C41)*(NhuCau!AA$19:AA$21))),2)</f>
        <v>0</v>
      </c>
      <c r="Y41" s="2" cm="1">
        <f t="array" ref="Y41">ROUND((SUMPRODUCT((NhuCau!$E$19:$E$21=$C41)*(NhuCau!AB$19:AB$21))),2)</f>
        <v>0</v>
      </c>
      <c r="Z41" s="2" cm="1">
        <f t="array" ref="Z41">ROUND((SUMPRODUCT((NhuCau!$E$19:$E$21=$C41)*(NhuCau!AC$19:AC$21))),2)</f>
        <v>0</v>
      </c>
      <c r="AA41" s="2" cm="1">
        <f t="array" ref="AA41">ROUND((SUMPRODUCT((NhuCau!$E$19:$E$21=$C41)*(NhuCau!AD$19:AD$21))),2)</f>
        <v>0</v>
      </c>
      <c r="AB41" s="2" cm="1">
        <f t="array" ref="AB41">ROUND((SUMPRODUCT((NhuCau!$E$19:$E$21=$C41)*(NhuCau!AE$19:AE$21))),2)</f>
        <v>0</v>
      </c>
      <c r="AC41" s="2" cm="1">
        <f t="array" ref="AC41">ROUND((SUMPRODUCT((NhuCau!$E$19:$E$21=$C41)*(NhuCau!AF$19:AF$21))),2)</f>
        <v>0</v>
      </c>
      <c r="AD41" s="2" cm="1">
        <f t="array" ref="AD41">ROUND((SUMPRODUCT((NhuCau!$E$19:$E$21=$C41)*(NhuCau!AG$19:AG$21))),2)</f>
        <v>0</v>
      </c>
      <c r="AE41" s="2" cm="1">
        <f t="array" ref="AE41">ROUND((SUMPRODUCT((NhuCau!$E$19:$E$21=$C41)*(NhuCau!AH$19:AH$21))),2)</f>
        <v>0</v>
      </c>
      <c r="AF41" s="2" cm="1">
        <f t="array" ref="AF41">ROUND((SUMPRODUCT((NhuCau!$E$19:$E$21=$C41)*(NhuCau!AI$19:AI$21))),2)</f>
        <v>0</v>
      </c>
      <c r="AG41" s="2" cm="1">
        <f t="array" ref="AG41">ROUND((SUMPRODUCT((NhuCau!$E$19:$E$21=$C41)*(NhuCau!AJ$19:AJ$21))),2)</f>
        <v>0</v>
      </c>
      <c r="AH41" s="2" cm="1">
        <f t="array" ref="AH41">ROUND((SUMPRODUCT((NhuCau!$E$19:$E$21=$C41)*(NhuCau!AK$19:AK$21))),2)</f>
        <v>0</v>
      </c>
      <c r="AI41" s="2" cm="1">
        <f t="array" ref="AI41">ROUND((SUMPRODUCT((NhuCau!$E$19:$E$21=$C41)*(NhuCau!AL$19:AL$21))),2)</f>
        <v>0</v>
      </c>
      <c r="AJ41" s="2" cm="1">
        <f t="array" ref="AJ41">ROUND((SUMPRODUCT((NhuCau!$E$19:$E$21=$C41)*(NhuCau!AM$19:AM$21))),2)</f>
        <v>0</v>
      </c>
      <c r="AK41" s="2" cm="1">
        <f t="array" ref="AK41">ROUND((SUMPRODUCT((NhuCau!$E$19:$E$21=$C41)*(NhuCau!AN$19:AN$21))),2)</f>
        <v>0</v>
      </c>
      <c r="AL41" s="2" cm="1">
        <f t="array" ref="AL41">ROUND((SUMPRODUCT((NhuCau!$E$19:$E$21=$C41)*(NhuCau!AO$19:AO$21))),2)</f>
        <v>0</v>
      </c>
      <c r="AM41" s="2" cm="1">
        <f t="array" ref="AM41">ROUND((SUMPRODUCT((NhuCau!$E$19:$E$21=$C41)*(NhuCau!AP$19:AP$21))),2)</f>
        <v>0</v>
      </c>
      <c r="AN41" s="2" cm="1">
        <f t="array" ref="AN41">ROUND((SUMPRODUCT((NhuCau!$E$19:$E$21=$C41)*(NhuCau!AQ$19:AQ$21))),2)</f>
        <v>0</v>
      </c>
      <c r="AO41" s="2" cm="1">
        <f t="array" ref="AO41">ROUND((SUMPRODUCT((NhuCau!$E$19:$E$21=$C41)*(NhuCau!AR$19:AR$21))),2)</f>
        <v>0</v>
      </c>
      <c r="AP41" s="2" cm="1">
        <f t="array" ref="AP41">ROUND((SUMPRODUCT((NhuCau!$E$19:$E$21=$C41)*(NhuCau!AS$19:AS$21))),2)</f>
        <v>0</v>
      </c>
      <c r="AQ41" s="2" cm="1">
        <f t="array" ref="AQ41">ROUND((SUMPRODUCT((NhuCau!$E$19:$E$21=$C41)*(NhuCau!AT$19:AT$21))),2)</f>
        <v>0</v>
      </c>
      <c r="AR41" s="2" cm="1">
        <f t="array" ref="AR41">ROUND((SUMPRODUCT((NhuCau!$E$19:$E$21=$C41)*(NhuCau!AU$19:AU$21))),2)</f>
        <v>0</v>
      </c>
      <c r="AS41" s="2" cm="1">
        <f t="array" ref="AS41">ROUND((SUMPRODUCT((NhuCau!$E$19:$E$21=$C41)*(NhuCau!AV$19:AV$21))),2)</f>
        <v>0</v>
      </c>
      <c r="AT41" s="2" cm="1">
        <f t="array" ref="AT41">ROUND((SUMPRODUCT((NhuCau!$E$19:$E$21=$C41)*(NhuCau!AW$19:AW$21))),2)</f>
        <v>0</v>
      </c>
      <c r="AU41" s="2" cm="1">
        <f t="array" ref="AU41">ROUND((SUMPRODUCT((NhuCau!$E$19:$E$21=$C41)*(NhuCau!AX$19:AX$21))),2)</f>
        <v>0</v>
      </c>
      <c r="AV41" s="2" cm="1">
        <f t="array" ref="AV41">ROUND((SUMPRODUCT((NhuCau!$E$19:$E$21=$C41)*(NhuCau!AY$19:AY$21))),2)</f>
        <v>0</v>
      </c>
      <c r="AW41" s="2" cm="1">
        <f t="array" ref="AW41">ROUND((SUMPRODUCT((NhuCau!$E$19:$E$21=$C41)*(NhuCau!AZ$19:AZ$21))),2)</f>
        <v>0</v>
      </c>
      <c r="AX41" s="2" cm="1">
        <f t="array" ref="AX41">ROUND((SUMPRODUCT((NhuCau!$E$19:$E$21=$C41)*(NhuCau!BA$19:BA$21))),2)</f>
        <v>0</v>
      </c>
      <c r="AY41" s="2" cm="1">
        <f t="array" ref="AY41">ROUND((SUMPRODUCT((NhuCau!$E$19:$E$21=$C41)*(NhuCau!BB$19:BB$21))),2)</f>
        <v>0</v>
      </c>
      <c r="AZ41" s="2" cm="1">
        <f t="array" ref="AZ41">ROUND((SUMPRODUCT((NhuCau!$E$19:$E$21=$C41)*(NhuCau!BD$19:BD$21))),2)</f>
        <v>0</v>
      </c>
      <c r="BA41" s="2" cm="1">
        <f t="array" ref="BA41">ROUND((SUMPRODUCT((NhuCau!$E$19:$E$21=$C41)*(NhuCau!BE$19:BE$21))),2)</f>
        <v>0</v>
      </c>
      <c r="BB41" s="2" cm="1">
        <f t="array" ref="BB41">ROUND((SUMPRODUCT((NhuCau!$E$19:$E$21=$C41)*(NhuCau!BF$19:BF$21))),2)</f>
        <v>0</v>
      </c>
      <c r="BC41" s="2" cm="1">
        <f t="array" ref="BC41">ROUND((SUMPRODUCT((NhuCau!$E$19:$E$21=$C41)*(NhuCau!BG$19:BG$21))),2)</f>
        <v>0</v>
      </c>
      <c r="BD41" s="2" cm="1">
        <f t="array" ref="BD41">ROUND((SUMPRODUCT((NhuCau!$E$19:$E$21=$C41)*(NhuCau!BH$19:BH$21))),2)</f>
        <v>0</v>
      </c>
      <c r="BE41" s="2" cm="1">
        <f t="array" ref="BE41">ROUND((SUMPRODUCT((NhuCau!$E$19:$E$21=$C41)*(NhuCau!BI$19:BI$21))),2)</f>
        <v>0</v>
      </c>
      <c r="BF41" s="2" cm="1">
        <f t="array" ref="BF41">ROUND((SUMPRODUCT((NhuCau!$E$19:$E$21=$C41)*(NhuCau!BJ$19:BJ$21))),2)</f>
        <v>0</v>
      </c>
      <c r="BG41" s="2" cm="1">
        <f t="array" ref="BG41">ROUND((SUMPRODUCT((NhuCau!$E$19:$E$21=$C41)*(NhuCau!BK$19:BK$21))),2)</f>
        <v>0</v>
      </c>
    </row>
    <row r="42" spans="1:59" s="5" customFormat="1" ht="16.5" customHeight="1">
      <c r="A42" s="117" t="s">
        <v>42</v>
      </c>
      <c r="B42" s="256"/>
      <c r="C42" s="249" t="str">
        <f>BANGTINH!O11</f>
        <v>Năm 2030</v>
      </c>
      <c r="D42" s="246" t="s">
        <v>49</v>
      </c>
      <c r="E42" s="257">
        <f t="shared" ref="E42:F42" si="18">E35-E36</f>
        <v>0</v>
      </c>
      <c r="F42" s="8">
        <f t="shared" si="18"/>
        <v>0</v>
      </c>
      <c r="G42" s="8">
        <f t="shared" ref="G42:BG42" si="19">G35-G36</f>
        <v>0</v>
      </c>
      <c r="H42" s="8">
        <f t="shared" si="19"/>
        <v>0</v>
      </c>
      <c r="I42" s="8">
        <f t="shared" si="19"/>
        <v>0</v>
      </c>
      <c r="J42" s="8">
        <f t="shared" si="19"/>
        <v>0</v>
      </c>
      <c r="K42" s="8">
        <f t="shared" si="19"/>
        <v>0</v>
      </c>
      <c r="L42" s="8">
        <f t="shared" si="19"/>
        <v>0</v>
      </c>
      <c r="M42" s="8">
        <f t="shared" si="19"/>
        <v>0</v>
      </c>
      <c r="N42" s="8">
        <f t="shared" si="19"/>
        <v>0</v>
      </c>
      <c r="O42" s="8">
        <f t="shared" si="19"/>
        <v>0</v>
      </c>
      <c r="P42" s="8">
        <f t="shared" si="19"/>
        <v>0</v>
      </c>
      <c r="Q42" s="8">
        <f t="shared" si="19"/>
        <v>0</v>
      </c>
      <c r="R42" s="8">
        <f t="shared" si="19"/>
        <v>0</v>
      </c>
      <c r="S42" s="8">
        <f t="shared" si="19"/>
        <v>0</v>
      </c>
      <c r="T42" s="8">
        <f t="shared" si="19"/>
        <v>0</v>
      </c>
      <c r="U42" s="8">
        <f t="shared" si="19"/>
        <v>0</v>
      </c>
      <c r="V42" s="8">
        <f t="shared" si="19"/>
        <v>0</v>
      </c>
      <c r="W42" s="8">
        <f t="shared" si="19"/>
        <v>0</v>
      </c>
      <c r="X42" s="8">
        <f t="shared" si="19"/>
        <v>0</v>
      </c>
      <c r="Y42" s="8">
        <f t="shared" si="19"/>
        <v>0</v>
      </c>
      <c r="Z42" s="8">
        <f t="shared" si="19"/>
        <v>0</v>
      </c>
      <c r="AA42" s="8">
        <f t="shared" si="19"/>
        <v>0</v>
      </c>
      <c r="AB42" s="8">
        <f t="shared" si="19"/>
        <v>0</v>
      </c>
      <c r="AC42" s="8">
        <f t="shared" si="19"/>
        <v>0</v>
      </c>
      <c r="AD42" s="8">
        <f t="shared" si="19"/>
        <v>0</v>
      </c>
      <c r="AE42" s="8">
        <f t="shared" si="19"/>
        <v>0</v>
      </c>
      <c r="AF42" s="8">
        <f t="shared" si="19"/>
        <v>0</v>
      </c>
      <c r="AG42" s="8">
        <f t="shared" si="19"/>
        <v>0</v>
      </c>
      <c r="AH42" s="8">
        <f t="shared" si="19"/>
        <v>0</v>
      </c>
      <c r="AI42" s="8">
        <f t="shared" si="19"/>
        <v>0</v>
      </c>
      <c r="AJ42" s="8">
        <f t="shared" si="19"/>
        <v>0</v>
      </c>
      <c r="AK42" s="8">
        <f t="shared" si="19"/>
        <v>0</v>
      </c>
      <c r="AL42" s="8">
        <f t="shared" si="19"/>
        <v>0</v>
      </c>
      <c r="AM42" s="8">
        <f t="shared" si="19"/>
        <v>0</v>
      </c>
      <c r="AN42" s="8">
        <f t="shared" si="19"/>
        <v>0</v>
      </c>
      <c r="AO42" s="8">
        <f t="shared" si="19"/>
        <v>0</v>
      </c>
      <c r="AP42" s="8">
        <f t="shared" si="19"/>
        <v>0</v>
      </c>
      <c r="AQ42" s="8">
        <f t="shared" si="19"/>
        <v>0</v>
      </c>
      <c r="AR42" s="8">
        <f t="shared" si="19"/>
        <v>0</v>
      </c>
      <c r="AS42" s="8">
        <f t="shared" si="19"/>
        <v>0</v>
      </c>
      <c r="AT42" s="8">
        <f t="shared" si="19"/>
        <v>0</v>
      </c>
      <c r="AU42" s="8">
        <f t="shared" si="19"/>
        <v>0</v>
      </c>
      <c r="AV42" s="8">
        <f t="shared" si="19"/>
        <v>0</v>
      </c>
      <c r="AW42" s="8">
        <f t="shared" si="19"/>
        <v>0</v>
      </c>
      <c r="AX42" s="8">
        <f t="shared" si="19"/>
        <v>0</v>
      </c>
      <c r="AY42" s="8">
        <f t="shared" si="19"/>
        <v>0</v>
      </c>
      <c r="AZ42" s="8">
        <f t="shared" si="19"/>
        <v>0</v>
      </c>
      <c r="BA42" s="8">
        <f t="shared" si="19"/>
        <v>0</v>
      </c>
      <c r="BB42" s="8">
        <f t="shared" si="19"/>
        <v>0</v>
      </c>
      <c r="BC42" s="8">
        <f t="shared" si="19"/>
        <v>0</v>
      </c>
      <c r="BD42" s="8">
        <f t="shared" si="19"/>
        <v>0</v>
      </c>
      <c r="BE42" s="8">
        <f t="shared" si="19"/>
        <v>0</v>
      </c>
      <c r="BF42" s="8">
        <f t="shared" si="19"/>
        <v>0</v>
      </c>
      <c r="BG42" s="8">
        <f t="shared" si="19"/>
        <v>0</v>
      </c>
    </row>
    <row r="43" spans="1:59" s="5" customFormat="1" ht="16.5" customHeight="1">
      <c r="A43" s="117" t="s">
        <v>42</v>
      </c>
      <c r="B43" s="244"/>
      <c r="C43" s="245" t="s">
        <v>45</v>
      </c>
      <c r="D43" s="246" t="s">
        <v>48</v>
      </c>
      <c r="E43" s="247">
        <f>NhuCau!H22</f>
        <v>0</v>
      </c>
      <c r="F43" s="4">
        <f>NhuCau!I22</f>
        <v>0</v>
      </c>
      <c r="G43" s="4">
        <f>NhuCau!J22</f>
        <v>0</v>
      </c>
      <c r="H43" s="4">
        <f>NhuCau!K22</f>
        <v>0</v>
      </c>
      <c r="I43" s="4">
        <f>NhuCau!L22</f>
        <v>0</v>
      </c>
      <c r="J43" s="4">
        <f>NhuCau!M22</f>
        <v>0</v>
      </c>
      <c r="K43" s="4">
        <f>NhuCau!N22</f>
        <v>0</v>
      </c>
      <c r="L43" s="4">
        <f>NhuCau!O22</f>
        <v>0</v>
      </c>
      <c r="M43" s="4">
        <f>NhuCau!P22</f>
        <v>0</v>
      </c>
      <c r="N43" s="4">
        <f>NhuCau!Q22</f>
        <v>0</v>
      </c>
      <c r="O43" s="4">
        <f>NhuCau!R22</f>
        <v>0</v>
      </c>
      <c r="P43" s="4">
        <f>NhuCau!S22</f>
        <v>0</v>
      </c>
      <c r="Q43" s="4">
        <f>NhuCau!T22</f>
        <v>0</v>
      </c>
      <c r="R43" s="4">
        <f>NhuCau!U22</f>
        <v>0</v>
      </c>
      <c r="S43" s="4">
        <f>NhuCau!V22</f>
        <v>0</v>
      </c>
      <c r="T43" s="4">
        <f>NhuCau!W22</f>
        <v>0</v>
      </c>
      <c r="U43" s="4">
        <f>NhuCau!X22</f>
        <v>0</v>
      </c>
      <c r="V43" s="4">
        <f>NhuCau!Y22</f>
        <v>0</v>
      </c>
      <c r="W43" s="4">
        <f>NhuCau!Z22</f>
        <v>0</v>
      </c>
      <c r="X43" s="4">
        <f>NhuCau!AA22</f>
        <v>0</v>
      </c>
      <c r="Y43" s="4">
        <f>NhuCau!AB22</f>
        <v>0</v>
      </c>
      <c r="Z43" s="4">
        <f>NhuCau!AC22</f>
        <v>0</v>
      </c>
      <c r="AA43" s="4">
        <f>NhuCau!AD22</f>
        <v>0</v>
      </c>
      <c r="AB43" s="4">
        <f>NhuCau!AE22</f>
        <v>0</v>
      </c>
      <c r="AC43" s="4">
        <f>NhuCau!AF22</f>
        <v>0</v>
      </c>
      <c r="AD43" s="4">
        <f>NhuCau!AG22</f>
        <v>0</v>
      </c>
      <c r="AE43" s="4">
        <f>NhuCau!AH22</f>
        <v>0</v>
      </c>
      <c r="AF43" s="4">
        <f>NhuCau!AI22</f>
        <v>0</v>
      </c>
      <c r="AG43" s="4">
        <f>NhuCau!AJ22</f>
        <v>0</v>
      </c>
      <c r="AH43" s="4">
        <f>NhuCau!AK22</f>
        <v>0</v>
      </c>
      <c r="AI43" s="4">
        <f>NhuCau!AL22</f>
        <v>0</v>
      </c>
      <c r="AJ43" s="4">
        <f>NhuCau!AM22</f>
        <v>0</v>
      </c>
      <c r="AK43" s="4">
        <f>NhuCau!AN22</f>
        <v>0</v>
      </c>
      <c r="AL43" s="4">
        <f>NhuCau!AO22</f>
        <v>0</v>
      </c>
      <c r="AM43" s="4">
        <f>NhuCau!AP22</f>
        <v>0</v>
      </c>
      <c r="AN43" s="4">
        <f>NhuCau!AQ22</f>
        <v>0</v>
      </c>
      <c r="AO43" s="4">
        <f>NhuCau!AR22</f>
        <v>0</v>
      </c>
      <c r="AP43" s="4">
        <f>NhuCau!AS22</f>
        <v>0</v>
      </c>
      <c r="AQ43" s="4">
        <f>NhuCau!AT22</f>
        <v>0</v>
      </c>
      <c r="AR43" s="4">
        <f>NhuCau!AU22</f>
        <v>0</v>
      </c>
      <c r="AS43" s="4">
        <f>NhuCau!AV22</f>
        <v>0</v>
      </c>
      <c r="AT43" s="4">
        <f>NhuCau!AW22</f>
        <v>0</v>
      </c>
      <c r="AU43" s="4">
        <f>NhuCau!AX22</f>
        <v>0</v>
      </c>
      <c r="AV43" s="4">
        <f>NhuCau!AY22</f>
        <v>0</v>
      </c>
      <c r="AW43" s="4">
        <f>NhuCau!AZ22</f>
        <v>0</v>
      </c>
      <c r="AX43" s="4">
        <f>NhuCau!BA22</f>
        <v>0</v>
      </c>
      <c r="AY43" s="4">
        <f>NhuCau!BB22</f>
        <v>0</v>
      </c>
      <c r="AZ43" s="4">
        <f>NhuCau!BD22</f>
        <v>0</v>
      </c>
      <c r="BA43" s="4">
        <f>NhuCau!BE22</f>
        <v>0</v>
      </c>
      <c r="BB43" s="4">
        <f>NhuCau!BF22</f>
        <v>0</v>
      </c>
      <c r="BC43" s="4">
        <f>NhuCau!BG22</f>
        <v>0</v>
      </c>
      <c r="BD43" s="4">
        <f>NhuCau!BH22</f>
        <v>0</v>
      </c>
      <c r="BE43" s="4">
        <f>NhuCau!BI22</f>
        <v>0</v>
      </c>
      <c r="BF43" s="4">
        <f>NhuCau!BJ22</f>
        <v>0</v>
      </c>
      <c r="BG43" s="4">
        <f>NhuCau!BK22</f>
        <v>0</v>
      </c>
    </row>
    <row r="44" spans="1:59" s="5" customFormat="1" ht="16.5" customHeight="1">
      <c r="A44" s="117" t="s">
        <v>42</v>
      </c>
      <c r="B44" s="248"/>
      <c r="C44" s="249">
        <f>BANGTINH!O5</f>
        <v>0</v>
      </c>
      <c r="D44" s="246" t="s">
        <v>48</v>
      </c>
      <c r="E44" s="250">
        <f t="shared" ref="E44:F44" si="20">SUM(E45:E49)</f>
        <v>0</v>
      </c>
      <c r="F44" s="6">
        <f t="shared" si="20"/>
        <v>0</v>
      </c>
      <c r="G44" s="6">
        <f t="shared" ref="G44:BG44" si="21">SUM(G45:G49)</f>
        <v>0</v>
      </c>
      <c r="H44" s="6">
        <f t="shared" si="21"/>
        <v>0</v>
      </c>
      <c r="I44" s="6">
        <f t="shared" si="21"/>
        <v>0</v>
      </c>
      <c r="J44" s="6">
        <f t="shared" si="21"/>
        <v>0</v>
      </c>
      <c r="K44" s="6">
        <f t="shared" si="21"/>
        <v>0</v>
      </c>
      <c r="L44" s="6">
        <f t="shared" si="21"/>
        <v>0</v>
      </c>
      <c r="M44" s="6">
        <f t="shared" si="21"/>
        <v>0</v>
      </c>
      <c r="N44" s="6">
        <f t="shared" si="21"/>
        <v>0</v>
      </c>
      <c r="O44" s="6">
        <f t="shared" si="21"/>
        <v>0</v>
      </c>
      <c r="P44" s="6">
        <f t="shared" si="21"/>
        <v>0</v>
      </c>
      <c r="Q44" s="6">
        <f t="shared" si="21"/>
        <v>0</v>
      </c>
      <c r="R44" s="6">
        <f t="shared" si="21"/>
        <v>0</v>
      </c>
      <c r="S44" s="6">
        <f t="shared" si="21"/>
        <v>0</v>
      </c>
      <c r="T44" s="6">
        <f t="shared" si="21"/>
        <v>0</v>
      </c>
      <c r="U44" s="6">
        <f t="shared" si="21"/>
        <v>0</v>
      </c>
      <c r="V44" s="6">
        <f t="shared" si="21"/>
        <v>0</v>
      </c>
      <c r="W44" s="6">
        <f t="shared" si="21"/>
        <v>0</v>
      </c>
      <c r="X44" s="6">
        <f t="shared" si="21"/>
        <v>0</v>
      </c>
      <c r="Y44" s="6">
        <f t="shared" si="21"/>
        <v>0</v>
      </c>
      <c r="Z44" s="6">
        <f t="shared" si="21"/>
        <v>0</v>
      </c>
      <c r="AA44" s="6">
        <f t="shared" si="21"/>
        <v>0</v>
      </c>
      <c r="AB44" s="6">
        <f t="shared" si="21"/>
        <v>0</v>
      </c>
      <c r="AC44" s="6">
        <f t="shared" si="21"/>
        <v>0</v>
      </c>
      <c r="AD44" s="6">
        <f t="shared" si="21"/>
        <v>0</v>
      </c>
      <c r="AE44" s="6">
        <f t="shared" si="21"/>
        <v>0</v>
      </c>
      <c r="AF44" s="6">
        <f t="shared" si="21"/>
        <v>0</v>
      </c>
      <c r="AG44" s="6">
        <f t="shared" si="21"/>
        <v>0</v>
      </c>
      <c r="AH44" s="6">
        <f t="shared" si="21"/>
        <v>0</v>
      </c>
      <c r="AI44" s="6">
        <f t="shared" si="21"/>
        <v>0</v>
      </c>
      <c r="AJ44" s="6">
        <f t="shared" si="21"/>
        <v>0</v>
      </c>
      <c r="AK44" s="6">
        <f t="shared" si="21"/>
        <v>0</v>
      </c>
      <c r="AL44" s="6">
        <f t="shared" si="21"/>
        <v>0</v>
      </c>
      <c r="AM44" s="6">
        <f t="shared" si="21"/>
        <v>0</v>
      </c>
      <c r="AN44" s="6">
        <f t="shared" si="21"/>
        <v>0</v>
      </c>
      <c r="AO44" s="6">
        <f t="shared" si="21"/>
        <v>0</v>
      </c>
      <c r="AP44" s="6">
        <f t="shared" si="21"/>
        <v>0</v>
      </c>
      <c r="AQ44" s="6">
        <f t="shared" si="21"/>
        <v>0</v>
      </c>
      <c r="AR44" s="6">
        <f t="shared" si="21"/>
        <v>0</v>
      </c>
      <c r="AS44" s="6">
        <f t="shared" si="21"/>
        <v>0</v>
      </c>
      <c r="AT44" s="6">
        <f t="shared" si="21"/>
        <v>0</v>
      </c>
      <c r="AU44" s="6">
        <f t="shared" si="21"/>
        <v>0</v>
      </c>
      <c r="AV44" s="6">
        <f t="shared" si="21"/>
        <v>0</v>
      </c>
      <c r="AW44" s="6">
        <f t="shared" si="21"/>
        <v>0</v>
      </c>
      <c r="AX44" s="6">
        <f t="shared" si="21"/>
        <v>0</v>
      </c>
      <c r="AY44" s="6">
        <f t="shared" si="21"/>
        <v>0</v>
      </c>
      <c r="AZ44" s="6">
        <f t="shared" si="21"/>
        <v>0</v>
      </c>
      <c r="BA44" s="6">
        <f t="shared" si="21"/>
        <v>0</v>
      </c>
      <c r="BB44" s="6">
        <f t="shared" si="21"/>
        <v>0</v>
      </c>
      <c r="BC44" s="6">
        <f t="shared" si="21"/>
        <v>0</v>
      </c>
      <c r="BD44" s="6">
        <f t="shared" si="21"/>
        <v>0</v>
      </c>
      <c r="BE44" s="6">
        <f t="shared" si="21"/>
        <v>0</v>
      </c>
      <c r="BF44" s="6">
        <f t="shared" si="21"/>
        <v>0</v>
      </c>
      <c r="BG44" s="6">
        <f t="shared" si="21"/>
        <v>0</v>
      </c>
    </row>
    <row r="45" spans="1:59" s="1" customFormat="1" ht="16.5" customHeight="1">
      <c r="A45" s="251" t="s">
        <v>42</v>
      </c>
      <c r="B45" s="252"/>
      <c r="C45" s="253" t="str">
        <f>BANGTINH!O6</f>
        <v>Năm 2025</v>
      </c>
      <c r="D45" s="259" t="s">
        <v>48</v>
      </c>
      <c r="E45" s="255">
        <f>SUM(F45:BG45)</f>
        <v>0</v>
      </c>
      <c r="F45" s="2">
        <f>ROUND((SUMPRODUCT((NhuCau!$E$23:$E$25=$C45)*(NhuCau!I$23:I$25))),2)</f>
        <v>0</v>
      </c>
      <c r="G45" s="2">
        <f>ROUND((SUMPRODUCT((NhuCau!$E$23:$E$25=$C45)*(NhuCau!J$23:J$25))),2)</f>
        <v>0</v>
      </c>
      <c r="H45" s="2">
        <f>ROUND((SUMPRODUCT((NhuCau!$E$23:$E$25=$C45)*(NhuCau!K$23:K$25))),2)</f>
        <v>0</v>
      </c>
      <c r="I45" s="2">
        <f>ROUND((SUMPRODUCT((NhuCau!$E$23:$E$25=$C45)*(NhuCau!L$23:L$25))),2)</f>
        <v>0</v>
      </c>
      <c r="J45" s="2">
        <f>ROUND((SUMPRODUCT((NhuCau!$E$23:$E$25=$C45)*(NhuCau!M$23:M$25))),2)</f>
        <v>0</v>
      </c>
      <c r="K45" s="2">
        <f>ROUND((SUMPRODUCT((NhuCau!$E$23:$E$25=$C45)*(NhuCau!N$23:N$25))),2)</f>
        <v>0</v>
      </c>
      <c r="L45" s="2">
        <f>ROUND((SUMPRODUCT((NhuCau!$E$23:$E$25=$C45)*(NhuCau!O$23:O$25))),2)</f>
        <v>0</v>
      </c>
      <c r="M45" s="2">
        <f>ROUND((SUMPRODUCT((NhuCau!$E$23:$E$25=$C45)*(NhuCau!P$23:P$25))),2)</f>
        <v>0</v>
      </c>
      <c r="N45" s="2">
        <f>ROUND((SUMPRODUCT((NhuCau!$E$23:$E$25=$C45)*(NhuCau!Q$23:Q$25))),2)</f>
        <v>0</v>
      </c>
      <c r="O45" s="2">
        <f>ROUND((SUMPRODUCT((NhuCau!$E$23:$E$25=$C45)*(NhuCau!R$23:R$25))),2)</f>
        <v>0</v>
      </c>
      <c r="P45" s="2">
        <f>ROUND((SUMPRODUCT((NhuCau!$E$23:$E$25=$C45)*(NhuCau!S$23:S$25))),2)</f>
        <v>0</v>
      </c>
      <c r="Q45" s="2">
        <f>ROUND((SUMPRODUCT((NhuCau!$E$23:$E$25=$C45)*(NhuCau!T$23:T$25))),2)</f>
        <v>0</v>
      </c>
      <c r="R45" s="2">
        <f>ROUND((SUMPRODUCT((NhuCau!$E$23:$E$25=$C45)*(NhuCau!U$23:U$25))),2)</f>
        <v>0</v>
      </c>
      <c r="S45" s="2">
        <f>ROUND((SUMPRODUCT((NhuCau!$E$23:$E$25=$C45)*(NhuCau!V$23:V$25))),2)</f>
        <v>0</v>
      </c>
      <c r="T45" s="2">
        <f>ROUND((SUMPRODUCT((NhuCau!$E$23:$E$25=$C45)*(NhuCau!W$23:W$25))),2)</f>
        <v>0</v>
      </c>
      <c r="U45" s="2">
        <f>ROUND((SUMPRODUCT((NhuCau!$E$23:$E$25=$C45)*(NhuCau!X$23:X$25))),2)</f>
        <v>0</v>
      </c>
      <c r="V45" s="2">
        <f>ROUND((SUMPRODUCT((NhuCau!$E$23:$E$25=$C45)*(NhuCau!Y$23:Y$25))),2)</f>
        <v>0</v>
      </c>
      <c r="W45" s="2">
        <f>ROUND((SUMPRODUCT((NhuCau!$E$23:$E$25=$C45)*(NhuCau!Z$23:Z$25))),2)</f>
        <v>0</v>
      </c>
      <c r="X45" s="2">
        <f>ROUND((SUMPRODUCT((NhuCau!$E$23:$E$25=$C45)*(NhuCau!AA$23:AA$25))),2)</f>
        <v>0</v>
      </c>
      <c r="Y45" s="2">
        <f>ROUND((SUMPRODUCT((NhuCau!$E$23:$E$25=$C45)*(NhuCau!AB$23:AB$25))),2)</f>
        <v>0</v>
      </c>
      <c r="Z45" s="2">
        <f>ROUND((SUMPRODUCT((NhuCau!$E$23:$E$25=$C45)*(NhuCau!AC$23:AC$25))),2)</f>
        <v>0</v>
      </c>
      <c r="AA45" s="2">
        <f>ROUND((SUMPRODUCT((NhuCau!$E$23:$E$25=$C45)*(NhuCau!AD$23:AD$25))),2)</f>
        <v>0</v>
      </c>
      <c r="AB45" s="2">
        <f>ROUND((SUMPRODUCT((NhuCau!$E$23:$E$25=$C45)*(NhuCau!AE$23:AE$25))),2)</f>
        <v>0</v>
      </c>
      <c r="AC45" s="2">
        <f>ROUND((SUMPRODUCT((NhuCau!$E$23:$E$25=$C45)*(NhuCau!AF$23:AF$25))),2)</f>
        <v>0</v>
      </c>
      <c r="AD45" s="2">
        <f>ROUND((SUMPRODUCT((NhuCau!$E$23:$E$25=$C45)*(NhuCau!AG$23:AG$25))),2)</f>
        <v>0</v>
      </c>
      <c r="AE45" s="2">
        <f>ROUND((SUMPRODUCT((NhuCau!$E$23:$E$25=$C45)*(NhuCau!AH$23:AH$25))),2)</f>
        <v>0</v>
      </c>
      <c r="AF45" s="2">
        <f>ROUND((SUMPRODUCT((NhuCau!$E$23:$E$25=$C45)*(NhuCau!AI$23:AI$25))),2)</f>
        <v>0</v>
      </c>
      <c r="AG45" s="2">
        <f>ROUND((SUMPRODUCT((NhuCau!$E$23:$E$25=$C45)*(NhuCau!AJ$23:AJ$25))),2)</f>
        <v>0</v>
      </c>
      <c r="AH45" s="2">
        <f>ROUND((SUMPRODUCT((NhuCau!$E$23:$E$25=$C45)*(NhuCau!AK$23:AK$25))),2)</f>
        <v>0</v>
      </c>
      <c r="AI45" s="2">
        <f>ROUND((SUMPRODUCT((NhuCau!$E$23:$E$25=$C45)*(NhuCau!AL$23:AL$25))),2)</f>
        <v>0</v>
      </c>
      <c r="AJ45" s="2">
        <f>ROUND((SUMPRODUCT((NhuCau!$E$23:$E$25=$C45)*(NhuCau!AM$23:AM$25))),2)</f>
        <v>0</v>
      </c>
      <c r="AK45" s="2">
        <f>ROUND((SUMPRODUCT((NhuCau!$E$23:$E$25=$C45)*(NhuCau!AN$23:AN$25))),2)</f>
        <v>0</v>
      </c>
      <c r="AL45" s="2">
        <f>ROUND((SUMPRODUCT((NhuCau!$E$23:$E$25=$C45)*(NhuCau!AO$23:AO$25))),2)</f>
        <v>0</v>
      </c>
      <c r="AM45" s="2">
        <f>ROUND((SUMPRODUCT((NhuCau!$E$23:$E$25=$C45)*(NhuCau!AP$23:AP$25))),2)</f>
        <v>0</v>
      </c>
      <c r="AN45" s="2">
        <f>ROUND((SUMPRODUCT((NhuCau!$E$23:$E$25=$C45)*(NhuCau!AQ$23:AQ$25))),2)</f>
        <v>0</v>
      </c>
      <c r="AO45" s="2">
        <f>ROUND((SUMPRODUCT((NhuCau!$E$23:$E$25=$C45)*(NhuCau!AR$23:AR$25))),2)</f>
        <v>0</v>
      </c>
      <c r="AP45" s="2">
        <f>ROUND((SUMPRODUCT((NhuCau!$E$23:$E$25=$C45)*(NhuCau!AS$23:AS$25))),2)</f>
        <v>0</v>
      </c>
      <c r="AQ45" s="2">
        <f>ROUND((SUMPRODUCT((NhuCau!$E$23:$E$25=$C45)*(NhuCau!AT$23:AT$25))),2)</f>
        <v>0</v>
      </c>
      <c r="AR45" s="2">
        <f>ROUND((SUMPRODUCT((NhuCau!$E$23:$E$25=$C45)*(NhuCau!AU$23:AU$25))),2)</f>
        <v>0</v>
      </c>
      <c r="AS45" s="2">
        <f>ROUND((SUMPRODUCT((NhuCau!$E$23:$E$25=$C45)*(NhuCau!AV$23:AV$25))),2)</f>
        <v>0</v>
      </c>
      <c r="AT45" s="2">
        <f>ROUND((SUMPRODUCT((NhuCau!$E$23:$E$25=$C45)*(NhuCau!AW$23:AW$25))),2)</f>
        <v>0</v>
      </c>
      <c r="AU45" s="2">
        <f>ROUND((SUMPRODUCT((NhuCau!$E$23:$E$25=$C45)*(NhuCau!AX$23:AX$25))),2)</f>
        <v>0</v>
      </c>
      <c r="AV45" s="2">
        <f>ROUND((SUMPRODUCT((NhuCau!$E$23:$E$25=$C45)*(NhuCau!AY$23:AY$25))),2)</f>
        <v>0</v>
      </c>
      <c r="AW45" s="2">
        <f>ROUND((SUMPRODUCT((NhuCau!$E$23:$E$25=$C45)*(NhuCau!AZ$23:AZ$25))),2)</f>
        <v>0</v>
      </c>
      <c r="AX45" s="2">
        <f>ROUND((SUMPRODUCT((NhuCau!$E$23:$E$25=$C45)*(NhuCau!BA$23:BA$25))),2)</f>
        <v>0</v>
      </c>
      <c r="AY45" s="2">
        <f>ROUND((SUMPRODUCT((NhuCau!$E$23:$E$25=$C45)*(NhuCau!BB$23:BB$25))),2)</f>
        <v>0</v>
      </c>
      <c r="AZ45" s="2">
        <f>ROUND((SUMPRODUCT((NhuCau!$E$23:$E$25=$C45)*(NhuCau!BD$23:BD$25))),2)</f>
        <v>0</v>
      </c>
      <c r="BA45" s="2">
        <f>ROUND((SUMPRODUCT((NhuCau!$E$23:$E$25=$C45)*(NhuCau!BE$23:BE$25))),2)</f>
        <v>0</v>
      </c>
      <c r="BB45" s="2">
        <f>ROUND((SUMPRODUCT((NhuCau!$E$23:$E$25=$C45)*(NhuCau!BF$23:BF$25))),2)</f>
        <v>0</v>
      </c>
      <c r="BC45" s="2">
        <f>ROUND((SUMPRODUCT((NhuCau!$E$23:$E$25=$C45)*(NhuCau!BG$23:BG$25))),2)</f>
        <v>0</v>
      </c>
      <c r="BD45" s="2">
        <f>ROUND((SUMPRODUCT((NhuCau!$E$23:$E$25=$C45)*(NhuCau!BH$23:BH$25))),2)</f>
        <v>0</v>
      </c>
      <c r="BE45" s="2">
        <f>ROUND((SUMPRODUCT((NhuCau!$E$23:$E$25=$C45)*(NhuCau!BI$23:BI$25))),2)</f>
        <v>0</v>
      </c>
      <c r="BF45" s="2">
        <f>ROUND((SUMPRODUCT((NhuCau!$E$23:$E$25=$C45)*(NhuCau!BJ$23:BJ$25))),2)</f>
        <v>0</v>
      </c>
      <c r="BG45" s="2">
        <f>ROUND((SUMPRODUCT((NhuCau!$E$23:$E$25=$C45)*(NhuCau!BK$23:BK$25))),2)</f>
        <v>0</v>
      </c>
    </row>
    <row r="46" spans="1:59" s="1" customFormat="1" ht="16.5" customHeight="1">
      <c r="A46" s="251" t="s">
        <v>42</v>
      </c>
      <c r="B46" s="252"/>
      <c r="C46" s="253" t="str">
        <f>BANGTINH!O7</f>
        <v>Năm 2026</v>
      </c>
      <c r="D46" s="254" t="s">
        <v>48</v>
      </c>
      <c r="E46" s="255">
        <f>SUM(F46:BG46)</f>
        <v>0</v>
      </c>
      <c r="F46" s="2">
        <f>ROUND((SUMPRODUCT((NhuCau!$E$23:$E$25=$C46)*(NhuCau!I$23:I$25))),2)</f>
        <v>0</v>
      </c>
      <c r="G46" s="2">
        <f>ROUND((SUMPRODUCT((NhuCau!$E$23:$E$25=$C46)*(NhuCau!J$23:J$25))),2)</f>
        <v>0</v>
      </c>
      <c r="H46" s="2">
        <f>ROUND((SUMPRODUCT((NhuCau!$E$23:$E$25=$C46)*(NhuCau!K$23:K$25))),2)</f>
        <v>0</v>
      </c>
      <c r="I46" s="2">
        <f>ROUND((SUMPRODUCT((NhuCau!$E$23:$E$25=$C46)*(NhuCau!L$23:L$25))),2)</f>
        <v>0</v>
      </c>
      <c r="J46" s="2">
        <f>ROUND((SUMPRODUCT((NhuCau!$E$23:$E$25=$C46)*(NhuCau!M$23:M$25))),2)</f>
        <v>0</v>
      </c>
      <c r="K46" s="2">
        <f>ROUND((SUMPRODUCT((NhuCau!$E$23:$E$25=$C46)*(NhuCau!N$23:N$25))),2)</f>
        <v>0</v>
      </c>
      <c r="L46" s="2">
        <f>ROUND((SUMPRODUCT((NhuCau!$E$23:$E$25=$C46)*(NhuCau!O$23:O$25))),2)</f>
        <v>0</v>
      </c>
      <c r="M46" s="2">
        <f>ROUND((SUMPRODUCT((NhuCau!$E$23:$E$25=$C46)*(NhuCau!P$23:P$25))),2)</f>
        <v>0</v>
      </c>
      <c r="N46" s="2">
        <f>ROUND((SUMPRODUCT((NhuCau!$E$23:$E$25=$C46)*(NhuCau!Q$23:Q$25))),2)</f>
        <v>0</v>
      </c>
      <c r="O46" s="2">
        <f>ROUND((SUMPRODUCT((NhuCau!$E$23:$E$25=$C46)*(NhuCau!R$23:R$25))),2)</f>
        <v>0</v>
      </c>
      <c r="P46" s="2">
        <f>ROUND((SUMPRODUCT((NhuCau!$E$23:$E$25=$C46)*(NhuCau!S$23:S$25))),2)</f>
        <v>0</v>
      </c>
      <c r="Q46" s="2">
        <f>ROUND((SUMPRODUCT((NhuCau!$E$23:$E$25=$C46)*(NhuCau!T$23:T$25))),2)</f>
        <v>0</v>
      </c>
      <c r="R46" s="2">
        <f>ROUND((SUMPRODUCT((NhuCau!$E$23:$E$25=$C46)*(NhuCau!U$23:U$25))),2)</f>
        <v>0</v>
      </c>
      <c r="S46" s="2">
        <f>ROUND((SUMPRODUCT((NhuCau!$E$23:$E$25=$C46)*(NhuCau!V$23:V$25))),2)</f>
        <v>0</v>
      </c>
      <c r="T46" s="2">
        <f>ROUND((SUMPRODUCT((NhuCau!$E$23:$E$25=$C46)*(NhuCau!W$23:W$25))),2)</f>
        <v>0</v>
      </c>
      <c r="U46" s="2">
        <f>ROUND((SUMPRODUCT((NhuCau!$E$23:$E$25=$C46)*(NhuCau!X$23:X$25))),2)</f>
        <v>0</v>
      </c>
      <c r="V46" s="2">
        <f>ROUND((SUMPRODUCT((NhuCau!$E$23:$E$25=$C46)*(NhuCau!Y$23:Y$25))),2)</f>
        <v>0</v>
      </c>
      <c r="W46" s="2">
        <f>ROUND((SUMPRODUCT((NhuCau!$E$23:$E$25=$C46)*(NhuCau!Z$23:Z$25))),2)</f>
        <v>0</v>
      </c>
      <c r="X46" s="2">
        <f>ROUND((SUMPRODUCT((NhuCau!$E$23:$E$25=$C46)*(NhuCau!AA$23:AA$25))),2)</f>
        <v>0</v>
      </c>
      <c r="Y46" s="2">
        <f>ROUND((SUMPRODUCT((NhuCau!$E$23:$E$25=$C46)*(NhuCau!AB$23:AB$25))),2)</f>
        <v>0</v>
      </c>
      <c r="Z46" s="2">
        <f>ROUND((SUMPRODUCT((NhuCau!$E$23:$E$25=$C46)*(NhuCau!AC$23:AC$25))),2)</f>
        <v>0</v>
      </c>
      <c r="AA46" s="2">
        <f>ROUND((SUMPRODUCT((NhuCau!$E$23:$E$25=$C46)*(NhuCau!AD$23:AD$25))),2)</f>
        <v>0</v>
      </c>
      <c r="AB46" s="2">
        <f>ROUND((SUMPRODUCT((NhuCau!$E$23:$E$25=$C46)*(NhuCau!AE$23:AE$25))),2)</f>
        <v>0</v>
      </c>
      <c r="AC46" s="2">
        <f>ROUND((SUMPRODUCT((NhuCau!$E$23:$E$25=$C46)*(NhuCau!AF$23:AF$25))),2)</f>
        <v>0</v>
      </c>
      <c r="AD46" s="2">
        <f>ROUND((SUMPRODUCT((NhuCau!$E$23:$E$25=$C46)*(NhuCau!AG$23:AG$25))),2)</f>
        <v>0</v>
      </c>
      <c r="AE46" s="2">
        <f>ROUND((SUMPRODUCT((NhuCau!$E$23:$E$25=$C46)*(NhuCau!AH$23:AH$25))),2)</f>
        <v>0</v>
      </c>
      <c r="AF46" s="2">
        <f>ROUND((SUMPRODUCT((NhuCau!$E$23:$E$25=$C46)*(NhuCau!AI$23:AI$25))),2)</f>
        <v>0</v>
      </c>
      <c r="AG46" s="2">
        <f>ROUND((SUMPRODUCT((NhuCau!$E$23:$E$25=$C46)*(NhuCau!AJ$23:AJ$25))),2)</f>
        <v>0</v>
      </c>
      <c r="AH46" s="2">
        <f>ROUND((SUMPRODUCT((NhuCau!$E$23:$E$25=$C46)*(NhuCau!AK$23:AK$25))),2)</f>
        <v>0</v>
      </c>
      <c r="AI46" s="2">
        <f>ROUND((SUMPRODUCT((NhuCau!$E$23:$E$25=$C46)*(NhuCau!AL$23:AL$25))),2)</f>
        <v>0</v>
      </c>
      <c r="AJ46" s="2">
        <f>ROUND((SUMPRODUCT((NhuCau!$E$23:$E$25=$C46)*(NhuCau!AM$23:AM$25))),2)</f>
        <v>0</v>
      </c>
      <c r="AK46" s="2">
        <f>ROUND((SUMPRODUCT((NhuCau!$E$23:$E$25=$C46)*(NhuCau!AN$23:AN$25))),2)</f>
        <v>0</v>
      </c>
      <c r="AL46" s="2">
        <f>ROUND((SUMPRODUCT((NhuCau!$E$23:$E$25=$C46)*(NhuCau!AO$23:AO$25))),2)</f>
        <v>0</v>
      </c>
      <c r="AM46" s="2">
        <f>ROUND((SUMPRODUCT((NhuCau!$E$23:$E$25=$C46)*(NhuCau!AP$23:AP$25))),2)</f>
        <v>0</v>
      </c>
      <c r="AN46" s="2">
        <f>ROUND((SUMPRODUCT((NhuCau!$E$23:$E$25=$C46)*(NhuCau!AQ$23:AQ$25))),2)</f>
        <v>0</v>
      </c>
      <c r="AO46" s="2">
        <f>ROUND((SUMPRODUCT((NhuCau!$E$23:$E$25=$C46)*(NhuCau!AR$23:AR$25))),2)</f>
        <v>0</v>
      </c>
      <c r="AP46" s="2">
        <f>ROUND((SUMPRODUCT((NhuCau!$E$23:$E$25=$C46)*(NhuCau!AS$23:AS$25))),2)</f>
        <v>0</v>
      </c>
      <c r="AQ46" s="2">
        <f>ROUND((SUMPRODUCT((NhuCau!$E$23:$E$25=$C46)*(NhuCau!AT$23:AT$25))),2)</f>
        <v>0</v>
      </c>
      <c r="AR46" s="2">
        <f>ROUND((SUMPRODUCT((NhuCau!$E$23:$E$25=$C46)*(NhuCau!AU$23:AU$25))),2)</f>
        <v>0</v>
      </c>
      <c r="AS46" s="2">
        <f>ROUND((SUMPRODUCT((NhuCau!$E$23:$E$25=$C46)*(NhuCau!AV$23:AV$25))),2)</f>
        <v>0</v>
      </c>
      <c r="AT46" s="2">
        <f>ROUND((SUMPRODUCT((NhuCau!$E$23:$E$25=$C46)*(NhuCau!AW$23:AW$25))),2)</f>
        <v>0</v>
      </c>
      <c r="AU46" s="2">
        <f>ROUND((SUMPRODUCT((NhuCau!$E$23:$E$25=$C46)*(NhuCau!AX$23:AX$25))),2)</f>
        <v>0</v>
      </c>
      <c r="AV46" s="2">
        <f>ROUND((SUMPRODUCT((NhuCau!$E$23:$E$25=$C46)*(NhuCau!AY$23:AY$25))),2)</f>
        <v>0</v>
      </c>
      <c r="AW46" s="2">
        <f>ROUND((SUMPRODUCT((NhuCau!$E$23:$E$25=$C46)*(NhuCau!AZ$23:AZ$25))),2)</f>
        <v>0</v>
      </c>
      <c r="AX46" s="2">
        <f>ROUND((SUMPRODUCT((NhuCau!$E$23:$E$25=$C46)*(NhuCau!BA$23:BA$25))),2)</f>
        <v>0</v>
      </c>
      <c r="AY46" s="2">
        <f>ROUND((SUMPRODUCT((NhuCau!$E$23:$E$25=$C46)*(NhuCau!BB$23:BB$25))),2)</f>
        <v>0</v>
      </c>
      <c r="AZ46" s="2">
        <f>ROUND((SUMPRODUCT((NhuCau!$E$23:$E$25=$C46)*(NhuCau!BD$23:BD$25))),2)</f>
        <v>0</v>
      </c>
      <c r="BA46" s="2">
        <f>ROUND((SUMPRODUCT((NhuCau!$E$23:$E$25=$C46)*(NhuCau!BE$23:BE$25))),2)</f>
        <v>0</v>
      </c>
      <c r="BB46" s="2">
        <f>ROUND((SUMPRODUCT((NhuCau!$E$23:$E$25=$C46)*(NhuCau!BF$23:BF$25))),2)</f>
        <v>0</v>
      </c>
      <c r="BC46" s="2">
        <f>ROUND((SUMPRODUCT((NhuCau!$E$23:$E$25=$C46)*(NhuCau!BG$23:BG$25))),2)</f>
        <v>0</v>
      </c>
      <c r="BD46" s="2">
        <f>ROUND((SUMPRODUCT((NhuCau!$E$23:$E$25=$C46)*(NhuCau!BH$23:BH$25))),2)</f>
        <v>0</v>
      </c>
      <c r="BE46" s="2">
        <f>ROUND((SUMPRODUCT((NhuCau!$E$23:$E$25=$C46)*(NhuCau!BI$23:BI$25))),2)</f>
        <v>0</v>
      </c>
      <c r="BF46" s="2">
        <f>ROUND((SUMPRODUCT((NhuCau!$E$23:$E$25=$C46)*(NhuCau!BJ$23:BJ$25))),2)</f>
        <v>0</v>
      </c>
      <c r="BG46" s="2">
        <f>ROUND((SUMPRODUCT((NhuCau!$E$23:$E$25=$C46)*(NhuCau!BK$23:BK$25))),2)</f>
        <v>0</v>
      </c>
    </row>
    <row r="47" spans="1:59" s="1" customFormat="1" ht="16.5" customHeight="1">
      <c r="A47" s="251" t="s">
        <v>42</v>
      </c>
      <c r="B47" s="252"/>
      <c r="C47" s="253" t="str">
        <f>BANGTINH!O8</f>
        <v>Năm 2027</v>
      </c>
      <c r="D47" s="254" t="s">
        <v>48</v>
      </c>
      <c r="E47" s="255">
        <f>SUM(F47:BG47)</f>
        <v>0</v>
      </c>
      <c r="F47" s="2">
        <f>ROUND((SUMPRODUCT((NhuCau!$E$23:$E$25=$C47)*(NhuCau!I$23:I$25))),2)</f>
        <v>0</v>
      </c>
      <c r="G47" s="2">
        <f>ROUND((SUMPRODUCT((NhuCau!$E$23:$E$25=$C47)*(NhuCau!J$23:J$25))),2)</f>
        <v>0</v>
      </c>
      <c r="H47" s="2">
        <f>ROUND((SUMPRODUCT((NhuCau!$E$23:$E$25=$C47)*(NhuCau!K$23:K$25))),2)</f>
        <v>0</v>
      </c>
      <c r="I47" s="2">
        <f>ROUND((SUMPRODUCT((NhuCau!$E$23:$E$25=$C47)*(NhuCau!L$23:L$25))),2)</f>
        <v>0</v>
      </c>
      <c r="J47" s="2">
        <f>ROUND((SUMPRODUCT((NhuCau!$E$23:$E$25=$C47)*(NhuCau!M$23:M$25))),2)</f>
        <v>0</v>
      </c>
      <c r="K47" s="2">
        <f>ROUND((SUMPRODUCT((NhuCau!$E$23:$E$25=$C47)*(NhuCau!N$23:N$25))),2)</f>
        <v>0</v>
      </c>
      <c r="L47" s="2">
        <f>ROUND((SUMPRODUCT((NhuCau!$E$23:$E$25=$C47)*(NhuCau!O$23:O$25))),2)</f>
        <v>0</v>
      </c>
      <c r="M47" s="2">
        <f>ROUND((SUMPRODUCT((NhuCau!$E$23:$E$25=$C47)*(NhuCau!P$23:P$25))),2)</f>
        <v>0</v>
      </c>
      <c r="N47" s="2">
        <f>ROUND((SUMPRODUCT((NhuCau!$E$23:$E$25=$C47)*(NhuCau!Q$23:Q$25))),2)</f>
        <v>0</v>
      </c>
      <c r="O47" s="2">
        <f>ROUND((SUMPRODUCT((NhuCau!$E$23:$E$25=$C47)*(NhuCau!R$23:R$25))),2)</f>
        <v>0</v>
      </c>
      <c r="P47" s="2">
        <f>ROUND((SUMPRODUCT((NhuCau!$E$23:$E$25=$C47)*(NhuCau!S$23:S$25))),2)</f>
        <v>0</v>
      </c>
      <c r="Q47" s="2">
        <f>ROUND((SUMPRODUCT((NhuCau!$E$23:$E$25=$C47)*(NhuCau!T$23:T$25))),2)</f>
        <v>0</v>
      </c>
      <c r="R47" s="2">
        <f>ROUND((SUMPRODUCT((NhuCau!$E$23:$E$25=$C47)*(NhuCau!U$23:U$25))),2)</f>
        <v>0</v>
      </c>
      <c r="S47" s="2">
        <f>ROUND((SUMPRODUCT((NhuCau!$E$23:$E$25=$C47)*(NhuCau!V$23:V$25))),2)</f>
        <v>0</v>
      </c>
      <c r="T47" s="2">
        <f>ROUND((SUMPRODUCT((NhuCau!$E$23:$E$25=$C47)*(NhuCau!W$23:W$25))),2)</f>
        <v>0</v>
      </c>
      <c r="U47" s="2">
        <f>ROUND((SUMPRODUCT((NhuCau!$E$23:$E$25=$C47)*(NhuCau!X$23:X$25))),2)</f>
        <v>0</v>
      </c>
      <c r="V47" s="2">
        <f>ROUND((SUMPRODUCT((NhuCau!$E$23:$E$25=$C47)*(NhuCau!Y$23:Y$25))),2)</f>
        <v>0</v>
      </c>
      <c r="W47" s="2">
        <f>ROUND((SUMPRODUCT((NhuCau!$E$23:$E$25=$C47)*(NhuCau!Z$23:Z$25))),2)</f>
        <v>0</v>
      </c>
      <c r="X47" s="2">
        <f>ROUND((SUMPRODUCT((NhuCau!$E$23:$E$25=$C47)*(NhuCau!AA$23:AA$25))),2)</f>
        <v>0</v>
      </c>
      <c r="Y47" s="2">
        <f>ROUND((SUMPRODUCT((NhuCau!$E$23:$E$25=$C47)*(NhuCau!AB$23:AB$25))),2)</f>
        <v>0</v>
      </c>
      <c r="Z47" s="2">
        <f>ROUND((SUMPRODUCT((NhuCau!$E$23:$E$25=$C47)*(NhuCau!AC$23:AC$25))),2)</f>
        <v>0</v>
      </c>
      <c r="AA47" s="2">
        <f>ROUND((SUMPRODUCT((NhuCau!$E$23:$E$25=$C47)*(NhuCau!AD$23:AD$25))),2)</f>
        <v>0</v>
      </c>
      <c r="AB47" s="2">
        <f>ROUND((SUMPRODUCT((NhuCau!$E$23:$E$25=$C47)*(NhuCau!AE$23:AE$25))),2)</f>
        <v>0</v>
      </c>
      <c r="AC47" s="2">
        <f>ROUND((SUMPRODUCT((NhuCau!$E$23:$E$25=$C47)*(NhuCau!AF$23:AF$25))),2)</f>
        <v>0</v>
      </c>
      <c r="AD47" s="2">
        <f>ROUND((SUMPRODUCT((NhuCau!$E$23:$E$25=$C47)*(NhuCau!AG$23:AG$25))),2)</f>
        <v>0</v>
      </c>
      <c r="AE47" s="2">
        <f>ROUND((SUMPRODUCT((NhuCau!$E$23:$E$25=$C47)*(NhuCau!AH$23:AH$25))),2)</f>
        <v>0</v>
      </c>
      <c r="AF47" s="2">
        <f>ROUND((SUMPRODUCT((NhuCau!$E$23:$E$25=$C47)*(NhuCau!AI$23:AI$25))),2)</f>
        <v>0</v>
      </c>
      <c r="AG47" s="2">
        <f>ROUND((SUMPRODUCT((NhuCau!$E$23:$E$25=$C47)*(NhuCau!AJ$23:AJ$25))),2)</f>
        <v>0</v>
      </c>
      <c r="AH47" s="2">
        <f>ROUND((SUMPRODUCT((NhuCau!$E$23:$E$25=$C47)*(NhuCau!AK$23:AK$25))),2)</f>
        <v>0</v>
      </c>
      <c r="AI47" s="2">
        <f>ROUND((SUMPRODUCT((NhuCau!$E$23:$E$25=$C47)*(NhuCau!AL$23:AL$25))),2)</f>
        <v>0</v>
      </c>
      <c r="AJ47" s="2">
        <f>ROUND((SUMPRODUCT((NhuCau!$E$23:$E$25=$C47)*(NhuCau!AM$23:AM$25))),2)</f>
        <v>0</v>
      </c>
      <c r="AK47" s="2">
        <f>ROUND((SUMPRODUCT((NhuCau!$E$23:$E$25=$C47)*(NhuCau!AN$23:AN$25))),2)</f>
        <v>0</v>
      </c>
      <c r="AL47" s="2">
        <f>ROUND((SUMPRODUCT((NhuCau!$E$23:$E$25=$C47)*(NhuCau!AO$23:AO$25))),2)</f>
        <v>0</v>
      </c>
      <c r="AM47" s="2">
        <f>ROUND((SUMPRODUCT((NhuCau!$E$23:$E$25=$C47)*(NhuCau!AP$23:AP$25))),2)</f>
        <v>0</v>
      </c>
      <c r="AN47" s="2">
        <f>ROUND((SUMPRODUCT((NhuCau!$E$23:$E$25=$C47)*(NhuCau!AQ$23:AQ$25))),2)</f>
        <v>0</v>
      </c>
      <c r="AO47" s="2">
        <f>ROUND((SUMPRODUCT((NhuCau!$E$23:$E$25=$C47)*(NhuCau!AR$23:AR$25))),2)</f>
        <v>0</v>
      </c>
      <c r="AP47" s="2">
        <f>ROUND((SUMPRODUCT((NhuCau!$E$23:$E$25=$C47)*(NhuCau!AS$23:AS$25))),2)</f>
        <v>0</v>
      </c>
      <c r="AQ47" s="2">
        <f>ROUND((SUMPRODUCT((NhuCau!$E$23:$E$25=$C47)*(NhuCau!AT$23:AT$25))),2)</f>
        <v>0</v>
      </c>
      <c r="AR47" s="2">
        <f>ROUND((SUMPRODUCT((NhuCau!$E$23:$E$25=$C47)*(NhuCau!AU$23:AU$25))),2)</f>
        <v>0</v>
      </c>
      <c r="AS47" s="2">
        <f>ROUND((SUMPRODUCT((NhuCau!$E$23:$E$25=$C47)*(NhuCau!AV$23:AV$25))),2)</f>
        <v>0</v>
      </c>
      <c r="AT47" s="2">
        <f>ROUND((SUMPRODUCT((NhuCau!$E$23:$E$25=$C47)*(NhuCau!AW$23:AW$25))),2)</f>
        <v>0</v>
      </c>
      <c r="AU47" s="2">
        <f>ROUND((SUMPRODUCT((NhuCau!$E$23:$E$25=$C47)*(NhuCau!AX$23:AX$25))),2)</f>
        <v>0</v>
      </c>
      <c r="AV47" s="2">
        <f>ROUND((SUMPRODUCT((NhuCau!$E$23:$E$25=$C47)*(NhuCau!AY$23:AY$25))),2)</f>
        <v>0</v>
      </c>
      <c r="AW47" s="2">
        <f>ROUND((SUMPRODUCT((NhuCau!$E$23:$E$25=$C47)*(NhuCau!AZ$23:AZ$25))),2)</f>
        <v>0</v>
      </c>
      <c r="AX47" s="2">
        <f>ROUND((SUMPRODUCT((NhuCau!$E$23:$E$25=$C47)*(NhuCau!BA$23:BA$25))),2)</f>
        <v>0</v>
      </c>
      <c r="AY47" s="2">
        <f>ROUND((SUMPRODUCT((NhuCau!$E$23:$E$25=$C47)*(NhuCau!BB$23:BB$25))),2)</f>
        <v>0</v>
      </c>
      <c r="AZ47" s="2">
        <f>ROUND((SUMPRODUCT((NhuCau!$E$23:$E$25=$C47)*(NhuCau!BD$23:BD$25))),2)</f>
        <v>0</v>
      </c>
      <c r="BA47" s="2">
        <f>ROUND((SUMPRODUCT((NhuCau!$E$23:$E$25=$C47)*(NhuCau!BE$23:BE$25))),2)</f>
        <v>0</v>
      </c>
      <c r="BB47" s="2">
        <f>ROUND((SUMPRODUCT((NhuCau!$E$23:$E$25=$C47)*(NhuCau!BF$23:BF$25))),2)</f>
        <v>0</v>
      </c>
      <c r="BC47" s="2">
        <f>ROUND((SUMPRODUCT((NhuCau!$E$23:$E$25=$C47)*(NhuCau!BG$23:BG$25))),2)</f>
        <v>0</v>
      </c>
      <c r="BD47" s="2">
        <f>ROUND((SUMPRODUCT((NhuCau!$E$23:$E$25=$C47)*(NhuCau!BH$23:BH$25))),2)</f>
        <v>0</v>
      </c>
      <c r="BE47" s="2">
        <f>ROUND((SUMPRODUCT((NhuCau!$E$23:$E$25=$C47)*(NhuCau!BI$23:BI$25))),2)</f>
        <v>0</v>
      </c>
      <c r="BF47" s="2">
        <f>ROUND((SUMPRODUCT((NhuCau!$E$23:$E$25=$C47)*(NhuCau!BJ$23:BJ$25))),2)</f>
        <v>0</v>
      </c>
      <c r="BG47" s="2">
        <f>ROUND((SUMPRODUCT((NhuCau!$E$23:$E$25=$C47)*(NhuCau!BK$23:BK$25))),2)</f>
        <v>0</v>
      </c>
    </row>
    <row r="48" spans="1:59" s="1" customFormat="1" ht="16.5" customHeight="1">
      <c r="A48" s="251" t="s">
        <v>42</v>
      </c>
      <c r="B48" s="252"/>
      <c r="C48" s="253" t="str">
        <f>BANGTINH!O9</f>
        <v>Năm 2028</v>
      </c>
      <c r="D48" s="254" t="s">
        <v>48</v>
      </c>
      <c r="E48" s="255">
        <f>SUM(F48:BG48)</f>
        <v>0</v>
      </c>
      <c r="F48" s="2">
        <f>ROUND((SUMPRODUCT((NhuCau!$E$23:$E$25=$C48)*(NhuCau!I$23:I$25))),2)</f>
        <v>0</v>
      </c>
      <c r="G48" s="2">
        <f>ROUND((SUMPRODUCT((NhuCau!$E$23:$E$25=$C48)*(NhuCau!J$23:J$25))),2)</f>
        <v>0</v>
      </c>
      <c r="H48" s="2">
        <f>ROUND((SUMPRODUCT((NhuCau!$E$23:$E$25=$C48)*(NhuCau!K$23:K$25))),2)</f>
        <v>0</v>
      </c>
      <c r="I48" s="2">
        <f>ROUND((SUMPRODUCT((NhuCau!$E$23:$E$25=$C48)*(NhuCau!L$23:L$25))),2)</f>
        <v>0</v>
      </c>
      <c r="J48" s="2">
        <f>ROUND((SUMPRODUCT((NhuCau!$E$23:$E$25=$C48)*(NhuCau!M$23:M$25))),2)</f>
        <v>0</v>
      </c>
      <c r="K48" s="2">
        <f>ROUND((SUMPRODUCT((NhuCau!$E$23:$E$25=$C48)*(NhuCau!N$23:N$25))),2)</f>
        <v>0</v>
      </c>
      <c r="L48" s="2">
        <f>ROUND((SUMPRODUCT((NhuCau!$E$23:$E$25=$C48)*(NhuCau!O$23:O$25))),2)</f>
        <v>0</v>
      </c>
      <c r="M48" s="2">
        <f>ROUND((SUMPRODUCT((NhuCau!$E$23:$E$25=$C48)*(NhuCau!P$23:P$25))),2)</f>
        <v>0</v>
      </c>
      <c r="N48" s="2">
        <f>ROUND((SUMPRODUCT((NhuCau!$E$23:$E$25=$C48)*(NhuCau!Q$23:Q$25))),2)</f>
        <v>0</v>
      </c>
      <c r="O48" s="2">
        <f>ROUND((SUMPRODUCT((NhuCau!$E$23:$E$25=$C48)*(NhuCau!R$23:R$25))),2)</f>
        <v>0</v>
      </c>
      <c r="P48" s="2">
        <f>ROUND((SUMPRODUCT((NhuCau!$E$23:$E$25=$C48)*(NhuCau!S$23:S$25))),2)</f>
        <v>0</v>
      </c>
      <c r="Q48" s="2">
        <f>ROUND((SUMPRODUCT((NhuCau!$E$23:$E$25=$C48)*(NhuCau!T$23:T$25))),2)</f>
        <v>0</v>
      </c>
      <c r="R48" s="2">
        <f>ROUND((SUMPRODUCT((NhuCau!$E$23:$E$25=$C48)*(NhuCau!U$23:U$25))),2)</f>
        <v>0</v>
      </c>
      <c r="S48" s="2">
        <f>ROUND((SUMPRODUCT((NhuCau!$E$23:$E$25=$C48)*(NhuCau!V$23:V$25))),2)</f>
        <v>0</v>
      </c>
      <c r="T48" s="2">
        <f>ROUND((SUMPRODUCT((NhuCau!$E$23:$E$25=$C48)*(NhuCau!W$23:W$25))),2)</f>
        <v>0</v>
      </c>
      <c r="U48" s="2">
        <f>ROUND((SUMPRODUCT((NhuCau!$E$23:$E$25=$C48)*(NhuCau!X$23:X$25))),2)</f>
        <v>0</v>
      </c>
      <c r="V48" s="2">
        <f>ROUND((SUMPRODUCT((NhuCau!$E$23:$E$25=$C48)*(NhuCau!Y$23:Y$25))),2)</f>
        <v>0</v>
      </c>
      <c r="W48" s="2">
        <f>ROUND((SUMPRODUCT((NhuCau!$E$23:$E$25=$C48)*(NhuCau!Z$23:Z$25))),2)</f>
        <v>0</v>
      </c>
      <c r="X48" s="2">
        <f>ROUND((SUMPRODUCT((NhuCau!$E$23:$E$25=$C48)*(NhuCau!AA$23:AA$25))),2)</f>
        <v>0</v>
      </c>
      <c r="Y48" s="2">
        <f>ROUND((SUMPRODUCT((NhuCau!$E$23:$E$25=$C48)*(NhuCau!AB$23:AB$25))),2)</f>
        <v>0</v>
      </c>
      <c r="Z48" s="2">
        <f>ROUND((SUMPRODUCT((NhuCau!$E$23:$E$25=$C48)*(NhuCau!AC$23:AC$25))),2)</f>
        <v>0</v>
      </c>
      <c r="AA48" s="2">
        <f>ROUND((SUMPRODUCT((NhuCau!$E$23:$E$25=$C48)*(NhuCau!AD$23:AD$25))),2)</f>
        <v>0</v>
      </c>
      <c r="AB48" s="2">
        <f>ROUND((SUMPRODUCT((NhuCau!$E$23:$E$25=$C48)*(NhuCau!AE$23:AE$25))),2)</f>
        <v>0</v>
      </c>
      <c r="AC48" s="2">
        <f>ROUND((SUMPRODUCT((NhuCau!$E$23:$E$25=$C48)*(NhuCau!AF$23:AF$25))),2)</f>
        <v>0</v>
      </c>
      <c r="AD48" s="2">
        <f>ROUND((SUMPRODUCT((NhuCau!$E$23:$E$25=$C48)*(NhuCau!AG$23:AG$25))),2)</f>
        <v>0</v>
      </c>
      <c r="AE48" s="2">
        <f>ROUND((SUMPRODUCT((NhuCau!$E$23:$E$25=$C48)*(NhuCau!AH$23:AH$25))),2)</f>
        <v>0</v>
      </c>
      <c r="AF48" s="2">
        <f>ROUND((SUMPRODUCT((NhuCau!$E$23:$E$25=$C48)*(NhuCau!AI$23:AI$25))),2)</f>
        <v>0</v>
      </c>
      <c r="AG48" s="2">
        <f>ROUND((SUMPRODUCT((NhuCau!$E$23:$E$25=$C48)*(NhuCau!AJ$23:AJ$25))),2)</f>
        <v>0</v>
      </c>
      <c r="AH48" s="2">
        <f>ROUND((SUMPRODUCT((NhuCau!$E$23:$E$25=$C48)*(NhuCau!AK$23:AK$25))),2)</f>
        <v>0</v>
      </c>
      <c r="AI48" s="2">
        <f>ROUND((SUMPRODUCT((NhuCau!$E$23:$E$25=$C48)*(NhuCau!AL$23:AL$25))),2)</f>
        <v>0</v>
      </c>
      <c r="AJ48" s="2">
        <f>ROUND((SUMPRODUCT((NhuCau!$E$23:$E$25=$C48)*(NhuCau!AM$23:AM$25))),2)</f>
        <v>0</v>
      </c>
      <c r="AK48" s="2">
        <f>ROUND((SUMPRODUCT((NhuCau!$E$23:$E$25=$C48)*(NhuCau!AN$23:AN$25))),2)</f>
        <v>0</v>
      </c>
      <c r="AL48" s="2">
        <f>ROUND((SUMPRODUCT((NhuCau!$E$23:$E$25=$C48)*(NhuCau!AO$23:AO$25))),2)</f>
        <v>0</v>
      </c>
      <c r="AM48" s="2">
        <f>ROUND((SUMPRODUCT((NhuCau!$E$23:$E$25=$C48)*(NhuCau!AP$23:AP$25))),2)</f>
        <v>0</v>
      </c>
      <c r="AN48" s="2">
        <f>ROUND((SUMPRODUCT((NhuCau!$E$23:$E$25=$C48)*(NhuCau!AQ$23:AQ$25))),2)</f>
        <v>0</v>
      </c>
      <c r="AO48" s="2">
        <f>ROUND((SUMPRODUCT((NhuCau!$E$23:$E$25=$C48)*(NhuCau!AR$23:AR$25))),2)</f>
        <v>0</v>
      </c>
      <c r="AP48" s="2">
        <f>ROUND((SUMPRODUCT((NhuCau!$E$23:$E$25=$C48)*(NhuCau!AS$23:AS$25))),2)</f>
        <v>0</v>
      </c>
      <c r="AQ48" s="2">
        <f>ROUND((SUMPRODUCT((NhuCau!$E$23:$E$25=$C48)*(NhuCau!AT$23:AT$25))),2)</f>
        <v>0</v>
      </c>
      <c r="AR48" s="2">
        <f>ROUND((SUMPRODUCT((NhuCau!$E$23:$E$25=$C48)*(NhuCau!AU$23:AU$25))),2)</f>
        <v>0</v>
      </c>
      <c r="AS48" s="2">
        <f>ROUND((SUMPRODUCT((NhuCau!$E$23:$E$25=$C48)*(NhuCau!AV$23:AV$25))),2)</f>
        <v>0</v>
      </c>
      <c r="AT48" s="2">
        <f>ROUND((SUMPRODUCT((NhuCau!$E$23:$E$25=$C48)*(NhuCau!AW$23:AW$25))),2)</f>
        <v>0</v>
      </c>
      <c r="AU48" s="2">
        <f>ROUND((SUMPRODUCT((NhuCau!$E$23:$E$25=$C48)*(NhuCau!AX$23:AX$25))),2)</f>
        <v>0</v>
      </c>
      <c r="AV48" s="2">
        <f>ROUND((SUMPRODUCT((NhuCau!$E$23:$E$25=$C48)*(NhuCau!AY$23:AY$25))),2)</f>
        <v>0</v>
      </c>
      <c r="AW48" s="2">
        <f>ROUND((SUMPRODUCT((NhuCau!$E$23:$E$25=$C48)*(NhuCau!AZ$23:AZ$25))),2)</f>
        <v>0</v>
      </c>
      <c r="AX48" s="2">
        <f>ROUND((SUMPRODUCT((NhuCau!$E$23:$E$25=$C48)*(NhuCau!BA$23:BA$25))),2)</f>
        <v>0</v>
      </c>
      <c r="AY48" s="2">
        <f>ROUND((SUMPRODUCT((NhuCau!$E$23:$E$25=$C48)*(NhuCau!BB$23:BB$25))),2)</f>
        <v>0</v>
      </c>
      <c r="AZ48" s="2">
        <f>ROUND((SUMPRODUCT((NhuCau!$E$23:$E$25=$C48)*(NhuCau!BD$23:BD$25))),2)</f>
        <v>0</v>
      </c>
      <c r="BA48" s="2">
        <f>ROUND((SUMPRODUCT((NhuCau!$E$23:$E$25=$C48)*(NhuCau!BE$23:BE$25))),2)</f>
        <v>0</v>
      </c>
      <c r="BB48" s="2">
        <f>ROUND((SUMPRODUCT((NhuCau!$E$23:$E$25=$C48)*(NhuCau!BF$23:BF$25))),2)</f>
        <v>0</v>
      </c>
      <c r="BC48" s="2">
        <f>ROUND((SUMPRODUCT((NhuCau!$E$23:$E$25=$C48)*(NhuCau!BG$23:BG$25))),2)</f>
        <v>0</v>
      </c>
      <c r="BD48" s="2">
        <f>ROUND((SUMPRODUCT((NhuCau!$E$23:$E$25=$C48)*(NhuCau!BH$23:BH$25))),2)</f>
        <v>0</v>
      </c>
      <c r="BE48" s="2">
        <f>ROUND((SUMPRODUCT((NhuCau!$E$23:$E$25=$C48)*(NhuCau!BI$23:BI$25))),2)</f>
        <v>0</v>
      </c>
      <c r="BF48" s="2">
        <f>ROUND((SUMPRODUCT((NhuCau!$E$23:$E$25=$C48)*(NhuCau!BJ$23:BJ$25))),2)</f>
        <v>0</v>
      </c>
      <c r="BG48" s="2">
        <f>ROUND((SUMPRODUCT((NhuCau!$E$23:$E$25=$C48)*(NhuCau!BK$23:BK$25))),2)</f>
        <v>0</v>
      </c>
    </row>
    <row r="49" spans="1:59" s="1" customFormat="1" ht="16.5" customHeight="1">
      <c r="A49" s="251" t="s">
        <v>42</v>
      </c>
      <c r="B49" s="252"/>
      <c r="C49" s="253" t="str">
        <f>BANGTINH!O10</f>
        <v>Năm 2029</v>
      </c>
      <c r="D49" s="254" t="s">
        <v>48</v>
      </c>
      <c r="E49" s="255">
        <f>SUM(F49:BG49)</f>
        <v>0</v>
      </c>
      <c r="F49" s="2">
        <f>ROUND((SUMPRODUCT((NhuCau!$E$23:$E$25=$C49)*(NhuCau!I$23:I$25))),2)</f>
        <v>0</v>
      </c>
      <c r="G49" s="2">
        <f>ROUND((SUMPRODUCT((NhuCau!$E$23:$E$25=$C49)*(NhuCau!J$23:J$25))),2)</f>
        <v>0</v>
      </c>
      <c r="H49" s="2">
        <f>ROUND((SUMPRODUCT((NhuCau!$E$23:$E$25=$C49)*(NhuCau!K$23:K$25))),2)</f>
        <v>0</v>
      </c>
      <c r="I49" s="2">
        <f>ROUND((SUMPRODUCT((NhuCau!$E$23:$E$25=$C49)*(NhuCau!L$23:L$25))),2)</f>
        <v>0</v>
      </c>
      <c r="J49" s="2">
        <f>ROUND((SUMPRODUCT((NhuCau!$E$23:$E$25=$C49)*(NhuCau!M$23:M$25))),2)</f>
        <v>0</v>
      </c>
      <c r="K49" s="2">
        <f>ROUND((SUMPRODUCT((NhuCau!$E$23:$E$25=$C49)*(NhuCau!N$23:N$25))),2)</f>
        <v>0</v>
      </c>
      <c r="L49" s="2">
        <f>ROUND((SUMPRODUCT((NhuCau!$E$23:$E$25=$C49)*(NhuCau!O$23:O$25))),2)</f>
        <v>0</v>
      </c>
      <c r="M49" s="2">
        <f>ROUND((SUMPRODUCT((NhuCau!$E$23:$E$25=$C49)*(NhuCau!P$23:P$25))),2)</f>
        <v>0</v>
      </c>
      <c r="N49" s="2">
        <f>ROUND((SUMPRODUCT((NhuCau!$E$23:$E$25=$C49)*(NhuCau!Q$23:Q$25))),2)</f>
        <v>0</v>
      </c>
      <c r="O49" s="2">
        <f>ROUND((SUMPRODUCT((NhuCau!$E$23:$E$25=$C49)*(NhuCau!R$23:R$25))),2)</f>
        <v>0</v>
      </c>
      <c r="P49" s="2">
        <f>ROUND((SUMPRODUCT((NhuCau!$E$23:$E$25=$C49)*(NhuCau!S$23:S$25))),2)</f>
        <v>0</v>
      </c>
      <c r="Q49" s="2">
        <f>ROUND((SUMPRODUCT((NhuCau!$E$23:$E$25=$C49)*(NhuCau!T$23:T$25))),2)</f>
        <v>0</v>
      </c>
      <c r="R49" s="2">
        <f>ROUND((SUMPRODUCT((NhuCau!$E$23:$E$25=$C49)*(NhuCau!U$23:U$25))),2)</f>
        <v>0</v>
      </c>
      <c r="S49" s="2">
        <f>ROUND((SUMPRODUCT((NhuCau!$E$23:$E$25=$C49)*(NhuCau!V$23:V$25))),2)</f>
        <v>0</v>
      </c>
      <c r="T49" s="2">
        <f>ROUND((SUMPRODUCT((NhuCau!$E$23:$E$25=$C49)*(NhuCau!W$23:W$25))),2)</f>
        <v>0</v>
      </c>
      <c r="U49" s="2">
        <f>ROUND((SUMPRODUCT((NhuCau!$E$23:$E$25=$C49)*(NhuCau!X$23:X$25))),2)</f>
        <v>0</v>
      </c>
      <c r="V49" s="2">
        <f>ROUND((SUMPRODUCT((NhuCau!$E$23:$E$25=$C49)*(NhuCau!Y$23:Y$25))),2)</f>
        <v>0</v>
      </c>
      <c r="W49" s="2">
        <f>ROUND((SUMPRODUCT((NhuCau!$E$23:$E$25=$C49)*(NhuCau!Z$23:Z$25))),2)</f>
        <v>0</v>
      </c>
      <c r="X49" s="2">
        <f>ROUND((SUMPRODUCT((NhuCau!$E$23:$E$25=$C49)*(NhuCau!AA$23:AA$25))),2)</f>
        <v>0</v>
      </c>
      <c r="Y49" s="2">
        <f>ROUND((SUMPRODUCT((NhuCau!$E$23:$E$25=$C49)*(NhuCau!AB$23:AB$25))),2)</f>
        <v>0</v>
      </c>
      <c r="Z49" s="2">
        <f>ROUND((SUMPRODUCT((NhuCau!$E$23:$E$25=$C49)*(NhuCau!AC$23:AC$25))),2)</f>
        <v>0</v>
      </c>
      <c r="AA49" s="2">
        <f>ROUND((SUMPRODUCT((NhuCau!$E$23:$E$25=$C49)*(NhuCau!AD$23:AD$25))),2)</f>
        <v>0</v>
      </c>
      <c r="AB49" s="2">
        <f>ROUND((SUMPRODUCT((NhuCau!$E$23:$E$25=$C49)*(NhuCau!AE$23:AE$25))),2)</f>
        <v>0</v>
      </c>
      <c r="AC49" s="2">
        <f>ROUND((SUMPRODUCT((NhuCau!$E$23:$E$25=$C49)*(NhuCau!AF$23:AF$25))),2)</f>
        <v>0</v>
      </c>
      <c r="AD49" s="2">
        <f>ROUND((SUMPRODUCT((NhuCau!$E$23:$E$25=$C49)*(NhuCau!AG$23:AG$25))),2)</f>
        <v>0</v>
      </c>
      <c r="AE49" s="2">
        <f>ROUND((SUMPRODUCT((NhuCau!$E$23:$E$25=$C49)*(NhuCau!AH$23:AH$25))),2)</f>
        <v>0</v>
      </c>
      <c r="AF49" s="2">
        <f>ROUND((SUMPRODUCT((NhuCau!$E$23:$E$25=$C49)*(NhuCau!AI$23:AI$25))),2)</f>
        <v>0</v>
      </c>
      <c r="AG49" s="2">
        <f>ROUND((SUMPRODUCT((NhuCau!$E$23:$E$25=$C49)*(NhuCau!AJ$23:AJ$25))),2)</f>
        <v>0</v>
      </c>
      <c r="AH49" s="2">
        <f>ROUND((SUMPRODUCT((NhuCau!$E$23:$E$25=$C49)*(NhuCau!AK$23:AK$25))),2)</f>
        <v>0</v>
      </c>
      <c r="AI49" s="2">
        <f>ROUND((SUMPRODUCT((NhuCau!$E$23:$E$25=$C49)*(NhuCau!AL$23:AL$25))),2)</f>
        <v>0</v>
      </c>
      <c r="AJ49" s="2">
        <f>ROUND((SUMPRODUCT((NhuCau!$E$23:$E$25=$C49)*(NhuCau!AM$23:AM$25))),2)</f>
        <v>0</v>
      </c>
      <c r="AK49" s="2">
        <f>ROUND((SUMPRODUCT((NhuCau!$E$23:$E$25=$C49)*(NhuCau!AN$23:AN$25))),2)</f>
        <v>0</v>
      </c>
      <c r="AL49" s="2">
        <f>ROUND((SUMPRODUCT((NhuCau!$E$23:$E$25=$C49)*(NhuCau!AO$23:AO$25))),2)</f>
        <v>0</v>
      </c>
      <c r="AM49" s="2">
        <f>ROUND((SUMPRODUCT((NhuCau!$E$23:$E$25=$C49)*(NhuCau!AP$23:AP$25))),2)</f>
        <v>0</v>
      </c>
      <c r="AN49" s="2">
        <f>ROUND((SUMPRODUCT((NhuCau!$E$23:$E$25=$C49)*(NhuCau!AQ$23:AQ$25))),2)</f>
        <v>0</v>
      </c>
      <c r="AO49" s="2">
        <f>ROUND((SUMPRODUCT((NhuCau!$E$23:$E$25=$C49)*(NhuCau!AR$23:AR$25))),2)</f>
        <v>0</v>
      </c>
      <c r="AP49" s="2">
        <f>ROUND((SUMPRODUCT((NhuCau!$E$23:$E$25=$C49)*(NhuCau!AS$23:AS$25))),2)</f>
        <v>0</v>
      </c>
      <c r="AQ49" s="2">
        <f>ROUND((SUMPRODUCT((NhuCau!$E$23:$E$25=$C49)*(NhuCau!AT$23:AT$25))),2)</f>
        <v>0</v>
      </c>
      <c r="AR49" s="2">
        <f>ROUND((SUMPRODUCT((NhuCau!$E$23:$E$25=$C49)*(NhuCau!AU$23:AU$25))),2)</f>
        <v>0</v>
      </c>
      <c r="AS49" s="2">
        <f>ROUND((SUMPRODUCT((NhuCau!$E$23:$E$25=$C49)*(NhuCau!AV$23:AV$25))),2)</f>
        <v>0</v>
      </c>
      <c r="AT49" s="2">
        <f>ROUND((SUMPRODUCT((NhuCau!$E$23:$E$25=$C49)*(NhuCau!AW$23:AW$25))),2)</f>
        <v>0</v>
      </c>
      <c r="AU49" s="2">
        <f>ROUND((SUMPRODUCT((NhuCau!$E$23:$E$25=$C49)*(NhuCau!AX$23:AX$25))),2)</f>
        <v>0</v>
      </c>
      <c r="AV49" s="2">
        <f>ROUND((SUMPRODUCT((NhuCau!$E$23:$E$25=$C49)*(NhuCau!AY$23:AY$25))),2)</f>
        <v>0</v>
      </c>
      <c r="AW49" s="2">
        <f>ROUND((SUMPRODUCT((NhuCau!$E$23:$E$25=$C49)*(NhuCau!AZ$23:AZ$25))),2)</f>
        <v>0</v>
      </c>
      <c r="AX49" s="2">
        <f>ROUND((SUMPRODUCT((NhuCau!$E$23:$E$25=$C49)*(NhuCau!BA$23:BA$25))),2)</f>
        <v>0</v>
      </c>
      <c r="AY49" s="2">
        <f>ROUND((SUMPRODUCT((NhuCau!$E$23:$E$25=$C49)*(NhuCau!BB$23:BB$25))),2)</f>
        <v>0</v>
      </c>
      <c r="AZ49" s="2">
        <f>ROUND((SUMPRODUCT((NhuCau!$E$23:$E$25=$C49)*(NhuCau!BD$23:BD$25))),2)</f>
        <v>0</v>
      </c>
      <c r="BA49" s="2">
        <f>ROUND((SUMPRODUCT((NhuCau!$E$23:$E$25=$C49)*(NhuCau!BE$23:BE$25))),2)</f>
        <v>0</v>
      </c>
      <c r="BB49" s="2">
        <f>ROUND((SUMPRODUCT((NhuCau!$E$23:$E$25=$C49)*(NhuCau!BF$23:BF$25))),2)</f>
        <v>0</v>
      </c>
      <c r="BC49" s="2">
        <f>ROUND((SUMPRODUCT((NhuCau!$E$23:$E$25=$C49)*(NhuCau!BG$23:BG$25))),2)</f>
        <v>0</v>
      </c>
      <c r="BD49" s="2">
        <f>ROUND((SUMPRODUCT((NhuCau!$E$23:$E$25=$C49)*(NhuCau!BH$23:BH$25))),2)</f>
        <v>0</v>
      </c>
      <c r="BE49" s="2">
        <f>ROUND((SUMPRODUCT((NhuCau!$E$23:$E$25=$C49)*(NhuCau!BI$23:BI$25))),2)</f>
        <v>0</v>
      </c>
      <c r="BF49" s="2">
        <f>ROUND((SUMPRODUCT((NhuCau!$E$23:$E$25=$C49)*(NhuCau!BJ$23:BJ$25))),2)</f>
        <v>0</v>
      </c>
      <c r="BG49" s="2">
        <f>ROUND((SUMPRODUCT((NhuCau!$E$23:$E$25=$C49)*(NhuCau!BK$23:BK$25))),2)</f>
        <v>0</v>
      </c>
    </row>
    <row r="50" spans="1:59" s="5" customFormat="1" ht="16.5" customHeight="1">
      <c r="A50" s="117" t="s">
        <v>42</v>
      </c>
      <c r="B50" s="256"/>
      <c r="C50" s="249" t="str">
        <f>BANGTINH!O11</f>
        <v>Năm 2030</v>
      </c>
      <c r="D50" s="246" t="s">
        <v>48</v>
      </c>
      <c r="E50" s="257">
        <f t="shared" ref="E50:F50" si="22">E43-E44</f>
        <v>0</v>
      </c>
      <c r="F50" s="8">
        <f t="shared" si="22"/>
        <v>0</v>
      </c>
      <c r="G50" s="8">
        <f t="shared" ref="G50:BG50" si="23">G43-G44</f>
        <v>0</v>
      </c>
      <c r="H50" s="8">
        <f t="shared" si="23"/>
        <v>0</v>
      </c>
      <c r="I50" s="8">
        <f t="shared" si="23"/>
        <v>0</v>
      </c>
      <c r="J50" s="8">
        <f t="shared" si="23"/>
        <v>0</v>
      </c>
      <c r="K50" s="8">
        <f t="shared" si="23"/>
        <v>0</v>
      </c>
      <c r="L50" s="8">
        <f t="shared" si="23"/>
        <v>0</v>
      </c>
      <c r="M50" s="8">
        <f t="shared" si="23"/>
        <v>0</v>
      </c>
      <c r="N50" s="8">
        <f t="shared" si="23"/>
        <v>0</v>
      </c>
      <c r="O50" s="8">
        <f t="shared" si="23"/>
        <v>0</v>
      </c>
      <c r="P50" s="8">
        <f t="shared" si="23"/>
        <v>0</v>
      </c>
      <c r="Q50" s="8">
        <f t="shared" si="23"/>
        <v>0</v>
      </c>
      <c r="R50" s="8">
        <f t="shared" si="23"/>
        <v>0</v>
      </c>
      <c r="S50" s="8">
        <f t="shared" si="23"/>
        <v>0</v>
      </c>
      <c r="T50" s="8">
        <f t="shared" si="23"/>
        <v>0</v>
      </c>
      <c r="U50" s="8">
        <f t="shared" si="23"/>
        <v>0</v>
      </c>
      <c r="V50" s="8">
        <f t="shared" si="23"/>
        <v>0</v>
      </c>
      <c r="W50" s="8">
        <f t="shared" si="23"/>
        <v>0</v>
      </c>
      <c r="X50" s="8">
        <f t="shared" si="23"/>
        <v>0</v>
      </c>
      <c r="Y50" s="8">
        <f t="shared" si="23"/>
        <v>0</v>
      </c>
      <c r="Z50" s="8">
        <f t="shared" si="23"/>
        <v>0</v>
      </c>
      <c r="AA50" s="8">
        <f t="shared" si="23"/>
        <v>0</v>
      </c>
      <c r="AB50" s="8">
        <f t="shared" si="23"/>
        <v>0</v>
      </c>
      <c r="AC50" s="8">
        <f t="shared" si="23"/>
        <v>0</v>
      </c>
      <c r="AD50" s="8">
        <f t="shared" si="23"/>
        <v>0</v>
      </c>
      <c r="AE50" s="8">
        <f t="shared" si="23"/>
        <v>0</v>
      </c>
      <c r="AF50" s="8">
        <f t="shared" si="23"/>
        <v>0</v>
      </c>
      <c r="AG50" s="8">
        <f t="shared" si="23"/>
        <v>0</v>
      </c>
      <c r="AH50" s="8">
        <f t="shared" si="23"/>
        <v>0</v>
      </c>
      <c r="AI50" s="8">
        <f t="shared" si="23"/>
        <v>0</v>
      </c>
      <c r="AJ50" s="8">
        <f t="shared" si="23"/>
        <v>0</v>
      </c>
      <c r="AK50" s="8">
        <f t="shared" si="23"/>
        <v>0</v>
      </c>
      <c r="AL50" s="8">
        <f t="shared" si="23"/>
        <v>0</v>
      </c>
      <c r="AM50" s="8">
        <f t="shared" si="23"/>
        <v>0</v>
      </c>
      <c r="AN50" s="8">
        <f t="shared" si="23"/>
        <v>0</v>
      </c>
      <c r="AO50" s="8">
        <f t="shared" si="23"/>
        <v>0</v>
      </c>
      <c r="AP50" s="8">
        <f t="shared" si="23"/>
        <v>0</v>
      </c>
      <c r="AQ50" s="8">
        <f t="shared" si="23"/>
        <v>0</v>
      </c>
      <c r="AR50" s="8">
        <f t="shared" si="23"/>
        <v>0</v>
      </c>
      <c r="AS50" s="8">
        <f t="shared" si="23"/>
        <v>0</v>
      </c>
      <c r="AT50" s="8">
        <f t="shared" si="23"/>
        <v>0</v>
      </c>
      <c r="AU50" s="8">
        <f t="shared" si="23"/>
        <v>0</v>
      </c>
      <c r="AV50" s="8">
        <f t="shared" si="23"/>
        <v>0</v>
      </c>
      <c r="AW50" s="8">
        <f t="shared" si="23"/>
        <v>0</v>
      </c>
      <c r="AX50" s="8">
        <f t="shared" si="23"/>
        <v>0</v>
      </c>
      <c r="AY50" s="8">
        <f t="shared" si="23"/>
        <v>0</v>
      </c>
      <c r="AZ50" s="8">
        <f t="shared" si="23"/>
        <v>0</v>
      </c>
      <c r="BA50" s="8">
        <f t="shared" si="23"/>
        <v>0</v>
      </c>
      <c r="BB50" s="8">
        <f t="shared" si="23"/>
        <v>0</v>
      </c>
      <c r="BC50" s="8">
        <f t="shared" si="23"/>
        <v>0</v>
      </c>
      <c r="BD50" s="8">
        <f t="shared" si="23"/>
        <v>0</v>
      </c>
      <c r="BE50" s="8">
        <f t="shared" si="23"/>
        <v>0</v>
      </c>
      <c r="BF50" s="8">
        <f t="shared" si="23"/>
        <v>0</v>
      </c>
      <c r="BG50" s="8">
        <f t="shared" si="23"/>
        <v>0</v>
      </c>
    </row>
    <row r="51" spans="1:59" s="5" customFormat="1" ht="16.5" customHeight="1">
      <c r="A51" s="117" t="s">
        <v>42</v>
      </c>
      <c r="B51" s="244"/>
      <c r="C51" s="245" t="s">
        <v>45</v>
      </c>
      <c r="D51" s="246" t="s">
        <v>47</v>
      </c>
      <c r="E51" s="247">
        <f>NhuCau!H26</f>
        <v>0</v>
      </c>
      <c r="F51" s="4">
        <f>NhuCau!I26</f>
        <v>0</v>
      </c>
      <c r="G51" s="4">
        <f>NhuCau!J26</f>
        <v>0</v>
      </c>
      <c r="H51" s="4">
        <f>NhuCau!K26</f>
        <v>0</v>
      </c>
      <c r="I51" s="4">
        <f>NhuCau!L26</f>
        <v>0</v>
      </c>
      <c r="J51" s="4">
        <f>NhuCau!M26</f>
        <v>0</v>
      </c>
      <c r="K51" s="4">
        <f>NhuCau!N26</f>
        <v>0</v>
      </c>
      <c r="L51" s="4">
        <f>NhuCau!O26</f>
        <v>0</v>
      </c>
      <c r="M51" s="4">
        <f>NhuCau!P26</f>
        <v>0</v>
      </c>
      <c r="N51" s="4">
        <f>NhuCau!Q26</f>
        <v>0</v>
      </c>
      <c r="O51" s="4">
        <f>NhuCau!R26</f>
        <v>0</v>
      </c>
      <c r="P51" s="4">
        <f>NhuCau!S26</f>
        <v>0</v>
      </c>
      <c r="Q51" s="4">
        <f>NhuCau!T26</f>
        <v>0</v>
      </c>
      <c r="R51" s="4">
        <f>NhuCau!U26</f>
        <v>0</v>
      </c>
      <c r="S51" s="4">
        <f>NhuCau!V26</f>
        <v>0</v>
      </c>
      <c r="T51" s="4">
        <f>NhuCau!W26</f>
        <v>0</v>
      </c>
      <c r="U51" s="4">
        <f>NhuCau!X26</f>
        <v>0</v>
      </c>
      <c r="V51" s="4">
        <f>NhuCau!Y26</f>
        <v>0</v>
      </c>
      <c r="W51" s="4">
        <f>NhuCau!Z26</f>
        <v>0</v>
      </c>
      <c r="X51" s="4">
        <f>NhuCau!AA26</f>
        <v>0</v>
      </c>
      <c r="Y51" s="4">
        <f>NhuCau!AB26</f>
        <v>0</v>
      </c>
      <c r="Z51" s="4">
        <f>NhuCau!AC26</f>
        <v>0</v>
      </c>
      <c r="AA51" s="4">
        <f>NhuCau!AD26</f>
        <v>0</v>
      </c>
      <c r="AB51" s="4">
        <f>NhuCau!AE26</f>
        <v>0</v>
      </c>
      <c r="AC51" s="4">
        <f>NhuCau!AF26</f>
        <v>0</v>
      </c>
      <c r="AD51" s="4">
        <f>NhuCau!AG26</f>
        <v>0</v>
      </c>
      <c r="AE51" s="4">
        <f>NhuCau!AH26</f>
        <v>0</v>
      </c>
      <c r="AF51" s="4">
        <f>NhuCau!AI26</f>
        <v>0</v>
      </c>
      <c r="AG51" s="4">
        <f>NhuCau!AJ26</f>
        <v>0</v>
      </c>
      <c r="AH51" s="4">
        <f>NhuCau!AK26</f>
        <v>0</v>
      </c>
      <c r="AI51" s="4">
        <f>NhuCau!AL26</f>
        <v>0</v>
      </c>
      <c r="AJ51" s="4">
        <f>NhuCau!AM26</f>
        <v>0</v>
      </c>
      <c r="AK51" s="4">
        <f>NhuCau!AN26</f>
        <v>0</v>
      </c>
      <c r="AL51" s="4">
        <f>NhuCau!AO26</f>
        <v>0</v>
      </c>
      <c r="AM51" s="4">
        <f>NhuCau!AP26</f>
        <v>0</v>
      </c>
      <c r="AN51" s="4">
        <f>NhuCau!AQ26</f>
        <v>0</v>
      </c>
      <c r="AO51" s="4">
        <f>NhuCau!AR26</f>
        <v>0</v>
      </c>
      <c r="AP51" s="4">
        <f>NhuCau!AS26</f>
        <v>0</v>
      </c>
      <c r="AQ51" s="4">
        <f>NhuCau!AT26</f>
        <v>0</v>
      </c>
      <c r="AR51" s="4">
        <f>NhuCau!AU26</f>
        <v>0</v>
      </c>
      <c r="AS51" s="4">
        <f>NhuCau!AV26</f>
        <v>0</v>
      </c>
      <c r="AT51" s="4">
        <f>NhuCau!AW26</f>
        <v>0</v>
      </c>
      <c r="AU51" s="4">
        <f>NhuCau!AX26</f>
        <v>0</v>
      </c>
      <c r="AV51" s="4">
        <f>NhuCau!AY26</f>
        <v>0</v>
      </c>
      <c r="AW51" s="4">
        <f>NhuCau!AZ26</f>
        <v>0</v>
      </c>
      <c r="AX51" s="4">
        <f>NhuCau!BA26</f>
        <v>0</v>
      </c>
      <c r="AY51" s="4">
        <f>NhuCau!BB26</f>
        <v>0</v>
      </c>
      <c r="AZ51" s="4">
        <f>NhuCau!BD26</f>
        <v>0</v>
      </c>
      <c r="BA51" s="4">
        <f>NhuCau!BE26</f>
        <v>0</v>
      </c>
      <c r="BB51" s="4">
        <f>NhuCau!BF26</f>
        <v>0</v>
      </c>
      <c r="BC51" s="4">
        <f>NhuCau!BG26</f>
        <v>0</v>
      </c>
      <c r="BD51" s="4">
        <f>NhuCau!BH26</f>
        <v>0</v>
      </c>
      <c r="BE51" s="4">
        <f>NhuCau!BI26</f>
        <v>0</v>
      </c>
      <c r="BF51" s="4">
        <f>NhuCau!BJ26</f>
        <v>0</v>
      </c>
      <c r="BG51" s="4">
        <f>NhuCau!BK26</f>
        <v>0</v>
      </c>
    </row>
    <row r="52" spans="1:59" s="5" customFormat="1" ht="16.5" customHeight="1">
      <c r="A52" s="117" t="s">
        <v>42</v>
      </c>
      <c r="B52" s="248"/>
      <c r="C52" s="249">
        <f>BANGTINH!O5</f>
        <v>0</v>
      </c>
      <c r="D52" s="246" t="s">
        <v>47</v>
      </c>
      <c r="E52" s="250">
        <f t="shared" ref="E52:F52" si="24">SUM(E53:E57)</f>
        <v>0</v>
      </c>
      <c r="F52" s="6">
        <f t="shared" si="24"/>
        <v>0</v>
      </c>
      <c r="G52" s="6">
        <f t="shared" ref="G52:BG52" si="25">SUM(G53:G57)</f>
        <v>0</v>
      </c>
      <c r="H52" s="6">
        <f t="shared" si="25"/>
        <v>0</v>
      </c>
      <c r="I52" s="6">
        <f t="shared" si="25"/>
        <v>0</v>
      </c>
      <c r="J52" s="6">
        <f t="shared" si="25"/>
        <v>0</v>
      </c>
      <c r="K52" s="6">
        <f t="shared" si="25"/>
        <v>0</v>
      </c>
      <c r="L52" s="6">
        <f t="shared" si="25"/>
        <v>0</v>
      </c>
      <c r="M52" s="6">
        <f t="shared" si="25"/>
        <v>0</v>
      </c>
      <c r="N52" s="6">
        <f t="shared" si="25"/>
        <v>0</v>
      </c>
      <c r="O52" s="6">
        <f t="shared" si="25"/>
        <v>0</v>
      </c>
      <c r="P52" s="6">
        <f t="shared" si="25"/>
        <v>0</v>
      </c>
      <c r="Q52" s="6">
        <f t="shared" si="25"/>
        <v>0</v>
      </c>
      <c r="R52" s="6">
        <f t="shared" si="25"/>
        <v>0</v>
      </c>
      <c r="S52" s="6">
        <f t="shared" si="25"/>
        <v>0</v>
      </c>
      <c r="T52" s="6">
        <f t="shared" si="25"/>
        <v>0</v>
      </c>
      <c r="U52" s="6">
        <f t="shared" si="25"/>
        <v>0</v>
      </c>
      <c r="V52" s="6">
        <f t="shared" si="25"/>
        <v>0</v>
      </c>
      <c r="W52" s="6">
        <f t="shared" si="25"/>
        <v>0</v>
      </c>
      <c r="X52" s="6">
        <f t="shared" si="25"/>
        <v>0</v>
      </c>
      <c r="Y52" s="6">
        <f t="shared" si="25"/>
        <v>0</v>
      </c>
      <c r="Z52" s="6">
        <f t="shared" si="25"/>
        <v>0</v>
      </c>
      <c r="AA52" s="6">
        <f t="shared" si="25"/>
        <v>0</v>
      </c>
      <c r="AB52" s="6">
        <f t="shared" si="25"/>
        <v>0</v>
      </c>
      <c r="AC52" s="6">
        <f t="shared" si="25"/>
        <v>0</v>
      </c>
      <c r="AD52" s="6">
        <f t="shared" si="25"/>
        <v>0</v>
      </c>
      <c r="AE52" s="6">
        <f t="shared" si="25"/>
        <v>0</v>
      </c>
      <c r="AF52" s="6">
        <f t="shared" si="25"/>
        <v>0</v>
      </c>
      <c r="AG52" s="6">
        <f t="shared" si="25"/>
        <v>0</v>
      </c>
      <c r="AH52" s="6">
        <f t="shared" si="25"/>
        <v>0</v>
      </c>
      <c r="AI52" s="6">
        <f t="shared" si="25"/>
        <v>0</v>
      </c>
      <c r="AJ52" s="6">
        <f t="shared" si="25"/>
        <v>0</v>
      </c>
      <c r="AK52" s="6">
        <f t="shared" si="25"/>
        <v>0</v>
      </c>
      <c r="AL52" s="6">
        <f t="shared" si="25"/>
        <v>0</v>
      </c>
      <c r="AM52" s="6">
        <f t="shared" si="25"/>
        <v>0</v>
      </c>
      <c r="AN52" s="6">
        <f t="shared" si="25"/>
        <v>0</v>
      </c>
      <c r="AO52" s="6">
        <f t="shared" si="25"/>
        <v>0</v>
      </c>
      <c r="AP52" s="6">
        <f t="shared" si="25"/>
        <v>0</v>
      </c>
      <c r="AQ52" s="6">
        <f t="shared" si="25"/>
        <v>0</v>
      </c>
      <c r="AR52" s="6">
        <f t="shared" si="25"/>
        <v>0</v>
      </c>
      <c r="AS52" s="6">
        <f t="shared" si="25"/>
        <v>0</v>
      </c>
      <c r="AT52" s="6">
        <f t="shared" si="25"/>
        <v>0</v>
      </c>
      <c r="AU52" s="6">
        <f t="shared" si="25"/>
        <v>0</v>
      </c>
      <c r="AV52" s="6">
        <f t="shared" si="25"/>
        <v>0</v>
      </c>
      <c r="AW52" s="6">
        <f t="shared" si="25"/>
        <v>0</v>
      </c>
      <c r="AX52" s="6">
        <f t="shared" si="25"/>
        <v>0</v>
      </c>
      <c r="AY52" s="6">
        <f t="shared" si="25"/>
        <v>0</v>
      </c>
      <c r="AZ52" s="6">
        <f t="shared" si="25"/>
        <v>0</v>
      </c>
      <c r="BA52" s="6">
        <f t="shared" si="25"/>
        <v>0</v>
      </c>
      <c r="BB52" s="6">
        <f t="shared" si="25"/>
        <v>0</v>
      </c>
      <c r="BC52" s="6">
        <f t="shared" si="25"/>
        <v>0</v>
      </c>
      <c r="BD52" s="6">
        <f t="shared" si="25"/>
        <v>0</v>
      </c>
      <c r="BE52" s="6">
        <f t="shared" si="25"/>
        <v>0</v>
      </c>
      <c r="BF52" s="6">
        <f t="shared" si="25"/>
        <v>0</v>
      </c>
      <c r="BG52" s="6">
        <f t="shared" si="25"/>
        <v>0</v>
      </c>
    </row>
    <row r="53" spans="1:59" s="1" customFormat="1" ht="16.5" customHeight="1">
      <c r="A53" s="251" t="s">
        <v>42</v>
      </c>
      <c r="B53" s="252"/>
      <c r="C53" s="253" t="str">
        <f>BANGTINH!O6</f>
        <v>Năm 2025</v>
      </c>
      <c r="D53" s="259" t="s">
        <v>47</v>
      </c>
      <c r="E53" s="255">
        <f>SUM(F53:BG53)</f>
        <v>0</v>
      </c>
      <c r="F53" s="2" cm="1">
        <f t="array" ref="F53">ROUND((SUMPRODUCT((NhuCau!$E$27:$E$30=$C53)*(NhuCau!I$27:I$30))),2)</f>
        <v>0</v>
      </c>
      <c r="G53" s="2" cm="1">
        <f t="array" ref="G53">ROUND((SUMPRODUCT((NhuCau!$E$27:$E$30=$C53)*(NhuCau!J$27:J$30))),2)</f>
        <v>0</v>
      </c>
      <c r="H53" s="2" cm="1">
        <f t="array" ref="H53">ROUND((SUMPRODUCT((NhuCau!$E$27:$E$30=$C53)*(NhuCau!K$27:K$30))),2)</f>
        <v>0</v>
      </c>
      <c r="I53" s="2" cm="1">
        <f t="array" ref="I53">ROUND((SUMPRODUCT((NhuCau!$E$27:$E$30=$C53)*(NhuCau!L$27:L$30))),2)</f>
        <v>0</v>
      </c>
      <c r="J53" s="2" cm="1">
        <f t="array" ref="J53">ROUND((SUMPRODUCT((NhuCau!$E$27:$E$30=$C53)*(NhuCau!M$27:M$30))),2)</f>
        <v>0</v>
      </c>
      <c r="K53" s="2" cm="1">
        <f t="array" ref="K53">ROUND((SUMPRODUCT((NhuCau!$E$27:$E$30=$C53)*(NhuCau!N$27:N$30))),2)</f>
        <v>0</v>
      </c>
      <c r="L53" s="2" cm="1">
        <f t="array" ref="L53">ROUND((SUMPRODUCT((NhuCau!$E$27:$E$30=$C53)*(NhuCau!O$27:O$30))),2)</f>
        <v>0</v>
      </c>
      <c r="M53" s="2" cm="1">
        <f t="array" ref="M53">ROUND((SUMPRODUCT((NhuCau!$E$27:$E$30=$C53)*(NhuCau!P$27:P$30))),2)</f>
        <v>0</v>
      </c>
      <c r="N53" s="2" cm="1">
        <f t="array" ref="N53">ROUND((SUMPRODUCT((NhuCau!$E$27:$E$30=$C53)*(NhuCau!Q$27:Q$30))),2)</f>
        <v>0</v>
      </c>
      <c r="O53" s="2" cm="1">
        <f t="array" ref="O53">ROUND((SUMPRODUCT((NhuCau!$E$27:$E$30=$C53)*(NhuCau!R$27:R$30))),2)</f>
        <v>0</v>
      </c>
      <c r="P53" s="2" cm="1">
        <f t="array" ref="P53">ROUND((SUMPRODUCT((NhuCau!$E$27:$E$30=$C53)*(NhuCau!S$27:S$30))),2)</f>
        <v>0</v>
      </c>
      <c r="Q53" s="2" cm="1">
        <f t="array" ref="Q53">ROUND((SUMPRODUCT((NhuCau!$E$27:$E$30=$C53)*(NhuCau!T$27:T$30))),2)</f>
        <v>0</v>
      </c>
      <c r="R53" s="2" cm="1">
        <f t="array" ref="R53">ROUND((SUMPRODUCT((NhuCau!$E$27:$E$30=$C53)*(NhuCau!U$27:U$30))),2)</f>
        <v>0</v>
      </c>
      <c r="S53" s="2" cm="1">
        <f t="array" ref="S53">ROUND((SUMPRODUCT((NhuCau!$E$27:$E$30=$C53)*(NhuCau!V$27:V$30))),2)</f>
        <v>0</v>
      </c>
      <c r="T53" s="2" cm="1">
        <f t="array" ref="T53">ROUND((SUMPRODUCT((NhuCau!$E$27:$E$30=$C53)*(NhuCau!W$27:W$30))),2)</f>
        <v>0</v>
      </c>
      <c r="U53" s="2" cm="1">
        <f t="array" ref="U53">ROUND((SUMPRODUCT((NhuCau!$E$27:$E$30=$C53)*(NhuCau!X$27:X$30))),2)</f>
        <v>0</v>
      </c>
      <c r="V53" s="2" cm="1">
        <f t="array" ref="V53">ROUND((SUMPRODUCT((NhuCau!$E$27:$E$30=$C53)*(NhuCau!Y$27:Y$30))),2)</f>
        <v>0</v>
      </c>
      <c r="W53" s="2" cm="1">
        <f t="array" ref="W53">ROUND((SUMPRODUCT((NhuCau!$E$27:$E$30=$C53)*(NhuCau!Z$27:Z$30))),2)</f>
        <v>0</v>
      </c>
      <c r="X53" s="2" cm="1">
        <f t="array" ref="X53">ROUND((SUMPRODUCT((NhuCau!$E$27:$E$30=$C53)*(NhuCau!AA$27:AA$30))),2)</f>
        <v>0</v>
      </c>
      <c r="Y53" s="2" cm="1">
        <f t="array" ref="Y53">ROUND((SUMPRODUCT((NhuCau!$E$27:$E$30=$C53)*(NhuCau!AB$27:AB$30))),2)</f>
        <v>0</v>
      </c>
      <c r="Z53" s="2" cm="1">
        <f t="array" ref="Z53">ROUND((SUMPRODUCT((NhuCau!$E$27:$E$30=$C53)*(NhuCau!AC$27:AC$30))),2)</f>
        <v>0</v>
      </c>
      <c r="AA53" s="2" cm="1">
        <f t="array" ref="AA53">ROUND((SUMPRODUCT((NhuCau!$E$27:$E$30=$C53)*(NhuCau!AD$27:AD$30))),2)</f>
        <v>0</v>
      </c>
      <c r="AB53" s="2" cm="1">
        <f t="array" ref="AB53">ROUND((SUMPRODUCT((NhuCau!$E$27:$E$30=$C53)*(NhuCau!AE$27:AE$30))),2)</f>
        <v>0</v>
      </c>
      <c r="AC53" s="2" cm="1">
        <f t="array" ref="AC53">ROUND((SUMPRODUCT((NhuCau!$E$27:$E$30=$C53)*(NhuCau!AF$27:AF$30))),2)</f>
        <v>0</v>
      </c>
      <c r="AD53" s="2" cm="1">
        <f t="array" ref="AD53">ROUND((SUMPRODUCT((NhuCau!$E$27:$E$30=$C53)*(NhuCau!AG$27:AG$30))),2)</f>
        <v>0</v>
      </c>
      <c r="AE53" s="2" cm="1">
        <f t="array" ref="AE53">ROUND((SUMPRODUCT((NhuCau!$E$27:$E$30=$C53)*(NhuCau!AH$27:AH$30))),2)</f>
        <v>0</v>
      </c>
      <c r="AF53" s="2" cm="1">
        <f t="array" ref="AF53">ROUND((SUMPRODUCT((NhuCau!$E$27:$E$30=$C53)*(NhuCau!AI$27:AI$30))),2)</f>
        <v>0</v>
      </c>
      <c r="AG53" s="2" cm="1">
        <f t="array" ref="AG53">ROUND((SUMPRODUCT((NhuCau!$E$27:$E$30=$C53)*(NhuCau!AJ$27:AJ$30))),2)</f>
        <v>0</v>
      </c>
      <c r="AH53" s="2" cm="1">
        <f t="array" ref="AH53">ROUND((SUMPRODUCT((NhuCau!$E$27:$E$30=$C53)*(NhuCau!AK$27:AK$30))),2)</f>
        <v>0</v>
      </c>
      <c r="AI53" s="2" cm="1">
        <f t="array" ref="AI53">ROUND((SUMPRODUCT((NhuCau!$E$27:$E$30=$C53)*(NhuCau!AL$27:AL$30))),2)</f>
        <v>0</v>
      </c>
      <c r="AJ53" s="2" cm="1">
        <f t="array" ref="AJ53">ROUND((SUMPRODUCT((NhuCau!$E$27:$E$30=$C53)*(NhuCau!AM$27:AM$30))),2)</f>
        <v>0</v>
      </c>
      <c r="AK53" s="2" cm="1">
        <f t="array" ref="AK53">ROUND((SUMPRODUCT((NhuCau!$E$27:$E$30=$C53)*(NhuCau!AN$27:AN$30))),2)</f>
        <v>0</v>
      </c>
      <c r="AL53" s="2" cm="1">
        <f t="array" ref="AL53">ROUND((SUMPRODUCT((NhuCau!$E$27:$E$30=$C53)*(NhuCau!AO$27:AO$30))),2)</f>
        <v>0</v>
      </c>
      <c r="AM53" s="2" cm="1">
        <f t="array" ref="AM53">ROUND((SUMPRODUCT((NhuCau!$E$27:$E$30=$C53)*(NhuCau!AP$27:AP$30))),2)</f>
        <v>0</v>
      </c>
      <c r="AN53" s="2" cm="1">
        <f t="array" ref="AN53">ROUND((SUMPRODUCT((NhuCau!$E$27:$E$30=$C53)*(NhuCau!AQ$27:AQ$30))),2)</f>
        <v>0</v>
      </c>
      <c r="AO53" s="2" cm="1">
        <f t="array" ref="AO53">ROUND((SUMPRODUCT((NhuCau!$E$27:$E$30=$C53)*(NhuCau!AR$27:AR$30))),2)</f>
        <v>0</v>
      </c>
      <c r="AP53" s="2" cm="1">
        <f t="array" ref="AP53">ROUND((SUMPRODUCT((NhuCau!$E$27:$E$30=$C53)*(NhuCau!AS$27:AS$30))),2)</f>
        <v>0</v>
      </c>
      <c r="AQ53" s="2" cm="1">
        <f t="array" ref="AQ53">ROUND((SUMPRODUCT((NhuCau!$E$27:$E$30=$C53)*(NhuCau!AT$27:AT$30))),2)</f>
        <v>0</v>
      </c>
      <c r="AR53" s="2" cm="1">
        <f t="array" ref="AR53">ROUND((SUMPRODUCT((NhuCau!$E$27:$E$30=$C53)*(NhuCau!AU$27:AU$30))),2)</f>
        <v>0</v>
      </c>
      <c r="AS53" s="2" cm="1">
        <f t="array" ref="AS53">ROUND((SUMPRODUCT((NhuCau!$E$27:$E$30=$C53)*(NhuCau!AV$27:AV$30))),2)</f>
        <v>0</v>
      </c>
      <c r="AT53" s="2" cm="1">
        <f t="array" ref="AT53">ROUND((SUMPRODUCT((NhuCau!$E$27:$E$30=$C53)*(NhuCau!AW$27:AW$30))),2)</f>
        <v>0</v>
      </c>
      <c r="AU53" s="2" cm="1">
        <f t="array" ref="AU53">ROUND((SUMPRODUCT((NhuCau!$E$27:$E$30=$C53)*(NhuCau!AX$27:AX$30))),2)</f>
        <v>0</v>
      </c>
      <c r="AV53" s="2" cm="1">
        <f t="array" ref="AV53">ROUND((SUMPRODUCT((NhuCau!$E$27:$E$30=$C53)*(NhuCau!AY$27:AY$30))),2)</f>
        <v>0</v>
      </c>
      <c r="AW53" s="2" cm="1">
        <f t="array" ref="AW53">ROUND((SUMPRODUCT((NhuCau!$E$27:$E$30=$C53)*(NhuCau!AZ$27:AZ$30))),2)</f>
        <v>0</v>
      </c>
      <c r="AX53" s="2" cm="1">
        <f t="array" ref="AX53">ROUND((SUMPRODUCT((NhuCau!$E$27:$E$30=$C53)*(NhuCau!BA$27:BA$30))),2)</f>
        <v>0</v>
      </c>
      <c r="AY53" s="2" cm="1">
        <f t="array" ref="AY53">ROUND((SUMPRODUCT((NhuCau!$E$27:$E$30=$C53)*(NhuCau!BB$27:BB$30))),2)</f>
        <v>0</v>
      </c>
      <c r="AZ53" s="2" cm="1">
        <f t="array" ref="AZ53">ROUND((SUMPRODUCT((NhuCau!$E$27:$E$30=$C53)*(NhuCau!BD$27:BD$30))),2)</f>
        <v>0</v>
      </c>
      <c r="BA53" s="2" cm="1">
        <f t="array" ref="BA53">ROUND((SUMPRODUCT((NhuCau!$E$27:$E$30=$C53)*(NhuCau!BE$27:BE$30))),2)</f>
        <v>0</v>
      </c>
      <c r="BB53" s="2" cm="1">
        <f t="array" ref="BB53">ROUND((SUMPRODUCT((NhuCau!$E$27:$E$30=$C53)*(NhuCau!BF$27:BF$30))),2)</f>
        <v>0</v>
      </c>
      <c r="BC53" s="2" cm="1">
        <f t="array" ref="BC53">ROUND((SUMPRODUCT((NhuCau!$E$27:$E$30=$C53)*(NhuCau!BG$27:BG$30))),2)</f>
        <v>0</v>
      </c>
      <c r="BD53" s="2" cm="1">
        <f t="array" ref="BD53">ROUND((SUMPRODUCT((NhuCau!$E$27:$E$30=$C53)*(NhuCau!BH$27:BH$30))),2)</f>
        <v>0</v>
      </c>
      <c r="BE53" s="2" cm="1">
        <f t="array" ref="BE53">ROUND((SUMPRODUCT((NhuCau!$E$27:$E$30=$C53)*(NhuCau!BI$27:BI$30))),2)</f>
        <v>0</v>
      </c>
      <c r="BF53" s="2" cm="1">
        <f t="array" ref="BF53">ROUND((SUMPRODUCT((NhuCau!$E$27:$E$30=$C53)*(NhuCau!BJ$27:BJ$30))),2)</f>
        <v>0</v>
      </c>
      <c r="BG53" s="2" cm="1">
        <f t="array" ref="BG53">ROUND((SUMPRODUCT((NhuCau!$E$27:$E$30=$C53)*(NhuCau!BK$27:BK$30))),2)</f>
        <v>0</v>
      </c>
    </row>
    <row r="54" spans="1:59" s="1" customFormat="1" ht="16.5" customHeight="1">
      <c r="A54" s="251" t="s">
        <v>42</v>
      </c>
      <c r="B54" s="252"/>
      <c r="C54" s="253" t="str">
        <f>BANGTINH!O7</f>
        <v>Năm 2026</v>
      </c>
      <c r="D54" s="246" t="s">
        <v>47</v>
      </c>
      <c r="E54" s="255">
        <f>SUM(F54:BG54)</f>
        <v>0</v>
      </c>
      <c r="F54" s="2">
        <f>ROUND((SUMPRODUCT((NhuCau!$E$27:$E$30=$C54)*(NhuCau!I$27:I$30))),2)</f>
        <v>0</v>
      </c>
      <c r="G54" s="2">
        <f>ROUND((SUMPRODUCT((NhuCau!$E$27:$E$30=$C54)*(NhuCau!J$27:J$30))),2)</f>
        <v>0</v>
      </c>
      <c r="H54" s="2">
        <f>ROUND((SUMPRODUCT((NhuCau!$E$27:$E$30=$C54)*(NhuCau!K$27:K$30))),2)</f>
        <v>0</v>
      </c>
      <c r="I54" s="2">
        <f>ROUND((SUMPRODUCT((NhuCau!$E$27:$E$30=$C54)*(NhuCau!L$27:L$30))),2)</f>
        <v>0</v>
      </c>
      <c r="J54" s="2">
        <f>ROUND((SUMPRODUCT((NhuCau!$E$27:$E$30=$C54)*(NhuCau!M$27:M$30))),2)</f>
        <v>0</v>
      </c>
      <c r="K54" s="2">
        <f>ROUND((SUMPRODUCT((NhuCau!$E$27:$E$30=$C54)*(NhuCau!N$27:N$30))),2)</f>
        <v>0</v>
      </c>
      <c r="L54" s="2">
        <f>ROUND((SUMPRODUCT((NhuCau!$E$27:$E$30=$C54)*(NhuCau!O$27:O$30))),2)</f>
        <v>0</v>
      </c>
      <c r="M54" s="2">
        <f>ROUND((SUMPRODUCT((NhuCau!$E$27:$E$30=$C54)*(NhuCau!P$27:P$30))),2)</f>
        <v>0</v>
      </c>
      <c r="N54" s="2">
        <f>ROUND((SUMPRODUCT((NhuCau!$E$27:$E$30=$C54)*(NhuCau!Q$27:Q$30))),2)</f>
        <v>0</v>
      </c>
      <c r="O54" s="2">
        <f>ROUND((SUMPRODUCT((NhuCau!$E$27:$E$30=$C54)*(NhuCau!R$27:R$30))),2)</f>
        <v>0</v>
      </c>
      <c r="P54" s="2">
        <f>ROUND((SUMPRODUCT((NhuCau!$E$27:$E$30=$C54)*(NhuCau!S$27:S$30))),2)</f>
        <v>0</v>
      </c>
      <c r="Q54" s="2">
        <f>ROUND((SUMPRODUCT((NhuCau!$E$27:$E$30=$C54)*(NhuCau!T$27:T$30))),2)</f>
        <v>0</v>
      </c>
      <c r="R54" s="2">
        <f>ROUND((SUMPRODUCT((NhuCau!$E$27:$E$30=$C54)*(NhuCau!U$27:U$30))),2)</f>
        <v>0</v>
      </c>
      <c r="S54" s="2">
        <f>ROUND((SUMPRODUCT((NhuCau!$E$27:$E$30=$C54)*(NhuCau!V$27:V$30))),2)</f>
        <v>0</v>
      </c>
      <c r="T54" s="2">
        <f>ROUND((SUMPRODUCT((NhuCau!$E$27:$E$30=$C54)*(NhuCau!W$27:W$30))),2)</f>
        <v>0</v>
      </c>
      <c r="U54" s="2">
        <f>ROUND((SUMPRODUCT((NhuCau!$E$27:$E$30=$C54)*(NhuCau!X$27:X$30))),2)</f>
        <v>0</v>
      </c>
      <c r="V54" s="2">
        <f>ROUND((SUMPRODUCT((NhuCau!$E$27:$E$30=$C54)*(NhuCau!Y$27:Y$30))),2)</f>
        <v>0</v>
      </c>
      <c r="W54" s="2">
        <f>ROUND((SUMPRODUCT((NhuCau!$E$27:$E$30=$C54)*(NhuCau!Z$27:Z$30))),2)</f>
        <v>0</v>
      </c>
      <c r="X54" s="2">
        <f>ROUND((SUMPRODUCT((NhuCau!$E$27:$E$30=$C54)*(NhuCau!AA$27:AA$30))),2)</f>
        <v>0</v>
      </c>
      <c r="Y54" s="2">
        <f>ROUND((SUMPRODUCT((NhuCau!$E$27:$E$30=$C54)*(NhuCau!AB$27:AB$30))),2)</f>
        <v>0</v>
      </c>
      <c r="Z54" s="2">
        <f>ROUND((SUMPRODUCT((NhuCau!$E$27:$E$30=$C54)*(NhuCau!AC$27:AC$30))),2)</f>
        <v>0</v>
      </c>
      <c r="AA54" s="2">
        <f>ROUND((SUMPRODUCT((NhuCau!$E$27:$E$30=$C54)*(NhuCau!AD$27:AD$30))),2)</f>
        <v>0</v>
      </c>
      <c r="AB54" s="2">
        <f>ROUND((SUMPRODUCT((NhuCau!$E$27:$E$30=$C54)*(NhuCau!AE$27:AE$30))),2)</f>
        <v>0</v>
      </c>
      <c r="AC54" s="2">
        <f>ROUND((SUMPRODUCT((NhuCau!$E$27:$E$30=$C54)*(NhuCau!AF$27:AF$30))),2)</f>
        <v>0</v>
      </c>
      <c r="AD54" s="2">
        <f>ROUND((SUMPRODUCT((NhuCau!$E$27:$E$30=$C54)*(NhuCau!AG$27:AG$30))),2)</f>
        <v>0</v>
      </c>
      <c r="AE54" s="2">
        <f>ROUND((SUMPRODUCT((NhuCau!$E$27:$E$30=$C54)*(NhuCau!AH$27:AH$30))),2)</f>
        <v>0</v>
      </c>
      <c r="AF54" s="2">
        <f>ROUND((SUMPRODUCT((NhuCau!$E$27:$E$30=$C54)*(NhuCau!AI$27:AI$30))),2)</f>
        <v>0</v>
      </c>
      <c r="AG54" s="2">
        <f>ROUND((SUMPRODUCT((NhuCau!$E$27:$E$30=$C54)*(NhuCau!AJ$27:AJ$30))),2)</f>
        <v>0</v>
      </c>
      <c r="AH54" s="2">
        <f>ROUND((SUMPRODUCT((NhuCau!$E$27:$E$30=$C54)*(NhuCau!AK$27:AK$30))),2)</f>
        <v>0</v>
      </c>
      <c r="AI54" s="2">
        <f>ROUND((SUMPRODUCT((NhuCau!$E$27:$E$30=$C54)*(NhuCau!AL$27:AL$30))),2)</f>
        <v>0</v>
      </c>
      <c r="AJ54" s="2">
        <f>ROUND((SUMPRODUCT((NhuCau!$E$27:$E$30=$C54)*(NhuCau!AM$27:AM$30))),2)</f>
        <v>0</v>
      </c>
      <c r="AK54" s="2">
        <f>ROUND((SUMPRODUCT((NhuCau!$E$27:$E$30=$C54)*(NhuCau!AN$27:AN$30))),2)</f>
        <v>0</v>
      </c>
      <c r="AL54" s="2">
        <f>ROUND((SUMPRODUCT((NhuCau!$E$27:$E$30=$C54)*(NhuCau!AO$27:AO$30))),2)</f>
        <v>0</v>
      </c>
      <c r="AM54" s="2">
        <f>ROUND((SUMPRODUCT((NhuCau!$E$27:$E$30=$C54)*(NhuCau!AP$27:AP$30))),2)</f>
        <v>0</v>
      </c>
      <c r="AN54" s="2">
        <f>ROUND((SUMPRODUCT((NhuCau!$E$27:$E$30=$C54)*(NhuCau!AQ$27:AQ$30))),2)</f>
        <v>0</v>
      </c>
      <c r="AO54" s="2">
        <f>ROUND((SUMPRODUCT((NhuCau!$E$27:$E$30=$C54)*(NhuCau!AR$27:AR$30))),2)</f>
        <v>0</v>
      </c>
      <c r="AP54" s="2">
        <f>ROUND((SUMPRODUCT((NhuCau!$E$27:$E$30=$C54)*(NhuCau!AS$27:AS$30))),2)</f>
        <v>0</v>
      </c>
      <c r="AQ54" s="2">
        <f>ROUND((SUMPRODUCT((NhuCau!$E$27:$E$30=$C54)*(NhuCau!AT$27:AT$30))),2)</f>
        <v>0</v>
      </c>
      <c r="AR54" s="2">
        <f>ROUND((SUMPRODUCT((NhuCau!$E$27:$E$30=$C54)*(NhuCau!AU$27:AU$30))),2)</f>
        <v>0</v>
      </c>
      <c r="AS54" s="2">
        <f>ROUND((SUMPRODUCT((NhuCau!$E$27:$E$30=$C54)*(NhuCau!AV$27:AV$30))),2)</f>
        <v>0</v>
      </c>
      <c r="AT54" s="2">
        <f>ROUND((SUMPRODUCT((NhuCau!$E$27:$E$30=$C54)*(NhuCau!AW$27:AW$30))),2)</f>
        <v>0</v>
      </c>
      <c r="AU54" s="2">
        <f>ROUND((SUMPRODUCT((NhuCau!$E$27:$E$30=$C54)*(NhuCau!AX$27:AX$30))),2)</f>
        <v>0</v>
      </c>
      <c r="AV54" s="2">
        <f>ROUND((SUMPRODUCT((NhuCau!$E$27:$E$30=$C54)*(NhuCau!AY$27:AY$30))),2)</f>
        <v>0</v>
      </c>
      <c r="AW54" s="2">
        <f>ROUND((SUMPRODUCT((NhuCau!$E$27:$E$30=$C54)*(NhuCau!AZ$27:AZ$30))),2)</f>
        <v>0</v>
      </c>
      <c r="AX54" s="2">
        <f>ROUND((SUMPRODUCT((NhuCau!$E$27:$E$30=$C54)*(NhuCau!BA$27:BA$30))),2)</f>
        <v>0</v>
      </c>
      <c r="AY54" s="2">
        <f>ROUND((SUMPRODUCT((NhuCau!$E$27:$E$30=$C54)*(NhuCau!BB$27:BB$30))),2)</f>
        <v>0</v>
      </c>
      <c r="AZ54" s="2">
        <f>ROUND((SUMPRODUCT((NhuCau!$E$27:$E$30=$C54)*(NhuCau!BD$27:BD$30))),2)</f>
        <v>0</v>
      </c>
      <c r="BA54" s="2">
        <f>ROUND((SUMPRODUCT((NhuCau!$E$27:$E$30=$C54)*(NhuCau!BE$27:BE$30))),2)</f>
        <v>0</v>
      </c>
      <c r="BB54" s="2">
        <f>ROUND((SUMPRODUCT((NhuCau!$E$27:$E$30=$C54)*(NhuCau!BF$27:BF$30))),2)</f>
        <v>0</v>
      </c>
      <c r="BC54" s="2">
        <f>ROUND((SUMPRODUCT((NhuCau!$E$27:$E$30=$C54)*(NhuCau!BG$27:BG$30))),2)</f>
        <v>0</v>
      </c>
      <c r="BD54" s="2">
        <f>ROUND((SUMPRODUCT((NhuCau!$E$27:$E$30=$C54)*(NhuCau!BH$27:BH$30))),2)</f>
        <v>0</v>
      </c>
      <c r="BE54" s="2">
        <f>ROUND((SUMPRODUCT((NhuCau!$E$27:$E$30=$C54)*(NhuCau!BI$27:BI$30))),2)</f>
        <v>0</v>
      </c>
      <c r="BF54" s="2">
        <f>ROUND((SUMPRODUCT((NhuCau!$E$27:$E$30=$C54)*(NhuCau!BJ$27:BJ$30))),2)</f>
        <v>0</v>
      </c>
      <c r="BG54" s="2">
        <f>ROUND((SUMPRODUCT((NhuCau!$E$27:$E$30=$C54)*(NhuCau!BK$27:BK$30))),2)</f>
        <v>0</v>
      </c>
    </row>
    <row r="55" spans="1:59" s="1" customFormat="1" ht="16.5" customHeight="1">
      <c r="A55" s="251" t="s">
        <v>42</v>
      </c>
      <c r="B55" s="252"/>
      <c r="C55" s="253" t="str">
        <f>BANGTINH!O8</f>
        <v>Năm 2027</v>
      </c>
      <c r="D55" s="246" t="s">
        <v>47</v>
      </c>
      <c r="E55" s="255">
        <f>SUM(F55:BG55)</f>
        <v>0</v>
      </c>
      <c r="F55" s="2">
        <f>ROUND((SUMPRODUCT((NhuCau!$E$27:$E$30=$C55)*(NhuCau!I$27:I$30))),2)</f>
        <v>0</v>
      </c>
      <c r="G55" s="2">
        <f>ROUND((SUMPRODUCT((NhuCau!$E$27:$E$30=$C55)*(NhuCau!J$27:J$30))),2)</f>
        <v>0</v>
      </c>
      <c r="H55" s="2">
        <f>ROUND((SUMPRODUCT((NhuCau!$E$27:$E$30=$C55)*(NhuCau!K$27:K$30))),2)</f>
        <v>0</v>
      </c>
      <c r="I55" s="2">
        <f>ROUND((SUMPRODUCT((NhuCau!$E$27:$E$30=$C55)*(NhuCau!L$27:L$30))),2)</f>
        <v>0</v>
      </c>
      <c r="J55" s="2">
        <f>ROUND((SUMPRODUCT((NhuCau!$E$27:$E$30=$C55)*(NhuCau!M$27:M$30))),2)</f>
        <v>0</v>
      </c>
      <c r="K55" s="2">
        <f>ROUND((SUMPRODUCT((NhuCau!$E$27:$E$30=$C55)*(NhuCau!N$27:N$30))),2)</f>
        <v>0</v>
      </c>
      <c r="L55" s="2">
        <f>ROUND((SUMPRODUCT((NhuCau!$E$27:$E$30=$C55)*(NhuCau!O$27:O$30))),2)</f>
        <v>0</v>
      </c>
      <c r="M55" s="2">
        <f>ROUND((SUMPRODUCT((NhuCau!$E$27:$E$30=$C55)*(NhuCau!P$27:P$30))),2)</f>
        <v>0</v>
      </c>
      <c r="N55" s="2">
        <f>ROUND((SUMPRODUCT((NhuCau!$E$27:$E$30=$C55)*(NhuCau!Q$27:Q$30))),2)</f>
        <v>0</v>
      </c>
      <c r="O55" s="2">
        <f>ROUND((SUMPRODUCT((NhuCau!$E$27:$E$30=$C55)*(NhuCau!R$27:R$30))),2)</f>
        <v>0</v>
      </c>
      <c r="P55" s="2">
        <f>ROUND((SUMPRODUCT((NhuCau!$E$27:$E$30=$C55)*(NhuCau!S$27:S$30))),2)</f>
        <v>0</v>
      </c>
      <c r="Q55" s="2">
        <f>ROUND((SUMPRODUCT((NhuCau!$E$27:$E$30=$C55)*(NhuCau!T$27:T$30))),2)</f>
        <v>0</v>
      </c>
      <c r="R55" s="2">
        <f>ROUND((SUMPRODUCT((NhuCau!$E$27:$E$30=$C55)*(NhuCau!U$27:U$30))),2)</f>
        <v>0</v>
      </c>
      <c r="S55" s="2">
        <f>ROUND((SUMPRODUCT((NhuCau!$E$27:$E$30=$C55)*(NhuCau!V$27:V$30))),2)</f>
        <v>0</v>
      </c>
      <c r="T55" s="2">
        <f>ROUND((SUMPRODUCT((NhuCau!$E$27:$E$30=$C55)*(NhuCau!W$27:W$30))),2)</f>
        <v>0</v>
      </c>
      <c r="U55" s="2">
        <f>ROUND((SUMPRODUCT((NhuCau!$E$27:$E$30=$C55)*(NhuCau!X$27:X$30))),2)</f>
        <v>0</v>
      </c>
      <c r="V55" s="2">
        <f>ROUND((SUMPRODUCT((NhuCau!$E$27:$E$30=$C55)*(NhuCau!Y$27:Y$30))),2)</f>
        <v>0</v>
      </c>
      <c r="W55" s="2">
        <f>ROUND((SUMPRODUCT((NhuCau!$E$27:$E$30=$C55)*(NhuCau!Z$27:Z$30))),2)</f>
        <v>0</v>
      </c>
      <c r="X55" s="2">
        <f>ROUND((SUMPRODUCT((NhuCau!$E$27:$E$30=$C55)*(NhuCau!AA$27:AA$30))),2)</f>
        <v>0</v>
      </c>
      <c r="Y55" s="2">
        <f>ROUND((SUMPRODUCT((NhuCau!$E$27:$E$30=$C55)*(NhuCau!AB$27:AB$30))),2)</f>
        <v>0</v>
      </c>
      <c r="Z55" s="2">
        <f>ROUND((SUMPRODUCT((NhuCau!$E$27:$E$30=$C55)*(NhuCau!AC$27:AC$30))),2)</f>
        <v>0</v>
      </c>
      <c r="AA55" s="2">
        <f>ROUND((SUMPRODUCT((NhuCau!$E$27:$E$30=$C55)*(NhuCau!AD$27:AD$30))),2)</f>
        <v>0</v>
      </c>
      <c r="AB55" s="2">
        <f>ROUND((SUMPRODUCT((NhuCau!$E$27:$E$30=$C55)*(NhuCau!AE$27:AE$30))),2)</f>
        <v>0</v>
      </c>
      <c r="AC55" s="2">
        <f>ROUND((SUMPRODUCT((NhuCau!$E$27:$E$30=$C55)*(NhuCau!AF$27:AF$30))),2)</f>
        <v>0</v>
      </c>
      <c r="AD55" s="2">
        <f>ROUND((SUMPRODUCT((NhuCau!$E$27:$E$30=$C55)*(NhuCau!AG$27:AG$30))),2)</f>
        <v>0</v>
      </c>
      <c r="AE55" s="2">
        <f>ROUND((SUMPRODUCT((NhuCau!$E$27:$E$30=$C55)*(NhuCau!AH$27:AH$30))),2)</f>
        <v>0</v>
      </c>
      <c r="AF55" s="2">
        <f>ROUND((SUMPRODUCT((NhuCau!$E$27:$E$30=$C55)*(NhuCau!AI$27:AI$30))),2)</f>
        <v>0</v>
      </c>
      <c r="AG55" s="2">
        <f>ROUND((SUMPRODUCT((NhuCau!$E$27:$E$30=$C55)*(NhuCau!AJ$27:AJ$30))),2)</f>
        <v>0</v>
      </c>
      <c r="AH55" s="2">
        <f>ROUND((SUMPRODUCT((NhuCau!$E$27:$E$30=$C55)*(NhuCau!AK$27:AK$30))),2)</f>
        <v>0</v>
      </c>
      <c r="AI55" s="2">
        <f>ROUND((SUMPRODUCT((NhuCau!$E$27:$E$30=$C55)*(NhuCau!AL$27:AL$30))),2)</f>
        <v>0</v>
      </c>
      <c r="AJ55" s="2">
        <f>ROUND((SUMPRODUCT((NhuCau!$E$27:$E$30=$C55)*(NhuCau!AM$27:AM$30))),2)</f>
        <v>0</v>
      </c>
      <c r="AK55" s="2">
        <f>ROUND((SUMPRODUCT((NhuCau!$E$27:$E$30=$C55)*(NhuCau!AN$27:AN$30))),2)</f>
        <v>0</v>
      </c>
      <c r="AL55" s="2">
        <f>ROUND((SUMPRODUCT((NhuCau!$E$27:$E$30=$C55)*(NhuCau!AO$27:AO$30))),2)</f>
        <v>0</v>
      </c>
      <c r="AM55" s="2">
        <f>ROUND((SUMPRODUCT((NhuCau!$E$27:$E$30=$C55)*(NhuCau!AP$27:AP$30))),2)</f>
        <v>0</v>
      </c>
      <c r="AN55" s="2">
        <f>ROUND((SUMPRODUCT((NhuCau!$E$27:$E$30=$C55)*(NhuCau!AQ$27:AQ$30))),2)</f>
        <v>0</v>
      </c>
      <c r="AO55" s="2">
        <f>ROUND((SUMPRODUCT((NhuCau!$E$27:$E$30=$C55)*(NhuCau!AR$27:AR$30))),2)</f>
        <v>0</v>
      </c>
      <c r="AP55" s="2">
        <f>ROUND((SUMPRODUCT((NhuCau!$E$27:$E$30=$C55)*(NhuCau!AS$27:AS$30))),2)</f>
        <v>0</v>
      </c>
      <c r="AQ55" s="2">
        <f>ROUND((SUMPRODUCT((NhuCau!$E$27:$E$30=$C55)*(NhuCau!AT$27:AT$30))),2)</f>
        <v>0</v>
      </c>
      <c r="AR55" s="2">
        <f>ROUND((SUMPRODUCT((NhuCau!$E$27:$E$30=$C55)*(NhuCau!AU$27:AU$30))),2)</f>
        <v>0</v>
      </c>
      <c r="AS55" s="2">
        <f>ROUND((SUMPRODUCT((NhuCau!$E$27:$E$30=$C55)*(NhuCau!AV$27:AV$30))),2)</f>
        <v>0</v>
      </c>
      <c r="AT55" s="2">
        <f>ROUND((SUMPRODUCT((NhuCau!$E$27:$E$30=$C55)*(NhuCau!AW$27:AW$30))),2)</f>
        <v>0</v>
      </c>
      <c r="AU55" s="2">
        <f>ROUND((SUMPRODUCT((NhuCau!$E$27:$E$30=$C55)*(NhuCau!AX$27:AX$30))),2)</f>
        <v>0</v>
      </c>
      <c r="AV55" s="2">
        <f>ROUND((SUMPRODUCT((NhuCau!$E$27:$E$30=$C55)*(NhuCau!AY$27:AY$30))),2)</f>
        <v>0</v>
      </c>
      <c r="AW55" s="2">
        <f>ROUND((SUMPRODUCT((NhuCau!$E$27:$E$30=$C55)*(NhuCau!AZ$27:AZ$30))),2)</f>
        <v>0</v>
      </c>
      <c r="AX55" s="2">
        <f>ROUND((SUMPRODUCT((NhuCau!$E$27:$E$30=$C55)*(NhuCau!BA$27:BA$30))),2)</f>
        <v>0</v>
      </c>
      <c r="AY55" s="2">
        <f>ROUND((SUMPRODUCT((NhuCau!$E$27:$E$30=$C55)*(NhuCau!BB$27:BB$30))),2)</f>
        <v>0</v>
      </c>
      <c r="AZ55" s="2">
        <f>ROUND((SUMPRODUCT((NhuCau!$E$27:$E$30=$C55)*(NhuCau!BD$27:BD$30))),2)</f>
        <v>0</v>
      </c>
      <c r="BA55" s="2">
        <f>ROUND((SUMPRODUCT((NhuCau!$E$27:$E$30=$C55)*(NhuCau!BE$27:BE$30))),2)</f>
        <v>0</v>
      </c>
      <c r="BB55" s="2">
        <f>ROUND((SUMPRODUCT((NhuCau!$E$27:$E$30=$C55)*(NhuCau!BF$27:BF$30))),2)</f>
        <v>0</v>
      </c>
      <c r="BC55" s="2">
        <f>ROUND((SUMPRODUCT((NhuCau!$E$27:$E$30=$C55)*(NhuCau!BG$27:BG$30))),2)</f>
        <v>0</v>
      </c>
      <c r="BD55" s="2">
        <f>ROUND((SUMPRODUCT((NhuCau!$E$27:$E$30=$C55)*(NhuCau!BH$27:BH$30))),2)</f>
        <v>0</v>
      </c>
      <c r="BE55" s="2">
        <f>ROUND((SUMPRODUCT((NhuCau!$E$27:$E$30=$C55)*(NhuCau!BI$27:BI$30))),2)</f>
        <v>0</v>
      </c>
      <c r="BF55" s="2">
        <f>ROUND((SUMPRODUCT((NhuCau!$E$27:$E$30=$C55)*(NhuCau!BJ$27:BJ$30))),2)</f>
        <v>0</v>
      </c>
      <c r="BG55" s="2">
        <f>ROUND((SUMPRODUCT((NhuCau!$E$27:$E$30=$C55)*(NhuCau!BK$27:BK$30))),2)</f>
        <v>0</v>
      </c>
    </row>
    <row r="56" spans="1:59" s="1" customFormat="1" ht="16.5" customHeight="1">
      <c r="A56" s="251" t="s">
        <v>42</v>
      </c>
      <c r="B56" s="252"/>
      <c r="C56" s="253" t="str">
        <f>BANGTINH!O9</f>
        <v>Năm 2028</v>
      </c>
      <c r="D56" s="246" t="s">
        <v>47</v>
      </c>
      <c r="E56" s="255">
        <f>SUM(F56:BG56)</f>
        <v>0</v>
      </c>
      <c r="F56" s="2">
        <f>ROUND((SUMPRODUCT((NhuCau!$E$27:$E$30=$C56)*(NhuCau!I$27:I$30))),2)</f>
        <v>0</v>
      </c>
      <c r="G56" s="2">
        <f>ROUND((SUMPRODUCT((NhuCau!$E$27:$E$30=$C56)*(NhuCau!J$27:J$30))),2)</f>
        <v>0</v>
      </c>
      <c r="H56" s="2">
        <f>ROUND((SUMPRODUCT((NhuCau!$E$27:$E$30=$C56)*(NhuCau!K$27:K$30))),2)</f>
        <v>0</v>
      </c>
      <c r="I56" s="2">
        <f>ROUND((SUMPRODUCT((NhuCau!$E$27:$E$30=$C56)*(NhuCau!L$27:L$30))),2)</f>
        <v>0</v>
      </c>
      <c r="J56" s="2">
        <f>ROUND((SUMPRODUCT((NhuCau!$E$27:$E$30=$C56)*(NhuCau!M$27:M$30))),2)</f>
        <v>0</v>
      </c>
      <c r="K56" s="2">
        <f>ROUND((SUMPRODUCT((NhuCau!$E$27:$E$30=$C56)*(NhuCau!N$27:N$30))),2)</f>
        <v>0</v>
      </c>
      <c r="L56" s="2">
        <f>ROUND((SUMPRODUCT((NhuCau!$E$27:$E$30=$C56)*(NhuCau!O$27:O$30))),2)</f>
        <v>0</v>
      </c>
      <c r="M56" s="2">
        <f>ROUND((SUMPRODUCT((NhuCau!$E$27:$E$30=$C56)*(NhuCau!P$27:P$30))),2)</f>
        <v>0</v>
      </c>
      <c r="N56" s="2">
        <f>ROUND((SUMPRODUCT((NhuCau!$E$27:$E$30=$C56)*(NhuCau!Q$27:Q$30))),2)</f>
        <v>0</v>
      </c>
      <c r="O56" s="2">
        <f>ROUND((SUMPRODUCT((NhuCau!$E$27:$E$30=$C56)*(NhuCau!R$27:R$30))),2)</f>
        <v>0</v>
      </c>
      <c r="P56" s="2">
        <f>ROUND((SUMPRODUCT((NhuCau!$E$27:$E$30=$C56)*(NhuCau!S$27:S$30))),2)</f>
        <v>0</v>
      </c>
      <c r="Q56" s="2">
        <f>ROUND((SUMPRODUCT((NhuCau!$E$27:$E$30=$C56)*(NhuCau!T$27:T$30))),2)</f>
        <v>0</v>
      </c>
      <c r="R56" s="2">
        <f>ROUND((SUMPRODUCT((NhuCau!$E$27:$E$30=$C56)*(NhuCau!U$27:U$30))),2)</f>
        <v>0</v>
      </c>
      <c r="S56" s="2">
        <f>ROUND((SUMPRODUCT((NhuCau!$E$27:$E$30=$C56)*(NhuCau!V$27:V$30))),2)</f>
        <v>0</v>
      </c>
      <c r="T56" s="2">
        <f>ROUND((SUMPRODUCT((NhuCau!$E$27:$E$30=$C56)*(NhuCau!W$27:W$30))),2)</f>
        <v>0</v>
      </c>
      <c r="U56" s="2">
        <f>ROUND((SUMPRODUCT((NhuCau!$E$27:$E$30=$C56)*(NhuCau!X$27:X$30))),2)</f>
        <v>0</v>
      </c>
      <c r="V56" s="2">
        <f>ROUND((SUMPRODUCT((NhuCau!$E$27:$E$30=$C56)*(NhuCau!Y$27:Y$30))),2)</f>
        <v>0</v>
      </c>
      <c r="W56" s="2">
        <f>ROUND((SUMPRODUCT((NhuCau!$E$27:$E$30=$C56)*(NhuCau!Z$27:Z$30))),2)</f>
        <v>0</v>
      </c>
      <c r="X56" s="2">
        <f>ROUND((SUMPRODUCT((NhuCau!$E$27:$E$30=$C56)*(NhuCau!AA$27:AA$30))),2)</f>
        <v>0</v>
      </c>
      <c r="Y56" s="2">
        <f>ROUND((SUMPRODUCT((NhuCau!$E$27:$E$30=$C56)*(NhuCau!AB$27:AB$30))),2)</f>
        <v>0</v>
      </c>
      <c r="Z56" s="2">
        <f>ROUND((SUMPRODUCT((NhuCau!$E$27:$E$30=$C56)*(NhuCau!AC$27:AC$30))),2)</f>
        <v>0</v>
      </c>
      <c r="AA56" s="2">
        <f>ROUND((SUMPRODUCT((NhuCau!$E$27:$E$30=$C56)*(NhuCau!AD$27:AD$30))),2)</f>
        <v>0</v>
      </c>
      <c r="AB56" s="2">
        <f>ROUND((SUMPRODUCT((NhuCau!$E$27:$E$30=$C56)*(NhuCau!AE$27:AE$30))),2)</f>
        <v>0</v>
      </c>
      <c r="AC56" s="2">
        <f>ROUND((SUMPRODUCT((NhuCau!$E$27:$E$30=$C56)*(NhuCau!AF$27:AF$30))),2)</f>
        <v>0</v>
      </c>
      <c r="AD56" s="2">
        <f>ROUND((SUMPRODUCT((NhuCau!$E$27:$E$30=$C56)*(NhuCau!AG$27:AG$30))),2)</f>
        <v>0</v>
      </c>
      <c r="AE56" s="2">
        <f>ROUND((SUMPRODUCT((NhuCau!$E$27:$E$30=$C56)*(NhuCau!AH$27:AH$30))),2)</f>
        <v>0</v>
      </c>
      <c r="AF56" s="2">
        <f>ROUND((SUMPRODUCT((NhuCau!$E$27:$E$30=$C56)*(NhuCau!AI$27:AI$30))),2)</f>
        <v>0</v>
      </c>
      <c r="AG56" s="2">
        <f>ROUND((SUMPRODUCT((NhuCau!$E$27:$E$30=$C56)*(NhuCau!AJ$27:AJ$30))),2)</f>
        <v>0</v>
      </c>
      <c r="AH56" s="2">
        <f>ROUND((SUMPRODUCT((NhuCau!$E$27:$E$30=$C56)*(NhuCau!AK$27:AK$30))),2)</f>
        <v>0</v>
      </c>
      <c r="AI56" s="2">
        <f>ROUND((SUMPRODUCT((NhuCau!$E$27:$E$30=$C56)*(NhuCau!AL$27:AL$30))),2)</f>
        <v>0</v>
      </c>
      <c r="AJ56" s="2">
        <f>ROUND((SUMPRODUCT((NhuCau!$E$27:$E$30=$C56)*(NhuCau!AM$27:AM$30))),2)</f>
        <v>0</v>
      </c>
      <c r="AK56" s="2">
        <f>ROUND((SUMPRODUCT((NhuCau!$E$27:$E$30=$C56)*(NhuCau!AN$27:AN$30))),2)</f>
        <v>0</v>
      </c>
      <c r="AL56" s="2">
        <f>ROUND((SUMPRODUCT((NhuCau!$E$27:$E$30=$C56)*(NhuCau!AO$27:AO$30))),2)</f>
        <v>0</v>
      </c>
      <c r="AM56" s="2">
        <f>ROUND((SUMPRODUCT((NhuCau!$E$27:$E$30=$C56)*(NhuCau!AP$27:AP$30))),2)</f>
        <v>0</v>
      </c>
      <c r="AN56" s="2">
        <f>ROUND((SUMPRODUCT((NhuCau!$E$27:$E$30=$C56)*(NhuCau!AQ$27:AQ$30))),2)</f>
        <v>0</v>
      </c>
      <c r="AO56" s="2">
        <f>ROUND((SUMPRODUCT((NhuCau!$E$27:$E$30=$C56)*(NhuCau!AR$27:AR$30))),2)</f>
        <v>0</v>
      </c>
      <c r="AP56" s="2">
        <f>ROUND((SUMPRODUCT((NhuCau!$E$27:$E$30=$C56)*(NhuCau!AS$27:AS$30))),2)</f>
        <v>0</v>
      </c>
      <c r="AQ56" s="2">
        <f>ROUND((SUMPRODUCT((NhuCau!$E$27:$E$30=$C56)*(NhuCau!AT$27:AT$30))),2)</f>
        <v>0</v>
      </c>
      <c r="AR56" s="2">
        <f>ROUND((SUMPRODUCT((NhuCau!$E$27:$E$30=$C56)*(NhuCau!AU$27:AU$30))),2)</f>
        <v>0</v>
      </c>
      <c r="AS56" s="2">
        <f>ROUND((SUMPRODUCT((NhuCau!$E$27:$E$30=$C56)*(NhuCau!AV$27:AV$30))),2)</f>
        <v>0</v>
      </c>
      <c r="AT56" s="2">
        <f>ROUND((SUMPRODUCT((NhuCau!$E$27:$E$30=$C56)*(NhuCau!AW$27:AW$30))),2)</f>
        <v>0</v>
      </c>
      <c r="AU56" s="2">
        <f>ROUND((SUMPRODUCT((NhuCau!$E$27:$E$30=$C56)*(NhuCau!AX$27:AX$30))),2)</f>
        <v>0</v>
      </c>
      <c r="AV56" s="2">
        <f>ROUND((SUMPRODUCT((NhuCau!$E$27:$E$30=$C56)*(NhuCau!AY$27:AY$30))),2)</f>
        <v>0</v>
      </c>
      <c r="AW56" s="2">
        <f>ROUND((SUMPRODUCT((NhuCau!$E$27:$E$30=$C56)*(NhuCau!AZ$27:AZ$30))),2)</f>
        <v>0</v>
      </c>
      <c r="AX56" s="2">
        <f>ROUND((SUMPRODUCT((NhuCau!$E$27:$E$30=$C56)*(NhuCau!BA$27:BA$30))),2)</f>
        <v>0</v>
      </c>
      <c r="AY56" s="2">
        <f>ROUND((SUMPRODUCT((NhuCau!$E$27:$E$30=$C56)*(NhuCau!BB$27:BB$30))),2)</f>
        <v>0</v>
      </c>
      <c r="AZ56" s="2">
        <f>ROUND((SUMPRODUCT((NhuCau!$E$27:$E$30=$C56)*(NhuCau!BD$27:BD$30))),2)</f>
        <v>0</v>
      </c>
      <c r="BA56" s="2">
        <f>ROUND((SUMPRODUCT((NhuCau!$E$27:$E$30=$C56)*(NhuCau!BE$27:BE$30))),2)</f>
        <v>0</v>
      </c>
      <c r="BB56" s="2">
        <f>ROUND((SUMPRODUCT((NhuCau!$E$27:$E$30=$C56)*(NhuCau!BF$27:BF$30))),2)</f>
        <v>0</v>
      </c>
      <c r="BC56" s="2">
        <f>ROUND((SUMPRODUCT((NhuCau!$E$27:$E$30=$C56)*(NhuCau!BG$27:BG$30))),2)</f>
        <v>0</v>
      </c>
      <c r="BD56" s="2">
        <f>ROUND((SUMPRODUCT((NhuCau!$E$27:$E$30=$C56)*(NhuCau!BH$27:BH$30))),2)</f>
        <v>0</v>
      </c>
      <c r="BE56" s="2">
        <f>ROUND((SUMPRODUCT((NhuCau!$E$27:$E$30=$C56)*(NhuCau!BI$27:BI$30))),2)</f>
        <v>0</v>
      </c>
      <c r="BF56" s="2">
        <f>ROUND((SUMPRODUCT((NhuCau!$E$27:$E$30=$C56)*(NhuCau!BJ$27:BJ$30))),2)</f>
        <v>0</v>
      </c>
      <c r="BG56" s="2">
        <f>ROUND((SUMPRODUCT((NhuCau!$E$27:$E$30=$C56)*(NhuCau!BK$27:BK$30))),2)</f>
        <v>0</v>
      </c>
    </row>
    <row r="57" spans="1:59" s="1" customFormat="1" ht="16.5" customHeight="1">
      <c r="A57" s="251" t="s">
        <v>42</v>
      </c>
      <c r="B57" s="252"/>
      <c r="C57" s="253" t="str">
        <f>BANGTINH!O10</f>
        <v>Năm 2029</v>
      </c>
      <c r="D57" s="246" t="s">
        <v>47</v>
      </c>
      <c r="E57" s="255">
        <f>SUM(F57:BG57)</f>
        <v>0</v>
      </c>
      <c r="F57" s="2">
        <f>ROUND((SUMPRODUCT((NhuCau!$E$27:$E$30=$C57)*(NhuCau!I$27:I$30))),2)</f>
        <v>0</v>
      </c>
      <c r="G57" s="2">
        <f>ROUND((SUMPRODUCT((NhuCau!$E$27:$E$30=$C57)*(NhuCau!J$27:J$30))),2)</f>
        <v>0</v>
      </c>
      <c r="H57" s="2">
        <f>ROUND((SUMPRODUCT((NhuCau!$E$27:$E$30=$C57)*(NhuCau!K$27:K$30))),2)</f>
        <v>0</v>
      </c>
      <c r="I57" s="2">
        <f>ROUND((SUMPRODUCT((NhuCau!$E$27:$E$30=$C57)*(NhuCau!L$27:L$30))),2)</f>
        <v>0</v>
      </c>
      <c r="J57" s="2">
        <f>ROUND((SUMPRODUCT((NhuCau!$E$27:$E$30=$C57)*(NhuCau!M$27:M$30))),2)</f>
        <v>0</v>
      </c>
      <c r="K57" s="2">
        <f>ROUND((SUMPRODUCT((NhuCau!$E$27:$E$30=$C57)*(NhuCau!N$27:N$30))),2)</f>
        <v>0</v>
      </c>
      <c r="L57" s="2">
        <f>ROUND((SUMPRODUCT((NhuCau!$E$27:$E$30=$C57)*(NhuCau!O$27:O$30))),2)</f>
        <v>0</v>
      </c>
      <c r="M57" s="2">
        <f>ROUND((SUMPRODUCT((NhuCau!$E$27:$E$30=$C57)*(NhuCau!P$27:P$30))),2)</f>
        <v>0</v>
      </c>
      <c r="N57" s="2">
        <f>ROUND((SUMPRODUCT((NhuCau!$E$27:$E$30=$C57)*(NhuCau!Q$27:Q$30))),2)</f>
        <v>0</v>
      </c>
      <c r="O57" s="2">
        <f>ROUND((SUMPRODUCT((NhuCau!$E$27:$E$30=$C57)*(NhuCau!R$27:R$30))),2)</f>
        <v>0</v>
      </c>
      <c r="P57" s="2">
        <f>ROUND((SUMPRODUCT((NhuCau!$E$27:$E$30=$C57)*(NhuCau!S$27:S$30))),2)</f>
        <v>0</v>
      </c>
      <c r="Q57" s="2">
        <f>ROUND((SUMPRODUCT((NhuCau!$E$27:$E$30=$C57)*(NhuCau!T$27:T$30))),2)</f>
        <v>0</v>
      </c>
      <c r="R57" s="2">
        <f>ROUND((SUMPRODUCT((NhuCau!$E$27:$E$30=$C57)*(NhuCau!U$27:U$30))),2)</f>
        <v>0</v>
      </c>
      <c r="S57" s="2">
        <f>ROUND((SUMPRODUCT((NhuCau!$E$27:$E$30=$C57)*(NhuCau!V$27:V$30))),2)</f>
        <v>0</v>
      </c>
      <c r="T57" s="2">
        <f>ROUND((SUMPRODUCT((NhuCau!$E$27:$E$30=$C57)*(NhuCau!W$27:W$30))),2)</f>
        <v>0</v>
      </c>
      <c r="U57" s="2">
        <f>ROUND((SUMPRODUCT((NhuCau!$E$27:$E$30=$C57)*(NhuCau!X$27:X$30))),2)</f>
        <v>0</v>
      </c>
      <c r="V57" s="2">
        <f>ROUND((SUMPRODUCT((NhuCau!$E$27:$E$30=$C57)*(NhuCau!Y$27:Y$30))),2)</f>
        <v>0</v>
      </c>
      <c r="W57" s="2">
        <f>ROUND((SUMPRODUCT((NhuCau!$E$27:$E$30=$C57)*(NhuCau!Z$27:Z$30))),2)</f>
        <v>0</v>
      </c>
      <c r="X57" s="2">
        <f>ROUND((SUMPRODUCT((NhuCau!$E$27:$E$30=$C57)*(NhuCau!AA$27:AA$30))),2)</f>
        <v>0</v>
      </c>
      <c r="Y57" s="2">
        <f>ROUND((SUMPRODUCT((NhuCau!$E$27:$E$30=$C57)*(NhuCau!AB$27:AB$30))),2)</f>
        <v>0</v>
      </c>
      <c r="Z57" s="2">
        <f>ROUND((SUMPRODUCT((NhuCau!$E$27:$E$30=$C57)*(NhuCau!AC$27:AC$30))),2)</f>
        <v>0</v>
      </c>
      <c r="AA57" s="2">
        <f>ROUND((SUMPRODUCT((NhuCau!$E$27:$E$30=$C57)*(NhuCau!AD$27:AD$30))),2)</f>
        <v>0</v>
      </c>
      <c r="AB57" s="2">
        <f>ROUND((SUMPRODUCT((NhuCau!$E$27:$E$30=$C57)*(NhuCau!AE$27:AE$30))),2)</f>
        <v>0</v>
      </c>
      <c r="AC57" s="2">
        <f>ROUND((SUMPRODUCT((NhuCau!$E$27:$E$30=$C57)*(NhuCau!AF$27:AF$30))),2)</f>
        <v>0</v>
      </c>
      <c r="AD57" s="2">
        <f>ROUND((SUMPRODUCT((NhuCau!$E$27:$E$30=$C57)*(NhuCau!AG$27:AG$30))),2)</f>
        <v>0</v>
      </c>
      <c r="AE57" s="2">
        <f>ROUND((SUMPRODUCT((NhuCau!$E$27:$E$30=$C57)*(NhuCau!AH$27:AH$30))),2)</f>
        <v>0</v>
      </c>
      <c r="AF57" s="2">
        <f>ROUND((SUMPRODUCT((NhuCau!$E$27:$E$30=$C57)*(NhuCau!AI$27:AI$30))),2)</f>
        <v>0</v>
      </c>
      <c r="AG57" s="2">
        <f>ROUND((SUMPRODUCT((NhuCau!$E$27:$E$30=$C57)*(NhuCau!AJ$27:AJ$30))),2)</f>
        <v>0</v>
      </c>
      <c r="AH57" s="2">
        <f>ROUND((SUMPRODUCT((NhuCau!$E$27:$E$30=$C57)*(NhuCau!AK$27:AK$30))),2)</f>
        <v>0</v>
      </c>
      <c r="AI57" s="2">
        <f>ROUND((SUMPRODUCT((NhuCau!$E$27:$E$30=$C57)*(NhuCau!AL$27:AL$30))),2)</f>
        <v>0</v>
      </c>
      <c r="AJ57" s="2">
        <f>ROUND((SUMPRODUCT((NhuCau!$E$27:$E$30=$C57)*(NhuCau!AM$27:AM$30))),2)</f>
        <v>0</v>
      </c>
      <c r="AK57" s="2">
        <f>ROUND((SUMPRODUCT((NhuCau!$E$27:$E$30=$C57)*(NhuCau!AN$27:AN$30))),2)</f>
        <v>0</v>
      </c>
      <c r="AL57" s="2">
        <f>ROUND((SUMPRODUCT((NhuCau!$E$27:$E$30=$C57)*(NhuCau!AO$27:AO$30))),2)</f>
        <v>0</v>
      </c>
      <c r="AM57" s="2">
        <f>ROUND((SUMPRODUCT((NhuCau!$E$27:$E$30=$C57)*(NhuCau!AP$27:AP$30))),2)</f>
        <v>0</v>
      </c>
      <c r="AN57" s="2">
        <f>ROUND((SUMPRODUCT((NhuCau!$E$27:$E$30=$C57)*(NhuCau!AQ$27:AQ$30))),2)</f>
        <v>0</v>
      </c>
      <c r="AO57" s="2">
        <f>ROUND((SUMPRODUCT((NhuCau!$E$27:$E$30=$C57)*(NhuCau!AR$27:AR$30))),2)</f>
        <v>0</v>
      </c>
      <c r="AP57" s="2">
        <f>ROUND((SUMPRODUCT((NhuCau!$E$27:$E$30=$C57)*(NhuCau!AS$27:AS$30))),2)</f>
        <v>0</v>
      </c>
      <c r="AQ57" s="2">
        <f>ROUND((SUMPRODUCT((NhuCau!$E$27:$E$30=$C57)*(NhuCau!AT$27:AT$30))),2)</f>
        <v>0</v>
      </c>
      <c r="AR57" s="2">
        <f>ROUND((SUMPRODUCT((NhuCau!$E$27:$E$30=$C57)*(NhuCau!AU$27:AU$30))),2)</f>
        <v>0</v>
      </c>
      <c r="AS57" s="2">
        <f>ROUND((SUMPRODUCT((NhuCau!$E$27:$E$30=$C57)*(NhuCau!AV$27:AV$30))),2)</f>
        <v>0</v>
      </c>
      <c r="AT57" s="2">
        <f>ROUND((SUMPRODUCT((NhuCau!$E$27:$E$30=$C57)*(NhuCau!AW$27:AW$30))),2)</f>
        <v>0</v>
      </c>
      <c r="AU57" s="2">
        <f>ROUND((SUMPRODUCT((NhuCau!$E$27:$E$30=$C57)*(NhuCau!AX$27:AX$30))),2)</f>
        <v>0</v>
      </c>
      <c r="AV57" s="2">
        <f>ROUND((SUMPRODUCT((NhuCau!$E$27:$E$30=$C57)*(NhuCau!AY$27:AY$30))),2)</f>
        <v>0</v>
      </c>
      <c r="AW57" s="2">
        <f>ROUND((SUMPRODUCT((NhuCau!$E$27:$E$30=$C57)*(NhuCau!AZ$27:AZ$30))),2)</f>
        <v>0</v>
      </c>
      <c r="AX57" s="2">
        <f>ROUND((SUMPRODUCT((NhuCau!$E$27:$E$30=$C57)*(NhuCau!BA$27:BA$30))),2)</f>
        <v>0</v>
      </c>
      <c r="AY57" s="2">
        <f>ROUND((SUMPRODUCT((NhuCau!$E$27:$E$30=$C57)*(NhuCau!BB$27:BB$30))),2)</f>
        <v>0</v>
      </c>
      <c r="AZ57" s="2">
        <f>ROUND((SUMPRODUCT((NhuCau!$E$27:$E$30=$C57)*(NhuCau!BD$27:BD$30))),2)</f>
        <v>0</v>
      </c>
      <c r="BA57" s="2">
        <f>ROUND((SUMPRODUCT((NhuCau!$E$27:$E$30=$C57)*(NhuCau!BE$27:BE$30))),2)</f>
        <v>0</v>
      </c>
      <c r="BB57" s="2">
        <f>ROUND((SUMPRODUCT((NhuCau!$E$27:$E$30=$C57)*(NhuCau!BF$27:BF$30))),2)</f>
        <v>0</v>
      </c>
      <c r="BC57" s="2">
        <f>ROUND((SUMPRODUCT((NhuCau!$E$27:$E$30=$C57)*(NhuCau!BG$27:BG$30))),2)</f>
        <v>0</v>
      </c>
      <c r="BD57" s="2">
        <f>ROUND((SUMPRODUCT((NhuCau!$E$27:$E$30=$C57)*(NhuCau!BH$27:BH$30))),2)</f>
        <v>0</v>
      </c>
      <c r="BE57" s="2">
        <f>ROUND((SUMPRODUCT((NhuCau!$E$27:$E$30=$C57)*(NhuCau!BI$27:BI$30))),2)</f>
        <v>0</v>
      </c>
      <c r="BF57" s="2">
        <f>ROUND((SUMPRODUCT((NhuCau!$E$27:$E$30=$C57)*(NhuCau!BJ$27:BJ$30))),2)</f>
        <v>0</v>
      </c>
      <c r="BG57" s="2">
        <f>ROUND((SUMPRODUCT((NhuCau!$E$27:$E$30=$C57)*(NhuCau!BK$27:BK$30))),2)</f>
        <v>0</v>
      </c>
    </row>
    <row r="58" spans="1:59" s="5" customFormat="1" ht="16.5" customHeight="1">
      <c r="A58" s="117" t="s">
        <v>42</v>
      </c>
      <c r="B58" s="256"/>
      <c r="C58" s="249" t="str">
        <f>BANGTINH!O11</f>
        <v>Năm 2030</v>
      </c>
      <c r="D58" s="246" t="s">
        <v>47</v>
      </c>
      <c r="E58" s="257">
        <f t="shared" ref="E58:F58" si="26">E51-E52</f>
        <v>0</v>
      </c>
      <c r="F58" s="8">
        <f t="shared" si="26"/>
        <v>0</v>
      </c>
      <c r="G58" s="8">
        <f t="shared" ref="G58:BG58" si="27">G51-G52</f>
        <v>0</v>
      </c>
      <c r="H58" s="8">
        <f t="shared" si="27"/>
        <v>0</v>
      </c>
      <c r="I58" s="8">
        <f t="shared" si="27"/>
        <v>0</v>
      </c>
      <c r="J58" s="8">
        <f t="shared" si="27"/>
        <v>0</v>
      </c>
      <c r="K58" s="8">
        <f t="shared" si="27"/>
        <v>0</v>
      </c>
      <c r="L58" s="8">
        <f t="shared" si="27"/>
        <v>0</v>
      </c>
      <c r="M58" s="8">
        <f t="shared" si="27"/>
        <v>0</v>
      </c>
      <c r="N58" s="8">
        <f t="shared" si="27"/>
        <v>0</v>
      </c>
      <c r="O58" s="8">
        <f t="shared" si="27"/>
        <v>0</v>
      </c>
      <c r="P58" s="8">
        <f t="shared" si="27"/>
        <v>0</v>
      </c>
      <c r="Q58" s="8">
        <f t="shared" si="27"/>
        <v>0</v>
      </c>
      <c r="R58" s="8">
        <f t="shared" si="27"/>
        <v>0</v>
      </c>
      <c r="S58" s="8">
        <f t="shared" si="27"/>
        <v>0</v>
      </c>
      <c r="T58" s="8">
        <f t="shared" si="27"/>
        <v>0</v>
      </c>
      <c r="U58" s="8">
        <f t="shared" si="27"/>
        <v>0</v>
      </c>
      <c r="V58" s="8">
        <f t="shared" si="27"/>
        <v>0</v>
      </c>
      <c r="W58" s="8">
        <f t="shared" si="27"/>
        <v>0</v>
      </c>
      <c r="X58" s="8">
        <f t="shared" si="27"/>
        <v>0</v>
      </c>
      <c r="Y58" s="8">
        <f t="shared" si="27"/>
        <v>0</v>
      </c>
      <c r="Z58" s="8">
        <f t="shared" si="27"/>
        <v>0</v>
      </c>
      <c r="AA58" s="8">
        <f t="shared" si="27"/>
        <v>0</v>
      </c>
      <c r="AB58" s="8">
        <f t="shared" si="27"/>
        <v>0</v>
      </c>
      <c r="AC58" s="8">
        <f t="shared" si="27"/>
        <v>0</v>
      </c>
      <c r="AD58" s="8">
        <f t="shared" si="27"/>
        <v>0</v>
      </c>
      <c r="AE58" s="8">
        <f t="shared" si="27"/>
        <v>0</v>
      </c>
      <c r="AF58" s="8">
        <f t="shared" si="27"/>
        <v>0</v>
      </c>
      <c r="AG58" s="8">
        <f t="shared" si="27"/>
        <v>0</v>
      </c>
      <c r="AH58" s="8">
        <f t="shared" si="27"/>
        <v>0</v>
      </c>
      <c r="AI58" s="8">
        <f t="shared" si="27"/>
        <v>0</v>
      </c>
      <c r="AJ58" s="8">
        <f t="shared" si="27"/>
        <v>0</v>
      </c>
      <c r="AK58" s="8">
        <f t="shared" si="27"/>
        <v>0</v>
      </c>
      <c r="AL58" s="8">
        <f t="shared" si="27"/>
        <v>0</v>
      </c>
      <c r="AM58" s="8">
        <f t="shared" si="27"/>
        <v>0</v>
      </c>
      <c r="AN58" s="8">
        <f t="shared" si="27"/>
        <v>0</v>
      </c>
      <c r="AO58" s="8">
        <f t="shared" si="27"/>
        <v>0</v>
      </c>
      <c r="AP58" s="8">
        <f t="shared" si="27"/>
        <v>0</v>
      </c>
      <c r="AQ58" s="8">
        <f t="shared" si="27"/>
        <v>0</v>
      </c>
      <c r="AR58" s="8">
        <f t="shared" si="27"/>
        <v>0</v>
      </c>
      <c r="AS58" s="8">
        <f t="shared" si="27"/>
        <v>0</v>
      </c>
      <c r="AT58" s="8">
        <f t="shared" si="27"/>
        <v>0</v>
      </c>
      <c r="AU58" s="8">
        <f t="shared" si="27"/>
        <v>0</v>
      </c>
      <c r="AV58" s="8">
        <f t="shared" si="27"/>
        <v>0</v>
      </c>
      <c r="AW58" s="8">
        <f t="shared" si="27"/>
        <v>0</v>
      </c>
      <c r="AX58" s="8">
        <f t="shared" si="27"/>
        <v>0</v>
      </c>
      <c r="AY58" s="8">
        <f t="shared" si="27"/>
        <v>0</v>
      </c>
      <c r="AZ58" s="8">
        <f t="shared" si="27"/>
        <v>0</v>
      </c>
      <c r="BA58" s="8">
        <f t="shared" si="27"/>
        <v>0</v>
      </c>
      <c r="BB58" s="8">
        <f t="shared" si="27"/>
        <v>0</v>
      </c>
      <c r="BC58" s="8">
        <f t="shared" si="27"/>
        <v>0</v>
      </c>
      <c r="BD58" s="8">
        <f t="shared" si="27"/>
        <v>0</v>
      </c>
      <c r="BE58" s="8">
        <f t="shared" si="27"/>
        <v>0</v>
      </c>
      <c r="BF58" s="8">
        <f t="shared" si="27"/>
        <v>0</v>
      </c>
      <c r="BG58" s="8">
        <f t="shared" si="27"/>
        <v>0</v>
      </c>
    </row>
    <row r="59" spans="1:59" s="5" customFormat="1" ht="16.5" customHeight="1">
      <c r="A59" s="117" t="s">
        <v>42</v>
      </c>
      <c r="B59" s="244"/>
      <c r="C59" s="245" t="s">
        <v>45</v>
      </c>
      <c r="D59" s="246" t="s">
        <v>195</v>
      </c>
      <c r="E59" s="247">
        <f>NhuCau!H18</f>
        <v>0</v>
      </c>
      <c r="F59" s="4">
        <f>NhuCau!I31</f>
        <v>0</v>
      </c>
      <c r="G59" s="4">
        <f>NhuCau!J31</f>
        <v>0</v>
      </c>
      <c r="H59" s="4">
        <f>NhuCau!K31</f>
        <v>0</v>
      </c>
      <c r="I59" s="4">
        <f>NhuCau!L31</f>
        <v>0</v>
      </c>
      <c r="J59" s="4">
        <f>NhuCau!M31</f>
        <v>0</v>
      </c>
      <c r="K59" s="4">
        <f>NhuCau!N31</f>
        <v>0</v>
      </c>
      <c r="L59" s="4">
        <f>NhuCau!O31</f>
        <v>0</v>
      </c>
      <c r="M59" s="4">
        <f>NhuCau!P31</f>
        <v>0</v>
      </c>
      <c r="N59" s="4">
        <f>NhuCau!Q31</f>
        <v>0</v>
      </c>
      <c r="O59" s="4">
        <f>NhuCau!R31</f>
        <v>0</v>
      </c>
      <c r="P59" s="4">
        <f>NhuCau!S31</f>
        <v>0</v>
      </c>
      <c r="Q59" s="4">
        <f>NhuCau!T31</f>
        <v>0</v>
      </c>
      <c r="R59" s="4">
        <f>NhuCau!U31</f>
        <v>0</v>
      </c>
      <c r="S59" s="4">
        <f>NhuCau!V31</f>
        <v>0</v>
      </c>
      <c r="T59" s="4">
        <f>NhuCau!W31</f>
        <v>0</v>
      </c>
      <c r="U59" s="4">
        <f>NhuCau!X31</f>
        <v>0</v>
      </c>
      <c r="V59" s="4">
        <f>NhuCau!Y31</f>
        <v>0</v>
      </c>
      <c r="W59" s="4">
        <f>NhuCau!Z31</f>
        <v>0</v>
      </c>
      <c r="X59" s="4">
        <f>NhuCau!AA31</f>
        <v>0</v>
      </c>
      <c r="Y59" s="4">
        <f>NhuCau!AB31</f>
        <v>0</v>
      </c>
      <c r="Z59" s="4">
        <f>NhuCau!AC31</f>
        <v>0</v>
      </c>
      <c r="AA59" s="4">
        <f>NhuCau!AD31</f>
        <v>0</v>
      </c>
      <c r="AB59" s="4">
        <f>NhuCau!AE31</f>
        <v>0</v>
      </c>
      <c r="AC59" s="4">
        <f>NhuCau!AF31</f>
        <v>0</v>
      </c>
      <c r="AD59" s="4">
        <f>NhuCau!AG31</f>
        <v>0</v>
      </c>
      <c r="AE59" s="4">
        <f>NhuCau!AH31</f>
        <v>0</v>
      </c>
      <c r="AF59" s="4">
        <f>NhuCau!AI31</f>
        <v>0</v>
      </c>
      <c r="AG59" s="4">
        <f>NhuCau!AJ31</f>
        <v>0</v>
      </c>
      <c r="AH59" s="4">
        <f>NhuCau!AK31</f>
        <v>0</v>
      </c>
      <c r="AI59" s="4">
        <f>NhuCau!AL31</f>
        <v>0</v>
      </c>
      <c r="AJ59" s="4">
        <f>NhuCau!AM31</f>
        <v>0</v>
      </c>
      <c r="AK59" s="4">
        <f>NhuCau!AN31</f>
        <v>0</v>
      </c>
      <c r="AL59" s="4">
        <f>NhuCau!AO31</f>
        <v>0</v>
      </c>
      <c r="AM59" s="4">
        <f>NhuCau!AP31</f>
        <v>0</v>
      </c>
      <c r="AN59" s="4">
        <f>NhuCau!AQ31</f>
        <v>0</v>
      </c>
      <c r="AO59" s="4">
        <f>NhuCau!AR31</f>
        <v>0</v>
      </c>
      <c r="AP59" s="4">
        <f>NhuCau!AS31</f>
        <v>0</v>
      </c>
      <c r="AQ59" s="4">
        <f>NhuCau!AT31</f>
        <v>0</v>
      </c>
      <c r="AR59" s="4">
        <f>NhuCau!AU31</f>
        <v>0</v>
      </c>
      <c r="AS59" s="4">
        <f>NhuCau!AV31</f>
        <v>0</v>
      </c>
      <c r="AT59" s="4">
        <f>NhuCau!AW31</f>
        <v>0</v>
      </c>
      <c r="AU59" s="4">
        <f>NhuCau!AX31</f>
        <v>0</v>
      </c>
      <c r="AV59" s="4">
        <f>NhuCau!AY31</f>
        <v>0</v>
      </c>
      <c r="AW59" s="4">
        <f>NhuCau!AZ31</f>
        <v>0</v>
      </c>
      <c r="AX59" s="4">
        <f>NhuCau!BA31</f>
        <v>0</v>
      </c>
      <c r="AY59" s="4">
        <f>NhuCau!BB31</f>
        <v>0</v>
      </c>
      <c r="AZ59" s="4">
        <f>NhuCau!BD31</f>
        <v>0</v>
      </c>
      <c r="BA59" s="4">
        <f>NhuCau!BE31</f>
        <v>0</v>
      </c>
      <c r="BB59" s="4">
        <f>NhuCau!BF31</f>
        <v>0</v>
      </c>
      <c r="BC59" s="4">
        <f>NhuCau!BG31</f>
        <v>0</v>
      </c>
      <c r="BD59" s="4">
        <f>NhuCau!BH31</f>
        <v>0</v>
      </c>
      <c r="BE59" s="4">
        <f>NhuCau!BI31</f>
        <v>0</v>
      </c>
      <c r="BF59" s="4">
        <f>NhuCau!BJ31</f>
        <v>0</v>
      </c>
      <c r="BG59" s="4">
        <f>NhuCau!BK31</f>
        <v>0</v>
      </c>
    </row>
    <row r="60" spans="1:59" s="5" customFormat="1" ht="16.5" customHeight="1">
      <c r="A60" s="117" t="s">
        <v>42</v>
      </c>
      <c r="B60" s="248"/>
      <c r="C60" s="249">
        <f>BANGTINH!O5</f>
        <v>0</v>
      </c>
      <c r="D60" s="246" t="s">
        <v>195</v>
      </c>
      <c r="E60" s="250">
        <f t="shared" ref="E60:F60" si="28">SUM(E61:E65)</f>
        <v>0</v>
      </c>
      <c r="F60" s="6">
        <f t="shared" si="28"/>
        <v>0</v>
      </c>
      <c r="G60" s="6">
        <f t="shared" ref="G60:BG60" si="29">SUM(G61:G65)</f>
        <v>0</v>
      </c>
      <c r="H60" s="6">
        <f t="shared" si="29"/>
        <v>0</v>
      </c>
      <c r="I60" s="6">
        <f t="shared" si="29"/>
        <v>0</v>
      </c>
      <c r="J60" s="6">
        <f t="shared" si="29"/>
        <v>0</v>
      </c>
      <c r="K60" s="6">
        <f t="shared" si="29"/>
        <v>0</v>
      </c>
      <c r="L60" s="6">
        <f t="shared" si="29"/>
        <v>0</v>
      </c>
      <c r="M60" s="6">
        <f t="shared" si="29"/>
        <v>0</v>
      </c>
      <c r="N60" s="6">
        <f t="shared" si="29"/>
        <v>0</v>
      </c>
      <c r="O60" s="6">
        <f t="shared" si="29"/>
        <v>0</v>
      </c>
      <c r="P60" s="6">
        <f t="shared" si="29"/>
        <v>0</v>
      </c>
      <c r="Q60" s="6">
        <f t="shared" si="29"/>
        <v>0</v>
      </c>
      <c r="R60" s="6">
        <f t="shared" si="29"/>
        <v>0</v>
      </c>
      <c r="S60" s="6">
        <f t="shared" si="29"/>
        <v>0</v>
      </c>
      <c r="T60" s="6">
        <f t="shared" si="29"/>
        <v>0</v>
      </c>
      <c r="U60" s="6">
        <f t="shared" si="29"/>
        <v>0</v>
      </c>
      <c r="V60" s="6">
        <f t="shared" si="29"/>
        <v>0</v>
      </c>
      <c r="W60" s="6">
        <f t="shared" si="29"/>
        <v>0</v>
      </c>
      <c r="X60" s="6">
        <f t="shared" si="29"/>
        <v>0</v>
      </c>
      <c r="Y60" s="6">
        <f t="shared" si="29"/>
        <v>0</v>
      </c>
      <c r="Z60" s="6">
        <f t="shared" si="29"/>
        <v>0</v>
      </c>
      <c r="AA60" s="6">
        <f t="shared" si="29"/>
        <v>0</v>
      </c>
      <c r="AB60" s="6">
        <f t="shared" si="29"/>
        <v>0</v>
      </c>
      <c r="AC60" s="6">
        <f t="shared" si="29"/>
        <v>0</v>
      </c>
      <c r="AD60" s="6">
        <f t="shared" si="29"/>
        <v>0</v>
      </c>
      <c r="AE60" s="6">
        <f t="shared" si="29"/>
        <v>0</v>
      </c>
      <c r="AF60" s="6">
        <f t="shared" si="29"/>
        <v>0</v>
      </c>
      <c r="AG60" s="6">
        <f t="shared" si="29"/>
        <v>0</v>
      </c>
      <c r="AH60" s="6">
        <f t="shared" si="29"/>
        <v>0</v>
      </c>
      <c r="AI60" s="6">
        <f t="shared" si="29"/>
        <v>0</v>
      </c>
      <c r="AJ60" s="6">
        <f t="shared" si="29"/>
        <v>0</v>
      </c>
      <c r="AK60" s="6">
        <f t="shared" si="29"/>
        <v>0</v>
      </c>
      <c r="AL60" s="6">
        <f t="shared" si="29"/>
        <v>0</v>
      </c>
      <c r="AM60" s="6">
        <f t="shared" si="29"/>
        <v>0</v>
      </c>
      <c r="AN60" s="6">
        <f t="shared" si="29"/>
        <v>0</v>
      </c>
      <c r="AO60" s="6">
        <f t="shared" si="29"/>
        <v>0</v>
      </c>
      <c r="AP60" s="6">
        <f t="shared" si="29"/>
        <v>0</v>
      </c>
      <c r="AQ60" s="6">
        <f t="shared" si="29"/>
        <v>0</v>
      </c>
      <c r="AR60" s="6">
        <f t="shared" si="29"/>
        <v>0</v>
      </c>
      <c r="AS60" s="6">
        <f t="shared" si="29"/>
        <v>0</v>
      </c>
      <c r="AT60" s="6">
        <f t="shared" si="29"/>
        <v>0</v>
      </c>
      <c r="AU60" s="6">
        <f t="shared" si="29"/>
        <v>0</v>
      </c>
      <c r="AV60" s="6">
        <f t="shared" si="29"/>
        <v>0</v>
      </c>
      <c r="AW60" s="6">
        <f t="shared" si="29"/>
        <v>0</v>
      </c>
      <c r="AX60" s="6">
        <f t="shared" si="29"/>
        <v>0</v>
      </c>
      <c r="AY60" s="6">
        <f t="shared" si="29"/>
        <v>0</v>
      </c>
      <c r="AZ60" s="6">
        <f t="shared" si="29"/>
        <v>0</v>
      </c>
      <c r="BA60" s="6">
        <f t="shared" si="29"/>
        <v>0</v>
      </c>
      <c r="BB60" s="6">
        <f t="shared" si="29"/>
        <v>0</v>
      </c>
      <c r="BC60" s="6">
        <f t="shared" si="29"/>
        <v>0</v>
      </c>
      <c r="BD60" s="6">
        <f t="shared" si="29"/>
        <v>0</v>
      </c>
      <c r="BE60" s="6">
        <f t="shared" si="29"/>
        <v>0</v>
      </c>
      <c r="BF60" s="6">
        <f t="shared" si="29"/>
        <v>0</v>
      </c>
      <c r="BG60" s="6">
        <f t="shared" si="29"/>
        <v>0</v>
      </c>
    </row>
    <row r="61" spans="1:59" s="1" customFormat="1" ht="16.5" customHeight="1">
      <c r="A61" s="251" t="s">
        <v>42</v>
      </c>
      <c r="B61" s="252"/>
      <c r="C61" s="253" t="str">
        <f>BANGTINH!O6</f>
        <v>Năm 2025</v>
      </c>
      <c r="D61" s="246" t="s">
        <v>195</v>
      </c>
      <c r="E61" s="255">
        <f>SUM(F61:BG61)</f>
        <v>0</v>
      </c>
      <c r="F61" s="2" cm="1">
        <f t="array" ref="F61">ROUND((SUMPRODUCT((NhuCau!$E$32:$E$36=$C61)*(NhuCau!I$32:I$36))),2)</f>
        <v>0</v>
      </c>
      <c r="G61" s="2" cm="1">
        <f t="array" ref="G61">ROUND((SUMPRODUCT((NhuCau!$E$32:$E$36=$C61)*(NhuCau!J$32:J$36))),2)</f>
        <v>0</v>
      </c>
      <c r="H61" s="2" cm="1">
        <f t="array" ref="H61">ROUND((SUMPRODUCT((NhuCau!$E$32:$E$36=$C61)*(NhuCau!K$32:K$36))),2)</f>
        <v>0</v>
      </c>
      <c r="I61" s="2" cm="1">
        <f t="array" ref="I61">ROUND((SUMPRODUCT((NhuCau!$E$32:$E$36=$C61)*(NhuCau!L$32:L$36))),2)</f>
        <v>0</v>
      </c>
      <c r="J61" s="2" cm="1">
        <f t="array" ref="J61">ROUND((SUMPRODUCT((NhuCau!$E$32:$E$36=$C61)*(NhuCau!M$32:M$36))),2)</f>
        <v>0</v>
      </c>
      <c r="K61" s="2" cm="1">
        <f t="array" ref="K61">ROUND((SUMPRODUCT((NhuCau!$E$32:$E$36=$C61)*(NhuCau!N$32:N$36))),2)</f>
        <v>0</v>
      </c>
      <c r="L61" s="2" cm="1">
        <f t="array" ref="L61">ROUND((SUMPRODUCT((NhuCau!$E$32:$E$36=$C61)*(NhuCau!O$32:O$36))),2)</f>
        <v>0</v>
      </c>
      <c r="M61" s="2" cm="1">
        <f t="array" ref="M61">ROUND((SUMPRODUCT((NhuCau!$E$32:$E$36=$C61)*(NhuCau!P$32:P$36))),2)</f>
        <v>0</v>
      </c>
      <c r="N61" s="2" cm="1">
        <f t="array" ref="N61">ROUND((SUMPRODUCT((NhuCau!$E$32:$E$36=$C61)*(NhuCau!Q$32:Q$36))),2)</f>
        <v>0</v>
      </c>
      <c r="O61" s="2" cm="1">
        <f t="array" ref="O61">ROUND((SUMPRODUCT((NhuCau!$E$32:$E$36=$C61)*(NhuCau!R$32:R$36))),2)</f>
        <v>0</v>
      </c>
      <c r="P61" s="2" cm="1">
        <f t="array" ref="P61">ROUND((SUMPRODUCT((NhuCau!$E$32:$E$36=$C61)*(NhuCau!S$32:S$36))),2)</f>
        <v>0</v>
      </c>
      <c r="Q61" s="2" cm="1">
        <f t="array" ref="Q61">ROUND((SUMPRODUCT((NhuCau!$E$32:$E$36=$C61)*(NhuCau!T$32:T$36))),2)</f>
        <v>0</v>
      </c>
      <c r="R61" s="2" cm="1">
        <f t="array" ref="R61">ROUND((SUMPRODUCT((NhuCau!$E$32:$E$36=$C61)*(NhuCau!U$32:U$36))),2)</f>
        <v>0</v>
      </c>
      <c r="S61" s="2" cm="1">
        <f t="array" ref="S61">ROUND((SUMPRODUCT((NhuCau!$E$32:$E$36=$C61)*(NhuCau!V$32:V$36))),2)</f>
        <v>0</v>
      </c>
      <c r="T61" s="2" cm="1">
        <f t="array" ref="T61">ROUND((SUMPRODUCT((NhuCau!$E$32:$E$36=$C61)*(NhuCau!W$32:W$36))),2)</f>
        <v>0</v>
      </c>
      <c r="U61" s="2" cm="1">
        <f t="array" ref="U61">ROUND((SUMPRODUCT((NhuCau!$E$32:$E$36=$C61)*(NhuCau!X$32:X$36))),2)</f>
        <v>0</v>
      </c>
      <c r="V61" s="2" cm="1">
        <f t="array" ref="V61">ROUND((SUMPRODUCT((NhuCau!$E$32:$E$36=$C61)*(NhuCau!Y$32:Y$36))),2)</f>
        <v>0</v>
      </c>
      <c r="W61" s="2" cm="1">
        <f t="array" ref="W61">ROUND((SUMPRODUCT((NhuCau!$E$32:$E$36=$C61)*(NhuCau!Z$32:Z$36))),2)</f>
        <v>0</v>
      </c>
      <c r="X61" s="2" cm="1">
        <f t="array" ref="X61">ROUND((SUMPRODUCT((NhuCau!$E$32:$E$36=$C61)*(NhuCau!AA$32:AA$36))),2)</f>
        <v>0</v>
      </c>
      <c r="Y61" s="2" cm="1">
        <f t="array" ref="Y61">ROUND((SUMPRODUCT((NhuCau!$E$32:$E$36=$C61)*(NhuCau!AB$32:AB$36))),2)</f>
        <v>0</v>
      </c>
      <c r="Z61" s="2" cm="1">
        <f t="array" ref="Z61">ROUND((SUMPRODUCT((NhuCau!$E$32:$E$36=$C61)*(NhuCau!AC$32:AC$36))),2)</f>
        <v>0</v>
      </c>
      <c r="AA61" s="2" cm="1">
        <f t="array" ref="AA61">ROUND((SUMPRODUCT((NhuCau!$E$32:$E$36=$C61)*(NhuCau!AD$32:AD$36))),2)</f>
        <v>0</v>
      </c>
      <c r="AB61" s="2" cm="1">
        <f t="array" ref="AB61">ROUND((SUMPRODUCT((NhuCau!$E$32:$E$36=$C61)*(NhuCau!AE$32:AE$36))),2)</f>
        <v>0</v>
      </c>
      <c r="AC61" s="2" cm="1">
        <f t="array" ref="AC61">ROUND((SUMPRODUCT((NhuCau!$E$32:$E$36=$C61)*(NhuCau!AF$32:AF$36))),2)</f>
        <v>0</v>
      </c>
      <c r="AD61" s="2" cm="1">
        <f t="array" ref="AD61">ROUND((SUMPRODUCT((NhuCau!$E$32:$E$36=$C61)*(NhuCau!AG$32:AG$36))),2)</f>
        <v>0</v>
      </c>
      <c r="AE61" s="2" cm="1">
        <f t="array" ref="AE61">ROUND((SUMPRODUCT((NhuCau!$E$32:$E$36=$C61)*(NhuCau!AH$32:AH$36))),2)</f>
        <v>0</v>
      </c>
      <c r="AF61" s="2" cm="1">
        <f t="array" ref="AF61">ROUND((SUMPRODUCT((NhuCau!$E$32:$E$36=$C61)*(NhuCau!AI$32:AI$36))),2)</f>
        <v>0</v>
      </c>
      <c r="AG61" s="2" cm="1">
        <f t="array" ref="AG61">ROUND((SUMPRODUCT((NhuCau!$E$32:$E$36=$C61)*(NhuCau!AJ$32:AJ$36))),2)</f>
        <v>0</v>
      </c>
      <c r="AH61" s="2" cm="1">
        <f t="array" ref="AH61">ROUND((SUMPRODUCT((NhuCau!$E$32:$E$36=$C61)*(NhuCau!AK$32:AK$36))),2)</f>
        <v>0</v>
      </c>
      <c r="AI61" s="2" cm="1">
        <f t="array" ref="AI61">ROUND((SUMPRODUCT((NhuCau!$E$32:$E$36=$C61)*(NhuCau!AL$32:AL$36))),2)</f>
        <v>0</v>
      </c>
      <c r="AJ61" s="2" cm="1">
        <f t="array" ref="AJ61">ROUND((SUMPRODUCT((NhuCau!$E$32:$E$36=$C61)*(NhuCau!AM$32:AM$36))),2)</f>
        <v>0</v>
      </c>
      <c r="AK61" s="2" cm="1">
        <f t="array" ref="AK61">ROUND((SUMPRODUCT((NhuCau!$E$32:$E$36=$C61)*(NhuCau!AN$32:AN$36))),2)</f>
        <v>0</v>
      </c>
      <c r="AL61" s="2" cm="1">
        <f t="array" ref="AL61">ROUND((SUMPRODUCT((NhuCau!$E$32:$E$36=$C61)*(NhuCau!AO$32:AO$36))),2)</f>
        <v>0</v>
      </c>
      <c r="AM61" s="2" cm="1">
        <f t="array" ref="AM61">ROUND((SUMPRODUCT((NhuCau!$E$32:$E$36=$C61)*(NhuCau!AP$32:AP$36))),2)</f>
        <v>0</v>
      </c>
      <c r="AN61" s="2" cm="1">
        <f t="array" ref="AN61">ROUND((SUMPRODUCT((NhuCau!$E$32:$E$36=$C61)*(NhuCau!AQ$32:AQ$36))),2)</f>
        <v>0</v>
      </c>
      <c r="AO61" s="2" cm="1">
        <f t="array" ref="AO61">ROUND((SUMPRODUCT((NhuCau!$E$32:$E$36=$C61)*(NhuCau!AR$32:AR$36))),2)</f>
        <v>0</v>
      </c>
      <c r="AP61" s="2" cm="1">
        <f t="array" ref="AP61">ROUND((SUMPRODUCT((NhuCau!$E$32:$E$36=$C61)*(NhuCau!AS$32:AS$36))),2)</f>
        <v>0</v>
      </c>
      <c r="AQ61" s="2" cm="1">
        <f t="array" ref="AQ61">ROUND((SUMPRODUCT((NhuCau!$E$32:$E$36=$C61)*(NhuCau!AT$32:AT$36))),2)</f>
        <v>0</v>
      </c>
      <c r="AR61" s="2" cm="1">
        <f t="array" ref="AR61">ROUND((SUMPRODUCT((NhuCau!$E$32:$E$36=$C61)*(NhuCau!AU$32:AU$36))),2)</f>
        <v>0</v>
      </c>
      <c r="AS61" s="2" cm="1">
        <f t="array" ref="AS61">ROUND((SUMPRODUCT((NhuCau!$E$32:$E$36=$C61)*(NhuCau!AV$32:AV$36))),2)</f>
        <v>0</v>
      </c>
      <c r="AT61" s="2" cm="1">
        <f t="array" ref="AT61">ROUND((SUMPRODUCT((NhuCau!$E$32:$E$36=$C61)*(NhuCau!AW$32:AW$36))),2)</f>
        <v>0</v>
      </c>
      <c r="AU61" s="2" cm="1">
        <f t="array" ref="AU61">ROUND((SUMPRODUCT((NhuCau!$E$32:$E$36=$C61)*(NhuCau!AX$32:AX$36))),2)</f>
        <v>0</v>
      </c>
      <c r="AV61" s="2" cm="1">
        <f t="array" ref="AV61">ROUND((SUMPRODUCT((NhuCau!$E$32:$E$36=$C61)*(NhuCau!AY$32:AY$36))),2)</f>
        <v>0</v>
      </c>
      <c r="AW61" s="2" cm="1">
        <f t="array" ref="AW61">ROUND((SUMPRODUCT((NhuCau!$E$32:$E$36=$C61)*(NhuCau!AZ$32:AZ$36))),2)</f>
        <v>0</v>
      </c>
      <c r="AX61" s="2" cm="1">
        <f t="array" ref="AX61">ROUND((SUMPRODUCT((NhuCau!$E$32:$E$36=$C61)*(NhuCau!BA$32:BA$36))),2)</f>
        <v>0</v>
      </c>
      <c r="AY61" s="2" cm="1">
        <f t="array" ref="AY61">ROUND((SUMPRODUCT((NhuCau!$E$32:$E$36=$C61)*(NhuCau!BB$32:BB$36))),2)</f>
        <v>0</v>
      </c>
      <c r="AZ61" s="2" cm="1">
        <f t="array" ref="AZ61">ROUND((SUMPRODUCT((NhuCau!$E$32:$E$36=$C61)*(NhuCau!BD$32:BD$36))),2)</f>
        <v>0</v>
      </c>
      <c r="BA61" s="2" cm="1">
        <f t="array" ref="BA61">ROUND((SUMPRODUCT((NhuCau!$E$32:$E$36=$C61)*(NhuCau!BE$32:BE$36))),2)</f>
        <v>0</v>
      </c>
      <c r="BB61" s="2" cm="1">
        <f t="array" ref="BB61">ROUND((SUMPRODUCT((NhuCau!$E$32:$E$36=$C61)*(NhuCau!BF$32:BF$36))),2)</f>
        <v>0</v>
      </c>
      <c r="BC61" s="2" cm="1">
        <f t="array" ref="BC61">ROUND((SUMPRODUCT((NhuCau!$E$32:$E$36=$C61)*(NhuCau!BG$32:BG$36))),2)</f>
        <v>0</v>
      </c>
      <c r="BD61" s="2" cm="1">
        <f t="array" ref="BD61">ROUND((SUMPRODUCT((NhuCau!$E$32:$E$36=$C61)*(NhuCau!BH$32:BH$36))),2)</f>
        <v>0</v>
      </c>
      <c r="BE61" s="2" cm="1">
        <f t="array" ref="BE61">ROUND((SUMPRODUCT((NhuCau!$E$32:$E$36=$C61)*(NhuCau!BI$32:BI$36))),2)</f>
        <v>0</v>
      </c>
      <c r="BF61" s="2" cm="1">
        <f t="array" ref="BF61">ROUND((SUMPRODUCT((NhuCau!$E$32:$E$36=$C61)*(NhuCau!BJ$32:BJ$36))),2)</f>
        <v>0</v>
      </c>
      <c r="BG61" s="2" cm="1">
        <f t="array" ref="BG61">ROUND((SUMPRODUCT((NhuCau!$E$32:$E$36=$C61)*(NhuCau!BK$32:BK$36))),2)</f>
        <v>0</v>
      </c>
    </row>
    <row r="62" spans="1:59" s="1" customFormat="1" ht="16.5" customHeight="1">
      <c r="A62" s="251" t="s">
        <v>42</v>
      </c>
      <c r="B62" s="252"/>
      <c r="C62" s="253" t="str">
        <f>BANGTINH!O7</f>
        <v>Năm 2026</v>
      </c>
      <c r="D62" s="246" t="s">
        <v>195</v>
      </c>
      <c r="E62" s="255">
        <f>SUM(F62:BG62)</f>
        <v>0</v>
      </c>
      <c r="F62" s="2">
        <f>ROUND((SUMPRODUCT((NhuCau!$E$19:$E$21=$C62)*(NhuCau!I$19:I$21))),2)</f>
        <v>0</v>
      </c>
      <c r="G62" s="2">
        <f>ROUND((SUMPRODUCT((NhuCau!$E$19:$E$21=$C62)*(NhuCau!J$19:J$21))),2)</f>
        <v>0</v>
      </c>
      <c r="H62" s="2">
        <f>ROUND((SUMPRODUCT((NhuCau!$E$19:$E$21=$C62)*(NhuCau!K$19:K$21))),2)</f>
        <v>0</v>
      </c>
      <c r="I62" s="2">
        <f>ROUND((SUMPRODUCT((NhuCau!$E$19:$E$21=$C62)*(NhuCau!L$19:L$21))),2)</f>
        <v>0</v>
      </c>
      <c r="J62" s="2">
        <f>ROUND((SUMPRODUCT((NhuCau!$E$19:$E$21=$C62)*(NhuCau!M$19:M$21))),2)</f>
        <v>0</v>
      </c>
      <c r="K62" s="2">
        <f>ROUND((SUMPRODUCT((NhuCau!$E$19:$E$21=$C62)*(NhuCau!N$19:N$21))),2)</f>
        <v>0</v>
      </c>
      <c r="L62" s="2">
        <f>ROUND((SUMPRODUCT((NhuCau!$E$19:$E$21=$C62)*(NhuCau!O$19:O$21))),2)</f>
        <v>0</v>
      </c>
      <c r="M62" s="2">
        <f>ROUND((SUMPRODUCT((NhuCau!$E$19:$E$21=$C62)*(NhuCau!P$19:P$21))),2)</f>
        <v>0</v>
      </c>
      <c r="N62" s="2">
        <f>ROUND((SUMPRODUCT((NhuCau!$E$19:$E$21=$C62)*(NhuCau!Q$19:Q$21))),2)</f>
        <v>0</v>
      </c>
      <c r="O62" s="2">
        <f>ROUND((SUMPRODUCT((NhuCau!$E$19:$E$21=$C62)*(NhuCau!R$19:R$21))),2)</f>
        <v>0</v>
      </c>
      <c r="P62" s="2">
        <f>ROUND((SUMPRODUCT((NhuCau!$E$19:$E$21=$C62)*(NhuCau!S$19:S$21))),2)</f>
        <v>0</v>
      </c>
      <c r="Q62" s="2">
        <f>ROUND((SUMPRODUCT((NhuCau!$E$19:$E$21=$C62)*(NhuCau!T$19:T$21))),2)</f>
        <v>0</v>
      </c>
      <c r="R62" s="2">
        <f>ROUND((SUMPRODUCT((NhuCau!$E$19:$E$21=$C62)*(NhuCau!U$19:U$21))),2)</f>
        <v>0</v>
      </c>
      <c r="S62" s="2">
        <f>ROUND((SUMPRODUCT((NhuCau!$E$19:$E$21=$C62)*(NhuCau!V$19:V$21))),2)</f>
        <v>0</v>
      </c>
      <c r="T62" s="2">
        <f>ROUND((SUMPRODUCT((NhuCau!$E$19:$E$21=$C62)*(NhuCau!W$19:W$21))),2)</f>
        <v>0</v>
      </c>
      <c r="U62" s="2">
        <f>ROUND((SUMPRODUCT((NhuCau!$E$19:$E$21=$C62)*(NhuCau!X$19:X$21))),2)</f>
        <v>0</v>
      </c>
      <c r="V62" s="2">
        <f>ROUND((SUMPRODUCT((NhuCau!$E$19:$E$21=$C62)*(NhuCau!Y$19:Y$21))),2)</f>
        <v>0</v>
      </c>
      <c r="W62" s="2">
        <f>ROUND((SUMPRODUCT((NhuCau!$E$19:$E$21=$C62)*(NhuCau!Z$19:Z$21))),2)</f>
        <v>0</v>
      </c>
      <c r="X62" s="2">
        <f>ROUND((SUMPRODUCT((NhuCau!$E$19:$E$21=$C62)*(NhuCau!AA$19:AA$21))),2)</f>
        <v>0</v>
      </c>
      <c r="Y62" s="2">
        <f>ROUND((SUMPRODUCT((NhuCau!$E$19:$E$21=$C62)*(NhuCau!AB$19:AB$21))),2)</f>
        <v>0</v>
      </c>
      <c r="Z62" s="2">
        <f>ROUND((SUMPRODUCT((NhuCau!$E$19:$E$21=$C62)*(NhuCau!AC$19:AC$21))),2)</f>
        <v>0</v>
      </c>
      <c r="AA62" s="2">
        <f>ROUND((SUMPRODUCT((NhuCau!$E$19:$E$21=$C62)*(NhuCau!AD$19:AD$21))),2)</f>
        <v>0</v>
      </c>
      <c r="AB62" s="2">
        <f>ROUND((SUMPRODUCT((NhuCau!$E$19:$E$21=$C62)*(NhuCau!AE$19:AE$21))),2)</f>
        <v>0</v>
      </c>
      <c r="AC62" s="2">
        <f>ROUND((SUMPRODUCT((NhuCau!$E$19:$E$21=$C62)*(NhuCau!AF$19:AF$21))),2)</f>
        <v>0</v>
      </c>
      <c r="AD62" s="2">
        <f>ROUND((SUMPRODUCT((NhuCau!$E$19:$E$21=$C62)*(NhuCau!AG$19:AG$21))),2)</f>
        <v>0</v>
      </c>
      <c r="AE62" s="2">
        <f>ROUND((SUMPRODUCT((NhuCau!$E$19:$E$21=$C62)*(NhuCau!AH$19:AH$21))),2)</f>
        <v>0</v>
      </c>
      <c r="AF62" s="2">
        <f>ROUND((SUMPRODUCT((NhuCau!$E$19:$E$21=$C62)*(NhuCau!AI$19:AI$21))),2)</f>
        <v>0</v>
      </c>
      <c r="AG62" s="2">
        <f>ROUND((SUMPRODUCT((NhuCau!$E$19:$E$21=$C62)*(NhuCau!AJ$19:AJ$21))),2)</f>
        <v>0</v>
      </c>
      <c r="AH62" s="2">
        <f>ROUND((SUMPRODUCT((NhuCau!$E$19:$E$21=$C62)*(NhuCau!AK$19:AK$21))),2)</f>
        <v>0</v>
      </c>
      <c r="AI62" s="2">
        <f>ROUND((SUMPRODUCT((NhuCau!$E$19:$E$21=$C62)*(NhuCau!AL$19:AL$21))),2)</f>
        <v>0</v>
      </c>
      <c r="AJ62" s="2">
        <f>ROUND((SUMPRODUCT((NhuCau!$E$19:$E$21=$C62)*(NhuCau!AM$19:AM$21))),2)</f>
        <v>0</v>
      </c>
      <c r="AK62" s="2">
        <f>ROUND((SUMPRODUCT((NhuCau!$E$19:$E$21=$C62)*(NhuCau!AN$19:AN$21))),2)</f>
        <v>0</v>
      </c>
      <c r="AL62" s="2">
        <f>ROUND((SUMPRODUCT((NhuCau!$E$19:$E$21=$C62)*(NhuCau!AO$19:AO$21))),2)</f>
        <v>0</v>
      </c>
      <c r="AM62" s="2">
        <f>ROUND((SUMPRODUCT((NhuCau!$E$19:$E$21=$C62)*(NhuCau!AP$19:AP$21))),2)</f>
        <v>0</v>
      </c>
      <c r="AN62" s="2">
        <f>ROUND((SUMPRODUCT((NhuCau!$E$19:$E$21=$C62)*(NhuCau!AQ$19:AQ$21))),2)</f>
        <v>0</v>
      </c>
      <c r="AO62" s="2">
        <f>ROUND((SUMPRODUCT((NhuCau!$E$19:$E$21=$C62)*(NhuCau!AR$19:AR$21))),2)</f>
        <v>0</v>
      </c>
      <c r="AP62" s="2">
        <f>ROUND((SUMPRODUCT((NhuCau!$E$19:$E$21=$C62)*(NhuCau!AS$19:AS$21))),2)</f>
        <v>0</v>
      </c>
      <c r="AQ62" s="2">
        <f>ROUND((SUMPRODUCT((NhuCau!$E$19:$E$21=$C62)*(NhuCau!AT$19:AT$21))),2)</f>
        <v>0</v>
      </c>
      <c r="AR62" s="2">
        <f>ROUND((SUMPRODUCT((NhuCau!$E$19:$E$21=$C62)*(NhuCau!AU$19:AU$21))),2)</f>
        <v>0</v>
      </c>
      <c r="AS62" s="2">
        <f>ROUND((SUMPRODUCT((NhuCau!$E$19:$E$21=$C62)*(NhuCau!AV$19:AV$21))),2)</f>
        <v>0</v>
      </c>
      <c r="AT62" s="2">
        <f>ROUND((SUMPRODUCT((NhuCau!$E$19:$E$21=$C62)*(NhuCau!AW$19:AW$21))),2)</f>
        <v>0</v>
      </c>
      <c r="AU62" s="2">
        <f>ROUND((SUMPRODUCT((NhuCau!$E$19:$E$21=$C62)*(NhuCau!AX$19:AX$21))),2)</f>
        <v>0</v>
      </c>
      <c r="AV62" s="2">
        <f>ROUND((SUMPRODUCT((NhuCau!$E$19:$E$21=$C62)*(NhuCau!AY$19:AY$21))),2)</f>
        <v>0</v>
      </c>
      <c r="AW62" s="2">
        <f>ROUND((SUMPRODUCT((NhuCau!$E$19:$E$21=$C62)*(NhuCau!AZ$19:AZ$21))),2)</f>
        <v>0</v>
      </c>
      <c r="AX62" s="2">
        <f>ROUND((SUMPRODUCT((NhuCau!$E$19:$E$21=$C62)*(NhuCau!BA$19:BA$21))),2)</f>
        <v>0</v>
      </c>
      <c r="AY62" s="2">
        <f>ROUND((SUMPRODUCT((NhuCau!$E$19:$E$21=$C62)*(NhuCau!BB$19:BB$21))),2)</f>
        <v>0</v>
      </c>
      <c r="AZ62" s="2">
        <f>ROUND((SUMPRODUCT((NhuCau!$E$19:$E$21=$C62)*(NhuCau!BD$19:BD$21))),2)</f>
        <v>0</v>
      </c>
      <c r="BA62" s="2">
        <f>ROUND((SUMPRODUCT((NhuCau!$E$19:$E$21=$C62)*(NhuCau!BE$19:BE$21))),2)</f>
        <v>0</v>
      </c>
      <c r="BB62" s="2">
        <f>ROUND((SUMPRODUCT((NhuCau!$E$19:$E$21=$C62)*(NhuCau!BF$19:BF$21))),2)</f>
        <v>0</v>
      </c>
      <c r="BC62" s="2">
        <f>ROUND((SUMPRODUCT((NhuCau!$E$19:$E$21=$C62)*(NhuCau!BG$19:BG$21))),2)</f>
        <v>0</v>
      </c>
      <c r="BD62" s="2">
        <f>ROUND((SUMPRODUCT((NhuCau!$E$19:$E$21=$C62)*(NhuCau!BH$19:BH$21))),2)</f>
        <v>0</v>
      </c>
      <c r="BE62" s="2">
        <f>ROUND((SUMPRODUCT((NhuCau!$E$19:$E$21=$C62)*(NhuCau!BI$19:BI$21))),2)</f>
        <v>0</v>
      </c>
      <c r="BF62" s="2">
        <f>ROUND((SUMPRODUCT((NhuCau!$E$19:$E$21=$C62)*(NhuCau!BJ$19:BJ$21))),2)</f>
        <v>0</v>
      </c>
      <c r="BG62" s="2">
        <f>ROUND((SUMPRODUCT((NhuCau!$E$19:$E$21=$C62)*(NhuCau!BK$19:BK$21))),2)</f>
        <v>0</v>
      </c>
    </row>
    <row r="63" spans="1:59" s="1" customFormat="1" ht="16.5" customHeight="1">
      <c r="A63" s="251" t="s">
        <v>42</v>
      </c>
      <c r="B63" s="252"/>
      <c r="C63" s="253" t="str">
        <f>BANGTINH!O8</f>
        <v>Năm 2027</v>
      </c>
      <c r="D63" s="246" t="s">
        <v>195</v>
      </c>
      <c r="E63" s="255">
        <f>SUM(F63:BG63)</f>
        <v>0</v>
      </c>
      <c r="F63" s="2">
        <f>ROUND((SUMPRODUCT((NhuCau!$E$19:$E$21=$C63)*(NhuCau!I$19:I$21))),2)</f>
        <v>0</v>
      </c>
      <c r="G63" s="2">
        <f>ROUND((SUMPRODUCT((NhuCau!$E$19:$E$21=$C63)*(NhuCau!J$19:J$21))),2)</f>
        <v>0</v>
      </c>
      <c r="H63" s="2">
        <f>ROUND((SUMPRODUCT((NhuCau!$E$19:$E$21=$C63)*(NhuCau!K$19:K$21))),2)</f>
        <v>0</v>
      </c>
      <c r="I63" s="2">
        <f>ROUND((SUMPRODUCT((NhuCau!$E$19:$E$21=$C63)*(NhuCau!L$19:L$21))),2)</f>
        <v>0</v>
      </c>
      <c r="J63" s="2">
        <f>ROUND((SUMPRODUCT((NhuCau!$E$19:$E$21=$C63)*(NhuCau!M$19:M$21))),2)</f>
        <v>0</v>
      </c>
      <c r="K63" s="2">
        <f>ROUND((SUMPRODUCT((NhuCau!$E$19:$E$21=$C63)*(NhuCau!N$19:N$21))),2)</f>
        <v>0</v>
      </c>
      <c r="L63" s="2">
        <f>ROUND((SUMPRODUCT((NhuCau!$E$19:$E$21=$C63)*(NhuCau!O$19:O$21))),2)</f>
        <v>0</v>
      </c>
      <c r="M63" s="2">
        <f>ROUND((SUMPRODUCT((NhuCau!$E$19:$E$21=$C63)*(NhuCau!P$19:P$21))),2)</f>
        <v>0</v>
      </c>
      <c r="N63" s="2">
        <f>ROUND((SUMPRODUCT((NhuCau!$E$19:$E$21=$C63)*(NhuCau!Q$19:Q$21))),2)</f>
        <v>0</v>
      </c>
      <c r="O63" s="2">
        <f>ROUND((SUMPRODUCT((NhuCau!$E$19:$E$21=$C63)*(NhuCau!R$19:R$21))),2)</f>
        <v>0</v>
      </c>
      <c r="P63" s="2">
        <f>ROUND((SUMPRODUCT((NhuCau!$E$19:$E$21=$C63)*(NhuCau!S$19:S$21))),2)</f>
        <v>0</v>
      </c>
      <c r="Q63" s="2">
        <f>ROUND((SUMPRODUCT((NhuCau!$E$19:$E$21=$C63)*(NhuCau!T$19:T$21))),2)</f>
        <v>0</v>
      </c>
      <c r="R63" s="2">
        <f>ROUND((SUMPRODUCT((NhuCau!$E$19:$E$21=$C63)*(NhuCau!U$19:U$21))),2)</f>
        <v>0</v>
      </c>
      <c r="S63" s="2">
        <f>ROUND((SUMPRODUCT((NhuCau!$E$19:$E$21=$C63)*(NhuCau!V$19:V$21))),2)</f>
        <v>0</v>
      </c>
      <c r="T63" s="2">
        <f>ROUND((SUMPRODUCT((NhuCau!$E$19:$E$21=$C63)*(NhuCau!W$19:W$21))),2)</f>
        <v>0</v>
      </c>
      <c r="U63" s="2">
        <f>ROUND((SUMPRODUCT((NhuCau!$E$19:$E$21=$C63)*(NhuCau!X$19:X$21))),2)</f>
        <v>0</v>
      </c>
      <c r="V63" s="2">
        <f>ROUND((SUMPRODUCT((NhuCau!$E$19:$E$21=$C63)*(NhuCau!Y$19:Y$21))),2)</f>
        <v>0</v>
      </c>
      <c r="W63" s="2">
        <f>ROUND((SUMPRODUCT((NhuCau!$E$19:$E$21=$C63)*(NhuCau!Z$19:Z$21))),2)</f>
        <v>0</v>
      </c>
      <c r="X63" s="2">
        <f>ROUND((SUMPRODUCT((NhuCau!$E$19:$E$21=$C63)*(NhuCau!AA$19:AA$21))),2)</f>
        <v>0</v>
      </c>
      <c r="Y63" s="2">
        <f>ROUND((SUMPRODUCT((NhuCau!$E$19:$E$21=$C63)*(NhuCau!AB$19:AB$21))),2)</f>
        <v>0</v>
      </c>
      <c r="Z63" s="2">
        <f>ROUND((SUMPRODUCT((NhuCau!$E$19:$E$21=$C63)*(NhuCau!AC$19:AC$21))),2)</f>
        <v>0</v>
      </c>
      <c r="AA63" s="2">
        <f>ROUND((SUMPRODUCT((NhuCau!$E$19:$E$21=$C63)*(NhuCau!AD$19:AD$21))),2)</f>
        <v>0</v>
      </c>
      <c r="AB63" s="2">
        <f>ROUND((SUMPRODUCT((NhuCau!$E$19:$E$21=$C63)*(NhuCau!AE$19:AE$21))),2)</f>
        <v>0</v>
      </c>
      <c r="AC63" s="2">
        <f>ROUND((SUMPRODUCT((NhuCau!$E$19:$E$21=$C63)*(NhuCau!AF$19:AF$21))),2)</f>
        <v>0</v>
      </c>
      <c r="AD63" s="2">
        <f>ROUND((SUMPRODUCT((NhuCau!$E$19:$E$21=$C63)*(NhuCau!AG$19:AG$21))),2)</f>
        <v>0</v>
      </c>
      <c r="AE63" s="2">
        <f>ROUND((SUMPRODUCT((NhuCau!$E$19:$E$21=$C63)*(NhuCau!AH$19:AH$21))),2)</f>
        <v>0</v>
      </c>
      <c r="AF63" s="2">
        <f>ROUND((SUMPRODUCT((NhuCau!$E$19:$E$21=$C63)*(NhuCau!AI$19:AI$21))),2)</f>
        <v>0</v>
      </c>
      <c r="AG63" s="2">
        <f>ROUND((SUMPRODUCT((NhuCau!$E$19:$E$21=$C63)*(NhuCau!AJ$19:AJ$21))),2)</f>
        <v>0</v>
      </c>
      <c r="AH63" s="2">
        <f>ROUND((SUMPRODUCT((NhuCau!$E$19:$E$21=$C63)*(NhuCau!AK$19:AK$21))),2)</f>
        <v>0</v>
      </c>
      <c r="AI63" s="2">
        <f>ROUND((SUMPRODUCT((NhuCau!$E$19:$E$21=$C63)*(NhuCau!AL$19:AL$21))),2)</f>
        <v>0</v>
      </c>
      <c r="AJ63" s="2">
        <f>ROUND((SUMPRODUCT((NhuCau!$E$19:$E$21=$C63)*(NhuCau!AM$19:AM$21))),2)</f>
        <v>0</v>
      </c>
      <c r="AK63" s="2">
        <f>ROUND((SUMPRODUCT((NhuCau!$E$19:$E$21=$C63)*(NhuCau!AN$19:AN$21))),2)</f>
        <v>0</v>
      </c>
      <c r="AL63" s="2">
        <f>ROUND((SUMPRODUCT((NhuCau!$E$19:$E$21=$C63)*(NhuCau!AO$19:AO$21))),2)</f>
        <v>0</v>
      </c>
      <c r="AM63" s="2">
        <f>ROUND((SUMPRODUCT((NhuCau!$E$19:$E$21=$C63)*(NhuCau!AP$19:AP$21))),2)</f>
        <v>0</v>
      </c>
      <c r="AN63" s="2">
        <f>ROUND((SUMPRODUCT((NhuCau!$E$19:$E$21=$C63)*(NhuCau!AQ$19:AQ$21))),2)</f>
        <v>0</v>
      </c>
      <c r="AO63" s="2">
        <f>ROUND((SUMPRODUCT((NhuCau!$E$19:$E$21=$C63)*(NhuCau!AR$19:AR$21))),2)</f>
        <v>0</v>
      </c>
      <c r="AP63" s="2">
        <f>ROUND((SUMPRODUCT((NhuCau!$E$19:$E$21=$C63)*(NhuCau!AS$19:AS$21))),2)</f>
        <v>0</v>
      </c>
      <c r="AQ63" s="2">
        <f>ROUND((SUMPRODUCT((NhuCau!$E$19:$E$21=$C63)*(NhuCau!AT$19:AT$21))),2)</f>
        <v>0</v>
      </c>
      <c r="AR63" s="2">
        <f>ROUND((SUMPRODUCT((NhuCau!$E$19:$E$21=$C63)*(NhuCau!AU$19:AU$21))),2)</f>
        <v>0</v>
      </c>
      <c r="AS63" s="2">
        <f>ROUND((SUMPRODUCT((NhuCau!$E$19:$E$21=$C63)*(NhuCau!AV$19:AV$21))),2)</f>
        <v>0</v>
      </c>
      <c r="AT63" s="2">
        <f>ROUND((SUMPRODUCT((NhuCau!$E$19:$E$21=$C63)*(NhuCau!AW$19:AW$21))),2)</f>
        <v>0</v>
      </c>
      <c r="AU63" s="2">
        <f>ROUND((SUMPRODUCT((NhuCau!$E$19:$E$21=$C63)*(NhuCau!AX$19:AX$21))),2)</f>
        <v>0</v>
      </c>
      <c r="AV63" s="2">
        <f>ROUND((SUMPRODUCT((NhuCau!$E$19:$E$21=$C63)*(NhuCau!AY$19:AY$21))),2)</f>
        <v>0</v>
      </c>
      <c r="AW63" s="2">
        <f>ROUND((SUMPRODUCT((NhuCau!$E$19:$E$21=$C63)*(NhuCau!AZ$19:AZ$21))),2)</f>
        <v>0</v>
      </c>
      <c r="AX63" s="2">
        <f>ROUND((SUMPRODUCT((NhuCau!$E$19:$E$21=$C63)*(NhuCau!BA$19:BA$21))),2)</f>
        <v>0</v>
      </c>
      <c r="AY63" s="2">
        <f>ROUND((SUMPRODUCT((NhuCau!$E$19:$E$21=$C63)*(NhuCau!BB$19:BB$21))),2)</f>
        <v>0</v>
      </c>
      <c r="AZ63" s="2">
        <f>ROUND((SUMPRODUCT((NhuCau!$E$19:$E$21=$C63)*(NhuCau!BD$19:BD$21))),2)</f>
        <v>0</v>
      </c>
      <c r="BA63" s="2">
        <f>ROUND((SUMPRODUCT((NhuCau!$E$19:$E$21=$C63)*(NhuCau!BE$19:BE$21))),2)</f>
        <v>0</v>
      </c>
      <c r="BB63" s="2">
        <f>ROUND((SUMPRODUCT((NhuCau!$E$19:$E$21=$C63)*(NhuCau!BF$19:BF$21))),2)</f>
        <v>0</v>
      </c>
      <c r="BC63" s="2">
        <f>ROUND((SUMPRODUCT((NhuCau!$E$19:$E$21=$C63)*(NhuCau!BG$19:BG$21))),2)</f>
        <v>0</v>
      </c>
      <c r="BD63" s="2">
        <f>ROUND((SUMPRODUCT((NhuCau!$E$19:$E$21=$C63)*(NhuCau!BH$19:BH$21))),2)</f>
        <v>0</v>
      </c>
      <c r="BE63" s="2">
        <f>ROUND((SUMPRODUCT((NhuCau!$E$19:$E$21=$C63)*(NhuCau!BI$19:BI$21))),2)</f>
        <v>0</v>
      </c>
      <c r="BF63" s="2">
        <f>ROUND((SUMPRODUCT((NhuCau!$E$19:$E$21=$C63)*(NhuCau!BJ$19:BJ$21))),2)</f>
        <v>0</v>
      </c>
      <c r="BG63" s="2">
        <f>ROUND((SUMPRODUCT((NhuCau!$E$19:$E$21=$C63)*(NhuCau!BK$19:BK$21))),2)</f>
        <v>0</v>
      </c>
    </row>
    <row r="64" spans="1:59" s="1" customFormat="1" ht="16.5" customHeight="1">
      <c r="A64" s="251" t="s">
        <v>42</v>
      </c>
      <c r="B64" s="252"/>
      <c r="C64" s="253" t="str">
        <f>BANGTINH!O9</f>
        <v>Năm 2028</v>
      </c>
      <c r="D64" s="246" t="s">
        <v>195</v>
      </c>
      <c r="E64" s="255">
        <f>SUM(F64:BG64)</f>
        <v>0</v>
      </c>
      <c r="F64" s="2">
        <f>ROUND((SUMPRODUCT((NhuCau!$E$19:$E$21=$C64)*(NhuCau!I$19:I$21))),2)</f>
        <v>0</v>
      </c>
      <c r="G64" s="2">
        <f>ROUND((SUMPRODUCT((NhuCau!$E$19:$E$21=$C64)*(NhuCau!J$19:J$21))),2)</f>
        <v>0</v>
      </c>
      <c r="H64" s="2">
        <f>ROUND((SUMPRODUCT((NhuCau!$E$19:$E$21=$C64)*(NhuCau!K$19:K$21))),2)</f>
        <v>0</v>
      </c>
      <c r="I64" s="2">
        <f>ROUND((SUMPRODUCT((NhuCau!$E$19:$E$21=$C64)*(NhuCau!L$19:L$21))),2)</f>
        <v>0</v>
      </c>
      <c r="J64" s="2">
        <f>ROUND((SUMPRODUCT((NhuCau!$E$19:$E$21=$C64)*(NhuCau!M$19:M$21))),2)</f>
        <v>0</v>
      </c>
      <c r="K64" s="2">
        <f>ROUND((SUMPRODUCT((NhuCau!$E$19:$E$21=$C64)*(NhuCau!N$19:N$21))),2)</f>
        <v>0</v>
      </c>
      <c r="L64" s="2">
        <f>ROUND((SUMPRODUCT((NhuCau!$E$19:$E$21=$C64)*(NhuCau!O$19:O$21))),2)</f>
        <v>0</v>
      </c>
      <c r="M64" s="2">
        <f>ROUND((SUMPRODUCT((NhuCau!$E$19:$E$21=$C64)*(NhuCau!P$19:P$21))),2)</f>
        <v>0</v>
      </c>
      <c r="N64" s="2">
        <f>ROUND((SUMPRODUCT((NhuCau!$E$19:$E$21=$C64)*(NhuCau!Q$19:Q$21))),2)</f>
        <v>0</v>
      </c>
      <c r="O64" s="2">
        <f>ROUND((SUMPRODUCT((NhuCau!$E$19:$E$21=$C64)*(NhuCau!R$19:R$21))),2)</f>
        <v>0</v>
      </c>
      <c r="P64" s="2">
        <f>ROUND((SUMPRODUCT((NhuCau!$E$19:$E$21=$C64)*(NhuCau!S$19:S$21))),2)</f>
        <v>0</v>
      </c>
      <c r="Q64" s="2">
        <f>ROUND((SUMPRODUCT((NhuCau!$E$19:$E$21=$C64)*(NhuCau!T$19:T$21))),2)</f>
        <v>0</v>
      </c>
      <c r="R64" s="2">
        <f>ROUND((SUMPRODUCT((NhuCau!$E$19:$E$21=$C64)*(NhuCau!U$19:U$21))),2)</f>
        <v>0</v>
      </c>
      <c r="S64" s="2">
        <f>ROUND((SUMPRODUCT((NhuCau!$E$19:$E$21=$C64)*(NhuCau!V$19:V$21))),2)</f>
        <v>0</v>
      </c>
      <c r="T64" s="2">
        <f>ROUND((SUMPRODUCT((NhuCau!$E$19:$E$21=$C64)*(NhuCau!W$19:W$21))),2)</f>
        <v>0</v>
      </c>
      <c r="U64" s="2">
        <f>ROUND((SUMPRODUCT((NhuCau!$E$19:$E$21=$C64)*(NhuCau!X$19:X$21))),2)</f>
        <v>0</v>
      </c>
      <c r="V64" s="2">
        <f>ROUND((SUMPRODUCT((NhuCau!$E$19:$E$21=$C64)*(NhuCau!Y$19:Y$21))),2)</f>
        <v>0</v>
      </c>
      <c r="W64" s="2">
        <f>ROUND((SUMPRODUCT((NhuCau!$E$19:$E$21=$C64)*(NhuCau!Z$19:Z$21))),2)</f>
        <v>0</v>
      </c>
      <c r="X64" s="2">
        <f>ROUND((SUMPRODUCT((NhuCau!$E$19:$E$21=$C64)*(NhuCau!AA$19:AA$21))),2)</f>
        <v>0</v>
      </c>
      <c r="Y64" s="2">
        <f>ROUND((SUMPRODUCT((NhuCau!$E$19:$E$21=$C64)*(NhuCau!AB$19:AB$21))),2)</f>
        <v>0</v>
      </c>
      <c r="Z64" s="2">
        <f>ROUND((SUMPRODUCT((NhuCau!$E$19:$E$21=$C64)*(NhuCau!AC$19:AC$21))),2)</f>
        <v>0</v>
      </c>
      <c r="AA64" s="2">
        <f>ROUND((SUMPRODUCT((NhuCau!$E$19:$E$21=$C64)*(NhuCau!AD$19:AD$21))),2)</f>
        <v>0</v>
      </c>
      <c r="AB64" s="2">
        <f>ROUND((SUMPRODUCT((NhuCau!$E$19:$E$21=$C64)*(NhuCau!AE$19:AE$21))),2)</f>
        <v>0</v>
      </c>
      <c r="AC64" s="2">
        <f>ROUND((SUMPRODUCT((NhuCau!$E$19:$E$21=$C64)*(NhuCau!AF$19:AF$21))),2)</f>
        <v>0</v>
      </c>
      <c r="AD64" s="2">
        <f>ROUND((SUMPRODUCT((NhuCau!$E$19:$E$21=$C64)*(NhuCau!AG$19:AG$21))),2)</f>
        <v>0</v>
      </c>
      <c r="AE64" s="2">
        <f>ROUND((SUMPRODUCT((NhuCau!$E$19:$E$21=$C64)*(NhuCau!AH$19:AH$21))),2)</f>
        <v>0</v>
      </c>
      <c r="AF64" s="2">
        <f>ROUND((SUMPRODUCT((NhuCau!$E$19:$E$21=$C64)*(NhuCau!AI$19:AI$21))),2)</f>
        <v>0</v>
      </c>
      <c r="AG64" s="2">
        <f>ROUND((SUMPRODUCT((NhuCau!$E$19:$E$21=$C64)*(NhuCau!AJ$19:AJ$21))),2)</f>
        <v>0</v>
      </c>
      <c r="AH64" s="2">
        <f>ROUND((SUMPRODUCT((NhuCau!$E$19:$E$21=$C64)*(NhuCau!AK$19:AK$21))),2)</f>
        <v>0</v>
      </c>
      <c r="AI64" s="2">
        <f>ROUND((SUMPRODUCT((NhuCau!$E$19:$E$21=$C64)*(NhuCau!AL$19:AL$21))),2)</f>
        <v>0</v>
      </c>
      <c r="AJ64" s="2">
        <f>ROUND((SUMPRODUCT((NhuCau!$E$19:$E$21=$C64)*(NhuCau!AM$19:AM$21))),2)</f>
        <v>0</v>
      </c>
      <c r="AK64" s="2">
        <f>ROUND((SUMPRODUCT((NhuCau!$E$19:$E$21=$C64)*(NhuCau!AN$19:AN$21))),2)</f>
        <v>0</v>
      </c>
      <c r="AL64" s="2">
        <f>ROUND((SUMPRODUCT((NhuCau!$E$19:$E$21=$C64)*(NhuCau!AO$19:AO$21))),2)</f>
        <v>0</v>
      </c>
      <c r="AM64" s="2">
        <f>ROUND((SUMPRODUCT((NhuCau!$E$19:$E$21=$C64)*(NhuCau!AP$19:AP$21))),2)</f>
        <v>0</v>
      </c>
      <c r="AN64" s="2">
        <f>ROUND((SUMPRODUCT((NhuCau!$E$19:$E$21=$C64)*(NhuCau!AQ$19:AQ$21))),2)</f>
        <v>0</v>
      </c>
      <c r="AO64" s="2">
        <f>ROUND((SUMPRODUCT((NhuCau!$E$19:$E$21=$C64)*(NhuCau!AR$19:AR$21))),2)</f>
        <v>0</v>
      </c>
      <c r="AP64" s="2">
        <f>ROUND((SUMPRODUCT((NhuCau!$E$19:$E$21=$C64)*(NhuCau!AS$19:AS$21))),2)</f>
        <v>0</v>
      </c>
      <c r="AQ64" s="2">
        <f>ROUND((SUMPRODUCT((NhuCau!$E$19:$E$21=$C64)*(NhuCau!AT$19:AT$21))),2)</f>
        <v>0</v>
      </c>
      <c r="AR64" s="2">
        <f>ROUND((SUMPRODUCT((NhuCau!$E$19:$E$21=$C64)*(NhuCau!AU$19:AU$21))),2)</f>
        <v>0</v>
      </c>
      <c r="AS64" s="2">
        <f>ROUND((SUMPRODUCT((NhuCau!$E$19:$E$21=$C64)*(NhuCau!AV$19:AV$21))),2)</f>
        <v>0</v>
      </c>
      <c r="AT64" s="2">
        <f>ROUND((SUMPRODUCT((NhuCau!$E$19:$E$21=$C64)*(NhuCau!AW$19:AW$21))),2)</f>
        <v>0</v>
      </c>
      <c r="AU64" s="2">
        <f>ROUND((SUMPRODUCT((NhuCau!$E$19:$E$21=$C64)*(NhuCau!AX$19:AX$21))),2)</f>
        <v>0</v>
      </c>
      <c r="AV64" s="2">
        <f>ROUND((SUMPRODUCT((NhuCau!$E$19:$E$21=$C64)*(NhuCau!AY$19:AY$21))),2)</f>
        <v>0</v>
      </c>
      <c r="AW64" s="2">
        <f>ROUND((SUMPRODUCT((NhuCau!$E$19:$E$21=$C64)*(NhuCau!AZ$19:AZ$21))),2)</f>
        <v>0</v>
      </c>
      <c r="AX64" s="2">
        <f>ROUND((SUMPRODUCT((NhuCau!$E$19:$E$21=$C64)*(NhuCau!BA$19:BA$21))),2)</f>
        <v>0</v>
      </c>
      <c r="AY64" s="2">
        <f>ROUND((SUMPRODUCT((NhuCau!$E$19:$E$21=$C64)*(NhuCau!BB$19:BB$21))),2)</f>
        <v>0</v>
      </c>
      <c r="AZ64" s="2">
        <f>ROUND((SUMPRODUCT((NhuCau!$E$19:$E$21=$C64)*(NhuCau!BD$19:BD$21))),2)</f>
        <v>0</v>
      </c>
      <c r="BA64" s="2">
        <f>ROUND((SUMPRODUCT((NhuCau!$E$19:$E$21=$C64)*(NhuCau!BE$19:BE$21))),2)</f>
        <v>0</v>
      </c>
      <c r="BB64" s="2">
        <f>ROUND((SUMPRODUCT((NhuCau!$E$19:$E$21=$C64)*(NhuCau!BF$19:BF$21))),2)</f>
        <v>0</v>
      </c>
      <c r="BC64" s="2">
        <f>ROUND((SUMPRODUCT((NhuCau!$E$19:$E$21=$C64)*(NhuCau!BG$19:BG$21))),2)</f>
        <v>0</v>
      </c>
      <c r="BD64" s="2">
        <f>ROUND((SUMPRODUCT((NhuCau!$E$19:$E$21=$C64)*(NhuCau!BH$19:BH$21))),2)</f>
        <v>0</v>
      </c>
      <c r="BE64" s="2">
        <f>ROUND((SUMPRODUCT((NhuCau!$E$19:$E$21=$C64)*(NhuCau!BI$19:BI$21))),2)</f>
        <v>0</v>
      </c>
      <c r="BF64" s="2">
        <f>ROUND((SUMPRODUCT((NhuCau!$E$19:$E$21=$C64)*(NhuCau!BJ$19:BJ$21))),2)</f>
        <v>0</v>
      </c>
      <c r="BG64" s="2">
        <f>ROUND((SUMPRODUCT((NhuCau!$E$19:$E$21=$C64)*(NhuCau!BK$19:BK$21))),2)</f>
        <v>0</v>
      </c>
    </row>
    <row r="65" spans="1:59" s="1" customFormat="1" ht="16.5" customHeight="1">
      <c r="A65" s="251" t="s">
        <v>42</v>
      </c>
      <c r="B65" s="252"/>
      <c r="C65" s="253" t="str">
        <f>BANGTINH!O10</f>
        <v>Năm 2029</v>
      </c>
      <c r="D65" s="246" t="s">
        <v>195</v>
      </c>
      <c r="E65" s="255">
        <f>SUM(F65:BG65)</f>
        <v>0</v>
      </c>
      <c r="F65" s="2">
        <f>ROUND((SUMPRODUCT((NhuCau!$E$19:$E$21=$C65)*(NhuCau!I$19:I$21))),2)</f>
        <v>0</v>
      </c>
      <c r="G65" s="2">
        <f>ROUND((SUMPRODUCT((NhuCau!$E$19:$E$21=$C65)*(NhuCau!J$19:J$21))),2)</f>
        <v>0</v>
      </c>
      <c r="H65" s="2">
        <f>ROUND((SUMPRODUCT((NhuCau!$E$19:$E$21=$C65)*(NhuCau!K$19:K$21))),2)</f>
        <v>0</v>
      </c>
      <c r="I65" s="2">
        <f>ROUND((SUMPRODUCT((NhuCau!$E$19:$E$21=$C65)*(NhuCau!L$19:L$21))),2)</f>
        <v>0</v>
      </c>
      <c r="J65" s="2">
        <f>ROUND((SUMPRODUCT((NhuCau!$E$19:$E$21=$C65)*(NhuCau!M$19:M$21))),2)</f>
        <v>0</v>
      </c>
      <c r="K65" s="2">
        <f>ROUND((SUMPRODUCT((NhuCau!$E$19:$E$21=$C65)*(NhuCau!N$19:N$21))),2)</f>
        <v>0</v>
      </c>
      <c r="L65" s="2">
        <f>ROUND((SUMPRODUCT((NhuCau!$E$19:$E$21=$C65)*(NhuCau!O$19:O$21))),2)</f>
        <v>0</v>
      </c>
      <c r="M65" s="2">
        <f>ROUND((SUMPRODUCT((NhuCau!$E$19:$E$21=$C65)*(NhuCau!P$19:P$21))),2)</f>
        <v>0</v>
      </c>
      <c r="N65" s="2">
        <f>ROUND((SUMPRODUCT((NhuCau!$E$19:$E$21=$C65)*(NhuCau!Q$19:Q$21))),2)</f>
        <v>0</v>
      </c>
      <c r="O65" s="2">
        <f>ROUND((SUMPRODUCT((NhuCau!$E$19:$E$21=$C65)*(NhuCau!R$19:R$21))),2)</f>
        <v>0</v>
      </c>
      <c r="P65" s="2">
        <f>ROUND((SUMPRODUCT((NhuCau!$E$19:$E$21=$C65)*(NhuCau!S$19:S$21))),2)</f>
        <v>0</v>
      </c>
      <c r="Q65" s="2">
        <f>ROUND((SUMPRODUCT((NhuCau!$E$19:$E$21=$C65)*(NhuCau!T$19:T$21))),2)</f>
        <v>0</v>
      </c>
      <c r="R65" s="2">
        <f>ROUND((SUMPRODUCT((NhuCau!$E$19:$E$21=$C65)*(NhuCau!U$19:U$21))),2)</f>
        <v>0</v>
      </c>
      <c r="S65" s="2">
        <f>ROUND((SUMPRODUCT((NhuCau!$E$19:$E$21=$C65)*(NhuCau!V$19:V$21))),2)</f>
        <v>0</v>
      </c>
      <c r="T65" s="2">
        <f>ROUND((SUMPRODUCT((NhuCau!$E$19:$E$21=$C65)*(NhuCau!W$19:W$21))),2)</f>
        <v>0</v>
      </c>
      <c r="U65" s="2">
        <f>ROUND((SUMPRODUCT((NhuCau!$E$19:$E$21=$C65)*(NhuCau!X$19:X$21))),2)</f>
        <v>0</v>
      </c>
      <c r="V65" s="2">
        <f>ROUND((SUMPRODUCT((NhuCau!$E$19:$E$21=$C65)*(NhuCau!Y$19:Y$21))),2)</f>
        <v>0</v>
      </c>
      <c r="W65" s="2">
        <f>ROUND((SUMPRODUCT((NhuCau!$E$19:$E$21=$C65)*(NhuCau!Z$19:Z$21))),2)</f>
        <v>0</v>
      </c>
      <c r="X65" s="2">
        <f>ROUND((SUMPRODUCT((NhuCau!$E$19:$E$21=$C65)*(NhuCau!AA$19:AA$21))),2)</f>
        <v>0</v>
      </c>
      <c r="Y65" s="2">
        <f>ROUND((SUMPRODUCT((NhuCau!$E$19:$E$21=$C65)*(NhuCau!AB$19:AB$21))),2)</f>
        <v>0</v>
      </c>
      <c r="Z65" s="2">
        <f>ROUND((SUMPRODUCT((NhuCau!$E$19:$E$21=$C65)*(NhuCau!AC$19:AC$21))),2)</f>
        <v>0</v>
      </c>
      <c r="AA65" s="2">
        <f>ROUND((SUMPRODUCT((NhuCau!$E$19:$E$21=$C65)*(NhuCau!AD$19:AD$21))),2)</f>
        <v>0</v>
      </c>
      <c r="AB65" s="2">
        <f>ROUND((SUMPRODUCT((NhuCau!$E$19:$E$21=$C65)*(NhuCau!AE$19:AE$21))),2)</f>
        <v>0</v>
      </c>
      <c r="AC65" s="2">
        <f>ROUND((SUMPRODUCT((NhuCau!$E$19:$E$21=$C65)*(NhuCau!AF$19:AF$21))),2)</f>
        <v>0</v>
      </c>
      <c r="AD65" s="2">
        <f>ROUND((SUMPRODUCT((NhuCau!$E$19:$E$21=$C65)*(NhuCau!AG$19:AG$21))),2)</f>
        <v>0</v>
      </c>
      <c r="AE65" s="2">
        <f>ROUND((SUMPRODUCT((NhuCau!$E$19:$E$21=$C65)*(NhuCau!AH$19:AH$21))),2)</f>
        <v>0</v>
      </c>
      <c r="AF65" s="2">
        <f>ROUND((SUMPRODUCT((NhuCau!$E$19:$E$21=$C65)*(NhuCau!AI$19:AI$21))),2)</f>
        <v>0</v>
      </c>
      <c r="AG65" s="2">
        <f>ROUND((SUMPRODUCT((NhuCau!$E$19:$E$21=$C65)*(NhuCau!AJ$19:AJ$21))),2)</f>
        <v>0</v>
      </c>
      <c r="AH65" s="2">
        <f>ROUND((SUMPRODUCT((NhuCau!$E$19:$E$21=$C65)*(NhuCau!AK$19:AK$21))),2)</f>
        <v>0</v>
      </c>
      <c r="AI65" s="2">
        <f>ROUND((SUMPRODUCT((NhuCau!$E$19:$E$21=$C65)*(NhuCau!AL$19:AL$21))),2)</f>
        <v>0</v>
      </c>
      <c r="AJ65" s="2">
        <f>ROUND((SUMPRODUCT((NhuCau!$E$19:$E$21=$C65)*(NhuCau!AM$19:AM$21))),2)</f>
        <v>0</v>
      </c>
      <c r="AK65" s="2">
        <f>ROUND((SUMPRODUCT((NhuCau!$E$19:$E$21=$C65)*(NhuCau!AN$19:AN$21))),2)</f>
        <v>0</v>
      </c>
      <c r="AL65" s="2">
        <f>ROUND((SUMPRODUCT((NhuCau!$E$19:$E$21=$C65)*(NhuCau!AO$19:AO$21))),2)</f>
        <v>0</v>
      </c>
      <c r="AM65" s="2">
        <f>ROUND((SUMPRODUCT((NhuCau!$E$19:$E$21=$C65)*(NhuCau!AP$19:AP$21))),2)</f>
        <v>0</v>
      </c>
      <c r="AN65" s="2">
        <f>ROUND((SUMPRODUCT((NhuCau!$E$19:$E$21=$C65)*(NhuCau!AQ$19:AQ$21))),2)</f>
        <v>0</v>
      </c>
      <c r="AO65" s="2">
        <f>ROUND((SUMPRODUCT((NhuCau!$E$19:$E$21=$C65)*(NhuCau!AR$19:AR$21))),2)</f>
        <v>0</v>
      </c>
      <c r="AP65" s="2">
        <f>ROUND((SUMPRODUCT((NhuCau!$E$19:$E$21=$C65)*(NhuCau!AS$19:AS$21))),2)</f>
        <v>0</v>
      </c>
      <c r="AQ65" s="2">
        <f>ROUND((SUMPRODUCT((NhuCau!$E$19:$E$21=$C65)*(NhuCau!AT$19:AT$21))),2)</f>
        <v>0</v>
      </c>
      <c r="AR65" s="2">
        <f>ROUND((SUMPRODUCT((NhuCau!$E$19:$E$21=$C65)*(NhuCau!AU$19:AU$21))),2)</f>
        <v>0</v>
      </c>
      <c r="AS65" s="2">
        <f>ROUND((SUMPRODUCT((NhuCau!$E$19:$E$21=$C65)*(NhuCau!AV$19:AV$21))),2)</f>
        <v>0</v>
      </c>
      <c r="AT65" s="2">
        <f>ROUND((SUMPRODUCT((NhuCau!$E$19:$E$21=$C65)*(NhuCau!AW$19:AW$21))),2)</f>
        <v>0</v>
      </c>
      <c r="AU65" s="2">
        <f>ROUND((SUMPRODUCT((NhuCau!$E$19:$E$21=$C65)*(NhuCau!AX$19:AX$21))),2)</f>
        <v>0</v>
      </c>
      <c r="AV65" s="2">
        <f>ROUND((SUMPRODUCT((NhuCau!$E$19:$E$21=$C65)*(NhuCau!AY$19:AY$21))),2)</f>
        <v>0</v>
      </c>
      <c r="AW65" s="2">
        <f>ROUND((SUMPRODUCT((NhuCau!$E$19:$E$21=$C65)*(NhuCau!AZ$19:AZ$21))),2)</f>
        <v>0</v>
      </c>
      <c r="AX65" s="2">
        <f>ROUND((SUMPRODUCT((NhuCau!$E$19:$E$21=$C65)*(NhuCau!BA$19:BA$21))),2)</f>
        <v>0</v>
      </c>
      <c r="AY65" s="2">
        <f>ROUND((SUMPRODUCT((NhuCau!$E$19:$E$21=$C65)*(NhuCau!BB$19:BB$21))),2)</f>
        <v>0</v>
      </c>
      <c r="AZ65" s="2">
        <f>ROUND((SUMPRODUCT((NhuCau!$E$19:$E$21=$C65)*(NhuCau!BD$19:BD$21))),2)</f>
        <v>0</v>
      </c>
      <c r="BA65" s="2">
        <f>ROUND((SUMPRODUCT((NhuCau!$E$19:$E$21=$C65)*(NhuCau!BE$19:BE$21))),2)</f>
        <v>0</v>
      </c>
      <c r="BB65" s="2">
        <f>ROUND((SUMPRODUCT((NhuCau!$E$19:$E$21=$C65)*(NhuCau!BF$19:BF$21))),2)</f>
        <v>0</v>
      </c>
      <c r="BC65" s="2">
        <f>ROUND((SUMPRODUCT((NhuCau!$E$19:$E$21=$C65)*(NhuCau!BG$19:BG$21))),2)</f>
        <v>0</v>
      </c>
      <c r="BD65" s="2">
        <f>ROUND((SUMPRODUCT((NhuCau!$E$19:$E$21=$C65)*(NhuCau!BH$19:BH$21))),2)</f>
        <v>0</v>
      </c>
      <c r="BE65" s="2">
        <f>ROUND((SUMPRODUCT((NhuCau!$E$19:$E$21=$C65)*(NhuCau!BI$19:BI$21))),2)</f>
        <v>0</v>
      </c>
      <c r="BF65" s="2">
        <f>ROUND((SUMPRODUCT((NhuCau!$E$19:$E$21=$C65)*(NhuCau!BJ$19:BJ$21))),2)</f>
        <v>0</v>
      </c>
      <c r="BG65" s="2">
        <f>ROUND((SUMPRODUCT((NhuCau!$E$19:$E$21=$C65)*(NhuCau!BK$19:BK$21))),2)</f>
        <v>0</v>
      </c>
    </row>
    <row r="66" spans="1:59" s="5" customFormat="1" ht="16.5" customHeight="1">
      <c r="A66" s="117" t="s">
        <v>42</v>
      </c>
      <c r="B66" s="256"/>
      <c r="C66" s="249" t="str">
        <f>BANGTINH!O11</f>
        <v>Năm 2030</v>
      </c>
      <c r="D66" s="246" t="s">
        <v>195</v>
      </c>
      <c r="E66" s="257">
        <f t="shared" ref="E66:F66" si="30">E59-E60</f>
        <v>0</v>
      </c>
      <c r="F66" s="8">
        <f t="shared" si="30"/>
        <v>0</v>
      </c>
      <c r="G66" s="8">
        <f t="shared" ref="G66:BG66" si="31">G59-G60</f>
        <v>0</v>
      </c>
      <c r="H66" s="8">
        <f t="shared" si="31"/>
        <v>0</v>
      </c>
      <c r="I66" s="8">
        <f t="shared" si="31"/>
        <v>0</v>
      </c>
      <c r="J66" s="8">
        <f t="shared" si="31"/>
        <v>0</v>
      </c>
      <c r="K66" s="8">
        <f t="shared" si="31"/>
        <v>0</v>
      </c>
      <c r="L66" s="8">
        <f t="shared" si="31"/>
        <v>0</v>
      </c>
      <c r="M66" s="8">
        <f t="shared" si="31"/>
        <v>0</v>
      </c>
      <c r="N66" s="8">
        <f t="shared" si="31"/>
        <v>0</v>
      </c>
      <c r="O66" s="8">
        <f t="shared" si="31"/>
        <v>0</v>
      </c>
      <c r="P66" s="8">
        <f t="shared" si="31"/>
        <v>0</v>
      </c>
      <c r="Q66" s="8">
        <f t="shared" si="31"/>
        <v>0</v>
      </c>
      <c r="R66" s="8">
        <f t="shared" si="31"/>
        <v>0</v>
      </c>
      <c r="S66" s="8">
        <f t="shared" si="31"/>
        <v>0</v>
      </c>
      <c r="T66" s="8">
        <f t="shared" si="31"/>
        <v>0</v>
      </c>
      <c r="U66" s="8">
        <f t="shared" si="31"/>
        <v>0</v>
      </c>
      <c r="V66" s="8">
        <f t="shared" si="31"/>
        <v>0</v>
      </c>
      <c r="W66" s="8">
        <f t="shared" si="31"/>
        <v>0</v>
      </c>
      <c r="X66" s="8">
        <f t="shared" si="31"/>
        <v>0</v>
      </c>
      <c r="Y66" s="8">
        <f t="shared" si="31"/>
        <v>0</v>
      </c>
      <c r="Z66" s="8">
        <f t="shared" si="31"/>
        <v>0</v>
      </c>
      <c r="AA66" s="8">
        <f t="shared" si="31"/>
        <v>0</v>
      </c>
      <c r="AB66" s="8">
        <f t="shared" si="31"/>
        <v>0</v>
      </c>
      <c r="AC66" s="8">
        <f t="shared" si="31"/>
        <v>0</v>
      </c>
      <c r="AD66" s="8">
        <f t="shared" si="31"/>
        <v>0</v>
      </c>
      <c r="AE66" s="8">
        <f t="shared" si="31"/>
        <v>0</v>
      </c>
      <c r="AF66" s="8">
        <f t="shared" si="31"/>
        <v>0</v>
      </c>
      <c r="AG66" s="8">
        <f t="shared" si="31"/>
        <v>0</v>
      </c>
      <c r="AH66" s="8">
        <f t="shared" si="31"/>
        <v>0</v>
      </c>
      <c r="AI66" s="8">
        <f t="shared" si="31"/>
        <v>0</v>
      </c>
      <c r="AJ66" s="8">
        <f t="shared" si="31"/>
        <v>0</v>
      </c>
      <c r="AK66" s="8">
        <f t="shared" si="31"/>
        <v>0</v>
      </c>
      <c r="AL66" s="8">
        <f t="shared" si="31"/>
        <v>0</v>
      </c>
      <c r="AM66" s="8">
        <f t="shared" si="31"/>
        <v>0</v>
      </c>
      <c r="AN66" s="8">
        <f t="shared" si="31"/>
        <v>0</v>
      </c>
      <c r="AO66" s="8">
        <f t="shared" si="31"/>
        <v>0</v>
      </c>
      <c r="AP66" s="8">
        <f t="shared" si="31"/>
        <v>0</v>
      </c>
      <c r="AQ66" s="8">
        <f t="shared" si="31"/>
        <v>0</v>
      </c>
      <c r="AR66" s="8">
        <f t="shared" si="31"/>
        <v>0</v>
      </c>
      <c r="AS66" s="8">
        <f t="shared" si="31"/>
        <v>0</v>
      </c>
      <c r="AT66" s="8">
        <f t="shared" si="31"/>
        <v>0</v>
      </c>
      <c r="AU66" s="8">
        <f t="shared" si="31"/>
        <v>0</v>
      </c>
      <c r="AV66" s="8">
        <f t="shared" si="31"/>
        <v>0</v>
      </c>
      <c r="AW66" s="8">
        <f t="shared" si="31"/>
        <v>0</v>
      </c>
      <c r="AX66" s="8">
        <f t="shared" si="31"/>
        <v>0</v>
      </c>
      <c r="AY66" s="8">
        <f t="shared" si="31"/>
        <v>0</v>
      </c>
      <c r="AZ66" s="8">
        <f t="shared" si="31"/>
        <v>0</v>
      </c>
      <c r="BA66" s="8">
        <f t="shared" si="31"/>
        <v>0</v>
      </c>
      <c r="BB66" s="8">
        <f t="shared" si="31"/>
        <v>0</v>
      </c>
      <c r="BC66" s="8">
        <f t="shared" si="31"/>
        <v>0</v>
      </c>
      <c r="BD66" s="8">
        <f t="shared" si="31"/>
        <v>0</v>
      </c>
      <c r="BE66" s="8">
        <f t="shared" si="31"/>
        <v>0</v>
      </c>
      <c r="BF66" s="8">
        <f t="shared" si="31"/>
        <v>0</v>
      </c>
      <c r="BG66" s="8">
        <f t="shared" si="31"/>
        <v>0</v>
      </c>
    </row>
    <row r="67" spans="1:59" s="5" customFormat="1" ht="16.5" customHeight="1">
      <c r="A67" s="117" t="s">
        <v>42</v>
      </c>
      <c r="B67" s="244"/>
      <c r="C67" s="245" t="s">
        <v>45</v>
      </c>
      <c r="D67" s="246" t="s">
        <v>13</v>
      </c>
      <c r="E67" s="247">
        <f>NhuCau!H37</f>
        <v>0</v>
      </c>
      <c r="F67" s="4">
        <f>NhuCau!I37</f>
        <v>0</v>
      </c>
      <c r="G67" s="4">
        <f>NhuCau!J37</f>
        <v>0</v>
      </c>
      <c r="H67" s="4">
        <f>NhuCau!K37</f>
        <v>0</v>
      </c>
      <c r="I67" s="4">
        <f>NhuCau!L37</f>
        <v>0</v>
      </c>
      <c r="J67" s="4">
        <f>NhuCau!M37</f>
        <v>0</v>
      </c>
      <c r="K67" s="4">
        <f>NhuCau!N37</f>
        <v>0</v>
      </c>
      <c r="L67" s="4">
        <f>NhuCau!O37</f>
        <v>0</v>
      </c>
      <c r="M67" s="4">
        <f>NhuCau!P37</f>
        <v>0</v>
      </c>
      <c r="N67" s="4">
        <f>NhuCau!Q37</f>
        <v>0</v>
      </c>
      <c r="O67" s="4">
        <f>NhuCau!R37</f>
        <v>0</v>
      </c>
      <c r="P67" s="4">
        <f>NhuCau!S37</f>
        <v>0</v>
      </c>
      <c r="Q67" s="4">
        <f>NhuCau!T37</f>
        <v>0</v>
      </c>
      <c r="R67" s="4">
        <f>NhuCau!U37</f>
        <v>0</v>
      </c>
      <c r="S67" s="4">
        <f>NhuCau!V37</f>
        <v>0</v>
      </c>
      <c r="T67" s="4">
        <f>NhuCau!W37</f>
        <v>0</v>
      </c>
      <c r="U67" s="4">
        <f>NhuCau!X37</f>
        <v>0</v>
      </c>
      <c r="V67" s="4">
        <f>NhuCau!Y37</f>
        <v>0</v>
      </c>
      <c r="W67" s="4">
        <f>NhuCau!Z37</f>
        <v>0</v>
      </c>
      <c r="X67" s="4">
        <f>NhuCau!AA37</f>
        <v>0</v>
      </c>
      <c r="Y67" s="4">
        <f>NhuCau!AB37</f>
        <v>0</v>
      </c>
      <c r="Z67" s="4">
        <f>NhuCau!AC37</f>
        <v>0</v>
      </c>
      <c r="AA67" s="4">
        <f>NhuCau!AD37</f>
        <v>0</v>
      </c>
      <c r="AB67" s="4">
        <f>NhuCau!AE37</f>
        <v>0</v>
      </c>
      <c r="AC67" s="4">
        <f>NhuCau!AF37</f>
        <v>0</v>
      </c>
      <c r="AD67" s="4">
        <f>NhuCau!AG37</f>
        <v>0</v>
      </c>
      <c r="AE67" s="4">
        <f>NhuCau!AH37</f>
        <v>0</v>
      </c>
      <c r="AF67" s="4">
        <f>NhuCau!AI37</f>
        <v>0</v>
      </c>
      <c r="AG67" s="4">
        <f>NhuCau!AJ37</f>
        <v>0</v>
      </c>
      <c r="AH67" s="4">
        <f>NhuCau!AK37</f>
        <v>0</v>
      </c>
      <c r="AI67" s="4">
        <f>NhuCau!AL37</f>
        <v>0</v>
      </c>
      <c r="AJ67" s="4">
        <f>NhuCau!AM37</f>
        <v>0</v>
      </c>
      <c r="AK67" s="4">
        <f>NhuCau!AN37</f>
        <v>0</v>
      </c>
      <c r="AL67" s="4">
        <f>NhuCau!AO37</f>
        <v>0</v>
      </c>
      <c r="AM67" s="4">
        <f>NhuCau!AP37</f>
        <v>0</v>
      </c>
      <c r="AN67" s="4">
        <f>NhuCau!AQ37</f>
        <v>0</v>
      </c>
      <c r="AO67" s="4">
        <f>NhuCau!AR37</f>
        <v>0</v>
      </c>
      <c r="AP67" s="4">
        <f>NhuCau!AS37</f>
        <v>0</v>
      </c>
      <c r="AQ67" s="4">
        <f>NhuCau!AT37</f>
        <v>0</v>
      </c>
      <c r="AR67" s="4">
        <f>NhuCau!AU37</f>
        <v>0</v>
      </c>
      <c r="AS67" s="4">
        <f>NhuCau!AV37</f>
        <v>0</v>
      </c>
      <c r="AT67" s="4">
        <f>NhuCau!AW37</f>
        <v>0</v>
      </c>
      <c r="AU67" s="4">
        <f>NhuCau!AX37</f>
        <v>0</v>
      </c>
      <c r="AV67" s="4">
        <f>NhuCau!AY37</f>
        <v>0</v>
      </c>
      <c r="AW67" s="4">
        <f>NhuCau!AZ37</f>
        <v>0</v>
      </c>
      <c r="AX67" s="4">
        <f>NhuCau!BA37</f>
        <v>0</v>
      </c>
      <c r="AY67" s="4">
        <f>NhuCau!BB37</f>
        <v>0</v>
      </c>
      <c r="AZ67" s="4">
        <f>NhuCau!BD37</f>
        <v>0</v>
      </c>
      <c r="BA67" s="4">
        <f>NhuCau!BE37</f>
        <v>0</v>
      </c>
      <c r="BB67" s="4">
        <f>NhuCau!BF37</f>
        <v>0</v>
      </c>
      <c r="BC67" s="4">
        <f>NhuCau!BG37</f>
        <v>0</v>
      </c>
      <c r="BD67" s="4">
        <f>NhuCau!BH37</f>
        <v>0</v>
      </c>
      <c r="BE67" s="4">
        <f>NhuCau!BI37</f>
        <v>0</v>
      </c>
      <c r="BF67" s="4">
        <f>NhuCau!BJ37</f>
        <v>0</v>
      </c>
      <c r="BG67" s="4">
        <f>NhuCau!BK37</f>
        <v>0</v>
      </c>
    </row>
    <row r="68" spans="1:59" s="5" customFormat="1" ht="16.5" customHeight="1">
      <c r="A68" s="117" t="s">
        <v>42</v>
      </c>
      <c r="B68" s="248"/>
      <c r="C68" s="249">
        <f>BANGTINH!O5</f>
        <v>0</v>
      </c>
      <c r="D68" s="246" t="s">
        <v>13</v>
      </c>
      <c r="E68" s="250">
        <f t="shared" ref="E68:F68" si="32">SUM(E69:E73)</f>
        <v>0</v>
      </c>
      <c r="F68" s="6">
        <f t="shared" si="32"/>
        <v>0</v>
      </c>
      <c r="G68" s="6">
        <f t="shared" ref="G68:BG68" si="33">SUM(G69:G73)</f>
        <v>0</v>
      </c>
      <c r="H68" s="6">
        <f t="shared" si="33"/>
        <v>0</v>
      </c>
      <c r="I68" s="6">
        <f t="shared" si="33"/>
        <v>0</v>
      </c>
      <c r="J68" s="6">
        <f t="shared" si="33"/>
        <v>0</v>
      </c>
      <c r="K68" s="6">
        <f t="shared" si="33"/>
        <v>0</v>
      </c>
      <c r="L68" s="6">
        <f t="shared" si="33"/>
        <v>0</v>
      </c>
      <c r="M68" s="6">
        <f t="shared" si="33"/>
        <v>0</v>
      </c>
      <c r="N68" s="6">
        <f t="shared" si="33"/>
        <v>0</v>
      </c>
      <c r="O68" s="6">
        <f t="shared" si="33"/>
        <v>0</v>
      </c>
      <c r="P68" s="6">
        <f t="shared" si="33"/>
        <v>0</v>
      </c>
      <c r="Q68" s="6">
        <f t="shared" si="33"/>
        <v>0</v>
      </c>
      <c r="R68" s="6">
        <f t="shared" si="33"/>
        <v>0</v>
      </c>
      <c r="S68" s="6">
        <f t="shared" si="33"/>
        <v>0</v>
      </c>
      <c r="T68" s="6">
        <f t="shared" si="33"/>
        <v>0</v>
      </c>
      <c r="U68" s="6">
        <f t="shared" si="33"/>
        <v>0</v>
      </c>
      <c r="V68" s="6">
        <f t="shared" si="33"/>
        <v>0</v>
      </c>
      <c r="W68" s="6">
        <f t="shared" si="33"/>
        <v>0</v>
      </c>
      <c r="X68" s="6">
        <f t="shared" si="33"/>
        <v>0</v>
      </c>
      <c r="Y68" s="6">
        <f t="shared" si="33"/>
        <v>0</v>
      </c>
      <c r="Z68" s="6">
        <f t="shared" si="33"/>
        <v>0</v>
      </c>
      <c r="AA68" s="6">
        <f t="shared" si="33"/>
        <v>0</v>
      </c>
      <c r="AB68" s="6">
        <f t="shared" si="33"/>
        <v>0</v>
      </c>
      <c r="AC68" s="6">
        <f t="shared" si="33"/>
        <v>0</v>
      </c>
      <c r="AD68" s="6">
        <f t="shared" si="33"/>
        <v>0</v>
      </c>
      <c r="AE68" s="6">
        <f t="shared" si="33"/>
        <v>0</v>
      </c>
      <c r="AF68" s="6">
        <f t="shared" si="33"/>
        <v>0</v>
      </c>
      <c r="AG68" s="6">
        <f t="shared" si="33"/>
        <v>0</v>
      </c>
      <c r="AH68" s="6">
        <f t="shared" si="33"/>
        <v>0</v>
      </c>
      <c r="AI68" s="6">
        <f t="shared" si="33"/>
        <v>0</v>
      </c>
      <c r="AJ68" s="6">
        <f t="shared" si="33"/>
        <v>0</v>
      </c>
      <c r="AK68" s="6">
        <f t="shared" si="33"/>
        <v>0</v>
      </c>
      <c r="AL68" s="6">
        <f t="shared" si="33"/>
        <v>0</v>
      </c>
      <c r="AM68" s="6">
        <f t="shared" si="33"/>
        <v>0</v>
      </c>
      <c r="AN68" s="6">
        <f t="shared" si="33"/>
        <v>0</v>
      </c>
      <c r="AO68" s="6">
        <f t="shared" si="33"/>
        <v>0</v>
      </c>
      <c r="AP68" s="6">
        <f t="shared" si="33"/>
        <v>0</v>
      </c>
      <c r="AQ68" s="6">
        <f t="shared" si="33"/>
        <v>0</v>
      </c>
      <c r="AR68" s="6">
        <f t="shared" si="33"/>
        <v>0</v>
      </c>
      <c r="AS68" s="6">
        <f t="shared" si="33"/>
        <v>0</v>
      </c>
      <c r="AT68" s="6">
        <f t="shared" si="33"/>
        <v>0</v>
      </c>
      <c r="AU68" s="6">
        <f t="shared" si="33"/>
        <v>0</v>
      </c>
      <c r="AV68" s="6">
        <f t="shared" si="33"/>
        <v>0</v>
      </c>
      <c r="AW68" s="6">
        <f t="shared" si="33"/>
        <v>0</v>
      </c>
      <c r="AX68" s="6">
        <f t="shared" si="33"/>
        <v>0</v>
      </c>
      <c r="AY68" s="6">
        <f t="shared" si="33"/>
        <v>0</v>
      </c>
      <c r="AZ68" s="6">
        <f t="shared" si="33"/>
        <v>0</v>
      </c>
      <c r="BA68" s="6">
        <f t="shared" si="33"/>
        <v>0</v>
      </c>
      <c r="BB68" s="6">
        <f t="shared" si="33"/>
        <v>0</v>
      </c>
      <c r="BC68" s="6">
        <f t="shared" si="33"/>
        <v>0</v>
      </c>
      <c r="BD68" s="6">
        <f t="shared" si="33"/>
        <v>0</v>
      </c>
      <c r="BE68" s="6">
        <f t="shared" si="33"/>
        <v>0</v>
      </c>
      <c r="BF68" s="6">
        <f t="shared" si="33"/>
        <v>0</v>
      </c>
      <c r="BG68" s="6">
        <f t="shared" si="33"/>
        <v>0</v>
      </c>
    </row>
    <row r="69" spans="1:59" s="1" customFormat="1" ht="16.5" customHeight="1">
      <c r="A69" s="251" t="s">
        <v>42</v>
      </c>
      <c r="B69" s="252"/>
      <c r="C69" s="253" t="str">
        <f>BANGTINH!O6</f>
        <v>Năm 2025</v>
      </c>
      <c r="D69" s="246" t="s">
        <v>13</v>
      </c>
      <c r="E69" s="255">
        <f>SUM(F69:BG69)</f>
        <v>0</v>
      </c>
      <c r="F69" s="2">
        <f>ROUND((SUMPRODUCT((NhuCau!$E$38:$E$42=$C69)*(NhuCau!I$38:I$42))),2)</f>
        <v>0</v>
      </c>
      <c r="G69" s="2">
        <f>ROUND((SUMPRODUCT((NhuCau!$E$38:$E$42=$C69)*(NhuCau!J$38:J$42))),2)</f>
        <v>0</v>
      </c>
      <c r="H69" s="2">
        <f>ROUND((SUMPRODUCT((NhuCau!$E$38:$E$42=$C69)*(NhuCau!K$38:K$42))),2)</f>
        <v>0</v>
      </c>
      <c r="I69" s="2">
        <f>ROUND((SUMPRODUCT((NhuCau!$E$38:$E$42=$C69)*(NhuCau!L$38:L$42))),2)</f>
        <v>0</v>
      </c>
      <c r="J69" s="2">
        <f>ROUND((SUMPRODUCT((NhuCau!$E$38:$E$42=$C69)*(NhuCau!M$38:M$42))),2)</f>
        <v>0</v>
      </c>
      <c r="K69" s="2">
        <f>ROUND((SUMPRODUCT((NhuCau!$E$38:$E$42=$C69)*(NhuCau!N$38:N$42))),2)</f>
        <v>0</v>
      </c>
      <c r="L69" s="2">
        <f>ROUND((SUMPRODUCT((NhuCau!$E$38:$E$42=$C69)*(NhuCau!O$38:O$42))),2)</f>
        <v>0</v>
      </c>
      <c r="M69" s="2">
        <f>ROUND((SUMPRODUCT((NhuCau!$E$38:$E$42=$C69)*(NhuCau!P$38:P$42))),2)</f>
        <v>0</v>
      </c>
      <c r="N69" s="2">
        <f>ROUND((SUMPRODUCT((NhuCau!$E$38:$E$42=$C69)*(NhuCau!Q$38:Q$42))),2)</f>
        <v>0</v>
      </c>
      <c r="O69" s="2">
        <f>ROUND((SUMPRODUCT((NhuCau!$E$38:$E$42=$C69)*(NhuCau!R$38:R$42))),2)</f>
        <v>0</v>
      </c>
      <c r="P69" s="2">
        <f>ROUND((SUMPRODUCT((NhuCau!$E$38:$E$42=$C69)*(NhuCau!S$38:S$42))),2)</f>
        <v>0</v>
      </c>
      <c r="Q69" s="2">
        <f>ROUND((SUMPRODUCT((NhuCau!$E$38:$E$42=$C69)*(NhuCau!T$38:T$42))),2)</f>
        <v>0</v>
      </c>
      <c r="R69" s="2">
        <f>ROUND((SUMPRODUCT((NhuCau!$E$38:$E$42=$C69)*(NhuCau!U$38:U$42))),2)</f>
        <v>0</v>
      </c>
      <c r="S69" s="2">
        <f>ROUND((SUMPRODUCT((NhuCau!$E$38:$E$42=$C69)*(NhuCau!V$38:V$42))),2)</f>
        <v>0</v>
      </c>
      <c r="T69" s="2">
        <f>ROUND((SUMPRODUCT((NhuCau!$E$38:$E$42=$C69)*(NhuCau!W$38:W$42))),2)</f>
        <v>0</v>
      </c>
      <c r="U69" s="2">
        <f>ROUND((SUMPRODUCT((NhuCau!$E$38:$E$42=$C69)*(NhuCau!X$38:X$42))),2)</f>
        <v>0</v>
      </c>
      <c r="V69" s="2">
        <f>ROUND((SUMPRODUCT((NhuCau!$E$38:$E$42=$C69)*(NhuCau!Y$38:Y$42))),2)</f>
        <v>0</v>
      </c>
      <c r="W69" s="2">
        <f>ROUND((SUMPRODUCT((NhuCau!$E$38:$E$42=$C69)*(NhuCau!Z$38:Z$42))),2)</f>
        <v>0</v>
      </c>
      <c r="X69" s="2">
        <f>ROUND((SUMPRODUCT((NhuCau!$E$38:$E$42=$C69)*(NhuCau!AA$38:AA$42))),2)</f>
        <v>0</v>
      </c>
      <c r="Y69" s="2">
        <f>ROUND((SUMPRODUCT((NhuCau!$E$38:$E$42=$C69)*(NhuCau!AB$38:AB$42))),2)</f>
        <v>0</v>
      </c>
      <c r="Z69" s="2">
        <f>ROUND((SUMPRODUCT((NhuCau!$E$38:$E$42=$C69)*(NhuCau!AC$38:AC$42))),2)</f>
        <v>0</v>
      </c>
      <c r="AA69" s="2">
        <f>ROUND((SUMPRODUCT((NhuCau!$E$38:$E$42=$C69)*(NhuCau!AD$38:AD$42))),2)</f>
        <v>0</v>
      </c>
      <c r="AB69" s="2">
        <f>ROUND((SUMPRODUCT((NhuCau!$E$38:$E$42=$C69)*(NhuCau!AE$38:AE$42))),2)</f>
        <v>0</v>
      </c>
      <c r="AC69" s="2">
        <f>ROUND((SUMPRODUCT((NhuCau!$E$38:$E$42=$C69)*(NhuCau!AF$38:AF$42))),2)</f>
        <v>0</v>
      </c>
      <c r="AD69" s="2">
        <f>ROUND((SUMPRODUCT((NhuCau!$E$38:$E$42=$C69)*(NhuCau!AG$38:AG$42))),2)</f>
        <v>0</v>
      </c>
      <c r="AE69" s="2">
        <f>ROUND((SUMPRODUCT((NhuCau!$E$38:$E$42=$C69)*(NhuCau!AH$38:AH$42))),2)</f>
        <v>0</v>
      </c>
      <c r="AF69" s="2">
        <f>ROUND((SUMPRODUCT((NhuCau!$E$38:$E$42=$C69)*(NhuCau!AI$38:AI$42))),2)</f>
        <v>0</v>
      </c>
      <c r="AG69" s="2">
        <f>ROUND((SUMPRODUCT((NhuCau!$E$38:$E$42=$C69)*(NhuCau!AJ$38:AJ$42))),2)</f>
        <v>0</v>
      </c>
      <c r="AH69" s="2">
        <f>ROUND((SUMPRODUCT((NhuCau!$E$38:$E$42=$C69)*(NhuCau!AK$38:AK$42))),2)</f>
        <v>0</v>
      </c>
      <c r="AI69" s="2">
        <f>ROUND((SUMPRODUCT((NhuCau!$E$38:$E$42=$C69)*(NhuCau!AL$38:AL$42))),2)</f>
        <v>0</v>
      </c>
      <c r="AJ69" s="2">
        <f>ROUND((SUMPRODUCT((NhuCau!$E$38:$E$42=$C69)*(NhuCau!AM$38:AM$42))),2)</f>
        <v>0</v>
      </c>
      <c r="AK69" s="2">
        <f>ROUND((SUMPRODUCT((NhuCau!$E$38:$E$42=$C69)*(NhuCau!AN$38:AN$42))),2)</f>
        <v>0</v>
      </c>
      <c r="AL69" s="2">
        <f>ROUND((SUMPRODUCT((NhuCau!$E$38:$E$42=$C69)*(NhuCau!AO$38:AO$42))),2)</f>
        <v>0</v>
      </c>
      <c r="AM69" s="2">
        <f>ROUND((SUMPRODUCT((NhuCau!$E$38:$E$42=$C69)*(NhuCau!AP$38:AP$42))),2)</f>
        <v>0</v>
      </c>
      <c r="AN69" s="2">
        <f>ROUND((SUMPRODUCT((NhuCau!$E$38:$E$42=$C69)*(NhuCau!AQ$38:AQ$42))),2)</f>
        <v>0</v>
      </c>
      <c r="AO69" s="2">
        <f>ROUND((SUMPRODUCT((NhuCau!$E$38:$E$42=$C69)*(NhuCau!AR$38:AR$42))),2)</f>
        <v>0</v>
      </c>
      <c r="AP69" s="2">
        <f>ROUND((SUMPRODUCT((NhuCau!$E$38:$E$42=$C69)*(NhuCau!AS$38:AS$42))),2)</f>
        <v>0</v>
      </c>
      <c r="AQ69" s="2">
        <f>ROUND((SUMPRODUCT((NhuCau!$E$38:$E$42=$C69)*(NhuCau!AT$38:AT$42))),2)</f>
        <v>0</v>
      </c>
      <c r="AR69" s="2">
        <f>ROUND((SUMPRODUCT((NhuCau!$E$38:$E$42=$C69)*(NhuCau!AU$38:AU$42))),2)</f>
        <v>0</v>
      </c>
      <c r="AS69" s="2">
        <f>ROUND((SUMPRODUCT((NhuCau!$E$38:$E$42=$C69)*(NhuCau!AV$38:AV$42))),2)</f>
        <v>0</v>
      </c>
      <c r="AT69" s="2">
        <f>ROUND((SUMPRODUCT((NhuCau!$E$38:$E$42=$C69)*(NhuCau!AW$38:AW$42))),2)</f>
        <v>0</v>
      </c>
      <c r="AU69" s="2">
        <f>ROUND((SUMPRODUCT((NhuCau!$E$38:$E$42=$C69)*(NhuCau!AX$38:AX$42))),2)</f>
        <v>0</v>
      </c>
      <c r="AV69" s="2">
        <f>ROUND((SUMPRODUCT((NhuCau!$E$38:$E$42=$C69)*(NhuCau!AY$38:AY$42))),2)</f>
        <v>0</v>
      </c>
      <c r="AW69" s="2">
        <f>ROUND((SUMPRODUCT((NhuCau!$E$38:$E$42=$C69)*(NhuCau!AZ$38:AZ$42))),2)</f>
        <v>0</v>
      </c>
      <c r="AX69" s="2">
        <f>ROUND((SUMPRODUCT((NhuCau!$E$38:$E$42=$C69)*(NhuCau!BA$38:BA$42))),2)</f>
        <v>0</v>
      </c>
      <c r="AY69" s="2">
        <f>ROUND((SUMPRODUCT((NhuCau!$E$38:$E$42=$C69)*(NhuCau!BB$38:BB$42))),2)</f>
        <v>0</v>
      </c>
      <c r="AZ69" s="2">
        <f>ROUND((SUMPRODUCT((NhuCau!$E$38:$E$42=$C69)*(NhuCau!BD$38:BD$42))),2)</f>
        <v>0</v>
      </c>
      <c r="BA69" s="2">
        <f>ROUND((SUMPRODUCT((NhuCau!$E$38:$E$42=$C69)*(NhuCau!BE$38:BE$42))),2)</f>
        <v>0</v>
      </c>
      <c r="BB69" s="2">
        <f>ROUND((SUMPRODUCT((NhuCau!$E$38:$E$42=$C69)*(NhuCau!BF$38:BF$42))),2)</f>
        <v>0</v>
      </c>
      <c r="BC69" s="2">
        <f>ROUND((SUMPRODUCT((NhuCau!$E$38:$E$42=$C69)*(NhuCau!BG$38:BG$42))),2)</f>
        <v>0</v>
      </c>
      <c r="BD69" s="2">
        <f>ROUND((SUMPRODUCT((NhuCau!$E$38:$E$42=$C69)*(NhuCau!BH$38:BH$42))),2)</f>
        <v>0</v>
      </c>
      <c r="BE69" s="2">
        <f>ROUND((SUMPRODUCT((NhuCau!$E$38:$E$42=$C69)*(NhuCau!BI$38:BI$42))),2)</f>
        <v>0</v>
      </c>
      <c r="BF69" s="2">
        <f>ROUND((SUMPRODUCT((NhuCau!$E$38:$E$42=$C69)*(NhuCau!BJ$38:BJ$42))),2)</f>
        <v>0</v>
      </c>
      <c r="BG69" s="2">
        <f>ROUND((SUMPRODUCT((NhuCau!$E$38:$E$42=$C69)*(NhuCau!BK$38:BK$42))),2)</f>
        <v>0</v>
      </c>
    </row>
    <row r="70" spans="1:59" s="1" customFormat="1" ht="16.5" customHeight="1">
      <c r="A70" s="251" t="s">
        <v>42</v>
      </c>
      <c r="B70" s="252"/>
      <c r="C70" s="253" t="str">
        <f>BANGTINH!O7</f>
        <v>Năm 2026</v>
      </c>
      <c r="D70" s="246" t="s">
        <v>13</v>
      </c>
      <c r="E70" s="255">
        <f>SUM(F70:BG70)</f>
        <v>0</v>
      </c>
      <c r="F70" s="2">
        <f>ROUND((SUMPRODUCT((NhuCau!$E$38:$E$42=$C70)*(NhuCau!I$38:I$42))),2)</f>
        <v>0</v>
      </c>
      <c r="G70" s="2">
        <f>ROUND((SUMPRODUCT((NhuCau!$E$38:$E$42=$C70)*(NhuCau!J$38:J$42))),2)</f>
        <v>0</v>
      </c>
      <c r="H70" s="2">
        <f>ROUND((SUMPRODUCT((NhuCau!$E$38:$E$42=$C70)*(NhuCau!K$38:K$42))),2)</f>
        <v>0</v>
      </c>
      <c r="I70" s="2">
        <f>ROUND((SUMPRODUCT((NhuCau!$E$38:$E$42=$C70)*(NhuCau!L$38:L$42))),2)</f>
        <v>0</v>
      </c>
      <c r="J70" s="2">
        <f>ROUND((SUMPRODUCT((NhuCau!$E$38:$E$42=$C70)*(NhuCau!M$38:M$42))),2)</f>
        <v>0</v>
      </c>
      <c r="K70" s="2">
        <f>ROUND((SUMPRODUCT((NhuCau!$E$38:$E$42=$C70)*(NhuCau!N$38:N$42))),2)</f>
        <v>0</v>
      </c>
      <c r="L70" s="2">
        <f>ROUND((SUMPRODUCT((NhuCau!$E$38:$E$42=$C70)*(NhuCau!O$38:O$42))),2)</f>
        <v>0</v>
      </c>
      <c r="M70" s="2">
        <f>ROUND((SUMPRODUCT((NhuCau!$E$38:$E$42=$C70)*(NhuCau!P$38:P$42))),2)</f>
        <v>0</v>
      </c>
      <c r="N70" s="2">
        <f>ROUND((SUMPRODUCT((NhuCau!$E$38:$E$42=$C70)*(NhuCau!Q$38:Q$42))),2)</f>
        <v>0</v>
      </c>
      <c r="O70" s="2">
        <f>ROUND((SUMPRODUCT((NhuCau!$E$38:$E$42=$C70)*(NhuCau!R$38:R$42))),2)</f>
        <v>0</v>
      </c>
      <c r="P70" s="2">
        <f>ROUND((SUMPRODUCT((NhuCau!$E$38:$E$42=$C70)*(NhuCau!S$38:S$42))),2)</f>
        <v>0</v>
      </c>
      <c r="Q70" s="2">
        <f>ROUND((SUMPRODUCT((NhuCau!$E$38:$E$42=$C70)*(NhuCau!T$38:T$42))),2)</f>
        <v>0</v>
      </c>
      <c r="R70" s="2">
        <f>ROUND((SUMPRODUCT((NhuCau!$E$38:$E$42=$C70)*(NhuCau!U$38:U$42))),2)</f>
        <v>0</v>
      </c>
      <c r="S70" s="2">
        <f>ROUND((SUMPRODUCT((NhuCau!$E$38:$E$42=$C70)*(NhuCau!V$38:V$42))),2)</f>
        <v>0</v>
      </c>
      <c r="T70" s="2">
        <f>ROUND((SUMPRODUCT((NhuCau!$E$38:$E$42=$C70)*(NhuCau!W$38:W$42))),2)</f>
        <v>0</v>
      </c>
      <c r="U70" s="2">
        <f>ROUND((SUMPRODUCT((NhuCau!$E$38:$E$42=$C70)*(NhuCau!X$38:X$42))),2)</f>
        <v>0</v>
      </c>
      <c r="V70" s="2">
        <f>ROUND((SUMPRODUCT((NhuCau!$E$38:$E$42=$C70)*(NhuCau!Y$38:Y$42))),2)</f>
        <v>0</v>
      </c>
      <c r="W70" s="2">
        <f>ROUND((SUMPRODUCT((NhuCau!$E$38:$E$42=$C70)*(NhuCau!Z$38:Z$42))),2)</f>
        <v>0</v>
      </c>
      <c r="X70" s="2">
        <f>ROUND((SUMPRODUCT((NhuCau!$E$38:$E$42=$C70)*(NhuCau!AA$38:AA$42))),2)</f>
        <v>0</v>
      </c>
      <c r="Y70" s="2">
        <f>ROUND((SUMPRODUCT((NhuCau!$E$38:$E$42=$C70)*(NhuCau!AB$38:AB$42))),2)</f>
        <v>0</v>
      </c>
      <c r="Z70" s="2">
        <f>ROUND((SUMPRODUCT((NhuCau!$E$38:$E$42=$C70)*(NhuCau!AC$38:AC$42))),2)</f>
        <v>0</v>
      </c>
      <c r="AA70" s="2">
        <f>ROUND((SUMPRODUCT((NhuCau!$E$38:$E$42=$C70)*(NhuCau!AD$38:AD$42))),2)</f>
        <v>0</v>
      </c>
      <c r="AB70" s="2">
        <f>ROUND((SUMPRODUCT((NhuCau!$E$38:$E$42=$C70)*(NhuCau!AE$38:AE$42))),2)</f>
        <v>0</v>
      </c>
      <c r="AC70" s="2">
        <f>ROUND((SUMPRODUCT((NhuCau!$E$38:$E$42=$C70)*(NhuCau!AF$38:AF$42))),2)</f>
        <v>0</v>
      </c>
      <c r="AD70" s="2">
        <f>ROUND((SUMPRODUCT((NhuCau!$E$38:$E$42=$C70)*(NhuCau!AG$38:AG$42))),2)</f>
        <v>0</v>
      </c>
      <c r="AE70" s="2">
        <f>ROUND((SUMPRODUCT((NhuCau!$E$38:$E$42=$C70)*(NhuCau!AH$38:AH$42))),2)</f>
        <v>0</v>
      </c>
      <c r="AF70" s="2">
        <f>ROUND((SUMPRODUCT((NhuCau!$E$38:$E$42=$C70)*(NhuCau!AI$38:AI$42))),2)</f>
        <v>0</v>
      </c>
      <c r="AG70" s="2">
        <f>ROUND((SUMPRODUCT((NhuCau!$E$38:$E$42=$C70)*(NhuCau!AJ$38:AJ$42))),2)</f>
        <v>0</v>
      </c>
      <c r="AH70" s="2">
        <f>ROUND((SUMPRODUCT((NhuCau!$E$38:$E$42=$C70)*(NhuCau!AK$38:AK$42))),2)</f>
        <v>0</v>
      </c>
      <c r="AI70" s="2">
        <f>ROUND((SUMPRODUCT((NhuCau!$E$38:$E$42=$C70)*(NhuCau!AL$38:AL$42))),2)</f>
        <v>0</v>
      </c>
      <c r="AJ70" s="2">
        <f>ROUND((SUMPRODUCT((NhuCau!$E$38:$E$42=$C70)*(NhuCau!AM$38:AM$42))),2)</f>
        <v>0</v>
      </c>
      <c r="AK70" s="2">
        <f>ROUND((SUMPRODUCT((NhuCau!$E$38:$E$42=$C70)*(NhuCau!AN$38:AN$42))),2)</f>
        <v>0</v>
      </c>
      <c r="AL70" s="2">
        <f>ROUND((SUMPRODUCT((NhuCau!$E$38:$E$42=$C70)*(NhuCau!AO$38:AO$42))),2)</f>
        <v>0</v>
      </c>
      <c r="AM70" s="2">
        <f>ROUND((SUMPRODUCT((NhuCau!$E$38:$E$42=$C70)*(NhuCau!AP$38:AP$42))),2)</f>
        <v>0</v>
      </c>
      <c r="AN70" s="2">
        <f>ROUND((SUMPRODUCT((NhuCau!$E$38:$E$42=$C70)*(NhuCau!AQ$38:AQ$42))),2)</f>
        <v>0</v>
      </c>
      <c r="AO70" s="2">
        <f>ROUND((SUMPRODUCT((NhuCau!$E$38:$E$42=$C70)*(NhuCau!AR$38:AR$42))),2)</f>
        <v>0</v>
      </c>
      <c r="AP70" s="2">
        <f>ROUND((SUMPRODUCT((NhuCau!$E$38:$E$42=$C70)*(NhuCau!AS$38:AS$42))),2)</f>
        <v>0</v>
      </c>
      <c r="AQ70" s="2">
        <f>ROUND((SUMPRODUCT((NhuCau!$E$38:$E$42=$C70)*(NhuCau!AT$38:AT$42))),2)</f>
        <v>0</v>
      </c>
      <c r="AR70" s="2">
        <f>ROUND((SUMPRODUCT((NhuCau!$E$38:$E$42=$C70)*(NhuCau!AU$38:AU$42))),2)</f>
        <v>0</v>
      </c>
      <c r="AS70" s="2">
        <f>ROUND((SUMPRODUCT((NhuCau!$E$38:$E$42=$C70)*(NhuCau!AV$38:AV$42))),2)</f>
        <v>0</v>
      </c>
      <c r="AT70" s="2">
        <f>ROUND((SUMPRODUCT((NhuCau!$E$38:$E$42=$C70)*(NhuCau!AW$38:AW$42))),2)</f>
        <v>0</v>
      </c>
      <c r="AU70" s="2">
        <f>ROUND((SUMPRODUCT((NhuCau!$E$38:$E$42=$C70)*(NhuCau!AX$38:AX$42))),2)</f>
        <v>0</v>
      </c>
      <c r="AV70" s="2">
        <f>ROUND((SUMPRODUCT((NhuCau!$E$38:$E$42=$C70)*(NhuCau!AY$38:AY$42))),2)</f>
        <v>0</v>
      </c>
      <c r="AW70" s="2">
        <f>ROUND((SUMPRODUCT((NhuCau!$E$38:$E$42=$C70)*(NhuCau!AZ$38:AZ$42))),2)</f>
        <v>0</v>
      </c>
      <c r="AX70" s="2">
        <f>ROUND((SUMPRODUCT((NhuCau!$E$38:$E$42=$C70)*(NhuCau!BA$38:BA$42))),2)</f>
        <v>0</v>
      </c>
      <c r="AY70" s="2">
        <f>ROUND((SUMPRODUCT((NhuCau!$E$38:$E$42=$C70)*(NhuCau!BB$38:BB$42))),2)</f>
        <v>0</v>
      </c>
      <c r="AZ70" s="2">
        <f>ROUND((SUMPRODUCT((NhuCau!$E$38:$E$42=$C70)*(NhuCau!BD$38:BD$42))),2)</f>
        <v>0</v>
      </c>
      <c r="BA70" s="2">
        <f>ROUND((SUMPRODUCT((NhuCau!$E$38:$E$42=$C70)*(NhuCau!BE$38:BE$42))),2)</f>
        <v>0</v>
      </c>
      <c r="BB70" s="2">
        <f>ROUND((SUMPRODUCT((NhuCau!$E$38:$E$42=$C70)*(NhuCau!BF$38:BF$42))),2)</f>
        <v>0</v>
      </c>
      <c r="BC70" s="2">
        <f>ROUND((SUMPRODUCT((NhuCau!$E$38:$E$42=$C70)*(NhuCau!BG$38:BG$42))),2)</f>
        <v>0</v>
      </c>
      <c r="BD70" s="2">
        <f>ROUND((SUMPRODUCT((NhuCau!$E$38:$E$42=$C70)*(NhuCau!BH$38:BH$42))),2)</f>
        <v>0</v>
      </c>
      <c r="BE70" s="2">
        <f>ROUND((SUMPRODUCT((NhuCau!$E$38:$E$42=$C70)*(NhuCau!BI$38:BI$42))),2)</f>
        <v>0</v>
      </c>
      <c r="BF70" s="2">
        <f>ROUND((SUMPRODUCT((NhuCau!$E$38:$E$42=$C70)*(NhuCau!BJ$38:BJ$42))),2)</f>
        <v>0</v>
      </c>
      <c r="BG70" s="2">
        <f>ROUND((SUMPRODUCT((NhuCau!$E$38:$E$42=$C70)*(NhuCau!BK$38:BK$42))),2)</f>
        <v>0</v>
      </c>
    </row>
    <row r="71" spans="1:59" s="1" customFormat="1" ht="16.5" customHeight="1">
      <c r="A71" s="251" t="s">
        <v>42</v>
      </c>
      <c r="B71" s="252"/>
      <c r="C71" s="253" t="str">
        <f>BANGTINH!O8</f>
        <v>Năm 2027</v>
      </c>
      <c r="D71" s="246" t="s">
        <v>13</v>
      </c>
      <c r="E71" s="255">
        <f>SUM(F71:BG71)</f>
        <v>0</v>
      </c>
      <c r="F71" s="2">
        <f>ROUND((SUMPRODUCT((NhuCau!$E$38:$E$42=$C71)*(NhuCau!I$38:I$42))),2)</f>
        <v>0</v>
      </c>
      <c r="G71" s="2">
        <f>ROUND((SUMPRODUCT((NhuCau!$E$38:$E$42=$C71)*(NhuCau!J$38:J$42))),2)</f>
        <v>0</v>
      </c>
      <c r="H71" s="2">
        <f>ROUND((SUMPRODUCT((NhuCau!$E$38:$E$42=$C71)*(NhuCau!K$38:K$42))),2)</f>
        <v>0</v>
      </c>
      <c r="I71" s="2">
        <f>ROUND((SUMPRODUCT((NhuCau!$E$38:$E$42=$C71)*(NhuCau!L$38:L$42))),2)</f>
        <v>0</v>
      </c>
      <c r="J71" s="2">
        <f>ROUND((SUMPRODUCT((NhuCau!$E$38:$E$42=$C71)*(NhuCau!M$38:M$42))),2)</f>
        <v>0</v>
      </c>
      <c r="K71" s="2">
        <f>ROUND((SUMPRODUCT((NhuCau!$E$38:$E$42=$C71)*(NhuCau!N$38:N$42))),2)</f>
        <v>0</v>
      </c>
      <c r="L71" s="2">
        <f>ROUND((SUMPRODUCT((NhuCau!$E$38:$E$42=$C71)*(NhuCau!O$38:O$42))),2)</f>
        <v>0</v>
      </c>
      <c r="M71" s="2">
        <f>ROUND((SUMPRODUCT((NhuCau!$E$38:$E$42=$C71)*(NhuCau!P$38:P$42))),2)</f>
        <v>0</v>
      </c>
      <c r="N71" s="2">
        <f>ROUND((SUMPRODUCT((NhuCau!$E$38:$E$42=$C71)*(NhuCau!Q$38:Q$42))),2)</f>
        <v>0</v>
      </c>
      <c r="O71" s="2">
        <f>ROUND((SUMPRODUCT((NhuCau!$E$38:$E$42=$C71)*(NhuCau!R$38:R$42))),2)</f>
        <v>0</v>
      </c>
      <c r="P71" s="2">
        <f>ROUND((SUMPRODUCT((NhuCau!$E$38:$E$42=$C71)*(NhuCau!S$38:S$42))),2)</f>
        <v>0</v>
      </c>
      <c r="Q71" s="2">
        <f>ROUND((SUMPRODUCT((NhuCau!$E$38:$E$42=$C71)*(NhuCau!T$38:T$42))),2)</f>
        <v>0</v>
      </c>
      <c r="R71" s="2">
        <f>ROUND((SUMPRODUCT((NhuCau!$E$38:$E$42=$C71)*(NhuCau!U$38:U$42))),2)</f>
        <v>0</v>
      </c>
      <c r="S71" s="2">
        <f>ROUND((SUMPRODUCT((NhuCau!$E$38:$E$42=$C71)*(NhuCau!V$38:V$42))),2)</f>
        <v>0</v>
      </c>
      <c r="T71" s="2">
        <f>ROUND((SUMPRODUCT((NhuCau!$E$38:$E$42=$C71)*(NhuCau!W$38:W$42))),2)</f>
        <v>0</v>
      </c>
      <c r="U71" s="2">
        <f>ROUND((SUMPRODUCT((NhuCau!$E$38:$E$42=$C71)*(NhuCau!X$38:X$42))),2)</f>
        <v>0</v>
      </c>
      <c r="V71" s="2">
        <f>ROUND((SUMPRODUCT((NhuCau!$E$38:$E$42=$C71)*(NhuCau!Y$38:Y$42))),2)</f>
        <v>0</v>
      </c>
      <c r="W71" s="2">
        <f>ROUND((SUMPRODUCT((NhuCau!$E$38:$E$42=$C71)*(NhuCau!Z$38:Z$42))),2)</f>
        <v>0</v>
      </c>
      <c r="X71" s="2">
        <f>ROUND((SUMPRODUCT((NhuCau!$E$38:$E$42=$C71)*(NhuCau!AA$38:AA$42))),2)</f>
        <v>0</v>
      </c>
      <c r="Y71" s="2">
        <f>ROUND((SUMPRODUCT((NhuCau!$E$38:$E$42=$C71)*(NhuCau!AB$38:AB$42))),2)</f>
        <v>0</v>
      </c>
      <c r="Z71" s="2">
        <f>ROUND((SUMPRODUCT((NhuCau!$E$38:$E$42=$C71)*(NhuCau!AC$38:AC$42))),2)</f>
        <v>0</v>
      </c>
      <c r="AA71" s="2">
        <f>ROUND((SUMPRODUCT((NhuCau!$E$38:$E$42=$C71)*(NhuCau!AD$38:AD$42))),2)</f>
        <v>0</v>
      </c>
      <c r="AB71" s="2">
        <f>ROUND((SUMPRODUCT((NhuCau!$E$38:$E$42=$C71)*(NhuCau!AE$38:AE$42))),2)</f>
        <v>0</v>
      </c>
      <c r="AC71" s="2">
        <f>ROUND((SUMPRODUCT((NhuCau!$E$38:$E$42=$C71)*(NhuCau!AF$38:AF$42))),2)</f>
        <v>0</v>
      </c>
      <c r="AD71" s="2">
        <f>ROUND((SUMPRODUCT((NhuCau!$E$38:$E$42=$C71)*(NhuCau!AG$38:AG$42))),2)</f>
        <v>0</v>
      </c>
      <c r="AE71" s="2">
        <f>ROUND((SUMPRODUCT((NhuCau!$E$38:$E$42=$C71)*(NhuCau!AH$38:AH$42))),2)</f>
        <v>0</v>
      </c>
      <c r="AF71" s="2">
        <f>ROUND((SUMPRODUCT((NhuCau!$E$38:$E$42=$C71)*(NhuCau!AI$38:AI$42))),2)</f>
        <v>0</v>
      </c>
      <c r="AG71" s="2">
        <f>ROUND((SUMPRODUCT((NhuCau!$E$38:$E$42=$C71)*(NhuCau!AJ$38:AJ$42))),2)</f>
        <v>0</v>
      </c>
      <c r="AH71" s="2">
        <f>ROUND((SUMPRODUCT((NhuCau!$E$38:$E$42=$C71)*(NhuCau!AK$38:AK$42))),2)</f>
        <v>0</v>
      </c>
      <c r="AI71" s="2">
        <f>ROUND((SUMPRODUCT((NhuCau!$E$38:$E$42=$C71)*(NhuCau!AL$38:AL$42))),2)</f>
        <v>0</v>
      </c>
      <c r="AJ71" s="2">
        <f>ROUND((SUMPRODUCT((NhuCau!$E$38:$E$42=$C71)*(NhuCau!AM$38:AM$42))),2)</f>
        <v>0</v>
      </c>
      <c r="AK71" s="2">
        <f>ROUND((SUMPRODUCT((NhuCau!$E$38:$E$42=$C71)*(NhuCau!AN$38:AN$42))),2)</f>
        <v>0</v>
      </c>
      <c r="AL71" s="2">
        <f>ROUND((SUMPRODUCT((NhuCau!$E$38:$E$42=$C71)*(NhuCau!AO$38:AO$42))),2)</f>
        <v>0</v>
      </c>
      <c r="AM71" s="2">
        <f>ROUND((SUMPRODUCT((NhuCau!$E$38:$E$42=$C71)*(NhuCau!AP$38:AP$42))),2)</f>
        <v>0</v>
      </c>
      <c r="AN71" s="2">
        <f>ROUND((SUMPRODUCT((NhuCau!$E$38:$E$42=$C71)*(NhuCau!AQ$38:AQ$42))),2)</f>
        <v>0</v>
      </c>
      <c r="AO71" s="2">
        <f>ROUND((SUMPRODUCT((NhuCau!$E$38:$E$42=$C71)*(NhuCau!AR$38:AR$42))),2)</f>
        <v>0</v>
      </c>
      <c r="AP71" s="2">
        <f>ROUND((SUMPRODUCT((NhuCau!$E$38:$E$42=$C71)*(NhuCau!AS$38:AS$42))),2)</f>
        <v>0</v>
      </c>
      <c r="AQ71" s="2">
        <f>ROUND((SUMPRODUCT((NhuCau!$E$38:$E$42=$C71)*(NhuCau!AT$38:AT$42))),2)</f>
        <v>0</v>
      </c>
      <c r="AR71" s="2">
        <f>ROUND((SUMPRODUCT((NhuCau!$E$38:$E$42=$C71)*(NhuCau!AU$38:AU$42))),2)</f>
        <v>0</v>
      </c>
      <c r="AS71" s="2">
        <f>ROUND((SUMPRODUCT((NhuCau!$E$38:$E$42=$C71)*(NhuCau!AV$38:AV$42))),2)</f>
        <v>0</v>
      </c>
      <c r="AT71" s="2">
        <f>ROUND((SUMPRODUCT((NhuCau!$E$38:$E$42=$C71)*(NhuCau!AW$38:AW$42))),2)</f>
        <v>0</v>
      </c>
      <c r="AU71" s="2">
        <f>ROUND((SUMPRODUCT((NhuCau!$E$38:$E$42=$C71)*(NhuCau!AX$38:AX$42))),2)</f>
        <v>0</v>
      </c>
      <c r="AV71" s="2">
        <f>ROUND((SUMPRODUCT((NhuCau!$E$38:$E$42=$C71)*(NhuCau!AY$38:AY$42))),2)</f>
        <v>0</v>
      </c>
      <c r="AW71" s="2">
        <f>ROUND((SUMPRODUCT((NhuCau!$E$38:$E$42=$C71)*(NhuCau!AZ$38:AZ$42))),2)</f>
        <v>0</v>
      </c>
      <c r="AX71" s="2">
        <f>ROUND((SUMPRODUCT((NhuCau!$E$38:$E$42=$C71)*(NhuCau!BA$38:BA$42))),2)</f>
        <v>0</v>
      </c>
      <c r="AY71" s="2">
        <f>ROUND((SUMPRODUCT((NhuCau!$E$38:$E$42=$C71)*(NhuCau!BB$38:BB$42))),2)</f>
        <v>0</v>
      </c>
      <c r="AZ71" s="2">
        <f>ROUND((SUMPRODUCT((NhuCau!$E$38:$E$42=$C71)*(NhuCau!BD$38:BD$42))),2)</f>
        <v>0</v>
      </c>
      <c r="BA71" s="2">
        <f>ROUND((SUMPRODUCT((NhuCau!$E$38:$E$42=$C71)*(NhuCau!BE$38:BE$42))),2)</f>
        <v>0</v>
      </c>
      <c r="BB71" s="2">
        <f>ROUND((SUMPRODUCT((NhuCau!$E$38:$E$42=$C71)*(NhuCau!BF$38:BF$42))),2)</f>
        <v>0</v>
      </c>
      <c r="BC71" s="2">
        <f>ROUND((SUMPRODUCT((NhuCau!$E$38:$E$42=$C71)*(NhuCau!BG$38:BG$42))),2)</f>
        <v>0</v>
      </c>
      <c r="BD71" s="2">
        <f>ROUND((SUMPRODUCT((NhuCau!$E$38:$E$42=$C71)*(NhuCau!BH$38:BH$42))),2)</f>
        <v>0</v>
      </c>
      <c r="BE71" s="2">
        <f>ROUND((SUMPRODUCT((NhuCau!$E$38:$E$42=$C71)*(NhuCau!BI$38:BI$42))),2)</f>
        <v>0</v>
      </c>
      <c r="BF71" s="2">
        <f>ROUND((SUMPRODUCT((NhuCau!$E$38:$E$42=$C71)*(NhuCau!BJ$38:BJ$42))),2)</f>
        <v>0</v>
      </c>
      <c r="BG71" s="2">
        <f>ROUND((SUMPRODUCT((NhuCau!$E$38:$E$42=$C71)*(NhuCau!BK$38:BK$42))),2)</f>
        <v>0</v>
      </c>
    </row>
    <row r="72" spans="1:59" s="1" customFormat="1" ht="16.5" customHeight="1">
      <c r="A72" s="251" t="s">
        <v>42</v>
      </c>
      <c r="B72" s="252"/>
      <c r="C72" s="253" t="str">
        <f>BANGTINH!O9</f>
        <v>Năm 2028</v>
      </c>
      <c r="D72" s="246" t="s">
        <v>13</v>
      </c>
      <c r="E72" s="255">
        <f>SUM(F72:BG72)</f>
        <v>0</v>
      </c>
      <c r="F72" s="2">
        <f>ROUND((SUMPRODUCT((NhuCau!$E$38:$E$42=$C72)*(NhuCau!I$38:I$42))),2)</f>
        <v>0</v>
      </c>
      <c r="G72" s="2">
        <f>ROUND((SUMPRODUCT((NhuCau!$E$38:$E$42=$C72)*(NhuCau!J$38:J$42))),2)</f>
        <v>0</v>
      </c>
      <c r="H72" s="2">
        <f>ROUND((SUMPRODUCT((NhuCau!$E$38:$E$42=$C72)*(NhuCau!K$38:K$42))),2)</f>
        <v>0</v>
      </c>
      <c r="I72" s="2">
        <f>ROUND((SUMPRODUCT((NhuCau!$E$38:$E$42=$C72)*(NhuCau!L$38:L$42))),2)</f>
        <v>0</v>
      </c>
      <c r="J72" s="2">
        <f>ROUND((SUMPRODUCT((NhuCau!$E$38:$E$42=$C72)*(NhuCau!M$38:M$42))),2)</f>
        <v>0</v>
      </c>
      <c r="K72" s="2">
        <f>ROUND((SUMPRODUCT((NhuCau!$E$38:$E$42=$C72)*(NhuCau!N$38:N$42))),2)</f>
        <v>0</v>
      </c>
      <c r="L72" s="2">
        <f>ROUND((SUMPRODUCT((NhuCau!$E$38:$E$42=$C72)*(NhuCau!O$38:O$42))),2)</f>
        <v>0</v>
      </c>
      <c r="M72" s="2">
        <f>ROUND((SUMPRODUCT((NhuCau!$E$38:$E$42=$C72)*(NhuCau!P$38:P$42))),2)</f>
        <v>0</v>
      </c>
      <c r="N72" s="2">
        <f>ROUND((SUMPRODUCT((NhuCau!$E$38:$E$42=$C72)*(NhuCau!Q$38:Q$42))),2)</f>
        <v>0</v>
      </c>
      <c r="O72" s="2">
        <f>ROUND((SUMPRODUCT((NhuCau!$E$38:$E$42=$C72)*(NhuCau!R$38:R$42))),2)</f>
        <v>0</v>
      </c>
      <c r="P72" s="2">
        <f>ROUND((SUMPRODUCT((NhuCau!$E$38:$E$42=$C72)*(NhuCau!S$38:S$42))),2)</f>
        <v>0</v>
      </c>
      <c r="Q72" s="2">
        <f>ROUND((SUMPRODUCT((NhuCau!$E$38:$E$42=$C72)*(NhuCau!T$38:T$42))),2)</f>
        <v>0</v>
      </c>
      <c r="R72" s="2">
        <f>ROUND((SUMPRODUCT((NhuCau!$E$38:$E$42=$C72)*(NhuCau!U$38:U$42))),2)</f>
        <v>0</v>
      </c>
      <c r="S72" s="2">
        <f>ROUND((SUMPRODUCT((NhuCau!$E$38:$E$42=$C72)*(NhuCau!V$38:V$42))),2)</f>
        <v>0</v>
      </c>
      <c r="T72" s="2">
        <f>ROUND((SUMPRODUCT((NhuCau!$E$38:$E$42=$C72)*(NhuCau!W$38:W$42))),2)</f>
        <v>0</v>
      </c>
      <c r="U72" s="2">
        <f>ROUND((SUMPRODUCT((NhuCau!$E$38:$E$42=$C72)*(NhuCau!X$38:X$42))),2)</f>
        <v>0</v>
      </c>
      <c r="V72" s="2">
        <f>ROUND((SUMPRODUCT((NhuCau!$E$38:$E$42=$C72)*(NhuCau!Y$38:Y$42))),2)</f>
        <v>0</v>
      </c>
      <c r="W72" s="2">
        <f>ROUND((SUMPRODUCT((NhuCau!$E$38:$E$42=$C72)*(NhuCau!Z$38:Z$42))),2)</f>
        <v>0</v>
      </c>
      <c r="X72" s="2">
        <f>ROUND((SUMPRODUCT((NhuCau!$E$38:$E$42=$C72)*(NhuCau!AA$38:AA$42))),2)</f>
        <v>0</v>
      </c>
      <c r="Y72" s="2">
        <f>ROUND((SUMPRODUCT((NhuCau!$E$38:$E$42=$C72)*(NhuCau!AB$38:AB$42))),2)</f>
        <v>0</v>
      </c>
      <c r="Z72" s="2">
        <f>ROUND((SUMPRODUCT((NhuCau!$E$38:$E$42=$C72)*(NhuCau!AC$38:AC$42))),2)</f>
        <v>0</v>
      </c>
      <c r="AA72" s="2">
        <f>ROUND((SUMPRODUCT((NhuCau!$E$38:$E$42=$C72)*(NhuCau!AD$38:AD$42))),2)</f>
        <v>0</v>
      </c>
      <c r="AB72" s="2">
        <f>ROUND((SUMPRODUCT((NhuCau!$E$38:$E$42=$C72)*(NhuCau!AE$38:AE$42))),2)</f>
        <v>0</v>
      </c>
      <c r="AC72" s="2">
        <f>ROUND((SUMPRODUCT((NhuCau!$E$38:$E$42=$C72)*(NhuCau!AF$38:AF$42))),2)</f>
        <v>0</v>
      </c>
      <c r="AD72" s="2">
        <f>ROUND((SUMPRODUCT((NhuCau!$E$38:$E$42=$C72)*(NhuCau!AG$38:AG$42))),2)</f>
        <v>0</v>
      </c>
      <c r="AE72" s="2">
        <f>ROUND((SUMPRODUCT((NhuCau!$E$38:$E$42=$C72)*(NhuCau!AH$38:AH$42))),2)</f>
        <v>0</v>
      </c>
      <c r="AF72" s="2">
        <f>ROUND((SUMPRODUCT((NhuCau!$E$38:$E$42=$C72)*(NhuCau!AI$38:AI$42))),2)</f>
        <v>0</v>
      </c>
      <c r="AG72" s="2">
        <f>ROUND((SUMPRODUCT((NhuCau!$E$38:$E$42=$C72)*(NhuCau!AJ$38:AJ$42))),2)</f>
        <v>0</v>
      </c>
      <c r="AH72" s="2">
        <f>ROUND((SUMPRODUCT((NhuCau!$E$38:$E$42=$C72)*(NhuCau!AK$38:AK$42))),2)</f>
        <v>0</v>
      </c>
      <c r="AI72" s="2">
        <f>ROUND((SUMPRODUCT((NhuCau!$E$38:$E$42=$C72)*(NhuCau!AL$38:AL$42))),2)</f>
        <v>0</v>
      </c>
      <c r="AJ72" s="2">
        <f>ROUND((SUMPRODUCT((NhuCau!$E$38:$E$42=$C72)*(NhuCau!AM$38:AM$42))),2)</f>
        <v>0</v>
      </c>
      <c r="AK72" s="2">
        <f>ROUND((SUMPRODUCT((NhuCau!$E$38:$E$42=$C72)*(NhuCau!AN$38:AN$42))),2)</f>
        <v>0</v>
      </c>
      <c r="AL72" s="2">
        <f>ROUND((SUMPRODUCT((NhuCau!$E$38:$E$42=$C72)*(NhuCau!AO$38:AO$42))),2)</f>
        <v>0</v>
      </c>
      <c r="AM72" s="2">
        <f>ROUND((SUMPRODUCT((NhuCau!$E$38:$E$42=$C72)*(NhuCau!AP$38:AP$42))),2)</f>
        <v>0</v>
      </c>
      <c r="AN72" s="2">
        <f>ROUND((SUMPRODUCT((NhuCau!$E$38:$E$42=$C72)*(NhuCau!AQ$38:AQ$42))),2)</f>
        <v>0</v>
      </c>
      <c r="AO72" s="2">
        <f>ROUND((SUMPRODUCT((NhuCau!$E$38:$E$42=$C72)*(NhuCau!AR$38:AR$42))),2)</f>
        <v>0</v>
      </c>
      <c r="AP72" s="2">
        <f>ROUND((SUMPRODUCT((NhuCau!$E$38:$E$42=$C72)*(NhuCau!AS$38:AS$42))),2)</f>
        <v>0</v>
      </c>
      <c r="AQ72" s="2">
        <f>ROUND((SUMPRODUCT((NhuCau!$E$38:$E$42=$C72)*(NhuCau!AT$38:AT$42))),2)</f>
        <v>0</v>
      </c>
      <c r="AR72" s="2">
        <f>ROUND((SUMPRODUCT((NhuCau!$E$38:$E$42=$C72)*(NhuCau!AU$38:AU$42))),2)</f>
        <v>0</v>
      </c>
      <c r="AS72" s="2">
        <f>ROUND((SUMPRODUCT((NhuCau!$E$38:$E$42=$C72)*(NhuCau!AV$38:AV$42))),2)</f>
        <v>0</v>
      </c>
      <c r="AT72" s="2">
        <f>ROUND((SUMPRODUCT((NhuCau!$E$38:$E$42=$C72)*(NhuCau!AW$38:AW$42))),2)</f>
        <v>0</v>
      </c>
      <c r="AU72" s="2">
        <f>ROUND((SUMPRODUCT((NhuCau!$E$38:$E$42=$C72)*(NhuCau!AX$38:AX$42))),2)</f>
        <v>0</v>
      </c>
      <c r="AV72" s="2">
        <f>ROUND((SUMPRODUCT((NhuCau!$E$38:$E$42=$C72)*(NhuCau!AY$38:AY$42))),2)</f>
        <v>0</v>
      </c>
      <c r="AW72" s="2">
        <f>ROUND((SUMPRODUCT((NhuCau!$E$38:$E$42=$C72)*(NhuCau!AZ$38:AZ$42))),2)</f>
        <v>0</v>
      </c>
      <c r="AX72" s="2">
        <f>ROUND((SUMPRODUCT((NhuCau!$E$38:$E$42=$C72)*(NhuCau!BA$38:BA$42))),2)</f>
        <v>0</v>
      </c>
      <c r="AY72" s="2">
        <f>ROUND((SUMPRODUCT((NhuCau!$E$38:$E$42=$C72)*(NhuCau!BB$38:BB$42))),2)</f>
        <v>0</v>
      </c>
      <c r="AZ72" s="2">
        <f>ROUND((SUMPRODUCT((NhuCau!$E$38:$E$42=$C72)*(NhuCau!BD$38:BD$42))),2)</f>
        <v>0</v>
      </c>
      <c r="BA72" s="2">
        <f>ROUND((SUMPRODUCT((NhuCau!$E$38:$E$42=$C72)*(NhuCau!BE$38:BE$42))),2)</f>
        <v>0</v>
      </c>
      <c r="BB72" s="2">
        <f>ROUND((SUMPRODUCT((NhuCau!$E$38:$E$42=$C72)*(NhuCau!BF$38:BF$42))),2)</f>
        <v>0</v>
      </c>
      <c r="BC72" s="2">
        <f>ROUND((SUMPRODUCT((NhuCau!$E$38:$E$42=$C72)*(NhuCau!BG$38:BG$42))),2)</f>
        <v>0</v>
      </c>
      <c r="BD72" s="2">
        <f>ROUND((SUMPRODUCT((NhuCau!$E$38:$E$42=$C72)*(NhuCau!BH$38:BH$42))),2)</f>
        <v>0</v>
      </c>
      <c r="BE72" s="2">
        <f>ROUND((SUMPRODUCT((NhuCau!$E$38:$E$42=$C72)*(NhuCau!BI$38:BI$42))),2)</f>
        <v>0</v>
      </c>
      <c r="BF72" s="2">
        <f>ROUND((SUMPRODUCT((NhuCau!$E$38:$E$42=$C72)*(NhuCau!BJ$38:BJ$42))),2)</f>
        <v>0</v>
      </c>
      <c r="BG72" s="2">
        <f>ROUND((SUMPRODUCT((NhuCau!$E$38:$E$42=$C72)*(NhuCau!BK$38:BK$42))),2)</f>
        <v>0</v>
      </c>
    </row>
    <row r="73" spans="1:59" s="1" customFormat="1" ht="16.5" customHeight="1">
      <c r="A73" s="251" t="s">
        <v>42</v>
      </c>
      <c r="B73" s="252"/>
      <c r="C73" s="253" t="str">
        <f>BANGTINH!O10</f>
        <v>Năm 2029</v>
      </c>
      <c r="D73" s="246" t="s">
        <v>13</v>
      </c>
      <c r="E73" s="255">
        <f>SUM(F73:BG73)</f>
        <v>0</v>
      </c>
      <c r="F73" s="2">
        <f>ROUND((SUMPRODUCT((NhuCau!$E$38:$E$42=$C73)*(NhuCau!I$38:I$42))),2)</f>
        <v>0</v>
      </c>
      <c r="G73" s="2">
        <f>ROUND((SUMPRODUCT((NhuCau!$E$38:$E$42=$C73)*(NhuCau!J$38:J$42))),2)</f>
        <v>0</v>
      </c>
      <c r="H73" s="2">
        <f>ROUND((SUMPRODUCT((NhuCau!$E$38:$E$42=$C73)*(NhuCau!K$38:K$42))),2)</f>
        <v>0</v>
      </c>
      <c r="I73" s="2">
        <f>ROUND((SUMPRODUCT((NhuCau!$E$38:$E$42=$C73)*(NhuCau!L$38:L$42))),2)</f>
        <v>0</v>
      </c>
      <c r="J73" s="2">
        <f>ROUND((SUMPRODUCT((NhuCau!$E$38:$E$42=$C73)*(NhuCau!M$38:M$42))),2)</f>
        <v>0</v>
      </c>
      <c r="K73" s="2">
        <f>ROUND((SUMPRODUCT((NhuCau!$E$38:$E$42=$C73)*(NhuCau!N$38:N$42))),2)</f>
        <v>0</v>
      </c>
      <c r="L73" s="2">
        <f>ROUND((SUMPRODUCT((NhuCau!$E$38:$E$42=$C73)*(NhuCau!O$38:O$42))),2)</f>
        <v>0</v>
      </c>
      <c r="M73" s="2">
        <f>ROUND((SUMPRODUCT((NhuCau!$E$38:$E$42=$C73)*(NhuCau!P$38:P$42))),2)</f>
        <v>0</v>
      </c>
      <c r="N73" s="2">
        <f>ROUND((SUMPRODUCT((NhuCau!$E$38:$E$42=$C73)*(NhuCau!Q$38:Q$42))),2)</f>
        <v>0</v>
      </c>
      <c r="O73" s="2">
        <f>ROUND((SUMPRODUCT((NhuCau!$E$38:$E$42=$C73)*(NhuCau!R$38:R$42))),2)</f>
        <v>0</v>
      </c>
      <c r="P73" s="2">
        <f>ROUND((SUMPRODUCT((NhuCau!$E$38:$E$42=$C73)*(NhuCau!S$38:S$42))),2)</f>
        <v>0</v>
      </c>
      <c r="Q73" s="2">
        <f>ROUND((SUMPRODUCT((NhuCau!$E$38:$E$42=$C73)*(NhuCau!T$38:T$42))),2)</f>
        <v>0</v>
      </c>
      <c r="R73" s="2">
        <f>ROUND((SUMPRODUCT((NhuCau!$E$38:$E$42=$C73)*(NhuCau!U$38:U$42))),2)</f>
        <v>0</v>
      </c>
      <c r="S73" s="2">
        <f>ROUND((SUMPRODUCT((NhuCau!$E$38:$E$42=$C73)*(NhuCau!V$38:V$42))),2)</f>
        <v>0</v>
      </c>
      <c r="T73" s="2">
        <f>ROUND((SUMPRODUCT((NhuCau!$E$38:$E$42=$C73)*(NhuCau!W$38:W$42))),2)</f>
        <v>0</v>
      </c>
      <c r="U73" s="2">
        <f>ROUND((SUMPRODUCT((NhuCau!$E$38:$E$42=$C73)*(NhuCau!X$38:X$42))),2)</f>
        <v>0</v>
      </c>
      <c r="V73" s="2">
        <f>ROUND((SUMPRODUCT((NhuCau!$E$38:$E$42=$C73)*(NhuCau!Y$38:Y$42))),2)</f>
        <v>0</v>
      </c>
      <c r="W73" s="2">
        <f>ROUND((SUMPRODUCT((NhuCau!$E$38:$E$42=$C73)*(NhuCau!Z$38:Z$42))),2)</f>
        <v>0</v>
      </c>
      <c r="X73" s="2">
        <f>ROUND((SUMPRODUCT((NhuCau!$E$38:$E$42=$C73)*(NhuCau!AA$38:AA$42))),2)</f>
        <v>0</v>
      </c>
      <c r="Y73" s="2">
        <f>ROUND((SUMPRODUCT((NhuCau!$E$38:$E$42=$C73)*(NhuCau!AB$38:AB$42))),2)</f>
        <v>0</v>
      </c>
      <c r="Z73" s="2">
        <f>ROUND((SUMPRODUCT((NhuCau!$E$38:$E$42=$C73)*(NhuCau!AC$38:AC$42))),2)</f>
        <v>0</v>
      </c>
      <c r="AA73" s="2">
        <f>ROUND((SUMPRODUCT((NhuCau!$E$38:$E$42=$C73)*(NhuCau!AD$38:AD$42))),2)</f>
        <v>0</v>
      </c>
      <c r="AB73" s="2">
        <f>ROUND((SUMPRODUCT((NhuCau!$E$38:$E$42=$C73)*(NhuCau!AE$38:AE$42))),2)</f>
        <v>0</v>
      </c>
      <c r="AC73" s="2">
        <f>ROUND((SUMPRODUCT((NhuCau!$E$38:$E$42=$C73)*(NhuCau!AF$38:AF$42))),2)</f>
        <v>0</v>
      </c>
      <c r="AD73" s="2">
        <f>ROUND((SUMPRODUCT((NhuCau!$E$38:$E$42=$C73)*(NhuCau!AG$38:AG$42))),2)</f>
        <v>0</v>
      </c>
      <c r="AE73" s="2">
        <f>ROUND((SUMPRODUCT((NhuCau!$E$38:$E$42=$C73)*(NhuCau!AH$38:AH$42))),2)</f>
        <v>0</v>
      </c>
      <c r="AF73" s="2">
        <f>ROUND((SUMPRODUCT((NhuCau!$E$38:$E$42=$C73)*(NhuCau!AI$38:AI$42))),2)</f>
        <v>0</v>
      </c>
      <c r="AG73" s="2">
        <f>ROUND((SUMPRODUCT((NhuCau!$E$38:$E$42=$C73)*(NhuCau!AJ$38:AJ$42))),2)</f>
        <v>0</v>
      </c>
      <c r="AH73" s="2">
        <f>ROUND((SUMPRODUCT((NhuCau!$E$38:$E$42=$C73)*(NhuCau!AK$38:AK$42))),2)</f>
        <v>0</v>
      </c>
      <c r="AI73" s="2">
        <f>ROUND((SUMPRODUCT((NhuCau!$E$38:$E$42=$C73)*(NhuCau!AL$38:AL$42))),2)</f>
        <v>0</v>
      </c>
      <c r="AJ73" s="2">
        <f>ROUND((SUMPRODUCT((NhuCau!$E$38:$E$42=$C73)*(NhuCau!AM$38:AM$42))),2)</f>
        <v>0</v>
      </c>
      <c r="AK73" s="2">
        <f>ROUND((SUMPRODUCT((NhuCau!$E$38:$E$42=$C73)*(NhuCau!AN$38:AN$42))),2)</f>
        <v>0</v>
      </c>
      <c r="AL73" s="2">
        <f>ROUND((SUMPRODUCT((NhuCau!$E$38:$E$42=$C73)*(NhuCau!AO$38:AO$42))),2)</f>
        <v>0</v>
      </c>
      <c r="AM73" s="2">
        <f>ROUND((SUMPRODUCT((NhuCau!$E$38:$E$42=$C73)*(NhuCau!AP$38:AP$42))),2)</f>
        <v>0</v>
      </c>
      <c r="AN73" s="2">
        <f>ROUND((SUMPRODUCT((NhuCau!$E$38:$E$42=$C73)*(NhuCau!AQ$38:AQ$42))),2)</f>
        <v>0</v>
      </c>
      <c r="AO73" s="2">
        <f>ROUND((SUMPRODUCT((NhuCau!$E$38:$E$42=$C73)*(NhuCau!AR$38:AR$42))),2)</f>
        <v>0</v>
      </c>
      <c r="AP73" s="2">
        <f>ROUND((SUMPRODUCT((NhuCau!$E$38:$E$42=$C73)*(NhuCau!AS$38:AS$42))),2)</f>
        <v>0</v>
      </c>
      <c r="AQ73" s="2">
        <f>ROUND((SUMPRODUCT((NhuCau!$E$38:$E$42=$C73)*(NhuCau!AT$38:AT$42))),2)</f>
        <v>0</v>
      </c>
      <c r="AR73" s="2">
        <f>ROUND((SUMPRODUCT((NhuCau!$E$38:$E$42=$C73)*(NhuCau!AU$38:AU$42))),2)</f>
        <v>0</v>
      </c>
      <c r="AS73" s="2">
        <f>ROUND((SUMPRODUCT((NhuCau!$E$38:$E$42=$C73)*(NhuCau!AV$38:AV$42))),2)</f>
        <v>0</v>
      </c>
      <c r="AT73" s="2">
        <f>ROUND((SUMPRODUCT((NhuCau!$E$38:$E$42=$C73)*(NhuCau!AW$38:AW$42))),2)</f>
        <v>0</v>
      </c>
      <c r="AU73" s="2">
        <f>ROUND((SUMPRODUCT((NhuCau!$E$38:$E$42=$C73)*(NhuCau!AX$38:AX$42))),2)</f>
        <v>0</v>
      </c>
      <c r="AV73" s="2">
        <f>ROUND((SUMPRODUCT((NhuCau!$E$38:$E$42=$C73)*(NhuCau!AY$38:AY$42))),2)</f>
        <v>0</v>
      </c>
      <c r="AW73" s="2">
        <f>ROUND((SUMPRODUCT((NhuCau!$E$38:$E$42=$C73)*(NhuCau!AZ$38:AZ$42))),2)</f>
        <v>0</v>
      </c>
      <c r="AX73" s="2">
        <f>ROUND((SUMPRODUCT((NhuCau!$E$38:$E$42=$C73)*(NhuCau!BA$38:BA$42))),2)</f>
        <v>0</v>
      </c>
      <c r="AY73" s="2">
        <f>ROUND((SUMPRODUCT((NhuCau!$E$38:$E$42=$C73)*(NhuCau!BB$38:BB$42))),2)</f>
        <v>0</v>
      </c>
      <c r="AZ73" s="2">
        <f>ROUND((SUMPRODUCT((NhuCau!$E$38:$E$42=$C73)*(NhuCau!BD$38:BD$42))),2)</f>
        <v>0</v>
      </c>
      <c r="BA73" s="2">
        <f>ROUND((SUMPRODUCT((NhuCau!$E$38:$E$42=$C73)*(NhuCau!BE$38:BE$42))),2)</f>
        <v>0</v>
      </c>
      <c r="BB73" s="2">
        <f>ROUND((SUMPRODUCT((NhuCau!$E$38:$E$42=$C73)*(NhuCau!BF$38:BF$42))),2)</f>
        <v>0</v>
      </c>
      <c r="BC73" s="2">
        <f>ROUND((SUMPRODUCT((NhuCau!$E$38:$E$42=$C73)*(NhuCau!BG$38:BG$42))),2)</f>
        <v>0</v>
      </c>
      <c r="BD73" s="2">
        <f>ROUND((SUMPRODUCT((NhuCau!$E$38:$E$42=$C73)*(NhuCau!BH$38:BH$42))),2)</f>
        <v>0</v>
      </c>
      <c r="BE73" s="2">
        <f>ROUND((SUMPRODUCT((NhuCau!$E$38:$E$42=$C73)*(NhuCau!BI$38:BI$42))),2)</f>
        <v>0</v>
      </c>
      <c r="BF73" s="2">
        <f>ROUND((SUMPRODUCT((NhuCau!$E$38:$E$42=$C73)*(NhuCau!BJ$38:BJ$42))),2)</f>
        <v>0</v>
      </c>
      <c r="BG73" s="2">
        <f>ROUND((SUMPRODUCT((NhuCau!$E$38:$E$42=$C73)*(NhuCau!BK$38:BK$42))),2)</f>
        <v>0</v>
      </c>
    </row>
    <row r="74" spans="1:59" s="5" customFormat="1" ht="16.5" customHeight="1">
      <c r="A74" s="117" t="s">
        <v>42</v>
      </c>
      <c r="B74" s="256"/>
      <c r="C74" s="249" t="str">
        <f>BANGTINH!O11</f>
        <v>Năm 2030</v>
      </c>
      <c r="D74" s="246" t="s">
        <v>13</v>
      </c>
      <c r="E74" s="257">
        <f t="shared" ref="E74:F74" si="34">E67-E68</f>
        <v>0</v>
      </c>
      <c r="F74" s="8">
        <f t="shared" si="34"/>
        <v>0</v>
      </c>
      <c r="G74" s="8">
        <f t="shared" ref="G74:BG74" si="35">G67-G68</f>
        <v>0</v>
      </c>
      <c r="H74" s="8">
        <f t="shared" si="35"/>
        <v>0</v>
      </c>
      <c r="I74" s="8">
        <f t="shared" si="35"/>
        <v>0</v>
      </c>
      <c r="J74" s="8">
        <f t="shared" si="35"/>
        <v>0</v>
      </c>
      <c r="K74" s="8">
        <f t="shared" si="35"/>
        <v>0</v>
      </c>
      <c r="L74" s="8">
        <f t="shared" si="35"/>
        <v>0</v>
      </c>
      <c r="M74" s="8">
        <f t="shared" si="35"/>
        <v>0</v>
      </c>
      <c r="N74" s="8">
        <f t="shared" si="35"/>
        <v>0</v>
      </c>
      <c r="O74" s="8">
        <f t="shared" si="35"/>
        <v>0</v>
      </c>
      <c r="P74" s="8">
        <f t="shared" si="35"/>
        <v>0</v>
      </c>
      <c r="Q74" s="8">
        <f t="shared" si="35"/>
        <v>0</v>
      </c>
      <c r="R74" s="8">
        <f t="shared" si="35"/>
        <v>0</v>
      </c>
      <c r="S74" s="8">
        <f t="shared" si="35"/>
        <v>0</v>
      </c>
      <c r="T74" s="8">
        <f t="shared" si="35"/>
        <v>0</v>
      </c>
      <c r="U74" s="8">
        <f t="shared" si="35"/>
        <v>0</v>
      </c>
      <c r="V74" s="8">
        <f t="shared" si="35"/>
        <v>0</v>
      </c>
      <c r="W74" s="8">
        <f t="shared" si="35"/>
        <v>0</v>
      </c>
      <c r="X74" s="8">
        <f t="shared" si="35"/>
        <v>0</v>
      </c>
      <c r="Y74" s="8">
        <f t="shared" si="35"/>
        <v>0</v>
      </c>
      <c r="Z74" s="8">
        <f t="shared" si="35"/>
        <v>0</v>
      </c>
      <c r="AA74" s="8">
        <f t="shared" si="35"/>
        <v>0</v>
      </c>
      <c r="AB74" s="8">
        <f t="shared" si="35"/>
        <v>0</v>
      </c>
      <c r="AC74" s="8">
        <f t="shared" si="35"/>
        <v>0</v>
      </c>
      <c r="AD74" s="8">
        <f t="shared" si="35"/>
        <v>0</v>
      </c>
      <c r="AE74" s="8">
        <f t="shared" si="35"/>
        <v>0</v>
      </c>
      <c r="AF74" s="8">
        <f t="shared" si="35"/>
        <v>0</v>
      </c>
      <c r="AG74" s="8">
        <f t="shared" si="35"/>
        <v>0</v>
      </c>
      <c r="AH74" s="8">
        <f t="shared" si="35"/>
        <v>0</v>
      </c>
      <c r="AI74" s="8">
        <f t="shared" si="35"/>
        <v>0</v>
      </c>
      <c r="AJ74" s="8">
        <f t="shared" si="35"/>
        <v>0</v>
      </c>
      <c r="AK74" s="8">
        <f t="shared" si="35"/>
        <v>0</v>
      </c>
      <c r="AL74" s="8">
        <f t="shared" si="35"/>
        <v>0</v>
      </c>
      <c r="AM74" s="8">
        <f t="shared" si="35"/>
        <v>0</v>
      </c>
      <c r="AN74" s="8">
        <f t="shared" si="35"/>
        <v>0</v>
      </c>
      <c r="AO74" s="8">
        <f t="shared" si="35"/>
        <v>0</v>
      </c>
      <c r="AP74" s="8">
        <f t="shared" si="35"/>
        <v>0</v>
      </c>
      <c r="AQ74" s="8">
        <f t="shared" si="35"/>
        <v>0</v>
      </c>
      <c r="AR74" s="8">
        <f t="shared" si="35"/>
        <v>0</v>
      </c>
      <c r="AS74" s="8">
        <f t="shared" si="35"/>
        <v>0</v>
      </c>
      <c r="AT74" s="8">
        <f t="shared" si="35"/>
        <v>0</v>
      </c>
      <c r="AU74" s="8">
        <f t="shared" si="35"/>
        <v>0</v>
      </c>
      <c r="AV74" s="8">
        <f t="shared" si="35"/>
        <v>0</v>
      </c>
      <c r="AW74" s="8">
        <f t="shared" si="35"/>
        <v>0</v>
      </c>
      <c r="AX74" s="8">
        <f t="shared" si="35"/>
        <v>0</v>
      </c>
      <c r="AY74" s="8">
        <f t="shared" si="35"/>
        <v>0</v>
      </c>
      <c r="AZ74" s="8">
        <f t="shared" si="35"/>
        <v>0</v>
      </c>
      <c r="BA74" s="8">
        <f t="shared" si="35"/>
        <v>0</v>
      </c>
      <c r="BB74" s="8">
        <f t="shared" si="35"/>
        <v>0</v>
      </c>
      <c r="BC74" s="8">
        <f t="shared" si="35"/>
        <v>0</v>
      </c>
      <c r="BD74" s="8">
        <f t="shared" si="35"/>
        <v>0</v>
      </c>
      <c r="BE74" s="8">
        <f t="shared" si="35"/>
        <v>0</v>
      </c>
      <c r="BF74" s="8">
        <f t="shared" si="35"/>
        <v>0</v>
      </c>
      <c r="BG74" s="8">
        <f t="shared" si="35"/>
        <v>0</v>
      </c>
    </row>
    <row r="75" spans="1:59" s="5" customFormat="1" ht="16.5" customHeight="1">
      <c r="A75" s="117" t="s">
        <v>42</v>
      </c>
      <c r="B75" s="244"/>
      <c r="C75" s="245" t="s">
        <v>45</v>
      </c>
      <c r="D75" s="246" t="s">
        <v>201</v>
      </c>
      <c r="E75" s="247">
        <f>NhuCau!H40</f>
        <v>0</v>
      </c>
      <c r="F75" s="4">
        <f>NhuCau!I43</f>
        <v>0</v>
      </c>
      <c r="G75" s="4">
        <f>NhuCau!J43</f>
        <v>0</v>
      </c>
      <c r="H75" s="4">
        <f>NhuCau!K43</f>
        <v>0</v>
      </c>
      <c r="I75" s="4">
        <f>NhuCau!L43</f>
        <v>0</v>
      </c>
      <c r="J75" s="4">
        <f>NhuCau!M43</f>
        <v>0</v>
      </c>
      <c r="K75" s="4">
        <f>NhuCau!N43</f>
        <v>0</v>
      </c>
      <c r="L75" s="4">
        <f>NhuCau!O43</f>
        <v>0</v>
      </c>
      <c r="M75" s="4">
        <f>NhuCau!P43</f>
        <v>0</v>
      </c>
      <c r="N75" s="4">
        <f>NhuCau!Q43</f>
        <v>0</v>
      </c>
      <c r="O75" s="4">
        <f>NhuCau!R43</f>
        <v>0</v>
      </c>
      <c r="P75" s="4">
        <f>NhuCau!S43</f>
        <v>0</v>
      </c>
      <c r="Q75" s="4">
        <f>NhuCau!T43</f>
        <v>0</v>
      </c>
      <c r="R75" s="4">
        <f>NhuCau!U43</f>
        <v>0</v>
      </c>
      <c r="S75" s="4">
        <f>NhuCau!V43</f>
        <v>0</v>
      </c>
      <c r="T75" s="4">
        <f>NhuCau!W43</f>
        <v>0</v>
      </c>
      <c r="U75" s="4">
        <f>NhuCau!X43</f>
        <v>0</v>
      </c>
      <c r="V75" s="4">
        <f>NhuCau!Y43</f>
        <v>0</v>
      </c>
      <c r="W75" s="4">
        <f>NhuCau!Z43</f>
        <v>0</v>
      </c>
      <c r="X75" s="4">
        <f>NhuCau!AA43</f>
        <v>0</v>
      </c>
      <c r="Y75" s="4">
        <f>NhuCau!AB43</f>
        <v>0</v>
      </c>
      <c r="Z75" s="4">
        <f>NhuCau!AC43</f>
        <v>0</v>
      </c>
      <c r="AA75" s="4">
        <f>NhuCau!AD43</f>
        <v>0</v>
      </c>
      <c r="AB75" s="4">
        <f>NhuCau!AE43</f>
        <v>0</v>
      </c>
      <c r="AC75" s="4">
        <f>NhuCau!AF43</f>
        <v>0</v>
      </c>
      <c r="AD75" s="4">
        <f>NhuCau!AG43</f>
        <v>0</v>
      </c>
      <c r="AE75" s="4">
        <f>NhuCau!AH43</f>
        <v>0</v>
      </c>
      <c r="AF75" s="4">
        <f>NhuCau!AI43</f>
        <v>0</v>
      </c>
      <c r="AG75" s="4">
        <f>NhuCau!AJ43</f>
        <v>0</v>
      </c>
      <c r="AH75" s="4">
        <f>NhuCau!AK43</f>
        <v>0</v>
      </c>
      <c r="AI75" s="4">
        <f>NhuCau!AL43</f>
        <v>0</v>
      </c>
      <c r="AJ75" s="4">
        <f>NhuCau!AM43</f>
        <v>0</v>
      </c>
      <c r="AK75" s="4">
        <f>NhuCau!AN43</f>
        <v>0</v>
      </c>
      <c r="AL75" s="4">
        <f>NhuCau!AO43</f>
        <v>0</v>
      </c>
      <c r="AM75" s="4">
        <f>NhuCau!AP43</f>
        <v>0</v>
      </c>
      <c r="AN75" s="4">
        <f>NhuCau!AQ43</f>
        <v>0</v>
      </c>
      <c r="AO75" s="4">
        <f>NhuCau!AR43</f>
        <v>0</v>
      </c>
      <c r="AP75" s="4">
        <f>NhuCau!AS43</f>
        <v>0</v>
      </c>
      <c r="AQ75" s="4">
        <f>NhuCau!AT43</f>
        <v>0</v>
      </c>
      <c r="AR75" s="4">
        <f>NhuCau!AU43</f>
        <v>0</v>
      </c>
      <c r="AS75" s="4">
        <f>NhuCau!AV43</f>
        <v>0</v>
      </c>
      <c r="AT75" s="4">
        <f>NhuCau!AW43</f>
        <v>0</v>
      </c>
      <c r="AU75" s="4">
        <f>NhuCau!AX43</f>
        <v>0</v>
      </c>
      <c r="AV75" s="4">
        <f>NhuCau!AY43</f>
        <v>0</v>
      </c>
      <c r="AW75" s="4">
        <f>NhuCau!AZ43</f>
        <v>0</v>
      </c>
      <c r="AX75" s="4">
        <f>NhuCau!BA43</f>
        <v>0</v>
      </c>
      <c r="AY75" s="4">
        <f>NhuCau!BB43</f>
        <v>0</v>
      </c>
      <c r="AZ75" s="4">
        <f>NhuCau!BD43</f>
        <v>0</v>
      </c>
      <c r="BA75" s="4">
        <f>NhuCau!BE43</f>
        <v>0</v>
      </c>
      <c r="BB75" s="4">
        <f>NhuCau!BF43</f>
        <v>0</v>
      </c>
      <c r="BC75" s="4">
        <f>NhuCau!BG43</f>
        <v>0</v>
      </c>
      <c r="BD75" s="4">
        <f>NhuCau!BH43</f>
        <v>0</v>
      </c>
      <c r="BE75" s="4">
        <f>NhuCau!BI43</f>
        <v>0</v>
      </c>
      <c r="BF75" s="4">
        <f>NhuCau!BJ43</f>
        <v>0</v>
      </c>
      <c r="BG75" s="4">
        <f>NhuCau!BK43</f>
        <v>0</v>
      </c>
    </row>
    <row r="76" spans="1:59" s="5" customFormat="1" ht="16.5" customHeight="1">
      <c r="A76" s="117" t="s">
        <v>42</v>
      </c>
      <c r="B76" s="248"/>
      <c r="C76" s="249">
        <f t="shared" ref="C76:C82" si="36">C68</f>
        <v>0</v>
      </c>
      <c r="D76" s="246" t="s">
        <v>201</v>
      </c>
      <c r="E76" s="250">
        <f t="shared" ref="E76:F76" si="37">SUM(E77:E81)</f>
        <v>0</v>
      </c>
      <c r="F76" s="6">
        <f t="shared" si="37"/>
        <v>0</v>
      </c>
      <c r="G76" s="6">
        <f t="shared" ref="G76:BG76" si="38">SUM(G77:G81)</f>
        <v>0</v>
      </c>
      <c r="H76" s="6">
        <f t="shared" si="38"/>
        <v>0</v>
      </c>
      <c r="I76" s="6">
        <f t="shared" si="38"/>
        <v>0</v>
      </c>
      <c r="J76" s="6">
        <f t="shared" si="38"/>
        <v>0</v>
      </c>
      <c r="K76" s="6">
        <f t="shared" si="38"/>
        <v>0</v>
      </c>
      <c r="L76" s="6">
        <f t="shared" si="38"/>
        <v>0</v>
      </c>
      <c r="M76" s="6">
        <f t="shared" si="38"/>
        <v>0</v>
      </c>
      <c r="N76" s="6">
        <f t="shared" si="38"/>
        <v>0</v>
      </c>
      <c r="O76" s="6">
        <f t="shared" si="38"/>
        <v>0</v>
      </c>
      <c r="P76" s="6">
        <f t="shared" si="38"/>
        <v>0</v>
      </c>
      <c r="Q76" s="6">
        <f t="shared" si="38"/>
        <v>0</v>
      </c>
      <c r="R76" s="6">
        <f t="shared" si="38"/>
        <v>0</v>
      </c>
      <c r="S76" s="6">
        <f t="shared" si="38"/>
        <v>0</v>
      </c>
      <c r="T76" s="6">
        <f t="shared" si="38"/>
        <v>0</v>
      </c>
      <c r="U76" s="6">
        <f t="shared" si="38"/>
        <v>0</v>
      </c>
      <c r="V76" s="6">
        <f t="shared" si="38"/>
        <v>0</v>
      </c>
      <c r="W76" s="6">
        <f t="shared" si="38"/>
        <v>0</v>
      </c>
      <c r="X76" s="6">
        <f t="shared" si="38"/>
        <v>0</v>
      </c>
      <c r="Y76" s="6">
        <f t="shared" si="38"/>
        <v>0</v>
      </c>
      <c r="Z76" s="6">
        <f t="shared" si="38"/>
        <v>0</v>
      </c>
      <c r="AA76" s="6">
        <f t="shared" si="38"/>
        <v>0</v>
      </c>
      <c r="AB76" s="6">
        <f t="shared" si="38"/>
        <v>0</v>
      </c>
      <c r="AC76" s="6">
        <f t="shared" si="38"/>
        <v>0</v>
      </c>
      <c r="AD76" s="6">
        <f t="shared" si="38"/>
        <v>0</v>
      </c>
      <c r="AE76" s="6">
        <f t="shared" si="38"/>
        <v>0</v>
      </c>
      <c r="AF76" s="6">
        <f t="shared" si="38"/>
        <v>0</v>
      </c>
      <c r="AG76" s="6">
        <f t="shared" si="38"/>
        <v>0</v>
      </c>
      <c r="AH76" s="6">
        <f t="shared" si="38"/>
        <v>0</v>
      </c>
      <c r="AI76" s="6">
        <f t="shared" si="38"/>
        <v>0</v>
      </c>
      <c r="AJ76" s="6">
        <f t="shared" si="38"/>
        <v>0</v>
      </c>
      <c r="AK76" s="6">
        <f t="shared" si="38"/>
        <v>0</v>
      </c>
      <c r="AL76" s="6">
        <f t="shared" si="38"/>
        <v>0</v>
      </c>
      <c r="AM76" s="6">
        <f t="shared" si="38"/>
        <v>0</v>
      </c>
      <c r="AN76" s="6">
        <f t="shared" si="38"/>
        <v>0</v>
      </c>
      <c r="AO76" s="6">
        <f t="shared" si="38"/>
        <v>0</v>
      </c>
      <c r="AP76" s="6">
        <f t="shared" si="38"/>
        <v>0</v>
      </c>
      <c r="AQ76" s="6">
        <f t="shared" si="38"/>
        <v>0</v>
      </c>
      <c r="AR76" s="6">
        <f t="shared" si="38"/>
        <v>0</v>
      </c>
      <c r="AS76" s="6">
        <f t="shared" si="38"/>
        <v>0</v>
      </c>
      <c r="AT76" s="6">
        <f t="shared" si="38"/>
        <v>0</v>
      </c>
      <c r="AU76" s="6">
        <f t="shared" si="38"/>
        <v>0</v>
      </c>
      <c r="AV76" s="6">
        <f t="shared" si="38"/>
        <v>0</v>
      </c>
      <c r="AW76" s="6">
        <f t="shared" si="38"/>
        <v>0</v>
      </c>
      <c r="AX76" s="6">
        <f t="shared" si="38"/>
        <v>0</v>
      </c>
      <c r="AY76" s="6">
        <f t="shared" si="38"/>
        <v>0</v>
      </c>
      <c r="AZ76" s="6">
        <f t="shared" si="38"/>
        <v>0</v>
      </c>
      <c r="BA76" s="6">
        <f t="shared" si="38"/>
        <v>0</v>
      </c>
      <c r="BB76" s="6">
        <f t="shared" si="38"/>
        <v>0</v>
      </c>
      <c r="BC76" s="6">
        <f t="shared" si="38"/>
        <v>0</v>
      </c>
      <c r="BD76" s="6">
        <f t="shared" si="38"/>
        <v>0</v>
      </c>
      <c r="BE76" s="6">
        <f t="shared" si="38"/>
        <v>0</v>
      </c>
      <c r="BF76" s="6">
        <f t="shared" si="38"/>
        <v>0</v>
      </c>
      <c r="BG76" s="6">
        <f t="shared" si="38"/>
        <v>0</v>
      </c>
    </row>
    <row r="77" spans="1:59" s="1" customFormat="1" ht="16.5" customHeight="1">
      <c r="A77" s="251" t="s">
        <v>42</v>
      </c>
      <c r="B77" s="252"/>
      <c r="C77" s="253" t="str">
        <f t="shared" si="36"/>
        <v>Năm 2025</v>
      </c>
      <c r="D77" s="246" t="s">
        <v>201</v>
      </c>
      <c r="E77" s="255">
        <f>SUM(F77:BG77)</f>
        <v>0</v>
      </c>
      <c r="F77" s="2" cm="1">
        <f t="array" ref="F77">ROUND((SUMPRODUCT((NhuCau!$E$44:$E$47=$C77)*(NhuCau!I$44:I$47))),2)</f>
        <v>0</v>
      </c>
      <c r="G77" s="2" cm="1">
        <f t="array" ref="G77">ROUND((SUMPRODUCT((NhuCau!$E$44:$E$47=$C77)*(NhuCau!J$44:J$47))),2)</f>
        <v>0</v>
      </c>
      <c r="H77" s="2" cm="1">
        <f t="array" ref="H77">ROUND((SUMPRODUCT((NhuCau!$E$44:$E$47=$C77)*(NhuCau!K$44:K$47))),2)</f>
        <v>0</v>
      </c>
      <c r="I77" s="2" cm="1">
        <f t="array" ref="I77">ROUND((SUMPRODUCT((NhuCau!$E$44:$E$47=$C77)*(NhuCau!L$44:L$47))),2)</f>
        <v>0</v>
      </c>
      <c r="J77" s="2" cm="1">
        <f t="array" ref="J77">ROUND((SUMPRODUCT((NhuCau!$E$44:$E$47=$C77)*(NhuCau!M$44:M$47))),2)</f>
        <v>0</v>
      </c>
      <c r="K77" s="2" cm="1">
        <f t="array" ref="K77">ROUND((SUMPRODUCT((NhuCau!$E$44:$E$47=$C77)*(NhuCau!N$44:N$47))),2)</f>
        <v>0</v>
      </c>
      <c r="L77" s="2" cm="1">
        <f t="array" ref="L77">ROUND((SUMPRODUCT((NhuCau!$E$44:$E$47=$C77)*(NhuCau!O$44:O$47))),2)</f>
        <v>0</v>
      </c>
      <c r="M77" s="2" cm="1">
        <f t="array" ref="M77">ROUND((SUMPRODUCT((NhuCau!$E$44:$E$47=$C77)*(NhuCau!P$44:P$47))),2)</f>
        <v>0</v>
      </c>
      <c r="N77" s="2" cm="1">
        <f t="array" ref="N77">ROUND((SUMPRODUCT((NhuCau!$E$44:$E$47=$C77)*(NhuCau!Q$44:Q$47))),2)</f>
        <v>0</v>
      </c>
      <c r="O77" s="2" cm="1">
        <f t="array" ref="O77">ROUND((SUMPRODUCT((NhuCau!$E$44:$E$47=$C77)*(NhuCau!R$44:R$47))),2)</f>
        <v>0</v>
      </c>
      <c r="P77" s="2" cm="1">
        <f t="array" ref="P77">ROUND((SUMPRODUCT((NhuCau!$E$44:$E$47=$C77)*(NhuCau!S$44:S$47))),2)</f>
        <v>0</v>
      </c>
      <c r="Q77" s="2" cm="1">
        <f t="array" ref="Q77">ROUND((SUMPRODUCT((NhuCau!$E$44:$E$47=$C77)*(NhuCau!T$44:T$47))),2)</f>
        <v>0</v>
      </c>
      <c r="R77" s="2" cm="1">
        <f t="array" ref="R77">ROUND((SUMPRODUCT((NhuCau!$E$44:$E$47=$C77)*(NhuCau!U$44:U$47))),2)</f>
        <v>0</v>
      </c>
      <c r="S77" s="2" cm="1">
        <f t="array" ref="S77">ROUND((SUMPRODUCT((NhuCau!$E$44:$E$47=$C77)*(NhuCau!V$44:V$47))),2)</f>
        <v>0</v>
      </c>
      <c r="T77" s="2" cm="1">
        <f t="array" ref="T77">ROUND((SUMPRODUCT((NhuCau!$E$44:$E$47=$C77)*(NhuCau!W$44:W$47))),2)</f>
        <v>0</v>
      </c>
      <c r="U77" s="2" cm="1">
        <f t="array" ref="U77">ROUND((SUMPRODUCT((NhuCau!$E$44:$E$47=$C77)*(NhuCau!X$44:X$47))),2)</f>
        <v>0</v>
      </c>
      <c r="V77" s="2" cm="1">
        <f t="array" ref="V77">ROUND((SUMPRODUCT((NhuCau!$E$44:$E$47=$C77)*(NhuCau!Y$44:Y$47))),2)</f>
        <v>0</v>
      </c>
      <c r="W77" s="2" cm="1">
        <f t="array" ref="W77">ROUND((SUMPRODUCT((NhuCau!$E$44:$E$47=$C77)*(NhuCau!Z$44:Z$47))),2)</f>
        <v>0</v>
      </c>
      <c r="X77" s="2" cm="1">
        <f t="array" ref="X77">ROUND((SUMPRODUCT((NhuCau!$E$44:$E$47=$C77)*(NhuCau!AA$44:AA$47))),2)</f>
        <v>0</v>
      </c>
      <c r="Y77" s="2" cm="1">
        <f t="array" ref="Y77">ROUND((SUMPRODUCT((NhuCau!$E$44:$E$47=$C77)*(NhuCau!AB$44:AB$47))),2)</f>
        <v>0</v>
      </c>
      <c r="Z77" s="2" cm="1">
        <f t="array" ref="Z77">ROUND((SUMPRODUCT((NhuCau!$E$44:$E$47=$C77)*(NhuCau!AC$44:AC$47))),2)</f>
        <v>0</v>
      </c>
      <c r="AA77" s="2" cm="1">
        <f t="array" ref="AA77">ROUND((SUMPRODUCT((NhuCau!$E$44:$E$47=$C77)*(NhuCau!AD$44:AD$47))),2)</f>
        <v>0</v>
      </c>
      <c r="AB77" s="2" cm="1">
        <f t="array" ref="AB77">ROUND((SUMPRODUCT((NhuCau!$E$44:$E$47=$C77)*(NhuCau!AE$44:AE$47))),2)</f>
        <v>0</v>
      </c>
      <c r="AC77" s="2" cm="1">
        <f t="array" ref="AC77">ROUND((SUMPRODUCT((NhuCau!$E$44:$E$47=$C77)*(NhuCau!AF$44:AF$47))),2)</f>
        <v>0</v>
      </c>
      <c r="AD77" s="2" cm="1">
        <f t="array" ref="AD77">ROUND((SUMPRODUCT((NhuCau!$E$44:$E$47=$C77)*(NhuCau!AG$44:AG$47))),2)</f>
        <v>0</v>
      </c>
      <c r="AE77" s="2" cm="1">
        <f t="array" ref="AE77">ROUND((SUMPRODUCT((NhuCau!$E$44:$E$47=$C77)*(NhuCau!AH$44:AH$47))),2)</f>
        <v>0</v>
      </c>
      <c r="AF77" s="2" cm="1">
        <f t="array" ref="AF77">ROUND((SUMPRODUCT((NhuCau!$E$44:$E$47=$C77)*(NhuCau!AI$44:AI$47))),2)</f>
        <v>0</v>
      </c>
      <c r="AG77" s="2" cm="1">
        <f t="array" ref="AG77">ROUND((SUMPRODUCT((NhuCau!$E$44:$E$47=$C77)*(NhuCau!AJ$44:AJ$47))),2)</f>
        <v>0</v>
      </c>
      <c r="AH77" s="2" cm="1">
        <f t="array" ref="AH77">ROUND((SUMPRODUCT((NhuCau!$E$44:$E$47=$C77)*(NhuCau!AK$44:AK$47))),2)</f>
        <v>0</v>
      </c>
      <c r="AI77" s="2" cm="1">
        <f t="array" ref="AI77">ROUND((SUMPRODUCT((NhuCau!$E$44:$E$47=$C77)*(NhuCau!AL$44:AL$47))),2)</f>
        <v>0</v>
      </c>
      <c r="AJ77" s="2" cm="1">
        <f t="array" ref="AJ77">ROUND((SUMPRODUCT((NhuCau!$E$44:$E$47=$C77)*(NhuCau!AM$44:AM$47))),2)</f>
        <v>0</v>
      </c>
      <c r="AK77" s="2" cm="1">
        <f t="array" ref="AK77">ROUND((SUMPRODUCT((NhuCau!$E$44:$E$47=$C77)*(NhuCau!AN$44:AN$47))),2)</f>
        <v>0</v>
      </c>
      <c r="AL77" s="2" cm="1">
        <f t="array" ref="AL77">ROUND((SUMPRODUCT((NhuCau!$E$44:$E$47=$C77)*(NhuCau!AO$44:AO$47))),2)</f>
        <v>0</v>
      </c>
      <c r="AM77" s="2" cm="1">
        <f t="array" ref="AM77">ROUND((SUMPRODUCT((NhuCau!$E$44:$E$47=$C77)*(NhuCau!AP$44:AP$47))),2)</f>
        <v>0</v>
      </c>
      <c r="AN77" s="2" cm="1">
        <f t="array" ref="AN77">ROUND((SUMPRODUCT((NhuCau!$E$44:$E$47=$C77)*(NhuCau!AQ$44:AQ$47))),2)</f>
        <v>0</v>
      </c>
      <c r="AO77" s="2" cm="1">
        <f t="array" ref="AO77">ROUND((SUMPRODUCT((NhuCau!$E$44:$E$47=$C77)*(NhuCau!AR$44:AR$47))),2)</f>
        <v>0</v>
      </c>
      <c r="AP77" s="2" cm="1">
        <f t="array" ref="AP77">ROUND((SUMPRODUCT((NhuCau!$E$44:$E$47=$C77)*(NhuCau!AS$44:AS$47))),2)</f>
        <v>0</v>
      </c>
      <c r="AQ77" s="2" cm="1">
        <f t="array" ref="AQ77">ROUND((SUMPRODUCT((NhuCau!$E$44:$E$47=$C77)*(NhuCau!AT$44:AT$47))),2)</f>
        <v>0</v>
      </c>
      <c r="AR77" s="2" cm="1">
        <f t="array" ref="AR77">ROUND((SUMPRODUCT((NhuCau!$E$44:$E$47=$C77)*(NhuCau!AU$44:AU$47))),2)</f>
        <v>0</v>
      </c>
      <c r="AS77" s="2" cm="1">
        <f t="array" ref="AS77">ROUND((SUMPRODUCT((NhuCau!$E$44:$E$47=$C77)*(NhuCau!AV$44:AV$47))),2)</f>
        <v>0</v>
      </c>
      <c r="AT77" s="2" cm="1">
        <f t="array" ref="AT77">ROUND((SUMPRODUCT((NhuCau!$E$44:$E$47=$C77)*(NhuCau!AW$44:AW$47))),2)</f>
        <v>0</v>
      </c>
      <c r="AU77" s="2" cm="1">
        <f t="array" ref="AU77">ROUND((SUMPRODUCT((NhuCau!$E$44:$E$47=$C77)*(NhuCau!AX$44:AX$47))),2)</f>
        <v>0</v>
      </c>
      <c r="AV77" s="2" cm="1">
        <f t="array" ref="AV77">ROUND((SUMPRODUCT((NhuCau!$E$44:$E$47=$C77)*(NhuCau!AY$44:AY$47))),2)</f>
        <v>0</v>
      </c>
      <c r="AW77" s="2" cm="1">
        <f t="array" ref="AW77">ROUND((SUMPRODUCT((NhuCau!$E$44:$E$47=$C77)*(NhuCau!AZ$44:AZ$47))),2)</f>
        <v>0</v>
      </c>
      <c r="AX77" s="2" cm="1">
        <f t="array" ref="AX77">ROUND((SUMPRODUCT((NhuCau!$E$44:$E$47=$C77)*(NhuCau!BA$44:BA$47))),2)</f>
        <v>0</v>
      </c>
      <c r="AY77" s="2" cm="1">
        <f t="array" ref="AY77">ROUND((SUMPRODUCT((NhuCau!$E$44:$E$47=$C77)*(NhuCau!BB$44:BB$47))),2)</f>
        <v>0</v>
      </c>
      <c r="AZ77" s="2" cm="1">
        <f t="array" ref="AZ77">ROUND((SUMPRODUCT((NhuCau!$E$44:$E$47=$C77)*(NhuCau!BD$44:BD$47))),2)</f>
        <v>0</v>
      </c>
      <c r="BA77" s="2" cm="1">
        <f t="array" ref="BA77">ROUND((SUMPRODUCT((NhuCau!$E$44:$E$47=$C77)*(NhuCau!BE$44:BE$47))),2)</f>
        <v>0</v>
      </c>
      <c r="BB77" s="2" cm="1">
        <f t="array" ref="BB77">ROUND((SUMPRODUCT((NhuCau!$E$44:$E$47=$C77)*(NhuCau!BF$44:BF$47))),2)</f>
        <v>0</v>
      </c>
      <c r="BC77" s="2" cm="1">
        <f t="array" ref="BC77">ROUND((SUMPRODUCT((NhuCau!$E$44:$E$47=$C77)*(NhuCau!BG$44:BG$47))),2)</f>
        <v>0</v>
      </c>
      <c r="BD77" s="2" cm="1">
        <f t="array" ref="BD77">ROUND((SUMPRODUCT((NhuCau!$E$44:$E$47=$C77)*(NhuCau!BH$44:BH$47))),2)</f>
        <v>0</v>
      </c>
      <c r="BE77" s="2" cm="1">
        <f t="array" ref="BE77">ROUND((SUMPRODUCT((NhuCau!$E$44:$E$47=$C77)*(NhuCau!BI$44:BI$47))),2)</f>
        <v>0</v>
      </c>
      <c r="BF77" s="2" cm="1">
        <f t="array" ref="BF77">ROUND((SUMPRODUCT((NhuCau!$E$44:$E$47=$C77)*(NhuCau!BJ$44:BJ$47))),2)</f>
        <v>0</v>
      </c>
      <c r="BG77" s="2" cm="1">
        <f t="array" ref="BG77">ROUND((SUMPRODUCT((NhuCau!$E$44:$E$47=$C77)*(NhuCau!BK$44:BK$47))),2)</f>
        <v>0</v>
      </c>
    </row>
    <row r="78" spans="1:59" s="1" customFormat="1" ht="16.5" customHeight="1">
      <c r="A78" s="251" t="s">
        <v>42</v>
      </c>
      <c r="B78" s="252"/>
      <c r="C78" s="253" t="str">
        <f t="shared" si="36"/>
        <v>Năm 2026</v>
      </c>
      <c r="D78" s="246" t="s">
        <v>201</v>
      </c>
      <c r="E78" s="255">
        <f>SUM(F78:BG78)</f>
        <v>0</v>
      </c>
      <c r="F78" s="2" cm="1">
        <f t="array" ref="F78">ROUND((SUMPRODUCT((NhuCau!$E$44:$E$47=$C78)*(NhuCau!I$44:I$47))),2)</f>
        <v>0</v>
      </c>
      <c r="G78" s="2" cm="1">
        <f t="array" ref="G78">ROUND((SUMPRODUCT((NhuCau!$E$44:$E$47=$C78)*(NhuCau!J$44:J$47))),2)</f>
        <v>0</v>
      </c>
      <c r="H78" s="2" cm="1">
        <f t="array" ref="H78">ROUND((SUMPRODUCT((NhuCau!$E$44:$E$47=$C78)*(NhuCau!K$44:K$47))),2)</f>
        <v>0</v>
      </c>
      <c r="I78" s="2" cm="1">
        <f t="array" ref="I78">ROUND((SUMPRODUCT((NhuCau!$E$44:$E$47=$C78)*(NhuCau!L$44:L$47))),2)</f>
        <v>0</v>
      </c>
      <c r="J78" s="2" cm="1">
        <f t="array" ref="J78">ROUND((SUMPRODUCT((NhuCau!$E$44:$E$47=$C78)*(NhuCau!M$44:M$47))),2)</f>
        <v>0</v>
      </c>
      <c r="K78" s="2" cm="1">
        <f t="array" ref="K78">ROUND((SUMPRODUCT((NhuCau!$E$44:$E$47=$C78)*(NhuCau!N$44:N$47))),2)</f>
        <v>0</v>
      </c>
      <c r="L78" s="2" cm="1">
        <f t="array" ref="L78">ROUND((SUMPRODUCT((NhuCau!$E$44:$E$47=$C78)*(NhuCau!O$44:O$47))),2)</f>
        <v>0</v>
      </c>
      <c r="M78" s="2" cm="1">
        <f t="array" ref="M78">ROUND((SUMPRODUCT((NhuCau!$E$44:$E$47=$C78)*(NhuCau!P$44:P$47))),2)</f>
        <v>0</v>
      </c>
      <c r="N78" s="2" cm="1">
        <f t="array" ref="N78">ROUND((SUMPRODUCT((NhuCau!$E$44:$E$47=$C78)*(NhuCau!Q$44:Q$47))),2)</f>
        <v>0</v>
      </c>
      <c r="O78" s="2" cm="1">
        <f t="array" ref="O78">ROUND((SUMPRODUCT((NhuCau!$E$44:$E$47=$C78)*(NhuCau!R$44:R$47))),2)</f>
        <v>0</v>
      </c>
      <c r="P78" s="2" cm="1">
        <f t="array" ref="P78">ROUND((SUMPRODUCT((NhuCau!$E$44:$E$47=$C78)*(NhuCau!S$44:S$47))),2)</f>
        <v>0</v>
      </c>
      <c r="Q78" s="2" cm="1">
        <f t="array" ref="Q78">ROUND((SUMPRODUCT((NhuCau!$E$44:$E$47=$C78)*(NhuCau!T$44:T$47))),2)</f>
        <v>0</v>
      </c>
      <c r="R78" s="2" cm="1">
        <f t="array" ref="R78">ROUND((SUMPRODUCT((NhuCau!$E$44:$E$47=$C78)*(NhuCau!U$44:U$47))),2)</f>
        <v>0</v>
      </c>
      <c r="S78" s="2" cm="1">
        <f t="array" ref="S78">ROUND((SUMPRODUCT((NhuCau!$E$44:$E$47=$C78)*(NhuCau!V$44:V$47))),2)</f>
        <v>0</v>
      </c>
      <c r="T78" s="2" cm="1">
        <f t="array" ref="T78">ROUND((SUMPRODUCT((NhuCau!$E$44:$E$47=$C78)*(NhuCau!W$44:W$47))),2)</f>
        <v>0</v>
      </c>
      <c r="U78" s="2" cm="1">
        <f t="array" ref="U78">ROUND((SUMPRODUCT((NhuCau!$E$44:$E$47=$C78)*(NhuCau!X$44:X$47))),2)</f>
        <v>0</v>
      </c>
      <c r="V78" s="2" cm="1">
        <f t="array" ref="V78">ROUND((SUMPRODUCT((NhuCau!$E$44:$E$47=$C78)*(NhuCau!Y$44:Y$47))),2)</f>
        <v>0</v>
      </c>
      <c r="W78" s="2" cm="1">
        <f t="array" ref="W78">ROUND((SUMPRODUCT((NhuCau!$E$44:$E$47=$C78)*(NhuCau!Z$44:Z$47))),2)</f>
        <v>0</v>
      </c>
      <c r="X78" s="2" cm="1">
        <f t="array" ref="X78">ROUND((SUMPRODUCT((NhuCau!$E$44:$E$47=$C78)*(NhuCau!AA$44:AA$47))),2)</f>
        <v>0</v>
      </c>
      <c r="Y78" s="2" cm="1">
        <f t="array" ref="Y78">ROUND((SUMPRODUCT((NhuCau!$E$44:$E$47=$C78)*(NhuCau!AB$44:AB$47))),2)</f>
        <v>0</v>
      </c>
      <c r="Z78" s="2" cm="1">
        <f t="array" ref="Z78">ROUND((SUMPRODUCT((NhuCau!$E$44:$E$47=$C78)*(NhuCau!AC$44:AC$47))),2)</f>
        <v>0</v>
      </c>
      <c r="AA78" s="2" cm="1">
        <f t="array" ref="AA78">ROUND((SUMPRODUCT((NhuCau!$E$44:$E$47=$C78)*(NhuCau!AD$44:AD$47))),2)</f>
        <v>0</v>
      </c>
      <c r="AB78" s="2" cm="1">
        <f t="array" ref="AB78">ROUND((SUMPRODUCT((NhuCau!$E$44:$E$47=$C78)*(NhuCau!AE$44:AE$47))),2)</f>
        <v>0</v>
      </c>
      <c r="AC78" s="2" cm="1">
        <f t="array" ref="AC78">ROUND((SUMPRODUCT((NhuCau!$E$44:$E$47=$C78)*(NhuCau!AF$44:AF$47))),2)</f>
        <v>0</v>
      </c>
      <c r="AD78" s="2" cm="1">
        <f t="array" ref="AD78">ROUND((SUMPRODUCT((NhuCau!$E$44:$E$47=$C78)*(NhuCau!AG$44:AG$47))),2)</f>
        <v>0</v>
      </c>
      <c r="AE78" s="2" cm="1">
        <f t="array" ref="AE78">ROUND((SUMPRODUCT((NhuCau!$E$44:$E$47=$C78)*(NhuCau!AH$44:AH$47))),2)</f>
        <v>0</v>
      </c>
      <c r="AF78" s="2" cm="1">
        <f t="array" ref="AF78">ROUND((SUMPRODUCT((NhuCau!$E$44:$E$47=$C78)*(NhuCau!AI$44:AI$47))),2)</f>
        <v>0</v>
      </c>
      <c r="AG78" s="2" cm="1">
        <f t="array" ref="AG78">ROUND((SUMPRODUCT((NhuCau!$E$44:$E$47=$C78)*(NhuCau!AJ$44:AJ$47))),2)</f>
        <v>0</v>
      </c>
      <c r="AH78" s="2" cm="1">
        <f t="array" ref="AH78">ROUND((SUMPRODUCT((NhuCau!$E$44:$E$47=$C78)*(NhuCau!AK$44:AK$47))),2)</f>
        <v>0</v>
      </c>
      <c r="AI78" s="2" cm="1">
        <f t="array" ref="AI78">ROUND((SUMPRODUCT((NhuCau!$E$44:$E$47=$C78)*(NhuCau!AL$44:AL$47))),2)</f>
        <v>0</v>
      </c>
      <c r="AJ78" s="2" cm="1">
        <f t="array" ref="AJ78">ROUND((SUMPRODUCT((NhuCau!$E$44:$E$47=$C78)*(NhuCau!AM$44:AM$47))),2)</f>
        <v>0</v>
      </c>
      <c r="AK78" s="2" cm="1">
        <f t="array" ref="AK78">ROUND((SUMPRODUCT((NhuCau!$E$44:$E$47=$C78)*(NhuCau!AN$44:AN$47))),2)</f>
        <v>0</v>
      </c>
      <c r="AL78" s="2" cm="1">
        <f t="array" ref="AL78">ROUND((SUMPRODUCT((NhuCau!$E$44:$E$47=$C78)*(NhuCau!AO$44:AO$47))),2)</f>
        <v>0</v>
      </c>
      <c r="AM78" s="2" cm="1">
        <f t="array" ref="AM78">ROUND((SUMPRODUCT((NhuCau!$E$44:$E$47=$C78)*(NhuCau!AP$44:AP$47))),2)</f>
        <v>0</v>
      </c>
      <c r="AN78" s="2" cm="1">
        <f t="array" ref="AN78">ROUND((SUMPRODUCT((NhuCau!$E$44:$E$47=$C78)*(NhuCau!AQ$44:AQ$47))),2)</f>
        <v>0</v>
      </c>
      <c r="AO78" s="2" cm="1">
        <f t="array" ref="AO78">ROUND((SUMPRODUCT((NhuCau!$E$44:$E$47=$C78)*(NhuCau!AR$44:AR$47))),2)</f>
        <v>0</v>
      </c>
      <c r="AP78" s="2" cm="1">
        <f t="array" ref="AP78">ROUND((SUMPRODUCT((NhuCau!$E$44:$E$47=$C78)*(NhuCau!AS$44:AS$47))),2)</f>
        <v>0</v>
      </c>
      <c r="AQ78" s="2" cm="1">
        <f t="array" ref="AQ78">ROUND((SUMPRODUCT((NhuCau!$E$44:$E$47=$C78)*(NhuCau!AT$44:AT$47))),2)</f>
        <v>0</v>
      </c>
      <c r="AR78" s="2" cm="1">
        <f t="array" ref="AR78">ROUND((SUMPRODUCT((NhuCau!$E$44:$E$47=$C78)*(NhuCau!AU$44:AU$47))),2)</f>
        <v>0</v>
      </c>
      <c r="AS78" s="2" cm="1">
        <f t="array" ref="AS78">ROUND((SUMPRODUCT((NhuCau!$E$44:$E$47=$C78)*(NhuCau!AV$44:AV$47))),2)</f>
        <v>0</v>
      </c>
      <c r="AT78" s="2" cm="1">
        <f t="array" ref="AT78">ROUND((SUMPRODUCT((NhuCau!$E$44:$E$47=$C78)*(NhuCau!AW$44:AW$47))),2)</f>
        <v>0</v>
      </c>
      <c r="AU78" s="2" cm="1">
        <f t="array" ref="AU78">ROUND((SUMPRODUCT((NhuCau!$E$44:$E$47=$C78)*(NhuCau!AX$44:AX$47))),2)</f>
        <v>0</v>
      </c>
      <c r="AV78" s="2" cm="1">
        <f t="array" ref="AV78">ROUND((SUMPRODUCT((NhuCau!$E$44:$E$47=$C78)*(NhuCau!AY$44:AY$47))),2)</f>
        <v>0</v>
      </c>
      <c r="AW78" s="2" cm="1">
        <f t="array" ref="AW78">ROUND((SUMPRODUCT((NhuCau!$E$44:$E$47=$C78)*(NhuCau!AZ$44:AZ$47))),2)</f>
        <v>0</v>
      </c>
      <c r="AX78" s="2" cm="1">
        <f t="array" ref="AX78">ROUND((SUMPRODUCT((NhuCau!$E$44:$E$47=$C78)*(NhuCau!BA$44:BA$47))),2)</f>
        <v>0</v>
      </c>
      <c r="AY78" s="2" cm="1">
        <f t="array" ref="AY78">ROUND((SUMPRODUCT((NhuCau!$E$44:$E$47=$C78)*(NhuCau!BB$44:BB$47))),2)</f>
        <v>0</v>
      </c>
      <c r="AZ78" s="2" cm="1">
        <f t="array" ref="AZ78">ROUND((SUMPRODUCT((NhuCau!$E$44:$E$47=$C78)*(NhuCau!BD$44:BD$47))),2)</f>
        <v>0</v>
      </c>
      <c r="BA78" s="2" cm="1">
        <f t="array" ref="BA78">ROUND((SUMPRODUCT((NhuCau!$E$44:$E$47=$C78)*(NhuCau!BE$44:BE$47))),2)</f>
        <v>0</v>
      </c>
      <c r="BB78" s="2" cm="1">
        <f t="array" ref="BB78">ROUND((SUMPRODUCT((NhuCau!$E$44:$E$47=$C78)*(NhuCau!BF$44:BF$47))),2)</f>
        <v>0</v>
      </c>
      <c r="BC78" s="2" cm="1">
        <f t="array" ref="BC78">ROUND((SUMPRODUCT((NhuCau!$E$44:$E$47=$C78)*(NhuCau!BG$44:BG$47))),2)</f>
        <v>0</v>
      </c>
      <c r="BD78" s="2" cm="1">
        <f t="array" ref="BD78">ROUND((SUMPRODUCT((NhuCau!$E$44:$E$47=$C78)*(NhuCau!BH$44:BH$47))),2)</f>
        <v>0</v>
      </c>
      <c r="BE78" s="2" cm="1">
        <f t="array" ref="BE78">ROUND((SUMPRODUCT((NhuCau!$E$44:$E$47=$C78)*(NhuCau!BI$44:BI$47))),2)</f>
        <v>0</v>
      </c>
      <c r="BF78" s="2" cm="1">
        <f t="array" ref="BF78">ROUND((SUMPRODUCT((NhuCau!$E$44:$E$47=$C78)*(NhuCau!BJ$44:BJ$47))),2)</f>
        <v>0</v>
      </c>
      <c r="BG78" s="2" cm="1">
        <f t="array" ref="BG78">ROUND((SUMPRODUCT((NhuCau!$E$44:$E$47=$C78)*(NhuCau!BK$44:BK$47))),2)</f>
        <v>0</v>
      </c>
    </row>
    <row r="79" spans="1:59" s="1" customFormat="1" ht="16.5" customHeight="1">
      <c r="A79" s="251" t="s">
        <v>42</v>
      </c>
      <c r="B79" s="252"/>
      <c r="C79" s="253" t="str">
        <f t="shared" si="36"/>
        <v>Năm 2027</v>
      </c>
      <c r="D79" s="246" t="s">
        <v>201</v>
      </c>
      <c r="E79" s="255">
        <f>SUM(F79:BG79)</f>
        <v>0</v>
      </c>
      <c r="F79" s="2" cm="1">
        <f t="array" ref="F79">ROUND((SUMPRODUCT((NhuCau!$E$44:$E$47=$C79)*(NhuCau!I$44:I$47))),2)</f>
        <v>0</v>
      </c>
      <c r="G79" s="2" cm="1">
        <f t="array" ref="G79">ROUND((SUMPRODUCT((NhuCau!$E$44:$E$47=$C79)*(NhuCau!J$44:J$47))),2)</f>
        <v>0</v>
      </c>
      <c r="H79" s="2" cm="1">
        <f t="array" ref="H79">ROUND((SUMPRODUCT((NhuCau!$E$44:$E$47=$C79)*(NhuCau!K$44:K$47))),2)</f>
        <v>0</v>
      </c>
      <c r="I79" s="2" cm="1">
        <f t="array" ref="I79">ROUND((SUMPRODUCT((NhuCau!$E$44:$E$47=$C79)*(NhuCau!L$44:L$47))),2)</f>
        <v>0</v>
      </c>
      <c r="J79" s="2" cm="1">
        <f t="array" ref="J79">ROUND((SUMPRODUCT((NhuCau!$E$44:$E$47=$C79)*(NhuCau!M$44:M$47))),2)</f>
        <v>0</v>
      </c>
      <c r="K79" s="2" cm="1">
        <f t="array" ref="K79">ROUND((SUMPRODUCT((NhuCau!$E$44:$E$47=$C79)*(NhuCau!N$44:N$47))),2)</f>
        <v>0</v>
      </c>
      <c r="L79" s="2" cm="1">
        <f t="array" ref="L79">ROUND((SUMPRODUCT((NhuCau!$E$44:$E$47=$C79)*(NhuCau!O$44:O$47))),2)</f>
        <v>0</v>
      </c>
      <c r="M79" s="2" cm="1">
        <f t="array" ref="M79">ROUND((SUMPRODUCT((NhuCau!$E$44:$E$47=$C79)*(NhuCau!P$44:P$47))),2)</f>
        <v>0</v>
      </c>
      <c r="N79" s="2" cm="1">
        <f t="array" ref="N79">ROUND((SUMPRODUCT((NhuCau!$E$44:$E$47=$C79)*(NhuCau!Q$44:Q$47))),2)</f>
        <v>0</v>
      </c>
      <c r="O79" s="2" cm="1">
        <f t="array" ref="O79">ROUND((SUMPRODUCT((NhuCau!$E$44:$E$47=$C79)*(NhuCau!R$44:R$47))),2)</f>
        <v>0</v>
      </c>
      <c r="P79" s="2" cm="1">
        <f t="array" ref="P79">ROUND((SUMPRODUCT((NhuCau!$E$44:$E$47=$C79)*(NhuCau!S$44:S$47))),2)</f>
        <v>0</v>
      </c>
      <c r="Q79" s="2" cm="1">
        <f t="array" ref="Q79">ROUND((SUMPRODUCT((NhuCau!$E$44:$E$47=$C79)*(NhuCau!T$44:T$47))),2)</f>
        <v>0</v>
      </c>
      <c r="R79" s="2" cm="1">
        <f t="array" ref="R79">ROUND((SUMPRODUCT((NhuCau!$E$44:$E$47=$C79)*(NhuCau!U$44:U$47))),2)</f>
        <v>0</v>
      </c>
      <c r="S79" s="2" cm="1">
        <f t="array" ref="S79">ROUND((SUMPRODUCT((NhuCau!$E$44:$E$47=$C79)*(NhuCau!V$44:V$47))),2)</f>
        <v>0</v>
      </c>
      <c r="T79" s="2" cm="1">
        <f t="array" ref="T79">ROUND((SUMPRODUCT((NhuCau!$E$44:$E$47=$C79)*(NhuCau!W$44:W$47))),2)</f>
        <v>0</v>
      </c>
      <c r="U79" s="2" cm="1">
        <f t="array" ref="U79">ROUND((SUMPRODUCT((NhuCau!$E$44:$E$47=$C79)*(NhuCau!X$44:X$47))),2)</f>
        <v>0</v>
      </c>
      <c r="V79" s="2" cm="1">
        <f t="array" ref="V79">ROUND((SUMPRODUCT((NhuCau!$E$44:$E$47=$C79)*(NhuCau!Y$44:Y$47))),2)</f>
        <v>0</v>
      </c>
      <c r="W79" s="2" cm="1">
        <f t="array" ref="W79">ROUND((SUMPRODUCT((NhuCau!$E$44:$E$47=$C79)*(NhuCau!Z$44:Z$47))),2)</f>
        <v>0</v>
      </c>
      <c r="X79" s="2" cm="1">
        <f t="array" ref="X79">ROUND((SUMPRODUCT((NhuCau!$E$44:$E$47=$C79)*(NhuCau!AA$44:AA$47))),2)</f>
        <v>0</v>
      </c>
      <c r="Y79" s="2" cm="1">
        <f t="array" ref="Y79">ROUND((SUMPRODUCT((NhuCau!$E$44:$E$47=$C79)*(NhuCau!AB$44:AB$47))),2)</f>
        <v>0</v>
      </c>
      <c r="Z79" s="2" cm="1">
        <f t="array" ref="Z79">ROUND((SUMPRODUCT((NhuCau!$E$44:$E$47=$C79)*(NhuCau!AC$44:AC$47))),2)</f>
        <v>0</v>
      </c>
      <c r="AA79" s="2" cm="1">
        <f t="array" ref="AA79">ROUND((SUMPRODUCT((NhuCau!$E$44:$E$47=$C79)*(NhuCau!AD$44:AD$47))),2)</f>
        <v>0</v>
      </c>
      <c r="AB79" s="2" cm="1">
        <f t="array" ref="AB79">ROUND((SUMPRODUCT((NhuCau!$E$44:$E$47=$C79)*(NhuCau!AE$44:AE$47))),2)</f>
        <v>0</v>
      </c>
      <c r="AC79" s="2" cm="1">
        <f t="array" ref="AC79">ROUND((SUMPRODUCT((NhuCau!$E$44:$E$47=$C79)*(NhuCau!AF$44:AF$47))),2)</f>
        <v>0</v>
      </c>
      <c r="AD79" s="2" cm="1">
        <f t="array" ref="AD79">ROUND((SUMPRODUCT((NhuCau!$E$44:$E$47=$C79)*(NhuCau!AG$44:AG$47))),2)</f>
        <v>0</v>
      </c>
      <c r="AE79" s="2" cm="1">
        <f t="array" ref="AE79">ROUND((SUMPRODUCT((NhuCau!$E$44:$E$47=$C79)*(NhuCau!AH$44:AH$47))),2)</f>
        <v>0</v>
      </c>
      <c r="AF79" s="2" cm="1">
        <f t="array" ref="AF79">ROUND((SUMPRODUCT((NhuCau!$E$44:$E$47=$C79)*(NhuCau!AI$44:AI$47))),2)</f>
        <v>0</v>
      </c>
      <c r="AG79" s="2" cm="1">
        <f t="array" ref="AG79">ROUND((SUMPRODUCT((NhuCau!$E$44:$E$47=$C79)*(NhuCau!AJ$44:AJ$47))),2)</f>
        <v>0</v>
      </c>
      <c r="AH79" s="2" cm="1">
        <f t="array" ref="AH79">ROUND((SUMPRODUCT((NhuCau!$E$44:$E$47=$C79)*(NhuCau!AK$44:AK$47))),2)</f>
        <v>0</v>
      </c>
      <c r="AI79" s="2" cm="1">
        <f t="array" ref="AI79">ROUND((SUMPRODUCT((NhuCau!$E$44:$E$47=$C79)*(NhuCau!AL$44:AL$47))),2)</f>
        <v>0</v>
      </c>
      <c r="AJ79" s="2" cm="1">
        <f t="array" ref="AJ79">ROUND((SUMPRODUCT((NhuCau!$E$44:$E$47=$C79)*(NhuCau!AM$44:AM$47))),2)</f>
        <v>0</v>
      </c>
      <c r="AK79" s="2" cm="1">
        <f t="array" ref="AK79">ROUND((SUMPRODUCT((NhuCau!$E$44:$E$47=$C79)*(NhuCau!AN$44:AN$47))),2)</f>
        <v>0</v>
      </c>
      <c r="AL79" s="2" cm="1">
        <f t="array" ref="AL79">ROUND((SUMPRODUCT((NhuCau!$E$44:$E$47=$C79)*(NhuCau!AO$44:AO$47))),2)</f>
        <v>0</v>
      </c>
      <c r="AM79" s="2" cm="1">
        <f t="array" ref="AM79">ROUND((SUMPRODUCT((NhuCau!$E$44:$E$47=$C79)*(NhuCau!AP$44:AP$47))),2)</f>
        <v>0</v>
      </c>
      <c r="AN79" s="2" cm="1">
        <f t="array" ref="AN79">ROUND((SUMPRODUCT((NhuCau!$E$44:$E$47=$C79)*(NhuCau!AQ$44:AQ$47))),2)</f>
        <v>0</v>
      </c>
      <c r="AO79" s="2" cm="1">
        <f t="array" ref="AO79">ROUND((SUMPRODUCT((NhuCau!$E$44:$E$47=$C79)*(NhuCau!AR$44:AR$47))),2)</f>
        <v>0</v>
      </c>
      <c r="AP79" s="2" cm="1">
        <f t="array" ref="AP79">ROUND((SUMPRODUCT((NhuCau!$E$44:$E$47=$C79)*(NhuCau!AS$44:AS$47))),2)</f>
        <v>0</v>
      </c>
      <c r="AQ79" s="2" cm="1">
        <f t="array" ref="AQ79">ROUND((SUMPRODUCT((NhuCau!$E$44:$E$47=$C79)*(NhuCau!AT$44:AT$47))),2)</f>
        <v>0</v>
      </c>
      <c r="AR79" s="2" cm="1">
        <f t="array" ref="AR79">ROUND((SUMPRODUCT((NhuCau!$E$44:$E$47=$C79)*(NhuCau!AU$44:AU$47))),2)</f>
        <v>0</v>
      </c>
      <c r="AS79" s="2" cm="1">
        <f t="array" ref="AS79">ROUND((SUMPRODUCT((NhuCau!$E$44:$E$47=$C79)*(NhuCau!AV$44:AV$47))),2)</f>
        <v>0</v>
      </c>
      <c r="AT79" s="2" cm="1">
        <f t="array" ref="AT79">ROUND((SUMPRODUCT((NhuCau!$E$44:$E$47=$C79)*(NhuCau!AW$44:AW$47))),2)</f>
        <v>0</v>
      </c>
      <c r="AU79" s="2" cm="1">
        <f t="array" ref="AU79">ROUND((SUMPRODUCT((NhuCau!$E$44:$E$47=$C79)*(NhuCau!AX$44:AX$47))),2)</f>
        <v>0</v>
      </c>
      <c r="AV79" s="2" cm="1">
        <f t="array" ref="AV79">ROUND((SUMPRODUCT((NhuCau!$E$44:$E$47=$C79)*(NhuCau!AY$44:AY$47))),2)</f>
        <v>0</v>
      </c>
      <c r="AW79" s="2" cm="1">
        <f t="array" ref="AW79">ROUND((SUMPRODUCT((NhuCau!$E$44:$E$47=$C79)*(NhuCau!AZ$44:AZ$47))),2)</f>
        <v>0</v>
      </c>
      <c r="AX79" s="2" cm="1">
        <f t="array" ref="AX79">ROUND((SUMPRODUCT((NhuCau!$E$44:$E$47=$C79)*(NhuCau!BA$44:BA$47))),2)</f>
        <v>0</v>
      </c>
      <c r="AY79" s="2" cm="1">
        <f t="array" ref="AY79">ROUND((SUMPRODUCT((NhuCau!$E$44:$E$47=$C79)*(NhuCau!BB$44:BB$47))),2)</f>
        <v>0</v>
      </c>
      <c r="AZ79" s="2" cm="1">
        <f t="array" ref="AZ79">ROUND((SUMPRODUCT((NhuCau!$E$44:$E$47=$C79)*(NhuCau!BD$44:BD$47))),2)</f>
        <v>0</v>
      </c>
      <c r="BA79" s="2" cm="1">
        <f t="array" ref="BA79">ROUND((SUMPRODUCT((NhuCau!$E$44:$E$47=$C79)*(NhuCau!BE$44:BE$47))),2)</f>
        <v>0</v>
      </c>
      <c r="BB79" s="2" cm="1">
        <f t="array" ref="BB79">ROUND((SUMPRODUCT((NhuCau!$E$44:$E$47=$C79)*(NhuCau!BF$44:BF$47))),2)</f>
        <v>0</v>
      </c>
      <c r="BC79" s="2" cm="1">
        <f t="array" ref="BC79">ROUND((SUMPRODUCT((NhuCau!$E$44:$E$47=$C79)*(NhuCau!BG$44:BG$47))),2)</f>
        <v>0</v>
      </c>
      <c r="BD79" s="2" cm="1">
        <f t="array" ref="BD79">ROUND((SUMPRODUCT((NhuCau!$E$44:$E$47=$C79)*(NhuCau!BH$44:BH$47))),2)</f>
        <v>0</v>
      </c>
      <c r="BE79" s="2" cm="1">
        <f t="array" ref="BE79">ROUND((SUMPRODUCT((NhuCau!$E$44:$E$47=$C79)*(NhuCau!BI$44:BI$47))),2)</f>
        <v>0</v>
      </c>
      <c r="BF79" s="2" cm="1">
        <f t="array" ref="BF79">ROUND((SUMPRODUCT((NhuCau!$E$44:$E$47=$C79)*(NhuCau!BJ$44:BJ$47))),2)</f>
        <v>0</v>
      </c>
      <c r="BG79" s="2" cm="1">
        <f t="array" ref="BG79">ROUND((SUMPRODUCT((NhuCau!$E$44:$E$47=$C79)*(NhuCau!BK$44:BK$47))),2)</f>
        <v>0</v>
      </c>
    </row>
    <row r="80" spans="1:59" s="1" customFormat="1" ht="16.5" customHeight="1">
      <c r="A80" s="251" t="s">
        <v>42</v>
      </c>
      <c r="B80" s="252"/>
      <c r="C80" s="253" t="str">
        <f t="shared" si="36"/>
        <v>Năm 2028</v>
      </c>
      <c r="D80" s="246" t="s">
        <v>201</v>
      </c>
      <c r="E80" s="255">
        <f>SUM(F80:BG80)</f>
        <v>0</v>
      </c>
      <c r="F80" s="2" cm="1">
        <f t="array" ref="F80">ROUND((SUMPRODUCT((NhuCau!$E$44:$E$47=$C80)*(NhuCau!I$44:I$47))),2)</f>
        <v>0</v>
      </c>
      <c r="G80" s="2" cm="1">
        <f t="array" ref="G80">ROUND((SUMPRODUCT((NhuCau!$E$44:$E$47=$C80)*(NhuCau!J$44:J$47))),2)</f>
        <v>0</v>
      </c>
      <c r="H80" s="2" cm="1">
        <f t="array" ref="H80">ROUND((SUMPRODUCT((NhuCau!$E$44:$E$47=$C80)*(NhuCau!K$44:K$47))),2)</f>
        <v>0</v>
      </c>
      <c r="I80" s="2" cm="1">
        <f t="array" ref="I80">ROUND((SUMPRODUCT((NhuCau!$E$44:$E$47=$C80)*(NhuCau!L$44:L$47))),2)</f>
        <v>0</v>
      </c>
      <c r="J80" s="2" cm="1">
        <f t="array" ref="J80">ROUND((SUMPRODUCT((NhuCau!$E$44:$E$47=$C80)*(NhuCau!M$44:M$47))),2)</f>
        <v>0</v>
      </c>
      <c r="K80" s="2" cm="1">
        <f t="array" ref="K80">ROUND((SUMPRODUCT((NhuCau!$E$44:$E$47=$C80)*(NhuCau!N$44:N$47))),2)</f>
        <v>0</v>
      </c>
      <c r="L80" s="2" cm="1">
        <f t="array" ref="L80">ROUND((SUMPRODUCT((NhuCau!$E$44:$E$47=$C80)*(NhuCau!O$44:O$47))),2)</f>
        <v>0</v>
      </c>
      <c r="M80" s="2" cm="1">
        <f t="array" ref="M80">ROUND((SUMPRODUCT((NhuCau!$E$44:$E$47=$C80)*(NhuCau!P$44:P$47))),2)</f>
        <v>0</v>
      </c>
      <c r="N80" s="2" cm="1">
        <f t="array" ref="N80">ROUND((SUMPRODUCT((NhuCau!$E$44:$E$47=$C80)*(NhuCau!Q$44:Q$47))),2)</f>
        <v>0</v>
      </c>
      <c r="O80" s="2" cm="1">
        <f t="array" ref="O80">ROUND((SUMPRODUCT((NhuCau!$E$44:$E$47=$C80)*(NhuCau!R$44:R$47))),2)</f>
        <v>0</v>
      </c>
      <c r="P80" s="2" cm="1">
        <f t="array" ref="P80">ROUND((SUMPRODUCT((NhuCau!$E$44:$E$47=$C80)*(NhuCau!S$44:S$47))),2)</f>
        <v>0</v>
      </c>
      <c r="Q80" s="2" cm="1">
        <f t="array" ref="Q80">ROUND((SUMPRODUCT((NhuCau!$E$44:$E$47=$C80)*(NhuCau!T$44:T$47))),2)</f>
        <v>0</v>
      </c>
      <c r="R80" s="2" cm="1">
        <f t="array" ref="R80">ROUND((SUMPRODUCT((NhuCau!$E$44:$E$47=$C80)*(NhuCau!U$44:U$47))),2)</f>
        <v>0</v>
      </c>
      <c r="S80" s="2" cm="1">
        <f t="array" ref="S80">ROUND((SUMPRODUCT((NhuCau!$E$44:$E$47=$C80)*(NhuCau!V$44:V$47))),2)</f>
        <v>0</v>
      </c>
      <c r="T80" s="2" cm="1">
        <f t="array" ref="T80">ROUND((SUMPRODUCT((NhuCau!$E$44:$E$47=$C80)*(NhuCau!W$44:W$47))),2)</f>
        <v>0</v>
      </c>
      <c r="U80" s="2" cm="1">
        <f t="array" ref="U80">ROUND((SUMPRODUCT((NhuCau!$E$44:$E$47=$C80)*(NhuCau!X$44:X$47))),2)</f>
        <v>0</v>
      </c>
      <c r="V80" s="2" cm="1">
        <f t="array" ref="V80">ROUND((SUMPRODUCT((NhuCau!$E$44:$E$47=$C80)*(NhuCau!Y$44:Y$47))),2)</f>
        <v>0</v>
      </c>
      <c r="W80" s="2" cm="1">
        <f t="array" ref="W80">ROUND((SUMPRODUCT((NhuCau!$E$44:$E$47=$C80)*(NhuCau!Z$44:Z$47))),2)</f>
        <v>0</v>
      </c>
      <c r="X80" s="2" cm="1">
        <f t="array" ref="X80">ROUND((SUMPRODUCT((NhuCau!$E$44:$E$47=$C80)*(NhuCau!AA$44:AA$47))),2)</f>
        <v>0</v>
      </c>
      <c r="Y80" s="2" cm="1">
        <f t="array" ref="Y80">ROUND((SUMPRODUCT((NhuCau!$E$44:$E$47=$C80)*(NhuCau!AB$44:AB$47))),2)</f>
        <v>0</v>
      </c>
      <c r="Z80" s="2" cm="1">
        <f t="array" ref="Z80">ROUND((SUMPRODUCT((NhuCau!$E$44:$E$47=$C80)*(NhuCau!AC$44:AC$47))),2)</f>
        <v>0</v>
      </c>
      <c r="AA80" s="2" cm="1">
        <f t="array" ref="AA80">ROUND((SUMPRODUCT((NhuCau!$E$44:$E$47=$C80)*(NhuCau!AD$44:AD$47))),2)</f>
        <v>0</v>
      </c>
      <c r="AB80" s="2" cm="1">
        <f t="array" ref="AB80">ROUND((SUMPRODUCT((NhuCau!$E$44:$E$47=$C80)*(NhuCau!AE$44:AE$47))),2)</f>
        <v>0</v>
      </c>
      <c r="AC80" s="2" cm="1">
        <f t="array" ref="AC80">ROUND((SUMPRODUCT((NhuCau!$E$44:$E$47=$C80)*(NhuCau!AF$44:AF$47))),2)</f>
        <v>0</v>
      </c>
      <c r="AD80" s="2" cm="1">
        <f t="array" ref="AD80">ROUND((SUMPRODUCT((NhuCau!$E$44:$E$47=$C80)*(NhuCau!AG$44:AG$47))),2)</f>
        <v>0</v>
      </c>
      <c r="AE80" s="2" cm="1">
        <f t="array" ref="AE80">ROUND((SUMPRODUCT((NhuCau!$E$44:$E$47=$C80)*(NhuCau!AH$44:AH$47))),2)</f>
        <v>0</v>
      </c>
      <c r="AF80" s="2" cm="1">
        <f t="array" ref="AF80">ROUND((SUMPRODUCT((NhuCau!$E$44:$E$47=$C80)*(NhuCau!AI$44:AI$47))),2)</f>
        <v>0</v>
      </c>
      <c r="AG80" s="2" cm="1">
        <f t="array" ref="AG80">ROUND((SUMPRODUCT((NhuCau!$E$44:$E$47=$C80)*(NhuCau!AJ$44:AJ$47))),2)</f>
        <v>0</v>
      </c>
      <c r="AH80" s="2" cm="1">
        <f t="array" ref="AH80">ROUND((SUMPRODUCT((NhuCau!$E$44:$E$47=$C80)*(NhuCau!AK$44:AK$47))),2)</f>
        <v>0</v>
      </c>
      <c r="AI80" s="2" cm="1">
        <f t="array" ref="AI80">ROUND((SUMPRODUCT((NhuCau!$E$44:$E$47=$C80)*(NhuCau!AL$44:AL$47))),2)</f>
        <v>0</v>
      </c>
      <c r="AJ80" s="2" cm="1">
        <f t="array" ref="AJ80">ROUND((SUMPRODUCT((NhuCau!$E$44:$E$47=$C80)*(NhuCau!AM$44:AM$47))),2)</f>
        <v>0</v>
      </c>
      <c r="AK80" s="2" cm="1">
        <f t="array" ref="AK80">ROUND((SUMPRODUCT((NhuCau!$E$44:$E$47=$C80)*(NhuCau!AN$44:AN$47))),2)</f>
        <v>0</v>
      </c>
      <c r="AL80" s="2" cm="1">
        <f t="array" ref="AL80">ROUND((SUMPRODUCT((NhuCau!$E$44:$E$47=$C80)*(NhuCau!AO$44:AO$47))),2)</f>
        <v>0</v>
      </c>
      <c r="AM80" s="2" cm="1">
        <f t="array" ref="AM80">ROUND((SUMPRODUCT((NhuCau!$E$44:$E$47=$C80)*(NhuCau!AP$44:AP$47))),2)</f>
        <v>0</v>
      </c>
      <c r="AN80" s="2" cm="1">
        <f t="array" ref="AN80">ROUND((SUMPRODUCT((NhuCau!$E$44:$E$47=$C80)*(NhuCau!AQ$44:AQ$47))),2)</f>
        <v>0</v>
      </c>
      <c r="AO80" s="2" cm="1">
        <f t="array" ref="AO80">ROUND((SUMPRODUCT((NhuCau!$E$44:$E$47=$C80)*(NhuCau!AR$44:AR$47))),2)</f>
        <v>0</v>
      </c>
      <c r="AP80" s="2" cm="1">
        <f t="array" ref="AP80">ROUND((SUMPRODUCT((NhuCau!$E$44:$E$47=$C80)*(NhuCau!AS$44:AS$47))),2)</f>
        <v>0</v>
      </c>
      <c r="AQ80" s="2" cm="1">
        <f t="array" ref="AQ80">ROUND((SUMPRODUCT((NhuCau!$E$44:$E$47=$C80)*(NhuCau!AT$44:AT$47))),2)</f>
        <v>0</v>
      </c>
      <c r="AR80" s="2" cm="1">
        <f t="array" ref="AR80">ROUND((SUMPRODUCT((NhuCau!$E$44:$E$47=$C80)*(NhuCau!AU$44:AU$47))),2)</f>
        <v>0</v>
      </c>
      <c r="AS80" s="2" cm="1">
        <f t="array" ref="AS80">ROUND((SUMPRODUCT((NhuCau!$E$44:$E$47=$C80)*(NhuCau!AV$44:AV$47))),2)</f>
        <v>0</v>
      </c>
      <c r="AT80" s="2" cm="1">
        <f t="array" ref="AT80">ROUND((SUMPRODUCT((NhuCau!$E$44:$E$47=$C80)*(NhuCau!AW$44:AW$47))),2)</f>
        <v>0</v>
      </c>
      <c r="AU80" s="2" cm="1">
        <f t="array" ref="AU80">ROUND((SUMPRODUCT((NhuCau!$E$44:$E$47=$C80)*(NhuCau!AX$44:AX$47))),2)</f>
        <v>0</v>
      </c>
      <c r="AV80" s="2" cm="1">
        <f t="array" ref="AV80">ROUND((SUMPRODUCT((NhuCau!$E$44:$E$47=$C80)*(NhuCau!AY$44:AY$47))),2)</f>
        <v>0</v>
      </c>
      <c r="AW80" s="2" cm="1">
        <f t="array" ref="AW80">ROUND((SUMPRODUCT((NhuCau!$E$44:$E$47=$C80)*(NhuCau!AZ$44:AZ$47))),2)</f>
        <v>0</v>
      </c>
      <c r="AX80" s="2" cm="1">
        <f t="array" ref="AX80">ROUND((SUMPRODUCT((NhuCau!$E$44:$E$47=$C80)*(NhuCau!BA$44:BA$47))),2)</f>
        <v>0</v>
      </c>
      <c r="AY80" s="2" cm="1">
        <f t="array" ref="AY80">ROUND((SUMPRODUCT((NhuCau!$E$44:$E$47=$C80)*(NhuCau!BB$44:BB$47))),2)</f>
        <v>0</v>
      </c>
      <c r="AZ80" s="2" cm="1">
        <f t="array" ref="AZ80">ROUND((SUMPRODUCT((NhuCau!$E$44:$E$47=$C80)*(NhuCau!BD$44:BD$47))),2)</f>
        <v>0</v>
      </c>
      <c r="BA80" s="2" cm="1">
        <f t="array" ref="BA80">ROUND((SUMPRODUCT((NhuCau!$E$44:$E$47=$C80)*(NhuCau!BE$44:BE$47))),2)</f>
        <v>0</v>
      </c>
      <c r="BB80" s="2" cm="1">
        <f t="array" ref="BB80">ROUND((SUMPRODUCT((NhuCau!$E$44:$E$47=$C80)*(NhuCau!BF$44:BF$47))),2)</f>
        <v>0</v>
      </c>
      <c r="BC80" s="2" cm="1">
        <f t="array" ref="BC80">ROUND((SUMPRODUCT((NhuCau!$E$44:$E$47=$C80)*(NhuCau!BG$44:BG$47))),2)</f>
        <v>0</v>
      </c>
      <c r="BD80" s="2" cm="1">
        <f t="array" ref="BD80">ROUND((SUMPRODUCT((NhuCau!$E$44:$E$47=$C80)*(NhuCau!BH$44:BH$47))),2)</f>
        <v>0</v>
      </c>
      <c r="BE80" s="2" cm="1">
        <f t="array" ref="BE80">ROUND((SUMPRODUCT((NhuCau!$E$44:$E$47=$C80)*(NhuCau!BI$44:BI$47))),2)</f>
        <v>0</v>
      </c>
      <c r="BF80" s="2" cm="1">
        <f t="array" ref="BF80">ROUND((SUMPRODUCT((NhuCau!$E$44:$E$47=$C80)*(NhuCau!BJ$44:BJ$47))),2)</f>
        <v>0</v>
      </c>
      <c r="BG80" s="2" cm="1">
        <f t="array" ref="BG80">ROUND((SUMPRODUCT((NhuCau!$E$44:$E$47=$C80)*(NhuCau!BK$44:BK$47))),2)</f>
        <v>0</v>
      </c>
    </row>
    <row r="81" spans="1:59" s="1" customFormat="1" ht="16.5" customHeight="1">
      <c r="A81" s="251" t="s">
        <v>42</v>
      </c>
      <c r="B81" s="252"/>
      <c r="C81" s="253" t="str">
        <f t="shared" si="36"/>
        <v>Năm 2029</v>
      </c>
      <c r="D81" s="246" t="s">
        <v>201</v>
      </c>
      <c r="E81" s="255">
        <f>SUM(F81:BG81)</f>
        <v>0</v>
      </c>
      <c r="F81" s="2" cm="1">
        <f t="array" ref="F81">ROUND((SUMPRODUCT((NhuCau!$E$44:$E$47=$C81)*(NhuCau!I$44:I$47))),2)</f>
        <v>0</v>
      </c>
      <c r="G81" s="2" cm="1">
        <f t="array" ref="G81">ROUND((SUMPRODUCT((NhuCau!$E$44:$E$47=$C81)*(NhuCau!J$44:J$47))),2)</f>
        <v>0</v>
      </c>
      <c r="H81" s="2" cm="1">
        <f t="array" ref="H81">ROUND((SUMPRODUCT((NhuCau!$E$44:$E$47=$C81)*(NhuCau!K$44:K$47))),2)</f>
        <v>0</v>
      </c>
      <c r="I81" s="2" cm="1">
        <f t="array" ref="I81">ROUND((SUMPRODUCT((NhuCau!$E$44:$E$47=$C81)*(NhuCau!L$44:L$47))),2)</f>
        <v>0</v>
      </c>
      <c r="J81" s="2" cm="1">
        <f t="array" ref="J81">ROUND((SUMPRODUCT((NhuCau!$E$44:$E$47=$C81)*(NhuCau!M$44:M$47))),2)</f>
        <v>0</v>
      </c>
      <c r="K81" s="2" cm="1">
        <f t="array" ref="K81">ROUND((SUMPRODUCT((NhuCau!$E$44:$E$47=$C81)*(NhuCau!N$44:N$47))),2)</f>
        <v>0</v>
      </c>
      <c r="L81" s="2" cm="1">
        <f t="array" ref="L81">ROUND((SUMPRODUCT((NhuCau!$E$44:$E$47=$C81)*(NhuCau!O$44:O$47))),2)</f>
        <v>0</v>
      </c>
      <c r="M81" s="2" cm="1">
        <f t="array" ref="M81">ROUND((SUMPRODUCT((NhuCau!$E$44:$E$47=$C81)*(NhuCau!P$44:P$47))),2)</f>
        <v>0</v>
      </c>
      <c r="N81" s="2" cm="1">
        <f t="array" ref="N81">ROUND((SUMPRODUCT((NhuCau!$E$44:$E$47=$C81)*(NhuCau!Q$44:Q$47))),2)</f>
        <v>0</v>
      </c>
      <c r="O81" s="2" cm="1">
        <f t="array" ref="O81">ROUND((SUMPRODUCT((NhuCau!$E$44:$E$47=$C81)*(NhuCau!R$44:R$47))),2)</f>
        <v>0</v>
      </c>
      <c r="P81" s="2" cm="1">
        <f t="array" ref="P81">ROUND((SUMPRODUCT((NhuCau!$E$44:$E$47=$C81)*(NhuCau!S$44:S$47))),2)</f>
        <v>0</v>
      </c>
      <c r="Q81" s="2" cm="1">
        <f t="array" ref="Q81">ROUND((SUMPRODUCT((NhuCau!$E$44:$E$47=$C81)*(NhuCau!T$44:T$47))),2)</f>
        <v>0</v>
      </c>
      <c r="R81" s="2" cm="1">
        <f t="array" ref="R81">ROUND((SUMPRODUCT((NhuCau!$E$44:$E$47=$C81)*(NhuCau!U$44:U$47))),2)</f>
        <v>0</v>
      </c>
      <c r="S81" s="2" cm="1">
        <f t="array" ref="S81">ROUND((SUMPRODUCT((NhuCau!$E$44:$E$47=$C81)*(NhuCau!V$44:V$47))),2)</f>
        <v>0</v>
      </c>
      <c r="T81" s="2" cm="1">
        <f t="array" ref="T81">ROUND((SUMPRODUCT((NhuCau!$E$44:$E$47=$C81)*(NhuCau!W$44:W$47))),2)</f>
        <v>0</v>
      </c>
      <c r="U81" s="2" cm="1">
        <f t="array" ref="U81">ROUND((SUMPRODUCT((NhuCau!$E$44:$E$47=$C81)*(NhuCau!X$44:X$47))),2)</f>
        <v>0</v>
      </c>
      <c r="V81" s="2" cm="1">
        <f t="array" ref="V81">ROUND((SUMPRODUCT((NhuCau!$E$44:$E$47=$C81)*(NhuCau!Y$44:Y$47))),2)</f>
        <v>0</v>
      </c>
      <c r="W81" s="2" cm="1">
        <f t="array" ref="W81">ROUND((SUMPRODUCT((NhuCau!$E$44:$E$47=$C81)*(NhuCau!Z$44:Z$47))),2)</f>
        <v>0</v>
      </c>
      <c r="X81" s="2" cm="1">
        <f t="array" ref="X81">ROUND((SUMPRODUCT((NhuCau!$E$44:$E$47=$C81)*(NhuCau!AA$44:AA$47))),2)</f>
        <v>0</v>
      </c>
      <c r="Y81" s="2" cm="1">
        <f t="array" ref="Y81">ROUND((SUMPRODUCT((NhuCau!$E$44:$E$47=$C81)*(NhuCau!AB$44:AB$47))),2)</f>
        <v>0</v>
      </c>
      <c r="Z81" s="2" cm="1">
        <f t="array" ref="Z81">ROUND((SUMPRODUCT((NhuCau!$E$44:$E$47=$C81)*(NhuCau!AC$44:AC$47))),2)</f>
        <v>0</v>
      </c>
      <c r="AA81" s="2" cm="1">
        <f t="array" ref="AA81">ROUND((SUMPRODUCT((NhuCau!$E$44:$E$47=$C81)*(NhuCau!AD$44:AD$47))),2)</f>
        <v>0</v>
      </c>
      <c r="AB81" s="2" cm="1">
        <f t="array" ref="AB81">ROUND((SUMPRODUCT((NhuCau!$E$44:$E$47=$C81)*(NhuCau!AE$44:AE$47))),2)</f>
        <v>0</v>
      </c>
      <c r="AC81" s="2" cm="1">
        <f t="array" ref="AC81">ROUND((SUMPRODUCT((NhuCau!$E$44:$E$47=$C81)*(NhuCau!AF$44:AF$47))),2)</f>
        <v>0</v>
      </c>
      <c r="AD81" s="2" cm="1">
        <f t="array" ref="AD81">ROUND((SUMPRODUCT((NhuCau!$E$44:$E$47=$C81)*(NhuCau!AG$44:AG$47))),2)</f>
        <v>0</v>
      </c>
      <c r="AE81" s="2" cm="1">
        <f t="array" ref="AE81">ROUND((SUMPRODUCT((NhuCau!$E$44:$E$47=$C81)*(NhuCau!AH$44:AH$47))),2)</f>
        <v>0</v>
      </c>
      <c r="AF81" s="2" cm="1">
        <f t="array" ref="AF81">ROUND((SUMPRODUCT((NhuCau!$E$44:$E$47=$C81)*(NhuCau!AI$44:AI$47))),2)</f>
        <v>0</v>
      </c>
      <c r="AG81" s="2" cm="1">
        <f t="array" ref="AG81">ROUND((SUMPRODUCT((NhuCau!$E$44:$E$47=$C81)*(NhuCau!AJ$44:AJ$47))),2)</f>
        <v>0</v>
      </c>
      <c r="AH81" s="2" cm="1">
        <f t="array" ref="AH81">ROUND((SUMPRODUCT((NhuCau!$E$44:$E$47=$C81)*(NhuCau!AK$44:AK$47))),2)</f>
        <v>0</v>
      </c>
      <c r="AI81" s="2" cm="1">
        <f t="array" ref="AI81">ROUND((SUMPRODUCT((NhuCau!$E$44:$E$47=$C81)*(NhuCau!AL$44:AL$47))),2)</f>
        <v>0</v>
      </c>
      <c r="AJ81" s="2" cm="1">
        <f t="array" ref="AJ81">ROUND((SUMPRODUCT((NhuCau!$E$44:$E$47=$C81)*(NhuCau!AM$44:AM$47))),2)</f>
        <v>0</v>
      </c>
      <c r="AK81" s="2" cm="1">
        <f t="array" ref="AK81">ROUND((SUMPRODUCT((NhuCau!$E$44:$E$47=$C81)*(NhuCau!AN$44:AN$47))),2)</f>
        <v>0</v>
      </c>
      <c r="AL81" s="2" cm="1">
        <f t="array" ref="AL81">ROUND((SUMPRODUCT((NhuCau!$E$44:$E$47=$C81)*(NhuCau!AO$44:AO$47))),2)</f>
        <v>0</v>
      </c>
      <c r="AM81" s="2" cm="1">
        <f t="array" ref="AM81">ROUND((SUMPRODUCT((NhuCau!$E$44:$E$47=$C81)*(NhuCau!AP$44:AP$47))),2)</f>
        <v>0</v>
      </c>
      <c r="AN81" s="2" cm="1">
        <f t="array" ref="AN81">ROUND((SUMPRODUCT((NhuCau!$E$44:$E$47=$C81)*(NhuCau!AQ$44:AQ$47))),2)</f>
        <v>0</v>
      </c>
      <c r="AO81" s="2" cm="1">
        <f t="array" ref="AO81">ROUND((SUMPRODUCT((NhuCau!$E$44:$E$47=$C81)*(NhuCau!AR$44:AR$47))),2)</f>
        <v>0</v>
      </c>
      <c r="AP81" s="2" cm="1">
        <f t="array" ref="AP81">ROUND((SUMPRODUCT((NhuCau!$E$44:$E$47=$C81)*(NhuCau!AS$44:AS$47))),2)</f>
        <v>0</v>
      </c>
      <c r="AQ81" s="2" cm="1">
        <f t="array" ref="AQ81">ROUND((SUMPRODUCT((NhuCau!$E$44:$E$47=$C81)*(NhuCau!AT$44:AT$47))),2)</f>
        <v>0</v>
      </c>
      <c r="AR81" s="2" cm="1">
        <f t="array" ref="AR81">ROUND((SUMPRODUCT((NhuCau!$E$44:$E$47=$C81)*(NhuCau!AU$44:AU$47))),2)</f>
        <v>0</v>
      </c>
      <c r="AS81" s="2" cm="1">
        <f t="array" ref="AS81">ROUND((SUMPRODUCT((NhuCau!$E$44:$E$47=$C81)*(NhuCau!AV$44:AV$47))),2)</f>
        <v>0</v>
      </c>
      <c r="AT81" s="2" cm="1">
        <f t="array" ref="AT81">ROUND((SUMPRODUCT((NhuCau!$E$44:$E$47=$C81)*(NhuCau!AW$44:AW$47))),2)</f>
        <v>0</v>
      </c>
      <c r="AU81" s="2" cm="1">
        <f t="array" ref="AU81">ROUND((SUMPRODUCT((NhuCau!$E$44:$E$47=$C81)*(NhuCau!AX$44:AX$47))),2)</f>
        <v>0</v>
      </c>
      <c r="AV81" s="2" cm="1">
        <f t="array" ref="AV81">ROUND((SUMPRODUCT((NhuCau!$E$44:$E$47=$C81)*(NhuCau!AY$44:AY$47))),2)</f>
        <v>0</v>
      </c>
      <c r="AW81" s="2" cm="1">
        <f t="array" ref="AW81">ROUND((SUMPRODUCT((NhuCau!$E$44:$E$47=$C81)*(NhuCau!AZ$44:AZ$47))),2)</f>
        <v>0</v>
      </c>
      <c r="AX81" s="2" cm="1">
        <f t="array" ref="AX81">ROUND((SUMPRODUCT((NhuCau!$E$44:$E$47=$C81)*(NhuCau!BA$44:BA$47))),2)</f>
        <v>0</v>
      </c>
      <c r="AY81" s="2" cm="1">
        <f t="array" ref="AY81">ROUND((SUMPRODUCT((NhuCau!$E$44:$E$47=$C81)*(NhuCau!BB$44:BB$47))),2)</f>
        <v>0</v>
      </c>
      <c r="AZ81" s="2" cm="1">
        <f t="array" ref="AZ81">ROUND((SUMPRODUCT((NhuCau!$E$44:$E$47=$C81)*(NhuCau!BD$44:BD$47))),2)</f>
        <v>0</v>
      </c>
      <c r="BA81" s="2" cm="1">
        <f t="array" ref="BA81">ROUND((SUMPRODUCT((NhuCau!$E$44:$E$47=$C81)*(NhuCau!BE$44:BE$47))),2)</f>
        <v>0</v>
      </c>
      <c r="BB81" s="2" cm="1">
        <f t="array" ref="BB81">ROUND((SUMPRODUCT((NhuCau!$E$44:$E$47=$C81)*(NhuCau!BF$44:BF$47))),2)</f>
        <v>0</v>
      </c>
      <c r="BC81" s="2" cm="1">
        <f t="array" ref="BC81">ROUND((SUMPRODUCT((NhuCau!$E$44:$E$47=$C81)*(NhuCau!BG$44:BG$47))),2)</f>
        <v>0</v>
      </c>
      <c r="BD81" s="2" cm="1">
        <f t="array" ref="BD81">ROUND((SUMPRODUCT((NhuCau!$E$44:$E$47=$C81)*(NhuCau!BH$44:BH$47))),2)</f>
        <v>0</v>
      </c>
      <c r="BE81" s="2" cm="1">
        <f t="array" ref="BE81">ROUND((SUMPRODUCT((NhuCau!$E$44:$E$47=$C81)*(NhuCau!BI$44:BI$47))),2)</f>
        <v>0</v>
      </c>
      <c r="BF81" s="2" cm="1">
        <f t="array" ref="BF81">ROUND((SUMPRODUCT((NhuCau!$E$44:$E$47=$C81)*(NhuCau!BJ$44:BJ$47))),2)</f>
        <v>0</v>
      </c>
      <c r="BG81" s="2" cm="1">
        <f t="array" ref="BG81">ROUND((SUMPRODUCT((NhuCau!$E$44:$E$47=$C81)*(NhuCau!BK$44:BK$47))),2)</f>
        <v>0</v>
      </c>
    </row>
    <row r="82" spans="1:59" s="5" customFormat="1" ht="16.5" customHeight="1">
      <c r="A82" s="117" t="s">
        <v>42</v>
      </c>
      <c r="B82" s="256"/>
      <c r="C82" s="249" t="str">
        <f t="shared" si="36"/>
        <v>Năm 2030</v>
      </c>
      <c r="D82" s="246" t="s">
        <v>201</v>
      </c>
      <c r="E82" s="257">
        <f t="shared" ref="E82:F82" si="39">E75-E76</f>
        <v>0</v>
      </c>
      <c r="F82" s="8">
        <f t="shared" si="39"/>
        <v>0</v>
      </c>
      <c r="G82" s="8">
        <f t="shared" ref="G82:BG82" si="40">G75-G76</f>
        <v>0</v>
      </c>
      <c r="H82" s="8">
        <f t="shared" si="40"/>
        <v>0</v>
      </c>
      <c r="I82" s="8">
        <f t="shared" si="40"/>
        <v>0</v>
      </c>
      <c r="J82" s="8">
        <f t="shared" si="40"/>
        <v>0</v>
      </c>
      <c r="K82" s="8">
        <f t="shared" si="40"/>
        <v>0</v>
      </c>
      <c r="L82" s="8">
        <f t="shared" si="40"/>
        <v>0</v>
      </c>
      <c r="M82" s="8">
        <f t="shared" si="40"/>
        <v>0</v>
      </c>
      <c r="N82" s="8">
        <f t="shared" si="40"/>
        <v>0</v>
      </c>
      <c r="O82" s="8">
        <f t="shared" si="40"/>
        <v>0</v>
      </c>
      <c r="P82" s="8">
        <f t="shared" si="40"/>
        <v>0</v>
      </c>
      <c r="Q82" s="8">
        <f t="shared" si="40"/>
        <v>0</v>
      </c>
      <c r="R82" s="8">
        <f t="shared" si="40"/>
        <v>0</v>
      </c>
      <c r="S82" s="8">
        <f t="shared" si="40"/>
        <v>0</v>
      </c>
      <c r="T82" s="8">
        <f t="shared" si="40"/>
        <v>0</v>
      </c>
      <c r="U82" s="8">
        <f t="shared" si="40"/>
        <v>0</v>
      </c>
      <c r="V82" s="8">
        <f t="shared" si="40"/>
        <v>0</v>
      </c>
      <c r="W82" s="8">
        <f t="shared" si="40"/>
        <v>0</v>
      </c>
      <c r="X82" s="8">
        <f t="shared" si="40"/>
        <v>0</v>
      </c>
      <c r="Y82" s="8">
        <f t="shared" si="40"/>
        <v>0</v>
      </c>
      <c r="Z82" s="8">
        <f t="shared" si="40"/>
        <v>0</v>
      </c>
      <c r="AA82" s="8">
        <f t="shared" si="40"/>
        <v>0</v>
      </c>
      <c r="AB82" s="8">
        <f t="shared" si="40"/>
        <v>0</v>
      </c>
      <c r="AC82" s="8">
        <f t="shared" si="40"/>
        <v>0</v>
      </c>
      <c r="AD82" s="8">
        <f t="shared" si="40"/>
        <v>0</v>
      </c>
      <c r="AE82" s="8">
        <f t="shared" si="40"/>
        <v>0</v>
      </c>
      <c r="AF82" s="8">
        <f t="shared" si="40"/>
        <v>0</v>
      </c>
      <c r="AG82" s="8">
        <f t="shared" si="40"/>
        <v>0</v>
      </c>
      <c r="AH82" s="8">
        <f t="shared" si="40"/>
        <v>0</v>
      </c>
      <c r="AI82" s="8">
        <f t="shared" si="40"/>
        <v>0</v>
      </c>
      <c r="AJ82" s="8">
        <f t="shared" si="40"/>
        <v>0</v>
      </c>
      <c r="AK82" s="8">
        <f t="shared" si="40"/>
        <v>0</v>
      </c>
      <c r="AL82" s="8">
        <f t="shared" si="40"/>
        <v>0</v>
      </c>
      <c r="AM82" s="8">
        <f t="shared" si="40"/>
        <v>0</v>
      </c>
      <c r="AN82" s="8">
        <f t="shared" si="40"/>
        <v>0</v>
      </c>
      <c r="AO82" s="8">
        <f t="shared" si="40"/>
        <v>0</v>
      </c>
      <c r="AP82" s="8">
        <f t="shared" si="40"/>
        <v>0</v>
      </c>
      <c r="AQ82" s="8">
        <f t="shared" si="40"/>
        <v>0</v>
      </c>
      <c r="AR82" s="8">
        <f t="shared" si="40"/>
        <v>0</v>
      </c>
      <c r="AS82" s="8">
        <f t="shared" si="40"/>
        <v>0</v>
      </c>
      <c r="AT82" s="8">
        <f t="shared" si="40"/>
        <v>0</v>
      </c>
      <c r="AU82" s="8">
        <f t="shared" si="40"/>
        <v>0</v>
      </c>
      <c r="AV82" s="8">
        <f t="shared" si="40"/>
        <v>0</v>
      </c>
      <c r="AW82" s="8">
        <f t="shared" si="40"/>
        <v>0</v>
      </c>
      <c r="AX82" s="8">
        <f t="shared" si="40"/>
        <v>0</v>
      </c>
      <c r="AY82" s="8">
        <f t="shared" si="40"/>
        <v>0</v>
      </c>
      <c r="AZ82" s="8">
        <f t="shared" si="40"/>
        <v>0</v>
      </c>
      <c r="BA82" s="8">
        <f t="shared" si="40"/>
        <v>0</v>
      </c>
      <c r="BB82" s="8">
        <f t="shared" si="40"/>
        <v>0</v>
      </c>
      <c r="BC82" s="8">
        <f t="shared" si="40"/>
        <v>0</v>
      </c>
      <c r="BD82" s="8">
        <f t="shared" si="40"/>
        <v>0</v>
      </c>
      <c r="BE82" s="8">
        <f t="shared" si="40"/>
        <v>0</v>
      </c>
      <c r="BF82" s="8">
        <f t="shared" si="40"/>
        <v>0</v>
      </c>
      <c r="BG82" s="8">
        <f t="shared" si="40"/>
        <v>0</v>
      </c>
    </row>
    <row r="83" spans="1:59" s="5" customFormat="1" ht="16.5" customHeight="1">
      <c r="A83" s="117" t="s">
        <v>42</v>
      </c>
      <c r="B83" s="244"/>
      <c r="C83" s="245" t="s">
        <v>45</v>
      </c>
      <c r="D83" s="246" t="s">
        <v>14</v>
      </c>
      <c r="E83" s="247">
        <f>NhuCau!H48</f>
        <v>0</v>
      </c>
      <c r="F83" s="4">
        <f>NhuCau!I48</f>
        <v>0</v>
      </c>
      <c r="G83" s="4">
        <f>NhuCau!J48</f>
        <v>0</v>
      </c>
      <c r="H83" s="4">
        <f>NhuCau!K48</f>
        <v>0</v>
      </c>
      <c r="I83" s="4">
        <f>NhuCau!L48</f>
        <v>0</v>
      </c>
      <c r="J83" s="4">
        <f>NhuCau!M48</f>
        <v>0</v>
      </c>
      <c r="K83" s="4">
        <f>NhuCau!N48</f>
        <v>0</v>
      </c>
      <c r="L83" s="4">
        <f>NhuCau!O48</f>
        <v>0</v>
      </c>
      <c r="M83" s="4">
        <f>NhuCau!P48</f>
        <v>0</v>
      </c>
      <c r="N83" s="4">
        <f>NhuCau!Q48</f>
        <v>0</v>
      </c>
      <c r="O83" s="4">
        <f>NhuCau!R48</f>
        <v>0</v>
      </c>
      <c r="P83" s="4">
        <f>NhuCau!S48</f>
        <v>0</v>
      </c>
      <c r="Q83" s="4">
        <f>NhuCau!T48</f>
        <v>0</v>
      </c>
      <c r="R83" s="4">
        <f>NhuCau!U48</f>
        <v>0</v>
      </c>
      <c r="S83" s="4">
        <f>NhuCau!V48</f>
        <v>0</v>
      </c>
      <c r="T83" s="4">
        <f>NhuCau!W48</f>
        <v>0</v>
      </c>
      <c r="U83" s="4">
        <f>NhuCau!X48</f>
        <v>0</v>
      </c>
      <c r="V83" s="4">
        <f>NhuCau!Y48</f>
        <v>0</v>
      </c>
      <c r="W83" s="4">
        <f>NhuCau!Z48</f>
        <v>0</v>
      </c>
      <c r="X83" s="4">
        <f>NhuCau!AA48</f>
        <v>0</v>
      </c>
      <c r="Y83" s="4">
        <f>NhuCau!AB48</f>
        <v>0</v>
      </c>
      <c r="Z83" s="4">
        <f>NhuCau!AC48</f>
        <v>0</v>
      </c>
      <c r="AA83" s="4">
        <f>NhuCau!AD48</f>
        <v>0</v>
      </c>
      <c r="AB83" s="4">
        <f>NhuCau!AE48</f>
        <v>0</v>
      </c>
      <c r="AC83" s="4">
        <f>NhuCau!AF48</f>
        <v>0</v>
      </c>
      <c r="AD83" s="4">
        <f>NhuCau!AG48</f>
        <v>0</v>
      </c>
      <c r="AE83" s="4">
        <f>NhuCau!AH48</f>
        <v>0</v>
      </c>
      <c r="AF83" s="4">
        <f>NhuCau!AI48</f>
        <v>0</v>
      </c>
      <c r="AG83" s="4">
        <f>NhuCau!AJ48</f>
        <v>0</v>
      </c>
      <c r="AH83" s="4">
        <f>NhuCau!AK48</f>
        <v>0</v>
      </c>
      <c r="AI83" s="4">
        <f>NhuCau!AL48</f>
        <v>0</v>
      </c>
      <c r="AJ83" s="4">
        <f>NhuCau!AM48</f>
        <v>0</v>
      </c>
      <c r="AK83" s="4">
        <f>NhuCau!AN48</f>
        <v>0</v>
      </c>
      <c r="AL83" s="4">
        <f>NhuCau!AO48</f>
        <v>0</v>
      </c>
      <c r="AM83" s="4">
        <f>NhuCau!AP48</f>
        <v>0</v>
      </c>
      <c r="AN83" s="4">
        <f>NhuCau!AQ48</f>
        <v>0</v>
      </c>
      <c r="AO83" s="4">
        <f>NhuCau!AR48</f>
        <v>0</v>
      </c>
      <c r="AP83" s="4">
        <f>NhuCau!AS48</f>
        <v>0</v>
      </c>
      <c r="AQ83" s="4">
        <f>NhuCau!AT48</f>
        <v>0</v>
      </c>
      <c r="AR83" s="4">
        <f>NhuCau!AU48</f>
        <v>0</v>
      </c>
      <c r="AS83" s="4">
        <f>NhuCau!AV48</f>
        <v>0</v>
      </c>
      <c r="AT83" s="4">
        <f>NhuCau!AW48</f>
        <v>0</v>
      </c>
      <c r="AU83" s="4">
        <f>NhuCau!AX48</f>
        <v>0</v>
      </c>
      <c r="AV83" s="4">
        <f>NhuCau!AY48</f>
        <v>0</v>
      </c>
      <c r="AW83" s="4">
        <f>NhuCau!AZ48</f>
        <v>0</v>
      </c>
      <c r="AX83" s="4">
        <f>NhuCau!BA48</f>
        <v>0</v>
      </c>
      <c r="AY83" s="4">
        <f>NhuCau!BB48</f>
        <v>0</v>
      </c>
      <c r="AZ83" s="4">
        <f>NhuCau!BD48</f>
        <v>0</v>
      </c>
      <c r="BA83" s="4">
        <f>NhuCau!BE48</f>
        <v>0</v>
      </c>
      <c r="BB83" s="4">
        <f>NhuCau!BF48</f>
        <v>0</v>
      </c>
      <c r="BC83" s="4">
        <f>NhuCau!BG48</f>
        <v>0</v>
      </c>
      <c r="BD83" s="4">
        <f>NhuCau!BH48</f>
        <v>0</v>
      </c>
      <c r="BE83" s="4">
        <f>NhuCau!BI48</f>
        <v>0</v>
      </c>
      <c r="BF83" s="4">
        <f>NhuCau!BJ48</f>
        <v>0</v>
      </c>
      <c r="BG83" s="4">
        <f>NhuCau!BK48</f>
        <v>0</v>
      </c>
    </row>
    <row r="84" spans="1:59" s="5" customFormat="1" ht="16.5" customHeight="1">
      <c r="A84" s="117" t="s">
        <v>42</v>
      </c>
      <c r="B84" s="248"/>
      <c r="C84" s="249">
        <f t="shared" ref="C84:C90" si="41">C68</f>
        <v>0</v>
      </c>
      <c r="D84" s="246" t="s">
        <v>14</v>
      </c>
      <c r="E84" s="250">
        <f t="shared" ref="E84:F84" si="42">SUM(E85:E89)</f>
        <v>0</v>
      </c>
      <c r="F84" s="6">
        <f t="shared" si="42"/>
        <v>0</v>
      </c>
      <c r="G84" s="6">
        <f t="shared" ref="G84:BG84" si="43">SUM(G85:G89)</f>
        <v>0</v>
      </c>
      <c r="H84" s="6">
        <f t="shared" si="43"/>
        <v>0</v>
      </c>
      <c r="I84" s="6">
        <f t="shared" si="43"/>
        <v>0</v>
      </c>
      <c r="J84" s="6">
        <f t="shared" si="43"/>
        <v>0</v>
      </c>
      <c r="K84" s="6">
        <f t="shared" si="43"/>
        <v>0</v>
      </c>
      <c r="L84" s="6">
        <f t="shared" si="43"/>
        <v>0</v>
      </c>
      <c r="M84" s="6">
        <f t="shared" si="43"/>
        <v>0</v>
      </c>
      <c r="N84" s="6">
        <f t="shared" si="43"/>
        <v>0</v>
      </c>
      <c r="O84" s="6">
        <f t="shared" si="43"/>
        <v>0</v>
      </c>
      <c r="P84" s="6">
        <f t="shared" si="43"/>
        <v>0</v>
      </c>
      <c r="Q84" s="6">
        <f t="shared" si="43"/>
        <v>0</v>
      </c>
      <c r="R84" s="6">
        <f t="shared" si="43"/>
        <v>0</v>
      </c>
      <c r="S84" s="6">
        <f t="shared" si="43"/>
        <v>0</v>
      </c>
      <c r="T84" s="6">
        <f t="shared" si="43"/>
        <v>0</v>
      </c>
      <c r="U84" s="6">
        <f t="shared" si="43"/>
        <v>0</v>
      </c>
      <c r="V84" s="6">
        <f t="shared" si="43"/>
        <v>0</v>
      </c>
      <c r="W84" s="6">
        <f t="shared" si="43"/>
        <v>0</v>
      </c>
      <c r="X84" s="6">
        <f t="shared" si="43"/>
        <v>0</v>
      </c>
      <c r="Y84" s="6">
        <f t="shared" si="43"/>
        <v>0</v>
      </c>
      <c r="Z84" s="6">
        <f t="shared" si="43"/>
        <v>0</v>
      </c>
      <c r="AA84" s="6">
        <f t="shared" si="43"/>
        <v>0</v>
      </c>
      <c r="AB84" s="6">
        <f t="shared" si="43"/>
        <v>0</v>
      </c>
      <c r="AC84" s="6">
        <f t="shared" si="43"/>
        <v>0</v>
      </c>
      <c r="AD84" s="6">
        <f t="shared" si="43"/>
        <v>0</v>
      </c>
      <c r="AE84" s="6">
        <f t="shared" si="43"/>
        <v>0</v>
      </c>
      <c r="AF84" s="6">
        <f t="shared" si="43"/>
        <v>0</v>
      </c>
      <c r="AG84" s="6">
        <f t="shared" si="43"/>
        <v>0</v>
      </c>
      <c r="AH84" s="6">
        <f t="shared" si="43"/>
        <v>0</v>
      </c>
      <c r="AI84" s="6">
        <f t="shared" si="43"/>
        <v>0</v>
      </c>
      <c r="AJ84" s="6">
        <f t="shared" si="43"/>
        <v>0</v>
      </c>
      <c r="AK84" s="6">
        <f t="shared" si="43"/>
        <v>0</v>
      </c>
      <c r="AL84" s="6">
        <f t="shared" si="43"/>
        <v>0</v>
      </c>
      <c r="AM84" s="6">
        <f t="shared" si="43"/>
        <v>0</v>
      </c>
      <c r="AN84" s="6">
        <f t="shared" si="43"/>
        <v>0</v>
      </c>
      <c r="AO84" s="6">
        <f t="shared" si="43"/>
        <v>0</v>
      </c>
      <c r="AP84" s="6">
        <f t="shared" si="43"/>
        <v>0</v>
      </c>
      <c r="AQ84" s="6">
        <f t="shared" si="43"/>
        <v>0</v>
      </c>
      <c r="AR84" s="6">
        <f t="shared" si="43"/>
        <v>0</v>
      </c>
      <c r="AS84" s="6">
        <f t="shared" si="43"/>
        <v>0</v>
      </c>
      <c r="AT84" s="6">
        <f t="shared" si="43"/>
        <v>0</v>
      </c>
      <c r="AU84" s="6">
        <f t="shared" si="43"/>
        <v>0</v>
      </c>
      <c r="AV84" s="6">
        <f t="shared" si="43"/>
        <v>0</v>
      </c>
      <c r="AW84" s="6">
        <f t="shared" si="43"/>
        <v>0</v>
      </c>
      <c r="AX84" s="6">
        <f t="shared" si="43"/>
        <v>0</v>
      </c>
      <c r="AY84" s="6">
        <f t="shared" si="43"/>
        <v>0</v>
      </c>
      <c r="AZ84" s="6">
        <f t="shared" si="43"/>
        <v>0</v>
      </c>
      <c r="BA84" s="6">
        <f t="shared" si="43"/>
        <v>0</v>
      </c>
      <c r="BB84" s="6">
        <f t="shared" si="43"/>
        <v>0</v>
      </c>
      <c r="BC84" s="6">
        <f t="shared" si="43"/>
        <v>0</v>
      </c>
      <c r="BD84" s="6">
        <f t="shared" si="43"/>
        <v>0</v>
      </c>
      <c r="BE84" s="6">
        <f t="shared" si="43"/>
        <v>0</v>
      </c>
      <c r="BF84" s="6">
        <f t="shared" si="43"/>
        <v>0</v>
      </c>
      <c r="BG84" s="6">
        <f t="shared" si="43"/>
        <v>0</v>
      </c>
    </row>
    <row r="85" spans="1:59" s="1" customFormat="1" ht="16.5" customHeight="1">
      <c r="A85" s="251" t="s">
        <v>42</v>
      </c>
      <c r="B85" s="252"/>
      <c r="C85" s="253" t="str">
        <f t="shared" si="41"/>
        <v>Năm 2025</v>
      </c>
      <c r="D85" s="246" t="s">
        <v>14</v>
      </c>
      <c r="E85" s="255">
        <f>SUM(F85:BG85)</f>
        <v>0</v>
      </c>
      <c r="F85" s="2">
        <f>ROUND((SUMPRODUCT((NhuCau!$E$49:$E$51=$C85)*(NhuCau!I$49:I$51))),2)</f>
        <v>0</v>
      </c>
      <c r="G85" s="2">
        <f>ROUND((SUMPRODUCT((NhuCau!$E$49:$E$51=$C85)*(NhuCau!J$49:J$51))),2)</f>
        <v>0</v>
      </c>
      <c r="H85" s="2">
        <f>ROUND((SUMPRODUCT((NhuCau!$E$49:$E$51=$C85)*(NhuCau!K$49:K$51))),2)</f>
        <v>0</v>
      </c>
      <c r="I85" s="2">
        <f>ROUND((SUMPRODUCT((NhuCau!$E$49:$E$51=$C85)*(NhuCau!L$49:L$51))),2)</f>
        <v>0</v>
      </c>
      <c r="J85" s="2">
        <f>ROUND((SUMPRODUCT((NhuCau!$E$49:$E$51=$C85)*(NhuCau!M$49:M$51))),2)</f>
        <v>0</v>
      </c>
      <c r="K85" s="2">
        <f>ROUND((SUMPRODUCT((NhuCau!$E$49:$E$51=$C85)*(NhuCau!N$49:N$51))),2)</f>
        <v>0</v>
      </c>
      <c r="L85" s="2">
        <f>ROUND((SUMPRODUCT((NhuCau!$E$49:$E$51=$C85)*(NhuCau!O$49:O$51))),2)</f>
        <v>0</v>
      </c>
      <c r="M85" s="2">
        <f>ROUND((SUMPRODUCT((NhuCau!$E$49:$E$51=$C85)*(NhuCau!P$49:P$51))),2)</f>
        <v>0</v>
      </c>
      <c r="N85" s="2">
        <f>ROUND((SUMPRODUCT((NhuCau!$E$49:$E$51=$C85)*(NhuCau!Q$49:Q$51))),2)</f>
        <v>0</v>
      </c>
      <c r="O85" s="2">
        <f>ROUND((SUMPRODUCT((NhuCau!$E$49:$E$51=$C85)*(NhuCau!R$49:R$51))),2)</f>
        <v>0</v>
      </c>
      <c r="P85" s="2">
        <f>ROUND((SUMPRODUCT((NhuCau!$E$49:$E$51=$C85)*(NhuCau!S$49:S$51))),2)</f>
        <v>0</v>
      </c>
      <c r="Q85" s="2">
        <f>ROUND((SUMPRODUCT((NhuCau!$E$49:$E$51=$C85)*(NhuCau!T$49:T$51))),2)</f>
        <v>0</v>
      </c>
      <c r="R85" s="2">
        <f>ROUND((SUMPRODUCT((NhuCau!$E$49:$E$51=$C85)*(NhuCau!U$49:U$51))),2)</f>
        <v>0</v>
      </c>
      <c r="S85" s="2">
        <f>ROUND((SUMPRODUCT((NhuCau!$E$49:$E$51=$C85)*(NhuCau!V$49:V$51))),2)</f>
        <v>0</v>
      </c>
      <c r="T85" s="2">
        <f>ROUND((SUMPRODUCT((NhuCau!$E$49:$E$51=$C85)*(NhuCau!W$49:W$51))),2)</f>
        <v>0</v>
      </c>
      <c r="U85" s="2">
        <f>ROUND((SUMPRODUCT((NhuCau!$E$49:$E$51=$C85)*(NhuCau!X$49:X$51))),2)</f>
        <v>0</v>
      </c>
      <c r="V85" s="2">
        <f>ROUND((SUMPRODUCT((NhuCau!$E$49:$E$51=$C85)*(NhuCau!Y$49:Y$51))),2)</f>
        <v>0</v>
      </c>
      <c r="W85" s="2">
        <f>ROUND((SUMPRODUCT((NhuCau!$E$49:$E$51=$C85)*(NhuCau!Z$49:Z$51))),2)</f>
        <v>0</v>
      </c>
      <c r="X85" s="2">
        <f>ROUND((SUMPRODUCT((NhuCau!$E$49:$E$51=$C85)*(NhuCau!AA$49:AA$51))),2)</f>
        <v>0</v>
      </c>
      <c r="Y85" s="2">
        <f>ROUND((SUMPRODUCT((NhuCau!$E$49:$E$51=$C85)*(NhuCau!AB$49:AB$51))),2)</f>
        <v>0</v>
      </c>
      <c r="Z85" s="2">
        <f>ROUND((SUMPRODUCT((NhuCau!$E$49:$E$51=$C85)*(NhuCau!AC$49:AC$51))),2)</f>
        <v>0</v>
      </c>
      <c r="AA85" s="2">
        <f>ROUND((SUMPRODUCT((NhuCau!$E$49:$E$51=$C85)*(NhuCau!AD$49:AD$51))),2)</f>
        <v>0</v>
      </c>
      <c r="AB85" s="2">
        <f>ROUND((SUMPRODUCT((NhuCau!$E$49:$E$51=$C85)*(NhuCau!AE$49:AE$51))),2)</f>
        <v>0</v>
      </c>
      <c r="AC85" s="2">
        <f>ROUND((SUMPRODUCT((NhuCau!$E$49:$E$51=$C85)*(NhuCau!AF$49:AF$51))),2)</f>
        <v>0</v>
      </c>
      <c r="AD85" s="2">
        <f>ROUND((SUMPRODUCT((NhuCau!$E$49:$E$51=$C85)*(NhuCau!AG$49:AG$51))),2)</f>
        <v>0</v>
      </c>
      <c r="AE85" s="2">
        <f>ROUND((SUMPRODUCT((NhuCau!$E$49:$E$51=$C85)*(NhuCau!AH$49:AH$51))),2)</f>
        <v>0</v>
      </c>
      <c r="AF85" s="2">
        <f>ROUND((SUMPRODUCT((NhuCau!$E$49:$E$51=$C85)*(NhuCau!AI$49:AI$51))),2)</f>
        <v>0</v>
      </c>
      <c r="AG85" s="2">
        <f>ROUND((SUMPRODUCT((NhuCau!$E$49:$E$51=$C85)*(NhuCau!AJ$49:AJ$51))),2)</f>
        <v>0</v>
      </c>
      <c r="AH85" s="2">
        <f>ROUND((SUMPRODUCT((NhuCau!$E$49:$E$51=$C85)*(NhuCau!AK$49:AK$51))),2)</f>
        <v>0</v>
      </c>
      <c r="AI85" s="2">
        <f>ROUND((SUMPRODUCT((NhuCau!$E$49:$E$51=$C85)*(NhuCau!AL$49:AL$51))),2)</f>
        <v>0</v>
      </c>
      <c r="AJ85" s="2">
        <f>ROUND((SUMPRODUCT((NhuCau!$E$49:$E$51=$C85)*(NhuCau!AM$49:AM$51))),2)</f>
        <v>0</v>
      </c>
      <c r="AK85" s="2">
        <f>ROUND((SUMPRODUCT((NhuCau!$E$49:$E$51=$C85)*(NhuCau!AN$49:AN$51))),2)</f>
        <v>0</v>
      </c>
      <c r="AL85" s="2">
        <f>ROUND((SUMPRODUCT((NhuCau!$E$49:$E$51=$C85)*(NhuCau!AO$49:AO$51))),2)</f>
        <v>0</v>
      </c>
      <c r="AM85" s="2">
        <f>ROUND((SUMPRODUCT((NhuCau!$E$49:$E$51=$C85)*(NhuCau!AP$49:AP$51))),2)</f>
        <v>0</v>
      </c>
      <c r="AN85" s="2">
        <f>ROUND((SUMPRODUCT((NhuCau!$E$49:$E$51=$C85)*(NhuCau!AQ$49:AQ$51))),2)</f>
        <v>0</v>
      </c>
      <c r="AO85" s="2">
        <f>ROUND((SUMPRODUCT((NhuCau!$E$49:$E$51=$C85)*(NhuCau!AR$49:AR$51))),2)</f>
        <v>0</v>
      </c>
      <c r="AP85" s="2">
        <f>ROUND((SUMPRODUCT((NhuCau!$E$49:$E$51=$C85)*(NhuCau!AS$49:AS$51))),2)</f>
        <v>0</v>
      </c>
      <c r="AQ85" s="2">
        <f>ROUND((SUMPRODUCT((NhuCau!$E$49:$E$51=$C85)*(NhuCau!AT$49:AT$51))),2)</f>
        <v>0</v>
      </c>
      <c r="AR85" s="2">
        <f>ROUND((SUMPRODUCT((NhuCau!$E$49:$E$51=$C85)*(NhuCau!AU$49:AU$51))),2)</f>
        <v>0</v>
      </c>
      <c r="AS85" s="2">
        <f>ROUND((SUMPRODUCT((NhuCau!$E$49:$E$51=$C85)*(NhuCau!AV$49:AV$51))),2)</f>
        <v>0</v>
      </c>
      <c r="AT85" s="2">
        <f>ROUND((SUMPRODUCT((NhuCau!$E$49:$E$51=$C85)*(NhuCau!AW$49:AW$51))),2)</f>
        <v>0</v>
      </c>
      <c r="AU85" s="2">
        <f>ROUND((SUMPRODUCT((NhuCau!$E$49:$E$51=$C85)*(NhuCau!AX$49:AX$51))),2)</f>
        <v>0</v>
      </c>
      <c r="AV85" s="2">
        <f>ROUND((SUMPRODUCT((NhuCau!$E$49:$E$51=$C85)*(NhuCau!AY$49:AY$51))),2)</f>
        <v>0</v>
      </c>
      <c r="AW85" s="2">
        <f>ROUND((SUMPRODUCT((NhuCau!$E$49:$E$51=$C85)*(NhuCau!AZ$49:AZ$51))),2)</f>
        <v>0</v>
      </c>
      <c r="AX85" s="2">
        <f>ROUND((SUMPRODUCT((NhuCau!$E$49:$E$51=$C85)*(NhuCau!BA$49:BA$51))),2)</f>
        <v>0</v>
      </c>
      <c r="AY85" s="2">
        <f>ROUND((SUMPRODUCT((NhuCau!$E$49:$E$51=$C85)*(NhuCau!BB$49:BB$51))),2)</f>
        <v>0</v>
      </c>
      <c r="AZ85" s="2">
        <f>ROUND((SUMPRODUCT((NhuCau!$E$49:$E$51=$C85)*(NhuCau!BD$49:BD$51))),2)</f>
        <v>0</v>
      </c>
      <c r="BA85" s="2">
        <f>ROUND((SUMPRODUCT((NhuCau!$E$49:$E$51=$C85)*(NhuCau!BE$49:BE$51))),2)</f>
        <v>0</v>
      </c>
      <c r="BB85" s="2">
        <f>ROUND((SUMPRODUCT((NhuCau!$E$49:$E$51=$C85)*(NhuCau!BF$49:BF$51))),2)</f>
        <v>0</v>
      </c>
      <c r="BC85" s="2">
        <f>ROUND((SUMPRODUCT((NhuCau!$E$49:$E$51=$C85)*(NhuCau!BG$49:BG$51))),2)</f>
        <v>0</v>
      </c>
      <c r="BD85" s="2">
        <f>ROUND((SUMPRODUCT((NhuCau!$E$49:$E$51=$C85)*(NhuCau!BH$49:BH$51))),2)</f>
        <v>0</v>
      </c>
      <c r="BE85" s="2">
        <f>ROUND((SUMPRODUCT((NhuCau!$E$49:$E$51=$C85)*(NhuCau!BI$49:BI$51))),2)</f>
        <v>0</v>
      </c>
      <c r="BF85" s="2">
        <f>ROUND((SUMPRODUCT((NhuCau!$E$49:$E$51=$C85)*(NhuCau!BJ$49:BJ$51))),2)</f>
        <v>0</v>
      </c>
      <c r="BG85" s="2">
        <f>ROUND((SUMPRODUCT((NhuCau!$E$49:$E$51=$C85)*(NhuCau!BK$49:BK$51))),2)</f>
        <v>0</v>
      </c>
    </row>
    <row r="86" spans="1:59" s="1" customFormat="1" ht="16.5" customHeight="1">
      <c r="A86" s="251" t="s">
        <v>42</v>
      </c>
      <c r="B86" s="252"/>
      <c r="C86" s="253" t="str">
        <f t="shared" si="41"/>
        <v>Năm 2026</v>
      </c>
      <c r="D86" s="246" t="s">
        <v>14</v>
      </c>
      <c r="E86" s="255">
        <f>SUM(F86:BG86)</f>
        <v>0</v>
      </c>
      <c r="F86" s="2">
        <f>ROUND((SUMPRODUCT((NhuCau!$E$49:$E$51=$C86)*(NhuCau!I$49:I$51))),2)</f>
        <v>0</v>
      </c>
      <c r="G86" s="2">
        <f>ROUND((SUMPRODUCT((NhuCau!$E$49:$E$51=$C86)*(NhuCau!J$49:J$51))),2)</f>
        <v>0</v>
      </c>
      <c r="H86" s="2">
        <f>ROUND((SUMPRODUCT((NhuCau!$E$49:$E$51=$C86)*(NhuCau!K$49:K$51))),2)</f>
        <v>0</v>
      </c>
      <c r="I86" s="2">
        <f>ROUND((SUMPRODUCT((NhuCau!$E$49:$E$51=$C86)*(NhuCau!L$49:L$51))),2)</f>
        <v>0</v>
      </c>
      <c r="J86" s="2">
        <f>ROUND((SUMPRODUCT((NhuCau!$E$49:$E$51=$C86)*(NhuCau!M$49:M$51))),2)</f>
        <v>0</v>
      </c>
      <c r="K86" s="2">
        <f>ROUND((SUMPRODUCT((NhuCau!$E$49:$E$51=$C86)*(NhuCau!N$49:N$51))),2)</f>
        <v>0</v>
      </c>
      <c r="L86" s="2">
        <f>ROUND((SUMPRODUCT((NhuCau!$E$49:$E$51=$C86)*(NhuCau!O$49:O$51))),2)</f>
        <v>0</v>
      </c>
      <c r="M86" s="2">
        <f>ROUND((SUMPRODUCT((NhuCau!$E$49:$E$51=$C86)*(NhuCau!P$49:P$51))),2)</f>
        <v>0</v>
      </c>
      <c r="N86" s="2">
        <f>ROUND((SUMPRODUCT((NhuCau!$E$49:$E$51=$C86)*(NhuCau!Q$49:Q$51))),2)</f>
        <v>0</v>
      </c>
      <c r="O86" s="2">
        <f>ROUND((SUMPRODUCT((NhuCau!$E$49:$E$51=$C86)*(NhuCau!R$49:R$51))),2)</f>
        <v>0</v>
      </c>
      <c r="P86" s="2">
        <f>ROUND((SUMPRODUCT((NhuCau!$E$49:$E$51=$C86)*(NhuCau!S$49:S$51))),2)</f>
        <v>0</v>
      </c>
      <c r="Q86" s="2">
        <f>ROUND((SUMPRODUCT((NhuCau!$E$49:$E$51=$C86)*(NhuCau!T$49:T$51))),2)</f>
        <v>0</v>
      </c>
      <c r="R86" s="2">
        <f>ROUND((SUMPRODUCT((NhuCau!$E$49:$E$51=$C86)*(NhuCau!U$49:U$51))),2)</f>
        <v>0</v>
      </c>
      <c r="S86" s="2">
        <f>ROUND((SUMPRODUCT((NhuCau!$E$49:$E$51=$C86)*(NhuCau!V$49:V$51))),2)</f>
        <v>0</v>
      </c>
      <c r="T86" s="2">
        <f>ROUND((SUMPRODUCT((NhuCau!$E$49:$E$51=$C86)*(NhuCau!W$49:W$51))),2)</f>
        <v>0</v>
      </c>
      <c r="U86" s="2">
        <f>ROUND((SUMPRODUCT((NhuCau!$E$49:$E$51=$C86)*(NhuCau!X$49:X$51))),2)</f>
        <v>0</v>
      </c>
      <c r="V86" s="2">
        <f>ROUND((SUMPRODUCT((NhuCau!$E$49:$E$51=$C86)*(NhuCau!Y$49:Y$51))),2)</f>
        <v>0</v>
      </c>
      <c r="W86" s="2">
        <f>ROUND((SUMPRODUCT((NhuCau!$E$49:$E$51=$C86)*(NhuCau!Z$49:Z$51))),2)</f>
        <v>0</v>
      </c>
      <c r="X86" s="2">
        <f>ROUND((SUMPRODUCT((NhuCau!$E$49:$E$51=$C86)*(NhuCau!AA$49:AA$51))),2)</f>
        <v>0</v>
      </c>
      <c r="Y86" s="2">
        <f>ROUND((SUMPRODUCT((NhuCau!$E$49:$E$51=$C86)*(NhuCau!AB$49:AB$51))),2)</f>
        <v>0</v>
      </c>
      <c r="Z86" s="2">
        <f>ROUND((SUMPRODUCT((NhuCau!$E$49:$E$51=$C86)*(NhuCau!AC$49:AC$51))),2)</f>
        <v>0</v>
      </c>
      <c r="AA86" s="2">
        <f>ROUND((SUMPRODUCT((NhuCau!$E$49:$E$51=$C86)*(NhuCau!AD$49:AD$51))),2)</f>
        <v>0</v>
      </c>
      <c r="AB86" s="2">
        <f>ROUND((SUMPRODUCT((NhuCau!$E$49:$E$51=$C86)*(NhuCau!AE$49:AE$51))),2)</f>
        <v>0</v>
      </c>
      <c r="AC86" s="2">
        <f>ROUND((SUMPRODUCT((NhuCau!$E$49:$E$51=$C86)*(NhuCau!AF$49:AF$51))),2)</f>
        <v>0</v>
      </c>
      <c r="AD86" s="2">
        <f>ROUND((SUMPRODUCT((NhuCau!$E$49:$E$51=$C86)*(NhuCau!AG$49:AG$51))),2)</f>
        <v>0</v>
      </c>
      <c r="AE86" s="2">
        <f>ROUND((SUMPRODUCT((NhuCau!$E$49:$E$51=$C86)*(NhuCau!AH$49:AH$51))),2)</f>
        <v>0</v>
      </c>
      <c r="AF86" s="2">
        <f>ROUND((SUMPRODUCT((NhuCau!$E$49:$E$51=$C86)*(NhuCau!AI$49:AI$51))),2)</f>
        <v>0</v>
      </c>
      <c r="AG86" s="2">
        <f>ROUND((SUMPRODUCT((NhuCau!$E$49:$E$51=$C86)*(NhuCau!AJ$49:AJ$51))),2)</f>
        <v>0</v>
      </c>
      <c r="AH86" s="2">
        <f>ROUND((SUMPRODUCT((NhuCau!$E$49:$E$51=$C86)*(NhuCau!AK$49:AK$51))),2)</f>
        <v>0</v>
      </c>
      <c r="AI86" s="2">
        <f>ROUND((SUMPRODUCT((NhuCau!$E$49:$E$51=$C86)*(NhuCau!AL$49:AL$51))),2)</f>
        <v>0</v>
      </c>
      <c r="AJ86" s="2">
        <f>ROUND((SUMPRODUCT((NhuCau!$E$49:$E$51=$C86)*(NhuCau!AM$49:AM$51))),2)</f>
        <v>0</v>
      </c>
      <c r="AK86" s="2">
        <f>ROUND((SUMPRODUCT((NhuCau!$E$49:$E$51=$C86)*(NhuCau!AN$49:AN$51))),2)</f>
        <v>0</v>
      </c>
      <c r="AL86" s="2">
        <f>ROUND((SUMPRODUCT((NhuCau!$E$49:$E$51=$C86)*(NhuCau!AO$49:AO$51))),2)</f>
        <v>0</v>
      </c>
      <c r="AM86" s="2">
        <f>ROUND((SUMPRODUCT((NhuCau!$E$49:$E$51=$C86)*(NhuCau!AP$49:AP$51))),2)</f>
        <v>0</v>
      </c>
      <c r="AN86" s="2">
        <f>ROUND((SUMPRODUCT((NhuCau!$E$49:$E$51=$C86)*(NhuCau!AQ$49:AQ$51))),2)</f>
        <v>0</v>
      </c>
      <c r="AO86" s="2">
        <f>ROUND((SUMPRODUCT((NhuCau!$E$49:$E$51=$C86)*(NhuCau!AR$49:AR$51))),2)</f>
        <v>0</v>
      </c>
      <c r="AP86" s="2">
        <f>ROUND((SUMPRODUCT((NhuCau!$E$49:$E$51=$C86)*(NhuCau!AS$49:AS$51))),2)</f>
        <v>0</v>
      </c>
      <c r="AQ86" s="2">
        <f>ROUND((SUMPRODUCT((NhuCau!$E$49:$E$51=$C86)*(NhuCau!AT$49:AT$51))),2)</f>
        <v>0</v>
      </c>
      <c r="AR86" s="2">
        <f>ROUND((SUMPRODUCT((NhuCau!$E$49:$E$51=$C86)*(NhuCau!AU$49:AU$51))),2)</f>
        <v>0</v>
      </c>
      <c r="AS86" s="2">
        <f>ROUND((SUMPRODUCT((NhuCau!$E$49:$E$51=$C86)*(NhuCau!AV$49:AV$51))),2)</f>
        <v>0</v>
      </c>
      <c r="AT86" s="2">
        <f>ROUND((SUMPRODUCT((NhuCau!$E$49:$E$51=$C86)*(NhuCau!AW$49:AW$51))),2)</f>
        <v>0</v>
      </c>
      <c r="AU86" s="2">
        <f>ROUND((SUMPRODUCT((NhuCau!$E$49:$E$51=$C86)*(NhuCau!AX$49:AX$51))),2)</f>
        <v>0</v>
      </c>
      <c r="AV86" s="2">
        <f>ROUND((SUMPRODUCT((NhuCau!$E$49:$E$51=$C86)*(NhuCau!AY$49:AY$51))),2)</f>
        <v>0</v>
      </c>
      <c r="AW86" s="2">
        <f>ROUND((SUMPRODUCT((NhuCau!$E$49:$E$51=$C86)*(NhuCau!AZ$49:AZ$51))),2)</f>
        <v>0</v>
      </c>
      <c r="AX86" s="2">
        <f>ROUND((SUMPRODUCT((NhuCau!$E$49:$E$51=$C86)*(NhuCau!BA$49:BA$51))),2)</f>
        <v>0</v>
      </c>
      <c r="AY86" s="2">
        <f>ROUND((SUMPRODUCT((NhuCau!$E$49:$E$51=$C86)*(NhuCau!BB$49:BB$51))),2)</f>
        <v>0</v>
      </c>
      <c r="AZ86" s="2">
        <f>ROUND((SUMPRODUCT((NhuCau!$E$49:$E$51=$C86)*(NhuCau!BD$49:BD$51))),2)</f>
        <v>0</v>
      </c>
      <c r="BA86" s="2">
        <f>ROUND((SUMPRODUCT((NhuCau!$E$49:$E$51=$C86)*(NhuCau!BE$49:BE$51))),2)</f>
        <v>0</v>
      </c>
      <c r="BB86" s="2">
        <f>ROUND((SUMPRODUCT((NhuCau!$E$49:$E$51=$C86)*(NhuCau!BF$49:BF$51))),2)</f>
        <v>0</v>
      </c>
      <c r="BC86" s="2">
        <f>ROUND((SUMPRODUCT((NhuCau!$E$49:$E$51=$C86)*(NhuCau!BG$49:BG$51))),2)</f>
        <v>0</v>
      </c>
      <c r="BD86" s="2">
        <f>ROUND((SUMPRODUCT((NhuCau!$E$49:$E$51=$C86)*(NhuCau!BH$49:BH$51))),2)</f>
        <v>0</v>
      </c>
      <c r="BE86" s="2">
        <f>ROUND((SUMPRODUCT((NhuCau!$E$49:$E$51=$C86)*(NhuCau!BI$49:BI$51))),2)</f>
        <v>0</v>
      </c>
      <c r="BF86" s="2">
        <f>ROUND((SUMPRODUCT((NhuCau!$E$49:$E$51=$C86)*(NhuCau!BJ$49:BJ$51))),2)</f>
        <v>0</v>
      </c>
      <c r="BG86" s="2">
        <f>ROUND((SUMPRODUCT((NhuCau!$E$49:$E$51=$C86)*(NhuCau!BK$49:BK$51))),2)</f>
        <v>0</v>
      </c>
    </row>
    <row r="87" spans="1:59" s="1" customFormat="1" ht="16.5" customHeight="1">
      <c r="A87" s="251" t="s">
        <v>42</v>
      </c>
      <c r="B87" s="252"/>
      <c r="C87" s="253" t="str">
        <f t="shared" si="41"/>
        <v>Năm 2027</v>
      </c>
      <c r="D87" s="246" t="s">
        <v>14</v>
      </c>
      <c r="E87" s="255">
        <f>SUM(F87:BG87)</f>
        <v>0</v>
      </c>
      <c r="F87" s="2">
        <f>ROUND((SUMPRODUCT((NhuCau!$E$49:$E$51=$C87)*(NhuCau!I$49:I$51))),2)</f>
        <v>0</v>
      </c>
      <c r="G87" s="2">
        <f>ROUND((SUMPRODUCT((NhuCau!$E$49:$E$51=$C87)*(NhuCau!J$49:J$51))),2)</f>
        <v>0</v>
      </c>
      <c r="H87" s="2">
        <f>ROUND((SUMPRODUCT((NhuCau!$E$49:$E$51=$C87)*(NhuCau!K$49:K$51))),2)</f>
        <v>0</v>
      </c>
      <c r="I87" s="2">
        <f>ROUND((SUMPRODUCT((NhuCau!$E$49:$E$51=$C87)*(NhuCau!L$49:L$51))),2)</f>
        <v>0</v>
      </c>
      <c r="J87" s="2">
        <f>ROUND((SUMPRODUCT((NhuCau!$E$49:$E$51=$C87)*(NhuCau!M$49:M$51))),2)</f>
        <v>0</v>
      </c>
      <c r="K87" s="2">
        <f>ROUND((SUMPRODUCT((NhuCau!$E$49:$E$51=$C87)*(NhuCau!N$49:N$51))),2)</f>
        <v>0</v>
      </c>
      <c r="L87" s="2">
        <f>ROUND((SUMPRODUCT((NhuCau!$E$49:$E$51=$C87)*(NhuCau!O$49:O$51))),2)</f>
        <v>0</v>
      </c>
      <c r="M87" s="2">
        <f>ROUND((SUMPRODUCT((NhuCau!$E$49:$E$51=$C87)*(NhuCau!P$49:P$51))),2)</f>
        <v>0</v>
      </c>
      <c r="N87" s="2">
        <f>ROUND((SUMPRODUCT((NhuCau!$E$49:$E$51=$C87)*(NhuCau!Q$49:Q$51))),2)</f>
        <v>0</v>
      </c>
      <c r="O87" s="2">
        <f>ROUND((SUMPRODUCT((NhuCau!$E$49:$E$51=$C87)*(NhuCau!R$49:R$51))),2)</f>
        <v>0</v>
      </c>
      <c r="P87" s="2">
        <f>ROUND((SUMPRODUCT((NhuCau!$E$49:$E$51=$C87)*(NhuCau!S$49:S$51))),2)</f>
        <v>0</v>
      </c>
      <c r="Q87" s="2">
        <f>ROUND((SUMPRODUCT((NhuCau!$E$49:$E$51=$C87)*(NhuCau!T$49:T$51))),2)</f>
        <v>0</v>
      </c>
      <c r="R87" s="2">
        <f>ROUND((SUMPRODUCT((NhuCau!$E$49:$E$51=$C87)*(NhuCau!U$49:U$51))),2)</f>
        <v>0</v>
      </c>
      <c r="S87" s="2">
        <f>ROUND((SUMPRODUCT((NhuCau!$E$49:$E$51=$C87)*(NhuCau!V$49:V$51))),2)</f>
        <v>0</v>
      </c>
      <c r="T87" s="2">
        <f>ROUND((SUMPRODUCT((NhuCau!$E$49:$E$51=$C87)*(NhuCau!W$49:W$51))),2)</f>
        <v>0</v>
      </c>
      <c r="U87" s="2">
        <f>ROUND((SUMPRODUCT((NhuCau!$E$49:$E$51=$C87)*(NhuCau!X$49:X$51))),2)</f>
        <v>0</v>
      </c>
      <c r="V87" s="2">
        <f>ROUND((SUMPRODUCT((NhuCau!$E$49:$E$51=$C87)*(NhuCau!Y$49:Y$51))),2)</f>
        <v>0</v>
      </c>
      <c r="W87" s="2">
        <f>ROUND((SUMPRODUCT((NhuCau!$E$49:$E$51=$C87)*(NhuCau!Z$49:Z$51))),2)</f>
        <v>0</v>
      </c>
      <c r="X87" s="2">
        <f>ROUND((SUMPRODUCT((NhuCau!$E$49:$E$51=$C87)*(NhuCau!AA$49:AA$51))),2)</f>
        <v>0</v>
      </c>
      <c r="Y87" s="2">
        <f>ROUND((SUMPRODUCT((NhuCau!$E$49:$E$51=$C87)*(NhuCau!AB$49:AB$51))),2)</f>
        <v>0</v>
      </c>
      <c r="Z87" s="2">
        <f>ROUND((SUMPRODUCT((NhuCau!$E$49:$E$51=$C87)*(NhuCau!AC$49:AC$51))),2)</f>
        <v>0</v>
      </c>
      <c r="AA87" s="2">
        <f>ROUND((SUMPRODUCT((NhuCau!$E$49:$E$51=$C87)*(NhuCau!AD$49:AD$51))),2)</f>
        <v>0</v>
      </c>
      <c r="AB87" s="2">
        <f>ROUND((SUMPRODUCT((NhuCau!$E$49:$E$51=$C87)*(NhuCau!AE$49:AE$51))),2)</f>
        <v>0</v>
      </c>
      <c r="AC87" s="2">
        <f>ROUND((SUMPRODUCT((NhuCau!$E$49:$E$51=$C87)*(NhuCau!AF$49:AF$51))),2)</f>
        <v>0</v>
      </c>
      <c r="AD87" s="2">
        <f>ROUND((SUMPRODUCT((NhuCau!$E$49:$E$51=$C87)*(NhuCau!AG$49:AG$51))),2)</f>
        <v>0</v>
      </c>
      <c r="AE87" s="2">
        <f>ROUND((SUMPRODUCT((NhuCau!$E$49:$E$51=$C87)*(NhuCau!AH$49:AH$51))),2)</f>
        <v>0</v>
      </c>
      <c r="AF87" s="2">
        <f>ROUND((SUMPRODUCT((NhuCau!$E$49:$E$51=$C87)*(NhuCau!AI$49:AI$51))),2)</f>
        <v>0</v>
      </c>
      <c r="AG87" s="2">
        <f>ROUND((SUMPRODUCT((NhuCau!$E$49:$E$51=$C87)*(NhuCau!AJ$49:AJ$51))),2)</f>
        <v>0</v>
      </c>
      <c r="AH87" s="2">
        <f>ROUND((SUMPRODUCT((NhuCau!$E$49:$E$51=$C87)*(NhuCau!AK$49:AK$51))),2)</f>
        <v>0</v>
      </c>
      <c r="AI87" s="2">
        <f>ROUND((SUMPRODUCT((NhuCau!$E$49:$E$51=$C87)*(NhuCau!AL$49:AL$51))),2)</f>
        <v>0</v>
      </c>
      <c r="AJ87" s="2">
        <f>ROUND((SUMPRODUCT((NhuCau!$E$49:$E$51=$C87)*(NhuCau!AM$49:AM$51))),2)</f>
        <v>0</v>
      </c>
      <c r="AK87" s="2">
        <f>ROUND((SUMPRODUCT((NhuCau!$E$49:$E$51=$C87)*(NhuCau!AN$49:AN$51))),2)</f>
        <v>0</v>
      </c>
      <c r="AL87" s="2">
        <f>ROUND((SUMPRODUCT((NhuCau!$E$49:$E$51=$C87)*(NhuCau!AO$49:AO$51))),2)</f>
        <v>0</v>
      </c>
      <c r="AM87" s="2">
        <f>ROUND((SUMPRODUCT((NhuCau!$E$49:$E$51=$C87)*(NhuCau!AP$49:AP$51))),2)</f>
        <v>0</v>
      </c>
      <c r="AN87" s="2">
        <f>ROUND((SUMPRODUCT((NhuCau!$E$49:$E$51=$C87)*(NhuCau!AQ$49:AQ$51))),2)</f>
        <v>0</v>
      </c>
      <c r="AO87" s="2">
        <f>ROUND((SUMPRODUCT((NhuCau!$E$49:$E$51=$C87)*(NhuCau!AR$49:AR$51))),2)</f>
        <v>0</v>
      </c>
      <c r="AP87" s="2">
        <f>ROUND((SUMPRODUCT((NhuCau!$E$49:$E$51=$C87)*(NhuCau!AS$49:AS$51))),2)</f>
        <v>0</v>
      </c>
      <c r="AQ87" s="2">
        <f>ROUND((SUMPRODUCT((NhuCau!$E$49:$E$51=$C87)*(NhuCau!AT$49:AT$51))),2)</f>
        <v>0</v>
      </c>
      <c r="AR87" s="2">
        <f>ROUND((SUMPRODUCT((NhuCau!$E$49:$E$51=$C87)*(NhuCau!AU$49:AU$51))),2)</f>
        <v>0</v>
      </c>
      <c r="AS87" s="2">
        <f>ROUND((SUMPRODUCT((NhuCau!$E$49:$E$51=$C87)*(NhuCau!AV$49:AV$51))),2)</f>
        <v>0</v>
      </c>
      <c r="AT87" s="2">
        <f>ROUND((SUMPRODUCT((NhuCau!$E$49:$E$51=$C87)*(NhuCau!AW$49:AW$51))),2)</f>
        <v>0</v>
      </c>
      <c r="AU87" s="2">
        <f>ROUND((SUMPRODUCT((NhuCau!$E$49:$E$51=$C87)*(NhuCau!AX$49:AX$51))),2)</f>
        <v>0</v>
      </c>
      <c r="AV87" s="2">
        <f>ROUND((SUMPRODUCT((NhuCau!$E$49:$E$51=$C87)*(NhuCau!AY$49:AY$51))),2)</f>
        <v>0</v>
      </c>
      <c r="AW87" s="2">
        <f>ROUND((SUMPRODUCT((NhuCau!$E$49:$E$51=$C87)*(NhuCau!AZ$49:AZ$51))),2)</f>
        <v>0</v>
      </c>
      <c r="AX87" s="2">
        <f>ROUND((SUMPRODUCT((NhuCau!$E$49:$E$51=$C87)*(NhuCau!BA$49:BA$51))),2)</f>
        <v>0</v>
      </c>
      <c r="AY87" s="2">
        <f>ROUND((SUMPRODUCT((NhuCau!$E$49:$E$51=$C87)*(NhuCau!BB$49:BB$51))),2)</f>
        <v>0</v>
      </c>
      <c r="AZ87" s="2">
        <f>ROUND((SUMPRODUCT((NhuCau!$E$49:$E$51=$C87)*(NhuCau!BD$49:BD$51))),2)</f>
        <v>0</v>
      </c>
      <c r="BA87" s="2">
        <f>ROUND((SUMPRODUCT((NhuCau!$E$49:$E$51=$C87)*(NhuCau!BE$49:BE$51))),2)</f>
        <v>0</v>
      </c>
      <c r="BB87" s="2">
        <f>ROUND((SUMPRODUCT((NhuCau!$E$49:$E$51=$C87)*(NhuCau!BF$49:BF$51))),2)</f>
        <v>0</v>
      </c>
      <c r="BC87" s="2">
        <f>ROUND((SUMPRODUCT((NhuCau!$E$49:$E$51=$C87)*(NhuCau!BG$49:BG$51))),2)</f>
        <v>0</v>
      </c>
      <c r="BD87" s="2">
        <f>ROUND((SUMPRODUCT((NhuCau!$E$49:$E$51=$C87)*(NhuCau!BH$49:BH$51))),2)</f>
        <v>0</v>
      </c>
      <c r="BE87" s="2">
        <f>ROUND((SUMPRODUCT((NhuCau!$E$49:$E$51=$C87)*(NhuCau!BI$49:BI$51))),2)</f>
        <v>0</v>
      </c>
      <c r="BF87" s="2">
        <f>ROUND((SUMPRODUCT((NhuCau!$E$49:$E$51=$C87)*(NhuCau!BJ$49:BJ$51))),2)</f>
        <v>0</v>
      </c>
      <c r="BG87" s="2">
        <f>ROUND((SUMPRODUCT((NhuCau!$E$49:$E$51=$C87)*(NhuCau!BK$49:BK$51))),2)</f>
        <v>0</v>
      </c>
    </row>
    <row r="88" spans="1:59" s="1" customFormat="1" ht="16.5" customHeight="1">
      <c r="A88" s="251" t="s">
        <v>42</v>
      </c>
      <c r="B88" s="252"/>
      <c r="C88" s="253" t="str">
        <f t="shared" si="41"/>
        <v>Năm 2028</v>
      </c>
      <c r="D88" s="246" t="s">
        <v>14</v>
      </c>
      <c r="E88" s="255">
        <f>SUM(F88:BG88)</f>
        <v>0</v>
      </c>
      <c r="F88" s="2">
        <f>ROUND((SUMPRODUCT((NhuCau!$E$49:$E$51=$C88)*(NhuCau!I$49:I$51))),2)</f>
        <v>0</v>
      </c>
      <c r="G88" s="2">
        <f>ROUND((SUMPRODUCT((NhuCau!$E$49:$E$51=$C88)*(NhuCau!J$49:J$51))),2)</f>
        <v>0</v>
      </c>
      <c r="H88" s="2">
        <f>ROUND((SUMPRODUCT((NhuCau!$E$49:$E$51=$C88)*(NhuCau!K$49:K$51))),2)</f>
        <v>0</v>
      </c>
      <c r="I88" s="2">
        <f>ROUND((SUMPRODUCT((NhuCau!$E$49:$E$51=$C88)*(NhuCau!L$49:L$51))),2)</f>
        <v>0</v>
      </c>
      <c r="J88" s="2">
        <f>ROUND((SUMPRODUCT((NhuCau!$E$49:$E$51=$C88)*(NhuCau!M$49:M$51))),2)</f>
        <v>0</v>
      </c>
      <c r="K88" s="2">
        <f>ROUND((SUMPRODUCT((NhuCau!$E$49:$E$51=$C88)*(NhuCau!N$49:N$51))),2)</f>
        <v>0</v>
      </c>
      <c r="L88" s="2">
        <f>ROUND((SUMPRODUCT((NhuCau!$E$49:$E$51=$C88)*(NhuCau!O$49:O$51))),2)</f>
        <v>0</v>
      </c>
      <c r="M88" s="2">
        <f>ROUND((SUMPRODUCT((NhuCau!$E$49:$E$51=$C88)*(NhuCau!P$49:P$51))),2)</f>
        <v>0</v>
      </c>
      <c r="N88" s="2">
        <f>ROUND((SUMPRODUCT((NhuCau!$E$49:$E$51=$C88)*(NhuCau!Q$49:Q$51))),2)</f>
        <v>0</v>
      </c>
      <c r="O88" s="2">
        <f>ROUND((SUMPRODUCT((NhuCau!$E$49:$E$51=$C88)*(NhuCau!R$49:R$51))),2)</f>
        <v>0</v>
      </c>
      <c r="P88" s="2">
        <f>ROUND((SUMPRODUCT((NhuCau!$E$49:$E$51=$C88)*(NhuCau!S$49:S$51))),2)</f>
        <v>0</v>
      </c>
      <c r="Q88" s="2">
        <f>ROUND((SUMPRODUCT((NhuCau!$E$49:$E$51=$C88)*(NhuCau!T$49:T$51))),2)</f>
        <v>0</v>
      </c>
      <c r="R88" s="2">
        <f>ROUND((SUMPRODUCT((NhuCau!$E$49:$E$51=$C88)*(NhuCau!U$49:U$51))),2)</f>
        <v>0</v>
      </c>
      <c r="S88" s="2">
        <f>ROUND((SUMPRODUCT((NhuCau!$E$49:$E$51=$C88)*(NhuCau!V$49:V$51))),2)</f>
        <v>0</v>
      </c>
      <c r="T88" s="2">
        <f>ROUND((SUMPRODUCT((NhuCau!$E$49:$E$51=$C88)*(NhuCau!W$49:W$51))),2)</f>
        <v>0</v>
      </c>
      <c r="U88" s="2">
        <f>ROUND((SUMPRODUCT((NhuCau!$E$49:$E$51=$C88)*(NhuCau!X$49:X$51))),2)</f>
        <v>0</v>
      </c>
      <c r="V88" s="2">
        <f>ROUND((SUMPRODUCT((NhuCau!$E$49:$E$51=$C88)*(NhuCau!Y$49:Y$51))),2)</f>
        <v>0</v>
      </c>
      <c r="W88" s="2">
        <f>ROUND((SUMPRODUCT((NhuCau!$E$49:$E$51=$C88)*(NhuCau!Z$49:Z$51))),2)</f>
        <v>0</v>
      </c>
      <c r="X88" s="2">
        <f>ROUND((SUMPRODUCT((NhuCau!$E$49:$E$51=$C88)*(NhuCau!AA$49:AA$51))),2)</f>
        <v>0</v>
      </c>
      <c r="Y88" s="2">
        <f>ROUND((SUMPRODUCT((NhuCau!$E$49:$E$51=$C88)*(NhuCau!AB$49:AB$51))),2)</f>
        <v>0</v>
      </c>
      <c r="Z88" s="2">
        <f>ROUND((SUMPRODUCT((NhuCau!$E$49:$E$51=$C88)*(NhuCau!AC$49:AC$51))),2)</f>
        <v>0</v>
      </c>
      <c r="AA88" s="2">
        <f>ROUND((SUMPRODUCT((NhuCau!$E$49:$E$51=$C88)*(NhuCau!AD$49:AD$51))),2)</f>
        <v>0</v>
      </c>
      <c r="AB88" s="2">
        <f>ROUND((SUMPRODUCT((NhuCau!$E$49:$E$51=$C88)*(NhuCau!AE$49:AE$51))),2)</f>
        <v>0</v>
      </c>
      <c r="AC88" s="2">
        <f>ROUND((SUMPRODUCT((NhuCau!$E$49:$E$51=$C88)*(NhuCau!AF$49:AF$51))),2)</f>
        <v>0</v>
      </c>
      <c r="AD88" s="2">
        <f>ROUND((SUMPRODUCT((NhuCau!$E$49:$E$51=$C88)*(NhuCau!AG$49:AG$51))),2)</f>
        <v>0</v>
      </c>
      <c r="AE88" s="2">
        <f>ROUND((SUMPRODUCT((NhuCau!$E$49:$E$51=$C88)*(NhuCau!AH$49:AH$51))),2)</f>
        <v>0</v>
      </c>
      <c r="AF88" s="2">
        <f>ROUND((SUMPRODUCT((NhuCau!$E$49:$E$51=$C88)*(NhuCau!AI$49:AI$51))),2)</f>
        <v>0</v>
      </c>
      <c r="AG88" s="2">
        <f>ROUND((SUMPRODUCT((NhuCau!$E$49:$E$51=$C88)*(NhuCau!AJ$49:AJ$51))),2)</f>
        <v>0</v>
      </c>
      <c r="AH88" s="2">
        <f>ROUND((SUMPRODUCT((NhuCau!$E$49:$E$51=$C88)*(NhuCau!AK$49:AK$51))),2)</f>
        <v>0</v>
      </c>
      <c r="AI88" s="2">
        <f>ROUND((SUMPRODUCT((NhuCau!$E$49:$E$51=$C88)*(NhuCau!AL$49:AL$51))),2)</f>
        <v>0</v>
      </c>
      <c r="AJ88" s="2">
        <f>ROUND((SUMPRODUCT((NhuCau!$E$49:$E$51=$C88)*(NhuCau!AM$49:AM$51))),2)</f>
        <v>0</v>
      </c>
      <c r="AK88" s="2">
        <f>ROUND((SUMPRODUCT((NhuCau!$E$49:$E$51=$C88)*(NhuCau!AN$49:AN$51))),2)</f>
        <v>0</v>
      </c>
      <c r="AL88" s="2">
        <f>ROUND((SUMPRODUCT((NhuCau!$E$49:$E$51=$C88)*(NhuCau!AO$49:AO$51))),2)</f>
        <v>0</v>
      </c>
      <c r="AM88" s="2">
        <f>ROUND((SUMPRODUCT((NhuCau!$E$49:$E$51=$C88)*(NhuCau!AP$49:AP$51))),2)</f>
        <v>0</v>
      </c>
      <c r="AN88" s="2">
        <f>ROUND((SUMPRODUCT((NhuCau!$E$49:$E$51=$C88)*(NhuCau!AQ$49:AQ$51))),2)</f>
        <v>0</v>
      </c>
      <c r="AO88" s="2">
        <f>ROUND((SUMPRODUCT((NhuCau!$E$49:$E$51=$C88)*(NhuCau!AR$49:AR$51))),2)</f>
        <v>0</v>
      </c>
      <c r="AP88" s="2">
        <f>ROUND((SUMPRODUCT((NhuCau!$E$49:$E$51=$C88)*(NhuCau!AS$49:AS$51))),2)</f>
        <v>0</v>
      </c>
      <c r="AQ88" s="2">
        <f>ROUND((SUMPRODUCT((NhuCau!$E$49:$E$51=$C88)*(NhuCau!AT$49:AT$51))),2)</f>
        <v>0</v>
      </c>
      <c r="AR88" s="2">
        <f>ROUND((SUMPRODUCT((NhuCau!$E$49:$E$51=$C88)*(NhuCau!AU$49:AU$51))),2)</f>
        <v>0</v>
      </c>
      <c r="AS88" s="2">
        <f>ROUND((SUMPRODUCT((NhuCau!$E$49:$E$51=$C88)*(NhuCau!AV$49:AV$51))),2)</f>
        <v>0</v>
      </c>
      <c r="AT88" s="2">
        <f>ROUND((SUMPRODUCT((NhuCau!$E$49:$E$51=$C88)*(NhuCau!AW$49:AW$51))),2)</f>
        <v>0</v>
      </c>
      <c r="AU88" s="2">
        <f>ROUND((SUMPRODUCT((NhuCau!$E$49:$E$51=$C88)*(NhuCau!AX$49:AX$51))),2)</f>
        <v>0</v>
      </c>
      <c r="AV88" s="2">
        <f>ROUND((SUMPRODUCT((NhuCau!$E$49:$E$51=$C88)*(NhuCau!AY$49:AY$51))),2)</f>
        <v>0</v>
      </c>
      <c r="AW88" s="2">
        <f>ROUND((SUMPRODUCT((NhuCau!$E$49:$E$51=$C88)*(NhuCau!AZ$49:AZ$51))),2)</f>
        <v>0</v>
      </c>
      <c r="AX88" s="2">
        <f>ROUND((SUMPRODUCT((NhuCau!$E$49:$E$51=$C88)*(NhuCau!BA$49:BA$51))),2)</f>
        <v>0</v>
      </c>
      <c r="AY88" s="2">
        <f>ROUND((SUMPRODUCT((NhuCau!$E$49:$E$51=$C88)*(NhuCau!BB$49:BB$51))),2)</f>
        <v>0</v>
      </c>
      <c r="AZ88" s="2">
        <f>ROUND((SUMPRODUCT((NhuCau!$E$49:$E$51=$C88)*(NhuCau!BD$49:BD$51))),2)</f>
        <v>0</v>
      </c>
      <c r="BA88" s="2">
        <f>ROUND((SUMPRODUCT((NhuCau!$E$49:$E$51=$C88)*(NhuCau!BE$49:BE$51))),2)</f>
        <v>0</v>
      </c>
      <c r="BB88" s="2">
        <f>ROUND((SUMPRODUCT((NhuCau!$E$49:$E$51=$C88)*(NhuCau!BF$49:BF$51))),2)</f>
        <v>0</v>
      </c>
      <c r="BC88" s="2">
        <f>ROUND((SUMPRODUCT((NhuCau!$E$49:$E$51=$C88)*(NhuCau!BG$49:BG$51))),2)</f>
        <v>0</v>
      </c>
      <c r="BD88" s="2">
        <f>ROUND((SUMPRODUCT((NhuCau!$E$49:$E$51=$C88)*(NhuCau!BH$49:BH$51))),2)</f>
        <v>0</v>
      </c>
      <c r="BE88" s="2">
        <f>ROUND((SUMPRODUCT((NhuCau!$E$49:$E$51=$C88)*(NhuCau!BI$49:BI$51))),2)</f>
        <v>0</v>
      </c>
      <c r="BF88" s="2">
        <f>ROUND((SUMPRODUCT((NhuCau!$E$49:$E$51=$C88)*(NhuCau!BJ$49:BJ$51))),2)</f>
        <v>0</v>
      </c>
      <c r="BG88" s="2">
        <f>ROUND((SUMPRODUCT((NhuCau!$E$49:$E$51=$C88)*(NhuCau!BK$49:BK$51))),2)</f>
        <v>0</v>
      </c>
    </row>
    <row r="89" spans="1:59" s="1" customFormat="1" ht="16.5" customHeight="1">
      <c r="A89" s="251" t="s">
        <v>42</v>
      </c>
      <c r="B89" s="252"/>
      <c r="C89" s="253" t="str">
        <f t="shared" si="41"/>
        <v>Năm 2029</v>
      </c>
      <c r="D89" s="246" t="s">
        <v>14</v>
      </c>
      <c r="E89" s="255">
        <f>SUM(F89:BG89)</f>
        <v>0</v>
      </c>
      <c r="F89" s="2">
        <f>ROUND((SUMPRODUCT((NhuCau!$E$49:$E$51=$C89)*(NhuCau!I$49:I$51))),2)</f>
        <v>0</v>
      </c>
      <c r="G89" s="2">
        <f>ROUND((SUMPRODUCT((NhuCau!$E$49:$E$51=$C89)*(NhuCau!J$49:J$51))),2)</f>
        <v>0</v>
      </c>
      <c r="H89" s="2">
        <f>ROUND((SUMPRODUCT((NhuCau!$E$49:$E$51=$C89)*(NhuCau!K$49:K$51))),2)</f>
        <v>0</v>
      </c>
      <c r="I89" s="2">
        <f>ROUND((SUMPRODUCT((NhuCau!$E$49:$E$51=$C89)*(NhuCau!L$49:L$51))),2)</f>
        <v>0</v>
      </c>
      <c r="J89" s="2">
        <f>ROUND((SUMPRODUCT((NhuCau!$E$49:$E$51=$C89)*(NhuCau!M$49:M$51))),2)</f>
        <v>0</v>
      </c>
      <c r="K89" s="2">
        <f>ROUND((SUMPRODUCT((NhuCau!$E$49:$E$51=$C89)*(NhuCau!N$49:N$51))),2)</f>
        <v>0</v>
      </c>
      <c r="L89" s="2">
        <f>ROUND((SUMPRODUCT((NhuCau!$E$49:$E$51=$C89)*(NhuCau!O$49:O$51))),2)</f>
        <v>0</v>
      </c>
      <c r="M89" s="2">
        <f>ROUND((SUMPRODUCT((NhuCau!$E$49:$E$51=$C89)*(NhuCau!P$49:P$51))),2)</f>
        <v>0</v>
      </c>
      <c r="N89" s="2">
        <f>ROUND((SUMPRODUCT((NhuCau!$E$49:$E$51=$C89)*(NhuCau!Q$49:Q$51))),2)</f>
        <v>0</v>
      </c>
      <c r="O89" s="2">
        <f>ROUND((SUMPRODUCT((NhuCau!$E$49:$E$51=$C89)*(NhuCau!R$49:R$51))),2)</f>
        <v>0</v>
      </c>
      <c r="P89" s="2">
        <f>ROUND((SUMPRODUCT((NhuCau!$E$49:$E$51=$C89)*(NhuCau!S$49:S$51))),2)</f>
        <v>0</v>
      </c>
      <c r="Q89" s="2">
        <f>ROUND((SUMPRODUCT((NhuCau!$E$49:$E$51=$C89)*(NhuCau!T$49:T$51))),2)</f>
        <v>0</v>
      </c>
      <c r="R89" s="2">
        <f>ROUND((SUMPRODUCT((NhuCau!$E$49:$E$51=$C89)*(NhuCau!U$49:U$51))),2)</f>
        <v>0</v>
      </c>
      <c r="S89" s="2">
        <f>ROUND((SUMPRODUCT((NhuCau!$E$49:$E$51=$C89)*(NhuCau!V$49:V$51))),2)</f>
        <v>0</v>
      </c>
      <c r="T89" s="2">
        <f>ROUND((SUMPRODUCT((NhuCau!$E$49:$E$51=$C89)*(NhuCau!W$49:W$51))),2)</f>
        <v>0</v>
      </c>
      <c r="U89" s="2">
        <f>ROUND((SUMPRODUCT((NhuCau!$E$49:$E$51=$C89)*(NhuCau!X$49:X$51))),2)</f>
        <v>0</v>
      </c>
      <c r="V89" s="2">
        <f>ROUND((SUMPRODUCT((NhuCau!$E$49:$E$51=$C89)*(NhuCau!Y$49:Y$51))),2)</f>
        <v>0</v>
      </c>
      <c r="W89" s="2">
        <f>ROUND((SUMPRODUCT((NhuCau!$E$49:$E$51=$C89)*(NhuCau!Z$49:Z$51))),2)</f>
        <v>0</v>
      </c>
      <c r="X89" s="2">
        <f>ROUND((SUMPRODUCT((NhuCau!$E$49:$E$51=$C89)*(NhuCau!AA$49:AA$51))),2)</f>
        <v>0</v>
      </c>
      <c r="Y89" s="2">
        <f>ROUND((SUMPRODUCT((NhuCau!$E$49:$E$51=$C89)*(NhuCau!AB$49:AB$51))),2)</f>
        <v>0</v>
      </c>
      <c r="Z89" s="2">
        <f>ROUND((SUMPRODUCT((NhuCau!$E$49:$E$51=$C89)*(NhuCau!AC$49:AC$51))),2)</f>
        <v>0</v>
      </c>
      <c r="AA89" s="2">
        <f>ROUND((SUMPRODUCT((NhuCau!$E$49:$E$51=$C89)*(NhuCau!AD$49:AD$51))),2)</f>
        <v>0</v>
      </c>
      <c r="AB89" s="2">
        <f>ROUND((SUMPRODUCT((NhuCau!$E$49:$E$51=$C89)*(NhuCau!AE$49:AE$51))),2)</f>
        <v>0</v>
      </c>
      <c r="AC89" s="2">
        <f>ROUND((SUMPRODUCT((NhuCau!$E$49:$E$51=$C89)*(NhuCau!AF$49:AF$51))),2)</f>
        <v>0</v>
      </c>
      <c r="AD89" s="2">
        <f>ROUND((SUMPRODUCT((NhuCau!$E$49:$E$51=$C89)*(NhuCau!AG$49:AG$51))),2)</f>
        <v>0</v>
      </c>
      <c r="AE89" s="2">
        <f>ROUND((SUMPRODUCT((NhuCau!$E$49:$E$51=$C89)*(NhuCau!AH$49:AH$51))),2)</f>
        <v>0</v>
      </c>
      <c r="AF89" s="2">
        <f>ROUND((SUMPRODUCT((NhuCau!$E$49:$E$51=$C89)*(NhuCau!AI$49:AI$51))),2)</f>
        <v>0</v>
      </c>
      <c r="AG89" s="2">
        <f>ROUND((SUMPRODUCT((NhuCau!$E$49:$E$51=$C89)*(NhuCau!AJ$49:AJ$51))),2)</f>
        <v>0</v>
      </c>
      <c r="AH89" s="2">
        <f>ROUND((SUMPRODUCT((NhuCau!$E$49:$E$51=$C89)*(NhuCau!AK$49:AK$51))),2)</f>
        <v>0</v>
      </c>
      <c r="AI89" s="2">
        <f>ROUND((SUMPRODUCT((NhuCau!$E$49:$E$51=$C89)*(NhuCau!AL$49:AL$51))),2)</f>
        <v>0</v>
      </c>
      <c r="AJ89" s="2">
        <f>ROUND((SUMPRODUCT((NhuCau!$E$49:$E$51=$C89)*(NhuCau!AM$49:AM$51))),2)</f>
        <v>0</v>
      </c>
      <c r="AK89" s="2">
        <f>ROUND((SUMPRODUCT((NhuCau!$E$49:$E$51=$C89)*(NhuCau!AN$49:AN$51))),2)</f>
        <v>0</v>
      </c>
      <c r="AL89" s="2">
        <f>ROUND((SUMPRODUCT((NhuCau!$E$49:$E$51=$C89)*(NhuCau!AO$49:AO$51))),2)</f>
        <v>0</v>
      </c>
      <c r="AM89" s="2">
        <f>ROUND((SUMPRODUCT((NhuCau!$E$49:$E$51=$C89)*(NhuCau!AP$49:AP$51))),2)</f>
        <v>0</v>
      </c>
      <c r="AN89" s="2">
        <f>ROUND((SUMPRODUCT((NhuCau!$E$49:$E$51=$C89)*(NhuCau!AQ$49:AQ$51))),2)</f>
        <v>0</v>
      </c>
      <c r="AO89" s="2">
        <f>ROUND((SUMPRODUCT((NhuCau!$E$49:$E$51=$C89)*(NhuCau!AR$49:AR$51))),2)</f>
        <v>0</v>
      </c>
      <c r="AP89" s="2">
        <f>ROUND((SUMPRODUCT((NhuCau!$E$49:$E$51=$C89)*(NhuCau!AS$49:AS$51))),2)</f>
        <v>0</v>
      </c>
      <c r="AQ89" s="2">
        <f>ROUND((SUMPRODUCT((NhuCau!$E$49:$E$51=$C89)*(NhuCau!AT$49:AT$51))),2)</f>
        <v>0</v>
      </c>
      <c r="AR89" s="2">
        <f>ROUND((SUMPRODUCT((NhuCau!$E$49:$E$51=$C89)*(NhuCau!AU$49:AU$51))),2)</f>
        <v>0</v>
      </c>
      <c r="AS89" s="2">
        <f>ROUND((SUMPRODUCT((NhuCau!$E$49:$E$51=$C89)*(NhuCau!AV$49:AV$51))),2)</f>
        <v>0</v>
      </c>
      <c r="AT89" s="2">
        <f>ROUND((SUMPRODUCT((NhuCau!$E$49:$E$51=$C89)*(NhuCau!AW$49:AW$51))),2)</f>
        <v>0</v>
      </c>
      <c r="AU89" s="2">
        <f>ROUND((SUMPRODUCT((NhuCau!$E$49:$E$51=$C89)*(NhuCau!AX$49:AX$51))),2)</f>
        <v>0</v>
      </c>
      <c r="AV89" s="2">
        <f>ROUND((SUMPRODUCT((NhuCau!$E$49:$E$51=$C89)*(NhuCau!AY$49:AY$51))),2)</f>
        <v>0</v>
      </c>
      <c r="AW89" s="2">
        <f>ROUND((SUMPRODUCT((NhuCau!$E$49:$E$51=$C89)*(NhuCau!AZ$49:AZ$51))),2)</f>
        <v>0</v>
      </c>
      <c r="AX89" s="2">
        <f>ROUND((SUMPRODUCT((NhuCau!$E$49:$E$51=$C89)*(NhuCau!BA$49:BA$51))),2)</f>
        <v>0</v>
      </c>
      <c r="AY89" s="2">
        <f>ROUND((SUMPRODUCT((NhuCau!$E$49:$E$51=$C89)*(NhuCau!BB$49:BB$51))),2)</f>
        <v>0</v>
      </c>
      <c r="AZ89" s="2">
        <f>ROUND((SUMPRODUCT((NhuCau!$E$49:$E$51=$C89)*(NhuCau!BD$49:BD$51))),2)</f>
        <v>0</v>
      </c>
      <c r="BA89" s="2">
        <f>ROUND((SUMPRODUCT((NhuCau!$E$49:$E$51=$C89)*(NhuCau!BE$49:BE$51))),2)</f>
        <v>0</v>
      </c>
      <c r="BB89" s="2">
        <f>ROUND((SUMPRODUCT((NhuCau!$E$49:$E$51=$C89)*(NhuCau!BF$49:BF$51))),2)</f>
        <v>0</v>
      </c>
      <c r="BC89" s="2">
        <f>ROUND((SUMPRODUCT((NhuCau!$E$49:$E$51=$C89)*(NhuCau!BG$49:BG$51))),2)</f>
        <v>0</v>
      </c>
      <c r="BD89" s="2">
        <f>ROUND((SUMPRODUCT((NhuCau!$E$49:$E$51=$C89)*(NhuCau!BH$49:BH$51))),2)</f>
        <v>0</v>
      </c>
      <c r="BE89" s="2">
        <f>ROUND((SUMPRODUCT((NhuCau!$E$49:$E$51=$C89)*(NhuCau!BI$49:BI$51))),2)</f>
        <v>0</v>
      </c>
      <c r="BF89" s="2">
        <f>ROUND((SUMPRODUCT((NhuCau!$E$49:$E$51=$C89)*(NhuCau!BJ$49:BJ$51))),2)</f>
        <v>0</v>
      </c>
      <c r="BG89" s="2">
        <f>ROUND((SUMPRODUCT((NhuCau!$E$49:$E$51=$C89)*(NhuCau!BK$49:BK$51))),2)</f>
        <v>0</v>
      </c>
    </row>
    <row r="90" spans="1:59" s="5" customFormat="1" ht="16.5" customHeight="1">
      <c r="A90" s="117" t="s">
        <v>42</v>
      </c>
      <c r="B90" s="256"/>
      <c r="C90" s="249" t="str">
        <f t="shared" si="41"/>
        <v>Năm 2030</v>
      </c>
      <c r="D90" s="246" t="s">
        <v>14</v>
      </c>
      <c r="E90" s="257">
        <f t="shared" ref="E90:F90" si="44">E83-E84</f>
        <v>0</v>
      </c>
      <c r="F90" s="8">
        <f t="shared" si="44"/>
        <v>0</v>
      </c>
      <c r="G90" s="8">
        <f t="shared" ref="G90:BG90" si="45">G83-G84</f>
        <v>0</v>
      </c>
      <c r="H90" s="8">
        <f t="shared" si="45"/>
        <v>0</v>
      </c>
      <c r="I90" s="8">
        <f t="shared" si="45"/>
        <v>0</v>
      </c>
      <c r="J90" s="8">
        <f t="shared" si="45"/>
        <v>0</v>
      </c>
      <c r="K90" s="8">
        <f t="shared" si="45"/>
        <v>0</v>
      </c>
      <c r="L90" s="8">
        <f t="shared" si="45"/>
        <v>0</v>
      </c>
      <c r="M90" s="8">
        <f t="shared" si="45"/>
        <v>0</v>
      </c>
      <c r="N90" s="8">
        <f t="shared" si="45"/>
        <v>0</v>
      </c>
      <c r="O90" s="8">
        <f t="shared" si="45"/>
        <v>0</v>
      </c>
      <c r="P90" s="8">
        <f t="shared" si="45"/>
        <v>0</v>
      </c>
      <c r="Q90" s="8">
        <f t="shared" si="45"/>
        <v>0</v>
      </c>
      <c r="R90" s="8">
        <f t="shared" si="45"/>
        <v>0</v>
      </c>
      <c r="S90" s="8">
        <f t="shared" si="45"/>
        <v>0</v>
      </c>
      <c r="T90" s="8">
        <f t="shared" si="45"/>
        <v>0</v>
      </c>
      <c r="U90" s="8">
        <f t="shared" si="45"/>
        <v>0</v>
      </c>
      <c r="V90" s="8">
        <f t="shared" si="45"/>
        <v>0</v>
      </c>
      <c r="W90" s="8">
        <f t="shared" si="45"/>
        <v>0</v>
      </c>
      <c r="X90" s="8">
        <f t="shared" si="45"/>
        <v>0</v>
      </c>
      <c r="Y90" s="8">
        <f t="shared" si="45"/>
        <v>0</v>
      </c>
      <c r="Z90" s="8">
        <f t="shared" si="45"/>
        <v>0</v>
      </c>
      <c r="AA90" s="8">
        <f t="shared" si="45"/>
        <v>0</v>
      </c>
      <c r="AB90" s="8">
        <f t="shared" si="45"/>
        <v>0</v>
      </c>
      <c r="AC90" s="8">
        <f t="shared" si="45"/>
        <v>0</v>
      </c>
      <c r="AD90" s="8">
        <f t="shared" si="45"/>
        <v>0</v>
      </c>
      <c r="AE90" s="8">
        <f t="shared" si="45"/>
        <v>0</v>
      </c>
      <c r="AF90" s="8">
        <f t="shared" si="45"/>
        <v>0</v>
      </c>
      <c r="AG90" s="8">
        <f t="shared" si="45"/>
        <v>0</v>
      </c>
      <c r="AH90" s="8">
        <f t="shared" si="45"/>
        <v>0</v>
      </c>
      <c r="AI90" s="8">
        <f t="shared" si="45"/>
        <v>0</v>
      </c>
      <c r="AJ90" s="8">
        <f t="shared" si="45"/>
        <v>0</v>
      </c>
      <c r="AK90" s="8">
        <f t="shared" si="45"/>
        <v>0</v>
      </c>
      <c r="AL90" s="8">
        <f t="shared" si="45"/>
        <v>0</v>
      </c>
      <c r="AM90" s="8">
        <f t="shared" si="45"/>
        <v>0</v>
      </c>
      <c r="AN90" s="8">
        <f t="shared" si="45"/>
        <v>0</v>
      </c>
      <c r="AO90" s="8">
        <f t="shared" si="45"/>
        <v>0</v>
      </c>
      <c r="AP90" s="8">
        <f t="shared" si="45"/>
        <v>0</v>
      </c>
      <c r="AQ90" s="8">
        <f t="shared" si="45"/>
        <v>0</v>
      </c>
      <c r="AR90" s="8">
        <f t="shared" si="45"/>
        <v>0</v>
      </c>
      <c r="AS90" s="8">
        <f t="shared" si="45"/>
        <v>0</v>
      </c>
      <c r="AT90" s="8">
        <f t="shared" si="45"/>
        <v>0</v>
      </c>
      <c r="AU90" s="8">
        <f t="shared" si="45"/>
        <v>0</v>
      </c>
      <c r="AV90" s="8">
        <f t="shared" si="45"/>
        <v>0</v>
      </c>
      <c r="AW90" s="8">
        <f t="shared" si="45"/>
        <v>0</v>
      </c>
      <c r="AX90" s="8">
        <f t="shared" si="45"/>
        <v>0</v>
      </c>
      <c r="AY90" s="8">
        <f t="shared" si="45"/>
        <v>0</v>
      </c>
      <c r="AZ90" s="8">
        <f t="shared" si="45"/>
        <v>0</v>
      </c>
      <c r="BA90" s="8">
        <f t="shared" si="45"/>
        <v>0</v>
      </c>
      <c r="BB90" s="8">
        <f t="shared" si="45"/>
        <v>0</v>
      </c>
      <c r="BC90" s="8">
        <f t="shared" si="45"/>
        <v>0</v>
      </c>
      <c r="BD90" s="8">
        <f t="shared" si="45"/>
        <v>0</v>
      </c>
      <c r="BE90" s="8">
        <f t="shared" si="45"/>
        <v>0</v>
      </c>
      <c r="BF90" s="8">
        <f t="shared" si="45"/>
        <v>0</v>
      </c>
      <c r="BG90" s="8">
        <f t="shared" si="45"/>
        <v>0</v>
      </c>
    </row>
    <row r="91" spans="1:59" s="5" customFormat="1" ht="16.5" customHeight="1">
      <c r="A91" s="117" t="s">
        <v>42</v>
      </c>
      <c r="B91" s="244"/>
      <c r="C91" s="245" t="s">
        <v>45</v>
      </c>
      <c r="D91" s="246" t="s">
        <v>15</v>
      </c>
      <c r="E91" s="247">
        <f>NhuCau!H52</f>
        <v>0</v>
      </c>
      <c r="F91" s="4">
        <f>NhuCau!I52</f>
        <v>0</v>
      </c>
      <c r="G91" s="4">
        <f>NhuCau!J52</f>
        <v>0</v>
      </c>
      <c r="H91" s="4">
        <f>NhuCau!K52</f>
        <v>0</v>
      </c>
      <c r="I91" s="4">
        <f>NhuCau!L52</f>
        <v>0</v>
      </c>
      <c r="J91" s="4">
        <f>NhuCau!M52</f>
        <v>0</v>
      </c>
      <c r="K91" s="4">
        <f>NhuCau!N52</f>
        <v>0</v>
      </c>
      <c r="L91" s="4">
        <f>NhuCau!O52</f>
        <v>0</v>
      </c>
      <c r="M91" s="4">
        <f>NhuCau!P52</f>
        <v>0</v>
      </c>
      <c r="N91" s="4">
        <f>NhuCau!Q52</f>
        <v>0</v>
      </c>
      <c r="O91" s="4">
        <f>NhuCau!R52</f>
        <v>0</v>
      </c>
      <c r="P91" s="4">
        <f>NhuCau!S52</f>
        <v>0</v>
      </c>
      <c r="Q91" s="4">
        <f>NhuCau!T52</f>
        <v>0</v>
      </c>
      <c r="R91" s="4">
        <f>NhuCau!U52</f>
        <v>0</v>
      </c>
      <c r="S91" s="4">
        <f>NhuCau!V52</f>
        <v>0</v>
      </c>
      <c r="T91" s="4">
        <f>NhuCau!W52</f>
        <v>0</v>
      </c>
      <c r="U91" s="4">
        <f>NhuCau!X52</f>
        <v>0</v>
      </c>
      <c r="V91" s="4">
        <f>NhuCau!Y52</f>
        <v>0</v>
      </c>
      <c r="W91" s="4">
        <f>NhuCau!Z52</f>
        <v>0</v>
      </c>
      <c r="X91" s="4">
        <f>NhuCau!AA52</f>
        <v>0</v>
      </c>
      <c r="Y91" s="4">
        <f>NhuCau!AB52</f>
        <v>0</v>
      </c>
      <c r="Z91" s="4">
        <f>NhuCau!AC52</f>
        <v>0</v>
      </c>
      <c r="AA91" s="4">
        <f>NhuCau!AD52</f>
        <v>0</v>
      </c>
      <c r="AB91" s="4">
        <f>NhuCau!AE52</f>
        <v>0</v>
      </c>
      <c r="AC91" s="4">
        <f>NhuCau!AF52</f>
        <v>0</v>
      </c>
      <c r="AD91" s="4">
        <f>NhuCau!AG52</f>
        <v>0</v>
      </c>
      <c r="AE91" s="4">
        <f>NhuCau!AH52</f>
        <v>0</v>
      </c>
      <c r="AF91" s="4">
        <f>NhuCau!AI52</f>
        <v>0</v>
      </c>
      <c r="AG91" s="4">
        <f>NhuCau!AJ52</f>
        <v>0</v>
      </c>
      <c r="AH91" s="4">
        <f>NhuCau!AK52</f>
        <v>0</v>
      </c>
      <c r="AI91" s="4">
        <f>NhuCau!AL52</f>
        <v>0</v>
      </c>
      <c r="AJ91" s="4">
        <f>NhuCau!AM52</f>
        <v>0</v>
      </c>
      <c r="AK91" s="4">
        <f>NhuCau!AN52</f>
        <v>0</v>
      </c>
      <c r="AL91" s="4">
        <f>NhuCau!AO52</f>
        <v>0</v>
      </c>
      <c r="AM91" s="4">
        <f>NhuCau!AP52</f>
        <v>0</v>
      </c>
      <c r="AN91" s="4">
        <f>NhuCau!AQ52</f>
        <v>0</v>
      </c>
      <c r="AO91" s="4">
        <f>NhuCau!AR52</f>
        <v>0</v>
      </c>
      <c r="AP91" s="4">
        <f>NhuCau!AS52</f>
        <v>0</v>
      </c>
      <c r="AQ91" s="4">
        <f>NhuCau!AT52</f>
        <v>0</v>
      </c>
      <c r="AR91" s="4">
        <f>NhuCau!AU52</f>
        <v>0</v>
      </c>
      <c r="AS91" s="4">
        <f>NhuCau!AV52</f>
        <v>0</v>
      </c>
      <c r="AT91" s="4">
        <f>NhuCau!AW52</f>
        <v>0</v>
      </c>
      <c r="AU91" s="4">
        <f>NhuCau!AX52</f>
        <v>0</v>
      </c>
      <c r="AV91" s="4">
        <f>NhuCau!AY52</f>
        <v>0</v>
      </c>
      <c r="AW91" s="4">
        <f>NhuCau!AZ52</f>
        <v>0</v>
      </c>
      <c r="AX91" s="4">
        <f>NhuCau!BA52</f>
        <v>0</v>
      </c>
      <c r="AY91" s="4">
        <f>NhuCau!BB52</f>
        <v>0</v>
      </c>
      <c r="AZ91" s="4">
        <f>NhuCau!BD52</f>
        <v>0</v>
      </c>
      <c r="BA91" s="4">
        <f>NhuCau!BE52</f>
        <v>0</v>
      </c>
      <c r="BB91" s="4">
        <f>NhuCau!BF52</f>
        <v>0</v>
      </c>
      <c r="BC91" s="4">
        <f>NhuCau!BG52</f>
        <v>0</v>
      </c>
      <c r="BD91" s="4">
        <f>NhuCau!BH52</f>
        <v>0</v>
      </c>
      <c r="BE91" s="4">
        <f>NhuCau!BI52</f>
        <v>0</v>
      </c>
      <c r="BF91" s="4">
        <f>NhuCau!BJ52</f>
        <v>0</v>
      </c>
      <c r="BG91" s="4">
        <f>NhuCau!BK52</f>
        <v>0</v>
      </c>
    </row>
    <row r="92" spans="1:59" s="5" customFormat="1" ht="16.5" customHeight="1">
      <c r="A92" s="117" t="s">
        <v>42</v>
      </c>
      <c r="B92" s="248"/>
      <c r="C92" s="249">
        <f>BANGTINH!O5</f>
        <v>0</v>
      </c>
      <c r="D92" s="246" t="s">
        <v>15</v>
      </c>
      <c r="E92" s="250">
        <f t="shared" ref="E92:F92" si="46">SUM(E93:E97)</f>
        <v>0</v>
      </c>
      <c r="F92" s="6">
        <f t="shared" si="46"/>
        <v>0</v>
      </c>
      <c r="G92" s="6">
        <f t="shared" ref="G92:BG92" si="47">SUM(G93:G97)</f>
        <v>0</v>
      </c>
      <c r="H92" s="6">
        <f t="shared" si="47"/>
        <v>0</v>
      </c>
      <c r="I92" s="6">
        <f t="shared" si="47"/>
        <v>0</v>
      </c>
      <c r="J92" s="6">
        <f t="shared" si="47"/>
        <v>0</v>
      </c>
      <c r="K92" s="6">
        <f t="shared" si="47"/>
        <v>0</v>
      </c>
      <c r="L92" s="6">
        <f t="shared" si="47"/>
        <v>0</v>
      </c>
      <c r="M92" s="6">
        <f t="shared" si="47"/>
        <v>0</v>
      </c>
      <c r="N92" s="6">
        <f t="shared" si="47"/>
        <v>0</v>
      </c>
      <c r="O92" s="6">
        <f t="shared" si="47"/>
        <v>0</v>
      </c>
      <c r="P92" s="6">
        <f t="shared" si="47"/>
        <v>0</v>
      </c>
      <c r="Q92" s="6">
        <f t="shared" si="47"/>
        <v>0</v>
      </c>
      <c r="R92" s="6">
        <f t="shared" si="47"/>
        <v>0</v>
      </c>
      <c r="S92" s="6">
        <f t="shared" si="47"/>
        <v>0</v>
      </c>
      <c r="T92" s="6">
        <f t="shared" si="47"/>
        <v>0</v>
      </c>
      <c r="U92" s="6">
        <f t="shared" si="47"/>
        <v>0</v>
      </c>
      <c r="V92" s="6">
        <f t="shared" si="47"/>
        <v>0</v>
      </c>
      <c r="W92" s="6">
        <f t="shared" si="47"/>
        <v>0</v>
      </c>
      <c r="X92" s="6">
        <f t="shared" si="47"/>
        <v>0</v>
      </c>
      <c r="Y92" s="6">
        <f t="shared" si="47"/>
        <v>0</v>
      </c>
      <c r="Z92" s="6">
        <f t="shared" si="47"/>
        <v>0</v>
      </c>
      <c r="AA92" s="6">
        <f t="shared" si="47"/>
        <v>0</v>
      </c>
      <c r="AB92" s="6">
        <f t="shared" si="47"/>
        <v>0</v>
      </c>
      <c r="AC92" s="6">
        <f t="shared" si="47"/>
        <v>0</v>
      </c>
      <c r="AD92" s="6">
        <f t="shared" si="47"/>
        <v>0</v>
      </c>
      <c r="AE92" s="6">
        <f t="shared" si="47"/>
        <v>0</v>
      </c>
      <c r="AF92" s="6">
        <f t="shared" si="47"/>
        <v>0</v>
      </c>
      <c r="AG92" s="6">
        <f t="shared" si="47"/>
        <v>0</v>
      </c>
      <c r="AH92" s="6">
        <f t="shared" si="47"/>
        <v>0</v>
      </c>
      <c r="AI92" s="6">
        <f t="shared" si="47"/>
        <v>0</v>
      </c>
      <c r="AJ92" s="6">
        <f t="shared" si="47"/>
        <v>0</v>
      </c>
      <c r="AK92" s="6">
        <f t="shared" si="47"/>
        <v>0</v>
      </c>
      <c r="AL92" s="6">
        <f t="shared" si="47"/>
        <v>0</v>
      </c>
      <c r="AM92" s="6">
        <f t="shared" si="47"/>
        <v>0</v>
      </c>
      <c r="AN92" s="6">
        <f t="shared" si="47"/>
        <v>0</v>
      </c>
      <c r="AO92" s="6">
        <f t="shared" si="47"/>
        <v>0</v>
      </c>
      <c r="AP92" s="6">
        <f t="shared" si="47"/>
        <v>0</v>
      </c>
      <c r="AQ92" s="6">
        <f t="shared" si="47"/>
        <v>0</v>
      </c>
      <c r="AR92" s="6">
        <f t="shared" si="47"/>
        <v>0</v>
      </c>
      <c r="AS92" s="6">
        <f t="shared" si="47"/>
        <v>0</v>
      </c>
      <c r="AT92" s="6">
        <f t="shared" si="47"/>
        <v>0</v>
      </c>
      <c r="AU92" s="6">
        <f t="shared" si="47"/>
        <v>0</v>
      </c>
      <c r="AV92" s="6">
        <f t="shared" si="47"/>
        <v>0</v>
      </c>
      <c r="AW92" s="6">
        <f t="shared" si="47"/>
        <v>0</v>
      </c>
      <c r="AX92" s="6">
        <f t="shared" si="47"/>
        <v>0</v>
      </c>
      <c r="AY92" s="6">
        <f t="shared" si="47"/>
        <v>0</v>
      </c>
      <c r="AZ92" s="6">
        <f t="shared" si="47"/>
        <v>0</v>
      </c>
      <c r="BA92" s="6">
        <f t="shared" si="47"/>
        <v>0</v>
      </c>
      <c r="BB92" s="6">
        <f t="shared" si="47"/>
        <v>0</v>
      </c>
      <c r="BC92" s="6">
        <f t="shared" si="47"/>
        <v>0</v>
      </c>
      <c r="BD92" s="6">
        <f t="shared" si="47"/>
        <v>0</v>
      </c>
      <c r="BE92" s="6">
        <f t="shared" si="47"/>
        <v>0</v>
      </c>
      <c r="BF92" s="6">
        <f t="shared" si="47"/>
        <v>0</v>
      </c>
      <c r="BG92" s="6">
        <f t="shared" si="47"/>
        <v>0</v>
      </c>
    </row>
    <row r="93" spans="1:59" s="1" customFormat="1" ht="16.5" customHeight="1">
      <c r="A93" s="251" t="s">
        <v>42</v>
      </c>
      <c r="B93" s="252"/>
      <c r="C93" s="253" t="str">
        <f>BANGTINH!O6</f>
        <v>Năm 2025</v>
      </c>
      <c r="D93" s="246" t="s">
        <v>15</v>
      </c>
      <c r="E93" s="255">
        <f>SUM(F93:BG93)</f>
        <v>0</v>
      </c>
      <c r="F93" s="2">
        <f>ROUND((SUMPRODUCT((NhuCau!$E$53:$E$58=$C93)*(NhuCau!I$53:I$58))),2)</f>
        <v>0</v>
      </c>
      <c r="G93" s="2">
        <f>ROUND((SUMPRODUCT((NhuCau!$E$53:$E$58=$C93)*(NhuCau!J$53:J$58))),2)</f>
        <v>0</v>
      </c>
      <c r="H93" s="2">
        <f>ROUND((SUMPRODUCT((NhuCau!$E$53:$E$58=$C93)*(NhuCau!K$53:K$58))),2)</f>
        <v>0</v>
      </c>
      <c r="I93" s="2">
        <f>ROUND((SUMPRODUCT((NhuCau!$E$53:$E$58=$C93)*(NhuCau!L$53:L$58))),2)</f>
        <v>0</v>
      </c>
      <c r="J93" s="2">
        <f>ROUND((SUMPRODUCT((NhuCau!$E$53:$E$58=$C93)*(NhuCau!M$53:M$58))),2)</f>
        <v>0</v>
      </c>
      <c r="K93" s="2">
        <f>ROUND((SUMPRODUCT((NhuCau!$E$53:$E$58=$C93)*(NhuCau!N$53:N$58))),2)</f>
        <v>0</v>
      </c>
      <c r="L93" s="2">
        <f>ROUND((SUMPRODUCT((NhuCau!$E$53:$E$58=$C93)*(NhuCau!O$53:O$58))),2)</f>
        <v>0</v>
      </c>
      <c r="M93" s="2">
        <f>ROUND((SUMPRODUCT((NhuCau!$E$53:$E$58=$C93)*(NhuCau!P$53:P$58))),2)</f>
        <v>0</v>
      </c>
      <c r="N93" s="2">
        <f>ROUND((SUMPRODUCT((NhuCau!$E$53:$E$58=$C93)*(NhuCau!Q$53:Q$58))),2)</f>
        <v>0</v>
      </c>
      <c r="O93" s="2">
        <f>ROUND((SUMPRODUCT((NhuCau!$E$53:$E$58=$C93)*(NhuCau!R$53:R$58))),2)</f>
        <v>0</v>
      </c>
      <c r="P93" s="2">
        <f>ROUND((SUMPRODUCT((NhuCau!$E$53:$E$58=$C93)*(NhuCau!S$53:S$58))),2)</f>
        <v>0</v>
      </c>
      <c r="Q93" s="2">
        <f>ROUND((SUMPRODUCT((NhuCau!$E$53:$E$58=$C93)*(NhuCau!T$53:T$58))),2)</f>
        <v>0</v>
      </c>
      <c r="R93" s="2">
        <f>ROUND((SUMPRODUCT((NhuCau!$E$53:$E$58=$C93)*(NhuCau!U$53:U$58))),2)</f>
        <v>0</v>
      </c>
      <c r="S93" s="2">
        <f>ROUND((SUMPRODUCT((NhuCau!$E$53:$E$58=$C93)*(NhuCau!V$53:V$58))),2)</f>
        <v>0</v>
      </c>
      <c r="T93" s="2">
        <f>ROUND((SUMPRODUCT((NhuCau!$E$53:$E$58=$C93)*(NhuCau!W$53:W$58))),2)</f>
        <v>0</v>
      </c>
      <c r="U93" s="2">
        <f>ROUND((SUMPRODUCT((NhuCau!$E$53:$E$58=$C93)*(NhuCau!X$53:X$58))),2)</f>
        <v>0</v>
      </c>
      <c r="V93" s="2">
        <f>ROUND((SUMPRODUCT((NhuCau!$E$53:$E$58=$C93)*(NhuCau!Y$53:Y$58))),2)</f>
        <v>0</v>
      </c>
      <c r="W93" s="2">
        <f>ROUND((SUMPRODUCT((NhuCau!$E$53:$E$58=$C93)*(NhuCau!Z$53:Z$58))),2)</f>
        <v>0</v>
      </c>
      <c r="X93" s="2">
        <f>ROUND((SUMPRODUCT((NhuCau!$E$53:$E$58=$C93)*(NhuCau!AA$53:AA$58))),2)</f>
        <v>0</v>
      </c>
      <c r="Y93" s="2">
        <f>ROUND((SUMPRODUCT((NhuCau!$E$53:$E$58=$C93)*(NhuCau!AB$53:AB$58))),2)</f>
        <v>0</v>
      </c>
      <c r="Z93" s="2">
        <f>ROUND((SUMPRODUCT((NhuCau!$E$53:$E$58=$C93)*(NhuCau!AC$53:AC$58))),2)</f>
        <v>0</v>
      </c>
      <c r="AA93" s="2">
        <f>ROUND((SUMPRODUCT((NhuCau!$E$53:$E$58=$C93)*(NhuCau!AD$53:AD$58))),2)</f>
        <v>0</v>
      </c>
      <c r="AB93" s="2">
        <f>ROUND((SUMPRODUCT((NhuCau!$E$53:$E$58=$C93)*(NhuCau!AE$53:AE$58))),2)</f>
        <v>0</v>
      </c>
      <c r="AC93" s="2">
        <f>ROUND((SUMPRODUCT((NhuCau!$E$53:$E$58=$C93)*(NhuCau!AF$53:AF$58))),2)</f>
        <v>0</v>
      </c>
      <c r="AD93" s="2">
        <f>ROUND((SUMPRODUCT((NhuCau!$E$53:$E$58=$C93)*(NhuCau!AG$53:AG$58))),2)</f>
        <v>0</v>
      </c>
      <c r="AE93" s="2">
        <f>ROUND((SUMPRODUCT((NhuCau!$E$53:$E$58=$C93)*(NhuCau!AH$53:AH$58))),2)</f>
        <v>0</v>
      </c>
      <c r="AF93" s="2">
        <f>ROUND((SUMPRODUCT((NhuCau!$E$53:$E$58=$C93)*(NhuCau!AI$53:AI$58))),2)</f>
        <v>0</v>
      </c>
      <c r="AG93" s="2">
        <f>ROUND((SUMPRODUCT((NhuCau!$E$53:$E$58=$C93)*(NhuCau!AJ$53:AJ$58))),2)</f>
        <v>0</v>
      </c>
      <c r="AH93" s="2">
        <f>ROUND((SUMPRODUCT((NhuCau!$E$53:$E$58=$C93)*(NhuCau!AK$53:AK$58))),2)</f>
        <v>0</v>
      </c>
      <c r="AI93" s="2">
        <f>ROUND((SUMPRODUCT((NhuCau!$E$53:$E$58=$C93)*(NhuCau!AL$53:AL$58))),2)</f>
        <v>0</v>
      </c>
      <c r="AJ93" s="2">
        <f>ROUND((SUMPRODUCT((NhuCau!$E$53:$E$58=$C93)*(NhuCau!AM$53:AM$58))),2)</f>
        <v>0</v>
      </c>
      <c r="AK93" s="2">
        <f>ROUND((SUMPRODUCT((NhuCau!$E$53:$E$58=$C93)*(NhuCau!AN$53:AN$58))),2)</f>
        <v>0</v>
      </c>
      <c r="AL93" s="2">
        <f>ROUND((SUMPRODUCT((NhuCau!$E$53:$E$58=$C93)*(NhuCau!AO$53:AO$58))),2)</f>
        <v>0</v>
      </c>
      <c r="AM93" s="2">
        <f>ROUND((SUMPRODUCT((NhuCau!$E$53:$E$58=$C93)*(NhuCau!AP$53:AP$58))),2)</f>
        <v>0</v>
      </c>
      <c r="AN93" s="2">
        <f>ROUND((SUMPRODUCT((NhuCau!$E$53:$E$58=$C93)*(NhuCau!AQ$53:AQ$58))),2)</f>
        <v>0</v>
      </c>
      <c r="AO93" s="2">
        <f>ROUND((SUMPRODUCT((NhuCau!$E$53:$E$58=$C93)*(NhuCau!AR$53:AR$58))),2)</f>
        <v>0</v>
      </c>
      <c r="AP93" s="2">
        <f>ROUND((SUMPRODUCT((NhuCau!$E$53:$E$58=$C93)*(NhuCau!AS$53:AS$58))),2)</f>
        <v>0</v>
      </c>
      <c r="AQ93" s="2">
        <f>ROUND((SUMPRODUCT((NhuCau!$E$53:$E$58=$C93)*(NhuCau!AT$53:AT$58))),2)</f>
        <v>0</v>
      </c>
      <c r="AR93" s="2">
        <f>ROUND((SUMPRODUCT((NhuCau!$E$53:$E$58=$C93)*(NhuCau!AU$53:AU$58))),2)</f>
        <v>0</v>
      </c>
      <c r="AS93" s="2">
        <f>ROUND((SUMPRODUCT((NhuCau!$E$53:$E$58=$C93)*(NhuCau!AV$53:AV$58))),2)</f>
        <v>0</v>
      </c>
      <c r="AT93" s="2">
        <f>ROUND((SUMPRODUCT((NhuCau!$E$53:$E$58=$C93)*(NhuCau!AW$53:AW$58))),2)</f>
        <v>0</v>
      </c>
      <c r="AU93" s="2">
        <f>ROUND((SUMPRODUCT((NhuCau!$E$53:$E$58=$C93)*(NhuCau!AX$53:AX$58))),2)</f>
        <v>0</v>
      </c>
      <c r="AV93" s="2">
        <f>ROUND((SUMPRODUCT((NhuCau!$E$53:$E$58=$C93)*(NhuCau!AY$53:AY$58))),2)</f>
        <v>0</v>
      </c>
      <c r="AW93" s="2">
        <f>ROUND((SUMPRODUCT((NhuCau!$E$53:$E$58=$C93)*(NhuCau!AZ$53:AZ$58))),2)</f>
        <v>0</v>
      </c>
      <c r="AX93" s="2">
        <f>ROUND((SUMPRODUCT((NhuCau!$E$53:$E$58=$C93)*(NhuCau!BA$53:BA$58))),2)</f>
        <v>0</v>
      </c>
      <c r="AY93" s="2">
        <f>ROUND((SUMPRODUCT((NhuCau!$E$53:$E$58=$C93)*(NhuCau!BB$53:BB$58))),2)</f>
        <v>0</v>
      </c>
      <c r="AZ93" s="2">
        <f>ROUND((SUMPRODUCT((NhuCau!$E$53:$E$58=$C93)*(NhuCau!BD$53:BD$58))),2)</f>
        <v>0</v>
      </c>
      <c r="BA93" s="2">
        <f>ROUND((SUMPRODUCT((NhuCau!$E$53:$E$58=$C93)*(NhuCau!BE$53:BE$58))),2)</f>
        <v>0</v>
      </c>
      <c r="BB93" s="2">
        <f>ROUND((SUMPRODUCT((NhuCau!$E$53:$E$58=$C93)*(NhuCau!BF$53:BF$58))),2)</f>
        <v>0</v>
      </c>
      <c r="BC93" s="2">
        <f>ROUND((SUMPRODUCT((NhuCau!$E$53:$E$58=$C93)*(NhuCau!BG$53:BG$58))),2)</f>
        <v>0</v>
      </c>
      <c r="BD93" s="2">
        <f>ROUND((SUMPRODUCT((NhuCau!$E$53:$E$58=$C93)*(NhuCau!BH$53:BH$58))),2)</f>
        <v>0</v>
      </c>
      <c r="BE93" s="2">
        <f>ROUND((SUMPRODUCT((NhuCau!$E$53:$E$58=$C93)*(NhuCau!BI$53:BI$58))),2)</f>
        <v>0</v>
      </c>
      <c r="BF93" s="2">
        <f>ROUND((SUMPRODUCT((NhuCau!$E$53:$E$58=$C93)*(NhuCau!BJ$53:BJ$58))),2)</f>
        <v>0</v>
      </c>
      <c r="BG93" s="2">
        <f>ROUND((SUMPRODUCT((NhuCau!$E$53:$E$58=$C93)*(NhuCau!BK$53:BK$58))),2)</f>
        <v>0</v>
      </c>
    </row>
    <row r="94" spans="1:59" s="1" customFormat="1" ht="16.5" customHeight="1">
      <c r="A94" s="251" t="s">
        <v>42</v>
      </c>
      <c r="B94" s="252"/>
      <c r="C94" s="253" t="str">
        <f>BANGTINH!O7</f>
        <v>Năm 2026</v>
      </c>
      <c r="D94" s="246" t="s">
        <v>15</v>
      </c>
      <c r="E94" s="255">
        <f>SUM(F94:BG94)</f>
        <v>0</v>
      </c>
      <c r="F94" s="2">
        <f>ROUND((SUMPRODUCT((NhuCau!$E$53:$E$58=$C94)*(NhuCau!I$53:I$58))),2)</f>
        <v>0</v>
      </c>
      <c r="G94" s="2">
        <f>ROUND((SUMPRODUCT((NhuCau!$E$53:$E$58=$C94)*(NhuCau!J$53:J$58))),2)</f>
        <v>0</v>
      </c>
      <c r="H94" s="2">
        <f>ROUND((SUMPRODUCT((NhuCau!$E$53:$E$58=$C94)*(NhuCau!K$53:K$58))),2)</f>
        <v>0</v>
      </c>
      <c r="I94" s="2">
        <f>ROUND((SUMPRODUCT((NhuCau!$E$53:$E$58=$C94)*(NhuCau!L$53:L$58))),2)</f>
        <v>0</v>
      </c>
      <c r="J94" s="2">
        <f>ROUND((SUMPRODUCT((NhuCau!$E$53:$E$58=$C94)*(NhuCau!M$53:M$58))),2)</f>
        <v>0</v>
      </c>
      <c r="K94" s="2">
        <f>ROUND((SUMPRODUCT((NhuCau!$E$53:$E$58=$C94)*(NhuCau!N$53:N$58))),2)</f>
        <v>0</v>
      </c>
      <c r="L94" s="2">
        <f>ROUND((SUMPRODUCT((NhuCau!$E$53:$E$58=$C94)*(NhuCau!O$53:O$58))),2)</f>
        <v>0</v>
      </c>
      <c r="M94" s="2">
        <f>ROUND((SUMPRODUCT((NhuCau!$E$53:$E$58=$C94)*(NhuCau!P$53:P$58))),2)</f>
        <v>0</v>
      </c>
      <c r="N94" s="2">
        <f>ROUND((SUMPRODUCT((NhuCau!$E$53:$E$58=$C94)*(NhuCau!Q$53:Q$58))),2)</f>
        <v>0</v>
      </c>
      <c r="O94" s="2">
        <f>ROUND((SUMPRODUCT((NhuCau!$E$53:$E$58=$C94)*(NhuCau!R$53:R$58))),2)</f>
        <v>0</v>
      </c>
      <c r="P94" s="2">
        <f>ROUND((SUMPRODUCT((NhuCau!$E$53:$E$58=$C94)*(NhuCau!S$53:S$58))),2)</f>
        <v>0</v>
      </c>
      <c r="Q94" s="2">
        <f>ROUND((SUMPRODUCT((NhuCau!$E$53:$E$58=$C94)*(NhuCau!T$53:T$58))),2)</f>
        <v>0</v>
      </c>
      <c r="R94" s="2">
        <f>ROUND((SUMPRODUCT((NhuCau!$E$53:$E$58=$C94)*(NhuCau!U$53:U$58))),2)</f>
        <v>0</v>
      </c>
      <c r="S94" s="2">
        <f>ROUND((SUMPRODUCT((NhuCau!$E$53:$E$58=$C94)*(NhuCau!V$53:V$58))),2)</f>
        <v>0</v>
      </c>
      <c r="T94" s="2">
        <f>ROUND((SUMPRODUCT((NhuCau!$E$53:$E$58=$C94)*(NhuCau!W$53:W$58))),2)</f>
        <v>0</v>
      </c>
      <c r="U94" s="2">
        <f>ROUND((SUMPRODUCT((NhuCau!$E$53:$E$58=$C94)*(NhuCau!X$53:X$58))),2)</f>
        <v>0</v>
      </c>
      <c r="V94" s="2">
        <f>ROUND((SUMPRODUCT((NhuCau!$E$53:$E$58=$C94)*(NhuCau!Y$53:Y$58))),2)</f>
        <v>0</v>
      </c>
      <c r="W94" s="2">
        <f>ROUND((SUMPRODUCT((NhuCau!$E$53:$E$58=$C94)*(NhuCau!Z$53:Z$58))),2)</f>
        <v>0</v>
      </c>
      <c r="X94" s="2">
        <f>ROUND((SUMPRODUCT((NhuCau!$E$53:$E$58=$C94)*(NhuCau!AA$53:AA$58))),2)</f>
        <v>0</v>
      </c>
      <c r="Y94" s="2">
        <f>ROUND((SUMPRODUCT((NhuCau!$E$53:$E$58=$C94)*(NhuCau!AB$53:AB$58))),2)</f>
        <v>0</v>
      </c>
      <c r="Z94" s="2">
        <f>ROUND((SUMPRODUCT((NhuCau!$E$53:$E$58=$C94)*(NhuCau!AC$53:AC$58))),2)</f>
        <v>0</v>
      </c>
      <c r="AA94" s="2">
        <f>ROUND((SUMPRODUCT((NhuCau!$E$53:$E$58=$C94)*(NhuCau!AD$53:AD$58))),2)</f>
        <v>0</v>
      </c>
      <c r="AB94" s="2">
        <f>ROUND((SUMPRODUCT((NhuCau!$E$53:$E$58=$C94)*(NhuCau!AE$53:AE$58))),2)</f>
        <v>0</v>
      </c>
      <c r="AC94" s="2">
        <f>ROUND((SUMPRODUCT((NhuCau!$E$53:$E$58=$C94)*(NhuCau!AF$53:AF$58))),2)</f>
        <v>0</v>
      </c>
      <c r="AD94" s="2">
        <f>ROUND((SUMPRODUCT((NhuCau!$E$53:$E$58=$C94)*(NhuCau!AG$53:AG$58))),2)</f>
        <v>0</v>
      </c>
      <c r="AE94" s="2">
        <f>ROUND((SUMPRODUCT((NhuCau!$E$53:$E$58=$C94)*(NhuCau!AH$53:AH$58))),2)</f>
        <v>0</v>
      </c>
      <c r="AF94" s="2">
        <f>ROUND((SUMPRODUCT((NhuCau!$E$53:$E$58=$C94)*(NhuCau!AI$53:AI$58))),2)</f>
        <v>0</v>
      </c>
      <c r="AG94" s="2">
        <f>ROUND((SUMPRODUCT((NhuCau!$E$53:$E$58=$C94)*(NhuCau!AJ$53:AJ$58))),2)</f>
        <v>0</v>
      </c>
      <c r="AH94" s="2">
        <f>ROUND((SUMPRODUCT((NhuCau!$E$53:$E$58=$C94)*(NhuCau!AK$53:AK$58))),2)</f>
        <v>0</v>
      </c>
      <c r="AI94" s="2">
        <f>ROUND((SUMPRODUCT((NhuCau!$E$53:$E$58=$C94)*(NhuCau!AL$53:AL$58))),2)</f>
        <v>0</v>
      </c>
      <c r="AJ94" s="2">
        <f>ROUND((SUMPRODUCT((NhuCau!$E$53:$E$58=$C94)*(NhuCau!AM$53:AM$58))),2)</f>
        <v>0</v>
      </c>
      <c r="AK94" s="2">
        <f>ROUND((SUMPRODUCT((NhuCau!$E$53:$E$58=$C94)*(NhuCau!AN$53:AN$58))),2)</f>
        <v>0</v>
      </c>
      <c r="AL94" s="2">
        <f>ROUND((SUMPRODUCT((NhuCau!$E$53:$E$58=$C94)*(NhuCau!AO$53:AO$58))),2)</f>
        <v>0</v>
      </c>
      <c r="AM94" s="2">
        <f>ROUND((SUMPRODUCT((NhuCau!$E$53:$E$58=$C94)*(NhuCau!AP$53:AP$58))),2)</f>
        <v>0</v>
      </c>
      <c r="AN94" s="2">
        <f>ROUND((SUMPRODUCT((NhuCau!$E$53:$E$58=$C94)*(NhuCau!AQ$53:AQ$58))),2)</f>
        <v>0</v>
      </c>
      <c r="AO94" s="2">
        <f>ROUND((SUMPRODUCT((NhuCau!$E$53:$E$58=$C94)*(NhuCau!AR$53:AR$58))),2)</f>
        <v>0</v>
      </c>
      <c r="AP94" s="2">
        <f>ROUND((SUMPRODUCT((NhuCau!$E$53:$E$58=$C94)*(NhuCau!AS$53:AS$58))),2)</f>
        <v>0</v>
      </c>
      <c r="AQ94" s="2">
        <f>ROUND((SUMPRODUCT((NhuCau!$E$53:$E$58=$C94)*(NhuCau!AT$53:AT$58))),2)</f>
        <v>0</v>
      </c>
      <c r="AR94" s="2">
        <f>ROUND((SUMPRODUCT((NhuCau!$E$53:$E$58=$C94)*(NhuCau!AU$53:AU$58))),2)</f>
        <v>0</v>
      </c>
      <c r="AS94" s="2">
        <f>ROUND((SUMPRODUCT((NhuCau!$E$53:$E$58=$C94)*(NhuCau!AV$53:AV$58))),2)</f>
        <v>0</v>
      </c>
      <c r="AT94" s="2">
        <f>ROUND((SUMPRODUCT((NhuCau!$E$53:$E$58=$C94)*(NhuCau!AW$53:AW$58))),2)</f>
        <v>0</v>
      </c>
      <c r="AU94" s="2">
        <f>ROUND((SUMPRODUCT((NhuCau!$E$53:$E$58=$C94)*(NhuCau!AX$53:AX$58))),2)</f>
        <v>0</v>
      </c>
      <c r="AV94" s="2">
        <f>ROUND((SUMPRODUCT((NhuCau!$E$53:$E$58=$C94)*(NhuCau!AY$53:AY$58))),2)</f>
        <v>0</v>
      </c>
      <c r="AW94" s="2">
        <f>ROUND((SUMPRODUCT((NhuCau!$E$53:$E$58=$C94)*(NhuCau!AZ$53:AZ$58))),2)</f>
        <v>0</v>
      </c>
      <c r="AX94" s="2">
        <f>ROUND((SUMPRODUCT((NhuCau!$E$53:$E$58=$C94)*(NhuCau!BA$53:BA$58))),2)</f>
        <v>0</v>
      </c>
      <c r="AY94" s="2">
        <f>ROUND((SUMPRODUCT((NhuCau!$E$53:$E$58=$C94)*(NhuCau!BB$53:BB$58))),2)</f>
        <v>0</v>
      </c>
      <c r="AZ94" s="2">
        <f>ROUND((SUMPRODUCT((NhuCau!$E$53:$E$58=$C94)*(NhuCau!BD$53:BD$58))),2)</f>
        <v>0</v>
      </c>
      <c r="BA94" s="2">
        <f>ROUND((SUMPRODUCT((NhuCau!$E$53:$E$58=$C94)*(NhuCau!BE$53:BE$58))),2)</f>
        <v>0</v>
      </c>
      <c r="BB94" s="2">
        <f>ROUND((SUMPRODUCT((NhuCau!$E$53:$E$58=$C94)*(NhuCau!BF$53:BF$58))),2)</f>
        <v>0</v>
      </c>
      <c r="BC94" s="2">
        <f>ROUND((SUMPRODUCT((NhuCau!$E$53:$E$58=$C94)*(NhuCau!BG$53:BG$58))),2)</f>
        <v>0</v>
      </c>
      <c r="BD94" s="2">
        <f>ROUND((SUMPRODUCT((NhuCau!$E$53:$E$58=$C94)*(NhuCau!BH$53:BH$58))),2)</f>
        <v>0</v>
      </c>
      <c r="BE94" s="2">
        <f>ROUND((SUMPRODUCT((NhuCau!$E$53:$E$58=$C94)*(NhuCau!BI$53:BI$58))),2)</f>
        <v>0</v>
      </c>
      <c r="BF94" s="2">
        <f>ROUND((SUMPRODUCT((NhuCau!$E$53:$E$58=$C94)*(NhuCau!BJ$53:BJ$58))),2)</f>
        <v>0</v>
      </c>
      <c r="BG94" s="2">
        <f>ROUND((SUMPRODUCT((NhuCau!$E$53:$E$58=$C94)*(NhuCau!BK$53:BK$58))),2)</f>
        <v>0</v>
      </c>
    </row>
    <row r="95" spans="1:59" s="1" customFormat="1" ht="16.5" customHeight="1">
      <c r="A95" s="251" t="s">
        <v>42</v>
      </c>
      <c r="B95" s="252"/>
      <c r="C95" s="253" t="str">
        <f>BANGTINH!O8</f>
        <v>Năm 2027</v>
      </c>
      <c r="D95" s="246" t="s">
        <v>15</v>
      </c>
      <c r="E95" s="255">
        <f>SUM(F95:BG95)</f>
        <v>0</v>
      </c>
      <c r="F95" s="2">
        <f>ROUND((SUMPRODUCT((NhuCau!$E$53:$E$58=$C95)*(NhuCau!I$53:I$58))),2)</f>
        <v>0</v>
      </c>
      <c r="G95" s="2">
        <f>ROUND((SUMPRODUCT((NhuCau!$E$53:$E$58=$C95)*(NhuCau!J$53:J$58))),2)</f>
        <v>0</v>
      </c>
      <c r="H95" s="2">
        <f>ROUND((SUMPRODUCT((NhuCau!$E$53:$E$58=$C95)*(NhuCau!K$53:K$58))),2)</f>
        <v>0</v>
      </c>
      <c r="I95" s="2">
        <f>ROUND((SUMPRODUCT((NhuCau!$E$53:$E$58=$C95)*(NhuCau!L$53:L$58))),2)</f>
        <v>0</v>
      </c>
      <c r="J95" s="2">
        <f>ROUND((SUMPRODUCT((NhuCau!$E$53:$E$58=$C95)*(NhuCau!M$53:M$58))),2)</f>
        <v>0</v>
      </c>
      <c r="K95" s="2">
        <f>ROUND((SUMPRODUCT((NhuCau!$E$53:$E$58=$C95)*(NhuCau!N$53:N$58))),2)</f>
        <v>0</v>
      </c>
      <c r="L95" s="2">
        <f>ROUND((SUMPRODUCT((NhuCau!$E$53:$E$58=$C95)*(NhuCau!O$53:O$58))),2)</f>
        <v>0</v>
      </c>
      <c r="M95" s="2">
        <f>ROUND((SUMPRODUCT((NhuCau!$E$53:$E$58=$C95)*(NhuCau!P$53:P$58))),2)</f>
        <v>0</v>
      </c>
      <c r="N95" s="2">
        <f>ROUND((SUMPRODUCT((NhuCau!$E$53:$E$58=$C95)*(NhuCau!Q$53:Q$58))),2)</f>
        <v>0</v>
      </c>
      <c r="O95" s="2">
        <f>ROUND((SUMPRODUCT((NhuCau!$E$53:$E$58=$C95)*(NhuCau!R$53:R$58))),2)</f>
        <v>0</v>
      </c>
      <c r="P95" s="2">
        <f>ROUND((SUMPRODUCT((NhuCau!$E$53:$E$58=$C95)*(NhuCau!S$53:S$58))),2)</f>
        <v>0</v>
      </c>
      <c r="Q95" s="2">
        <f>ROUND((SUMPRODUCT((NhuCau!$E$53:$E$58=$C95)*(NhuCau!T$53:T$58))),2)</f>
        <v>0</v>
      </c>
      <c r="R95" s="2">
        <f>ROUND((SUMPRODUCT((NhuCau!$E$53:$E$58=$C95)*(NhuCau!U$53:U$58))),2)</f>
        <v>0</v>
      </c>
      <c r="S95" s="2">
        <f>ROUND((SUMPRODUCT((NhuCau!$E$53:$E$58=$C95)*(NhuCau!V$53:V$58))),2)</f>
        <v>0</v>
      </c>
      <c r="T95" s="2">
        <f>ROUND((SUMPRODUCT((NhuCau!$E$53:$E$58=$C95)*(NhuCau!W$53:W$58))),2)</f>
        <v>0</v>
      </c>
      <c r="U95" s="2">
        <f>ROUND((SUMPRODUCT((NhuCau!$E$53:$E$58=$C95)*(NhuCau!X$53:X$58))),2)</f>
        <v>0</v>
      </c>
      <c r="V95" s="2">
        <f>ROUND((SUMPRODUCT((NhuCau!$E$53:$E$58=$C95)*(NhuCau!Y$53:Y$58))),2)</f>
        <v>0</v>
      </c>
      <c r="W95" s="2">
        <f>ROUND((SUMPRODUCT((NhuCau!$E$53:$E$58=$C95)*(NhuCau!Z$53:Z$58))),2)</f>
        <v>0</v>
      </c>
      <c r="X95" s="2">
        <f>ROUND((SUMPRODUCT((NhuCau!$E$53:$E$58=$C95)*(NhuCau!AA$53:AA$58))),2)</f>
        <v>0</v>
      </c>
      <c r="Y95" s="2">
        <f>ROUND((SUMPRODUCT((NhuCau!$E$53:$E$58=$C95)*(NhuCau!AB$53:AB$58))),2)</f>
        <v>0</v>
      </c>
      <c r="Z95" s="2">
        <f>ROUND((SUMPRODUCT((NhuCau!$E$53:$E$58=$C95)*(NhuCau!AC$53:AC$58))),2)</f>
        <v>0</v>
      </c>
      <c r="AA95" s="2">
        <f>ROUND((SUMPRODUCT((NhuCau!$E$53:$E$58=$C95)*(NhuCau!AD$53:AD$58))),2)</f>
        <v>0</v>
      </c>
      <c r="AB95" s="2">
        <f>ROUND((SUMPRODUCT((NhuCau!$E$53:$E$58=$C95)*(NhuCau!AE$53:AE$58))),2)</f>
        <v>0</v>
      </c>
      <c r="AC95" s="2">
        <f>ROUND((SUMPRODUCT((NhuCau!$E$53:$E$58=$C95)*(NhuCau!AF$53:AF$58))),2)</f>
        <v>0</v>
      </c>
      <c r="AD95" s="2">
        <f>ROUND((SUMPRODUCT((NhuCau!$E$53:$E$58=$C95)*(NhuCau!AG$53:AG$58))),2)</f>
        <v>0</v>
      </c>
      <c r="AE95" s="2">
        <f>ROUND((SUMPRODUCT((NhuCau!$E$53:$E$58=$C95)*(NhuCau!AH$53:AH$58))),2)</f>
        <v>0</v>
      </c>
      <c r="AF95" s="2">
        <f>ROUND((SUMPRODUCT((NhuCau!$E$53:$E$58=$C95)*(NhuCau!AI$53:AI$58))),2)</f>
        <v>0</v>
      </c>
      <c r="AG95" s="2">
        <f>ROUND((SUMPRODUCT((NhuCau!$E$53:$E$58=$C95)*(NhuCau!AJ$53:AJ$58))),2)</f>
        <v>0</v>
      </c>
      <c r="AH95" s="2">
        <f>ROUND((SUMPRODUCT((NhuCau!$E$53:$E$58=$C95)*(NhuCau!AK$53:AK$58))),2)</f>
        <v>0</v>
      </c>
      <c r="AI95" s="2">
        <f>ROUND((SUMPRODUCT((NhuCau!$E$53:$E$58=$C95)*(NhuCau!AL$53:AL$58))),2)</f>
        <v>0</v>
      </c>
      <c r="AJ95" s="2">
        <f>ROUND((SUMPRODUCT((NhuCau!$E$53:$E$58=$C95)*(NhuCau!AM$53:AM$58))),2)</f>
        <v>0</v>
      </c>
      <c r="AK95" s="2">
        <f>ROUND((SUMPRODUCT((NhuCau!$E$53:$E$58=$C95)*(NhuCau!AN$53:AN$58))),2)</f>
        <v>0</v>
      </c>
      <c r="AL95" s="2">
        <f>ROUND((SUMPRODUCT((NhuCau!$E$53:$E$58=$C95)*(NhuCau!AO$53:AO$58))),2)</f>
        <v>0</v>
      </c>
      <c r="AM95" s="2">
        <f>ROUND((SUMPRODUCT((NhuCau!$E$53:$E$58=$C95)*(NhuCau!AP$53:AP$58))),2)</f>
        <v>0</v>
      </c>
      <c r="AN95" s="2">
        <f>ROUND((SUMPRODUCT((NhuCau!$E$53:$E$58=$C95)*(NhuCau!AQ$53:AQ$58))),2)</f>
        <v>0</v>
      </c>
      <c r="AO95" s="2">
        <f>ROUND((SUMPRODUCT((NhuCau!$E$53:$E$58=$C95)*(NhuCau!AR$53:AR$58))),2)</f>
        <v>0</v>
      </c>
      <c r="AP95" s="2">
        <f>ROUND((SUMPRODUCT((NhuCau!$E$53:$E$58=$C95)*(NhuCau!AS$53:AS$58))),2)</f>
        <v>0</v>
      </c>
      <c r="AQ95" s="2">
        <f>ROUND((SUMPRODUCT((NhuCau!$E$53:$E$58=$C95)*(NhuCau!AT$53:AT$58))),2)</f>
        <v>0</v>
      </c>
      <c r="AR95" s="2">
        <f>ROUND((SUMPRODUCT((NhuCau!$E$53:$E$58=$C95)*(NhuCau!AU$53:AU$58))),2)</f>
        <v>0</v>
      </c>
      <c r="AS95" s="2">
        <f>ROUND((SUMPRODUCT((NhuCau!$E$53:$E$58=$C95)*(NhuCau!AV$53:AV$58))),2)</f>
        <v>0</v>
      </c>
      <c r="AT95" s="2">
        <f>ROUND((SUMPRODUCT((NhuCau!$E$53:$E$58=$C95)*(NhuCau!AW$53:AW$58))),2)</f>
        <v>0</v>
      </c>
      <c r="AU95" s="2">
        <f>ROUND((SUMPRODUCT((NhuCau!$E$53:$E$58=$C95)*(NhuCau!AX$53:AX$58))),2)</f>
        <v>0</v>
      </c>
      <c r="AV95" s="2">
        <f>ROUND((SUMPRODUCT((NhuCau!$E$53:$E$58=$C95)*(NhuCau!AY$53:AY$58))),2)</f>
        <v>0</v>
      </c>
      <c r="AW95" s="2">
        <f>ROUND((SUMPRODUCT((NhuCau!$E$53:$E$58=$C95)*(NhuCau!AZ$53:AZ$58))),2)</f>
        <v>0</v>
      </c>
      <c r="AX95" s="2">
        <f>ROUND((SUMPRODUCT((NhuCau!$E$53:$E$58=$C95)*(NhuCau!BA$53:BA$58))),2)</f>
        <v>0</v>
      </c>
      <c r="AY95" s="2">
        <f>ROUND((SUMPRODUCT((NhuCau!$E$53:$E$58=$C95)*(NhuCau!BB$53:BB$58))),2)</f>
        <v>0</v>
      </c>
      <c r="AZ95" s="2">
        <f>ROUND((SUMPRODUCT((NhuCau!$E$53:$E$58=$C95)*(NhuCau!BD$53:BD$58))),2)</f>
        <v>0</v>
      </c>
      <c r="BA95" s="2">
        <f>ROUND((SUMPRODUCT((NhuCau!$E$53:$E$58=$C95)*(NhuCau!BE$53:BE$58))),2)</f>
        <v>0</v>
      </c>
      <c r="BB95" s="2">
        <f>ROUND((SUMPRODUCT((NhuCau!$E$53:$E$58=$C95)*(NhuCau!BF$53:BF$58))),2)</f>
        <v>0</v>
      </c>
      <c r="BC95" s="2">
        <f>ROUND((SUMPRODUCT((NhuCau!$E$53:$E$58=$C95)*(NhuCau!BG$53:BG$58))),2)</f>
        <v>0</v>
      </c>
      <c r="BD95" s="2">
        <f>ROUND((SUMPRODUCT((NhuCau!$E$53:$E$58=$C95)*(NhuCau!BH$53:BH$58))),2)</f>
        <v>0</v>
      </c>
      <c r="BE95" s="2">
        <f>ROUND((SUMPRODUCT((NhuCau!$E$53:$E$58=$C95)*(NhuCau!BI$53:BI$58))),2)</f>
        <v>0</v>
      </c>
      <c r="BF95" s="2">
        <f>ROUND((SUMPRODUCT((NhuCau!$E$53:$E$58=$C95)*(NhuCau!BJ$53:BJ$58))),2)</f>
        <v>0</v>
      </c>
      <c r="BG95" s="2">
        <f>ROUND((SUMPRODUCT((NhuCau!$E$53:$E$58=$C95)*(NhuCau!BK$53:BK$58))),2)</f>
        <v>0</v>
      </c>
    </row>
    <row r="96" spans="1:59" s="1" customFormat="1" ht="16.5" customHeight="1">
      <c r="A96" s="251" t="s">
        <v>42</v>
      </c>
      <c r="B96" s="252"/>
      <c r="C96" s="253" t="str">
        <f>BANGTINH!O9</f>
        <v>Năm 2028</v>
      </c>
      <c r="D96" s="246" t="s">
        <v>15</v>
      </c>
      <c r="E96" s="255">
        <f>SUM(F96:BG96)</f>
        <v>0</v>
      </c>
      <c r="F96" s="2">
        <f>ROUND((SUMPRODUCT((NhuCau!$E$53:$E$58=$C96)*(NhuCau!I$53:I$58))),2)</f>
        <v>0</v>
      </c>
      <c r="G96" s="2">
        <f>ROUND((SUMPRODUCT((NhuCau!$E$53:$E$58=$C96)*(NhuCau!J$53:J$58))),2)</f>
        <v>0</v>
      </c>
      <c r="H96" s="2">
        <f>ROUND((SUMPRODUCT((NhuCau!$E$53:$E$58=$C96)*(NhuCau!K$53:K$58))),2)</f>
        <v>0</v>
      </c>
      <c r="I96" s="2">
        <f>ROUND((SUMPRODUCT((NhuCau!$E$53:$E$58=$C96)*(NhuCau!L$53:L$58))),2)</f>
        <v>0</v>
      </c>
      <c r="J96" s="2">
        <f>ROUND((SUMPRODUCT((NhuCau!$E$53:$E$58=$C96)*(NhuCau!M$53:M$58))),2)</f>
        <v>0</v>
      </c>
      <c r="K96" s="2">
        <f>ROUND((SUMPRODUCT((NhuCau!$E$53:$E$58=$C96)*(NhuCau!N$53:N$58))),2)</f>
        <v>0</v>
      </c>
      <c r="L96" s="2">
        <f>ROUND((SUMPRODUCT((NhuCau!$E$53:$E$58=$C96)*(NhuCau!O$53:O$58))),2)</f>
        <v>0</v>
      </c>
      <c r="M96" s="2">
        <f>ROUND((SUMPRODUCT((NhuCau!$E$53:$E$58=$C96)*(NhuCau!P$53:P$58))),2)</f>
        <v>0</v>
      </c>
      <c r="N96" s="2">
        <f>ROUND((SUMPRODUCT((NhuCau!$E$53:$E$58=$C96)*(NhuCau!Q$53:Q$58))),2)</f>
        <v>0</v>
      </c>
      <c r="O96" s="2">
        <f>ROUND((SUMPRODUCT((NhuCau!$E$53:$E$58=$C96)*(NhuCau!R$53:R$58))),2)</f>
        <v>0</v>
      </c>
      <c r="P96" s="2">
        <f>ROUND((SUMPRODUCT((NhuCau!$E$53:$E$58=$C96)*(NhuCau!S$53:S$58))),2)</f>
        <v>0</v>
      </c>
      <c r="Q96" s="2">
        <f>ROUND((SUMPRODUCT((NhuCau!$E$53:$E$58=$C96)*(NhuCau!T$53:T$58))),2)</f>
        <v>0</v>
      </c>
      <c r="R96" s="2">
        <f>ROUND((SUMPRODUCT((NhuCau!$E$53:$E$58=$C96)*(NhuCau!U$53:U$58))),2)</f>
        <v>0</v>
      </c>
      <c r="S96" s="2">
        <f>ROUND((SUMPRODUCT((NhuCau!$E$53:$E$58=$C96)*(NhuCau!V$53:V$58))),2)</f>
        <v>0</v>
      </c>
      <c r="T96" s="2">
        <f>ROUND((SUMPRODUCT((NhuCau!$E$53:$E$58=$C96)*(NhuCau!W$53:W$58))),2)</f>
        <v>0</v>
      </c>
      <c r="U96" s="2">
        <f>ROUND((SUMPRODUCT((NhuCau!$E$53:$E$58=$C96)*(NhuCau!X$53:X$58))),2)</f>
        <v>0</v>
      </c>
      <c r="V96" s="2">
        <f>ROUND((SUMPRODUCT((NhuCau!$E$53:$E$58=$C96)*(NhuCau!Y$53:Y$58))),2)</f>
        <v>0</v>
      </c>
      <c r="W96" s="2">
        <f>ROUND((SUMPRODUCT((NhuCau!$E$53:$E$58=$C96)*(NhuCau!Z$53:Z$58))),2)</f>
        <v>0</v>
      </c>
      <c r="X96" s="2">
        <f>ROUND((SUMPRODUCT((NhuCau!$E$53:$E$58=$C96)*(NhuCau!AA$53:AA$58))),2)</f>
        <v>0</v>
      </c>
      <c r="Y96" s="2">
        <f>ROUND((SUMPRODUCT((NhuCau!$E$53:$E$58=$C96)*(NhuCau!AB$53:AB$58))),2)</f>
        <v>0</v>
      </c>
      <c r="Z96" s="2">
        <f>ROUND((SUMPRODUCT((NhuCau!$E$53:$E$58=$C96)*(NhuCau!AC$53:AC$58))),2)</f>
        <v>0</v>
      </c>
      <c r="AA96" s="2">
        <f>ROUND((SUMPRODUCT((NhuCau!$E$53:$E$58=$C96)*(NhuCau!AD$53:AD$58))),2)</f>
        <v>0</v>
      </c>
      <c r="AB96" s="2">
        <f>ROUND((SUMPRODUCT((NhuCau!$E$53:$E$58=$C96)*(NhuCau!AE$53:AE$58))),2)</f>
        <v>0</v>
      </c>
      <c r="AC96" s="2">
        <f>ROUND((SUMPRODUCT((NhuCau!$E$53:$E$58=$C96)*(NhuCau!AF$53:AF$58))),2)</f>
        <v>0</v>
      </c>
      <c r="AD96" s="2">
        <f>ROUND((SUMPRODUCT((NhuCau!$E$53:$E$58=$C96)*(NhuCau!AG$53:AG$58))),2)</f>
        <v>0</v>
      </c>
      <c r="AE96" s="2">
        <f>ROUND((SUMPRODUCT((NhuCau!$E$53:$E$58=$C96)*(NhuCau!AH$53:AH$58))),2)</f>
        <v>0</v>
      </c>
      <c r="AF96" s="2">
        <f>ROUND((SUMPRODUCT((NhuCau!$E$53:$E$58=$C96)*(NhuCau!AI$53:AI$58))),2)</f>
        <v>0</v>
      </c>
      <c r="AG96" s="2">
        <f>ROUND((SUMPRODUCT((NhuCau!$E$53:$E$58=$C96)*(NhuCau!AJ$53:AJ$58))),2)</f>
        <v>0</v>
      </c>
      <c r="AH96" s="2">
        <f>ROUND((SUMPRODUCT((NhuCau!$E$53:$E$58=$C96)*(NhuCau!AK$53:AK$58))),2)</f>
        <v>0</v>
      </c>
      <c r="AI96" s="2">
        <f>ROUND((SUMPRODUCT((NhuCau!$E$53:$E$58=$C96)*(NhuCau!AL$53:AL$58))),2)</f>
        <v>0</v>
      </c>
      <c r="AJ96" s="2">
        <f>ROUND((SUMPRODUCT((NhuCau!$E$53:$E$58=$C96)*(NhuCau!AM$53:AM$58))),2)</f>
        <v>0</v>
      </c>
      <c r="AK96" s="2">
        <f>ROUND((SUMPRODUCT((NhuCau!$E$53:$E$58=$C96)*(NhuCau!AN$53:AN$58))),2)</f>
        <v>0</v>
      </c>
      <c r="AL96" s="2">
        <f>ROUND((SUMPRODUCT((NhuCau!$E$53:$E$58=$C96)*(NhuCau!AO$53:AO$58))),2)</f>
        <v>0</v>
      </c>
      <c r="AM96" s="2">
        <f>ROUND((SUMPRODUCT((NhuCau!$E$53:$E$58=$C96)*(NhuCau!AP$53:AP$58))),2)</f>
        <v>0</v>
      </c>
      <c r="AN96" s="2">
        <f>ROUND((SUMPRODUCT((NhuCau!$E$53:$E$58=$C96)*(NhuCau!AQ$53:AQ$58))),2)</f>
        <v>0</v>
      </c>
      <c r="AO96" s="2">
        <f>ROUND((SUMPRODUCT((NhuCau!$E$53:$E$58=$C96)*(NhuCau!AR$53:AR$58))),2)</f>
        <v>0</v>
      </c>
      <c r="AP96" s="2">
        <f>ROUND((SUMPRODUCT((NhuCau!$E$53:$E$58=$C96)*(NhuCau!AS$53:AS$58))),2)</f>
        <v>0</v>
      </c>
      <c r="AQ96" s="2">
        <f>ROUND((SUMPRODUCT((NhuCau!$E$53:$E$58=$C96)*(NhuCau!AT$53:AT$58))),2)</f>
        <v>0</v>
      </c>
      <c r="AR96" s="2">
        <f>ROUND((SUMPRODUCT((NhuCau!$E$53:$E$58=$C96)*(NhuCau!AU$53:AU$58))),2)</f>
        <v>0</v>
      </c>
      <c r="AS96" s="2">
        <f>ROUND((SUMPRODUCT((NhuCau!$E$53:$E$58=$C96)*(NhuCau!AV$53:AV$58))),2)</f>
        <v>0</v>
      </c>
      <c r="AT96" s="2">
        <f>ROUND((SUMPRODUCT((NhuCau!$E$53:$E$58=$C96)*(NhuCau!AW$53:AW$58))),2)</f>
        <v>0</v>
      </c>
      <c r="AU96" s="2">
        <f>ROUND((SUMPRODUCT((NhuCau!$E$53:$E$58=$C96)*(NhuCau!AX$53:AX$58))),2)</f>
        <v>0</v>
      </c>
      <c r="AV96" s="2">
        <f>ROUND((SUMPRODUCT((NhuCau!$E$53:$E$58=$C96)*(NhuCau!AY$53:AY$58))),2)</f>
        <v>0</v>
      </c>
      <c r="AW96" s="2">
        <f>ROUND((SUMPRODUCT((NhuCau!$E$53:$E$58=$C96)*(NhuCau!AZ$53:AZ$58))),2)</f>
        <v>0</v>
      </c>
      <c r="AX96" s="2">
        <f>ROUND((SUMPRODUCT((NhuCau!$E$53:$E$58=$C96)*(NhuCau!BA$53:BA$58))),2)</f>
        <v>0</v>
      </c>
      <c r="AY96" s="2">
        <f>ROUND((SUMPRODUCT((NhuCau!$E$53:$E$58=$C96)*(NhuCau!BB$53:BB$58))),2)</f>
        <v>0</v>
      </c>
      <c r="AZ96" s="2">
        <f>ROUND((SUMPRODUCT((NhuCau!$E$53:$E$58=$C96)*(NhuCau!BD$53:BD$58))),2)</f>
        <v>0</v>
      </c>
      <c r="BA96" s="2">
        <f>ROUND((SUMPRODUCT((NhuCau!$E$53:$E$58=$C96)*(NhuCau!BE$53:BE$58))),2)</f>
        <v>0</v>
      </c>
      <c r="BB96" s="2">
        <f>ROUND((SUMPRODUCT((NhuCau!$E$53:$E$58=$C96)*(NhuCau!BF$53:BF$58))),2)</f>
        <v>0</v>
      </c>
      <c r="BC96" s="2">
        <f>ROUND((SUMPRODUCT((NhuCau!$E$53:$E$58=$C96)*(NhuCau!BG$53:BG$58))),2)</f>
        <v>0</v>
      </c>
      <c r="BD96" s="2">
        <f>ROUND((SUMPRODUCT((NhuCau!$E$53:$E$58=$C96)*(NhuCau!BH$53:BH$58))),2)</f>
        <v>0</v>
      </c>
      <c r="BE96" s="2">
        <f>ROUND((SUMPRODUCT((NhuCau!$E$53:$E$58=$C96)*(NhuCau!BI$53:BI$58))),2)</f>
        <v>0</v>
      </c>
      <c r="BF96" s="2">
        <f>ROUND((SUMPRODUCT((NhuCau!$E$53:$E$58=$C96)*(NhuCau!BJ$53:BJ$58))),2)</f>
        <v>0</v>
      </c>
      <c r="BG96" s="2">
        <f>ROUND((SUMPRODUCT((NhuCau!$E$53:$E$58=$C96)*(NhuCau!BK$53:BK$58))),2)</f>
        <v>0</v>
      </c>
    </row>
    <row r="97" spans="1:59" s="1" customFormat="1" ht="16.5" customHeight="1">
      <c r="A97" s="251" t="s">
        <v>42</v>
      </c>
      <c r="B97" s="252"/>
      <c r="C97" s="253" t="str">
        <f>BANGTINH!O10</f>
        <v>Năm 2029</v>
      </c>
      <c r="D97" s="246" t="s">
        <v>15</v>
      </c>
      <c r="E97" s="255">
        <f>SUM(F97:BG97)</f>
        <v>0</v>
      </c>
      <c r="F97" s="2">
        <f>ROUND((SUMPRODUCT((NhuCau!$E$53:$E$58=$C97)*(NhuCau!I$53:I$58))),2)</f>
        <v>0</v>
      </c>
      <c r="G97" s="2">
        <f>ROUND((SUMPRODUCT((NhuCau!$E$53:$E$58=$C97)*(NhuCau!J$53:J$58))),2)</f>
        <v>0</v>
      </c>
      <c r="H97" s="2">
        <f>ROUND((SUMPRODUCT((NhuCau!$E$53:$E$58=$C97)*(NhuCau!K$53:K$58))),2)</f>
        <v>0</v>
      </c>
      <c r="I97" s="2">
        <f>ROUND((SUMPRODUCT((NhuCau!$E$53:$E$58=$C97)*(NhuCau!L$53:L$58))),2)</f>
        <v>0</v>
      </c>
      <c r="J97" s="2">
        <f>ROUND((SUMPRODUCT((NhuCau!$E$53:$E$58=$C97)*(NhuCau!M$53:M$58))),2)</f>
        <v>0</v>
      </c>
      <c r="K97" s="2">
        <f>ROUND((SUMPRODUCT((NhuCau!$E$53:$E$58=$C97)*(NhuCau!N$53:N$58))),2)</f>
        <v>0</v>
      </c>
      <c r="L97" s="2">
        <f>ROUND((SUMPRODUCT((NhuCau!$E$53:$E$58=$C97)*(NhuCau!O$53:O$58))),2)</f>
        <v>0</v>
      </c>
      <c r="M97" s="2">
        <f>ROUND((SUMPRODUCT((NhuCau!$E$53:$E$58=$C97)*(NhuCau!P$53:P$58))),2)</f>
        <v>0</v>
      </c>
      <c r="N97" s="2">
        <f>ROUND((SUMPRODUCT((NhuCau!$E$53:$E$58=$C97)*(NhuCau!Q$53:Q$58))),2)</f>
        <v>0</v>
      </c>
      <c r="O97" s="2">
        <f>ROUND((SUMPRODUCT((NhuCau!$E$53:$E$58=$C97)*(NhuCau!R$53:R$58))),2)</f>
        <v>0</v>
      </c>
      <c r="P97" s="2">
        <f>ROUND((SUMPRODUCT((NhuCau!$E$53:$E$58=$C97)*(NhuCau!S$53:S$58))),2)</f>
        <v>0</v>
      </c>
      <c r="Q97" s="2">
        <f>ROUND((SUMPRODUCT((NhuCau!$E$53:$E$58=$C97)*(NhuCau!T$53:T$58))),2)</f>
        <v>0</v>
      </c>
      <c r="R97" s="2">
        <f>ROUND((SUMPRODUCT((NhuCau!$E$53:$E$58=$C97)*(NhuCau!U$53:U$58))),2)</f>
        <v>0</v>
      </c>
      <c r="S97" s="2">
        <f>ROUND((SUMPRODUCT((NhuCau!$E$53:$E$58=$C97)*(NhuCau!V$53:V$58))),2)</f>
        <v>0</v>
      </c>
      <c r="T97" s="2">
        <f>ROUND((SUMPRODUCT((NhuCau!$E$53:$E$58=$C97)*(NhuCau!W$53:W$58))),2)</f>
        <v>0</v>
      </c>
      <c r="U97" s="2">
        <f>ROUND((SUMPRODUCT((NhuCau!$E$53:$E$58=$C97)*(NhuCau!X$53:X$58))),2)</f>
        <v>0</v>
      </c>
      <c r="V97" s="2">
        <f>ROUND((SUMPRODUCT((NhuCau!$E$53:$E$58=$C97)*(NhuCau!Y$53:Y$58))),2)</f>
        <v>0</v>
      </c>
      <c r="W97" s="2">
        <f>ROUND((SUMPRODUCT((NhuCau!$E$53:$E$58=$C97)*(NhuCau!Z$53:Z$58))),2)</f>
        <v>0</v>
      </c>
      <c r="X97" s="2">
        <f>ROUND((SUMPRODUCT((NhuCau!$E$53:$E$58=$C97)*(NhuCau!AA$53:AA$58))),2)</f>
        <v>0</v>
      </c>
      <c r="Y97" s="2">
        <f>ROUND((SUMPRODUCT((NhuCau!$E$53:$E$58=$C97)*(NhuCau!AB$53:AB$58))),2)</f>
        <v>0</v>
      </c>
      <c r="Z97" s="2">
        <f>ROUND((SUMPRODUCT((NhuCau!$E$53:$E$58=$C97)*(NhuCau!AC$53:AC$58))),2)</f>
        <v>0</v>
      </c>
      <c r="AA97" s="2">
        <f>ROUND((SUMPRODUCT((NhuCau!$E$53:$E$58=$C97)*(NhuCau!AD$53:AD$58))),2)</f>
        <v>0</v>
      </c>
      <c r="AB97" s="2">
        <f>ROUND((SUMPRODUCT((NhuCau!$E$53:$E$58=$C97)*(NhuCau!AE$53:AE$58))),2)</f>
        <v>0</v>
      </c>
      <c r="AC97" s="2">
        <f>ROUND((SUMPRODUCT((NhuCau!$E$53:$E$58=$C97)*(NhuCau!AF$53:AF$58))),2)</f>
        <v>0</v>
      </c>
      <c r="AD97" s="2">
        <f>ROUND((SUMPRODUCT((NhuCau!$E$53:$E$58=$C97)*(NhuCau!AG$53:AG$58))),2)</f>
        <v>0</v>
      </c>
      <c r="AE97" s="2">
        <f>ROUND((SUMPRODUCT((NhuCau!$E$53:$E$58=$C97)*(NhuCau!AH$53:AH$58))),2)</f>
        <v>0</v>
      </c>
      <c r="AF97" s="2">
        <f>ROUND((SUMPRODUCT((NhuCau!$E$53:$E$58=$C97)*(NhuCau!AI$53:AI$58))),2)</f>
        <v>0</v>
      </c>
      <c r="AG97" s="2">
        <f>ROUND((SUMPRODUCT((NhuCau!$E$53:$E$58=$C97)*(NhuCau!AJ$53:AJ$58))),2)</f>
        <v>0</v>
      </c>
      <c r="AH97" s="2">
        <f>ROUND((SUMPRODUCT((NhuCau!$E$53:$E$58=$C97)*(NhuCau!AK$53:AK$58))),2)</f>
        <v>0</v>
      </c>
      <c r="AI97" s="2">
        <f>ROUND((SUMPRODUCT((NhuCau!$E$53:$E$58=$C97)*(NhuCau!AL$53:AL$58))),2)</f>
        <v>0</v>
      </c>
      <c r="AJ97" s="2">
        <f>ROUND((SUMPRODUCT((NhuCau!$E$53:$E$58=$C97)*(NhuCau!AM$53:AM$58))),2)</f>
        <v>0</v>
      </c>
      <c r="AK97" s="2">
        <f>ROUND((SUMPRODUCT((NhuCau!$E$53:$E$58=$C97)*(NhuCau!AN$53:AN$58))),2)</f>
        <v>0</v>
      </c>
      <c r="AL97" s="2">
        <f>ROUND((SUMPRODUCT((NhuCau!$E$53:$E$58=$C97)*(NhuCau!AO$53:AO$58))),2)</f>
        <v>0</v>
      </c>
      <c r="AM97" s="2">
        <f>ROUND((SUMPRODUCT((NhuCau!$E$53:$E$58=$C97)*(NhuCau!AP$53:AP$58))),2)</f>
        <v>0</v>
      </c>
      <c r="AN97" s="2">
        <f>ROUND((SUMPRODUCT((NhuCau!$E$53:$E$58=$C97)*(NhuCau!AQ$53:AQ$58))),2)</f>
        <v>0</v>
      </c>
      <c r="AO97" s="2">
        <f>ROUND((SUMPRODUCT((NhuCau!$E$53:$E$58=$C97)*(NhuCau!AR$53:AR$58))),2)</f>
        <v>0</v>
      </c>
      <c r="AP97" s="2">
        <f>ROUND((SUMPRODUCT((NhuCau!$E$53:$E$58=$C97)*(NhuCau!AS$53:AS$58))),2)</f>
        <v>0</v>
      </c>
      <c r="AQ97" s="2">
        <f>ROUND((SUMPRODUCT((NhuCau!$E$53:$E$58=$C97)*(NhuCau!AT$53:AT$58))),2)</f>
        <v>0</v>
      </c>
      <c r="AR97" s="2">
        <f>ROUND((SUMPRODUCT((NhuCau!$E$53:$E$58=$C97)*(NhuCau!AU$53:AU$58))),2)</f>
        <v>0</v>
      </c>
      <c r="AS97" s="2">
        <f>ROUND((SUMPRODUCT((NhuCau!$E$53:$E$58=$C97)*(NhuCau!AV$53:AV$58))),2)</f>
        <v>0</v>
      </c>
      <c r="AT97" s="2">
        <f>ROUND((SUMPRODUCT((NhuCau!$E$53:$E$58=$C97)*(NhuCau!AW$53:AW$58))),2)</f>
        <v>0</v>
      </c>
      <c r="AU97" s="2">
        <f>ROUND((SUMPRODUCT((NhuCau!$E$53:$E$58=$C97)*(NhuCau!AX$53:AX$58))),2)</f>
        <v>0</v>
      </c>
      <c r="AV97" s="2">
        <f>ROUND((SUMPRODUCT((NhuCau!$E$53:$E$58=$C97)*(NhuCau!AY$53:AY$58))),2)</f>
        <v>0</v>
      </c>
      <c r="AW97" s="2">
        <f>ROUND((SUMPRODUCT((NhuCau!$E$53:$E$58=$C97)*(NhuCau!AZ$53:AZ$58))),2)</f>
        <v>0</v>
      </c>
      <c r="AX97" s="2">
        <f>ROUND((SUMPRODUCT((NhuCau!$E$53:$E$58=$C97)*(NhuCau!BA$53:BA$58))),2)</f>
        <v>0</v>
      </c>
      <c r="AY97" s="2">
        <f>ROUND((SUMPRODUCT((NhuCau!$E$53:$E$58=$C97)*(NhuCau!BB$53:BB$58))),2)</f>
        <v>0</v>
      </c>
      <c r="AZ97" s="2">
        <f>ROUND((SUMPRODUCT((NhuCau!$E$53:$E$58=$C97)*(NhuCau!BD$53:BD$58))),2)</f>
        <v>0</v>
      </c>
      <c r="BA97" s="2">
        <f>ROUND((SUMPRODUCT((NhuCau!$E$53:$E$58=$C97)*(NhuCau!BE$53:BE$58))),2)</f>
        <v>0</v>
      </c>
      <c r="BB97" s="2">
        <f>ROUND((SUMPRODUCT((NhuCau!$E$53:$E$58=$C97)*(NhuCau!BF$53:BF$58))),2)</f>
        <v>0</v>
      </c>
      <c r="BC97" s="2">
        <f>ROUND((SUMPRODUCT((NhuCau!$E$53:$E$58=$C97)*(NhuCau!BG$53:BG$58))),2)</f>
        <v>0</v>
      </c>
      <c r="BD97" s="2">
        <f>ROUND((SUMPRODUCT((NhuCau!$E$53:$E$58=$C97)*(NhuCau!BH$53:BH$58))),2)</f>
        <v>0</v>
      </c>
      <c r="BE97" s="2">
        <f>ROUND((SUMPRODUCT((NhuCau!$E$53:$E$58=$C97)*(NhuCau!BI$53:BI$58))),2)</f>
        <v>0</v>
      </c>
      <c r="BF97" s="2">
        <f>ROUND((SUMPRODUCT((NhuCau!$E$53:$E$58=$C97)*(NhuCau!BJ$53:BJ$58))),2)</f>
        <v>0</v>
      </c>
      <c r="BG97" s="2">
        <f>ROUND((SUMPRODUCT((NhuCau!$E$53:$E$58=$C97)*(NhuCau!BK$53:BK$58))),2)</f>
        <v>0</v>
      </c>
    </row>
    <row r="98" spans="1:59" s="5" customFormat="1" ht="16.5" customHeight="1">
      <c r="A98" s="117" t="s">
        <v>42</v>
      </c>
      <c r="B98" s="256"/>
      <c r="C98" s="249" t="str">
        <f>BANGTINH!O11</f>
        <v>Năm 2030</v>
      </c>
      <c r="D98" s="246" t="s">
        <v>15</v>
      </c>
      <c r="E98" s="257">
        <f t="shared" ref="E98:F98" si="48">E91-E92</f>
        <v>0</v>
      </c>
      <c r="F98" s="8">
        <f t="shared" si="48"/>
        <v>0</v>
      </c>
      <c r="G98" s="8">
        <f t="shared" ref="G98:BG98" si="49">G91-G92</f>
        <v>0</v>
      </c>
      <c r="H98" s="8">
        <f t="shared" si="49"/>
        <v>0</v>
      </c>
      <c r="I98" s="8">
        <f t="shared" si="49"/>
        <v>0</v>
      </c>
      <c r="J98" s="8">
        <f t="shared" si="49"/>
        <v>0</v>
      </c>
      <c r="K98" s="8">
        <f t="shared" si="49"/>
        <v>0</v>
      </c>
      <c r="L98" s="8">
        <f t="shared" si="49"/>
        <v>0</v>
      </c>
      <c r="M98" s="8">
        <f t="shared" si="49"/>
        <v>0</v>
      </c>
      <c r="N98" s="8">
        <f t="shared" si="49"/>
        <v>0</v>
      </c>
      <c r="O98" s="8">
        <f t="shared" si="49"/>
        <v>0</v>
      </c>
      <c r="P98" s="8">
        <f t="shared" si="49"/>
        <v>0</v>
      </c>
      <c r="Q98" s="8">
        <f t="shared" si="49"/>
        <v>0</v>
      </c>
      <c r="R98" s="8">
        <f t="shared" si="49"/>
        <v>0</v>
      </c>
      <c r="S98" s="8">
        <f t="shared" si="49"/>
        <v>0</v>
      </c>
      <c r="T98" s="8">
        <f t="shared" si="49"/>
        <v>0</v>
      </c>
      <c r="U98" s="8">
        <f t="shared" si="49"/>
        <v>0</v>
      </c>
      <c r="V98" s="8">
        <f t="shared" si="49"/>
        <v>0</v>
      </c>
      <c r="W98" s="8">
        <f t="shared" si="49"/>
        <v>0</v>
      </c>
      <c r="X98" s="8">
        <f t="shared" si="49"/>
        <v>0</v>
      </c>
      <c r="Y98" s="8">
        <f t="shared" si="49"/>
        <v>0</v>
      </c>
      <c r="Z98" s="8">
        <f t="shared" si="49"/>
        <v>0</v>
      </c>
      <c r="AA98" s="8">
        <f t="shared" si="49"/>
        <v>0</v>
      </c>
      <c r="AB98" s="8">
        <f t="shared" si="49"/>
        <v>0</v>
      </c>
      <c r="AC98" s="8">
        <f t="shared" si="49"/>
        <v>0</v>
      </c>
      <c r="AD98" s="8">
        <f t="shared" si="49"/>
        <v>0</v>
      </c>
      <c r="AE98" s="8">
        <f t="shared" si="49"/>
        <v>0</v>
      </c>
      <c r="AF98" s="8">
        <f t="shared" si="49"/>
        <v>0</v>
      </c>
      <c r="AG98" s="8">
        <f t="shared" si="49"/>
        <v>0</v>
      </c>
      <c r="AH98" s="8">
        <f t="shared" si="49"/>
        <v>0</v>
      </c>
      <c r="AI98" s="8">
        <f t="shared" si="49"/>
        <v>0</v>
      </c>
      <c r="AJ98" s="8">
        <f t="shared" si="49"/>
        <v>0</v>
      </c>
      <c r="AK98" s="8">
        <f t="shared" si="49"/>
        <v>0</v>
      </c>
      <c r="AL98" s="8">
        <f t="shared" si="49"/>
        <v>0</v>
      </c>
      <c r="AM98" s="8">
        <f t="shared" si="49"/>
        <v>0</v>
      </c>
      <c r="AN98" s="8">
        <f t="shared" si="49"/>
        <v>0</v>
      </c>
      <c r="AO98" s="8">
        <f t="shared" si="49"/>
        <v>0</v>
      </c>
      <c r="AP98" s="8">
        <f t="shared" si="49"/>
        <v>0</v>
      </c>
      <c r="AQ98" s="8">
        <f t="shared" si="49"/>
        <v>0</v>
      </c>
      <c r="AR98" s="8">
        <f t="shared" si="49"/>
        <v>0</v>
      </c>
      <c r="AS98" s="8">
        <f t="shared" si="49"/>
        <v>0</v>
      </c>
      <c r="AT98" s="8">
        <f t="shared" si="49"/>
        <v>0</v>
      </c>
      <c r="AU98" s="8">
        <f t="shared" si="49"/>
        <v>0</v>
      </c>
      <c r="AV98" s="8">
        <f t="shared" si="49"/>
        <v>0</v>
      </c>
      <c r="AW98" s="8">
        <f t="shared" si="49"/>
        <v>0</v>
      </c>
      <c r="AX98" s="8">
        <f t="shared" si="49"/>
        <v>0</v>
      </c>
      <c r="AY98" s="8">
        <f t="shared" si="49"/>
        <v>0</v>
      </c>
      <c r="AZ98" s="8">
        <f t="shared" si="49"/>
        <v>0</v>
      </c>
      <c r="BA98" s="8">
        <f t="shared" si="49"/>
        <v>0</v>
      </c>
      <c r="BB98" s="8">
        <f t="shared" si="49"/>
        <v>0</v>
      </c>
      <c r="BC98" s="8">
        <f t="shared" si="49"/>
        <v>0</v>
      </c>
      <c r="BD98" s="8">
        <f t="shared" si="49"/>
        <v>0</v>
      </c>
      <c r="BE98" s="8">
        <f t="shared" si="49"/>
        <v>0</v>
      </c>
      <c r="BF98" s="8">
        <f t="shared" si="49"/>
        <v>0</v>
      </c>
      <c r="BG98" s="8">
        <f t="shared" si="49"/>
        <v>0</v>
      </c>
    </row>
    <row r="99" spans="1:59" s="5" customFormat="1" ht="16.5" customHeight="1">
      <c r="A99" s="117" t="s">
        <v>42</v>
      </c>
      <c r="B99" s="244"/>
      <c r="C99" s="245" t="s">
        <v>45</v>
      </c>
      <c r="D99" s="246" t="s">
        <v>16</v>
      </c>
      <c r="E99" s="247">
        <f>NhuCau!H59</f>
        <v>78.290000000000006</v>
      </c>
      <c r="F99" s="4">
        <f>NhuCau!I59</f>
        <v>42.870000000000005</v>
      </c>
      <c r="G99" s="4">
        <f>NhuCau!J59</f>
        <v>0</v>
      </c>
      <c r="H99" s="4">
        <f>NhuCau!K59</f>
        <v>20</v>
      </c>
      <c r="I99" s="4">
        <f>NhuCau!L59</f>
        <v>7.17</v>
      </c>
      <c r="J99" s="4">
        <f>NhuCau!M59</f>
        <v>0</v>
      </c>
      <c r="K99" s="4">
        <f>NhuCau!N59</f>
        <v>0</v>
      </c>
      <c r="L99" s="4">
        <f>NhuCau!O59</f>
        <v>0</v>
      </c>
      <c r="M99" s="4">
        <f>NhuCau!P59</f>
        <v>0</v>
      </c>
      <c r="N99" s="4">
        <f>NhuCau!Q59</f>
        <v>5</v>
      </c>
      <c r="O99" s="4">
        <f>NhuCau!R59</f>
        <v>0</v>
      </c>
      <c r="P99" s="4">
        <f>NhuCau!S59</f>
        <v>0</v>
      </c>
      <c r="Q99" s="4">
        <f>NhuCau!T59</f>
        <v>0</v>
      </c>
      <c r="R99" s="4">
        <f>NhuCau!U59</f>
        <v>0</v>
      </c>
      <c r="S99" s="4">
        <f>NhuCau!V59</f>
        <v>0</v>
      </c>
      <c r="T99" s="4">
        <f>NhuCau!W59</f>
        <v>0</v>
      </c>
      <c r="U99" s="4">
        <f>NhuCau!X59</f>
        <v>0</v>
      </c>
      <c r="V99" s="4">
        <f>NhuCau!Y59</f>
        <v>0</v>
      </c>
      <c r="W99" s="4">
        <f>NhuCau!Z59</f>
        <v>0</v>
      </c>
      <c r="X99" s="4">
        <f>NhuCau!AA59</f>
        <v>0</v>
      </c>
      <c r="Y99" s="4">
        <f>NhuCau!AB59</f>
        <v>0</v>
      </c>
      <c r="Z99" s="4">
        <f>NhuCau!AC59</f>
        <v>0</v>
      </c>
      <c r="AA99" s="4">
        <f>NhuCau!AD59</f>
        <v>0</v>
      </c>
      <c r="AB99" s="4">
        <f>NhuCau!AE59</f>
        <v>0</v>
      </c>
      <c r="AC99" s="4">
        <f>NhuCau!AF59</f>
        <v>0</v>
      </c>
      <c r="AD99" s="4">
        <f>NhuCau!AG59</f>
        <v>0</v>
      </c>
      <c r="AE99" s="4">
        <f>NhuCau!AH59</f>
        <v>0</v>
      </c>
      <c r="AF99" s="4">
        <f>NhuCau!AI59</f>
        <v>0</v>
      </c>
      <c r="AG99" s="4">
        <f>NhuCau!AJ59</f>
        <v>0</v>
      </c>
      <c r="AH99" s="4">
        <f>NhuCau!AK59</f>
        <v>0</v>
      </c>
      <c r="AI99" s="4">
        <f>NhuCau!AL59</f>
        <v>0</v>
      </c>
      <c r="AJ99" s="4">
        <f>NhuCau!AM59</f>
        <v>0</v>
      </c>
      <c r="AK99" s="4">
        <f>NhuCau!AN59</f>
        <v>0</v>
      </c>
      <c r="AL99" s="4">
        <f>NhuCau!AO59</f>
        <v>0</v>
      </c>
      <c r="AM99" s="4">
        <f>NhuCau!AP59</f>
        <v>1.2</v>
      </c>
      <c r="AN99" s="4">
        <f>NhuCau!AQ59</f>
        <v>1.5</v>
      </c>
      <c r="AO99" s="4">
        <f>NhuCau!AR59</f>
        <v>0</v>
      </c>
      <c r="AP99" s="4">
        <f>NhuCau!AS59</f>
        <v>0</v>
      </c>
      <c r="AQ99" s="4">
        <f>NhuCau!AT59</f>
        <v>0</v>
      </c>
      <c r="AR99" s="4">
        <f>NhuCau!AU59</f>
        <v>0</v>
      </c>
      <c r="AS99" s="4">
        <f>NhuCau!AV59</f>
        <v>0</v>
      </c>
      <c r="AT99" s="4">
        <f>NhuCau!AW59</f>
        <v>0</v>
      </c>
      <c r="AU99" s="4">
        <f>NhuCau!AX59</f>
        <v>0</v>
      </c>
      <c r="AV99" s="4">
        <f>NhuCau!AY59</f>
        <v>0</v>
      </c>
      <c r="AW99" s="4">
        <f>NhuCau!AZ59</f>
        <v>0</v>
      </c>
      <c r="AX99" s="4">
        <f>NhuCau!BA59</f>
        <v>0</v>
      </c>
      <c r="AY99" s="4">
        <f>NhuCau!BB59</f>
        <v>0.55000000000000004</v>
      </c>
      <c r="AZ99" s="4">
        <f>NhuCau!BD59</f>
        <v>0</v>
      </c>
      <c r="BA99" s="4">
        <f>NhuCau!BE59</f>
        <v>0</v>
      </c>
      <c r="BB99" s="4">
        <f>NhuCau!BF59</f>
        <v>0</v>
      </c>
      <c r="BC99" s="4">
        <f>NhuCau!BG59</f>
        <v>0</v>
      </c>
      <c r="BD99" s="4">
        <f>NhuCau!BH59</f>
        <v>0</v>
      </c>
      <c r="BE99" s="4">
        <f>NhuCau!BI59</f>
        <v>0</v>
      </c>
      <c r="BF99" s="4">
        <f>NhuCau!BJ59</f>
        <v>0</v>
      </c>
      <c r="BG99" s="4">
        <f>NhuCau!BK59</f>
        <v>0</v>
      </c>
    </row>
    <row r="100" spans="1:59" s="5" customFormat="1" ht="16.5" customHeight="1">
      <c r="A100" s="117" t="s">
        <v>42</v>
      </c>
      <c r="B100" s="248"/>
      <c r="C100" s="249">
        <f>BANGTINH!O5</f>
        <v>0</v>
      </c>
      <c r="D100" s="246" t="s">
        <v>16</v>
      </c>
      <c r="E100" s="250">
        <f t="shared" ref="E100:F100" si="50">SUM(E101:E105)</f>
        <v>78.289999999999992</v>
      </c>
      <c r="F100" s="6">
        <f t="shared" si="50"/>
        <v>42.87</v>
      </c>
      <c r="G100" s="6">
        <f t="shared" ref="G100:BG100" si="51">SUM(G101:G105)</f>
        <v>0</v>
      </c>
      <c r="H100" s="6">
        <f t="shared" si="51"/>
        <v>20</v>
      </c>
      <c r="I100" s="6">
        <f t="shared" si="51"/>
        <v>7.17</v>
      </c>
      <c r="J100" s="6">
        <f t="shared" si="51"/>
        <v>0</v>
      </c>
      <c r="K100" s="6">
        <f t="shared" si="51"/>
        <v>0</v>
      </c>
      <c r="L100" s="6">
        <f t="shared" si="51"/>
        <v>0</v>
      </c>
      <c r="M100" s="6">
        <f t="shared" si="51"/>
        <v>0</v>
      </c>
      <c r="N100" s="6">
        <f t="shared" si="51"/>
        <v>5</v>
      </c>
      <c r="O100" s="6">
        <f t="shared" si="51"/>
        <v>0</v>
      </c>
      <c r="P100" s="6">
        <f t="shared" si="51"/>
        <v>0</v>
      </c>
      <c r="Q100" s="6">
        <f t="shared" si="51"/>
        <v>0</v>
      </c>
      <c r="R100" s="6">
        <f t="shared" si="51"/>
        <v>0</v>
      </c>
      <c r="S100" s="6">
        <f t="shared" si="51"/>
        <v>0</v>
      </c>
      <c r="T100" s="6">
        <f t="shared" si="51"/>
        <v>0</v>
      </c>
      <c r="U100" s="6">
        <f t="shared" si="51"/>
        <v>0</v>
      </c>
      <c r="V100" s="6">
        <f t="shared" si="51"/>
        <v>0</v>
      </c>
      <c r="W100" s="6">
        <f t="shared" si="51"/>
        <v>0</v>
      </c>
      <c r="X100" s="6">
        <f t="shared" si="51"/>
        <v>0</v>
      </c>
      <c r="Y100" s="6">
        <f t="shared" si="51"/>
        <v>0</v>
      </c>
      <c r="Z100" s="6">
        <f t="shared" si="51"/>
        <v>0</v>
      </c>
      <c r="AA100" s="6">
        <f t="shared" si="51"/>
        <v>0</v>
      </c>
      <c r="AB100" s="6">
        <f t="shared" si="51"/>
        <v>0</v>
      </c>
      <c r="AC100" s="6">
        <f t="shared" si="51"/>
        <v>0</v>
      </c>
      <c r="AD100" s="6">
        <f t="shared" si="51"/>
        <v>0</v>
      </c>
      <c r="AE100" s="6">
        <f t="shared" si="51"/>
        <v>0</v>
      </c>
      <c r="AF100" s="6">
        <f t="shared" si="51"/>
        <v>0</v>
      </c>
      <c r="AG100" s="6">
        <f t="shared" si="51"/>
        <v>0</v>
      </c>
      <c r="AH100" s="6">
        <f t="shared" si="51"/>
        <v>0</v>
      </c>
      <c r="AI100" s="6">
        <f t="shared" si="51"/>
        <v>0</v>
      </c>
      <c r="AJ100" s="6">
        <f t="shared" si="51"/>
        <v>0</v>
      </c>
      <c r="AK100" s="6">
        <f t="shared" si="51"/>
        <v>0</v>
      </c>
      <c r="AL100" s="6">
        <f t="shared" si="51"/>
        <v>0</v>
      </c>
      <c r="AM100" s="6">
        <f t="shared" si="51"/>
        <v>1.2</v>
      </c>
      <c r="AN100" s="6">
        <f t="shared" si="51"/>
        <v>1.5</v>
      </c>
      <c r="AO100" s="6">
        <f t="shared" si="51"/>
        <v>0</v>
      </c>
      <c r="AP100" s="6">
        <f t="shared" si="51"/>
        <v>0</v>
      </c>
      <c r="AQ100" s="6">
        <f t="shared" si="51"/>
        <v>0</v>
      </c>
      <c r="AR100" s="6">
        <f t="shared" si="51"/>
        <v>0</v>
      </c>
      <c r="AS100" s="6">
        <f t="shared" si="51"/>
        <v>0</v>
      </c>
      <c r="AT100" s="6">
        <f t="shared" si="51"/>
        <v>0</v>
      </c>
      <c r="AU100" s="6">
        <f t="shared" si="51"/>
        <v>0</v>
      </c>
      <c r="AV100" s="6">
        <f t="shared" si="51"/>
        <v>0</v>
      </c>
      <c r="AW100" s="6">
        <f t="shared" si="51"/>
        <v>0</v>
      </c>
      <c r="AX100" s="6">
        <f t="shared" si="51"/>
        <v>0</v>
      </c>
      <c r="AY100" s="6">
        <f t="shared" si="51"/>
        <v>0.55000000000000004</v>
      </c>
      <c r="AZ100" s="6">
        <f t="shared" si="51"/>
        <v>0</v>
      </c>
      <c r="BA100" s="6">
        <f t="shared" si="51"/>
        <v>0</v>
      </c>
      <c r="BB100" s="6">
        <f t="shared" si="51"/>
        <v>0</v>
      </c>
      <c r="BC100" s="6">
        <f t="shared" si="51"/>
        <v>0</v>
      </c>
      <c r="BD100" s="6">
        <f t="shared" si="51"/>
        <v>0</v>
      </c>
      <c r="BE100" s="6">
        <f t="shared" si="51"/>
        <v>0</v>
      </c>
      <c r="BF100" s="6">
        <f t="shared" si="51"/>
        <v>0</v>
      </c>
      <c r="BG100" s="6">
        <f t="shared" si="51"/>
        <v>0</v>
      </c>
    </row>
    <row r="101" spans="1:59" s="1" customFormat="1" ht="16.5" customHeight="1">
      <c r="A101" s="251" t="s">
        <v>42</v>
      </c>
      <c r="B101" s="252"/>
      <c r="C101" s="253" t="str">
        <f>BANGTINH!O6</f>
        <v>Năm 2025</v>
      </c>
      <c r="D101" s="246" t="s">
        <v>16</v>
      </c>
      <c r="E101" s="255">
        <f>SUM(F101:BG101)</f>
        <v>78.289999999999992</v>
      </c>
      <c r="F101" s="2">
        <f>ROUND((SUMPRODUCT((NhuCau!$E$60:$E$84=$C101)*(NhuCau!I$60:I$84))),2)</f>
        <v>42.87</v>
      </c>
      <c r="G101" s="2">
        <f>ROUND((SUMPRODUCT((NhuCau!$E$60:$E$84=$C101)*(NhuCau!J$60:J$84))),2)</f>
        <v>0</v>
      </c>
      <c r="H101" s="2">
        <f>ROUND((SUMPRODUCT((NhuCau!$E$60:$E$84=$C101)*(NhuCau!K$60:K$84))),2)</f>
        <v>20</v>
      </c>
      <c r="I101" s="2">
        <f>ROUND((SUMPRODUCT((NhuCau!$E$60:$E$84=$C101)*(NhuCau!L$60:L$84))),2)</f>
        <v>7.17</v>
      </c>
      <c r="J101" s="2">
        <f>ROUND((SUMPRODUCT((NhuCau!$E$60:$E$84=$C101)*(NhuCau!M$60:M$84))),2)</f>
        <v>0</v>
      </c>
      <c r="K101" s="2">
        <f>ROUND((SUMPRODUCT((NhuCau!$E$60:$E$84=$C101)*(NhuCau!N$60:N$84))),2)</f>
        <v>0</v>
      </c>
      <c r="L101" s="2">
        <f>ROUND((SUMPRODUCT((NhuCau!$E$60:$E$84=$C101)*(NhuCau!O$60:O$84))),2)</f>
        <v>0</v>
      </c>
      <c r="M101" s="2">
        <f>ROUND((SUMPRODUCT((NhuCau!$E$60:$E$84=$C101)*(NhuCau!P$60:P$84))),2)</f>
        <v>0</v>
      </c>
      <c r="N101" s="2">
        <f>ROUND((SUMPRODUCT((NhuCau!$E$60:$E$84=$C101)*(NhuCau!Q$60:Q$84))),2)</f>
        <v>5</v>
      </c>
      <c r="O101" s="2">
        <f>ROUND((SUMPRODUCT((NhuCau!$E$60:$E$84=$C101)*(NhuCau!R$60:R$84))),2)</f>
        <v>0</v>
      </c>
      <c r="P101" s="2">
        <f>ROUND((SUMPRODUCT((NhuCau!$E$60:$E$84=$C101)*(NhuCau!S$60:S$84))),2)</f>
        <v>0</v>
      </c>
      <c r="Q101" s="2">
        <f>ROUND((SUMPRODUCT((NhuCau!$E$60:$E$84=$C101)*(NhuCau!T$60:T$84))),2)</f>
        <v>0</v>
      </c>
      <c r="R101" s="2">
        <f>ROUND((SUMPRODUCT((NhuCau!$E$60:$E$84=$C101)*(NhuCau!U$60:U$84))),2)</f>
        <v>0</v>
      </c>
      <c r="S101" s="2">
        <f>ROUND((SUMPRODUCT((NhuCau!$E$60:$E$84=$C101)*(NhuCau!V$60:V$84))),2)</f>
        <v>0</v>
      </c>
      <c r="T101" s="2">
        <f>ROUND((SUMPRODUCT((NhuCau!$E$60:$E$84=$C101)*(NhuCau!W$60:W$84))),2)</f>
        <v>0</v>
      </c>
      <c r="U101" s="2">
        <f>ROUND((SUMPRODUCT((NhuCau!$E$60:$E$84=$C101)*(NhuCau!X$60:X$84))),2)</f>
        <v>0</v>
      </c>
      <c r="V101" s="2">
        <f>ROUND((SUMPRODUCT((NhuCau!$E$60:$E$84=$C101)*(NhuCau!Y$60:Y$84))),2)</f>
        <v>0</v>
      </c>
      <c r="W101" s="2">
        <f>ROUND((SUMPRODUCT((NhuCau!$E$60:$E$84=$C101)*(NhuCau!Z$60:Z$84))),2)</f>
        <v>0</v>
      </c>
      <c r="X101" s="2">
        <f>ROUND((SUMPRODUCT((NhuCau!$E$60:$E$84=$C101)*(NhuCau!AA$60:AA$84))),2)</f>
        <v>0</v>
      </c>
      <c r="Y101" s="2">
        <f>ROUND((SUMPRODUCT((NhuCau!$E$60:$E$84=$C101)*(NhuCau!AB$60:AB$84))),2)</f>
        <v>0</v>
      </c>
      <c r="Z101" s="2">
        <f>ROUND((SUMPRODUCT((NhuCau!$E$60:$E$84=$C101)*(NhuCau!AC$60:AC$84))),2)</f>
        <v>0</v>
      </c>
      <c r="AA101" s="2">
        <f>ROUND((SUMPRODUCT((NhuCau!$E$60:$E$84=$C101)*(NhuCau!AD$60:AD$84))),2)</f>
        <v>0</v>
      </c>
      <c r="AB101" s="2">
        <f>ROUND((SUMPRODUCT((NhuCau!$E$60:$E$84=$C101)*(NhuCau!AE$60:AE$84))),2)</f>
        <v>0</v>
      </c>
      <c r="AC101" s="2">
        <f>ROUND((SUMPRODUCT((NhuCau!$E$60:$E$84=$C101)*(NhuCau!AF$60:AF$84))),2)</f>
        <v>0</v>
      </c>
      <c r="AD101" s="2">
        <f>ROUND((SUMPRODUCT((NhuCau!$E$60:$E$84=$C101)*(NhuCau!AG$60:AG$84))),2)</f>
        <v>0</v>
      </c>
      <c r="AE101" s="2">
        <f>ROUND((SUMPRODUCT((NhuCau!$E$60:$E$84=$C101)*(NhuCau!AH$60:AH$84))),2)</f>
        <v>0</v>
      </c>
      <c r="AF101" s="2">
        <f>ROUND((SUMPRODUCT((NhuCau!$E$60:$E$84=$C101)*(NhuCau!AI$60:AI$84))),2)</f>
        <v>0</v>
      </c>
      <c r="AG101" s="2">
        <f>ROUND((SUMPRODUCT((NhuCau!$E$60:$E$84=$C101)*(NhuCau!AJ$60:AJ$84))),2)</f>
        <v>0</v>
      </c>
      <c r="AH101" s="2">
        <f>ROUND((SUMPRODUCT((NhuCau!$E$60:$E$84=$C101)*(NhuCau!AK$60:AK$84))),2)</f>
        <v>0</v>
      </c>
      <c r="AI101" s="2">
        <f>ROUND((SUMPRODUCT((NhuCau!$E$60:$E$84=$C101)*(NhuCau!AL$60:AL$84))),2)</f>
        <v>0</v>
      </c>
      <c r="AJ101" s="2">
        <f>ROUND((SUMPRODUCT((NhuCau!$E$60:$E$84=$C101)*(NhuCau!AM$60:AM$84))),2)</f>
        <v>0</v>
      </c>
      <c r="AK101" s="2">
        <f>ROUND((SUMPRODUCT((NhuCau!$E$60:$E$84=$C101)*(NhuCau!AN$60:AN$84))),2)</f>
        <v>0</v>
      </c>
      <c r="AL101" s="2">
        <f>ROUND((SUMPRODUCT((NhuCau!$E$60:$E$84=$C101)*(NhuCau!AO$60:AO$84))),2)</f>
        <v>0</v>
      </c>
      <c r="AM101" s="2">
        <f>ROUND((SUMPRODUCT((NhuCau!$E$60:$E$84=$C101)*(NhuCau!AP$60:AP$84))),2)</f>
        <v>1.2</v>
      </c>
      <c r="AN101" s="2">
        <f>ROUND((SUMPRODUCT((NhuCau!$E$60:$E$84=$C101)*(NhuCau!AQ$60:AQ$84))),2)</f>
        <v>1.5</v>
      </c>
      <c r="AO101" s="2">
        <f>ROUND((SUMPRODUCT((NhuCau!$E$60:$E$84=$C101)*(NhuCau!AR$60:AR$84))),2)</f>
        <v>0</v>
      </c>
      <c r="AP101" s="2">
        <f>ROUND((SUMPRODUCT((NhuCau!$E$60:$E$84=$C101)*(NhuCau!AS$60:AS$84))),2)</f>
        <v>0</v>
      </c>
      <c r="AQ101" s="2">
        <f>ROUND((SUMPRODUCT((NhuCau!$E$60:$E$84=$C101)*(NhuCau!AT$60:AT$84))),2)</f>
        <v>0</v>
      </c>
      <c r="AR101" s="2">
        <f>ROUND((SUMPRODUCT((NhuCau!$E$60:$E$84=$C101)*(NhuCau!AU$60:AU$84))),2)</f>
        <v>0</v>
      </c>
      <c r="AS101" s="2">
        <f>ROUND((SUMPRODUCT((NhuCau!$E$60:$E$84=$C101)*(NhuCau!AV$60:AV$84))),2)</f>
        <v>0</v>
      </c>
      <c r="AT101" s="2">
        <f>ROUND((SUMPRODUCT((NhuCau!$E$60:$E$84=$C101)*(NhuCau!AW$60:AW$84))),2)</f>
        <v>0</v>
      </c>
      <c r="AU101" s="2">
        <f>ROUND((SUMPRODUCT((NhuCau!$E$60:$E$84=$C101)*(NhuCau!AX$60:AX$84))),2)</f>
        <v>0</v>
      </c>
      <c r="AV101" s="2">
        <f>ROUND((SUMPRODUCT((NhuCau!$E$60:$E$84=$C101)*(NhuCau!AY$60:AY$84))),2)</f>
        <v>0</v>
      </c>
      <c r="AW101" s="2">
        <f>ROUND((SUMPRODUCT((NhuCau!$E$60:$E$84=$C101)*(NhuCau!AZ$60:AZ$84))),2)</f>
        <v>0</v>
      </c>
      <c r="AX101" s="2">
        <f>ROUND((SUMPRODUCT((NhuCau!$E$60:$E$84=$C101)*(NhuCau!BA$60:BA$84))),2)</f>
        <v>0</v>
      </c>
      <c r="AY101" s="2">
        <f>ROUND((SUMPRODUCT((NhuCau!$E$60:$E$84=$C101)*(NhuCau!BB$60:BB$84))),2)</f>
        <v>0.55000000000000004</v>
      </c>
      <c r="AZ101" s="2">
        <f>ROUND((SUMPRODUCT((NhuCau!$E$60:$E$84=$C101)*(NhuCau!BD$60:BD$84))),2)</f>
        <v>0</v>
      </c>
      <c r="BA101" s="2">
        <f>ROUND((SUMPRODUCT((NhuCau!$E$60:$E$84=$C101)*(NhuCau!BE$60:BE$84))),2)</f>
        <v>0</v>
      </c>
      <c r="BB101" s="2">
        <f>ROUND((SUMPRODUCT((NhuCau!$E$60:$E$84=$C101)*(NhuCau!BF$60:BF$84))),2)</f>
        <v>0</v>
      </c>
      <c r="BC101" s="2">
        <f>ROUND((SUMPRODUCT((NhuCau!$E$60:$E$84=$C101)*(NhuCau!BG$60:BG$84))),2)</f>
        <v>0</v>
      </c>
      <c r="BD101" s="2">
        <f>ROUND((SUMPRODUCT((NhuCau!$E$60:$E$84=$C101)*(NhuCau!BH$60:BH$84))),2)</f>
        <v>0</v>
      </c>
      <c r="BE101" s="2">
        <f>ROUND((SUMPRODUCT((NhuCau!$E$60:$E$84=$C101)*(NhuCau!BI$60:BI$84))),2)</f>
        <v>0</v>
      </c>
      <c r="BF101" s="2">
        <f>ROUND((SUMPRODUCT((NhuCau!$E$60:$E$84=$C101)*(NhuCau!BJ$60:BJ$84))),2)</f>
        <v>0</v>
      </c>
      <c r="BG101" s="2">
        <f>ROUND((SUMPRODUCT((NhuCau!$E$60:$E$84=$C101)*(NhuCau!BK$60:BK$84))),2)</f>
        <v>0</v>
      </c>
    </row>
    <row r="102" spans="1:59" s="1" customFormat="1" ht="16.5" customHeight="1">
      <c r="A102" s="251" t="s">
        <v>42</v>
      </c>
      <c r="B102" s="252"/>
      <c r="C102" s="253" t="str">
        <f>BANGTINH!O7</f>
        <v>Năm 2026</v>
      </c>
      <c r="D102" s="246" t="s">
        <v>16</v>
      </c>
      <c r="E102" s="255">
        <f>SUM(F102:BG102)</f>
        <v>0</v>
      </c>
      <c r="F102" s="2">
        <f>ROUND((SUMPRODUCT((NhuCau!$E$60:$E$84=$C102)*(NhuCau!I$60:I$84))),2)</f>
        <v>0</v>
      </c>
      <c r="G102" s="2">
        <f>ROUND((SUMPRODUCT((NhuCau!$E$60:$E$84=$C102)*(NhuCau!J$60:J$84))),2)</f>
        <v>0</v>
      </c>
      <c r="H102" s="2">
        <f>ROUND((SUMPRODUCT((NhuCau!$E$60:$E$84=$C102)*(NhuCau!K$60:K$84))),2)</f>
        <v>0</v>
      </c>
      <c r="I102" s="2">
        <f>ROUND((SUMPRODUCT((NhuCau!$E$60:$E$84=$C102)*(NhuCau!L$60:L$84))),2)</f>
        <v>0</v>
      </c>
      <c r="J102" s="2">
        <f>ROUND((SUMPRODUCT((NhuCau!$E$60:$E$84=$C102)*(NhuCau!M$60:M$84))),2)</f>
        <v>0</v>
      </c>
      <c r="K102" s="2">
        <f>ROUND((SUMPRODUCT((NhuCau!$E$60:$E$84=$C102)*(NhuCau!N$60:N$84))),2)</f>
        <v>0</v>
      </c>
      <c r="L102" s="2">
        <f>ROUND((SUMPRODUCT((NhuCau!$E$60:$E$84=$C102)*(NhuCau!O$60:O$84))),2)</f>
        <v>0</v>
      </c>
      <c r="M102" s="2">
        <f>ROUND((SUMPRODUCT((NhuCau!$E$60:$E$84=$C102)*(NhuCau!P$60:P$84))),2)</f>
        <v>0</v>
      </c>
      <c r="N102" s="2">
        <f>ROUND((SUMPRODUCT((NhuCau!$E$60:$E$84=$C102)*(NhuCau!Q$60:Q$84))),2)</f>
        <v>0</v>
      </c>
      <c r="O102" s="2">
        <f>ROUND((SUMPRODUCT((NhuCau!$E$60:$E$84=$C102)*(NhuCau!R$60:R$84))),2)</f>
        <v>0</v>
      </c>
      <c r="P102" s="2">
        <f>ROUND((SUMPRODUCT((NhuCau!$E$60:$E$84=$C102)*(NhuCau!S$60:S$84))),2)</f>
        <v>0</v>
      </c>
      <c r="Q102" s="2">
        <f>ROUND((SUMPRODUCT((NhuCau!$E$60:$E$84=$C102)*(NhuCau!T$60:T$84))),2)</f>
        <v>0</v>
      </c>
      <c r="R102" s="2">
        <f>ROUND((SUMPRODUCT((NhuCau!$E$60:$E$84=$C102)*(NhuCau!U$60:U$84))),2)</f>
        <v>0</v>
      </c>
      <c r="S102" s="2">
        <f>ROUND((SUMPRODUCT((NhuCau!$E$60:$E$84=$C102)*(NhuCau!V$60:V$84))),2)</f>
        <v>0</v>
      </c>
      <c r="T102" s="2">
        <f>ROUND((SUMPRODUCT((NhuCau!$E$60:$E$84=$C102)*(NhuCau!W$60:W$84))),2)</f>
        <v>0</v>
      </c>
      <c r="U102" s="2">
        <f>ROUND((SUMPRODUCT((NhuCau!$E$60:$E$84=$C102)*(NhuCau!X$60:X$84))),2)</f>
        <v>0</v>
      </c>
      <c r="V102" s="2">
        <f>ROUND((SUMPRODUCT((NhuCau!$E$60:$E$84=$C102)*(NhuCau!Y$60:Y$84))),2)</f>
        <v>0</v>
      </c>
      <c r="W102" s="2">
        <f>ROUND((SUMPRODUCT((NhuCau!$E$60:$E$84=$C102)*(NhuCau!Z$60:Z$84))),2)</f>
        <v>0</v>
      </c>
      <c r="X102" s="2">
        <f>ROUND((SUMPRODUCT((NhuCau!$E$60:$E$84=$C102)*(NhuCau!AA$60:AA$84))),2)</f>
        <v>0</v>
      </c>
      <c r="Y102" s="2">
        <f>ROUND((SUMPRODUCT((NhuCau!$E$60:$E$84=$C102)*(NhuCau!AB$60:AB$84))),2)</f>
        <v>0</v>
      </c>
      <c r="Z102" s="2">
        <f>ROUND((SUMPRODUCT((NhuCau!$E$60:$E$84=$C102)*(NhuCau!AC$60:AC$84))),2)</f>
        <v>0</v>
      </c>
      <c r="AA102" s="2">
        <f>ROUND((SUMPRODUCT((NhuCau!$E$60:$E$84=$C102)*(NhuCau!AD$60:AD$84))),2)</f>
        <v>0</v>
      </c>
      <c r="AB102" s="2">
        <f>ROUND((SUMPRODUCT((NhuCau!$E$60:$E$84=$C102)*(NhuCau!AE$60:AE$84))),2)</f>
        <v>0</v>
      </c>
      <c r="AC102" s="2">
        <f>ROUND((SUMPRODUCT((NhuCau!$E$60:$E$84=$C102)*(NhuCau!AF$60:AF$84))),2)</f>
        <v>0</v>
      </c>
      <c r="AD102" s="2">
        <f>ROUND((SUMPRODUCT((NhuCau!$E$60:$E$84=$C102)*(NhuCau!AG$60:AG$84))),2)</f>
        <v>0</v>
      </c>
      <c r="AE102" s="2">
        <f>ROUND((SUMPRODUCT((NhuCau!$E$60:$E$84=$C102)*(NhuCau!AH$60:AH$84))),2)</f>
        <v>0</v>
      </c>
      <c r="AF102" s="2">
        <f>ROUND((SUMPRODUCT((NhuCau!$E$60:$E$84=$C102)*(NhuCau!AI$60:AI$84))),2)</f>
        <v>0</v>
      </c>
      <c r="AG102" s="2">
        <f>ROUND((SUMPRODUCT((NhuCau!$E$60:$E$84=$C102)*(NhuCau!AJ$60:AJ$84))),2)</f>
        <v>0</v>
      </c>
      <c r="AH102" s="2">
        <f>ROUND((SUMPRODUCT((NhuCau!$E$60:$E$84=$C102)*(NhuCau!AK$60:AK$84))),2)</f>
        <v>0</v>
      </c>
      <c r="AI102" s="2">
        <f>ROUND((SUMPRODUCT((NhuCau!$E$60:$E$84=$C102)*(NhuCau!AL$60:AL$84))),2)</f>
        <v>0</v>
      </c>
      <c r="AJ102" s="2">
        <f>ROUND((SUMPRODUCT((NhuCau!$E$60:$E$84=$C102)*(NhuCau!AM$60:AM$84))),2)</f>
        <v>0</v>
      </c>
      <c r="AK102" s="2">
        <f>ROUND((SUMPRODUCT((NhuCau!$E$60:$E$84=$C102)*(NhuCau!AN$60:AN$84))),2)</f>
        <v>0</v>
      </c>
      <c r="AL102" s="2">
        <f>ROUND((SUMPRODUCT((NhuCau!$E$60:$E$84=$C102)*(NhuCau!AO$60:AO$84))),2)</f>
        <v>0</v>
      </c>
      <c r="AM102" s="2">
        <f>ROUND((SUMPRODUCT((NhuCau!$E$60:$E$84=$C102)*(NhuCau!AP$60:AP$84))),2)</f>
        <v>0</v>
      </c>
      <c r="AN102" s="2">
        <f>ROUND((SUMPRODUCT((NhuCau!$E$60:$E$84=$C102)*(NhuCau!AQ$60:AQ$84))),2)</f>
        <v>0</v>
      </c>
      <c r="AO102" s="2">
        <f>ROUND((SUMPRODUCT((NhuCau!$E$60:$E$84=$C102)*(NhuCau!AR$60:AR$84))),2)</f>
        <v>0</v>
      </c>
      <c r="AP102" s="2">
        <f>ROUND((SUMPRODUCT((NhuCau!$E$60:$E$84=$C102)*(NhuCau!AS$60:AS$84))),2)</f>
        <v>0</v>
      </c>
      <c r="AQ102" s="2">
        <f>ROUND((SUMPRODUCT((NhuCau!$E$60:$E$84=$C102)*(NhuCau!AT$60:AT$84))),2)</f>
        <v>0</v>
      </c>
      <c r="AR102" s="2">
        <f>ROUND((SUMPRODUCT((NhuCau!$E$60:$E$84=$C102)*(NhuCau!AU$60:AU$84))),2)</f>
        <v>0</v>
      </c>
      <c r="AS102" s="2">
        <f>ROUND((SUMPRODUCT((NhuCau!$E$60:$E$84=$C102)*(NhuCau!AV$60:AV$84))),2)</f>
        <v>0</v>
      </c>
      <c r="AT102" s="2">
        <f>ROUND((SUMPRODUCT((NhuCau!$E$60:$E$84=$C102)*(NhuCau!AW$60:AW$84))),2)</f>
        <v>0</v>
      </c>
      <c r="AU102" s="2">
        <f>ROUND((SUMPRODUCT((NhuCau!$E$60:$E$84=$C102)*(NhuCau!AX$60:AX$84))),2)</f>
        <v>0</v>
      </c>
      <c r="AV102" s="2">
        <f>ROUND((SUMPRODUCT((NhuCau!$E$60:$E$84=$C102)*(NhuCau!AY$60:AY$84))),2)</f>
        <v>0</v>
      </c>
      <c r="AW102" s="2">
        <f>ROUND((SUMPRODUCT((NhuCau!$E$60:$E$84=$C102)*(NhuCau!AZ$60:AZ$84))),2)</f>
        <v>0</v>
      </c>
      <c r="AX102" s="2">
        <f>ROUND((SUMPRODUCT((NhuCau!$E$60:$E$84=$C102)*(NhuCau!BA$60:BA$84))),2)</f>
        <v>0</v>
      </c>
      <c r="AY102" s="2">
        <f>ROUND((SUMPRODUCT((NhuCau!$E$60:$E$84=$C102)*(NhuCau!BB$60:BB$84))),2)</f>
        <v>0</v>
      </c>
      <c r="AZ102" s="2">
        <f>ROUND((SUMPRODUCT((NhuCau!$E$60:$E$84=$C102)*(NhuCau!BD$60:BD$84))),2)</f>
        <v>0</v>
      </c>
      <c r="BA102" s="2">
        <f>ROUND((SUMPRODUCT((NhuCau!$E$60:$E$84=$C102)*(NhuCau!BE$60:BE$84))),2)</f>
        <v>0</v>
      </c>
      <c r="BB102" s="2">
        <f>ROUND((SUMPRODUCT((NhuCau!$E$60:$E$84=$C102)*(NhuCau!BF$60:BF$84))),2)</f>
        <v>0</v>
      </c>
      <c r="BC102" s="2">
        <f>ROUND((SUMPRODUCT((NhuCau!$E$60:$E$84=$C102)*(NhuCau!BG$60:BG$84))),2)</f>
        <v>0</v>
      </c>
      <c r="BD102" s="2">
        <f>ROUND((SUMPRODUCT((NhuCau!$E$60:$E$84=$C102)*(NhuCau!BH$60:BH$84))),2)</f>
        <v>0</v>
      </c>
      <c r="BE102" s="2">
        <f>ROUND((SUMPRODUCT((NhuCau!$E$60:$E$84=$C102)*(NhuCau!BI$60:BI$84))),2)</f>
        <v>0</v>
      </c>
      <c r="BF102" s="2">
        <f>ROUND((SUMPRODUCT((NhuCau!$E$60:$E$84=$C102)*(NhuCau!BJ$60:BJ$84))),2)</f>
        <v>0</v>
      </c>
      <c r="BG102" s="2">
        <f>ROUND((SUMPRODUCT((NhuCau!$E$60:$E$84=$C102)*(NhuCau!BK$60:BK$84))),2)</f>
        <v>0</v>
      </c>
    </row>
    <row r="103" spans="1:59" s="1" customFormat="1" ht="16.5" customHeight="1">
      <c r="A103" s="251" t="s">
        <v>42</v>
      </c>
      <c r="B103" s="252"/>
      <c r="C103" s="253" t="str">
        <f>BANGTINH!O8</f>
        <v>Năm 2027</v>
      </c>
      <c r="D103" s="246" t="s">
        <v>16</v>
      </c>
      <c r="E103" s="255">
        <f>SUM(F103:BG103)</f>
        <v>0</v>
      </c>
      <c r="F103" s="2">
        <f>ROUND((SUMPRODUCT((NhuCau!$E$60:$E$84=$C103)*(NhuCau!I$60:I$84))),2)</f>
        <v>0</v>
      </c>
      <c r="G103" s="2">
        <f>ROUND((SUMPRODUCT((NhuCau!$E$60:$E$84=$C103)*(NhuCau!J$60:J$84))),2)</f>
        <v>0</v>
      </c>
      <c r="H103" s="2">
        <f>ROUND((SUMPRODUCT((NhuCau!$E$60:$E$84=$C103)*(NhuCau!K$60:K$84))),2)</f>
        <v>0</v>
      </c>
      <c r="I103" s="2">
        <f>ROUND((SUMPRODUCT((NhuCau!$E$60:$E$84=$C103)*(NhuCau!L$60:L$84))),2)</f>
        <v>0</v>
      </c>
      <c r="J103" s="2">
        <f>ROUND((SUMPRODUCT((NhuCau!$E$60:$E$84=$C103)*(NhuCau!M$60:M$84))),2)</f>
        <v>0</v>
      </c>
      <c r="K103" s="2">
        <f>ROUND((SUMPRODUCT((NhuCau!$E$60:$E$84=$C103)*(NhuCau!N$60:N$84))),2)</f>
        <v>0</v>
      </c>
      <c r="L103" s="2">
        <f>ROUND((SUMPRODUCT((NhuCau!$E$60:$E$84=$C103)*(NhuCau!O$60:O$84))),2)</f>
        <v>0</v>
      </c>
      <c r="M103" s="2">
        <f>ROUND((SUMPRODUCT((NhuCau!$E$60:$E$84=$C103)*(NhuCau!P$60:P$84))),2)</f>
        <v>0</v>
      </c>
      <c r="N103" s="2">
        <f>ROUND((SUMPRODUCT((NhuCau!$E$60:$E$84=$C103)*(NhuCau!Q$60:Q$84))),2)</f>
        <v>0</v>
      </c>
      <c r="O103" s="2">
        <f>ROUND((SUMPRODUCT((NhuCau!$E$60:$E$84=$C103)*(NhuCau!R$60:R$84))),2)</f>
        <v>0</v>
      </c>
      <c r="P103" s="2">
        <f>ROUND((SUMPRODUCT((NhuCau!$E$60:$E$84=$C103)*(NhuCau!S$60:S$84))),2)</f>
        <v>0</v>
      </c>
      <c r="Q103" s="2">
        <f>ROUND((SUMPRODUCT((NhuCau!$E$60:$E$84=$C103)*(NhuCau!T$60:T$84))),2)</f>
        <v>0</v>
      </c>
      <c r="R103" s="2">
        <f>ROUND((SUMPRODUCT((NhuCau!$E$60:$E$84=$C103)*(NhuCau!U$60:U$84))),2)</f>
        <v>0</v>
      </c>
      <c r="S103" s="2">
        <f>ROUND((SUMPRODUCT((NhuCau!$E$60:$E$84=$C103)*(NhuCau!V$60:V$84))),2)</f>
        <v>0</v>
      </c>
      <c r="T103" s="2">
        <f>ROUND((SUMPRODUCT((NhuCau!$E$60:$E$84=$C103)*(NhuCau!W$60:W$84))),2)</f>
        <v>0</v>
      </c>
      <c r="U103" s="2">
        <f>ROUND((SUMPRODUCT((NhuCau!$E$60:$E$84=$C103)*(NhuCau!X$60:X$84))),2)</f>
        <v>0</v>
      </c>
      <c r="V103" s="2">
        <f>ROUND((SUMPRODUCT((NhuCau!$E$60:$E$84=$C103)*(NhuCau!Y$60:Y$84))),2)</f>
        <v>0</v>
      </c>
      <c r="W103" s="2">
        <f>ROUND((SUMPRODUCT((NhuCau!$E$60:$E$84=$C103)*(NhuCau!Z$60:Z$84))),2)</f>
        <v>0</v>
      </c>
      <c r="X103" s="2">
        <f>ROUND((SUMPRODUCT((NhuCau!$E$60:$E$84=$C103)*(NhuCau!AA$60:AA$84))),2)</f>
        <v>0</v>
      </c>
      <c r="Y103" s="2">
        <f>ROUND((SUMPRODUCT((NhuCau!$E$60:$E$84=$C103)*(NhuCau!AB$60:AB$84))),2)</f>
        <v>0</v>
      </c>
      <c r="Z103" s="2">
        <f>ROUND((SUMPRODUCT((NhuCau!$E$60:$E$84=$C103)*(NhuCau!AC$60:AC$84))),2)</f>
        <v>0</v>
      </c>
      <c r="AA103" s="2">
        <f>ROUND((SUMPRODUCT((NhuCau!$E$60:$E$84=$C103)*(NhuCau!AD$60:AD$84))),2)</f>
        <v>0</v>
      </c>
      <c r="AB103" s="2">
        <f>ROUND((SUMPRODUCT((NhuCau!$E$60:$E$84=$C103)*(NhuCau!AE$60:AE$84))),2)</f>
        <v>0</v>
      </c>
      <c r="AC103" s="2">
        <f>ROUND((SUMPRODUCT((NhuCau!$E$60:$E$84=$C103)*(NhuCau!AF$60:AF$84))),2)</f>
        <v>0</v>
      </c>
      <c r="AD103" s="2">
        <f>ROUND((SUMPRODUCT((NhuCau!$E$60:$E$84=$C103)*(NhuCau!AG$60:AG$84))),2)</f>
        <v>0</v>
      </c>
      <c r="AE103" s="2">
        <f>ROUND((SUMPRODUCT((NhuCau!$E$60:$E$84=$C103)*(NhuCau!AH$60:AH$84))),2)</f>
        <v>0</v>
      </c>
      <c r="AF103" s="2">
        <f>ROUND((SUMPRODUCT((NhuCau!$E$60:$E$84=$C103)*(NhuCau!AI$60:AI$84))),2)</f>
        <v>0</v>
      </c>
      <c r="AG103" s="2">
        <f>ROUND((SUMPRODUCT((NhuCau!$E$60:$E$84=$C103)*(NhuCau!AJ$60:AJ$84))),2)</f>
        <v>0</v>
      </c>
      <c r="AH103" s="2">
        <f>ROUND((SUMPRODUCT((NhuCau!$E$60:$E$84=$C103)*(NhuCau!AK$60:AK$84))),2)</f>
        <v>0</v>
      </c>
      <c r="AI103" s="2">
        <f>ROUND((SUMPRODUCT((NhuCau!$E$60:$E$84=$C103)*(NhuCau!AL$60:AL$84))),2)</f>
        <v>0</v>
      </c>
      <c r="AJ103" s="2">
        <f>ROUND((SUMPRODUCT((NhuCau!$E$60:$E$84=$C103)*(NhuCau!AM$60:AM$84))),2)</f>
        <v>0</v>
      </c>
      <c r="AK103" s="2">
        <f>ROUND((SUMPRODUCT((NhuCau!$E$60:$E$84=$C103)*(NhuCau!AN$60:AN$84))),2)</f>
        <v>0</v>
      </c>
      <c r="AL103" s="2">
        <f>ROUND((SUMPRODUCT((NhuCau!$E$60:$E$84=$C103)*(NhuCau!AO$60:AO$84))),2)</f>
        <v>0</v>
      </c>
      <c r="AM103" s="2">
        <f>ROUND((SUMPRODUCT((NhuCau!$E$60:$E$84=$C103)*(NhuCau!AP$60:AP$84))),2)</f>
        <v>0</v>
      </c>
      <c r="AN103" s="2">
        <f>ROUND((SUMPRODUCT((NhuCau!$E$60:$E$84=$C103)*(NhuCau!AQ$60:AQ$84))),2)</f>
        <v>0</v>
      </c>
      <c r="AO103" s="2">
        <f>ROUND((SUMPRODUCT((NhuCau!$E$60:$E$84=$C103)*(NhuCau!AR$60:AR$84))),2)</f>
        <v>0</v>
      </c>
      <c r="AP103" s="2">
        <f>ROUND((SUMPRODUCT((NhuCau!$E$60:$E$84=$C103)*(NhuCau!AS$60:AS$84))),2)</f>
        <v>0</v>
      </c>
      <c r="AQ103" s="2">
        <f>ROUND((SUMPRODUCT((NhuCau!$E$60:$E$84=$C103)*(NhuCau!AT$60:AT$84))),2)</f>
        <v>0</v>
      </c>
      <c r="AR103" s="2">
        <f>ROUND((SUMPRODUCT((NhuCau!$E$60:$E$84=$C103)*(NhuCau!AU$60:AU$84))),2)</f>
        <v>0</v>
      </c>
      <c r="AS103" s="2">
        <f>ROUND((SUMPRODUCT((NhuCau!$E$60:$E$84=$C103)*(NhuCau!AV$60:AV$84))),2)</f>
        <v>0</v>
      </c>
      <c r="AT103" s="2">
        <f>ROUND((SUMPRODUCT((NhuCau!$E$60:$E$84=$C103)*(NhuCau!AW$60:AW$84))),2)</f>
        <v>0</v>
      </c>
      <c r="AU103" s="2">
        <f>ROUND((SUMPRODUCT((NhuCau!$E$60:$E$84=$C103)*(NhuCau!AX$60:AX$84))),2)</f>
        <v>0</v>
      </c>
      <c r="AV103" s="2">
        <f>ROUND((SUMPRODUCT((NhuCau!$E$60:$E$84=$C103)*(NhuCau!AY$60:AY$84))),2)</f>
        <v>0</v>
      </c>
      <c r="AW103" s="2">
        <f>ROUND((SUMPRODUCT((NhuCau!$E$60:$E$84=$C103)*(NhuCau!AZ$60:AZ$84))),2)</f>
        <v>0</v>
      </c>
      <c r="AX103" s="2">
        <f>ROUND((SUMPRODUCT((NhuCau!$E$60:$E$84=$C103)*(NhuCau!BA$60:BA$84))),2)</f>
        <v>0</v>
      </c>
      <c r="AY103" s="2">
        <f>ROUND((SUMPRODUCT((NhuCau!$E$60:$E$84=$C103)*(NhuCau!BB$60:BB$84))),2)</f>
        <v>0</v>
      </c>
      <c r="AZ103" s="2">
        <f>ROUND((SUMPRODUCT((NhuCau!$E$60:$E$84=$C103)*(NhuCau!BD$60:BD$84))),2)</f>
        <v>0</v>
      </c>
      <c r="BA103" s="2">
        <f>ROUND((SUMPRODUCT((NhuCau!$E$60:$E$84=$C103)*(NhuCau!BE$60:BE$84))),2)</f>
        <v>0</v>
      </c>
      <c r="BB103" s="2">
        <f>ROUND((SUMPRODUCT((NhuCau!$E$60:$E$84=$C103)*(NhuCau!BF$60:BF$84))),2)</f>
        <v>0</v>
      </c>
      <c r="BC103" s="2">
        <f>ROUND((SUMPRODUCT((NhuCau!$E$60:$E$84=$C103)*(NhuCau!BG$60:BG$84))),2)</f>
        <v>0</v>
      </c>
      <c r="BD103" s="2">
        <f>ROUND((SUMPRODUCT((NhuCau!$E$60:$E$84=$C103)*(NhuCau!BH$60:BH$84))),2)</f>
        <v>0</v>
      </c>
      <c r="BE103" s="2">
        <f>ROUND((SUMPRODUCT((NhuCau!$E$60:$E$84=$C103)*(NhuCau!BI$60:BI$84))),2)</f>
        <v>0</v>
      </c>
      <c r="BF103" s="2">
        <f>ROUND((SUMPRODUCT((NhuCau!$E$60:$E$84=$C103)*(NhuCau!BJ$60:BJ$84))),2)</f>
        <v>0</v>
      </c>
      <c r="BG103" s="2">
        <f>ROUND((SUMPRODUCT((NhuCau!$E$60:$E$84=$C103)*(NhuCau!BK$60:BK$84))),2)</f>
        <v>0</v>
      </c>
    </row>
    <row r="104" spans="1:59" s="1" customFormat="1" ht="16.5" customHeight="1">
      <c r="A104" s="251" t="s">
        <v>42</v>
      </c>
      <c r="B104" s="252"/>
      <c r="C104" s="253" t="str">
        <f>BANGTINH!O9</f>
        <v>Năm 2028</v>
      </c>
      <c r="D104" s="246" t="s">
        <v>16</v>
      </c>
      <c r="E104" s="255">
        <f>SUM(F104:BG104)</f>
        <v>0</v>
      </c>
      <c r="F104" s="2">
        <f>ROUND((SUMPRODUCT((NhuCau!$E$60:$E$84=$C104)*(NhuCau!I$60:I$84))),2)</f>
        <v>0</v>
      </c>
      <c r="G104" s="2">
        <f>ROUND((SUMPRODUCT((NhuCau!$E$60:$E$84=$C104)*(NhuCau!J$60:J$84))),2)</f>
        <v>0</v>
      </c>
      <c r="H104" s="2">
        <f>ROUND((SUMPRODUCT((NhuCau!$E$60:$E$84=$C104)*(NhuCau!K$60:K$84))),2)</f>
        <v>0</v>
      </c>
      <c r="I104" s="2">
        <f>ROUND((SUMPRODUCT((NhuCau!$E$60:$E$84=$C104)*(NhuCau!L$60:L$84))),2)</f>
        <v>0</v>
      </c>
      <c r="J104" s="2">
        <f>ROUND((SUMPRODUCT((NhuCau!$E$60:$E$84=$C104)*(NhuCau!M$60:M$84))),2)</f>
        <v>0</v>
      </c>
      <c r="K104" s="2">
        <f>ROUND((SUMPRODUCT((NhuCau!$E$60:$E$84=$C104)*(NhuCau!N$60:N$84))),2)</f>
        <v>0</v>
      </c>
      <c r="L104" s="2">
        <f>ROUND((SUMPRODUCT((NhuCau!$E$60:$E$84=$C104)*(NhuCau!O$60:O$84))),2)</f>
        <v>0</v>
      </c>
      <c r="M104" s="2">
        <f>ROUND((SUMPRODUCT((NhuCau!$E$60:$E$84=$C104)*(NhuCau!P$60:P$84))),2)</f>
        <v>0</v>
      </c>
      <c r="N104" s="2">
        <f>ROUND((SUMPRODUCT((NhuCau!$E$60:$E$84=$C104)*(NhuCau!Q$60:Q$84))),2)</f>
        <v>0</v>
      </c>
      <c r="O104" s="2">
        <f>ROUND((SUMPRODUCT((NhuCau!$E$60:$E$84=$C104)*(NhuCau!R$60:R$84))),2)</f>
        <v>0</v>
      </c>
      <c r="P104" s="2">
        <f>ROUND((SUMPRODUCT((NhuCau!$E$60:$E$84=$C104)*(NhuCau!S$60:S$84))),2)</f>
        <v>0</v>
      </c>
      <c r="Q104" s="2">
        <f>ROUND((SUMPRODUCT((NhuCau!$E$60:$E$84=$C104)*(NhuCau!T$60:T$84))),2)</f>
        <v>0</v>
      </c>
      <c r="R104" s="2">
        <f>ROUND((SUMPRODUCT((NhuCau!$E$60:$E$84=$C104)*(NhuCau!U$60:U$84))),2)</f>
        <v>0</v>
      </c>
      <c r="S104" s="2">
        <f>ROUND((SUMPRODUCT((NhuCau!$E$60:$E$84=$C104)*(NhuCau!V$60:V$84))),2)</f>
        <v>0</v>
      </c>
      <c r="T104" s="2">
        <f>ROUND((SUMPRODUCT((NhuCau!$E$60:$E$84=$C104)*(NhuCau!W$60:W$84))),2)</f>
        <v>0</v>
      </c>
      <c r="U104" s="2">
        <f>ROUND((SUMPRODUCT((NhuCau!$E$60:$E$84=$C104)*(NhuCau!X$60:X$84))),2)</f>
        <v>0</v>
      </c>
      <c r="V104" s="2">
        <f>ROUND((SUMPRODUCT((NhuCau!$E$60:$E$84=$C104)*(NhuCau!Y$60:Y$84))),2)</f>
        <v>0</v>
      </c>
      <c r="W104" s="2">
        <f>ROUND((SUMPRODUCT((NhuCau!$E$60:$E$84=$C104)*(NhuCau!Z$60:Z$84))),2)</f>
        <v>0</v>
      </c>
      <c r="X104" s="2">
        <f>ROUND((SUMPRODUCT((NhuCau!$E$60:$E$84=$C104)*(NhuCau!AA$60:AA$84))),2)</f>
        <v>0</v>
      </c>
      <c r="Y104" s="2">
        <f>ROUND((SUMPRODUCT((NhuCau!$E$60:$E$84=$C104)*(NhuCau!AB$60:AB$84))),2)</f>
        <v>0</v>
      </c>
      <c r="Z104" s="2">
        <f>ROUND((SUMPRODUCT((NhuCau!$E$60:$E$84=$C104)*(NhuCau!AC$60:AC$84))),2)</f>
        <v>0</v>
      </c>
      <c r="AA104" s="2">
        <f>ROUND((SUMPRODUCT((NhuCau!$E$60:$E$84=$C104)*(NhuCau!AD$60:AD$84))),2)</f>
        <v>0</v>
      </c>
      <c r="AB104" s="2">
        <f>ROUND((SUMPRODUCT((NhuCau!$E$60:$E$84=$C104)*(NhuCau!AE$60:AE$84))),2)</f>
        <v>0</v>
      </c>
      <c r="AC104" s="2">
        <f>ROUND((SUMPRODUCT((NhuCau!$E$60:$E$84=$C104)*(NhuCau!AF$60:AF$84))),2)</f>
        <v>0</v>
      </c>
      <c r="AD104" s="2">
        <f>ROUND((SUMPRODUCT((NhuCau!$E$60:$E$84=$C104)*(NhuCau!AG$60:AG$84))),2)</f>
        <v>0</v>
      </c>
      <c r="AE104" s="2">
        <f>ROUND((SUMPRODUCT((NhuCau!$E$60:$E$84=$C104)*(NhuCau!AH$60:AH$84))),2)</f>
        <v>0</v>
      </c>
      <c r="AF104" s="2">
        <f>ROUND((SUMPRODUCT((NhuCau!$E$60:$E$84=$C104)*(NhuCau!AI$60:AI$84))),2)</f>
        <v>0</v>
      </c>
      <c r="AG104" s="2">
        <f>ROUND((SUMPRODUCT((NhuCau!$E$60:$E$84=$C104)*(NhuCau!AJ$60:AJ$84))),2)</f>
        <v>0</v>
      </c>
      <c r="AH104" s="2">
        <f>ROUND((SUMPRODUCT((NhuCau!$E$60:$E$84=$C104)*(NhuCau!AK$60:AK$84))),2)</f>
        <v>0</v>
      </c>
      <c r="AI104" s="2">
        <f>ROUND((SUMPRODUCT((NhuCau!$E$60:$E$84=$C104)*(NhuCau!AL$60:AL$84))),2)</f>
        <v>0</v>
      </c>
      <c r="AJ104" s="2">
        <f>ROUND((SUMPRODUCT((NhuCau!$E$60:$E$84=$C104)*(NhuCau!AM$60:AM$84))),2)</f>
        <v>0</v>
      </c>
      <c r="AK104" s="2">
        <f>ROUND((SUMPRODUCT((NhuCau!$E$60:$E$84=$C104)*(NhuCau!AN$60:AN$84))),2)</f>
        <v>0</v>
      </c>
      <c r="AL104" s="2">
        <f>ROUND((SUMPRODUCT((NhuCau!$E$60:$E$84=$C104)*(NhuCau!AO$60:AO$84))),2)</f>
        <v>0</v>
      </c>
      <c r="AM104" s="2">
        <f>ROUND((SUMPRODUCT((NhuCau!$E$60:$E$84=$C104)*(NhuCau!AP$60:AP$84))),2)</f>
        <v>0</v>
      </c>
      <c r="AN104" s="2">
        <f>ROUND((SUMPRODUCT((NhuCau!$E$60:$E$84=$C104)*(NhuCau!AQ$60:AQ$84))),2)</f>
        <v>0</v>
      </c>
      <c r="AO104" s="2">
        <f>ROUND((SUMPRODUCT((NhuCau!$E$60:$E$84=$C104)*(NhuCau!AR$60:AR$84))),2)</f>
        <v>0</v>
      </c>
      <c r="AP104" s="2">
        <f>ROUND((SUMPRODUCT((NhuCau!$E$60:$E$84=$C104)*(NhuCau!AS$60:AS$84))),2)</f>
        <v>0</v>
      </c>
      <c r="AQ104" s="2">
        <f>ROUND((SUMPRODUCT((NhuCau!$E$60:$E$84=$C104)*(NhuCau!AT$60:AT$84))),2)</f>
        <v>0</v>
      </c>
      <c r="AR104" s="2">
        <f>ROUND((SUMPRODUCT((NhuCau!$E$60:$E$84=$C104)*(NhuCau!AU$60:AU$84))),2)</f>
        <v>0</v>
      </c>
      <c r="AS104" s="2">
        <f>ROUND((SUMPRODUCT((NhuCau!$E$60:$E$84=$C104)*(NhuCau!AV$60:AV$84))),2)</f>
        <v>0</v>
      </c>
      <c r="AT104" s="2">
        <f>ROUND((SUMPRODUCT((NhuCau!$E$60:$E$84=$C104)*(NhuCau!AW$60:AW$84))),2)</f>
        <v>0</v>
      </c>
      <c r="AU104" s="2">
        <f>ROUND((SUMPRODUCT((NhuCau!$E$60:$E$84=$C104)*(NhuCau!AX$60:AX$84))),2)</f>
        <v>0</v>
      </c>
      <c r="AV104" s="2">
        <f>ROUND((SUMPRODUCT((NhuCau!$E$60:$E$84=$C104)*(NhuCau!AY$60:AY$84))),2)</f>
        <v>0</v>
      </c>
      <c r="AW104" s="2">
        <f>ROUND((SUMPRODUCT((NhuCau!$E$60:$E$84=$C104)*(NhuCau!AZ$60:AZ$84))),2)</f>
        <v>0</v>
      </c>
      <c r="AX104" s="2">
        <f>ROUND((SUMPRODUCT((NhuCau!$E$60:$E$84=$C104)*(NhuCau!BA$60:BA$84))),2)</f>
        <v>0</v>
      </c>
      <c r="AY104" s="2">
        <f>ROUND((SUMPRODUCT((NhuCau!$E$60:$E$84=$C104)*(NhuCau!BB$60:BB$84))),2)</f>
        <v>0</v>
      </c>
      <c r="AZ104" s="2">
        <f>ROUND((SUMPRODUCT((NhuCau!$E$60:$E$84=$C104)*(NhuCau!BD$60:BD$84))),2)</f>
        <v>0</v>
      </c>
      <c r="BA104" s="2">
        <f>ROUND((SUMPRODUCT((NhuCau!$E$60:$E$84=$C104)*(NhuCau!BE$60:BE$84))),2)</f>
        <v>0</v>
      </c>
      <c r="BB104" s="2">
        <f>ROUND((SUMPRODUCT((NhuCau!$E$60:$E$84=$C104)*(NhuCau!BF$60:BF$84))),2)</f>
        <v>0</v>
      </c>
      <c r="BC104" s="2">
        <f>ROUND((SUMPRODUCT((NhuCau!$E$60:$E$84=$C104)*(NhuCau!BG$60:BG$84))),2)</f>
        <v>0</v>
      </c>
      <c r="BD104" s="2">
        <f>ROUND((SUMPRODUCT((NhuCau!$E$60:$E$84=$C104)*(NhuCau!BH$60:BH$84))),2)</f>
        <v>0</v>
      </c>
      <c r="BE104" s="2">
        <f>ROUND((SUMPRODUCT((NhuCau!$E$60:$E$84=$C104)*(NhuCau!BI$60:BI$84))),2)</f>
        <v>0</v>
      </c>
      <c r="BF104" s="2">
        <f>ROUND((SUMPRODUCT((NhuCau!$E$60:$E$84=$C104)*(NhuCau!BJ$60:BJ$84))),2)</f>
        <v>0</v>
      </c>
      <c r="BG104" s="2">
        <f>ROUND((SUMPRODUCT((NhuCau!$E$60:$E$84=$C104)*(NhuCau!BK$60:BK$84))),2)</f>
        <v>0</v>
      </c>
    </row>
    <row r="105" spans="1:59" s="1" customFormat="1" ht="16.5" customHeight="1">
      <c r="A105" s="251" t="s">
        <v>42</v>
      </c>
      <c r="B105" s="252"/>
      <c r="C105" s="253" t="str">
        <f>BANGTINH!O10</f>
        <v>Năm 2029</v>
      </c>
      <c r="D105" s="246" t="s">
        <v>16</v>
      </c>
      <c r="E105" s="255">
        <f>SUM(F105:BG105)</f>
        <v>0</v>
      </c>
      <c r="F105" s="2">
        <f>ROUND((SUMPRODUCT((NhuCau!$E$60:$E$84=$C105)*(NhuCau!I$60:I$84))),2)</f>
        <v>0</v>
      </c>
      <c r="G105" s="2">
        <f>ROUND((SUMPRODUCT((NhuCau!$E$60:$E$84=$C105)*(NhuCau!J$60:J$84))),2)</f>
        <v>0</v>
      </c>
      <c r="H105" s="2">
        <f>ROUND((SUMPRODUCT((NhuCau!$E$60:$E$84=$C105)*(NhuCau!K$60:K$84))),2)</f>
        <v>0</v>
      </c>
      <c r="I105" s="2">
        <f>ROUND((SUMPRODUCT((NhuCau!$E$60:$E$84=$C105)*(NhuCau!L$60:L$84))),2)</f>
        <v>0</v>
      </c>
      <c r="J105" s="2">
        <f>ROUND((SUMPRODUCT((NhuCau!$E$60:$E$84=$C105)*(NhuCau!M$60:M$84))),2)</f>
        <v>0</v>
      </c>
      <c r="K105" s="2">
        <f>ROUND((SUMPRODUCT((NhuCau!$E$60:$E$84=$C105)*(NhuCau!N$60:N$84))),2)</f>
        <v>0</v>
      </c>
      <c r="L105" s="2">
        <f>ROUND((SUMPRODUCT((NhuCau!$E$60:$E$84=$C105)*(NhuCau!O$60:O$84))),2)</f>
        <v>0</v>
      </c>
      <c r="M105" s="2">
        <f>ROUND((SUMPRODUCT((NhuCau!$E$60:$E$84=$C105)*(NhuCau!P$60:P$84))),2)</f>
        <v>0</v>
      </c>
      <c r="N105" s="2">
        <f>ROUND((SUMPRODUCT((NhuCau!$E$60:$E$84=$C105)*(NhuCau!Q$60:Q$84))),2)</f>
        <v>0</v>
      </c>
      <c r="O105" s="2">
        <f>ROUND((SUMPRODUCT((NhuCau!$E$60:$E$84=$C105)*(NhuCau!R$60:R$84))),2)</f>
        <v>0</v>
      </c>
      <c r="P105" s="2">
        <f>ROUND((SUMPRODUCT((NhuCau!$E$60:$E$84=$C105)*(NhuCau!S$60:S$84))),2)</f>
        <v>0</v>
      </c>
      <c r="Q105" s="2">
        <f>ROUND((SUMPRODUCT((NhuCau!$E$60:$E$84=$C105)*(NhuCau!T$60:T$84))),2)</f>
        <v>0</v>
      </c>
      <c r="R105" s="2">
        <f>ROUND((SUMPRODUCT((NhuCau!$E$60:$E$84=$C105)*(NhuCau!U$60:U$84))),2)</f>
        <v>0</v>
      </c>
      <c r="S105" s="2">
        <f>ROUND((SUMPRODUCT((NhuCau!$E$60:$E$84=$C105)*(NhuCau!V$60:V$84))),2)</f>
        <v>0</v>
      </c>
      <c r="T105" s="2">
        <f>ROUND((SUMPRODUCT((NhuCau!$E$60:$E$84=$C105)*(NhuCau!W$60:W$84))),2)</f>
        <v>0</v>
      </c>
      <c r="U105" s="2">
        <f>ROUND((SUMPRODUCT((NhuCau!$E$60:$E$84=$C105)*(NhuCau!X$60:X$84))),2)</f>
        <v>0</v>
      </c>
      <c r="V105" s="2">
        <f>ROUND((SUMPRODUCT((NhuCau!$E$60:$E$84=$C105)*(NhuCau!Y$60:Y$84))),2)</f>
        <v>0</v>
      </c>
      <c r="W105" s="2">
        <f>ROUND((SUMPRODUCT((NhuCau!$E$60:$E$84=$C105)*(NhuCau!Z$60:Z$84))),2)</f>
        <v>0</v>
      </c>
      <c r="X105" s="2">
        <f>ROUND((SUMPRODUCT((NhuCau!$E$60:$E$84=$C105)*(NhuCau!AA$60:AA$84))),2)</f>
        <v>0</v>
      </c>
      <c r="Y105" s="2">
        <f>ROUND((SUMPRODUCT((NhuCau!$E$60:$E$84=$C105)*(NhuCau!AB$60:AB$84))),2)</f>
        <v>0</v>
      </c>
      <c r="Z105" s="2">
        <f>ROUND((SUMPRODUCT((NhuCau!$E$60:$E$84=$C105)*(NhuCau!AC$60:AC$84))),2)</f>
        <v>0</v>
      </c>
      <c r="AA105" s="2">
        <f>ROUND((SUMPRODUCT((NhuCau!$E$60:$E$84=$C105)*(NhuCau!AD$60:AD$84))),2)</f>
        <v>0</v>
      </c>
      <c r="AB105" s="2">
        <f>ROUND((SUMPRODUCT((NhuCau!$E$60:$E$84=$C105)*(NhuCau!AE$60:AE$84))),2)</f>
        <v>0</v>
      </c>
      <c r="AC105" s="2">
        <f>ROUND((SUMPRODUCT((NhuCau!$E$60:$E$84=$C105)*(NhuCau!AF$60:AF$84))),2)</f>
        <v>0</v>
      </c>
      <c r="AD105" s="2">
        <f>ROUND((SUMPRODUCT((NhuCau!$E$60:$E$84=$C105)*(NhuCau!AG$60:AG$84))),2)</f>
        <v>0</v>
      </c>
      <c r="AE105" s="2">
        <f>ROUND((SUMPRODUCT((NhuCau!$E$60:$E$84=$C105)*(NhuCau!AH$60:AH$84))),2)</f>
        <v>0</v>
      </c>
      <c r="AF105" s="2">
        <f>ROUND((SUMPRODUCT((NhuCau!$E$60:$E$84=$C105)*(NhuCau!AI$60:AI$84))),2)</f>
        <v>0</v>
      </c>
      <c r="AG105" s="2">
        <f>ROUND((SUMPRODUCT((NhuCau!$E$60:$E$84=$C105)*(NhuCau!AJ$60:AJ$84))),2)</f>
        <v>0</v>
      </c>
      <c r="AH105" s="2">
        <f>ROUND((SUMPRODUCT((NhuCau!$E$60:$E$84=$C105)*(NhuCau!AK$60:AK$84))),2)</f>
        <v>0</v>
      </c>
      <c r="AI105" s="2">
        <f>ROUND((SUMPRODUCT((NhuCau!$E$60:$E$84=$C105)*(NhuCau!AL$60:AL$84))),2)</f>
        <v>0</v>
      </c>
      <c r="AJ105" s="2">
        <f>ROUND((SUMPRODUCT((NhuCau!$E$60:$E$84=$C105)*(NhuCau!AM$60:AM$84))),2)</f>
        <v>0</v>
      </c>
      <c r="AK105" s="2">
        <f>ROUND((SUMPRODUCT((NhuCau!$E$60:$E$84=$C105)*(NhuCau!AN$60:AN$84))),2)</f>
        <v>0</v>
      </c>
      <c r="AL105" s="2">
        <f>ROUND((SUMPRODUCT((NhuCau!$E$60:$E$84=$C105)*(NhuCau!AO$60:AO$84))),2)</f>
        <v>0</v>
      </c>
      <c r="AM105" s="2">
        <f>ROUND((SUMPRODUCT((NhuCau!$E$60:$E$84=$C105)*(NhuCau!AP$60:AP$84))),2)</f>
        <v>0</v>
      </c>
      <c r="AN105" s="2">
        <f>ROUND((SUMPRODUCT((NhuCau!$E$60:$E$84=$C105)*(NhuCau!AQ$60:AQ$84))),2)</f>
        <v>0</v>
      </c>
      <c r="AO105" s="2">
        <f>ROUND((SUMPRODUCT((NhuCau!$E$60:$E$84=$C105)*(NhuCau!AR$60:AR$84))),2)</f>
        <v>0</v>
      </c>
      <c r="AP105" s="2">
        <f>ROUND((SUMPRODUCT((NhuCau!$E$60:$E$84=$C105)*(NhuCau!AS$60:AS$84))),2)</f>
        <v>0</v>
      </c>
      <c r="AQ105" s="2">
        <f>ROUND((SUMPRODUCT((NhuCau!$E$60:$E$84=$C105)*(NhuCau!AT$60:AT$84))),2)</f>
        <v>0</v>
      </c>
      <c r="AR105" s="2">
        <f>ROUND((SUMPRODUCT((NhuCau!$E$60:$E$84=$C105)*(NhuCau!AU$60:AU$84))),2)</f>
        <v>0</v>
      </c>
      <c r="AS105" s="2">
        <f>ROUND((SUMPRODUCT((NhuCau!$E$60:$E$84=$C105)*(NhuCau!AV$60:AV$84))),2)</f>
        <v>0</v>
      </c>
      <c r="AT105" s="2">
        <f>ROUND((SUMPRODUCT((NhuCau!$E$60:$E$84=$C105)*(NhuCau!AW$60:AW$84))),2)</f>
        <v>0</v>
      </c>
      <c r="AU105" s="2">
        <f>ROUND((SUMPRODUCT((NhuCau!$E$60:$E$84=$C105)*(NhuCau!AX$60:AX$84))),2)</f>
        <v>0</v>
      </c>
      <c r="AV105" s="2">
        <f>ROUND((SUMPRODUCT((NhuCau!$E$60:$E$84=$C105)*(NhuCau!AY$60:AY$84))),2)</f>
        <v>0</v>
      </c>
      <c r="AW105" s="2">
        <f>ROUND((SUMPRODUCT((NhuCau!$E$60:$E$84=$C105)*(NhuCau!AZ$60:AZ$84))),2)</f>
        <v>0</v>
      </c>
      <c r="AX105" s="2">
        <f>ROUND((SUMPRODUCT((NhuCau!$E$60:$E$84=$C105)*(NhuCau!BA$60:BA$84))),2)</f>
        <v>0</v>
      </c>
      <c r="AY105" s="2">
        <f>ROUND((SUMPRODUCT((NhuCau!$E$60:$E$84=$C105)*(NhuCau!BB$60:BB$84))),2)</f>
        <v>0</v>
      </c>
      <c r="AZ105" s="2">
        <f>ROUND((SUMPRODUCT((NhuCau!$E$60:$E$84=$C105)*(NhuCau!BD$60:BD$84))),2)</f>
        <v>0</v>
      </c>
      <c r="BA105" s="2">
        <f>ROUND((SUMPRODUCT((NhuCau!$E$60:$E$84=$C105)*(NhuCau!BE$60:BE$84))),2)</f>
        <v>0</v>
      </c>
      <c r="BB105" s="2">
        <f>ROUND((SUMPRODUCT((NhuCau!$E$60:$E$84=$C105)*(NhuCau!BF$60:BF$84))),2)</f>
        <v>0</v>
      </c>
      <c r="BC105" s="2">
        <f>ROUND((SUMPRODUCT((NhuCau!$E$60:$E$84=$C105)*(NhuCau!BG$60:BG$84))),2)</f>
        <v>0</v>
      </c>
      <c r="BD105" s="2">
        <f>ROUND((SUMPRODUCT((NhuCau!$E$60:$E$84=$C105)*(NhuCau!BH$60:BH$84))),2)</f>
        <v>0</v>
      </c>
      <c r="BE105" s="2">
        <f>ROUND((SUMPRODUCT((NhuCau!$E$60:$E$84=$C105)*(NhuCau!BI$60:BI$84))),2)</f>
        <v>0</v>
      </c>
      <c r="BF105" s="2">
        <f>ROUND((SUMPRODUCT((NhuCau!$E$60:$E$84=$C105)*(NhuCau!BJ$60:BJ$84))),2)</f>
        <v>0</v>
      </c>
      <c r="BG105" s="2">
        <f>ROUND((SUMPRODUCT((NhuCau!$E$60:$E$84=$C105)*(NhuCau!BK$60:BK$84))),2)</f>
        <v>0</v>
      </c>
    </row>
    <row r="106" spans="1:59" s="5" customFormat="1" ht="16.5" customHeight="1">
      <c r="A106" s="117" t="s">
        <v>42</v>
      </c>
      <c r="B106" s="256"/>
      <c r="C106" s="249" t="str">
        <f>BANGTINH!O11</f>
        <v>Năm 2030</v>
      </c>
      <c r="D106" s="246" t="s">
        <v>16</v>
      </c>
      <c r="E106" s="257">
        <f t="shared" ref="E106:F106" si="52">E99-E100</f>
        <v>0</v>
      </c>
      <c r="F106" s="8">
        <f t="shared" si="52"/>
        <v>0</v>
      </c>
      <c r="G106" s="8">
        <f t="shared" ref="G106:BG106" si="53">G99-G100</f>
        <v>0</v>
      </c>
      <c r="H106" s="8">
        <f t="shared" si="53"/>
        <v>0</v>
      </c>
      <c r="I106" s="8">
        <f t="shared" si="53"/>
        <v>0</v>
      </c>
      <c r="J106" s="8">
        <f t="shared" si="53"/>
        <v>0</v>
      </c>
      <c r="K106" s="8">
        <f t="shared" si="53"/>
        <v>0</v>
      </c>
      <c r="L106" s="8">
        <f t="shared" si="53"/>
        <v>0</v>
      </c>
      <c r="M106" s="8">
        <f t="shared" si="53"/>
        <v>0</v>
      </c>
      <c r="N106" s="8">
        <f t="shared" si="53"/>
        <v>0</v>
      </c>
      <c r="O106" s="8">
        <f t="shared" si="53"/>
        <v>0</v>
      </c>
      <c r="P106" s="8">
        <f t="shared" si="53"/>
        <v>0</v>
      </c>
      <c r="Q106" s="8">
        <f t="shared" si="53"/>
        <v>0</v>
      </c>
      <c r="R106" s="8">
        <f t="shared" si="53"/>
        <v>0</v>
      </c>
      <c r="S106" s="8">
        <f t="shared" si="53"/>
        <v>0</v>
      </c>
      <c r="T106" s="8">
        <f t="shared" si="53"/>
        <v>0</v>
      </c>
      <c r="U106" s="8">
        <f t="shared" si="53"/>
        <v>0</v>
      </c>
      <c r="V106" s="8">
        <f t="shared" si="53"/>
        <v>0</v>
      </c>
      <c r="W106" s="8">
        <f t="shared" si="53"/>
        <v>0</v>
      </c>
      <c r="X106" s="8">
        <f t="shared" si="53"/>
        <v>0</v>
      </c>
      <c r="Y106" s="8">
        <f t="shared" si="53"/>
        <v>0</v>
      </c>
      <c r="Z106" s="8">
        <f t="shared" si="53"/>
        <v>0</v>
      </c>
      <c r="AA106" s="8">
        <f t="shared" si="53"/>
        <v>0</v>
      </c>
      <c r="AB106" s="8">
        <f t="shared" si="53"/>
        <v>0</v>
      </c>
      <c r="AC106" s="8">
        <f t="shared" si="53"/>
        <v>0</v>
      </c>
      <c r="AD106" s="8">
        <f t="shared" si="53"/>
        <v>0</v>
      </c>
      <c r="AE106" s="8">
        <f t="shared" si="53"/>
        <v>0</v>
      </c>
      <c r="AF106" s="8">
        <f t="shared" si="53"/>
        <v>0</v>
      </c>
      <c r="AG106" s="8">
        <f t="shared" si="53"/>
        <v>0</v>
      </c>
      <c r="AH106" s="8">
        <f t="shared" si="53"/>
        <v>0</v>
      </c>
      <c r="AI106" s="8">
        <f t="shared" si="53"/>
        <v>0</v>
      </c>
      <c r="AJ106" s="8">
        <f t="shared" si="53"/>
        <v>0</v>
      </c>
      <c r="AK106" s="8">
        <f t="shared" si="53"/>
        <v>0</v>
      </c>
      <c r="AL106" s="8">
        <f t="shared" si="53"/>
        <v>0</v>
      </c>
      <c r="AM106" s="8">
        <f t="shared" si="53"/>
        <v>0</v>
      </c>
      <c r="AN106" s="8">
        <f t="shared" si="53"/>
        <v>0</v>
      </c>
      <c r="AO106" s="8">
        <f t="shared" si="53"/>
        <v>0</v>
      </c>
      <c r="AP106" s="8">
        <f t="shared" si="53"/>
        <v>0</v>
      </c>
      <c r="AQ106" s="8">
        <f t="shared" si="53"/>
        <v>0</v>
      </c>
      <c r="AR106" s="8">
        <f t="shared" si="53"/>
        <v>0</v>
      </c>
      <c r="AS106" s="8">
        <f t="shared" si="53"/>
        <v>0</v>
      </c>
      <c r="AT106" s="8">
        <f t="shared" si="53"/>
        <v>0</v>
      </c>
      <c r="AU106" s="8">
        <f t="shared" si="53"/>
        <v>0</v>
      </c>
      <c r="AV106" s="8">
        <f t="shared" si="53"/>
        <v>0</v>
      </c>
      <c r="AW106" s="8">
        <f t="shared" si="53"/>
        <v>0</v>
      </c>
      <c r="AX106" s="8">
        <f t="shared" si="53"/>
        <v>0</v>
      </c>
      <c r="AY106" s="8">
        <f t="shared" si="53"/>
        <v>0</v>
      </c>
      <c r="AZ106" s="8">
        <f t="shared" si="53"/>
        <v>0</v>
      </c>
      <c r="BA106" s="8">
        <f t="shared" si="53"/>
        <v>0</v>
      </c>
      <c r="BB106" s="8">
        <f t="shared" si="53"/>
        <v>0</v>
      </c>
      <c r="BC106" s="8">
        <f t="shared" si="53"/>
        <v>0</v>
      </c>
      <c r="BD106" s="8">
        <f t="shared" si="53"/>
        <v>0</v>
      </c>
      <c r="BE106" s="8">
        <f t="shared" si="53"/>
        <v>0</v>
      </c>
      <c r="BF106" s="8">
        <f t="shared" si="53"/>
        <v>0</v>
      </c>
      <c r="BG106" s="8">
        <f t="shared" si="53"/>
        <v>0</v>
      </c>
    </row>
    <row r="107" spans="1:59" s="5" customFormat="1" ht="16.5" customHeight="1">
      <c r="A107" s="117" t="s">
        <v>42</v>
      </c>
      <c r="B107" s="244"/>
      <c r="C107" s="245" t="s">
        <v>45</v>
      </c>
      <c r="D107" s="246" t="s">
        <v>17</v>
      </c>
      <c r="E107" s="247">
        <f>NhuCau!H85</f>
        <v>0</v>
      </c>
      <c r="F107" s="4">
        <f>NhuCau!I85</f>
        <v>0</v>
      </c>
      <c r="G107" s="4">
        <f>NhuCau!J85</f>
        <v>0</v>
      </c>
      <c r="H107" s="4">
        <f>NhuCau!K85</f>
        <v>0</v>
      </c>
      <c r="I107" s="4">
        <f>NhuCau!L85</f>
        <v>0</v>
      </c>
      <c r="J107" s="4">
        <f>NhuCau!M85</f>
        <v>0</v>
      </c>
      <c r="K107" s="4">
        <f>NhuCau!N85</f>
        <v>0</v>
      </c>
      <c r="L107" s="4">
        <f>NhuCau!O85</f>
        <v>0</v>
      </c>
      <c r="M107" s="4">
        <f>NhuCau!P85</f>
        <v>0</v>
      </c>
      <c r="N107" s="4">
        <f>NhuCau!Q85</f>
        <v>0</v>
      </c>
      <c r="O107" s="4">
        <f>NhuCau!R85</f>
        <v>0</v>
      </c>
      <c r="P107" s="4">
        <f>NhuCau!S85</f>
        <v>0</v>
      </c>
      <c r="Q107" s="4">
        <f>NhuCau!T85</f>
        <v>0</v>
      </c>
      <c r="R107" s="4">
        <f>NhuCau!U85</f>
        <v>0</v>
      </c>
      <c r="S107" s="4">
        <f>NhuCau!V85</f>
        <v>0</v>
      </c>
      <c r="T107" s="4">
        <f>NhuCau!W85</f>
        <v>0</v>
      </c>
      <c r="U107" s="4">
        <f>NhuCau!X85</f>
        <v>0</v>
      </c>
      <c r="V107" s="4">
        <f>NhuCau!Y85</f>
        <v>0</v>
      </c>
      <c r="W107" s="4">
        <f>NhuCau!Z85</f>
        <v>0</v>
      </c>
      <c r="X107" s="4">
        <f>NhuCau!AA85</f>
        <v>0</v>
      </c>
      <c r="Y107" s="4">
        <f>NhuCau!AB85</f>
        <v>0</v>
      </c>
      <c r="Z107" s="4">
        <f>NhuCau!AC85</f>
        <v>0</v>
      </c>
      <c r="AA107" s="4">
        <f>NhuCau!AD85</f>
        <v>0</v>
      </c>
      <c r="AB107" s="4">
        <f>NhuCau!AE85</f>
        <v>0</v>
      </c>
      <c r="AC107" s="4">
        <f>NhuCau!AF85</f>
        <v>0</v>
      </c>
      <c r="AD107" s="4">
        <f>NhuCau!AG85</f>
        <v>0</v>
      </c>
      <c r="AE107" s="4">
        <f>NhuCau!AH85</f>
        <v>0</v>
      </c>
      <c r="AF107" s="4">
        <f>NhuCau!AI85</f>
        <v>0</v>
      </c>
      <c r="AG107" s="4">
        <f>NhuCau!AJ85</f>
        <v>0</v>
      </c>
      <c r="AH107" s="4">
        <f>NhuCau!AK85</f>
        <v>0</v>
      </c>
      <c r="AI107" s="4">
        <f>NhuCau!AL85</f>
        <v>0</v>
      </c>
      <c r="AJ107" s="4">
        <f>NhuCau!AM85</f>
        <v>0</v>
      </c>
      <c r="AK107" s="4">
        <f>NhuCau!AN85</f>
        <v>0</v>
      </c>
      <c r="AL107" s="4">
        <f>NhuCau!AO85</f>
        <v>0</v>
      </c>
      <c r="AM107" s="4">
        <f>NhuCau!AP85</f>
        <v>0</v>
      </c>
      <c r="AN107" s="4">
        <f>NhuCau!AQ85</f>
        <v>0</v>
      </c>
      <c r="AO107" s="4">
        <f>NhuCau!AR85</f>
        <v>0</v>
      </c>
      <c r="AP107" s="4">
        <f>NhuCau!AS85</f>
        <v>0</v>
      </c>
      <c r="AQ107" s="4">
        <f>NhuCau!AT85</f>
        <v>0</v>
      </c>
      <c r="AR107" s="4">
        <f>NhuCau!AU85</f>
        <v>0</v>
      </c>
      <c r="AS107" s="4">
        <f>NhuCau!AV85</f>
        <v>0</v>
      </c>
      <c r="AT107" s="4">
        <f>NhuCau!AW85</f>
        <v>0</v>
      </c>
      <c r="AU107" s="4">
        <f>NhuCau!AX85</f>
        <v>0</v>
      </c>
      <c r="AV107" s="4">
        <f>NhuCau!AY85</f>
        <v>0</v>
      </c>
      <c r="AW107" s="4">
        <f>NhuCau!AZ85</f>
        <v>0</v>
      </c>
      <c r="AX107" s="4">
        <f>NhuCau!BA85</f>
        <v>0</v>
      </c>
      <c r="AY107" s="4">
        <f>NhuCau!BB85</f>
        <v>0</v>
      </c>
      <c r="AZ107" s="4">
        <f>NhuCau!BD85</f>
        <v>0</v>
      </c>
      <c r="BA107" s="4">
        <f>NhuCau!BE85</f>
        <v>0</v>
      </c>
      <c r="BB107" s="4">
        <f>NhuCau!BF85</f>
        <v>0</v>
      </c>
      <c r="BC107" s="4">
        <f>NhuCau!BG85</f>
        <v>0</v>
      </c>
      <c r="BD107" s="4">
        <f>NhuCau!BH85</f>
        <v>0</v>
      </c>
      <c r="BE107" s="4">
        <f>NhuCau!BI85</f>
        <v>0</v>
      </c>
      <c r="BF107" s="4">
        <f>NhuCau!BJ85</f>
        <v>0</v>
      </c>
      <c r="BG107" s="4">
        <f>NhuCau!BK85</f>
        <v>0</v>
      </c>
    </row>
    <row r="108" spans="1:59" s="5" customFormat="1" ht="16.5" customHeight="1">
      <c r="A108" s="117" t="s">
        <v>42</v>
      </c>
      <c r="B108" s="248"/>
      <c r="C108" s="249">
        <f>BANGTINH!O5</f>
        <v>0</v>
      </c>
      <c r="D108" s="246" t="s">
        <v>17</v>
      </c>
      <c r="E108" s="250">
        <f t="shared" ref="E108:F108" si="54">SUM(E109:E113)</f>
        <v>0</v>
      </c>
      <c r="F108" s="6">
        <f t="shared" si="54"/>
        <v>0</v>
      </c>
      <c r="G108" s="6">
        <f t="shared" ref="G108:BG108" si="55">SUM(G109:G113)</f>
        <v>0</v>
      </c>
      <c r="H108" s="6">
        <f t="shared" si="55"/>
        <v>0</v>
      </c>
      <c r="I108" s="6">
        <f t="shared" si="55"/>
        <v>0</v>
      </c>
      <c r="J108" s="6">
        <f t="shared" si="55"/>
        <v>0</v>
      </c>
      <c r="K108" s="6">
        <f t="shared" si="55"/>
        <v>0</v>
      </c>
      <c r="L108" s="6">
        <f t="shared" si="55"/>
        <v>0</v>
      </c>
      <c r="M108" s="6">
        <f t="shared" si="55"/>
        <v>0</v>
      </c>
      <c r="N108" s="6">
        <f t="shared" si="55"/>
        <v>0</v>
      </c>
      <c r="O108" s="6">
        <f t="shared" si="55"/>
        <v>0</v>
      </c>
      <c r="P108" s="6">
        <f t="shared" si="55"/>
        <v>0</v>
      </c>
      <c r="Q108" s="6">
        <f t="shared" si="55"/>
        <v>0</v>
      </c>
      <c r="R108" s="6">
        <f t="shared" si="55"/>
        <v>0</v>
      </c>
      <c r="S108" s="6">
        <f t="shared" si="55"/>
        <v>0</v>
      </c>
      <c r="T108" s="6">
        <f t="shared" si="55"/>
        <v>0</v>
      </c>
      <c r="U108" s="6">
        <f t="shared" si="55"/>
        <v>0</v>
      </c>
      <c r="V108" s="6">
        <f t="shared" si="55"/>
        <v>0</v>
      </c>
      <c r="W108" s="6">
        <f t="shared" si="55"/>
        <v>0</v>
      </c>
      <c r="X108" s="6">
        <f t="shared" si="55"/>
        <v>0</v>
      </c>
      <c r="Y108" s="6">
        <f t="shared" si="55"/>
        <v>0</v>
      </c>
      <c r="Z108" s="6">
        <f t="shared" si="55"/>
        <v>0</v>
      </c>
      <c r="AA108" s="6">
        <f t="shared" si="55"/>
        <v>0</v>
      </c>
      <c r="AB108" s="6">
        <f t="shared" si="55"/>
        <v>0</v>
      </c>
      <c r="AC108" s="6">
        <f t="shared" si="55"/>
        <v>0</v>
      </c>
      <c r="AD108" s="6">
        <f t="shared" si="55"/>
        <v>0</v>
      </c>
      <c r="AE108" s="6">
        <f t="shared" si="55"/>
        <v>0</v>
      </c>
      <c r="AF108" s="6">
        <f t="shared" si="55"/>
        <v>0</v>
      </c>
      <c r="AG108" s="6">
        <f t="shared" si="55"/>
        <v>0</v>
      </c>
      <c r="AH108" s="6">
        <f t="shared" si="55"/>
        <v>0</v>
      </c>
      <c r="AI108" s="6">
        <f t="shared" si="55"/>
        <v>0</v>
      </c>
      <c r="AJ108" s="6">
        <f t="shared" si="55"/>
        <v>0</v>
      </c>
      <c r="AK108" s="6">
        <f t="shared" si="55"/>
        <v>0</v>
      </c>
      <c r="AL108" s="6">
        <f t="shared" si="55"/>
        <v>0</v>
      </c>
      <c r="AM108" s="6">
        <f t="shared" si="55"/>
        <v>0</v>
      </c>
      <c r="AN108" s="6">
        <f t="shared" si="55"/>
        <v>0</v>
      </c>
      <c r="AO108" s="6">
        <f t="shared" si="55"/>
        <v>0</v>
      </c>
      <c r="AP108" s="6">
        <f t="shared" si="55"/>
        <v>0</v>
      </c>
      <c r="AQ108" s="6">
        <f t="shared" si="55"/>
        <v>0</v>
      </c>
      <c r="AR108" s="6">
        <f t="shared" si="55"/>
        <v>0</v>
      </c>
      <c r="AS108" s="6">
        <f t="shared" si="55"/>
        <v>0</v>
      </c>
      <c r="AT108" s="6">
        <f t="shared" si="55"/>
        <v>0</v>
      </c>
      <c r="AU108" s="6">
        <f t="shared" si="55"/>
        <v>0</v>
      </c>
      <c r="AV108" s="6">
        <f t="shared" si="55"/>
        <v>0</v>
      </c>
      <c r="AW108" s="6">
        <f t="shared" si="55"/>
        <v>0</v>
      </c>
      <c r="AX108" s="6">
        <f t="shared" si="55"/>
        <v>0</v>
      </c>
      <c r="AY108" s="6">
        <f t="shared" si="55"/>
        <v>0</v>
      </c>
      <c r="AZ108" s="6">
        <f t="shared" si="55"/>
        <v>0</v>
      </c>
      <c r="BA108" s="6">
        <f t="shared" si="55"/>
        <v>0</v>
      </c>
      <c r="BB108" s="6">
        <f t="shared" si="55"/>
        <v>0</v>
      </c>
      <c r="BC108" s="6">
        <f t="shared" si="55"/>
        <v>0</v>
      </c>
      <c r="BD108" s="6">
        <f t="shared" si="55"/>
        <v>0</v>
      </c>
      <c r="BE108" s="6">
        <f t="shared" si="55"/>
        <v>0</v>
      </c>
      <c r="BF108" s="6">
        <f t="shared" si="55"/>
        <v>0</v>
      </c>
      <c r="BG108" s="6">
        <f t="shared" si="55"/>
        <v>0</v>
      </c>
    </row>
    <row r="109" spans="1:59" s="1" customFormat="1" ht="16.5" customHeight="1">
      <c r="A109" s="251" t="s">
        <v>42</v>
      </c>
      <c r="B109" s="252"/>
      <c r="C109" s="253" t="str">
        <f>BANGTINH!O6</f>
        <v>Năm 2025</v>
      </c>
      <c r="D109" s="246" t="s">
        <v>17</v>
      </c>
      <c r="E109" s="255">
        <f>SUM(F109:BG109)</f>
        <v>0</v>
      </c>
      <c r="F109" s="2">
        <f>ROUND((SUMPRODUCT((NhuCau!$E$86:$E$98=$C109)*(NhuCau!I$86:I$98))),2)</f>
        <v>0</v>
      </c>
      <c r="G109" s="2">
        <f>ROUND((SUMPRODUCT((NhuCau!$E$86:$E$98=$C109)*(NhuCau!J$86:J$98))),2)</f>
        <v>0</v>
      </c>
      <c r="H109" s="2">
        <f>ROUND((SUMPRODUCT((NhuCau!$E$86:$E$98=$C109)*(NhuCau!K$86:K$98))),2)</f>
        <v>0</v>
      </c>
      <c r="I109" s="2">
        <f>ROUND((SUMPRODUCT((NhuCau!$E$86:$E$98=$C109)*(NhuCau!L$86:L$98))),2)</f>
        <v>0</v>
      </c>
      <c r="J109" s="2">
        <f>ROUND((SUMPRODUCT((NhuCau!$E$86:$E$98=$C109)*(NhuCau!M$86:M$98))),2)</f>
        <v>0</v>
      </c>
      <c r="K109" s="2">
        <f>ROUND((SUMPRODUCT((NhuCau!$E$86:$E$98=$C109)*(NhuCau!N$86:N$98))),2)</f>
        <v>0</v>
      </c>
      <c r="L109" s="2">
        <f>ROUND((SUMPRODUCT((NhuCau!$E$86:$E$98=$C109)*(NhuCau!O$86:O$98))),2)</f>
        <v>0</v>
      </c>
      <c r="M109" s="2">
        <f>ROUND((SUMPRODUCT((NhuCau!$E$86:$E$98=$C109)*(NhuCau!P$86:P$98))),2)</f>
        <v>0</v>
      </c>
      <c r="N109" s="2">
        <f>ROUND((SUMPRODUCT((NhuCau!$E$86:$E$98=$C109)*(NhuCau!Q$86:Q$98))),2)</f>
        <v>0</v>
      </c>
      <c r="O109" s="2">
        <f>ROUND((SUMPRODUCT((NhuCau!$E$86:$E$98=$C109)*(NhuCau!R$86:R$98))),2)</f>
        <v>0</v>
      </c>
      <c r="P109" s="2">
        <f>ROUND((SUMPRODUCT((NhuCau!$E$86:$E$98=$C109)*(NhuCau!S$86:S$98))),2)</f>
        <v>0</v>
      </c>
      <c r="Q109" s="2">
        <f>ROUND((SUMPRODUCT((NhuCau!$E$86:$E$98=$C109)*(NhuCau!T$86:T$98))),2)</f>
        <v>0</v>
      </c>
      <c r="R109" s="2">
        <f>ROUND((SUMPRODUCT((NhuCau!$E$86:$E$98=$C109)*(NhuCau!U$86:U$98))),2)</f>
        <v>0</v>
      </c>
      <c r="S109" s="2">
        <f>ROUND((SUMPRODUCT((NhuCau!$E$86:$E$98=$C109)*(NhuCau!V$86:V$98))),2)</f>
        <v>0</v>
      </c>
      <c r="T109" s="2">
        <f>ROUND((SUMPRODUCT((NhuCau!$E$86:$E$98=$C109)*(NhuCau!W$86:W$98))),2)</f>
        <v>0</v>
      </c>
      <c r="U109" s="2">
        <f>ROUND((SUMPRODUCT((NhuCau!$E$86:$E$98=$C109)*(NhuCau!X$86:X$98))),2)</f>
        <v>0</v>
      </c>
      <c r="V109" s="2">
        <f>ROUND((SUMPRODUCT((NhuCau!$E$86:$E$98=$C109)*(NhuCau!Y$86:Y$98))),2)</f>
        <v>0</v>
      </c>
      <c r="W109" s="2">
        <f>ROUND((SUMPRODUCT((NhuCau!$E$86:$E$98=$C109)*(NhuCau!Z$86:Z$98))),2)</f>
        <v>0</v>
      </c>
      <c r="X109" s="2">
        <f>ROUND((SUMPRODUCT((NhuCau!$E$86:$E$98=$C109)*(NhuCau!AA$86:AA$98))),2)</f>
        <v>0</v>
      </c>
      <c r="Y109" s="2">
        <f>ROUND((SUMPRODUCT((NhuCau!$E$86:$E$98=$C109)*(NhuCau!AB$86:AB$98))),2)</f>
        <v>0</v>
      </c>
      <c r="Z109" s="2">
        <f>ROUND((SUMPRODUCT((NhuCau!$E$86:$E$98=$C109)*(NhuCau!AC$86:AC$98))),2)</f>
        <v>0</v>
      </c>
      <c r="AA109" s="2">
        <f>ROUND((SUMPRODUCT((NhuCau!$E$86:$E$98=$C109)*(NhuCau!AD$86:AD$98))),2)</f>
        <v>0</v>
      </c>
      <c r="AB109" s="2">
        <f>ROUND((SUMPRODUCT((NhuCau!$E$86:$E$98=$C109)*(NhuCau!AE$86:AE$98))),2)</f>
        <v>0</v>
      </c>
      <c r="AC109" s="2">
        <f>ROUND((SUMPRODUCT((NhuCau!$E$86:$E$98=$C109)*(NhuCau!AF$86:AF$98))),2)</f>
        <v>0</v>
      </c>
      <c r="AD109" s="2">
        <f>ROUND((SUMPRODUCT((NhuCau!$E$86:$E$98=$C109)*(NhuCau!AG$86:AG$98))),2)</f>
        <v>0</v>
      </c>
      <c r="AE109" s="2">
        <f>ROUND((SUMPRODUCT((NhuCau!$E$86:$E$98=$C109)*(NhuCau!AH$86:AH$98))),2)</f>
        <v>0</v>
      </c>
      <c r="AF109" s="2">
        <f>ROUND((SUMPRODUCT((NhuCau!$E$86:$E$98=$C109)*(NhuCau!AI$86:AI$98))),2)</f>
        <v>0</v>
      </c>
      <c r="AG109" s="2">
        <f>ROUND((SUMPRODUCT((NhuCau!$E$86:$E$98=$C109)*(NhuCau!AJ$86:AJ$98))),2)</f>
        <v>0</v>
      </c>
      <c r="AH109" s="2">
        <f>ROUND((SUMPRODUCT((NhuCau!$E$86:$E$98=$C109)*(NhuCau!AK$86:AK$98))),2)</f>
        <v>0</v>
      </c>
      <c r="AI109" s="2">
        <f>ROUND((SUMPRODUCT((NhuCau!$E$86:$E$98=$C109)*(NhuCau!AL$86:AL$98))),2)</f>
        <v>0</v>
      </c>
      <c r="AJ109" s="2">
        <f>ROUND((SUMPRODUCT((NhuCau!$E$86:$E$98=$C109)*(NhuCau!AM$86:AM$98))),2)</f>
        <v>0</v>
      </c>
      <c r="AK109" s="2">
        <f>ROUND((SUMPRODUCT((NhuCau!$E$86:$E$98=$C109)*(NhuCau!AN$86:AN$98))),2)</f>
        <v>0</v>
      </c>
      <c r="AL109" s="2">
        <f>ROUND((SUMPRODUCT((NhuCau!$E$86:$E$98=$C109)*(NhuCau!AO$86:AO$98))),2)</f>
        <v>0</v>
      </c>
      <c r="AM109" s="2">
        <f>ROUND((SUMPRODUCT((NhuCau!$E$86:$E$98=$C109)*(NhuCau!AP$86:AP$98))),2)</f>
        <v>0</v>
      </c>
      <c r="AN109" s="2">
        <f>ROUND((SUMPRODUCT((NhuCau!$E$86:$E$98=$C109)*(NhuCau!AQ$86:AQ$98))),2)</f>
        <v>0</v>
      </c>
      <c r="AO109" s="2">
        <f>ROUND((SUMPRODUCT((NhuCau!$E$86:$E$98=$C109)*(NhuCau!AR$86:AR$98))),2)</f>
        <v>0</v>
      </c>
      <c r="AP109" s="2">
        <f>ROUND((SUMPRODUCT((NhuCau!$E$86:$E$98=$C109)*(NhuCau!AS$86:AS$98))),2)</f>
        <v>0</v>
      </c>
      <c r="AQ109" s="2">
        <f>ROUND((SUMPRODUCT((NhuCau!$E$86:$E$98=$C109)*(NhuCau!AT$86:AT$98))),2)</f>
        <v>0</v>
      </c>
      <c r="AR109" s="2">
        <f>ROUND((SUMPRODUCT((NhuCau!$E$86:$E$98=$C109)*(NhuCau!AU$86:AU$98))),2)</f>
        <v>0</v>
      </c>
      <c r="AS109" s="2">
        <f>ROUND((SUMPRODUCT((NhuCau!$E$86:$E$98=$C109)*(NhuCau!AV$86:AV$98))),2)</f>
        <v>0</v>
      </c>
      <c r="AT109" s="2">
        <f>ROUND((SUMPRODUCT((NhuCau!$E$86:$E$98=$C109)*(NhuCau!AW$86:AW$98))),2)</f>
        <v>0</v>
      </c>
      <c r="AU109" s="2">
        <f>ROUND((SUMPRODUCT((NhuCau!$E$86:$E$98=$C109)*(NhuCau!AX$86:AX$98))),2)</f>
        <v>0</v>
      </c>
      <c r="AV109" s="2">
        <f>ROUND((SUMPRODUCT((NhuCau!$E$86:$E$98=$C109)*(NhuCau!AY$86:AY$98))),2)</f>
        <v>0</v>
      </c>
      <c r="AW109" s="2">
        <f>ROUND((SUMPRODUCT((NhuCau!$E$86:$E$98=$C109)*(NhuCau!AZ$86:AZ$98))),2)</f>
        <v>0</v>
      </c>
      <c r="AX109" s="2">
        <f>ROUND((SUMPRODUCT((NhuCau!$E$86:$E$98=$C109)*(NhuCau!BA$86:BA$98))),2)</f>
        <v>0</v>
      </c>
      <c r="AY109" s="2">
        <f>ROUND((SUMPRODUCT((NhuCau!$E$86:$E$98=$C109)*(NhuCau!BB$86:BB$98))),2)</f>
        <v>0</v>
      </c>
      <c r="AZ109" s="2">
        <f>ROUND((SUMPRODUCT((NhuCau!$E$86:$E$98=$C109)*(NhuCau!BD$86:BD$98))),2)</f>
        <v>0</v>
      </c>
      <c r="BA109" s="2">
        <f>ROUND((SUMPRODUCT((NhuCau!$E$86:$E$98=$C109)*(NhuCau!BE$86:BE$98))),2)</f>
        <v>0</v>
      </c>
      <c r="BB109" s="2">
        <f>ROUND((SUMPRODUCT((NhuCau!$E$86:$E$98=$C109)*(NhuCau!BF$86:BF$98))),2)</f>
        <v>0</v>
      </c>
      <c r="BC109" s="2">
        <f>ROUND((SUMPRODUCT((NhuCau!$E$86:$E$98=$C109)*(NhuCau!BG$86:BG$98))),2)</f>
        <v>0</v>
      </c>
      <c r="BD109" s="2">
        <f>ROUND((SUMPRODUCT((NhuCau!$E$86:$E$98=$C109)*(NhuCau!BH$86:BH$98))),2)</f>
        <v>0</v>
      </c>
      <c r="BE109" s="2">
        <f>ROUND((SUMPRODUCT((NhuCau!$E$86:$E$98=$C109)*(NhuCau!BI$86:BI$98))),2)</f>
        <v>0</v>
      </c>
      <c r="BF109" s="2">
        <f>ROUND((SUMPRODUCT((NhuCau!$E$86:$E$98=$C109)*(NhuCau!BJ$86:BJ$98))),2)</f>
        <v>0</v>
      </c>
      <c r="BG109" s="2">
        <f>ROUND((SUMPRODUCT((NhuCau!$E$86:$E$98=$C109)*(NhuCau!BK$86:BK$98))),2)</f>
        <v>0</v>
      </c>
    </row>
    <row r="110" spans="1:59" s="1" customFormat="1" ht="16.5" customHeight="1">
      <c r="A110" s="251" t="s">
        <v>42</v>
      </c>
      <c r="B110" s="252"/>
      <c r="C110" s="253" t="str">
        <f>BANGTINH!O7</f>
        <v>Năm 2026</v>
      </c>
      <c r="D110" s="246" t="s">
        <v>17</v>
      </c>
      <c r="E110" s="255">
        <f>SUM(F110:BG110)</f>
        <v>0</v>
      </c>
      <c r="F110" s="2">
        <f>ROUND((SUMPRODUCT((NhuCau!$E$63:$E$98=$C110)*(NhuCau!I$63:I$98))),2)</f>
        <v>0</v>
      </c>
      <c r="G110" s="2">
        <f>ROUND((SUMPRODUCT((NhuCau!$E$63:$E$98=$C110)*(NhuCau!J$63:J$98))),2)</f>
        <v>0</v>
      </c>
      <c r="H110" s="2">
        <f>ROUND((SUMPRODUCT((NhuCau!$E$63:$E$98=$C110)*(NhuCau!K$63:K$98))),2)</f>
        <v>0</v>
      </c>
      <c r="I110" s="2">
        <f>ROUND((SUMPRODUCT((NhuCau!$E$63:$E$98=$C110)*(NhuCau!L$63:L$98))),2)</f>
        <v>0</v>
      </c>
      <c r="J110" s="2">
        <f>ROUND((SUMPRODUCT((NhuCau!$E$63:$E$98=$C110)*(NhuCau!M$63:M$98))),2)</f>
        <v>0</v>
      </c>
      <c r="K110" s="2">
        <f>ROUND((SUMPRODUCT((NhuCau!$E$63:$E$98=$C110)*(NhuCau!N$63:N$98))),2)</f>
        <v>0</v>
      </c>
      <c r="L110" s="2">
        <f>ROUND((SUMPRODUCT((NhuCau!$E$63:$E$98=$C110)*(NhuCau!O$63:O$98))),2)</f>
        <v>0</v>
      </c>
      <c r="M110" s="2">
        <f>ROUND((SUMPRODUCT((NhuCau!$E$63:$E$98=$C110)*(NhuCau!P$63:P$98))),2)</f>
        <v>0</v>
      </c>
      <c r="N110" s="2">
        <f>ROUND((SUMPRODUCT((NhuCau!$E$63:$E$98=$C110)*(NhuCau!Q$63:Q$98))),2)</f>
        <v>0</v>
      </c>
      <c r="O110" s="2">
        <f>ROUND((SUMPRODUCT((NhuCau!$E$63:$E$98=$C110)*(NhuCau!R$63:R$98))),2)</f>
        <v>0</v>
      </c>
      <c r="P110" s="2">
        <f>ROUND((SUMPRODUCT((NhuCau!$E$63:$E$98=$C110)*(NhuCau!S$63:S$98))),2)</f>
        <v>0</v>
      </c>
      <c r="Q110" s="2">
        <f>ROUND((SUMPRODUCT((NhuCau!$E$63:$E$98=$C110)*(NhuCau!T$63:T$98))),2)</f>
        <v>0</v>
      </c>
      <c r="R110" s="2">
        <f>ROUND((SUMPRODUCT((NhuCau!$E$63:$E$98=$C110)*(NhuCau!U$63:U$98))),2)</f>
        <v>0</v>
      </c>
      <c r="S110" s="2">
        <f>ROUND((SUMPRODUCT((NhuCau!$E$63:$E$98=$C110)*(NhuCau!V$63:V$98))),2)</f>
        <v>0</v>
      </c>
      <c r="T110" s="2">
        <f>ROUND((SUMPRODUCT((NhuCau!$E$63:$E$98=$C110)*(NhuCau!W$63:W$98))),2)</f>
        <v>0</v>
      </c>
      <c r="U110" s="2">
        <f>ROUND((SUMPRODUCT((NhuCau!$E$63:$E$98=$C110)*(NhuCau!X$63:X$98))),2)</f>
        <v>0</v>
      </c>
      <c r="V110" s="2">
        <f>ROUND((SUMPRODUCT((NhuCau!$E$63:$E$98=$C110)*(NhuCau!Y$63:Y$98))),2)</f>
        <v>0</v>
      </c>
      <c r="W110" s="2">
        <f>ROUND((SUMPRODUCT((NhuCau!$E$63:$E$98=$C110)*(NhuCau!Z$63:Z$98))),2)</f>
        <v>0</v>
      </c>
      <c r="X110" s="2">
        <f>ROUND((SUMPRODUCT((NhuCau!$E$63:$E$98=$C110)*(NhuCau!AA$63:AA$98))),2)</f>
        <v>0</v>
      </c>
      <c r="Y110" s="2">
        <f>ROUND((SUMPRODUCT((NhuCau!$E$63:$E$98=$C110)*(NhuCau!AB$63:AB$98))),2)</f>
        <v>0</v>
      </c>
      <c r="Z110" s="2">
        <f>ROUND((SUMPRODUCT((NhuCau!$E$63:$E$98=$C110)*(NhuCau!AC$63:AC$98))),2)</f>
        <v>0</v>
      </c>
      <c r="AA110" s="2">
        <f>ROUND((SUMPRODUCT((NhuCau!$E$63:$E$98=$C110)*(NhuCau!AD$63:AD$98))),2)</f>
        <v>0</v>
      </c>
      <c r="AB110" s="2">
        <f>ROUND((SUMPRODUCT((NhuCau!$E$63:$E$98=$C110)*(NhuCau!AE$63:AE$98))),2)</f>
        <v>0</v>
      </c>
      <c r="AC110" s="2">
        <f>ROUND((SUMPRODUCT((NhuCau!$E$63:$E$98=$C110)*(NhuCau!AF$63:AF$98))),2)</f>
        <v>0</v>
      </c>
      <c r="AD110" s="2">
        <f>ROUND((SUMPRODUCT((NhuCau!$E$63:$E$98=$C110)*(NhuCau!AG$63:AG$98))),2)</f>
        <v>0</v>
      </c>
      <c r="AE110" s="2">
        <f>ROUND((SUMPRODUCT((NhuCau!$E$63:$E$98=$C110)*(NhuCau!AH$63:AH$98))),2)</f>
        <v>0</v>
      </c>
      <c r="AF110" s="2">
        <f>ROUND((SUMPRODUCT((NhuCau!$E$63:$E$98=$C110)*(NhuCau!AI$63:AI$98))),2)</f>
        <v>0</v>
      </c>
      <c r="AG110" s="2">
        <f>ROUND((SUMPRODUCT((NhuCau!$E$63:$E$98=$C110)*(NhuCau!AJ$63:AJ$98))),2)</f>
        <v>0</v>
      </c>
      <c r="AH110" s="2">
        <f>ROUND((SUMPRODUCT((NhuCau!$E$63:$E$98=$C110)*(NhuCau!AK$63:AK$98))),2)</f>
        <v>0</v>
      </c>
      <c r="AI110" s="2">
        <f>ROUND((SUMPRODUCT((NhuCau!$E$63:$E$98=$C110)*(NhuCau!AL$63:AL$98))),2)</f>
        <v>0</v>
      </c>
      <c r="AJ110" s="2">
        <f>ROUND((SUMPRODUCT((NhuCau!$E$63:$E$98=$C110)*(NhuCau!AM$63:AM$98))),2)</f>
        <v>0</v>
      </c>
      <c r="AK110" s="2">
        <f>ROUND((SUMPRODUCT((NhuCau!$E$63:$E$98=$C110)*(NhuCau!AN$63:AN$98))),2)</f>
        <v>0</v>
      </c>
      <c r="AL110" s="2">
        <f>ROUND((SUMPRODUCT((NhuCau!$E$63:$E$98=$C110)*(NhuCau!AO$63:AO$98))),2)</f>
        <v>0</v>
      </c>
      <c r="AM110" s="2">
        <f>ROUND((SUMPRODUCT((NhuCau!$E$63:$E$98=$C110)*(NhuCau!AP$63:AP$98))),2)</f>
        <v>0</v>
      </c>
      <c r="AN110" s="2">
        <f>ROUND((SUMPRODUCT((NhuCau!$E$63:$E$98=$C110)*(NhuCau!AQ$63:AQ$98))),2)</f>
        <v>0</v>
      </c>
      <c r="AO110" s="2">
        <f>ROUND((SUMPRODUCT((NhuCau!$E$63:$E$98=$C110)*(NhuCau!AR$63:AR$98))),2)</f>
        <v>0</v>
      </c>
      <c r="AP110" s="2">
        <f>ROUND((SUMPRODUCT((NhuCau!$E$63:$E$98=$C110)*(NhuCau!AS$63:AS$98))),2)</f>
        <v>0</v>
      </c>
      <c r="AQ110" s="2">
        <f>ROUND((SUMPRODUCT((NhuCau!$E$63:$E$98=$C110)*(NhuCau!AT$63:AT$98))),2)</f>
        <v>0</v>
      </c>
      <c r="AR110" s="2">
        <f>ROUND((SUMPRODUCT((NhuCau!$E$63:$E$98=$C110)*(NhuCau!AU$63:AU$98))),2)</f>
        <v>0</v>
      </c>
      <c r="AS110" s="2">
        <f>ROUND((SUMPRODUCT((NhuCau!$E$63:$E$98=$C110)*(NhuCau!AV$63:AV$98))),2)</f>
        <v>0</v>
      </c>
      <c r="AT110" s="2">
        <f>ROUND((SUMPRODUCT((NhuCau!$E$63:$E$98=$C110)*(NhuCau!AW$63:AW$98))),2)</f>
        <v>0</v>
      </c>
      <c r="AU110" s="2">
        <f>ROUND((SUMPRODUCT((NhuCau!$E$63:$E$98=$C110)*(NhuCau!AX$63:AX$98))),2)</f>
        <v>0</v>
      </c>
      <c r="AV110" s="2">
        <f>ROUND((SUMPRODUCT((NhuCau!$E$63:$E$98=$C110)*(NhuCau!AY$63:AY$98))),2)</f>
        <v>0</v>
      </c>
      <c r="AW110" s="2">
        <f>ROUND((SUMPRODUCT((NhuCau!$E$63:$E$98=$C110)*(NhuCau!AZ$63:AZ$98))),2)</f>
        <v>0</v>
      </c>
      <c r="AX110" s="2">
        <f>ROUND((SUMPRODUCT((NhuCau!$E$63:$E$98=$C110)*(NhuCau!BA$63:BA$98))),2)</f>
        <v>0</v>
      </c>
      <c r="AY110" s="2">
        <f>ROUND((SUMPRODUCT((NhuCau!$E$63:$E$98=$C110)*(NhuCau!BB$63:BB$98))),2)</f>
        <v>0</v>
      </c>
      <c r="AZ110" s="2">
        <f>ROUND((SUMPRODUCT((NhuCau!$E$63:$E$98=$C110)*(NhuCau!BD$63:BD$98))),2)</f>
        <v>0</v>
      </c>
      <c r="BA110" s="2">
        <f>ROUND((SUMPRODUCT((NhuCau!$E$63:$E$98=$C110)*(NhuCau!BE$63:BE$98))),2)</f>
        <v>0</v>
      </c>
      <c r="BB110" s="2">
        <f>ROUND((SUMPRODUCT((NhuCau!$E$63:$E$98=$C110)*(NhuCau!BF$63:BF$98))),2)</f>
        <v>0</v>
      </c>
      <c r="BC110" s="2">
        <f>ROUND((SUMPRODUCT((NhuCau!$E$63:$E$98=$C110)*(NhuCau!BG$63:BG$98))),2)</f>
        <v>0</v>
      </c>
      <c r="BD110" s="2">
        <f>ROUND((SUMPRODUCT((NhuCau!$E$63:$E$98=$C110)*(NhuCau!BH$63:BH$98))),2)</f>
        <v>0</v>
      </c>
      <c r="BE110" s="2">
        <f>ROUND((SUMPRODUCT((NhuCau!$E$63:$E$98=$C110)*(NhuCau!BI$63:BI$98))),2)</f>
        <v>0</v>
      </c>
      <c r="BF110" s="2">
        <f>ROUND((SUMPRODUCT((NhuCau!$E$63:$E$98=$C110)*(NhuCau!BJ$63:BJ$98))),2)</f>
        <v>0</v>
      </c>
      <c r="BG110" s="2">
        <f>ROUND((SUMPRODUCT((NhuCau!$E$63:$E$98=$C110)*(NhuCau!BK$63:BK$98))),2)</f>
        <v>0</v>
      </c>
    </row>
    <row r="111" spans="1:59" s="1" customFormat="1" ht="16.5" customHeight="1">
      <c r="A111" s="251" t="s">
        <v>42</v>
      </c>
      <c r="B111" s="252"/>
      <c r="C111" s="253" t="str">
        <f>BANGTINH!O8</f>
        <v>Năm 2027</v>
      </c>
      <c r="D111" s="246" t="s">
        <v>17</v>
      </c>
      <c r="E111" s="255">
        <f>SUM(F111:BG111)</f>
        <v>0</v>
      </c>
      <c r="F111" s="2">
        <f>ROUND((SUMPRODUCT((NhuCau!$E$63:$E$98=$C111)*(NhuCau!I$63:I$98))),2)</f>
        <v>0</v>
      </c>
      <c r="G111" s="2">
        <f>ROUND((SUMPRODUCT((NhuCau!$E$63:$E$98=$C111)*(NhuCau!J$63:J$98))),2)</f>
        <v>0</v>
      </c>
      <c r="H111" s="2">
        <f>ROUND((SUMPRODUCT((NhuCau!$E$63:$E$98=$C111)*(NhuCau!K$63:K$98))),2)</f>
        <v>0</v>
      </c>
      <c r="I111" s="2">
        <f>ROUND((SUMPRODUCT((NhuCau!$E$63:$E$98=$C111)*(NhuCau!L$63:L$98))),2)</f>
        <v>0</v>
      </c>
      <c r="J111" s="2">
        <f>ROUND((SUMPRODUCT((NhuCau!$E$63:$E$98=$C111)*(NhuCau!M$63:M$98))),2)</f>
        <v>0</v>
      </c>
      <c r="K111" s="2">
        <f>ROUND((SUMPRODUCT((NhuCau!$E$63:$E$98=$C111)*(NhuCau!N$63:N$98))),2)</f>
        <v>0</v>
      </c>
      <c r="L111" s="2">
        <f>ROUND((SUMPRODUCT((NhuCau!$E$63:$E$98=$C111)*(NhuCau!O$63:O$98))),2)</f>
        <v>0</v>
      </c>
      <c r="M111" s="2">
        <f>ROUND((SUMPRODUCT((NhuCau!$E$63:$E$98=$C111)*(NhuCau!P$63:P$98))),2)</f>
        <v>0</v>
      </c>
      <c r="N111" s="2">
        <f>ROUND((SUMPRODUCT((NhuCau!$E$63:$E$98=$C111)*(NhuCau!Q$63:Q$98))),2)</f>
        <v>0</v>
      </c>
      <c r="O111" s="2">
        <f>ROUND((SUMPRODUCT((NhuCau!$E$63:$E$98=$C111)*(NhuCau!R$63:R$98))),2)</f>
        <v>0</v>
      </c>
      <c r="P111" s="2">
        <f>ROUND((SUMPRODUCT((NhuCau!$E$63:$E$98=$C111)*(NhuCau!S$63:S$98))),2)</f>
        <v>0</v>
      </c>
      <c r="Q111" s="2">
        <f>ROUND((SUMPRODUCT((NhuCau!$E$63:$E$98=$C111)*(NhuCau!T$63:T$98))),2)</f>
        <v>0</v>
      </c>
      <c r="R111" s="2">
        <f>ROUND((SUMPRODUCT((NhuCau!$E$63:$E$98=$C111)*(NhuCau!U$63:U$98))),2)</f>
        <v>0</v>
      </c>
      <c r="S111" s="2">
        <f>ROUND((SUMPRODUCT((NhuCau!$E$63:$E$98=$C111)*(NhuCau!V$63:V$98))),2)</f>
        <v>0</v>
      </c>
      <c r="T111" s="2">
        <f>ROUND((SUMPRODUCT((NhuCau!$E$63:$E$98=$C111)*(NhuCau!W$63:W$98))),2)</f>
        <v>0</v>
      </c>
      <c r="U111" s="2">
        <f>ROUND((SUMPRODUCT((NhuCau!$E$63:$E$98=$C111)*(NhuCau!X$63:X$98))),2)</f>
        <v>0</v>
      </c>
      <c r="V111" s="2">
        <f>ROUND((SUMPRODUCT((NhuCau!$E$63:$E$98=$C111)*(NhuCau!Y$63:Y$98))),2)</f>
        <v>0</v>
      </c>
      <c r="W111" s="2">
        <f>ROUND((SUMPRODUCT((NhuCau!$E$63:$E$98=$C111)*(NhuCau!Z$63:Z$98))),2)</f>
        <v>0</v>
      </c>
      <c r="X111" s="2">
        <f>ROUND((SUMPRODUCT((NhuCau!$E$63:$E$98=$C111)*(NhuCau!AA$63:AA$98))),2)</f>
        <v>0</v>
      </c>
      <c r="Y111" s="2">
        <f>ROUND((SUMPRODUCT((NhuCau!$E$63:$E$98=$C111)*(NhuCau!AB$63:AB$98))),2)</f>
        <v>0</v>
      </c>
      <c r="Z111" s="2">
        <f>ROUND((SUMPRODUCT((NhuCau!$E$63:$E$98=$C111)*(NhuCau!AC$63:AC$98))),2)</f>
        <v>0</v>
      </c>
      <c r="AA111" s="2">
        <f>ROUND((SUMPRODUCT((NhuCau!$E$63:$E$98=$C111)*(NhuCau!AD$63:AD$98))),2)</f>
        <v>0</v>
      </c>
      <c r="AB111" s="2">
        <f>ROUND((SUMPRODUCT((NhuCau!$E$63:$E$98=$C111)*(NhuCau!AE$63:AE$98))),2)</f>
        <v>0</v>
      </c>
      <c r="AC111" s="2">
        <f>ROUND((SUMPRODUCT((NhuCau!$E$63:$E$98=$C111)*(NhuCau!AF$63:AF$98))),2)</f>
        <v>0</v>
      </c>
      <c r="AD111" s="2">
        <f>ROUND((SUMPRODUCT((NhuCau!$E$63:$E$98=$C111)*(NhuCau!AG$63:AG$98))),2)</f>
        <v>0</v>
      </c>
      <c r="AE111" s="2">
        <f>ROUND((SUMPRODUCT((NhuCau!$E$63:$E$98=$C111)*(NhuCau!AH$63:AH$98))),2)</f>
        <v>0</v>
      </c>
      <c r="AF111" s="2">
        <f>ROUND((SUMPRODUCT((NhuCau!$E$63:$E$98=$C111)*(NhuCau!AI$63:AI$98))),2)</f>
        <v>0</v>
      </c>
      <c r="AG111" s="2">
        <f>ROUND((SUMPRODUCT((NhuCau!$E$63:$E$98=$C111)*(NhuCau!AJ$63:AJ$98))),2)</f>
        <v>0</v>
      </c>
      <c r="AH111" s="2">
        <f>ROUND((SUMPRODUCT((NhuCau!$E$63:$E$98=$C111)*(NhuCau!AK$63:AK$98))),2)</f>
        <v>0</v>
      </c>
      <c r="AI111" s="2">
        <f>ROUND((SUMPRODUCT((NhuCau!$E$63:$E$98=$C111)*(NhuCau!AL$63:AL$98))),2)</f>
        <v>0</v>
      </c>
      <c r="AJ111" s="2">
        <f>ROUND((SUMPRODUCT((NhuCau!$E$63:$E$98=$C111)*(NhuCau!AM$63:AM$98))),2)</f>
        <v>0</v>
      </c>
      <c r="AK111" s="2">
        <f>ROUND((SUMPRODUCT((NhuCau!$E$63:$E$98=$C111)*(NhuCau!AN$63:AN$98))),2)</f>
        <v>0</v>
      </c>
      <c r="AL111" s="2">
        <f>ROUND((SUMPRODUCT((NhuCau!$E$63:$E$98=$C111)*(NhuCau!AO$63:AO$98))),2)</f>
        <v>0</v>
      </c>
      <c r="AM111" s="2">
        <f>ROUND((SUMPRODUCT((NhuCau!$E$63:$E$98=$C111)*(NhuCau!AP$63:AP$98))),2)</f>
        <v>0</v>
      </c>
      <c r="AN111" s="2">
        <f>ROUND((SUMPRODUCT((NhuCau!$E$63:$E$98=$C111)*(NhuCau!AQ$63:AQ$98))),2)</f>
        <v>0</v>
      </c>
      <c r="AO111" s="2">
        <f>ROUND((SUMPRODUCT((NhuCau!$E$63:$E$98=$C111)*(NhuCau!AR$63:AR$98))),2)</f>
        <v>0</v>
      </c>
      <c r="AP111" s="2">
        <f>ROUND((SUMPRODUCT((NhuCau!$E$63:$E$98=$C111)*(NhuCau!AS$63:AS$98))),2)</f>
        <v>0</v>
      </c>
      <c r="AQ111" s="2">
        <f>ROUND((SUMPRODUCT((NhuCau!$E$63:$E$98=$C111)*(NhuCau!AT$63:AT$98))),2)</f>
        <v>0</v>
      </c>
      <c r="AR111" s="2">
        <f>ROUND((SUMPRODUCT((NhuCau!$E$63:$E$98=$C111)*(NhuCau!AU$63:AU$98))),2)</f>
        <v>0</v>
      </c>
      <c r="AS111" s="2">
        <f>ROUND((SUMPRODUCT((NhuCau!$E$63:$E$98=$C111)*(NhuCau!AV$63:AV$98))),2)</f>
        <v>0</v>
      </c>
      <c r="AT111" s="2">
        <f>ROUND((SUMPRODUCT((NhuCau!$E$63:$E$98=$C111)*(NhuCau!AW$63:AW$98))),2)</f>
        <v>0</v>
      </c>
      <c r="AU111" s="2">
        <f>ROUND((SUMPRODUCT((NhuCau!$E$63:$E$98=$C111)*(NhuCau!AX$63:AX$98))),2)</f>
        <v>0</v>
      </c>
      <c r="AV111" s="2">
        <f>ROUND((SUMPRODUCT((NhuCau!$E$63:$E$98=$C111)*(NhuCau!AY$63:AY$98))),2)</f>
        <v>0</v>
      </c>
      <c r="AW111" s="2">
        <f>ROUND((SUMPRODUCT((NhuCau!$E$63:$E$98=$C111)*(NhuCau!AZ$63:AZ$98))),2)</f>
        <v>0</v>
      </c>
      <c r="AX111" s="2">
        <f>ROUND((SUMPRODUCT((NhuCau!$E$63:$E$98=$C111)*(NhuCau!BA$63:BA$98))),2)</f>
        <v>0</v>
      </c>
      <c r="AY111" s="2">
        <f>ROUND((SUMPRODUCT((NhuCau!$E$63:$E$98=$C111)*(NhuCau!BB$63:BB$98))),2)</f>
        <v>0</v>
      </c>
      <c r="AZ111" s="2">
        <f>ROUND((SUMPRODUCT((NhuCau!$E$63:$E$98=$C111)*(NhuCau!BD$63:BD$98))),2)</f>
        <v>0</v>
      </c>
      <c r="BA111" s="2">
        <f>ROUND((SUMPRODUCT((NhuCau!$E$63:$E$98=$C111)*(NhuCau!BE$63:BE$98))),2)</f>
        <v>0</v>
      </c>
      <c r="BB111" s="2">
        <f>ROUND((SUMPRODUCT((NhuCau!$E$63:$E$98=$C111)*(NhuCau!BF$63:BF$98))),2)</f>
        <v>0</v>
      </c>
      <c r="BC111" s="2">
        <f>ROUND((SUMPRODUCT((NhuCau!$E$63:$E$98=$C111)*(NhuCau!BG$63:BG$98))),2)</f>
        <v>0</v>
      </c>
      <c r="BD111" s="2">
        <f>ROUND((SUMPRODUCT((NhuCau!$E$63:$E$98=$C111)*(NhuCau!BH$63:BH$98))),2)</f>
        <v>0</v>
      </c>
      <c r="BE111" s="2">
        <f>ROUND((SUMPRODUCT((NhuCau!$E$63:$E$98=$C111)*(NhuCau!BI$63:BI$98))),2)</f>
        <v>0</v>
      </c>
      <c r="BF111" s="2">
        <f>ROUND((SUMPRODUCT((NhuCau!$E$63:$E$98=$C111)*(NhuCau!BJ$63:BJ$98))),2)</f>
        <v>0</v>
      </c>
      <c r="BG111" s="2">
        <f>ROUND((SUMPRODUCT((NhuCau!$E$63:$E$98=$C111)*(NhuCau!BK$63:BK$98))),2)</f>
        <v>0</v>
      </c>
    </row>
    <row r="112" spans="1:59" s="1" customFormat="1" ht="16.5" customHeight="1">
      <c r="A112" s="251" t="s">
        <v>42</v>
      </c>
      <c r="B112" s="252"/>
      <c r="C112" s="253" t="str">
        <f>BANGTINH!O9</f>
        <v>Năm 2028</v>
      </c>
      <c r="D112" s="246" t="s">
        <v>17</v>
      </c>
      <c r="E112" s="255">
        <f>SUM(F112:BG112)</f>
        <v>0</v>
      </c>
      <c r="F112" s="2">
        <f>ROUND((SUMPRODUCT((NhuCau!$E$63:$E$98=$C112)*(NhuCau!I$63:I$98))),2)</f>
        <v>0</v>
      </c>
      <c r="G112" s="2">
        <f>ROUND((SUMPRODUCT((NhuCau!$E$63:$E$98=$C112)*(NhuCau!J$63:J$98))),2)</f>
        <v>0</v>
      </c>
      <c r="H112" s="2">
        <f>ROUND((SUMPRODUCT((NhuCau!$E$63:$E$98=$C112)*(NhuCau!K$63:K$98))),2)</f>
        <v>0</v>
      </c>
      <c r="I112" s="2">
        <f>ROUND((SUMPRODUCT((NhuCau!$E$63:$E$98=$C112)*(NhuCau!L$63:L$98))),2)</f>
        <v>0</v>
      </c>
      <c r="J112" s="2">
        <f>ROUND((SUMPRODUCT((NhuCau!$E$63:$E$98=$C112)*(NhuCau!M$63:M$98))),2)</f>
        <v>0</v>
      </c>
      <c r="K112" s="2">
        <f>ROUND((SUMPRODUCT((NhuCau!$E$63:$E$98=$C112)*(NhuCau!N$63:N$98))),2)</f>
        <v>0</v>
      </c>
      <c r="L112" s="2">
        <f>ROUND((SUMPRODUCT((NhuCau!$E$63:$E$98=$C112)*(NhuCau!O$63:O$98))),2)</f>
        <v>0</v>
      </c>
      <c r="M112" s="2">
        <f>ROUND((SUMPRODUCT((NhuCau!$E$63:$E$98=$C112)*(NhuCau!P$63:P$98))),2)</f>
        <v>0</v>
      </c>
      <c r="N112" s="2">
        <f>ROUND((SUMPRODUCT((NhuCau!$E$63:$E$98=$C112)*(NhuCau!Q$63:Q$98))),2)</f>
        <v>0</v>
      </c>
      <c r="O112" s="2">
        <f>ROUND((SUMPRODUCT((NhuCau!$E$63:$E$98=$C112)*(NhuCau!R$63:R$98))),2)</f>
        <v>0</v>
      </c>
      <c r="P112" s="2">
        <f>ROUND((SUMPRODUCT((NhuCau!$E$63:$E$98=$C112)*(NhuCau!S$63:S$98))),2)</f>
        <v>0</v>
      </c>
      <c r="Q112" s="2">
        <f>ROUND((SUMPRODUCT((NhuCau!$E$63:$E$98=$C112)*(NhuCau!T$63:T$98))),2)</f>
        <v>0</v>
      </c>
      <c r="R112" s="2">
        <f>ROUND((SUMPRODUCT((NhuCau!$E$63:$E$98=$C112)*(NhuCau!U$63:U$98))),2)</f>
        <v>0</v>
      </c>
      <c r="S112" s="2">
        <f>ROUND((SUMPRODUCT((NhuCau!$E$63:$E$98=$C112)*(NhuCau!V$63:V$98))),2)</f>
        <v>0</v>
      </c>
      <c r="T112" s="2">
        <f>ROUND((SUMPRODUCT((NhuCau!$E$63:$E$98=$C112)*(NhuCau!W$63:W$98))),2)</f>
        <v>0</v>
      </c>
      <c r="U112" s="2">
        <f>ROUND((SUMPRODUCT((NhuCau!$E$63:$E$98=$C112)*(NhuCau!X$63:X$98))),2)</f>
        <v>0</v>
      </c>
      <c r="V112" s="2">
        <f>ROUND((SUMPRODUCT((NhuCau!$E$63:$E$98=$C112)*(NhuCau!Y$63:Y$98))),2)</f>
        <v>0</v>
      </c>
      <c r="W112" s="2">
        <f>ROUND((SUMPRODUCT((NhuCau!$E$63:$E$98=$C112)*(NhuCau!Z$63:Z$98))),2)</f>
        <v>0</v>
      </c>
      <c r="X112" s="2">
        <f>ROUND((SUMPRODUCT((NhuCau!$E$63:$E$98=$C112)*(NhuCau!AA$63:AA$98))),2)</f>
        <v>0</v>
      </c>
      <c r="Y112" s="2">
        <f>ROUND((SUMPRODUCT((NhuCau!$E$63:$E$98=$C112)*(NhuCau!AB$63:AB$98))),2)</f>
        <v>0</v>
      </c>
      <c r="Z112" s="2">
        <f>ROUND((SUMPRODUCT((NhuCau!$E$63:$E$98=$C112)*(NhuCau!AC$63:AC$98))),2)</f>
        <v>0</v>
      </c>
      <c r="AA112" s="2">
        <f>ROUND((SUMPRODUCT((NhuCau!$E$63:$E$98=$C112)*(NhuCau!AD$63:AD$98))),2)</f>
        <v>0</v>
      </c>
      <c r="AB112" s="2">
        <f>ROUND((SUMPRODUCT((NhuCau!$E$63:$E$98=$C112)*(NhuCau!AE$63:AE$98))),2)</f>
        <v>0</v>
      </c>
      <c r="AC112" s="2">
        <f>ROUND((SUMPRODUCT((NhuCau!$E$63:$E$98=$C112)*(NhuCau!AF$63:AF$98))),2)</f>
        <v>0</v>
      </c>
      <c r="AD112" s="2">
        <f>ROUND((SUMPRODUCT((NhuCau!$E$63:$E$98=$C112)*(NhuCau!AG$63:AG$98))),2)</f>
        <v>0</v>
      </c>
      <c r="AE112" s="2">
        <f>ROUND((SUMPRODUCT((NhuCau!$E$63:$E$98=$C112)*(NhuCau!AH$63:AH$98))),2)</f>
        <v>0</v>
      </c>
      <c r="AF112" s="2">
        <f>ROUND((SUMPRODUCT((NhuCau!$E$63:$E$98=$C112)*(NhuCau!AI$63:AI$98))),2)</f>
        <v>0</v>
      </c>
      <c r="AG112" s="2">
        <f>ROUND((SUMPRODUCT((NhuCau!$E$63:$E$98=$C112)*(NhuCau!AJ$63:AJ$98))),2)</f>
        <v>0</v>
      </c>
      <c r="AH112" s="2">
        <f>ROUND((SUMPRODUCT((NhuCau!$E$63:$E$98=$C112)*(NhuCau!AK$63:AK$98))),2)</f>
        <v>0</v>
      </c>
      <c r="AI112" s="2">
        <f>ROUND((SUMPRODUCT((NhuCau!$E$63:$E$98=$C112)*(NhuCau!AL$63:AL$98))),2)</f>
        <v>0</v>
      </c>
      <c r="AJ112" s="2">
        <f>ROUND((SUMPRODUCT((NhuCau!$E$63:$E$98=$C112)*(NhuCau!AM$63:AM$98))),2)</f>
        <v>0</v>
      </c>
      <c r="AK112" s="2">
        <f>ROUND((SUMPRODUCT((NhuCau!$E$63:$E$98=$C112)*(NhuCau!AN$63:AN$98))),2)</f>
        <v>0</v>
      </c>
      <c r="AL112" s="2">
        <f>ROUND((SUMPRODUCT((NhuCau!$E$63:$E$98=$C112)*(NhuCau!AO$63:AO$98))),2)</f>
        <v>0</v>
      </c>
      <c r="AM112" s="2">
        <f>ROUND((SUMPRODUCT((NhuCau!$E$63:$E$98=$C112)*(NhuCau!AP$63:AP$98))),2)</f>
        <v>0</v>
      </c>
      <c r="AN112" s="2">
        <f>ROUND((SUMPRODUCT((NhuCau!$E$63:$E$98=$C112)*(NhuCau!AQ$63:AQ$98))),2)</f>
        <v>0</v>
      </c>
      <c r="AO112" s="2">
        <f>ROUND((SUMPRODUCT((NhuCau!$E$63:$E$98=$C112)*(NhuCau!AR$63:AR$98))),2)</f>
        <v>0</v>
      </c>
      <c r="AP112" s="2">
        <f>ROUND((SUMPRODUCT((NhuCau!$E$63:$E$98=$C112)*(NhuCau!AS$63:AS$98))),2)</f>
        <v>0</v>
      </c>
      <c r="AQ112" s="2">
        <f>ROUND((SUMPRODUCT((NhuCau!$E$63:$E$98=$C112)*(NhuCau!AT$63:AT$98))),2)</f>
        <v>0</v>
      </c>
      <c r="AR112" s="2">
        <f>ROUND((SUMPRODUCT((NhuCau!$E$63:$E$98=$C112)*(NhuCau!AU$63:AU$98))),2)</f>
        <v>0</v>
      </c>
      <c r="AS112" s="2">
        <f>ROUND((SUMPRODUCT((NhuCau!$E$63:$E$98=$C112)*(NhuCau!AV$63:AV$98))),2)</f>
        <v>0</v>
      </c>
      <c r="AT112" s="2">
        <f>ROUND((SUMPRODUCT((NhuCau!$E$63:$E$98=$C112)*(NhuCau!AW$63:AW$98))),2)</f>
        <v>0</v>
      </c>
      <c r="AU112" s="2">
        <f>ROUND((SUMPRODUCT((NhuCau!$E$63:$E$98=$C112)*(NhuCau!AX$63:AX$98))),2)</f>
        <v>0</v>
      </c>
      <c r="AV112" s="2">
        <f>ROUND((SUMPRODUCT((NhuCau!$E$63:$E$98=$C112)*(NhuCau!AY$63:AY$98))),2)</f>
        <v>0</v>
      </c>
      <c r="AW112" s="2">
        <f>ROUND((SUMPRODUCT((NhuCau!$E$63:$E$98=$C112)*(NhuCau!AZ$63:AZ$98))),2)</f>
        <v>0</v>
      </c>
      <c r="AX112" s="2">
        <f>ROUND((SUMPRODUCT((NhuCau!$E$63:$E$98=$C112)*(NhuCau!BA$63:BA$98))),2)</f>
        <v>0</v>
      </c>
      <c r="AY112" s="2">
        <f>ROUND((SUMPRODUCT((NhuCau!$E$63:$E$98=$C112)*(NhuCau!BB$63:BB$98))),2)</f>
        <v>0</v>
      </c>
      <c r="AZ112" s="2">
        <f>ROUND((SUMPRODUCT((NhuCau!$E$63:$E$98=$C112)*(NhuCau!BD$63:BD$98))),2)</f>
        <v>0</v>
      </c>
      <c r="BA112" s="2">
        <f>ROUND((SUMPRODUCT((NhuCau!$E$63:$E$98=$C112)*(NhuCau!BE$63:BE$98))),2)</f>
        <v>0</v>
      </c>
      <c r="BB112" s="2">
        <f>ROUND((SUMPRODUCT((NhuCau!$E$63:$E$98=$C112)*(NhuCau!BF$63:BF$98))),2)</f>
        <v>0</v>
      </c>
      <c r="BC112" s="2">
        <f>ROUND((SUMPRODUCT((NhuCau!$E$63:$E$98=$C112)*(NhuCau!BG$63:BG$98))),2)</f>
        <v>0</v>
      </c>
      <c r="BD112" s="2">
        <f>ROUND((SUMPRODUCT((NhuCau!$E$63:$E$98=$C112)*(NhuCau!BH$63:BH$98))),2)</f>
        <v>0</v>
      </c>
      <c r="BE112" s="2">
        <f>ROUND((SUMPRODUCT((NhuCau!$E$63:$E$98=$C112)*(NhuCau!BI$63:BI$98))),2)</f>
        <v>0</v>
      </c>
      <c r="BF112" s="2">
        <f>ROUND((SUMPRODUCT((NhuCau!$E$63:$E$98=$C112)*(NhuCau!BJ$63:BJ$98))),2)</f>
        <v>0</v>
      </c>
      <c r="BG112" s="2">
        <f>ROUND((SUMPRODUCT((NhuCau!$E$63:$E$98=$C112)*(NhuCau!BK$63:BK$98))),2)</f>
        <v>0</v>
      </c>
    </row>
    <row r="113" spans="1:59" s="1" customFormat="1" ht="16.5" customHeight="1">
      <c r="A113" s="251" t="s">
        <v>42</v>
      </c>
      <c r="B113" s="252"/>
      <c r="C113" s="253" t="str">
        <f>BANGTINH!O10</f>
        <v>Năm 2029</v>
      </c>
      <c r="D113" s="246" t="s">
        <v>17</v>
      </c>
      <c r="E113" s="255">
        <f>SUM(F113:BG113)</f>
        <v>0</v>
      </c>
      <c r="F113" s="2">
        <f>ROUND((SUMPRODUCT((NhuCau!$E$63:$E$98=$C113)*(NhuCau!I$63:I$98))),2)</f>
        <v>0</v>
      </c>
      <c r="G113" s="2">
        <f>ROUND((SUMPRODUCT((NhuCau!$E$63:$E$98=$C113)*(NhuCau!J$63:J$98))),2)</f>
        <v>0</v>
      </c>
      <c r="H113" s="2">
        <f>ROUND((SUMPRODUCT((NhuCau!$E$63:$E$98=$C113)*(NhuCau!K$63:K$98))),2)</f>
        <v>0</v>
      </c>
      <c r="I113" s="2">
        <f>ROUND((SUMPRODUCT((NhuCau!$E$63:$E$98=$C113)*(NhuCau!L$63:L$98))),2)</f>
        <v>0</v>
      </c>
      <c r="J113" s="2">
        <f>ROUND((SUMPRODUCT((NhuCau!$E$63:$E$98=$C113)*(NhuCau!M$63:M$98))),2)</f>
        <v>0</v>
      </c>
      <c r="K113" s="2">
        <f>ROUND((SUMPRODUCT((NhuCau!$E$63:$E$98=$C113)*(NhuCau!N$63:N$98))),2)</f>
        <v>0</v>
      </c>
      <c r="L113" s="2">
        <f>ROUND((SUMPRODUCT((NhuCau!$E$63:$E$98=$C113)*(NhuCau!O$63:O$98))),2)</f>
        <v>0</v>
      </c>
      <c r="M113" s="2">
        <f>ROUND((SUMPRODUCT((NhuCau!$E$63:$E$98=$C113)*(NhuCau!P$63:P$98))),2)</f>
        <v>0</v>
      </c>
      <c r="N113" s="2">
        <f>ROUND((SUMPRODUCT((NhuCau!$E$63:$E$98=$C113)*(NhuCau!Q$63:Q$98))),2)</f>
        <v>0</v>
      </c>
      <c r="O113" s="2">
        <f>ROUND((SUMPRODUCT((NhuCau!$E$63:$E$98=$C113)*(NhuCau!R$63:R$98))),2)</f>
        <v>0</v>
      </c>
      <c r="P113" s="2">
        <f>ROUND((SUMPRODUCT((NhuCau!$E$63:$E$98=$C113)*(NhuCau!S$63:S$98))),2)</f>
        <v>0</v>
      </c>
      <c r="Q113" s="2">
        <f>ROUND((SUMPRODUCT((NhuCau!$E$63:$E$98=$C113)*(NhuCau!T$63:T$98))),2)</f>
        <v>0</v>
      </c>
      <c r="R113" s="2">
        <f>ROUND((SUMPRODUCT((NhuCau!$E$63:$E$98=$C113)*(NhuCau!U$63:U$98))),2)</f>
        <v>0</v>
      </c>
      <c r="S113" s="2">
        <f>ROUND((SUMPRODUCT((NhuCau!$E$63:$E$98=$C113)*(NhuCau!V$63:V$98))),2)</f>
        <v>0</v>
      </c>
      <c r="T113" s="2">
        <f>ROUND((SUMPRODUCT((NhuCau!$E$63:$E$98=$C113)*(NhuCau!W$63:W$98))),2)</f>
        <v>0</v>
      </c>
      <c r="U113" s="2">
        <f>ROUND((SUMPRODUCT((NhuCau!$E$63:$E$98=$C113)*(NhuCau!X$63:X$98))),2)</f>
        <v>0</v>
      </c>
      <c r="V113" s="2">
        <f>ROUND((SUMPRODUCT((NhuCau!$E$63:$E$98=$C113)*(NhuCau!Y$63:Y$98))),2)</f>
        <v>0</v>
      </c>
      <c r="W113" s="2">
        <f>ROUND((SUMPRODUCT((NhuCau!$E$63:$E$98=$C113)*(NhuCau!Z$63:Z$98))),2)</f>
        <v>0</v>
      </c>
      <c r="X113" s="2">
        <f>ROUND((SUMPRODUCT((NhuCau!$E$63:$E$98=$C113)*(NhuCau!AA$63:AA$98))),2)</f>
        <v>0</v>
      </c>
      <c r="Y113" s="2">
        <f>ROUND((SUMPRODUCT((NhuCau!$E$63:$E$98=$C113)*(NhuCau!AB$63:AB$98))),2)</f>
        <v>0</v>
      </c>
      <c r="Z113" s="2">
        <f>ROUND((SUMPRODUCT((NhuCau!$E$63:$E$98=$C113)*(NhuCau!AC$63:AC$98))),2)</f>
        <v>0</v>
      </c>
      <c r="AA113" s="2">
        <f>ROUND((SUMPRODUCT((NhuCau!$E$63:$E$98=$C113)*(NhuCau!AD$63:AD$98))),2)</f>
        <v>0</v>
      </c>
      <c r="AB113" s="2">
        <f>ROUND((SUMPRODUCT((NhuCau!$E$63:$E$98=$C113)*(NhuCau!AE$63:AE$98))),2)</f>
        <v>0</v>
      </c>
      <c r="AC113" s="2">
        <f>ROUND((SUMPRODUCT((NhuCau!$E$63:$E$98=$C113)*(NhuCau!AF$63:AF$98))),2)</f>
        <v>0</v>
      </c>
      <c r="AD113" s="2">
        <f>ROUND((SUMPRODUCT((NhuCau!$E$63:$E$98=$C113)*(NhuCau!AG$63:AG$98))),2)</f>
        <v>0</v>
      </c>
      <c r="AE113" s="2">
        <f>ROUND((SUMPRODUCT((NhuCau!$E$63:$E$98=$C113)*(NhuCau!AH$63:AH$98))),2)</f>
        <v>0</v>
      </c>
      <c r="AF113" s="2">
        <f>ROUND((SUMPRODUCT((NhuCau!$E$63:$E$98=$C113)*(NhuCau!AI$63:AI$98))),2)</f>
        <v>0</v>
      </c>
      <c r="AG113" s="2">
        <f>ROUND((SUMPRODUCT((NhuCau!$E$63:$E$98=$C113)*(NhuCau!AJ$63:AJ$98))),2)</f>
        <v>0</v>
      </c>
      <c r="AH113" s="2">
        <f>ROUND((SUMPRODUCT((NhuCau!$E$63:$E$98=$C113)*(NhuCau!AK$63:AK$98))),2)</f>
        <v>0</v>
      </c>
      <c r="AI113" s="2">
        <f>ROUND((SUMPRODUCT((NhuCau!$E$63:$E$98=$C113)*(NhuCau!AL$63:AL$98))),2)</f>
        <v>0</v>
      </c>
      <c r="AJ113" s="2">
        <f>ROUND((SUMPRODUCT((NhuCau!$E$63:$E$98=$C113)*(NhuCau!AM$63:AM$98))),2)</f>
        <v>0</v>
      </c>
      <c r="AK113" s="2">
        <f>ROUND((SUMPRODUCT((NhuCau!$E$63:$E$98=$C113)*(NhuCau!AN$63:AN$98))),2)</f>
        <v>0</v>
      </c>
      <c r="AL113" s="2">
        <f>ROUND((SUMPRODUCT((NhuCau!$E$63:$E$98=$C113)*(NhuCau!AO$63:AO$98))),2)</f>
        <v>0</v>
      </c>
      <c r="AM113" s="2">
        <f>ROUND((SUMPRODUCT((NhuCau!$E$63:$E$98=$C113)*(NhuCau!AP$63:AP$98))),2)</f>
        <v>0</v>
      </c>
      <c r="AN113" s="2">
        <f>ROUND((SUMPRODUCT((NhuCau!$E$63:$E$98=$C113)*(NhuCau!AQ$63:AQ$98))),2)</f>
        <v>0</v>
      </c>
      <c r="AO113" s="2">
        <f>ROUND((SUMPRODUCT((NhuCau!$E$63:$E$98=$C113)*(NhuCau!AR$63:AR$98))),2)</f>
        <v>0</v>
      </c>
      <c r="AP113" s="2">
        <f>ROUND((SUMPRODUCT((NhuCau!$E$63:$E$98=$C113)*(NhuCau!AS$63:AS$98))),2)</f>
        <v>0</v>
      </c>
      <c r="AQ113" s="2">
        <f>ROUND((SUMPRODUCT((NhuCau!$E$63:$E$98=$C113)*(NhuCau!AT$63:AT$98))),2)</f>
        <v>0</v>
      </c>
      <c r="AR113" s="2">
        <f>ROUND((SUMPRODUCT((NhuCau!$E$63:$E$98=$C113)*(NhuCau!AU$63:AU$98))),2)</f>
        <v>0</v>
      </c>
      <c r="AS113" s="2">
        <f>ROUND((SUMPRODUCT((NhuCau!$E$63:$E$98=$C113)*(NhuCau!AV$63:AV$98))),2)</f>
        <v>0</v>
      </c>
      <c r="AT113" s="2">
        <f>ROUND((SUMPRODUCT((NhuCau!$E$63:$E$98=$C113)*(NhuCau!AW$63:AW$98))),2)</f>
        <v>0</v>
      </c>
      <c r="AU113" s="2">
        <f>ROUND((SUMPRODUCT((NhuCau!$E$63:$E$98=$C113)*(NhuCau!AX$63:AX$98))),2)</f>
        <v>0</v>
      </c>
      <c r="AV113" s="2">
        <f>ROUND((SUMPRODUCT((NhuCau!$E$63:$E$98=$C113)*(NhuCau!AY$63:AY$98))),2)</f>
        <v>0</v>
      </c>
      <c r="AW113" s="2">
        <f>ROUND((SUMPRODUCT((NhuCau!$E$63:$E$98=$C113)*(NhuCau!AZ$63:AZ$98))),2)</f>
        <v>0</v>
      </c>
      <c r="AX113" s="2">
        <f>ROUND((SUMPRODUCT((NhuCau!$E$63:$E$98=$C113)*(NhuCau!BA$63:BA$98))),2)</f>
        <v>0</v>
      </c>
      <c r="AY113" s="2">
        <f>ROUND((SUMPRODUCT((NhuCau!$E$63:$E$98=$C113)*(NhuCau!BB$63:BB$98))),2)</f>
        <v>0</v>
      </c>
      <c r="AZ113" s="2">
        <f>ROUND((SUMPRODUCT((NhuCau!$E$63:$E$98=$C113)*(NhuCau!BD$63:BD$98))),2)</f>
        <v>0</v>
      </c>
      <c r="BA113" s="2">
        <f>ROUND((SUMPRODUCT((NhuCau!$E$63:$E$98=$C113)*(NhuCau!BE$63:BE$98))),2)</f>
        <v>0</v>
      </c>
      <c r="BB113" s="2">
        <f>ROUND((SUMPRODUCT((NhuCau!$E$63:$E$98=$C113)*(NhuCau!BF$63:BF$98))),2)</f>
        <v>0</v>
      </c>
      <c r="BC113" s="2">
        <f>ROUND((SUMPRODUCT((NhuCau!$E$63:$E$98=$C113)*(NhuCau!BG$63:BG$98))),2)</f>
        <v>0</v>
      </c>
      <c r="BD113" s="2">
        <f>ROUND((SUMPRODUCT((NhuCau!$E$63:$E$98=$C113)*(NhuCau!BH$63:BH$98))),2)</f>
        <v>0</v>
      </c>
      <c r="BE113" s="2">
        <f>ROUND((SUMPRODUCT((NhuCau!$E$63:$E$98=$C113)*(NhuCau!BI$63:BI$98))),2)</f>
        <v>0</v>
      </c>
      <c r="BF113" s="2">
        <f>ROUND((SUMPRODUCT((NhuCau!$E$63:$E$98=$C113)*(NhuCau!BJ$63:BJ$98))),2)</f>
        <v>0</v>
      </c>
      <c r="BG113" s="2">
        <f>ROUND((SUMPRODUCT((NhuCau!$E$63:$E$98=$C113)*(NhuCau!BK$63:BK$98))),2)</f>
        <v>0</v>
      </c>
    </row>
    <row r="114" spans="1:59" s="5" customFormat="1" ht="16.5" customHeight="1">
      <c r="A114" s="117" t="s">
        <v>42</v>
      </c>
      <c r="B114" s="256"/>
      <c r="C114" s="249" t="str">
        <f>BANGTINH!O11</f>
        <v>Năm 2030</v>
      </c>
      <c r="D114" s="246" t="s">
        <v>17</v>
      </c>
      <c r="E114" s="257">
        <f t="shared" ref="E114:F114" si="56">E107-E108</f>
        <v>0</v>
      </c>
      <c r="F114" s="8">
        <f t="shared" si="56"/>
        <v>0</v>
      </c>
      <c r="G114" s="8">
        <f t="shared" ref="G114:BG114" si="57">G107-G108</f>
        <v>0</v>
      </c>
      <c r="H114" s="8">
        <f t="shared" si="57"/>
        <v>0</v>
      </c>
      <c r="I114" s="8">
        <f t="shared" si="57"/>
        <v>0</v>
      </c>
      <c r="J114" s="8">
        <f t="shared" si="57"/>
        <v>0</v>
      </c>
      <c r="K114" s="8">
        <f t="shared" si="57"/>
        <v>0</v>
      </c>
      <c r="L114" s="8">
        <f t="shared" si="57"/>
        <v>0</v>
      </c>
      <c r="M114" s="8">
        <f t="shared" si="57"/>
        <v>0</v>
      </c>
      <c r="N114" s="8">
        <f t="shared" si="57"/>
        <v>0</v>
      </c>
      <c r="O114" s="8">
        <f t="shared" si="57"/>
        <v>0</v>
      </c>
      <c r="P114" s="8">
        <f t="shared" si="57"/>
        <v>0</v>
      </c>
      <c r="Q114" s="8">
        <f t="shared" si="57"/>
        <v>0</v>
      </c>
      <c r="R114" s="8">
        <f t="shared" si="57"/>
        <v>0</v>
      </c>
      <c r="S114" s="8">
        <f t="shared" si="57"/>
        <v>0</v>
      </c>
      <c r="T114" s="8">
        <f t="shared" si="57"/>
        <v>0</v>
      </c>
      <c r="U114" s="8">
        <f t="shared" si="57"/>
        <v>0</v>
      </c>
      <c r="V114" s="8">
        <f t="shared" si="57"/>
        <v>0</v>
      </c>
      <c r="W114" s="8">
        <f t="shared" si="57"/>
        <v>0</v>
      </c>
      <c r="X114" s="8">
        <f t="shared" si="57"/>
        <v>0</v>
      </c>
      <c r="Y114" s="8">
        <f t="shared" si="57"/>
        <v>0</v>
      </c>
      <c r="Z114" s="8">
        <f t="shared" si="57"/>
        <v>0</v>
      </c>
      <c r="AA114" s="8">
        <f t="shared" si="57"/>
        <v>0</v>
      </c>
      <c r="AB114" s="8">
        <f t="shared" si="57"/>
        <v>0</v>
      </c>
      <c r="AC114" s="8">
        <f t="shared" si="57"/>
        <v>0</v>
      </c>
      <c r="AD114" s="8">
        <f t="shared" si="57"/>
        <v>0</v>
      </c>
      <c r="AE114" s="8">
        <f t="shared" si="57"/>
        <v>0</v>
      </c>
      <c r="AF114" s="8">
        <f t="shared" si="57"/>
        <v>0</v>
      </c>
      <c r="AG114" s="8">
        <f t="shared" si="57"/>
        <v>0</v>
      </c>
      <c r="AH114" s="8">
        <f t="shared" si="57"/>
        <v>0</v>
      </c>
      <c r="AI114" s="8">
        <f t="shared" si="57"/>
        <v>0</v>
      </c>
      <c r="AJ114" s="8">
        <f t="shared" si="57"/>
        <v>0</v>
      </c>
      <c r="AK114" s="8">
        <f t="shared" si="57"/>
        <v>0</v>
      </c>
      <c r="AL114" s="8">
        <f t="shared" si="57"/>
        <v>0</v>
      </c>
      <c r="AM114" s="8">
        <f t="shared" si="57"/>
        <v>0</v>
      </c>
      <c r="AN114" s="8">
        <f t="shared" si="57"/>
        <v>0</v>
      </c>
      <c r="AO114" s="8">
        <f t="shared" si="57"/>
        <v>0</v>
      </c>
      <c r="AP114" s="8">
        <f t="shared" si="57"/>
        <v>0</v>
      </c>
      <c r="AQ114" s="8">
        <f t="shared" si="57"/>
        <v>0</v>
      </c>
      <c r="AR114" s="8">
        <f t="shared" si="57"/>
        <v>0</v>
      </c>
      <c r="AS114" s="8">
        <f t="shared" si="57"/>
        <v>0</v>
      </c>
      <c r="AT114" s="8">
        <f t="shared" si="57"/>
        <v>0</v>
      </c>
      <c r="AU114" s="8">
        <f t="shared" si="57"/>
        <v>0</v>
      </c>
      <c r="AV114" s="8">
        <f t="shared" si="57"/>
        <v>0</v>
      </c>
      <c r="AW114" s="8">
        <f t="shared" si="57"/>
        <v>0</v>
      </c>
      <c r="AX114" s="8">
        <f t="shared" si="57"/>
        <v>0</v>
      </c>
      <c r="AY114" s="8">
        <f t="shared" si="57"/>
        <v>0</v>
      </c>
      <c r="AZ114" s="8">
        <f t="shared" si="57"/>
        <v>0</v>
      </c>
      <c r="BA114" s="8">
        <f t="shared" si="57"/>
        <v>0</v>
      </c>
      <c r="BB114" s="8">
        <f t="shared" si="57"/>
        <v>0</v>
      </c>
      <c r="BC114" s="8">
        <f t="shared" si="57"/>
        <v>0</v>
      </c>
      <c r="BD114" s="8">
        <f t="shared" si="57"/>
        <v>0</v>
      </c>
      <c r="BE114" s="8">
        <f t="shared" si="57"/>
        <v>0</v>
      </c>
      <c r="BF114" s="8">
        <f t="shared" si="57"/>
        <v>0</v>
      </c>
      <c r="BG114" s="8">
        <f t="shared" si="57"/>
        <v>0</v>
      </c>
    </row>
    <row r="115" spans="1:59" s="5" customFormat="1" ht="16.5" customHeight="1">
      <c r="A115" s="117" t="s">
        <v>42</v>
      </c>
      <c r="B115" s="244"/>
      <c r="C115" s="245" t="s">
        <v>45</v>
      </c>
      <c r="D115" s="246" t="s">
        <v>50</v>
      </c>
      <c r="E115" s="247">
        <f>NhuCau!H99</f>
        <v>0.65</v>
      </c>
      <c r="F115" s="4">
        <f>NhuCau!I99</f>
        <v>0</v>
      </c>
      <c r="G115" s="4">
        <f>NhuCau!J99</f>
        <v>0</v>
      </c>
      <c r="H115" s="4">
        <f>NhuCau!K99</f>
        <v>0</v>
      </c>
      <c r="I115" s="4">
        <f>NhuCau!L99</f>
        <v>0</v>
      </c>
      <c r="J115" s="4">
        <f>NhuCau!M99</f>
        <v>0</v>
      </c>
      <c r="K115" s="4">
        <f>NhuCau!N99</f>
        <v>0</v>
      </c>
      <c r="L115" s="4">
        <f>NhuCau!O99</f>
        <v>0</v>
      </c>
      <c r="M115" s="4">
        <f>NhuCau!P99</f>
        <v>0</v>
      </c>
      <c r="N115" s="4">
        <f>NhuCau!Q99</f>
        <v>0.65</v>
      </c>
      <c r="O115" s="4">
        <f>NhuCau!R99</f>
        <v>0</v>
      </c>
      <c r="P115" s="4">
        <f>NhuCau!S99</f>
        <v>0</v>
      </c>
      <c r="Q115" s="4">
        <f>NhuCau!T99</f>
        <v>0</v>
      </c>
      <c r="R115" s="4">
        <f>NhuCau!U99</f>
        <v>0</v>
      </c>
      <c r="S115" s="4">
        <f>NhuCau!V99</f>
        <v>0</v>
      </c>
      <c r="T115" s="4">
        <f>NhuCau!W99</f>
        <v>0</v>
      </c>
      <c r="U115" s="4">
        <f>NhuCau!X99</f>
        <v>0</v>
      </c>
      <c r="V115" s="4">
        <f>NhuCau!Y99</f>
        <v>0</v>
      </c>
      <c r="W115" s="4">
        <f>NhuCau!Z99</f>
        <v>0</v>
      </c>
      <c r="X115" s="4">
        <f>NhuCau!AA99</f>
        <v>0</v>
      </c>
      <c r="Y115" s="4">
        <f>NhuCau!AB99</f>
        <v>0</v>
      </c>
      <c r="Z115" s="4">
        <f>NhuCau!AC99</f>
        <v>0</v>
      </c>
      <c r="AA115" s="4">
        <f>NhuCau!AD99</f>
        <v>0</v>
      </c>
      <c r="AB115" s="4">
        <f>NhuCau!AE99</f>
        <v>0</v>
      </c>
      <c r="AC115" s="4">
        <f>NhuCau!AF99</f>
        <v>0</v>
      </c>
      <c r="AD115" s="4">
        <f>NhuCau!AG99</f>
        <v>0</v>
      </c>
      <c r="AE115" s="4">
        <f>NhuCau!AH99</f>
        <v>0</v>
      </c>
      <c r="AF115" s="4">
        <f>NhuCau!AI99</f>
        <v>0</v>
      </c>
      <c r="AG115" s="4">
        <f>NhuCau!AJ99</f>
        <v>0</v>
      </c>
      <c r="AH115" s="4">
        <f>NhuCau!AK99</f>
        <v>0</v>
      </c>
      <c r="AI115" s="4">
        <f>NhuCau!AL99</f>
        <v>0</v>
      </c>
      <c r="AJ115" s="4">
        <f>NhuCau!AM99</f>
        <v>0</v>
      </c>
      <c r="AK115" s="4">
        <f>NhuCau!AN99</f>
        <v>0</v>
      </c>
      <c r="AL115" s="4">
        <f>NhuCau!AO99</f>
        <v>0</v>
      </c>
      <c r="AM115" s="4">
        <f>NhuCau!AP99</f>
        <v>0</v>
      </c>
      <c r="AN115" s="4">
        <f>NhuCau!AQ99</f>
        <v>0</v>
      </c>
      <c r="AO115" s="4">
        <f>NhuCau!AR99</f>
        <v>0</v>
      </c>
      <c r="AP115" s="4">
        <f>NhuCau!AS99</f>
        <v>0</v>
      </c>
      <c r="AQ115" s="4">
        <f>NhuCau!AT99</f>
        <v>0</v>
      </c>
      <c r="AR115" s="4">
        <f>NhuCau!AU99</f>
        <v>0</v>
      </c>
      <c r="AS115" s="4">
        <f>NhuCau!AV99</f>
        <v>0</v>
      </c>
      <c r="AT115" s="4">
        <f>NhuCau!AW99</f>
        <v>0</v>
      </c>
      <c r="AU115" s="4">
        <f>NhuCau!AX99</f>
        <v>0</v>
      </c>
      <c r="AV115" s="4">
        <f>NhuCau!AY99</f>
        <v>0</v>
      </c>
      <c r="AW115" s="4">
        <f>NhuCau!AZ99</f>
        <v>0</v>
      </c>
      <c r="AX115" s="4">
        <f>NhuCau!BA99</f>
        <v>0</v>
      </c>
      <c r="AY115" s="4">
        <f>NhuCau!BB99</f>
        <v>0</v>
      </c>
      <c r="AZ115" s="4">
        <f>NhuCau!BD99</f>
        <v>0</v>
      </c>
      <c r="BA115" s="4">
        <f>NhuCau!BE99</f>
        <v>0</v>
      </c>
      <c r="BB115" s="4">
        <f>NhuCau!BF99</f>
        <v>0</v>
      </c>
      <c r="BC115" s="4">
        <f>NhuCau!BG99</f>
        <v>0</v>
      </c>
      <c r="BD115" s="4">
        <f>NhuCau!BH99</f>
        <v>0</v>
      </c>
      <c r="BE115" s="4">
        <f>NhuCau!BI99</f>
        <v>0</v>
      </c>
      <c r="BF115" s="4">
        <f>NhuCau!BJ99</f>
        <v>0</v>
      </c>
      <c r="BG115" s="4">
        <f>NhuCau!BK99</f>
        <v>0</v>
      </c>
    </row>
    <row r="116" spans="1:59" s="5" customFormat="1" ht="16.5" customHeight="1">
      <c r="A116" s="117" t="s">
        <v>42</v>
      </c>
      <c r="B116" s="248"/>
      <c r="C116" s="249">
        <f>BANGTINH!O5</f>
        <v>0</v>
      </c>
      <c r="D116" s="246" t="s">
        <v>50</v>
      </c>
      <c r="E116" s="250">
        <f t="shared" ref="E116:F116" si="58">SUM(E117:E121)</f>
        <v>0.65</v>
      </c>
      <c r="F116" s="6">
        <f t="shared" si="58"/>
        <v>0</v>
      </c>
      <c r="G116" s="6">
        <f t="shared" ref="G116:BG116" si="59">SUM(G117:G121)</f>
        <v>0</v>
      </c>
      <c r="H116" s="6">
        <f t="shared" si="59"/>
        <v>0</v>
      </c>
      <c r="I116" s="6">
        <f t="shared" si="59"/>
        <v>0</v>
      </c>
      <c r="J116" s="6">
        <f t="shared" si="59"/>
        <v>0</v>
      </c>
      <c r="K116" s="6">
        <f t="shared" si="59"/>
        <v>0</v>
      </c>
      <c r="L116" s="6">
        <f t="shared" si="59"/>
        <v>0</v>
      </c>
      <c r="M116" s="6">
        <f t="shared" si="59"/>
        <v>0</v>
      </c>
      <c r="N116" s="6">
        <f t="shared" si="59"/>
        <v>0.65</v>
      </c>
      <c r="O116" s="6">
        <f t="shared" si="59"/>
        <v>0</v>
      </c>
      <c r="P116" s="6">
        <f t="shared" si="59"/>
        <v>0</v>
      </c>
      <c r="Q116" s="6">
        <f t="shared" si="59"/>
        <v>0</v>
      </c>
      <c r="R116" s="6">
        <f t="shared" si="59"/>
        <v>0</v>
      </c>
      <c r="S116" s="6">
        <f t="shared" si="59"/>
        <v>0</v>
      </c>
      <c r="T116" s="6">
        <f t="shared" si="59"/>
        <v>0</v>
      </c>
      <c r="U116" s="6">
        <f t="shared" si="59"/>
        <v>0</v>
      </c>
      <c r="V116" s="6">
        <f t="shared" si="59"/>
        <v>0</v>
      </c>
      <c r="W116" s="6">
        <f t="shared" si="59"/>
        <v>0</v>
      </c>
      <c r="X116" s="6">
        <f t="shared" si="59"/>
        <v>0</v>
      </c>
      <c r="Y116" s="6">
        <f t="shared" si="59"/>
        <v>0</v>
      </c>
      <c r="Z116" s="6">
        <f t="shared" si="59"/>
        <v>0</v>
      </c>
      <c r="AA116" s="6">
        <f t="shared" si="59"/>
        <v>0</v>
      </c>
      <c r="AB116" s="6">
        <f t="shared" si="59"/>
        <v>0</v>
      </c>
      <c r="AC116" s="6">
        <f t="shared" si="59"/>
        <v>0</v>
      </c>
      <c r="AD116" s="6">
        <f t="shared" si="59"/>
        <v>0</v>
      </c>
      <c r="AE116" s="6">
        <f t="shared" si="59"/>
        <v>0</v>
      </c>
      <c r="AF116" s="6">
        <f t="shared" si="59"/>
        <v>0</v>
      </c>
      <c r="AG116" s="6">
        <f t="shared" si="59"/>
        <v>0</v>
      </c>
      <c r="AH116" s="6">
        <f t="shared" si="59"/>
        <v>0</v>
      </c>
      <c r="AI116" s="6">
        <f t="shared" si="59"/>
        <v>0</v>
      </c>
      <c r="AJ116" s="6">
        <f t="shared" si="59"/>
        <v>0</v>
      </c>
      <c r="AK116" s="6">
        <f t="shared" si="59"/>
        <v>0</v>
      </c>
      <c r="AL116" s="6">
        <f t="shared" si="59"/>
        <v>0</v>
      </c>
      <c r="AM116" s="6">
        <f t="shared" si="59"/>
        <v>0</v>
      </c>
      <c r="AN116" s="6">
        <f t="shared" si="59"/>
        <v>0</v>
      </c>
      <c r="AO116" s="6">
        <f t="shared" si="59"/>
        <v>0</v>
      </c>
      <c r="AP116" s="6">
        <f t="shared" si="59"/>
        <v>0</v>
      </c>
      <c r="AQ116" s="6">
        <f t="shared" si="59"/>
        <v>0</v>
      </c>
      <c r="AR116" s="6">
        <f t="shared" si="59"/>
        <v>0</v>
      </c>
      <c r="AS116" s="6">
        <f t="shared" si="59"/>
        <v>0</v>
      </c>
      <c r="AT116" s="6">
        <f t="shared" si="59"/>
        <v>0</v>
      </c>
      <c r="AU116" s="6">
        <f t="shared" si="59"/>
        <v>0</v>
      </c>
      <c r="AV116" s="6">
        <f t="shared" si="59"/>
        <v>0</v>
      </c>
      <c r="AW116" s="6">
        <f t="shared" si="59"/>
        <v>0</v>
      </c>
      <c r="AX116" s="6">
        <f t="shared" si="59"/>
        <v>0</v>
      </c>
      <c r="AY116" s="6">
        <f t="shared" si="59"/>
        <v>0</v>
      </c>
      <c r="AZ116" s="6">
        <f t="shared" si="59"/>
        <v>0</v>
      </c>
      <c r="BA116" s="6">
        <f t="shared" si="59"/>
        <v>0</v>
      </c>
      <c r="BB116" s="6">
        <f t="shared" si="59"/>
        <v>0</v>
      </c>
      <c r="BC116" s="6">
        <f t="shared" si="59"/>
        <v>0</v>
      </c>
      <c r="BD116" s="6">
        <f t="shared" si="59"/>
        <v>0</v>
      </c>
      <c r="BE116" s="6">
        <f t="shared" si="59"/>
        <v>0</v>
      </c>
      <c r="BF116" s="6">
        <f t="shared" si="59"/>
        <v>0</v>
      </c>
      <c r="BG116" s="6">
        <f t="shared" si="59"/>
        <v>0</v>
      </c>
    </row>
    <row r="117" spans="1:59" s="1" customFormat="1" ht="16.5" customHeight="1">
      <c r="A117" s="251" t="s">
        <v>42</v>
      </c>
      <c r="B117" s="252"/>
      <c r="C117" s="253" t="str">
        <f>BANGTINH!O6</f>
        <v>Năm 2025</v>
      </c>
      <c r="D117" s="246" t="s">
        <v>50</v>
      </c>
      <c r="E117" s="255">
        <f>SUM(F117:BG117)</f>
        <v>0.65</v>
      </c>
      <c r="F117" s="2" cm="1">
        <f t="array" ref="F117">ROUND((SUMPRODUCT((NhuCau!$E$100:$E$102=$C117)*(NhuCau!I$100:I$102))),2)</f>
        <v>0</v>
      </c>
      <c r="G117" s="2" cm="1">
        <f t="array" ref="G117">ROUND((SUMPRODUCT((NhuCau!$E$100:$E$102=$C117)*(NhuCau!J$100:J$102))),2)</f>
        <v>0</v>
      </c>
      <c r="H117" s="2" cm="1">
        <f t="array" ref="H117">ROUND((SUMPRODUCT((NhuCau!$E$100:$E$102=$C117)*(NhuCau!K$100:K$102))),2)</f>
        <v>0</v>
      </c>
      <c r="I117" s="2" cm="1">
        <f t="array" ref="I117">ROUND((SUMPRODUCT((NhuCau!$E$100:$E$102=$C117)*(NhuCau!L$100:L$102))),2)</f>
        <v>0</v>
      </c>
      <c r="J117" s="2" cm="1">
        <f t="array" ref="J117">ROUND((SUMPRODUCT((NhuCau!$E$100:$E$102=$C117)*(NhuCau!M$100:M$102))),2)</f>
        <v>0</v>
      </c>
      <c r="K117" s="2" cm="1">
        <f t="array" ref="K117">ROUND((SUMPRODUCT((NhuCau!$E$100:$E$102=$C117)*(NhuCau!N$100:N$102))),2)</f>
        <v>0</v>
      </c>
      <c r="L117" s="2" cm="1">
        <f t="array" ref="L117">ROUND((SUMPRODUCT((NhuCau!$E$100:$E$102=$C117)*(NhuCau!O$100:O$102))),2)</f>
        <v>0</v>
      </c>
      <c r="M117" s="2" cm="1">
        <f t="array" ref="M117">ROUND((SUMPRODUCT((NhuCau!$E$100:$E$102=$C117)*(NhuCau!P$100:P$102))),2)</f>
        <v>0</v>
      </c>
      <c r="N117" s="2" cm="1">
        <f t="array" ref="N117">ROUND((SUMPRODUCT((NhuCau!$E$100:$E$102=$C117)*(NhuCau!Q$100:Q$102))),2)</f>
        <v>0.65</v>
      </c>
      <c r="O117" s="2" cm="1">
        <f t="array" ref="O117">ROUND((SUMPRODUCT((NhuCau!$E$100:$E$102=$C117)*(NhuCau!R$100:R$102))),2)</f>
        <v>0</v>
      </c>
      <c r="P117" s="2" cm="1">
        <f t="array" ref="P117">ROUND((SUMPRODUCT((NhuCau!$E$100:$E$102=$C117)*(NhuCau!S$100:S$102))),2)</f>
        <v>0</v>
      </c>
      <c r="Q117" s="2" cm="1">
        <f t="array" ref="Q117">ROUND((SUMPRODUCT((NhuCau!$E$100:$E$102=$C117)*(NhuCau!T$100:T$102))),2)</f>
        <v>0</v>
      </c>
      <c r="R117" s="2" cm="1">
        <f t="array" ref="R117">ROUND((SUMPRODUCT((NhuCau!$E$100:$E$102=$C117)*(NhuCau!U$100:U$102))),2)</f>
        <v>0</v>
      </c>
      <c r="S117" s="2" cm="1">
        <f t="array" ref="S117">ROUND((SUMPRODUCT((NhuCau!$E$100:$E$102=$C117)*(NhuCau!V$100:V$102))),2)</f>
        <v>0</v>
      </c>
      <c r="T117" s="2" cm="1">
        <f t="array" ref="T117">ROUND((SUMPRODUCT((NhuCau!$E$100:$E$102=$C117)*(NhuCau!W$100:W$102))),2)</f>
        <v>0</v>
      </c>
      <c r="U117" s="2" cm="1">
        <f t="array" ref="U117">ROUND((SUMPRODUCT((NhuCau!$E$100:$E$102=$C117)*(NhuCau!X$100:X$102))),2)</f>
        <v>0</v>
      </c>
      <c r="V117" s="2" cm="1">
        <f t="array" ref="V117">ROUND((SUMPRODUCT((NhuCau!$E$100:$E$102=$C117)*(NhuCau!Y$100:Y$102))),2)</f>
        <v>0</v>
      </c>
      <c r="W117" s="2" cm="1">
        <f t="array" ref="W117">ROUND((SUMPRODUCT((NhuCau!$E$100:$E$102=$C117)*(NhuCau!Z$100:Z$102))),2)</f>
        <v>0</v>
      </c>
      <c r="X117" s="2" cm="1">
        <f t="array" ref="X117">ROUND((SUMPRODUCT((NhuCau!$E$100:$E$102=$C117)*(NhuCau!AA$100:AA$102))),2)</f>
        <v>0</v>
      </c>
      <c r="Y117" s="2" cm="1">
        <f t="array" ref="Y117">ROUND((SUMPRODUCT((NhuCau!$E$100:$E$102=$C117)*(NhuCau!AB$100:AB$102))),2)</f>
        <v>0</v>
      </c>
      <c r="Z117" s="2" cm="1">
        <f t="array" ref="Z117">ROUND((SUMPRODUCT((NhuCau!$E$100:$E$102=$C117)*(NhuCau!AC$100:AC$102))),2)</f>
        <v>0</v>
      </c>
      <c r="AA117" s="2" cm="1">
        <f t="array" ref="AA117">ROUND((SUMPRODUCT((NhuCau!$E$100:$E$102=$C117)*(NhuCau!AD$100:AD$102))),2)</f>
        <v>0</v>
      </c>
      <c r="AB117" s="2" cm="1">
        <f t="array" ref="AB117">ROUND((SUMPRODUCT((NhuCau!$E$100:$E$102=$C117)*(NhuCau!AE$100:AE$102))),2)</f>
        <v>0</v>
      </c>
      <c r="AC117" s="2" cm="1">
        <f t="array" ref="AC117">ROUND((SUMPRODUCT((NhuCau!$E$100:$E$102=$C117)*(NhuCau!AF$100:AF$102))),2)</f>
        <v>0</v>
      </c>
      <c r="AD117" s="2" cm="1">
        <f t="array" ref="AD117">ROUND((SUMPRODUCT((NhuCau!$E$100:$E$102=$C117)*(NhuCau!AG$100:AG$102))),2)</f>
        <v>0</v>
      </c>
      <c r="AE117" s="2" cm="1">
        <f t="array" ref="AE117">ROUND((SUMPRODUCT((NhuCau!$E$100:$E$102=$C117)*(NhuCau!AH$100:AH$102))),2)</f>
        <v>0</v>
      </c>
      <c r="AF117" s="2" cm="1">
        <f t="array" ref="AF117">ROUND((SUMPRODUCT((NhuCau!$E$100:$E$102=$C117)*(NhuCau!AI$100:AI$102))),2)</f>
        <v>0</v>
      </c>
      <c r="AG117" s="2" cm="1">
        <f t="array" ref="AG117">ROUND((SUMPRODUCT((NhuCau!$E$100:$E$102=$C117)*(NhuCau!AJ$100:AJ$102))),2)</f>
        <v>0</v>
      </c>
      <c r="AH117" s="2" cm="1">
        <f t="array" ref="AH117">ROUND((SUMPRODUCT((NhuCau!$E$100:$E$102=$C117)*(NhuCau!AK$100:AK$102))),2)</f>
        <v>0</v>
      </c>
      <c r="AI117" s="2" cm="1">
        <f t="array" ref="AI117">ROUND((SUMPRODUCT((NhuCau!$E$100:$E$102=$C117)*(NhuCau!AL$100:AL$102))),2)</f>
        <v>0</v>
      </c>
      <c r="AJ117" s="2" cm="1">
        <f t="array" ref="AJ117">ROUND((SUMPRODUCT((NhuCau!$E$100:$E$102=$C117)*(NhuCau!AM$100:AM$102))),2)</f>
        <v>0</v>
      </c>
      <c r="AK117" s="2" cm="1">
        <f t="array" ref="AK117">ROUND((SUMPRODUCT((NhuCau!$E$100:$E$102=$C117)*(NhuCau!AN$100:AN$102))),2)</f>
        <v>0</v>
      </c>
      <c r="AL117" s="2" cm="1">
        <f t="array" ref="AL117">ROUND((SUMPRODUCT((NhuCau!$E$100:$E$102=$C117)*(NhuCau!AO$100:AO$102))),2)</f>
        <v>0</v>
      </c>
      <c r="AM117" s="2" cm="1">
        <f t="array" ref="AM117">ROUND((SUMPRODUCT((NhuCau!$E$100:$E$102=$C117)*(NhuCau!AP$100:AP$102))),2)</f>
        <v>0</v>
      </c>
      <c r="AN117" s="2" cm="1">
        <f t="array" ref="AN117">ROUND((SUMPRODUCT((NhuCau!$E$100:$E$102=$C117)*(NhuCau!AQ$100:AQ$102))),2)</f>
        <v>0</v>
      </c>
      <c r="AO117" s="2" cm="1">
        <f t="array" ref="AO117">ROUND((SUMPRODUCT((NhuCau!$E$100:$E$102=$C117)*(NhuCau!AR$100:AR$102))),2)</f>
        <v>0</v>
      </c>
      <c r="AP117" s="2" cm="1">
        <f t="array" ref="AP117">ROUND((SUMPRODUCT((NhuCau!$E$100:$E$102=$C117)*(NhuCau!AS$100:AS$102))),2)</f>
        <v>0</v>
      </c>
      <c r="AQ117" s="2" cm="1">
        <f t="array" ref="AQ117">ROUND((SUMPRODUCT((NhuCau!$E$100:$E$102=$C117)*(NhuCau!AT$100:AT$102))),2)</f>
        <v>0</v>
      </c>
      <c r="AR117" s="2" cm="1">
        <f t="array" ref="AR117">ROUND((SUMPRODUCT((NhuCau!$E$100:$E$102=$C117)*(NhuCau!AU$100:AU$102))),2)</f>
        <v>0</v>
      </c>
      <c r="AS117" s="2" cm="1">
        <f t="array" ref="AS117">ROUND((SUMPRODUCT((NhuCau!$E$100:$E$102=$C117)*(NhuCau!AV$100:AV$102))),2)</f>
        <v>0</v>
      </c>
      <c r="AT117" s="2" cm="1">
        <f t="array" ref="AT117">ROUND((SUMPRODUCT((NhuCau!$E$100:$E$102=$C117)*(NhuCau!AW$100:AW$102))),2)</f>
        <v>0</v>
      </c>
      <c r="AU117" s="2" cm="1">
        <f t="array" ref="AU117">ROUND((SUMPRODUCT((NhuCau!$E$100:$E$102=$C117)*(NhuCau!AX$100:AX$102))),2)</f>
        <v>0</v>
      </c>
      <c r="AV117" s="2" cm="1">
        <f t="array" ref="AV117">ROUND((SUMPRODUCT((NhuCau!$E$100:$E$102=$C117)*(NhuCau!AY$100:AY$102))),2)</f>
        <v>0</v>
      </c>
      <c r="AW117" s="2" cm="1">
        <f t="array" ref="AW117">ROUND((SUMPRODUCT((NhuCau!$E$100:$E$102=$C117)*(NhuCau!AZ$100:AZ$102))),2)</f>
        <v>0</v>
      </c>
      <c r="AX117" s="2" cm="1">
        <f t="array" ref="AX117">ROUND((SUMPRODUCT((NhuCau!$E$100:$E$102=$C117)*(NhuCau!BA$100:BA$102))),2)</f>
        <v>0</v>
      </c>
      <c r="AY117" s="2" cm="1">
        <f t="array" ref="AY117">ROUND((SUMPRODUCT((NhuCau!$E$100:$E$102=$C117)*(NhuCau!BB$100:BB$102))),2)</f>
        <v>0</v>
      </c>
      <c r="AZ117" s="2" cm="1">
        <f t="array" ref="AZ117">ROUND((SUMPRODUCT((NhuCau!$E$100:$E$102=$C117)*(NhuCau!BD$100:BD$102))),2)</f>
        <v>0</v>
      </c>
      <c r="BA117" s="2" cm="1">
        <f t="array" ref="BA117">ROUND((SUMPRODUCT((NhuCau!$E$100:$E$102=$C117)*(NhuCau!BE$100:BE$102))),2)</f>
        <v>0</v>
      </c>
      <c r="BB117" s="2" cm="1">
        <f t="array" ref="BB117">ROUND((SUMPRODUCT((NhuCau!$E$100:$E$102=$C117)*(NhuCau!BF$100:BF$102))),2)</f>
        <v>0</v>
      </c>
      <c r="BC117" s="2" cm="1">
        <f t="array" ref="BC117">ROUND((SUMPRODUCT((NhuCau!$E$100:$E$102=$C117)*(NhuCau!BG$100:BG$102))),2)</f>
        <v>0</v>
      </c>
      <c r="BD117" s="2" cm="1">
        <f t="array" ref="BD117">ROUND((SUMPRODUCT((NhuCau!$E$100:$E$102=$C117)*(NhuCau!BH$100:BH$102))),2)</f>
        <v>0</v>
      </c>
      <c r="BE117" s="2" cm="1">
        <f t="array" ref="BE117">ROUND((SUMPRODUCT((NhuCau!$E$100:$E$102=$C117)*(NhuCau!BI$100:BI$102))),2)</f>
        <v>0</v>
      </c>
      <c r="BF117" s="2" cm="1">
        <f t="array" ref="BF117">ROUND((SUMPRODUCT((NhuCau!$E$100:$E$102=$C117)*(NhuCau!BJ$100:BJ$102))),2)</f>
        <v>0</v>
      </c>
      <c r="BG117" s="2" cm="1">
        <f t="array" ref="BG117">ROUND((SUMPRODUCT((NhuCau!$E$100:$E$102=$C117)*(NhuCau!BK$100:BK$102))),2)</f>
        <v>0</v>
      </c>
    </row>
    <row r="118" spans="1:59" s="1" customFormat="1" ht="16.5" customHeight="1">
      <c r="A118" s="251" t="s">
        <v>42</v>
      </c>
      <c r="B118" s="252"/>
      <c r="C118" s="253" t="str">
        <f>BANGTINH!O7</f>
        <v>Năm 2026</v>
      </c>
      <c r="D118" s="246" t="s">
        <v>50</v>
      </c>
      <c r="E118" s="255">
        <f>SUM(F118:BG118)</f>
        <v>0</v>
      </c>
      <c r="F118" s="2" cm="1">
        <f t="array" ref="F118">ROUND((SUMPRODUCT((NhuCau!$E$100:$E$102=$C118)*(NhuCau!I$100:I$102))),2)</f>
        <v>0</v>
      </c>
      <c r="G118" s="2" cm="1">
        <f t="array" ref="G118">ROUND((SUMPRODUCT((NhuCau!$E$100:$E$102=$C118)*(NhuCau!J$100:J$102))),2)</f>
        <v>0</v>
      </c>
      <c r="H118" s="2" cm="1">
        <f t="array" ref="H118">ROUND((SUMPRODUCT((NhuCau!$E$100:$E$102=$C118)*(NhuCau!K$100:K$102))),2)</f>
        <v>0</v>
      </c>
      <c r="I118" s="2" cm="1">
        <f t="array" ref="I118">ROUND((SUMPRODUCT((NhuCau!$E$100:$E$102=$C118)*(NhuCau!L$100:L$102))),2)</f>
        <v>0</v>
      </c>
      <c r="J118" s="2" cm="1">
        <f t="array" ref="J118">ROUND((SUMPRODUCT((NhuCau!$E$100:$E$102=$C118)*(NhuCau!M$100:M$102))),2)</f>
        <v>0</v>
      </c>
      <c r="K118" s="2" cm="1">
        <f t="array" ref="K118">ROUND((SUMPRODUCT((NhuCau!$E$100:$E$102=$C118)*(NhuCau!N$100:N$102))),2)</f>
        <v>0</v>
      </c>
      <c r="L118" s="2" cm="1">
        <f t="array" ref="L118">ROUND((SUMPRODUCT((NhuCau!$E$100:$E$102=$C118)*(NhuCau!O$100:O$102))),2)</f>
        <v>0</v>
      </c>
      <c r="M118" s="2" cm="1">
        <f t="array" ref="M118">ROUND((SUMPRODUCT((NhuCau!$E$100:$E$102=$C118)*(NhuCau!P$100:P$102))),2)</f>
        <v>0</v>
      </c>
      <c r="N118" s="2" cm="1">
        <f t="array" ref="N118">ROUND((SUMPRODUCT((NhuCau!$E$100:$E$102=$C118)*(NhuCau!Q$100:Q$102))),2)</f>
        <v>0</v>
      </c>
      <c r="O118" s="2" cm="1">
        <f t="array" ref="O118">ROUND((SUMPRODUCT((NhuCau!$E$100:$E$102=$C118)*(NhuCau!R$100:R$102))),2)</f>
        <v>0</v>
      </c>
      <c r="P118" s="2" cm="1">
        <f t="array" ref="P118">ROUND((SUMPRODUCT((NhuCau!$E$100:$E$102=$C118)*(NhuCau!S$100:S$102))),2)</f>
        <v>0</v>
      </c>
      <c r="Q118" s="2" cm="1">
        <f t="array" ref="Q118">ROUND((SUMPRODUCT((NhuCau!$E$100:$E$102=$C118)*(NhuCau!T$100:T$102))),2)</f>
        <v>0</v>
      </c>
      <c r="R118" s="2" cm="1">
        <f t="array" ref="R118">ROUND((SUMPRODUCT((NhuCau!$E$100:$E$102=$C118)*(NhuCau!U$100:U$102))),2)</f>
        <v>0</v>
      </c>
      <c r="S118" s="2" cm="1">
        <f t="array" ref="S118">ROUND((SUMPRODUCT((NhuCau!$E$100:$E$102=$C118)*(NhuCau!V$100:V$102))),2)</f>
        <v>0</v>
      </c>
      <c r="T118" s="2" cm="1">
        <f t="array" ref="T118">ROUND((SUMPRODUCT((NhuCau!$E$100:$E$102=$C118)*(NhuCau!W$100:W$102))),2)</f>
        <v>0</v>
      </c>
      <c r="U118" s="2" cm="1">
        <f t="array" ref="U118">ROUND((SUMPRODUCT((NhuCau!$E$100:$E$102=$C118)*(NhuCau!X$100:X$102))),2)</f>
        <v>0</v>
      </c>
      <c r="V118" s="2" cm="1">
        <f t="array" ref="V118">ROUND((SUMPRODUCT((NhuCau!$E$100:$E$102=$C118)*(NhuCau!Y$100:Y$102))),2)</f>
        <v>0</v>
      </c>
      <c r="W118" s="2" cm="1">
        <f t="array" ref="W118">ROUND((SUMPRODUCT((NhuCau!$E$100:$E$102=$C118)*(NhuCau!Z$100:Z$102))),2)</f>
        <v>0</v>
      </c>
      <c r="X118" s="2" cm="1">
        <f t="array" ref="X118">ROUND((SUMPRODUCT((NhuCau!$E$100:$E$102=$C118)*(NhuCau!AA$100:AA$102))),2)</f>
        <v>0</v>
      </c>
      <c r="Y118" s="2" cm="1">
        <f t="array" ref="Y118">ROUND((SUMPRODUCT((NhuCau!$E$100:$E$102=$C118)*(NhuCau!AB$100:AB$102))),2)</f>
        <v>0</v>
      </c>
      <c r="Z118" s="2" cm="1">
        <f t="array" ref="Z118">ROUND((SUMPRODUCT((NhuCau!$E$100:$E$102=$C118)*(NhuCau!AC$100:AC$102))),2)</f>
        <v>0</v>
      </c>
      <c r="AA118" s="2" cm="1">
        <f t="array" ref="AA118">ROUND((SUMPRODUCT((NhuCau!$E$100:$E$102=$C118)*(NhuCau!AD$100:AD$102))),2)</f>
        <v>0</v>
      </c>
      <c r="AB118" s="2" cm="1">
        <f t="array" ref="AB118">ROUND((SUMPRODUCT((NhuCau!$E$100:$E$102=$C118)*(NhuCau!AE$100:AE$102))),2)</f>
        <v>0</v>
      </c>
      <c r="AC118" s="2" cm="1">
        <f t="array" ref="AC118">ROUND((SUMPRODUCT((NhuCau!$E$100:$E$102=$C118)*(NhuCau!AF$100:AF$102))),2)</f>
        <v>0</v>
      </c>
      <c r="AD118" s="2" cm="1">
        <f t="array" ref="AD118">ROUND((SUMPRODUCT((NhuCau!$E$100:$E$102=$C118)*(NhuCau!AG$100:AG$102))),2)</f>
        <v>0</v>
      </c>
      <c r="AE118" s="2" cm="1">
        <f t="array" ref="AE118">ROUND((SUMPRODUCT((NhuCau!$E$100:$E$102=$C118)*(NhuCau!AH$100:AH$102))),2)</f>
        <v>0</v>
      </c>
      <c r="AF118" s="2" cm="1">
        <f t="array" ref="AF118">ROUND((SUMPRODUCT((NhuCau!$E$100:$E$102=$C118)*(NhuCau!AI$100:AI$102))),2)</f>
        <v>0</v>
      </c>
      <c r="AG118" s="2" cm="1">
        <f t="array" ref="AG118">ROUND((SUMPRODUCT((NhuCau!$E$100:$E$102=$C118)*(NhuCau!AJ$100:AJ$102))),2)</f>
        <v>0</v>
      </c>
      <c r="AH118" s="2" cm="1">
        <f t="array" ref="AH118">ROUND((SUMPRODUCT((NhuCau!$E$100:$E$102=$C118)*(NhuCau!AK$100:AK$102))),2)</f>
        <v>0</v>
      </c>
      <c r="AI118" s="2" cm="1">
        <f t="array" ref="AI118">ROUND((SUMPRODUCT((NhuCau!$E$100:$E$102=$C118)*(NhuCau!AL$100:AL$102))),2)</f>
        <v>0</v>
      </c>
      <c r="AJ118" s="2" cm="1">
        <f t="array" ref="AJ118">ROUND((SUMPRODUCT((NhuCau!$E$100:$E$102=$C118)*(NhuCau!AM$100:AM$102))),2)</f>
        <v>0</v>
      </c>
      <c r="AK118" s="2" cm="1">
        <f t="array" ref="AK118">ROUND((SUMPRODUCT((NhuCau!$E$100:$E$102=$C118)*(NhuCau!AN$100:AN$102))),2)</f>
        <v>0</v>
      </c>
      <c r="AL118" s="2" cm="1">
        <f t="array" ref="AL118">ROUND((SUMPRODUCT((NhuCau!$E$100:$E$102=$C118)*(NhuCau!AO$100:AO$102))),2)</f>
        <v>0</v>
      </c>
      <c r="AM118" s="2" cm="1">
        <f t="array" ref="AM118">ROUND((SUMPRODUCT((NhuCau!$E$100:$E$102=$C118)*(NhuCau!AP$100:AP$102))),2)</f>
        <v>0</v>
      </c>
      <c r="AN118" s="2" cm="1">
        <f t="array" ref="AN118">ROUND((SUMPRODUCT((NhuCau!$E$100:$E$102=$C118)*(NhuCau!AQ$100:AQ$102))),2)</f>
        <v>0</v>
      </c>
      <c r="AO118" s="2" cm="1">
        <f t="array" ref="AO118">ROUND((SUMPRODUCT((NhuCau!$E$100:$E$102=$C118)*(NhuCau!AR$100:AR$102))),2)</f>
        <v>0</v>
      </c>
      <c r="AP118" s="2" cm="1">
        <f t="array" ref="AP118">ROUND((SUMPRODUCT((NhuCau!$E$100:$E$102=$C118)*(NhuCau!AS$100:AS$102))),2)</f>
        <v>0</v>
      </c>
      <c r="AQ118" s="2" cm="1">
        <f t="array" ref="AQ118">ROUND((SUMPRODUCT((NhuCau!$E$100:$E$102=$C118)*(NhuCau!AT$100:AT$102))),2)</f>
        <v>0</v>
      </c>
      <c r="AR118" s="2" cm="1">
        <f t="array" ref="AR118">ROUND((SUMPRODUCT((NhuCau!$E$100:$E$102=$C118)*(NhuCau!AU$100:AU$102))),2)</f>
        <v>0</v>
      </c>
      <c r="AS118" s="2" cm="1">
        <f t="array" ref="AS118">ROUND((SUMPRODUCT((NhuCau!$E$100:$E$102=$C118)*(NhuCau!AV$100:AV$102))),2)</f>
        <v>0</v>
      </c>
      <c r="AT118" s="2" cm="1">
        <f t="array" ref="AT118">ROUND((SUMPRODUCT((NhuCau!$E$100:$E$102=$C118)*(NhuCau!AW$100:AW$102))),2)</f>
        <v>0</v>
      </c>
      <c r="AU118" s="2" cm="1">
        <f t="array" ref="AU118">ROUND((SUMPRODUCT((NhuCau!$E$100:$E$102=$C118)*(NhuCau!AX$100:AX$102))),2)</f>
        <v>0</v>
      </c>
      <c r="AV118" s="2" cm="1">
        <f t="array" ref="AV118">ROUND((SUMPRODUCT((NhuCau!$E$100:$E$102=$C118)*(NhuCau!AY$100:AY$102))),2)</f>
        <v>0</v>
      </c>
      <c r="AW118" s="2" cm="1">
        <f t="array" ref="AW118">ROUND((SUMPRODUCT((NhuCau!$E$100:$E$102=$C118)*(NhuCau!AZ$100:AZ$102))),2)</f>
        <v>0</v>
      </c>
      <c r="AX118" s="2" cm="1">
        <f t="array" ref="AX118">ROUND((SUMPRODUCT((NhuCau!$E$100:$E$102=$C118)*(NhuCau!BA$100:BA$102))),2)</f>
        <v>0</v>
      </c>
      <c r="AY118" s="2" cm="1">
        <f t="array" ref="AY118">ROUND((SUMPRODUCT((NhuCau!$E$100:$E$102=$C118)*(NhuCau!BB$100:BB$102))),2)</f>
        <v>0</v>
      </c>
      <c r="AZ118" s="2" cm="1">
        <f t="array" ref="AZ118">ROUND((SUMPRODUCT((NhuCau!$E$100:$E$102=$C118)*(NhuCau!BD$100:BD$102))),2)</f>
        <v>0</v>
      </c>
      <c r="BA118" s="2" cm="1">
        <f t="array" ref="BA118">ROUND((SUMPRODUCT((NhuCau!$E$100:$E$102=$C118)*(NhuCau!BE$100:BE$102))),2)</f>
        <v>0</v>
      </c>
      <c r="BB118" s="2" cm="1">
        <f t="array" ref="BB118">ROUND((SUMPRODUCT((NhuCau!$E$100:$E$102=$C118)*(NhuCau!BF$100:BF$102))),2)</f>
        <v>0</v>
      </c>
      <c r="BC118" s="2" cm="1">
        <f t="array" ref="BC118">ROUND((SUMPRODUCT((NhuCau!$E$100:$E$102=$C118)*(NhuCau!BG$100:BG$102))),2)</f>
        <v>0</v>
      </c>
      <c r="BD118" s="2" cm="1">
        <f t="array" ref="BD118">ROUND((SUMPRODUCT((NhuCau!$E$100:$E$102=$C118)*(NhuCau!BH$100:BH$102))),2)</f>
        <v>0</v>
      </c>
      <c r="BE118" s="2" cm="1">
        <f t="array" ref="BE118">ROUND((SUMPRODUCT((NhuCau!$E$100:$E$102=$C118)*(NhuCau!BI$100:BI$102))),2)</f>
        <v>0</v>
      </c>
      <c r="BF118" s="2" cm="1">
        <f t="array" ref="BF118">ROUND((SUMPRODUCT((NhuCau!$E$100:$E$102=$C118)*(NhuCau!BJ$100:BJ$102))),2)</f>
        <v>0</v>
      </c>
      <c r="BG118" s="2" cm="1">
        <f t="array" ref="BG118">ROUND((SUMPRODUCT((NhuCau!$E$100:$E$102=$C118)*(NhuCau!BK$100:BK$102))),2)</f>
        <v>0</v>
      </c>
    </row>
    <row r="119" spans="1:59" s="1" customFormat="1" ht="16.5" customHeight="1">
      <c r="A119" s="251" t="s">
        <v>42</v>
      </c>
      <c r="B119" s="252"/>
      <c r="C119" s="253" t="str">
        <f>BANGTINH!O8</f>
        <v>Năm 2027</v>
      </c>
      <c r="D119" s="246" t="s">
        <v>50</v>
      </c>
      <c r="E119" s="255">
        <f>SUM(F119:BG119)</f>
        <v>0</v>
      </c>
      <c r="F119" s="2" cm="1">
        <f t="array" ref="F119">ROUND((SUMPRODUCT((NhuCau!$E$100:$E$102=$C119)*(NhuCau!I$100:I$102))),2)</f>
        <v>0</v>
      </c>
      <c r="G119" s="2" cm="1">
        <f t="array" ref="G119">ROUND((SUMPRODUCT((NhuCau!$E$100:$E$102=$C119)*(NhuCau!J$100:J$102))),2)</f>
        <v>0</v>
      </c>
      <c r="H119" s="2" cm="1">
        <f t="array" ref="H119">ROUND((SUMPRODUCT((NhuCau!$E$100:$E$102=$C119)*(NhuCau!K$100:K$102))),2)</f>
        <v>0</v>
      </c>
      <c r="I119" s="2" cm="1">
        <f t="array" ref="I119">ROUND((SUMPRODUCT((NhuCau!$E$100:$E$102=$C119)*(NhuCau!L$100:L$102))),2)</f>
        <v>0</v>
      </c>
      <c r="J119" s="2" cm="1">
        <f t="array" ref="J119">ROUND((SUMPRODUCT((NhuCau!$E$100:$E$102=$C119)*(NhuCau!M$100:M$102))),2)</f>
        <v>0</v>
      </c>
      <c r="K119" s="2" cm="1">
        <f t="array" ref="K119">ROUND((SUMPRODUCT((NhuCau!$E$100:$E$102=$C119)*(NhuCau!N$100:N$102))),2)</f>
        <v>0</v>
      </c>
      <c r="L119" s="2" cm="1">
        <f t="array" ref="L119">ROUND((SUMPRODUCT((NhuCau!$E$100:$E$102=$C119)*(NhuCau!O$100:O$102))),2)</f>
        <v>0</v>
      </c>
      <c r="M119" s="2" cm="1">
        <f t="array" ref="M119">ROUND((SUMPRODUCT((NhuCau!$E$100:$E$102=$C119)*(NhuCau!P$100:P$102))),2)</f>
        <v>0</v>
      </c>
      <c r="N119" s="2" cm="1">
        <f t="array" ref="N119">ROUND((SUMPRODUCT((NhuCau!$E$100:$E$102=$C119)*(NhuCau!Q$100:Q$102))),2)</f>
        <v>0</v>
      </c>
      <c r="O119" s="2" cm="1">
        <f t="array" ref="O119">ROUND((SUMPRODUCT((NhuCau!$E$100:$E$102=$C119)*(NhuCau!R$100:R$102))),2)</f>
        <v>0</v>
      </c>
      <c r="P119" s="2" cm="1">
        <f t="array" ref="P119">ROUND((SUMPRODUCT((NhuCau!$E$100:$E$102=$C119)*(NhuCau!S$100:S$102))),2)</f>
        <v>0</v>
      </c>
      <c r="Q119" s="2" cm="1">
        <f t="array" ref="Q119">ROUND((SUMPRODUCT((NhuCau!$E$100:$E$102=$C119)*(NhuCau!T$100:T$102))),2)</f>
        <v>0</v>
      </c>
      <c r="R119" s="2" cm="1">
        <f t="array" ref="R119">ROUND((SUMPRODUCT((NhuCau!$E$100:$E$102=$C119)*(NhuCau!U$100:U$102))),2)</f>
        <v>0</v>
      </c>
      <c r="S119" s="2" cm="1">
        <f t="array" ref="S119">ROUND((SUMPRODUCT((NhuCau!$E$100:$E$102=$C119)*(NhuCau!V$100:V$102))),2)</f>
        <v>0</v>
      </c>
      <c r="T119" s="2" cm="1">
        <f t="array" ref="T119">ROUND((SUMPRODUCT((NhuCau!$E$100:$E$102=$C119)*(NhuCau!W$100:W$102))),2)</f>
        <v>0</v>
      </c>
      <c r="U119" s="2" cm="1">
        <f t="array" ref="U119">ROUND((SUMPRODUCT((NhuCau!$E$100:$E$102=$C119)*(NhuCau!X$100:X$102))),2)</f>
        <v>0</v>
      </c>
      <c r="V119" s="2" cm="1">
        <f t="array" ref="V119">ROUND((SUMPRODUCT((NhuCau!$E$100:$E$102=$C119)*(NhuCau!Y$100:Y$102))),2)</f>
        <v>0</v>
      </c>
      <c r="W119" s="2" cm="1">
        <f t="array" ref="W119">ROUND((SUMPRODUCT((NhuCau!$E$100:$E$102=$C119)*(NhuCau!Z$100:Z$102))),2)</f>
        <v>0</v>
      </c>
      <c r="X119" s="2" cm="1">
        <f t="array" ref="X119">ROUND((SUMPRODUCT((NhuCau!$E$100:$E$102=$C119)*(NhuCau!AA$100:AA$102))),2)</f>
        <v>0</v>
      </c>
      <c r="Y119" s="2" cm="1">
        <f t="array" ref="Y119">ROUND((SUMPRODUCT((NhuCau!$E$100:$E$102=$C119)*(NhuCau!AB$100:AB$102))),2)</f>
        <v>0</v>
      </c>
      <c r="Z119" s="2" cm="1">
        <f t="array" ref="Z119">ROUND((SUMPRODUCT((NhuCau!$E$100:$E$102=$C119)*(NhuCau!AC$100:AC$102))),2)</f>
        <v>0</v>
      </c>
      <c r="AA119" s="2" cm="1">
        <f t="array" ref="AA119">ROUND((SUMPRODUCT((NhuCau!$E$100:$E$102=$C119)*(NhuCau!AD$100:AD$102))),2)</f>
        <v>0</v>
      </c>
      <c r="AB119" s="2" cm="1">
        <f t="array" ref="AB119">ROUND((SUMPRODUCT((NhuCau!$E$100:$E$102=$C119)*(NhuCau!AE$100:AE$102))),2)</f>
        <v>0</v>
      </c>
      <c r="AC119" s="2" cm="1">
        <f t="array" ref="AC119">ROUND((SUMPRODUCT((NhuCau!$E$100:$E$102=$C119)*(NhuCau!AF$100:AF$102))),2)</f>
        <v>0</v>
      </c>
      <c r="AD119" s="2" cm="1">
        <f t="array" ref="AD119">ROUND((SUMPRODUCT((NhuCau!$E$100:$E$102=$C119)*(NhuCau!AG$100:AG$102))),2)</f>
        <v>0</v>
      </c>
      <c r="AE119" s="2" cm="1">
        <f t="array" ref="AE119">ROUND((SUMPRODUCT((NhuCau!$E$100:$E$102=$C119)*(NhuCau!AH$100:AH$102))),2)</f>
        <v>0</v>
      </c>
      <c r="AF119" s="2" cm="1">
        <f t="array" ref="AF119">ROUND((SUMPRODUCT((NhuCau!$E$100:$E$102=$C119)*(NhuCau!AI$100:AI$102))),2)</f>
        <v>0</v>
      </c>
      <c r="AG119" s="2" cm="1">
        <f t="array" ref="AG119">ROUND((SUMPRODUCT((NhuCau!$E$100:$E$102=$C119)*(NhuCau!AJ$100:AJ$102))),2)</f>
        <v>0</v>
      </c>
      <c r="AH119" s="2" cm="1">
        <f t="array" ref="AH119">ROUND((SUMPRODUCT((NhuCau!$E$100:$E$102=$C119)*(NhuCau!AK$100:AK$102))),2)</f>
        <v>0</v>
      </c>
      <c r="AI119" s="2" cm="1">
        <f t="array" ref="AI119">ROUND((SUMPRODUCT((NhuCau!$E$100:$E$102=$C119)*(NhuCau!AL$100:AL$102))),2)</f>
        <v>0</v>
      </c>
      <c r="AJ119" s="2" cm="1">
        <f t="array" ref="AJ119">ROUND((SUMPRODUCT((NhuCau!$E$100:$E$102=$C119)*(NhuCau!AM$100:AM$102))),2)</f>
        <v>0</v>
      </c>
      <c r="AK119" s="2" cm="1">
        <f t="array" ref="AK119">ROUND((SUMPRODUCT((NhuCau!$E$100:$E$102=$C119)*(NhuCau!AN$100:AN$102))),2)</f>
        <v>0</v>
      </c>
      <c r="AL119" s="2" cm="1">
        <f t="array" ref="AL119">ROUND((SUMPRODUCT((NhuCau!$E$100:$E$102=$C119)*(NhuCau!AO$100:AO$102))),2)</f>
        <v>0</v>
      </c>
      <c r="AM119" s="2" cm="1">
        <f t="array" ref="AM119">ROUND((SUMPRODUCT((NhuCau!$E$100:$E$102=$C119)*(NhuCau!AP$100:AP$102))),2)</f>
        <v>0</v>
      </c>
      <c r="AN119" s="2" cm="1">
        <f t="array" ref="AN119">ROUND((SUMPRODUCT((NhuCau!$E$100:$E$102=$C119)*(NhuCau!AQ$100:AQ$102))),2)</f>
        <v>0</v>
      </c>
      <c r="AO119" s="2" cm="1">
        <f t="array" ref="AO119">ROUND((SUMPRODUCT((NhuCau!$E$100:$E$102=$C119)*(NhuCau!AR$100:AR$102))),2)</f>
        <v>0</v>
      </c>
      <c r="AP119" s="2" cm="1">
        <f t="array" ref="AP119">ROUND((SUMPRODUCT((NhuCau!$E$100:$E$102=$C119)*(NhuCau!AS$100:AS$102))),2)</f>
        <v>0</v>
      </c>
      <c r="AQ119" s="2" cm="1">
        <f t="array" ref="AQ119">ROUND((SUMPRODUCT((NhuCau!$E$100:$E$102=$C119)*(NhuCau!AT$100:AT$102))),2)</f>
        <v>0</v>
      </c>
      <c r="AR119" s="2" cm="1">
        <f t="array" ref="AR119">ROUND((SUMPRODUCT((NhuCau!$E$100:$E$102=$C119)*(NhuCau!AU$100:AU$102))),2)</f>
        <v>0</v>
      </c>
      <c r="AS119" s="2" cm="1">
        <f t="array" ref="AS119">ROUND((SUMPRODUCT((NhuCau!$E$100:$E$102=$C119)*(NhuCau!AV$100:AV$102))),2)</f>
        <v>0</v>
      </c>
      <c r="AT119" s="2" cm="1">
        <f t="array" ref="AT119">ROUND((SUMPRODUCT((NhuCau!$E$100:$E$102=$C119)*(NhuCau!AW$100:AW$102))),2)</f>
        <v>0</v>
      </c>
      <c r="AU119" s="2" cm="1">
        <f t="array" ref="AU119">ROUND((SUMPRODUCT((NhuCau!$E$100:$E$102=$C119)*(NhuCau!AX$100:AX$102))),2)</f>
        <v>0</v>
      </c>
      <c r="AV119" s="2" cm="1">
        <f t="array" ref="AV119">ROUND((SUMPRODUCT((NhuCau!$E$100:$E$102=$C119)*(NhuCau!AY$100:AY$102))),2)</f>
        <v>0</v>
      </c>
      <c r="AW119" s="2" cm="1">
        <f t="array" ref="AW119">ROUND((SUMPRODUCT((NhuCau!$E$100:$E$102=$C119)*(NhuCau!AZ$100:AZ$102))),2)</f>
        <v>0</v>
      </c>
      <c r="AX119" s="2" cm="1">
        <f t="array" ref="AX119">ROUND((SUMPRODUCT((NhuCau!$E$100:$E$102=$C119)*(NhuCau!BA$100:BA$102))),2)</f>
        <v>0</v>
      </c>
      <c r="AY119" s="2" cm="1">
        <f t="array" ref="AY119">ROUND((SUMPRODUCT((NhuCau!$E$100:$E$102=$C119)*(NhuCau!BB$100:BB$102))),2)</f>
        <v>0</v>
      </c>
      <c r="AZ119" s="2" cm="1">
        <f t="array" ref="AZ119">ROUND((SUMPRODUCT((NhuCau!$E$100:$E$102=$C119)*(NhuCau!BD$100:BD$102))),2)</f>
        <v>0</v>
      </c>
      <c r="BA119" s="2" cm="1">
        <f t="array" ref="BA119">ROUND((SUMPRODUCT((NhuCau!$E$100:$E$102=$C119)*(NhuCau!BE$100:BE$102))),2)</f>
        <v>0</v>
      </c>
      <c r="BB119" s="2" cm="1">
        <f t="array" ref="BB119">ROUND((SUMPRODUCT((NhuCau!$E$100:$E$102=$C119)*(NhuCau!BF$100:BF$102))),2)</f>
        <v>0</v>
      </c>
      <c r="BC119" s="2" cm="1">
        <f t="array" ref="BC119">ROUND((SUMPRODUCT((NhuCau!$E$100:$E$102=$C119)*(NhuCau!BG$100:BG$102))),2)</f>
        <v>0</v>
      </c>
      <c r="BD119" s="2" cm="1">
        <f t="array" ref="BD119">ROUND((SUMPRODUCT((NhuCau!$E$100:$E$102=$C119)*(NhuCau!BH$100:BH$102))),2)</f>
        <v>0</v>
      </c>
      <c r="BE119" s="2" cm="1">
        <f t="array" ref="BE119">ROUND((SUMPRODUCT((NhuCau!$E$100:$E$102=$C119)*(NhuCau!BI$100:BI$102))),2)</f>
        <v>0</v>
      </c>
      <c r="BF119" s="2" cm="1">
        <f t="array" ref="BF119">ROUND((SUMPRODUCT((NhuCau!$E$100:$E$102=$C119)*(NhuCau!BJ$100:BJ$102))),2)</f>
        <v>0</v>
      </c>
      <c r="BG119" s="2" cm="1">
        <f t="array" ref="BG119">ROUND((SUMPRODUCT((NhuCau!$E$100:$E$102=$C119)*(NhuCau!BK$100:BK$102))),2)</f>
        <v>0</v>
      </c>
    </row>
    <row r="120" spans="1:59" s="1" customFormat="1" ht="16.5" customHeight="1">
      <c r="A120" s="251" t="s">
        <v>42</v>
      </c>
      <c r="B120" s="252"/>
      <c r="C120" s="253" t="str">
        <f>BANGTINH!O9</f>
        <v>Năm 2028</v>
      </c>
      <c r="D120" s="246" t="s">
        <v>50</v>
      </c>
      <c r="E120" s="255">
        <f>SUM(F120:BG120)</f>
        <v>0</v>
      </c>
      <c r="F120" s="2" cm="1">
        <f t="array" ref="F120">ROUND((SUMPRODUCT((NhuCau!$E$100:$E$102=$C120)*(NhuCau!I$100:I$102))),2)</f>
        <v>0</v>
      </c>
      <c r="G120" s="2" cm="1">
        <f t="array" ref="G120">ROUND((SUMPRODUCT((NhuCau!$E$100:$E$102=$C120)*(NhuCau!J$100:J$102))),2)</f>
        <v>0</v>
      </c>
      <c r="H120" s="2" cm="1">
        <f t="array" ref="H120">ROUND((SUMPRODUCT((NhuCau!$E$100:$E$102=$C120)*(NhuCau!K$100:K$102))),2)</f>
        <v>0</v>
      </c>
      <c r="I120" s="2" cm="1">
        <f t="array" ref="I120">ROUND((SUMPRODUCT((NhuCau!$E$100:$E$102=$C120)*(NhuCau!L$100:L$102))),2)</f>
        <v>0</v>
      </c>
      <c r="J120" s="2" cm="1">
        <f t="array" ref="J120">ROUND((SUMPRODUCT((NhuCau!$E$100:$E$102=$C120)*(NhuCau!M$100:M$102))),2)</f>
        <v>0</v>
      </c>
      <c r="K120" s="2" cm="1">
        <f t="array" ref="K120">ROUND((SUMPRODUCT((NhuCau!$E$100:$E$102=$C120)*(NhuCau!N$100:N$102))),2)</f>
        <v>0</v>
      </c>
      <c r="L120" s="2" cm="1">
        <f t="array" ref="L120">ROUND((SUMPRODUCT((NhuCau!$E$100:$E$102=$C120)*(NhuCau!O$100:O$102))),2)</f>
        <v>0</v>
      </c>
      <c r="M120" s="2" cm="1">
        <f t="array" ref="M120">ROUND((SUMPRODUCT((NhuCau!$E$100:$E$102=$C120)*(NhuCau!P$100:P$102))),2)</f>
        <v>0</v>
      </c>
      <c r="N120" s="2" cm="1">
        <f t="array" ref="N120">ROUND((SUMPRODUCT((NhuCau!$E$100:$E$102=$C120)*(NhuCau!Q$100:Q$102))),2)</f>
        <v>0</v>
      </c>
      <c r="O120" s="2" cm="1">
        <f t="array" ref="O120">ROUND((SUMPRODUCT((NhuCau!$E$100:$E$102=$C120)*(NhuCau!R$100:R$102))),2)</f>
        <v>0</v>
      </c>
      <c r="P120" s="2" cm="1">
        <f t="array" ref="P120">ROUND((SUMPRODUCT((NhuCau!$E$100:$E$102=$C120)*(NhuCau!S$100:S$102))),2)</f>
        <v>0</v>
      </c>
      <c r="Q120" s="2" cm="1">
        <f t="array" ref="Q120">ROUND((SUMPRODUCT((NhuCau!$E$100:$E$102=$C120)*(NhuCau!T$100:T$102))),2)</f>
        <v>0</v>
      </c>
      <c r="R120" s="2" cm="1">
        <f t="array" ref="R120">ROUND((SUMPRODUCT((NhuCau!$E$100:$E$102=$C120)*(NhuCau!U$100:U$102))),2)</f>
        <v>0</v>
      </c>
      <c r="S120" s="2" cm="1">
        <f t="array" ref="S120">ROUND((SUMPRODUCT((NhuCau!$E$100:$E$102=$C120)*(NhuCau!V$100:V$102))),2)</f>
        <v>0</v>
      </c>
      <c r="T120" s="2" cm="1">
        <f t="array" ref="T120">ROUND((SUMPRODUCT((NhuCau!$E$100:$E$102=$C120)*(NhuCau!W$100:W$102))),2)</f>
        <v>0</v>
      </c>
      <c r="U120" s="2" cm="1">
        <f t="array" ref="U120">ROUND((SUMPRODUCT((NhuCau!$E$100:$E$102=$C120)*(NhuCau!X$100:X$102))),2)</f>
        <v>0</v>
      </c>
      <c r="V120" s="2" cm="1">
        <f t="array" ref="V120">ROUND((SUMPRODUCT((NhuCau!$E$100:$E$102=$C120)*(NhuCau!Y$100:Y$102))),2)</f>
        <v>0</v>
      </c>
      <c r="W120" s="2" cm="1">
        <f t="array" ref="W120">ROUND((SUMPRODUCT((NhuCau!$E$100:$E$102=$C120)*(NhuCau!Z$100:Z$102))),2)</f>
        <v>0</v>
      </c>
      <c r="X120" s="2" cm="1">
        <f t="array" ref="X120">ROUND((SUMPRODUCT((NhuCau!$E$100:$E$102=$C120)*(NhuCau!AA$100:AA$102))),2)</f>
        <v>0</v>
      </c>
      <c r="Y120" s="2" cm="1">
        <f t="array" ref="Y120">ROUND((SUMPRODUCT((NhuCau!$E$100:$E$102=$C120)*(NhuCau!AB$100:AB$102))),2)</f>
        <v>0</v>
      </c>
      <c r="Z120" s="2" cm="1">
        <f t="array" ref="Z120">ROUND((SUMPRODUCT((NhuCau!$E$100:$E$102=$C120)*(NhuCau!AC$100:AC$102))),2)</f>
        <v>0</v>
      </c>
      <c r="AA120" s="2" cm="1">
        <f t="array" ref="AA120">ROUND((SUMPRODUCT((NhuCau!$E$100:$E$102=$C120)*(NhuCau!AD$100:AD$102))),2)</f>
        <v>0</v>
      </c>
      <c r="AB120" s="2" cm="1">
        <f t="array" ref="AB120">ROUND((SUMPRODUCT((NhuCau!$E$100:$E$102=$C120)*(NhuCau!AE$100:AE$102))),2)</f>
        <v>0</v>
      </c>
      <c r="AC120" s="2" cm="1">
        <f t="array" ref="AC120">ROUND((SUMPRODUCT((NhuCau!$E$100:$E$102=$C120)*(NhuCau!AF$100:AF$102))),2)</f>
        <v>0</v>
      </c>
      <c r="AD120" s="2" cm="1">
        <f t="array" ref="AD120">ROUND((SUMPRODUCT((NhuCau!$E$100:$E$102=$C120)*(NhuCau!AG$100:AG$102))),2)</f>
        <v>0</v>
      </c>
      <c r="AE120" s="2" cm="1">
        <f t="array" ref="AE120">ROUND((SUMPRODUCT((NhuCau!$E$100:$E$102=$C120)*(NhuCau!AH$100:AH$102))),2)</f>
        <v>0</v>
      </c>
      <c r="AF120" s="2" cm="1">
        <f t="array" ref="AF120">ROUND((SUMPRODUCT((NhuCau!$E$100:$E$102=$C120)*(NhuCau!AI$100:AI$102))),2)</f>
        <v>0</v>
      </c>
      <c r="AG120" s="2" cm="1">
        <f t="array" ref="AG120">ROUND((SUMPRODUCT((NhuCau!$E$100:$E$102=$C120)*(NhuCau!AJ$100:AJ$102))),2)</f>
        <v>0</v>
      </c>
      <c r="AH120" s="2" cm="1">
        <f t="array" ref="AH120">ROUND((SUMPRODUCT((NhuCau!$E$100:$E$102=$C120)*(NhuCau!AK$100:AK$102))),2)</f>
        <v>0</v>
      </c>
      <c r="AI120" s="2" cm="1">
        <f t="array" ref="AI120">ROUND((SUMPRODUCT((NhuCau!$E$100:$E$102=$C120)*(NhuCau!AL$100:AL$102))),2)</f>
        <v>0</v>
      </c>
      <c r="AJ120" s="2" cm="1">
        <f t="array" ref="AJ120">ROUND((SUMPRODUCT((NhuCau!$E$100:$E$102=$C120)*(NhuCau!AM$100:AM$102))),2)</f>
        <v>0</v>
      </c>
      <c r="AK120" s="2" cm="1">
        <f t="array" ref="AK120">ROUND((SUMPRODUCT((NhuCau!$E$100:$E$102=$C120)*(NhuCau!AN$100:AN$102))),2)</f>
        <v>0</v>
      </c>
      <c r="AL120" s="2" cm="1">
        <f t="array" ref="AL120">ROUND((SUMPRODUCT((NhuCau!$E$100:$E$102=$C120)*(NhuCau!AO$100:AO$102))),2)</f>
        <v>0</v>
      </c>
      <c r="AM120" s="2" cm="1">
        <f t="array" ref="AM120">ROUND((SUMPRODUCT((NhuCau!$E$100:$E$102=$C120)*(NhuCau!AP$100:AP$102))),2)</f>
        <v>0</v>
      </c>
      <c r="AN120" s="2" cm="1">
        <f t="array" ref="AN120">ROUND((SUMPRODUCT((NhuCau!$E$100:$E$102=$C120)*(NhuCau!AQ$100:AQ$102))),2)</f>
        <v>0</v>
      </c>
      <c r="AO120" s="2" cm="1">
        <f t="array" ref="AO120">ROUND((SUMPRODUCT((NhuCau!$E$100:$E$102=$C120)*(NhuCau!AR$100:AR$102))),2)</f>
        <v>0</v>
      </c>
      <c r="AP120" s="2" cm="1">
        <f t="array" ref="AP120">ROUND((SUMPRODUCT((NhuCau!$E$100:$E$102=$C120)*(NhuCau!AS$100:AS$102))),2)</f>
        <v>0</v>
      </c>
      <c r="AQ120" s="2" cm="1">
        <f t="array" ref="AQ120">ROUND((SUMPRODUCT((NhuCau!$E$100:$E$102=$C120)*(NhuCau!AT$100:AT$102))),2)</f>
        <v>0</v>
      </c>
      <c r="AR120" s="2" cm="1">
        <f t="array" ref="AR120">ROUND((SUMPRODUCT((NhuCau!$E$100:$E$102=$C120)*(NhuCau!AU$100:AU$102))),2)</f>
        <v>0</v>
      </c>
      <c r="AS120" s="2" cm="1">
        <f t="array" ref="AS120">ROUND((SUMPRODUCT((NhuCau!$E$100:$E$102=$C120)*(NhuCau!AV$100:AV$102))),2)</f>
        <v>0</v>
      </c>
      <c r="AT120" s="2" cm="1">
        <f t="array" ref="AT120">ROUND((SUMPRODUCT((NhuCau!$E$100:$E$102=$C120)*(NhuCau!AW$100:AW$102))),2)</f>
        <v>0</v>
      </c>
      <c r="AU120" s="2" cm="1">
        <f t="array" ref="AU120">ROUND((SUMPRODUCT((NhuCau!$E$100:$E$102=$C120)*(NhuCau!AX$100:AX$102))),2)</f>
        <v>0</v>
      </c>
      <c r="AV120" s="2" cm="1">
        <f t="array" ref="AV120">ROUND((SUMPRODUCT((NhuCau!$E$100:$E$102=$C120)*(NhuCau!AY$100:AY$102))),2)</f>
        <v>0</v>
      </c>
      <c r="AW120" s="2" cm="1">
        <f t="array" ref="AW120">ROUND((SUMPRODUCT((NhuCau!$E$100:$E$102=$C120)*(NhuCau!AZ$100:AZ$102))),2)</f>
        <v>0</v>
      </c>
      <c r="AX120" s="2" cm="1">
        <f t="array" ref="AX120">ROUND((SUMPRODUCT((NhuCau!$E$100:$E$102=$C120)*(NhuCau!BA$100:BA$102))),2)</f>
        <v>0</v>
      </c>
      <c r="AY120" s="2" cm="1">
        <f t="array" ref="AY120">ROUND((SUMPRODUCT((NhuCau!$E$100:$E$102=$C120)*(NhuCau!BB$100:BB$102))),2)</f>
        <v>0</v>
      </c>
      <c r="AZ120" s="2" cm="1">
        <f t="array" ref="AZ120">ROUND((SUMPRODUCT((NhuCau!$E$100:$E$102=$C120)*(NhuCau!BD$100:BD$102))),2)</f>
        <v>0</v>
      </c>
      <c r="BA120" s="2" cm="1">
        <f t="array" ref="BA120">ROUND((SUMPRODUCT((NhuCau!$E$100:$E$102=$C120)*(NhuCau!BE$100:BE$102))),2)</f>
        <v>0</v>
      </c>
      <c r="BB120" s="2" cm="1">
        <f t="array" ref="BB120">ROUND((SUMPRODUCT((NhuCau!$E$100:$E$102=$C120)*(NhuCau!BF$100:BF$102))),2)</f>
        <v>0</v>
      </c>
      <c r="BC120" s="2" cm="1">
        <f t="array" ref="BC120">ROUND((SUMPRODUCT((NhuCau!$E$100:$E$102=$C120)*(NhuCau!BG$100:BG$102))),2)</f>
        <v>0</v>
      </c>
      <c r="BD120" s="2" cm="1">
        <f t="array" ref="BD120">ROUND((SUMPRODUCT((NhuCau!$E$100:$E$102=$C120)*(NhuCau!BH$100:BH$102))),2)</f>
        <v>0</v>
      </c>
      <c r="BE120" s="2" cm="1">
        <f t="array" ref="BE120">ROUND((SUMPRODUCT((NhuCau!$E$100:$E$102=$C120)*(NhuCau!BI$100:BI$102))),2)</f>
        <v>0</v>
      </c>
      <c r="BF120" s="2" cm="1">
        <f t="array" ref="BF120">ROUND((SUMPRODUCT((NhuCau!$E$100:$E$102=$C120)*(NhuCau!BJ$100:BJ$102))),2)</f>
        <v>0</v>
      </c>
      <c r="BG120" s="2" cm="1">
        <f t="array" ref="BG120">ROUND((SUMPRODUCT((NhuCau!$E$100:$E$102=$C120)*(NhuCau!BK$100:BK$102))),2)</f>
        <v>0</v>
      </c>
    </row>
    <row r="121" spans="1:59" s="1" customFormat="1" ht="16.5" customHeight="1">
      <c r="A121" s="251" t="s">
        <v>42</v>
      </c>
      <c r="B121" s="252"/>
      <c r="C121" s="253" t="str">
        <f>BANGTINH!O10</f>
        <v>Năm 2029</v>
      </c>
      <c r="D121" s="246" t="s">
        <v>50</v>
      </c>
      <c r="E121" s="255">
        <f>SUM(F121:BG121)</f>
        <v>0</v>
      </c>
      <c r="F121" s="2" cm="1">
        <f t="array" ref="F121">ROUND((SUMPRODUCT((NhuCau!$E$100:$E$102=$C121)*(NhuCau!I$100:I$102))),2)</f>
        <v>0</v>
      </c>
      <c r="G121" s="2" cm="1">
        <f t="array" ref="G121">ROUND((SUMPRODUCT((NhuCau!$E$100:$E$102=$C121)*(NhuCau!J$100:J$102))),2)</f>
        <v>0</v>
      </c>
      <c r="H121" s="2" cm="1">
        <f t="array" ref="H121">ROUND((SUMPRODUCT((NhuCau!$E$100:$E$102=$C121)*(NhuCau!K$100:K$102))),2)</f>
        <v>0</v>
      </c>
      <c r="I121" s="2" cm="1">
        <f t="array" ref="I121">ROUND((SUMPRODUCT((NhuCau!$E$100:$E$102=$C121)*(NhuCau!L$100:L$102))),2)</f>
        <v>0</v>
      </c>
      <c r="J121" s="2" cm="1">
        <f t="array" ref="J121">ROUND((SUMPRODUCT((NhuCau!$E$100:$E$102=$C121)*(NhuCau!M$100:M$102))),2)</f>
        <v>0</v>
      </c>
      <c r="K121" s="2" cm="1">
        <f t="array" ref="K121">ROUND((SUMPRODUCT((NhuCau!$E$100:$E$102=$C121)*(NhuCau!N$100:N$102))),2)</f>
        <v>0</v>
      </c>
      <c r="L121" s="2" cm="1">
        <f t="array" ref="L121">ROUND((SUMPRODUCT((NhuCau!$E$100:$E$102=$C121)*(NhuCau!O$100:O$102))),2)</f>
        <v>0</v>
      </c>
      <c r="M121" s="2" cm="1">
        <f t="array" ref="M121">ROUND((SUMPRODUCT((NhuCau!$E$100:$E$102=$C121)*(NhuCau!P$100:P$102))),2)</f>
        <v>0</v>
      </c>
      <c r="N121" s="2" cm="1">
        <f t="array" ref="N121">ROUND((SUMPRODUCT((NhuCau!$E$100:$E$102=$C121)*(NhuCau!Q$100:Q$102))),2)</f>
        <v>0</v>
      </c>
      <c r="O121" s="2" cm="1">
        <f t="array" ref="O121">ROUND((SUMPRODUCT((NhuCau!$E$100:$E$102=$C121)*(NhuCau!R$100:R$102))),2)</f>
        <v>0</v>
      </c>
      <c r="P121" s="2" cm="1">
        <f t="array" ref="P121">ROUND((SUMPRODUCT((NhuCau!$E$100:$E$102=$C121)*(NhuCau!S$100:S$102))),2)</f>
        <v>0</v>
      </c>
      <c r="Q121" s="2" cm="1">
        <f t="array" ref="Q121">ROUND((SUMPRODUCT((NhuCau!$E$100:$E$102=$C121)*(NhuCau!T$100:T$102))),2)</f>
        <v>0</v>
      </c>
      <c r="R121" s="2" cm="1">
        <f t="array" ref="R121">ROUND((SUMPRODUCT((NhuCau!$E$100:$E$102=$C121)*(NhuCau!U$100:U$102))),2)</f>
        <v>0</v>
      </c>
      <c r="S121" s="2" cm="1">
        <f t="array" ref="S121">ROUND((SUMPRODUCT((NhuCau!$E$100:$E$102=$C121)*(NhuCau!V$100:V$102))),2)</f>
        <v>0</v>
      </c>
      <c r="T121" s="2" cm="1">
        <f t="array" ref="T121">ROUND((SUMPRODUCT((NhuCau!$E$100:$E$102=$C121)*(NhuCau!W$100:W$102))),2)</f>
        <v>0</v>
      </c>
      <c r="U121" s="2" cm="1">
        <f t="array" ref="U121">ROUND((SUMPRODUCT((NhuCau!$E$100:$E$102=$C121)*(NhuCau!X$100:X$102))),2)</f>
        <v>0</v>
      </c>
      <c r="V121" s="2" cm="1">
        <f t="array" ref="V121">ROUND((SUMPRODUCT((NhuCau!$E$100:$E$102=$C121)*(NhuCau!Y$100:Y$102))),2)</f>
        <v>0</v>
      </c>
      <c r="W121" s="2" cm="1">
        <f t="array" ref="W121">ROUND((SUMPRODUCT((NhuCau!$E$100:$E$102=$C121)*(NhuCau!Z$100:Z$102))),2)</f>
        <v>0</v>
      </c>
      <c r="X121" s="2" cm="1">
        <f t="array" ref="X121">ROUND((SUMPRODUCT((NhuCau!$E$100:$E$102=$C121)*(NhuCau!AA$100:AA$102))),2)</f>
        <v>0</v>
      </c>
      <c r="Y121" s="2" cm="1">
        <f t="array" ref="Y121">ROUND((SUMPRODUCT((NhuCau!$E$100:$E$102=$C121)*(NhuCau!AB$100:AB$102))),2)</f>
        <v>0</v>
      </c>
      <c r="Z121" s="2" cm="1">
        <f t="array" ref="Z121">ROUND((SUMPRODUCT((NhuCau!$E$100:$E$102=$C121)*(NhuCau!AC$100:AC$102))),2)</f>
        <v>0</v>
      </c>
      <c r="AA121" s="2" cm="1">
        <f t="array" ref="AA121">ROUND((SUMPRODUCT((NhuCau!$E$100:$E$102=$C121)*(NhuCau!AD$100:AD$102))),2)</f>
        <v>0</v>
      </c>
      <c r="AB121" s="2" cm="1">
        <f t="array" ref="AB121">ROUND((SUMPRODUCT((NhuCau!$E$100:$E$102=$C121)*(NhuCau!AE$100:AE$102))),2)</f>
        <v>0</v>
      </c>
      <c r="AC121" s="2" cm="1">
        <f t="array" ref="AC121">ROUND((SUMPRODUCT((NhuCau!$E$100:$E$102=$C121)*(NhuCau!AF$100:AF$102))),2)</f>
        <v>0</v>
      </c>
      <c r="AD121" s="2" cm="1">
        <f t="array" ref="AD121">ROUND((SUMPRODUCT((NhuCau!$E$100:$E$102=$C121)*(NhuCau!AG$100:AG$102))),2)</f>
        <v>0</v>
      </c>
      <c r="AE121" s="2" cm="1">
        <f t="array" ref="AE121">ROUND((SUMPRODUCT((NhuCau!$E$100:$E$102=$C121)*(NhuCau!AH$100:AH$102))),2)</f>
        <v>0</v>
      </c>
      <c r="AF121" s="2" cm="1">
        <f t="array" ref="AF121">ROUND((SUMPRODUCT((NhuCau!$E$100:$E$102=$C121)*(NhuCau!AI$100:AI$102))),2)</f>
        <v>0</v>
      </c>
      <c r="AG121" s="2" cm="1">
        <f t="array" ref="AG121">ROUND((SUMPRODUCT((NhuCau!$E$100:$E$102=$C121)*(NhuCau!AJ$100:AJ$102))),2)</f>
        <v>0</v>
      </c>
      <c r="AH121" s="2" cm="1">
        <f t="array" ref="AH121">ROUND((SUMPRODUCT((NhuCau!$E$100:$E$102=$C121)*(NhuCau!AK$100:AK$102))),2)</f>
        <v>0</v>
      </c>
      <c r="AI121" s="2" cm="1">
        <f t="array" ref="AI121">ROUND((SUMPRODUCT((NhuCau!$E$100:$E$102=$C121)*(NhuCau!AL$100:AL$102))),2)</f>
        <v>0</v>
      </c>
      <c r="AJ121" s="2" cm="1">
        <f t="array" ref="AJ121">ROUND((SUMPRODUCT((NhuCau!$E$100:$E$102=$C121)*(NhuCau!AM$100:AM$102))),2)</f>
        <v>0</v>
      </c>
      <c r="AK121" s="2" cm="1">
        <f t="array" ref="AK121">ROUND((SUMPRODUCT((NhuCau!$E$100:$E$102=$C121)*(NhuCau!AN$100:AN$102))),2)</f>
        <v>0</v>
      </c>
      <c r="AL121" s="2" cm="1">
        <f t="array" ref="AL121">ROUND((SUMPRODUCT((NhuCau!$E$100:$E$102=$C121)*(NhuCau!AO$100:AO$102))),2)</f>
        <v>0</v>
      </c>
      <c r="AM121" s="2" cm="1">
        <f t="array" ref="AM121">ROUND((SUMPRODUCT((NhuCau!$E$100:$E$102=$C121)*(NhuCau!AP$100:AP$102))),2)</f>
        <v>0</v>
      </c>
      <c r="AN121" s="2" cm="1">
        <f t="array" ref="AN121">ROUND((SUMPRODUCT((NhuCau!$E$100:$E$102=$C121)*(NhuCau!AQ$100:AQ$102))),2)</f>
        <v>0</v>
      </c>
      <c r="AO121" s="2" cm="1">
        <f t="array" ref="AO121">ROUND((SUMPRODUCT((NhuCau!$E$100:$E$102=$C121)*(NhuCau!AR$100:AR$102))),2)</f>
        <v>0</v>
      </c>
      <c r="AP121" s="2" cm="1">
        <f t="array" ref="AP121">ROUND((SUMPRODUCT((NhuCau!$E$100:$E$102=$C121)*(NhuCau!AS$100:AS$102))),2)</f>
        <v>0</v>
      </c>
      <c r="AQ121" s="2" cm="1">
        <f t="array" ref="AQ121">ROUND((SUMPRODUCT((NhuCau!$E$100:$E$102=$C121)*(NhuCau!AT$100:AT$102))),2)</f>
        <v>0</v>
      </c>
      <c r="AR121" s="2" cm="1">
        <f t="array" ref="AR121">ROUND((SUMPRODUCT((NhuCau!$E$100:$E$102=$C121)*(NhuCau!AU$100:AU$102))),2)</f>
        <v>0</v>
      </c>
      <c r="AS121" s="2" cm="1">
        <f t="array" ref="AS121">ROUND((SUMPRODUCT((NhuCau!$E$100:$E$102=$C121)*(NhuCau!AV$100:AV$102))),2)</f>
        <v>0</v>
      </c>
      <c r="AT121" s="2" cm="1">
        <f t="array" ref="AT121">ROUND((SUMPRODUCT((NhuCau!$E$100:$E$102=$C121)*(NhuCau!AW$100:AW$102))),2)</f>
        <v>0</v>
      </c>
      <c r="AU121" s="2" cm="1">
        <f t="array" ref="AU121">ROUND((SUMPRODUCT((NhuCau!$E$100:$E$102=$C121)*(NhuCau!AX$100:AX$102))),2)</f>
        <v>0</v>
      </c>
      <c r="AV121" s="2" cm="1">
        <f t="array" ref="AV121">ROUND((SUMPRODUCT((NhuCau!$E$100:$E$102=$C121)*(NhuCau!AY$100:AY$102))),2)</f>
        <v>0</v>
      </c>
      <c r="AW121" s="2" cm="1">
        <f t="array" ref="AW121">ROUND((SUMPRODUCT((NhuCau!$E$100:$E$102=$C121)*(NhuCau!AZ$100:AZ$102))),2)</f>
        <v>0</v>
      </c>
      <c r="AX121" s="2" cm="1">
        <f t="array" ref="AX121">ROUND((SUMPRODUCT((NhuCau!$E$100:$E$102=$C121)*(NhuCau!BA$100:BA$102))),2)</f>
        <v>0</v>
      </c>
      <c r="AY121" s="2" cm="1">
        <f t="array" ref="AY121">ROUND((SUMPRODUCT((NhuCau!$E$100:$E$102=$C121)*(NhuCau!BB$100:BB$102))),2)</f>
        <v>0</v>
      </c>
      <c r="AZ121" s="2" cm="1">
        <f t="array" ref="AZ121">ROUND((SUMPRODUCT((NhuCau!$E$100:$E$102=$C121)*(NhuCau!BD$100:BD$102))),2)</f>
        <v>0</v>
      </c>
      <c r="BA121" s="2" cm="1">
        <f t="array" ref="BA121">ROUND((SUMPRODUCT((NhuCau!$E$100:$E$102=$C121)*(NhuCau!BE$100:BE$102))),2)</f>
        <v>0</v>
      </c>
      <c r="BB121" s="2" cm="1">
        <f t="array" ref="BB121">ROUND((SUMPRODUCT((NhuCau!$E$100:$E$102=$C121)*(NhuCau!BF$100:BF$102))),2)</f>
        <v>0</v>
      </c>
      <c r="BC121" s="2" cm="1">
        <f t="array" ref="BC121">ROUND((SUMPRODUCT((NhuCau!$E$100:$E$102=$C121)*(NhuCau!BG$100:BG$102))),2)</f>
        <v>0</v>
      </c>
      <c r="BD121" s="2" cm="1">
        <f t="array" ref="BD121">ROUND((SUMPRODUCT((NhuCau!$E$100:$E$102=$C121)*(NhuCau!BH$100:BH$102))),2)</f>
        <v>0</v>
      </c>
      <c r="BE121" s="2" cm="1">
        <f t="array" ref="BE121">ROUND((SUMPRODUCT((NhuCau!$E$100:$E$102=$C121)*(NhuCau!BI$100:BI$102))),2)</f>
        <v>0</v>
      </c>
      <c r="BF121" s="2" cm="1">
        <f t="array" ref="BF121">ROUND((SUMPRODUCT((NhuCau!$E$100:$E$102=$C121)*(NhuCau!BJ$100:BJ$102))),2)</f>
        <v>0</v>
      </c>
      <c r="BG121" s="2" cm="1">
        <f t="array" ref="BG121">ROUND((SUMPRODUCT((NhuCau!$E$100:$E$102=$C121)*(NhuCau!BK$100:BK$102))),2)</f>
        <v>0</v>
      </c>
    </row>
    <row r="122" spans="1:59" s="5" customFormat="1" ht="16.5" customHeight="1">
      <c r="A122" s="117" t="s">
        <v>42</v>
      </c>
      <c r="B122" s="256"/>
      <c r="C122" s="249" t="str">
        <f>BANGTINH!O11</f>
        <v>Năm 2030</v>
      </c>
      <c r="D122" s="246" t="s">
        <v>50</v>
      </c>
      <c r="E122" s="257">
        <f t="shared" ref="E122:F122" si="60">E115-E116</f>
        <v>0</v>
      </c>
      <c r="F122" s="8">
        <f t="shared" si="60"/>
        <v>0</v>
      </c>
      <c r="G122" s="8">
        <f t="shared" ref="G122:BG122" si="61">G115-G116</f>
        <v>0</v>
      </c>
      <c r="H122" s="8">
        <f t="shared" si="61"/>
        <v>0</v>
      </c>
      <c r="I122" s="8">
        <f t="shared" si="61"/>
        <v>0</v>
      </c>
      <c r="J122" s="8">
        <f t="shared" si="61"/>
        <v>0</v>
      </c>
      <c r="K122" s="8">
        <f t="shared" si="61"/>
        <v>0</v>
      </c>
      <c r="L122" s="8">
        <f t="shared" si="61"/>
        <v>0</v>
      </c>
      <c r="M122" s="8">
        <f t="shared" si="61"/>
        <v>0</v>
      </c>
      <c r="N122" s="8">
        <f t="shared" si="61"/>
        <v>0</v>
      </c>
      <c r="O122" s="8">
        <f t="shared" si="61"/>
        <v>0</v>
      </c>
      <c r="P122" s="8">
        <f t="shared" si="61"/>
        <v>0</v>
      </c>
      <c r="Q122" s="8">
        <f t="shared" si="61"/>
        <v>0</v>
      </c>
      <c r="R122" s="8">
        <f t="shared" si="61"/>
        <v>0</v>
      </c>
      <c r="S122" s="8">
        <f t="shared" si="61"/>
        <v>0</v>
      </c>
      <c r="T122" s="8">
        <f t="shared" si="61"/>
        <v>0</v>
      </c>
      <c r="U122" s="8">
        <f t="shared" si="61"/>
        <v>0</v>
      </c>
      <c r="V122" s="8">
        <f t="shared" si="61"/>
        <v>0</v>
      </c>
      <c r="W122" s="8">
        <f t="shared" si="61"/>
        <v>0</v>
      </c>
      <c r="X122" s="8">
        <f t="shared" si="61"/>
        <v>0</v>
      </c>
      <c r="Y122" s="8">
        <f t="shared" si="61"/>
        <v>0</v>
      </c>
      <c r="Z122" s="8">
        <f t="shared" si="61"/>
        <v>0</v>
      </c>
      <c r="AA122" s="8">
        <f t="shared" si="61"/>
        <v>0</v>
      </c>
      <c r="AB122" s="8">
        <f t="shared" si="61"/>
        <v>0</v>
      </c>
      <c r="AC122" s="8">
        <f t="shared" si="61"/>
        <v>0</v>
      </c>
      <c r="AD122" s="8">
        <f t="shared" si="61"/>
        <v>0</v>
      </c>
      <c r="AE122" s="8">
        <f t="shared" si="61"/>
        <v>0</v>
      </c>
      <c r="AF122" s="8">
        <f t="shared" si="61"/>
        <v>0</v>
      </c>
      <c r="AG122" s="8">
        <f t="shared" si="61"/>
        <v>0</v>
      </c>
      <c r="AH122" s="8">
        <f t="shared" si="61"/>
        <v>0</v>
      </c>
      <c r="AI122" s="8">
        <f t="shared" si="61"/>
        <v>0</v>
      </c>
      <c r="AJ122" s="8">
        <f t="shared" si="61"/>
        <v>0</v>
      </c>
      <c r="AK122" s="8">
        <f t="shared" si="61"/>
        <v>0</v>
      </c>
      <c r="AL122" s="8">
        <f t="shared" si="61"/>
        <v>0</v>
      </c>
      <c r="AM122" s="8">
        <f t="shared" si="61"/>
        <v>0</v>
      </c>
      <c r="AN122" s="8">
        <f t="shared" si="61"/>
        <v>0</v>
      </c>
      <c r="AO122" s="8">
        <f t="shared" si="61"/>
        <v>0</v>
      </c>
      <c r="AP122" s="8">
        <f t="shared" si="61"/>
        <v>0</v>
      </c>
      <c r="AQ122" s="8">
        <f t="shared" si="61"/>
        <v>0</v>
      </c>
      <c r="AR122" s="8">
        <f t="shared" si="61"/>
        <v>0</v>
      </c>
      <c r="AS122" s="8">
        <f t="shared" si="61"/>
        <v>0</v>
      </c>
      <c r="AT122" s="8">
        <f t="shared" si="61"/>
        <v>0</v>
      </c>
      <c r="AU122" s="8">
        <f t="shared" si="61"/>
        <v>0</v>
      </c>
      <c r="AV122" s="8">
        <f t="shared" si="61"/>
        <v>0</v>
      </c>
      <c r="AW122" s="8">
        <f t="shared" si="61"/>
        <v>0</v>
      </c>
      <c r="AX122" s="8">
        <f t="shared" si="61"/>
        <v>0</v>
      </c>
      <c r="AY122" s="8">
        <f t="shared" si="61"/>
        <v>0</v>
      </c>
      <c r="AZ122" s="8">
        <f t="shared" si="61"/>
        <v>0</v>
      </c>
      <c r="BA122" s="8">
        <f t="shared" si="61"/>
        <v>0</v>
      </c>
      <c r="BB122" s="8">
        <f t="shared" si="61"/>
        <v>0</v>
      </c>
      <c r="BC122" s="8">
        <f t="shared" si="61"/>
        <v>0</v>
      </c>
      <c r="BD122" s="8">
        <f t="shared" si="61"/>
        <v>0</v>
      </c>
      <c r="BE122" s="8">
        <f t="shared" si="61"/>
        <v>0</v>
      </c>
      <c r="BF122" s="8">
        <f t="shared" si="61"/>
        <v>0</v>
      </c>
      <c r="BG122" s="8">
        <f t="shared" si="61"/>
        <v>0</v>
      </c>
    </row>
    <row r="123" spans="1:59" s="5" customFormat="1" ht="16.5" customHeight="1">
      <c r="A123" s="117" t="s">
        <v>42</v>
      </c>
      <c r="B123" s="244"/>
      <c r="C123" s="245" t="s">
        <v>45</v>
      </c>
      <c r="D123" s="246" t="s">
        <v>18</v>
      </c>
      <c r="E123" s="247">
        <f>NhuCau!H103</f>
        <v>0</v>
      </c>
      <c r="F123" s="4">
        <f>NhuCau!I103</f>
        <v>0</v>
      </c>
      <c r="G123" s="4">
        <f>NhuCau!J103</f>
        <v>0</v>
      </c>
      <c r="H123" s="4">
        <f>NhuCau!K103</f>
        <v>0</v>
      </c>
      <c r="I123" s="4">
        <f>NhuCau!L103</f>
        <v>0</v>
      </c>
      <c r="J123" s="4">
        <f>NhuCau!M103</f>
        <v>0</v>
      </c>
      <c r="K123" s="4">
        <f>NhuCau!N103</f>
        <v>0</v>
      </c>
      <c r="L123" s="4">
        <f>NhuCau!O103</f>
        <v>0</v>
      </c>
      <c r="M123" s="4">
        <f>NhuCau!P103</f>
        <v>0</v>
      </c>
      <c r="N123" s="4">
        <f>NhuCau!Q103</f>
        <v>0</v>
      </c>
      <c r="O123" s="4">
        <f>NhuCau!R103</f>
        <v>0</v>
      </c>
      <c r="P123" s="4">
        <f>NhuCau!S103</f>
        <v>0</v>
      </c>
      <c r="Q123" s="4">
        <f>NhuCau!T103</f>
        <v>0</v>
      </c>
      <c r="R123" s="4">
        <f>NhuCau!U103</f>
        <v>0</v>
      </c>
      <c r="S123" s="4">
        <f>NhuCau!V103</f>
        <v>0</v>
      </c>
      <c r="T123" s="4">
        <f>NhuCau!W103</f>
        <v>0</v>
      </c>
      <c r="U123" s="4">
        <f>NhuCau!X103</f>
        <v>0</v>
      </c>
      <c r="V123" s="4">
        <f>NhuCau!Y103</f>
        <v>0</v>
      </c>
      <c r="W123" s="4">
        <f>NhuCau!Z103</f>
        <v>0</v>
      </c>
      <c r="X123" s="4">
        <f>NhuCau!AA103</f>
        <v>0</v>
      </c>
      <c r="Y123" s="4">
        <f>NhuCau!AB103</f>
        <v>0</v>
      </c>
      <c r="Z123" s="4">
        <f>NhuCau!AC103</f>
        <v>0</v>
      </c>
      <c r="AA123" s="4">
        <f>NhuCau!AD103</f>
        <v>0</v>
      </c>
      <c r="AB123" s="4">
        <f>NhuCau!AE103</f>
        <v>0</v>
      </c>
      <c r="AC123" s="4">
        <f>NhuCau!AF103</f>
        <v>0</v>
      </c>
      <c r="AD123" s="4">
        <f>NhuCau!AG103</f>
        <v>0</v>
      </c>
      <c r="AE123" s="4">
        <f>NhuCau!AH103</f>
        <v>0</v>
      </c>
      <c r="AF123" s="4">
        <f>NhuCau!AI103</f>
        <v>0</v>
      </c>
      <c r="AG123" s="4">
        <f>NhuCau!AJ103</f>
        <v>0</v>
      </c>
      <c r="AH123" s="4">
        <f>NhuCau!AK103</f>
        <v>0</v>
      </c>
      <c r="AI123" s="4">
        <f>NhuCau!AL103</f>
        <v>0</v>
      </c>
      <c r="AJ123" s="4">
        <f>NhuCau!AM103</f>
        <v>0</v>
      </c>
      <c r="AK123" s="4">
        <f>NhuCau!AN103</f>
        <v>0</v>
      </c>
      <c r="AL123" s="4">
        <f>NhuCau!AO103</f>
        <v>0</v>
      </c>
      <c r="AM123" s="4">
        <f>NhuCau!AP103</f>
        <v>0</v>
      </c>
      <c r="AN123" s="4">
        <f>NhuCau!AQ103</f>
        <v>0</v>
      </c>
      <c r="AO123" s="4">
        <f>NhuCau!AR103</f>
        <v>0</v>
      </c>
      <c r="AP123" s="4">
        <f>NhuCau!AS103</f>
        <v>0</v>
      </c>
      <c r="AQ123" s="4">
        <f>NhuCau!AT103</f>
        <v>0</v>
      </c>
      <c r="AR123" s="4">
        <f>NhuCau!AU103</f>
        <v>0</v>
      </c>
      <c r="AS123" s="4">
        <f>NhuCau!AV103</f>
        <v>0</v>
      </c>
      <c r="AT123" s="4">
        <f>NhuCau!AW103</f>
        <v>0</v>
      </c>
      <c r="AU123" s="4">
        <f>NhuCau!AX103</f>
        <v>0</v>
      </c>
      <c r="AV123" s="4">
        <f>NhuCau!AY103</f>
        <v>0</v>
      </c>
      <c r="AW123" s="4">
        <f>NhuCau!AZ103</f>
        <v>0</v>
      </c>
      <c r="AX123" s="4">
        <f>NhuCau!BA103</f>
        <v>0</v>
      </c>
      <c r="AY123" s="4">
        <f>NhuCau!BB103</f>
        <v>0</v>
      </c>
      <c r="AZ123" s="4">
        <f>NhuCau!BD103</f>
        <v>0</v>
      </c>
      <c r="BA123" s="4">
        <f>NhuCau!BE103</f>
        <v>0</v>
      </c>
      <c r="BB123" s="4">
        <f>NhuCau!BF103</f>
        <v>0</v>
      </c>
      <c r="BC123" s="4">
        <f>NhuCau!BG103</f>
        <v>0</v>
      </c>
      <c r="BD123" s="4">
        <f>NhuCau!BH103</f>
        <v>0</v>
      </c>
      <c r="BE123" s="4">
        <f>NhuCau!BI103</f>
        <v>0</v>
      </c>
      <c r="BF123" s="4">
        <f>NhuCau!BJ103</f>
        <v>0</v>
      </c>
      <c r="BG123" s="4">
        <f>NhuCau!BK103</f>
        <v>0</v>
      </c>
    </row>
    <row r="124" spans="1:59" s="5" customFormat="1" ht="16.5" customHeight="1">
      <c r="A124" s="117" t="s">
        <v>42</v>
      </c>
      <c r="B124" s="248"/>
      <c r="C124" s="249">
        <f>BANGTINH!O5</f>
        <v>0</v>
      </c>
      <c r="D124" s="246" t="s">
        <v>18</v>
      </c>
      <c r="E124" s="250">
        <f t="shared" ref="E124:F124" si="62">SUM(E125:E129)</f>
        <v>0</v>
      </c>
      <c r="F124" s="6">
        <f t="shared" si="62"/>
        <v>0</v>
      </c>
      <c r="G124" s="6">
        <f t="shared" ref="G124:BG124" si="63">SUM(G125:G129)</f>
        <v>0</v>
      </c>
      <c r="H124" s="6">
        <f t="shared" si="63"/>
        <v>0</v>
      </c>
      <c r="I124" s="6">
        <f t="shared" si="63"/>
        <v>0</v>
      </c>
      <c r="J124" s="6">
        <f t="shared" si="63"/>
        <v>0</v>
      </c>
      <c r="K124" s="6">
        <f t="shared" si="63"/>
        <v>0</v>
      </c>
      <c r="L124" s="6">
        <f t="shared" si="63"/>
        <v>0</v>
      </c>
      <c r="M124" s="6">
        <f t="shared" si="63"/>
        <v>0</v>
      </c>
      <c r="N124" s="6">
        <f t="shared" si="63"/>
        <v>0</v>
      </c>
      <c r="O124" s="6">
        <f t="shared" si="63"/>
        <v>0</v>
      </c>
      <c r="P124" s="6">
        <f t="shared" si="63"/>
        <v>0</v>
      </c>
      <c r="Q124" s="6">
        <f t="shared" si="63"/>
        <v>0</v>
      </c>
      <c r="R124" s="6">
        <f t="shared" si="63"/>
        <v>0</v>
      </c>
      <c r="S124" s="6">
        <f t="shared" si="63"/>
        <v>0</v>
      </c>
      <c r="T124" s="6">
        <f t="shared" si="63"/>
        <v>0</v>
      </c>
      <c r="U124" s="6">
        <f t="shared" si="63"/>
        <v>0</v>
      </c>
      <c r="V124" s="6">
        <f t="shared" si="63"/>
        <v>0</v>
      </c>
      <c r="W124" s="6">
        <f t="shared" si="63"/>
        <v>0</v>
      </c>
      <c r="X124" s="6">
        <f t="shared" si="63"/>
        <v>0</v>
      </c>
      <c r="Y124" s="6">
        <f t="shared" si="63"/>
        <v>0</v>
      </c>
      <c r="Z124" s="6">
        <f t="shared" si="63"/>
        <v>0</v>
      </c>
      <c r="AA124" s="6">
        <f t="shared" si="63"/>
        <v>0</v>
      </c>
      <c r="AB124" s="6">
        <f t="shared" si="63"/>
        <v>0</v>
      </c>
      <c r="AC124" s="6">
        <f t="shared" si="63"/>
        <v>0</v>
      </c>
      <c r="AD124" s="6">
        <f t="shared" si="63"/>
        <v>0</v>
      </c>
      <c r="AE124" s="6">
        <f t="shared" si="63"/>
        <v>0</v>
      </c>
      <c r="AF124" s="6">
        <f t="shared" si="63"/>
        <v>0</v>
      </c>
      <c r="AG124" s="6">
        <f t="shared" si="63"/>
        <v>0</v>
      </c>
      <c r="AH124" s="6">
        <f t="shared" si="63"/>
        <v>0</v>
      </c>
      <c r="AI124" s="6">
        <f t="shared" si="63"/>
        <v>0</v>
      </c>
      <c r="AJ124" s="6">
        <f t="shared" si="63"/>
        <v>0</v>
      </c>
      <c r="AK124" s="6">
        <f t="shared" si="63"/>
        <v>0</v>
      </c>
      <c r="AL124" s="6">
        <f t="shared" si="63"/>
        <v>0</v>
      </c>
      <c r="AM124" s="6">
        <f t="shared" si="63"/>
        <v>0</v>
      </c>
      <c r="AN124" s="6">
        <f t="shared" si="63"/>
        <v>0</v>
      </c>
      <c r="AO124" s="6">
        <f t="shared" si="63"/>
        <v>0</v>
      </c>
      <c r="AP124" s="6">
        <f t="shared" si="63"/>
        <v>0</v>
      </c>
      <c r="AQ124" s="6">
        <f t="shared" si="63"/>
        <v>0</v>
      </c>
      <c r="AR124" s="6">
        <f t="shared" si="63"/>
        <v>0</v>
      </c>
      <c r="AS124" s="6">
        <f t="shared" si="63"/>
        <v>0</v>
      </c>
      <c r="AT124" s="6">
        <f t="shared" si="63"/>
        <v>0</v>
      </c>
      <c r="AU124" s="6">
        <f t="shared" si="63"/>
        <v>0</v>
      </c>
      <c r="AV124" s="6">
        <f t="shared" si="63"/>
        <v>0</v>
      </c>
      <c r="AW124" s="6">
        <f t="shared" si="63"/>
        <v>0</v>
      </c>
      <c r="AX124" s="6">
        <f t="shared" si="63"/>
        <v>0</v>
      </c>
      <c r="AY124" s="6">
        <f t="shared" si="63"/>
        <v>0</v>
      </c>
      <c r="AZ124" s="6">
        <f t="shared" si="63"/>
        <v>0</v>
      </c>
      <c r="BA124" s="6">
        <f t="shared" si="63"/>
        <v>0</v>
      </c>
      <c r="BB124" s="6">
        <f t="shared" si="63"/>
        <v>0</v>
      </c>
      <c r="BC124" s="6">
        <f t="shared" si="63"/>
        <v>0</v>
      </c>
      <c r="BD124" s="6">
        <f t="shared" si="63"/>
        <v>0</v>
      </c>
      <c r="BE124" s="6">
        <f t="shared" si="63"/>
        <v>0</v>
      </c>
      <c r="BF124" s="6">
        <f t="shared" si="63"/>
        <v>0</v>
      </c>
      <c r="BG124" s="6">
        <f t="shared" si="63"/>
        <v>0</v>
      </c>
    </row>
    <row r="125" spans="1:59" s="1" customFormat="1" ht="16.5" customHeight="1">
      <c r="A125" s="251" t="s">
        <v>42</v>
      </c>
      <c r="B125" s="252"/>
      <c r="C125" s="253" t="str">
        <f>BANGTINH!O6</f>
        <v>Năm 2025</v>
      </c>
      <c r="D125" s="246" t="s">
        <v>18</v>
      </c>
      <c r="E125" s="255">
        <f>SUM(F125:BG125)</f>
        <v>0</v>
      </c>
      <c r="F125" s="2" cm="1">
        <f t="array" ref="F125">ROUND((SUMPRODUCT((NhuCau!$E$104:$E$108=$C125)*(NhuCau!I$104:I$108))),2)</f>
        <v>0</v>
      </c>
      <c r="G125" s="2" cm="1">
        <f t="array" ref="G125">ROUND((SUMPRODUCT((NhuCau!$E$104:$E$108=$C125)*(NhuCau!J$104:J$108))),2)</f>
        <v>0</v>
      </c>
      <c r="H125" s="2" cm="1">
        <f t="array" ref="H125">ROUND((SUMPRODUCT((NhuCau!$E$104:$E$108=$C125)*(NhuCau!K$104:K$108))),2)</f>
        <v>0</v>
      </c>
      <c r="I125" s="2" cm="1">
        <f t="array" ref="I125">ROUND((SUMPRODUCT((NhuCau!$E$104:$E$108=$C125)*(NhuCau!L$104:L$108))),2)</f>
        <v>0</v>
      </c>
      <c r="J125" s="2" cm="1">
        <f t="array" ref="J125">ROUND((SUMPRODUCT((NhuCau!$E$104:$E$108=$C125)*(NhuCau!M$104:M$108))),2)</f>
        <v>0</v>
      </c>
      <c r="K125" s="2" cm="1">
        <f t="array" ref="K125">ROUND((SUMPRODUCT((NhuCau!$E$104:$E$108=$C125)*(NhuCau!N$104:N$108))),2)</f>
        <v>0</v>
      </c>
      <c r="L125" s="2" cm="1">
        <f t="array" ref="L125">ROUND((SUMPRODUCT((NhuCau!$E$104:$E$108=$C125)*(NhuCau!O$104:O$108))),2)</f>
        <v>0</v>
      </c>
      <c r="M125" s="2" cm="1">
        <f t="array" ref="M125">ROUND((SUMPRODUCT((NhuCau!$E$104:$E$108=$C125)*(NhuCau!P$104:P$108))),2)</f>
        <v>0</v>
      </c>
      <c r="N125" s="2" cm="1">
        <f t="array" ref="N125">ROUND((SUMPRODUCT((NhuCau!$E$104:$E$108=$C125)*(NhuCau!Q$104:Q$108))),2)</f>
        <v>0</v>
      </c>
      <c r="O125" s="2" cm="1">
        <f t="array" ref="O125">ROUND((SUMPRODUCT((NhuCau!$E$104:$E$108=$C125)*(NhuCau!R$104:R$108))),2)</f>
        <v>0</v>
      </c>
      <c r="P125" s="2" cm="1">
        <f t="array" ref="P125">ROUND((SUMPRODUCT((NhuCau!$E$104:$E$108=$C125)*(NhuCau!S$104:S$108))),2)</f>
        <v>0</v>
      </c>
      <c r="Q125" s="2" cm="1">
        <f t="array" ref="Q125">ROUND((SUMPRODUCT((NhuCau!$E$104:$E$108=$C125)*(NhuCau!T$104:T$108))),2)</f>
        <v>0</v>
      </c>
      <c r="R125" s="2" cm="1">
        <f t="array" ref="R125">ROUND((SUMPRODUCT((NhuCau!$E$104:$E$108=$C125)*(NhuCau!U$104:U$108))),2)</f>
        <v>0</v>
      </c>
      <c r="S125" s="2" cm="1">
        <f t="array" ref="S125">ROUND((SUMPRODUCT((NhuCau!$E$104:$E$108=$C125)*(NhuCau!V$104:V$108))),2)</f>
        <v>0</v>
      </c>
      <c r="T125" s="2" cm="1">
        <f t="array" ref="T125">ROUND((SUMPRODUCT((NhuCau!$E$104:$E$108=$C125)*(NhuCau!W$104:W$108))),2)</f>
        <v>0</v>
      </c>
      <c r="U125" s="2" cm="1">
        <f t="array" ref="U125">ROUND((SUMPRODUCT((NhuCau!$E$104:$E$108=$C125)*(NhuCau!X$104:X$108))),2)</f>
        <v>0</v>
      </c>
      <c r="V125" s="2" cm="1">
        <f t="array" ref="V125">ROUND((SUMPRODUCT((NhuCau!$E$104:$E$108=$C125)*(NhuCau!Y$104:Y$108))),2)</f>
        <v>0</v>
      </c>
      <c r="W125" s="2" cm="1">
        <f t="array" ref="W125">ROUND((SUMPRODUCT((NhuCau!$E$104:$E$108=$C125)*(NhuCau!Z$104:Z$108))),2)</f>
        <v>0</v>
      </c>
      <c r="X125" s="2" cm="1">
        <f t="array" ref="X125">ROUND((SUMPRODUCT((NhuCau!$E$104:$E$108=$C125)*(NhuCau!AA$104:AA$108))),2)</f>
        <v>0</v>
      </c>
      <c r="Y125" s="2" cm="1">
        <f t="array" ref="Y125">ROUND((SUMPRODUCT((NhuCau!$E$104:$E$108=$C125)*(NhuCau!AB$104:AB$108))),2)</f>
        <v>0</v>
      </c>
      <c r="Z125" s="2" cm="1">
        <f t="array" ref="Z125">ROUND((SUMPRODUCT((NhuCau!$E$104:$E$108=$C125)*(NhuCau!AC$104:AC$108))),2)</f>
        <v>0</v>
      </c>
      <c r="AA125" s="2" cm="1">
        <f t="array" ref="AA125">ROUND((SUMPRODUCT((NhuCau!$E$104:$E$108=$C125)*(NhuCau!AD$104:AD$108))),2)</f>
        <v>0</v>
      </c>
      <c r="AB125" s="2" cm="1">
        <f t="array" ref="AB125">ROUND((SUMPRODUCT((NhuCau!$E$104:$E$108=$C125)*(NhuCau!AE$104:AE$108))),2)</f>
        <v>0</v>
      </c>
      <c r="AC125" s="2" cm="1">
        <f t="array" ref="AC125">ROUND((SUMPRODUCT((NhuCau!$E$104:$E$108=$C125)*(NhuCau!AF$104:AF$108))),2)</f>
        <v>0</v>
      </c>
      <c r="AD125" s="2" cm="1">
        <f t="array" ref="AD125">ROUND((SUMPRODUCT((NhuCau!$E$104:$E$108=$C125)*(NhuCau!AG$104:AG$108))),2)</f>
        <v>0</v>
      </c>
      <c r="AE125" s="2" cm="1">
        <f t="array" ref="AE125">ROUND((SUMPRODUCT((NhuCau!$E$104:$E$108=$C125)*(NhuCau!AH$104:AH$108))),2)</f>
        <v>0</v>
      </c>
      <c r="AF125" s="2" cm="1">
        <f t="array" ref="AF125">ROUND((SUMPRODUCT((NhuCau!$E$104:$E$108=$C125)*(NhuCau!AI$104:AI$108))),2)</f>
        <v>0</v>
      </c>
      <c r="AG125" s="2" cm="1">
        <f t="array" ref="AG125">ROUND((SUMPRODUCT((NhuCau!$E$104:$E$108=$C125)*(NhuCau!AJ$104:AJ$108))),2)</f>
        <v>0</v>
      </c>
      <c r="AH125" s="2" cm="1">
        <f t="array" ref="AH125">ROUND((SUMPRODUCT((NhuCau!$E$104:$E$108=$C125)*(NhuCau!AK$104:AK$108))),2)</f>
        <v>0</v>
      </c>
      <c r="AI125" s="2" cm="1">
        <f t="array" ref="AI125">ROUND((SUMPRODUCT((NhuCau!$E$104:$E$108=$C125)*(NhuCau!AL$104:AL$108))),2)</f>
        <v>0</v>
      </c>
      <c r="AJ125" s="2" cm="1">
        <f t="array" ref="AJ125">ROUND((SUMPRODUCT((NhuCau!$E$104:$E$108=$C125)*(NhuCau!AM$104:AM$108))),2)</f>
        <v>0</v>
      </c>
      <c r="AK125" s="2" cm="1">
        <f t="array" ref="AK125">ROUND((SUMPRODUCT((NhuCau!$E$104:$E$108=$C125)*(NhuCau!AN$104:AN$108))),2)</f>
        <v>0</v>
      </c>
      <c r="AL125" s="2" cm="1">
        <f t="array" ref="AL125">ROUND((SUMPRODUCT((NhuCau!$E$104:$E$108=$C125)*(NhuCau!AO$104:AO$108))),2)</f>
        <v>0</v>
      </c>
      <c r="AM125" s="2" cm="1">
        <f t="array" ref="AM125">ROUND((SUMPRODUCT((NhuCau!$E$104:$E$108=$C125)*(NhuCau!AP$104:AP$108))),2)</f>
        <v>0</v>
      </c>
      <c r="AN125" s="2" cm="1">
        <f t="array" ref="AN125">ROUND((SUMPRODUCT((NhuCau!$E$104:$E$108=$C125)*(NhuCau!AQ$104:AQ$108))),2)</f>
        <v>0</v>
      </c>
      <c r="AO125" s="2" cm="1">
        <f t="array" ref="AO125">ROUND((SUMPRODUCT((NhuCau!$E$104:$E$108=$C125)*(NhuCau!AR$104:AR$108))),2)</f>
        <v>0</v>
      </c>
      <c r="AP125" s="2" cm="1">
        <f t="array" ref="AP125">ROUND((SUMPRODUCT((NhuCau!$E$104:$E$108=$C125)*(NhuCau!AS$104:AS$108))),2)</f>
        <v>0</v>
      </c>
      <c r="AQ125" s="2" cm="1">
        <f t="array" ref="AQ125">ROUND((SUMPRODUCT((NhuCau!$E$104:$E$108=$C125)*(NhuCau!AT$104:AT$108))),2)</f>
        <v>0</v>
      </c>
      <c r="AR125" s="2" cm="1">
        <f t="array" ref="AR125">ROUND((SUMPRODUCT((NhuCau!$E$104:$E$108=$C125)*(NhuCau!AU$104:AU$108))),2)</f>
        <v>0</v>
      </c>
      <c r="AS125" s="2" cm="1">
        <f t="array" ref="AS125">ROUND((SUMPRODUCT((NhuCau!$E$104:$E$108=$C125)*(NhuCau!AV$104:AV$108))),2)</f>
        <v>0</v>
      </c>
      <c r="AT125" s="2" cm="1">
        <f t="array" ref="AT125">ROUND((SUMPRODUCT((NhuCau!$E$104:$E$108=$C125)*(NhuCau!AW$104:AW$108))),2)</f>
        <v>0</v>
      </c>
      <c r="AU125" s="2" cm="1">
        <f t="array" ref="AU125">ROUND((SUMPRODUCT((NhuCau!$E$104:$E$108=$C125)*(NhuCau!AX$104:AX$108))),2)</f>
        <v>0</v>
      </c>
      <c r="AV125" s="2" cm="1">
        <f t="array" ref="AV125">ROUND((SUMPRODUCT((NhuCau!$E$104:$E$108=$C125)*(NhuCau!AY$104:AY$108))),2)</f>
        <v>0</v>
      </c>
      <c r="AW125" s="2" cm="1">
        <f t="array" ref="AW125">ROUND((SUMPRODUCT((NhuCau!$E$104:$E$108=$C125)*(NhuCau!AZ$104:AZ$108))),2)</f>
        <v>0</v>
      </c>
      <c r="AX125" s="2" cm="1">
        <f t="array" ref="AX125">ROUND((SUMPRODUCT((NhuCau!$E$104:$E$108=$C125)*(NhuCau!BA$104:BA$108))),2)</f>
        <v>0</v>
      </c>
      <c r="AY125" s="2" cm="1">
        <f t="array" ref="AY125">ROUND((SUMPRODUCT((NhuCau!$E$104:$E$108=$C125)*(NhuCau!BB$104:BB$108))),2)</f>
        <v>0</v>
      </c>
      <c r="AZ125" s="2" cm="1">
        <f t="array" ref="AZ125">ROUND((SUMPRODUCT((NhuCau!$E$104:$E$108=$C125)*(NhuCau!BD$104:BD$108))),2)</f>
        <v>0</v>
      </c>
      <c r="BA125" s="2" cm="1">
        <f t="array" ref="BA125">ROUND((SUMPRODUCT((NhuCau!$E$104:$E$108=$C125)*(NhuCau!BE$104:BE$108))),2)</f>
        <v>0</v>
      </c>
      <c r="BB125" s="2" cm="1">
        <f t="array" ref="BB125">ROUND((SUMPRODUCT((NhuCau!$E$104:$E$108=$C125)*(NhuCau!BF$104:BF$108))),2)</f>
        <v>0</v>
      </c>
      <c r="BC125" s="2" cm="1">
        <f t="array" ref="BC125">ROUND((SUMPRODUCT((NhuCau!$E$104:$E$108=$C125)*(NhuCau!BG$104:BG$108))),2)</f>
        <v>0</v>
      </c>
      <c r="BD125" s="2" cm="1">
        <f t="array" ref="BD125">ROUND((SUMPRODUCT((NhuCau!$E$104:$E$108=$C125)*(NhuCau!BH$104:BH$108))),2)</f>
        <v>0</v>
      </c>
      <c r="BE125" s="2" cm="1">
        <f t="array" ref="BE125">ROUND((SUMPRODUCT((NhuCau!$E$104:$E$108=$C125)*(NhuCau!BI$104:BI$108))),2)</f>
        <v>0</v>
      </c>
      <c r="BF125" s="2" cm="1">
        <f t="array" ref="BF125">ROUND((SUMPRODUCT((NhuCau!$E$104:$E$108=$C125)*(NhuCau!BJ$104:BJ$108))),2)</f>
        <v>0</v>
      </c>
      <c r="BG125" s="2" cm="1">
        <f t="array" ref="BG125">ROUND((SUMPRODUCT((NhuCau!$E$104:$E$108=$C125)*(NhuCau!BK$104:BK$108))),2)</f>
        <v>0</v>
      </c>
    </row>
    <row r="126" spans="1:59" s="1" customFormat="1" ht="16.5" customHeight="1">
      <c r="A126" s="251" t="s">
        <v>42</v>
      </c>
      <c r="B126" s="252"/>
      <c r="C126" s="253" t="str">
        <f>BANGTINH!O7</f>
        <v>Năm 2026</v>
      </c>
      <c r="D126" s="246" t="s">
        <v>18</v>
      </c>
      <c r="E126" s="255">
        <f>SUM(F126:BG126)</f>
        <v>0</v>
      </c>
      <c r="F126" s="2" cm="1">
        <f t="array" ref="F126">ROUND((SUMPRODUCT((NhuCau!$E$104:$E$108=$C126)*(NhuCau!I$104:I$108))),2)</f>
        <v>0</v>
      </c>
      <c r="G126" s="2" cm="1">
        <f t="array" ref="G126">ROUND((SUMPRODUCT((NhuCau!$E$104:$E$108=$C126)*(NhuCau!J$104:J$108))),2)</f>
        <v>0</v>
      </c>
      <c r="H126" s="2" cm="1">
        <f t="array" ref="H126">ROUND((SUMPRODUCT((NhuCau!$E$104:$E$108=$C126)*(NhuCau!K$104:K$108))),2)</f>
        <v>0</v>
      </c>
      <c r="I126" s="2" cm="1">
        <f t="array" ref="I126">ROUND((SUMPRODUCT((NhuCau!$E$104:$E$108=$C126)*(NhuCau!L$104:L$108))),2)</f>
        <v>0</v>
      </c>
      <c r="J126" s="2" cm="1">
        <f t="array" ref="J126">ROUND((SUMPRODUCT((NhuCau!$E$104:$E$108=$C126)*(NhuCau!M$104:M$108))),2)</f>
        <v>0</v>
      </c>
      <c r="K126" s="2" cm="1">
        <f t="array" ref="K126">ROUND((SUMPRODUCT((NhuCau!$E$104:$E$108=$C126)*(NhuCau!N$104:N$108))),2)</f>
        <v>0</v>
      </c>
      <c r="L126" s="2" cm="1">
        <f t="array" ref="L126">ROUND((SUMPRODUCT((NhuCau!$E$104:$E$108=$C126)*(NhuCau!O$104:O$108))),2)</f>
        <v>0</v>
      </c>
      <c r="M126" s="2" cm="1">
        <f t="array" ref="M126">ROUND((SUMPRODUCT((NhuCau!$E$104:$E$108=$C126)*(NhuCau!P$104:P$108))),2)</f>
        <v>0</v>
      </c>
      <c r="N126" s="2" cm="1">
        <f t="array" ref="N126">ROUND((SUMPRODUCT((NhuCau!$E$104:$E$108=$C126)*(NhuCau!Q$104:Q$108))),2)</f>
        <v>0</v>
      </c>
      <c r="O126" s="2" cm="1">
        <f t="array" ref="O126">ROUND((SUMPRODUCT((NhuCau!$E$104:$E$108=$C126)*(NhuCau!R$104:R$108))),2)</f>
        <v>0</v>
      </c>
      <c r="P126" s="2" cm="1">
        <f t="array" ref="P126">ROUND((SUMPRODUCT((NhuCau!$E$104:$E$108=$C126)*(NhuCau!S$104:S$108))),2)</f>
        <v>0</v>
      </c>
      <c r="Q126" s="2" cm="1">
        <f t="array" ref="Q126">ROUND((SUMPRODUCT((NhuCau!$E$104:$E$108=$C126)*(NhuCau!T$104:T$108))),2)</f>
        <v>0</v>
      </c>
      <c r="R126" s="2" cm="1">
        <f t="array" ref="R126">ROUND((SUMPRODUCT((NhuCau!$E$104:$E$108=$C126)*(NhuCau!U$104:U$108))),2)</f>
        <v>0</v>
      </c>
      <c r="S126" s="2" cm="1">
        <f t="array" ref="S126">ROUND((SUMPRODUCT((NhuCau!$E$104:$E$108=$C126)*(NhuCau!V$104:V$108))),2)</f>
        <v>0</v>
      </c>
      <c r="T126" s="2" cm="1">
        <f t="array" ref="T126">ROUND((SUMPRODUCT((NhuCau!$E$104:$E$108=$C126)*(NhuCau!W$104:W$108))),2)</f>
        <v>0</v>
      </c>
      <c r="U126" s="2" cm="1">
        <f t="array" ref="U126">ROUND((SUMPRODUCT((NhuCau!$E$104:$E$108=$C126)*(NhuCau!X$104:X$108))),2)</f>
        <v>0</v>
      </c>
      <c r="V126" s="2" cm="1">
        <f t="array" ref="V126">ROUND((SUMPRODUCT((NhuCau!$E$104:$E$108=$C126)*(NhuCau!Y$104:Y$108))),2)</f>
        <v>0</v>
      </c>
      <c r="W126" s="2" cm="1">
        <f t="array" ref="W126">ROUND((SUMPRODUCT((NhuCau!$E$104:$E$108=$C126)*(NhuCau!Z$104:Z$108))),2)</f>
        <v>0</v>
      </c>
      <c r="X126" s="2" cm="1">
        <f t="array" ref="X126">ROUND((SUMPRODUCT((NhuCau!$E$104:$E$108=$C126)*(NhuCau!AA$104:AA$108))),2)</f>
        <v>0</v>
      </c>
      <c r="Y126" s="2" cm="1">
        <f t="array" ref="Y126">ROUND((SUMPRODUCT((NhuCau!$E$104:$E$108=$C126)*(NhuCau!AB$104:AB$108))),2)</f>
        <v>0</v>
      </c>
      <c r="Z126" s="2" cm="1">
        <f t="array" ref="Z126">ROUND((SUMPRODUCT((NhuCau!$E$104:$E$108=$C126)*(NhuCau!AC$104:AC$108))),2)</f>
        <v>0</v>
      </c>
      <c r="AA126" s="2" cm="1">
        <f t="array" ref="AA126">ROUND((SUMPRODUCT((NhuCau!$E$104:$E$108=$C126)*(NhuCau!AD$104:AD$108))),2)</f>
        <v>0</v>
      </c>
      <c r="AB126" s="2" cm="1">
        <f t="array" ref="AB126">ROUND((SUMPRODUCT((NhuCau!$E$104:$E$108=$C126)*(NhuCau!AE$104:AE$108))),2)</f>
        <v>0</v>
      </c>
      <c r="AC126" s="2" cm="1">
        <f t="array" ref="AC126">ROUND((SUMPRODUCT((NhuCau!$E$104:$E$108=$C126)*(NhuCau!AF$104:AF$108))),2)</f>
        <v>0</v>
      </c>
      <c r="AD126" s="2" cm="1">
        <f t="array" ref="AD126">ROUND((SUMPRODUCT((NhuCau!$E$104:$E$108=$C126)*(NhuCau!AG$104:AG$108))),2)</f>
        <v>0</v>
      </c>
      <c r="AE126" s="2" cm="1">
        <f t="array" ref="AE126">ROUND((SUMPRODUCT((NhuCau!$E$104:$E$108=$C126)*(NhuCau!AH$104:AH$108))),2)</f>
        <v>0</v>
      </c>
      <c r="AF126" s="2" cm="1">
        <f t="array" ref="AF126">ROUND((SUMPRODUCT((NhuCau!$E$104:$E$108=$C126)*(NhuCau!AI$104:AI$108))),2)</f>
        <v>0</v>
      </c>
      <c r="AG126" s="2" cm="1">
        <f t="array" ref="AG126">ROUND((SUMPRODUCT((NhuCau!$E$104:$E$108=$C126)*(NhuCau!AJ$104:AJ$108))),2)</f>
        <v>0</v>
      </c>
      <c r="AH126" s="2" cm="1">
        <f t="array" ref="AH126">ROUND((SUMPRODUCT((NhuCau!$E$104:$E$108=$C126)*(NhuCau!AK$104:AK$108))),2)</f>
        <v>0</v>
      </c>
      <c r="AI126" s="2" cm="1">
        <f t="array" ref="AI126">ROUND((SUMPRODUCT((NhuCau!$E$104:$E$108=$C126)*(NhuCau!AL$104:AL$108))),2)</f>
        <v>0</v>
      </c>
      <c r="AJ126" s="2" cm="1">
        <f t="array" ref="AJ126">ROUND((SUMPRODUCT((NhuCau!$E$104:$E$108=$C126)*(NhuCau!AM$104:AM$108))),2)</f>
        <v>0</v>
      </c>
      <c r="AK126" s="2" cm="1">
        <f t="array" ref="AK126">ROUND((SUMPRODUCT((NhuCau!$E$104:$E$108=$C126)*(NhuCau!AN$104:AN$108))),2)</f>
        <v>0</v>
      </c>
      <c r="AL126" s="2" cm="1">
        <f t="array" ref="AL126">ROUND((SUMPRODUCT((NhuCau!$E$104:$E$108=$C126)*(NhuCau!AO$104:AO$108))),2)</f>
        <v>0</v>
      </c>
      <c r="AM126" s="2" cm="1">
        <f t="array" ref="AM126">ROUND((SUMPRODUCT((NhuCau!$E$104:$E$108=$C126)*(NhuCau!AP$104:AP$108))),2)</f>
        <v>0</v>
      </c>
      <c r="AN126" s="2" cm="1">
        <f t="array" ref="AN126">ROUND((SUMPRODUCT((NhuCau!$E$104:$E$108=$C126)*(NhuCau!AQ$104:AQ$108))),2)</f>
        <v>0</v>
      </c>
      <c r="AO126" s="2" cm="1">
        <f t="array" ref="AO126">ROUND((SUMPRODUCT((NhuCau!$E$104:$E$108=$C126)*(NhuCau!AR$104:AR$108))),2)</f>
        <v>0</v>
      </c>
      <c r="AP126" s="2" cm="1">
        <f t="array" ref="AP126">ROUND((SUMPRODUCT((NhuCau!$E$104:$E$108=$C126)*(NhuCau!AS$104:AS$108))),2)</f>
        <v>0</v>
      </c>
      <c r="AQ126" s="2" cm="1">
        <f t="array" ref="AQ126">ROUND((SUMPRODUCT((NhuCau!$E$104:$E$108=$C126)*(NhuCau!AT$104:AT$108))),2)</f>
        <v>0</v>
      </c>
      <c r="AR126" s="2" cm="1">
        <f t="array" ref="AR126">ROUND((SUMPRODUCT((NhuCau!$E$104:$E$108=$C126)*(NhuCau!AU$104:AU$108))),2)</f>
        <v>0</v>
      </c>
      <c r="AS126" s="2" cm="1">
        <f t="array" ref="AS126">ROUND((SUMPRODUCT((NhuCau!$E$104:$E$108=$C126)*(NhuCau!AV$104:AV$108))),2)</f>
        <v>0</v>
      </c>
      <c r="AT126" s="2" cm="1">
        <f t="array" ref="AT126">ROUND((SUMPRODUCT((NhuCau!$E$104:$E$108=$C126)*(NhuCau!AW$104:AW$108))),2)</f>
        <v>0</v>
      </c>
      <c r="AU126" s="2" cm="1">
        <f t="array" ref="AU126">ROUND((SUMPRODUCT((NhuCau!$E$104:$E$108=$C126)*(NhuCau!AX$104:AX$108))),2)</f>
        <v>0</v>
      </c>
      <c r="AV126" s="2" cm="1">
        <f t="array" ref="AV126">ROUND((SUMPRODUCT((NhuCau!$E$104:$E$108=$C126)*(NhuCau!AY$104:AY$108))),2)</f>
        <v>0</v>
      </c>
      <c r="AW126" s="2" cm="1">
        <f t="array" ref="AW126">ROUND((SUMPRODUCT((NhuCau!$E$104:$E$108=$C126)*(NhuCau!AZ$104:AZ$108))),2)</f>
        <v>0</v>
      </c>
      <c r="AX126" s="2" cm="1">
        <f t="array" ref="AX126">ROUND((SUMPRODUCT((NhuCau!$E$104:$E$108=$C126)*(NhuCau!BA$104:BA$108))),2)</f>
        <v>0</v>
      </c>
      <c r="AY126" s="2" cm="1">
        <f t="array" ref="AY126">ROUND((SUMPRODUCT((NhuCau!$E$104:$E$108=$C126)*(NhuCau!BB$104:BB$108))),2)</f>
        <v>0</v>
      </c>
      <c r="AZ126" s="2" cm="1">
        <f t="array" ref="AZ126">ROUND((SUMPRODUCT((NhuCau!$E$104:$E$108=$C126)*(NhuCau!BD$104:BD$108))),2)</f>
        <v>0</v>
      </c>
      <c r="BA126" s="2" cm="1">
        <f t="array" ref="BA126">ROUND((SUMPRODUCT((NhuCau!$E$104:$E$108=$C126)*(NhuCau!BE$104:BE$108))),2)</f>
        <v>0</v>
      </c>
      <c r="BB126" s="2" cm="1">
        <f t="array" ref="BB126">ROUND((SUMPRODUCT((NhuCau!$E$104:$E$108=$C126)*(NhuCau!BF$104:BF$108))),2)</f>
        <v>0</v>
      </c>
      <c r="BC126" s="2" cm="1">
        <f t="array" ref="BC126">ROUND((SUMPRODUCT((NhuCau!$E$104:$E$108=$C126)*(NhuCau!BG$104:BG$108))),2)</f>
        <v>0</v>
      </c>
      <c r="BD126" s="2" cm="1">
        <f t="array" ref="BD126">ROUND((SUMPRODUCT((NhuCau!$E$104:$E$108=$C126)*(NhuCau!BH$104:BH$108))),2)</f>
        <v>0</v>
      </c>
      <c r="BE126" s="2" cm="1">
        <f t="array" ref="BE126">ROUND((SUMPRODUCT((NhuCau!$E$104:$E$108=$C126)*(NhuCau!BI$104:BI$108))),2)</f>
        <v>0</v>
      </c>
      <c r="BF126" s="2" cm="1">
        <f t="array" ref="BF126">ROUND((SUMPRODUCT((NhuCau!$E$104:$E$108=$C126)*(NhuCau!BJ$104:BJ$108))),2)</f>
        <v>0</v>
      </c>
      <c r="BG126" s="2" cm="1">
        <f t="array" ref="BG126">ROUND((SUMPRODUCT((NhuCau!$E$104:$E$108=$C126)*(NhuCau!BK$104:BK$108))),2)</f>
        <v>0</v>
      </c>
    </row>
    <row r="127" spans="1:59" s="1" customFormat="1" ht="16.5" customHeight="1">
      <c r="A127" s="251" t="s">
        <v>42</v>
      </c>
      <c r="B127" s="252"/>
      <c r="C127" s="253" t="str">
        <f>BANGTINH!O8</f>
        <v>Năm 2027</v>
      </c>
      <c r="D127" s="246" t="s">
        <v>18</v>
      </c>
      <c r="E127" s="255">
        <f>SUM(F127:BG127)</f>
        <v>0</v>
      </c>
      <c r="F127" s="2" cm="1">
        <f t="array" ref="F127">ROUND((SUMPRODUCT((NhuCau!$E$104:$E$108=$C127)*(NhuCau!I$104:I$108))),2)</f>
        <v>0</v>
      </c>
      <c r="G127" s="2" cm="1">
        <f t="array" ref="G127">ROUND((SUMPRODUCT((NhuCau!$E$104:$E$108=$C127)*(NhuCau!J$104:J$108))),2)</f>
        <v>0</v>
      </c>
      <c r="H127" s="2" cm="1">
        <f t="array" ref="H127">ROUND((SUMPRODUCT((NhuCau!$E$104:$E$108=$C127)*(NhuCau!K$104:K$108))),2)</f>
        <v>0</v>
      </c>
      <c r="I127" s="2" cm="1">
        <f t="array" ref="I127">ROUND((SUMPRODUCT((NhuCau!$E$104:$E$108=$C127)*(NhuCau!L$104:L$108))),2)</f>
        <v>0</v>
      </c>
      <c r="J127" s="2" cm="1">
        <f t="array" ref="J127">ROUND((SUMPRODUCT((NhuCau!$E$104:$E$108=$C127)*(NhuCau!M$104:M$108))),2)</f>
        <v>0</v>
      </c>
      <c r="K127" s="2" cm="1">
        <f t="array" ref="K127">ROUND((SUMPRODUCT((NhuCau!$E$104:$E$108=$C127)*(NhuCau!N$104:N$108))),2)</f>
        <v>0</v>
      </c>
      <c r="L127" s="2" cm="1">
        <f t="array" ref="L127">ROUND((SUMPRODUCT((NhuCau!$E$104:$E$108=$C127)*(NhuCau!O$104:O$108))),2)</f>
        <v>0</v>
      </c>
      <c r="M127" s="2" cm="1">
        <f t="array" ref="M127">ROUND((SUMPRODUCT((NhuCau!$E$104:$E$108=$C127)*(NhuCau!P$104:P$108))),2)</f>
        <v>0</v>
      </c>
      <c r="N127" s="2" cm="1">
        <f t="array" ref="N127">ROUND((SUMPRODUCT((NhuCau!$E$104:$E$108=$C127)*(NhuCau!Q$104:Q$108))),2)</f>
        <v>0</v>
      </c>
      <c r="O127" s="2" cm="1">
        <f t="array" ref="O127">ROUND((SUMPRODUCT((NhuCau!$E$104:$E$108=$C127)*(NhuCau!R$104:R$108))),2)</f>
        <v>0</v>
      </c>
      <c r="P127" s="2" cm="1">
        <f t="array" ref="P127">ROUND((SUMPRODUCT((NhuCau!$E$104:$E$108=$C127)*(NhuCau!S$104:S$108))),2)</f>
        <v>0</v>
      </c>
      <c r="Q127" s="2" cm="1">
        <f t="array" ref="Q127">ROUND((SUMPRODUCT((NhuCau!$E$104:$E$108=$C127)*(NhuCau!T$104:T$108))),2)</f>
        <v>0</v>
      </c>
      <c r="R127" s="2" cm="1">
        <f t="array" ref="R127">ROUND((SUMPRODUCT((NhuCau!$E$104:$E$108=$C127)*(NhuCau!U$104:U$108))),2)</f>
        <v>0</v>
      </c>
      <c r="S127" s="2" cm="1">
        <f t="array" ref="S127">ROUND((SUMPRODUCT((NhuCau!$E$104:$E$108=$C127)*(NhuCau!V$104:V$108))),2)</f>
        <v>0</v>
      </c>
      <c r="T127" s="2" cm="1">
        <f t="array" ref="T127">ROUND((SUMPRODUCT((NhuCau!$E$104:$E$108=$C127)*(NhuCau!W$104:W$108))),2)</f>
        <v>0</v>
      </c>
      <c r="U127" s="2" cm="1">
        <f t="array" ref="U127">ROUND((SUMPRODUCT((NhuCau!$E$104:$E$108=$C127)*(NhuCau!X$104:X$108))),2)</f>
        <v>0</v>
      </c>
      <c r="V127" s="2" cm="1">
        <f t="array" ref="V127">ROUND((SUMPRODUCT((NhuCau!$E$104:$E$108=$C127)*(NhuCau!Y$104:Y$108))),2)</f>
        <v>0</v>
      </c>
      <c r="W127" s="2" cm="1">
        <f t="array" ref="W127">ROUND((SUMPRODUCT((NhuCau!$E$104:$E$108=$C127)*(NhuCau!Z$104:Z$108))),2)</f>
        <v>0</v>
      </c>
      <c r="X127" s="2" cm="1">
        <f t="array" ref="X127">ROUND((SUMPRODUCT((NhuCau!$E$104:$E$108=$C127)*(NhuCau!AA$104:AA$108))),2)</f>
        <v>0</v>
      </c>
      <c r="Y127" s="2" cm="1">
        <f t="array" ref="Y127">ROUND((SUMPRODUCT((NhuCau!$E$104:$E$108=$C127)*(NhuCau!AB$104:AB$108))),2)</f>
        <v>0</v>
      </c>
      <c r="Z127" s="2" cm="1">
        <f t="array" ref="Z127">ROUND((SUMPRODUCT((NhuCau!$E$104:$E$108=$C127)*(NhuCau!AC$104:AC$108))),2)</f>
        <v>0</v>
      </c>
      <c r="AA127" s="2" cm="1">
        <f t="array" ref="AA127">ROUND((SUMPRODUCT((NhuCau!$E$104:$E$108=$C127)*(NhuCau!AD$104:AD$108))),2)</f>
        <v>0</v>
      </c>
      <c r="AB127" s="2" cm="1">
        <f t="array" ref="AB127">ROUND((SUMPRODUCT((NhuCau!$E$104:$E$108=$C127)*(NhuCau!AE$104:AE$108))),2)</f>
        <v>0</v>
      </c>
      <c r="AC127" s="2" cm="1">
        <f t="array" ref="AC127">ROUND((SUMPRODUCT((NhuCau!$E$104:$E$108=$C127)*(NhuCau!AF$104:AF$108))),2)</f>
        <v>0</v>
      </c>
      <c r="AD127" s="2" cm="1">
        <f t="array" ref="AD127">ROUND((SUMPRODUCT((NhuCau!$E$104:$E$108=$C127)*(NhuCau!AG$104:AG$108))),2)</f>
        <v>0</v>
      </c>
      <c r="AE127" s="2" cm="1">
        <f t="array" ref="AE127">ROUND((SUMPRODUCT((NhuCau!$E$104:$E$108=$C127)*(NhuCau!AH$104:AH$108))),2)</f>
        <v>0</v>
      </c>
      <c r="AF127" s="2" cm="1">
        <f t="array" ref="AF127">ROUND((SUMPRODUCT((NhuCau!$E$104:$E$108=$C127)*(NhuCau!AI$104:AI$108))),2)</f>
        <v>0</v>
      </c>
      <c r="AG127" s="2" cm="1">
        <f t="array" ref="AG127">ROUND((SUMPRODUCT((NhuCau!$E$104:$E$108=$C127)*(NhuCau!AJ$104:AJ$108))),2)</f>
        <v>0</v>
      </c>
      <c r="AH127" s="2" cm="1">
        <f t="array" ref="AH127">ROUND((SUMPRODUCT((NhuCau!$E$104:$E$108=$C127)*(NhuCau!AK$104:AK$108))),2)</f>
        <v>0</v>
      </c>
      <c r="AI127" s="2" cm="1">
        <f t="array" ref="AI127">ROUND((SUMPRODUCT((NhuCau!$E$104:$E$108=$C127)*(NhuCau!AL$104:AL$108))),2)</f>
        <v>0</v>
      </c>
      <c r="AJ127" s="2" cm="1">
        <f t="array" ref="AJ127">ROUND((SUMPRODUCT((NhuCau!$E$104:$E$108=$C127)*(NhuCau!AM$104:AM$108))),2)</f>
        <v>0</v>
      </c>
      <c r="AK127" s="2" cm="1">
        <f t="array" ref="AK127">ROUND((SUMPRODUCT((NhuCau!$E$104:$E$108=$C127)*(NhuCau!AN$104:AN$108))),2)</f>
        <v>0</v>
      </c>
      <c r="AL127" s="2" cm="1">
        <f t="array" ref="AL127">ROUND((SUMPRODUCT((NhuCau!$E$104:$E$108=$C127)*(NhuCau!AO$104:AO$108))),2)</f>
        <v>0</v>
      </c>
      <c r="AM127" s="2" cm="1">
        <f t="array" ref="AM127">ROUND((SUMPRODUCT((NhuCau!$E$104:$E$108=$C127)*(NhuCau!AP$104:AP$108))),2)</f>
        <v>0</v>
      </c>
      <c r="AN127" s="2" cm="1">
        <f t="array" ref="AN127">ROUND((SUMPRODUCT((NhuCau!$E$104:$E$108=$C127)*(NhuCau!AQ$104:AQ$108))),2)</f>
        <v>0</v>
      </c>
      <c r="AO127" s="2" cm="1">
        <f t="array" ref="AO127">ROUND((SUMPRODUCT((NhuCau!$E$104:$E$108=$C127)*(NhuCau!AR$104:AR$108))),2)</f>
        <v>0</v>
      </c>
      <c r="AP127" s="2" cm="1">
        <f t="array" ref="AP127">ROUND((SUMPRODUCT((NhuCau!$E$104:$E$108=$C127)*(NhuCau!AS$104:AS$108))),2)</f>
        <v>0</v>
      </c>
      <c r="AQ127" s="2" cm="1">
        <f t="array" ref="AQ127">ROUND((SUMPRODUCT((NhuCau!$E$104:$E$108=$C127)*(NhuCau!AT$104:AT$108))),2)</f>
        <v>0</v>
      </c>
      <c r="AR127" s="2" cm="1">
        <f t="array" ref="AR127">ROUND((SUMPRODUCT((NhuCau!$E$104:$E$108=$C127)*(NhuCau!AU$104:AU$108))),2)</f>
        <v>0</v>
      </c>
      <c r="AS127" s="2" cm="1">
        <f t="array" ref="AS127">ROUND((SUMPRODUCT((NhuCau!$E$104:$E$108=$C127)*(NhuCau!AV$104:AV$108))),2)</f>
        <v>0</v>
      </c>
      <c r="AT127" s="2" cm="1">
        <f t="array" ref="AT127">ROUND((SUMPRODUCT((NhuCau!$E$104:$E$108=$C127)*(NhuCau!AW$104:AW$108))),2)</f>
        <v>0</v>
      </c>
      <c r="AU127" s="2" cm="1">
        <f t="array" ref="AU127">ROUND((SUMPRODUCT((NhuCau!$E$104:$E$108=$C127)*(NhuCau!AX$104:AX$108))),2)</f>
        <v>0</v>
      </c>
      <c r="AV127" s="2" cm="1">
        <f t="array" ref="AV127">ROUND((SUMPRODUCT((NhuCau!$E$104:$E$108=$C127)*(NhuCau!AY$104:AY$108))),2)</f>
        <v>0</v>
      </c>
      <c r="AW127" s="2" cm="1">
        <f t="array" ref="AW127">ROUND((SUMPRODUCT((NhuCau!$E$104:$E$108=$C127)*(NhuCau!AZ$104:AZ$108))),2)</f>
        <v>0</v>
      </c>
      <c r="AX127" s="2" cm="1">
        <f t="array" ref="AX127">ROUND((SUMPRODUCT((NhuCau!$E$104:$E$108=$C127)*(NhuCau!BA$104:BA$108))),2)</f>
        <v>0</v>
      </c>
      <c r="AY127" s="2" cm="1">
        <f t="array" ref="AY127">ROUND((SUMPRODUCT((NhuCau!$E$104:$E$108=$C127)*(NhuCau!BB$104:BB$108))),2)</f>
        <v>0</v>
      </c>
      <c r="AZ127" s="2" cm="1">
        <f t="array" ref="AZ127">ROUND((SUMPRODUCT((NhuCau!$E$104:$E$108=$C127)*(NhuCau!BD$104:BD$108))),2)</f>
        <v>0</v>
      </c>
      <c r="BA127" s="2" cm="1">
        <f t="array" ref="BA127">ROUND((SUMPRODUCT((NhuCau!$E$104:$E$108=$C127)*(NhuCau!BE$104:BE$108))),2)</f>
        <v>0</v>
      </c>
      <c r="BB127" s="2" cm="1">
        <f t="array" ref="BB127">ROUND((SUMPRODUCT((NhuCau!$E$104:$E$108=$C127)*(NhuCau!BF$104:BF$108))),2)</f>
        <v>0</v>
      </c>
      <c r="BC127" s="2" cm="1">
        <f t="array" ref="BC127">ROUND((SUMPRODUCT((NhuCau!$E$104:$E$108=$C127)*(NhuCau!BG$104:BG$108))),2)</f>
        <v>0</v>
      </c>
      <c r="BD127" s="2" cm="1">
        <f t="array" ref="BD127">ROUND((SUMPRODUCT((NhuCau!$E$104:$E$108=$C127)*(NhuCau!BH$104:BH$108))),2)</f>
        <v>0</v>
      </c>
      <c r="BE127" s="2" cm="1">
        <f t="array" ref="BE127">ROUND((SUMPRODUCT((NhuCau!$E$104:$E$108=$C127)*(NhuCau!BI$104:BI$108))),2)</f>
        <v>0</v>
      </c>
      <c r="BF127" s="2" cm="1">
        <f t="array" ref="BF127">ROUND((SUMPRODUCT((NhuCau!$E$104:$E$108=$C127)*(NhuCau!BJ$104:BJ$108))),2)</f>
        <v>0</v>
      </c>
      <c r="BG127" s="2" cm="1">
        <f t="array" ref="BG127">ROUND((SUMPRODUCT((NhuCau!$E$104:$E$108=$C127)*(NhuCau!BK$104:BK$108))),2)</f>
        <v>0</v>
      </c>
    </row>
    <row r="128" spans="1:59" s="1" customFormat="1" ht="16.5" customHeight="1">
      <c r="A128" s="251" t="s">
        <v>42</v>
      </c>
      <c r="B128" s="252"/>
      <c r="C128" s="253" t="str">
        <f>BANGTINH!O9</f>
        <v>Năm 2028</v>
      </c>
      <c r="D128" s="246" t="s">
        <v>18</v>
      </c>
      <c r="E128" s="255">
        <f>SUM(F128:BG128)</f>
        <v>0</v>
      </c>
      <c r="F128" s="2" cm="1">
        <f t="array" ref="F128">ROUND((SUMPRODUCT((NhuCau!$E$104:$E$108=$C128)*(NhuCau!I$104:I$108))),2)</f>
        <v>0</v>
      </c>
      <c r="G128" s="2" cm="1">
        <f t="array" ref="G128">ROUND((SUMPRODUCT((NhuCau!$E$104:$E$108=$C128)*(NhuCau!J$104:J$108))),2)</f>
        <v>0</v>
      </c>
      <c r="H128" s="2" cm="1">
        <f t="array" ref="H128">ROUND((SUMPRODUCT((NhuCau!$E$104:$E$108=$C128)*(NhuCau!K$104:K$108))),2)</f>
        <v>0</v>
      </c>
      <c r="I128" s="2" cm="1">
        <f t="array" ref="I128">ROUND((SUMPRODUCT((NhuCau!$E$104:$E$108=$C128)*(NhuCau!L$104:L$108))),2)</f>
        <v>0</v>
      </c>
      <c r="J128" s="2" cm="1">
        <f t="array" ref="J128">ROUND((SUMPRODUCT((NhuCau!$E$104:$E$108=$C128)*(NhuCau!M$104:M$108))),2)</f>
        <v>0</v>
      </c>
      <c r="K128" s="2" cm="1">
        <f t="array" ref="K128">ROUND((SUMPRODUCT((NhuCau!$E$104:$E$108=$C128)*(NhuCau!N$104:N$108))),2)</f>
        <v>0</v>
      </c>
      <c r="L128" s="2" cm="1">
        <f t="array" ref="L128">ROUND((SUMPRODUCT((NhuCau!$E$104:$E$108=$C128)*(NhuCau!O$104:O$108))),2)</f>
        <v>0</v>
      </c>
      <c r="M128" s="2" cm="1">
        <f t="array" ref="M128">ROUND((SUMPRODUCT((NhuCau!$E$104:$E$108=$C128)*(NhuCau!P$104:P$108))),2)</f>
        <v>0</v>
      </c>
      <c r="N128" s="2" cm="1">
        <f t="array" ref="N128">ROUND((SUMPRODUCT((NhuCau!$E$104:$E$108=$C128)*(NhuCau!Q$104:Q$108))),2)</f>
        <v>0</v>
      </c>
      <c r="O128" s="2" cm="1">
        <f t="array" ref="O128">ROUND((SUMPRODUCT((NhuCau!$E$104:$E$108=$C128)*(NhuCau!R$104:R$108))),2)</f>
        <v>0</v>
      </c>
      <c r="P128" s="2" cm="1">
        <f t="array" ref="P128">ROUND((SUMPRODUCT((NhuCau!$E$104:$E$108=$C128)*(NhuCau!S$104:S$108))),2)</f>
        <v>0</v>
      </c>
      <c r="Q128" s="2" cm="1">
        <f t="array" ref="Q128">ROUND((SUMPRODUCT((NhuCau!$E$104:$E$108=$C128)*(NhuCau!T$104:T$108))),2)</f>
        <v>0</v>
      </c>
      <c r="R128" s="2" cm="1">
        <f t="array" ref="R128">ROUND((SUMPRODUCT((NhuCau!$E$104:$E$108=$C128)*(NhuCau!U$104:U$108))),2)</f>
        <v>0</v>
      </c>
      <c r="S128" s="2" cm="1">
        <f t="array" ref="S128">ROUND((SUMPRODUCT((NhuCau!$E$104:$E$108=$C128)*(NhuCau!V$104:V$108))),2)</f>
        <v>0</v>
      </c>
      <c r="T128" s="2" cm="1">
        <f t="array" ref="T128">ROUND((SUMPRODUCT((NhuCau!$E$104:$E$108=$C128)*(NhuCau!W$104:W$108))),2)</f>
        <v>0</v>
      </c>
      <c r="U128" s="2" cm="1">
        <f t="array" ref="U128">ROUND((SUMPRODUCT((NhuCau!$E$104:$E$108=$C128)*(NhuCau!X$104:X$108))),2)</f>
        <v>0</v>
      </c>
      <c r="V128" s="2" cm="1">
        <f t="array" ref="V128">ROUND((SUMPRODUCT((NhuCau!$E$104:$E$108=$C128)*(NhuCau!Y$104:Y$108))),2)</f>
        <v>0</v>
      </c>
      <c r="W128" s="2" cm="1">
        <f t="array" ref="W128">ROUND((SUMPRODUCT((NhuCau!$E$104:$E$108=$C128)*(NhuCau!Z$104:Z$108))),2)</f>
        <v>0</v>
      </c>
      <c r="X128" s="2" cm="1">
        <f t="array" ref="X128">ROUND((SUMPRODUCT((NhuCau!$E$104:$E$108=$C128)*(NhuCau!AA$104:AA$108))),2)</f>
        <v>0</v>
      </c>
      <c r="Y128" s="2" cm="1">
        <f t="array" ref="Y128">ROUND((SUMPRODUCT((NhuCau!$E$104:$E$108=$C128)*(NhuCau!AB$104:AB$108))),2)</f>
        <v>0</v>
      </c>
      <c r="Z128" s="2" cm="1">
        <f t="array" ref="Z128">ROUND((SUMPRODUCT((NhuCau!$E$104:$E$108=$C128)*(NhuCau!AC$104:AC$108))),2)</f>
        <v>0</v>
      </c>
      <c r="AA128" s="2" cm="1">
        <f t="array" ref="AA128">ROUND((SUMPRODUCT((NhuCau!$E$104:$E$108=$C128)*(NhuCau!AD$104:AD$108))),2)</f>
        <v>0</v>
      </c>
      <c r="AB128" s="2" cm="1">
        <f t="array" ref="AB128">ROUND((SUMPRODUCT((NhuCau!$E$104:$E$108=$C128)*(NhuCau!AE$104:AE$108))),2)</f>
        <v>0</v>
      </c>
      <c r="AC128" s="2" cm="1">
        <f t="array" ref="AC128">ROUND((SUMPRODUCT((NhuCau!$E$104:$E$108=$C128)*(NhuCau!AF$104:AF$108))),2)</f>
        <v>0</v>
      </c>
      <c r="AD128" s="2" cm="1">
        <f t="array" ref="AD128">ROUND((SUMPRODUCT((NhuCau!$E$104:$E$108=$C128)*(NhuCau!AG$104:AG$108))),2)</f>
        <v>0</v>
      </c>
      <c r="AE128" s="2" cm="1">
        <f t="array" ref="AE128">ROUND((SUMPRODUCT((NhuCau!$E$104:$E$108=$C128)*(NhuCau!AH$104:AH$108))),2)</f>
        <v>0</v>
      </c>
      <c r="AF128" s="2" cm="1">
        <f t="array" ref="AF128">ROUND((SUMPRODUCT((NhuCau!$E$104:$E$108=$C128)*(NhuCau!AI$104:AI$108))),2)</f>
        <v>0</v>
      </c>
      <c r="AG128" s="2" cm="1">
        <f t="array" ref="AG128">ROUND((SUMPRODUCT((NhuCau!$E$104:$E$108=$C128)*(NhuCau!AJ$104:AJ$108))),2)</f>
        <v>0</v>
      </c>
      <c r="AH128" s="2" cm="1">
        <f t="array" ref="AH128">ROUND((SUMPRODUCT((NhuCau!$E$104:$E$108=$C128)*(NhuCau!AK$104:AK$108))),2)</f>
        <v>0</v>
      </c>
      <c r="AI128" s="2" cm="1">
        <f t="array" ref="AI128">ROUND((SUMPRODUCT((NhuCau!$E$104:$E$108=$C128)*(NhuCau!AL$104:AL$108))),2)</f>
        <v>0</v>
      </c>
      <c r="AJ128" s="2" cm="1">
        <f t="array" ref="AJ128">ROUND((SUMPRODUCT((NhuCau!$E$104:$E$108=$C128)*(NhuCau!AM$104:AM$108))),2)</f>
        <v>0</v>
      </c>
      <c r="AK128" s="2" cm="1">
        <f t="array" ref="AK128">ROUND((SUMPRODUCT((NhuCau!$E$104:$E$108=$C128)*(NhuCau!AN$104:AN$108))),2)</f>
        <v>0</v>
      </c>
      <c r="AL128" s="2" cm="1">
        <f t="array" ref="AL128">ROUND((SUMPRODUCT((NhuCau!$E$104:$E$108=$C128)*(NhuCau!AO$104:AO$108))),2)</f>
        <v>0</v>
      </c>
      <c r="AM128" s="2" cm="1">
        <f t="array" ref="AM128">ROUND((SUMPRODUCT((NhuCau!$E$104:$E$108=$C128)*(NhuCau!AP$104:AP$108))),2)</f>
        <v>0</v>
      </c>
      <c r="AN128" s="2" cm="1">
        <f t="array" ref="AN128">ROUND((SUMPRODUCT((NhuCau!$E$104:$E$108=$C128)*(NhuCau!AQ$104:AQ$108))),2)</f>
        <v>0</v>
      </c>
      <c r="AO128" s="2" cm="1">
        <f t="array" ref="AO128">ROUND((SUMPRODUCT((NhuCau!$E$104:$E$108=$C128)*(NhuCau!AR$104:AR$108))),2)</f>
        <v>0</v>
      </c>
      <c r="AP128" s="2" cm="1">
        <f t="array" ref="AP128">ROUND((SUMPRODUCT((NhuCau!$E$104:$E$108=$C128)*(NhuCau!AS$104:AS$108))),2)</f>
        <v>0</v>
      </c>
      <c r="AQ128" s="2" cm="1">
        <f t="array" ref="AQ128">ROUND((SUMPRODUCT((NhuCau!$E$104:$E$108=$C128)*(NhuCau!AT$104:AT$108))),2)</f>
        <v>0</v>
      </c>
      <c r="AR128" s="2" cm="1">
        <f t="array" ref="AR128">ROUND((SUMPRODUCT((NhuCau!$E$104:$E$108=$C128)*(NhuCau!AU$104:AU$108))),2)</f>
        <v>0</v>
      </c>
      <c r="AS128" s="2" cm="1">
        <f t="array" ref="AS128">ROUND((SUMPRODUCT((NhuCau!$E$104:$E$108=$C128)*(NhuCau!AV$104:AV$108))),2)</f>
        <v>0</v>
      </c>
      <c r="AT128" s="2" cm="1">
        <f t="array" ref="AT128">ROUND((SUMPRODUCT((NhuCau!$E$104:$E$108=$C128)*(NhuCau!AW$104:AW$108))),2)</f>
        <v>0</v>
      </c>
      <c r="AU128" s="2" cm="1">
        <f t="array" ref="AU128">ROUND((SUMPRODUCT((NhuCau!$E$104:$E$108=$C128)*(NhuCau!AX$104:AX$108))),2)</f>
        <v>0</v>
      </c>
      <c r="AV128" s="2" cm="1">
        <f t="array" ref="AV128">ROUND((SUMPRODUCT((NhuCau!$E$104:$E$108=$C128)*(NhuCau!AY$104:AY$108))),2)</f>
        <v>0</v>
      </c>
      <c r="AW128" s="2" cm="1">
        <f t="array" ref="AW128">ROUND((SUMPRODUCT((NhuCau!$E$104:$E$108=$C128)*(NhuCau!AZ$104:AZ$108))),2)</f>
        <v>0</v>
      </c>
      <c r="AX128" s="2" cm="1">
        <f t="array" ref="AX128">ROUND((SUMPRODUCT((NhuCau!$E$104:$E$108=$C128)*(NhuCau!BA$104:BA$108))),2)</f>
        <v>0</v>
      </c>
      <c r="AY128" s="2" cm="1">
        <f t="array" ref="AY128">ROUND((SUMPRODUCT((NhuCau!$E$104:$E$108=$C128)*(NhuCau!BB$104:BB$108))),2)</f>
        <v>0</v>
      </c>
      <c r="AZ128" s="2" cm="1">
        <f t="array" ref="AZ128">ROUND((SUMPRODUCT((NhuCau!$E$104:$E$108=$C128)*(NhuCau!BD$104:BD$108))),2)</f>
        <v>0</v>
      </c>
      <c r="BA128" s="2" cm="1">
        <f t="array" ref="BA128">ROUND((SUMPRODUCT((NhuCau!$E$104:$E$108=$C128)*(NhuCau!BE$104:BE$108))),2)</f>
        <v>0</v>
      </c>
      <c r="BB128" s="2" cm="1">
        <f t="array" ref="BB128">ROUND((SUMPRODUCT((NhuCau!$E$104:$E$108=$C128)*(NhuCau!BF$104:BF$108))),2)</f>
        <v>0</v>
      </c>
      <c r="BC128" s="2" cm="1">
        <f t="array" ref="BC128">ROUND((SUMPRODUCT((NhuCau!$E$104:$E$108=$C128)*(NhuCau!BG$104:BG$108))),2)</f>
        <v>0</v>
      </c>
      <c r="BD128" s="2" cm="1">
        <f t="array" ref="BD128">ROUND((SUMPRODUCT((NhuCau!$E$104:$E$108=$C128)*(NhuCau!BH$104:BH$108))),2)</f>
        <v>0</v>
      </c>
      <c r="BE128" s="2" cm="1">
        <f t="array" ref="BE128">ROUND((SUMPRODUCT((NhuCau!$E$104:$E$108=$C128)*(NhuCau!BI$104:BI$108))),2)</f>
        <v>0</v>
      </c>
      <c r="BF128" s="2" cm="1">
        <f t="array" ref="BF128">ROUND((SUMPRODUCT((NhuCau!$E$104:$E$108=$C128)*(NhuCau!BJ$104:BJ$108))),2)</f>
        <v>0</v>
      </c>
      <c r="BG128" s="2" cm="1">
        <f t="array" ref="BG128">ROUND((SUMPRODUCT((NhuCau!$E$104:$E$108=$C128)*(NhuCau!BK$104:BK$108))),2)</f>
        <v>0</v>
      </c>
    </row>
    <row r="129" spans="1:59" s="1" customFormat="1" ht="16.5" customHeight="1">
      <c r="A129" s="251" t="s">
        <v>42</v>
      </c>
      <c r="B129" s="252"/>
      <c r="C129" s="253" t="str">
        <f>BANGTINH!O10</f>
        <v>Năm 2029</v>
      </c>
      <c r="D129" s="246" t="s">
        <v>18</v>
      </c>
      <c r="E129" s="255">
        <f>SUM(F129:BG129)</f>
        <v>0</v>
      </c>
      <c r="F129" s="2" cm="1">
        <f t="array" ref="F129">ROUND((SUMPRODUCT((NhuCau!$E$104:$E$108=$C129)*(NhuCau!I$104:I$108))),2)</f>
        <v>0</v>
      </c>
      <c r="G129" s="2" cm="1">
        <f t="array" ref="G129">ROUND((SUMPRODUCT((NhuCau!$E$104:$E$108=$C129)*(NhuCau!J$104:J$108))),2)</f>
        <v>0</v>
      </c>
      <c r="H129" s="2" cm="1">
        <f t="array" ref="H129">ROUND((SUMPRODUCT((NhuCau!$E$104:$E$108=$C129)*(NhuCau!K$104:K$108))),2)</f>
        <v>0</v>
      </c>
      <c r="I129" s="2" cm="1">
        <f t="array" ref="I129">ROUND((SUMPRODUCT((NhuCau!$E$104:$E$108=$C129)*(NhuCau!L$104:L$108))),2)</f>
        <v>0</v>
      </c>
      <c r="J129" s="2" cm="1">
        <f t="array" ref="J129">ROUND((SUMPRODUCT((NhuCau!$E$104:$E$108=$C129)*(NhuCau!M$104:M$108))),2)</f>
        <v>0</v>
      </c>
      <c r="K129" s="2" cm="1">
        <f t="array" ref="K129">ROUND((SUMPRODUCT((NhuCau!$E$104:$E$108=$C129)*(NhuCau!N$104:N$108))),2)</f>
        <v>0</v>
      </c>
      <c r="L129" s="2" cm="1">
        <f t="array" ref="L129">ROUND((SUMPRODUCT((NhuCau!$E$104:$E$108=$C129)*(NhuCau!O$104:O$108))),2)</f>
        <v>0</v>
      </c>
      <c r="M129" s="2" cm="1">
        <f t="array" ref="M129">ROUND((SUMPRODUCT((NhuCau!$E$104:$E$108=$C129)*(NhuCau!P$104:P$108))),2)</f>
        <v>0</v>
      </c>
      <c r="N129" s="2" cm="1">
        <f t="array" ref="N129">ROUND((SUMPRODUCT((NhuCau!$E$104:$E$108=$C129)*(NhuCau!Q$104:Q$108))),2)</f>
        <v>0</v>
      </c>
      <c r="O129" s="2" cm="1">
        <f t="array" ref="O129">ROUND((SUMPRODUCT((NhuCau!$E$104:$E$108=$C129)*(NhuCau!R$104:R$108))),2)</f>
        <v>0</v>
      </c>
      <c r="P129" s="2" cm="1">
        <f t="array" ref="P129">ROUND((SUMPRODUCT((NhuCau!$E$104:$E$108=$C129)*(NhuCau!S$104:S$108))),2)</f>
        <v>0</v>
      </c>
      <c r="Q129" s="2" cm="1">
        <f t="array" ref="Q129">ROUND((SUMPRODUCT((NhuCau!$E$104:$E$108=$C129)*(NhuCau!T$104:T$108))),2)</f>
        <v>0</v>
      </c>
      <c r="R129" s="2" cm="1">
        <f t="array" ref="R129">ROUND((SUMPRODUCT((NhuCau!$E$104:$E$108=$C129)*(NhuCau!U$104:U$108))),2)</f>
        <v>0</v>
      </c>
      <c r="S129" s="2" cm="1">
        <f t="array" ref="S129">ROUND((SUMPRODUCT((NhuCau!$E$104:$E$108=$C129)*(NhuCau!V$104:V$108))),2)</f>
        <v>0</v>
      </c>
      <c r="T129" s="2" cm="1">
        <f t="array" ref="T129">ROUND((SUMPRODUCT((NhuCau!$E$104:$E$108=$C129)*(NhuCau!W$104:W$108))),2)</f>
        <v>0</v>
      </c>
      <c r="U129" s="2" cm="1">
        <f t="array" ref="U129">ROUND((SUMPRODUCT((NhuCau!$E$104:$E$108=$C129)*(NhuCau!X$104:X$108))),2)</f>
        <v>0</v>
      </c>
      <c r="V129" s="2" cm="1">
        <f t="array" ref="V129">ROUND((SUMPRODUCT((NhuCau!$E$104:$E$108=$C129)*(NhuCau!Y$104:Y$108))),2)</f>
        <v>0</v>
      </c>
      <c r="W129" s="2" cm="1">
        <f t="array" ref="W129">ROUND((SUMPRODUCT((NhuCau!$E$104:$E$108=$C129)*(NhuCau!Z$104:Z$108))),2)</f>
        <v>0</v>
      </c>
      <c r="X129" s="2" cm="1">
        <f t="array" ref="X129">ROUND((SUMPRODUCT((NhuCau!$E$104:$E$108=$C129)*(NhuCau!AA$104:AA$108))),2)</f>
        <v>0</v>
      </c>
      <c r="Y129" s="2" cm="1">
        <f t="array" ref="Y129">ROUND((SUMPRODUCT((NhuCau!$E$104:$E$108=$C129)*(NhuCau!AB$104:AB$108))),2)</f>
        <v>0</v>
      </c>
      <c r="Z129" s="2" cm="1">
        <f t="array" ref="Z129">ROUND((SUMPRODUCT((NhuCau!$E$104:$E$108=$C129)*(NhuCau!AC$104:AC$108))),2)</f>
        <v>0</v>
      </c>
      <c r="AA129" s="2" cm="1">
        <f t="array" ref="AA129">ROUND((SUMPRODUCT((NhuCau!$E$104:$E$108=$C129)*(NhuCau!AD$104:AD$108))),2)</f>
        <v>0</v>
      </c>
      <c r="AB129" s="2" cm="1">
        <f t="array" ref="AB129">ROUND((SUMPRODUCT((NhuCau!$E$104:$E$108=$C129)*(NhuCau!AE$104:AE$108))),2)</f>
        <v>0</v>
      </c>
      <c r="AC129" s="2" cm="1">
        <f t="array" ref="AC129">ROUND((SUMPRODUCT((NhuCau!$E$104:$E$108=$C129)*(NhuCau!AF$104:AF$108))),2)</f>
        <v>0</v>
      </c>
      <c r="AD129" s="2" cm="1">
        <f t="array" ref="AD129">ROUND((SUMPRODUCT((NhuCau!$E$104:$E$108=$C129)*(NhuCau!AG$104:AG$108))),2)</f>
        <v>0</v>
      </c>
      <c r="AE129" s="2" cm="1">
        <f t="array" ref="AE129">ROUND((SUMPRODUCT((NhuCau!$E$104:$E$108=$C129)*(NhuCau!AH$104:AH$108))),2)</f>
        <v>0</v>
      </c>
      <c r="AF129" s="2" cm="1">
        <f t="array" ref="AF129">ROUND((SUMPRODUCT((NhuCau!$E$104:$E$108=$C129)*(NhuCau!AI$104:AI$108))),2)</f>
        <v>0</v>
      </c>
      <c r="AG129" s="2" cm="1">
        <f t="array" ref="AG129">ROUND((SUMPRODUCT((NhuCau!$E$104:$E$108=$C129)*(NhuCau!AJ$104:AJ$108))),2)</f>
        <v>0</v>
      </c>
      <c r="AH129" s="2" cm="1">
        <f t="array" ref="AH129">ROUND((SUMPRODUCT((NhuCau!$E$104:$E$108=$C129)*(NhuCau!AK$104:AK$108))),2)</f>
        <v>0</v>
      </c>
      <c r="AI129" s="2" cm="1">
        <f t="array" ref="AI129">ROUND((SUMPRODUCT((NhuCau!$E$104:$E$108=$C129)*(NhuCau!AL$104:AL$108))),2)</f>
        <v>0</v>
      </c>
      <c r="AJ129" s="2" cm="1">
        <f t="array" ref="AJ129">ROUND((SUMPRODUCT((NhuCau!$E$104:$E$108=$C129)*(NhuCau!AM$104:AM$108))),2)</f>
        <v>0</v>
      </c>
      <c r="AK129" s="2" cm="1">
        <f t="array" ref="AK129">ROUND((SUMPRODUCT((NhuCau!$E$104:$E$108=$C129)*(NhuCau!AN$104:AN$108))),2)</f>
        <v>0</v>
      </c>
      <c r="AL129" s="2" cm="1">
        <f t="array" ref="AL129">ROUND((SUMPRODUCT((NhuCau!$E$104:$E$108=$C129)*(NhuCau!AO$104:AO$108))),2)</f>
        <v>0</v>
      </c>
      <c r="AM129" s="2" cm="1">
        <f t="array" ref="AM129">ROUND((SUMPRODUCT((NhuCau!$E$104:$E$108=$C129)*(NhuCau!AP$104:AP$108))),2)</f>
        <v>0</v>
      </c>
      <c r="AN129" s="2" cm="1">
        <f t="array" ref="AN129">ROUND((SUMPRODUCT((NhuCau!$E$104:$E$108=$C129)*(NhuCau!AQ$104:AQ$108))),2)</f>
        <v>0</v>
      </c>
      <c r="AO129" s="2" cm="1">
        <f t="array" ref="AO129">ROUND((SUMPRODUCT((NhuCau!$E$104:$E$108=$C129)*(NhuCau!AR$104:AR$108))),2)</f>
        <v>0</v>
      </c>
      <c r="AP129" s="2" cm="1">
        <f t="array" ref="AP129">ROUND((SUMPRODUCT((NhuCau!$E$104:$E$108=$C129)*(NhuCau!AS$104:AS$108))),2)</f>
        <v>0</v>
      </c>
      <c r="AQ129" s="2" cm="1">
        <f t="array" ref="AQ129">ROUND((SUMPRODUCT((NhuCau!$E$104:$E$108=$C129)*(NhuCau!AT$104:AT$108))),2)</f>
        <v>0</v>
      </c>
      <c r="AR129" s="2" cm="1">
        <f t="array" ref="AR129">ROUND((SUMPRODUCT((NhuCau!$E$104:$E$108=$C129)*(NhuCau!AU$104:AU$108))),2)</f>
        <v>0</v>
      </c>
      <c r="AS129" s="2" cm="1">
        <f t="array" ref="AS129">ROUND((SUMPRODUCT((NhuCau!$E$104:$E$108=$C129)*(NhuCau!AV$104:AV$108))),2)</f>
        <v>0</v>
      </c>
      <c r="AT129" s="2" cm="1">
        <f t="array" ref="AT129">ROUND((SUMPRODUCT((NhuCau!$E$104:$E$108=$C129)*(NhuCau!AW$104:AW$108))),2)</f>
        <v>0</v>
      </c>
      <c r="AU129" s="2" cm="1">
        <f t="array" ref="AU129">ROUND((SUMPRODUCT((NhuCau!$E$104:$E$108=$C129)*(NhuCau!AX$104:AX$108))),2)</f>
        <v>0</v>
      </c>
      <c r="AV129" s="2" cm="1">
        <f t="array" ref="AV129">ROUND((SUMPRODUCT((NhuCau!$E$104:$E$108=$C129)*(NhuCau!AY$104:AY$108))),2)</f>
        <v>0</v>
      </c>
      <c r="AW129" s="2" cm="1">
        <f t="array" ref="AW129">ROUND((SUMPRODUCT((NhuCau!$E$104:$E$108=$C129)*(NhuCau!AZ$104:AZ$108))),2)</f>
        <v>0</v>
      </c>
      <c r="AX129" s="2" cm="1">
        <f t="array" ref="AX129">ROUND((SUMPRODUCT((NhuCau!$E$104:$E$108=$C129)*(NhuCau!BA$104:BA$108))),2)</f>
        <v>0</v>
      </c>
      <c r="AY129" s="2" cm="1">
        <f t="array" ref="AY129">ROUND((SUMPRODUCT((NhuCau!$E$104:$E$108=$C129)*(NhuCau!BB$104:BB$108))),2)</f>
        <v>0</v>
      </c>
      <c r="AZ129" s="2" cm="1">
        <f t="array" ref="AZ129">ROUND((SUMPRODUCT((NhuCau!$E$104:$E$108=$C129)*(NhuCau!BD$104:BD$108))),2)</f>
        <v>0</v>
      </c>
      <c r="BA129" s="2" cm="1">
        <f t="array" ref="BA129">ROUND((SUMPRODUCT((NhuCau!$E$104:$E$108=$C129)*(NhuCau!BE$104:BE$108))),2)</f>
        <v>0</v>
      </c>
      <c r="BB129" s="2" cm="1">
        <f t="array" ref="BB129">ROUND((SUMPRODUCT((NhuCau!$E$104:$E$108=$C129)*(NhuCau!BF$104:BF$108))),2)</f>
        <v>0</v>
      </c>
      <c r="BC129" s="2" cm="1">
        <f t="array" ref="BC129">ROUND((SUMPRODUCT((NhuCau!$E$104:$E$108=$C129)*(NhuCau!BG$104:BG$108))),2)</f>
        <v>0</v>
      </c>
      <c r="BD129" s="2" cm="1">
        <f t="array" ref="BD129">ROUND((SUMPRODUCT((NhuCau!$E$104:$E$108=$C129)*(NhuCau!BH$104:BH$108))),2)</f>
        <v>0</v>
      </c>
      <c r="BE129" s="2" cm="1">
        <f t="array" ref="BE129">ROUND((SUMPRODUCT((NhuCau!$E$104:$E$108=$C129)*(NhuCau!BI$104:BI$108))),2)</f>
        <v>0</v>
      </c>
      <c r="BF129" s="2" cm="1">
        <f t="array" ref="BF129">ROUND((SUMPRODUCT((NhuCau!$E$104:$E$108=$C129)*(NhuCau!BJ$104:BJ$108))),2)</f>
        <v>0</v>
      </c>
      <c r="BG129" s="2" cm="1">
        <f t="array" ref="BG129">ROUND((SUMPRODUCT((NhuCau!$E$104:$E$108=$C129)*(NhuCau!BK$104:BK$108))),2)</f>
        <v>0</v>
      </c>
    </row>
    <row r="130" spans="1:59" s="5" customFormat="1" ht="16.5" customHeight="1">
      <c r="A130" s="117" t="s">
        <v>42</v>
      </c>
      <c r="B130" s="256"/>
      <c r="C130" s="249" t="str">
        <f>BANGTINH!O11</f>
        <v>Năm 2030</v>
      </c>
      <c r="D130" s="246" t="s">
        <v>18</v>
      </c>
      <c r="E130" s="257">
        <f t="shared" ref="E130:F130" si="64">E123-E124</f>
        <v>0</v>
      </c>
      <c r="F130" s="8">
        <f t="shared" si="64"/>
        <v>0</v>
      </c>
      <c r="G130" s="8">
        <f t="shared" ref="G130:BG130" si="65">G123-G124</f>
        <v>0</v>
      </c>
      <c r="H130" s="8">
        <f t="shared" si="65"/>
        <v>0</v>
      </c>
      <c r="I130" s="8">
        <f t="shared" si="65"/>
        <v>0</v>
      </c>
      <c r="J130" s="8">
        <f t="shared" si="65"/>
        <v>0</v>
      </c>
      <c r="K130" s="8">
        <f t="shared" si="65"/>
        <v>0</v>
      </c>
      <c r="L130" s="8">
        <f t="shared" si="65"/>
        <v>0</v>
      </c>
      <c r="M130" s="8">
        <f t="shared" si="65"/>
        <v>0</v>
      </c>
      <c r="N130" s="8">
        <f t="shared" si="65"/>
        <v>0</v>
      </c>
      <c r="O130" s="8">
        <f t="shared" si="65"/>
        <v>0</v>
      </c>
      <c r="P130" s="8">
        <f t="shared" si="65"/>
        <v>0</v>
      </c>
      <c r="Q130" s="8">
        <f t="shared" si="65"/>
        <v>0</v>
      </c>
      <c r="R130" s="8">
        <f t="shared" si="65"/>
        <v>0</v>
      </c>
      <c r="S130" s="8">
        <f t="shared" si="65"/>
        <v>0</v>
      </c>
      <c r="T130" s="8">
        <f t="shared" si="65"/>
        <v>0</v>
      </c>
      <c r="U130" s="8">
        <f t="shared" si="65"/>
        <v>0</v>
      </c>
      <c r="V130" s="8">
        <f t="shared" si="65"/>
        <v>0</v>
      </c>
      <c r="W130" s="8">
        <f t="shared" si="65"/>
        <v>0</v>
      </c>
      <c r="X130" s="8">
        <f t="shared" si="65"/>
        <v>0</v>
      </c>
      <c r="Y130" s="8">
        <f t="shared" si="65"/>
        <v>0</v>
      </c>
      <c r="Z130" s="8">
        <f t="shared" si="65"/>
        <v>0</v>
      </c>
      <c r="AA130" s="8">
        <f t="shared" si="65"/>
        <v>0</v>
      </c>
      <c r="AB130" s="8">
        <f t="shared" si="65"/>
        <v>0</v>
      </c>
      <c r="AC130" s="8">
        <f t="shared" si="65"/>
        <v>0</v>
      </c>
      <c r="AD130" s="8">
        <f t="shared" si="65"/>
        <v>0</v>
      </c>
      <c r="AE130" s="8">
        <f t="shared" si="65"/>
        <v>0</v>
      </c>
      <c r="AF130" s="8">
        <f t="shared" si="65"/>
        <v>0</v>
      </c>
      <c r="AG130" s="8">
        <f t="shared" si="65"/>
        <v>0</v>
      </c>
      <c r="AH130" s="8">
        <f t="shared" si="65"/>
        <v>0</v>
      </c>
      <c r="AI130" s="8">
        <f t="shared" si="65"/>
        <v>0</v>
      </c>
      <c r="AJ130" s="8">
        <f t="shared" si="65"/>
        <v>0</v>
      </c>
      <c r="AK130" s="8">
        <f t="shared" si="65"/>
        <v>0</v>
      </c>
      <c r="AL130" s="8">
        <f t="shared" si="65"/>
        <v>0</v>
      </c>
      <c r="AM130" s="8">
        <f t="shared" si="65"/>
        <v>0</v>
      </c>
      <c r="AN130" s="8">
        <f t="shared" si="65"/>
        <v>0</v>
      </c>
      <c r="AO130" s="8">
        <f t="shared" si="65"/>
        <v>0</v>
      </c>
      <c r="AP130" s="8">
        <f t="shared" si="65"/>
        <v>0</v>
      </c>
      <c r="AQ130" s="8">
        <f t="shared" si="65"/>
        <v>0</v>
      </c>
      <c r="AR130" s="8">
        <f t="shared" si="65"/>
        <v>0</v>
      </c>
      <c r="AS130" s="8">
        <f t="shared" si="65"/>
        <v>0</v>
      </c>
      <c r="AT130" s="8">
        <f t="shared" si="65"/>
        <v>0</v>
      </c>
      <c r="AU130" s="8">
        <f t="shared" si="65"/>
        <v>0</v>
      </c>
      <c r="AV130" s="8">
        <f t="shared" si="65"/>
        <v>0</v>
      </c>
      <c r="AW130" s="8">
        <f t="shared" si="65"/>
        <v>0</v>
      </c>
      <c r="AX130" s="8">
        <f t="shared" si="65"/>
        <v>0</v>
      </c>
      <c r="AY130" s="8">
        <f t="shared" si="65"/>
        <v>0</v>
      </c>
      <c r="AZ130" s="8">
        <f t="shared" si="65"/>
        <v>0</v>
      </c>
      <c r="BA130" s="8">
        <f t="shared" si="65"/>
        <v>0</v>
      </c>
      <c r="BB130" s="8">
        <f t="shared" si="65"/>
        <v>0</v>
      </c>
      <c r="BC130" s="8">
        <f t="shared" si="65"/>
        <v>0</v>
      </c>
      <c r="BD130" s="8">
        <f t="shared" si="65"/>
        <v>0</v>
      </c>
      <c r="BE130" s="8">
        <f t="shared" si="65"/>
        <v>0</v>
      </c>
      <c r="BF130" s="8">
        <f t="shared" si="65"/>
        <v>0</v>
      </c>
      <c r="BG130" s="8">
        <f t="shared" si="65"/>
        <v>0</v>
      </c>
    </row>
    <row r="131" spans="1:59" s="5" customFormat="1" ht="16.5" customHeight="1">
      <c r="A131" s="117" t="s">
        <v>42</v>
      </c>
      <c r="B131" s="244"/>
      <c r="C131" s="245" t="s">
        <v>45</v>
      </c>
      <c r="D131" s="246" t="s">
        <v>19</v>
      </c>
      <c r="E131" s="247">
        <f>NhuCau!H109</f>
        <v>0</v>
      </c>
      <c r="F131" s="4">
        <f>NhuCau!I109</f>
        <v>0</v>
      </c>
      <c r="G131" s="4">
        <f>NhuCau!J109</f>
        <v>0</v>
      </c>
      <c r="H131" s="4">
        <f>NhuCau!K109</f>
        <v>0</v>
      </c>
      <c r="I131" s="4">
        <f>NhuCau!L109</f>
        <v>0</v>
      </c>
      <c r="J131" s="4">
        <f>NhuCau!M109</f>
        <v>0</v>
      </c>
      <c r="K131" s="4">
        <f>NhuCau!N109</f>
        <v>0</v>
      </c>
      <c r="L131" s="4">
        <f>NhuCau!O109</f>
        <v>0</v>
      </c>
      <c r="M131" s="4">
        <f>NhuCau!P109</f>
        <v>0</v>
      </c>
      <c r="N131" s="4">
        <f>NhuCau!Q109</f>
        <v>0</v>
      </c>
      <c r="O131" s="4">
        <f>NhuCau!R109</f>
        <v>0</v>
      </c>
      <c r="P131" s="4">
        <f>NhuCau!S109</f>
        <v>0</v>
      </c>
      <c r="Q131" s="4">
        <f>NhuCau!T109</f>
        <v>0</v>
      </c>
      <c r="R131" s="4">
        <f>NhuCau!U109</f>
        <v>0</v>
      </c>
      <c r="S131" s="4">
        <f>NhuCau!V109</f>
        <v>0</v>
      </c>
      <c r="T131" s="4">
        <f>NhuCau!W109</f>
        <v>0</v>
      </c>
      <c r="U131" s="4">
        <f>NhuCau!X109</f>
        <v>0</v>
      </c>
      <c r="V131" s="4">
        <f>NhuCau!Y109</f>
        <v>0</v>
      </c>
      <c r="W131" s="4">
        <f>NhuCau!Z109</f>
        <v>0</v>
      </c>
      <c r="X131" s="4">
        <f>NhuCau!AA109</f>
        <v>0</v>
      </c>
      <c r="Y131" s="4">
        <f>NhuCau!AB109</f>
        <v>0</v>
      </c>
      <c r="Z131" s="4">
        <f>NhuCau!AC109</f>
        <v>0</v>
      </c>
      <c r="AA131" s="4">
        <f>NhuCau!AD109</f>
        <v>0</v>
      </c>
      <c r="AB131" s="4">
        <f>NhuCau!AE109</f>
        <v>0</v>
      </c>
      <c r="AC131" s="4">
        <f>NhuCau!AF109</f>
        <v>0</v>
      </c>
      <c r="AD131" s="4">
        <f>NhuCau!AG109</f>
        <v>0</v>
      </c>
      <c r="AE131" s="4">
        <f>NhuCau!AH109</f>
        <v>0</v>
      </c>
      <c r="AF131" s="4">
        <f>NhuCau!AI109</f>
        <v>0</v>
      </c>
      <c r="AG131" s="4">
        <f>NhuCau!AJ109</f>
        <v>0</v>
      </c>
      <c r="AH131" s="4">
        <f>NhuCau!AK109</f>
        <v>0</v>
      </c>
      <c r="AI131" s="4">
        <f>NhuCau!AL109</f>
        <v>0</v>
      </c>
      <c r="AJ131" s="4">
        <f>NhuCau!AM109</f>
        <v>0</v>
      </c>
      <c r="AK131" s="4">
        <f>NhuCau!AN109</f>
        <v>0</v>
      </c>
      <c r="AL131" s="4">
        <f>NhuCau!AO109</f>
        <v>0</v>
      </c>
      <c r="AM131" s="4">
        <f>NhuCau!AP109</f>
        <v>0</v>
      </c>
      <c r="AN131" s="4">
        <f>NhuCau!AQ109</f>
        <v>0</v>
      </c>
      <c r="AO131" s="4">
        <f>NhuCau!AR109</f>
        <v>0</v>
      </c>
      <c r="AP131" s="4">
        <f>NhuCau!AS109</f>
        <v>0</v>
      </c>
      <c r="AQ131" s="4">
        <f>NhuCau!AT109</f>
        <v>0</v>
      </c>
      <c r="AR131" s="4">
        <f>NhuCau!AU109</f>
        <v>0</v>
      </c>
      <c r="AS131" s="4">
        <f>NhuCau!AV109</f>
        <v>0</v>
      </c>
      <c r="AT131" s="4">
        <f>NhuCau!AW109</f>
        <v>0</v>
      </c>
      <c r="AU131" s="4">
        <f>NhuCau!AX109</f>
        <v>0</v>
      </c>
      <c r="AV131" s="4">
        <f>NhuCau!AY109</f>
        <v>0</v>
      </c>
      <c r="AW131" s="4">
        <f>NhuCau!AZ109</f>
        <v>0</v>
      </c>
      <c r="AX131" s="4">
        <f>NhuCau!BA109</f>
        <v>0</v>
      </c>
      <c r="AY131" s="4">
        <f>NhuCau!BB109</f>
        <v>0</v>
      </c>
      <c r="AZ131" s="4">
        <f>NhuCau!BD109</f>
        <v>0</v>
      </c>
      <c r="BA131" s="4">
        <f>NhuCau!BE109</f>
        <v>0</v>
      </c>
      <c r="BB131" s="4">
        <f>NhuCau!BF109</f>
        <v>0</v>
      </c>
      <c r="BC131" s="4">
        <f>NhuCau!BG109</f>
        <v>0</v>
      </c>
      <c r="BD131" s="4">
        <f>NhuCau!BH109</f>
        <v>0</v>
      </c>
      <c r="BE131" s="4">
        <f>NhuCau!BI109</f>
        <v>0</v>
      </c>
      <c r="BF131" s="4">
        <f>NhuCau!BJ109</f>
        <v>0</v>
      </c>
      <c r="BG131" s="4">
        <f>NhuCau!BK109</f>
        <v>0</v>
      </c>
    </row>
    <row r="132" spans="1:59" s="5" customFormat="1" ht="16.5" customHeight="1">
      <c r="A132" s="117" t="s">
        <v>42</v>
      </c>
      <c r="B132" s="248"/>
      <c r="C132" s="249">
        <f>BANGTINH!O5</f>
        <v>0</v>
      </c>
      <c r="D132" s="246" t="s">
        <v>19</v>
      </c>
      <c r="E132" s="250">
        <f t="shared" ref="E132:F132" si="66">SUM(E133:E137)</f>
        <v>0</v>
      </c>
      <c r="F132" s="6">
        <f t="shared" si="66"/>
        <v>0</v>
      </c>
      <c r="G132" s="6">
        <f t="shared" ref="G132:BG132" si="67">SUM(G133:G137)</f>
        <v>0</v>
      </c>
      <c r="H132" s="6">
        <f t="shared" si="67"/>
        <v>0</v>
      </c>
      <c r="I132" s="6">
        <f t="shared" si="67"/>
        <v>0</v>
      </c>
      <c r="J132" s="6">
        <f t="shared" si="67"/>
        <v>0</v>
      </c>
      <c r="K132" s="6">
        <f t="shared" si="67"/>
        <v>0</v>
      </c>
      <c r="L132" s="6">
        <f t="shared" si="67"/>
        <v>0</v>
      </c>
      <c r="M132" s="6">
        <f t="shared" si="67"/>
        <v>0</v>
      </c>
      <c r="N132" s="6">
        <f t="shared" si="67"/>
        <v>0</v>
      </c>
      <c r="O132" s="6">
        <f t="shared" si="67"/>
        <v>0</v>
      </c>
      <c r="P132" s="6">
        <f t="shared" si="67"/>
        <v>0</v>
      </c>
      <c r="Q132" s="6">
        <f t="shared" si="67"/>
        <v>0</v>
      </c>
      <c r="R132" s="6">
        <f t="shared" si="67"/>
        <v>0</v>
      </c>
      <c r="S132" s="6">
        <f t="shared" si="67"/>
        <v>0</v>
      </c>
      <c r="T132" s="6">
        <f t="shared" si="67"/>
        <v>0</v>
      </c>
      <c r="U132" s="6">
        <f t="shared" si="67"/>
        <v>0</v>
      </c>
      <c r="V132" s="6">
        <f t="shared" si="67"/>
        <v>0</v>
      </c>
      <c r="W132" s="6">
        <f t="shared" si="67"/>
        <v>0</v>
      </c>
      <c r="X132" s="6">
        <f t="shared" si="67"/>
        <v>0</v>
      </c>
      <c r="Y132" s="6">
        <f t="shared" si="67"/>
        <v>0</v>
      </c>
      <c r="Z132" s="6">
        <f t="shared" si="67"/>
        <v>0</v>
      </c>
      <c r="AA132" s="6">
        <f t="shared" si="67"/>
        <v>0</v>
      </c>
      <c r="AB132" s="6">
        <f t="shared" si="67"/>
        <v>0</v>
      </c>
      <c r="AC132" s="6">
        <f t="shared" si="67"/>
        <v>0</v>
      </c>
      <c r="AD132" s="6">
        <f t="shared" si="67"/>
        <v>0</v>
      </c>
      <c r="AE132" s="6">
        <f t="shared" si="67"/>
        <v>0</v>
      </c>
      <c r="AF132" s="6">
        <f t="shared" si="67"/>
        <v>0</v>
      </c>
      <c r="AG132" s="6">
        <f t="shared" si="67"/>
        <v>0</v>
      </c>
      <c r="AH132" s="6">
        <f t="shared" si="67"/>
        <v>0</v>
      </c>
      <c r="AI132" s="6">
        <f t="shared" si="67"/>
        <v>0</v>
      </c>
      <c r="AJ132" s="6">
        <f t="shared" si="67"/>
        <v>0</v>
      </c>
      <c r="AK132" s="6">
        <f t="shared" si="67"/>
        <v>0</v>
      </c>
      <c r="AL132" s="6">
        <f t="shared" si="67"/>
        <v>0</v>
      </c>
      <c r="AM132" s="6">
        <f t="shared" si="67"/>
        <v>0</v>
      </c>
      <c r="AN132" s="6">
        <f t="shared" si="67"/>
        <v>0</v>
      </c>
      <c r="AO132" s="6">
        <f t="shared" si="67"/>
        <v>0</v>
      </c>
      <c r="AP132" s="6">
        <f t="shared" si="67"/>
        <v>0</v>
      </c>
      <c r="AQ132" s="6">
        <f t="shared" si="67"/>
        <v>0</v>
      </c>
      <c r="AR132" s="6">
        <f t="shared" si="67"/>
        <v>0</v>
      </c>
      <c r="AS132" s="6">
        <f t="shared" si="67"/>
        <v>0</v>
      </c>
      <c r="AT132" s="6">
        <f t="shared" si="67"/>
        <v>0</v>
      </c>
      <c r="AU132" s="6">
        <f t="shared" si="67"/>
        <v>0</v>
      </c>
      <c r="AV132" s="6">
        <f t="shared" si="67"/>
        <v>0</v>
      </c>
      <c r="AW132" s="6">
        <f t="shared" si="67"/>
        <v>0</v>
      </c>
      <c r="AX132" s="6">
        <f t="shared" si="67"/>
        <v>0</v>
      </c>
      <c r="AY132" s="6">
        <f t="shared" si="67"/>
        <v>0</v>
      </c>
      <c r="AZ132" s="6">
        <f t="shared" si="67"/>
        <v>0</v>
      </c>
      <c r="BA132" s="6">
        <f t="shared" si="67"/>
        <v>0</v>
      </c>
      <c r="BB132" s="6">
        <f t="shared" si="67"/>
        <v>0</v>
      </c>
      <c r="BC132" s="6">
        <f t="shared" si="67"/>
        <v>0</v>
      </c>
      <c r="BD132" s="6">
        <f t="shared" si="67"/>
        <v>0</v>
      </c>
      <c r="BE132" s="6">
        <f t="shared" si="67"/>
        <v>0</v>
      </c>
      <c r="BF132" s="6">
        <f t="shared" si="67"/>
        <v>0</v>
      </c>
      <c r="BG132" s="6">
        <f t="shared" si="67"/>
        <v>0</v>
      </c>
    </row>
    <row r="133" spans="1:59" s="1" customFormat="1" ht="16.5" customHeight="1">
      <c r="A133" s="251" t="s">
        <v>42</v>
      </c>
      <c r="B133" s="252"/>
      <c r="C133" s="253" t="str">
        <f>BANGTINH!O6</f>
        <v>Năm 2025</v>
      </c>
      <c r="D133" s="246" t="s">
        <v>19</v>
      </c>
      <c r="E133" s="255">
        <f>SUM(F133:BG133)</f>
        <v>0</v>
      </c>
      <c r="F133" s="2" cm="1">
        <f t="array" ref="F133">ROUND((SUMPRODUCT((NhuCau!$E$110:$E$121=$C133)*(NhuCau!I$110:I$121))),2)</f>
        <v>0</v>
      </c>
      <c r="G133" s="2" cm="1">
        <f t="array" ref="G133">ROUND((SUMPRODUCT((NhuCau!$E$110:$E$121=$C133)*(NhuCau!J$110:J$121))),2)</f>
        <v>0</v>
      </c>
      <c r="H133" s="2" cm="1">
        <f t="array" ref="H133">ROUND((SUMPRODUCT((NhuCau!$E$110:$E$121=$C133)*(NhuCau!K$110:K$121))),2)</f>
        <v>0</v>
      </c>
      <c r="I133" s="2" cm="1">
        <f t="array" ref="I133">ROUND((SUMPRODUCT((NhuCau!$E$110:$E$121=$C133)*(NhuCau!L$110:L$121))),2)</f>
        <v>0</v>
      </c>
      <c r="J133" s="2" cm="1">
        <f t="array" ref="J133">ROUND((SUMPRODUCT((NhuCau!$E$110:$E$121=$C133)*(NhuCau!M$110:M$121))),2)</f>
        <v>0</v>
      </c>
      <c r="K133" s="2" cm="1">
        <f t="array" ref="K133">ROUND((SUMPRODUCT((NhuCau!$E$110:$E$121=$C133)*(NhuCau!N$110:N$121))),2)</f>
        <v>0</v>
      </c>
      <c r="L133" s="2" cm="1">
        <f t="array" ref="L133">ROUND((SUMPRODUCT((NhuCau!$E$110:$E$121=$C133)*(NhuCau!O$110:O$121))),2)</f>
        <v>0</v>
      </c>
      <c r="M133" s="2" cm="1">
        <f t="array" ref="M133">ROUND((SUMPRODUCT((NhuCau!$E$110:$E$121=$C133)*(NhuCau!P$110:P$121))),2)</f>
        <v>0</v>
      </c>
      <c r="N133" s="2" cm="1">
        <f t="array" ref="N133">ROUND((SUMPRODUCT((NhuCau!$E$110:$E$121=$C133)*(NhuCau!Q$110:Q$121))),2)</f>
        <v>0</v>
      </c>
      <c r="O133" s="2" cm="1">
        <f t="array" ref="O133">ROUND((SUMPRODUCT((NhuCau!$E$110:$E$121=$C133)*(NhuCau!R$110:R$121))),2)</f>
        <v>0</v>
      </c>
      <c r="P133" s="2" cm="1">
        <f t="array" ref="P133">ROUND((SUMPRODUCT((NhuCau!$E$110:$E$121=$C133)*(NhuCau!S$110:S$121))),2)</f>
        <v>0</v>
      </c>
      <c r="Q133" s="2" cm="1">
        <f t="array" ref="Q133">ROUND((SUMPRODUCT((NhuCau!$E$110:$E$121=$C133)*(NhuCau!T$110:T$121))),2)</f>
        <v>0</v>
      </c>
      <c r="R133" s="2" cm="1">
        <f t="array" ref="R133">ROUND((SUMPRODUCT((NhuCau!$E$110:$E$121=$C133)*(NhuCau!U$110:U$121))),2)</f>
        <v>0</v>
      </c>
      <c r="S133" s="2" cm="1">
        <f t="array" ref="S133">ROUND((SUMPRODUCT((NhuCau!$E$110:$E$121=$C133)*(NhuCau!V$110:V$121))),2)</f>
        <v>0</v>
      </c>
      <c r="T133" s="2" cm="1">
        <f t="array" ref="T133">ROUND((SUMPRODUCT((NhuCau!$E$110:$E$121=$C133)*(NhuCau!W$110:W$121))),2)</f>
        <v>0</v>
      </c>
      <c r="U133" s="2" cm="1">
        <f t="array" ref="U133">ROUND((SUMPRODUCT((NhuCau!$E$110:$E$121=$C133)*(NhuCau!X$110:X$121))),2)</f>
        <v>0</v>
      </c>
      <c r="V133" s="2" cm="1">
        <f t="array" ref="V133">ROUND((SUMPRODUCT((NhuCau!$E$110:$E$121=$C133)*(NhuCau!Y$110:Y$121))),2)</f>
        <v>0</v>
      </c>
      <c r="W133" s="2" cm="1">
        <f t="array" ref="W133">ROUND((SUMPRODUCT((NhuCau!$E$110:$E$121=$C133)*(NhuCau!Z$110:Z$121))),2)</f>
        <v>0</v>
      </c>
      <c r="X133" s="2" cm="1">
        <f t="array" ref="X133">ROUND((SUMPRODUCT((NhuCau!$E$110:$E$121=$C133)*(NhuCau!AA$110:AA$121))),2)</f>
        <v>0</v>
      </c>
      <c r="Y133" s="2" cm="1">
        <f t="array" ref="Y133">ROUND((SUMPRODUCT((NhuCau!$E$110:$E$121=$C133)*(NhuCau!AB$110:AB$121))),2)</f>
        <v>0</v>
      </c>
      <c r="Z133" s="2" cm="1">
        <f t="array" ref="Z133">ROUND((SUMPRODUCT((NhuCau!$E$110:$E$121=$C133)*(NhuCau!AC$110:AC$121))),2)</f>
        <v>0</v>
      </c>
      <c r="AA133" s="2" cm="1">
        <f t="array" ref="AA133">ROUND((SUMPRODUCT((NhuCau!$E$110:$E$121=$C133)*(NhuCau!AD$110:AD$121))),2)</f>
        <v>0</v>
      </c>
      <c r="AB133" s="2" cm="1">
        <f t="array" ref="AB133">ROUND((SUMPRODUCT((NhuCau!$E$110:$E$121=$C133)*(NhuCau!AE$110:AE$121))),2)</f>
        <v>0</v>
      </c>
      <c r="AC133" s="2" cm="1">
        <f t="array" ref="AC133">ROUND((SUMPRODUCT((NhuCau!$E$110:$E$121=$C133)*(NhuCau!AF$110:AF$121))),2)</f>
        <v>0</v>
      </c>
      <c r="AD133" s="2" cm="1">
        <f t="array" ref="AD133">ROUND((SUMPRODUCT((NhuCau!$E$110:$E$121=$C133)*(NhuCau!AG$110:AG$121))),2)</f>
        <v>0</v>
      </c>
      <c r="AE133" s="2" cm="1">
        <f t="array" ref="AE133">ROUND((SUMPRODUCT((NhuCau!$E$110:$E$121=$C133)*(NhuCau!AH$110:AH$121))),2)</f>
        <v>0</v>
      </c>
      <c r="AF133" s="2" cm="1">
        <f t="array" ref="AF133">ROUND((SUMPRODUCT((NhuCau!$E$110:$E$121=$C133)*(NhuCau!AI$110:AI$121))),2)</f>
        <v>0</v>
      </c>
      <c r="AG133" s="2" cm="1">
        <f t="array" ref="AG133">ROUND((SUMPRODUCT((NhuCau!$E$110:$E$121=$C133)*(NhuCau!AJ$110:AJ$121))),2)</f>
        <v>0</v>
      </c>
      <c r="AH133" s="2" cm="1">
        <f t="array" ref="AH133">ROUND((SUMPRODUCT((NhuCau!$E$110:$E$121=$C133)*(NhuCau!AK$110:AK$121))),2)</f>
        <v>0</v>
      </c>
      <c r="AI133" s="2" cm="1">
        <f t="array" ref="AI133">ROUND((SUMPRODUCT((NhuCau!$E$110:$E$121=$C133)*(NhuCau!AL$110:AL$121))),2)</f>
        <v>0</v>
      </c>
      <c r="AJ133" s="2" cm="1">
        <f t="array" ref="AJ133">ROUND((SUMPRODUCT((NhuCau!$E$110:$E$121=$C133)*(NhuCau!AM$110:AM$121))),2)</f>
        <v>0</v>
      </c>
      <c r="AK133" s="2" cm="1">
        <f t="array" ref="AK133">ROUND((SUMPRODUCT((NhuCau!$E$110:$E$121=$C133)*(NhuCau!AN$110:AN$121))),2)</f>
        <v>0</v>
      </c>
      <c r="AL133" s="2" cm="1">
        <f t="array" ref="AL133">ROUND((SUMPRODUCT((NhuCau!$E$110:$E$121=$C133)*(NhuCau!AO$110:AO$121))),2)</f>
        <v>0</v>
      </c>
      <c r="AM133" s="2" cm="1">
        <f t="array" ref="AM133">ROUND((SUMPRODUCT((NhuCau!$E$110:$E$121=$C133)*(NhuCau!AP$110:AP$121))),2)</f>
        <v>0</v>
      </c>
      <c r="AN133" s="2" cm="1">
        <f t="array" ref="AN133">ROUND((SUMPRODUCT((NhuCau!$E$110:$E$121=$C133)*(NhuCau!AQ$110:AQ$121))),2)</f>
        <v>0</v>
      </c>
      <c r="AO133" s="2" cm="1">
        <f t="array" ref="AO133">ROUND((SUMPRODUCT((NhuCau!$E$110:$E$121=$C133)*(NhuCau!AR$110:AR$121))),2)</f>
        <v>0</v>
      </c>
      <c r="AP133" s="2" cm="1">
        <f t="array" ref="AP133">ROUND((SUMPRODUCT((NhuCau!$E$110:$E$121=$C133)*(NhuCau!AS$110:AS$121))),2)</f>
        <v>0</v>
      </c>
      <c r="AQ133" s="2" cm="1">
        <f t="array" ref="AQ133">ROUND((SUMPRODUCT((NhuCau!$E$110:$E$121=$C133)*(NhuCau!AT$110:AT$121))),2)</f>
        <v>0</v>
      </c>
      <c r="AR133" s="2" cm="1">
        <f t="array" ref="AR133">ROUND((SUMPRODUCT((NhuCau!$E$110:$E$121=$C133)*(NhuCau!AU$110:AU$121))),2)</f>
        <v>0</v>
      </c>
      <c r="AS133" s="2" cm="1">
        <f t="array" ref="AS133">ROUND((SUMPRODUCT((NhuCau!$E$110:$E$121=$C133)*(NhuCau!AV$110:AV$121))),2)</f>
        <v>0</v>
      </c>
      <c r="AT133" s="2" cm="1">
        <f t="array" ref="AT133">ROUND((SUMPRODUCT((NhuCau!$E$110:$E$121=$C133)*(NhuCau!AW$110:AW$121))),2)</f>
        <v>0</v>
      </c>
      <c r="AU133" s="2" cm="1">
        <f t="array" ref="AU133">ROUND((SUMPRODUCT((NhuCau!$E$110:$E$121=$C133)*(NhuCau!AX$110:AX$121))),2)</f>
        <v>0</v>
      </c>
      <c r="AV133" s="2" cm="1">
        <f t="array" ref="AV133">ROUND((SUMPRODUCT((NhuCau!$E$110:$E$121=$C133)*(NhuCau!AY$110:AY$121))),2)</f>
        <v>0</v>
      </c>
      <c r="AW133" s="2" cm="1">
        <f t="array" ref="AW133">ROUND((SUMPRODUCT((NhuCau!$E$110:$E$121=$C133)*(NhuCau!AZ$110:AZ$121))),2)</f>
        <v>0</v>
      </c>
      <c r="AX133" s="2" cm="1">
        <f t="array" ref="AX133">ROUND((SUMPRODUCT((NhuCau!$E$110:$E$121=$C133)*(NhuCau!BA$110:BA$121))),2)</f>
        <v>0</v>
      </c>
      <c r="AY133" s="2" cm="1">
        <f t="array" ref="AY133">ROUND((SUMPRODUCT((NhuCau!$E$110:$E$121=$C133)*(NhuCau!BB$110:BB$121))),2)</f>
        <v>0</v>
      </c>
      <c r="AZ133" s="2" cm="1">
        <f t="array" ref="AZ133">ROUND((SUMPRODUCT((NhuCau!$E$110:$E$121=$C133)*(NhuCau!BD$110:BD$121))),2)</f>
        <v>0</v>
      </c>
      <c r="BA133" s="2" cm="1">
        <f t="array" ref="BA133">ROUND((SUMPRODUCT((NhuCau!$E$110:$E$121=$C133)*(NhuCau!BE$110:BE$121))),2)</f>
        <v>0</v>
      </c>
      <c r="BB133" s="2" cm="1">
        <f t="array" ref="BB133">ROUND((SUMPRODUCT((NhuCau!$E$110:$E$121=$C133)*(NhuCau!BF$110:BF$121))),2)</f>
        <v>0</v>
      </c>
      <c r="BC133" s="2" cm="1">
        <f t="array" ref="BC133">ROUND((SUMPRODUCT((NhuCau!$E$110:$E$121=$C133)*(NhuCau!BG$110:BG$121))),2)</f>
        <v>0</v>
      </c>
      <c r="BD133" s="2" cm="1">
        <f t="array" ref="BD133">ROUND((SUMPRODUCT((NhuCau!$E$110:$E$121=$C133)*(NhuCau!BH$110:BH$121))),2)</f>
        <v>0</v>
      </c>
      <c r="BE133" s="2" cm="1">
        <f t="array" ref="BE133">ROUND((SUMPRODUCT((NhuCau!$E$110:$E$121=$C133)*(NhuCau!BI$110:BI$121))),2)</f>
        <v>0</v>
      </c>
      <c r="BF133" s="2" cm="1">
        <f t="array" ref="BF133">ROUND((SUMPRODUCT((NhuCau!$E$110:$E$121=$C133)*(NhuCau!BJ$110:BJ$121))),2)</f>
        <v>0</v>
      </c>
      <c r="BG133" s="2" cm="1">
        <f t="array" ref="BG133">ROUND((SUMPRODUCT((NhuCau!$E$110:$E$121=$C133)*(NhuCau!BK$110:BK$121))),2)</f>
        <v>0</v>
      </c>
    </row>
    <row r="134" spans="1:59" s="1" customFormat="1" ht="16.5" customHeight="1">
      <c r="A134" s="251" t="s">
        <v>42</v>
      </c>
      <c r="B134" s="252"/>
      <c r="C134" s="253" t="str">
        <f>BANGTINH!O7</f>
        <v>Năm 2026</v>
      </c>
      <c r="D134" s="246" t="s">
        <v>19</v>
      </c>
      <c r="E134" s="255">
        <f>SUM(F134:BG134)</f>
        <v>0</v>
      </c>
      <c r="F134" s="2" cm="1">
        <f t="array" ref="F134">ROUND((SUMPRODUCT((NhuCau!$E$110:$E$121=$C134)*(NhuCau!I$110:I$121))),2)</f>
        <v>0</v>
      </c>
      <c r="G134" s="2" cm="1">
        <f t="array" ref="G134">ROUND((SUMPRODUCT((NhuCau!$E$110:$E$121=$C134)*(NhuCau!J$110:J$121))),2)</f>
        <v>0</v>
      </c>
      <c r="H134" s="2" cm="1">
        <f t="array" ref="H134">ROUND((SUMPRODUCT((NhuCau!$E$110:$E$121=$C134)*(NhuCau!K$110:K$121))),2)</f>
        <v>0</v>
      </c>
      <c r="I134" s="2" cm="1">
        <f t="array" ref="I134">ROUND((SUMPRODUCT((NhuCau!$E$110:$E$121=$C134)*(NhuCau!L$110:L$121))),2)</f>
        <v>0</v>
      </c>
      <c r="J134" s="2" cm="1">
        <f t="array" ref="J134">ROUND((SUMPRODUCT((NhuCau!$E$110:$E$121=$C134)*(NhuCau!M$110:M$121))),2)</f>
        <v>0</v>
      </c>
      <c r="K134" s="2" cm="1">
        <f t="array" ref="K134">ROUND((SUMPRODUCT((NhuCau!$E$110:$E$121=$C134)*(NhuCau!N$110:N$121))),2)</f>
        <v>0</v>
      </c>
      <c r="L134" s="2" cm="1">
        <f t="array" ref="L134">ROUND((SUMPRODUCT((NhuCau!$E$110:$E$121=$C134)*(NhuCau!O$110:O$121))),2)</f>
        <v>0</v>
      </c>
      <c r="M134" s="2" cm="1">
        <f t="array" ref="M134">ROUND((SUMPRODUCT((NhuCau!$E$110:$E$121=$C134)*(NhuCau!P$110:P$121))),2)</f>
        <v>0</v>
      </c>
      <c r="N134" s="2" cm="1">
        <f t="array" ref="N134">ROUND((SUMPRODUCT((NhuCau!$E$110:$E$121=$C134)*(NhuCau!Q$110:Q$121))),2)</f>
        <v>0</v>
      </c>
      <c r="O134" s="2" cm="1">
        <f t="array" ref="O134">ROUND((SUMPRODUCT((NhuCau!$E$110:$E$121=$C134)*(NhuCau!R$110:R$121))),2)</f>
        <v>0</v>
      </c>
      <c r="P134" s="2" cm="1">
        <f t="array" ref="P134">ROUND((SUMPRODUCT((NhuCau!$E$110:$E$121=$C134)*(NhuCau!S$110:S$121))),2)</f>
        <v>0</v>
      </c>
      <c r="Q134" s="2" cm="1">
        <f t="array" ref="Q134">ROUND((SUMPRODUCT((NhuCau!$E$110:$E$121=$C134)*(NhuCau!T$110:T$121))),2)</f>
        <v>0</v>
      </c>
      <c r="R134" s="2" cm="1">
        <f t="array" ref="R134">ROUND((SUMPRODUCT((NhuCau!$E$110:$E$121=$C134)*(NhuCau!U$110:U$121))),2)</f>
        <v>0</v>
      </c>
      <c r="S134" s="2" cm="1">
        <f t="array" ref="S134">ROUND((SUMPRODUCT((NhuCau!$E$110:$E$121=$C134)*(NhuCau!V$110:V$121))),2)</f>
        <v>0</v>
      </c>
      <c r="T134" s="2" cm="1">
        <f t="array" ref="T134">ROUND((SUMPRODUCT((NhuCau!$E$110:$E$121=$C134)*(NhuCau!W$110:W$121))),2)</f>
        <v>0</v>
      </c>
      <c r="U134" s="2" cm="1">
        <f t="array" ref="U134">ROUND((SUMPRODUCT((NhuCau!$E$110:$E$121=$C134)*(NhuCau!X$110:X$121))),2)</f>
        <v>0</v>
      </c>
      <c r="V134" s="2" cm="1">
        <f t="array" ref="V134">ROUND((SUMPRODUCT((NhuCau!$E$110:$E$121=$C134)*(NhuCau!Y$110:Y$121))),2)</f>
        <v>0</v>
      </c>
      <c r="W134" s="2" cm="1">
        <f t="array" ref="W134">ROUND((SUMPRODUCT((NhuCau!$E$110:$E$121=$C134)*(NhuCau!Z$110:Z$121))),2)</f>
        <v>0</v>
      </c>
      <c r="X134" s="2" cm="1">
        <f t="array" ref="X134">ROUND((SUMPRODUCT((NhuCau!$E$110:$E$121=$C134)*(NhuCau!AA$110:AA$121))),2)</f>
        <v>0</v>
      </c>
      <c r="Y134" s="2" cm="1">
        <f t="array" ref="Y134">ROUND((SUMPRODUCT((NhuCau!$E$110:$E$121=$C134)*(NhuCau!AB$110:AB$121))),2)</f>
        <v>0</v>
      </c>
      <c r="Z134" s="2" cm="1">
        <f t="array" ref="Z134">ROUND((SUMPRODUCT((NhuCau!$E$110:$E$121=$C134)*(NhuCau!AC$110:AC$121))),2)</f>
        <v>0</v>
      </c>
      <c r="AA134" s="2" cm="1">
        <f t="array" ref="AA134">ROUND((SUMPRODUCT((NhuCau!$E$110:$E$121=$C134)*(NhuCau!AD$110:AD$121))),2)</f>
        <v>0</v>
      </c>
      <c r="AB134" s="2" cm="1">
        <f t="array" ref="AB134">ROUND((SUMPRODUCT((NhuCau!$E$110:$E$121=$C134)*(NhuCau!AE$110:AE$121))),2)</f>
        <v>0</v>
      </c>
      <c r="AC134" s="2" cm="1">
        <f t="array" ref="AC134">ROUND((SUMPRODUCT((NhuCau!$E$110:$E$121=$C134)*(NhuCau!AF$110:AF$121))),2)</f>
        <v>0</v>
      </c>
      <c r="AD134" s="2" cm="1">
        <f t="array" ref="AD134">ROUND((SUMPRODUCT((NhuCau!$E$110:$E$121=$C134)*(NhuCau!AG$110:AG$121))),2)</f>
        <v>0</v>
      </c>
      <c r="AE134" s="2" cm="1">
        <f t="array" ref="AE134">ROUND((SUMPRODUCT((NhuCau!$E$110:$E$121=$C134)*(NhuCau!AH$110:AH$121))),2)</f>
        <v>0</v>
      </c>
      <c r="AF134" s="2" cm="1">
        <f t="array" ref="AF134">ROUND((SUMPRODUCT((NhuCau!$E$110:$E$121=$C134)*(NhuCau!AI$110:AI$121))),2)</f>
        <v>0</v>
      </c>
      <c r="AG134" s="2" cm="1">
        <f t="array" ref="AG134">ROUND((SUMPRODUCT((NhuCau!$E$110:$E$121=$C134)*(NhuCau!AJ$110:AJ$121))),2)</f>
        <v>0</v>
      </c>
      <c r="AH134" s="2" cm="1">
        <f t="array" ref="AH134">ROUND((SUMPRODUCT((NhuCau!$E$110:$E$121=$C134)*(NhuCau!AK$110:AK$121))),2)</f>
        <v>0</v>
      </c>
      <c r="AI134" s="2" cm="1">
        <f t="array" ref="AI134">ROUND((SUMPRODUCT((NhuCau!$E$110:$E$121=$C134)*(NhuCau!AL$110:AL$121))),2)</f>
        <v>0</v>
      </c>
      <c r="AJ134" s="2" cm="1">
        <f t="array" ref="AJ134">ROUND((SUMPRODUCT((NhuCau!$E$110:$E$121=$C134)*(NhuCau!AM$110:AM$121))),2)</f>
        <v>0</v>
      </c>
      <c r="AK134" s="2" cm="1">
        <f t="array" ref="AK134">ROUND((SUMPRODUCT((NhuCau!$E$110:$E$121=$C134)*(NhuCau!AN$110:AN$121))),2)</f>
        <v>0</v>
      </c>
      <c r="AL134" s="2" cm="1">
        <f t="array" ref="AL134">ROUND((SUMPRODUCT((NhuCau!$E$110:$E$121=$C134)*(NhuCau!AO$110:AO$121))),2)</f>
        <v>0</v>
      </c>
      <c r="AM134" s="2" cm="1">
        <f t="array" ref="AM134">ROUND((SUMPRODUCT((NhuCau!$E$110:$E$121=$C134)*(NhuCau!AP$110:AP$121))),2)</f>
        <v>0</v>
      </c>
      <c r="AN134" s="2" cm="1">
        <f t="array" ref="AN134">ROUND((SUMPRODUCT((NhuCau!$E$110:$E$121=$C134)*(NhuCau!AQ$110:AQ$121))),2)</f>
        <v>0</v>
      </c>
      <c r="AO134" s="2" cm="1">
        <f t="array" ref="AO134">ROUND((SUMPRODUCT((NhuCau!$E$110:$E$121=$C134)*(NhuCau!AR$110:AR$121))),2)</f>
        <v>0</v>
      </c>
      <c r="AP134" s="2" cm="1">
        <f t="array" ref="AP134">ROUND((SUMPRODUCT((NhuCau!$E$110:$E$121=$C134)*(NhuCau!AS$110:AS$121))),2)</f>
        <v>0</v>
      </c>
      <c r="AQ134" s="2" cm="1">
        <f t="array" ref="AQ134">ROUND((SUMPRODUCT((NhuCau!$E$110:$E$121=$C134)*(NhuCau!AT$110:AT$121))),2)</f>
        <v>0</v>
      </c>
      <c r="AR134" s="2" cm="1">
        <f t="array" ref="AR134">ROUND((SUMPRODUCT((NhuCau!$E$110:$E$121=$C134)*(NhuCau!AU$110:AU$121))),2)</f>
        <v>0</v>
      </c>
      <c r="AS134" s="2" cm="1">
        <f t="array" ref="AS134">ROUND((SUMPRODUCT((NhuCau!$E$110:$E$121=$C134)*(NhuCau!AV$110:AV$121))),2)</f>
        <v>0</v>
      </c>
      <c r="AT134" s="2" cm="1">
        <f t="array" ref="AT134">ROUND((SUMPRODUCT((NhuCau!$E$110:$E$121=$C134)*(NhuCau!AW$110:AW$121))),2)</f>
        <v>0</v>
      </c>
      <c r="AU134" s="2" cm="1">
        <f t="array" ref="AU134">ROUND((SUMPRODUCT((NhuCau!$E$110:$E$121=$C134)*(NhuCau!AX$110:AX$121))),2)</f>
        <v>0</v>
      </c>
      <c r="AV134" s="2" cm="1">
        <f t="array" ref="AV134">ROUND((SUMPRODUCT((NhuCau!$E$110:$E$121=$C134)*(NhuCau!AY$110:AY$121))),2)</f>
        <v>0</v>
      </c>
      <c r="AW134" s="2" cm="1">
        <f t="array" ref="AW134">ROUND((SUMPRODUCT((NhuCau!$E$110:$E$121=$C134)*(NhuCau!AZ$110:AZ$121))),2)</f>
        <v>0</v>
      </c>
      <c r="AX134" s="2" cm="1">
        <f t="array" ref="AX134">ROUND((SUMPRODUCT((NhuCau!$E$110:$E$121=$C134)*(NhuCau!BA$110:BA$121))),2)</f>
        <v>0</v>
      </c>
      <c r="AY134" s="2" cm="1">
        <f t="array" ref="AY134">ROUND((SUMPRODUCT((NhuCau!$E$110:$E$121=$C134)*(NhuCau!BB$110:BB$121))),2)</f>
        <v>0</v>
      </c>
      <c r="AZ134" s="2" cm="1">
        <f t="array" ref="AZ134">ROUND((SUMPRODUCT((NhuCau!$E$110:$E$121=$C134)*(NhuCau!BD$110:BD$121))),2)</f>
        <v>0</v>
      </c>
      <c r="BA134" s="2" cm="1">
        <f t="array" ref="BA134">ROUND((SUMPRODUCT((NhuCau!$E$110:$E$121=$C134)*(NhuCau!BE$110:BE$121))),2)</f>
        <v>0</v>
      </c>
      <c r="BB134" s="2" cm="1">
        <f t="array" ref="BB134">ROUND((SUMPRODUCT((NhuCau!$E$110:$E$121=$C134)*(NhuCau!BF$110:BF$121))),2)</f>
        <v>0</v>
      </c>
      <c r="BC134" s="2" cm="1">
        <f t="array" ref="BC134">ROUND((SUMPRODUCT((NhuCau!$E$110:$E$121=$C134)*(NhuCau!BG$110:BG$121))),2)</f>
        <v>0</v>
      </c>
      <c r="BD134" s="2" cm="1">
        <f t="array" ref="BD134">ROUND((SUMPRODUCT((NhuCau!$E$110:$E$121=$C134)*(NhuCau!BH$110:BH$121))),2)</f>
        <v>0</v>
      </c>
      <c r="BE134" s="2" cm="1">
        <f t="array" ref="BE134">ROUND((SUMPRODUCT((NhuCau!$E$110:$E$121=$C134)*(NhuCau!BI$110:BI$121))),2)</f>
        <v>0</v>
      </c>
      <c r="BF134" s="2" cm="1">
        <f t="array" ref="BF134">ROUND((SUMPRODUCT((NhuCau!$E$110:$E$121=$C134)*(NhuCau!BJ$110:BJ$121))),2)</f>
        <v>0</v>
      </c>
      <c r="BG134" s="2" cm="1">
        <f t="array" ref="BG134">ROUND((SUMPRODUCT((NhuCau!$E$110:$E$121=$C134)*(NhuCau!BK$110:BK$121))),2)</f>
        <v>0</v>
      </c>
    </row>
    <row r="135" spans="1:59" s="1" customFormat="1" ht="16.5" customHeight="1">
      <c r="A135" s="251" t="s">
        <v>42</v>
      </c>
      <c r="B135" s="252"/>
      <c r="C135" s="253" t="str">
        <f>BANGTINH!O8</f>
        <v>Năm 2027</v>
      </c>
      <c r="D135" s="246" t="s">
        <v>19</v>
      </c>
      <c r="E135" s="255">
        <f>SUM(F135:BG135)</f>
        <v>0</v>
      </c>
      <c r="F135" s="2" cm="1">
        <f t="array" ref="F135">ROUND((SUMPRODUCT((NhuCau!$E$110:$E$121=$C135)*(NhuCau!I$110:I$121))),2)</f>
        <v>0</v>
      </c>
      <c r="G135" s="2" cm="1">
        <f t="array" ref="G135">ROUND((SUMPRODUCT((NhuCau!$E$110:$E$121=$C135)*(NhuCau!J$110:J$121))),2)</f>
        <v>0</v>
      </c>
      <c r="H135" s="2" cm="1">
        <f t="array" ref="H135">ROUND((SUMPRODUCT((NhuCau!$E$110:$E$121=$C135)*(NhuCau!K$110:K$121))),2)</f>
        <v>0</v>
      </c>
      <c r="I135" s="2" cm="1">
        <f t="array" ref="I135">ROUND((SUMPRODUCT((NhuCau!$E$110:$E$121=$C135)*(NhuCau!L$110:L$121))),2)</f>
        <v>0</v>
      </c>
      <c r="J135" s="2" cm="1">
        <f t="array" ref="J135">ROUND((SUMPRODUCT((NhuCau!$E$110:$E$121=$C135)*(NhuCau!M$110:M$121))),2)</f>
        <v>0</v>
      </c>
      <c r="K135" s="2" cm="1">
        <f t="array" ref="K135">ROUND((SUMPRODUCT((NhuCau!$E$110:$E$121=$C135)*(NhuCau!N$110:N$121))),2)</f>
        <v>0</v>
      </c>
      <c r="L135" s="2" cm="1">
        <f t="array" ref="L135">ROUND((SUMPRODUCT((NhuCau!$E$110:$E$121=$C135)*(NhuCau!O$110:O$121))),2)</f>
        <v>0</v>
      </c>
      <c r="M135" s="2" cm="1">
        <f t="array" ref="M135">ROUND((SUMPRODUCT((NhuCau!$E$110:$E$121=$C135)*(NhuCau!P$110:P$121))),2)</f>
        <v>0</v>
      </c>
      <c r="N135" s="2" cm="1">
        <f t="array" ref="N135">ROUND((SUMPRODUCT((NhuCau!$E$110:$E$121=$C135)*(NhuCau!Q$110:Q$121))),2)</f>
        <v>0</v>
      </c>
      <c r="O135" s="2" cm="1">
        <f t="array" ref="O135">ROUND((SUMPRODUCT((NhuCau!$E$110:$E$121=$C135)*(NhuCau!R$110:R$121))),2)</f>
        <v>0</v>
      </c>
      <c r="P135" s="2" cm="1">
        <f t="array" ref="P135">ROUND((SUMPRODUCT((NhuCau!$E$110:$E$121=$C135)*(NhuCau!S$110:S$121))),2)</f>
        <v>0</v>
      </c>
      <c r="Q135" s="2" cm="1">
        <f t="array" ref="Q135">ROUND((SUMPRODUCT((NhuCau!$E$110:$E$121=$C135)*(NhuCau!T$110:T$121))),2)</f>
        <v>0</v>
      </c>
      <c r="R135" s="2" cm="1">
        <f t="array" ref="R135">ROUND((SUMPRODUCT((NhuCau!$E$110:$E$121=$C135)*(NhuCau!U$110:U$121))),2)</f>
        <v>0</v>
      </c>
      <c r="S135" s="2" cm="1">
        <f t="array" ref="S135">ROUND((SUMPRODUCT((NhuCau!$E$110:$E$121=$C135)*(NhuCau!V$110:V$121))),2)</f>
        <v>0</v>
      </c>
      <c r="T135" s="2" cm="1">
        <f t="array" ref="T135">ROUND((SUMPRODUCT((NhuCau!$E$110:$E$121=$C135)*(NhuCau!W$110:W$121))),2)</f>
        <v>0</v>
      </c>
      <c r="U135" s="2" cm="1">
        <f t="array" ref="U135">ROUND((SUMPRODUCT((NhuCau!$E$110:$E$121=$C135)*(NhuCau!X$110:X$121))),2)</f>
        <v>0</v>
      </c>
      <c r="V135" s="2" cm="1">
        <f t="array" ref="V135">ROUND((SUMPRODUCT((NhuCau!$E$110:$E$121=$C135)*(NhuCau!Y$110:Y$121))),2)</f>
        <v>0</v>
      </c>
      <c r="W135" s="2" cm="1">
        <f t="array" ref="W135">ROUND((SUMPRODUCT((NhuCau!$E$110:$E$121=$C135)*(NhuCau!Z$110:Z$121))),2)</f>
        <v>0</v>
      </c>
      <c r="X135" s="2" cm="1">
        <f t="array" ref="X135">ROUND((SUMPRODUCT((NhuCau!$E$110:$E$121=$C135)*(NhuCau!AA$110:AA$121))),2)</f>
        <v>0</v>
      </c>
      <c r="Y135" s="2" cm="1">
        <f t="array" ref="Y135">ROUND((SUMPRODUCT((NhuCau!$E$110:$E$121=$C135)*(NhuCau!AB$110:AB$121))),2)</f>
        <v>0</v>
      </c>
      <c r="Z135" s="2" cm="1">
        <f t="array" ref="Z135">ROUND((SUMPRODUCT((NhuCau!$E$110:$E$121=$C135)*(NhuCau!AC$110:AC$121))),2)</f>
        <v>0</v>
      </c>
      <c r="AA135" s="2" cm="1">
        <f t="array" ref="AA135">ROUND((SUMPRODUCT((NhuCau!$E$110:$E$121=$C135)*(NhuCau!AD$110:AD$121))),2)</f>
        <v>0</v>
      </c>
      <c r="AB135" s="2" cm="1">
        <f t="array" ref="AB135">ROUND((SUMPRODUCT((NhuCau!$E$110:$E$121=$C135)*(NhuCau!AE$110:AE$121))),2)</f>
        <v>0</v>
      </c>
      <c r="AC135" s="2" cm="1">
        <f t="array" ref="AC135">ROUND((SUMPRODUCT((NhuCau!$E$110:$E$121=$C135)*(NhuCau!AF$110:AF$121))),2)</f>
        <v>0</v>
      </c>
      <c r="AD135" s="2" cm="1">
        <f t="array" ref="AD135">ROUND((SUMPRODUCT((NhuCau!$E$110:$E$121=$C135)*(NhuCau!AG$110:AG$121))),2)</f>
        <v>0</v>
      </c>
      <c r="AE135" s="2" cm="1">
        <f t="array" ref="AE135">ROUND((SUMPRODUCT((NhuCau!$E$110:$E$121=$C135)*(NhuCau!AH$110:AH$121))),2)</f>
        <v>0</v>
      </c>
      <c r="AF135" s="2" cm="1">
        <f t="array" ref="AF135">ROUND((SUMPRODUCT((NhuCau!$E$110:$E$121=$C135)*(NhuCau!AI$110:AI$121))),2)</f>
        <v>0</v>
      </c>
      <c r="AG135" s="2" cm="1">
        <f t="array" ref="AG135">ROUND((SUMPRODUCT((NhuCau!$E$110:$E$121=$C135)*(NhuCau!AJ$110:AJ$121))),2)</f>
        <v>0</v>
      </c>
      <c r="AH135" s="2" cm="1">
        <f t="array" ref="AH135">ROUND((SUMPRODUCT((NhuCau!$E$110:$E$121=$C135)*(NhuCau!AK$110:AK$121))),2)</f>
        <v>0</v>
      </c>
      <c r="AI135" s="2" cm="1">
        <f t="array" ref="AI135">ROUND((SUMPRODUCT((NhuCau!$E$110:$E$121=$C135)*(NhuCau!AL$110:AL$121))),2)</f>
        <v>0</v>
      </c>
      <c r="AJ135" s="2" cm="1">
        <f t="array" ref="AJ135">ROUND((SUMPRODUCT((NhuCau!$E$110:$E$121=$C135)*(NhuCau!AM$110:AM$121))),2)</f>
        <v>0</v>
      </c>
      <c r="AK135" s="2" cm="1">
        <f t="array" ref="AK135">ROUND((SUMPRODUCT((NhuCau!$E$110:$E$121=$C135)*(NhuCau!AN$110:AN$121))),2)</f>
        <v>0</v>
      </c>
      <c r="AL135" s="2" cm="1">
        <f t="array" ref="AL135">ROUND((SUMPRODUCT((NhuCau!$E$110:$E$121=$C135)*(NhuCau!AO$110:AO$121))),2)</f>
        <v>0</v>
      </c>
      <c r="AM135" s="2" cm="1">
        <f t="array" ref="AM135">ROUND((SUMPRODUCT((NhuCau!$E$110:$E$121=$C135)*(NhuCau!AP$110:AP$121))),2)</f>
        <v>0</v>
      </c>
      <c r="AN135" s="2" cm="1">
        <f t="array" ref="AN135">ROUND((SUMPRODUCT((NhuCau!$E$110:$E$121=$C135)*(NhuCau!AQ$110:AQ$121))),2)</f>
        <v>0</v>
      </c>
      <c r="AO135" s="2" cm="1">
        <f t="array" ref="AO135">ROUND((SUMPRODUCT((NhuCau!$E$110:$E$121=$C135)*(NhuCau!AR$110:AR$121))),2)</f>
        <v>0</v>
      </c>
      <c r="AP135" s="2" cm="1">
        <f t="array" ref="AP135">ROUND((SUMPRODUCT((NhuCau!$E$110:$E$121=$C135)*(NhuCau!AS$110:AS$121))),2)</f>
        <v>0</v>
      </c>
      <c r="AQ135" s="2" cm="1">
        <f t="array" ref="AQ135">ROUND((SUMPRODUCT((NhuCau!$E$110:$E$121=$C135)*(NhuCau!AT$110:AT$121))),2)</f>
        <v>0</v>
      </c>
      <c r="AR135" s="2" cm="1">
        <f t="array" ref="AR135">ROUND((SUMPRODUCT((NhuCau!$E$110:$E$121=$C135)*(NhuCau!AU$110:AU$121))),2)</f>
        <v>0</v>
      </c>
      <c r="AS135" s="2" cm="1">
        <f t="array" ref="AS135">ROUND((SUMPRODUCT((NhuCau!$E$110:$E$121=$C135)*(NhuCau!AV$110:AV$121))),2)</f>
        <v>0</v>
      </c>
      <c r="AT135" s="2" cm="1">
        <f t="array" ref="AT135">ROUND((SUMPRODUCT((NhuCau!$E$110:$E$121=$C135)*(NhuCau!AW$110:AW$121))),2)</f>
        <v>0</v>
      </c>
      <c r="AU135" s="2" cm="1">
        <f t="array" ref="AU135">ROUND((SUMPRODUCT((NhuCau!$E$110:$E$121=$C135)*(NhuCau!AX$110:AX$121))),2)</f>
        <v>0</v>
      </c>
      <c r="AV135" s="2" cm="1">
        <f t="array" ref="AV135">ROUND((SUMPRODUCT((NhuCau!$E$110:$E$121=$C135)*(NhuCau!AY$110:AY$121))),2)</f>
        <v>0</v>
      </c>
      <c r="AW135" s="2" cm="1">
        <f t="array" ref="AW135">ROUND((SUMPRODUCT((NhuCau!$E$110:$E$121=$C135)*(NhuCau!AZ$110:AZ$121))),2)</f>
        <v>0</v>
      </c>
      <c r="AX135" s="2" cm="1">
        <f t="array" ref="AX135">ROUND((SUMPRODUCT((NhuCau!$E$110:$E$121=$C135)*(NhuCau!BA$110:BA$121))),2)</f>
        <v>0</v>
      </c>
      <c r="AY135" s="2" cm="1">
        <f t="array" ref="AY135">ROUND((SUMPRODUCT((NhuCau!$E$110:$E$121=$C135)*(NhuCau!BB$110:BB$121))),2)</f>
        <v>0</v>
      </c>
      <c r="AZ135" s="2" cm="1">
        <f t="array" ref="AZ135">ROUND((SUMPRODUCT((NhuCau!$E$110:$E$121=$C135)*(NhuCau!BD$110:BD$121))),2)</f>
        <v>0</v>
      </c>
      <c r="BA135" s="2" cm="1">
        <f t="array" ref="BA135">ROUND((SUMPRODUCT((NhuCau!$E$110:$E$121=$C135)*(NhuCau!BE$110:BE$121))),2)</f>
        <v>0</v>
      </c>
      <c r="BB135" s="2" cm="1">
        <f t="array" ref="BB135">ROUND((SUMPRODUCT((NhuCau!$E$110:$E$121=$C135)*(NhuCau!BF$110:BF$121))),2)</f>
        <v>0</v>
      </c>
      <c r="BC135" s="2" cm="1">
        <f t="array" ref="BC135">ROUND((SUMPRODUCT((NhuCau!$E$110:$E$121=$C135)*(NhuCau!BG$110:BG$121))),2)</f>
        <v>0</v>
      </c>
      <c r="BD135" s="2" cm="1">
        <f t="array" ref="BD135">ROUND((SUMPRODUCT((NhuCau!$E$110:$E$121=$C135)*(NhuCau!BH$110:BH$121))),2)</f>
        <v>0</v>
      </c>
      <c r="BE135" s="2" cm="1">
        <f t="array" ref="BE135">ROUND((SUMPRODUCT((NhuCau!$E$110:$E$121=$C135)*(NhuCau!BI$110:BI$121))),2)</f>
        <v>0</v>
      </c>
      <c r="BF135" s="2" cm="1">
        <f t="array" ref="BF135">ROUND((SUMPRODUCT((NhuCau!$E$110:$E$121=$C135)*(NhuCau!BJ$110:BJ$121))),2)</f>
        <v>0</v>
      </c>
      <c r="BG135" s="2" cm="1">
        <f t="array" ref="BG135">ROUND((SUMPRODUCT((NhuCau!$E$110:$E$121=$C135)*(NhuCau!BK$110:BK$121))),2)</f>
        <v>0</v>
      </c>
    </row>
    <row r="136" spans="1:59" s="1" customFormat="1" ht="16.5" customHeight="1">
      <c r="A136" s="251" t="s">
        <v>42</v>
      </c>
      <c r="B136" s="252"/>
      <c r="C136" s="253" t="str">
        <f>BANGTINH!O9</f>
        <v>Năm 2028</v>
      </c>
      <c r="D136" s="246" t="s">
        <v>19</v>
      </c>
      <c r="E136" s="255">
        <f>SUM(F136:BG136)</f>
        <v>0</v>
      </c>
      <c r="F136" s="2" cm="1">
        <f t="array" ref="F136">ROUND((SUMPRODUCT((NhuCau!$E$110:$E$121=$C136)*(NhuCau!I$110:I$121))),2)</f>
        <v>0</v>
      </c>
      <c r="G136" s="2" cm="1">
        <f t="array" ref="G136">ROUND((SUMPRODUCT((NhuCau!$E$110:$E$121=$C136)*(NhuCau!J$110:J$121))),2)</f>
        <v>0</v>
      </c>
      <c r="H136" s="2" cm="1">
        <f t="array" ref="H136">ROUND((SUMPRODUCT((NhuCau!$E$110:$E$121=$C136)*(NhuCau!K$110:K$121))),2)</f>
        <v>0</v>
      </c>
      <c r="I136" s="2" cm="1">
        <f t="array" ref="I136">ROUND((SUMPRODUCT((NhuCau!$E$110:$E$121=$C136)*(NhuCau!L$110:L$121))),2)</f>
        <v>0</v>
      </c>
      <c r="J136" s="2" cm="1">
        <f t="array" ref="J136">ROUND((SUMPRODUCT((NhuCau!$E$110:$E$121=$C136)*(NhuCau!M$110:M$121))),2)</f>
        <v>0</v>
      </c>
      <c r="K136" s="2" cm="1">
        <f t="array" ref="K136">ROUND((SUMPRODUCT((NhuCau!$E$110:$E$121=$C136)*(NhuCau!N$110:N$121))),2)</f>
        <v>0</v>
      </c>
      <c r="L136" s="2" cm="1">
        <f t="array" ref="L136">ROUND((SUMPRODUCT((NhuCau!$E$110:$E$121=$C136)*(NhuCau!O$110:O$121))),2)</f>
        <v>0</v>
      </c>
      <c r="M136" s="2" cm="1">
        <f t="array" ref="M136">ROUND((SUMPRODUCT((NhuCau!$E$110:$E$121=$C136)*(NhuCau!P$110:P$121))),2)</f>
        <v>0</v>
      </c>
      <c r="N136" s="2" cm="1">
        <f t="array" ref="N136">ROUND((SUMPRODUCT((NhuCau!$E$110:$E$121=$C136)*(NhuCau!Q$110:Q$121))),2)</f>
        <v>0</v>
      </c>
      <c r="O136" s="2" cm="1">
        <f t="array" ref="O136">ROUND((SUMPRODUCT((NhuCau!$E$110:$E$121=$C136)*(NhuCau!R$110:R$121))),2)</f>
        <v>0</v>
      </c>
      <c r="P136" s="2" cm="1">
        <f t="array" ref="P136">ROUND((SUMPRODUCT((NhuCau!$E$110:$E$121=$C136)*(NhuCau!S$110:S$121))),2)</f>
        <v>0</v>
      </c>
      <c r="Q136" s="2" cm="1">
        <f t="array" ref="Q136">ROUND((SUMPRODUCT((NhuCau!$E$110:$E$121=$C136)*(NhuCau!T$110:T$121))),2)</f>
        <v>0</v>
      </c>
      <c r="R136" s="2" cm="1">
        <f t="array" ref="R136">ROUND((SUMPRODUCT((NhuCau!$E$110:$E$121=$C136)*(NhuCau!U$110:U$121))),2)</f>
        <v>0</v>
      </c>
      <c r="S136" s="2" cm="1">
        <f t="array" ref="S136">ROUND((SUMPRODUCT((NhuCau!$E$110:$E$121=$C136)*(NhuCau!V$110:V$121))),2)</f>
        <v>0</v>
      </c>
      <c r="T136" s="2" cm="1">
        <f t="array" ref="T136">ROUND((SUMPRODUCT((NhuCau!$E$110:$E$121=$C136)*(NhuCau!W$110:W$121))),2)</f>
        <v>0</v>
      </c>
      <c r="U136" s="2" cm="1">
        <f t="array" ref="U136">ROUND((SUMPRODUCT((NhuCau!$E$110:$E$121=$C136)*(NhuCau!X$110:X$121))),2)</f>
        <v>0</v>
      </c>
      <c r="V136" s="2" cm="1">
        <f t="array" ref="V136">ROUND((SUMPRODUCT((NhuCau!$E$110:$E$121=$C136)*(NhuCau!Y$110:Y$121))),2)</f>
        <v>0</v>
      </c>
      <c r="W136" s="2" cm="1">
        <f t="array" ref="W136">ROUND((SUMPRODUCT((NhuCau!$E$110:$E$121=$C136)*(NhuCau!Z$110:Z$121))),2)</f>
        <v>0</v>
      </c>
      <c r="X136" s="2" cm="1">
        <f t="array" ref="X136">ROUND((SUMPRODUCT((NhuCau!$E$110:$E$121=$C136)*(NhuCau!AA$110:AA$121))),2)</f>
        <v>0</v>
      </c>
      <c r="Y136" s="2" cm="1">
        <f t="array" ref="Y136">ROUND((SUMPRODUCT((NhuCau!$E$110:$E$121=$C136)*(NhuCau!AB$110:AB$121))),2)</f>
        <v>0</v>
      </c>
      <c r="Z136" s="2" cm="1">
        <f t="array" ref="Z136">ROUND((SUMPRODUCT((NhuCau!$E$110:$E$121=$C136)*(NhuCau!AC$110:AC$121))),2)</f>
        <v>0</v>
      </c>
      <c r="AA136" s="2" cm="1">
        <f t="array" ref="AA136">ROUND((SUMPRODUCT((NhuCau!$E$110:$E$121=$C136)*(NhuCau!AD$110:AD$121))),2)</f>
        <v>0</v>
      </c>
      <c r="AB136" s="2" cm="1">
        <f t="array" ref="AB136">ROUND((SUMPRODUCT((NhuCau!$E$110:$E$121=$C136)*(NhuCau!AE$110:AE$121))),2)</f>
        <v>0</v>
      </c>
      <c r="AC136" s="2" cm="1">
        <f t="array" ref="AC136">ROUND((SUMPRODUCT((NhuCau!$E$110:$E$121=$C136)*(NhuCau!AF$110:AF$121))),2)</f>
        <v>0</v>
      </c>
      <c r="AD136" s="2" cm="1">
        <f t="array" ref="AD136">ROUND((SUMPRODUCT((NhuCau!$E$110:$E$121=$C136)*(NhuCau!AG$110:AG$121))),2)</f>
        <v>0</v>
      </c>
      <c r="AE136" s="2" cm="1">
        <f t="array" ref="AE136">ROUND((SUMPRODUCT((NhuCau!$E$110:$E$121=$C136)*(NhuCau!AH$110:AH$121))),2)</f>
        <v>0</v>
      </c>
      <c r="AF136" s="2" cm="1">
        <f t="array" ref="AF136">ROUND((SUMPRODUCT((NhuCau!$E$110:$E$121=$C136)*(NhuCau!AI$110:AI$121))),2)</f>
        <v>0</v>
      </c>
      <c r="AG136" s="2" cm="1">
        <f t="array" ref="AG136">ROUND((SUMPRODUCT((NhuCau!$E$110:$E$121=$C136)*(NhuCau!AJ$110:AJ$121))),2)</f>
        <v>0</v>
      </c>
      <c r="AH136" s="2" cm="1">
        <f t="array" ref="AH136">ROUND((SUMPRODUCT((NhuCau!$E$110:$E$121=$C136)*(NhuCau!AK$110:AK$121))),2)</f>
        <v>0</v>
      </c>
      <c r="AI136" s="2" cm="1">
        <f t="array" ref="AI136">ROUND((SUMPRODUCT((NhuCau!$E$110:$E$121=$C136)*(NhuCau!AL$110:AL$121))),2)</f>
        <v>0</v>
      </c>
      <c r="AJ136" s="2" cm="1">
        <f t="array" ref="AJ136">ROUND((SUMPRODUCT((NhuCau!$E$110:$E$121=$C136)*(NhuCau!AM$110:AM$121))),2)</f>
        <v>0</v>
      </c>
      <c r="AK136" s="2" cm="1">
        <f t="array" ref="AK136">ROUND((SUMPRODUCT((NhuCau!$E$110:$E$121=$C136)*(NhuCau!AN$110:AN$121))),2)</f>
        <v>0</v>
      </c>
      <c r="AL136" s="2" cm="1">
        <f t="array" ref="AL136">ROUND((SUMPRODUCT((NhuCau!$E$110:$E$121=$C136)*(NhuCau!AO$110:AO$121))),2)</f>
        <v>0</v>
      </c>
      <c r="AM136" s="2" cm="1">
        <f t="array" ref="AM136">ROUND((SUMPRODUCT((NhuCau!$E$110:$E$121=$C136)*(NhuCau!AP$110:AP$121))),2)</f>
        <v>0</v>
      </c>
      <c r="AN136" s="2" cm="1">
        <f t="array" ref="AN136">ROUND((SUMPRODUCT((NhuCau!$E$110:$E$121=$C136)*(NhuCau!AQ$110:AQ$121))),2)</f>
        <v>0</v>
      </c>
      <c r="AO136" s="2" cm="1">
        <f t="array" ref="AO136">ROUND((SUMPRODUCT((NhuCau!$E$110:$E$121=$C136)*(NhuCau!AR$110:AR$121))),2)</f>
        <v>0</v>
      </c>
      <c r="AP136" s="2" cm="1">
        <f t="array" ref="AP136">ROUND((SUMPRODUCT((NhuCau!$E$110:$E$121=$C136)*(NhuCau!AS$110:AS$121))),2)</f>
        <v>0</v>
      </c>
      <c r="AQ136" s="2" cm="1">
        <f t="array" ref="AQ136">ROUND((SUMPRODUCT((NhuCau!$E$110:$E$121=$C136)*(NhuCau!AT$110:AT$121))),2)</f>
        <v>0</v>
      </c>
      <c r="AR136" s="2" cm="1">
        <f t="array" ref="AR136">ROUND((SUMPRODUCT((NhuCau!$E$110:$E$121=$C136)*(NhuCau!AU$110:AU$121))),2)</f>
        <v>0</v>
      </c>
      <c r="AS136" s="2" cm="1">
        <f t="array" ref="AS136">ROUND((SUMPRODUCT((NhuCau!$E$110:$E$121=$C136)*(NhuCau!AV$110:AV$121))),2)</f>
        <v>0</v>
      </c>
      <c r="AT136" s="2" cm="1">
        <f t="array" ref="AT136">ROUND((SUMPRODUCT((NhuCau!$E$110:$E$121=$C136)*(NhuCau!AW$110:AW$121))),2)</f>
        <v>0</v>
      </c>
      <c r="AU136" s="2" cm="1">
        <f t="array" ref="AU136">ROUND((SUMPRODUCT((NhuCau!$E$110:$E$121=$C136)*(NhuCau!AX$110:AX$121))),2)</f>
        <v>0</v>
      </c>
      <c r="AV136" s="2" cm="1">
        <f t="array" ref="AV136">ROUND((SUMPRODUCT((NhuCau!$E$110:$E$121=$C136)*(NhuCau!AY$110:AY$121))),2)</f>
        <v>0</v>
      </c>
      <c r="AW136" s="2" cm="1">
        <f t="array" ref="AW136">ROUND((SUMPRODUCT((NhuCau!$E$110:$E$121=$C136)*(NhuCau!AZ$110:AZ$121))),2)</f>
        <v>0</v>
      </c>
      <c r="AX136" s="2" cm="1">
        <f t="array" ref="AX136">ROUND((SUMPRODUCT((NhuCau!$E$110:$E$121=$C136)*(NhuCau!BA$110:BA$121))),2)</f>
        <v>0</v>
      </c>
      <c r="AY136" s="2" cm="1">
        <f t="array" ref="AY136">ROUND((SUMPRODUCT((NhuCau!$E$110:$E$121=$C136)*(NhuCau!BB$110:BB$121))),2)</f>
        <v>0</v>
      </c>
      <c r="AZ136" s="2" cm="1">
        <f t="array" ref="AZ136">ROUND((SUMPRODUCT((NhuCau!$E$110:$E$121=$C136)*(NhuCau!BD$110:BD$121))),2)</f>
        <v>0</v>
      </c>
      <c r="BA136" s="2" cm="1">
        <f t="array" ref="BA136">ROUND((SUMPRODUCT((NhuCau!$E$110:$E$121=$C136)*(NhuCau!BE$110:BE$121))),2)</f>
        <v>0</v>
      </c>
      <c r="BB136" s="2" cm="1">
        <f t="array" ref="BB136">ROUND((SUMPRODUCT((NhuCau!$E$110:$E$121=$C136)*(NhuCau!BF$110:BF$121))),2)</f>
        <v>0</v>
      </c>
      <c r="BC136" s="2" cm="1">
        <f t="array" ref="BC136">ROUND((SUMPRODUCT((NhuCau!$E$110:$E$121=$C136)*(NhuCau!BG$110:BG$121))),2)</f>
        <v>0</v>
      </c>
      <c r="BD136" s="2" cm="1">
        <f t="array" ref="BD136">ROUND((SUMPRODUCT((NhuCau!$E$110:$E$121=$C136)*(NhuCau!BH$110:BH$121))),2)</f>
        <v>0</v>
      </c>
      <c r="BE136" s="2" cm="1">
        <f t="array" ref="BE136">ROUND((SUMPRODUCT((NhuCau!$E$110:$E$121=$C136)*(NhuCau!BI$110:BI$121))),2)</f>
        <v>0</v>
      </c>
      <c r="BF136" s="2" cm="1">
        <f t="array" ref="BF136">ROUND((SUMPRODUCT((NhuCau!$E$110:$E$121=$C136)*(NhuCau!BJ$110:BJ$121))),2)</f>
        <v>0</v>
      </c>
      <c r="BG136" s="2" cm="1">
        <f t="array" ref="BG136">ROUND((SUMPRODUCT((NhuCau!$E$110:$E$121=$C136)*(NhuCau!BK$110:BK$121))),2)</f>
        <v>0</v>
      </c>
    </row>
    <row r="137" spans="1:59" s="1" customFormat="1" ht="16.5" customHeight="1">
      <c r="A137" s="251" t="s">
        <v>42</v>
      </c>
      <c r="B137" s="252"/>
      <c r="C137" s="253" t="str">
        <f>BANGTINH!O10</f>
        <v>Năm 2029</v>
      </c>
      <c r="D137" s="246" t="s">
        <v>19</v>
      </c>
      <c r="E137" s="255">
        <f>SUM(F137:BG137)</f>
        <v>0</v>
      </c>
      <c r="F137" s="2" cm="1">
        <f t="array" ref="F137">ROUND((SUMPRODUCT((NhuCau!$E$110:$E$121=$C137)*(NhuCau!I$110:I$121))),2)</f>
        <v>0</v>
      </c>
      <c r="G137" s="2" cm="1">
        <f t="array" ref="G137">ROUND((SUMPRODUCT((NhuCau!$E$110:$E$121=$C137)*(NhuCau!J$110:J$121))),2)</f>
        <v>0</v>
      </c>
      <c r="H137" s="2" cm="1">
        <f t="array" ref="H137">ROUND((SUMPRODUCT((NhuCau!$E$110:$E$121=$C137)*(NhuCau!K$110:K$121))),2)</f>
        <v>0</v>
      </c>
      <c r="I137" s="2" cm="1">
        <f t="array" ref="I137">ROUND((SUMPRODUCT((NhuCau!$E$110:$E$121=$C137)*(NhuCau!L$110:L$121))),2)</f>
        <v>0</v>
      </c>
      <c r="J137" s="2" cm="1">
        <f t="array" ref="J137">ROUND((SUMPRODUCT((NhuCau!$E$110:$E$121=$C137)*(NhuCau!M$110:M$121))),2)</f>
        <v>0</v>
      </c>
      <c r="K137" s="2" cm="1">
        <f t="array" ref="K137">ROUND((SUMPRODUCT((NhuCau!$E$110:$E$121=$C137)*(NhuCau!N$110:N$121))),2)</f>
        <v>0</v>
      </c>
      <c r="L137" s="2" cm="1">
        <f t="array" ref="L137">ROUND((SUMPRODUCT((NhuCau!$E$110:$E$121=$C137)*(NhuCau!O$110:O$121))),2)</f>
        <v>0</v>
      </c>
      <c r="M137" s="2" cm="1">
        <f t="array" ref="M137">ROUND((SUMPRODUCT((NhuCau!$E$110:$E$121=$C137)*(NhuCau!P$110:P$121))),2)</f>
        <v>0</v>
      </c>
      <c r="N137" s="2" cm="1">
        <f t="array" ref="N137">ROUND((SUMPRODUCT((NhuCau!$E$110:$E$121=$C137)*(NhuCau!Q$110:Q$121))),2)</f>
        <v>0</v>
      </c>
      <c r="O137" s="2" cm="1">
        <f t="array" ref="O137">ROUND((SUMPRODUCT((NhuCau!$E$110:$E$121=$C137)*(NhuCau!R$110:R$121))),2)</f>
        <v>0</v>
      </c>
      <c r="P137" s="2" cm="1">
        <f t="array" ref="P137">ROUND((SUMPRODUCT((NhuCau!$E$110:$E$121=$C137)*(NhuCau!S$110:S$121))),2)</f>
        <v>0</v>
      </c>
      <c r="Q137" s="2" cm="1">
        <f t="array" ref="Q137">ROUND((SUMPRODUCT((NhuCau!$E$110:$E$121=$C137)*(NhuCau!T$110:T$121))),2)</f>
        <v>0</v>
      </c>
      <c r="R137" s="2" cm="1">
        <f t="array" ref="R137">ROUND((SUMPRODUCT((NhuCau!$E$110:$E$121=$C137)*(NhuCau!U$110:U$121))),2)</f>
        <v>0</v>
      </c>
      <c r="S137" s="2" cm="1">
        <f t="array" ref="S137">ROUND((SUMPRODUCT((NhuCau!$E$110:$E$121=$C137)*(NhuCau!V$110:V$121))),2)</f>
        <v>0</v>
      </c>
      <c r="T137" s="2" cm="1">
        <f t="array" ref="T137">ROUND((SUMPRODUCT((NhuCau!$E$110:$E$121=$C137)*(NhuCau!W$110:W$121))),2)</f>
        <v>0</v>
      </c>
      <c r="U137" s="2" cm="1">
        <f t="array" ref="U137">ROUND((SUMPRODUCT((NhuCau!$E$110:$E$121=$C137)*(NhuCau!X$110:X$121))),2)</f>
        <v>0</v>
      </c>
      <c r="V137" s="2" cm="1">
        <f t="array" ref="V137">ROUND((SUMPRODUCT((NhuCau!$E$110:$E$121=$C137)*(NhuCau!Y$110:Y$121))),2)</f>
        <v>0</v>
      </c>
      <c r="W137" s="2" cm="1">
        <f t="array" ref="W137">ROUND((SUMPRODUCT((NhuCau!$E$110:$E$121=$C137)*(NhuCau!Z$110:Z$121))),2)</f>
        <v>0</v>
      </c>
      <c r="X137" s="2" cm="1">
        <f t="array" ref="X137">ROUND((SUMPRODUCT((NhuCau!$E$110:$E$121=$C137)*(NhuCau!AA$110:AA$121))),2)</f>
        <v>0</v>
      </c>
      <c r="Y137" s="2" cm="1">
        <f t="array" ref="Y137">ROUND((SUMPRODUCT((NhuCau!$E$110:$E$121=$C137)*(NhuCau!AB$110:AB$121))),2)</f>
        <v>0</v>
      </c>
      <c r="Z137" s="2" cm="1">
        <f t="array" ref="Z137">ROUND((SUMPRODUCT((NhuCau!$E$110:$E$121=$C137)*(NhuCau!AC$110:AC$121))),2)</f>
        <v>0</v>
      </c>
      <c r="AA137" s="2" cm="1">
        <f t="array" ref="AA137">ROUND((SUMPRODUCT((NhuCau!$E$110:$E$121=$C137)*(NhuCau!AD$110:AD$121))),2)</f>
        <v>0</v>
      </c>
      <c r="AB137" s="2" cm="1">
        <f t="array" ref="AB137">ROUND((SUMPRODUCT((NhuCau!$E$110:$E$121=$C137)*(NhuCau!AE$110:AE$121))),2)</f>
        <v>0</v>
      </c>
      <c r="AC137" s="2" cm="1">
        <f t="array" ref="AC137">ROUND((SUMPRODUCT((NhuCau!$E$110:$E$121=$C137)*(NhuCau!AF$110:AF$121))),2)</f>
        <v>0</v>
      </c>
      <c r="AD137" s="2" cm="1">
        <f t="array" ref="AD137">ROUND((SUMPRODUCT((NhuCau!$E$110:$E$121=$C137)*(NhuCau!AG$110:AG$121))),2)</f>
        <v>0</v>
      </c>
      <c r="AE137" s="2" cm="1">
        <f t="array" ref="AE137">ROUND((SUMPRODUCT((NhuCau!$E$110:$E$121=$C137)*(NhuCau!AH$110:AH$121))),2)</f>
        <v>0</v>
      </c>
      <c r="AF137" s="2" cm="1">
        <f t="array" ref="AF137">ROUND((SUMPRODUCT((NhuCau!$E$110:$E$121=$C137)*(NhuCau!AI$110:AI$121))),2)</f>
        <v>0</v>
      </c>
      <c r="AG137" s="2" cm="1">
        <f t="array" ref="AG137">ROUND((SUMPRODUCT((NhuCau!$E$110:$E$121=$C137)*(NhuCau!AJ$110:AJ$121))),2)</f>
        <v>0</v>
      </c>
      <c r="AH137" s="2" cm="1">
        <f t="array" ref="AH137">ROUND((SUMPRODUCT((NhuCau!$E$110:$E$121=$C137)*(NhuCau!AK$110:AK$121))),2)</f>
        <v>0</v>
      </c>
      <c r="AI137" s="2" cm="1">
        <f t="array" ref="AI137">ROUND((SUMPRODUCT((NhuCau!$E$110:$E$121=$C137)*(NhuCau!AL$110:AL$121))),2)</f>
        <v>0</v>
      </c>
      <c r="AJ137" s="2" cm="1">
        <f t="array" ref="AJ137">ROUND((SUMPRODUCT((NhuCau!$E$110:$E$121=$C137)*(NhuCau!AM$110:AM$121))),2)</f>
        <v>0</v>
      </c>
      <c r="AK137" s="2" cm="1">
        <f t="array" ref="AK137">ROUND((SUMPRODUCT((NhuCau!$E$110:$E$121=$C137)*(NhuCau!AN$110:AN$121))),2)</f>
        <v>0</v>
      </c>
      <c r="AL137" s="2" cm="1">
        <f t="array" ref="AL137">ROUND((SUMPRODUCT((NhuCau!$E$110:$E$121=$C137)*(NhuCau!AO$110:AO$121))),2)</f>
        <v>0</v>
      </c>
      <c r="AM137" s="2" cm="1">
        <f t="array" ref="AM137">ROUND((SUMPRODUCT((NhuCau!$E$110:$E$121=$C137)*(NhuCau!AP$110:AP$121))),2)</f>
        <v>0</v>
      </c>
      <c r="AN137" s="2" cm="1">
        <f t="array" ref="AN137">ROUND((SUMPRODUCT((NhuCau!$E$110:$E$121=$C137)*(NhuCau!AQ$110:AQ$121))),2)</f>
        <v>0</v>
      </c>
      <c r="AO137" s="2" cm="1">
        <f t="array" ref="AO137">ROUND((SUMPRODUCT((NhuCau!$E$110:$E$121=$C137)*(NhuCau!AR$110:AR$121))),2)</f>
        <v>0</v>
      </c>
      <c r="AP137" s="2" cm="1">
        <f t="array" ref="AP137">ROUND((SUMPRODUCT((NhuCau!$E$110:$E$121=$C137)*(NhuCau!AS$110:AS$121))),2)</f>
        <v>0</v>
      </c>
      <c r="AQ137" s="2" cm="1">
        <f t="array" ref="AQ137">ROUND((SUMPRODUCT((NhuCau!$E$110:$E$121=$C137)*(NhuCau!AT$110:AT$121))),2)</f>
        <v>0</v>
      </c>
      <c r="AR137" s="2" cm="1">
        <f t="array" ref="AR137">ROUND((SUMPRODUCT((NhuCau!$E$110:$E$121=$C137)*(NhuCau!AU$110:AU$121))),2)</f>
        <v>0</v>
      </c>
      <c r="AS137" s="2" cm="1">
        <f t="array" ref="AS137">ROUND((SUMPRODUCT((NhuCau!$E$110:$E$121=$C137)*(NhuCau!AV$110:AV$121))),2)</f>
        <v>0</v>
      </c>
      <c r="AT137" s="2" cm="1">
        <f t="array" ref="AT137">ROUND((SUMPRODUCT((NhuCau!$E$110:$E$121=$C137)*(NhuCau!AW$110:AW$121))),2)</f>
        <v>0</v>
      </c>
      <c r="AU137" s="2" cm="1">
        <f t="array" ref="AU137">ROUND((SUMPRODUCT((NhuCau!$E$110:$E$121=$C137)*(NhuCau!AX$110:AX$121))),2)</f>
        <v>0</v>
      </c>
      <c r="AV137" s="2" cm="1">
        <f t="array" ref="AV137">ROUND((SUMPRODUCT((NhuCau!$E$110:$E$121=$C137)*(NhuCau!AY$110:AY$121))),2)</f>
        <v>0</v>
      </c>
      <c r="AW137" s="2" cm="1">
        <f t="array" ref="AW137">ROUND((SUMPRODUCT((NhuCau!$E$110:$E$121=$C137)*(NhuCau!AZ$110:AZ$121))),2)</f>
        <v>0</v>
      </c>
      <c r="AX137" s="2" cm="1">
        <f t="array" ref="AX137">ROUND((SUMPRODUCT((NhuCau!$E$110:$E$121=$C137)*(NhuCau!BA$110:BA$121))),2)</f>
        <v>0</v>
      </c>
      <c r="AY137" s="2" cm="1">
        <f t="array" ref="AY137">ROUND((SUMPRODUCT((NhuCau!$E$110:$E$121=$C137)*(NhuCau!BB$110:BB$121))),2)</f>
        <v>0</v>
      </c>
      <c r="AZ137" s="2" cm="1">
        <f t="array" ref="AZ137">ROUND((SUMPRODUCT((NhuCau!$E$110:$E$121=$C137)*(NhuCau!BD$110:BD$121))),2)</f>
        <v>0</v>
      </c>
      <c r="BA137" s="2" cm="1">
        <f t="array" ref="BA137">ROUND((SUMPRODUCT((NhuCau!$E$110:$E$121=$C137)*(NhuCau!BE$110:BE$121))),2)</f>
        <v>0</v>
      </c>
      <c r="BB137" s="2" cm="1">
        <f t="array" ref="BB137">ROUND((SUMPRODUCT((NhuCau!$E$110:$E$121=$C137)*(NhuCau!BF$110:BF$121))),2)</f>
        <v>0</v>
      </c>
      <c r="BC137" s="2" cm="1">
        <f t="array" ref="BC137">ROUND((SUMPRODUCT((NhuCau!$E$110:$E$121=$C137)*(NhuCau!BG$110:BG$121))),2)</f>
        <v>0</v>
      </c>
      <c r="BD137" s="2" cm="1">
        <f t="array" ref="BD137">ROUND((SUMPRODUCT((NhuCau!$E$110:$E$121=$C137)*(NhuCau!BH$110:BH$121))),2)</f>
        <v>0</v>
      </c>
      <c r="BE137" s="2" cm="1">
        <f t="array" ref="BE137">ROUND((SUMPRODUCT((NhuCau!$E$110:$E$121=$C137)*(NhuCau!BI$110:BI$121))),2)</f>
        <v>0</v>
      </c>
      <c r="BF137" s="2" cm="1">
        <f t="array" ref="BF137">ROUND((SUMPRODUCT((NhuCau!$E$110:$E$121=$C137)*(NhuCau!BJ$110:BJ$121))),2)</f>
        <v>0</v>
      </c>
      <c r="BG137" s="2" cm="1">
        <f t="array" ref="BG137">ROUND((SUMPRODUCT((NhuCau!$E$110:$E$121=$C137)*(NhuCau!BK$110:BK$121))),2)</f>
        <v>0</v>
      </c>
    </row>
    <row r="138" spans="1:59" s="5" customFormat="1" ht="16.5" customHeight="1">
      <c r="A138" s="117" t="s">
        <v>42</v>
      </c>
      <c r="B138" s="256"/>
      <c r="C138" s="249" t="str">
        <f>BANGTINH!O11</f>
        <v>Năm 2030</v>
      </c>
      <c r="D138" s="246" t="s">
        <v>19</v>
      </c>
      <c r="E138" s="257">
        <f t="shared" ref="E138:F138" si="68">E131-E132</f>
        <v>0</v>
      </c>
      <c r="F138" s="8">
        <f t="shared" si="68"/>
        <v>0</v>
      </c>
      <c r="G138" s="8">
        <f t="shared" ref="G138:BG138" si="69">G131-G132</f>
        <v>0</v>
      </c>
      <c r="H138" s="8">
        <f t="shared" si="69"/>
        <v>0</v>
      </c>
      <c r="I138" s="8">
        <f t="shared" si="69"/>
        <v>0</v>
      </c>
      <c r="J138" s="8">
        <f t="shared" si="69"/>
        <v>0</v>
      </c>
      <c r="K138" s="8">
        <f t="shared" si="69"/>
        <v>0</v>
      </c>
      <c r="L138" s="8">
        <f t="shared" si="69"/>
        <v>0</v>
      </c>
      <c r="M138" s="8">
        <f t="shared" si="69"/>
        <v>0</v>
      </c>
      <c r="N138" s="8">
        <f t="shared" si="69"/>
        <v>0</v>
      </c>
      <c r="O138" s="8">
        <f t="shared" si="69"/>
        <v>0</v>
      </c>
      <c r="P138" s="8">
        <f t="shared" si="69"/>
        <v>0</v>
      </c>
      <c r="Q138" s="8">
        <f t="shared" si="69"/>
        <v>0</v>
      </c>
      <c r="R138" s="8">
        <f t="shared" si="69"/>
        <v>0</v>
      </c>
      <c r="S138" s="8">
        <f t="shared" si="69"/>
        <v>0</v>
      </c>
      <c r="T138" s="8">
        <f t="shared" si="69"/>
        <v>0</v>
      </c>
      <c r="U138" s="8">
        <f t="shared" si="69"/>
        <v>0</v>
      </c>
      <c r="V138" s="8">
        <f t="shared" si="69"/>
        <v>0</v>
      </c>
      <c r="W138" s="8">
        <f t="shared" si="69"/>
        <v>0</v>
      </c>
      <c r="X138" s="8">
        <f t="shared" si="69"/>
        <v>0</v>
      </c>
      <c r="Y138" s="8">
        <f t="shared" si="69"/>
        <v>0</v>
      </c>
      <c r="Z138" s="8">
        <f t="shared" si="69"/>
        <v>0</v>
      </c>
      <c r="AA138" s="8">
        <f t="shared" si="69"/>
        <v>0</v>
      </c>
      <c r="AB138" s="8">
        <f t="shared" si="69"/>
        <v>0</v>
      </c>
      <c r="AC138" s="8">
        <f t="shared" si="69"/>
        <v>0</v>
      </c>
      <c r="AD138" s="8">
        <f t="shared" si="69"/>
        <v>0</v>
      </c>
      <c r="AE138" s="8">
        <f t="shared" si="69"/>
        <v>0</v>
      </c>
      <c r="AF138" s="8">
        <f t="shared" si="69"/>
        <v>0</v>
      </c>
      <c r="AG138" s="8">
        <f t="shared" si="69"/>
        <v>0</v>
      </c>
      <c r="AH138" s="8">
        <f t="shared" si="69"/>
        <v>0</v>
      </c>
      <c r="AI138" s="8">
        <f t="shared" si="69"/>
        <v>0</v>
      </c>
      <c r="AJ138" s="8">
        <f t="shared" si="69"/>
        <v>0</v>
      </c>
      <c r="AK138" s="8">
        <f t="shared" si="69"/>
        <v>0</v>
      </c>
      <c r="AL138" s="8">
        <f t="shared" si="69"/>
        <v>0</v>
      </c>
      <c r="AM138" s="8">
        <f t="shared" si="69"/>
        <v>0</v>
      </c>
      <c r="AN138" s="8">
        <f t="shared" si="69"/>
        <v>0</v>
      </c>
      <c r="AO138" s="8">
        <f t="shared" si="69"/>
        <v>0</v>
      </c>
      <c r="AP138" s="8">
        <f t="shared" si="69"/>
        <v>0</v>
      </c>
      <c r="AQ138" s="8">
        <f t="shared" si="69"/>
        <v>0</v>
      </c>
      <c r="AR138" s="8">
        <f t="shared" si="69"/>
        <v>0</v>
      </c>
      <c r="AS138" s="8">
        <f t="shared" si="69"/>
        <v>0</v>
      </c>
      <c r="AT138" s="8">
        <f t="shared" si="69"/>
        <v>0</v>
      </c>
      <c r="AU138" s="8">
        <f t="shared" si="69"/>
        <v>0</v>
      </c>
      <c r="AV138" s="8">
        <f t="shared" si="69"/>
        <v>0</v>
      </c>
      <c r="AW138" s="8">
        <f t="shared" si="69"/>
        <v>0</v>
      </c>
      <c r="AX138" s="8">
        <f t="shared" si="69"/>
        <v>0</v>
      </c>
      <c r="AY138" s="8">
        <f t="shared" si="69"/>
        <v>0</v>
      </c>
      <c r="AZ138" s="8">
        <f t="shared" si="69"/>
        <v>0</v>
      </c>
      <c r="BA138" s="8">
        <f t="shared" si="69"/>
        <v>0</v>
      </c>
      <c r="BB138" s="8">
        <f t="shared" si="69"/>
        <v>0</v>
      </c>
      <c r="BC138" s="8">
        <f t="shared" si="69"/>
        <v>0</v>
      </c>
      <c r="BD138" s="8">
        <f t="shared" si="69"/>
        <v>0</v>
      </c>
      <c r="BE138" s="8">
        <f t="shared" si="69"/>
        <v>0</v>
      </c>
      <c r="BF138" s="8">
        <f t="shared" si="69"/>
        <v>0</v>
      </c>
      <c r="BG138" s="8">
        <f t="shared" si="69"/>
        <v>0</v>
      </c>
    </row>
    <row r="139" spans="1:59" s="5" customFormat="1" ht="16.5" customHeight="1">
      <c r="A139" s="117" t="s">
        <v>42</v>
      </c>
      <c r="B139" s="244"/>
      <c r="C139" s="245" t="s">
        <v>45</v>
      </c>
      <c r="D139" s="246" t="s">
        <v>31</v>
      </c>
      <c r="E139" s="247">
        <f>NhuCau!H122</f>
        <v>4.4000000000000004</v>
      </c>
      <c r="F139" s="4">
        <f>NhuCau!I122</f>
        <v>0</v>
      </c>
      <c r="G139" s="4">
        <f>NhuCau!J122</f>
        <v>0</v>
      </c>
      <c r="H139" s="4">
        <f>NhuCau!K122</f>
        <v>0</v>
      </c>
      <c r="I139" s="4">
        <f>NhuCau!L122</f>
        <v>3</v>
      </c>
      <c r="J139" s="4">
        <f>NhuCau!M122</f>
        <v>0</v>
      </c>
      <c r="K139" s="4">
        <f>NhuCau!N122</f>
        <v>0</v>
      </c>
      <c r="L139" s="4">
        <f>NhuCau!O122</f>
        <v>0</v>
      </c>
      <c r="M139" s="4">
        <f>NhuCau!P122</f>
        <v>0</v>
      </c>
      <c r="N139" s="4">
        <f>NhuCau!Q122</f>
        <v>0.3</v>
      </c>
      <c r="O139" s="4">
        <f>NhuCau!R122</f>
        <v>0</v>
      </c>
      <c r="P139" s="4">
        <f>NhuCau!S122</f>
        <v>0</v>
      </c>
      <c r="Q139" s="4">
        <f>NhuCau!T122</f>
        <v>0</v>
      </c>
      <c r="R139" s="4">
        <f>NhuCau!U122</f>
        <v>0</v>
      </c>
      <c r="S139" s="4">
        <f>NhuCau!V122</f>
        <v>0</v>
      </c>
      <c r="T139" s="4">
        <f>NhuCau!W122</f>
        <v>0</v>
      </c>
      <c r="U139" s="4">
        <f>NhuCau!X122</f>
        <v>0</v>
      </c>
      <c r="V139" s="4">
        <f>NhuCau!Y122</f>
        <v>0</v>
      </c>
      <c r="W139" s="4">
        <f>NhuCau!Z122</f>
        <v>0</v>
      </c>
      <c r="X139" s="4">
        <f>NhuCau!AA122</f>
        <v>0</v>
      </c>
      <c r="Y139" s="4">
        <f>NhuCau!AB122</f>
        <v>0</v>
      </c>
      <c r="Z139" s="4">
        <f>NhuCau!AC122</f>
        <v>0</v>
      </c>
      <c r="AA139" s="4">
        <f>NhuCau!AD122</f>
        <v>0</v>
      </c>
      <c r="AB139" s="4">
        <f>NhuCau!AE122</f>
        <v>0</v>
      </c>
      <c r="AC139" s="4">
        <f>NhuCau!AF122</f>
        <v>0</v>
      </c>
      <c r="AD139" s="4">
        <f>NhuCau!AG122</f>
        <v>0</v>
      </c>
      <c r="AE139" s="4">
        <f>NhuCau!AH122</f>
        <v>0</v>
      </c>
      <c r="AF139" s="4">
        <f>NhuCau!AI122</f>
        <v>0</v>
      </c>
      <c r="AG139" s="4">
        <f>NhuCau!AJ122</f>
        <v>0</v>
      </c>
      <c r="AH139" s="4">
        <f>NhuCau!AK122</f>
        <v>0</v>
      </c>
      <c r="AI139" s="4">
        <f>NhuCau!AL122</f>
        <v>0</v>
      </c>
      <c r="AJ139" s="4">
        <f>NhuCau!AM122</f>
        <v>0</v>
      </c>
      <c r="AK139" s="4">
        <f>NhuCau!AN122</f>
        <v>0</v>
      </c>
      <c r="AL139" s="4">
        <f>NhuCau!AO122</f>
        <v>0</v>
      </c>
      <c r="AM139" s="4">
        <f>NhuCau!AP122</f>
        <v>0</v>
      </c>
      <c r="AN139" s="4">
        <f>NhuCau!AQ122</f>
        <v>0</v>
      </c>
      <c r="AO139" s="4">
        <f>NhuCau!AR122</f>
        <v>0</v>
      </c>
      <c r="AP139" s="4">
        <f>NhuCau!AS122</f>
        <v>0</v>
      </c>
      <c r="AQ139" s="4">
        <f>NhuCau!AT122</f>
        <v>0</v>
      </c>
      <c r="AR139" s="4">
        <f>NhuCau!AU122</f>
        <v>0</v>
      </c>
      <c r="AS139" s="4">
        <f>NhuCau!AV122</f>
        <v>0</v>
      </c>
      <c r="AT139" s="4">
        <f>NhuCau!AW122</f>
        <v>0</v>
      </c>
      <c r="AU139" s="4">
        <f>NhuCau!AX122</f>
        <v>0</v>
      </c>
      <c r="AV139" s="4">
        <f>NhuCau!AY122</f>
        <v>0</v>
      </c>
      <c r="AW139" s="4">
        <f>NhuCau!AZ122</f>
        <v>0</v>
      </c>
      <c r="AX139" s="4">
        <f>NhuCau!BA122</f>
        <v>0</v>
      </c>
      <c r="AY139" s="4">
        <f>NhuCau!BB122</f>
        <v>0</v>
      </c>
      <c r="AZ139" s="4">
        <f>NhuCau!BD122</f>
        <v>1.1000000000000001</v>
      </c>
      <c r="BA139" s="4">
        <f>NhuCau!BE122</f>
        <v>0</v>
      </c>
      <c r="BB139" s="4">
        <f>NhuCau!BF122</f>
        <v>0</v>
      </c>
      <c r="BC139" s="4">
        <f>NhuCau!BG122</f>
        <v>0</v>
      </c>
      <c r="BD139" s="4">
        <f>NhuCau!BH122</f>
        <v>0</v>
      </c>
      <c r="BE139" s="4">
        <f>NhuCau!BI122</f>
        <v>0</v>
      </c>
      <c r="BF139" s="4">
        <f>NhuCau!BJ122</f>
        <v>0</v>
      </c>
      <c r="BG139" s="4">
        <f>NhuCau!BK122</f>
        <v>0</v>
      </c>
    </row>
    <row r="140" spans="1:59" s="5" customFormat="1" ht="16.5" customHeight="1">
      <c r="A140" s="117" t="s">
        <v>42</v>
      </c>
      <c r="B140" s="248"/>
      <c r="C140" s="249">
        <f>BANGTINH!O5</f>
        <v>0</v>
      </c>
      <c r="D140" s="246" t="s">
        <v>31</v>
      </c>
      <c r="E140" s="250">
        <f t="shared" ref="E140:F140" si="70">SUM(E141:E145)</f>
        <v>4.4000000000000004</v>
      </c>
      <c r="F140" s="6">
        <f t="shared" si="70"/>
        <v>0</v>
      </c>
      <c r="G140" s="6">
        <f t="shared" ref="G140:BG140" si="71">SUM(G141:G145)</f>
        <v>0</v>
      </c>
      <c r="H140" s="6">
        <f t="shared" si="71"/>
        <v>0</v>
      </c>
      <c r="I140" s="6">
        <f t="shared" si="71"/>
        <v>3</v>
      </c>
      <c r="J140" s="6">
        <f t="shared" si="71"/>
        <v>0</v>
      </c>
      <c r="K140" s="6">
        <f t="shared" si="71"/>
        <v>0</v>
      </c>
      <c r="L140" s="6">
        <f t="shared" si="71"/>
        <v>0</v>
      </c>
      <c r="M140" s="6">
        <f t="shared" si="71"/>
        <v>0</v>
      </c>
      <c r="N140" s="6">
        <f t="shared" si="71"/>
        <v>0.3</v>
      </c>
      <c r="O140" s="6">
        <f t="shared" si="71"/>
        <v>0</v>
      </c>
      <c r="P140" s="6">
        <f t="shared" si="71"/>
        <v>0</v>
      </c>
      <c r="Q140" s="6">
        <f t="shared" si="71"/>
        <v>0</v>
      </c>
      <c r="R140" s="6">
        <f t="shared" si="71"/>
        <v>0</v>
      </c>
      <c r="S140" s="6">
        <f t="shared" si="71"/>
        <v>0</v>
      </c>
      <c r="T140" s="6">
        <f t="shared" si="71"/>
        <v>0</v>
      </c>
      <c r="U140" s="6">
        <f t="shared" si="71"/>
        <v>0</v>
      </c>
      <c r="V140" s="6">
        <f t="shared" si="71"/>
        <v>0</v>
      </c>
      <c r="W140" s="6">
        <f t="shared" si="71"/>
        <v>0</v>
      </c>
      <c r="X140" s="6">
        <f t="shared" si="71"/>
        <v>0</v>
      </c>
      <c r="Y140" s="6">
        <f t="shared" si="71"/>
        <v>0</v>
      </c>
      <c r="Z140" s="6">
        <f t="shared" si="71"/>
        <v>0</v>
      </c>
      <c r="AA140" s="6">
        <f t="shared" si="71"/>
        <v>0</v>
      </c>
      <c r="AB140" s="6">
        <f t="shared" si="71"/>
        <v>0</v>
      </c>
      <c r="AC140" s="6">
        <f t="shared" si="71"/>
        <v>0</v>
      </c>
      <c r="AD140" s="6">
        <f t="shared" si="71"/>
        <v>0</v>
      </c>
      <c r="AE140" s="6">
        <f t="shared" si="71"/>
        <v>0</v>
      </c>
      <c r="AF140" s="6">
        <f t="shared" si="71"/>
        <v>0</v>
      </c>
      <c r="AG140" s="6">
        <f t="shared" si="71"/>
        <v>0</v>
      </c>
      <c r="AH140" s="6">
        <f t="shared" si="71"/>
        <v>0</v>
      </c>
      <c r="AI140" s="6">
        <f t="shared" si="71"/>
        <v>0</v>
      </c>
      <c r="AJ140" s="6">
        <f t="shared" si="71"/>
        <v>0</v>
      </c>
      <c r="AK140" s="6">
        <f t="shared" si="71"/>
        <v>0</v>
      </c>
      <c r="AL140" s="6">
        <f t="shared" si="71"/>
        <v>0</v>
      </c>
      <c r="AM140" s="6">
        <f t="shared" si="71"/>
        <v>0</v>
      </c>
      <c r="AN140" s="6">
        <f t="shared" si="71"/>
        <v>0</v>
      </c>
      <c r="AO140" s="6">
        <f t="shared" si="71"/>
        <v>0</v>
      </c>
      <c r="AP140" s="6">
        <f t="shared" si="71"/>
        <v>0</v>
      </c>
      <c r="AQ140" s="6">
        <f t="shared" si="71"/>
        <v>0</v>
      </c>
      <c r="AR140" s="6">
        <f t="shared" si="71"/>
        <v>0</v>
      </c>
      <c r="AS140" s="6">
        <f t="shared" si="71"/>
        <v>0</v>
      </c>
      <c r="AT140" s="6">
        <f t="shared" si="71"/>
        <v>0</v>
      </c>
      <c r="AU140" s="6">
        <f t="shared" si="71"/>
        <v>0</v>
      </c>
      <c r="AV140" s="6">
        <f t="shared" si="71"/>
        <v>0</v>
      </c>
      <c r="AW140" s="6">
        <f t="shared" si="71"/>
        <v>0</v>
      </c>
      <c r="AX140" s="6">
        <f t="shared" si="71"/>
        <v>0</v>
      </c>
      <c r="AY140" s="6">
        <f t="shared" si="71"/>
        <v>0</v>
      </c>
      <c r="AZ140" s="6">
        <f t="shared" si="71"/>
        <v>1.1000000000000001</v>
      </c>
      <c r="BA140" s="6">
        <f t="shared" si="71"/>
        <v>0</v>
      </c>
      <c r="BB140" s="6">
        <f t="shared" si="71"/>
        <v>0</v>
      </c>
      <c r="BC140" s="6">
        <f t="shared" si="71"/>
        <v>0</v>
      </c>
      <c r="BD140" s="6">
        <f t="shared" si="71"/>
        <v>0</v>
      </c>
      <c r="BE140" s="6">
        <f t="shared" si="71"/>
        <v>0</v>
      </c>
      <c r="BF140" s="6">
        <f t="shared" si="71"/>
        <v>0</v>
      </c>
      <c r="BG140" s="6">
        <f t="shared" si="71"/>
        <v>0</v>
      </c>
    </row>
    <row r="141" spans="1:59" s="1" customFormat="1" ht="16.5" customHeight="1">
      <c r="A141" s="251" t="s">
        <v>42</v>
      </c>
      <c r="B141" s="252"/>
      <c r="C141" s="253" t="str">
        <f>BANGTINH!O6</f>
        <v>Năm 2025</v>
      </c>
      <c r="D141" s="246" t="s">
        <v>31</v>
      </c>
      <c r="E141" s="255">
        <f>SUM(F141:BG141)</f>
        <v>4.4000000000000004</v>
      </c>
      <c r="F141" s="2">
        <f>ROUND((SUMPRODUCT((NhuCau!$E$123:$E$131=CakyQuyhoach)*((NhuCau!I$123:I$131)/10))+SUMPRODUCT((NhuCau!$E$123:$E$131=Kykehoach)*((NhuCau!I$123:I$131)/5))+SUMPRODUCT((NhuCau!$E$123:$E$131=$C141)*(NhuCau!I$123:I$131))),2)</f>
        <v>0</v>
      </c>
      <c r="G141" s="2">
        <f>ROUND((SUMPRODUCT((NhuCau!$E$123:$E$131=CakyQuyhoach)*((NhuCau!J$123:J$131)/10))+SUMPRODUCT((NhuCau!$E$123:$E$131=Kykehoach)*((NhuCau!J$123:J$131)/5))+SUMPRODUCT((NhuCau!$E$123:$E$131=$C141)*(NhuCau!J$123:J$131))),2)</f>
        <v>0</v>
      </c>
      <c r="H141" s="2">
        <f>ROUND((SUMPRODUCT((NhuCau!$E$123:$E$131=CakyQuyhoach)*((NhuCau!K$123:K$131)/10))+SUMPRODUCT((NhuCau!$E$123:$E$131=Kykehoach)*((NhuCau!K$123:K$131)/5))+SUMPRODUCT((NhuCau!$E$123:$E$131=$C141)*(NhuCau!K$123:K$131))),2)</f>
        <v>0</v>
      </c>
      <c r="I141" s="2">
        <f>ROUND((SUMPRODUCT((NhuCau!$E$123:$E$131=CakyQuyhoach)*((NhuCau!L$123:L$131)/10))+SUMPRODUCT((NhuCau!$E$123:$E$131=Kykehoach)*((NhuCau!L$123:L$131)/5))+SUMPRODUCT((NhuCau!$E$123:$E$131=$C141)*(NhuCau!L$123:L$131))),2)</f>
        <v>3</v>
      </c>
      <c r="J141" s="2">
        <f>ROUND((SUMPRODUCT((NhuCau!$E$123:$E$131=CakyQuyhoach)*((NhuCau!M$123:M$131)/10))+SUMPRODUCT((NhuCau!$E$123:$E$131=Kykehoach)*((NhuCau!M$123:M$131)/5))+SUMPRODUCT((NhuCau!$E$123:$E$131=$C141)*(NhuCau!M$123:M$131))),2)</f>
        <v>0</v>
      </c>
      <c r="K141" s="2">
        <f>ROUND((SUMPRODUCT((NhuCau!$E$123:$E$131=CakyQuyhoach)*((NhuCau!N$123:N$131)/10))+SUMPRODUCT((NhuCau!$E$123:$E$131=Kykehoach)*((NhuCau!N$123:N$131)/5))+SUMPRODUCT((NhuCau!$E$123:$E$131=$C141)*(NhuCau!N$123:N$131))),2)</f>
        <v>0</v>
      </c>
      <c r="L141" s="2">
        <f>ROUND((SUMPRODUCT((NhuCau!$E$123:$E$131=CakyQuyhoach)*((NhuCau!O$123:O$131)/10))+SUMPRODUCT((NhuCau!$E$123:$E$131=Kykehoach)*((NhuCau!O$123:O$131)/5))+SUMPRODUCT((NhuCau!$E$123:$E$131=$C141)*(NhuCau!O$123:O$131))),2)</f>
        <v>0</v>
      </c>
      <c r="M141" s="2">
        <f>ROUND((SUMPRODUCT((NhuCau!$E$123:$E$131=CakyQuyhoach)*((NhuCau!P$123:P$131)/10))+SUMPRODUCT((NhuCau!$E$123:$E$131=Kykehoach)*((NhuCau!P$123:P$131)/5))+SUMPRODUCT((NhuCau!$E$123:$E$131=$C141)*(NhuCau!P$123:P$131))),2)</f>
        <v>0</v>
      </c>
      <c r="N141" s="2">
        <f>ROUND((SUMPRODUCT((NhuCau!$E$123:$E$131=CakyQuyhoach)*((NhuCau!Q$123:Q$131)/10))+SUMPRODUCT((NhuCau!$E$123:$E$131=Kykehoach)*((NhuCau!Q$123:Q$131)/5))+SUMPRODUCT((NhuCau!$E$123:$E$131=$C141)*(NhuCau!Q$123:Q$131))),2)</f>
        <v>0.3</v>
      </c>
      <c r="O141" s="2">
        <f>ROUND((SUMPRODUCT((NhuCau!$E$123:$E$131=CakyQuyhoach)*((NhuCau!R$123:R$131)/10))+SUMPRODUCT((NhuCau!$E$123:$E$131=Kykehoach)*((NhuCau!R$123:R$131)/5))+SUMPRODUCT((NhuCau!$E$123:$E$131=$C141)*(NhuCau!R$123:R$131))),2)</f>
        <v>0</v>
      </c>
      <c r="P141" s="2">
        <f>ROUND((SUMPRODUCT((NhuCau!$E$123:$E$131=CakyQuyhoach)*((NhuCau!S$123:S$131)/10))+SUMPRODUCT((NhuCau!$E$123:$E$131=Kykehoach)*((NhuCau!S$123:S$131)/5))+SUMPRODUCT((NhuCau!$E$123:$E$131=$C141)*(NhuCau!S$123:S$131))),2)</f>
        <v>0</v>
      </c>
      <c r="Q141" s="2">
        <f>ROUND((SUMPRODUCT((NhuCau!$E$123:$E$131=CakyQuyhoach)*((NhuCau!T$123:T$131)/10))+SUMPRODUCT((NhuCau!$E$123:$E$131=Kykehoach)*((NhuCau!T$123:T$131)/5))+SUMPRODUCT((NhuCau!$E$123:$E$131=$C141)*(NhuCau!T$123:T$131))),2)</f>
        <v>0</v>
      </c>
      <c r="R141" s="2">
        <f>ROUND((SUMPRODUCT((NhuCau!$E$123:$E$131=CakyQuyhoach)*((NhuCau!U$123:U$131)/10))+SUMPRODUCT((NhuCau!$E$123:$E$131=Kykehoach)*((NhuCau!U$123:U$131)/5))+SUMPRODUCT((NhuCau!$E$123:$E$131=$C141)*(NhuCau!U$123:U$131))),2)</f>
        <v>0</v>
      </c>
      <c r="S141" s="2">
        <f>ROUND((SUMPRODUCT((NhuCau!$E$123:$E$131=CakyQuyhoach)*((NhuCau!V$123:V$131)/10))+SUMPRODUCT((NhuCau!$E$123:$E$131=Kykehoach)*((NhuCau!V$123:V$131)/5))+SUMPRODUCT((NhuCau!$E$123:$E$131=$C141)*(NhuCau!V$123:V$131))),2)</f>
        <v>0</v>
      </c>
      <c r="T141" s="2">
        <f>ROUND((SUMPRODUCT((NhuCau!$E$123:$E$131=CakyQuyhoach)*((NhuCau!W$123:W$131)/10))+SUMPRODUCT((NhuCau!$E$123:$E$131=Kykehoach)*((NhuCau!W$123:W$131)/5))+SUMPRODUCT((NhuCau!$E$123:$E$131=$C141)*(NhuCau!W$123:W$131))),2)</f>
        <v>0</v>
      </c>
      <c r="U141" s="2">
        <f>ROUND((SUMPRODUCT((NhuCau!$E$123:$E$131=CakyQuyhoach)*((NhuCau!X$123:X$131)/10))+SUMPRODUCT((NhuCau!$E$123:$E$131=Kykehoach)*((NhuCau!X$123:X$131)/5))+SUMPRODUCT((NhuCau!$E$123:$E$131=$C141)*(NhuCau!X$123:X$131))),2)</f>
        <v>0</v>
      </c>
      <c r="V141" s="2">
        <f>ROUND((SUMPRODUCT((NhuCau!$E$123:$E$131=CakyQuyhoach)*((NhuCau!Y$123:Y$131)/10))+SUMPRODUCT((NhuCau!$E$123:$E$131=Kykehoach)*((NhuCau!Y$123:Y$131)/5))+SUMPRODUCT((NhuCau!$E$123:$E$131=$C141)*(NhuCau!Y$123:Y$131))),2)</f>
        <v>0</v>
      </c>
      <c r="W141" s="2">
        <f>ROUND((SUMPRODUCT((NhuCau!$E$123:$E$131=CakyQuyhoach)*((NhuCau!Z$123:Z$131)/10))+SUMPRODUCT((NhuCau!$E$123:$E$131=Kykehoach)*((NhuCau!Z$123:Z$131)/5))+SUMPRODUCT((NhuCau!$E$123:$E$131=$C141)*(NhuCau!Z$123:Z$131))),2)</f>
        <v>0</v>
      </c>
      <c r="X141" s="2">
        <f>ROUND((SUMPRODUCT((NhuCau!$E$123:$E$131=CakyQuyhoach)*((NhuCau!AA$123:AA$131)/10))+SUMPRODUCT((NhuCau!$E$123:$E$131=Kykehoach)*((NhuCau!AA$123:AA$131)/5))+SUMPRODUCT((NhuCau!$E$123:$E$131=$C141)*(NhuCau!AA$123:AA$131))),2)</f>
        <v>0</v>
      </c>
      <c r="Y141" s="2">
        <f>ROUND((SUMPRODUCT((NhuCau!$E$123:$E$131=CakyQuyhoach)*((NhuCau!AB$123:AB$131)/10))+SUMPRODUCT((NhuCau!$E$123:$E$131=Kykehoach)*((NhuCau!AB$123:AB$131)/5))+SUMPRODUCT((NhuCau!$E$123:$E$131=$C141)*(NhuCau!AB$123:AB$131))),2)</f>
        <v>0</v>
      </c>
      <c r="Z141" s="2">
        <f>ROUND((SUMPRODUCT((NhuCau!$E$123:$E$131=CakyQuyhoach)*((NhuCau!AC$123:AC$131)/10))+SUMPRODUCT((NhuCau!$E$123:$E$131=Kykehoach)*((NhuCau!AC$123:AC$131)/5))+SUMPRODUCT((NhuCau!$E$123:$E$131=$C141)*(NhuCau!AC$123:AC$131))),2)</f>
        <v>0</v>
      </c>
      <c r="AA141" s="2">
        <f>ROUND((SUMPRODUCT((NhuCau!$E$123:$E$131=CakyQuyhoach)*((NhuCau!AD$123:AD$131)/10))+SUMPRODUCT((NhuCau!$E$123:$E$131=Kykehoach)*((NhuCau!AD$123:AD$131)/5))+SUMPRODUCT((NhuCau!$E$123:$E$131=$C141)*(NhuCau!AD$123:AD$131))),2)</f>
        <v>0</v>
      </c>
      <c r="AB141" s="2">
        <f>ROUND((SUMPRODUCT((NhuCau!$E$123:$E$131=CakyQuyhoach)*((NhuCau!AE$123:AE$131)/10))+SUMPRODUCT((NhuCau!$E$123:$E$131=Kykehoach)*((NhuCau!AE$123:AE$131)/5))+SUMPRODUCT((NhuCau!$E$123:$E$131=$C141)*(NhuCau!AE$123:AE$131))),2)</f>
        <v>0</v>
      </c>
      <c r="AC141" s="2">
        <f>ROUND((SUMPRODUCT((NhuCau!$E$123:$E$131=CakyQuyhoach)*((NhuCau!AF$123:AF$131)/10))+SUMPRODUCT((NhuCau!$E$123:$E$131=Kykehoach)*((NhuCau!AF$123:AF$131)/5))+SUMPRODUCT((NhuCau!$E$123:$E$131=$C141)*(NhuCau!AF$123:AF$131))),2)</f>
        <v>0</v>
      </c>
      <c r="AD141" s="2">
        <f>ROUND((SUMPRODUCT((NhuCau!$E$123:$E$131=CakyQuyhoach)*((NhuCau!AG$123:AG$131)/10))+SUMPRODUCT((NhuCau!$E$123:$E$131=Kykehoach)*((NhuCau!AG$123:AG$131)/5))+SUMPRODUCT((NhuCau!$E$123:$E$131=$C141)*(NhuCau!AG$123:AG$131))),2)</f>
        <v>0</v>
      </c>
      <c r="AE141" s="2">
        <f>ROUND((SUMPRODUCT((NhuCau!$E$123:$E$131=CakyQuyhoach)*((NhuCau!AH$123:AH$131)/10))+SUMPRODUCT((NhuCau!$E$123:$E$131=Kykehoach)*((NhuCau!AH$123:AH$131)/5))+SUMPRODUCT((NhuCau!$E$123:$E$131=$C141)*(NhuCau!AH$123:AH$131))),2)</f>
        <v>0</v>
      </c>
      <c r="AF141" s="2">
        <f>ROUND((SUMPRODUCT((NhuCau!$E$123:$E$131=CakyQuyhoach)*((NhuCau!AI$123:AI$131)/10))+SUMPRODUCT((NhuCau!$E$123:$E$131=Kykehoach)*((NhuCau!AI$123:AI$131)/5))+SUMPRODUCT((NhuCau!$E$123:$E$131=$C141)*(NhuCau!AI$123:AI$131))),2)</f>
        <v>0</v>
      </c>
      <c r="AG141" s="2">
        <f>ROUND((SUMPRODUCT((NhuCau!$E$123:$E$131=CakyQuyhoach)*((NhuCau!AJ$123:AJ$131)/10))+SUMPRODUCT((NhuCau!$E$123:$E$131=Kykehoach)*((NhuCau!AJ$123:AJ$131)/5))+SUMPRODUCT((NhuCau!$E$123:$E$131=$C141)*(NhuCau!AJ$123:AJ$131))),2)</f>
        <v>0</v>
      </c>
      <c r="AH141" s="2">
        <f>ROUND((SUMPRODUCT((NhuCau!$E$123:$E$131=CakyQuyhoach)*((NhuCau!AK$123:AK$131)/10))+SUMPRODUCT((NhuCau!$E$123:$E$131=Kykehoach)*((NhuCau!AK$123:AK$131)/5))+SUMPRODUCT((NhuCau!$E$123:$E$131=$C141)*(NhuCau!AK$123:AK$131))),2)</f>
        <v>0</v>
      </c>
      <c r="AI141" s="2">
        <f>ROUND((SUMPRODUCT((NhuCau!$E$123:$E$131=CakyQuyhoach)*((NhuCau!AL$123:AL$131)/10))+SUMPRODUCT((NhuCau!$E$123:$E$131=Kykehoach)*((NhuCau!AL$123:AL$131)/5))+SUMPRODUCT((NhuCau!$E$123:$E$131=$C141)*(NhuCau!AL$123:AL$131))),2)</f>
        <v>0</v>
      </c>
      <c r="AJ141" s="2">
        <f>ROUND((SUMPRODUCT((NhuCau!$E$123:$E$131=CakyQuyhoach)*((NhuCau!AM$123:AM$131)/10))+SUMPRODUCT((NhuCau!$E$123:$E$131=Kykehoach)*((NhuCau!AM$123:AM$131)/5))+SUMPRODUCT((NhuCau!$E$123:$E$131=$C141)*(NhuCau!AM$123:AM$131))),2)</f>
        <v>0</v>
      </c>
      <c r="AK141" s="2">
        <f>ROUND((SUMPRODUCT((NhuCau!$E$123:$E$131=CakyQuyhoach)*((NhuCau!AN$123:AN$131)/10))+SUMPRODUCT((NhuCau!$E$123:$E$131=Kykehoach)*((NhuCau!AN$123:AN$131)/5))+SUMPRODUCT((NhuCau!$E$123:$E$131=$C141)*(NhuCau!AN$123:AN$131))),2)</f>
        <v>0</v>
      </c>
      <c r="AL141" s="2">
        <f>ROUND((SUMPRODUCT((NhuCau!$E$123:$E$131=CakyQuyhoach)*((NhuCau!AO$123:AO$131)/10))+SUMPRODUCT((NhuCau!$E$123:$E$131=Kykehoach)*((NhuCau!AO$123:AO$131)/5))+SUMPRODUCT((NhuCau!$E$123:$E$131=$C141)*(NhuCau!AO$123:AO$131))),2)</f>
        <v>0</v>
      </c>
      <c r="AM141" s="2">
        <f>ROUND((SUMPRODUCT((NhuCau!$E$123:$E$131=CakyQuyhoach)*((NhuCau!AP$123:AP$131)/10))+SUMPRODUCT((NhuCau!$E$123:$E$131=Kykehoach)*((NhuCau!AP$123:AP$131)/5))+SUMPRODUCT((NhuCau!$E$123:$E$131=$C141)*(NhuCau!AP$123:AP$131))),2)</f>
        <v>0</v>
      </c>
      <c r="AN141" s="2">
        <f>ROUND((SUMPRODUCT((NhuCau!$E$123:$E$131=CakyQuyhoach)*((NhuCau!AQ$123:AQ$131)/10))+SUMPRODUCT((NhuCau!$E$123:$E$131=Kykehoach)*((NhuCau!AQ$123:AQ$131)/5))+SUMPRODUCT((NhuCau!$E$123:$E$131=$C141)*(NhuCau!AQ$123:AQ$131))),2)</f>
        <v>0</v>
      </c>
      <c r="AO141" s="2">
        <f>ROUND((SUMPRODUCT((NhuCau!$E$123:$E$131=CakyQuyhoach)*((NhuCau!AR$123:AR$131)/10))+SUMPRODUCT((NhuCau!$E$123:$E$131=Kykehoach)*((NhuCau!AR$123:AR$131)/5))+SUMPRODUCT((NhuCau!$E$123:$E$131=$C141)*(NhuCau!AR$123:AR$131))),2)</f>
        <v>0</v>
      </c>
      <c r="AP141" s="2">
        <f>ROUND((SUMPRODUCT((NhuCau!$E$123:$E$131=CakyQuyhoach)*((NhuCau!AS$123:AS$131)/10))+SUMPRODUCT((NhuCau!$E$123:$E$131=Kykehoach)*((NhuCau!AS$123:AS$131)/5))+SUMPRODUCT((NhuCau!$E$123:$E$131=$C141)*(NhuCau!AS$123:AS$131))),2)</f>
        <v>0</v>
      </c>
      <c r="AQ141" s="2">
        <f>ROUND((SUMPRODUCT((NhuCau!$E$123:$E$131=CakyQuyhoach)*((NhuCau!AT$123:AT$131)/10))+SUMPRODUCT((NhuCau!$E$123:$E$131=Kykehoach)*((NhuCau!AT$123:AT$131)/5))+SUMPRODUCT((NhuCau!$E$123:$E$131=$C141)*(NhuCau!AT$123:AT$131))),2)</f>
        <v>0</v>
      </c>
      <c r="AR141" s="2">
        <f>ROUND((SUMPRODUCT((NhuCau!$E$123:$E$131=CakyQuyhoach)*((NhuCau!AU$123:AU$131)/10))+SUMPRODUCT((NhuCau!$E$123:$E$131=Kykehoach)*((NhuCau!AU$123:AU$131)/5))+SUMPRODUCT((NhuCau!$E$123:$E$131=$C141)*(NhuCau!AU$123:AU$131))),2)</f>
        <v>0</v>
      </c>
      <c r="AS141" s="2">
        <f>ROUND((SUMPRODUCT((NhuCau!$E$123:$E$131=CakyQuyhoach)*((NhuCau!AV$123:AV$131)/10))+SUMPRODUCT((NhuCau!$E$123:$E$131=Kykehoach)*((NhuCau!AV$123:AV$131)/5))+SUMPRODUCT((NhuCau!$E$123:$E$131=$C141)*(NhuCau!AV$123:AV$131))),2)</f>
        <v>0</v>
      </c>
      <c r="AT141" s="2">
        <f>ROUND((SUMPRODUCT((NhuCau!$E$123:$E$131=CakyQuyhoach)*((NhuCau!AW$123:AW$131)/10))+SUMPRODUCT((NhuCau!$E$123:$E$131=Kykehoach)*((NhuCau!AW$123:AW$131)/5))+SUMPRODUCT((NhuCau!$E$123:$E$131=$C141)*(NhuCau!AW$123:AW$131))),2)</f>
        <v>0</v>
      </c>
      <c r="AU141" s="2">
        <f>ROUND((SUMPRODUCT((NhuCau!$E$123:$E$131=CakyQuyhoach)*((NhuCau!AX$123:AX$131)/10))+SUMPRODUCT((NhuCau!$E$123:$E$131=Kykehoach)*((NhuCau!AX$123:AX$131)/5))+SUMPRODUCT((NhuCau!$E$123:$E$131=$C141)*(NhuCau!AX$123:AX$131))),2)</f>
        <v>0</v>
      </c>
      <c r="AV141" s="2">
        <f>ROUND((SUMPRODUCT((NhuCau!$E$123:$E$131=CakyQuyhoach)*((NhuCau!AY$123:AY$131)/10))+SUMPRODUCT((NhuCau!$E$123:$E$131=Kykehoach)*((NhuCau!AY$123:AY$131)/5))+SUMPRODUCT((NhuCau!$E$123:$E$131=$C141)*(NhuCau!AY$123:AY$131))),2)</f>
        <v>0</v>
      </c>
      <c r="AW141" s="2">
        <f>ROUND((SUMPRODUCT((NhuCau!$E$123:$E$131=CakyQuyhoach)*((NhuCau!AZ$123:AZ$131)/10))+SUMPRODUCT((NhuCau!$E$123:$E$131=Kykehoach)*((NhuCau!AZ$123:AZ$131)/5))+SUMPRODUCT((NhuCau!$E$123:$E$131=$C141)*(NhuCau!AZ$123:AZ$131))),2)</f>
        <v>0</v>
      </c>
      <c r="AX141" s="2">
        <f>ROUND((SUMPRODUCT((NhuCau!$E$123:$E$131=CakyQuyhoach)*((NhuCau!BA$123:BA$131)/10))+SUMPRODUCT((NhuCau!$E$123:$E$131=Kykehoach)*((NhuCau!BA$123:BA$131)/5))+SUMPRODUCT((NhuCau!$E$123:$E$131=$C141)*(NhuCau!BA$123:BA$131))),2)</f>
        <v>0</v>
      </c>
      <c r="AY141" s="2">
        <f>ROUND((SUMPRODUCT((NhuCau!$E$123:$E$131=CakyQuyhoach)*((NhuCau!BB$123:BB$131)/10))+SUMPRODUCT((NhuCau!$E$123:$E$131=Kykehoach)*((NhuCau!BB$123:BB$131)/5))+SUMPRODUCT((NhuCau!$E$123:$E$131=$C141)*(NhuCau!BB$123:BB$131))),2)</f>
        <v>0</v>
      </c>
      <c r="AZ141" s="2">
        <f>ROUND((SUMPRODUCT((NhuCau!$E$123:$E$131=CakyQuyhoach)*((NhuCau!BD$123:BD$131)/10))+SUMPRODUCT((NhuCau!$E$123:$E$131=Kykehoach)*((NhuCau!BD$123:BD$131)/5))+SUMPRODUCT((NhuCau!$E$123:$E$131=$C141)*(NhuCau!BD$123:BD$131))),2)</f>
        <v>1.1000000000000001</v>
      </c>
      <c r="BA141" s="2">
        <f>ROUND((SUMPRODUCT((NhuCau!$E$123:$E$131=CakyQuyhoach)*((NhuCau!BE$123:BE$131)/10))+SUMPRODUCT((NhuCau!$E$123:$E$131=Kykehoach)*((NhuCau!BE$123:BE$131)/5))+SUMPRODUCT((NhuCau!$E$123:$E$131=$C141)*(NhuCau!BE$123:BE$131))),2)</f>
        <v>0</v>
      </c>
      <c r="BB141" s="2">
        <f>ROUND((SUMPRODUCT((NhuCau!$E$123:$E$131=CakyQuyhoach)*((NhuCau!BF$123:BF$131)/10))+SUMPRODUCT((NhuCau!$E$123:$E$131=Kykehoach)*((NhuCau!BF$123:BF$131)/5))+SUMPRODUCT((NhuCau!$E$123:$E$131=$C141)*(NhuCau!BF$123:BF$131))),2)</f>
        <v>0</v>
      </c>
      <c r="BC141" s="2">
        <f>ROUND((SUMPRODUCT((NhuCau!$E$123:$E$131=CakyQuyhoach)*((NhuCau!BG$123:BG$131)/10))+SUMPRODUCT((NhuCau!$E$123:$E$131=Kykehoach)*((NhuCau!BG$123:BG$131)/5))+SUMPRODUCT((NhuCau!$E$123:$E$131=$C141)*(NhuCau!BG$123:BG$131))),2)</f>
        <v>0</v>
      </c>
      <c r="BD141" s="2">
        <f>ROUND((SUMPRODUCT((NhuCau!$E$123:$E$131=CakyQuyhoach)*((NhuCau!BH$123:BH$131)/10))+SUMPRODUCT((NhuCau!$E$123:$E$131=Kykehoach)*((NhuCau!BH$123:BH$131)/5))+SUMPRODUCT((NhuCau!$E$123:$E$131=$C141)*(NhuCau!BH$123:BH$131))),2)</f>
        <v>0</v>
      </c>
      <c r="BE141" s="2">
        <f>ROUND((SUMPRODUCT((NhuCau!$E$123:$E$131=CakyQuyhoach)*((NhuCau!BI$123:BI$131)/10))+SUMPRODUCT((NhuCau!$E$123:$E$131=Kykehoach)*((NhuCau!BI$123:BI$131)/5))+SUMPRODUCT((NhuCau!$E$123:$E$131=$C141)*(NhuCau!BI$123:BI$131))),2)</f>
        <v>0</v>
      </c>
      <c r="BF141" s="2">
        <f>ROUND((SUMPRODUCT((NhuCau!$E$123:$E$131=CakyQuyhoach)*((NhuCau!BJ$123:BJ$131)/10))+SUMPRODUCT((NhuCau!$E$123:$E$131=Kykehoach)*((NhuCau!BJ$123:BJ$131)/5))+SUMPRODUCT((NhuCau!$E$123:$E$131=$C141)*(NhuCau!BJ$123:BJ$131))),2)</f>
        <v>0</v>
      </c>
      <c r="BG141" s="2">
        <f>ROUND((SUMPRODUCT((NhuCau!$E$123:$E$131=CakyQuyhoach)*((NhuCau!BK$123:BK$131)/10))+SUMPRODUCT((NhuCau!$E$123:$E$131=Kykehoach)*((NhuCau!BK$123:BK$131)/5))+SUMPRODUCT((NhuCau!$E$123:$E$131=$C141)*(NhuCau!BK$123:BK$131))),2)</f>
        <v>0</v>
      </c>
    </row>
    <row r="142" spans="1:59" s="1" customFormat="1" ht="16.5" customHeight="1">
      <c r="A142" s="251" t="s">
        <v>42</v>
      </c>
      <c r="B142" s="252"/>
      <c r="C142" s="253" t="str">
        <f>BANGTINH!O7</f>
        <v>Năm 2026</v>
      </c>
      <c r="D142" s="246" t="s">
        <v>31</v>
      </c>
      <c r="E142" s="255">
        <f>SUM(F142:BG142)</f>
        <v>0</v>
      </c>
      <c r="F142" s="2">
        <f>ROUND((SUMPRODUCT((NhuCau!$E$123:$E$131=CakyQuyhoach)*((NhuCau!I$123:I$131)/10))+SUMPRODUCT((NhuCau!$E$123:$E$131=Kykehoach)*((NhuCau!I$123:I$131)/5))+SUMPRODUCT((NhuCau!$E$123:$E$131=$C142)*(NhuCau!I$123:I$131))),2)</f>
        <v>0</v>
      </c>
      <c r="G142" s="2">
        <f>ROUND((SUMPRODUCT((NhuCau!$E$123:$E$131=CakyQuyhoach)*((NhuCau!J$123:J$131)/10))+SUMPRODUCT((NhuCau!$E$123:$E$131=Kykehoach)*((NhuCau!J$123:J$131)/5))+SUMPRODUCT((NhuCau!$E$123:$E$131=$C142)*(NhuCau!J$123:J$131))),2)</f>
        <v>0</v>
      </c>
      <c r="H142" s="2">
        <f>ROUND((SUMPRODUCT((NhuCau!$E$123:$E$131=CakyQuyhoach)*((NhuCau!K$123:K$131)/10))+SUMPRODUCT((NhuCau!$E$123:$E$131=Kykehoach)*((NhuCau!K$123:K$131)/5))+SUMPRODUCT((NhuCau!$E$123:$E$131=$C142)*(NhuCau!K$123:K$131))),2)</f>
        <v>0</v>
      </c>
      <c r="I142" s="2">
        <f>ROUND((SUMPRODUCT((NhuCau!$E$123:$E$131=CakyQuyhoach)*((NhuCau!L$123:L$131)/10))+SUMPRODUCT((NhuCau!$E$123:$E$131=Kykehoach)*((NhuCau!L$123:L$131)/5))+SUMPRODUCT((NhuCau!$E$123:$E$131=$C142)*(NhuCau!L$123:L$131))),2)</f>
        <v>0</v>
      </c>
      <c r="J142" s="2">
        <f>ROUND((SUMPRODUCT((NhuCau!$E$123:$E$131=CakyQuyhoach)*((NhuCau!M$123:M$131)/10))+SUMPRODUCT((NhuCau!$E$123:$E$131=Kykehoach)*((NhuCau!M$123:M$131)/5))+SUMPRODUCT((NhuCau!$E$123:$E$131=$C142)*(NhuCau!M$123:M$131))),2)</f>
        <v>0</v>
      </c>
      <c r="K142" s="2">
        <f>ROUND((SUMPRODUCT((NhuCau!$E$123:$E$131=CakyQuyhoach)*((NhuCau!N$123:N$131)/10))+SUMPRODUCT((NhuCau!$E$123:$E$131=Kykehoach)*((NhuCau!N$123:N$131)/5))+SUMPRODUCT((NhuCau!$E$123:$E$131=$C142)*(NhuCau!N$123:N$131))),2)</f>
        <v>0</v>
      </c>
      <c r="L142" s="2">
        <f>ROUND((SUMPRODUCT((NhuCau!$E$123:$E$131=CakyQuyhoach)*((NhuCau!O$123:O$131)/10))+SUMPRODUCT((NhuCau!$E$123:$E$131=Kykehoach)*((NhuCau!O$123:O$131)/5))+SUMPRODUCT((NhuCau!$E$123:$E$131=$C142)*(NhuCau!O$123:O$131))),2)</f>
        <v>0</v>
      </c>
      <c r="M142" s="2">
        <f>ROUND((SUMPRODUCT((NhuCau!$E$123:$E$131=CakyQuyhoach)*((NhuCau!P$123:P$131)/10))+SUMPRODUCT((NhuCau!$E$123:$E$131=Kykehoach)*((NhuCau!P$123:P$131)/5))+SUMPRODUCT((NhuCau!$E$123:$E$131=$C142)*(NhuCau!P$123:P$131))),2)</f>
        <v>0</v>
      </c>
      <c r="N142" s="2">
        <f>ROUND((SUMPRODUCT((NhuCau!$E$123:$E$131=CakyQuyhoach)*((NhuCau!Q$123:Q$131)/10))+SUMPRODUCT((NhuCau!$E$123:$E$131=Kykehoach)*((NhuCau!Q$123:Q$131)/5))+SUMPRODUCT((NhuCau!$E$123:$E$131=$C142)*(NhuCau!Q$123:Q$131))),2)</f>
        <v>0</v>
      </c>
      <c r="O142" s="2">
        <f>ROUND((SUMPRODUCT((NhuCau!$E$123:$E$131=CakyQuyhoach)*((NhuCau!R$123:R$131)/10))+SUMPRODUCT((NhuCau!$E$123:$E$131=Kykehoach)*((NhuCau!R$123:R$131)/5))+SUMPRODUCT((NhuCau!$E$123:$E$131=$C142)*(NhuCau!R$123:R$131))),2)</f>
        <v>0</v>
      </c>
      <c r="P142" s="2">
        <f>ROUND((SUMPRODUCT((NhuCau!$E$123:$E$131=CakyQuyhoach)*((NhuCau!S$123:S$131)/10))+SUMPRODUCT((NhuCau!$E$123:$E$131=Kykehoach)*((NhuCau!S$123:S$131)/5))+SUMPRODUCT((NhuCau!$E$123:$E$131=$C142)*(NhuCau!S$123:S$131))),2)</f>
        <v>0</v>
      </c>
      <c r="Q142" s="2">
        <f>ROUND((SUMPRODUCT((NhuCau!$E$123:$E$131=CakyQuyhoach)*((NhuCau!T$123:T$131)/10))+SUMPRODUCT((NhuCau!$E$123:$E$131=Kykehoach)*((NhuCau!T$123:T$131)/5))+SUMPRODUCT((NhuCau!$E$123:$E$131=$C142)*(NhuCau!T$123:T$131))),2)</f>
        <v>0</v>
      </c>
      <c r="R142" s="2">
        <f>ROUND((SUMPRODUCT((NhuCau!$E$123:$E$131=CakyQuyhoach)*((NhuCau!U$123:U$131)/10))+SUMPRODUCT((NhuCau!$E$123:$E$131=Kykehoach)*((NhuCau!U$123:U$131)/5))+SUMPRODUCT((NhuCau!$E$123:$E$131=$C142)*(NhuCau!U$123:U$131))),2)</f>
        <v>0</v>
      </c>
      <c r="S142" s="2">
        <f>ROUND((SUMPRODUCT((NhuCau!$E$123:$E$131=CakyQuyhoach)*((NhuCau!V$123:V$131)/10))+SUMPRODUCT((NhuCau!$E$123:$E$131=Kykehoach)*((NhuCau!V$123:V$131)/5))+SUMPRODUCT((NhuCau!$E$123:$E$131=$C142)*(NhuCau!V$123:V$131))),2)</f>
        <v>0</v>
      </c>
      <c r="T142" s="2">
        <f>ROUND((SUMPRODUCT((NhuCau!$E$123:$E$131=CakyQuyhoach)*((NhuCau!W$123:W$131)/10))+SUMPRODUCT((NhuCau!$E$123:$E$131=Kykehoach)*((NhuCau!W$123:W$131)/5))+SUMPRODUCT((NhuCau!$E$123:$E$131=$C142)*(NhuCau!W$123:W$131))),2)</f>
        <v>0</v>
      </c>
      <c r="U142" s="2">
        <f>ROUND((SUMPRODUCT((NhuCau!$E$123:$E$131=CakyQuyhoach)*((NhuCau!X$123:X$131)/10))+SUMPRODUCT((NhuCau!$E$123:$E$131=Kykehoach)*((NhuCau!X$123:X$131)/5))+SUMPRODUCT((NhuCau!$E$123:$E$131=$C142)*(NhuCau!X$123:X$131))),2)</f>
        <v>0</v>
      </c>
      <c r="V142" s="2">
        <f>ROUND((SUMPRODUCT((NhuCau!$E$123:$E$131=CakyQuyhoach)*((NhuCau!Y$123:Y$131)/10))+SUMPRODUCT((NhuCau!$E$123:$E$131=Kykehoach)*((NhuCau!Y$123:Y$131)/5))+SUMPRODUCT((NhuCau!$E$123:$E$131=$C142)*(NhuCau!Y$123:Y$131))),2)</f>
        <v>0</v>
      </c>
      <c r="W142" s="2">
        <f>ROUND((SUMPRODUCT((NhuCau!$E$123:$E$131=CakyQuyhoach)*((NhuCau!Z$123:Z$131)/10))+SUMPRODUCT((NhuCau!$E$123:$E$131=Kykehoach)*((NhuCau!Z$123:Z$131)/5))+SUMPRODUCT((NhuCau!$E$123:$E$131=$C142)*(NhuCau!Z$123:Z$131))),2)</f>
        <v>0</v>
      </c>
      <c r="X142" s="2">
        <f>ROUND((SUMPRODUCT((NhuCau!$E$123:$E$131=CakyQuyhoach)*((NhuCau!AA$123:AA$131)/10))+SUMPRODUCT((NhuCau!$E$123:$E$131=Kykehoach)*((NhuCau!AA$123:AA$131)/5))+SUMPRODUCT((NhuCau!$E$123:$E$131=$C142)*(NhuCau!AA$123:AA$131))),2)</f>
        <v>0</v>
      </c>
      <c r="Y142" s="2">
        <f>ROUND((SUMPRODUCT((NhuCau!$E$123:$E$131=CakyQuyhoach)*((NhuCau!AB$123:AB$131)/10))+SUMPRODUCT((NhuCau!$E$123:$E$131=Kykehoach)*((NhuCau!AB$123:AB$131)/5))+SUMPRODUCT((NhuCau!$E$123:$E$131=$C142)*(NhuCau!AB$123:AB$131))),2)</f>
        <v>0</v>
      </c>
      <c r="Z142" s="2">
        <f>ROUND((SUMPRODUCT((NhuCau!$E$123:$E$131=CakyQuyhoach)*((NhuCau!AC$123:AC$131)/10))+SUMPRODUCT((NhuCau!$E$123:$E$131=Kykehoach)*((NhuCau!AC$123:AC$131)/5))+SUMPRODUCT((NhuCau!$E$123:$E$131=$C142)*(NhuCau!AC$123:AC$131))),2)</f>
        <v>0</v>
      </c>
      <c r="AA142" s="2">
        <f>ROUND((SUMPRODUCT((NhuCau!$E$123:$E$131=CakyQuyhoach)*((NhuCau!AD$123:AD$131)/10))+SUMPRODUCT((NhuCau!$E$123:$E$131=Kykehoach)*((NhuCau!AD$123:AD$131)/5))+SUMPRODUCT((NhuCau!$E$123:$E$131=$C142)*(NhuCau!AD$123:AD$131))),2)</f>
        <v>0</v>
      </c>
      <c r="AB142" s="2">
        <f>ROUND((SUMPRODUCT((NhuCau!$E$123:$E$131=CakyQuyhoach)*((NhuCau!AE$123:AE$131)/10))+SUMPRODUCT((NhuCau!$E$123:$E$131=Kykehoach)*((NhuCau!AE$123:AE$131)/5))+SUMPRODUCT((NhuCau!$E$123:$E$131=$C142)*(NhuCau!AE$123:AE$131))),2)</f>
        <v>0</v>
      </c>
      <c r="AC142" s="2">
        <f>ROUND((SUMPRODUCT((NhuCau!$E$123:$E$131=CakyQuyhoach)*((NhuCau!AF$123:AF$131)/10))+SUMPRODUCT((NhuCau!$E$123:$E$131=Kykehoach)*((NhuCau!AF$123:AF$131)/5))+SUMPRODUCT((NhuCau!$E$123:$E$131=$C142)*(NhuCau!AF$123:AF$131))),2)</f>
        <v>0</v>
      </c>
      <c r="AD142" s="2">
        <f>ROUND((SUMPRODUCT((NhuCau!$E$123:$E$131=CakyQuyhoach)*((NhuCau!AG$123:AG$131)/10))+SUMPRODUCT((NhuCau!$E$123:$E$131=Kykehoach)*((NhuCau!AG$123:AG$131)/5))+SUMPRODUCT((NhuCau!$E$123:$E$131=$C142)*(NhuCau!AG$123:AG$131))),2)</f>
        <v>0</v>
      </c>
      <c r="AE142" s="2">
        <f>ROUND((SUMPRODUCT((NhuCau!$E$123:$E$131=CakyQuyhoach)*((NhuCau!AH$123:AH$131)/10))+SUMPRODUCT((NhuCau!$E$123:$E$131=Kykehoach)*((NhuCau!AH$123:AH$131)/5))+SUMPRODUCT((NhuCau!$E$123:$E$131=$C142)*(NhuCau!AH$123:AH$131))),2)</f>
        <v>0</v>
      </c>
      <c r="AF142" s="2">
        <f>ROUND((SUMPRODUCT((NhuCau!$E$123:$E$131=CakyQuyhoach)*((NhuCau!AI$123:AI$131)/10))+SUMPRODUCT((NhuCau!$E$123:$E$131=Kykehoach)*((NhuCau!AI$123:AI$131)/5))+SUMPRODUCT((NhuCau!$E$123:$E$131=$C142)*(NhuCau!AI$123:AI$131))),2)</f>
        <v>0</v>
      </c>
      <c r="AG142" s="2">
        <f>ROUND((SUMPRODUCT((NhuCau!$E$123:$E$131=CakyQuyhoach)*((NhuCau!AJ$123:AJ$131)/10))+SUMPRODUCT((NhuCau!$E$123:$E$131=Kykehoach)*((NhuCau!AJ$123:AJ$131)/5))+SUMPRODUCT((NhuCau!$E$123:$E$131=$C142)*(NhuCau!AJ$123:AJ$131))),2)</f>
        <v>0</v>
      </c>
      <c r="AH142" s="2">
        <f>ROUND((SUMPRODUCT((NhuCau!$E$123:$E$131=CakyQuyhoach)*((NhuCau!AK$123:AK$131)/10))+SUMPRODUCT((NhuCau!$E$123:$E$131=Kykehoach)*((NhuCau!AK$123:AK$131)/5))+SUMPRODUCT((NhuCau!$E$123:$E$131=$C142)*(NhuCau!AK$123:AK$131))),2)</f>
        <v>0</v>
      </c>
      <c r="AI142" s="2">
        <f>ROUND((SUMPRODUCT((NhuCau!$E$123:$E$131=CakyQuyhoach)*((NhuCau!AL$123:AL$131)/10))+SUMPRODUCT((NhuCau!$E$123:$E$131=Kykehoach)*((NhuCau!AL$123:AL$131)/5))+SUMPRODUCT((NhuCau!$E$123:$E$131=$C142)*(NhuCau!AL$123:AL$131))),2)</f>
        <v>0</v>
      </c>
      <c r="AJ142" s="2">
        <f>ROUND((SUMPRODUCT((NhuCau!$E$123:$E$131=CakyQuyhoach)*((NhuCau!AM$123:AM$131)/10))+SUMPRODUCT((NhuCau!$E$123:$E$131=Kykehoach)*((NhuCau!AM$123:AM$131)/5))+SUMPRODUCT((NhuCau!$E$123:$E$131=$C142)*(NhuCau!AM$123:AM$131))),2)</f>
        <v>0</v>
      </c>
      <c r="AK142" s="2">
        <f>ROUND((SUMPRODUCT((NhuCau!$E$123:$E$131=CakyQuyhoach)*((NhuCau!AN$123:AN$131)/10))+SUMPRODUCT((NhuCau!$E$123:$E$131=Kykehoach)*((NhuCau!AN$123:AN$131)/5))+SUMPRODUCT((NhuCau!$E$123:$E$131=$C142)*(NhuCau!AN$123:AN$131))),2)</f>
        <v>0</v>
      </c>
      <c r="AL142" s="2">
        <f>ROUND((SUMPRODUCT((NhuCau!$E$123:$E$131=CakyQuyhoach)*((NhuCau!AO$123:AO$131)/10))+SUMPRODUCT((NhuCau!$E$123:$E$131=Kykehoach)*((NhuCau!AO$123:AO$131)/5))+SUMPRODUCT((NhuCau!$E$123:$E$131=$C142)*(NhuCau!AO$123:AO$131))),2)</f>
        <v>0</v>
      </c>
      <c r="AM142" s="2">
        <f>ROUND((SUMPRODUCT((NhuCau!$E$123:$E$131=CakyQuyhoach)*((NhuCau!AP$123:AP$131)/10))+SUMPRODUCT((NhuCau!$E$123:$E$131=Kykehoach)*((NhuCau!AP$123:AP$131)/5))+SUMPRODUCT((NhuCau!$E$123:$E$131=$C142)*(NhuCau!AP$123:AP$131))),2)</f>
        <v>0</v>
      </c>
      <c r="AN142" s="2">
        <f>ROUND((SUMPRODUCT((NhuCau!$E$123:$E$131=CakyQuyhoach)*((NhuCau!AQ$123:AQ$131)/10))+SUMPRODUCT((NhuCau!$E$123:$E$131=Kykehoach)*((NhuCau!AQ$123:AQ$131)/5))+SUMPRODUCT((NhuCau!$E$123:$E$131=$C142)*(NhuCau!AQ$123:AQ$131))),2)</f>
        <v>0</v>
      </c>
      <c r="AO142" s="2">
        <f>ROUND((SUMPRODUCT((NhuCau!$E$123:$E$131=CakyQuyhoach)*((NhuCau!AR$123:AR$131)/10))+SUMPRODUCT((NhuCau!$E$123:$E$131=Kykehoach)*((NhuCau!AR$123:AR$131)/5))+SUMPRODUCT((NhuCau!$E$123:$E$131=$C142)*(NhuCau!AR$123:AR$131))),2)</f>
        <v>0</v>
      </c>
      <c r="AP142" s="2">
        <f>ROUND((SUMPRODUCT((NhuCau!$E$123:$E$131=CakyQuyhoach)*((NhuCau!AS$123:AS$131)/10))+SUMPRODUCT((NhuCau!$E$123:$E$131=Kykehoach)*((NhuCau!AS$123:AS$131)/5))+SUMPRODUCT((NhuCau!$E$123:$E$131=$C142)*(NhuCau!AS$123:AS$131))),2)</f>
        <v>0</v>
      </c>
      <c r="AQ142" s="2">
        <f>ROUND((SUMPRODUCT((NhuCau!$E$123:$E$131=CakyQuyhoach)*((NhuCau!AT$123:AT$131)/10))+SUMPRODUCT((NhuCau!$E$123:$E$131=Kykehoach)*((NhuCau!AT$123:AT$131)/5))+SUMPRODUCT((NhuCau!$E$123:$E$131=$C142)*(NhuCau!AT$123:AT$131))),2)</f>
        <v>0</v>
      </c>
      <c r="AR142" s="2">
        <f>ROUND((SUMPRODUCT((NhuCau!$E$123:$E$131=CakyQuyhoach)*((NhuCau!AU$123:AU$131)/10))+SUMPRODUCT((NhuCau!$E$123:$E$131=Kykehoach)*((NhuCau!AU$123:AU$131)/5))+SUMPRODUCT((NhuCau!$E$123:$E$131=$C142)*(NhuCau!AU$123:AU$131))),2)</f>
        <v>0</v>
      </c>
      <c r="AS142" s="2">
        <f>ROUND((SUMPRODUCT((NhuCau!$E$123:$E$131=CakyQuyhoach)*((NhuCau!AV$123:AV$131)/10))+SUMPRODUCT((NhuCau!$E$123:$E$131=Kykehoach)*((NhuCau!AV$123:AV$131)/5))+SUMPRODUCT((NhuCau!$E$123:$E$131=$C142)*(NhuCau!AV$123:AV$131))),2)</f>
        <v>0</v>
      </c>
      <c r="AT142" s="2">
        <f>ROUND((SUMPRODUCT((NhuCau!$E$123:$E$131=CakyQuyhoach)*((NhuCau!AW$123:AW$131)/10))+SUMPRODUCT((NhuCau!$E$123:$E$131=Kykehoach)*((NhuCau!AW$123:AW$131)/5))+SUMPRODUCT((NhuCau!$E$123:$E$131=$C142)*(NhuCau!AW$123:AW$131))),2)</f>
        <v>0</v>
      </c>
      <c r="AU142" s="2">
        <f>ROUND((SUMPRODUCT((NhuCau!$E$123:$E$131=CakyQuyhoach)*((NhuCau!AX$123:AX$131)/10))+SUMPRODUCT((NhuCau!$E$123:$E$131=Kykehoach)*((NhuCau!AX$123:AX$131)/5))+SUMPRODUCT((NhuCau!$E$123:$E$131=$C142)*(NhuCau!AX$123:AX$131))),2)</f>
        <v>0</v>
      </c>
      <c r="AV142" s="2">
        <f>ROUND((SUMPRODUCT((NhuCau!$E$123:$E$131=CakyQuyhoach)*((NhuCau!AY$123:AY$131)/10))+SUMPRODUCT((NhuCau!$E$123:$E$131=Kykehoach)*((NhuCau!AY$123:AY$131)/5))+SUMPRODUCT((NhuCau!$E$123:$E$131=$C142)*(NhuCau!AY$123:AY$131))),2)</f>
        <v>0</v>
      </c>
      <c r="AW142" s="2">
        <f>ROUND((SUMPRODUCT((NhuCau!$E$123:$E$131=CakyQuyhoach)*((NhuCau!AZ$123:AZ$131)/10))+SUMPRODUCT((NhuCau!$E$123:$E$131=Kykehoach)*((NhuCau!AZ$123:AZ$131)/5))+SUMPRODUCT((NhuCau!$E$123:$E$131=$C142)*(NhuCau!AZ$123:AZ$131))),2)</f>
        <v>0</v>
      </c>
      <c r="AX142" s="2">
        <f>ROUND((SUMPRODUCT((NhuCau!$E$123:$E$131=CakyQuyhoach)*((NhuCau!BA$123:BA$131)/10))+SUMPRODUCT((NhuCau!$E$123:$E$131=Kykehoach)*((NhuCau!BA$123:BA$131)/5))+SUMPRODUCT((NhuCau!$E$123:$E$131=$C142)*(NhuCau!BA$123:BA$131))),2)</f>
        <v>0</v>
      </c>
      <c r="AY142" s="2">
        <f>ROUND((SUMPRODUCT((NhuCau!$E$123:$E$131=CakyQuyhoach)*((NhuCau!BB$123:BB$131)/10))+SUMPRODUCT((NhuCau!$E$123:$E$131=Kykehoach)*((NhuCau!BB$123:BB$131)/5))+SUMPRODUCT((NhuCau!$E$123:$E$131=$C142)*(NhuCau!BB$123:BB$131))),2)</f>
        <v>0</v>
      </c>
      <c r="AZ142" s="2">
        <f>ROUND((SUMPRODUCT((NhuCau!$E$123:$E$131=CakyQuyhoach)*((NhuCau!BD$123:BD$131)/10))+SUMPRODUCT((NhuCau!$E$123:$E$131=Kykehoach)*((NhuCau!BD$123:BD$131)/5))+SUMPRODUCT((NhuCau!$E$123:$E$131=$C142)*(NhuCau!BD$123:BD$131))),2)</f>
        <v>0</v>
      </c>
      <c r="BA142" s="2">
        <f>ROUND((SUMPRODUCT((NhuCau!$E$123:$E$131=CakyQuyhoach)*((NhuCau!BE$123:BE$131)/10))+SUMPRODUCT((NhuCau!$E$123:$E$131=Kykehoach)*((NhuCau!BE$123:BE$131)/5))+SUMPRODUCT((NhuCau!$E$123:$E$131=$C142)*(NhuCau!BE$123:BE$131))),2)</f>
        <v>0</v>
      </c>
      <c r="BB142" s="2">
        <f>ROUND((SUMPRODUCT((NhuCau!$E$123:$E$131=CakyQuyhoach)*((NhuCau!BF$123:BF$131)/10))+SUMPRODUCT((NhuCau!$E$123:$E$131=Kykehoach)*((NhuCau!BF$123:BF$131)/5))+SUMPRODUCT((NhuCau!$E$123:$E$131=$C142)*(NhuCau!BF$123:BF$131))),2)</f>
        <v>0</v>
      </c>
      <c r="BC142" s="2">
        <f>ROUND((SUMPRODUCT((NhuCau!$E$123:$E$131=CakyQuyhoach)*((NhuCau!BG$123:BG$131)/10))+SUMPRODUCT((NhuCau!$E$123:$E$131=Kykehoach)*((NhuCau!BG$123:BG$131)/5))+SUMPRODUCT((NhuCau!$E$123:$E$131=$C142)*(NhuCau!BG$123:BG$131))),2)</f>
        <v>0</v>
      </c>
      <c r="BD142" s="2">
        <f>ROUND((SUMPRODUCT((NhuCau!$E$123:$E$131=CakyQuyhoach)*((NhuCau!BH$123:BH$131)/10))+SUMPRODUCT((NhuCau!$E$123:$E$131=Kykehoach)*((NhuCau!BH$123:BH$131)/5))+SUMPRODUCT((NhuCau!$E$123:$E$131=$C142)*(NhuCau!BH$123:BH$131))),2)</f>
        <v>0</v>
      </c>
      <c r="BE142" s="2">
        <f>ROUND((SUMPRODUCT((NhuCau!$E$123:$E$131=CakyQuyhoach)*((NhuCau!BI$123:BI$131)/10))+SUMPRODUCT((NhuCau!$E$123:$E$131=Kykehoach)*((NhuCau!BI$123:BI$131)/5))+SUMPRODUCT((NhuCau!$E$123:$E$131=$C142)*(NhuCau!BI$123:BI$131))),2)</f>
        <v>0</v>
      </c>
      <c r="BF142" s="2">
        <f>ROUND((SUMPRODUCT((NhuCau!$E$123:$E$131=CakyQuyhoach)*((NhuCau!BJ$123:BJ$131)/10))+SUMPRODUCT((NhuCau!$E$123:$E$131=Kykehoach)*((NhuCau!BJ$123:BJ$131)/5))+SUMPRODUCT((NhuCau!$E$123:$E$131=$C142)*(NhuCau!BJ$123:BJ$131))),2)</f>
        <v>0</v>
      </c>
      <c r="BG142" s="2">
        <f>ROUND((SUMPRODUCT((NhuCau!$E$123:$E$131=CakyQuyhoach)*((NhuCau!BK$123:BK$131)/10))+SUMPRODUCT((NhuCau!$E$123:$E$131=Kykehoach)*((NhuCau!BK$123:BK$131)/5))+SUMPRODUCT((NhuCau!$E$123:$E$131=$C142)*(NhuCau!BK$123:BK$131))),2)</f>
        <v>0</v>
      </c>
    </row>
    <row r="143" spans="1:59" s="1" customFormat="1" ht="16.5" customHeight="1">
      <c r="A143" s="251" t="s">
        <v>42</v>
      </c>
      <c r="B143" s="252"/>
      <c r="C143" s="253" t="str">
        <f>BANGTINH!O8</f>
        <v>Năm 2027</v>
      </c>
      <c r="D143" s="246" t="s">
        <v>31</v>
      </c>
      <c r="E143" s="255">
        <f>SUM(F143:BG143)</f>
        <v>0</v>
      </c>
      <c r="F143" s="2">
        <f>ROUND((SUMPRODUCT((NhuCau!$E$123:$E$131=CakyQuyhoach)*((NhuCau!I$123:I$131)/10))+SUMPRODUCT((NhuCau!$E$123:$E$131=Kykehoach)*((NhuCau!I$123:I$131)/5))+SUMPRODUCT((NhuCau!$E$123:$E$131=$C143)*(NhuCau!I$123:I$131))),2)</f>
        <v>0</v>
      </c>
      <c r="G143" s="2">
        <f>ROUND((SUMPRODUCT((NhuCau!$E$123:$E$131=CakyQuyhoach)*((NhuCau!J$123:J$131)/10))+SUMPRODUCT((NhuCau!$E$123:$E$131=Kykehoach)*((NhuCau!J$123:J$131)/5))+SUMPRODUCT((NhuCau!$E$123:$E$131=$C143)*(NhuCau!J$123:J$131))),2)</f>
        <v>0</v>
      </c>
      <c r="H143" s="2">
        <f>ROUND((SUMPRODUCT((NhuCau!$E$123:$E$131=CakyQuyhoach)*((NhuCau!K$123:K$131)/10))+SUMPRODUCT((NhuCau!$E$123:$E$131=Kykehoach)*((NhuCau!K$123:K$131)/5))+SUMPRODUCT((NhuCau!$E$123:$E$131=$C143)*(NhuCau!K$123:K$131))),2)</f>
        <v>0</v>
      </c>
      <c r="I143" s="2">
        <f>ROUND((SUMPRODUCT((NhuCau!$E$123:$E$131=CakyQuyhoach)*((NhuCau!L$123:L$131)/10))+SUMPRODUCT((NhuCau!$E$123:$E$131=Kykehoach)*((NhuCau!L$123:L$131)/5))+SUMPRODUCT((NhuCau!$E$123:$E$131=$C143)*(NhuCau!L$123:L$131))),2)</f>
        <v>0</v>
      </c>
      <c r="J143" s="2">
        <f>ROUND((SUMPRODUCT((NhuCau!$E$123:$E$131=CakyQuyhoach)*((NhuCau!M$123:M$131)/10))+SUMPRODUCT((NhuCau!$E$123:$E$131=Kykehoach)*((NhuCau!M$123:M$131)/5))+SUMPRODUCT((NhuCau!$E$123:$E$131=$C143)*(NhuCau!M$123:M$131))),2)</f>
        <v>0</v>
      </c>
      <c r="K143" s="2">
        <f>ROUND((SUMPRODUCT((NhuCau!$E$123:$E$131=CakyQuyhoach)*((NhuCau!N$123:N$131)/10))+SUMPRODUCT((NhuCau!$E$123:$E$131=Kykehoach)*((NhuCau!N$123:N$131)/5))+SUMPRODUCT((NhuCau!$E$123:$E$131=$C143)*(NhuCau!N$123:N$131))),2)</f>
        <v>0</v>
      </c>
      <c r="L143" s="2">
        <f>ROUND((SUMPRODUCT((NhuCau!$E$123:$E$131=CakyQuyhoach)*((NhuCau!O$123:O$131)/10))+SUMPRODUCT((NhuCau!$E$123:$E$131=Kykehoach)*((NhuCau!O$123:O$131)/5))+SUMPRODUCT((NhuCau!$E$123:$E$131=$C143)*(NhuCau!O$123:O$131))),2)</f>
        <v>0</v>
      </c>
      <c r="M143" s="2">
        <f>ROUND((SUMPRODUCT((NhuCau!$E$123:$E$131=CakyQuyhoach)*((NhuCau!P$123:P$131)/10))+SUMPRODUCT((NhuCau!$E$123:$E$131=Kykehoach)*((NhuCau!P$123:P$131)/5))+SUMPRODUCT((NhuCau!$E$123:$E$131=$C143)*(NhuCau!P$123:P$131))),2)</f>
        <v>0</v>
      </c>
      <c r="N143" s="2">
        <f>ROUND((SUMPRODUCT((NhuCau!$E$123:$E$131=CakyQuyhoach)*((NhuCau!Q$123:Q$131)/10))+SUMPRODUCT((NhuCau!$E$123:$E$131=Kykehoach)*((NhuCau!Q$123:Q$131)/5))+SUMPRODUCT((NhuCau!$E$123:$E$131=$C143)*(NhuCau!Q$123:Q$131))),2)</f>
        <v>0</v>
      </c>
      <c r="O143" s="2">
        <f>ROUND((SUMPRODUCT((NhuCau!$E$123:$E$131=CakyQuyhoach)*((NhuCau!R$123:R$131)/10))+SUMPRODUCT((NhuCau!$E$123:$E$131=Kykehoach)*((NhuCau!R$123:R$131)/5))+SUMPRODUCT((NhuCau!$E$123:$E$131=$C143)*(NhuCau!R$123:R$131))),2)</f>
        <v>0</v>
      </c>
      <c r="P143" s="2">
        <f>ROUND((SUMPRODUCT((NhuCau!$E$123:$E$131=CakyQuyhoach)*((NhuCau!S$123:S$131)/10))+SUMPRODUCT((NhuCau!$E$123:$E$131=Kykehoach)*((NhuCau!S$123:S$131)/5))+SUMPRODUCT((NhuCau!$E$123:$E$131=$C143)*(NhuCau!S$123:S$131))),2)</f>
        <v>0</v>
      </c>
      <c r="Q143" s="2">
        <f>ROUND((SUMPRODUCT((NhuCau!$E$123:$E$131=CakyQuyhoach)*((NhuCau!T$123:T$131)/10))+SUMPRODUCT((NhuCau!$E$123:$E$131=Kykehoach)*((NhuCau!T$123:T$131)/5))+SUMPRODUCT((NhuCau!$E$123:$E$131=$C143)*(NhuCau!T$123:T$131))),2)</f>
        <v>0</v>
      </c>
      <c r="R143" s="2">
        <f>ROUND((SUMPRODUCT((NhuCau!$E$123:$E$131=CakyQuyhoach)*((NhuCau!U$123:U$131)/10))+SUMPRODUCT((NhuCau!$E$123:$E$131=Kykehoach)*((NhuCau!U$123:U$131)/5))+SUMPRODUCT((NhuCau!$E$123:$E$131=$C143)*(NhuCau!U$123:U$131))),2)</f>
        <v>0</v>
      </c>
      <c r="S143" s="2">
        <f>ROUND((SUMPRODUCT((NhuCau!$E$123:$E$131=CakyQuyhoach)*((NhuCau!V$123:V$131)/10))+SUMPRODUCT((NhuCau!$E$123:$E$131=Kykehoach)*((NhuCau!V$123:V$131)/5))+SUMPRODUCT((NhuCau!$E$123:$E$131=$C143)*(NhuCau!V$123:V$131))),2)</f>
        <v>0</v>
      </c>
      <c r="T143" s="2">
        <f>ROUND((SUMPRODUCT((NhuCau!$E$123:$E$131=CakyQuyhoach)*((NhuCau!W$123:W$131)/10))+SUMPRODUCT((NhuCau!$E$123:$E$131=Kykehoach)*((NhuCau!W$123:W$131)/5))+SUMPRODUCT((NhuCau!$E$123:$E$131=$C143)*(NhuCau!W$123:W$131))),2)</f>
        <v>0</v>
      </c>
      <c r="U143" s="2">
        <f>ROUND((SUMPRODUCT((NhuCau!$E$123:$E$131=CakyQuyhoach)*((NhuCau!X$123:X$131)/10))+SUMPRODUCT((NhuCau!$E$123:$E$131=Kykehoach)*((NhuCau!X$123:X$131)/5))+SUMPRODUCT((NhuCau!$E$123:$E$131=$C143)*(NhuCau!X$123:X$131))),2)</f>
        <v>0</v>
      </c>
      <c r="V143" s="2">
        <f>ROUND((SUMPRODUCT((NhuCau!$E$123:$E$131=CakyQuyhoach)*((NhuCau!Y$123:Y$131)/10))+SUMPRODUCT((NhuCau!$E$123:$E$131=Kykehoach)*((NhuCau!Y$123:Y$131)/5))+SUMPRODUCT((NhuCau!$E$123:$E$131=$C143)*(NhuCau!Y$123:Y$131))),2)</f>
        <v>0</v>
      </c>
      <c r="W143" s="2">
        <f>ROUND((SUMPRODUCT((NhuCau!$E$123:$E$131=CakyQuyhoach)*((NhuCau!Z$123:Z$131)/10))+SUMPRODUCT((NhuCau!$E$123:$E$131=Kykehoach)*((NhuCau!Z$123:Z$131)/5))+SUMPRODUCT((NhuCau!$E$123:$E$131=$C143)*(NhuCau!Z$123:Z$131))),2)</f>
        <v>0</v>
      </c>
      <c r="X143" s="2">
        <f>ROUND((SUMPRODUCT((NhuCau!$E$123:$E$131=CakyQuyhoach)*((NhuCau!AA$123:AA$131)/10))+SUMPRODUCT((NhuCau!$E$123:$E$131=Kykehoach)*((NhuCau!AA$123:AA$131)/5))+SUMPRODUCT((NhuCau!$E$123:$E$131=$C143)*(NhuCau!AA$123:AA$131))),2)</f>
        <v>0</v>
      </c>
      <c r="Y143" s="2">
        <f>ROUND((SUMPRODUCT((NhuCau!$E$123:$E$131=CakyQuyhoach)*((NhuCau!AB$123:AB$131)/10))+SUMPRODUCT((NhuCau!$E$123:$E$131=Kykehoach)*((NhuCau!AB$123:AB$131)/5))+SUMPRODUCT((NhuCau!$E$123:$E$131=$C143)*(NhuCau!AB$123:AB$131))),2)</f>
        <v>0</v>
      </c>
      <c r="Z143" s="2">
        <f>ROUND((SUMPRODUCT((NhuCau!$E$123:$E$131=CakyQuyhoach)*((NhuCau!AC$123:AC$131)/10))+SUMPRODUCT((NhuCau!$E$123:$E$131=Kykehoach)*((NhuCau!AC$123:AC$131)/5))+SUMPRODUCT((NhuCau!$E$123:$E$131=$C143)*(NhuCau!AC$123:AC$131))),2)</f>
        <v>0</v>
      </c>
      <c r="AA143" s="2">
        <f>ROUND((SUMPRODUCT((NhuCau!$E$123:$E$131=CakyQuyhoach)*((NhuCau!AD$123:AD$131)/10))+SUMPRODUCT((NhuCau!$E$123:$E$131=Kykehoach)*((NhuCau!AD$123:AD$131)/5))+SUMPRODUCT((NhuCau!$E$123:$E$131=$C143)*(NhuCau!AD$123:AD$131))),2)</f>
        <v>0</v>
      </c>
      <c r="AB143" s="2">
        <f>ROUND((SUMPRODUCT((NhuCau!$E$123:$E$131=CakyQuyhoach)*((NhuCau!AE$123:AE$131)/10))+SUMPRODUCT((NhuCau!$E$123:$E$131=Kykehoach)*((NhuCau!AE$123:AE$131)/5))+SUMPRODUCT((NhuCau!$E$123:$E$131=$C143)*(NhuCau!AE$123:AE$131))),2)</f>
        <v>0</v>
      </c>
      <c r="AC143" s="2">
        <f>ROUND((SUMPRODUCT((NhuCau!$E$123:$E$131=CakyQuyhoach)*((NhuCau!AF$123:AF$131)/10))+SUMPRODUCT((NhuCau!$E$123:$E$131=Kykehoach)*((NhuCau!AF$123:AF$131)/5))+SUMPRODUCT((NhuCau!$E$123:$E$131=$C143)*(NhuCau!AF$123:AF$131))),2)</f>
        <v>0</v>
      </c>
      <c r="AD143" s="2">
        <f>ROUND((SUMPRODUCT((NhuCau!$E$123:$E$131=CakyQuyhoach)*((NhuCau!AG$123:AG$131)/10))+SUMPRODUCT((NhuCau!$E$123:$E$131=Kykehoach)*((NhuCau!AG$123:AG$131)/5))+SUMPRODUCT((NhuCau!$E$123:$E$131=$C143)*(NhuCau!AG$123:AG$131))),2)</f>
        <v>0</v>
      </c>
      <c r="AE143" s="2">
        <f>ROUND((SUMPRODUCT((NhuCau!$E$123:$E$131=CakyQuyhoach)*((NhuCau!AH$123:AH$131)/10))+SUMPRODUCT((NhuCau!$E$123:$E$131=Kykehoach)*((NhuCau!AH$123:AH$131)/5))+SUMPRODUCT((NhuCau!$E$123:$E$131=$C143)*(NhuCau!AH$123:AH$131))),2)</f>
        <v>0</v>
      </c>
      <c r="AF143" s="2">
        <f>ROUND((SUMPRODUCT((NhuCau!$E$123:$E$131=CakyQuyhoach)*((NhuCau!AI$123:AI$131)/10))+SUMPRODUCT((NhuCau!$E$123:$E$131=Kykehoach)*((NhuCau!AI$123:AI$131)/5))+SUMPRODUCT((NhuCau!$E$123:$E$131=$C143)*(NhuCau!AI$123:AI$131))),2)</f>
        <v>0</v>
      </c>
      <c r="AG143" s="2">
        <f>ROUND((SUMPRODUCT((NhuCau!$E$123:$E$131=CakyQuyhoach)*((NhuCau!AJ$123:AJ$131)/10))+SUMPRODUCT((NhuCau!$E$123:$E$131=Kykehoach)*((NhuCau!AJ$123:AJ$131)/5))+SUMPRODUCT((NhuCau!$E$123:$E$131=$C143)*(NhuCau!AJ$123:AJ$131))),2)</f>
        <v>0</v>
      </c>
      <c r="AH143" s="2">
        <f>ROUND((SUMPRODUCT((NhuCau!$E$123:$E$131=CakyQuyhoach)*((NhuCau!AK$123:AK$131)/10))+SUMPRODUCT((NhuCau!$E$123:$E$131=Kykehoach)*((NhuCau!AK$123:AK$131)/5))+SUMPRODUCT((NhuCau!$E$123:$E$131=$C143)*(NhuCau!AK$123:AK$131))),2)</f>
        <v>0</v>
      </c>
      <c r="AI143" s="2">
        <f>ROUND((SUMPRODUCT((NhuCau!$E$123:$E$131=CakyQuyhoach)*((NhuCau!AL$123:AL$131)/10))+SUMPRODUCT((NhuCau!$E$123:$E$131=Kykehoach)*((NhuCau!AL$123:AL$131)/5))+SUMPRODUCT((NhuCau!$E$123:$E$131=$C143)*(NhuCau!AL$123:AL$131))),2)</f>
        <v>0</v>
      </c>
      <c r="AJ143" s="2">
        <f>ROUND((SUMPRODUCT((NhuCau!$E$123:$E$131=CakyQuyhoach)*((NhuCau!AM$123:AM$131)/10))+SUMPRODUCT((NhuCau!$E$123:$E$131=Kykehoach)*((NhuCau!AM$123:AM$131)/5))+SUMPRODUCT((NhuCau!$E$123:$E$131=$C143)*(NhuCau!AM$123:AM$131))),2)</f>
        <v>0</v>
      </c>
      <c r="AK143" s="2">
        <f>ROUND((SUMPRODUCT((NhuCau!$E$123:$E$131=CakyQuyhoach)*((NhuCau!AN$123:AN$131)/10))+SUMPRODUCT((NhuCau!$E$123:$E$131=Kykehoach)*((NhuCau!AN$123:AN$131)/5))+SUMPRODUCT((NhuCau!$E$123:$E$131=$C143)*(NhuCau!AN$123:AN$131))),2)</f>
        <v>0</v>
      </c>
      <c r="AL143" s="2">
        <f>ROUND((SUMPRODUCT((NhuCau!$E$123:$E$131=CakyQuyhoach)*((NhuCau!AO$123:AO$131)/10))+SUMPRODUCT((NhuCau!$E$123:$E$131=Kykehoach)*((NhuCau!AO$123:AO$131)/5))+SUMPRODUCT((NhuCau!$E$123:$E$131=$C143)*(NhuCau!AO$123:AO$131))),2)</f>
        <v>0</v>
      </c>
      <c r="AM143" s="2">
        <f>ROUND((SUMPRODUCT((NhuCau!$E$123:$E$131=CakyQuyhoach)*((NhuCau!AP$123:AP$131)/10))+SUMPRODUCT((NhuCau!$E$123:$E$131=Kykehoach)*((NhuCau!AP$123:AP$131)/5))+SUMPRODUCT((NhuCau!$E$123:$E$131=$C143)*(NhuCau!AP$123:AP$131))),2)</f>
        <v>0</v>
      </c>
      <c r="AN143" s="2">
        <f>ROUND((SUMPRODUCT((NhuCau!$E$123:$E$131=CakyQuyhoach)*((NhuCau!AQ$123:AQ$131)/10))+SUMPRODUCT((NhuCau!$E$123:$E$131=Kykehoach)*((NhuCau!AQ$123:AQ$131)/5))+SUMPRODUCT((NhuCau!$E$123:$E$131=$C143)*(NhuCau!AQ$123:AQ$131))),2)</f>
        <v>0</v>
      </c>
      <c r="AO143" s="2">
        <f>ROUND((SUMPRODUCT((NhuCau!$E$123:$E$131=CakyQuyhoach)*((NhuCau!AR$123:AR$131)/10))+SUMPRODUCT((NhuCau!$E$123:$E$131=Kykehoach)*((NhuCau!AR$123:AR$131)/5))+SUMPRODUCT((NhuCau!$E$123:$E$131=$C143)*(NhuCau!AR$123:AR$131))),2)</f>
        <v>0</v>
      </c>
      <c r="AP143" s="2">
        <f>ROUND((SUMPRODUCT((NhuCau!$E$123:$E$131=CakyQuyhoach)*((NhuCau!AS$123:AS$131)/10))+SUMPRODUCT((NhuCau!$E$123:$E$131=Kykehoach)*((NhuCau!AS$123:AS$131)/5))+SUMPRODUCT((NhuCau!$E$123:$E$131=$C143)*(NhuCau!AS$123:AS$131))),2)</f>
        <v>0</v>
      </c>
      <c r="AQ143" s="2">
        <f>ROUND((SUMPRODUCT((NhuCau!$E$123:$E$131=CakyQuyhoach)*((NhuCau!AT$123:AT$131)/10))+SUMPRODUCT((NhuCau!$E$123:$E$131=Kykehoach)*((NhuCau!AT$123:AT$131)/5))+SUMPRODUCT((NhuCau!$E$123:$E$131=$C143)*(NhuCau!AT$123:AT$131))),2)</f>
        <v>0</v>
      </c>
      <c r="AR143" s="2">
        <f>ROUND((SUMPRODUCT((NhuCau!$E$123:$E$131=CakyQuyhoach)*((NhuCau!AU$123:AU$131)/10))+SUMPRODUCT((NhuCau!$E$123:$E$131=Kykehoach)*((NhuCau!AU$123:AU$131)/5))+SUMPRODUCT((NhuCau!$E$123:$E$131=$C143)*(NhuCau!AU$123:AU$131))),2)</f>
        <v>0</v>
      </c>
      <c r="AS143" s="2">
        <f>ROUND((SUMPRODUCT((NhuCau!$E$123:$E$131=CakyQuyhoach)*((NhuCau!AV$123:AV$131)/10))+SUMPRODUCT((NhuCau!$E$123:$E$131=Kykehoach)*((NhuCau!AV$123:AV$131)/5))+SUMPRODUCT((NhuCau!$E$123:$E$131=$C143)*(NhuCau!AV$123:AV$131))),2)</f>
        <v>0</v>
      </c>
      <c r="AT143" s="2">
        <f>ROUND((SUMPRODUCT((NhuCau!$E$123:$E$131=CakyQuyhoach)*((NhuCau!AW$123:AW$131)/10))+SUMPRODUCT((NhuCau!$E$123:$E$131=Kykehoach)*((NhuCau!AW$123:AW$131)/5))+SUMPRODUCT((NhuCau!$E$123:$E$131=$C143)*(NhuCau!AW$123:AW$131))),2)</f>
        <v>0</v>
      </c>
      <c r="AU143" s="2">
        <f>ROUND((SUMPRODUCT((NhuCau!$E$123:$E$131=CakyQuyhoach)*((NhuCau!AX$123:AX$131)/10))+SUMPRODUCT((NhuCau!$E$123:$E$131=Kykehoach)*((NhuCau!AX$123:AX$131)/5))+SUMPRODUCT((NhuCau!$E$123:$E$131=$C143)*(NhuCau!AX$123:AX$131))),2)</f>
        <v>0</v>
      </c>
      <c r="AV143" s="2">
        <f>ROUND((SUMPRODUCT((NhuCau!$E$123:$E$131=CakyQuyhoach)*((NhuCau!AY$123:AY$131)/10))+SUMPRODUCT((NhuCau!$E$123:$E$131=Kykehoach)*((NhuCau!AY$123:AY$131)/5))+SUMPRODUCT((NhuCau!$E$123:$E$131=$C143)*(NhuCau!AY$123:AY$131))),2)</f>
        <v>0</v>
      </c>
      <c r="AW143" s="2">
        <f>ROUND((SUMPRODUCT((NhuCau!$E$123:$E$131=CakyQuyhoach)*((NhuCau!AZ$123:AZ$131)/10))+SUMPRODUCT((NhuCau!$E$123:$E$131=Kykehoach)*((NhuCau!AZ$123:AZ$131)/5))+SUMPRODUCT((NhuCau!$E$123:$E$131=$C143)*(NhuCau!AZ$123:AZ$131))),2)</f>
        <v>0</v>
      </c>
      <c r="AX143" s="2">
        <f>ROUND((SUMPRODUCT((NhuCau!$E$123:$E$131=CakyQuyhoach)*((NhuCau!BA$123:BA$131)/10))+SUMPRODUCT((NhuCau!$E$123:$E$131=Kykehoach)*((NhuCau!BA$123:BA$131)/5))+SUMPRODUCT((NhuCau!$E$123:$E$131=$C143)*(NhuCau!BA$123:BA$131))),2)</f>
        <v>0</v>
      </c>
      <c r="AY143" s="2">
        <f>ROUND((SUMPRODUCT((NhuCau!$E$123:$E$131=CakyQuyhoach)*((NhuCau!BB$123:BB$131)/10))+SUMPRODUCT((NhuCau!$E$123:$E$131=Kykehoach)*((NhuCau!BB$123:BB$131)/5))+SUMPRODUCT((NhuCau!$E$123:$E$131=$C143)*(NhuCau!BB$123:BB$131))),2)</f>
        <v>0</v>
      </c>
      <c r="AZ143" s="2">
        <f>ROUND((SUMPRODUCT((NhuCau!$E$123:$E$131=CakyQuyhoach)*((NhuCau!BD$123:BD$131)/10))+SUMPRODUCT((NhuCau!$E$123:$E$131=Kykehoach)*((NhuCau!BD$123:BD$131)/5))+SUMPRODUCT((NhuCau!$E$123:$E$131=$C143)*(NhuCau!BD$123:BD$131))),2)</f>
        <v>0</v>
      </c>
      <c r="BA143" s="2">
        <f>ROUND((SUMPRODUCT((NhuCau!$E$123:$E$131=CakyQuyhoach)*((NhuCau!BE$123:BE$131)/10))+SUMPRODUCT((NhuCau!$E$123:$E$131=Kykehoach)*((NhuCau!BE$123:BE$131)/5))+SUMPRODUCT((NhuCau!$E$123:$E$131=$C143)*(NhuCau!BE$123:BE$131))),2)</f>
        <v>0</v>
      </c>
      <c r="BB143" s="2">
        <f>ROUND((SUMPRODUCT((NhuCau!$E$123:$E$131=CakyQuyhoach)*((NhuCau!BF$123:BF$131)/10))+SUMPRODUCT((NhuCau!$E$123:$E$131=Kykehoach)*((NhuCau!BF$123:BF$131)/5))+SUMPRODUCT((NhuCau!$E$123:$E$131=$C143)*(NhuCau!BF$123:BF$131))),2)</f>
        <v>0</v>
      </c>
      <c r="BC143" s="2">
        <f>ROUND((SUMPRODUCT((NhuCau!$E$123:$E$131=CakyQuyhoach)*((NhuCau!BG$123:BG$131)/10))+SUMPRODUCT((NhuCau!$E$123:$E$131=Kykehoach)*((NhuCau!BG$123:BG$131)/5))+SUMPRODUCT((NhuCau!$E$123:$E$131=$C143)*(NhuCau!BG$123:BG$131))),2)</f>
        <v>0</v>
      </c>
      <c r="BD143" s="2">
        <f>ROUND((SUMPRODUCT((NhuCau!$E$123:$E$131=CakyQuyhoach)*((NhuCau!BH$123:BH$131)/10))+SUMPRODUCT((NhuCau!$E$123:$E$131=Kykehoach)*((NhuCau!BH$123:BH$131)/5))+SUMPRODUCT((NhuCau!$E$123:$E$131=$C143)*(NhuCau!BH$123:BH$131))),2)</f>
        <v>0</v>
      </c>
      <c r="BE143" s="2">
        <f>ROUND((SUMPRODUCT((NhuCau!$E$123:$E$131=CakyQuyhoach)*((NhuCau!BI$123:BI$131)/10))+SUMPRODUCT((NhuCau!$E$123:$E$131=Kykehoach)*((NhuCau!BI$123:BI$131)/5))+SUMPRODUCT((NhuCau!$E$123:$E$131=$C143)*(NhuCau!BI$123:BI$131))),2)</f>
        <v>0</v>
      </c>
      <c r="BF143" s="2">
        <f>ROUND((SUMPRODUCT((NhuCau!$E$123:$E$131=CakyQuyhoach)*((NhuCau!BJ$123:BJ$131)/10))+SUMPRODUCT((NhuCau!$E$123:$E$131=Kykehoach)*((NhuCau!BJ$123:BJ$131)/5))+SUMPRODUCT((NhuCau!$E$123:$E$131=$C143)*(NhuCau!BJ$123:BJ$131))),2)</f>
        <v>0</v>
      </c>
      <c r="BG143" s="2">
        <f>ROUND((SUMPRODUCT((NhuCau!$E$123:$E$131=CakyQuyhoach)*((NhuCau!BK$123:BK$131)/10))+SUMPRODUCT((NhuCau!$E$123:$E$131=Kykehoach)*((NhuCau!BK$123:BK$131)/5))+SUMPRODUCT((NhuCau!$E$123:$E$131=$C143)*(NhuCau!BK$123:BK$131))),2)</f>
        <v>0</v>
      </c>
    </row>
    <row r="144" spans="1:59" s="1" customFormat="1" ht="16.5" customHeight="1">
      <c r="A144" s="251" t="s">
        <v>42</v>
      </c>
      <c r="B144" s="252"/>
      <c r="C144" s="253" t="str">
        <f>BANGTINH!O9</f>
        <v>Năm 2028</v>
      </c>
      <c r="D144" s="246" t="s">
        <v>31</v>
      </c>
      <c r="E144" s="255">
        <f>SUM(F144:BG144)</f>
        <v>0</v>
      </c>
      <c r="F144" s="2">
        <f>ROUND((SUMPRODUCT((NhuCau!$E$123:$E$131=CakyQuyhoach)*((NhuCau!I$123:I$131)/10))+SUMPRODUCT((NhuCau!$E$123:$E$131=Kykehoach)*((NhuCau!I$123:I$131)/5))+SUMPRODUCT((NhuCau!$E$123:$E$131=$C144)*(NhuCau!I$123:I$131))),2)</f>
        <v>0</v>
      </c>
      <c r="G144" s="2">
        <f>ROUND((SUMPRODUCT((NhuCau!$E$123:$E$131=CakyQuyhoach)*((NhuCau!J$123:J$131)/10))+SUMPRODUCT((NhuCau!$E$123:$E$131=Kykehoach)*((NhuCau!J$123:J$131)/5))+SUMPRODUCT((NhuCau!$E$123:$E$131=$C144)*(NhuCau!J$123:J$131))),2)</f>
        <v>0</v>
      </c>
      <c r="H144" s="2">
        <f>ROUND((SUMPRODUCT((NhuCau!$E$123:$E$131=CakyQuyhoach)*((NhuCau!K$123:K$131)/10))+SUMPRODUCT((NhuCau!$E$123:$E$131=Kykehoach)*((NhuCau!K$123:K$131)/5))+SUMPRODUCT((NhuCau!$E$123:$E$131=$C144)*(NhuCau!K$123:K$131))),2)</f>
        <v>0</v>
      </c>
      <c r="I144" s="2">
        <f>ROUND((SUMPRODUCT((NhuCau!$E$123:$E$131=CakyQuyhoach)*((NhuCau!L$123:L$131)/10))+SUMPRODUCT((NhuCau!$E$123:$E$131=Kykehoach)*((NhuCau!L$123:L$131)/5))+SUMPRODUCT((NhuCau!$E$123:$E$131=$C144)*(NhuCau!L$123:L$131))),2)</f>
        <v>0</v>
      </c>
      <c r="J144" s="2">
        <f>ROUND((SUMPRODUCT((NhuCau!$E$123:$E$131=CakyQuyhoach)*((NhuCau!M$123:M$131)/10))+SUMPRODUCT((NhuCau!$E$123:$E$131=Kykehoach)*((NhuCau!M$123:M$131)/5))+SUMPRODUCT((NhuCau!$E$123:$E$131=$C144)*(NhuCau!M$123:M$131))),2)</f>
        <v>0</v>
      </c>
      <c r="K144" s="2">
        <f>ROUND((SUMPRODUCT((NhuCau!$E$123:$E$131=CakyQuyhoach)*((NhuCau!N$123:N$131)/10))+SUMPRODUCT((NhuCau!$E$123:$E$131=Kykehoach)*((NhuCau!N$123:N$131)/5))+SUMPRODUCT((NhuCau!$E$123:$E$131=$C144)*(NhuCau!N$123:N$131))),2)</f>
        <v>0</v>
      </c>
      <c r="L144" s="2">
        <f>ROUND((SUMPRODUCT((NhuCau!$E$123:$E$131=CakyQuyhoach)*((NhuCau!O$123:O$131)/10))+SUMPRODUCT((NhuCau!$E$123:$E$131=Kykehoach)*((NhuCau!O$123:O$131)/5))+SUMPRODUCT((NhuCau!$E$123:$E$131=$C144)*(NhuCau!O$123:O$131))),2)</f>
        <v>0</v>
      </c>
      <c r="M144" s="2">
        <f>ROUND((SUMPRODUCT((NhuCau!$E$123:$E$131=CakyQuyhoach)*((NhuCau!P$123:P$131)/10))+SUMPRODUCT((NhuCau!$E$123:$E$131=Kykehoach)*((NhuCau!P$123:P$131)/5))+SUMPRODUCT((NhuCau!$E$123:$E$131=$C144)*(NhuCau!P$123:P$131))),2)</f>
        <v>0</v>
      </c>
      <c r="N144" s="2">
        <f>ROUND((SUMPRODUCT((NhuCau!$E$123:$E$131=CakyQuyhoach)*((NhuCau!Q$123:Q$131)/10))+SUMPRODUCT((NhuCau!$E$123:$E$131=Kykehoach)*((NhuCau!Q$123:Q$131)/5))+SUMPRODUCT((NhuCau!$E$123:$E$131=$C144)*(NhuCau!Q$123:Q$131))),2)</f>
        <v>0</v>
      </c>
      <c r="O144" s="2">
        <f>ROUND((SUMPRODUCT((NhuCau!$E$123:$E$131=CakyQuyhoach)*((NhuCau!R$123:R$131)/10))+SUMPRODUCT((NhuCau!$E$123:$E$131=Kykehoach)*((NhuCau!R$123:R$131)/5))+SUMPRODUCT((NhuCau!$E$123:$E$131=$C144)*(NhuCau!R$123:R$131))),2)</f>
        <v>0</v>
      </c>
      <c r="P144" s="2">
        <f>ROUND((SUMPRODUCT((NhuCau!$E$123:$E$131=CakyQuyhoach)*((NhuCau!S$123:S$131)/10))+SUMPRODUCT((NhuCau!$E$123:$E$131=Kykehoach)*((NhuCau!S$123:S$131)/5))+SUMPRODUCT((NhuCau!$E$123:$E$131=$C144)*(NhuCau!S$123:S$131))),2)</f>
        <v>0</v>
      </c>
      <c r="Q144" s="2">
        <f>ROUND((SUMPRODUCT((NhuCau!$E$123:$E$131=CakyQuyhoach)*((NhuCau!T$123:T$131)/10))+SUMPRODUCT((NhuCau!$E$123:$E$131=Kykehoach)*((NhuCau!T$123:T$131)/5))+SUMPRODUCT((NhuCau!$E$123:$E$131=$C144)*(NhuCau!T$123:T$131))),2)</f>
        <v>0</v>
      </c>
      <c r="R144" s="2">
        <f>ROUND((SUMPRODUCT((NhuCau!$E$123:$E$131=CakyQuyhoach)*((NhuCau!U$123:U$131)/10))+SUMPRODUCT((NhuCau!$E$123:$E$131=Kykehoach)*((NhuCau!U$123:U$131)/5))+SUMPRODUCT((NhuCau!$E$123:$E$131=$C144)*(NhuCau!U$123:U$131))),2)</f>
        <v>0</v>
      </c>
      <c r="S144" s="2">
        <f>ROUND((SUMPRODUCT((NhuCau!$E$123:$E$131=CakyQuyhoach)*((NhuCau!V$123:V$131)/10))+SUMPRODUCT((NhuCau!$E$123:$E$131=Kykehoach)*((NhuCau!V$123:V$131)/5))+SUMPRODUCT((NhuCau!$E$123:$E$131=$C144)*(NhuCau!V$123:V$131))),2)</f>
        <v>0</v>
      </c>
      <c r="T144" s="2">
        <f>ROUND((SUMPRODUCT((NhuCau!$E$123:$E$131=CakyQuyhoach)*((NhuCau!W$123:W$131)/10))+SUMPRODUCT((NhuCau!$E$123:$E$131=Kykehoach)*((NhuCau!W$123:W$131)/5))+SUMPRODUCT((NhuCau!$E$123:$E$131=$C144)*(NhuCau!W$123:W$131))),2)</f>
        <v>0</v>
      </c>
      <c r="U144" s="2">
        <f>ROUND((SUMPRODUCT((NhuCau!$E$123:$E$131=CakyQuyhoach)*((NhuCau!X$123:X$131)/10))+SUMPRODUCT((NhuCau!$E$123:$E$131=Kykehoach)*((NhuCau!X$123:X$131)/5))+SUMPRODUCT((NhuCau!$E$123:$E$131=$C144)*(NhuCau!X$123:X$131))),2)</f>
        <v>0</v>
      </c>
      <c r="V144" s="2">
        <f>ROUND((SUMPRODUCT((NhuCau!$E$123:$E$131=CakyQuyhoach)*((NhuCau!Y$123:Y$131)/10))+SUMPRODUCT((NhuCau!$E$123:$E$131=Kykehoach)*((NhuCau!Y$123:Y$131)/5))+SUMPRODUCT((NhuCau!$E$123:$E$131=$C144)*(NhuCau!Y$123:Y$131))),2)</f>
        <v>0</v>
      </c>
      <c r="W144" s="2">
        <f>ROUND((SUMPRODUCT((NhuCau!$E$123:$E$131=CakyQuyhoach)*((NhuCau!Z$123:Z$131)/10))+SUMPRODUCT((NhuCau!$E$123:$E$131=Kykehoach)*((NhuCau!Z$123:Z$131)/5))+SUMPRODUCT((NhuCau!$E$123:$E$131=$C144)*(NhuCau!Z$123:Z$131))),2)</f>
        <v>0</v>
      </c>
      <c r="X144" s="2">
        <f>ROUND((SUMPRODUCT((NhuCau!$E$123:$E$131=CakyQuyhoach)*((NhuCau!AA$123:AA$131)/10))+SUMPRODUCT((NhuCau!$E$123:$E$131=Kykehoach)*((NhuCau!AA$123:AA$131)/5))+SUMPRODUCT((NhuCau!$E$123:$E$131=$C144)*(NhuCau!AA$123:AA$131))),2)</f>
        <v>0</v>
      </c>
      <c r="Y144" s="2">
        <f>ROUND((SUMPRODUCT((NhuCau!$E$123:$E$131=CakyQuyhoach)*((NhuCau!AB$123:AB$131)/10))+SUMPRODUCT((NhuCau!$E$123:$E$131=Kykehoach)*((NhuCau!AB$123:AB$131)/5))+SUMPRODUCT((NhuCau!$E$123:$E$131=$C144)*(NhuCau!AB$123:AB$131))),2)</f>
        <v>0</v>
      </c>
      <c r="Z144" s="2">
        <f>ROUND((SUMPRODUCT((NhuCau!$E$123:$E$131=CakyQuyhoach)*((NhuCau!AC$123:AC$131)/10))+SUMPRODUCT((NhuCau!$E$123:$E$131=Kykehoach)*((NhuCau!AC$123:AC$131)/5))+SUMPRODUCT((NhuCau!$E$123:$E$131=$C144)*(NhuCau!AC$123:AC$131))),2)</f>
        <v>0</v>
      </c>
      <c r="AA144" s="2">
        <f>ROUND((SUMPRODUCT((NhuCau!$E$123:$E$131=CakyQuyhoach)*((NhuCau!AD$123:AD$131)/10))+SUMPRODUCT((NhuCau!$E$123:$E$131=Kykehoach)*((NhuCau!AD$123:AD$131)/5))+SUMPRODUCT((NhuCau!$E$123:$E$131=$C144)*(NhuCau!AD$123:AD$131))),2)</f>
        <v>0</v>
      </c>
      <c r="AB144" s="2">
        <f>ROUND((SUMPRODUCT((NhuCau!$E$123:$E$131=CakyQuyhoach)*((NhuCau!AE$123:AE$131)/10))+SUMPRODUCT((NhuCau!$E$123:$E$131=Kykehoach)*((NhuCau!AE$123:AE$131)/5))+SUMPRODUCT((NhuCau!$E$123:$E$131=$C144)*(NhuCau!AE$123:AE$131))),2)</f>
        <v>0</v>
      </c>
      <c r="AC144" s="2">
        <f>ROUND((SUMPRODUCT((NhuCau!$E$123:$E$131=CakyQuyhoach)*((NhuCau!AF$123:AF$131)/10))+SUMPRODUCT((NhuCau!$E$123:$E$131=Kykehoach)*((NhuCau!AF$123:AF$131)/5))+SUMPRODUCT((NhuCau!$E$123:$E$131=$C144)*(NhuCau!AF$123:AF$131))),2)</f>
        <v>0</v>
      </c>
      <c r="AD144" s="2">
        <f>ROUND((SUMPRODUCT((NhuCau!$E$123:$E$131=CakyQuyhoach)*((NhuCau!AG$123:AG$131)/10))+SUMPRODUCT((NhuCau!$E$123:$E$131=Kykehoach)*((NhuCau!AG$123:AG$131)/5))+SUMPRODUCT((NhuCau!$E$123:$E$131=$C144)*(NhuCau!AG$123:AG$131))),2)</f>
        <v>0</v>
      </c>
      <c r="AE144" s="2">
        <f>ROUND((SUMPRODUCT((NhuCau!$E$123:$E$131=CakyQuyhoach)*((NhuCau!AH$123:AH$131)/10))+SUMPRODUCT((NhuCau!$E$123:$E$131=Kykehoach)*((NhuCau!AH$123:AH$131)/5))+SUMPRODUCT((NhuCau!$E$123:$E$131=$C144)*(NhuCau!AH$123:AH$131))),2)</f>
        <v>0</v>
      </c>
      <c r="AF144" s="2">
        <f>ROUND((SUMPRODUCT((NhuCau!$E$123:$E$131=CakyQuyhoach)*((NhuCau!AI$123:AI$131)/10))+SUMPRODUCT((NhuCau!$E$123:$E$131=Kykehoach)*((NhuCau!AI$123:AI$131)/5))+SUMPRODUCT((NhuCau!$E$123:$E$131=$C144)*(NhuCau!AI$123:AI$131))),2)</f>
        <v>0</v>
      </c>
      <c r="AG144" s="2">
        <f>ROUND((SUMPRODUCT((NhuCau!$E$123:$E$131=CakyQuyhoach)*((NhuCau!AJ$123:AJ$131)/10))+SUMPRODUCT((NhuCau!$E$123:$E$131=Kykehoach)*((NhuCau!AJ$123:AJ$131)/5))+SUMPRODUCT((NhuCau!$E$123:$E$131=$C144)*(NhuCau!AJ$123:AJ$131))),2)</f>
        <v>0</v>
      </c>
      <c r="AH144" s="2">
        <f>ROUND((SUMPRODUCT((NhuCau!$E$123:$E$131=CakyQuyhoach)*((NhuCau!AK$123:AK$131)/10))+SUMPRODUCT((NhuCau!$E$123:$E$131=Kykehoach)*((NhuCau!AK$123:AK$131)/5))+SUMPRODUCT((NhuCau!$E$123:$E$131=$C144)*(NhuCau!AK$123:AK$131))),2)</f>
        <v>0</v>
      </c>
      <c r="AI144" s="2">
        <f>ROUND((SUMPRODUCT((NhuCau!$E$123:$E$131=CakyQuyhoach)*((NhuCau!AL$123:AL$131)/10))+SUMPRODUCT((NhuCau!$E$123:$E$131=Kykehoach)*((NhuCau!AL$123:AL$131)/5))+SUMPRODUCT((NhuCau!$E$123:$E$131=$C144)*(NhuCau!AL$123:AL$131))),2)</f>
        <v>0</v>
      </c>
      <c r="AJ144" s="2">
        <f>ROUND((SUMPRODUCT((NhuCau!$E$123:$E$131=CakyQuyhoach)*((NhuCau!AM$123:AM$131)/10))+SUMPRODUCT((NhuCau!$E$123:$E$131=Kykehoach)*((NhuCau!AM$123:AM$131)/5))+SUMPRODUCT((NhuCau!$E$123:$E$131=$C144)*(NhuCau!AM$123:AM$131))),2)</f>
        <v>0</v>
      </c>
      <c r="AK144" s="2">
        <f>ROUND((SUMPRODUCT((NhuCau!$E$123:$E$131=CakyQuyhoach)*((NhuCau!AN$123:AN$131)/10))+SUMPRODUCT((NhuCau!$E$123:$E$131=Kykehoach)*((NhuCau!AN$123:AN$131)/5))+SUMPRODUCT((NhuCau!$E$123:$E$131=$C144)*(NhuCau!AN$123:AN$131))),2)</f>
        <v>0</v>
      </c>
      <c r="AL144" s="2">
        <f>ROUND((SUMPRODUCT((NhuCau!$E$123:$E$131=CakyQuyhoach)*((NhuCau!AO$123:AO$131)/10))+SUMPRODUCT((NhuCau!$E$123:$E$131=Kykehoach)*((NhuCau!AO$123:AO$131)/5))+SUMPRODUCT((NhuCau!$E$123:$E$131=$C144)*(NhuCau!AO$123:AO$131))),2)</f>
        <v>0</v>
      </c>
      <c r="AM144" s="2">
        <f>ROUND((SUMPRODUCT((NhuCau!$E$123:$E$131=CakyQuyhoach)*((NhuCau!AP$123:AP$131)/10))+SUMPRODUCT((NhuCau!$E$123:$E$131=Kykehoach)*((NhuCau!AP$123:AP$131)/5))+SUMPRODUCT((NhuCau!$E$123:$E$131=$C144)*(NhuCau!AP$123:AP$131))),2)</f>
        <v>0</v>
      </c>
      <c r="AN144" s="2">
        <f>ROUND((SUMPRODUCT((NhuCau!$E$123:$E$131=CakyQuyhoach)*((NhuCau!AQ$123:AQ$131)/10))+SUMPRODUCT((NhuCau!$E$123:$E$131=Kykehoach)*((NhuCau!AQ$123:AQ$131)/5))+SUMPRODUCT((NhuCau!$E$123:$E$131=$C144)*(NhuCau!AQ$123:AQ$131))),2)</f>
        <v>0</v>
      </c>
      <c r="AO144" s="2">
        <f>ROUND((SUMPRODUCT((NhuCau!$E$123:$E$131=CakyQuyhoach)*((NhuCau!AR$123:AR$131)/10))+SUMPRODUCT((NhuCau!$E$123:$E$131=Kykehoach)*((NhuCau!AR$123:AR$131)/5))+SUMPRODUCT((NhuCau!$E$123:$E$131=$C144)*(NhuCau!AR$123:AR$131))),2)</f>
        <v>0</v>
      </c>
      <c r="AP144" s="2">
        <f>ROUND((SUMPRODUCT((NhuCau!$E$123:$E$131=CakyQuyhoach)*((NhuCau!AS$123:AS$131)/10))+SUMPRODUCT((NhuCau!$E$123:$E$131=Kykehoach)*((NhuCau!AS$123:AS$131)/5))+SUMPRODUCT((NhuCau!$E$123:$E$131=$C144)*(NhuCau!AS$123:AS$131))),2)</f>
        <v>0</v>
      </c>
      <c r="AQ144" s="2">
        <f>ROUND((SUMPRODUCT((NhuCau!$E$123:$E$131=CakyQuyhoach)*((NhuCau!AT$123:AT$131)/10))+SUMPRODUCT((NhuCau!$E$123:$E$131=Kykehoach)*((NhuCau!AT$123:AT$131)/5))+SUMPRODUCT((NhuCau!$E$123:$E$131=$C144)*(NhuCau!AT$123:AT$131))),2)</f>
        <v>0</v>
      </c>
      <c r="AR144" s="2">
        <f>ROUND((SUMPRODUCT((NhuCau!$E$123:$E$131=CakyQuyhoach)*((NhuCau!AU$123:AU$131)/10))+SUMPRODUCT((NhuCau!$E$123:$E$131=Kykehoach)*((NhuCau!AU$123:AU$131)/5))+SUMPRODUCT((NhuCau!$E$123:$E$131=$C144)*(NhuCau!AU$123:AU$131))),2)</f>
        <v>0</v>
      </c>
      <c r="AS144" s="2">
        <f>ROUND((SUMPRODUCT((NhuCau!$E$123:$E$131=CakyQuyhoach)*((NhuCau!AV$123:AV$131)/10))+SUMPRODUCT((NhuCau!$E$123:$E$131=Kykehoach)*((NhuCau!AV$123:AV$131)/5))+SUMPRODUCT((NhuCau!$E$123:$E$131=$C144)*(NhuCau!AV$123:AV$131))),2)</f>
        <v>0</v>
      </c>
      <c r="AT144" s="2">
        <f>ROUND((SUMPRODUCT((NhuCau!$E$123:$E$131=CakyQuyhoach)*((NhuCau!AW$123:AW$131)/10))+SUMPRODUCT((NhuCau!$E$123:$E$131=Kykehoach)*((NhuCau!AW$123:AW$131)/5))+SUMPRODUCT((NhuCau!$E$123:$E$131=$C144)*(NhuCau!AW$123:AW$131))),2)</f>
        <v>0</v>
      </c>
      <c r="AU144" s="2">
        <f>ROUND((SUMPRODUCT((NhuCau!$E$123:$E$131=CakyQuyhoach)*((NhuCau!AX$123:AX$131)/10))+SUMPRODUCT((NhuCau!$E$123:$E$131=Kykehoach)*((NhuCau!AX$123:AX$131)/5))+SUMPRODUCT((NhuCau!$E$123:$E$131=$C144)*(NhuCau!AX$123:AX$131))),2)</f>
        <v>0</v>
      </c>
      <c r="AV144" s="2">
        <f>ROUND((SUMPRODUCT((NhuCau!$E$123:$E$131=CakyQuyhoach)*((NhuCau!AY$123:AY$131)/10))+SUMPRODUCT((NhuCau!$E$123:$E$131=Kykehoach)*((NhuCau!AY$123:AY$131)/5))+SUMPRODUCT((NhuCau!$E$123:$E$131=$C144)*(NhuCau!AY$123:AY$131))),2)</f>
        <v>0</v>
      </c>
      <c r="AW144" s="2">
        <f>ROUND((SUMPRODUCT((NhuCau!$E$123:$E$131=CakyQuyhoach)*((NhuCau!AZ$123:AZ$131)/10))+SUMPRODUCT((NhuCau!$E$123:$E$131=Kykehoach)*((NhuCau!AZ$123:AZ$131)/5))+SUMPRODUCT((NhuCau!$E$123:$E$131=$C144)*(NhuCau!AZ$123:AZ$131))),2)</f>
        <v>0</v>
      </c>
      <c r="AX144" s="2">
        <f>ROUND((SUMPRODUCT((NhuCau!$E$123:$E$131=CakyQuyhoach)*((NhuCau!BA$123:BA$131)/10))+SUMPRODUCT((NhuCau!$E$123:$E$131=Kykehoach)*((NhuCau!BA$123:BA$131)/5))+SUMPRODUCT((NhuCau!$E$123:$E$131=$C144)*(NhuCau!BA$123:BA$131))),2)</f>
        <v>0</v>
      </c>
      <c r="AY144" s="2">
        <f>ROUND((SUMPRODUCT((NhuCau!$E$123:$E$131=CakyQuyhoach)*((NhuCau!BB$123:BB$131)/10))+SUMPRODUCT((NhuCau!$E$123:$E$131=Kykehoach)*((NhuCau!BB$123:BB$131)/5))+SUMPRODUCT((NhuCau!$E$123:$E$131=$C144)*(NhuCau!BB$123:BB$131))),2)</f>
        <v>0</v>
      </c>
      <c r="AZ144" s="2">
        <f>ROUND((SUMPRODUCT((NhuCau!$E$123:$E$131=CakyQuyhoach)*((NhuCau!BD$123:BD$131)/10))+SUMPRODUCT((NhuCau!$E$123:$E$131=Kykehoach)*((NhuCau!BD$123:BD$131)/5))+SUMPRODUCT((NhuCau!$E$123:$E$131=$C144)*(NhuCau!BD$123:BD$131))),2)</f>
        <v>0</v>
      </c>
      <c r="BA144" s="2">
        <f>ROUND((SUMPRODUCT((NhuCau!$E$123:$E$131=CakyQuyhoach)*((NhuCau!BE$123:BE$131)/10))+SUMPRODUCT((NhuCau!$E$123:$E$131=Kykehoach)*((NhuCau!BE$123:BE$131)/5))+SUMPRODUCT((NhuCau!$E$123:$E$131=$C144)*(NhuCau!BE$123:BE$131))),2)</f>
        <v>0</v>
      </c>
      <c r="BB144" s="2">
        <f>ROUND((SUMPRODUCT((NhuCau!$E$123:$E$131=CakyQuyhoach)*((NhuCau!BF$123:BF$131)/10))+SUMPRODUCT((NhuCau!$E$123:$E$131=Kykehoach)*((NhuCau!BF$123:BF$131)/5))+SUMPRODUCT((NhuCau!$E$123:$E$131=$C144)*(NhuCau!BF$123:BF$131))),2)</f>
        <v>0</v>
      </c>
      <c r="BC144" s="2">
        <f>ROUND((SUMPRODUCT((NhuCau!$E$123:$E$131=CakyQuyhoach)*((NhuCau!BG$123:BG$131)/10))+SUMPRODUCT((NhuCau!$E$123:$E$131=Kykehoach)*((NhuCau!BG$123:BG$131)/5))+SUMPRODUCT((NhuCau!$E$123:$E$131=$C144)*(NhuCau!BG$123:BG$131))),2)</f>
        <v>0</v>
      </c>
      <c r="BD144" s="2">
        <f>ROUND((SUMPRODUCT((NhuCau!$E$123:$E$131=CakyQuyhoach)*((NhuCau!BH$123:BH$131)/10))+SUMPRODUCT((NhuCau!$E$123:$E$131=Kykehoach)*((NhuCau!BH$123:BH$131)/5))+SUMPRODUCT((NhuCau!$E$123:$E$131=$C144)*(NhuCau!BH$123:BH$131))),2)</f>
        <v>0</v>
      </c>
      <c r="BE144" s="2">
        <f>ROUND((SUMPRODUCT((NhuCau!$E$123:$E$131=CakyQuyhoach)*((NhuCau!BI$123:BI$131)/10))+SUMPRODUCT((NhuCau!$E$123:$E$131=Kykehoach)*((NhuCau!BI$123:BI$131)/5))+SUMPRODUCT((NhuCau!$E$123:$E$131=$C144)*(NhuCau!BI$123:BI$131))),2)</f>
        <v>0</v>
      </c>
      <c r="BF144" s="2">
        <f>ROUND((SUMPRODUCT((NhuCau!$E$123:$E$131=CakyQuyhoach)*((NhuCau!BJ$123:BJ$131)/10))+SUMPRODUCT((NhuCau!$E$123:$E$131=Kykehoach)*((NhuCau!BJ$123:BJ$131)/5))+SUMPRODUCT((NhuCau!$E$123:$E$131=$C144)*(NhuCau!BJ$123:BJ$131))),2)</f>
        <v>0</v>
      </c>
      <c r="BG144" s="2">
        <f>ROUND((SUMPRODUCT((NhuCau!$E$123:$E$131=CakyQuyhoach)*((NhuCau!BK$123:BK$131)/10))+SUMPRODUCT((NhuCau!$E$123:$E$131=Kykehoach)*((NhuCau!BK$123:BK$131)/5))+SUMPRODUCT((NhuCau!$E$123:$E$131=$C144)*(NhuCau!BK$123:BK$131))),2)</f>
        <v>0</v>
      </c>
    </row>
    <row r="145" spans="1:59" s="1" customFormat="1" ht="16.5" customHeight="1">
      <c r="A145" s="251" t="s">
        <v>42</v>
      </c>
      <c r="B145" s="252"/>
      <c r="C145" s="253" t="str">
        <f>BANGTINH!O10</f>
        <v>Năm 2029</v>
      </c>
      <c r="D145" s="246" t="s">
        <v>31</v>
      </c>
      <c r="E145" s="255">
        <f>SUM(F145:BG145)</f>
        <v>0</v>
      </c>
      <c r="F145" s="2">
        <f>ROUND((SUMPRODUCT((NhuCau!$E$123:$E$131=CakyQuyhoach)*((NhuCau!I$123:I$131)/10))+SUMPRODUCT((NhuCau!$E$123:$E$131=Kykehoach)*((NhuCau!I$123:I$131)/5))+SUMPRODUCT((NhuCau!$E$123:$E$131=$C145)*(NhuCau!I$123:I$131))),2)</f>
        <v>0</v>
      </c>
      <c r="G145" s="2">
        <f>ROUND((SUMPRODUCT((NhuCau!$E$123:$E$131=CakyQuyhoach)*((NhuCau!J$123:J$131)/10))+SUMPRODUCT((NhuCau!$E$123:$E$131=Kykehoach)*((NhuCau!J$123:J$131)/5))+SUMPRODUCT((NhuCau!$E$123:$E$131=$C145)*(NhuCau!J$123:J$131))),2)</f>
        <v>0</v>
      </c>
      <c r="H145" s="2">
        <f>ROUND((SUMPRODUCT((NhuCau!$E$123:$E$131=CakyQuyhoach)*((NhuCau!K$123:K$131)/10))+SUMPRODUCT((NhuCau!$E$123:$E$131=Kykehoach)*((NhuCau!K$123:K$131)/5))+SUMPRODUCT((NhuCau!$E$123:$E$131=$C145)*(NhuCau!K$123:K$131))),2)</f>
        <v>0</v>
      </c>
      <c r="I145" s="2">
        <f>ROUND((SUMPRODUCT((NhuCau!$E$123:$E$131=CakyQuyhoach)*((NhuCau!L$123:L$131)/10))+SUMPRODUCT((NhuCau!$E$123:$E$131=Kykehoach)*((NhuCau!L$123:L$131)/5))+SUMPRODUCT((NhuCau!$E$123:$E$131=$C145)*(NhuCau!L$123:L$131))),2)</f>
        <v>0</v>
      </c>
      <c r="J145" s="2">
        <f>ROUND((SUMPRODUCT((NhuCau!$E$123:$E$131=CakyQuyhoach)*((NhuCau!M$123:M$131)/10))+SUMPRODUCT((NhuCau!$E$123:$E$131=Kykehoach)*((NhuCau!M$123:M$131)/5))+SUMPRODUCT((NhuCau!$E$123:$E$131=$C145)*(NhuCau!M$123:M$131))),2)</f>
        <v>0</v>
      </c>
      <c r="K145" s="2">
        <f>ROUND((SUMPRODUCT((NhuCau!$E$123:$E$131=CakyQuyhoach)*((NhuCau!N$123:N$131)/10))+SUMPRODUCT((NhuCau!$E$123:$E$131=Kykehoach)*((NhuCau!N$123:N$131)/5))+SUMPRODUCT((NhuCau!$E$123:$E$131=$C145)*(NhuCau!N$123:N$131))),2)</f>
        <v>0</v>
      </c>
      <c r="L145" s="2">
        <f>ROUND((SUMPRODUCT((NhuCau!$E$123:$E$131=CakyQuyhoach)*((NhuCau!O$123:O$131)/10))+SUMPRODUCT((NhuCau!$E$123:$E$131=Kykehoach)*((NhuCau!O$123:O$131)/5))+SUMPRODUCT((NhuCau!$E$123:$E$131=$C145)*(NhuCau!O$123:O$131))),2)</f>
        <v>0</v>
      </c>
      <c r="M145" s="2">
        <f>ROUND((SUMPRODUCT((NhuCau!$E$123:$E$131=CakyQuyhoach)*((NhuCau!P$123:P$131)/10))+SUMPRODUCT((NhuCau!$E$123:$E$131=Kykehoach)*((NhuCau!P$123:P$131)/5))+SUMPRODUCT((NhuCau!$E$123:$E$131=$C145)*(NhuCau!P$123:P$131))),2)</f>
        <v>0</v>
      </c>
      <c r="N145" s="2">
        <f>ROUND((SUMPRODUCT((NhuCau!$E$123:$E$131=CakyQuyhoach)*((NhuCau!Q$123:Q$131)/10))+SUMPRODUCT((NhuCau!$E$123:$E$131=Kykehoach)*((NhuCau!Q$123:Q$131)/5))+SUMPRODUCT((NhuCau!$E$123:$E$131=$C145)*(NhuCau!Q$123:Q$131))),2)</f>
        <v>0</v>
      </c>
      <c r="O145" s="2">
        <f>ROUND((SUMPRODUCT((NhuCau!$E$123:$E$131=CakyQuyhoach)*((NhuCau!R$123:R$131)/10))+SUMPRODUCT((NhuCau!$E$123:$E$131=Kykehoach)*((NhuCau!R$123:R$131)/5))+SUMPRODUCT((NhuCau!$E$123:$E$131=$C145)*(NhuCau!R$123:R$131))),2)</f>
        <v>0</v>
      </c>
      <c r="P145" s="2">
        <f>ROUND((SUMPRODUCT((NhuCau!$E$123:$E$131=CakyQuyhoach)*((NhuCau!S$123:S$131)/10))+SUMPRODUCT((NhuCau!$E$123:$E$131=Kykehoach)*((NhuCau!S$123:S$131)/5))+SUMPRODUCT((NhuCau!$E$123:$E$131=$C145)*(NhuCau!S$123:S$131))),2)</f>
        <v>0</v>
      </c>
      <c r="Q145" s="2">
        <f>ROUND((SUMPRODUCT((NhuCau!$E$123:$E$131=CakyQuyhoach)*((NhuCau!T$123:T$131)/10))+SUMPRODUCT((NhuCau!$E$123:$E$131=Kykehoach)*((NhuCau!T$123:T$131)/5))+SUMPRODUCT((NhuCau!$E$123:$E$131=$C145)*(NhuCau!T$123:T$131))),2)</f>
        <v>0</v>
      </c>
      <c r="R145" s="2">
        <f>ROUND((SUMPRODUCT((NhuCau!$E$123:$E$131=CakyQuyhoach)*((NhuCau!U$123:U$131)/10))+SUMPRODUCT((NhuCau!$E$123:$E$131=Kykehoach)*((NhuCau!U$123:U$131)/5))+SUMPRODUCT((NhuCau!$E$123:$E$131=$C145)*(NhuCau!U$123:U$131))),2)</f>
        <v>0</v>
      </c>
      <c r="S145" s="2">
        <f>ROUND((SUMPRODUCT((NhuCau!$E$123:$E$131=CakyQuyhoach)*((NhuCau!V$123:V$131)/10))+SUMPRODUCT((NhuCau!$E$123:$E$131=Kykehoach)*((NhuCau!V$123:V$131)/5))+SUMPRODUCT((NhuCau!$E$123:$E$131=$C145)*(NhuCau!V$123:V$131))),2)</f>
        <v>0</v>
      </c>
      <c r="T145" s="2">
        <f>ROUND((SUMPRODUCT((NhuCau!$E$123:$E$131=CakyQuyhoach)*((NhuCau!W$123:W$131)/10))+SUMPRODUCT((NhuCau!$E$123:$E$131=Kykehoach)*((NhuCau!W$123:W$131)/5))+SUMPRODUCT((NhuCau!$E$123:$E$131=$C145)*(NhuCau!W$123:W$131))),2)</f>
        <v>0</v>
      </c>
      <c r="U145" s="2">
        <f>ROUND((SUMPRODUCT((NhuCau!$E$123:$E$131=CakyQuyhoach)*((NhuCau!X$123:X$131)/10))+SUMPRODUCT((NhuCau!$E$123:$E$131=Kykehoach)*((NhuCau!X$123:X$131)/5))+SUMPRODUCT((NhuCau!$E$123:$E$131=$C145)*(NhuCau!X$123:X$131))),2)</f>
        <v>0</v>
      </c>
      <c r="V145" s="2">
        <f>ROUND((SUMPRODUCT((NhuCau!$E$123:$E$131=CakyQuyhoach)*((NhuCau!Y$123:Y$131)/10))+SUMPRODUCT((NhuCau!$E$123:$E$131=Kykehoach)*((NhuCau!Y$123:Y$131)/5))+SUMPRODUCT((NhuCau!$E$123:$E$131=$C145)*(NhuCau!Y$123:Y$131))),2)</f>
        <v>0</v>
      </c>
      <c r="W145" s="2">
        <f>ROUND((SUMPRODUCT((NhuCau!$E$123:$E$131=CakyQuyhoach)*((NhuCau!Z$123:Z$131)/10))+SUMPRODUCT((NhuCau!$E$123:$E$131=Kykehoach)*((NhuCau!Z$123:Z$131)/5))+SUMPRODUCT((NhuCau!$E$123:$E$131=$C145)*(NhuCau!Z$123:Z$131))),2)</f>
        <v>0</v>
      </c>
      <c r="X145" s="2">
        <f>ROUND((SUMPRODUCT((NhuCau!$E$123:$E$131=CakyQuyhoach)*((NhuCau!AA$123:AA$131)/10))+SUMPRODUCT((NhuCau!$E$123:$E$131=Kykehoach)*((NhuCau!AA$123:AA$131)/5))+SUMPRODUCT((NhuCau!$E$123:$E$131=$C145)*(NhuCau!AA$123:AA$131))),2)</f>
        <v>0</v>
      </c>
      <c r="Y145" s="2">
        <f>ROUND((SUMPRODUCT((NhuCau!$E$123:$E$131=CakyQuyhoach)*((NhuCau!AB$123:AB$131)/10))+SUMPRODUCT((NhuCau!$E$123:$E$131=Kykehoach)*((NhuCau!AB$123:AB$131)/5))+SUMPRODUCT((NhuCau!$E$123:$E$131=$C145)*(NhuCau!AB$123:AB$131))),2)</f>
        <v>0</v>
      </c>
      <c r="Z145" s="2">
        <f>ROUND((SUMPRODUCT((NhuCau!$E$123:$E$131=CakyQuyhoach)*((NhuCau!AC$123:AC$131)/10))+SUMPRODUCT((NhuCau!$E$123:$E$131=Kykehoach)*((NhuCau!AC$123:AC$131)/5))+SUMPRODUCT((NhuCau!$E$123:$E$131=$C145)*(NhuCau!AC$123:AC$131))),2)</f>
        <v>0</v>
      </c>
      <c r="AA145" s="2">
        <f>ROUND((SUMPRODUCT((NhuCau!$E$123:$E$131=CakyQuyhoach)*((NhuCau!AD$123:AD$131)/10))+SUMPRODUCT((NhuCau!$E$123:$E$131=Kykehoach)*((NhuCau!AD$123:AD$131)/5))+SUMPRODUCT((NhuCau!$E$123:$E$131=$C145)*(NhuCau!AD$123:AD$131))),2)</f>
        <v>0</v>
      </c>
      <c r="AB145" s="2">
        <f>ROUND((SUMPRODUCT((NhuCau!$E$123:$E$131=CakyQuyhoach)*((NhuCau!AE$123:AE$131)/10))+SUMPRODUCT((NhuCau!$E$123:$E$131=Kykehoach)*((NhuCau!AE$123:AE$131)/5))+SUMPRODUCT((NhuCau!$E$123:$E$131=$C145)*(NhuCau!AE$123:AE$131))),2)</f>
        <v>0</v>
      </c>
      <c r="AC145" s="2">
        <f>ROUND((SUMPRODUCT((NhuCau!$E$123:$E$131=CakyQuyhoach)*((NhuCau!AF$123:AF$131)/10))+SUMPRODUCT((NhuCau!$E$123:$E$131=Kykehoach)*((NhuCau!AF$123:AF$131)/5))+SUMPRODUCT((NhuCau!$E$123:$E$131=$C145)*(NhuCau!AF$123:AF$131))),2)</f>
        <v>0</v>
      </c>
      <c r="AD145" s="2">
        <f>ROUND((SUMPRODUCT((NhuCau!$E$123:$E$131=CakyQuyhoach)*((NhuCau!AG$123:AG$131)/10))+SUMPRODUCT((NhuCau!$E$123:$E$131=Kykehoach)*((NhuCau!AG$123:AG$131)/5))+SUMPRODUCT((NhuCau!$E$123:$E$131=$C145)*(NhuCau!AG$123:AG$131))),2)</f>
        <v>0</v>
      </c>
      <c r="AE145" s="2">
        <f>ROUND((SUMPRODUCT((NhuCau!$E$123:$E$131=CakyQuyhoach)*((NhuCau!AH$123:AH$131)/10))+SUMPRODUCT((NhuCau!$E$123:$E$131=Kykehoach)*((NhuCau!AH$123:AH$131)/5))+SUMPRODUCT((NhuCau!$E$123:$E$131=$C145)*(NhuCau!AH$123:AH$131))),2)</f>
        <v>0</v>
      </c>
      <c r="AF145" s="2">
        <f>ROUND((SUMPRODUCT((NhuCau!$E$123:$E$131=CakyQuyhoach)*((NhuCau!AI$123:AI$131)/10))+SUMPRODUCT((NhuCau!$E$123:$E$131=Kykehoach)*((NhuCau!AI$123:AI$131)/5))+SUMPRODUCT((NhuCau!$E$123:$E$131=$C145)*(NhuCau!AI$123:AI$131))),2)</f>
        <v>0</v>
      </c>
      <c r="AG145" s="2">
        <f>ROUND((SUMPRODUCT((NhuCau!$E$123:$E$131=CakyQuyhoach)*((NhuCau!AJ$123:AJ$131)/10))+SUMPRODUCT((NhuCau!$E$123:$E$131=Kykehoach)*((NhuCau!AJ$123:AJ$131)/5))+SUMPRODUCT((NhuCau!$E$123:$E$131=$C145)*(NhuCau!AJ$123:AJ$131))),2)</f>
        <v>0</v>
      </c>
      <c r="AH145" s="2">
        <f>ROUND((SUMPRODUCT((NhuCau!$E$123:$E$131=CakyQuyhoach)*((NhuCau!AK$123:AK$131)/10))+SUMPRODUCT((NhuCau!$E$123:$E$131=Kykehoach)*((NhuCau!AK$123:AK$131)/5))+SUMPRODUCT((NhuCau!$E$123:$E$131=$C145)*(NhuCau!AK$123:AK$131))),2)</f>
        <v>0</v>
      </c>
      <c r="AI145" s="2">
        <f>ROUND((SUMPRODUCT((NhuCau!$E$123:$E$131=CakyQuyhoach)*((NhuCau!AL$123:AL$131)/10))+SUMPRODUCT((NhuCau!$E$123:$E$131=Kykehoach)*((NhuCau!AL$123:AL$131)/5))+SUMPRODUCT((NhuCau!$E$123:$E$131=$C145)*(NhuCau!AL$123:AL$131))),2)</f>
        <v>0</v>
      </c>
      <c r="AJ145" s="2">
        <f>ROUND((SUMPRODUCT((NhuCau!$E$123:$E$131=CakyQuyhoach)*((NhuCau!AM$123:AM$131)/10))+SUMPRODUCT((NhuCau!$E$123:$E$131=Kykehoach)*((NhuCau!AM$123:AM$131)/5))+SUMPRODUCT((NhuCau!$E$123:$E$131=$C145)*(NhuCau!AM$123:AM$131))),2)</f>
        <v>0</v>
      </c>
      <c r="AK145" s="2">
        <f>ROUND((SUMPRODUCT((NhuCau!$E$123:$E$131=CakyQuyhoach)*((NhuCau!AN$123:AN$131)/10))+SUMPRODUCT((NhuCau!$E$123:$E$131=Kykehoach)*((NhuCau!AN$123:AN$131)/5))+SUMPRODUCT((NhuCau!$E$123:$E$131=$C145)*(NhuCau!AN$123:AN$131))),2)</f>
        <v>0</v>
      </c>
      <c r="AL145" s="2">
        <f>ROUND((SUMPRODUCT((NhuCau!$E$123:$E$131=CakyQuyhoach)*((NhuCau!AO$123:AO$131)/10))+SUMPRODUCT((NhuCau!$E$123:$E$131=Kykehoach)*((NhuCau!AO$123:AO$131)/5))+SUMPRODUCT((NhuCau!$E$123:$E$131=$C145)*(NhuCau!AO$123:AO$131))),2)</f>
        <v>0</v>
      </c>
      <c r="AM145" s="2">
        <f>ROUND((SUMPRODUCT((NhuCau!$E$123:$E$131=CakyQuyhoach)*((NhuCau!AP$123:AP$131)/10))+SUMPRODUCT((NhuCau!$E$123:$E$131=Kykehoach)*((NhuCau!AP$123:AP$131)/5))+SUMPRODUCT((NhuCau!$E$123:$E$131=$C145)*(NhuCau!AP$123:AP$131))),2)</f>
        <v>0</v>
      </c>
      <c r="AN145" s="2">
        <f>ROUND((SUMPRODUCT((NhuCau!$E$123:$E$131=CakyQuyhoach)*((NhuCau!AQ$123:AQ$131)/10))+SUMPRODUCT((NhuCau!$E$123:$E$131=Kykehoach)*((NhuCau!AQ$123:AQ$131)/5))+SUMPRODUCT((NhuCau!$E$123:$E$131=$C145)*(NhuCau!AQ$123:AQ$131))),2)</f>
        <v>0</v>
      </c>
      <c r="AO145" s="2">
        <f>ROUND((SUMPRODUCT((NhuCau!$E$123:$E$131=CakyQuyhoach)*((NhuCau!AR$123:AR$131)/10))+SUMPRODUCT((NhuCau!$E$123:$E$131=Kykehoach)*((NhuCau!AR$123:AR$131)/5))+SUMPRODUCT((NhuCau!$E$123:$E$131=$C145)*(NhuCau!AR$123:AR$131))),2)</f>
        <v>0</v>
      </c>
      <c r="AP145" s="2">
        <f>ROUND((SUMPRODUCT((NhuCau!$E$123:$E$131=CakyQuyhoach)*((NhuCau!AS$123:AS$131)/10))+SUMPRODUCT((NhuCau!$E$123:$E$131=Kykehoach)*((NhuCau!AS$123:AS$131)/5))+SUMPRODUCT((NhuCau!$E$123:$E$131=$C145)*(NhuCau!AS$123:AS$131))),2)</f>
        <v>0</v>
      </c>
      <c r="AQ145" s="2">
        <f>ROUND((SUMPRODUCT((NhuCau!$E$123:$E$131=CakyQuyhoach)*((NhuCau!AT$123:AT$131)/10))+SUMPRODUCT((NhuCau!$E$123:$E$131=Kykehoach)*((NhuCau!AT$123:AT$131)/5))+SUMPRODUCT((NhuCau!$E$123:$E$131=$C145)*(NhuCau!AT$123:AT$131))),2)</f>
        <v>0</v>
      </c>
      <c r="AR145" s="2">
        <f>ROUND((SUMPRODUCT((NhuCau!$E$123:$E$131=CakyQuyhoach)*((NhuCau!AU$123:AU$131)/10))+SUMPRODUCT((NhuCau!$E$123:$E$131=Kykehoach)*((NhuCau!AU$123:AU$131)/5))+SUMPRODUCT((NhuCau!$E$123:$E$131=$C145)*(NhuCau!AU$123:AU$131))),2)</f>
        <v>0</v>
      </c>
      <c r="AS145" s="2">
        <f>ROUND((SUMPRODUCT((NhuCau!$E$123:$E$131=CakyQuyhoach)*((NhuCau!AV$123:AV$131)/10))+SUMPRODUCT((NhuCau!$E$123:$E$131=Kykehoach)*((NhuCau!AV$123:AV$131)/5))+SUMPRODUCT((NhuCau!$E$123:$E$131=$C145)*(NhuCau!AV$123:AV$131))),2)</f>
        <v>0</v>
      </c>
      <c r="AT145" s="2">
        <f>ROUND((SUMPRODUCT((NhuCau!$E$123:$E$131=CakyQuyhoach)*((NhuCau!AW$123:AW$131)/10))+SUMPRODUCT((NhuCau!$E$123:$E$131=Kykehoach)*((NhuCau!AW$123:AW$131)/5))+SUMPRODUCT((NhuCau!$E$123:$E$131=$C145)*(NhuCau!AW$123:AW$131))),2)</f>
        <v>0</v>
      </c>
      <c r="AU145" s="2">
        <f>ROUND((SUMPRODUCT((NhuCau!$E$123:$E$131=CakyQuyhoach)*((NhuCau!AX$123:AX$131)/10))+SUMPRODUCT((NhuCau!$E$123:$E$131=Kykehoach)*((NhuCau!AX$123:AX$131)/5))+SUMPRODUCT((NhuCau!$E$123:$E$131=$C145)*(NhuCau!AX$123:AX$131))),2)</f>
        <v>0</v>
      </c>
      <c r="AV145" s="2">
        <f>ROUND((SUMPRODUCT((NhuCau!$E$123:$E$131=CakyQuyhoach)*((NhuCau!AY$123:AY$131)/10))+SUMPRODUCT((NhuCau!$E$123:$E$131=Kykehoach)*((NhuCau!AY$123:AY$131)/5))+SUMPRODUCT((NhuCau!$E$123:$E$131=$C145)*(NhuCau!AY$123:AY$131))),2)</f>
        <v>0</v>
      </c>
      <c r="AW145" s="2">
        <f>ROUND((SUMPRODUCT((NhuCau!$E$123:$E$131=CakyQuyhoach)*((NhuCau!AZ$123:AZ$131)/10))+SUMPRODUCT((NhuCau!$E$123:$E$131=Kykehoach)*((NhuCau!AZ$123:AZ$131)/5))+SUMPRODUCT((NhuCau!$E$123:$E$131=$C145)*(NhuCau!AZ$123:AZ$131))),2)</f>
        <v>0</v>
      </c>
      <c r="AX145" s="2">
        <f>ROUND((SUMPRODUCT((NhuCau!$E$123:$E$131=CakyQuyhoach)*((NhuCau!BA$123:BA$131)/10))+SUMPRODUCT((NhuCau!$E$123:$E$131=Kykehoach)*((NhuCau!BA$123:BA$131)/5))+SUMPRODUCT((NhuCau!$E$123:$E$131=$C145)*(NhuCau!BA$123:BA$131))),2)</f>
        <v>0</v>
      </c>
      <c r="AY145" s="2">
        <f>ROUND((SUMPRODUCT((NhuCau!$E$123:$E$131=CakyQuyhoach)*((NhuCau!BB$123:BB$131)/10))+SUMPRODUCT((NhuCau!$E$123:$E$131=Kykehoach)*((NhuCau!BB$123:BB$131)/5))+SUMPRODUCT((NhuCau!$E$123:$E$131=$C145)*(NhuCau!BB$123:BB$131))),2)</f>
        <v>0</v>
      </c>
      <c r="AZ145" s="2">
        <f>ROUND((SUMPRODUCT((NhuCau!$E$123:$E$131=CakyQuyhoach)*((NhuCau!BD$123:BD$131)/10))+SUMPRODUCT((NhuCau!$E$123:$E$131=Kykehoach)*((NhuCau!BD$123:BD$131)/5))+SUMPRODUCT((NhuCau!$E$123:$E$131=$C145)*(NhuCau!BD$123:BD$131))),2)</f>
        <v>0</v>
      </c>
      <c r="BA145" s="2">
        <f>ROUND((SUMPRODUCT((NhuCau!$E$123:$E$131=CakyQuyhoach)*((NhuCau!BE$123:BE$131)/10))+SUMPRODUCT((NhuCau!$E$123:$E$131=Kykehoach)*((NhuCau!BE$123:BE$131)/5))+SUMPRODUCT((NhuCau!$E$123:$E$131=$C145)*(NhuCau!BE$123:BE$131))),2)</f>
        <v>0</v>
      </c>
      <c r="BB145" s="2">
        <f>ROUND((SUMPRODUCT((NhuCau!$E$123:$E$131=CakyQuyhoach)*((NhuCau!BF$123:BF$131)/10))+SUMPRODUCT((NhuCau!$E$123:$E$131=Kykehoach)*((NhuCau!BF$123:BF$131)/5))+SUMPRODUCT((NhuCau!$E$123:$E$131=$C145)*(NhuCau!BF$123:BF$131))),2)</f>
        <v>0</v>
      </c>
      <c r="BC145" s="2">
        <f>ROUND((SUMPRODUCT((NhuCau!$E$123:$E$131=CakyQuyhoach)*((NhuCau!BG$123:BG$131)/10))+SUMPRODUCT((NhuCau!$E$123:$E$131=Kykehoach)*((NhuCau!BG$123:BG$131)/5))+SUMPRODUCT((NhuCau!$E$123:$E$131=$C145)*(NhuCau!BG$123:BG$131))),2)</f>
        <v>0</v>
      </c>
      <c r="BD145" s="2">
        <f>ROUND((SUMPRODUCT((NhuCau!$E$123:$E$131=CakyQuyhoach)*((NhuCau!BH$123:BH$131)/10))+SUMPRODUCT((NhuCau!$E$123:$E$131=Kykehoach)*((NhuCau!BH$123:BH$131)/5))+SUMPRODUCT((NhuCau!$E$123:$E$131=$C145)*(NhuCau!BH$123:BH$131))),2)</f>
        <v>0</v>
      </c>
      <c r="BE145" s="2">
        <f>ROUND((SUMPRODUCT((NhuCau!$E$123:$E$131=CakyQuyhoach)*((NhuCau!BI$123:BI$131)/10))+SUMPRODUCT((NhuCau!$E$123:$E$131=Kykehoach)*((NhuCau!BI$123:BI$131)/5))+SUMPRODUCT((NhuCau!$E$123:$E$131=$C145)*(NhuCau!BI$123:BI$131))),2)</f>
        <v>0</v>
      </c>
      <c r="BF145" s="2">
        <f>ROUND((SUMPRODUCT((NhuCau!$E$123:$E$131=CakyQuyhoach)*((NhuCau!BJ$123:BJ$131)/10))+SUMPRODUCT((NhuCau!$E$123:$E$131=Kykehoach)*((NhuCau!BJ$123:BJ$131)/5))+SUMPRODUCT((NhuCau!$E$123:$E$131=$C145)*(NhuCau!BJ$123:BJ$131))),2)</f>
        <v>0</v>
      </c>
      <c r="BG145" s="2">
        <f>ROUND((SUMPRODUCT((NhuCau!$E$123:$E$131=CakyQuyhoach)*((NhuCau!BK$123:BK$131)/10))+SUMPRODUCT((NhuCau!$E$123:$E$131=Kykehoach)*((NhuCau!BK$123:BK$131)/5))+SUMPRODUCT((NhuCau!$E$123:$E$131=$C145)*(NhuCau!BK$123:BK$131))),2)</f>
        <v>0</v>
      </c>
    </row>
    <row r="146" spans="1:59" s="5" customFormat="1" ht="16.5" customHeight="1">
      <c r="A146" s="117" t="s">
        <v>42</v>
      </c>
      <c r="B146" s="256"/>
      <c r="C146" s="249" t="str">
        <f>BANGTINH!O11</f>
        <v>Năm 2030</v>
      </c>
      <c r="D146" s="246" t="s">
        <v>31</v>
      </c>
      <c r="E146" s="257">
        <f t="shared" ref="E146:F146" si="72">E139-E140</f>
        <v>0</v>
      </c>
      <c r="F146" s="8">
        <f t="shared" si="72"/>
        <v>0</v>
      </c>
      <c r="G146" s="8">
        <f t="shared" ref="G146:BG146" si="73">G139-G140</f>
        <v>0</v>
      </c>
      <c r="H146" s="8">
        <f t="shared" si="73"/>
        <v>0</v>
      </c>
      <c r="I146" s="8">
        <f t="shared" si="73"/>
        <v>0</v>
      </c>
      <c r="J146" s="8">
        <f t="shared" si="73"/>
        <v>0</v>
      </c>
      <c r="K146" s="8">
        <f t="shared" si="73"/>
        <v>0</v>
      </c>
      <c r="L146" s="8">
        <f t="shared" si="73"/>
        <v>0</v>
      </c>
      <c r="M146" s="8">
        <f t="shared" si="73"/>
        <v>0</v>
      </c>
      <c r="N146" s="8">
        <f t="shared" si="73"/>
        <v>0</v>
      </c>
      <c r="O146" s="8">
        <f t="shared" si="73"/>
        <v>0</v>
      </c>
      <c r="P146" s="8">
        <f t="shared" si="73"/>
        <v>0</v>
      </c>
      <c r="Q146" s="8">
        <f t="shared" si="73"/>
        <v>0</v>
      </c>
      <c r="R146" s="8">
        <f t="shared" si="73"/>
        <v>0</v>
      </c>
      <c r="S146" s="8">
        <f t="shared" si="73"/>
        <v>0</v>
      </c>
      <c r="T146" s="8">
        <f t="shared" si="73"/>
        <v>0</v>
      </c>
      <c r="U146" s="8">
        <f t="shared" si="73"/>
        <v>0</v>
      </c>
      <c r="V146" s="8">
        <f t="shared" si="73"/>
        <v>0</v>
      </c>
      <c r="W146" s="8">
        <f t="shared" si="73"/>
        <v>0</v>
      </c>
      <c r="X146" s="8">
        <f t="shared" si="73"/>
        <v>0</v>
      </c>
      <c r="Y146" s="8">
        <f t="shared" si="73"/>
        <v>0</v>
      </c>
      <c r="Z146" s="8">
        <f t="shared" si="73"/>
        <v>0</v>
      </c>
      <c r="AA146" s="8">
        <f t="shared" si="73"/>
        <v>0</v>
      </c>
      <c r="AB146" s="8">
        <f t="shared" si="73"/>
        <v>0</v>
      </c>
      <c r="AC146" s="8">
        <f t="shared" si="73"/>
        <v>0</v>
      </c>
      <c r="AD146" s="8">
        <f t="shared" si="73"/>
        <v>0</v>
      </c>
      <c r="AE146" s="8">
        <f t="shared" si="73"/>
        <v>0</v>
      </c>
      <c r="AF146" s="8">
        <f t="shared" si="73"/>
        <v>0</v>
      </c>
      <c r="AG146" s="8">
        <f t="shared" si="73"/>
        <v>0</v>
      </c>
      <c r="AH146" s="8">
        <f t="shared" si="73"/>
        <v>0</v>
      </c>
      <c r="AI146" s="8">
        <f t="shared" si="73"/>
        <v>0</v>
      </c>
      <c r="AJ146" s="8">
        <f t="shared" si="73"/>
        <v>0</v>
      </c>
      <c r="AK146" s="8">
        <f t="shared" si="73"/>
        <v>0</v>
      </c>
      <c r="AL146" s="8">
        <f t="shared" si="73"/>
        <v>0</v>
      </c>
      <c r="AM146" s="8">
        <f t="shared" si="73"/>
        <v>0</v>
      </c>
      <c r="AN146" s="8">
        <f t="shared" si="73"/>
        <v>0</v>
      </c>
      <c r="AO146" s="8">
        <f t="shared" si="73"/>
        <v>0</v>
      </c>
      <c r="AP146" s="8">
        <f t="shared" si="73"/>
        <v>0</v>
      </c>
      <c r="AQ146" s="8">
        <f t="shared" si="73"/>
        <v>0</v>
      </c>
      <c r="AR146" s="8">
        <f t="shared" si="73"/>
        <v>0</v>
      </c>
      <c r="AS146" s="8">
        <f t="shared" si="73"/>
        <v>0</v>
      </c>
      <c r="AT146" s="8">
        <f t="shared" si="73"/>
        <v>0</v>
      </c>
      <c r="AU146" s="8">
        <f t="shared" si="73"/>
        <v>0</v>
      </c>
      <c r="AV146" s="8">
        <f t="shared" si="73"/>
        <v>0</v>
      </c>
      <c r="AW146" s="8">
        <f t="shared" si="73"/>
        <v>0</v>
      </c>
      <c r="AX146" s="8">
        <f t="shared" si="73"/>
        <v>0</v>
      </c>
      <c r="AY146" s="8">
        <f t="shared" si="73"/>
        <v>0</v>
      </c>
      <c r="AZ146" s="8">
        <f t="shared" si="73"/>
        <v>0</v>
      </c>
      <c r="BA146" s="8">
        <f t="shared" si="73"/>
        <v>0</v>
      </c>
      <c r="BB146" s="8">
        <f t="shared" si="73"/>
        <v>0</v>
      </c>
      <c r="BC146" s="8">
        <f t="shared" si="73"/>
        <v>0</v>
      </c>
      <c r="BD146" s="8">
        <f t="shared" si="73"/>
        <v>0</v>
      </c>
      <c r="BE146" s="8">
        <f t="shared" si="73"/>
        <v>0</v>
      </c>
      <c r="BF146" s="8">
        <f t="shared" si="73"/>
        <v>0</v>
      </c>
      <c r="BG146" s="8">
        <f t="shared" si="73"/>
        <v>0</v>
      </c>
    </row>
    <row r="147" spans="1:59" s="5" customFormat="1" ht="16.5" customHeight="1">
      <c r="A147" s="117" t="s">
        <v>42</v>
      </c>
      <c r="B147" s="244"/>
      <c r="C147" s="245" t="s">
        <v>45</v>
      </c>
      <c r="D147" s="246" t="s">
        <v>36</v>
      </c>
      <c r="E147" s="247">
        <f>NhuCau!H132</f>
        <v>0</v>
      </c>
      <c r="F147" s="4">
        <f>NhuCau!I132</f>
        <v>0</v>
      </c>
      <c r="G147" s="4">
        <f>NhuCau!J132</f>
        <v>0</v>
      </c>
      <c r="H147" s="4">
        <f>NhuCau!K132</f>
        <v>0</v>
      </c>
      <c r="I147" s="4">
        <f>NhuCau!L132</f>
        <v>0</v>
      </c>
      <c r="J147" s="4">
        <f>NhuCau!M132</f>
        <v>0</v>
      </c>
      <c r="K147" s="4">
        <f>NhuCau!N132</f>
        <v>0</v>
      </c>
      <c r="L147" s="4">
        <f>NhuCau!O132</f>
        <v>0</v>
      </c>
      <c r="M147" s="4">
        <f>NhuCau!P132</f>
        <v>0</v>
      </c>
      <c r="N147" s="4">
        <f>NhuCau!Q132</f>
        <v>0</v>
      </c>
      <c r="O147" s="4">
        <f>NhuCau!R132</f>
        <v>0</v>
      </c>
      <c r="P147" s="4">
        <f>NhuCau!S132</f>
        <v>0</v>
      </c>
      <c r="Q147" s="4">
        <f>NhuCau!T132</f>
        <v>0</v>
      </c>
      <c r="R147" s="4">
        <f>NhuCau!U132</f>
        <v>0</v>
      </c>
      <c r="S147" s="4">
        <f>NhuCau!V132</f>
        <v>0</v>
      </c>
      <c r="T147" s="4">
        <f>NhuCau!W132</f>
        <v>0</v>
      </c>
      <c r="U147" s="4">
        <f>NhuCau!X132</f>
        <v>0</v>
      </c>
      <c r="V147" s="4">
        <f>NhuCau!Y132</f>
        <v>0</v>
      </c>
      <c r="W147" s="4">
        <f>NhuCau!Z132</f>
        <v>0</v>
      </c>
      <c r="X147" s="4">
        <f>NhuCau!AA132</f>
        <v>0</v>
      </c>
      <c r="Y147" s="4">
        <f>NhuCau!AB132</f>
        <v>0</v>
      </c>
      <c r="Z147" s="4">
        <f>NhuCau!AC132</f>
        <v>0</v>
      </c>
      <c r="AA147" s="4">
        <f>NhuCau!AD132</f>
        <v>0</v>
      </c>
      <c r="AB147" s="4">
        <f>NhuCau!AE132</f>
        <v>0</v>
      </c>
      <c r="AC147" s="4">
        <f>NhuCau!AF132</f>
        <v>0</v>
      </c>
      <c r="AD147" s="4">
        <f>NhuCau!AG132</f>
        <v>0</v>
      </c>
      <c r="AE147" s="4">
        <f>NhuCau!AH132</f>
        <v>0</v>
      </c>
      <c r="AF147" s="4">
        <f>NhuCau!AI132</f>
        <v>0</v>
      </c>
      <c r="AG147" s="4">
        <f>NhuCau!AJ132</f>
        <v>0</v>
      </c>
      <c r="AH147" s="4">
        <f>NhuCau!AK132</f>
        <v>0</v>
      </c>
      <c r="AI147" s="4">
        <f>NhuCau!AL132</f>
        <v>0</v>
      </c>
      <c r="AJ147" s="4">
        <f>NhuCau!AM132</f>
        <v>0</v>
      </c>
      <c r="AK147" s="4">
        <f>NhuCau!AN132</f>
        <v>0</v>
      </c>
      <c r="AL147" s="4">
        <f>NhuCau!AO132</f>
        <v>0</v>
      </c>
      <c r="AM147" s="4">
        <f>NhuCau!AP132</f>
        <v>0</v>
      </c>
      <c r="AN147" s="4">
        <f>NhuCau!AQ132</f>
        <v>0</v>
      </c>
      <c r="AO147" s="4">
        <f>NhuCau!AR132</f>
        <v>0</v>
      </c>
      <c r="AP147" s="4">
        <f>NhuCau!AS132</f>
        <v>0</v>
      </c>
      <c r="AQ147" s="4">
        <f>NhuCau!AT132</f>
        <v>0</v>
      </c>
      <c r="AR147" s="4">
        <f>NhuCau!AU132</f>
        <v>0</v>
      </c>
      <c r="AS147" s="4">
        <f>NhuCau!AV132</f>
        <v>0</v>
      </c>
      <c r="AT147" s="4">
        <f>NhuCau!AW132</f>
        <v>0</v>
      </c>
      <c r="AU147" s="4">
        <f>NhuCau!AX132</f>
        <v>0</v>
      </c>
      <c r="AV147" s="4">
        <f>NhuCau!AY132</f>
        <v>0</v>
      </c>
      <c r="AW147" s="4">
        <f>NhuCau!AZ132</f>
        <v>0</v>
      </c>
      <c r="AX147" s="4">
        <f>NhuCau!BA132</f>
        <v>0</v>
      </c>
      <c r="AY147" s="4">
        <f>NhuCau!BB132</f>
        <v>0</v>
      </c>
      <c r="AZ147" s="4">
        <f>NhuCau!BD132</f>
        <v>0</v>
      </c>
      <c r="BA147" s="4">
        <f>NhuCau!BE132</f>
        <v>0</v>
      </c>
      <c r="BB147" s="4">
        <f>NhuCau!BF132</f>
        <v>0</v>
      </c>
      <c r="BC147" s="4">
        <f>NhuCau!BG132</f>
        <v>0</v>
      </c>
      <c r="BD147" s="4">
        <f>NhuCau!BH132</f>
        <v>0</v>
      </c>
      <c r="BE147" s="4">
        <f>NhuCau!BI132</f>
        <v>0</v>
      </c>
      <c r="BF147" s="4">
        <f>NhuCau!BJ132</f>
        <v>0</v>
      </c>
      <c r="BG147" s="4">
        <f>NhuCau!BK132</f>
        <v>0</v>
      </c>
    </row>
    <row r="148" spans="1:59" s="5" customFormat="1" ht="16.5" customHeight="1">
      <c r="A148" s="117" t="s">
        <v>42</v>
      </c>
      <c r="B148" s="248"/>
      <c r="C148" s="249">
        <f>BANGTINH!O5</f>
        <v>0</v>
      </c>
      <c r="D148" s="246" t="s">
        <v>36</v>
      </c>
      <c r="E148" s="250">
        <f t="shared" ref="E148:F148" si="74">SUM(E149:E153)</f>
        <v>0</v>
      </c>
      <c r="F148" s="6">
        <f t="shared" si="74"/>
        <v>0</v>
      </c>
      <c r="G148" s="6">
        <f t="shared" ref="G148:BG148" si="75">SUM(G149:G153)</f>
        <v>0</v>
      </c>
      <c r="H148" s="6">
        <f t="shared" si="75"/>
        <v>0</v>
      </c>
      <c r="I148" s="6">
        <f t="shared" si="75"/>
        <v>0</v>
      </c>
      <c r="J148" s="6">
        <f t="shared" si="75"/>
        <v>0</v>
      </c>
      <c r="K148" s="6">
        <f t="shared" si="75"/>
        <v>0</v>
      </c>
      <c r="L148" s="6">
        <f t="shared" si="75"/>
        <v>0</v>
      </c>
      <c r="M148" s="6">
        <f t="shared" si="75"/>
        <v>0</v>
      </c>
      <c r="N148" s="6">
        <f t="shared" si="75"/>
        <v>0</v>
      </c>
      <c r="O148" s="6">
        <f t="shared" si="75"/>
        <v>0</v>
      </c>
      <c r="P148" s="6">
        <f t="shared" si="75"/>
        <v>0</v>
      </c>
      <c r="Q148" s="6">
        <f t="shared" si="75"/>
        <v>0</v>
      </c>
      <c r="R148" s="6">
        <f t="shared" si="75"/>
        <v>0</v>
      </c>
      <c r="S148" s="6">
        <f t="shared" si="75"/>
        <v>0</v>
      </c>
      <c r="T148" s="6">
        <f t="shared" si="75"/>
        <v>0</v>
      </c>
      <c r="U148" s="6">
        <f t="shared" si="75"/>
        <v>0</v>
      </c>
      <c r="V148" s="6">
        <f t="shared" si="75"/>
        <v>0</v>
      </c>
      <c r="W148" s="6">
        <f t="shared" si="75"/>
        <v>0</v>
      </c>
      <c r="X148" s="6">
        <f t="shared" si="75"/>
        <v>0</v>
      </c>
      <c r="Y148" s="6">
        <f t="shared" si="75"/>
        <v>0</v>
      </c>
      <c r="Z148" s="6">
        <f t="shared" si="75"/>
        <v>0</v>
      </c>
      <c r="AA148" s="6">
        <f t="shared" si="75"/>
        <v>0</v>
      </c>
      <c r="AB148" s="6">
        <f t="shared" si="75"/>
        <v>0</v>
      </c>
      <c r="AC148" s="6">
        <f t="shared" si="75"/>
        <v>0</v>
      </c>
      <c r="AD148" s="6">
        <f t="shared" si="75"/>
        <v>0</v>
      </c>
      <c r="AE148" s="6">
        <f t="shared" si="75"/>
        <v>0</v>
      </c>
      <c r="AF148" s="6">
        <f t="shared" si="75"/>
        <v>0</v>
      </c>
      <c r="AG148" s="6">
        <f t="shared" si="75"/>
        <v>0</v>
      </c>
      <c r="AH148" s="6">
        <f t="shared" si="75"/>
        <v>0</v>
      </c>
      <c r="AI148" s="6">
        <f t="shared" si="75"/>
        <v>0</v>
      </c>
      <c r="AJ148" s="6">
        <f t="shared" si="75"/>
        <v>0</v>
      </c>
      <c r="AK148" s="6">
        <f t="shared" si="75"/>
        <v>0</v>
      </c>
      <c r="AL148" s="6">
        <f t="shared" si="75"/>
        <v>0</v>
      </c>
      <c r="AM148" s="6">
        <f t="shared" si="75"/>
        <v>0</v>
      </c>
      <c r="AN148" s="6">
        <f t="shared" si="75"/>
        <v>0</v>
      </c>
      <c r="AO148" s="6">
        <f t="shared" si="75"/>
        <v>0</v>
      </c>
      <c r="AP148" s="6">
        <f t="shared" si="75"/>
        <v>0</v>
      </c>
      <c r="AQ148" s="6">
        <f t="shared" si="75"/>
        <v>0</v>
      </c>
      <c r="AR148" s="6">
        <f t="shared" si="75"/>
        <v>0</v>
      </c>
      <c r="AS148" s="6">
        <f t="shared" si="75"/>
        <v>0</v>
      </c>
      <c r="AT148" s="6">
        <f t="shared" si="75"/>
        <v>0</v>
      </c>
      <c r="AU148" s="6">
        <f t="shared" si="75"/>
        <v>0</v>
      </c>
      <c r="AV148" s="6">
        <f t="shared" si="75"/>
        <v>0</v>
      </c>
      <c r="AW148" s="6">
        <f t="shared" si="75"/>
        <v>0</v>
      </c>
      <c r="AX148" s="6">
        <f t="shared" si="75"/>
        <v>0</v>
      </c>
      <c r="AY148" s="6">
        <f t="shared" si="75"/>
        <v>0</v>
      </c>
      <c r="AZ148" s="6">
        <f t="shared" si="75"/>
        <v>0</v>
      </c>
      <c r="BA148" s="6">
        <f t="shared" si="75"/>
        <v>0</v>
      </c>
      <c r="BB148" s="6">
        <f t="shared" si="75"/>
        <v>0</v>
      </c>
      <c r="BC148" s="6">
        <f t="shared" si="75"/>
        <v>0</v>
      </c>
      <c r="BD148" s="6">
        <f t="shared" si="75"/>
        <v>0</v>
      </c>
      <c r="BE148" s="6">
        <f t="shared" si="75"/>
        <v>0</v>
      </c>
      <c r="BF148" s="6">
        <f t="shared" si="75"/>
        <v>0</v>
      </c>
      <c r="BG148" s="6">
        <f t="shared" si="75"/>
        <v>0</v>
      </c>
    </row>
    <row r="149" spans="1:59" s="1" customFormat="1" ht="16.5" customHeight="1">
      <c r="A149" s="251" t="s">
        <v>42</v>
      </c>
      <c r="B149" s="252"/>
      <c r="C149" s="253" t="str">
        <f>BANGTINH!O6</f>
        <v>Năm 2025</v>
      </c>
      <c r="D149" s="246" t="s">
        <v>36</v>
      </c>
      <c r="E149" s="255">
        <f>SUM(F149:BG149)</f>
        <v>0</v>
      </c>
      <c r="F149" s="2" cm="1">
        <f t="array" ref="F149">ROUND((SUMPRODUCT((NhuCau!$E$133:$E$136=CakyQuyhoach)*((NhuCau!I$133:I$136)/10))+SUMPRODUCT((NhuCau!$E$133:$E$136=Kykehoach)*((NhuCau!I$133:I$136)/5))+SUMPRODUCT((NhuCau!$E$133:$E$136=$C149)*(NhuCau!I$133:I$136))),2)</f>
        <v>0</v>
      </c>
      <c r="G149" s="2" cm="1">
        <f t="array" ref="G149">ROUND((SUMPRODUCT((NhuCau!$E$133:$E$136=CakyQuyhoach)*((NhuCau!J$133:J$136)/10))+SUMPRODUCT((NhuCau!$E$133:$E$136=Kykehoach)*((NhuCau!J$133:J$136)/5))+SUMPRODUCT((NhuCau!$E$133:$E$136=$C149)*(NhuCau!J$133:J$136))),2)</f>
        <v>0</v>
      </c>
      <c r="H149" s="2" cm="1">
        <f t="array" ref="H149">ROUND((SUMPRODUCT((NhuCau!$E$133:$E$136=CakyQuyhoach)*((NhuCau!K$133:K$136)/10))+SUMPRODUCT((NhuCau!$E$133:$E$136=Kykehoach)*((NhuCau!K$133:K$136)/5))+SUMPRODUCT((NhuCau!$E$133:$E$136=$C149)*(NhuCau!K$133:K$136))),2)</f>
        <v>0</v>
      </c>
      <c r="I149" s="2" cm="1">
        <f t="array" ref="I149">ROUND((SUMPRODUCT((NhuCau!$E$133:$E$136=CakyQuyhoach)*((NhuCau!L$133:L$136)/10))+SUMPRODUCT((NhuCau!$E$133:$E$136=Kykehoach)*((NhuCau!L$133:L$136)/5))+SUMPRODUCT((NhuCau!$E$133:$E$136=$C149)*(NhuCau!L$133:L$136))),2)</f>
        <v>0</v>
      </c>
      <c r="J149" s="2" cm="1">
        <f t="array" ref="J149">ROUND((SUMPRODUCT((NhuCau!$E$133:$E$136=CakyQuyhoach)*((NhuCau!M$133:M$136)/10))+SUMPRODUCT((NhuCau!$E$133:$E$136=Kykehoach)*((NhuCau!M$133:M$136)/5))+SUMPRODUCT((NhuCau!$E$133:$E$136=$C149)*(NhuCau!M$133:M$136))),2)</f>
        <v>0</v>
      </c>
      <c r="K149" s="2" cm="1">
        <f t="array" ref="K149">ROUND((SUMPRODUCT((NhuCau!$E$133:$E$136=CakyQuyhoach)*((NhuCau!N$133:N$136)/10))+SUMPRODUCT((NhuCau!$E$133:$E$136=Kykehoach)*((NhuCau!N$133:N$136)/5))+SUMPRODUCT((NhuCau!$E$133:$E$136=$C149)*(NhuCau!N$133:N$136))),2)</f>
        <v>0</v>
      </c>
      <c r="L149" s="2" cm="1">
        <f t="array" ref="L149">ROUND((SUMPRODUCT((NhuCau!$E$133:$E$136=CakyQuyhoach)*((NhuCau!O$133:O$136)/10))+SUMPRODUCT((NhuCau!$E$133:$E$136=Kykehoach)*((NhuCau!O$133:O$136)/5))+SUMPRODUCT((NhuCau!$E$133:$E$136=$C149)*(NhuCau!O$133:O$136))),2)</f>
        <v>0</v>
      </c>
      <c r="M149" s="2" cm="1">
        <f t="array" ref="M149">ROUND((SUMPRODUCT((NhuCau!$E$133:$E$136=CakyQuyhoach)*((NhuCau!P$133:P$136)/10))+SUMPRODUCT((NhuCau!$E$133:$E$136=Kykehoach)*((NhuCau!P$133:P$136)/5))+SUMPRODUCT((NhuCau!$E$133:$E$136=$C149)*(NhuCau!P$133:P$136))),2)</f>
        <v>0</v>
      </c>
      <c r="N149" s="2" cm="1">
        <f t="array" ref="N149">ROUND((SUMPRODUCT((NhuCau!$E$133:$E$136=CakyQuyhoach)*((NhuCau!Q$133:Q$136)/10))+SUMPRODUCT((NhuCau!$E$133:$E$136=Kykehoach)*((NhuCau!Q$133:Q$136)/5))+SUMPRODUCT((NhuCau!$E$133:$E$136=$C149)*(NhuCau!Q$133:Q$136))),2)</f>
        <v>0</v>
      </c>
      <c r="O149" s="2" cm="1">
        <f t="array" ref="O149">ROUND((SUMPRODUCT((NhuCau!$E$133:$E$136=CakyQuyhoach)*((NhuCau!R$133:R$136)/10))+SUMPRODUCT((NhuCau!$E$133:$E$136=Kykehoach)*((NhuCau!R$133:R$136)/5))+SUMPRODUCT((NhuCau!$E$133:$E$136=$C149)*(NhuCau!R$133:R$136))),2)</f>
        <v>0</v>
      </c>
      <c r="P149" s="2" cm="1">
        <f t="array" ref="P149">ROUND((SUMPRODUCT((NhuCau!$E$133:$E$136=CakyQuyhoach)*((NhuCau!S$133:S$136)/10))+SUMPRODUCT((NhuCau!$E$133:$E$136=Kykehoach)*((NhuCau!S$133:S$136)/5))+SUMPRODUCT((NhuCau!$E$133:$E$136=$C149)*(NhuCau!S$133:S$136))),2)</f>
        <v>0</v>
      </c>
      <c r="Q149" s="2" cm="1">
        <f t="array" ref="Q149">ROUND((SUMPRODUCT((NhuCau!$E$133:$E$136=CakyQuyhoach)*((NhuCau!T$133:T$136)/10))+SUMPRODUCT((NhuCau!$E$133:$E$136=Kykehoach)*((NhuCau!T$133:T$136)/5))+SUMPRODUCT((NhuCau!$E$133:$E$136=$C149)*(NhuCau!T$133:T$136))),2)</f>
        <v>0</v>
      </c>
      <c r="R149" s="2" cm="1">
        <f t="array" ref="R149">ROUND((SUMPRODUCT((NhuCau!$E$133:$E$136=CakyQuyhoach)*((NhuCau!U$133:U$136)/10))+SUMPRODUCT((NhuCau!$E$133:$E$136=Kykehoach)*((NhuCau!U$133:U$136)/5))+SUMPRODUCT((NhuCau!$E$133:$E$136=$C149)*(NhuCau!U$133:U$136))),2)</f>
        <v>0</v>
      </c>
      <c r="S149" s="2" cm="1">
        <f t="array" ref="S149">ROUND((SUMPRODUCT((NhuCau!$E$133:$E$136=CakyQuyhoach)*((NhuCau!V$133:V$136)/10))+SUMPRODUCT((NhuCau!$E$133:$E$136=Kykehoach)*((NhuCau!V$133:V$136)/5))+SUMPRODUCT((NhuCau!$E$133:$E$136=$C149)*(NhuCau!V$133:V$136))),2)</f>
        <v>0</v>
      </c>
      <c r="T149" s="2" cm="1">
        <f t="array" ref="T149">ROUND((SUMPRODUCT((NhuCau!$E$133:$E$136=CakyQuyhoach)*((NhuCau!W$133:W$136)/10))+SUMPRODUCT((NhuCau!$E$133:$E$136=Kykehoach)*((NhuCau!W$133:W$136)/5))+SUMPRODUCT((NhuCau!$E$133:$E$136=$C149)*(NhuCau!W$133:W$136))),2)</f>
        <v>0</v>
      </c>
      <c r="U149" s="2" cm="1">
        <f t="array" ref="U149">ROUND((SUMPRODUCT((NhuCau!$E$133:$E$136=CakyQuyhoach)*((NhuCau!X$133:X$136)/10))+SUMPRODUCT((NhuCau!$E$133:$E$136=Kykehoach)*((NhuCau!X$133:X$136)/5))+SUMPRODUCT((NhuCau!$E$133:$E$136=$C149)*(NhuCau!X$133:X$136))),2)</f>
        <v>0</v>
      </c>
      <c r="V149" s="2" cm="1">
        <f t="array" ref="V149">ROUND((SUMPRODUCT((NhuCau!$E$133:$E$136=CakyQuyhoach)*((NhuCau!Y$133:Y$136)/10))+SUMPRODUCT((NhuCau!$E$133:$E$136=Kykehoach)*((NhuCau!Y$133:Y$136)/5))+SUMPRODUCT((NhuCau!$E$133:$E$136=$C149)*(NhuCau!Y$133:Y$136))),2)</f>
        <v>0</v>
      </c>
      <c r="W149" s="2" cm="1">
        <f t="array" ref="W149">ROUND((SUMPRODUCT((NhuCau!$E$133:$E$136=CakyQuyhoach)*((NhuCau!Z$133:Z$136)/10))+SUMPRODUCT((NhuCau!$E$133:$E$136=Kykehoach)*((NhuCau!Z$133:Z$136)/5))+SUMPRODUCT((NhuCau!$E$133:$E$136=$C149)*(NhuCau!Z$133:Z$136))),2)</f>
        <v>0</v>
      </c>
      <c r="X149" s="2" cm="1">
        <f t="array" ref="X149">ROUND((SUMPRODUCT((NhuCau!$E$133:$E$136=CakyQuyhoach)*((NhuCau!AA$133:AA$136)/10))+SUMPRODUCT((NhuCau!$E$133:$E$136=Kykehoach)*((NhuCau!AA$133:AA$136)/5))+SUMPRODUCT((NhuCau!$E$133:$E$136=$C149)*(NhuCau!AA$133:AA$136))),2)</f>
        <v>0</v>
      </c>
      <c r="Y149" s="2" cm="1">
        <f t="array" ref="Y149">ROUND((SUMPRODUCT((NhuCau!$E$133:$E$136=CakyQuyhoach)*((NhuCau!AB$133:AB$136)/10))+SUMPRODUCT((NhuCau!$E$133:$E$136=Kykehoach)*((NhuCau!AB$133:AB$136)/5))+SUMPRODUCT((NhuCau!$E$133:$E$136=$C149)*(NhuCau!AB$133:AB$136))),2)</f>
        <v>0</v>
      </c>
      <c r="Z149" s="2" cm="1">
        <f t="array" ref="Z149">ROUND((SUMPRODUCT((NhuCau!$E$133:$E$136=CakyQuyhoach)*((NhuCau!AC$133:AC$136)/10))+SUMPRODUCT((NhuCau!$E$133:$E$136=Kykehoach)*((NhuCau!AC$133:AC$136)/5))+SUMPRODUCT((NhuCau!$E$133:$E$136=$C149)*(NhuCau!AC$133:AC$136))),2)</f>
        <v>0</v>
      </c>
      <c r="AA149" s="2" cm="1">
        <f t="array" ref="AA149">ROUND((SUMPRODUCT((NhuCau!$E$133:$E$136=CakyQuyhoach)*((NhuCau!AD$133:AD$136)/10))+SUMPRODUCT((NhuCau!$E$133:$E$136=Kykehoach)*((NhuCau!AD$133:AD$136)/5))+SUMPRODUCT((NhuCau!$E$133:$E$136=$C149)*(NhuCau!AD$133:AD$136))),2)</f>
        <v>0</v>
      </c>
      <c r="AB149" s="2" cm="1">
        <f t="array" ref="AB149">ROUND((SUMPRODUCT((NhuCau!$E$133:$E$136=CakyQuyhoach)*((NhuCau!AE$133:AE$136)/10))+SUMPRODUCT((NhuCau!$E$133:$E$136=Kykehoach)*((NhuCau!AE$133:AE$136)/5))+SUMPRODUCT((NhuCau!$E$133:$E$136=$C149)*(NhuCau!AE$133:AE$136))),2)</f>
        <v>0</v>
      </c>
      <c r="AC149" s="2" cm="1">
        <f t="array" ref="AC149">ROUND((SUMPRODUCT((NhuCau!$E$133:$E$136=CakyQuyhoach)*((NhuCau!AF$133:AF$136)/10))+SUMPRODUCT((NhuCau!$E$133:$E$136=Kykehoach)*((NhuCau!AF$133:AF$136)/5))+SUMPRODUCT((NhuCau!$E$133:$E$136=$C149)*(NhuCau!AF$133:AF$136))),2)</f>
        <v>0</v>
      </c>
      <c r="AD149" s="2" cm="1">
        <f t="array" ref="AD149">ROUND((SUMPRODUCT((NhuCau!$E$133:$E$136=CakyQuyhoach)*((NhuCau!AG$133:AG$136)/10))+SUMPRODUCT((NhuCau!$E$133:$E$136=Kykehoach)*((NhuCau!AG$133:AG$136)/5))+SUMPRODUCT((NhuCau!$E$133:$E$136=$C149)*(NhuCau!AG$133:AG$136))),2)</f>
        <v>0</v>
      </c>
      <c r="AE149" s="2" cm="1">
        <f t="array" ref="AE149">ROUND((SUMPRODUCT((NhuCau!$E$133:$E$136=CakyQuyhoach)*((NhuCau!AH$133:AH$136)/10))+SUMPRODUCT((NhuCau!$E$133:$E$136=Kykehoach)*((NhuCau!AH$133:AH$136)/5))+SUMPRODUCT((NhuCau!$E$133:$E$136=$C149)*(NhuCau!AH$133:AH$136))),2)</f>
        <v>0</v>
      </c>
      <c r="AF149" s="2" cm="1">
        <f t="array" ref="AF149">ROUND((SUMPRODUCT((NhuCau!$E$133:$E$136=CakyQuyhoach)*((NhuCau!AI$133:AI$136)/10))+SUMPRODUCT((NhuCau!$E$133:$E$136=Kykehoach)*((NhuCau!AI$133:AI$136)/5))+SUMPRODUCT((NhuCau!$E$133:$E$136=$C149)*(NhuCau!AI$133:AI$136))),2)</f>
        <v>0</v>
      </c>
      <c r="AG149" s="2" cm="1">
        <f t="array" ref="AG149">ROUND((SUMPRODUCT((NhuCau!$E$133:$E$136=CakyQuyhoach)*((NhuCau!AJ$133:AJ$136)/10))+SUMPRODUCT((NhuCau!$E$133:$E$136=Kykehoach)*((NhuCau!AJ$133:AJ$136)/5))+SUMPRODUCT((NhuCau!$E$133:$E$136=$C149)*(NhuCau!AJ$133:AJ$136))),2)</f>
        <v>0</v>
      </c>
      <c r="AH149" s="2" cm="1">
        <f t="array" ref="AH149">ROUND((SUMPRODUCT((NhuCau!$E$133:$E$136=CakyQuyhoach)*((NhuCau!AK$133:AK$136)/10))+SUMPRODUCT((NhuCau!$E$133:$E$136=Kykehoach)*((NhuCau!AK$133:AK$136)/5))+SUMPRODUCT((NhuCau!$E$133:$E$136=$C149)*(NhuCau!AK$133:AK$136))),2)</f>
        <v>0</v>
      </c>
      <c r="AI149" s="2" cm="1">
        <f t="array" ref="AI149">ROUND((SUMPRODUCT((NhuCau!$E$133:$E$136=CakyQuyhoach)*((NhuCau!AL$133:AL$136)/10))+SUMPRODUCT((NhuCau!$E$133:$E$136=Kykehoach)*((NhuCau!AL$133:AL$136)/5))+SUMPRODUCT((NhuCau!$E$133:$E$136=$C149)*(NhuCau!AL$133:AL$136))),2)</f>
        <v>0</v>
      </c>
      <c r="AJ149" s="2" cm="1">
        <f t="array" ref="AJ149">ROUND((SUMPRODUCT((NhuCau!$E$133:$E$136=CakyQuyhoach)*((NhuCau!AM$133:AM$136)/10))+SUMPRODUCT((NhuCau!$E$133:$E$136=Kykehoach)*((NhuCau!AM$133:AM$136)/5))+SUMPRODUCT((NhuCau!$E$133:$E$136=$C149)*(NhuCau!AM$133:AM$136))),2)</f>
        <v>0</v>
      </c>
      <c r="AK149" s="2" cm="1">
        <f t="array" ref="AK149">ROUND((SUMPRODUCT((NhuCau!$E$133:$E$136=CakyQuyhoach)*((NhuCau!AN$133:AN$136)/10))+SUMPRODUCT((NhuCau!$E$133:$E$136=Kykehoach)*((NhuCau!AN$133:AN$136)/5))+SUMPRODUCT((NhuCau!$E$133:$E$136=$C149)*(NhuCau!AN$133:AN$136))),2)</f>
        <v>0</v>
      </c>
      <c r="AL149" s="2" cm="1">
        <f t="array" ref="AL149">ROUND((SUMPRODUCT((NhuCau!$E$133:$E$136=CakyQuyhoach)*((NhuCau!AO$133:AO$136)/10))+SUMPRODUCT((NhuCau!$E$133:$E$136=Kykehoach)*((NhuCau!AO$133:AO$136)/5))+SUMPRODUCT((NhuCau!$E$133:$E$136=$C149)*(NhuCau!AO$133:AO$136))),2)</f>
        <v>0</v>
      </c>
      <c r="AM149" s="2" cm="1">
        <f t="array" ref="AM149">ROUND((SUMPRODUCT((NhuCau!$E$133:$E$136=CakyQuyhoach)*((NhuCau!AP$133:AP$136)/10))+SUMPRODUCT((NhuCau!$E$133:$E$136=Kykehoach)*((NhuCau!AP$133:AP$136)/5))+SUMPRODUCT((NhuCau!$E$133:$E$136=$C149)*(NhuCau!AP$133:AP$136))),2)</f>
        <v>0</v>
      </c>
      <c r="AN149" s="2" cm="1">
        <f t="array" ref="AN149">ROUND((SUMPRODUCT((NhuCau!$E$133:$E$136=CakyQuyhoach)*((NhuCau!AQ$133:AQ$136)/10))+SUMPRODUCT((NhuCau!$E$133:$E$136=Kykehoach)*((NhuCau!AQ$133:AQ$136)/5))+SUMPRODUCT((NhuCau!$E$133:$E$136=$C149)*(NhuCau!AQ$133:AQ$136))),2)</f>
        <v>0</v>
      </c>
      <c r="AO149" s="2" cm="1">
        <f t="array" ref="AO149">ROUND((SUMPRODUCT((NhuCau!$E$133:$E$136=CakyQuyhoach)*((NhuCau!AR$133:AR$136)/10))+SUMPRODUCT((NhuCau!$E$133:$E$136=Kykehoach)*((NhuCau!AR$133:AR$136)/5))+SUMPRODUCT((NhuCau!$E$133:$E$136=$C149)*(NhuCau!AR$133:AR$136))),2)</f>
        <v>0</v>
      </c>
      <c r="AP149" s="2" cm="1">
        <f t="array" ref="AP149">ROUND((SUMPRODUCT((NhuCau!$E$133:$E$136=CakyQuyhoach)*((NhuCau!AS$133:AS$136)/10))+SUMPRODUCT((NhuCau!$E$133:$E$136=Kykehoach)*((NhuCau!AS$133:AS$136)/5))+SUMPRODUCT((NhuCau!$E$133:$E$136=$C149)*(NhuCau!AS$133:AS$136))),2)</f>
        <v>0</v>
      </c>
      <c r="AQ149" s="2" cm="1">
        <f t="array" ref="AQ149">ROUND((SUMPRODUCT((NhuCau!$E$133:$E$136=CakyQuyhoach)*((NhuCau!AT$133:AT$136)/10))+SUMPRODUCT((NhuCau!$E$133:$E$136=Kykehoach)*((NhuCau!AT$133:AT$136)/5))+SUMPRODUCT((NhuCau!$E$133:$E$136=$C149)*(NhuCau!AT$133:AT$136))),2)</f>
        <v>0</v>
      </c>
      <c r="AR149" s="2" cm="1">
        <f t="array" ref="AR149">ROUND((SUMPRODUCT((NhuCau!$E$133:$E$136=CakyQuyhoach)*((NhuCau!AU$133:AU$136)/10))+SUMPRODUCT((NhuCau!$E$133:$E$136=Kykehoach)*((NhuCau!AU$133:AU$136)/5))+SUMPRODUCT((NhuCau!$E$133:$E$136=$C149)*(NhuCau!AU$133:AU$136))),2)</f>
        <v>0</v>
      </c>
      <c r="AS149" s="2" cm="1">
        <f t="array" ref="AS149">ROUND((SUMPRODUCT((NhuCau!$E$133:$E$136=CakyQuyhoach)*((NhuCau!AV$133:AV$136)/10))+SUMPRODUCT((NhuCau!$E$133:$E$136=Kykehoach)*((NhuCau!AV$133:AV$136)/5))+SUMPRODUCT((NhuCau!$E$133:$E$136=$C149)*(NhuCau!AV$133:AV$136))),2)</f>
        <v>0</v>
      </c>
      <c r="AT149" s="2" cm="1">
        <f t="array" ref="AT149">ROUND((SUMPRODUCT((NhuCau!$E$133:$E$136=CakyQuyhoach)*((NhuCau!AW$133:AW$136)/10))+SUMPRODUCT((NhuCau!$E$133:$E$136=Kykehoach)*((NhuCau!AW$133:AW$136)/5))+SUMPRODUCT((NhuCau!$E$133:$E$136=$C149)*(NhuCau!AW$133:AW$136))),2)</f>
        <v>0</v>
      </c>
      <c r="AU149" s="2" cm="1">
        <f t="array" ref="AU149">ROUND((SUMPRODUCT((NhuCau!$E$133:$E$136=CakyQuyhoach)*((NhuCau!AX$133:AX$136)/10))+SUMPRODUCT((NhuCau!$E$133:$E$136=Kykehoach)*((NhuCau!AX$133:AX$136)/5))+SUMPRODUCT((NhuCau!$E$133:$E$136=$C149)*(NhuCau!AX$133:AX$136))),2)</f>
        <v>0</v>
      </c>
      <c r="AV149" s="2" cm="1">
        <f t="array" ref="AV149">ROUND((SUMPRODUCT((NhuCau!$E$133:$E$136=CakyQuyhoach)*((NhuCau!AY$133:AY$136)/10))+SUMPRODUCT((NhuCau!$E$133:$E$136=Kykehoach)*((NhuCau!AY$133:AY$136)/5))+SUMPRODUCT((NhuCau!$E$133:$E$136=$C149)*(NhuCau!AY$133:AY$136))),2)</f>
        <v>0</v>
      </c>
      <c r="AW149" s="2" cm="1">
        <f t="array" ref="AW149">ROUND((SUMPRODUCT((NhuCau!$E$133:$E$136=CakyQuyhoach)*((NhuCau!AZ$133:AZ$136)/10))+SUMPRODUCT((NhuCau!$E$133:$E$136=Kykehoach)*((NhuCau!AZ$133:AZ$136)/5))+SUMPRODUCT((NhuCau!$E$133:$E$136=$C149)*(NhuCau!AZ$133:AZ$136))),2)</f>
        <v>0</v>
      </c>
      <c r="AX149" s="2" cm="1">
        <f t="array" ref="AX149">ROUND((SUMPRODUCT((NhuCau!$E$133:$E$136=CakyQuyhoach)*((NhuCau!BA$133:BA$136)/10))+SUMPRODUCT((NhuCau!$E$133:$E$136=Kykehoach)*((NhuCau!BA$133:BA$136)/5))+SUMPRODUCT((NhuCau!$E$133:$E$136=$C149)*(NhuCau!BA$133:BA$136))),2)</f>
        <v>0</v>
      </c>
      <c r="AY149" s="2" cm="1">
        <f t="array" ref="AY149">ROUND((SUMPRODUCT((NhuCau!$E$133:$E$136=CakyQuyhoach)*((NhuCau!BB$133:BB$136)/10))+SUMPRODUCT((NhuCau!$E$133:$E$136=Kykehoach)*((NhuCau!BB$133:BB$136)/5))+SUMPRODUCT((NhuCau!$E$133:$E$136=$C149)*(NhuCau!BB$133:BB$136))),2)</f>
        <v>0</v>
      </c>
      <c r="AZ149" s="2" cm="1">
        <f t="array" ref="AZ149">ROUND((SUMPRODUCT((NhuCau!$E$133:$E$136=CakyQuyhoach)*((NhuCau!BD$133:BD$136)/10))+SUMPRODUCT((NhuCau!$E$133:$E$136=Kykehoach)*((NhuCau!BD$133:BD$136)/5))+SUMPRODUCT((NhuCau!$E$133:$E$136=$C149)*(NhuCau!BD$133:BD$136))),2)</f>
        <v>0</v>
      </c>
      <c r="BA149" s="2" cm="1">
        <f t="array" ref="BA149">ROUND((SUMPRODUCT((NhuCau!$E$133:$E$136=CakyQuyhoach)*((NhuCau!BE$133:BE$136)/10))+SUMPRODUCT((NhuCau!$E$133:$E$136=Kykehoach)*((NhuCau!BE$133:BE$136)/5))+SUMPRODUCT((NhuCau!$E$133:$E$136=$C149)*(NhuCau!BE$133:BE$136))),2)</f>
        <v>0</v>
      </c>
      <c r="BB149" s="2" cm="1">
        <f t="array" ref="BB149">ROUND((SUMPRODUCT((NhuCau!$E$133:$E$136=CakyQuyhoach)*((NhuCau!BF$133:BF$136)/10))+SUMPRODUCT((NhuCau!$E$133:$E$136=Kykehoach)*((NhuCau!BF$133:BF$136)/5))+SUMPRODUCT((NhuCau!$E$133:$E$136=$C149)*(NhuCau!BF$133:BF$136))),2)</f>
        <v>0</v>
      </c>
      <c r="BC149" s="2" cm="1">
        <f t="array" ref="BC149">ROUND((SUMPRODUCT((NhuCau!$E$133:$E$136=CakyQuyhoach)*((NhuCau!BG$133:BG$136)/10))+SUMPRODUCT((NhuCau!$E$133:$E$136=Kykehoach)*((NhuCau!BG$133:BG$136)/5))+SUMPRODUCT((NhuCau!$E$133:$E$136=$C149)*(NhuCau!BG$133:BG$136))),2)</f>
        <v>0</v>
      </c>
      <c r="BD149" s="2" cm="1">
        <f t="array" ref="BD149">ROUND((SUMPRODUCT((NhuCau!$E$133:$E$136=CakyQuyhoach)*((NhuCau!BH$133:BH$136)/10))+SUMPRODUCT((NhuCau!$E$133:$E$136=Kykehoach)*((NhuCau!BH$133:BH$136)/5))+SUMPRODUCT((NhuCau!$E$133:$E$136=$C149)*(NhuCau!BH$133:BH$136))),2)</f>
        <v>0</v>
      </c>
      <c r="BE149" s="2" cm="1">
        <f t="array" ref="BE149">ROUND((SUMPRODUCT((NhuCau!$E$133:$E$136=CakyQuyhoach)*((NhuCau!BI$133:BI$136)/10))+SUMPRODUCT((NhuCau!$E$133:$E$136=Kykehoach)*((NhuCau!BI$133:BI$136)/5))+SUMPRODUCT((NhuCau!$E$133:$E$136=$C149)*(NhuCau!BI$133:BI$136))),2)</f>
        <v>0</v>
      </c>
      <c r="BF149" s="2" cm="1">
        <f t="array" ref="BF149">ROUND((SUMPRODUCT((NhuCau!$E$133:$E$136=CakyQuyhoach)*((NhuCau!BJ$133:BJ$136)/10))+SUMPRODUCT((NhuCau!$E$133:$E$136=Kykehoach)*((NhuCau!BJ$133:BJ$136)/5))+SUMPRODUCT((NhuCau!$E$133:$E$136=$C149)*(NhuCau!BJ$133:BJ$136))),2)</f>
        <v>0</v>
      </c>
      <c r="BG149" s="2" cm="1">
        <f t="array" ref="BG149">ROUND((SUMPRODUCT((NhuCau!$E$133:$E$136=CakyQuyhoach)*((NhuCau!BK$133:BK$136)/10))+SUMPRODUCT((NhuCau!$E$133:$E$136=Kykehoach)*((NhuCau!BK$133:BK$136)/5))+SUMPRODUCT((NhuCau!$E$133:$E$136=$C149)*(NhuCau!BK$133:BK$136))),2)</f>
        <v>0</v>
      </c>
    </row>
    <row r="150" spans="1:59" s="1" customFormat="1" ht="16.5" customHeight="1">
      <c r="A150" s="251" t="s">
        <v>42</v>
      </c>
      <c r="B150" s="252"/>
      <c r="C150" s="253" t="str">
        <f>BANGTINH!O7</f>
        <v>Năm 2026</v>
      </c>
      <c r="D150" s="246" t="s">
        <v>36</v>
      </c>
      <c r="E150" s="255">
        <f>SUM(F150:BG150)</f>
        <v>0</v>
      </c>
      <c r="F150" s="2" cm="1">
        <f t="array" ref="F150">ROUND((SUMPRODUCT((NhuCau!$E$133:$E$136=CakyQuyhoach)*((NhuCau!I$133:I$136)/10))+SUMPRODUCT((NhuCau!$E$133:$E$136=Kykehoach)*((NhuCau!I$133:I$136)/5))+SUMPRODUCT((NhuCau!$E$133:$E$136=$C150)*(NhuCau!I$133:I$136))),2)</f>
        <v>0</v>
      </c>
      <c r="G150" s="2" cm="1">
        <f t="array" ref="G150">ROUND((SUMPRODUCT((NhuCau!$E$133:$E$136=CakyQuyhoach)*((NhuCau!J$133:J$136)/10))+SUMPRODUCT((NhuCau!$E$133:$E$136=Kykehoach)*((NhuCau!J$133:J$136)/5))+SUMPRODUCT((NhuCau!$E$133:$E$136=$C150)*(NhuCau!J$133:J$136))),2)</f>
        <v>0</v>
      </c>
      <c r="H150" s="2" cm="1">
        <f t="array" ref="H150">ROUND((SUMPRODUCT((NhuCau!$E$133:$E$136=CakyQuyhoach)*((NhuCau!K$133:K$136)/10))+SUMPRODUCT((NhuCau!$E$133:$E$136=Kykehoach)*((NhuCau!K$133:K$136)/5))+SUMPRODUCT((NhuCau!$E$133:$E$136=$C150)*(NhuCau!K$133:K$136))),2)</f>
        <v>0</v>
      </c>
      <c r="I150" s="2" cm="1">
        <f t="array" ref="I150">ROUND((SUMPRODUCT((NhuCau!$E$133:$E$136=CakyQuyhoach)*((NhuCau!L$133:L$136)/10))+SUMPRODUCT((NhuCau!$E$133:$E$136=Kykehoach)*((NhuCau!L$133:L$136)/5))+SUMPRODUCT((NhuCau!$E$133:$E$136=$C150)*(NhuCau!L$133:L$136))),2)</f>
        <v>0</v>
      </c>
      <c r="J150" s="2" cm="1">
        <f t="array" ref="J150">ROUND((SUMPRODUCT((NhuCau!$E$133:$E$136=CakyQuyhoach)*((NhuCau!M$133:M$136)/10))+SUMPRODUCT((NhuCau!$E$133:$E$136=Kykehoach)*((NhuCau!M$133:M$136)/5))+SUMPRODUCT((NhuCau!$E$133:$E$136=$C150)*(NhuCau!M$133:M$136))),2)</f>
        <v>0</v>
      </c>
      <c r="K150" s="2" cm="1">
        <f t="array" ref="K150">ROUND((SUMPRODUCT((NhuCau!$E$133:$E$136=CakyQuyhoach)*((NhuCau!N$133:N$136)/10))+SUMPRODUCT((NhuCau!$E$133:$E$136=Kykehoach)*((NhuCau!N$133:N$136)/5))+SUMPRODUCT((NhuCau!$E$133:$E$136=$C150)*(NhuCau!N$133:N$136))),2)</f>
        <v>0</v>
      </c>
      <c r="L150" s="2" cm="1">
        <f t="array" ref="L150">ROUND((SUMPRODUCT((NhuCau!$E$133:$E$136=CakyQuyhoach)*((NhuCau!O$133:O$136)/10))+SUMPRODUCT((NhuCau!$E$133:$E$136=Kykehoach)*((NhuCau!O$133:O$136)/5))+SUMPRODUCT((NhuCau!$E$133:$E$136=$C150)*(NhuCau!O$133:O$136))),2)</f>
        <v>0</v>
      </c>
      <c r="M150" s="2" cm="1">
        <f t="array" ref="M150">ROUND((SUMPRODUCT((NhuCau!$E$133:$E$136=CakyQuyhoach)*((NhuCau!P$133:P$136)/10))+SUMPRODUCT((NhuCau!$E$133:$E$136=Kykehoach)*((NhuCau!P$133:P$136)/5))+SUMPRODUCT((NhuCau!$E$133:$E$136=$C150)*(NhuCau!P$133:P$136))),2)</f>
        <v>0</v>
      </c>
      <c r="N150" s="2" cm="1">
        <f t="array" ref="N150">ROUND((SUMPRODUCT((NhuCau!$E$133:$E$136=CakyQuyhoach)*((NhuCau!Q$133:Q$136)/10))+SUMPRODUCT((NhuCau!$E$133:$E$136=Kykehoach)*((NhuCau!Q$133:Q$136)/5))+SUMPRODUCT((NhuCau!$E$133:$E$136=$C150)*(NhuCau!Q$133:Q$136))),2)</f>
        <v>0</v>
      </c>
      <c r="O150" s="2" cm="1">
        <f t="array" ref="O150">ROUND((SUMPRODUCT((NhuCau!$E$133:$E$136=CakyQuyhoach)*((NhuCau!R$133:R$136)/10))+SUMPRODUCT((NhuCau!$E$133:$E$136=Kykehoach)*((NhuCau!R$133:R$136)/5))+SUMPRODUCT((NhuCau!$E$133:$E$136=$C150)*(NhuCau!R$133:R$136))),2)</f>
        <v>0</v>
      </c>
      <c r="P150" s="2" cm="1">
        <f t="array" ref="P150">ROUND((SUMPRODUCT((NhuCau!$E$133:$E$136=CakyQuyhoach)*((NhuCau!S$133:S$136)/10))+SUMPRODUCT((NhuCau!$E$133:$E$136=Kykehoach)*((NhuCau!S$133:S$136)/5))+SUMPRODUCT((NhuCau!$E$133:$E$136=$C150)*(NhuCau!S$133:S$136))),2)</f>
        <v>0</v>
      </c>
      <c r="Q150" s="2" cm="1">
        <f t="array" ref="Q150">ROUND((SUMPRODUCT((NhuCau!$E$133:$E$136=CakyQuyhoach)*((NhuCau!T$133:T$136)/10))+SUMPRODUCT((NhuCau!$E$133:$E$136=Kykehoach)*((NhuCau!T$133:T$136)/5))+SUMPRODUCT((NhuCau!$E$133:$E$136=$C150)*(NhuCau!T$133:T$136))),2)</f>
        <v>0</v>
      </c>
      <c r="R150" s="2" cm="1">
        <f t="array" ref="R150">ROUND((SUMPRODUCT((NhuCau!$E$133:$E$136=CakyQuyhoach)*((NhuCau!U$133:U$136)/10))+SUMPRODUCT((NhuCau!$E$133:$E$136=Kykehoach)*((NhuCau!U$133:U$136)/5))+SUMPRODUCT((NhuCau!$E$133:$E$136=$C150)*(NhuCau!U$133:U$136))),2)</f>
        <v>0</v>
      </c>
      <c r="S150" s="2" cm="1">
        <f t="array" ref="S150">ROUND((SUMPRODUCT((NhuCau!$E$133:$E$136=CakyQuyhoach)*((NhuCau!V$133:V$136)/10))+SUMPRODUCT((NhuCau!$E$133:$E$136=Kykehoach)*((NhuCau!V$133:V$136)/5))+SUMPRODUCT((NhuCau!$E$133:$E$136=$C150)*(NhuCau!V$133:V$136))),2)</f>
        <v>0</v>
      </c>
      <c r="T150" s="2" cm="1">
        <f t="array" ref="T150">ROUND((SUMPRODUCT((NhuCau!$E$133:$E$136=CakyQuyhoach)*((NhuCau!W$133:W$136)/10))+SUMPRODUCT((NhuCau!$E$133:$E$136=Kykehoach)*((NhuCau!W$133:W$136)/5))+SUMPRODUCT((NhuCau!$E$133:$E$136=$C150)*(NhuCau!W$133:W$136))),2)</f>
        <v>0</v>
      </c>
      <c r="U150" s="2" cm="1">
        <f t="array" ref="U150">ROUND((SUMPRODUCT((NhuCau!$E$133:$E$136=CakyQuyhoach)*((NhuCau!X$133:X$136)/10))+SUMPRODUCT((NhuCau!$E$133:$E$136=Kykehoach)*((NhuCau!X$133:X$136)/5))+SUMPRODUCT((NhuCau!$E$133:$E$136=$C150)*(NhuCau!X$133:X$136))),2)</f>
        <v>0</v>
      </c>
      <c r="V150" s="2" cm="1">
        <f t="array" ref="V150">ROUND((SUMPRODUCT((NhuCau!$E$133:$E$136=CakyQuyhoach)*((NhuCau!Y$133:Y$136)/10))+SUMPRODUCT((NhuCau!$E$133:$E$136=Kykehoach)*((NhuCau!Y$133:Y$136)/5))+SUMPRODUCT((NhuCau!$E$133:$E$136=$C150)*(NhuCau!Y$133:Y$136))),2)</f>
        <v>0</v>
      </c>
      <c r="W150" s="2" cm="1">
        <f t="array" ref="W150">ROUND((SUMPRODUCT((NhuCau!$E$133:$E$136=CakyQuyhoach)*((NhuCau!Z$133:Z$136)/10))+SUMPRODUCT((NhuCau!$E$133:$E$136=Kykehoach)*((NhuCau!Z$133:Z$136)/5))+SUMPRODUCT((NhuCau!$E$133:$E$136=$C150)*(NhuCau!Z$133:Z$136))),2)</f>
        <v>0</v>
      </c>
      <c r="X150" s="2" cm="1">
        <f t="array" ref="X150">ROUND((SUMPRODUCT((NhuCau!$E$133:$E$136=CakyQuyhoach)*((NhuCau!AA$133:AA$136)/10))+SUMPRODUCT((NhuCau!$E$133:$E$136=Kykehoach)*((NhuCau!AA$133:AA$136)/5))+SUMPRODUCT((NhuCau!$E$133:$E$136=$C150)*(NhuCau!AA$133:AA$136))),2)</f>
        <v>0</v>
      </c>
      <c r="Y150" s="2" cm="1">
        <f t="array" ref="Y150">ROUND((SUMPRODUCT((NhuCau!$E$133:$E$136=CakyQuyhoach)*((NhuCau!AB$133:AB$136)/10))+SUMPRODUCT((NhuCau!$E$133:$E$136=Kykehoach)*((NhuCau!AB$133:AB$136)/5))+SUMPRODUCT((NhuCau!$E$133:$E$136=$C150)*(NhuCau!AB$133:AB$136))),2)</f>
        <v>0</v>
      </c>
      <c r="Z150" s="2" cm="1">
        <f t="array" ref="Z150">ROUND((SUMPRODUCT((NhuCau!$E$133:$E$136=CakyQuyhoach)*((NhuCau!AC$133:AC$136)/10))+SUMPRODUCT((NhuCau!$E$133:$E$136=Kykehoach)*((NhuCau!AC$133:AC$136)/5))+SUMPRODUCT((NhuCau!$E$133:$E$136=$C150)*(NhuCau!AC$133:AC$136))),2)</f>
        <v>0</v>
      </c>
      <c r="AA150" s="2" cm="1">
        <f t="array" ref="AA150">ROUND((SUMPRODUCT((NhuCau!$E$133:$E$136=CakyQuyhoach)*((NhuCau!AD$133:AD$136)/10))+SUMPRODUCT((NhuCau!$E$133:$E$136=Kykehoach)*((NhuCau!AD$133:AD$136)/5))+SUMPRODUCT((NhuCau!$E$133:$E$136=$C150)*(NhuCau!AD$133:AD$136))),2)</f>
        <v>0</v>
      </c>
      <c r="AB150" s="2" cm="1">
        <f t="array" ref="AB150">ROUND((SUMPRODUCT((NhuCau!$E$133:$E$136=CakyQuyhoach)*((NhuCau!AE$133:AE$136)/10))+SUMPRODUCT((NhuCau!$E$133:$E$136=Kykehoach)*((NhuCau!AE$133:AE$136)/5))+SUMPRODUCT((NhuCau!$E$133:$E$136=$C150)*(NhuCau!AE$133:AE$136))),2)</f>
        <v>0</v>
      </c>
      <c r="AC150" s="2" cm="1">
        <f t="array" ref="AC150">ROUND((SUMPRODUCT((NhuCau!$E$133:$E$136=CakyQuyhoach)*((NhuCau!AF$133:AF$136)/10))+SUMPRODUCT((NhuCau!$E$133:$E$136=Kykehoach)*((NhuCau!AF$133:AF$136)/5))+SUMPRODUCT((NhuCau!$E$133:$E$136=$C150)*(NhuCau!AF$133:AF$136))),2)</f>
        <v>0</v>
      </c>
      <c r="AD150" s="2" cm="1">
        <f t="array" ref="AD150">ROUND((SUMPRODUCT((NhuCau!$E$133:$E$136=CakyQuyhoach)*((NhuCau!AG$133:AG$136)/10))+SUMPRODUCT((NhuCau!$E$133:$E$136=Kykehoach)*((NhuCau!AG$133:AG$136)/5))+SUMPRODUCT((NhuCau!$E$133:$E$136=$C150)*(NhuCau!AG$133:AG$136))),2)</f>
        <v>0</v>
      </c>
      <c r="AE150" s="2" cm="1">
        <f t="array" ref="AE150">ROUND((SUMPRODUCT((NhuCau!$E$133:$E$136=CakyQuyhoach)*((NhuCau!AH$133:AH$136)/10))+SUMPRODUCT((NhuCau!$E$133:$E$136=Kykehoach)*((NhuCau!AH$133:AH$136)/5))+SUMPRODUCT((NhuCau!$E$133:$E$136=$C150)*(NhuCau!AH$133:AH$136))),2)</f>
        <v>0</v>
      </c>
      <c r="AF150" s="2" cm="1">
        <f t="array" ref="AF150">ROUND((SUMPRODUCT((NhuCau!$E$133:$E$136=CakyQuyhoach)*((NhuCau!AI$133:AI$136)/10))+SUMPRODUCT((NhuCau!$E$133:$E$136=Kykehoach)*((NhuCau!AI$133:AI$136)/5))+SUMPRODUCT((NhuCau!$E$133:$E$136=$C150)*(NhuCau!AI$133:AI$136))),2)</f>
        <v>0</v>
      </c>
      <c r="AG150" s="2" cm="1">
        <f t="array" ref="AG150">ROUND((SUMPRODUCT((NhuCau!$E$133:$E$136=CakyQuyhoach)*((NhuCau!AJ$133:AJ$136)/10))+SUMPRODUCT((NhuCau!$E$133:$E$136=Kykehoach)*((NhuCau!AJ$133:AJ$136)/5))+SUMPRODUCT((NhuCau!$E$133:$E$136=$C150)*(NhuCau!AJ$133:AJ$136))),2)</f>
        <v>0</v>
      </c>
      <c r="AH150" s="2" cm="1">
        <f t="array" ref="AH150">ROUND((SUMPRODUCT((NhuCau!$E$133:$E$136=CakyQuyhoach)*((NhuCau!AK$133:AK$136)/10))+SUMPRODUCT((NhuCau!$E$133:$E$136=Kykehoach)*((NhuCau!AK$133:AK$136)/5))+SUMPRODUCT((NhuCau!$E$133:$E$136=$C150)*(NhuCau!AK$133:AK$136))),2)</f>
        <v>0</v>
      </c>
      <c r="AI150" s="2" cm="1">
        <f t="array" ref="AI150">ROUND((SUMPRODUCT((NhuCau!$E$133:$E$136=CakyQuyhoach)*((NhuCau!AL$133:AL$136)/10))+SUMPRODUCT((NhuCau!$E$133:$E$136=Kykehoach)*((NhuCau!AL$133:AL$136)/5))+SUMPRODUCT((NhuCau!$E$133:$E$136=$C150)*(NhuCau!AL$133:AL$136))),2)</f>
        <v>0</v>
      </c>
      <c r="AJ150" s="2" cm="1">
        <f t="array" ref="AJ150">ROUND((SUMPRODUCT((NhuCau!$E$133:$E$136=CakyQuyhoach)*((NhuCau!AM$133:AM$136)/10))+SUMPRODUCT((NhuCau!$E$133:$E$136=Kykehoach)*((NhuCau!AM$133:AM$136)/5))+SUMPRODUCT((NhuCau!$E$133:$E$136=$C150)*(NhuCau!AM$133:AM$136))),2)</f>
        <v>0</v>
      </c>
      <c r="AK150" s="2" cm="1">
        <f t="array" ref="AK150">ROUND((SUMPRODUCT((NhuCau!$E$133:$E$136=CakyQuyhoach)*((NhuCau!AN$133:AN$136)/10))+SUMPRODUCT((NhuCau!$E$133:$E$136=Kykehoach)*((NhuCau!AN$133:AN$136)/5))+SUMPRODUCT((NhuCau!$E$133:$E$136=$C150)*(NhuCau!AN$133:AN$136))),2)</f>
        <v>0</v>
      </c>
      <c r="AL150" s="2" cm="1">
        <f t="array" ref="AL150">ROUND((SUMPRODUCT((NhuCau!$E$133:$E$136=CakyQuyhoach)*((NhuCau!AO$133:AO$136)/10))+SUMPRODUCT((NhuCau!$E$133:$E$136=Kykehoach)*((NhuCau!AO$133:AO$136)/5))+SUMPRODUCT((NhuCau!$E$133:$E$136=$C150)*(NhuCau!AO$133:AO$136))),2)</f>
        <v>0</v>
      </c>
      <c r="AM150" s="2" cm="1">
        <f t="array" ref="AM150">ROUND((SUMPRODUCT((NhuCau!$E$133:$E$136=CakyQuyhoach)*((NhuCau!AP$133:AP$136)/10))+SUMPRODUCT((NhuCau!$E$133:$E$136=Kykehoach)*((NhuCau!AP$133:AP$136)/5))+SUMPRODUCT((NhuCau!$E$133:$E$136=$C150)*(NhuCau!AP$133:AP$136))),2)</f>
        <v>0</v>
      </c>
      <c r="AN150" s="2" cm="1">
        <f t="array" ref="AN150">ROUND((SUMPRODUCT((NhuCau!$E$133:$E$136=CakyQuyhoach)*((NhuCau!AQ$133:AQ$136)/10))+SUMPRODUCT((NhuCau!$E$133:$E$136=Kykehoach)*((NhuCau!AQ$133:AQ$136)/5))+SUMPRODUCT((NhuCau!$E$133:$E$136=$C150)*(NhuCau!AQ$133:AQ$136))),2)</f>
        <v>0</v>
      </c>
      <c r="AO150" s="2" cm="1">
        <f t="array" ref="AO150">ROUND((SUMPRODUCT((NhuCau!$E$133:$E$136=CakyQuyhoach)*((NhuCau!AR$133:AR$136)/10))+SUMPRODUCT((NhuCau!$E$133:$E$136=Kykehoach)*((NhuCau!AR$133:AR$136)/5))+SUMPRODUCT((NhuCau!$E$133:$E$136=$C150)*(NhuCau!AR$133:AR$136))),2)</f>
        <v>0</v>
      </c>
      <c r="AP150" s="2" cm="1">
        <f t="array" ref="AP150">ROUND((SUMPRODUCT((NhuCau!$E$133:$E$136=CakyQuyhoach)*((NhuCau!AS$133:AS$136)/10))+SUMPRODUCT((NhuCau!$E$133:$E$136=Kykehoach)*((NhuCau!AS$133:AS$136)/5))+SUMPRODUCT((NhuCau!$E$133:$E$136=$C150)*(NhuCau!AS$133:AS$136))),2)</f>
        <v>0</v>
      </c>
      <c r="AQ150" s="2" cm="1">
        <f t="array" ref="AQ150">ROUND((SUMPRODUCT((NhuCau!$E$133:$E$136=CakyQuyhoach)*((NhuCau!AT$133:AT$136)/10))+SUMPRODUCT((NhuCau!$E$133:$E$136=Kykehoach)*((NhuCau!AT$133:AT$136)/5))+SUMPRODUCT((NhuCau!$E$133:$E$136=$C150)*(NhuCau!AT$133:AT$136))),2)</f>
        <v>0</v>
      </c>
      <c r="AR150" s="2" cm="1">
        <f t="array" ref="AR150">ROUND((SUMPRODUCT((NhuCau!$E$133:$E$136=CakyQuyhoach)*((NhuCau!AU$133:AU$136)/10))+SUMPRODUCT((NhuCau!$E$133:$E$136=Kykehoach)*((NhuCau!AU$133:AU$136)/5))+SUMPRODUCT((NhuCau!$E$133:$E$136=$C150)*(NhuCau!AU$133:AU$136))),2)</f>
        <v>0</v>
      </c>
      <c r="AS150" s="2" cm="1">
        <f t="array" ref="AS150">ROUND((SUMPRODUCT((NhuCau!$E$133:$E$136=CakyQuyhoach)*((NhuCau!AV$133:AV$136)/10))+SUMPRODUCT((NhuCau!$E$133:$E$136=Kykehoach)*((NhuCau!AV$133:AV$136)/5))+SUMPRODUCT((NhuCau!$E$133:$E$136=$C150)*(NhuCau!AV$133:AV$136))),2)</f>
        <v>0</v>
      </c>
      <c r="AT150" s="2" cm="1">
        <f t="array" ref="AT150">ROUND((SUMPRODUCT((NhuCau!$E$133:$E$136=CakyQuyhoach)*((NhuCau!AW$133:AW$136)/10))+SUMPRODUCT((NhuCau!$E$133:$E$136=Kykehoach)*((NhuCau!AW$133:AW$136)/5))+SUMPRODUCT((NhuCau!$E$133:$E$136=$C150)*(NhuCau!AW$133:AW$136))),2)</f>
        <v>0</v>
      </c>
      <c r="AU150" s="2" cm="1">
        <f t="array" ref="AU150">ROUND((SUMPRODUCT((NhuCau!$E$133:$E$136=CakyQuyhoach)*((NhuCau!AX$133:AX$136)/10))+SUMPRODUCT((NhuCau!$E$133:$E$136=Kykehoach)*((NhuCau!AX$133:AX$136)/5))+SUMPRODUCT((NhuCau!$E$133:$E$136=$C150)*(NhuCau!AX$133:AX$136))),2)</f>
        <v>0</v>
      </c>
      <c r="AV150" s="2" cm="1">
        <f t="array" ref="AV150">ROUND((SUMPRODUCT((NhuCau!$E$133:$E$136=CakyQuyhoach)*((NhuCau!AY$133:AY$136)/10))+SUMPRODUCT((NhuCau!$E$133:$E$136=Kykehoach)*((NhuCau!AY$133:AY$136)/5))+SUMPRODUCT((NhuCau!$E$133:$E$136=$C150)*(NhuCau!AY$133:AY$136))),2)</f>
        <v>0</v>
      </c>
      <c r="AW150" s="2" cm="1">
        <f t="array" ref="AW150">ROUND((SUMPRODUCT((NhuCau!$E$133:$E$136=CakyQuyhoach)*((NhuCau!AZ$133:AZ$136)/10))+SUMPRODUCT((NhuCau!$E$133:$E$136=Kykehoach)*((NhuCau!AZ$133:AZ$136)/5))+SUMPRODUCT((NhuCau!$E$133:$E$136=$C150)*(NhuCau!AZ$133:AZ$136))),2)</f>
        <v>0</v>
      </c>
      <c r="AX150" s="2" cm="1">
        <f t="array" ref="AX150">ROUND((SUMPRODUCT((NhuCau!$E$133:$E$136=CakyQuyhoach)*((NhuCau!BA$133:BA$136)/10))+SUMPRODUCT((NhuCau!$E$133:$E$136=Kykehoach)*((NhuCau!BA$133:BA$136)/5))+SUMPRODUCT((NhuCau!$E$133:$E$136=$C150)*(NhuCau!BA$133:BA$136))),2)</f>
        <v>0</v>
      </c>
      <c r="AY150" s="2" cm="1">
        <f t="array" ref="AY150">ROUND((SUMPRODUCT((NhuCau!$E$133:$E$136=CakyQuyhoach)*((NhuCau!BB$133:BB$136)/10))+SUMPRODUCT((NhuCau!$E$133:$E$136=Kykehoach)*((NhuCau!BB$133:BB$136)/5))+SUMPRODUCT((NhuCau!$E$133:$E$136=$C150)*(NhuCau!BB$133:BB$136))),2)</f>
        <v>0</v>
      </c>
      <c r="AZ150" s="2" cm="1">
        <f t="array" ref="AZ150">ROUND((SUMPRODUCT((NhuCau!$E$133:$E$136=CakyQuyhoach)*((NhuCau!BD$133:BD$136)/10))+SUMPRODUCT((NhuCau!$E$133:$E$136=Kykehoach)*((NhuCau!BD$133:BD$136)/5))+SUMPRODUCT((NhuCau!$E$133:$E$136=$C150)*(NhuCau!BD$133:BD$136))),2)</f>
        <v>0</v>
      </c>
      <c r="BA150" s="2" cm="1">
        <f t="array" ref="BA150">ROUND((SUMPRODUCT((NhuCau!$E$133:$E$136=CakyQuyhoach)*((NhuCau!BE$133:BE$136)/10))+SUMPRODUCT((NhuCau!$E$133:$E$136=Kykehoach)*((NhuCau!BE$133:BE$136)/5))+SUMPRODUCT((NhuCau!$E$133:$E$136=$C150)*(NhuCau!BE$133:BE$136))),2)</f>
        <v>0</v>
      </c>
      <c r="BB150" s="2" cm="1">
        <f t="array" ref="BB150">ROUND((SUMPRODUCT((NhuCau!$E$133:$E$136=CakyQuyhoach)*((NhuCau!BF$133:BF$136)/10))+SUMPRODUCT((NhuCau!$E$133:$E$136=Kykehoach)*((NhuCau!BF$133:BF$136)/5))+SUMPRODUCT((NhuCau!$E$133:$E$136=$C150)*(NhuCau!BF$133:BF$136))),2)</f>
        <v>0</v>
      </c>
      <c r="BC150" s="2" cm="1">
        <f t="array" ref="BC150">ROUND((SUMPRODUCT((NhuCau!$E$133:$E$136=CakyQuyhoach)*((NhuCau!BG$133:BG$136)/10))+SUMPRODUCT((NhuCau!$E$133:$E$136=Kykehoach)*((NhuCau!BG$133:BG$136)/5))+SUMPRODUCT((NhuCau!$E$133:$E$136=$C150)*(NhuCau!BG$133:BG$136))),2)</f>
        <v>0</v>
      </c>
      <c r="BD150" s="2" cm="1">
        <f t="array" ref="BD150">ROUND((SUMPRODUCT((NhuCau!$E$133:$E$136=CakyQuyhoach)*((NhuCau!BH$133:BH$136)/10))+SUMPRODUCT((NhuCau!$E$133:$E$136=Kykehoach)*((NhuCau!BH$133:BH$136)/5))+SUMPRODUCT((NhuCau!$E$133:$E$136=$C150)*(NhuCau!BH$133:BH$136))),2)</f>
        <v>0</v>
      </c>
      <c r="BE150" s="2" cm="1">
        <f t="array" ref="BE150">ROUND((SUMPRODUCT((NhuCau!$E$133:$E$136=CakyQuyhoach)*((NhuCau!BI$133:BI$136)/10))+SUMPRODUCT((NhuCau!$E$133:$E$136=Kykehoach)*((NhuCau!BI$133:BI$136)/5))+SUMPRODUCT((NhuCau!$E$133:$E$136=$C150)*(NhuCau!BI$133:BI$136))),2)</f>
        <v>0</v>
      </c>
      <c r="BF150" s="2" cm="1">
        <f t="array" ref="BF150">ROUND((SUMPRODUCT((NhuCau!$E$133:$E$136=CakyQuyhoach)*((NhuCau!BJ$133:BJ$136)/10))+SUMPRODUCT((NhuCau!$E$133:$E$136=Kykehoach)*((NhuCau!BJ$133:BJ$136)/5))+SUMPRODUCT((NhuCau!$E$133:$E$136=$C150)*(NhuCau!BJ$133:BJ$136))),2)</f>
        <v>0</v>
      </c>
      <c r="BG150" s="2" cm="1">
        <f t="array" ref="BG150">ROUND((SUMPRODUCT((NhuCau!$E$133:$E$136=CakyQuyhoach)*((NhuCau!BK$133:BK$136)/10))+SUMPRODUCT((NhuCau!$E$133:$E$136=Kykehoach)*((NhuCau!BK$133:BK$136)/5))+SUMPRODUCT((NhuCau!$E$133:$E$136=$C150)*(NhuCau!BK$133:BK$136))),2)</f>
        <v>0</v>
      </c>
    </row>
    <row r="151" spans="1:59" s="1" customFormat="1" ht="16.5" customHeight="1">
      <c r="A151" s="251" t="s">
        <v>42</v>
      </c>
      <c r="B151" s="252"/>
      <c r="C151" s="253" t="str">
        <f>BANGTINH!O8</f>
        <v>Năm 2027</v>
      </c>
      <c r="D151" s="246" t="s">
        <v>36</v>
      </c>
      <c r="E151" s="255">
        <f>SUM(F151:BG151)</f>
        <v>0</v>
      </c>
      <c r="F151" s="2" cm="1">
        <f t="array" ref="F151">ROUND((SUMPRODUCT((NhuCau!$E$133:$E$136=CakyQuyhoach)*((NhuCau!I$133:I$136)/10))+SUMPRODUCT((NhuCau!$E$133:$E$136=Kykehoach)*((NhuCau!I$133:I$136)/5))+SUMPRODUCT((NhuCau!$E$133:$E$136=$C151)*(NhuCau!I$133:I$136))),2)</f>
        <v>0</v>
      </c>
      <c r="G151" s="2" cm="1">
        <f t="array" ref="G151">ROUND((SUMPRODUCT((NhuCau!$E$133:$E$136=CakyQuyhoach)*((NhuCau!J$133:J$136)/10))+SUMPRODUCT((NhuCau!$E$133:$E$136=Kykehoach)*((NhuCau!J$133:J$136)/5))+SUMPRODUCT((NhuCau!$E$133:$E$136=$C151)*(NhuCau!J$133:J$136))),2)</f>
        <v>0</v>
      </c>
      <c r="H151" s="2" cm="1">
        <f t="array" ref="H151">ROUND((SUMPRODUCT((NhuCau!$E$133:$E$136=CakyQuyhoach)*((NhuCau!K$133:K$136)/10))+SUMPRODUCT((NhuCau!$E$133:$E$136=Kykehoach)*((NhuCau!K$133:K$136)/5))+SUMPRODUCT((NhuCau!$E$133:$E$136=$C151)*(NhuCau!K$133:K$136))),2)</f>
        <v>0</v>
      </c>
      <c r="I151" s="2" cm="1">
        <f t="array" ref="I151">ROUND((SUMPRODUCT((NhuCau!$E$133:$E$136=CakyQuyhoach)*((NhuCau!L$133:L$136)/10))+SUMPRODUCT((NhuCau!$E$133:$E$136=Kykehoach)*((NhuCau!L$133:L$136)/5))+SUMPRODUCT((NhuCau!$E$133:$E$136=$C151)*(NhuCau!L$133:L$136))),2)</f>
        <v>0</v>
      </c>
      <c r="J151" s="2" cm="1">
        <f t="array" ref="J151">ROUND((SUMPRODUCT((NhuCau!$E$133:$E$136=CakyQuyhoach)*((NhuCau!M$133:M$136)/10))+SUMPRODUCT((NhuCau!$E$133:$E$136=Kykehoach)*((NhuCau!M$133:M$136)/5))+SUMPRODUCT((NhuCau!$E$133:$E$136=$C151)*(NhuCau!M$133:M$136))),2)</f>
        <v>0</v>
      </c>
      <c r="K151" s="2" cm="1">
        <f t="array" ref="K151">ROUND((SUMPRODUCT((NhuCau!$E$133:$E$136=CakyQuyhoach)*((NhuCau!N$133:N$136)/10))+SUMPRODUCT((NhuCau!$E$133:$E$136=Kykehoach)*((NhuCau!N$133:N$136)/5))+SUMPRODUCT((NhuCau!$E$133:$E$136=$C151)*(NhuCau!N$133:N$136))),2)</f>
        <v>0</v>
      </c>
      <c r="L151" s="2" cm="1">
        <f t="array" ref="L151">ROUND((SUMPRODUCT((NhuCau!$E$133:$E$136=CakyQuyhoach)*((NhuCau!O$133:O$136)/10))+SUMPRODUCT((NhuCau!$E$133:$E$136=Kykehoach)*((NhuCau!O$133:O$136)/5))+SUMPRODUCT((NhuCau!$E$133:$E$136=$C151)*(NhuCau!O$133:O$136))),2)</f>
        <v>0</v>
      </c>
      <c r="M151" s="2" cm="1">
        <f t="array" ref="M151">ROUND((SUMPRODUCT((NhuCau!$E$133:$E$136=CakyQuyhoach)*((NhuCau!P$133:P$136)/10))+SUMPRODUCT((NhuCau!$E$133:$E$136=Kykehoach)*((NhuCau!P$133:P$136)/5))+SUMPRODUCT((NhuCau!$E$133:$E$136=$C151)*(NhuCau!P$133:P$136))),2)</f>
        <v>0</v>
      </c>
      <c r="N151" s="2" cm="1">
        <f t="array" ref="N151">ROUND((SUMPRODUCT((NhuCau!$E$133:$E$136=CakyQuyhoach)*((NhuCau!Q$133:Q$136)/10))+SUMPRODUCT((NhuCau!$E$133:$E$136=Kykehoach)*((NhuCau!Q$133:Q$136)/5))+SUMPRODUCT((NhuCau!$E$133:$E$136=$C151)*(NhuCau!Q$133:Q$136))),2)</f>
        <v>0</v>
      </c>
      <c r="O151" s="2" cm="1">
        <f t="array" ref="O151">ROUND((SUMPRODUCT((NhuCau!$E$133:$E$136=CakyQuyhoach)*((NhuCau!R$133:R$136)/10))+SUMPRODUCT((NhuCau!$E$133:$E$136=Kykehoach)*((NhuCau!R$133:R$136)/5))+SUMPRODUCT((NhuCau!$E$133:$E$136=$C151)*(NhuCau!R$133:R$136))),2)</f>
        <v>0</v>
      </c>
      <c r="P151" s="2" cm="1">
        <f t="array" ref="P151">ROUND((SUMPRODUCT((NhuCau!$E$133:$E$136=CakyQuyhoach)*((NhuCau!S$133:S$136)/10))+SUMPRODUCT((NhuCau!$E$133:$E$136=Kykehoach)*((NhuCau!S$133:S$136)/5))+SUMPRODUCT((NhuCau!$E$133:$E$136=$C151)*(NhuCau!S$133:S$136))),2)</f>
        <v>0</v>
      </c>
      <c r="Q151" s="2" cm="1">
        <f t="array" ref="Q151">ROUND((SUMPRODUCT((NhuCau!$E$133:$E$136=CakyQuyhoach)*((NhuCau!T$133:T$136)/10))+SUMPRODUCT((NhuCau!$E$133:$E$136=Kykehoach)*((NhuCau!T$133:T$136)/5))+SUMPRODUCT((NhuCau!$E$133:$E$136=$C151)*(NhuCau!T$133:T$136))),2)</f>
        <v>0</v>
      </c>
      <c r="R151" s="2" cm="1">
        <f t="array" ref="R151">ROUND((SUMPRODUCT((NhuCau!$E$133:$E$136=CakyQuyhoach)*((NhuCau!U$133:U$136)/10))+SUMPRODUCT((NhuCau!$E$133:$E$136=Kykehoach)*((NhuCau!U$133:U$136)/5))+SUMPRODUCT((NhuCau!$E$133:$E$136=$C151)*(NhuCau!U$133:U$136))),2)</f>
        <v>0</v>
      </c>
      <c r="S151" s="2" cm="1">
        <f t="array" ref="S151">ROUND((SUMPRODUCT((NhuCau!$E$133:$E$136=CakyQuyhoach)*((NhuCau!V$133:V$136)/10))+SUMPRODUCT((NhuCau!$E$133:$E$136=Kykehoach)*((NhuCau!V$133:V$136)/5))+SUMPRODUCT((NhuCau!$E$133:$E$136=$C151)*(NhuCau!V$133:V$136))),2)</f>
        <v>0</v>
      </c>
      <c r="T151" s="2" cm="1">
        <f t="array" ref="T151">ROUND((SUMPRODUCT((NhuCau!$E$133:$E$136=CakyQuyhoach)*((NhuCau!W$133:W$136)/10))+SUMPRODUCT((NhuCau!$E$133:$E$136=Kykehoach)*((NhuCau!W$133:W$136)/5))+SUMPRODUCT((NhuCau!$E$133:$E$136=$C151)*(NhuCau!W$133:W$136))),2)</f>
        <v>0</v>
      </c>
      <c r="U151" s="2" cm="1">
        <f t="array" ref="U151">ROUND((SUMPRODUCT((NhuCau!$E$133:$E$136=CakyQuyhoach)*((NhuCau!X$133:X$136)/10))+SUMPRODUCT((NhuCau!$E$133:$E$136=Kykehoach)*((NhuCau!X$133:X$136)/5))+SUMPRODUCT((NhuCau!$E$133:$E$136=$C151)*(NhuCau!X$133:X$136))),2)</f>
        <v>0</v>
      </c>
      <c r="V151" s="2" cm="1">
        <f t="array" ref="V151">ROUND((SUMPRODUCT((NhuCau!$E$133:$E$136=CakyQuyhoach)*((NhuCau!Y$133:Y$136)/10))+SUMPRODUCT((NhuCau!$E$133:$E$136=Kykehoach)*((NhuCau!Y$133:Y$136)/5))+SUMPRODUCT((NhuCau!$E$133:$E$136=$C151)*(NhuCau!Y$133:Y$136))),2)</f>
        <v>0</v>
      </c>
      <c r="W151" s="2" cm="1">
        <f t="array" ref="W151">ROUND((SUMPRODUCT((NhuCau!$E$133:$E$136=CakyQuyhoach)*((NhuCau!Z$133:Z$136)/10))+SUMPRODUCT((NhuCau!$E$133:$E$136=Kykehoach)*((NhuCau!Z$133:Z$136)/5))+SUMPRODUCT((NhuCau!$E$133:$E$136=$C151)*(NhuCau!Z$133:Z$136))),2)</f>
        <v>0</v>
      </c>
      <c r="X151" s="2" cm="1">
        <f t="array" ref="X151">ROUND((SUMPRODUCT((NhuCau!$E$133:$E$136=CakyQuyhoach)*((NhuCau!AA$133:AA$136)/10))+SUMPRODUCT((NhuCau!$E$133:$E$136=Kykehoach)*((NhuCau!AA$133:AA$136)/5))+SUMPRODUCT((NhuCau!$E$133:$E$136=$C151)*(NhuCau!AA$133:AA$136))),2)</f>
        <v>0</v>
      </c>
      <c r="Y151" s="2" cm="1">
        <f t="array" ref="Y151">ROUND((SUMPRODUCT((NhuCau!$E$133:$E$136=CakyQuyhoach)*((NhuCau!AB$133:AB$136)/10))+SUMPRODUCT((NhuCau!$E$133:$E$136=Kykehoach)*((NhuCau!AB$133:AB$136)/5))+SUMPRODUCT((NhuCau!$E$133:$E$136=$C151)*(NhuCau!AB$133:AB$136))),2)</f>
        <v>0</v>
      </c>
      <c r="Z151" s="2" cm="1">
        <f t="array" ref="Z151">ROUND((SUMPRODUCT((NhuCau!$E$133:$E$136=CakyQuyhoach)*((NhuCau!AC$133:AC$136)/10))+SUMPRODUCT((NhuCau!$E$133:$E$136=Kykehoach)*((NhuCau!AC$133:AC$136)/5))+SUMPRODUCT((NhuCau!$E$133:$E$136=$C151)*(NhuCau!AC$133:AC$136))),2)</f>
        <v>0</v>
      </c>
      <c r="AA151" s="2" cm="1">
        <f t="array" ref="AA151">ROUND((SUMPRODUCT((NhuCau!$E$133:$E$136=CakyQuyhoach)*((NhuCau!AD$133:AD$136)/10))+SUMPRODUCT((NhuCau!$E$133:$E$136=Kykehoach)*((NhuCau!AD$133:AD$136)/5))+SUMPRODUCT((NhuCau!$E$133:$E$136=$C151)*(NhuCau!AD$133:AD$136))),2)</f>
        <v>0</v>
      </c>
      <c r="AB151" s="2" cm="1">
        <f t="array" ref="AB151">ROUND((SUMPRODUCT((NhuCau!$E$133:$E$136=CakyQuyhoach)*((NhuCau!AE$133:AE$136)/10))+SUMPRODUCT((NhuCau!$E$133:$E$136=Kykehoach)*((NhuCau!AE$133:AE$136)/5))+SUMPRODUCT((NhuCau!$E$133:$E$136=$C151)*(NhuCau!AE$133:AE$136))),2)</f>
        <v>0</v>
      </c>
      <c r="AC151" s="2" cm="1">
        <f t="array" ref="AC151">ROUND((SUMPRODUCT((NhuCau!$E$133:$E$136=CakyQuyhoach)*((NhuCau!AF$133:AF$136)/10))+SUMPRODUCT((NhuCau!$E$133:$E$136=Kykehoach)*((NhuCau!AF$133:AF$136)/5))+SUMPRODUCT((NhuCau!$E$133:$E$136=$C151)*(NhuCau!AF$133:AF$136))),2)</f>
        <v>0</v>
      </c>
      <c r="AD151" s="2" cm="1">
        <f t="array" ref="AD151">ROUND((SUMPRODUCT((NhuCau!$E$133:$E$136=CakyQuyhoach)*((NhuCau!AG$133:AG$136)/10))+SUMPRODUCT((NhuCau!$E$133:$E$136=Kykehoach)*((NhuCau!AG$133:AG$136)/5))+SUMPRODUCT((NhuCau!$E$133:$E$136=$C151)*(NhuCau!AG$133:AG$136))),2)</f>
        <v>0</v>
      </c>
      <c r="AE151" s="2" cm="1">
        <f t="array" ref="AE151">ROUND((SUMPRODUCT((NhuCau!$E$133:$E$136=CakyQuyhoach)*((NhuCau!AH$133:AH$136)/10))+SUMPRODUCT((NhuCau!$E$133:$E$136=Kykehoach)*((NhuCau!AH$133:AH$136)/5))+SUMPRODUCT((NhuCau!$E$133:$E$136=$C151)*(NhuCau!AH$133:AH$136))),2)</f>
        <v>0</v>
      </c>
      <c r="AF151" s="2" cm="1">
        <f t="array" ref="AF151">ROUND((SUMPRODUCT((NhuCau!$E$133:$E$136=CakyQuyhoach)*((NhuCau!AI$133:AI$136)/10))+SUMPRODUCT((NhuCau!$E$133:$E$136=Kykehoach)*((NhuCau!AI$133:AI$136)/5))+SUMPRODUCT((NhuCau!$E$133:$E$136=$C151)*(NhuCau!AI$133:AI$136))),2)</f>
        <v>0</v>
      </c>
      <c r="AG151" s="2" cm="1">
        <f t="array" ref="AG151">ROUND((SUMPRODUCT((NhuCau!$E$133:$E$136=CakyQuyhoach)*((NhuCau!AJ$133:AJ$136)/10))+SUMPRODUCT((NhuCau!$E$133:$E$136=Kykehoach)*((NhuCau!AJ$133:AJ$136)/5))+SUMPRODUCT((NhuCau!$E$133:$E$136=$C151)*(NhuCau!AJ$133:AJ$136))),2)</f>
        <v>0</v>
      </c>
      <c r="AH151" s="2" cm="1">
        <f t="array" ref="AH151">ROUND((SUMPRODUCT((NhuCau!$E$133:$E$136=CakyQuyhoach)*((NhuCau!AK$133:AK$136)/10))+SUMPRODUCT((NhuCau!$E$133:$E$136=Kykehoach)*((NhuCau!AK$133:AK$136)/5))+SUMPRODUCT((NhuCau!$E$133:$E$136=$C151)*(NhuCau!AK$133:AK$136))),2)</f>
        <v>0</v>
      </c>
      <c r="AI151" s="2" cm="1">
        <f t="array" ref="AI151">ROUND((SUMPRODUCT((NhuCau!$E$133:$E$136=CakyQuyhoach)*((NhuCau!AL$133:AL$136)/10))+SUMPRODUCT((NhuCau!$E$133:$E$136=Kykehoach)*((NhuCau!AL$133:AL$136)/5))+SUMPRODUCT((NhuCau!$E$133:$E$136=$C151)*(NhuCau!AL$133:AL$136))),2)</f>
        <v>0</v>
      </c>
      <c r="AJ151" s="2" cm="1">
        <f t="array" ref="AJ151">ROUND((SUMPRODUCT((NhuCau!$E$133:$E$136=CakyQuyhoach)*((NhuCau!AM$133:AM$136)/10))+SUMPRODUCT((NhuCau!$E$133:$E$136=Kykehoach)*((NhuCau!AM$133:AM$136)/5))+SUMPRODUCT((NhuCau!$E$133:$E$136=$C151)*(NhuCau!AM$133:AM$136))),2)</f>
        <v>0</v>
      </c>
      <c r="AK151" s="2" cm="1">
        <f t="array" ref="AK151">ROUND((SUMPRODUCT((NhuCau!$E$133:$E$136=CakyQuyhoach)*((NhuCau!AN$133:AN$136)/10))+SUMPRODUCT((NhuCau!$E$133:$E$136=Kykehoach)*((NhuCau!AN$133:AN$136)/5))+SUMPRODUCT((NhuCau!$E$133:$E$136=$C151)*(NhuCau!AN$133:AN$136))),2)</f>
        <v>0</v>
      </c>
      <c r="AL151" s="2" cm="1">
        <f t="array" ref="AL151">ROUND((SUMPRODUCT((NhuCau!$E$133:$E$136=CakyQuyhoach)*((NhuCau!AO$133:AO$136)/10))+SUMPRODUCT((NhuCau!$E$133:$E$136=Kykehoach)*((NhuCau!AO$133:AO$136)/5))+SUMPRODUCT((NhuCau!$E$133:$E$136=$C151)*(NhuCau!AO$133:AO$136))),2)</f>
        <v>0</v>
      </c>
      <c r="AM151" s="2" cm="1">
        <f t="array" ref="AM151">ROUND((SUMPRODUCT((NhuCau!$E$133:$E$136=CakyQuyhoach)*((NhuCau!AP$133:AP$136)/10))+SUMPRODUCT((NhuCau!$E$133:$E$136=Kykehoach)*((NhuCau!AP$133:AP$136)/5))+SUMPRODUCT((NhuCau!$E$133:$E$136=$C151)*(NhuCau!AP$133:AP$136))),2)</f>
        <v>0</v>
      </c>
      <c r="AN151" s="2" cm="1">
        <f t="array" ref="AN151">ROUND((SUMPRODUCT((NhuCau!$E$133:$E$136=CakyQuyhoach)*((NhuCau!AQ$133:AQ$136)/10))+SUMPRODUCT((NhuCau!$E$133:$E$136=Kykehoach)*((NhuCau!AQ$133:AQ$136)/5))+SUMPRODUCT((NhuCau!$E$133:$E$136=$C151)*(NhuCau!AQ$133:AQ$136))),2)</f>
        <v>0</v>
      </c>
      <c r="AO151" s="2" cm="1">
        <f t="array" ref="AO151">ROUND((SUMPRODUCT((NhuCau!$E$133:$E$136=CakyQuyhoach)*((NhuCau!AR$133:AR$136)/10))+SUMPRODUCT((NhuCau!$E$133:$E$136=Kykehoach)*((NhuCau!AR$133:AR$136)/5))+SUMPRODUCT((NhuCau!$E$133:$E$136=$C151)*(NhuCau!AR$133:AR$136))),2)</f>
        <v>0</v>
      </c>
      <c r="AP151" s="2" cm="1">
        <f t="array" ref="AP151">ROUND((SUMPRODUCT((NhuCau!$E$133:$E$136=CakyQuyhoach)*((NhuCau!AS$133:AS$136)/10))+SUMPRODUCT((NhuCau!$E$133:$E$136=Kykehoach)*((NhuCau!AS$133:AS$136)/5))+SUMPRODUCT((NhuCau!$E$133:$E$136=$C151)*(NhuCau!AS$133:AS$136))),2)</f>
        <v>0</v>
      </c>
      <c r="AQ151" s="2" cm="1">
        <f t="array" ref="AQ151">ROUND((SUMPRODUCT((NhuCau!$E$133:$E$136=CakyQuyhoach)*((NhuCau!AT$133:AT$136)/10))+SUMPRODUCT((NhuCau!$E$133:$E$136=Kykehoach)*((NhuCau!AT$133:AT$136)/5))+SUMPRODUCT((NhuCau!$E$133:$E$136=$C151)*(NhuCau!AT$133:AT$136))),2)</f>
        <v>0</v>
      </c>
      <c r="AR151" s="2" cm="1">
        <f t="array" ref="AR151">ROUND((SUMPRODUCT((NhuCau!$E$133:$E$136=CakyQuyhoach)*((NhuCau!AU$133:AU$136)/10))+SUMPRODUCT((NhuCau!$E$133:$E$136=Kykehoach)*((NhuCau!AU$133:AU$136)/5))+SUMPRODUCT((NhuCau!$E$133:$E$136=$C151)*(NhuCau!AU$133:AU$136))),2)</f>
        <v>0</v>
      </c>
      <c r="AS151" s="2" cm="1">
        <f t="array" ref="AS151">ROUND((SUMPRODUCT((NhuCau!$E$133:$E$136=CakyQuyhoach)*((NhuCau!AV$133:AV$136)/10))+SUMPRODUCT((NhuCau!$E$133:$E$136=Kykehoach)*((NhuCau!AV$133:AV$136)/5))+SUMPRODUCT((NhuCau!$E$133:$E$136=$C151)*(NhuCau!AV$133:AV$136))),2)</f>
        <v>0</v>
      </c>
      <c r="AT151" s="2" cm="1">
        <f t="array" ref="AT151">ROUND((SUMPRODUCT((NhuCau!$E$133:$E$136=CakyQuyhoach)*((NhuCau!AW$133:AW$136)/10))+SUMPRODUCT((NhuCau!$E$133:$E$136=Kykehoach)*((NhuCau!AW$133:AW$136)/5))+SUMPRODUCT((NhuCau!$E$133:$E$136=$C151)*(NhuCau!AW$133:AW$136))),2)</f>
        <v>0</v>
      </c>
      <c r="AU151" s="2" cm="1">
        <f t="array" ref="AU151">ROUND((SUMPRODUCT((NhuCau!$E$133:$E$136=CakyQuyhoach)*((NhuCau!AX$133:AX$136)/10))+SUMPRODUCT((NhuCau!$E$133:$E$136=Kykehoach)*((NhuCau!AX$133:AX$136)/5))+SUMPRODUCT((NhuCau!$E$133:$E$136=$C151)*(NhuCau!AX$133:AX$136))),2)</f>
        <v>0</v>
      </c>
      <c r="AV151" s="2" cm="1">
        <f t="array" ref="AV151">ROUND((SUMPRODUCT((NhuCau!$E$133:$E$136=CakyQuyhoach)*((NhuCau!AY$133:AY$136)/10))+SUMPRODUCT((NhuCau!$E$133:$E$136=Kykehoach)*((NhuCau!AY$133:AY$136)/5))+SUMPRODUCT((NhuCau!$E$133:$E$136=$C151)*(NhuCau!AY$133:AY$136))),2)</f>
        <v>0</v>
      </c>
      <c r="AW151" s="2" cm="1">
        <f t="array" ref="AW151">ROUND((SUMPRODUCT((NhuCau!$E$133:$E$136=CakyQuyhoach)*((NhuCau!AZ$133:AZ$136)/10))+SUMPRODUCT((NhuCau!$E$133:$E$136=Kykehoach)*((NhuCau!AZ$133:AZ$136)/5))+SUMPRODUCT((NhuCau!$E$133:$E$136=$C151)*(NhuCau!AZ$133:AZ$136))),2)</f>
        <v>0</v>
      </c>
      <c r="AX151" s="2" cm="1">
        <f t="array" ref="AX151">ROUND((SUMPRODUCT((NhuCau!$E$133:$E$136=CakyQuyhoach)*((NhuCau!BA$133:BA$136)/10))+SUMPRODUCT((NhuCau!$E$133:$E$136=Kykehoach)*((NhuCau!BA$133:BA$136)/5))+SUMPRODUCT((NhuCau!$E$133:$E$136=$C151)*(NhuCau!BA$133:BA$136))),2)</f>
        <v>0</v>
      </c>
      <c r="AY151" s="2" cm="1">
        <f t="array" ref="AY151">ROUND((SUMPRODUCT((NhuCau!$E$133:$E$136=CakyQuyhoach)*((NhuCau!BB$133:BB$136)/10))+SUMPRODUCT((NhuCau!$E$133:$E$136=Kykehoach)*((NhuCau!BB$133:BB$136)/5))+SUMPRODUCT((NhuCau!$E$133:$E$136=$C151)*(NhuCau!BB$133:BB$136))),2)</f>
        <v>0</v>
      </c>
      <c r="AZ151" s="2" cm="1">
        <f t="array" ref="AZ151">ROUND((SUMPRODUCT((NhuCau!$E$133:$E$136=CakyQuyhoach)*((NhuCau!BD$133:BD$136)/10))+SUMPRODUCT((NhuCau!$E$133:$E$136=Kykehoach)*((NhuCau!BD$133:BD$136)/5))+SUMPRODUCT((NhuCau!$E$133:$E$136=$C151)*(NhuCau!BD$133:BD$136))),2)</f>
        <v>0</v>
      </c>
      <c r="BA151" s="2" cm="1">
        <f t="array" ref="BA151">ROUND((SUMPRODUCT((NhuCau!$E$133:$E$136=CakyQuyhoach)*((NhuCau!BE$133:BE$136)/10))+SUMPRODUCT((NhuCau!$E$133:$E$136=Kykehoach)*((NhuCau!BE$133:BE$136)/5))+SUMPRODUCT((NhuCau!$E$133:$E$136=$C151)*(NhuCau!BE$133:BE$136))),2)</f>
        <v>0</v>
      </c>
      <c r="BB151" s="2" cm="1">
        <f t="array" ref="BB151">ROUND((SUMPRODUCT((NhuCau!$E$133:$E$136=CakyQuyhoach)*((NhuCau!BF$133:BF$136)/10))+SUMPRODUCT((NhuCau!$E$133:$E$136=Kykehoach)*((NhuCau!BF$133:BF$136)/5))+SUMPRODUCT((NhuCau!$E$133:$E$136=$C151)*(NhuCau!BF$133:BF$136))),2)</f>
        <v>0</v>
      </c>
      <c r="BC151" s="2" cm="1">
        <f t="array" ref="BC151">ROUND((SUMPRODUCT((NhuCau!$E$133:$E$136=CakyQuyhoach)*((NhuCau!BG$133:BG$136)/10))+SUMPRODUCT((NhuCau!$E$133:$E$136=Kykehoach)*((NhuCau!BG$133:BG$136)/5))+SUMPRODUCT((NhuCau!$E$133:$E$136=$C151)*(NhuCau!BG$133:BG$136))),2)</f>
        <v>0</v>
      </c>
      <c r="BD151" s="2" cm="1">
        <f t="array" ref="BD151">ROUND((SUMPRODUCT((NhuCau!$E$133:$E$136=CakyQuyhoach)*((NhuCau!BH$133:BH$136)/10))+SUMPRODUCT((NhuCau!$E$133:$E$136=Kykehoach)*((NhuCau!BH$133:BH$136)/5))+SUMPRODUCT((NhuCau!$E$133:$E$136=$C151)*(NhuCau!BH$133:BH$136))),2)</f>
        <v>0</v>
      </c>
      <c r="BE151" s="2" cm="1">
        <f t="array" ref="BE151">ROUND((SUMPRODUCT((NhuCau!$E$133:$E$136=CakyQuyhoach)*((NhuCau!BI$133:BI$136)/10))+SUMPRODUCT((NhuCau!$E$133:$E$136=Kykehoach)*((NhuCau!BI$133:BI$136)/5))+SUMPRODUCT((NhuCau!$E$133:$E$136=$C151)*(NhuCau!BI$133:BI$136))),2)</f>
        <v>0</v>
      </c>
      <c r="BF151" s="2" cm="1">
        <f t="array" ref="BF151">ROUND((SUMPRODUCT((NhuCau!$E$133:$E$136=CakyQuyhoach)*((NhuCau!BJ$133:BJ$136)/10))+SUMPRODUCT((NhuCau!$E$133:$E$136=Kykehoach)*((NhuCau!BJ$133:BJ$136)/5))+SUMPRODUCT((NhuCau!$E$133:$E$136=$C151)*(NhuCau!BJ$133:BJ$136))),2)</f>
        <v>0</v>
      </c>
      <c r="BG151" s="2" cm="1">
        <f t="array" ref="BG151">ROUND((SUMPRODUCT((NhuCau!$E$133:$E$136=CakyQuyhoach)*((NhuCau!BK$133:BK$136)/10))+SUMPRODUCT((NhuCau!$E$133:$E$136=Kykehoach)*((NhuCau!BK$133:BK$136)/5))+SUMPRODUCT((NhuCau!$E$133:$E$136=$C151)*(NhuCau!BK$133:BK$136))),2)</f>
        <v>0</v>
      </c>
    </row>
    <row r="152" spans="1:59" s="1" customFormat="1" ht="16.5" customHeight="1">
      <c r="A152" s="251" t="s">
        <v>42</v>
      </c>
      <c r="B152" s="252"/>
      <c r="C152" s="253" t="str">
        <f>BANGTINH!O9</f>
        <v>Năm 2028</v>
      </c>
      <c r="D152" s="246" t="s">
        <v>36</v>
      </c>
      <c r="E152" s="255">
        <f>SUM(F152:BG152)</f>
        <v>0</v>
      </c>
      <c r="F152" s="2" cm="1">
        <f t="array" ref="F152">ROUND((SUMPRODUCT((NhuCau!$E$133:$E$136=CakyQuyhoach)*((NhuCau!I$133:I$136)/10))+SUMPRODUCT((NhuCau!$E$133:$E$136=Kykehoach)*((NhuCau!I$133:I$136)/5))+SUMPRODUCT((NhuCau!$E$133:$E$136=$C152)*(NhuCau!I$133:I$136))),2)</f>
        <v>0</v>
      </c>
      <c r="G152" s="2" cm="1">
        <f t="array" ref="G152">ROUND((SUMPRODUCT((NhuCau!$E$133:$E$136=CakyQuyhoach)*((NhuCau!J$133:J$136)/10))+SUMPRODUCT((NhuCau!$E$133:$E$136=Kykehoach)*((NhuCau!J$133:J$136)/5))+SUMPRODUCT((NhuCau!$E$133:$E$136=$C152)*(NhuCau!J$133:J$136))),2)</f>
        <v>0</v>
      </c>
      <c r="H152" s="2" cm="1">
        <f t="array" ref="H152">ROUND((SUMPRODUCT((NhuCau!$E$133:$E$136=CakyQuyhoach)*((NhuCau!K$133:K$136)/10))+SUMPRODUCT((NhuCau!$E$133:$E$136=Kykehoach)*((NhuCau!K$133:K$136)/5))+SUMPRODUCT((NhuCau!$E$133:$E$136=$C152)*(NhuCau!K$133:K$136))),2)</f>
        <v>0</v>
      </c>
      <c r="I152" s="2" cm="1">
        <f t="array" ref="I152">ROUND((SUMPRODUCT((NhuCau!$E$133:$E$136=CakyQuyhoach)*((NhuCau!L$133:L$136)/10))+SUMPRODUCT((NhuCau!$E$133:$E$136=Kykehoach)*((NhuCau!L$133:L$136)/5))+SUMPRODUCT((NhuCau!$E$133:$E$136=$C152)*(NhuCau!L$133:L$136))),2)</f>
        <v>0</v>
      </c>
      <c r="J152" s="2" cm="1">
        <f t="array" ref="J152">ROUND((SUMPRODUCT((NhuCau!$E$133:$E$136=CakyQuyhoach)*((NhuCau!M$133:M$136)/10))+SUMPRODUCT((NhuCau!$E$133:$E$136=Kykehoach)*((NhuCau!M$133:M$136)/5))+SUMPRODUCT((NhuCau!$E$133:$E$136=$C152)*(NhuCau!M$133:M$136))),2)</f>
        <v>0</v>
      </c>
      <c r="K152" s="2" cm="1">
        <f t="array" ref="K152">ROUND((SUMPRODUCT((NhuCau!$E$133:$E$136=CakyQuyhoach)*((NhuCau!N$133:N$136)/10))+SUMPRODUCT((NhuCau!$E$133:$E$136=Kykehoach)*((NhuCau!N$133:N$136)/5))+SUMPRODUCT((NhuCau!$E$133:$E$136=$C152)*(NhuCau!N$133:N$136))),2)</f>
        <v>0</v>
      </c>
      <c r="L152" s="2" cm="1">
        <f t="array" ref="L152">ROUND((SUMPRODUCT((NhuCau!$E$133:$E$136=CakyQuyhoach)*((NhuCau!O$133:O$136)/10))+SUMPRODUCT((NhuCau!$E$133:$E$136=Kykehoach)*((NhuCau!O$133:O$136)/5))+SUMPRODUCT((NhuCau!$E$133:$E$136=$C152)*(NhuCau!O$133:O$136))),2)</f>
        <v>0</v>
      </c>
      <c r="M152" s="2" cm="1">
        <f t="array" ref="M152">ROUND((SUMPRODUCT((NhuCau!$E$133:$E$136=CakyQuyhoach)*((NhuCau!P$133:P$136)/10))+SUMPRODUCT((NhuCau!$E$133:$E$136=Kykehoach)*((NhuCau!P$133:P$136)/5))+SUMPRODUCT((NhuCau!$E$133:$E$136=$C152)*(NhuCau!P$133:P$136))),2)</f>
        <v>0</v>
      </c>
      <c r="N152" s="2" cm="1">
        <f t="array" ref="N152">ROUND((SUMPRODUCT((NhuCau!$E$133:$E$136=CakyQuyhoach)*((NhuCau!Q$133:Q$136)/10))+SUMPRODUCT((NhuCau!$E$133:$E$136=Kykehoach)*((NhuCau!Q$133:Q$136)/5))+SUMPRODUCT((NhuCau!$E$133:$E$136=$C152)*(NhuCau!Q$133:Q$136))),2)</f>
        <v>0</v>
      </c>
      <c r="O152" s="2" cm="1">
        <f t="array" ref="O152">ROUND((SUMPRODUCT((NhuCau!$E$133:$E$136=CakyQuyhoach)*((NhuCau!R$133:R$136)/10))+SUMPRODUCT((NhuCau!$E$133:$E$136=Kykehoach)*((NhuCau!R$133:R$136)/5))+SUMPRODUCT((NhuCau!$E$133:$E$136=$C152)*(NhuCau!R$133:R$136))),2)</f>
        <v>0</v>
      </c>
      <c r="P152" s="2" cm="1">
        <f t="array" ref="P152">ROUND((SUMPRODUCT((NhuCau!$E$133:$E$136=CakyQuyhoach)*((NhuCau!S$133:S$136)/10))+SUMPRODUCT((NhuCau!$E$133:$E$136=Kykehoach)*((NhuCau!S$133:S$136)/5))+SUMPRODUCT((NhuCau!$E$133:$E$136=$C152)*(NhuCau!S$133:S$136))),2)</f>
        <v>0</v>
      </c>
      <c r="Q152" s="2" cm="1">
        <f t="array" ref="Q152">ROUND((SUMPRODUCT((NhuCau!$E$133:$E$136=CakyQuyhoach)*((NhuCau!T$133:T$136)/10))+SUMPRODUCT((NhuCau!$E$133:$E$136=Kykehoach)*((NhuCau!T$133:T$136)/5))+SUMPRODUCT((NhuCau!$E$133:$E$136=$C152)*(NhuCau!T$133:T$136))),2)</f>
        <v>0</v>
      </c>
      <c r="R152" s="2" cm="1">
        <f t="array" ref="R152">ROUND((SUMPRODUCT((NhuCau!$E$133:$E$136=CakyQuyhoach)*((NhuCau!U$133:U$136)/10))+SUMPRODUCT((NhuCau!$E$133:$E$136=Kykehoach)*((NhuCau!U$133:U$136)/5))+SUMPRODUCT((NhuCau!$E$133:$E$136=$C152)*(NhuCau!U$133:U$136))),2)</f>
        <v>0</v>
      </c>
      <c r="S152" s="2" cm="1">
        <f t="array" ref="S152">ROUND((SUMPRODUCT((NhuCau!$E$133:$E$136=CakyQuyhoach)*((NhuCau!V$133:V$136)/10))+SUMPRODUCT((NhuCau!$E$133:$E$136=Kykehoach)*((NhuCau!V$133:V$136)/5))+SUMPRODUCT((NhuCau!$E$133:$E$136=$C152)*(NhuCau!V$133:V$136))),2)</f>
        <v>0</v>
      </c>
      <c r="T152" s="2" cm="1">
        <f t="array" ref="T152">ROUND((SUMPRODUCT((NhuCau!$E$133:$E$136=CakyQuyhoach)*((NhuCau!W$133:W$136)/10))+SUMPRODUCT((NhuCau!$E$133:$E$136=Kykehoach)*((NhuCau!W$133:W$136)/5))+SUMPRODUCT((NhuCau!$E$133:$E$136=$C152)*(NhuCau!W$133:W$136))),2)</f>
        <v>0</v>
      </c>
      <c r="U152" s="2" cm="1">
        <f t="array" ref="U152">ROUND((SUMPRODUCT((NhuCau!$E$133:$E$136=CakyQuyhoach)*((NhuCau!X$133:X$136)/10))+SUMPRODUCT((NhuCau!$E$133:$E$136=Kykehoach)*((NhuCau!X$133:X$136)/5))+SUMPRODUCT((NhuCau!$E$133:$E$136=$C152)*(NhuCau!X$133:X$136))),2)</f>
        <v>0</v>
      </c>
      <c r="V152" s="2" cm="1">
        <f t="array" ref="V152">ROUND((SUMPRODUCT((NhuCau!$E$133:$E$136=CakyQuyhoach)*((NhuCau!Y$133:Y$136)/10))+SUMPRODUCT((NhuCau!$E$133:$E$136=Kykehoach)*((NhuCau!Y$133:Y$136)/5))+SUMPRODUCT((NhuCau!$E$133:$E$136=$C152)*(NhuCau!Y$133:Y$136))),2)</f>
        <v>0</v>
      </c>
      <c r="W152" s="2" cm="1">
        <f t="array" ref="W152">ROUND((SUMPRODUCT((NhuCau!$E$133:$E$136=CakyQuyhoach)*((NhuCau!Z$133:Z$136)/10))+SUMPRODUCT((NhuCau!$E$133:$E$136=Kykehoach)*((NhuCau!Z$133:Z$136)/5))+SUMPRODUCT((NhuCau!$E$133:$E$136=$C152)*(NhuCau!Z$133:Z$136))),2)</f>
        <v>0</v>
      </c>
      <c r="X152" s="2" cm="1">
        <f t="array" ref="X152">ROUND((SUMPRODUCT((NhuCau!$E$133:$E$136=CakyQuyhoach)*((NhuCau!AA$133:AA$136)/10))+SUMPRODUCT((NhuCau!$E$133:$E$136=Kykehoach)*((NhuCau!AA$133:AA$136)/5))+SUMPRODUCT((NhuCau!$E$133:$E$136=$C152)*(NhuCau!AA$133:AA$136))),2)</f>
        <v>0</v>
      </c>
      <c r="Y152" s="2" cm="1">
        <f t="array" ref="Y152">ROUND((SUMPRODUCT((NhuCau!$E$133:$E$136=CakyQuyhoach)*((NhuCau!AB$133:AB$136)/10))+SUMPRODUCT((NhuCau!$E$133:$E$136=Kykehoach)*((NhuCau!AB$133:AB$136)/5))+SUMPRODUCT((NhuCau!$E$133:$E$136=$C152)*(NhuCau!AB$133:AB$136))),2)</f>
        <v>0</v>
      </c>
      <c r="Z152" s="2" cm="1">
        <f t="array" ref="Z152">ROUND((SUMPRODUCT((NhuCau!$E$133:$E$136=CakyQuyhoach)*((NhuCau!AC$133:AC$136)/10))+SUMPRODUCT((NhuCau!$E$133:$E$136=Kykehoach)*((NhuCau!AC$133:AC$136)/5))+SUMPRODUCT((NhuCau!$E$133:$E$136=$C152)*(NhuCau!AC$133:AC$136))),2)</f>
        <v>0</v>
      </c>
      <c r="AA152" s="2" cm="1">
        <f t="array" ref="AA152">ROUND((SUMPRODUCT((NhuCau!$E$133:$E$136=CakyQuyhoach)*((NhuCau!AD$133:AD$136)/10))+SUMPRODUCT((NhuCau!$E$133:$E$136=Kykehoach)*((NhuCau!AD$133:AD$136)/5))+SUMPRODUCT((NhuCau!$E$133:$E$136=$C152)*(NhuCau!AD$133:AD$136))),2)</f>
        <v>0</v>
      </c>
      <c r="AB152" s="2" cm="1">
        <f t="array" ref="AB152">ROUND((SUMPRODUCT((NhuCau!$E$133:$E$136=CakyQuyhoach)*((NhuCau!AE$133:AE$136)/10))+SUMPRODUCT((NhuCau!$E$133:$E$136=Kykehoach)*((NhuCau!AE$133:AE$136)/5))+SUMPRODUCT((NhuCau!$E$133:$E$136=$C152)*(NhuCau!AE$133:AE$136))),2)</f>
        <v>0</v>
      </c>
      <c r="AC152" s="2" cm="1">
        <f t="array" ref="AC152">ROUND((SUMPRODUCT((NhuCau!$E$133:$E$136=CakyQuyhoach)*((NhuCau!AF$133:AF$136)/10))+SUMPRODUCT((NhuCau!$E$133:$E$136=Kykehoach)*((NhuCau!AF$133:AF$136)/5))+SUMPRODUCT((NhuCau!$E$133:$E$136=$C152)*(NhuCau!AF$133:AF$136))),2)</f>
        <v>0</v>
      </c>
      <c r="AD152" s="2" cm="1">
        <f t="array" ref="AD152">ROUND((SUMPRODUCT((NhuCau!$E$133:$E$136=CakyQuyhoach)*((NhuCau!AG$133:AG$136)/10))+SUMPRODUCT((NhuCau!$E$133:$E$136=Kykehoach)*((NhuCau!AG$133:AG$136)/5))+SUMPRODUCT((NhuCau!$E$133:$E$136=$C152)*(NhuCau!AG$133:AG$136))),2)</f>
        <v>0</v>
      </c>
      <c r="AE152" s="2" cm="1">
        <f t="array" ref="AE152">ROUND((SUMPRODUCT((NhuCau!$E$133:$E$136=CakyQuyhoach)*((NhuCau!AH$133:AH$136)/10))+SUMPRODUCT((NhuCau!$E$133:$E$136=Kykehoach)*((NhuCau!AH$133:AH$136)/5))+SUMPRODUCT((NhuCau!$E$133:$E$136=$C152)*(NhuCau!AH$133:AH$136))),2)</f>
        <v>0</v>
      </c>
      <c r="AF152" s="2" cm="1">
        <f t="array" ref="AF152">ROUND((SUMPRODUCT((NhuCau!$E$133:$E$136=CakyQuyhoach)*((NhuCau!AI$133:AI$136)/10))+SUMPRODUCT((NhuCau!$E$133:$E$136=Kykehoach)*((NhuCau!AI$133:AI$136)/5))+SUMPRODUCT((NhuCau!$E$133:$E$136=$C152)*(NhuCau!AI$133:AI$136))),2)</f>
        <v>0</v>
      </c>
      <c r="AG152" s="2" cm="1">
        <f t="array" ref="AG152">ROUND((SUMPRODUCT((NhuCau!$E$133:$E$136=CakyQuyhoach)*((NhuCau!AJ$133:AJ$136)/10))+SUMPRODUCT((NhuCau!$E$133:$E$136=Kykehoach)*((NhuCau!AJ$133:AJ$136)/5))+SUMPRODUCT((NhuCau!$E$133:$E$136=$C152)*(NhuCau!AJ$133:AJ$136))),2)</f>
        <v>0</v>
      </c>
      <c r="AH152" s="2" cm="1">
        <f t="array" ref="AH152">ROUND((SUMPRODUCT((NhuCau!$E$133:$E$136=CakyQuyhoach)*((NhuCau!AK$133:AK$136)/10))+SUMPRODUCT((NhuCau!$E$133:$E$136=Kykehoach)*((NhuCau!AK$133:AK$136)/5))+SUMPRODUCT((NhuCau!$E$133:$E$136=$C152)*(NhuCau!AK$133:AK$136))),2)</f>
        <v>0</v>
      </c>
      <c r="AI152" s="2" cm="1">
        <f t="array" ref="AI152">ROUND((SUMPRODUCT((NhuCau!$E$133:$E$136=CakyQuyhoach)*((NhuCau!AL$133:AL$136)/10))+SUMPRODUCT((NhuCau!$E$133:$E$136=Kykehoach)*((NhuCau!AL$133:AL$136)/5))+SUMPRODUCT((NhuCau!$E$133:$E$136=$C152)*(NhuCau!AL$133:AL$136))),2)</f>
        <v>0</v>
      </c>
      <c r="AJ152" s="2" cm="1">
        <f t="array" ref="AJ152">ROUND((SUMPRODUCT((NhuCau!$E$133:$E$136=CakyQuyhoach)*((NhuCau!AM$133:AM$136)/10))+SUMPRODUCT((NhuCau!$E$133:$E$136=Kykehoach)*((NhuCau!AM$133:AM$136)/5))+SUMPRODUCT((NhuCau!$E$133:$E$136=$C152)*(NhuCau!AM$133:AM$136))),2)</f>
        <v>0</v>
      </c>
      <c r="AK152" s="2" cm="1">
        <f t="array" ref="AK152">ROUND((SUMPRODUCT((NhuCau!$E$133:$E$136=CakyQuyhoach)*((NhuCau!AN$133:AN$136)/10))+SUMPRODUCT((NhuCau!$E$133:$E$136=Kykehoach)*((NhuCau!AN$133:AN$136)/5))+SUMPRODUCT((NhuCau!$E$133:$E$136=$C152)*(NhuCau!AN$133:AN$136))),2)</f>
        <v>0</v>
      </c>
      <c r="AL152" s="2" cm="1">
        <f t="array" ref="AL152">ROUND((SUMPRODUCT((NhuCau!$E$133:$E$136=CakyQuyhoach)*((NhuCau!AO$133:AO$136)/10))+SUMPRODUCT((NhuCau!$E$133:$E$136=Kykehoach)*((NhuCau!AO$133:AO$136)/5))+SUMPRODUCT((NhuCau!$E$133:$E$136=$C152)*(NhuCau!AO$133:AO$136))),2)</f>
        <v>0</v>
      </c>
      <c r="AM152" s="2" cm="1">
        <f t="array" ref="AM152">ROUND((SUMPRODUCT((NhuCau!$E$133:$E$136=CakyQuyhoach)*((NhuCau!AP$133:AP$136)/10))+SUMPRODUCT((NhuCau!$E$133:$E$136=Kykehoach)*((NhuCau!AP$133:AP$136)/5))+SUMPRODUCT((NhuCau!$E$133:$E$136=$C152)*(NhuCau!AP$133:AP$136))),2)</f>
        <v>0</v>
      </c>
      <c r="AN152" s="2" cm="1">
        <f t="array" ref="AN152">ROUND((SUMPRODUCT((NhuCau!$E$133:$E$136=CakyQuyhoach)*((NhuCau!AQ$133:AQ$136)/10))+SUMPRODUCT((NhuCau!$E$133:$E$136=Kykehoach)*((NhuCau!AQ$133:AQ$136)/5))+SUMPRODUCT((NhuCau!$E$133:$E$136=$C152)*(NhuCau!AQ$133:AQ$136))),2)</f>
        <v>0</v>
      </c>
      <c r="AO152" s="2" cm="1">
        <f t="array" ref="AO152">ROUND((SUMPRODUCT((NhuCau!$E$133:$E$136=CakyQuyhoach)*((NhuCau!AR$133:AR$136)/10))+SUMPRODUCT((NhuCau!$E$133:$E$136=Kykehoach)*((NhuCau!AR$133:AR$136)/5))+SUMPRODUCT((NhuCau!$E$133:$E$136=$C152)*(NhuCau!AR$133:AR$136))),2)</f>
        <v>0</v>
      </c>
      <c r="AP152" s="2" cm="1">
        <f t="array" ref="AP152">ROUND((SUMPRODUCT((NhuCau!$E$133:$E$136=CakyQuyhoach)*((NhuCau!AS$133:AS$136)/10))+SUMPRODUCT((NhuCau!$E$133:$E$136=Kykehoach)*((NhuCau!AS$133:AS$136)/5))+SUMPRODUCT((NhuCau!$E$133:$E$136=$C152)*(NhuCau!AS$133:AS$136))),2)</f>
        <v>0</v>
      </c>
      <c r="AQ152" s="2" cm="1">
        <f t="array" ref="AQ152">ROUND((SUMPRODUCT((NhuCau!$E$133:$E$136=CakyQuyhoach)*((NhuCau!AT$133:AT$136)/10))+SUMPRODUCT((NhuCau!$E$133:$E$136=Kykehoach)*((NhuCau!AT$133:AT$136)/5))+SUMPRODUCT((NhuCau!$E$133:$E$136=$C152)*(NhuCau!AT$133:AT$136))),2)</f>
        <v>0</v>
      </c>
      <c r="AR152" s="2" cm="1">
        <f t="array" ref="AR152">ROUND((SUMPRODUCT((NhuCau!$E$133:$E$136=CakyQuyhoach)*((NhuCau!AU$133:AU$136)/10))+SUMPRODUCT((NhuCau!$E$133:$E$136=Kykehoach)*((NhuCau!AU$133:AU$136)/5))+SUMPRODUCT((NhuCau!$E$133:$E$136=$C152)*(NhuCau!AU$133:AU$136))),2)</f>
        <v>0</v>
      </c>
      <c r="AS152" s="2" cm="1">
        <f t="array" ref="AS152">ROUND((SUMPRODUCT((NhuCau!$E$133:$E$136=CakyQuyhoach)*((NhuCau!AV$133:AV$136)/10))+SUMPRODUCT((NhuCau!$E$133:$E$136=Kykehoach)*((NhuCau!AV$133:AV$136)/5))+SUMPRODUCT((NhuCau!$E$133:$E$136=$C152)*(NhuCau!AV$133:AV$136))),2)</f>
        <v>0</v>
      </c>
      <c r="AT152" s="2" cm="1">
        <f t="array" ref="AT152">ROUND((SUMPRODUCT((NhuCau!$E$133:$E$136=CakyQuyhoach)*((NhuCau!AW$133:AW$136)/10))+SUMPRODUCT((NhuCau!$E$133:$E$136=Kykehoach)*((NhuCau!AW$133:AW$136)/5))+SUMPRODUCT((NhuCau!$E$133:$E$136=$C152)*(NhuCau!AW$133:AW$136))),2)</f>
        <v>0</v>
      </c>
      <c r="AU152" s="2" cm="1">
        <f t="array" ref="AU152">ROUND((SUMPRODUCT((NhuCau!$E$133:$E$136=CakyQuyhoach)*((NhuCau!AX$133:AX$136)/10))+SUMPRODUCT((NhuCau!$E$133:$E$136=Kykehoach)*((NhuCau!AX$133:AX$136)/5))+SUMPRODUCT((NhuCau!$E$133:$E$136=$C152)*(NhuCau!AX$133:AX$136))),2)</f>
        <v>0</v>
      </c>
      <c r="AV152" s="2" cm="1">
        <f t="array" ref="AV152">ROUND((SUMPRODUCT((NhuCau!$E$133:$E$136=CakyQuyhoach)*((NhuCau!AY$133:AY$136)/10))+SUMPRODUCT((NhuCau!$E$133:$E$136=Kykehoach)*((NhuCau!AY$133:AY$136)/5))+SUMPRODUCT((NhuCau!$E$133:$E$136=$C152)*(NhuCau!AY$133:AY$136))),2)</f>
        <v>0</v>
      </c>
      <c r="AW152" s="2" cm="1">
        <f t="array" ref="AW152">ROUND((SUMPRODUCT((NhuCau!$E$133:$E$136=CakyQuyhoach)*((NhuCau!AZ$133:AZ$136)/10))+SUMPRODUCT((NhuCau!$E$133:$E$136=Kykehoach)*((NhuCau!AZ$133:AZ$136)/5))+SUMPRODUCT((NhuCau!$E$133:$E$136=$C152)*(NhuCau!AZ$133:AZ$136))),2)</f>
        <v>0</v>
      </c>
      <c r="AX152" s="2" cm="1">
        <f t="array" ref="AX152">ROUND((SUMPRODUCT((NhuCau!$E$133:$E$136=CakyQuyhoach)*((NhuCau!BA$133:BA$136)/10))+SUMPRODUCT((NhuCau!$E$133:$E$136=Kykehoach)*((NhuCau!BA$133:BA$136)/5))+SUMPRODUCT((NhuCau!$E$133:$E$136=$C152)*(NhuCau!BA$133:BA$136))),2)</f>
        <v>0</v>
      </c>
      <c r="AY152" s="2" cm="1">
        <f t="array" ref="AY152">ROUND((SUMPRODUCT((NhuCau!$E$133:$E$136=CakyQuyhoach)*((NhuCau!BB$133:BB$136)/10))+SUMPRODUCT((NhuCau!$E$133:$E$136=Kykehoach)*((NhuCau!BB$133:BB$136)/5))+SUMPRODUCT((NhuCau!$E$133:$E$136=$C152)*(NhuCau!BB$133:BB$136))),2)</f>
        <v>0</v>
      </c>
      <c r="AZ152" s="2" cm="1">
        <f t="array" ref="AZ152">ROUND((SUMPRODUCT((NhuCau!$E$133:$E$136=CakyQuyhoach)*((NhuCau!BD$133:BD$136)/10))+SUMPRODUCT((NhuCau!$E$133:$E$136=Kykehoach)*((NhuCau!BD$133:BD$136)/5))+SUMPRODUCT((NhuCau!$E$133:$E$136=$C152)*(NhuCau!BD$133:BD$136))),2)</f>
        <v>0</v>
      </c>
      <c r="BA152" s="2" cm="1">
        <f t="array" ref="BA152">ROUND((SUMPRODUCT((NhuCau!$E$133:$E$136=CakyQuyhoach)*((NhuCau!BE$133:BE$136)/10))+SUMPRODUCT((NhuCau!$E$133:$E$136=Kykehoach)*((NhuCau!BE$133:BE$136)/5))+SUMPRODUCT((NhuCau!$E$133:$E$136=$C152)*(NhuCau!BE$133:BE$136))),2)</f>
        <v>0</v>
      </c>
      <c r="BB152" s="2" cm="1">
        <f t="array" ref="BB152">ROUND((SUMPRODUCT((NhuCau!$E$133:$E$136=CakyQuyhoach)*((NhuCau!BF$133:BF$136)/10))+SUMPRODUCT((NhuCau!$E$133:$E$136=Kykehoach)*((NhuCau!BF$133:BF$136)/5))+SUMPRODUCT((NhuCau!$E$133:$E$136=$C152)*(NhuCau!BF$133:BF$136))),2)</f>
        <v>0</v>
      </c>
      <c r="BC152" s="2" cm="1">
        <f t="array" ref="BC152">ROUND((SUMPRODUCT((NhuCau!$E$133:$E$136=CakyQuyhoach)*((NhuCau!BG$133:BG$136)/10))+SUMPRODUCT((NhuCau!$E$133:$E$136=Kykehoach)*((NhuCau!BG$133:BG$136)/5))+SUMPRODUCT((NhuCau!$E$133:$E$136=$C152)*(NhuCau!BG$133:BG$136))),2)</f>
        <v>0</v>
      </c>
      <c r="BD152" s="2" cm="1">
        <f t="array" ref="BD152">ROUND((SUMPRODUCT((NhuCau!$E$133:$E$136=CakyQuyhoach)*((NhuCau!BH$133:BH$136)/10))+SUMPRODUCT((NhuCau!$E$133:$E$136=Kykehoach)*((NhuCau!BH$133:BH$136)/5))+SUMPRODUCT((NhuCau!$E$133:$E$136=$C152)*(NhuCau!BH$133:BH$136))),2)</f>
        <v>0</v>
      </c>
      <c r="BE152" s="2" cm="1">
        <f t="array" ref="BE152">ROUND((SUMPRODUCT((NhuCau!$E$133:$E$136=CakyQuyhoach)*((NhuCau!BI$133:BI$136)/10))+SUMPRODUCT((NhuCau!$E$133:$E$136=Kykehoach)*((NhuCau!BI$133:BI$136)/5))+SUMPRODUCT((NhuCau!$E$133:$E$136=$C152)*(NhuCau!BI$133:BI$136))),2)</f>
        <v>0</v>
      </c>
      <c r="BF152" s="2" cm="1">
        <f t="array" ref="BF152">ROUND((SUMPRODUCT((NhuCau!$E$133:$E$136=CakyQuyhoach)*((NhuCau!BJ$133:BJ$136)/10))+SUMPRODUCT((NhuCau!$E$133:$E$136=Kykehoach)*((NhuCau!BJ$133:BJ$136)/5))+SUMPRODUCT((NhuCau!$E$133:$E$136=$C152)*(NhuCau!BJ$133:BJ$136))),2)</f>
        <v>0</v>
      </c>
      <c r="BG152" s="2" cm="1">
        <f t="array" ref="BG152">ROUND((SUMPRODUCT((NhuCau!$E$133:$E$136=CakyQuyhoach)*((NhuCau!BK$133:BK$136)/10))+SUMPRODUCT((NhuCau!$E$133:$E$136=Kykehoach)*((NhuCau!BK$133:BK$136)/5))+SUMPRODUCT((NhuCau!$E$133:$E$136=$C152)*(NhuCau!BK$133:BK$136))),2)</f>
        <v>0</v>
      </c>
    </row>
    <row r="153" spans="1:59" s="1" customFormat="1" ht="16.5" customHeight="1">
      <c r="A153" s="251" t="s">
        <v>42</v>
      </c>
      <c r="B153" s="252"/>
      <c r="C153" s="253" t="str">
        <f>BANGTINH!O10</f>
        <v>Năm 2029</v>
      </c>
      <c r="D153" s="246" t="s">
        <v>36</v>
      </c>
      <c r="E153" s="255">
        <f>SUM(F153:BG153)</f>
        <v>0</v>
      </c>
      <c r="F153" s="2" cm="1">
        <f t="array" ref="F153">ROUND((SUMPRODUCT((NhuCau!$E$133:$E$136=CakyQuyhoach)*((NhuCau!I$133:I$136)/10))+SUMPRODUCT((NhuCau!$E$133:$E$136=Kykehoach)*((NhuCau!I$133:I$136)/5))+SUMPRODUCT((NhuCau!$E$133:$E$136=$C153)*(NhuCau!I$133:I$136))),2)</f>
        <v>0</v>
      </c>
      <c r="G153" s="2" cm="1">
        <f t="array" ref="G153">ROUND((SUMPRODUCT((NhuCau!$E$133:$E$136=CakyQuyhoach)*((NhuCau!J$133:J$136)/10))+SUMPRODUCT((NhuCau!$E$133:$E$136=Kykehoach)*((NhuCau!J$133:J$136)/5))+SUMPRODUCT((NhuCau!$E$133:$E$136=$C153)*(NhuCau!J$133:J$136))),2)</f>
        <v>0</v>
      </c>
      <c r="H153" s="2" cm="1">
        <f t="array" ref="H153">ROUND((SUMPRODUCT((NhuCau!$E$133:$E$136=CakyQuyhoach)*((NhuCau!K$133:K$136)/10))+SUMPRODUCT((NhuCau!$E$133:$E$136=Kykehoach)*((NhuCau!K$133:K$136)/5))+SUMPRODUCT((NhuCau!$E$133:$E$136=$C153)*(NhuCau!K$133:K$136))),2)</f>
        <v>0</v>
      </c>
      <c r="I153" s="2" cm="1">
        <f t="array" ref="I153">ROUND((SUMPRODUCT((NhuCau!$E$133:$E$136=CakyQuyhoach)*((NhuCau!L$133:L$136)/10))+SUMPRODUCT((NhuCau!$E$133:$E$136=Kykehoach)*((NhuCau!L$133:L$136)/5))+SUMPRODUCT((NhuCau!$E$133:$E$136=$C153)*(NhuCau!L$133:L$136))),2)</f>
        <v>0</v>
      </c>
      <c r="J153" s="2" cm="1">
        <f t="array" ref="J153">ROUND((SUMPRODUCT((NhuCau!$E$133:$E$136=CakyQuyhoach)*((NhuCau!M$133:M$136)/10))+SUMPRODUCT((NhuCau!$E$133:$E$136=Kykehoach)*((NhuCau!M$133:M$136)/5))+SUMPRODUCT((NhuCau!$E$133:$E$136=$C153)*(NhuCau!M$133:M$136))),2)</f>
        <v>0</v>
      </c>
      <c r="K153" s="2" cm="1">
        <f t="array" ref="K153">ROUND((SUMPRODUCT((NhuCau!$E$133:$E$136=CakyQuyhoach)*((NhuCau!N$133:N$136)/10))+SUMPRODUCT((NhuCau!$E$133:$E$136=Kykehoach)*((NhuCau!N$133:N$136)/5))+SUMPRODUCT((NhuCau!$E$133:$E$136=$C153)*(NhuCau!N$133:N$136))),2)</f>
        <v>0</v>
      </c>
      <c r="L153" s="2" cm="1">
        <f t="array" ref="L153">ROUND((SUMPRODUCT((NhuCau!$E$133:$E$136=CakyQuyhoach)*((NhuCau!O$133:O$136)/10))+SUMPRODUCT((NhuCau!$E$133:$E$136=Kykehoach)*((NhuCau!O$133:O$136)/5))+SUMPRODUCT((NhuCau!$E$133:$E$136=$C153)*(NhuCau!O$133:O$136))),2)</f>
        <v>0</v>
      </c>
      <c r="M153" s="2" cm="1">
        <f t="array" ref="M153">ROUND((SUMPRODUCT((NhuCau!$E$133:$E$136=CakyQuyhoach)*((NhuCau!P$133:P$136)/10))+SUMPRODUCT((NhuCau!$E$133:$E$136=Kykehoach)*((NhuCau!P$133:P$136)/5))+SUMPRODUCT((NhuCau!$E$133:$E$136=$C153)*(NhuCau!P$133:P$136))),2)</f>
        <v>0</v>
      </c>
      <c r="N153" s="2" cm="1">
        <f t="array" ref="N153">ROUND((SUMPRODUCT((NhuCau!$E$133:$E$136=CakyQuyhoach)*((NhuCau!Q$133:Q$136)/10))+SUMPRODUCT((NhuCau!$E$133:$E$136=Kykehoach)*((NhuCau!Q$133:Q$136)/5))+SUMPRODUCT((NhuCau!$E$133:$E$136=$C153)*(NhuCau!Q$133:Q$136))),2)</f>
        <v>0</v>
      </c>
      <c r="O153" s="2" cm="1">
        <f t="array" ref="O153">ROUND((SUMPRODUCT((NhuCau!$E$133:$E$136=CakyQuyhoach)*((NhuCau!R$133:R$136)/10))+SUMPRODUCT((NhuCau!$E$133:$E$136=Kykehoach)*((NhuCau!R$133:R$136)/5))+SUMPRODUCT((NhuCau!$E$133:$E$136=$C153)*(NhuCau!R$133:R$136))),2)</f>
        <v>0</v>
      </c>
      <c r="P153" s="2" cm="1">
        <f t="array" ref="P153">ROUND((SUMPRODUCT((NhuCau!$E$133:$E$136=CakyQuyhoach)*((NhuCau!S$133:S$136)/10))+SUMPRODUCT((NhuCau!$E$133:$E$136=Kykehoach)*((NhuCau!S$133:S$136)/5))+SUMPRODUCT((NhuCau!$E$133:$E$136=$C153)*(NhuCau!S$133:S$136))),2)</f>
        <v>0</v>
      </c>
      <c r="Q153" s="2" cm="1">
        <f t="array" ref="Q153">ROUND((SUMPRODUCT((NhuCau!$E$133:$E$136=CakyQuyhoach)*((NhuCau!T$133:T$136)/10))+SUMPRODUCT((NhuCau!$E$133:$E$136=Kykehoach)*((NhuCau!T$133:T$136)/5))+SUMPRODUCT((NhuCau!$E$133:$E$136=$C153)*(NhuCau!T$133:T$136))),2)</f>
        <v>0</v>
      </c>
      <c r="R153" s="2" cm="1">
        <f t="array" ref="R153">ROUND((SUMPRODUCT((NhuCau!$E$133:$E$136=CakyQuyhoach)*((NhuCau!U$133:U$136)/10))+SUMPRODUCT((NhuCau!$E$133:$E$136=Kykehoach)*((NhuCau!U$133:U$136)/5))+SUMPRODUCT((NhuCau!$E$133:$E$136=$C153)*(NhuCau!U$133:U$136))),2)</f>
        <v>0</v>
      </c>
      <c r="S153" s="2" cm="1">
        <f t="array" ref="S153">ROUND((SUMPRODUCT((NhuCau!$E$133:$E$136=CakyQuyhoach)*((NhuCau!V$133:V$136)/10))+SUMPRODUCT((NhuCau!$E$133:$E$136=Kykehoach)*((NhuCau!V$133:V$136)/5))+SUMPRODUCT((NhuCau!$E$133:$E$136=$C153)*(NhuCau!V$133:V$136))),2)</f>
        <v>0</v>
      </c>
      <c r="T153" s="2" cm="1">
        <f t="array" ref="T153">ROUND((SUMPRODUCT((NhuCau!$E$133:$E$136=CakyQuyhoach)*((NhuCau!W$133:W$136)/10))+SUMPRODUCT((NhuCau!$E$133:$E$136=Kykehoach)*((NhuCau!W$133:W$136)/5))+SUMPRODUCT((NhuCau!$E$133:$E$136=$C153)*(NhuCau!W$133:W$136))),2)</f>
        <v>0</v>
      </c>
      <c r="U153" s="2" cm="1">
        <f t="array" ref="U153">ROUND((SUMPRODUCT((NhuCau!$E$133:$E$136=CakyQuyhoach)*((NhuCau!X$133:X$136)/10))+SUMPRODUCT((NhuCau!$E$133:$E$136=Kykehoach)*((NhuCau!X$133:X$136)/5))+SUMPRODUCT((NhuCau!$E$133:$E$136=$C153)*(NhuCau!X$133:X$136))),2)</f>
        <v>0</v>
      </c>
      <c r="V153" s="2" cm="1">
        <f t="array" ref="V153">ROUND((SUMPRODUCT((NhuCau!$E$133:$E$136=CakyQuyhoach)*((NhuCau!Y$133:Y$136)/10))+SUMPRODUCT((NhuCau!$E$133:$E$136=Kykehoach)*((NhuCau!Y$133:Y$136)/5))+SUMPRODUCT((NhuCau!$E$133:$E$136=$C153)*(NhuCau!Y$133:Y$136))),2)</f>
        <v>0</v>
      </c>
      <c r="W153" s="2" cm="1">
        <f t="array" ref="W153">ROUND((SUMPRODUCT((NhuCau!$E$133:$E$136=CakyQuyhoach)*((NhuCau!Z$133:Z$136)/10))+SUMPRODUCT((NhuCau!$E$133:$E$136=Kykehoach)*((NhuCau!Z$133:Z$136)/5))+SUMPRODUCT((NhuCau!$E$133:$E$136=$C153)*(NhuCau!Z$133:Z$136))),2)</f>
        <v>0</v>
      </c>
      <c r="X153" s="2" cm="1">
        <f t="array" ref="X153">ROUND((SUMPRODUCT((NhuCau!$E$133:$E$136=CakyQuyhoach)*((NhuCau!AA$133:AA$136)/10))+SUMPRODUCT((NhuCau!$E$133:$E$136=Kykehoach)*((NhuCau!AA$133:AA$136)/5))+SUMPRODUCT((NhuCau!$E$133:$E$136=$C153)*(NhuCau!AA$133:AA$136))),2)</f>
        <v>0</v>
      </c>
      <c r="Y153" s="2" cm="1">
        <f t="array" ref="Y153">ROUND((SUMPRODUCT((NhuCau!$E$133:$E$136=CakyQuyhoach)*((NhuCau!AB$133:AB$136)/10))+SUMPRODUCT((NhuCau!$E$133:$E$136=Kykehoach)*((NhuCau!AB$133:AB$136)/5))+SUMPRODUCT((NhuCau!$E$133:$E$136=$C153)*(NhuCau!AB$133:AB$136))),2)</f>
        <v>0</v>
      </c>
      <c r="Z153" s="2" cm="1">
        <f t="array" ref="Z153">ROUND((SUMPRODUCT((NhuCau!$E$133:$E$136=CakyQuyhoach)*((NhuCau!AC$133:AC$136)/10))+SUMPRODUCT((NhuCau!$E$133:$E$136=Kykehoach)*((NhuCau!AC$133:AC$136)/5))+SUMPRODUCT((NhuCau!$E$133:$E$136=$C153)*(NhuCau!AC$133:AC$136))),2)</f>
        <v>0</v>
      </c>
      <c r="AA153" s="2" cm="1">
        <f t="array" ref="AA153">ROUND((SUMPRODUCT((NhuCau!$E$133:$E$136=CakyQuyhoach)*((NhuCau!AD$133:AD$136)/10))+SUMPRODUCT((NhuCau!$E$133:$E$136=Kykehoach)*((NhuCau!AD$133:AD$136)/5))+SUMPRODUCT((NhuCau!$E$133:$E$136=$C153)*(NhuCau!AD$133:AD$136))),2)</f>
        <v>0</v>
      </c>
      <c r="AB153" s="2" cm="1">
        <f t="array" ref="AB153">ROUND((SUMPRODUCT((NhuCau!$E$133:$E$136=CakyQuyhoach)*((NhuCau!AE$133:AE$136)/10))+SUMPRODUCT((NhuCau!$E$133:$E$136=Kykehoach)*((NhuCau!AE$133:AE$136)/5))+SUMPRODUCT((NhuCau!$E$133:$E$136=$C153)*(NhuCau!AE$133:AE$136))),2)</f>
        <v>0</v>
      </c>
      <c r="AC153" s="2" cm="1">
        <f t="array" ref="AC153">ROUND((SUMPRODUCT((NhuCau!$E$133:$E$136=CakyQuyhoach)*((NhuCau!AF$133:AF$136)/10))+SUMPRODUCT((NhuCau!$E$133:$E$136=Kykehoach)*((NhuCau!AF$133:AF$136)/5))+SUMPRODUCT((NhuCau!$E$133:$E$136=$C153)*(NhuCau!AF$133:AF$136))),2)</f>
        <v>0</v>
      </c>
      <c r="AD153" s="2" cm="1">
        <f t="array" ref="AD153">ROUND((SUMPRODUCT((NhuCau!$E$133:$E$136=CakyQuyhoach)*((NhuCau!AG$133:AG$136)/10))+SUMPRODUCT((NhuCau!$E$133:$E$136=Kykehoach)*((NhuCau!AG$133:AG$136)/5))+SUMPRODUCT((NhuCau!$E$133:$E$136=$C153)*(NhuCau!AG$133:AG$136))),2)</f>
        <v>0</v>
      </c>
      <c r="AE153" s="2" cm="1">
        <f t="array" ref="AE153">ROUND((SUMPRODUCT((NhuCau!$E$133:$E$136=CakyQuyhoach)*((NhuCau!AH$133:AH$136)/10))+SUMPRODUCT((NhuCau!$E$133:$E$136=Kykehoach)*((NhuCau!AH$133:AH$136)/5))+SUMPRODUCT((NhuCau!$E$133:$E$136=$C153)*(NhuCau!AH$133:AH$136))),2)</f>
        <v>0</v>
      </c>
      <c r="AF153" s="2" cm="1">
        <f t="array" ref="AF153">ROUND((SUMPRODUCT((NhuCau!$E$133:$E$136=CakyQuyhoach)*((NhuCau!AI$133:AI$136)/10))+SUMPRODUCT((NhuCau!$E$133:$E$136=Kykehoach)*((NhuCau!AI$133:AI$136)/5))+SUMPRODUCT((NhuCau!$E$133:$E$136=$C153)*(NhuCau!AI$133:AI$136))),2)</f>
        <v>0</v>
      </c>
      <c r="AG153" s="2" cm="1">
        <f t="array" ref="AG153">ROUND((SUMPRODUCT((NhuCau!$E$133:$E$136=CakyQuyhoach)*((NhuCau!AJ$133:AJ$136)/10))+SUMPRODUCT((NhuCau!$E$133:$E$136=Kykehoach)*((NhuCau!AJ$133:AJ$136)/5))+SUMPRODUCT((NhuCau!$E$133:$E$136=$C153)*(NhuCau!AJ$133:AJ$136))),2)</f>
        <v>0</v>
      </c>
      <c r="AH153" s="2" cm="1">
        <f t="array" ref="AH153">ROUND((SUMPRODUCT((NhuCau!$E$133:$E$136=CakyQuyhoach)*((NhuCau!AK$133:AK$136)/10))+SUMPRODUCT((NhuCau!$E$133:$E$136=Kykehoach)*((NhuCau!AK$133:AK$136)/5))+SUMPRODUCT((NhuCau!$E$133:$E$136=$C153)*(NhuCau!AK$133:AK$136))),2)</f>
        <v>0</v>
      </c>
      <c r="AI153" s="2" cm="1">
        <f t="array" ref="AI153">ROUND((SUMPRODUCT((NhuCau!$E$133:$E$136=CakyQuyhoach)*((NhuCau!AL$133:AL$136)/10))+SUMPRODUCT((NhuCau!$E$133:$E$136=Kykehoach)*((NhuCau!AL$133:AL$136)/5))+SUMPRODUCT((NhuCau!$E$133:$E$136=$C153)*(NhuCau!AL$133:AL$136))),2)</f>
        <v>0</v>
      </c>
      <c r="AJ153" s="2" cm="1">
        <f t="array" ref="AJ153">ROUND((SUMPRODUCT((NhuCau!$E$133:$E$136=CakyQuyhoach)*((NhuCau!AM$133:AM$136)/10))+SUMPRODUCT((NhuCau!$E$133:$E$136=Kykehoach)*((NhuCau!AM$133:AM$136)/5))+SUMPRODUCT((NhuCau!$E$133:$E$136=$C153)*(NhuCau!AM$133:AM$136))),2)</f>
        <v>0</v>
      </c>
      <c r="AK153" s="2" cm="1">
        <f t="array" ref="AK153">ROUND((SUMPRODUCT((NhuCau!$E$133:$E$136=CakyQuyhoach)*((NhuCau!AN$133:AN$136)/10))+SUMPRODUCT((NhuCau!$E$133:$E$136=Kykehoach)*((NhuCau!AN$133:AN$136)/5))+SUMPRODUCT((NhuCau!$E$133:$E$136=$C153)*(NhuCau!AN$133:AN$136))),2)</f>
        <v>0</v>
      </c>
      <c r="AL153" s="2" cm="1">
        <f t="array" ref="AL153">ROUND((SUMPRODUCT((NhuCau!$E$133:$E$136=CakyQuyhoach)*((NhuCau!AO$133:AO$136)/10))+SUMPRODUCT((NhuCau!$E$133:$E$136=Kykehoach)*((NhuCau!AO$133:AO$136)/5))+SUMPRODUCT((NhuCau!$E$133:$E$136=$C153)*(NhuCau!AO$133:AO$136))),2)</f>
        <v>0</v>
      </c>
      <c r="AM153" s="2" cm="1">
        <f t="array" ref="AM153">ROUND((SUMPRODUCT((NhuCau!$E$133:$E$136=CakyQuyhoach)*((NhuCau!AP$133:AP$136)/10))+SUMPRODUCT((NhuCau!$E$133:$E$136=Kykehoach)*((NhuCau!AP$133:AP$136)/5))+SUMPRODUCT((NhuCau!$E$133:$E$136=$C153)*(NhuCau!AP$133:AP$136))),2)</f>
        <v>0</v>
      </c>
      <c r="AN153" s="2" cm="1">
        <f t="array" ref="AN153">ROUND((SUMPRODUCT((NhuCau!$E$133:$E$136=CakyQuyhoach)*((NhuCau!AQ$133:AQ$136)/10))+SUMPRODUCT((NhuCau!$E$133:$E$136=Kykehoach)*((NhuCau!AQ$133:AQ$136)/5))+SUMPRODUCT((NhuCau!$E$133:$E$136=$C153)*(NhuCau!AQ$133:AQ$136))),2)</f>
        <v>0</v>
      </c>
      <c r="AO153" s="2" cm="1">
        <f t="array" ref="AO153">ROUND((SUMPRODUCT((NhuCau!$E$133:$E$136=CakyQuyhoach)*((NhuCau!AR$133:AR$136)/10))+SUMPRODUCT((NhuCau!$E$133:$E$136=Kykehoach)*((NhuCau!AR$133:AR$136)/5))+SUMPRODUCT((NhuCau!$E$133:$E$136=$C153)*(NhuCau!AR$133:AR$136))),2)</f>
        <v>0</v>
      </c>
      <c r="AP153" s="2" cm="1">
        <f t="array" ref="AP153">ROUND((SUMPRODUCT((NhuCau!$E$133:$E$136=CakyQuyhoach)*((NhuCau!AS$133:AS$136)/10))+SUMPRODUCT((NhuCau!$E$133:$E$136=Kykehoach)*((NhuCau!AS$133:AS$136)/5))+SUMPRODUCT((NhuCau!$E$133:$E$136=$C153)*(NhuCau!AS$133:AS$136))),2)</f>
        <v>0</v>
      </c>
      <c r="AQ153" s="2" cm="1">
        <f t="array" ref="AQ153">ROUND((SUMPRODUCT((NhuCau!$E$133:$E$136=CakyQuyhoach)*((NhuCau!AT$133:AT$136)/10))+SUMPRODUCT((NhuCau!$E$133:$E$136=Kykehoach)*((NhuCau!AT$133:AT$136)/5))+SUMPRODUCT((NhuCau!$E$133:$E$136=$C153)*(NhuCau!AT$133:AT$136))),2)</f>
        <v>0</v>
      </c>
      <c r="AR153" s="2" cm="1">
        <f t="array" ref="AR153">ROUND((SUMPRODUCT((NhuCau!$E$133:$E$136=CakyQuyhoach)*((NhuCau!AU$133:AU$136)/10))+SUMPRODUCT((NhuCau!$E$133:$E$136=Kykehoach)*((NhuCau!AU$133:AU$136)/5))+SUMPRODUCT((NhuCau!$E$133:$E$136=$C153)*(NhuCau!AU$133:AU$136))),2)</f>
        <v>0</v>
      </c>
      <c r="AS153" s="2" cm="1">
        <f t="array" ref="AS153">ROUND((SUMPRODUCT((NhuCau!$E$133:$E$136=CakyQuyhoach)*((NhuCau!AV$133:AV$136)/10))+SUMPRODUCT((NhuCau!$E$133:$E$136=Kykehoach)*((NhuCau!AV$133:AV$136)/5))+SUMPRODUCT((NhuCau!$E$133:$E$136=$C153)*(NhuCau!AV$133:AV$136))),2)</f>
        <v>0</v>
      </c>
      <c r="AT153" s="2" cm="1">
        <f t="array" ref="AT153">ROUND((SUMPRODUCT((NhuCau!$E$133:$E$136=CakyQuyhoach)*((NhuCau!AW$133:AW$136)/10))+SUMPRODUCT((NhuCau!$E$133:$E$136=Kykehoach)*((NhuCau!AW$133:AW$136)/5))+SUMPRODUCT((NhuCau!$E$133:$E$136=$C153)*(NhuCau!AW$133:AW$136))),2)</f>
        <v>0</v>
      </c>
      <c r="AU153" s="2" cm="1">
        <f t="array" ref="AU153">ROUND((SUMPRODUCT((NhuCau!$E$133:$E$136=CakyQuyhoach)*((NhuCau!AX$133:AX$136)/10))+SUMPRODUCT((NhuCau!$E$133:$E$136=Kykehoach)*((NhuCau!AX$133:AX$136)/5))+SUMPRODUCT((NhuCau!$E$133:$E$136=$C153)*(NhuCau!AX$133:AX$136))),2)</f>
        <v>0</v>
      </c>
      <c r="AV153" s="2" cm="1">
        <f t="array" ref="AV153">ROUND((SUMPRODUCT((NhuCau!$E$133:$E$136=CakyQuyhoach)*((NhuCau!AY$133:AY$136)/10))+SUMPRODUCT((NhuCau!$E$133:$E$136=Kykehoach)*((NhuCau!AY$133:AY$136)/5))+SUMPRODUCT((NhuCau!$E$133:$E$136=$C153)*(NhuCau!AY$133:AY$136))),2)</f>
        <v>0</v>
      </c>
      <c r="AW153" s="2" cm="1">
        <f t="array" ref="AW153">ROUND((SUMPRODUCT((NhuCau!$E$133:$E$136=CakyQuyhoach)*((NhuCau!AZ$133:AZ$136)/10))+SUMPRODUCT((NhuCau!$E$133:$E$136=Kykehoach)*((NhuCau!AZ$133:AZ$136)/5))+SUMPRODUCT((NhuCau!$E$133:$E$136=$C153)*(NhuCau!AZ$133:AZ$136))),2)</f>
        <v>0</v>
      </c>
      <c r="AX153" s="2" cm="1">
        <f t="array" ref="AX153">ROUND((SUMPRODUCT((NhuCau!$E$133:$E$136=CakyQuyhoach)*((NhuCau!BA$133:BA$136)/10))+SUMPRODUCT((NhuCau!$E$133:$E$136=Kykehoach)*((NhuCau!BA$133:BA$136)/5))+SUMPRODUCT((NhuCau!$E$133:$E$136=$C153)*(NhuCau!BA$133:BA$136))),2)</f>
        <v>0</v>
      </c>
      <c r="AY153" s="2" cm="1">
        <f t="array" ref="AY153">ROUND((SUMPRODUCT((NhuCau!$E$133:$E$136=CakyQuyhoach)*((NhuCau!BB$133:BB$136)/10))+SUMPRODUCT((NhuCau!$E$133:$E$136=Kykehoach)*((NhuCau!BB$133:BB$136)/5))+SUMPRODUCT((NhuCau!$E$133:$E$136=$C153)*(NhuCau!BB$133:BB$136))),2)</f>
        <v>0</v>
      </c>
      <c r="AZ153" s="2" cm="1">
        <f t="array" ref="AZ153">ROUND((SUMPRODUCT((NhuCau!$E$133:$E$136=CakyQuyhoach)*((NhuCau!BD$133:BD$136)/10))+SUMPRODUCT((NhuCau!$E$133:$E$136=Kykehoach)*((NhuCau!BD$133:BD$136)/5))+SUMPRODUCT((NhuCau!$E$133:$E$136=$C153)*(NhuCau!BD$133:BD$136))),2)</f>
        <v>0</v>
      </c>
      <c r="BA153" s="2" cm="1">
        <f t="array" ref="BA153">ROUND((SUMPRODUCT((NhuCau!$E$133:$E$136=CakyQuyhoach)*((NhuCau!BE$133:BE$136)/10))+SUMPRODUCT((NhuCau!$E$133:$E$136=Kykehoach)*((NhuCau!BE$133:BE$136)/5))+SUMPRODUCT((NhuCau!$E$133:$E$136=$C153)*(NhuCau!BE$133:BE$136))),2)</f>
        <v>0</v>
      </c>
      <c r="BB153" s="2" cm="1">
        <f t="array" ref="BB153">ROUND((SUMPRODUCT((NhuCau!$E$133:$E$136=CakyQuyhoach)*((NhuCau!BF$133:BF$136)/10))+SUMPRODUCT((NhuCau!$E$133:$E$136=Kykehoach)*((NhuCau!BF$133:BF$136)/5))+SUMPRODUCT((NhuCau!$E$133:$E$136=$C153)*(NhuCau!BF$133:BF$136))),2)</f>
        <v>0</v>
      </c>
      <c r="BC153" s="2" cm="1">
        <f t="array" ref="BC153">ROUND((SUMPRODUCT((NhuCau!$E$133:$E$136=CakyQuyhoach)*((NhuCau!BG$133:BG$136)/10))+SUMPRODUCT((NhuCau!$E$133:$E$136=Kykehoach)*((NhuCau!BG$133:BG$136)/5))+SUMPRODUCT((NhuCau!$E$133:$E$136=$C153)*(NhuCau!BG$133:BG$136))),2)</f>
        <v>0</v>
      </c>
      <c r="BD153" s="2" cm="1">
        <f t="array" ref="BD153">ROUND((SUMPRODUCT((NhuCau!$E$133:$E$136=CakyQuyhoach)*((NhuCau!BH$133:BH$136)/10))+SUMPRODUCT((NhuCau!$E$133:$E$136=Kykehoach)*((NhuCau!BH$133:BH$136)/5))+SUMPRODUCT((NhuCau!$E$133:$E$136=$C153)*(NhuCau!BH$133:BH$136))),2)</f>
        <v>0</v>
      </c>
      <c r="BE153" s="2" cm="1">
        <f t="array" ref="BE153">ROUND((SUMPRODUCT((NhuCau!$E$133:$E$136=CakyQuyhoach)*((NhuCau!BI$133:BI$136)/10))+SUMPRODUCT((NhuCau!$E$133:$E$136=Kykehoach)*((NhuCau!BI$133:BI$136)/5))+SUMPRODUCT((NhuCau!$E$133:$E$136=$C153)*(NhuCau!BI$133:BI$136))),2)</f>
        <v>0</v>
      </c>
      <c r="BF153" s="2" cm="1">
        <f t="array" ref="BF153">ROUND((SUMPRODUCT((NhuCau!$E$133:$E$136=CakyQuyhoach)*((NhuCau!BJ$133:BJ$136)/10))+SUMPRODUCT((NhuCau!$E$133:$E$136=Kykehoach)*((NhuCau!BJ$133:BJ$136)/5))+SUMPRODUCT((NhuCau!$E$133:$E$136=$C153)*(NhuCau!BJ$133:BJ$136))),2)</f>
        <v>0</v>
      </c>
      <c r="BG153" s="2" cm="1">
        <f t="array" ref="BG153">ROUND((SUMPRODUCT((NhuCau!$E$133:$E$136=CakyQuyhoach)*((NhuCau!BK$133:BK$136)/10))+SUMPRODUCT((NhuCau!$E$133:$E$136=Kykehoach)*((NhuCau!BK$133:BK$136)/5))+SUMPRODUCT((NhuCau!$E$133:$E$136=$C153)*(NhuCau!BK$133:BK$136))),2)</f>
        <v>0</v>
      </c>
    </row>
    <row r="154" spans="1:59" s="5" customFormat="1" ht="16.5" customHeight="1">
      <c r="A154" s="117" t="s">
        <v>42</v>
      </c>
      <c r="B154" s="256"/>
      <c r="C154" s="249" t="str">
        <f>BANGTINH!O11</f>
        <v>Năm 2030</v>
      </c>
      <c r="D154" s="246" t="s">
        <v>36</v>
      </c>
      <c r="E154" s="257">
        <f t="shared" ref="E154:F154" si="76">E147-E148</f>
        <v>0</v>
      </c>
      <c r="F154" s="8">
        <f t="shared" si="76"/>
        <v>0</v>
      </c>
      <c r="G154" s="8">
        <f t="shared" ref="G154:BG154" si="77">G147-G148</f>
        <v>0</v>
      </c>
      <c r="H154" s="8">
        <f t="shared" si="77"/>
        <v>0</v>
      </c>
      <c r="I154" s="8">
        <f t="shared" si="77"/>
        <v>0</v>
      </c>
      <c r="J154" s="8">
        <f t="shared" si="77"/>
        <v>0</v>
      </c>
      <c r="K154" s="8">
        <f t="shared" si="77"/>
        <v>0</v>
      </c>
      <c r="L154" s="8">
        <f t="shared" si="77"/>
        <v>0</v>
      </c>
      <c r="M154" s="8">
        <f t="shared" si="77"/>
        <v>0</v>
      </c>
      <c r="N154" s="8">
        <f t="shared" si="77"/>
        <v>0</v>
      </c>
      <c r="O154" s="8">
        <f t="shared" si="77"/>
        <v>0</v>
      </c>
      <c r="P154" s="8">
        <f t="shared" si="77"/>
        <v>0</v>
      </c>
      <c r="Q154" s="8">
        <f t="shared" si="77"/>
        <v>0</v>
      </c>
      <c r="R154" s="8">
        <f t="shared" si="77"/>
        <v>0</v>
      </c>
      <c r="S154" s="8">
        <f t="shared" si="77"/>
        <v>0</v>
      </c>
      <c r="T154" s="8">
        <f t="shared" si="77"/>
        <v>0</v>
      </c>
      <c r="U154" s="8">
        <f t="shared" si="77"/>
        <v>0</v>
      </c>
      <c r="V154" s="8">
        <f t="shared" si="77"/>
        <v>0</v>
      </c>
      <c r="W154" s="8">
        <f t="shared" si="77"/>
        <v>0</v>
      </c>
      <c r="X154" s="8">
        <f t="shared" si="77"/>
        <v>0</v>
      </c>
      <c r="Y154" s="8">
        <f t="shared" si="77"/>
        <v>0</v>
      </c>
      <c r="Z154" s="8">
        <f t="shared" si="77"/>
        <v>0</v>
      </c>
      <c r="AA154" s="8">
        <f t="shared" si="77"/>
        <v>0</v>
      </c>
      <c r="AB154" s="8">
        <f t="shared" si="77"/>
        <v>0</v>
      </c>
      <c r="AC154" s="8">
        <f t="shared" si="77"/>
        <v>0</v>
      </c>
      <c r="AD154" s="8">
        <f t="shared" si="77"/>
        <v>0</v>
      </c>
      <c r="AE154" s="8">
        <f t="shared" si="77"/>
        <v>0</v>
      </c>
      <c r="AF154" s="8">
        <f t="shared" si="77"/>
        <v>0</v>
      </c>
      <c r="AG154" s="8">
        <f t="shared" si="77"/>
        <v>0</v>
      </c>
      <c r="AH154" s="8">
        <f t="shared" si="77"/>
        <v>0</v>
      </c>
      <c r="AI154" s="8">
        <f t="shared" si="77"/>
        <v>0</v>
      </c>
      <c r="AJ154" s="8">
        <f t="shared" si="77"/>
        <v>0</v>
      </c>
      <c r="AK154" s="8">
        <f t="shared" si="77"/>
        <v>0</v>
      </c>
      <c r="AL154" s="8">
        <f t="shared" si="77"/>
        <v>0</v>
      </c>
      <c r="AM154" s="8">
        <f t="shared" si="77"/>
        <v>0</v>
      </c>
      <c r="AN154" s="8">
        <f t="shared" si="77"/>
        <v>0</v>
      </c>
      <c r="AO154" s="8">
        <f t="shared" si="77"/>
        <v>0</v>
      </c>
      <c r="AP154" s="8">
        <f t="shared" si="77"/>
        <v>0</v>
      </c>
      <c r="AQ154" s="8">
        <f t="shared" si="77"/>
        <v>0</v>
      </c>
      <c r="AR154" s="8">
        <f t="shared" si="77"/>
        <v>0</v>
      </c>
      <c r="AS154" s="8">
        <f t="shared" si="77"/>
        <v>0</v>
      </c>
      <c r="AT154" s="8">
        <f t="shared" si="77"/>
        <v>0</v>
      </c>
      <c r="AU154" s="8">
        <f t="shared" si="77"/>
        <v>0</v>
      </c>
      <c r="AV154" s="8">
        <f t="shared" si="77"/>
        <v>0</v>
      </c>
      <c r="AW154" s="8">
        <f t="shared" si="77"/>
        <v>0</v>
      </c>
      <c r="AX154" s="8">
        <f t="shared" si="77"/>
        <v>0</v>
      </c>
      <c r="AY154" s="8">
        <f t="shared" si="77"/>
        <v>0</v>
      </c>
      <c r="AZ154" s="8">
        <f t="shared" si="77"/>
        <v>0</v>
      </c>
      <c r="BA154" s="8">
        <f t="shared" si="77"/>
        <v>0</v>
      </c>
      <c r="BB154" s="8">
        <f t="shared" si="77"/>
        <v>0</v>
      </c>
      <c r="BC154" s="8">
        <f t="shared" si="77"/>
        <v>0</v>
      </c>
      <c r="BD154" s="8">
        <f t="shared" si="77"/>
        <v>0</v>
      </c>
      <c r="BE154" s="8">
        <f t="shared" si="77"/>
        <v>0</v>
      </c>
      <c r="BF154" s="8">
        <f t="shared" si="77"/>
        <v>0</v>
      </c>
      <c r="BG154" s="8">
        <f t="shared" si="77"/>
        <v>0</v>
      </c>
    </row>
    <row r="155" spans="1:59" s="5" customFormat="1" ht="16.5" customHeight="1">
      <c r="A155" s="117" t="s">
        <v>42</v>
      </c>
      <c r="B155" s="244"/>
      <c r="C155" s="245" t="s">
        <v>45</v>
      </c>
      <c r="D155" s="246" t="s">
        <v>32</v>
      </c>
      <c r="E155" s="247">
        <f>NhuCau!H137</f>
        <v>7.1400000000000005E-2</v>
      </c>
      <c r="F155" s="4">
        <f>NhuCau!I137</f>
        <v>0</v>
      </c>
      <c r="G155" s="4">
        <f>NhuCau!J137</f>
        <v>0</v>
      </c>
      <c r="H155" s="4">
        <f>NhuCau!K137</f>
        <v>7.1400000000000005E-2</v>
      </c>
      <c r="I155" s="4">
        <f>NhuCau!L137</f>
        <v>0</v>
      </c>
      <c r="J155" s="4">
        <f>NhuCau!M137</f>
        <v>0</v>
      </c>
      <c r="K155" s="4">
        <f>NhuCau!N137</f>
        <v>0</v>
      </c>
      <c r="L155" s="4">
        <f>NhuCau!O137</f>
        <v>0</v>
      </c>
      <c r="M155" s="4">
        <f>NhuCau!P137</f>
        <v>0</v>
      </c>
      <c r="N155" s="4">
        <f>NhuCau!Q137</f>
        <v>0</v>
      </c>
      <c r="O155" s="4">
        <f>NhuCau!R137</f>
        <v>0</v>
      </c>
      <c r="P155" s="4">
        <f>NhuCau!S137</f>
        <v>0</v>
      </c>
      <c r="Q155" s="4">
        <f>NhuCau!T137</f>
        <v>0</v>
      </c>
      <c r="R155" s="4">
        <f>NhuCau!U137</f>
        <v>0</v>
      </c>
      <c r="S155" s="4">
        <f>NhuCau!V137</f>
        <v>0</v>
      </c>
      <c r="T155" s="4">
        <f>NhuCau!W137</f>
        <v>0</v>
      </c>
      <c r="U155" s="4">
        <f>NhuCau!X137</f>
        <v>0</v>
      </c>
      <c r="V155" s="4">
        <f>NhuCau!Y137</f>
        <v>0</v>
      </c>
      <c r="W155" s="4">
        <f>NhuCau!Z137</f>
        <v>0</v>
      </c>
      <c r="X155" s="4">
        <f>NhuCau!AA137</f>
        <v>0</v>
      </c>
      <c r="Y155" s="4">
        <f>NhuCau!AB137</f>
        <v>0</v>
      </c>
      <c r="Z155" s="4">
        <f>NhuCau!AC137</f>
        <v>0</v>
      </c>
      <c r="AA155" s="4">
        <f>NhuCau!AD137</f>
        <v>0</v>
      </c>
      <c r="AB155" s="4">
        <f>NhuCau!AE137</f>
        <v>0</v>
      </c>
      <c r="AC155" s="4">
        <f>NhuCau!AF137</f>
        <v>0</v>
      </c>
      <c r="AD155" s="4">
        <f>NhuCau!AG137</f>
        <v>0</v>
      </c>
      <c r="AE155" s="4">
        <f>NhuCau!AH137</f>
        <v>0</v>
      </c>
      <c r="AF155" s="4">
        <f>NhuCau!AI137</f>
        <v>0</v>
      </c>
      <c r="AG155" s="4">
        <f>NhuCau!AJ137</f>
        <v>0</v>
      </c>
      <c r="AH155" s="4">
        <f>NhuCau!AK137</f>
        <v>0</v>
      </c>
      <c r="AI155" s="4">
        <f>NhuCau!AL137</f>
        <v>0</v>
      </c>
      <c r="AJ155" s="4">
        <f>NhuCau!AM137</f>
        <v>0</v>
      </c>
      <c r="AK155" s="4">
        <f>NhuCau!AN137</f>
        <v>0</v>
      </c>
      <c r="AL155" s="4">
        <f>NhuCau!AO137</f>
        <v>0</v>
      </c>
      <c r="AM155" s="4">
        <f>NhuCau!AP137</f>
        <v>0</v>
      </c>
      <c r="AN155" s="4">
        <f>NhuCau!AQ137</f>
        <v>0</v>
      </c>
      <c r="AO155" s="4">
        <f>NhuCau!AR137</f>
        <v>0</v>
      </c>
      <c r="AP155" s="4">
        <f>NhuCau!AS137</f>
        <v>0</v>
      </c>
      <c r="AQ155" s="4">
        <f>NhuCau!AT137</f>
        <v>0</v>
      </c>
      <c r="AR155" s="4">
        <f>NhuCau!AU137</f>
        <v>0</v>
      </c>
      <c r="AS155" s="4">
        <f>NhuCau!AV137</f>
        <v>0</v>
      </c>
      <c r="AT155" s="4">
        <f>NhuCau!AW137</f>
        <v>0</v>
      </c>
      <c r="AU155" s="4">
        <f>NhuCau!AX137</f>
        <v>0</v>
      </c>
      <c r="AV155" s="4">
        <f>NhuCau!AY137</f>
        <v>0</v>
      </c>
      <c r="AW155" s="4">
        <f>NhuCau!AZ137</f>
        <v>0</v>
      </c>
      <c r="AX155" s="4">
        <f>NhuCau!BA137</f>
        <v>0</v>
      </c>
      <c r="AY155" s="4">
        <f>NhuCau!BB137</f>
        <v>0</v>
      </c>
      <c r="AZ155" s="4">
        <f>NhuCau!BD137</f>
        <v>0</v>
      </c>
      <c r="BA155" s="4">
        <f>NhuCau!BE137</f>
        <v>0</v>
      </c>
      <c r="BB155" s="4">
        <f>NhuCau!BF137</f>
        <v>0</v>
      </c>
      <c r="BC155" s="4">
        <f>NhuCau!BG137</f>
        <v>0</v>
      </c>
      <c r="BD155" s="4">
        <f>NhuCau!BH137</f>
        <v>0</v>
      </c>
      <c r="BE155" s="4">
        <f>NhuCau!BI137</f>
        <v>0</v>
      </c>
      <c r="BF155" s="4">
        <f>NhuCau!BJ137</f>
        <v>0</v>
      </c>
      <c r="BG155" s="4">
        <f>NhuCau!BK137</f>
        <v>0</v>
      </c>
    </row>
    <row r="156" spans="1:59" s="5" customFormat="1" ht="16.5" customHeight="1">
      <c r="A156" s="117" t="s">
        <v>42</v>
      </c>
      <c r="B156" s="248"/>
      <c r="C156" s="249">
        <f>BANGTINH!O5</f>
        <v>0</v>
      </c>
      <c r="D156" s="246" t="s">
        <v>32</v>
      </c>
      <c r="E156" s="250">
        <f t="shared" ref="E156:F156" si="78">SUM(E157:E161)</f>
        <v>7.0000000000000007E-2</v>
      </c>
      <c r="F156" s="6">
        <f t="shared" si="78"/>
        <v>0</v>
      </c>
      <c r="G156" s="6">
        <f t="shared" ref="G156:BG156" si="79">SUM(G157:G161)</f>
        <v>0</v>
      </c>
      <c r="H156" s="6">
        <f t="shared" si="79"/>
        <v>7.0000000000000007E-2</v>
      </c>
      <c r="I156" s="6">
        <f t="shared" si="79"/>
        <v>0</v>
      </c>
      <c r="J156" s="6">
        <f t="shared" si="79"/>
        <v>0</v>
      </c>
      <c r="K156" s="6">
        <f t="shared" si="79"/>
        <v>0</v>
      </c>
      <c r="L156" s="6">
        <f t="shared" si="79"/>
        <v>0</v>
      </c>
      <c r="M156" s="6">
        <f t="shared" si="79"/>
        <v>0</v>
      </c>
      <c r="N156" s="6">
        <f t="shared" si="79"/>
        <v>0</v>
      </c>
      <c r="O156" s="6">
        <f t="shared" si="79"/>
        <v>0</v>
      </c>
      <c r="P156" s="6">
        <f t="shared" si="79"/>
        <v>0</v>
      </c>
      <c r="Q156" s="6">
        <f t="shared" si="79"/>
        <v>0</v>
      </c>
      <c r="R156" s="6">
        <f t="shared" si="79"/>
        <v>0</v>
      </c>
      <c r="S156" s="6">
        <f t="shared" si="79"/>
        <v>0</v>
      </c>
      <c r="T156" s="6">
        <f t="shared" si="79"/>
        <v>0</v>
      </c>
      <c r="U156" s="6">
        <f t="shared" si="79"/>
        <v>0</v>
      </c>
      <c r="V156" s="6">
        <f t="shared" si="79"/>
        <v>0</v>
      </c>
      <c r="W156" s="6">
        <f t="shared" si="79"/>
        <v>0</v>
      </c>
      <c r="X156" s="6">
        <f t="shared" si="79"/>
        <v>0</v>
      </c>
      <c r="Y156" s="6">
        <f t="shared" si="79"/>
        <v>0</v>
      </c>
      <c r="Z156" s="6">
        <f t="shared" si="79"/>
        <v>0</v>
      </c>
      <c r="AA156" s="6">
        <f t="shared" si="79"/>
        <v>0</v>
      </c>
      <c r="AB156" s="6">
        <f t="shared" si="79"/>
        <v>0</v>
      </c>
      <c r="AC156" s="6">
        <f t="shared" si="79"/>
        <v>0</v>
      </c>
      <c r="AD156" s="6">
        <f t="shared" si="79"/>
        <v>0</v>
      </c>
      <c r="AE156" s="6">
        <f t="shared" si="79"/>
        <v>0</v>
      </c>
      <c r="AF156" s="6">
        <f t="shared" si="79"/>
        <v>0</v>
      </c>
      <c r="AG156" s="6">
        <f t="shared" si="79"/>
        <v>0</v>
      </c>
      <c r="AH156" s="6">
        <f t="shared" si="79"/>
        <v>0</v>
      </c>
      <c r="AI156" s="6">
        <f t="shared" si="79"/>
        <v>0</v>
      </c>
      <c r="AJ156" s="6">
        <f t="shared" si="79"/>
        <v>0</v>
      </c>
      <c r="AK156" s="6">
        <f t="shared" si="79"/>
        <v>0</v>
      </c>
      <c r="AL156" s="6">
        <f t="shared" si="79"/>
        <v>0</v>
      </c>
      <c r="AM156" s="6">
        <f t="shared" si="79"/>
        <v>0</v>
      </c>
      <c r="AN156" s="6">
        <f t="shared" si="79"/>
        <v>0</v>
      </c>
      <c r="AO156" s="6">
        <f t="shared" si="79"/>
        <v>0</v>
      </c>
      <c r="AP156" s="6">
        <f t="shared" si="79"/>
        <v>0</v>
      </c>
      <c r="AQ156" s="6">
        <f t="shared" si="79"/>
        <v>0</v>
      </c>
      <c r="AR156" s="6">
        <f t="shared" si="79"/>
        <v>0</v>
      </c>
      <c r="AS156" s="6">
        <f t="shared" si="79"/>
        <v>0</v>
      </c>
      <c r="AT156" s="6">
        <f t="shared" si="79"/>
        <v>0</v>
      </c>
      <c r="AU156" s="6">
        <f t="shared" si="79"/>
        <v>0</v>
      </c>
      <c r="AV156" s="6">
        <f t="shared" si="79"/>
        <v>0</v>
      </c>
      <c r="AW156" s="6">
        <f t="shared" si="79"/>
        <v>0</v>
      </c>
      <c r="AX156" s="6">
        <f t="shared" si="79"/>
        <v>0</v>
      </c>
      <c r="AY156" s="6">
        <f t="shared" si="79"/>
        <v>0</v>
      </c>
      <c r="AZ156" s="6">
        <f t="shared" si="79"/>
        <v>0</v>
      </c>
      <c r="BA156" s="6">
        <f t="shared" si="79"/>
        <v>0</v>
      </c>
      <c r="BB156" s="6">
        <f t="shared" si="79"/>
        <v>0</v>
      </c>
      <c r="BC156" s="6">
        <f t="shared" si="79"/>
        <v>0</v>
      </c>
      <c r="BD156" s="6">
        <f t="shared" si="79"/>
        <v>0</v>
      </c>
      <c r="BE156" s="6">
        <f t="shared" si="79"/>
        <v>0</v>
      </c>
      <c r="BF156" s="6">
        <f t="shared" si="79"/>
        <v>0</v>
      </c>
      <c r="BG156" s="6">
        <f t="shared" si="79"/>
        <v>0</v>
      </c>
    </row>
    <row r="157" spans="1:59" s="1" customFormat="1" ht="16.5" customHeight="1">
      <c r="A157" s="251" t="s">
        <v>42</v>
      </c>
      <c r="B157" s="252"/>
      <c r="C157" s="253" t="str">
        <f>BANGTINH!O6</f>
        <v>Năm 2025</v>
      </c>
      <c r="D157" s="246" t="s">
        <v>32</v>
      </c>
      <c r="E157" s="255">
        <f>SUM(F157:BG157)</f>
        <v>7.0000000000000007E-2</v>
      </c>
      <c r="F157" s="2">
        <f>ROUND((SUMPRODUCT((NhuCau!$E$138:$E$143=CakyQuyhoach)*((NhuCau!I$138:I$143)/10))+SUMPRODUCT((NhuCau!$E$138:$E$143=Kykehoach)*((NhuCau!I$138:I$143)/5))+SUMPRODUCT((NhuCau!$E$138:$E$143=$C157)*(NhuCau!I$138:I$143))),2)</f>
        <v>0</v>
      </c>
      <c r="G157" s="2">
        <f>ROUND((SUMPRODUCT((NhuCau!$E$138:$E$143=CakyQuyhoach)*((NhuCau!J$138:J$143)/10))+SUMPRODUCT((NhuCau!$E$138:$E$143=Kykehoach)*((NhuCau!J$138:J$143)/5))+SUMPRODUCT((NhuCau!$E$138:$E$143=$C157)*(NhuCau!J$138:J$143))),2)</f>
        <v>0</v>
      </c>
      <c r="H157" s="2">
        <f>ROUND((SUMPRODUCT((NhuCau!$E$138:$E$143=CakyQuyhoach)*((NhuCau!K$138:K$143)/10))+SUMPRODUCT((NhuCau!$E$138:$E$143=Kykehoach)*((NhuCau!K$138:K$143)/5))+SUMPRODUCT((NhuCau!$E$138:$E$143=$C157)*(NhuCau!K$138:K$143))),2)</f>
        <v>7.0000000000000007E-2</v>
      </c>
      <c r="I157" s="2">
        <f>ROUND((SUMPRODUCT((NhuCau!$E$138:$E$143=CakyQuyhoach)*((NhuCau!L$138:L$143)/10))+SUMPRODUCT((NhuCau!$E$138:$E$143=Kykehoach)*((NhuCau!L$138:L$143)/5))+SUMPRODUCT((NhuCau!$E$138:$E$143=$C157)*(NhuCau!L$138:L$143))),2)</f>
        <v>0</v>
      </c>
      <c r="J157" s="2">
        <f>ROUND((SUMPRODUCT((NhuCau!$E$138:$E$143=CakyQuyhoach)*((NhuCau!M$138:M$143)/10))+SUMPRODUCT((NhuCau!$E$138:$E$143=Kykehoach)*((NhuCau!M$138:M$143)/5))+SUMPRODUCT((NhuCau!$E$138:$E$143=$C157)*(NhuCau!M$138:M$143))),2)</f>
        <v>0</v>
      </c>
      <c r="K157" s="2">
        <f>ROUND((SUMPRODUCT((NhuCau!$E$138:$E$143=CakyQuyhoach)*((NhuCau!N$138:N$143)/10))+SUMPRODUCT((NhuCau!$E$138:$E$143=Kykehoach)*((NhuCau!N$138:N$143)/5))+SUMPRODUCT((NhuCau!$E$138:$E$143=$C157)*(NhuCau!N$138:N$143))),2)</f>
        <v>0</v>
      </c>
      <c r="L157" s="2">
        <f>ROUND((SUMPRODUCT((NhuCau!$E$138:$E$143=CakyQuyhoach)*((NhuCau!O$138:O$143)/10))+SUMPRODUCT((NhuCau!$E$138:$E$143=Kykehoach)*((NhuCau!O$138:O$143)/5))+SUMPRODUCT((NhuCau!$E$138:$E$143=$C157)*(NhuCau!O$138:O$143))),2)</f>
        <v>0</v>
      </c>
      <c r="M157" s="2">
        <f>ROUND((SUMPRODUCT((NhuCau!$E$138:$E$143=CakyQuyhoach)*((NhuCau!P$138:P$143)/10))+SUMPRODUCT((NhuCau!$E$138:$E$143=Kykehoach)*((NhuCau!P$138:P$143)/5))+SUMPRODUCT((NhuCau!$E$138:$E$143=$C157)*(NhuCau!P$138:P$143))),2)</f>
        <v>0</v>
      </c>
      <c r="N157" s="2">
        <f>ROUND((SUMPRODUCT((NhuCau!$E$138:$E$143=CakyQuyhoach)*((NhuCau!Q$138:Q$143)/10))+SUMPRODUCT((NhuCau!$E$138:$E$143=Kykehoach)*((NhuCau!Q$138:Q$143)/5))+SUMPRODUCT((NhuCau!$E$138:$E$143=$C157)*(NhuCau!Q$138:Q$143))),2)</f>
        <v>0</v>
      </c>
      <c r="O157" s="2">
        <f>ROUND((SUMPRODUCT((NhuCau!$E$138:$E$143=CakyQuyhoach)*((NhuCau!R$138:R$143)/10))+SUMPRODUCT((NhuCau!$E$138:$E$143=Kykehoach)*((NhuCau!R$138:R$143)/5))+SUMPRODUCT((NhuCau!$E$138:$E$143=$C157)*(NhuCau!R$138:R$143))),2)</f>
        <v>0</v>
      </c>
      <c r="P157" s="2">
        <f>ROUND((SUMPRODUCT((NhuCau!$E$138:$E$143=CakyQuyhoach)*((NhuCau!S$138:S$143)/10))+SUMPRODUCT((NhuCau!$E$138:$E$143=Kykehoach)*((NhuCau!S$138:S$143)/5))+SUMPRODUCT((NhuCau!$E$138:$E$143=$C157)*(NhuCau!S$138:S$143))),2)</f>
        <v>0</v>
      </c>
      <c r="Q157" s="2">
        <f>ROUND((SUMPRODUCT((NhuCau!$E$138:$E$143=CakyQuyhoach)*((NhuCau!T$138:T$143)/10))+SUMPRODUCT((NhuCau!$E$138:$E$143=Kykehoach)*((NhuCau!T$138:T$143)/5))+SUMPRODUCT((NhuCau!$E$138:$E$143=$C157)*(NhuCau!T$138:T$143))),2)</f>
        <v>0</v>
      </c>
      <c r="R157" s="2">
        <f>ROUND((SUMPRODUCT((NhuCau!$E$138:$E$143=CakyQuyhoach)*((NhuCau!U$138:U$143)/10))+SUMPRODUCT((NhuCau!$E$138:$E$143=Kykehoach)*((NhuCau!U$138:U$143)/5))+SUMPRODUCT((NhuCau!$E$138:$E$143=$C157)*(NhuCau!U$138:U$143))),2)</f>
        <v>0</v>
      </c>
      <c r="S157" s="2">
        <f>ROUND((SUMPRODUCT((NhuCau!$E$138:$E$143=CakyQuyhoach)*((NhuCau!V$138:V$143)/10))+SUMPRODUCT((NhuCau!$E$138:$E$143=Kykehoach)*((NhuCau!V$138:V$143)/5))+SUMPRODUCT((NhuCau!$E$138:$E$143=$C157)*(NhuCau!V$138:V$143))),2)</f>
        <v>0</v>
      </c>
      <c r="T157" s="2">
        <f>ROUND((SUMPRODUCT((NhuCau!$E$138:$E$143=CakyQuyhoach)*((NhuCau!W$138:W$143)/10))+SUMPRODUCT((NhuCau!$E$138:$E$143=Kykehoach)*((NhuCau!W$138:W$143)/5))+SUMPRODUCT((NhuCau!$E$138:$E$143=$C157)*(NhuCau!W$138:W$143))),2)</f>
        <v>0</v>
      </c>
      <c r="U157" s="2">
        <f>ROUND((SUMPRODUCT((NhuCau!$E$138:$E$143=CakyQuyhoach)*((NhuCau!X$138:X$143)/10))+SUMPRODUCT((NhuCau!$E$138:$E$143=Kykehoach)*((NhuCau!X$138:X$143)/5))+SUMPRODUCT((NhuCau!$E$138:$E$143=$C157)*(NhuCau!X$138:X$143))),2)</f>
        <v>0</v>
      </c>
      <c r="V157" s="2">
        <f>ROUND((SUMPRODUCT((NhuCau!$E$138:$E$143=CakyQuyhoach)*((NhuCau!Y$138:Y$143)/10))+SUMPRODUCT((NhuCau!$E$138:$E$143=Kykehoach)*((NhuCau!Y$138:Y$143)/5))+SUMPRODUCT((NhuCau!$E$138:$E$143=$C157)*(NhuCau!Y$138:Y$143))),2)</f>
        <v>0</v>
      </c>
      <c r="W157" s="2">
        <f>ROUND((SUMPRODUCT((NhuCau!$E$138:$E$143=CakyQuyhoach)*((NhuCau!Z$138:Z$143)/10))+SUMPRODUCT((NhuCau!$E$138:$E$143=Kykehoach)*((NhuCau!Z$138:Z$143)/5))+SUMPRODUCT((NhuCau!$E$138:$E$143=$C157)*(NhuCau!Z$138:Z$143))),2)</f>
        <v>0</v>
      </c>
      <c r="X157" s="2">
        <f>ROUND((SUMPRODUCT((NhuCau!$E$138:$E$143=CakyQuyhoach)*((NhuCau!AA$138:AA$143)/10))+SUMPRODUCT((NhuCau!$E$138:$E$143=Kykehoach)*((NhuCau!AA$138:AA$143)/5))+SUMPRODUCT((NhuCau!$E$138:$E$143=$C157)*(NhuCau!AA$138:AA$143))),2)</f>
        <v>0</v>
      </c>
      <c r="Y157" s="2">
        <f>ROUND((SUMPRODUCT((NhuCau!$E$138:$E$143=CakyQuyhoach)*((NhuCau!AB$138:AB$143)/10))+SUMPRODUCT((NhuCau!$E$138:$E$143=Kykehoach)*((NhuCau!AB$138:AB$143)/5))+SUMPRODUCT((NhuCau!$E$138:$E$143=$C157)*(NhuCau!AB$138:AB$143))),2)</f>
        <v>0</v>
      </c>
      <c r="Z157" s="2">
        <f>ROUND((SUMPRODUCT((NhuCau!$E$138:$E$143=CakyQuyhoach)*((NhuCau!AC$138:AC$143)/10))+SUMPRODUCT((NhuCau!$E$138:$E$143=Kykehoach)*((NhuCau!AC$138:AC$143)/5))+SUMPRODUCT((NhuCau!$E$138:$E$143=$C157)*(NhuCau!AC$138:AC$143))),2)</f>
        <v>0</v>
      </c>
      <c r="AA157" s="2">
        <f>ROUND((SUMPRODUCT((NhuCau!$E$138:$E$143=CakyQuyhoach)*((NhuCau!AD$138:AD$143)/10))+SUMPRODUCT((NhuCau!$E$138:$E$143=Kykehoach)*((NhuCau!AD$138:AD$143)/5))+SUMPRODUCT((NhuCau!$E$138:$E$143=$C157)*(NhuCau!AD$138:AD$143))),2)</f>
        <v>0</v>
      </c>
      <c r="AB157" s="2">
        <f>ROUND((SUMPRODUCT((NhuCau!$E$138:$E$143=CakyQuyhoach)*((NhuCau!AE$138:AE$143)/10))+SUMPRODUCT((NhuCau!$E$138:$E$143=Kykehoach)*((NhuCau!AE$138:AE$143)/5))+SUMPRODUCT((NhuCau!$E$138:$E$143=$C157)*(NhuCau!AE$138:AE$143))),2)</f>
        <v>0</v>
      </c>
      <c r="AC157" s="2">
        <f>ROUND((SUMPRODUCT((NhuCau!$E$138:$E$143=CakyQuyhoach)*((NhuCau!AF$138:AF$143)/10))+SUMPRODUCT((NhuCau!$E$138:$E$143=Kykehoach)*((NhuCau!AF$138:AF$143)/5))+SUMPRODUCT((NhuCau!$E$138:$E$143=$C157)*(NhuCau!AF$138:AF$143))),2)</f>
        <v>0</v>
      </c>
      <c r="AD157" s="2">
        <f>ROUND((SUMPRODUCT((NhuCau!$E$138:$E$143=CakyQuyhoach)*((NhuCau!AG$138:AG$143)/10))+SUMPRODUCT((NhuCau!$E$138:$E$143=Kykehoach)*((NhuCau!AG$138:AG$143)/5))+SUMPRODUCT((NhuCau!$E$138:$E$143=$C157)*(NhuCau!AG$138:AG$143))),2)</f>
        <v>0</v>
      </c>
      <c r="AE157" s="2">
        <f>ROUND((SUMPRODUCT((NhuCau!$E$138:$E$143=CakyQuyhoach)*((NhuCau!AH$138:AH$143)/10))+SUMPRODUCT((NhuCau!$E$138:$E$143=Kykehoach)*((NhuCau!AH$138:AH$143)/5))+SUMPRODUCT((NhuCau!$E$138:$E$143=$C157)*(NhuCau!AH$138:AH$143))),2)</f>
        <v>0</v>
      </c>
      <c r="AF157" s="2">
        <f>ROUND((SUMPRODUCT((NhuCau!$E$138:$E$143=CakyQuyhoach)*((NhuCau!AI$138:AI$143)/10))+SUMPRODUCT((NhuCau!$E$138:$E$143=Kykehoach)*((NhuCau!AI$138:AI$143)/5))+SUMPRODUCT((NhuCau!$E$138:$E$143=$C157)*(NhuCau!AI$138:AI$143))),2)</f>
        <v>0</v>
      </c>
      <c r="AG157" s="2">
        <f>ROUND((SUMPRODUCT((NhuCau!$E$138:$E$143=CakyQuyhoach)*((NhuCau!AJ$138:AJ$143)/10))+SUMPRODUCT((NhuCau!$E$138:$E$143=Kykehoach)*((NhuCau!AJ$138:AJ$143)/5))+SUMPRODUCT((NhuCau!$E$138:$E$143=$C157)*(NhuCau!AJ$138:AJ$143))),2)</f>
        <v>0</v>
      </c>
      <c r="AH157" s="2">
        <f>ROUND((SUMPRODUCT((NhuCau!$E$138:$E$143=CakyQuyhoach)*((NhuCau!AK$138:AK$143)/10))+SUMPRODUCT((NhuCau!$E$138:$E$143=Kykehoach)*((NhuCau!AK$138:AK$143)/5))+SUMPRODUCT((NhuCau!$E$138:$E$143=$C157)*(NhuCau!AK$138:AK$143))),2)</f>
        <v>0</v>
      </c>
      <c r="AI157" s="2">
        <f>ROUND((SUMPRODUCT((NhuCau!$E$138:$E$143=CakyQuyhoach)*((NhuCau!AL$138:AL$143)/10))+SUMPRODUCT((NhuCau!$E$138:$E$143=Kykehoach)*((NhuCau!AL$138:AL$143)/5))+SUMPRODUCT((NhuCau!$E$138:$E$143=$C157)*(NhuCau!AL$138:AL$143))),2)</f>
        <v>0</v>
      </c>
      <c r="AJ157" s="2">
        <f>ROUND((SUMPRODUCT((NhuCau!$E$138:$E$143=CakyQuyhoach)*((NhuCau!AM$138:AM$143)/10))+SUMPRODUCT((NhuCau!$E$138:$E$143=Kykehoach)*((NhuCau!AM$138:AM$143)/5))+SUMPRODUCT((NhuCau!$E$138:$E$143=$C157)*(NhuCau!AM$138:AM$143))),2)</f>
        <v>0</v>
      </c>
      <c r="AK157" s="2">
        <f>ROUND((SUMPRODUCT((NhuCau!$E$138:$E$143=CakyQuyhoach)*((NhuCau!AN$138:AN$143)/10))+SUMPRODUCT((NhuCau!$E$138:$E$143=Kykehoach)*((NhuCau!AN$138:AN$143)/5))+SUMPRODUCT((NhuCau!$E$138:$E$143=$C157)*(NhuCau!AN$138:AN$143))),2)</f>
        <v>0</v>
      </c>
      <c r="AL157" s="2">
        <f>ROUND((SUMPRODUCT((NhuCau!$E$138:$E$143=CakyQuyhoach)*((NhuCau!AO$138:AO$143)/10))+SUMPRODUCT((NhuCau!$E$138:$E$143=Kykehoach)*((NhuCau!AO$138:AO$143)/5))+SUMPRODUCT((NhuCau!$E$138:$E$143=$C157)*(NhuCau!AO$138:AO$143))),2)</f>
        <v>0</v>
      </c>
      <c r="AM157" s="2">
        <f>ROUND((SUMPRODUCT((NhuCau!$E$138:$E$143=CakyQuyhoach)*((NhuCau!AP$138:AP$143)/10))+SUMPRODUCT((NhuCau!$E$138:$E$143=Kykehoach)*((NhuCau!AP$138:AP$143)/5))+SUMPRODUCT((NhuCau!$E$138:$E$143=$C157)*(NhuCau!AP$138:AP$143))),2)</f>
        <v>0</v>
      </c>
      <c r="AN157" s="2">
        <f>ROUND((SUMPRODUCT((NhuCau!$E$138:$E$143=CakyQuyhoach)*((NhuCau!AQ$138:AQ$143)/10))+SUMPRODUCT((NhuCau!$E$138:$E$143=Kykehoach)*((NhuCau!AQ$138:AQ$143)/5))+SUMPRODUCT((NhuCau!$E$138:$E$143=$C157)*(NhuCau!AQ$138:AQ$143))),2)</f>
        <v>0</v>
      </c>
      <c r="AO157" s="2">
        <f>ROUND((SUMPRODUCT((NhuCau!$E$138:$E$143=CakyQuyhoach)*((NhuCau!AR$138:AR$143)/10))+SUMPRODUCT((NhuCau!$E$138:$E$143=Kykehoach)*((NhuCau!AR$138:AR$143)/5))+SUMPRODUCT((NhuCau!$E$138:$E$143=$C157)*(NhuCau!AR$138:AR$143))),2)</f>
        <v>0</v>
      </c>
      <c r="AP157" s="2">
        <f>ROUND((SUMPRODUCT((NhuCau!$E$138:$E$143=CakyQuyhoach)*((NhuCau!AS$138:AS$143)/10))+SUMPRODUCT((NhuCau!$E$138:$E$143=Kykehoach)*((NhuCau!AS$138:AS$143)/5))+SUMPRODUCT((NhuCau!$E$138:$E$143=$C157)*(NhuCau!AS$138:AS$143))),2)</f>
        <v>0</v>
      </c>
      <c r="AQ157" s="2">
        <f>ROUND((SUMPRODUCT((NhuCau!$E$138:$E$143=CakyQuyhoach)*((NhuCau!AT$138:AT$143)/10))+SUMPRODUCT((NhuCau!$E$138:$E$143=Kykehoach)*((NhuCau!AT$138:AT$143)/5))+SUMPRODUCT((NhuCau!$E$138:$E$143=$C157)*(NhuCau!AT$138:AT$143))),2)</f>
        <v>0</v>
      </c>
      <c r="AR157" s="2">
        <f>ROUND((SUMPRODUCT((NhuCau!$E$138:$E$143=CakyQuyhoach)*((NhuCau!AU$138:AU$143)/10))+SUMPRODUCT((NhuCau!$E$138:$E$143=Kykehoach)*((NhuCau!AU$138:AU$143)/5))+SUMPRODUCT((NhuCau!$E$138:$E$143=$C157)*(NhuCau!AU$138:AU$143))),2)</f>
        <v>0</v>
      </c>
      <c r="AS157" s="2">
        <f>ROUND((SUMPRODUCT((NhuCau!$E$138:$E$143=CakyQuyhoach)*((NhuCau!AV$138:AV$143)/10))+SUMPRODUCT((NhuCau!$E$138:$E$143=Kykehoach)*((NhuCau!AV$138:AV$143)/5))+SUMPRODUCT((NhuCau!$E$138:$E$143=$C157)*(NhuCau!AV$138:AV$143))),2)</f>
        <v>0</v>
      </c>
      <c r="AT157" s="2">
        <f>ROUND((SUMPRODUCT((NhuCau!$E$138:$E$143=CakyQuyhoach)*((NhuCau!AW$138:AW$143)/10))+SUMPRODUCT((NhuCau!$E$138:$E$143=Kykehoach)*((NhuCau!AW$138:AW$143)/5))+SUMPRODUCT((NhuCau!$E$138:$E$143=$C157)*(NhuCau!AW$138:AW$143))),2)</f>
        <v>0</v>
      </c>
      <c r="AU157" s="2">
        <f>ROUND((SUMPRODUCT((NhuCau!$E$138:$E$143=CakyQuyhoach)*((NhuCau!AX$138:AX$143)/10))+SUMPRODUCT((NhuCau!$E$138:$E$143=Kykehoach)*((NhuCau!AX$138:AX$143)/5))+SUMPRODUCT((NhuCau!$E$138:$E$143=$C157)*(NhuCau!AX$138:AX$143))),2)</f>
        <v>0</v>
      </c>
      <c r="AV157" s="2">
        <f>ROUND((SUMPRODUCT((NhuCau!$E$138:$E$143=CakyQuyhoach)*((NhuCau!AY$138:AY$143)/10))+SUMPRODUCT((NhuCau!$E$138:$E$143=Kykehoach)*((NhuCau!AY$138:AY$143)/5))+SUMPRODUCT((NhuCau!$E$138:$E$143=$C157)*(NhuCau!AY$138:AY$143))),2)</f>
        <v>0</v>
      </c>
      <c r="AW157" s="2">
        <f>ROUND((SUMPRODUCT((NhuCau!$E$138:$E$143=CakyQuyhoach)*((NhuCau!AZ$138:AZ$143)/10))+SUMPRODUCT((NhuCau!$E$138:$E$143=Kykehoach)*((NhuCau!AZ$138:AZ$143)/5))+SUMPRODUCT((NhuCau!$E$138:$E$143=$C157)*(NhuCau!AZ$138:AZ$143))),2)</f>
        <v>0</v>
      </c>
      <c r="AX157" s="2">
        <f>ROUND((SUMPRODUCT((NhuCau!$E$138:$E$143=CakyQuyhoach)*((NhuCau!BA$138:BA$143)/10))+SUMPRODUCT((NhuCau!$E$138:$E$143=Kykehoach)*((NhuCau!BA$138:BA$143)/5))+SUMPRODUCT((NhuCau!$E$138:$E$143=$C157)*(NhuCau!BA$138:BA$143))),2)</f>
        <v>0</v>
      </c>
      <c r="AY157" s="2">
        <f>ROUND((SUMPRODUCT((NhuCau!$E$138:$E$143=CakyQuyhoach)*((NhuCau!BB$138:BB$143)/10))+SUMPRODUCT((NhuCau!$E$138:$E$143=Kykehoach)*((NhuCau!BB$138:BB$143)/5))+SUMPRODUCT((NhuCau!$E$138:$E$143=$C157)*(NhuCau!BB$138:BB$143))),2)</f>
        <v>0</v>
      </c>
      <c r="AZ157" s="2">
        <f>ROUND((SUMPRODUCT((NhuCau!$E$138:$E$143=CakyQuyhoach)*((NhuCau!BD$138:BD$143)/10))+SUMPRODUCT((NhuCau!$E$138:$E$143=Kykehoach)*((NhuCau!BD$138:BD$143)/5))+SUMPRODUCT((NhuCau!$E$138:$E$143=$C157)*(NhuCau!BD$138:BD$143))),2)</f>
        <v>0</v>
      </c>
      <c r="BA157" s="2">
        <f>ROUND((SUMPRODUCT((NhuCau!$E$138:$E$143=CakyQuyhoach)*((NhuCau!BE$138:BE$143)/10))+SUMPRODUCT((NhuCau!$E$138:$E$143=Kykehoach)*((NhuCau!BE$138:BE$143)/5))+SUMPRODUCT((NhuCau!$E$138:$E$143=$C157)*(NhuCau!BE$138:BE$143))),2)</f>
        <v>0</v>
      </c>
      <c r="BB157" s="2">
        <f>ROUND((SUMPRODUCT((NhuCau!$E$138:$E$143=CakyQuyhoach)*((NhuCau!BF$138:BF$143)/10))+SUMPRODUCT((NhuCau!$E$138:$E$143=Kykehoach)*((NhuCau!BF$138:BF$143)/5))+SUMPRODUCT((NhuCau!$E$138:$E$143=$C157)*(NhuCau!BF$138:BF$143))),2)</f>
        <v>0</v>
      </c>
      <c r="BC157" s="2">
        <f>ROUND((SUMPRODUCT((NhuCau!$E$138:$E$143=CakyQuyhoach)*((NhuCau!BG$138:BG$143)/10))+SUMPRODUCT((NhuCau!$E$138:$E$143=Kykehoach)*((NhuCau!BG$138:BG$143)/5))+SUMPRODUCT((NhuCau!$E$138:$E$143=$C157)*(NhuCau!BG$138:BG$143))),2)</f>
        <v>0</v>
      </c>
      <c r="BD157" s="2">
        <f>ROUND((SUMPRODUCT((NhuCau!$E$138:$E$143=CakyQuyhoach)*((NhuCau!BH$138:BH$143)/10))+SUMPRODUCT((NhuCau!$E$138:$E$143=Kykehoach)*((NhuCau!BH$138:BH$143)/5))+SUMPRODUCT((NhuCau!$E$138:$E$143=$C157)*(NhuCau!BH$138:BH$143))),2)</f>
        <v>0</v>
      </c>
      <c r="BE157" s="2">
        <f>ROUND((SUMPRODUCT((NhuCau!$E$138:$E$143=CakyQuyhoach)*((NhuCau!BI$138:BI$143)/10))+SUMPRODUCT((NhuCau!$E$138:$E$143=Kykehoach)*((NhuCau!BI$138:BI$143)/5))+SUMPRODUCT((NhuCau!$E$138:$E$143=$C157)*(NhuCau!BI$138:BI$143))),2)</f>
        <v>0</v>
      </c>
      <c r="BF157" s="2">
        <f>ROUND((SUMPRODUCT((NhuCau!$E$138:$E$143=CakyQuyhoach)*((NhuCau!BJ$138:BJ$143)/10))+SUMPRODUCT((NhuCau!$E$138:$E$143=Kykehoach)*((NhuCau!BJ$138:BJ$143)/5))+SUMPRODUCT((NhuCau!$E$138:$E$143=$C157)*(NhuCau!BJ$138:BJ$143))),2)</f>
        <v>0</v>
      </c>
      <c r="BG157" s="2">
        <f>ROUND((SUMPRODUCT((NhuCau!$E$138:$E$143=CakyQuyhoach)*((NhuCau!BK$138:BK$143)/10))+SUMPRODUCT((NhuCau!$E$138:$E$143=Kykehoach)*((NhuCau!BK$138:BK$143)/5))+SUMPRODUCT((NhuCau!$E$138:$E$143=$C157)*(NhuCau!BK$138:BK$143))),2)</f>
        <v>0</v>
      </c>
    </row>
    <row r="158" spans="1:59" s="1" customFormat="1" ht="16.5" customHeight="1">
      <c r="A158" s="251" t="s">
        <v>42</v>
      </c>
      <c r="B158" s="252"/>
      <c r="C158" s="253" t="str">
        <f>BANGTINH!O7</f>
        <v>Năm 2026</v>
      </c>
      <c r="D158" s="246" t="s">
        <v>32</v>
      </c>
      <c r="E158" s="255">
        <f>SUM(F158:BG158)</f>
        <v>0</v>
      </c>
      <c r="F158" s="2">
        <f>ROUND((SUMPRODUCT((NhuCau!$E$138:$E$143=CakyQuyhoach)*((NhuCau!I$138:I$143)/10))+SUMPRODUCT((NhuCau!$E$138:$E$143=Kykehoach)*((NhuCau!I$138:I$143)/5))+SUMPRODUCT((NhuCau!$E$138:$E$143=$C158)*(NhuCau!I$138:I$143))),2)</f>
        <v>0</v>
      </c>
      <c r="G158" s="2">
        <f>ROUND((SUMPRODUCT((NhuCau!$E$138:$E$143=CakyQuyhoach)*((NhuCau!J$138:J$143)/10))+SUMPRODUCT((NhuCau!$E$138:$E$143=Kykehoach)*((NhuCau!J$138:J$143)/5))+SUMPRODUCT((NhuCau!$E$138:$E$143=$C158)*(NhuCau!J$138:J$143))),2)</f>
        <v>0</v>
      </c>
      <c r="H158" s="2">
        <f>ROUND((SUMPRODUCT((NhuCau!$E$138:$E$143=CakyQuyhoach)*((NhuCau!K$138:K$143)/10))+SUMPRODUCT((NhuCau!$E$138:$E$143=Kykehoach)*((NhuCau!K$138:K$143)/5))+SUMPRODUCT((NhuCau!$E$138:$E$143=$C158)*(NhuCau!K$138:K$143))),2)</f>
        <v>0</v>
      </c>
      <c r="I158" s="2">
        <f>ROUND((SUMPRODUCT((NhuCau!$E$138:$E$143=CakyQuyhoach)*((NhuCau!L$138:L$143)/10))+SUMPRODUCT((NhuCau!$E$138:$E$143=Kykehoach)*((NhuCau!L$138:L$143)/5))+SUMPRODUCT((NhuCau!$E$138:$E$143=$C158)*(NhuCau!L$138:L$143))),2)</f>
        <v>0</v>
      </c>
      <c r="J158" s="2">
        <f>ROUND((SUMPRODUCT((NhuCau!$E$138:$E$143=CakyQuyhoach)*((NhuCau!M$138:M$143)/10))+SUMPRODUCT((NhuCau!$E$138:$E$143=Kykehoach)*((NhuCau!M$138:M$143)/5))+SUMPRODUCT((NhuCau!$E$138:$E$143=$C158)*(NhuCau!M$138:M$143))),2)</f>
        <v>0</v>
      </c>
      <c r="K158" s="2">
        <f>ROUND((SUMPRODUCT((NhuCau!$E$138:$E$143=CakyQuyhoach)*((NhuCau!N$138:N$143)/10))+SUMPRODUCT((NhuCau!$E$138:$E$143=Kykehoach)*((NhuCau!N$138:N$143)/5))+SUMPRODUCT((NhuCau!$E$138:$E$143=$C158)*(NhuCau!N$138:N$143))),2)</f>
        <v>0</v>
      </c>
      <c r="L158" s="2">
        <f>ROUND((SUMPRODUCT((NhuCau!$E$138:$E$143=CakyQuyhoach)*((NhuCau!O$138:O$143)/10))+SUMPRODUCT((NhuCau!$E$138:$E$143=Kykehoach)*((NhuCau!O$138:O$143)/5))+SUMPRODUCT((NhuCau!$E$138:$E$143=$C158)*(NhuCau!O$138:O$143))),2)</f>
        <v>0</v>
      </c>
      <c r="M158" s="2">
        <f>ROUND((SUMPRODUCT((NhuCau!$E$138:$E$143=CakyQuyhoach)*((NhuCau!P$138:P$143)/10))+SUMPRODUCT((NhuCau!$E$138:$E$143=Kykehoach)*((NhuCau!P$138:P$143)/5))+SUMPRODUCT((NhuCau!$E$138:$E$143=$C158)*(NhuCau!P$138:P$143))),2)</f>
        <v>0</v>
      </c>
      <c r="N158" s="2">
        <f>ROUND((SUMPRODUCT((NhuCau!$E$138:$E$143=CakyQuyhoach)*((NhuCau!Q$138:Q$143)/10))+SUMPRODUCT((NhuCau!$E$138:$E$143=Kykehoach)*((NhuCau!Q$138:Q$143)/5))+SUMPRODUCT((NhuCau!$E$138:$E$143=$C158)*(NhuCau!Q$138:Q$143))),2)</f>
        <v>0</v>
      </c>
      <c r="O158" s="2">
        <f>ROUND((SUMPRODUCT((NhuCau!$E$138:$E$143=CakyQuyhoach)*((NhuCau!R$138:R$143)/10))+SUMPRODUCT((NhuCau!$E$138:$E$143=Kykehoach)*((NhuCau!R$138:R$143)/5))+SUMPRODUCT((NhuCau!$E$138:$E$143=$C158)*(NhuCau!R$138:R$143))),2)</f>
        <v>0</v>
      </c>
      <c r="P158" s="2">
        <f>ROUND((SUMPRODUCT((NhuCau!$E$138:$E$143=CakyQuyhoach)*((NhuCau!S$138:S$143)/10))+SUMPRODUCT((NhuCau!$E$138:$E$143=Kykehoach)*((NhuCau!S$138:S$143)/5))+SUMPRODUCT((NhuCau!$E$138:$E$143=$C158)*(NhuCau!S$138:S$143))),2)</f>
        <v>0</v>
      </c>
      <c r="Q158" s="2">
        <f>ROUND((SUMPRODUCT((NhuCau!$E$138:$E$143=CakyQuyhoach)*((NhuCau!T$138:T$143)/10))+SUMPRODUCT((NhuCau!$E$138:$E$143=Kykehoach)*((NhuCau!T$138:T$143)/5))+SUMPRODUCT((NhuCau!$E$138:$E$143=$C158)*(NhuCau!T$138:T$143))),2)</f>
        <v>0</v>
      </c>
      <c r="R158" s="2">
        <f>ROUND((SUMPRODUCT((NhuCau!$E$138:$E$143=CakyQuyhoach)*((NhuCau!U$138:U$143)/10))+SUMPRODUCT((NhuCau!$E$138:$E$143=Kykehoach)*((NhuCau!U$138:U$143)/5))+SUMPRODUCT((NhuCau!$E$138:$E$143=$C158)*(NhuCau!U$138:U$143))),2)</f>
        <v>0</v>
      </c>
      <c r="S158" s="2">
        <f>ROUND((SUMPRODUCT((NhuCau!$E$138:$E$143=CakyQuyhoach)*((NhuCau!V$138:V$143)/10))+SUMPRODUCT((NhuCau!$E$138:$E$143=Kykehoach)*((NhuCau!V$138:V$143)/5))+SUMPRODUCT((NhuCau!$E$138:$E$143=$C158)*(NhuCau!V$138:V$143))),2)</f>
        <v>0</v>
      </c>
      <c r="T158" s="2">
        <f>ROUND((SUMPRODUCT((NhuCau!$E$138:$E$143=CakyQuyhoach)*((NhuCau!W$138:W$143)/10))+SUMPRODUCT((NhuCau!$E$138:$E$143=Kykehoach)*((NhuCau!W$138:W$143)/5))+SUMPRODUCT((NhuCau!$E$138:$E$143=$C158)*(NhuCau!W$138:W$143))),2)</f>
        <v>0</v>
      </c>
      <c r="U158" s="2">
        <f>ROUND((SUMPRODUCT((NhuCau!$E$138:$E$143=CakyQuyhoach)*((NhuCau!X$138:X$143)/10))+SUMPRODUCT((NhuCau!$E$138:$E$143=Kykehoach)*((NhuCau!X$138:X$143)/5))+SUMPRODUCT((NhuCau!$E$138:$E$143=$C158)*(NhuCau!X$138:X$143))),2)</f>
        <v>0</v>
      </c>
      <c r="V158" s="2">
        <f>ROUND((SUMPRODUCT((NhuCau!$E$138:$E$143=CakyQuyhoach)*((NhuCau!Y$138:Y$143)/10))+SUMPRODUCT((NhuCau!$E$138:$E$143=Kykehoach)*((NhuCau!Y$138:Y$143)/5))+SUMPRODUCT((NhuCau!$E$138:$E$143=$C158)*(NhuCau!Y$138:Y$143))),2)</f>
        <v>0</v>
      </c>
      <c r="W158" s="2">
        <f>ROUND((SUMPRODUCT((NhuCau!$E$138:$E$143=CakyQuyhoach)*((NhuCau!Z$138:Z$143)/10))+SUMPRODUCT((NhuCau!$E$138:$E$143=Kykehoach)*((NhuCau!Z$138:Z$143)/5))+SUMPRODUCT((NhuCau!$E$138:$E$143=$C158)*(NhuCau!Z$138:Z$143))),2)</f>
        <v>0</v>
      </c>
      <c r="X158" s="2">
        <f>ROUND((SUMPRODUCT((NhuCau!$E$138:$E$143=CakyQuyhoach)*((NhuCau!AA$138:AA$143)/10))+SUMPRODUCT((NhuCau!$E$138:$E$143=Kykehoach)*((NhuCau!AA$138:AA$143)/5))+SUMPRODUCT((NhuCau!$E$138:$E$143=$C158)*(NhuCau!AA$138:AA$143))),2)</f>
        <v>0</v>
      </c>
      <c r="Y158" s="2">
        <f>ROUND((SUMPRODUCT((NhuCau!$E$138:$E$143=CakyQuyhoach)*((NhuCau!AB$138:AB$143)/10))+SUMPRODUCT((NhuCau!$E$138:$E$143=Kykehoach)*((NhuCau!AB$138:AB$143)/5))+SUMPRODUCT((NhuCau!$E$138:$E$143=$C158)*(NhuCau!AB$138:AB$143))),2)</f>
        <v>0</v>
      </c>
      <c r="Z158" s="2">
        <f>ROUND((SUMPRODUCT((NhuCau!$E$138:$E$143=CakyQuyhoach)*((NhuCau!AC$138:AC$143)/10))+SUMPRODUCT((NhuCau!$E$138:$E$143=Kykehoach)*((NhuCau!AC$138:AC$143)/5))+SUMPRODUCT((NhuCau!$E$138:$E$143=$C158)*(NhuCau!AC$138:AC$143))),2)</f>
        <v>0</v>
      </c>
      <c r="AA158" s="2">
        <f>ROUND((SUMPRODUCT((NhuCau!$E$138:$E$143=CakyQuyhoach)*((NhuCau!AD$138:AD$143)/10))+SUMPRODUCT((NhuCau!$E$138:$E$143=Kykehoach)*((NhuCau!AD$138:AD$143)/5))+SUMPRODUCT((NhuCau!$E$138:$E$143=$C158)*(NhuCau!AD$138:AD$143))),2)</f>
        <v>0</v>
      </c>
      <c r="AB158" s="2">
        <f>ROUND((SUMPRODUCT((NhuCau!$E$138:$E$143=CakyQuyhoach)*((NhuCau!AE$138:AE$143)/10))+SUMPRODUCT((NhuCau!$E$138:$E$143=Kykehoach)*((NhuCau!AE$138:AE$143)/5))+SUMPRODUCT((NhuCau!$E$138:$E$143=$C158)*(NhuCau!AE$138:AE$143))),2)</f>
        <v>0</v>
      </c>
      <c r="AC158" s="2">
        <f>ROUND((SUMPRODUCT((NhuCau!$E$138:$E$143=CakyQuyhoach)*((NhuCau!AF$138:AF$143)/10))+SUMPRODUCT((NhuCau!$E$138:$E$143=Kykehoach)*((NhuCau!AF$138:AF$143)/5))+SUMPRODUCT((NhuCau!$E$138:$E$143=$C158)*(NhuCau!AF$138:AF$143))),2)</f>
        <v>0</v>
      </c>
      <c r="AD158" s="2">
        <f>ROUND((SUMPRODUCT((NhuCau!$E$138:$E$143=CakyQuyhoach)*((NhuCau!AG$138:AG$143)/10))+SUMPRODUCT((NhuCau!$E$138:$E$143=Kykehoach)*((NhuCau!AG$138:AG$143)/5))+SUMPRODUCT((NhuCau!$E$138:$E$143=$C158)*(NhuCau!AG$138:AG$143))),2)</f>
        <v>0</v>
      </c>
      <c r="AE158" s="2">
        <f>ROUND((SUMPRODUCT((NhuCau!$E$138:$E$143=CakyQuyhoach)*((NhuCau!AH$138:AH$143)/10))+SUMPRODUCT((NhuCau!$E$138:$E$143=Kykehoach)*((NhuCau!AH$138:AH$143)/5))+SUMPRODUCT((NhuCau!$E$138:$E$143=$C158)*(NhuCau!AH$138:AH$143))),2)</f>
        <v>0</v>
      </c>
      <c r="AF158" s="2">
        <f>ROUND((SUMPRODUCT((NhuCau!$E$138:$E$143=CakyQuyhoach)*((NhuCau!AI$138:AI$143)/10))+SUMPRODUCT((NhuCau!$E$138:$E$143=Kykehoach)*((NhuCau!AI$138:AI$143)/5))+SUMPRODUCT((NhuCau!$E$138:$E$143=$C158)*(NhuCau!AI$138:AI$143))),2)</f>
        <v>0</v>
      </c>
      <c r="AG158" s="2">
        <f>ROUND((SUMPRODUCT((NhuCau!$E$138:$E$143=CakyQuyhoach)*((NhuCau!AJ$138:AJ$143)/10))+SUMPRODUCT((NhuCau!$E$138:$E$143=Kykehoach)*((NhuCau!AJ$138:AJ$143)/5))+SUMPRODUCT((NhuCau!$E$138:$E$143=$C158)*(NhuCau!AJ$138:AJ$143))),2)</f>
        <v>0</v>
      </c>
      <c r="AH158" s="2">
        <f>ROUND((SUMPRODUCT((NhuCau!$E$138:$E$143=CakyQuyhoach)*((NhuCau!AK$138:AK$143)/10))+SUMPRODUCT((NhuCau!$E$138:$E$143=Kykehoach)*((NhuCau!AK$138:AK$143)/5))+SUMPRODUCT((NhuCau!$E$138:$E$143=$C158)*(NhuCau!AK$138:AK$143))),2)</f>
        <v>0</v>
      </c>
      <c r="AI158" s="2">
        <f>ROUND((SUMPRODUCT((NhuCau!$E$138:$E$143=CakyQuyhoach)*((NhuCau!AL$138:AL$143)/10))+SUMPRODUCT((NhuCau!$E$138:$E$143=Kykehoach)*((NhuCau!AL$138:AL$143)/5))+SUMPRODUCT((NhuCau!$E$138:$E$143=$C158)*(NhuCau!AL$138:AL$143))),2)</f>
        <v>0</v>
      </c>
      <c r="AJ158" s="2">
        <f>ROUND((SUMPRODUCT((NhuCau!$E$138:$E$143=CakyQuyhoach)*((NhuCau!AM$138:AM$143)/10))+SUMPRODUCT((NhuCau!$E$138:$E$143=Kykehoach)*((NhuCau!AM$138:AM$143)/5))+SUMPRODUCT((NhuCau!$E$138:$E$143=$C158)*(NhuCau!AM$138:AM$143))),2)</f>
        <v>0</v>
      </c>
      <c r="AK158" s="2">
        <f>ROUND((SUMPRODUCT((NhuCau!$E$138:$E$143=CakyQuyhoach)*((NhuCau!AN$138:AN$143)/10))+SUMPRODUCT((NhuCau!$E$138:$E$143=Kykehoach)*((NhuCau!AN$138:AN$143)/5))+SUMPRODUCT((NhuCau!$E$138:$E$143=$C158)*(NhuCau!AN$138:AN$143))),2)</f>
        <v>0</v>
      </c>
      <c r="AL158" s="2">
        <f>ROUND((SUMPRODUCT((NhuCau!$E$138:$E$143=CakyQuyhoach)*((NhuCau!AO$138:AO$143)/10))+SUMPRODUCT((NhuCau!$E$138:$E$143=Kykehoach)*((NhuCau!AO$138:AO$143)/5))+SUMPRODUCT((NhuCau!$E$138:$E$143=$C158)*(NhuCau!AO$138:AO$143))),2)</f>
        <v>0</v>
      </c>
      <c r="AM158" s="2">
        <f>ROUND((SUMPRODUCT((NhuCau!$E$138:$E$143=CakyQuyhoach)*((NhuCau!AP$138:AP$143)/10))+SUMPRODUCT((NhuCau!$E$138:$E$143=Kykehoach)*((NhuCau!AP$138:AP$143)/5))+SUMPRODUCT((NhuCau!$E$138:$E$143=$C158)*(NhuCau!AP$138:AP$143))),2)</f>
        <v>0</v>
      </c>
      <c r="AN158" s="2">
        <f>ROUND((SUMPRODUCT((NhuCau!$E$138:$E$143=CakyQuyhoach)*((NhuCau!AQ$138:AQ$143)/10))+SUMPRODUCT((NhuCau!$E$138:$E$143=Kykehoach)*((NhuCau!AQ$138:AQ$143)/5))+SUMPRODUCT((NhuCau!$E$138:$E$143=$C158)*(NhuCau!AQ$138:AQ$143))),2)</f>
        <v>0</v>
      </c>
      <c r="AO158" s="2">
        <f>ROUND((SUMPRODUCT((NhuCau!$E$138:$E$143=CakyQuyhoach)*((NhuCau!AR$138:AR$143)/10))+SUMPRODUCT((NhuCau!$E$138:$E$143=Kykehoach)*((NhuCau!AR$138:AR$143)/5))+SUMPRODUCT((NhuCau!$E$138:$E$143=$C158)*(NhuCau!AR$138:AR$143))),2)</f>
        <v>0</v>
      </c>
      <c r="AP158" s="2">
        <f>ROUND((SUMPRODUCT((NhuCau!$E$138:$E$143=CakyQuyhoach)*((NhuCau!AS$138:AS$143)/10))+SUMPRODUCT((NhuCau!$E$138:$E$143=Kykehoach)*((NhuCau!AS$138:AS$143)/5))+SUMPRODUCT((NhuCau!$E$138:$E$143=$C158)*(NhuCau!AS$138:AS$143))),2)</f>
        <v>0</v>
      </c>
      <c r="AQ158" s="2">
        <f>ROUND((SUMPRODUCT((NhuCau!$E$138:$E$143=CakyQuyhoach)*((NhuCau!AT$138:AT$143)/10))+SUMPRODUCT((NhuCau!$E$138:$E$143=Kykehoach)*((NhuCau!AT$138:AT$143)/5))+SUMPRODUCT((NhuCau!$E$138:$E$143=$C158)*(NhuCau!AT$138:AT$143))),2)</f>
        <v>0</v>
      </c>
      <c r="AR158" s="2">
        <f>ROUND((SUMPRODUCT((NhuCau!$E$138:$E$143=CakyQuyhoach)*((NhuCau!AU$138:AU$143)/10))+SUMPRODUCT((NhuCau!$E$138:$E$143=Kykehoach)*((NhuCau!AU$138:AU$143)/5))+SUMPRODUCT((NhuCau!$E$138:$E$143=$C158)*(NhuCau!AU$138:AU$143))),2)</f>
        <v>0</v>
      </c>
      <c r="AS158" s="2">
        <f>ROUND((SUMPRODUCT((NhuCau!$E$138:$E$143=CakyQuyhoach)*((NhuCau!AV$138:AV$143)/10))+SUMPRODUCT((NhuCau!$E$138:$E$143=Kykehoach)*((NhuCau!AV$138:AV$143)/5))+SUMPRODUCT((NhuCau!$E$138:$E$143=$C158)*(NhuCau!AV$138:AV$143))),2)</f>
        <v>0</v>
      </c>
      <c r="AT158" s="2">
        <f>ROUND((SUMPRODUCT((NhuCau!$E$138:$E$143=CakyQuyhoach)*((NhuCau!AW$138:AW$143)/10))+SUMPRODUCT((NhuCau!$E$138:$E$143=Kykehoach)*((NhuCau!AW$138:AW$143)/5))+SUMPRODUCT((NhuCau!$E$138:$E$143=$C158)*(NhuCau!AW$138:AW$143))),2)</f>
        <v>0</v>
      </c>
      <c r="AU158" s="2">
        <f>ROUND((SUMPRODUCT((NhuCau!$E$138:$E$143=CakyQuyhoach)*((NhuCau!AX$138:AX$143)/10))+SUMPRODUCT((NhuCau!$E$138:$E$143=Kykehoach)*((NhuCau!AX$138:AX$143)/5))+SUMPRODUCT((NhuCau!$E$138:$E$143=$C158)*(NhuCau!AX$138:AX$143))),2)</f>
        <v>0</v>
      </c>
      <c r="AV158" s="2">
        <f>ROUND((SUMPRODUCT((NhuCau!$E$138:$E$143=CakyQuyhoach)*((NhuCau!AY$138:AY$143)/10))+SUMPRODUCT((NhuCau!$E$138:$E$143=Kykehoach)*((NhuCau!AY$138:AY$143)/5))+SUMPRODUCT((NhuCau!$E$138:$E$143=$C158)*(NhuCau!AY$138:AY$143))),2)</f>
        <v>0</v>
      </c>
      <c r="AW158" s="2">
        <f>ROUND((SUMPRODUCT((NhuCau!$E$138:$E$143=CakyQuyhoach)*((NhuCau!AZ$138:AZ$143)/10))+SUMPRODUCT((NhuCau!$E$138:$E$143=Kykehoach)*((NhuCau!AZ$138:AZ$143)/5))+SUMPRODUCT((NhuCau!$E$138:$E$143=$C158)*(NhuCau!AZ$138:AZ$143))),2)</f>
        <v>0</v>
      </c>
      <c r="AX158" s="2">
        <f>ROUND((SUMPRODUCT((NhuCau!$E$138:$E$143=CakyQuyhoach)*((NhuCau!BA$138:BA$143)/10))+SUMPRODUCT((NhuCau!$E$138:$E$143=Kykehoach)*((NhuCau!BA$138:BA$143)/5))+SUMPRODUCT((NhuCau!$E$138:$E$143=$C158)*(NhuCau!BA$138:BA$143))),2)</f>
        <v>0</v>
      </c>
      <c r="AY158" s="2">
        <f>ROUND((SUMPRODUCT((NhuCau!$E$138:$E$143=CakyQuyhoach)*((NhuCau!BB$138:BB$143)/10))+SUMPRODUCT((NhuCau!$E$138:$E$143=Kykehoach)*((NhuCau!BB$138:BB$143)/5))+SUMPRODUCT((NhuCau!$E$138:$E$143=$C158)*(NhuCau!BB$138:BB$143))),2)</f>
        <v>0</v>
      </c>
      <c r="AZ158" s="2">
        <f>ROUND((SUMPRODUCT((NhuCau!$E$138:$E$143=CakyQuyhoach)*((NhuCau!BD$138:BD$143)/10))+SUMPRODUCT((NhuCau!$E$138:$E$143=Kykehoach)*((NhuCau!BD$138:BD$143)/5))+SUMPRODUCT((NhuCau!$E$138:$E$143=$C158)*(NhuCau!BD$138:BD$143))),2)</f>
        <v>0</v>
      </c>
      <c r="BA158" s="2">
        <f>ROUND((SUMPRODUCT((NhuCau!$E$138:$E$143=CakyQuyhoach)*((NhuCau!BE$138:BE$143)/10))+SUMPRODUCT((NhuCau!$E$138:$E$143=Kykehoach)*((NhuCau!BE$138:BE$143)/5))+SUMPRODUCT((NhuCau!$E$138:$E$143=$C158)*(NhuCau!BE$138:BE$143))),2)</f>
        <v>0</v>
      </c>
      <c r="BB158" s="2">
        <f>ROUND((SUMPRODUCT((NhuCau!$E$138:$E$143=CakyQuyhoach)*((NhuCau!BF$138:BF$143)/10))+SUMPRODUCT((NhuCau!$E$138:$E$143=Kykehoach)*((NhuCau!BF$138:BF$143)/5))+SUMPRODUCT((NhuCau!$E$138:$E$143=$C158)*(NhuCau!BF$138:BF$143))),2)</f>
        <v>0</v>
      </c>
      <c r="BC158" s="2">
        <f>ROUND((SUMPRODUCT((NhuCau!$E$138:$E$143=CakyQuyhoach)*((NhuCau!BG$138:BG$143)/10))+SUMPRODUCT((NhuCau!$E$138:$E$143=Kykehoach)*((NhuCau!BG$138:BG$143)/5))+SUMPRODUCT((NhuCau!$E$138:$E$143=$C158)*(NhuCau!BG$138:BG$143))),2)</f>
        <v>0</v>
      </c>
      <c r="BD158" s="2">
        <f>ROUND((SUMPRODUCT((NhuCau!$E$138:$E$143=CakyQuyhoach)*((NhuCau!BH$138:BH$143)/10))+SUMPRODUCT((NhuCau!$E$138:$E$143=Kykehoach)*((NhuCau!BH$138:BH$143)/5))+SUMPRODUCT((NhuCau!$E$138:$E$143=$C158)*(NhuCau!BH$138:BH$143))),2)</f>
        <v>0</v>
      </c>
      <c r="BE158" s="2">
        <f>ROUND((SUMPRODUCT((NhuCau!$E$138:$E$143=CakyQuyhoach)*((NhuCau!BI$138:BI$143)/10))+SUMPRODUCT((NhuCau!$E$138:$E$143=Kykehoach)*((NhuCau!BI$138:BI$143)/5))+SUMPRODUCT((NhuCau!$E$138:$E$143=$C158)*(NhuCau!BI$138:BI$143))),2)</f>
        <v>0</v>
      </c>
      <c r="BF158" s="2">
        <f>ROUND((SUMPRODUCT((NhuCau!$E$138:$E$143=CakyQuyhoach)*((NhuCau!BJ$138:BJ$143)/10))+SUMPRODUCT((NhuCau!$E$138:$E$143=Kykehoach)*((NhuCau!BJ$138:BJ$143)/5))+SUMPRODUCT((NhuCau!$E$138:$E$143=$C158)*(NhuCau!BJ$138:BJ$143))),2)</f>
        <v>0</v>
      </c>
      <c r="BG158" s="2">
        <f>ROUND((SUMPRODUCT((NhuCau!$E$138:$E$143=CakyQuyhoach)*((NhuCau!BK$138:BK$143)/10))+SUMPRODUCT((NhuCau!$E$138:$E$143=Kykehoach)*((NhuCau!BK$138:BK$143)/5))+SUMPRODUCT((NhuCau!$E$138:$E$143=$C158)*(NhuCau!BK$138:BK$143))),2)</f>
        <v>0</v>
      </c>
    </row>
    <row r="159" spans="1:59" s="1" customFormat="1" ht="16.5" customHeight="1">
      <c r="A159" s="251" t="s">
        <v>42</v>
      </c>
      <c r="B159" s="252"/>
      <c r="C159" s="253" t="str">
        <f>BANGTINH!O8</f>
        <v>Năm 2027</v>
      </c>
      <c r="D159" s="246" t="s">
        <v>32</v>
      </c>
      <c r="E159" s="255">
        <f>SUM(F159:BG159)</f>
        <v>0</v>
      </c>
      <c r="F159" s="2">
        <f>ROUND((SUMPRODUCT((NhuCau!$E$138:$E$143=CakyQuyhoach)*((NhuCau!I$138:I$143)/10))+SUMPRODUCT((NhuCau!$E$138:$E$143=Kykehoach)*((NhuCau!I$138:I$143)/5))+SUMPRODUCT((NhuCau!$E$138:$E$143=$C159)*(NhuCau!I$138:I$143))),2)</f>
        <v>0</v>
      </c>
      <c r="G159" s="2">
        <f>ROUND((SUMPRODUCT((NhuCau!$E$138:$E$143=CakyQuyhoach)*((NhuCau!J$138:J$143)/10))+SUMPRODUCT((NhuCau!$E$138:$E$143=Kykehoach)*((NhuCau!J$138:J$143)/5))+SUMPRODUCT((NhuCau!$E$138:$E$143=$C159)*(NhuCau!J$138:J$143))),2)</f>
        <v>0</v>
      </c>
      <c r="H159" s="2">
        <f>ROUND((SUMPRODUCT((NhuCau!$E$138:$E$143=CakyQuyhoach)*((NhuCau!K$138:K$143)/10))+SUMPRODUCT((NhuCau!$E$138:$E$143=Kykehoach)*((NhuCau!K$138:K$143)/5))+SUMPRODUCT((NhuCau!$E$138:$E$143=$C159)*(NhuCau!K$138:K$143))),2)</f>
        <v>0</v>
      </c>
      <c r="I159" s="2">
        <f>ROUND((SUMPRODUCT((NhuCau!$E$138:$E$143=CakyQuyhoach)*((NhuCau!L$138:L$143)/10))+SUMPRODUCT((NhuCau!$E$138:$E$143=Kykehoach)*((NhuCau!L$138:L$143)/5))+SUMPRODUCT((NhuCau!$E$138:$E$143=$C159)*(NhuCau!L$138:L$143))),2)</f>
        <v>0</v>
      </c>
      <c r="J159" s="2">
        <f>ROUND((SUMPRODUCT((NhuCau!$E$138:$E$143=CakyQuyhoach)*((NhuCau!M$138:M$143)/10))+SUMPRODUCT((NhuCau!$E$138:$E$143=Kykehoach)*((NhuCau!M$138:M$143)/5))+SUMPRODUCT((NhuCau!$E$138:$E$143=$C159)*(NhuCau!M$138:M$143))),2)</f>
        <v>0</v>
      </c>
      <c r="K159" s="2">
        <f>ROUND((SUMPRODUCT((NhuCau!$E$138:$E$143=CakyQuyhoach)*((NhuCau!N$138:N$143)/10))+SUMPRODUCT((NhuCau!$E$138:$E$143=Kykehoach)*((NhuCau!N$138:N$143)/5))+SUMPRODUCT((NhuCau!$E$138:$E$143=$C159)*(NhuCau!N$138:N$143))),2)</f>
        <v>0</v>
      </c>
      <c r="L159" s="2">
        <f>ROUND((SUMPRODUCT((NhuCau!$E$138:$E$143=CakyQuyhoach)*((NhuCau!O$138:O$143)/10))+SUMPRODUCT((NhuCau!$E$138:$E$143=Kykehoach)*((NhuCau!O$138:O$143)/5))+SUMPRODUCT((NhuCau!$E$138:$E$143=$C159)*(NhuCau!O$138:O$143))),2)</f>
        <v>0</v>
      </c>
      <c r="M159" s="2">
        <f>ROUND((SUMPRODUCT((NhuCau!$E$138:$E$143=CakyQuyhoach)*((NhuCau!P$138:P$143)/10))+SUMPRODUCT((NhuCau!$E$138:$E$143=Kykehoach)*((NhuCau!P$138:P$143)/5))+SUMPRODUCT((NhuCau!$E$138:$E$143=$C159)*(NhuCau!P$138:P$143))),2)</f>
        <v>0</v>
      </c>
      <c r="N159" s="2">
        <f>ROUND((SUMPRODUCT((NhuCau!$E$138:$E$143=CakyQuyhoach)*((NhuCau!Q$138:Q$143)/10))+SUMPRODUCT((NhuCau!$E$138:$E$143=Kykehoach)*((NhuCau!Q$138:Q$143)/5))+SUMPRODUCT((NhuCau!$E$138:$E$143=$C159)*(NhuCau!Q$138:Q$143))),2)</f>
        <v>0</v>
      </c>
      <c r="O159" s="2">
        <f>ROUND((SUMPRODUCT((NhuCau!$E$138:$E$143=CakyQuyhoach)*((NhuCau!R$138:R$143)/10))+SUMPRODUCT((NhuCau!$E$138:$E$143=Kykehoach)*((NhuCau!R$138:R$143)/5))+SUMPRODUCT((NhuCau!$E$138:$E$143=$C159)*(NhuCau!R$138:R$143))),2)</f>
        <v>0</v>
      </c>
      <c r="P159" s="2">
        <f>ROUND((SUMPRODUCT((NhuCau!$E$138:$E$143=CakyQuyhoach)*((NhuCau!S$138:S$143)/10))+SUMPRODUCT((NhuCau!$E$138:$E$143=Kykehoach)*((NhuCau!S$138:S$143)/5))+SUMPRODUCT((NhuCau!$E$138:$E$143=$C159)*(NhuCau!S$138:S$143))),2)</f>
        <v>0</v>
      </c>
      <c r="Q159" s="2">
        <f>ROUND((SUMPRODUCT((NhuCau!$E$138:$E$143=CakyQuyhoach)*((NhuCau!T$138:T$143)/10))+SUMPRODUCT((NhuCau!$E$138:$E$143=Kykehoach)*((NhuCau!T$138:T$143)/5))+SUMPRODUCT((NhuCau!$E$138:$E$143=$C159)*(NhuCau!T$138:T$143))),2)</f>
        <v>0</v>
      </c>
      <c r="R159" s="2">
        <f>ROUND((SUMPRODUCT((NhuCau!$E$138:$E$143=CakyQuyhoach)*((NhuCau!U$138:U$143)/10))+SUMPRODUCT((NhuCau!$E$138:$E$143=Kykehoach)*((NhuCau!U$138:U$143)/5))+SUMPRODUCT((NhuCau!$E$138:$E$143=$C159)*(NhuCau!U$138:U$143))),2)</f>
        <v>0</v>
      </c>
      <c r="S159" s="2">
        <f>ROUND((SUMPRODUCT((NhuCau!$E$138:$E$143=CakyQuyhoach)*((NhuCau!V$138:V$143)/10))+SUMPRODUCT((NhuCau!$E$138:$E$143=Kykehoach)*((NhuCau!V$138:V$143)/5))+SUMPRODUCT((NhuCau!$E$138:$E$143=$C159)*(NhuCau!V$138:V$143))),2)</f>
        <v>0</v>
      </c>
      <c r="T159" s="2">
        <f>ROUND((SUMPRODUCT((NhuCau!$E$138:$E$143=CakyQuyhoach)*((NhuCau!W$138:W$143)/10))+SUMPRODUCT((NhuCau!$E$138:$E$143=Kykehoach)*((NhuCau!W$138:W$143)/5))+SUMPRODUCT((NhuCau!$E$138:$E$143=$C159)*(NhuCau!W$138:W$143))),2)</f>
        <v>0</v>
      </c>
      <c r="U159" s="2">
        <f>ROUND((SUMPRODUCT((NhuCau!$E$138:$E$143=CakyQuyhoach)*((NhuCau!X$138:X$143)/10))+SUMPRODUCT((NhuCau!$E$138:$E$143=Kykehoach)*((NhuCau!X$138:X$143)/5))+SUMPRODUCT((NhuCau!$E$138:$E$143=$C159)*(NhuCau!X$138:X$143))),2)</f>
        <v>0</v>
      </c>
      <c r="V159" s="2">
        <f>ROUND((SUMPRODUCT((NhuCau!$E$138:$E$143=CakyQuyhoach)*((NhuCau!Y$138:Y$143)/10))+SUMPRODUCT((NhuCau!$E$138:$E$143=Kykehoach)*((NhuCau!Y$138:Y$143)/5))+SUMPRODUCT((NhuCau!$E$138:$E$143=$C159)*(NhuCau!Y$138:Y$143))),2)</f>
        <v>0</v>
      </c>
      <c r="W159" s="2">
        <f>ROUND((SUMPRODUCT((NhuCau!$E$138:$E$143=CakyQuyhoach)*((NhuCau!Z$138:Z$143)/10))+SUMPRODUCT((NhuCau!$E$138:$E$143=Kykehoach)*((NhuCau!Z$138:Z$143)/5))+SUMPRODUCT((NhuCau!$E$138:$E$143=$C159)*(NhuCau!Z$138:Z$143))),2)</f>
        <v>0</v>
      </c>
      <c r="X159" s="2">
        <f>ROUND((SUMPRODUCT((NhuCau!$E$138:$E$143=CakyQuyhoach)*((NhuCau!AA$138:AA$143)/10))+SUMPRODUCT((NhuCau!$E$138:$E$143=Kykehoach)*((NhuCau!AA$138:AA$143)/5))+SUMPRODUCT((NhuCau!$E$138:$E$143=$C159)*(NhuCau!AA$138:AA$143))),2)</f>
        <v>0</v>
      </c>
      <c r="Y159" s="2">
        <f>ROUND((SUMPRODUCT((NhuCau!$E$138:$E$143=CakyQuyhoach)*((NhuCau!AB$138:AB$143)/10))+SUMPRODUCT((NhuCau!$E$138:$E$143=Kykehoach)*((NhuCau!AB$138:AB$143)/5))+SUMPRODUCT((NhuCau!$E$138:$E$143=$C159)*(NhuCau!AB$138:AB$143))),2)</f>
        <v>0</v>
      </c>
      <c r="Z159" s="2">
        <f>ROUND((SUMPRODUCT((NhuCau!$E$138:$E$143=CakyQuyhoach)*((NhuCau!AC$138:AC$143)/10))+SUMPRODUCT((NhuCau!$E$138:$E$143=Kykehoach)*((NhuCau!AC$138:AC$143)/5))+SUMPRODUCT((NhuCau!$E$138:$E$143=$C159)*(NhuCau!AC$138:AC$143))),2)</f>
        <v>0</v>
      </c>
      <c r="AA159" s="2">
        <f>ROUND((SUMPRODUCT((NhuCau!$E$138:$E$143=CakyQuyhoach)*((NhuCau!AD$138:AD$143)/10))+SUMPRODUCT((NhuCau!$E$138:$E$143=Kykehoach)*((NhuCau!AD$138:AD$143)/5))+SUMPRODUCT((NhuCau!$E$138:$E$143=$C159)*(NhuCau!AD$138:AD$143))),2)</f>
        <v>0</v>
      </c>
      <c r="AB159" s="2">
        <f>ROUND((SUMPRODUCT((NhuCau!$E$138:$E$143=CakyQuyhoach)*((NhuCau!AE$138:AE$143)/10))+SUMPRODUCT((NhuCau!$E$138:$E$143=Kykehoach)*((NhuCau!AE$138:AE$143)/5))+SUMPRODUCT((NhuCau!$E$138:$E$143=$C159)*(NhuCau!AE$138:AE$143))),2)</f>
        <v>0</v>
      </c>
      <c r="AC159" s="2">
        <f>ROUND((SUMPRODUCT((NhuCau!$E$138:$E$143=CakyQuyhoach)*((NhuCau!AF$138:AF$143)/10))+SUMPRODUCT((NhuCau!$E$138:$E$143=Kykehoach)*((NhuCau!AF$138:AF$143)/5))+SUMPRODUCT((NhuCau!$E$138:$E$143=$C159)*(NhuCau!AF$138:AF$143))),2)</f>
        <v>0</v>
      </c>
      <c r="AD159" s="2">
        <f>ROUND((SUMPRODUCT((NhuCau!$E$138:$E$143=CakyQuyhoach)*((NhuCau!AG$138:AG$143)/10))+SUMPRODUCT((NhuCau!$E$138:$E$143=Kykehoach)*((NhuCau!AG$138:AG$143)/5))+SUMPRODUCT((NhuCau!$E$138:$E$143=$C159)*(NhuCau!AG$138:AG$143))),2)</f>
        <v>0</v>
      </c>
      <c r="AE159" s="2">
        <f>ROUND((SUMPRODUCT((NhuCau!$E$138:$E$143=CakyQuyhoach)*((NhuCau!AH$138:AH$143)/10))+SUMPRODUCT((NhuCau!$E$138:$E$143=Kykehoach)*((NhuCau!AH$138:AH$143)/5))+SUMPRODUCT((NhuCau!$E$138:$E$143=$C159)*(NhuCau!AH$138:AH$143))),2)</f>
        <v>0</v>
      </c>
      <c r="AF159" s="2">
        <f>ROUND((SUMPRODUCT((NhuCau!$E$138:$E$143=CakyQuyhoach)*((NhuCau!AI$138:AI$143)/10))+SUMPRODUCT((NhuCau!$E$138:$E$143=Kykehoach)*((NhuCau!AI$138:AI$143)/5))+SUMPRODUCT((NhuCau!$E$138:$E$143=$C159)*(NhuCau!AI$138:AI$143))),2)</f>
        <v>0</v>
      </c>
      <c r="AG159" s="2">
        <f>ROUND((SUMPRODUCT((NhuCau!$E$138:$E$143=CakyQuyhoach)*((NhuCau!AJ$138:AJ$143)/10))+SUMPRODUCT((NhuCau!$E$138:$E$143=Kykehoach)*((NhuCau!AJ$138:AJ$143)/5))+SUMPRODUCT((NhuCau!$E$138:$E$143=$C159)*(NhuCau!AJ$138:AJ$143))),2)</f>
        <v>0</v>
      </c>
      <c r="AH159" s="2">
        <f>ROUND((SUMPRODUCT((NhuCau!$E$138:$E$143=CakyQuyhoach)*((NhuCau!AK$138:AK$143)/10))+SUMPRODUCT((NhuCau!$E$138:$E$143=Kykehoach)*((NhuCau!AK$138:AK$143)/5))+SUMPRODUCT((NhuCau!$E$138:$E$143=$C159)*(NhuCau!AK$138:AK$143))),2)</f>
        <v>0</v>
      </c>
      <c r="AI159" s="2">
        <f>ROUND((SUMPRODUCT((NhuCau!$E$138:$E$143=CakyQuyhoach)*((NhuCau!AL$138:AL$143)/10))+SUMPRODUCT((NhuCau!$E$138:$E$143=Kykehoach)*((NhuCau!AL$138:AL$143)/5))+SUMPRODUCT((NhuCau!$E$138:$E$143=$C159)*(NhuCau!AL$138:AL$143))),2)</f>
        <v>0</v>
      </c>
      <c r="AJ159" s="2">
        <f>ROUND((SUMPRODUCT((NhuCau!$E$138:$E$143=CakyQuyhoach)*((NhuCau!AM$138:AM$143)/10))+SUMPRODUCT((NhuCau!$E$138:$E$143=Kykehoach)*((NhuCau!AM$138:AM$143)/5))+SUMPRODUCT((NhuCau!$E$138:$E$143=$C159)*(NhuCau!AM$138:AM$143))),2)</f>
        <v>0</v>
      </c>
      <c r="AK159" s="2">
        <f>ROUND((SUMPRODUCT((NhuCau!$E$138:$E$143=CakyQuyhoach)*((NhuCau!AN$138:AN$143)/10))+SUMPRODUCT((NhuCau!$E$138:$E$143=Kykehoach)*((NhuCau!AN$138:AN$143)/5))+SUMPRODUCT((NhuCau!$E$138:$E$143=$C159)*(NhuCau!AN$138:AN$143))),2)</f>
        <v>0</v>
      </c>
      <c r="AL159" s="2">
        <f>ROUND((SUMPRODUCT((NhuCau!$E$138:$E$143=CakyQuyhoach)*((NhuCau!AO$138:AO$143)/10))+SUMPRODUCT((NhuCau!$E$138:$E$143=Kykehoach)*((NhuCau!AO$138:AO$143)/5))+SUMPRODUCT((NhuCau!$E$138:$E$143=$C159)*(NhuCau!AO$138:AO$143))),2)</f>
        <v>0</v>
      </c>
      <c r="AM159" s="2">
        <f>ROUND((SUMPRODUCT((NhuCau!$E$138:$E$143=CakyQuyhoach)*((NhuCau!AP$138:AP$143)/10))+SUMPRODUCT((NhuCau!$E$138:$E$143=Kykehoach)*((NhuCau!AP$138:AP$143)/5))+SUMPRODUCT((NhuCau!$E$138:$E$143=$C159)*(NhuCau!AP$138:AP$143))),2)</f>
        <v>0</v>
      </c>
      <c r="AN159" s="2">
        <f>ROUND((SUMPRODUCT((NhuCau!$E$138:$E$143=CakyQuyhoach)*((NhuCau!AQ$138:AQ$143)/10))+SUMPRODUCT((NhuCau!$E$138:$E$143=Kykehoach)*((NhuCau!AQ$138:AQ$143)/5))+SUMPRODUCT((NhuCau!$E$138:$E$143=$C159)*(NhuCau!AQ$138:AQ$143))),2)</f>
        <v>0</v>
      </c>
      <c r="AO159" s="2">
        <f>ROUND((SUMPRODUCT((NhuCau!$E$138:$E$143=CakyQuyhoach)*((NhuCau!AR$138:AR$143)/10))+SUMPRODUCT((NhuCau!$E$138:$E$143=Kykehoach)*((NhuCau!AR$138:AR$143)/5))+SUMPRODUCT((NhuCau!$E$138:$E$143=$C159)*(NhuCau!AR$138:AR$143))),2)</f>
        <v>0</v>
      </c>
      <c r="AP159" s="2">
        <f>ROUND((SUMPRODUCT((NhuCau!$E$138:$E$143=CakyQuyhoach)*((NhuCau!AS$138:AS$143)/10))+SUMPRODUCT((NhuCau!$E$138:$E$143=Kykehoach)*((NhuCau!AS$138:AS$143)/5))+SUMPRODUCT((NhuCau!$E$138:$E$143=$C159)*(NhuCau!AS$138:AS$143))),2)</f>
        <v>0</v>
      </c>
      <c r="AQ159" s="2">
        <f>ROUND((SUMPRODUCT((NhuCau!$E$138:$E$143=CakyQuyhoach)*((NhuCau!AT$138:AT$143)/10))+SUMPRODUCT((NhuCau!$E$138:$E$143=Kykehoach)*((NhuCau!AT$138:AT$143)/5))+SUMPRODUCT((NhuCau!$E$138:$E$143=$C159)*(NhuCau!AT$138:AT$143))),2)</f>
        <v>0</v>
      </c>
      <c r="AR159" s="2">
        <f>ROUND((SUMPRODUCT((NhuCau!$E$138:$E$143=CakyQuyhoach)*((NhuCau!AU$138:AU$143)/10))+SUMPRODUCT((NhuCau!$E$138:$E$143=Kykehoach)*((NhuCau!AU$138:AU$143)/5))+SUMPRODUCT((NhuCau!$E$138:$E$143=$C159)*(NhuCau!AU$138:AU$143))),2)</f>
        <v>0</v>
      </c>
      <c r="AS159" s="2">
        <f>ROUND((SUMPRODUCT((NhuCau!$E$138:$E$143=CakyQuyhoach)*((NhuCau!AV$138:AV$143)/10))+SUMPRODUCT((NhuCau!$E$138:$E$143=Kykehoach)*((NhuCau!AV$138:AV$143)/5))+SUMPRODUCT((NhuCau!$E$138:$E$143=$C159)*(NhuCau!AV$138:AV$143))),2)</f>
        <v>0</v>
      </c>
      <c r="AT159" s="2">
        <f>ROUND((SUMPRODUCT((NhuCau!$E$138:$E$143=CakyQuyhoach)*((NhuCau!AW$138:AW$143)/10))+SUMPRODUCT((NhuCau!$E$138:$E$143=Kykehoach)*((NhuCau!AW$138:AW$143)/5))+SUMPRODUCT((NhuCau!$E$138:$E$143=$C159)*(NhuCau!AW$138:AW$143))),2)</f>
        <v>0</v>
      </c>
      <c r="AU159" s="2">
        <f>ROUND((SUMPRODUCT((NhuCau!$E$138:$E$143=CakyQuyhoach)*((NhuCau!AX$138:AX$143)/10))+SUMPRODUCT((NhuCau!$E$138:$E$143=Kykehoach)*((NhuCau!AX$138:AX$143)/5))+SUMPRODUCT((NhuCau!$E$138:$E$143=$C159)*(NhuCau!AX$138:AX$143))),2)</f>
        <v>0</v>
      </c>
      <c r="AV159" s="2">
        <f>ROUND((SUMPRODUCT((NhuCau!$E$138:$E$143=CakyQuyhoach)*((NhuCau!AY$138:AY$143)/10))+SUMPRODUCT((NhuCau!$E$138:$E$143=Kykehoach)*((NhuCau!AY$138:AY$143)/5))+SUMPRODUCT((NhuCau!$E$138:$E$143=$C159)*(NhuCau!AY$138:AY$143))),2)</f>
        <v>0</v>
      </c>
      <c r="AW159" s="2">
        <f>ROUND((SUMPRODUCT((NhuCau!$E$138:$E$143=CakyQuyhoach)*((NhuCau!AZ$138:AZ$143)/10))+SUMPRODUCT((NhuCau!$E$138:$E$143=Kykehoach)*((NhuCau!AZ$138:AZ$143)/5))+SUMPRODUCT((NhuCau!$E$138:$E$143=$C159)*(NhuCau!AZ$138:AZ$143))),2)</f>
        <v>0</v>
      </c>
      <c r="AX159" s="2">
        <f>ROUND((SUMPRODUCT((NhuCau!$E$138:$E$143=CakyQuyhoach)*((NhuCau!BA$138:BA$143)/10))+SUMPRODUCT((NhuCau!$E$138:$E$143=Kykehoach)*((NhuCau!BA$138:BA$143)/5))+SUMPRODUCT((NhuCau!$E$138:$E$143=$C159)*(NhuCau!BA$138:BA$143))),2)</f>
        <v>0</v>
      </c>
      <c r="AY159" s="2">
        <f>ROUND((SUMPRODUCT((NhuCau!$E$138:$E$143=CakyQuyhoach)*((NhuCau!BB$138:BB$143)/10))+SUMPRODUCT((NhuCau!$E$138:$E$143=Kykehoach)*((NhuCau!BB$138:BB$143)/5))+SUMPRODUCT((NhuCau!$E$138:$E$143=$C159)*(NhuCau!BB$138:BB$143))),2)</f>
        <v>0</v>
      </c>
      <c r="AZ159" s="2">
        <f>ROUND((SUMPRODUCT((NhuCau!$E$138:$E$143=CakyQuyhoach)*((NhuCau!BD$138:BD$143)/10))+SUMPRODUCT((NhuCau!$E$138:$E$143=Kykehoach)*((NhuCau!BD$138:BD$143)/5))+SUMPRODUCT((NhuCau!$E$138:$E$143=$C159)*(NhuCau!BD$138:BD$143))),2)</f>
        <v>0</v>
      </c>
      <c r="BA159" s="2">
        <f>ROUND((SUMPRODUCT((NhuCau!$E$138:$E$143=CakyQuyhoach)*((NhuCau!BE$138:BE$143)/10))+SUMPRODUCT((NhuCau!$E$138:$E$143=Kykehoach)*((NhuCau!BE$138:BE$143)/5))+SUMPRODUCT((NhuCau!$E$138:$E$143=$C159)*(NhuCau!BE$138:BE$143))),2)</f>
        <v>0</v>
      </c>
      <c r="BB159" s="2">
        <f>ROUND((SUMPRODUCT((NhuCau!$E$138:$E$143=CakyQuyhoach)*((NhuCau!BF$138:BF$143)/10))+SUMPRODUCT((NhuCau!$E$138:$E$143=Kykehoach)*((NhuCau!BF$138:BF$143)/5))+SUMPRODUCT((NhuCau!$E$138:$E$143=$C159)*(NhuCau!BF$138:BF$143))),2)</f>
        <v>0</v>
      </c>
      <c r="BC159" s="2">
        <f>ROUND((SUMPRODUCT((NhuCau!$E$138:$E$143=CakyQuyhoach)*((NhuCau!BG$138:BG$143)/10))+SUMPRODUCT((NhuCau!$E$138:$E$143=Kykehoach)*((NhuCau!BG$138:BG$143)/5))+SUMPRODUCT((NhuCau!$E$138:$E$143=$C159)*(NhuCau!BG$138:BG$143))),2)</f>
        <v>0</v>
      </c>
      <c r="BD159" s="2">
        <f>ROUND((SUMPRODUCT((NhuCau!$E$138:$E$143=CakyQuyhoach)*((NhuCau!BH$138:BH$143)/10))+SUMPRODUCT((NhuCau!$E$138:$E$143=Kykehoach)*((NhuCau!BH$138:BH$143)/5))+SUMPRODUCT((NhuCau!$E$138:$E$143=$C159)*(NhuCau!BH$138:BH$143))),2)</f>
        <v>0</v>
      </c>
      <c r="BE159" s="2">
        <f>ROUND((SUMPRODUCT((NhuCau!$E$138:$E$143=CakyQuyhoach)*((NhuCau!BI$138:BI$143)/10))+SUMPRODUCT((NhuCau!$E$138:$E$143=Kykehoach)*((NhuCau!BI$138:BI$143)/5))+SUMPRODUCT((NhuCau!$E$138:$E$143=$C159)*(NhuCau!BI$138:BI$143))),2)</f>
        <v>0</v>
      </c>
      <c r="BF159" s="2">
        <f>ROUND((SUMPRODUCT((NhuCau!$E$138:$E$143=CakyQuyhoach)*((NhuCau!BJ$138:BJ$143)/10))+SUMPRODUCT((NhuCau!$E$138:$E$143=Kykehoach)*((NhuCau!BJ$138:BJ$143)/5))+SUMPRODUCT((NhuCau!$E$138:$E$143=$C159)*(NhuCau!BJ$138:BJ$143))),2)</f>
        <v>0</v>
      </c>
      <c r="BG159" s="2">
        <f>ROUND((SUMPRODUCT((NhuCau!$E$138:$E$143=CakyQuyhoach)*((NhuCau!BK$138:BK$143)/10))+SUMPRODUCT((NhuCau!$E$138:$E$143=Kykehoach)*((NhuCau!BK$138:BK$143)/5))+SUMPRODUCT((NhuCau!$E$138:$E$143=$C159)*(NhuCau!BK$138:BK$143))),2)</f>
        <v>0</v>
      </c>
    </row>
    <row r="160" spans="1:59" s="1" customFormat="1" ht="16.5" customHeight="1">
      <c r="A160" s="251" t="s">
        <v>42</v>
      </c>
      <c r="B160" s="252"/>
      <c r="C160" s="253" t="str">
        <f>BANGTINH!O9</f>
        <v>Năm 2028</v>
      </c>
      <c r="D160" s="246" t="s">
        <v>32</v>
      </c>
      <c r="E160" s="255">
        <f>SUM(F160:BG160)</f>
        <v>0</v>
      </c>
      <c r="F160" s="2">
        <f>ROUND((SUMPRODUCT((NhuCau!$E$138:$E$143=CakyQuyhoach)*((NhuCau!I$138:I$143)/10))+SUMPRODUCT((NhuCau!$E$138:$E$143=Kykehoach)*((NhuCau!I$138:I$143)/5))+SUMPRODUCT((NhuCau!$E$138:$E$143=$C160)*(NhuCau!I$138:I$143))),2)</f>
        <v>0</v>
      </c>
      <c r="G160" s="2">
        <f>ROUND((SUMPRODUCT((NhuCau!$E$138:$E$143=CakyQuyhoach)*((NhuCau!J$138:J$143)/10))+SUMPRODUCT((NhuCau!$E$138:$E$143=Kykehoach)*((NhuCau!J$138:J$143)/5))+SUMPRODUCT((NhuCau!$E$138:$E$143=$C160)*(NhuCau!J$138:J$143))),2)</f>
        <v>0</v>
      </c>
      <c r="H160" s="2">
        <f>ROUND((SUMPRODUCT((NhuCau!$E$138:$E$143=CakyQuyhoach)*((NhuCau!K$138:K$143)/10))+SUMPRODUCT((NhuCau!$E$138:$E$143=Kykehoach)*((NhuCau!K$138:K$143)/5))+SUMPRODUCT((NhuCau!$E$138:$E$143=$C160)*(NhuCau!K$138:K$143))),2)</f>
        <v>0</v>
      </c>
      <c r="I160" s="2">
        <f>ROUND((SUMPRODUCT((NhuCau!$E$138:$E$143=CakyQuyhoach)*((NhuCau!L$138:L$143)/10))+SUMPRODUCT((NhuCau!$E$138:$E$143=Kykehoach)*((NhuCau!L$138:L$143)/5))+SUMPRODUCT((NhuCau!$E$138:$E$143=$C160)*(NhuCau!L$138:L$143))),2)</f>
        <v>0</v>
      </c>
      <c r="J160" s="2">
        <f>ROUND((SUMPRODUCT((NhuCau!$E$138:$E$143=CakyQuyhoach)*((NhuCau!M$138:M$143)/10))+SUMPRODUCT((NhuCau!$E$138:$E$143=Kykehoach)*((NhuCau!M$138:M$143)/5))+SUMPRODUCT((NhuCau!$E$138:$E$143=$C160)*(NhuCau!M$138:M$143))),2)</f>
        <v>0</v>
      </c>
      <c r="K160" s="2">
        <f>ROUND((SUMPRODUCT((NhuCau!$E$138:$E$143=CakyQuyhoach)*((NhuCau!N$138:N$143)/10))+SUMPRODUCT((NhuCau!$E$138:$E$143=Kykehoach)*((NhuCau!N$138:N$143)/5))+SUMPRODUCT((NhuCau!$E$138:$E$143=$C160)*(NhuCau!N$138:N$143))),2)</f>
        <v>0</v>
      </c>
      <c r="L160" s="2">
        <f>ROUND((SUMPRODUCT((NhuCau!$E$138:$E$143=CakyQuyhoach)*((NhuCau!O$138:O$143)/10))+SUMPRODUCT((NhuCau!$E$138:$E$143=Kykehoach)*((NhuCau!O$138:O$143)/5))+SUMPRODUCT((NhuCau!$E$138:$E$143=$C160)*(NhuCau!O$138:O$143))),2)</f>
        <v>0</v>
      </c>
      <c r="M160" s="2">
        <f>ROUND((SUMPRODUCT((NhuCau!$E$138:$E$143=CakyQuyhoach)*((NhuCau!P$138:P$143)/10))+SUMPRODUCT((NhuCau!$E$138:$E$143=Kykehoach)*((NhuCau!P$138:P$143)/5))+SUMPRODUCT((NhuCau!$E$138:$E$143=$C160)*(NhuCau!P$138:P$143))),2)</f>
        <v>0</v>
      </c>
      <c r="N160" s="2">
        <f>ROUND((SUMPRODUCT((NhuCau!$E$138:$E$143=CakyQuyhoach)*((NhuCau!Q$138:Q$143)/10))+SUMPRODUCT((NhuCau!$E$138:$E$143=Kykehoach)*((NhuCau!Q$138:Q$143)/5))+SUMPRODUCT((NhuCau!$E$138:$E$143=$C160)*(NhuCau!Q$138:Q$143))),2)</f>
        <v>0</v>
      </c>
      <c r="O160" s="2">
        <f>ROUND((SUMPRODUCT((NhuCau!$E$138:$E$143=CakyQuyhoach)*((NhuCau!R$138:R$143)/10))+SUMPRODUCT((NhuCau!$E$138:$E$143=Kykehoach)*((NhuCau!R$138:R$143)/5))+SUMPRODUCT((NhuCau!$E$138:$E$143=$C160)*(NhuCau!R$138:R$143))),2)</f>
        <v>0</v>
      </c>
      <c r="P160" s="2">
        <f>ROUND((SUMPRODUCT((NhuCau!$E$138:$E$143=CakyQuyhoach)*((NhuCau!S$138:S$143)/10))+SUMPRODUCT((NhuCau!$E$138:$E$143=Kykehoach)*((NhuCau!S$138:S$143)/5))+SUMPRODUCT((NhuCau!$E$138:$E$143=$C160)*(NhuCau!S$138:S$143))),2)</f>
        <v>0</v>
      </c>
      <c r="Q160" s="2">
        <f>ROUND((SUMPRODUCT((NhuCau!$E$138:$E$143=CakyQuyhoach)*((NhuCau!T$138:T$143)/10))+SUMPRODUCT((NhuCau!$E$138:$E$143=Kykehoach)*((NhuCau!T$138:T$143)/5))+SUMPRODUCT((NhuCau!$E$138:$E$143=$C160)*(NhuCau!T$138:T$143))),2)</f>
        <v>0</v>
      </c>
      <c r="R160" s="2">
        <f>ROUND((SUMPRODUCT((NhuCau!$E$138:$E$143=CakyQuyhoach)*((NhuCau!U$138:U$143)/10))+SUMPRODUCT((NhuCau!$E$138:$E$143=Kykehoach)*((NhuCau!U$138:U$143)/5))+SUMPRODUCT((NhuCau!$E$138:$E$143=$C160)*(NhuCau!U$138:U$143))),2)</f>
        <v>0</v>
      </c>
      <c r="S160" s="2">
        <f>ROUND((SUMPRODUCT((NhuCau!$E$138:$E$143=CakyQuyhoach)*((NhuCau!V$138:V$143)/10))+SUMPRODUCT((NhuCau!$E$138:$E$143=Kykehoach)*((NhuCau!V$138:V$143)/5))+SUMPRODUCT((NhuCau!$E$138:$E$143=$C160)*(NhuCau!V$138:V$143))),2)</f>
        <v>0</v>
      </c>
      <c r="T160" s="2">
        <f>ROUND((SUMPRODUCT((NhuCau!$E$138:$E$143=CakyQuyhoach)*((NhuCau!W$138:W$143)/10))+SUMPRODUCT((NhuCau!$E$138:$E$143=Kykehoach)*((NhuCau!W$138:W$143)/5))+SUMPRODUCT((NhuCau!$E$138:$E$143=$C160)*(NhuCau!W$138:W$143))),2)</f>
        <v>0</v>
      </c>
      <c r="U160" s="2">
        <f>ROUND((SUMPRODUCT((NhuCau!$E$138:$E$143=CakyQuyhoach)*((NhuCau!X$138:X$143)/10))+SUMPRODUCT((NhuCau!$E$138:$E$143=Kykehoach)*((NhuCau!X$138:X$143)/5))+SUMPRODUCT((NhuCau!$E$138:$E$143=$C160)*(NhuCau!X$138:X$143))),2)</f>
        <v>0</v>
      </c>
      <c r="V160" s="2">
        <f>ROUND((SUMPRODUCT((NhuCau!$E$138:$E$143=CakyQuyhoach)*((NhuCau!Y$138:Y$143)/10))+SUMPRODUCT((NhuCau!$E$138:$E$143=Kykehoach)*((NhuCau!Y$138:Y$143)/5))+SUMPRODUCT((NhuCau!$E$138:$E$143=$C160)*(NhuCau!Y$138:Y$143))),2)</f>
        <v>0</v>
      </c>
      <c r="W160" s="2">
        <f>ROUND((SUMPRODUCT((NhuCau!$E$138:$E$143=CakyQuyhoach)*((NhuCau!Z$138:Z$143)/10))+SUMPRODUCT((NhuCau!$E$138:$E$143=Kykehoach)*((NhuCau!Z$138:Z$143)/5))+SUMPRODUCT((NhuCau!$E$138:$E$143=$C160)*(NhuCau!Z$138:Z$143))),2)</f>
        <v>0</v>
      </c>
      <c r="X160" s="2">
        <f>ROUND((SUMPRODUCT((NhuCau!$E$138:$E$143=CakyQuyhoach)*((NhuCau!AA$138:AA$143)/10))+SUMPRODUCT((NhuCau!$E$138:$E$143=Kykehoach)*((NhuCau!AA$138:AA$143)/5))+SUMPRODUCT((NhuCau!$E$138:$E$143=$C160)*(NhuCau!AA$138:AA$143))),2)</f>
        <v>0</v>
      </c>
      <c r="Y160" s="2">
        <f>ROUND((SUMPRODUCT((NhuCau!$E$138:$E$143=CakyQuyhoach)*((NhuCau!AB$138:AB$143)/10))+SUMPRODUCT((NhuCau!$E$138:$E$143=Kykehoach)*((NhuCau!AB$138:AB$143)/5))+SUMPRODUCT((NhuCau!$E$138:$E$143=$C160)*(NhuCau!AB$138:AB$143))),2)</f>
        <v>0</v>
      </c>
      <c r="Z160" s="2">
        <f>ROUND((SUMPRODUCT((NhuCau!$E$138:$E$143=CakyQuyhoach)*((NhuCau!AC$138:AC$143)/10))+SUMPRODUCT((NhuCau!$E$138:$E$143=Kykehoach)*((NhuCau!AC$138:AC$143)/5))+SUMPRODUCT((NhuCau!$E$138:$E$143=$C160)*(NhuCau!AC$138:AC$143))),2)</f>
        <v>0</v>
      </c>
      <c r="AA160" s="2">
        <f>ROUND((SUMPRODUCT((NhuCau!$E$138:$E$143=CakyQuyhoach)*((NhuCau!AD$138:AD$143)/10))+SUMPRODUCT((NhuCau!$E$138:$E$143=Kykehoach)*((NhuCau!AD$138:AD$143)/5))+SUMPRODUCT((NhuCau!$E$138:$E$143=$C160)*(NhuCau!AD$138:AD$143))),2)</f>
        <v>0</v>
      </c>
      <c r="AB160" s="2">
        <f>ROUND((SUMPRODUCT((NhuCau!$E$138:$E$143=CakyQuyhoach)*((NhuCau!AE$138:AE$143)/10))+SUMPRODUCT((NhuCau!$E$138:$E$143=Kykehoach)*((NhuCau!AE$138:AE$143)/5))+SUMPRODUCT((NhuCau!$E$138:$E$143=$C160)*(NhuCau!AE$138:AE$143))),2)</f>
        <v>0</v>
      </c>
      <c r="AC160" s="2">
        <f>ROUND((SUMPRODUCT((NhuCau!$E$138:$E$143=CakyQuyhoach)*((NhuCau!AF$138:AF$143)/10))+SUMPRODUCT((NhuCau!$E$138:$E$143=Kykehoach)*((NhuCau!AF$138:AF$143)/5))+SUMPRODUCT((NhuCau!$E$138:$E$143=$C160)*(NhuCau!AF$138:AF$143))),2)</f>
        <v>0</v>
      </c>
      <c r="AD160" s="2">
        <f>ROUND((SUMPRODUCT((NhuCau!$E$138:$E$143=CakyQuyhoach)*((NhuCau!AG$138:AG$143)/10))+SUMPRODUCT((NhuCau!$E$138:$E$143=Kykehoach)*((NhuCau!AG$138:AG$143)/5))+SUMPRODUCT((NhuCau!$E$138:$E$143=$C160)*(NhuCau!AG$138:AG$143))),2)</f>
        <v>0</v>
      </c>
      <c r="AE160" s="2">
        <f>ROUND((SUMPRODUCT((NhuCau!$E$138:$E$143=CakyQuyhoach)*((NhuCau!AH$138:AH$143)/10))+SUMPRODUCT((NhuCau!$E$138:$E$143=Kykehoach)*((NhuCau!AH$138:AH$143)/5))+SUMPRODUCT((NhuCau!$E$138:$E$143=$C160)*(NhuCau!AH$138:AH$143))),2)</f>
        <v>0</v>
      </c>
      <c r="AF160" s="2">
        <f>ROUND((SUMPRODUCT((NhuCau!$E$138:$E$143=CakyQuyhoach)*((NhuCau!AI$138:AI$143)/10))+SUMPRODUCT((NhuCau!$E$138:$E$143=Kykehoach)*((NhuCau!AI$138:AI$143)/5))+SUMPRODUCT((NhuCau!$E$138:$E$143=$C160)*(NhuCau!AI$138:AI$143))),2)</f>
        <v>0</v>
      </c>
      <c r="AG160" s="2">
        <f>ROUND((SUMPRODUCT((NhuCau!$E$138:$E$143=CakyQuyhoach)*((NhuCau!AJ$138:AJ$143)/10))+SUMPRODUCT((NhuCau!$E$138:$E$143=Kykehoach)*((NhuCau!AJ$138:AJ$143)/5))+SUMPRODUCT((NhuCau!$E$138:$E$143=$C160)*(NhuCau!AJ$138:AJ$143))),2)</f>
        <v>0</v>
      </c>
      <c r="AH160" s="2">
        <f>ROUND((SUMPRODUCT((NhuCau!$E$138:$E$143=CakyQuyhoach)*((NhuCau!AK$138:AK$143)/10))+SUMPRODUCT((NhuCau!$E$138:$E$143=Kykehoach)*((NhuCau!AK$138:AK$143)/5))+SUMPRODUCT((NhuCau!$E$138:$E$143=$C160)*(NhuCau!AK$138:AK$143))),2)</f>
        <v>0</v>
      </c>
      <c r="AI160" s="2">
        <f>ROUND((SUMPRODUCT((NhuCau!$E$138:$E$143=CakyQuyhoach)*((NhuCau!AL$138:AL$143)/10))+SUMPRODUCT((NhuCau!$E$138:$E$143=Kykehoach)*((NhuCau!AL$138:AL$143)/5))+SUMPRODUCT((NhuCau!$E$138:$E$143=$C160)*(NhuCau!AL$138:AL$143))),2)</f>
        <v>0</v>
      </c>
      <c r="AJ160" s="2">
        <f>ROUND((SUMPRODUCT((NhuCau!$E$138:$E$143=CakyQuyhoach)*((NhuCau!AM$138:AM$143)/10))+SUMPRODUCT((NhuCau!$E$138:$E$143=Kykehoach)*((NhuCau!AM$138:AM$143)/5))+SUMPRODUCT((NhuCau!$E$138:$E$143=$C160)*(NhuCau!AM$138:AM$143))),2)</f>
        <v>0</v>
      </c>
      <c r="AK160" s="2">
        <f>ROUND((SUMPRODUCT((NhuCau!$E$138:$E$143=CakyQuyhoach)*((NhuCau!AN$138:AN$143)/10))+SUMPRODUCT((NhuCau!$E$138:$E$143=Kykehoach)*((NhuCau!AN$138:AN$143)/5))+SUMPRODUCT((NhuCau!$E$138:$E$143=$C160)*(NhuCau!AN$138:AN$143))),2)</f>
        <v>0</v>
      </c>
      <c r="AL160" s="2">
        <f>ROUND((SUMPRODUCT((NhuCau!$E$138:$E$143=CakyQuyhoach)*((NhuCau!AO$138:AO$143)/10))+SUMPRODUCT((NhuCau!$E$138:$E$143=Kykehoach)*((NhuCau!AO$138:AO$143)/5))+SUMPRODUCT((NhuCau!$E$138:$E$143=$C160)*(NhuCau!AO$138:AO$143))),2)</f>
        <v>0</v>
      </c>
      <c r="AM160" s="2">
        <f>ROUND((SUMPRODUCT((NhuCau!$E$138:$E$143=CakyQuyhoach)*((NhuCau!AP$138:AP$143)/10))+SUMPRODUCT((NhuCau!$E$138:$E$143=Kykehoach)*((NhuCau!AP$138:AP$143)/5))+SUMPRODUCT((NhuCau!$E$138:$E$143=$C160)*(NhuCau!AP$138:AP$143))),2)</f>
        <v>0</v>
      </c>
      <c r="AN160" s="2">
        <f>ROUND((SUMPRODUCT((NhuCau!$E$138:$E$143=CakyQuyhoach)*((NhuCau!AQ$138:AQ$143)/10))+SUMPRODUCT((NhuCau!$E$138:$E$143=Kykehoach)*((NhuCau!AQ$138:AQ$143)/5))+SUMPRODUCT((NhuCau!$E$138:$E$143=$C160)*(NhuCau!AQ$138:AQ$143))),2)</f>
        <v>0</v>
      </c>
      <c r="AO160" s="2">
        <f>ROUND((SUMPRODUCT((NhuCau!$E$138:$E$143=CakyQuyhoach)*((NhuCau!AR$138:AR$143)/10))+SUMPRODUCT((NhuCau!$E$138:$E$143=Kykehoach)*((NhuCau!AR$138:AR$143)/5))+SUMPRODUCT((NhuCau!$E$138:$E$143=$C160)*(NhuCau!AR$138:AR$143))),2)</f>
        <v>0</v>
      </c>
      <c r="AP160" s="2">
        <f>ROUND((SUMPRODUCT((NhuCau!$E$138:$E$143=CakyQuyhoach)*((NhuCau!AS$138:AS$143)/10))+SUMPRODUCT((NhuCau!$E$138:$E$143=Kykehoach)*((NhuCau!AS$138:AS$143)/5))+SUMPRODUCT((NhuCau!$E$138:$E$143=$C160)*(NhuCau!AS$138:AS$143))),2)</f>
        <v>0</v>
      </c>
      <c r="AQ160" s="2">
        <f>ROUND((SUMPRODUCT((NhuCau!$E$138:$E$143=CakyQuyhoach)*((NhuCau!AT$138:AT$143)/10))+SUMPRODUCT((NhuCau!$E$138:$E$143=Kykehoach)*((NhuCau!AT$138:AT$143)/5))+SUMPRODUCT((NhuCau!$E$138:$E$143=$C160)*(NhuCau!AT$138:AT$143))),2)</f>
        <v>0</v>
      </c>
      <c r="AR160" s="2">
        <f>ROUND((SUMPRODUCT((NhuCau!$E$138:$E$143=CakyQuyhoach)*((NhuCau!AU$138:AU$143)/10))+SUMPRODUCT((NhuCau!$E$138:$E$143=Kykehoach)*((NhuCau!AU$138:AU$143)/5))+SUMPRODUCT((NhuCau!$E$138:$E$143=$C160)*(NhuCau!AU$138:AU$143))),2)</f>
        <v>0</v>
      </c>
      <c r="AS160" s="2">
        <f>ROUND((SUMPRODUCT((NhuCau!$E$138:$E$143=CakyQuyhoach)*((NhuCau!AV$138:AV$143)/10))+SUMPRODUCT((NhuCau!$E$138:$E$143=Kykehoach)*((NhuCau!AV$138:AV$143)/5))+SUMPRODUCT((NhuCau!$E$138:$E$143=$C160)*(NhuCau!AV$138:AV$143))),2)</f>
        <v>0</v>
      </c>
      <c r="AT160" s="2">
        <f>ROUND((SUMPRODUCT((NhuCau!$E$138:$E$143=CakyQuyhoach)*((NhuCau!AW$138:AW$143)/10))+SUMPRODUCT((NhuCau!$E$138:$E$143=Kykehoach)*((NhuCau!AW$138:AW$143)/5))+SUMPRODUCT((NhuCau!$E$138:$E$143=$C160)*(NhuCau!AW$138:AW$143))),2)</f>
        <v>0</v>
      </c>
      <c r="AU160" s="2">
        <f>ROUND((SUMPRODUCT((NhuCau!$E$138:$E$143=CakyQuyhoach)*((NhuCau!AX$138:AX$143)/10))+SUMPRODUCT((NhuCau!$E$138:$E$143=Kykehoach)*((NhuCau!AX$138:AX$143)/5))+SUMPRODUCT((NhuCau!$E$138:$E$143=$C160)*(NhuCau!AX$138:AX$143))),2)</f>
        <v>0</v>
      </c>
      <c r="AV160" s="2">
        <f>ROUND((SUMPRODUCT((NhuCau!$E$138:$E$143=CakyQuyhoach)*((NhuCau!AY$138:AY$143)/10))+SUMPRODUCT((NhuCau!$E$138:$E$143=Kykehoach)*((NhuCau!AY$138:AY$143)/5))+SUMPRODUCT((NhuCau!$E$138:$E$143=$C160)*(NhuCau!AY$138:AY$143))),2)</f>
        <v>0</v>
      </c>
      <c r="AW160" s="2">
        <f>ROUND((SUMPRODUCT((NhuCau!$E$138:$E$143=CakyQuyhoach)*((NhuCau!AZ$138:AZ$143)/10))+SUMPRODUCT((NhuCau!$E$138:$E$143=Kykehoach)*((NhuCau!AZ$138:AZ$143)/5))+SUMPRODUCT((NhuCau!$E$138:$E$143=$C160)*(NhuCau!AZ$138:AZ$143))),2)</f>
        <v>0</v>
      </c>
      <c r="AX160" s="2">
        <f>ROUND((SUMPRODUCT((NhuCau!$E$138:$E$143=CakyQuyhoach)*((NhuCau!BA$138:BA$143)/10))+SUMPRODUCT((NhuCau!$E$138:$E$143=Kykehoach)*((NhuCau!BA$138:BA$143)/5))+SUMPRODUCT((NhuCau!$E$138:$E$143=$C160)*(NhuCau!BA$138:BA$143))),2)</f>
        <v>0</v>
      </c>
      <c r="AY160" s="2">
        <f>ROUND((SUMPRODUCT((NhuCau!$E$138:$E$143=CakyQuyhoach)*((NhuCau!BB$138:BB$143)/10))+SUMPRODUCT((NhuCau!$E$138:$E$143=Kykehoach)*((NhuCau!BB$138:BB$143)/5))+SUMPRODUCT((NhuCau!$E$138:$E$143=$C160)*(NhuCau!BB$138:BB$143))),2)</f>
        <v>0</v>
      </c>
      <c r="AZ160" s="2">
        <f>ROUND((SUMPRODUCT((NhuCau!$E$138:$E$143=CakyQuyhoach)*((NhuCau!BD$138:BD$143)/10))+SUMPRODUCT((NhuCau!$E$138:$E$143=Kykehoach)*((NhuCau!BD$138:BD$143)/5))+SUMPRODUCT((NhuCau!$E$138:$E$143=$C160)*(NhuCau!BD$138:BD$143))),2)</f>
        <v>0</v>
      </c>
      <c r="BA160" s="2">
        <f>ROUND((SUMPRODUCT((NhuCau!$E$138:$E$143=CakyQuyhoach)*((NhuCau!BE$138:BE$143)/10))+SUMPRODUCT((NhuCau!$E$138:$E$143=Kykehoach)*((NhuCau!BE$138:BE$143)/5))+SUMPRODUCT((NhuCau!$E$138:$E$143=$C160)*(NhuCau!BE$138:BE$143))),2)</f>
        <v>0</v>
      </c>
      <c r="BB160" s="2">
        <f>ROUND((SUMPRODUCT((NhuCau!$E$138:$E$143=CakyQuyhoach)*((NhuCau!BF$138:BF$143)/10))+SUMPRODUCT((NhuCau!$E$138:$E$143=Kykehoach)*((NhuCau!BF$138:BF$143)/5))+SUMPRODUCT((NhuCau!$E$138:$E$143=$C160)*(NhuCau!BF$138:BF$143))),2)</f>
        <v>0</v>
      </c>
      <c r="BC160" s="2">
        <f>ROUND((SUMPRODUCT((NhuCau!$E$138:$E$143=CakyQuyhoach)*((NhuCau!BG$138:BG$143)/10))+SUMPRODUCT((NhuCau!$E$138:$E$143=Kykehoach)*((NhuCau!BG$138:BG$143)/5))+SUMPRODUCT((NhuCau!$E$138:$E$143=$C160)*(NhuCau!BG$138:BG$143))),2)</f>
        <v>0</v>
      </c>
      <c r="BD160" s="2">
        <f>ROUND((SUMPRODUCT((NhuCau!$E$138:$E$143=CakyQuyhoach)*((NhuCau!BH$138:BH$143)/10))+SUMPRODUCT((NhuCau!$E$138:$E$143=Kykehoach)*((NhuCau!BH$138:BH$143)/5))+SUMPRODUCT((NhuCau!$E$138:$E$143=$C160)*(NhuCau!BH$138:BH$143))),2)</f>
        <v>0</v>
      </c>
      <c r="BE160" s="2">
        <f>ROUND((SUMPRODUCT((NhuCau!$E$138:$E$143=CakyQuyhoach)*((NhuCau!BI$138:BI$143)/10))+SUMPRODUCT((NhuCau!$E$138:$E$143=Kykehoach)*((NhuCau!BI$138:BI$143)/5))+SUMPRODUCT((NhuCau!$E$138:$E$143=$C160)*(NhuCau!BI$138:BI$143))),2)</f>
        <v>0</v>
      </c>
      <c r="BF160" s="2">
        <f>ROUND((SUMPRODUCT((NhuCau!$E$138:$E$143=CakyQuyhoach)*((NhuCau!BJ$138:BJ$143)/10))+SUMPRODUCT((NhuCau!$E$138:$E$143=Kykehoach)*((NhuCau!BJ$138:BJ$143)/5))+SUMPRODUCT((NhuCau!$E$138:$E$143=$C160)*(NhuCau!BJ$138:BJ$143))),2)</f>
        <v>0</v>
      </c>
      <c r="BG160" s="2">
        <f>ROUND((SUMPRODUCT((NhuCau!$E$138:$E$143=CakyQuyhoach)*((NhuCau!BK$138:BK$143)/10))+SUMPRODUCT((NhuCau!$E$138:$E$143=Kykehoach)*((NhuCau!BK$138:BK$143)/5))+SUMPRODUCT((NhuCau!$E$138:$E$143=$C160)*(NhuCau!BK$138:BK$143))),2)</f>
        <v>0</v>
      </c>
    </row>
    <row r="161" spans="1:59" s="1" customFormat="1" ht="16.5" customHeight="1">
      <c r="A161" s="251" t="s">
        <v>42</v>
      </c>
      <c r="B161" s="252"/>
      <c r="C161" s="253" t="str">
        <f>BANGTINH!O10</f>
        <v>Năm 2029</v>
      </c>
      <c r="D161" s="246" t="s">
        <v>32</v>
      </c>
      <c r="E161" s="255">
        <f>SUM(F161:BG161)</f>
        <v>0</v>
      </c>
      <c r="F161" s="2">
        <f>ROUND((SUMPRODUCT((NhuCau!$E$138:$E$143=CakyQuyhoach)*((NhuCau!I$138:I$143)/10))+SUMPRODUCT((NhuCau!$E$138:$E$143=Kykehoach)*((NhuCau!I$138:I$143)/5))+SUMPRODUCT((NhuCau!$E$138:$E$143=$C161)*(NhuCau!I$138:I$143))),2)</f>
        <v>0</v>
      </c>
      <c r="G161" s="2">
        <f>ROUND((SUMPRODUCT((NhuCau!$E$138:$E$143=CakyQuyhoach)*((NhuCau!J$138:J$143)/10))+SUMPRODUCT((NhuCau!$E$138:$E$143=Kykehoach)*((NhuCau!J$138:J$143)/5))+SUMPRODUCT((NhuCau!$E$138:$E$143=$C161)*(NhuCau!J$138:J$143))),2)</f>
        <v>0</v>
      </c>
      <c r="H161" s="2">
        <f>ROUND((SUMPRODUCT((NhuCau!$E$138:$E$143=CakyQuyhoach)*((NhuCau!K$138:K$143)/10))+SUMPRODUCT((NhuCau!$E$138:$E$143=Kykehoach)*((NhuCau!K$138:K$143)/5))+SUMPRODUCT((NhuCau!$E$138:$E$143=$C161)*(NhuCau!K$138:K$143))),2)</f>
        <v>0</v>
      </c>
      <c r="I161" s="2">
        <f>ROUND((SUMPRODUCT((NhuCau!$E$138:$E$143=CakyQuyhoach)*((NhuCau!L$138:L$143)/10))+SUMPRODUCT((NhuCau!$E$138:$E$143=Kykehoach)*((NhuCau!L$138:L$143)/5))+SUMPRODUCT((NhuCau!$E$138:$E$143=$C161)*(NhuCau!L$138:L$143))),2)</f>
        <v>0</v>
      </c>
      <c r="J161" s="2">
        <f>ROUND((SUMPRODUCT((NhuCau!$E$138:$E$143=CakyQuyhoach)*((NhuCau!M$138:M$143)/10))+SUMPRODUCT((NhuCau!$E$138:$E$143=Kykehoach)*((NhuCau!M$138:M$143)/5))+SUMPRODUCT((NhuCau!$E$138:$E$143=$C161)*(NhuCau!M$138:M$143))),2)</f>
        <v>0</v>
      </c>
      <c r="K161" s="2">
        <f>ROUND((SUMPRODUCT((NhuCau!$E$138:$E$143=CakyQuyhoach)*((NhuCau!N$138:N$143)/10))+SUMPRODUCT((NhuCau!$E$138:$E$143=Kykehoach)*((NhuCau!N$138:N$143)/5))+SUMPRODUCT((NhuCau!$E$138:$E$143=$C161)*(NhuCau!N$138:N$143))),2)</f>
        <v>0</v>
      </c>
      <c r="L161" s="2">
        <f>ROUND((SUMPRODUCT((NhuCau!$E$138:$E$143=CakyQuyhoach)*((NhuCau!O$138:O$143)/10))+SUMPRODUCT((NhuCau!$E$138:$E$143=Kykehoach)*((NhuCau!O$138:O$143)/5))+SUMPRODUCT((NhuCau!$E$138:$E$143=$C161)*(NhuCau!O$138:O$143))),2)</f>
        <v>0</v>
      </c>
      <c r="M161" s="2">
        <f>ROUND((SUMPRODUCT((NhuCau!$E$138:$E$143=CakyQuyhoach)*((NhuCau!P$138:P$143)/10))+SUMPRODUCT((NhuCau!$E$138:$E$143=Kykehoach)*((NhuCau!P$138:P$143)/5))+SUMPRODUCT((NhuCau!$E$138:$E$143=$C161)*(NhuCau!P$138:P$143))),2)</f>
        <v>0</v>
      </c>
      <c r="N161" s="2">
        <f>ROUND((SUMPRODUCT((NhuCau!$E$138:$E$143=CakyQuyhoach)*((NhuCau!Q$138:Q$143)/10))+SUMPRODUCT((NhuCau!$E$138:$E$143=Kykehoach)*((NhuCau!Q$138:Q$143)/5))+SUMPRODUCT((NhuCau!$E$138:$E$143=$C161)*(NhuCau!Q$138:Q$143))),2)</f>
        <v>0</v>
      </c>
      <c r="O161" s="2">
        <f>ROUND((SUMPRODUCT((NhuCau!$E$138:$E$143=CakyQuyhoach)*((NhuCau!R$138:R$143)/10))+SUMPRODUCT((NhuCau!$E$138:$E$143=Kykehoach)*((NhuCau!R$138:R$143)/5))+SUMPRODUCT((NhuCau!$E$138:$E$143=$C161)*(NhuCau!R$138:R$143))),2)</f>
        <v>0</v>
      </c>
      <c r="P161" s="2">
        <f>ROUND((SUMPRODUCT((NhuCau!$E$138:$E$143=CakyQuyhoach)*((NhuCau!S$138:S$143)/10))+SUMPRODUCT((NhuCau!$E$138:$E$143=Kykehoach)*((NhuCau!S$138:S$143)/5))+SUMPRODUCT((NhuCau!$E$138:$E$143=$C161)*(NhuCau!S$138:S$143))),2)</f>
        <v>0</v>
      </c>
      <c r="Q161" s="2">
        <f>ROUND((SUMPRODUCT((NhuCau!$E$138:$E$143=CakyQuyhoach)*((NhuCau!T$138:T$143)/10))+SUMPRODUCT((NhuCau!$E$138:$E$143=Kykehoach)*((NhuCau!T$138:T$143)/5))+SUMPRODUCT((NhuCau!$E$138:$E$143=$C161)*(NhuCau!T$138:T$143))),2)</f>
        <v>0</v>
      </c>
      <c r="R161" s="2">
        <f>ROUND((SUMPRODUCT((NhuCau!$E$138:$E$143=CakyQuyhoach)*((NhuCau!U$138:U$143)/10))+SUMPRODUCT((NhuCau!$E$138:$E$143=Kykehoach)*((NhuCau!U$138:U$143)/5))+SUMPRODUCT((NhuCau!$E$138:$E$143=$C161)*(NhuCau!U$138:U$143))),2)</f>
        <v>0</v>
      </c>
      <c r="S161" s="2">
        <f>ROUND((SUMPRODUCT((NhuCau!$E$138:$E$143=CakyQuyhoach)*((NhuCau!V$138:V$143)/10))+SUMPRODUCT((NhuCau!$E$138:$E$143=Kykehoach)*((NhuCau!V$138:V$143)/5))+SUMPRODUCT((NhuCau!$E$138:$E$143=$C161)*(NhuCau!V$138:V$143))),2)</f>
        <v>0</v>
      </c>
      <c r="T161" s="2">
        <f>ROUND((SUMPRODUCT((NhuCau!$E$138:$E$143=CakyQuyhoach)*((NhuCau!W$138:W$143)/10))+SUMPRODUCT((NhuCau!$E$138:$E$143=Kykehoach)*((NhuCau!W$138:W$143)/5))+SUMPRODUCT((NhuCau!$E$138:$E$143=$C161)*(NhuCau!W$138:W$143))),2)</f>
        <v>0</v>
      </c>
      <c r="U161" s="2">
        <f>ROUND((SUMPRODUCT((NhuCau!$E$138:$E$143=CakyQuyhoach)*((NhuCau!X$138:X$143)/10))+SUMPRODUCT((NhuCau!$E$138:$E$143=Kykehoach)*((NhuCau!X$138:X$143)/5))+SUMPRODUCT((NhuCau!$E$138:$E$143=$C161)*(NhuCau!X$138:X$143))),2)</f>
        <v>0</v>
      </c>
      <c r="V161" s="2">
        <f>ROUND((SUMPRODUCT((NhuCau!$E$138:$E$143=CakyQuyhoach)*((NhuCau!Y$138:Y$143)/10))+SUMPRODUCT((NhuCau!$E$138:$E$143=Kykehoach)*((NhuCau!Y$138:Y$143)/5))+SUMPRODUCT((NhuCau!$E$138:$E$143=$C161)*(NhuCau!Y$138:Y$143))),2)</f>
        <v>0</v>
      </c>
      <c r="W161" s="2">
        <f>ROUND((SUMPRODUCT((NhuCau!$E$138:$E$143=CakyQuyhoach)*((NhuCau!Z$138:Z$143)/10))+SUMPRODUCT((NhuCau!$E$138:$E$143=Kykehoach)*((NhuCau!Z$138:Z$143)/5))+SUMPRODUCT((NhuCau!$E$138:$E$143=$C161)*(NhuCau!Z$138:Z$143))),2)</f>
        <v>0</v>
      </c>
      <c r="X161" s="2">
        <f>ROUND((SUMPRODUCT((NhuCau!$E$138:$E$143=CakyQuyhoach)*((NhuCau!AA$138:AA$143)/10))+SUMPRODUCT((NhuCau!$E$138:$E$143=Kykehoach)*((NhuCau!AA$138:AA$143)/5))+SUMPRODUCT((NhuCau!$E$138:$E$143=$C161)*(NhuCau!AA$138:AA$143))),2)</f>
        <v>0</v>
      </c>
      <c r="Y161" s="2">
        <f>ROUND((SUMPRODUCT((NhuCau!$E$138:$E$143=CakyQuyhoach)*((NhuCau!AB$138:AB$143)/10))+SUMPRODUCT((NhuCau!$E$138:$E$143=Kykehoach)*((NhuCau!AB$138:AB$143)/5))+SUMPRODUCT((NhuCau!$E$138:$E$143=$C161)*(NhuCau!AB$138:AB$143))),2)</f>
        <v>0</v>
      </c>
      <c r="Z161" s="2">
        <f>ROUND((SUMPRODUCT((NhuCau!$E$138:$E$143=CakyQuyhoach)*((NhuCau!AC$138:AC$143)/10))+SUMPRODUCT((NhuCau!$E$138:$E$143=Kykehoach)*((NhuCau!AC$138:AC$143)/5))+SUMPRODUCT((NhuCau!$E$138:$E$143=$C161)*(NhuCau!AC$138:AC$143))),2)</f>
        <v>0</v>
      </c>
      <c r="AA161" s="2">
        <f>ROUND((SUMPRODUCT((NhuCau!$E$138:$E$143=CakyQuyhoach)*((NhuCau!AD$138:AD$143)/10))+SUMPRODUCT((NhuCau!$E$138:$E$143=Kykehoach)*((NhuCau!AD$138:AD$143)/5))+SUMPRODUCT((NhuCau!$E$138:$E$143=$C161)*(NhuCau!AD$138:AD$143))),2)</f>
        <v>0</v>
      </c>
      <c r="AB161" s="2">
        <f>ROUND((SUMPRODUCT((NhuCau!$E$138:$E$143=CakyQuyhoach)*((NhuCau!AE$138:AE$143)/10))+SUMPRODUCT((NhuCau!$E$138:$E$143=Kykehoach)*((NhuCau!AE$138:AE$143)/5))+SUMPRODUCT((NhuCau!$E$138:$E$143=$C161)*(NhuCau!AE$138:AE$143))),2)</f>
        <v>0</v>
      </c>
      <c r="AC161" s="2">
        <f>ROUND((SUMPRODUCT((NhuCau!$E$138:$E$143=CakyQuyhoach)*((NhuCau!AF$138:AF$143)/10))+SUMPRODUCT((NhuCau!$E$138:$E$143=Kykehoach)*((NhuCau!AF$138:AF$143)/5))+SUMPRODUCT((NhuCau!$E$138:$E$143=$C161)*(NhuCau!AF$138:AF$143))),2)</f>
        <v>0</v>
      </c>
      <c r="AD161" s="2">
        <f>ROUND((SUMPRODUCT((NhuCau!$E$138:$E$143=CakyQuyhoach)*((NhuCau!AG$138:AG$143)/10))+SUMPRODUCT((NhuCau!$E$138:$E$143=Kykehoach)*((NhuCau!AG$138:AG$143)/5))+SUMPRODUCT((NhuCau!$E$138:$E$143=$C161)*(NhuCau!AG$138:AG$143))),2)</f>
        <v>0</v>
      </c>
      <c r="AE161" s="2">
        <f>ROUND((SUMPRODUCT((NhuCau!$E$138:$E$143=CakyQuyhoach)*((NhuCau!AH$138:AH$143)/10))+SUMPRODUCT((NhuCau!$E$138:$E$143=Kykehoach)*((NhuCau!AH$138:AH$143)/5))+SUMPRODUCT((NhuCau!$E$138:$E$143=$C161)*(NhuCau!AH$138:AH$143))),2)</f>
        <v>0</v>
      </c>
      <c r="AF161" s="2">
        <f>ROUND((SUMPRODUCT((NhuCau!$E$138:$E$143=CakyQuyhoach)*((NhuCau!AI$138:AI$143)/10))+SUMPRODUCT((NhuCau!$E$138:$E$143=Kykehoach)*((NhuCau!AI$138:AI$143)/5))+SUMPRODUCT((NhuCau!$E$138:$E$143=$C161)*(NhuCau!AI$138:AI$143))),2)</f>
        <v>0</v>
      </c>
      <c r="AG161" s="2">
        <f>ROUND((SUMPRODUCT((NhuCau!$E$138:$E$143=CakyQuyhoach)*((NhuCau!AJ$138:AJ$143)/10))+SUMPRODUCT((NhuCau!$E$138:$E$143=Kykehoach)*((NhuCau!AJ$138:AJ$143)/5))+SUMPRODUCT((NhuCau!$E$138:$E$143=$C161)*(NhuCau!AJ$138:AJ$143))),2)</f>
        <v>0</v>
      </c>
      <c r="AH161" s="2">
        <f>ROUND((SUMPRODUCT((NhuCau!$E$138:$E$143=CakyQuyhoach)*((NhuCau!AK$138:AK$143)/10))+SUMPRODUCT((NhuCau!$E$138:$E$143=Kykehoach)*((NhuCau!AK$138:AK$143)/5))+SUMPRODUCT((NhuCau!$E$138:$E$143=$C161)*(NhuCau!AK$138:AK$143))),2)</f>
        <v>0</v>
      </c>
      <c r="AI161" s="2">
        <f>ROUND((SUMPRODUCT((NhuCau!$E$138:$E$143=CakyQuyhoach)*((NhuCau!AL$138:AL$143)/10))+SUMPRODUCT((NhuCau!$E$138:$E$143=Kykehoach)*((NhuCau!AL$138:AL$143)/5))+SUMPRODUCT((NhuCau!$E$138:$E$143=$C161)*(NhuCau!AL$138:AL$143))),2)</f>
        <v>0</v>
      </c>
      <c r="AJ161" s="2">
        <f>ROUND((SUMPRODUCT((NhuCau!$E$138:$E$143=CakyQuyhoach)*((NhuCau!AM$138:AM$143)/10))+SUMPRODUCT((NhuCau!$E$138:$E$143=Kykehoach)*((NhuCau!AM$138:AM$143)/5))+SUMPRODUCT((NhuCau!$E$138:$E$143=$C161)*(NhuCau!AM$138:AM$143))),2)</f>
        <v>0</v>
      </c>
      <c r="AK161" s="2">
        <f>ROUND((SUMPRODUCT((NhuCau!$E$138:$E$143=CakyQuyhoach)*((NhuCau!AN$138:AN$143)/10))+SUMPRODUCT((NhuCau!$E$138:$E$143=Kykehoach)*((NhuCau!AN$138:AN$143)/5))+SUMPRODUCT((NhuCau!$E$138:$E$143=$C161)*(NhuCau!AN$138:AN$143))),2)</f>
        <v>0</v>
      </c>
      <c r="AL161" s="2">
        <f>ROUND((SUMPRODUCT((NhuCau!$E$138:$E$143=CakyQuyhoach)*((NhuCau!AO$138:AO$143)/10))+SUMPRODUCT((NhuCau!$E$138:$E$143=Kykehoach)*((NhuCau!AO$138:AO$143)/5))+SUMPRODUCT((NhuCau!$E$138:$E$143=$C161)*(NhuCau!AO$138:AO$143))),2)</f>
        <v>0</v>
      </c>
      <c r="AM161" s="2">
        <f>ROUND((SUMPRODUCT((NhuCau!$E$138:$E$143=CakyQuyhoach)*((NhuCau!AP$138:AP$143)/10))+SUMPRODUCT((NhuCau!$E$138:$E$143=Kykehoach)*((NhuCau!AP$138:AP$143)/5))+SUMPRODUCT((NhuCau!$E$138:$E$143=$C161)*(NhuCau!AP$138:AP$143))),2)</f>
        <v>0</v>
      </c>
      <c r="AN161" s="2">
        <f>ROUND((SUMPRODUCT((NhuCau!$E$138:$E$143=CakyQuyhoach)*((NhuCau!AQ$138:AQ$143)/10))+SUMPRODUCT((NhuCau!$E$138:$E$143=Kykehoach)*((NhuCau!AQ$138:AQ$143)/5))+SUMPRODUCT((NhuCau!$E$138:$E$143=$C161)*(NhuCau!AQ$138:AQ$143))),2)</f>
        <v>0</v>
      </c>
      <c r="AO161" s="2">
        <f>ROUND((SUMPRODUCT((NhuCau!$E$138:$E$143=CakyQuyhoach)*((NhuCau!AR$138:AR$143)/10))+SUMPRODUCT((NhuCau!$E$138:$E$143=Kykehoach)*((NhuCau!AR$138:AR$143)/5))+SUMPRODUCT((NhuCau!$E$138:$E$143=$C161)*(NhuCau!AR$138:AR$143))),2)</f>
        <v>0</v>
      </c>
      <c r="AP161" s="2">
        <f>ROUND((SUMPRODUCT((NhuCau!$E$138:$E$143=CakyQuyhoach)*((NhuCau!AS$138:AS$143)/10))+SUMPRODUCT((NhuCau!$E$138:$E$143=Kykehoach)*((NhuCau!AS$138:AS$143)/5))+SUMPRODUCT((NhuCau!$E$138:$E$143=$C161)*(NhuCau!AS$138:AS$143))),2)</f>
        <v>0</v>
      </c>
      <c r="AQ161" s="2">
        <f>ROUND((SUMPRODUCT((NhuCau!$E$138:$E$143=CakyQuyhoach)*((NhuCau!AT$138:AT$143)/10))+SUMPRODUCT((NhuCau!$E$138:$E$143=Kykehoach)*((NhuCau!AT$138:AT$143)/5))+SUMPRODUCT((NhuCau!$E$138:$E$143=$C161)*(NhuCau!AT$138:AT$143))),2)</f>
        <v>0</v>
      </c>
      <c r="AR161" s="2">
        <f>ROUND((SUMPRODUCT((NhuCau!$E$138:$E$143=CakyQuyhoach)*((NhuCau!AU$138:AU$143)/10))+SUMPRODUCT((NhuCau!$E$138:$E$143=Kykehoach)*((NhuCau!AU$138:AU$143)/5))+SUMPRODUCT((NhuCau!$E$138:$E$143=$C161)*(NhuCau!AU$138:AU$143))),2)</f>
        <v>0</v>
      </c>
      <c r="AS161" s="2">
        <f>ROUND((SUMPRODUCT((NhuCau!$E$138:$E$143=CakyQuyhoach)*((NhuCau!AV$138:AV$143)/10))+SUMPRODUCT((NhuCau!$E$138:$E$143=Kykehoach)*((NhuCau!AV$138:AV$143)/5))+SUMPRODUCT((NhuCau!$E$138:$E$143=$C161)*(NhuCau!AV$138:AV$143))),2)</f>
        <v>0</v>
      </c>
      <c r="AT161" s="2">
        <f>ROUND((SUMPRODUCT((NhuCau!$E$138:$E$143=CakyQuyhoach)*((NhuCau!AW$138:AW$143)/10))+SUMPRODUCT((NhuCau!$E$138:$E$143=Kykehoach)*((NhuCau!AW$138:AW$143)/5))+SUMPRODUCT((NhuCau!$E$138:$E$143=$C161)*(NhuCau!AW$138:AW$143))),2)</f>
        <v>0</v>
      </c>
      <c r="AU161" s="2">
        <f>ROUND((SUMPRODUCT((NhuCau!$E$138:$E$143=CakyQuyhoach)*((NhuCau!AX$138:AX$143)/10))+SUMPRODUCT((NhuCau!$E$138:$E$143=Kykehoach)*((NhuCau!AX$138:AX$143)/5))+SUMPRODUCT((NhuCau!$E$138:$E$143=$C161)*(NhuCau!AX$138:AX$143))),2)</f>
        <v>0</v>
      </c>
      <c r="AV161" s="2">
        <f>ROUND((SUMPRODUCT((NhuCau!$E$138:$E$143=CakyQuyhoach)*((NhuCau!AY$138:AY$143)/10))+SUMPRODUCT((NhuCau!$E$138:$E$143=Kykehoach)*((NhuCau!AY$138:AY$143)/5))+SUMPRODUCT((NhuCau!$E$138:$E$143=$C161)*(NhuCau!AY$138:AY$143))),2)</f>
        <v>0</v>
      </c>
      <c r="AW161" s="2">
        <f>ROUND((SUMPRODUCT((NhuCau!$E$138:$E$143=CakyQuyhoach)*((NhuCau!AZ$138:AZ$143)/10))+SUMPRODUCT((NhuCau!$E$138:$E$143=Kykehoach)*((NhuCau!AZ$138:AZ$143)/5))+SUMPRODUCT((NhuCau!$E$138:$E$143=$C161)*(NhuCau!AZ$138:AZ$143))),2)</f>
        <v>0</v>
      </c>
      <c r="AX161" s="2">
        <f>ROUND((SUMPRODUCT((NhuCau!$E$138:$E$143=CakyQuyhoach)*((NhuCau!BA$138:BA$143)/10))+SUMPRODUCT((NhuCau!$E$138:$E$143=Kykehoach)*((NhuCau!BA$138:BA$143)/5))+SUMPRODUCT((NhuCau!$E$138:$E$143=$C161)*(NhuCau!BA$138:BA$143))),2)</f>
        <v>0</v>
      </c>
      <c r="AY161" s="2">
        <f>ROUND((SUMPRODUCT((NhuCau!$E$138:$E$143=CakyQuyhoach)*((NhuCau!BB$138:BB$143)/10))+SUMPRODUCT((NhuCau!$E$138:$E$143=Kykehoach)*((NhuCau!BB$138:BB$143)/5))+SUMPRODUCT((NhuCau!$E$138:$E$143=$C161)*(NhuCau!BB$138:BB$143))),2)</f>
        <v>0</v>
      </c>
      <c r="AZ161" s="2">
        <f>ROUND((SUMPRODUCT((NhuCau!$E$138:$E$143=CakyQuyhoach)*((NhuCau!BD$138:BD$143)/10))+SUMPRODUCT((NhuCau!$E$138:$E$143=Kykehoach)*((NhuCau!BD$138:BD$143)/5))+SUMPRODUCT((NhuCau!$E$138:$E$143=$C161)*(NhuCau!BD$138:BD$143))),2)</f>
        <v>0</v>
      </c>
      <c r="BA161" s="2">
        <f>ROUND((SUMPRODUCT((NhuCau!$E$138:$E$143=CakyQuyhoach)*((NhuCau!BE$138:BE$143)/10))+SUMPRODUCT((NhuCau!$E$138:$E$143=Kykehoach)*((NhuCau!BE$138:BE$143)/5))+SUMPRODUCT((NhuCau!$E$138:$E$143=$C161)*(NhuCau!BE$138:BE$143))),2)</f>
        <v>0</v>
      </c>
      <c r="BB161" s="2">
        <f>ROUND((SUMPRODUCT((NhuCau!$E$138:$E$143=CakyQuyhoach)*((NhuCau!BF$138:BF$143)/10))+SUMPRODUCT((NhuCau!$E$138:$E$143=Kykehoach)*((NhuCau!BF$138:BF$143)/5))+SUMPRODUCT((NhuCau!$E$138:$E$143=$C161)*(NhuCau!BF$138:BF$143))),2)</f>
        <v>0</v>
      </c>
      <c r="BC161" s="2">
        <f>ROUND((SUMPRODUCT((NhuCau!$E$138:$E$143=CakyQuyhoach)*((NhuCau!BG$138:BG$143)/10))+SUMPRODUCT((NhuCau!$E$138:$E$143=Kykehoach)*((NhuCau!BG$138:BG$143)/5))+SUMPRODUCT((NhuCau!$E$138:$E$143=$C161)*(NhuCau!BG$138:BG$143))),2)</f>
        <v>0</v>
      </c>
      <c r="BD161" s="2">
        <f>ROUND((SUMPRODUCT((NhuCau!$E$138:$E$143=CakyQuyhoach)*((NhuCau!BH$138:BH$143)/10))+SUMPRODUCT((NhuCau!$E$138:$E$143=Kykehoach)*((NhuCau!BH$138:BH$143)/5))+SUMPRODUCT((NhuCau!$E$138:$E$143=$C161)*(NhuCau!BH$138:BH$143))),2)</f>
        <v>0</v>
      </c>
      <c r="BE161" s="2">
        <f>ROUND((SUMPRODUCT((NhuCau!$E$138:$E$143=CakyQuyhoach)*((NhuCau!BI$138:BI$143)/10))+SUMPRODUCT((NhuCau!$E$138:$E$143=Kykehoach)*((NhuCau!BI$138:BI$143)/5))+SUMPRODUCT((NhuCau!$E$138:$E$143=$C161)*(NhuCau!BI$138:BI$143))),2)</f>
        <v>0</v>
      </c>
      <c r="BF161" s="2">
        <f>ROUND((SUMPRODUCT((NhuCau!$E$138:$E$143=CakyQuyhoach)*((NhuCau!BJ$138:BJ$143)/10))+SUMPRODUCT((NhuCau!$E$138:$E$143=Kykehoach)*((NhuCau!BJ$138:BJ$143)/5))+SUMPRODUCT((NhuCau!$E$138:$E$143=$C161)*(NhuCau!BJ$138:BJ$143))),2)</f>
        <v>0</v>
      </c>
      <c r="BG161" s="2">
        <f>ROUND((SUMPRODUCT((NhuCau!$E$138:$E$143=CakyQuyhoach)*((NhuCau!BK$138:BK$143)/10))+SUMPRODUCT((NhuCau!$E$138:$E$143=Kykehoach)*((NhuCau!BK$138:BK$143)/5))+SUMPRODUCT((NhuCau!$E$138:$E$143=$C161)*(NhuCau!BK$138:BK$143))),2)</f>
        <v>0</v>
      </c>
    </row>
    <row r="162" spans="1:59" s="5" customFormat="1" ht="16.5" customHeight="1">
      <c r="A162" s="117" t="s">
        <v>42</v>
      </c>
      <c r="B162" s="256"/>
      <c r="C162" s="249" t="str">
        <f>BANGTINH!O11</f>
        <v>Năm 2030</v>
      </c>
      <c r="D162" s="246" t="s">
        <v>32</v>
      </c>
      <c r="E162" s="257">
        <f t="shared" ref="E162:F162" si="80">E155-E156</f>
        <v>1.3999999999999985E-3</v>
      </c>
      <c r="F162" s="8">
        <f t="shared" si="80"/>
        <v>0</v>
      </c>
      <c r="G162" s="8">
        <f t="shared" ref="G162:BG162" si="81">G155-G156</f>
        <v>0</v>
      </c>
      <c r="H162" s="8">
        <f t="shared" si="81"/>
        <v>1.3999999999999985E-3</v>
      </c>
      <c r="I162" s="8">
        <f t="shared" si="81"/>
        <v>0</v>
      </c>
      <c r="J162" s="8">
        <f t="shared" si="81"/>
        <v>0</v>
      </c>
      <c r="K162" s="8">
        <f t="shared" si="81"/>
        <v>0</v>
      </c>
      <c r="L162" s="8">
        <f t="shared" si="81"/>
        <v>0</v>
      </c>
      <c r="M162" s="8">
        <f t="shared" si="81"/>
        <v>0</v>
      </c>
      <c r="N162" s="8">
        <f t="shared" si="81"/>
        <v>0</v>
      </c>
      <c r="O162" s="8">
        <f t="shared" si="81"/>
        <v>0</v>
      </c>
      <c r="P162" s="8">
        <f t="shared" si="81"/>
        <v>0</v>
      </c>
      <c r="Q162" s="8">
        <f t="shared" si="81"/>
        <v>0</v>
      </c>
      <c r="R162" s="8">
        <f t="shared" si="81"/>
        <v>0</v>
      </c>
      <c r="S162" s="8">
        <f t="shared" si="81"/>
        <v>0</v>
      </c>
      <c r="T162" s="8">
        <f t="shared" si="81"/>
        <v>0</v>
      </c>
      <c r="U162" s="8">
        <f t="shared" si="81"/>
        <v>0</v>
      </c>
      <c r="V162" s="8">
        <f t="shared" si="81"/>
        <v>0</v>
      </c>
      <c r="W162" s="8">
        <f t="shared" si="81"/>
        <v>0</v>
      </c>
      <c r="X162" s="8">
        <f t="shared" si="81"/>
        <v>0</v>
      </c>
      <c r="Y162" s="8">
        <f t="shared" si="81"/>
        <v>0</v>
      </c>
      <c r="Z162" s="8">
        <f t="shared" si="81"/>
        <v>0</v>
      </c>
      <c r="AA162" s="8">
        <f t="shared" si="81"/>
        <v>0</v>
      </c>
      <c r="AB162" s="8">
        <f t="shared" si="81"/>
        <v>0</v>
      </c>
      <c r="AC162" s="8">
        <f t="shared" si="81"/>
        <v>0</v>
      </c>
      <c r="AD162" s="8">
        <f t="shared" si="81"/>
        <v>0</v>
      </c>
      <c r="AE162" s="8">
        <f t="shared" si="81"/>
        <v>0</v>
      </c>
      <c r="AF162" s="8">
        <f t="shared" si="81"/>
        <v>0</v>
      </c>
      <c r="AG162" s="8">
        <f t="shared" si="81"/>
        <v>0</v>
      </c>
      <c r="AH162" s="8">
        <f t="shared" si="81"/>
        <v>0</v>
      </c>
      <c r="AI162" s="8">
        <f t="shared" si="81"/>
        <v>0</v>
      </c>
      <c r="AJ162" s="8">
        <f t="shared" si="81"/>
        <v>0</v>
      </c>
      <c r="AK162" s="8">
        <f t="shared" si="81"/>
        <v>0</v>
      </c>
      <c r="AL162" s="8">
        <f t="shared" si="81"/>
        <v>0</v>
      </c>
      <c r="AM162" s="8">
        <f t="shared" si="81"/>
        <v>0</v>
      </c>
      <c r="AN162" s="8">
        <f t="shared" si="81"/>
        <v>0</v>
      </c>
      <c r="AO162" s="8">
        <f t="shared" si="81"/>
        <v>0</v>
      </c>
      <c r="AP162" s="8">
        <f t="shared" si="81"/>
        <v>0</v>
      </c>
      <c r="AQ162" s="8">
        <f t="shared" si="81"/>
        <v>0</v>
      </c>
      <c r="AR162" s="8">
        <f t="shared" si="81"/>
        <v>0</v>
      </c>
      <c r="AS162" s="8">
        <f t="shared" si="81"/>
        <v>0</v>
      </c>
      <c r="AT162" s="8">
        <f t="shared" si="81"/>
        <v>0</v>
      </c>
      <c r="AU162" s="8">
        <f t="shared" si="81"/>
        <v>0</v>
      </c>
      <c r="AV162" s="8">
        <f t="shared" si="81"/>
        <v>0</v>
      </c>
      <c r="AW162" s="8">
        <f t="shared" si="81"/>
        <v>0</v>
      </c>
      <c r="AX162" s="8">
        <f t="shared" si="81"/>
        <v>0</v>
      </c>
      <c r="AY162" s="8">
        <f t="shared" si="81"/>
        <v>0</v>
      </c>
      <c r="AZ162" s="8">
        <f t="shared" si="81"/>
        <v>0</v>
      </c>
      <c r="BA162" s="8">
        <f t="shared" si="81"/>
        <v>0</v>
      </c>
      <c r="BB162" s="8">
        <f t="shared" si="81"/>
        <v>0</v>
      </c>
      <c r="BC162" s="8">
        <f t="shared" si="81"/>
        <v>0</v>
      </c>
      <c r="BD162" s="8">
        <f t="shared" si="81"/>
        <v>0</v>
      </c>
      <c r="BE162" s="8">
        <f t="shared" si="81"/>
        <v>0</v>
      </c>
      <c r="BF162" s="8">
        <f t="shared" si="81"/>
        <v>0</v>
      </c>
      <c r="BG162" s="8">
        <f t="shared" si="81"/>
        <v>0</v>
      </c>
    </row>
    <row r="163" spans="1:59" s="5" customFormat="1" ht="16.5" customHeight="1">
      <c r="A163" s="117" t="s">
        <v>42</v>
      </c>
      <c r="B163" s="244"/>
      <c r="C163" s="245" t="s">
        <v>45</v>
      </c>
      <c r="D163" s="246" t="s">
        <v>33</v>
      </c>
      <c r="E163" s="247">
        <f>NhuCau!H144</f>
        <v>8.99</v>
      </c>
      <c r="F163" s="4">
        <f>NhuCau!I144</f>
        <v>7.84</v>
      </c>
      <c r="G163" s="4">
        <f>NhuCau!J144</f>
        <v>0</v>
      </c>
      <c r="H163" s="4">
        <f>NhuCau!K144</f>
        <v>0.1</v>
      </c>
      <c r="I163" s="4">
        <f>NhuCau!L144</f>
        <v>0</v>
      </c>
      <c r="J163" s="4">
        <f>NhuCau!M144</f>
        <v>0</v>
      </c>
      <c r="K163" s="4">
        <f>NhuCau!N144</f>
        <v>0</v>
      </c>
      <c r="L163" s="4">
        <f>NhuCau!O144</f>
        <v>0</v>
      </c>
      <c r="M163" s="4">
        <f>NhuCau!P144</f>
        <v>0</v>
      </c>
      <c r="N163" s="4">
        <f>NhuCau!Q144</f>
        <v>0.20669999999999999</v>
      </c>
      <c r="O163" s="4">
        <f>NhuCau!R144</f>
        <v>0</v>
      </c>
      <c r="P163" s="4">
        <f>NhuCau!S144</f>
        <v>0</v>
      </c>
      <c r="Q163" s="4">
        <f>NhuCau!T144</f>
        <v>0</v>
      </c>
      <c r="R163" s="4">
        <f>NhuCau!U144</f>
        <v>0</v>
      </c>
      <c r="S163" s="4">
        <f>NhuCau!V144</f>
        <v>0</v>
      </c>
      <c r="T163" s="4">
        <f>NhuCau!W144</f>
        <v>0</v>
      </c>
      <c r="U163" s="4">
        <f>NhuCau!X144</f>
        <v>0</v>
      </c>
      <c r="V163" s="4">
        <f>NhuCau!Y144</f>
        <v>0</v>
      </c>
      <c r="W163" s="4">
        <f>NhuCau!Z144</f>
        <v>0</v>
      </c>
      <c r="X163" s="4">
        <f>NhuCau!AA144</f>
        <v>0</v>
      </c>
      <c r="Y163" s="4">
        <f>NhuCau!AB144</f>
        <v>0</v>
      </c>
      <c r="Z163" s="4">
        <f>NhuCau!AC144</f>
        <v>0</v>
      </c>
      <c r="AA163" s="4">
        <f>NhuCau!AD144</f>
        <v>0</v>
      </c>
      <c r="AB163" s="4">
        <f>NhuCau!AE144</f>
        <v>0</v>
      </c>
      <c r="AC163" s="4">
        <f>NhuCau!AF144</f>
        <v>0</v>
      </c>
      <c r="AD163" s="4">
        <f>NhuCau!AG144</f>
        <v>0</v>
      </c>
      <c r="AE163" s="4">
        <f>NhuCau!AH144</f>
        <v>0</v>
      </c>
      <c r="AF163" s="4">
        <f>NhuCau!AI144</f>
        <v>0</v>
      </c>
      <c r="AG163" s="4">
        <f>NhuCau!AJ144</f>
        <v>0</v>
      </c>
      <c r="AH163" s="4">
        <f>NhuCau!AK144</f>
        <v>0</v>
      </c>
      <c r="AI163" s="4">
        <f>NhuCau!AL144</f>
        <v>0</v>
      </c>
      <c r="AJ163" s="4">
        <f>NhuCau!AM144</f>
        <v>0</v>
      </c>
      <c r="AK163" s="4">
        <f>NhuCau!AN144</f>
        <v>0</v>
      </c>
      <c r="AL163" s="4">
        <f>NhuCau!AO144</f>
        <v>0</v>
      </c>
      <c r="AM163" s="4">
        <f>NhuCau!AP144</f>
        <v>0.23</v>
      </c>
      <c r="AN163" s="4">
        <f>NhuCau!AQ144</f>
        <v>0.25</v>
      </c>
      <c r="AO163" s="4">
        <f>NhuCau!AR144</f>
        <v>0</v>
      </c>
      <c r="AP163" s="4">
        <f>NhuCau!AS144</f>
        <v>0</v>
      </c>
      <c r="AQ163" s="4">
        <f>NhuCau!AT144</f>
        <v>0</v>
      </c>
      <c r="AR163" s="4">
        <f>NhuCau!AU144</f>
        <v>0</v>
      </c>
      <c r="AS163" s="4">
        <f>NhuCau!AV144</f>
        <v>0</v>
      </c>
      <c r="AT163" s="4">
        <f>NhuCau!AW144</f>
        <v>0</v>
      </c>
      <c r="AU163" s="4">
        <f>NhuCau!AX144</f>
        <v>0</v>
      </c>
      <c r="AV163" s="4">
        <f>NhuCau!AY144</f>
        <v>0</v>
      </c>
      <c r="AW163" s="4">
        <f>NhuCau!AZ144</f>
        <v>0</v>
      </c>
      <c r="AX163" s="4">
        <f>NhuCau!BA144</f>
        <v>0</v>
      </c>
      <c r="AY163" s="4">
        <f>NhuCau!BB144</f>
        <v>0</v>
      </c>
      <c r="AZ163" s="4">
        <f>NhuCau!BD144</f>
        <v>0</v>
      </c>
      <c r="BA163" s="4">
        <f>NhuCau!BE144</f>
        <v>0</v>
      </c>
      <c r="BB163" s="4">
        <f>NhuCau!BF144</f>
        <v>0</v>
      </c>
      <c r="BC163" s="4">
        <f>NhuCau!BG144</f>
        <v>0</v>
      </c>
      <c r="BD163" s="4">
        <f>NhuCau!BH144</f>
        <v>0.36330000000000001</v>
      </c>
      <c r="BE163" s="4">
        <f>NhuCau!BI144</f>
        <v>0</v>
      </c>
      <c r="BF163" s="4">
        <f>NhuCau!BJ144</f>
        <v>0</v>
      </c>
      <c r="BG163" s="4">
        <f>NhuCau!BK144</f>
        <v>0</v>
      </c>
    </row>
    <row r="164" spans="1:59" s="5" customFormat="1" ht="16.5" customHeight="1">
      <c r="A164" s="117" t="s">
        <v>42</v>
      </c>
      <c r="B164" s="248"/>
      <c r="C164" s="249">
        <f>BANGTINH!O5</f>
        <v>0</v>
      </c>
      <c r="D164" s="246" t="s">
        <v>33</v>
      </c>
      <c r="E164" s="250">
        <f t="shared" ref="E164:F164" si="82">SUM(E165:E169)</f>
        <v>8.99</v>
      </c>
      <c r="F164" s="6">
        <f t="shared" si="82"/>
        <v>7.84</v>
      </c>
      <c r="G164" s="6">
        <f t="shared" ref="G164:BG164" si="83">SUM(G165:G169)</f>
        <v>0</v>
      </c>
      <c r="H164" s="6">
        <f t="shared" si="83"/>
        <v>0.1</v>
      </c>
      <c r="I164" s="6">
        <f t="shared" si="83"/>
        <v>0</v>
      </c>
      <c r="J164" s="6">
        <f t="shared" si="83"/>
        <v>0</v>
      </c>
      <c r="K164" s="6">
        <f t="shared" si="83"/>
        <v>0</v>
      </c>
      <c r="L164" s="6">
        <f t="shared" si="83"/>
        <v>0</v>
      </c>
      <c r="M164" s="6">
        <f t="shared" si="83"/>
        <v>0</v>
      </c>
      <c r="N164" s="6">
        <f t="shared" si="83"/>
        <v>0.21</v>
      </c>
      <c r="O164" s="6">
        <f t="shared" si="83"/>
        <v>0</v>
      </c>
      <c r="P164" s="6">
        <f t="shared" si="83"/>
        <v>0</v>
      </c>
      <c r="Q164" s="6">
        <f t="shared" si="83"/>
        <v>0</v>
      </c>
      <c r="R164" s="6">
        <f t="shared" si="83"/>
        <v>0</v>
      </c>
      <c r="S164" s="6">
        <f t="shared" si="83"/>
        <v>0</v>
      </c>
      <c r="T164" s="6">
        <f t="shared" si="83"/>
        <v>0</v>
      </c>
      <c r="U164" s="6">
        <f t="shared" si="83"/>
        <v>0</v>
      </c>
      <c r="V164" s="6">
        <f t="shared" si="83"/>
        <v>0</v>
      </c>
      <c r="W164" s="6">
        <f t="shared" si="83"/>
        <v>0</v>
      </c>
      <c r="X164" s="6">
        <f t="shared" si="83"/>
        <v>0</v>
      </c>
      <c r="Y164" s="6">
        <f t="shared" si="83"/>
        <v>0</v>
      </c>
      <c r="Z164" s="6">
        <f t="shared" si="83"/>
        <v>0</v>
      </c>
      <c r="AA164" s="6">
        <f t="shared" si="83"/>
        <v>0</v>
      </c>
      <c r="AB164" s="6">
        <f t="shared" si="83"/>
        <v>0</v>
      </c>
      <c r="AC164" s="6">
        <f t="shared" si="83"/>
        <v>0</v>
      </c>
      <c r="AD164" s="6">
        <f t="shared" si="83"/>
        <v>0</v>
      </c>
      <c r="AE164" s="6">
        <f t="shared" si="83"/>
        <v>0</v>
      </c>
      <c r="AF164" s="6">
        <f t="shared" si="83"/>
        <v>0</v>
      </c>
      <c r="AG164" s="6">
        <f t="shared" si="83"/>
        <v>0</v>
      </c>
      <c r="AH164" s="6">
        <f t="shared" si="83"/>
        <v>0</v>
      </c>
      <c r="AI164" s="6">
        <f t="shared" si="83"/>
        <v>0</v>
      </c>
      <c r="AJ164" s="6">
        <f t="shared" si="83"/>
        <v>0</v>
      </c>
      <c r="AK164" s="6">
        <f t="shared" si="83"/>
        <v>0</v>
      </c>
      <c r="AL164" s="6">
        <f t="shared" si="83"/>
        <v>0</v>
      </c>
      <c r="AM164" s="6">
        <f t="shared" si="83"/>
        <v>0.23</v>
      </c>
      <c r="AN164" s="6">
        <f t="shared" si="83"/>
        <v>0.25</v>
      </c>
      <c r="AO164" s="6">
        <f t="shared" si="83"/>
        <v>0</v>
      </c>
      <c r="AP164" s="6">
        <f t="shared" si="83"/>
        <v>0</v>
      </c>
      <c r="AQ164" s="6">
        <f t="shared" si="83"/>
        <v>0</v>
      </c>
      <c r="AR164" s="6">
        <f t="shared" si="83"/>
        <v>0</v>
      </c>
      <c r="AS164" s="6">
        <f t="shared" si="83"/>
        <v>0</v>
      </c>
      <c r="AT164" s="6">
        <f t="shared" si="83"/>
        <v>0</v>
      </c>
      <c r="AU164" s="6">
        <f t="shared" si="83"/>
        <v>0</v>
      </c>
      <c r="AV164" s="6">
        <f t="shared" si="83"/>
        <v>0</v>
      </c>
      <c r="AW164" s="6">
        <f t="shared" si="83"/>
        <v>0</v>
      </c>
      <c r="AX164" s="6">
        <f t="shared" si="83"/>
        <v>0</v>
      </c>
      <c r="AY164" s="6">
        <f t="shared" si="83"/>
        <v>0</v>
      </c>
      <c r="AZ164" s="6">
        <f t="shared" si="83"/>
        <v>0</v>
      </c>
      <c r="BA164" s="6">
        <f t="shared" si="83"/>
        <v>0</v>
      </c>
      <c r="BB164" s="6">
        <f t="shared" si="83"/>
        <v>0</v>
      </c>
      <c r="BC164" s="6">
        <f t="shared" si="83"/>
        <v>0</v>
      </c>
      <c r="BD164" s="6">
        <f t="shared" si="83"/>
        <v>0.36</v>
      </c>
      <c r="BE164" s="6">
        <f t="shared" si="83"/>
        <v>0</v>
      </c>
      <c r="BF164" s="6">
        <f t="shared" si="83"/>
        <v>0</v>
      </c>
      <c r="BG164" s="6">
        <f t="shared" si="83"/>
        <v>0</v>
      </c>
    </row>
    <row r="165" spans="1:59" s="1" customFormat="1" ht="16.5" customHeight="1">
      <c r="A165" s="251" t="s">
        <v>42</v>
      </c>
      <c r="B165" s="252"/>
      <c r="C165" s="253" t="str">
        <f>BANGTINH!O6</f>
        <v>Năm 2025</v>
      </c>
      <c r="D165" s="246" t="s">
        <v>33</v>
      </c>
      <c r="E165" s="255">
        <f>SUM(F165:BG165)</f>
        <v>8.99</v>
      </c>
      <c r="F165" s="2">
        <f>ROUND((SUMPRODUCT((NhuCau!$E$145:$E$158=CakyQuyhoach)*((NhuCau!I$145:I$158)/10))+SUMPRODUCT((NhuCau!$E$145:$E$158=Kykehoach)*((NhuCau!I$145:I$158)/5))+SUMPRODUCT((NhuCau!$E$145:$E$158=$C165)*(NhuCau!I$145:I$158))),2)</f>
        <v>7.84</v>
      </c>
      <c r="G165" s="2">
        <f>ROUND((SUMPRODUCT((NhuCau!$E$145:$E$158=CakyQuyhoach)*((NhuCau!J$145:J$158)/10))+SUMPRODUCT((NhuCau!$E$145:$E$158=Kykehoach)*((NhuCau!J$145:J$158)/5))+SUMPRODUCT((NhuCau!$E$145:$E$158=$C165)*(NhuCau!J$145:J$158))),2)</f>
        <v>0</v>
      </c>
      <c r="H165" s="2">
        <f>ROUND((SUMPRODUCT((NhuCau!$E$145:$E$158=CakyQuyhoach)*((NhuCau!K$145:K$158)/10))+SUMPRODUCT((NhuCau!$E$145:$E$158=Kykehoach)*((NhuCau!K$145:K$158)/5))+SUMPRODUCT((NhuCau!$E$145:$E$158=$C165)*(NhuCau!K$145:K$158))),2)</f>
        <v>0.1</v>
      </c>
      <c r="I165" s="2">
        <f>ROUND((SUMPRODUCT((NhuCau!$E$145:$E$158=CakyQuyhoach)*((NhuCau!L$145:L$158)/10))+SUMPRODUCT((NhuCau!$E$145:$E$158=Kykehoach)*((NhuCau!L$145:L$158)/5))+SUMPRODUCT((NhuCau!$E$145:$E$158=$C165)*(NhuCau!L$145:L$158))),2)</f>
        <v>0</v>
      </c>
      <c r="J165" s="2">
        <f>ROUND((SUMPRODUCT((NhuCau!$E$145:$E$158=CakyQuyhoach)*((NhuCau!M$145:M$158)/10))+SUMPRODUCT((NhuCau!$E$145:$E$158=Kykehoach)*((NhuCau!M$145:M$158)/5))+SUMPRODUCT((NhuCau!$E$145:$E$158=$C165)*(NhuCau!M$145:M$158))),2)</f>
        <v>0</v>
      </c>
      <c r="K165" s="2">
        <f>ROUND((SUMPRODUCT((NhuCau!$E$145:$E$158=CakyQuyhoach)*((NhuCau!N$145:N$158)/10))+SUMPRODUCT((NhuCau!$E$145:$E$158=Kykehoach)*((NhuCau!N$145:N$158)/5))+SUMPRODUCT((NhuCau!$E$145:$E$158=$C165)*(NhuCau!N$145:N$158))),2)</f>
        <v>0</v>
      </c>
      <c r="L165" s="2">
        <f>ROUND((SUMPRODUCT((NhuCau!$E$145:$E$158=CakyQuyhoach)*((NhuCau!O$145:O$158)/10))+SUMPRODUCT((NhuCau!$E$145:$E$158=Kykehoach)*((NhuCau!O$145:O$158)/5))+SUMPRODUCT((NhuCau!$E$145:$E$158=$C165)*(NhuCau!O$145:O$158))),2)</f>
        <v>0</v>
      </c>
      <c r="M165" s="2">
        <f>ROUND((SUMPRODUCT((NhuCau!$E$145:$E$158=CakyQuyhoach)*((NhuCau!P$145:P$158)/10))+SUMPRODUCT((NhuCau!$E$145:$E$158=Kykehoach)*((NhuCau!P$145:P$158)/5))+SUMPRODUCT((NhuCau!$E$145:$E$158=$C165)*(NhuCau!P$145:P$158))),2)</f>
        <v>0</v>
      </c>
      <c r="N165" s="2">
        <f>ROUND((SUMPRODUCT((NhuCau!$E$145:$E$158=CakyQuyhoach)*((NhuCau!Q$145:Q$158)/10))+SUMPRODUCT((NhuCau!$E$145:$E$158=Kykehoach)*((NhuCau!Q$145:Q$158)/5))+SUMPRODUCT((NhuCau!$E$145:$E$158=$C165)*(NhuCau!Q$145:Q$158))),2)</f>
        <v>0.21</v>
      </c>
      <c r="O165" s="2">
        <f>ROUND((SUMPRODUCT((NhuCau!$E$145:$E$158=CakyQuyhoach)*((NhuCau!R$145:R$158)/10))+SUMPRODUCT((NhuCau!$E$145:$E$158=Kykehoach)*((NhuCau!R$145:R$158)/5))+SUMPRODUCT((NhuCau!$E$145:$E$158=$C165)*(NhuCau!R$145:R$158))),2)</f>
        <v>0</v>
      </c>
      <c r="P165" s="2">
        <f>ROUND((SUMPRODUCT((NhuCau!$E$145:$E$158=CakyQuyhoach)*((NhuCau!S$145:S$158)/10))+SUMPRODUCT((NhuCau!$E$145:$E$158=Kykehoach)*((NhuCau!S$145:S$158)/5))+SUMPRODUCT((NhuCau!$E$145:$E$158=$C165)*(NhuCau!S$145:S$158))),2)</f>
        <v>0</v>
      </c>
      <c r="Q165" s="2">
        <f>ROUND((SUMPRODUCT((NhuCau!$E$145:$E$158=CakyQuyhoach)*((NhuCau!T$145:T$158)/10))+SUMPRODUCT((NhuCau!$E$145:$E$158=Kykehoach)*((NhuCau!T$145:T$158)/5))+SUMPRODUCT((NhuCau!$E$145:$E$158=$C165)*(NhuCau!T$145:T$158))),2)</f>
        <v>0</v>
      </c>
      <c r="R165" s="2">
        <f>ROUND((SUMPRODUCT((NhuCau!$E$145:$E$158=CakyQuyhoach)*((NhuCau!U$145:U$158)/10))+SUMPRODUCT((NhuCau!$E$145:$E$158=Kykehoach)*((NhuCau!U$145:U$158)/5))+SUMPRODUCT((NhuCau!$E$145:$E$158=$C165)*(NhuCau!U$145:U$158))),2)</f>
        <v>0</v>
      </c>
      <c r="S165" s="2">
        <f>ROUND((SUMPRODUCT((NhuCau!$E$145:$E$158=CakyQuyhoach)*((NhuCau!V$145:V$158)/10))+SUMPRODUCT((NhuCau!$E$145:$E$158=Kykehoach)*((NhuCau!V$145:V$158)/5))+SUMPRODUCT((NhuCau!$E$145:$E$158=$C165)*(NhuCau!V$145:V$158))),2)</f>
        <v>0</v>
      </c>
      <c r="T165" s="2">
        <f>ROUND((SUMPRODUCT((NhuCau!$E$145:$E$158=CakyQuyhoach)*((NhuCau!W$145:W$158)/10))+SUMPRODUCT((NhuCau!$E$145:$E$158=Kykehoach)*((NhuCau!W$145:W$158)/5))+SUMPRODUCT((NhuCau!$E$145:$E$158=$C165)*(NhuCau!W$145:W$158))),2)</f>
        <v>0</v>
      </c>
      <c r="U165" s="2">
        <f>ROUND((SUMPRODUCT((NhuCau!$E$145:$E$158=CakyQuyhoach)*((NhuCau!X$145:X$158)/10))+SUMPRODUCT((NhuCau!$E$145:$E$158=Kykehoach)*((NhuCau!X$145:X$158)/5))+SUMPRODUCT((NhuCau!$E$145:$E$158=$C165)*(NhuCau!X$145:X$158))),2)</f>
        <v>0</v>
      </c>
      <c r="V165" s="2">
        <f>ROUND((SUMPRODUCT((NhuCau!$E$145:$E$158=CakyQuyhoach)*((NhuCau!Y$145:Y$158)/10))+SUMPRODUCT((NhuCau!$E$145:$E$158=Kykehoach)*((NhuCau!Y$145:Y$158)/5))+SUMPRODUCT((NhuCau!$E$145:$E$158=$C165)*(NhuCau!Y$145:Y$158))),2)</f>
        <v>0</v>
      </c>
      <c r="W165" s="2">
        <f>ROUND((SUMPRODUCT((NhuCau!$E$145:$E$158=CakyQuyhoach)*((NhuCau!Z$145:Z$158)/10))+SUMPRODUCT((NhuCau!$E$145:$E$158=Kykehoach)*((NhuCau!Z$145:Z$158)/5))+SUMPRODUCT((NhuCau!$E$145:$E$158=$C165)*(NhuCau!Z$145:Z$158))),2)</f>
        <v>0</v>
      </c>
      <c r="X165" s="2">
        <f>ROUND((SUMPRODUCT((NhuCau!$E$145:$E$158=CakyQuyhoach)*((NhuCau!AA$145:AA$158)/10))+SUMPRODUCT((NhuCau!$E$145:$E$158=Kykehoach)*((NhuCau!AA$145:AA$158)/5))+SUMPRODUCT((NhuCau!$E$145:$E$158=$C165)*(NhuCau!AA$145:AA$158))),2)</f>
        <v>0</v>
      </c>
      <c r="Y165" s="2">
        <f>ROUND((SUMPRODUCT((NhuCau!$E$145:$E$158=CakyQuyhoach)*((NhuCau!AB$145:AB$158)/10))+SUMPRODUCT((NhuCau!$E$145:$E$158=Kykehoach)*((NhuCau!AB$145:AB$158)/5))+SUMPRODUCT((NhuCau!$E$145:$E$158=$C165)*(NhuCau!AB$145:AB$158))),2)</f>
        <v>0</v>
      </c>
      <c r="Z165" s="2">
        <f>ROUND((SUMPRODUCT((NhuCau!$E$145:$E$158=CakyQuyhoach)*((NhuCau!AC$145:AC$158)/10))+SUMPRODUCT((NhuCau!$E$145:$E$158=Kykehoach)*((NhuCau!AC$145:AC$158)/5))+SUMPRODUCT((NhuCau!$E$145:$E$158=$C165)*(NhuCau!AC$145:AC$158))),2)</f>
        <v>0</v>
      </c>
      <c r="AA165" s="2">
        <f>ROUND((SUMPRODUCT((NhuCau!$E$145:$E$158=CakyQuyhoach)*((NhuCau!AD$145:AD$158)/10))+SUMPRODUCT((NhuCau!$E$145:$E$158=Kykehoach)*((NhuCau!AD$145:AD$158)/5))+SUMPRODUCT((NhuCau!$E$145:$E$158=$C165)*(NhuCau!AD$145:AD$158))),2)</f>
        <v>0</v>
      </c>
      <c r="AB165" s="2">
        <f>ROUND((SUMPRODUCT((NhuCau!$E$145:$E$158=CakyQuyhoach)*((NhuCau!AE$145:AE$158)/10))+SUMPRODUCT((NhuCau!$E$145:$E$158=Kykehoach)*((NhuCau!AE$145:AE$158)/5))+SUMPRODUCT((NhuCau!$E$145:$E$158=$C165)*(NhuCau!AE$145:AE$158))),2)</f>
        <v>0</v>
      </c>
      <c r="AC165" s="2">
        <f>ROUND((SUMPRODUCT((NhuCau!$E$145:$E$158=CakyQuyhoach)*((NhuCau!AF$145:AF$158)/10))+SUMPRODUCT((NhuCau!$E$145:$E$158=Kykehoach)*((NhuCau!AF$145:AF$158)/5))+SUMPRODUCT((NhuCau!$E$145:$E$158=$C165)*(NhuCau!AF$145:AF$158))),2)</f>
        <v>0</v>
      </c>
      <c r="AD165" s="2">
        <f>ROUND((SUMPRODUCT((NhuCau!$E$145:$E$158=CakyQuyhoach)*((NhuCau!AG$145:AG$158)/10))+SUMPRODUCT((NhuCau!$E$145:$E$158=Kykehoach)*((NhuCau!AG$145:AG$158)/5))+SUMPRODUCT((NhuCau!$E$145:$E$158=$C165)*(NhuCau!AG$145:AG$158))),2)</f>
        <v>0</v>
      </c>
      <c r="AE165" s="2">
        <f>ROUND((SUMPRODUCT((NhuCau!$E$145:$E$158=CakyQuyhoach)*((NhuCau!AH$145:AH$158)/10))+SUMPRODUCT((NhuCau!$E$145:$E$158=Kykehoach)*((NhuCau!AH$145:AH$158)/5))+SUMPRODUCT((NhuCau!$E$145:$E$158=$C165)*(NhuCau!AH$145:AH$158))),2)</f>
        <v>0</v>
      </c>
      <c r="AF165" s="2">
        <f>ROUND((SUMPRODUCT((NhuCau!$E$145:$E$158=CakyQuyhoach)*((NhuCau!AI$145:AI$158)/10))+SUMPRODUCT((NhuCau!$E$145:$E$158=Kykehoach)*((NhuCau!AI$145:AI$158)/5))+SUMPRODUCT((NhuCau!$E$145:$E$158=$C165)*(NhuCau!AI$145:AI$158))),2)</f>
        <v>0</v>
      </c>
      <c r="AG165" s="2">
        <f>ROUND((SUMPRODUCT((NhuCau!$E$145:$E$158=CakyQuyhoach)*((NhuCau!AJ$145:AJ$158)/10))+SUMPRODUCT((NhuCau!$E$145:$E$158=Kykehoach)*((NhuCau!AJ$145:AJ$158)/5))+SUMPRODUCT((NhuCau!$E$145:$E$158=$C165)*(NhuCau!AJ$145:AJ$158))),2)</f>
        <v>0</v>
      </c>
      <c r="AH165" s="2">
        <f>ROUND((SUMPRODUCT((NhuCau!$E$145:$E$158=CakyQuyhoach)*((NhuCau!AK$145:AK$158)/10))+SUMPRODUCT((NhuCau!$E$145:$E$158=Kykehoach)*((NhuCau!AK$145:AK$158)/5))+SUMPRODUCT((NhuCau!$E$145:$E$158=$C165)*(NhuCau!AK$145:AK$158))),2)</f>
        <v>0</v>
      </c>
      <c r="AI165" s="2">
        <f>ROUND((SUMPRODUCT((NhuCau!$E$145:$E$158=CakyQuyhoach)*((NhuCau!AL$145:AL$158)/10))+SUMPRODUCT((NhuCau!$E$145:$E$158=Kykehoach)*((NhuCau!AL$145:AL$158)/5))+SUMPRODUCT((NhuCau!$E$145:$E$158=$C165)*(NhuCau!AL$145:AL$158))),2)</f>
        <v>0</v>
      </c>
      <c r="AJ165" s="2">
        <f>ROUND((SUMPRODUCT((NhuCau!$E$145:$E$158=CakyQuyhoach)*((NhuCau!AM$145:AM$158)/10))+SUMPRODUCT((NhuCau!$E$145:$E$158=Kykehoach)*((NhuCau!AM$145:AM$158)/5))+SUMPRODUCT((NhuCau!$E$145:$E$158=$C165)*(NhuCau!AM$145:AM$158))),2)</f>
        <v>0</v>
      </c>
      <c r="AK165" s="2">
        <f>ROUND((SUMPRODUCT((NhuCau!$E$145:$E$158=CakyQuyhoach)*((NhuCau!AN$145:AN$158)/10))+SUMPRODUCT((NhuCau!$E$145:$E$158=Kykehoach)*((NhuCau!AN$145:AN$158)/5))+SUMPRODUCT((NhuCau!$E$145:$E$158=$C165)*(NhuCau!AN$145:AN$158))),2)</f>
        <v>0</v>
      </c>
      <c r="AL165" s="2">
        <f>ROUND((SUMPRODUCT((NhuCau!$E$145:$E$158=CakyQuyhoach)*((NhuCau!AO$145:AO$158)/10))+SUMPRODUCT((NhuCau!$E$145:$E$158=Kykehoach)*((NhuCau!AO$145:AO$158)/5))+SUMPRODUCT((NhuCau!$E$145:$E$158=$C165)*(NhuCau!AO$145:AO$158))),2)</f>
        <v>0</v>
      </c>
      <c r="AM165" s="2">
        <f>ROUND((SUMPRODUCT((NhuCau!$E$145:$E$158=CakyQuyhoach)*((NhuCau!AP$145:AP$158)/10))+SUMPRODUCT((NhuCau!$E$145:$E$158=Kykehoach)*((NhuCau!AP$145:AP$158)/5))+SUMPRODUCT((NhuCau!$E$145:$E$158=$C165)*(NhuCau!AP$145:AP$158))),2)</f>
        <v>0.23</v>
      </c>
      <c r="AN165" s="2">
        <f>ROUND((SUMPRODUCT((NhuCau!$E$145:$E$158=CakyQuyhoach)*((NhuCau!AQ$145:AQ$158)/10))+SUMPRODUCT((NhuCau!$E$145:$E$158=Kykehoach)*((NhuCau!AQ$145:AQ$158)/5))+SUMPRODUCT((NhuCau!$E$145:$E$158=$C165)*(NhuCau!AQ$145:AQ$158))),2)</f>
        <v>0.25</v>
      </c>
      <c r="AO165" s="2">
        <f>ROUND((SUMPRODUCT((NhuCau!$E$145:$E$158=CakyQuyhoach)*((NhuCau!AR$145:AR$158)/10))+SUMPRODUCT((NhuCau!$E$145:$E$158=Kykehoach)*((NhuCau!AR$145:AR$158)/5))+SUMPRODUCT((NhuCau!$E$145:$E$158=$C165)*(NhuCau!AR$145:AR$158))),2)</f>
        <v>0</v>
      </c>
      <c r="AP165" s="2">
        <f>ROUND((SUMPRODUCT((NhuCau!$E$145:$E$158=CakyQuyhoach)*((NhuCau!AS$145:AS$158)/10))+SUMPRODUCT((NhuCau!$E$145:$E$158=Kykehoach)*((NhuCau!AS$145:AS$158)/5))+SUMPRODUCT((NhuCau!$E$145:$E$158=$C165)*(NhuCau!AS$145:AS$158))),2)</f>
        <v>0</v>
      </c>
      <c r="AQ165" s="2">
        <f>ROUND((SUMPRODUCT((NhuCau!$E$145:$E$158=CakyQuyhoach)*((NhuCau!AT$145:AT$158)/10))+SUMPRODUCT((NhuCau!$E$145:$E$158=Kykehoach)*((NhuCau!AT$145:AT$158)/5))+SUMPRODUCT((NhuCau!$E$145:$E$158=$C165)*(NhuCau!AT$145:AT$158))),2)</f>
        <v>0</v>
      </c>
      <c r="AR165" s="2">
        <f>ROUND((SUMPRODUCT((NhuCau!$E$145:$E$158=CakyQuyhoach)*((NhuCau!AU$145:AU$158)/10))+SUMPRODUCT((NhuCau!$E$145:$E$158=Kykehoach)*((NhuCau!AU$145:AU$158)/5))+SUMPRODUCT((NhuCau!$E$145:$E$158=$C165)*(NhuCau!AU$145:AU$158))),2)</f>
        <v>0</v>
      </c>
      <c r="AS165" s="2">
        <f>ROUND((SUMPRODUCT((NhuCau!$E$145:$E$158=CakyQuyhoach)*((NhuCau!AV$145:AV$158)/10))+SUMPRODUCT((NhuCau!$E$145:$E$158=Kykehoach)*((NhuCau!AV$145:AV$158)/5))+SUMPRODUCT((NhuCau!$E$145:$E$158=$C165)*(NhuCau!AV$145:AV$158))),2)</f>
        <v>0</v>
      </c>
      <c r="AT165" s="2">
        <f>ROUND((SUMPRODUCT((NhuCau!$E$145:$E$158=CakyQuyhoach)*((NhuCau!AW$145:AW$158)/10))+SUMPRODUCT((NhuCau!$E$145:$E$158=Kykehoach)*((NhuCau!AW$145:AW$158)/5))+SUMPRODUCT((NhuCau!$E$145:$E$158=$C165)*(NhuCau!AW$145:AW$158))),2)</f>
        <v>0</v>
      </c>
      <c r="AU165" s="2">
        <f>ROUND((SUMPRODUCT((NhuCau!$E$145:$E$158=CakyQuyhoach)*((NhuCau!AX$145:AX$158)/10))+SUMPRODUCT((NhuCau!$E$145:$E$158=Kykehoach)*((NhuCau!AX$145:AX$158)/5))+SUMPRODUCT((NhuCau!$E$145:$E$158=$C165)*(NhuCau!AX$145:AX$158))),2)</f>
        <v>0</v>
      </c>
      <c r="AV165" s="2">
        <f>ROUND((SUMPRODUCT((NhuCau!$E$145:$E$158=CakyQuyhoach)*((NhuCau!AY$145:AY$158)/10))+SUMPRODUCT((NhuCau!$E$145:$E$158=Kykehoach)*((NhuCau!AY$145:AY$158)/5))+SUMPRODUCT((NhuCau!$E$145:$E$158=$C165)*(NhuCau!AY$145:AY$158))),2)</f>
        <v>0</v>
      </c>
      <c r="AW165" s="2">
        <f>ROUND((SUMPRODUCT((NhuCau!$E$145:$E$158=CakyQuyhoach)*((NhuCau!AZ$145:AZ$158)/10))+SUMPRODUCT((NhuCau!$E$145:$E$158=Kykehoach)*((NhuCau!AZ$145:AZ$158)/5))+SUMPRODUCT((NhuCau!$E$145:$E$158=$C165)*(NhuCau!AZ$145:AZ$158))),2)</f>
        <v>0</v>
      </c>
      <c r="AX165" s="2">
        <f>ROUND((SUMPRODUCT((NhuCau!$E$145:$E$158=CakyQuyhoach)*((NhuCau!BA$145:BA$158)/10))+SUMPRODUCT((NhuCau!$E$145:$E$158=Kykehoach)*((NhuCau!BA$145:BA$158)/5))+SUMPRODUCT((NhuCau!$E$145:$E$158=$C165)*(NhuCau!BA$145:BA$158))),2)</f>
        <v>0</v>
      </c>
      <c r="AY165" s="2">
        <f>ROUND((SUMPRODUCT((NhuCau!$E$145:$E$158=CakyQuyhoach)*((NhuCau!BB$145:BB$158)/10))+SUMPRODUCT((NhuCau!$E$145:$E$158=Kykehoach)*((NhuCau!BB$145:BB$158)/5))+SUMPRODUCT((NhuCau!$E$145:$E$158=$C165)*(NhuCau!BB$145:BB$158))),2)</f>
        <v>0</v>
      </c>
      <c r="AZ165" s="2">
        <f>ROUND((SUMPRODUCT((NhuCau!$E$145:$E$158=CakyQuyhoach)*((NhuCau!BC$145:BC$158)/10))+SUMPRODUCT((NhuCau!$E$145:$E$158=Kykehoach)*((NhuCau!BD$145:BD$158)/5))+SUMPRODUCT((NhuCau!$E$145:$E$158=$C165)*(NhuCau!BD$145:BD$158))),2)</f>
        <v>0</v>
      </c>
      <c r="BA165" s="2">
        <f>ROUND((SUMPRODUCT((NhuCau!$E$145:$E$158=CakyQuyhoach)*((NhuCau!BD$145:BD$158)/10))+SUMPRODUCT((NhuCau!$E$145:$E$158=Kykehoach)*((NhuCau!BE$145:BE$158)/5))+SUMPRODUCT((NhuCau!$E$145:$E$158=$C165)*(NhuCau!BE$145:BE$158))),2)</f>
        <v>0</v>
      </c>
      <c r="BB165" s="2">
        <f>ROUND((SUMPRODUCT((NhuCau!$E$145:$E$158=CakyQuyhoach)*((NhuCau!BE$145:BE$158)/10))+SUMPRODUCT((NhuCau!$E$145:$E$158=Kykehoach)*((NhuCau!BF$145:BF$158)/5))+SUMPRODUCT((NhuCau!$E$145:$E$158=$C165)*(NhuCau!BF$145:BF$158))),2)</f>
        <v>0</v>
      </c>
      <c r="BC165" s="2">
        <f>ROUND((SUMPRODUCT((NhuCau!$E$145:$E$158=CakyQuyhoach)*((NhuCau!BF$145:BF$158)/10))+SUMPRODUCT((NhuCau!$E$145:$E$158=Kykehoach)*((NhuCau!BG$145:BG$158)/5))+SUMPRODUCT((NhuCau!$E$145:$E$158=$C165)*(NhuCau!BG$145:BG$158))),2)</f>
        <v>0</v>
      </c>
      <c r="BD165" s="2">
        <f>ROUND((SUMPRODUCT((NhuCau!$E$145:$E$158=CakyQuyhoach)*((NhuCau!BG$145:BG$158)/10))+SUMPRODUCT((NhuCau!$E$145:$E$158=Kykehoach)*((NhuCau!BH$145:BH$158)/5))+SUMPRODUCT((NhuCau!$E$145:$E$158=$C165)*(NhuCau!BH$145:BH$158))),2)</f>
        <v>0.36</v>
      </c>
      <c r="BE165" s="2">
        <f>ROUND((SUMPRODUCT((NhuCau!$E$145:$E$158=CakyQuyhoach)*((NhuCau!BH$145:BH$158)/10))+SUMPRODUCT((NhuCau!$E$145:$E$158=Kykehoach)*((NhuCau!BI$145:BI$158)/5))+SUMPRODUCT((NhuCau!$E$145:$E$158=$C165)*(NhuCau!BI$145:BI$158))),2)</f>
        <v>0</v>
      </c>
      <c r="BF165" s="2">
        <f>ROUND((SUMPRODUCT((NhuCau!$E$145:$E$158=CakyQuyhoach)*((NhuCau!BI$145:BI$158)/10))+SUMPRODUCT((NhuCau!$E$145:$E$158=Kykehoach)*((NhuCau!BJ$145:BJ$158)/5))+SUMPRODUCT((NhuCau!$E$145:$E$158=$C165)*(NhuCau!BJ$145:BJ$158))),2)</f>
        <v>0</v>
      </c>
      <c r="BG165" s="2">
        <f>ROUND((SUMPRODUCT((NhuCau!$E$145:$E$158=CakyQuyhoach)*((NhuCau!BJ$145:BJ$158)/10))+SUMPRODUCT((NhuCau!$E$145:$E$158=Kykehoach)*((NhuCau!BK$145:BK$158)/5))+SUMPRODUCT((NhuCau!$E$145:$E$158=$C165)*(NhuCau!BK$145:BK$158))),2)</f>
        <v>0</v>
      </c>
    </row>
    <row r="166" spans="1:59" s="1" customFormat="1" ht="16.5" customHeight="1">
      <c r="A166" s="251" t="s">
        <v>42</v>
      </c>
      <c r="B166" s="252"/>
      <c r="C166" s="253" t="str">
        <f>BANGTINH!O7</f>
        <v>Năm 2026</v>
      </c>
      <c r="D166" s="246" t="s">
        <v>33</v>
      </c>
      <c r="E166" s="255">
        <f>SUM(F166:BG166)</f>
        <v>0</v>
      </c>
      <c r="F166" s="2">
        <f>ROUND((SUMPRODUCT((NhuCau!$E$145:$E$158=CakyQuyhoach)*((NhuCau!I$145:I$158)/10))+SUMPRODUCT((NhuCau!$E$145:$E$158=Kykehoach)*((NhuCau!I$145:I$158)/5))+SUMPRODUCT((NhuCau!$E$145:$E$158=$C166)*(NhuCau!I$145:I$158))),2)</f>
        <v>0</v>
      </c>
      <c r="G166" s="2">
        <f>ROUND((SUMPRODUCT((NhuCau!$E$145:$E$158=CakyQuyhoach)*((NhuCau!J$145:J$158)/10))+SUMPRODUCT((NhuCau!$E$145:$E$158=Kykehoach)*((NhuCau!J$145:J$158)/5))+SUMPRODUCT((NhuCau!$E$145:$E$158=$C166)*(NhuCau!J$145:J$158))),2)</f>
        <v>0</v>
      </c>
      <c r="H166" s="2">
        <f>ROUND((SUMPRODUCT((NhuCau!$E$145:$E$158=CakyQuyhoach)*((NhuCau!K$145:K$158)/10))+SUMPRODUCT((NhuCau!$E$145:$E$158=Kykehoach)*((NhuCau!K$145:K$158)/5))+SUMPRODUCT((NhuCau!$E$145:$E$158=$C166)*(NhuCau!K$145:K$158))),2)</f>
        <v>0</v>
      </c>
      <c r="I166" s="2">
        <f>ROUND((SUMPRODUCT((NhuCau!$E$145:$E$158=CakyQuyhoach)*((NhuCau!L$145:L$158)/10))+SUMPRODUCT((NhuCau!$E$145:$E$158=Kykehoach)*((NhuCau!L$145:L$158)/5))+SUMPRODUCT((NhuCau!$E$145:$E$158=$C166)*(NhuCau!L$145:L$158))),2)</f>
        <v>0</v>
      </c>
      <c r="J166" s="2">
        <f>ROUND((SUMPRODUCT((NhuCau!$E$145:$E$158=CakyQuyhoach)*((NhuCau!M$145:M$158)/10))+SUMPRODUCT((NhuCau!$E$145:$E$158=Kykehoach)*((NhuCau!M$145:M$158)/5))+SUMPRODUCT((NhuCau!$E$145:$E$158=$C166)*(NhuCau!M$145:M$158))),2)</f>
        <v>0</v>
      </c>
      <c r="K166" s="2">
        <f>ROUND((SUMPRODUCT((NhuCau!$E$145:$E$158=CakyQuyhoach)*((NhuCau!N$145:N$158)/10))+SUMPRODUCT((NhuCau!$E$145:$E$158=Kykehoach)*((NhuCau!N$145:N$158)/5))+SUMPRODUCT((NhuCau!$E$145:$E$158=$C166)*(NhuCau!N$145:N$158))),2)</f>
        <v>0</v>
      </c>
      <c r="L166" s="2">
        <f>ROUND((SUMPRODUCT((NhuCau!$E$145:$E$158=CakyQuyhoach)*((NhuCau!O$145:O$158)/10))+SUMPRODUCT((NhuCau!$E$145:$E$158=Kykehoach)*((NhuCau!O$145:O$158)/5))+SUMPRODUCT((NhuCau!$E$145:$E$158=$C166)*(NhuCau!O$145:O$158))),2)</f>
        <v>0</v>
      </c>
      <c r="M166" s="2">
        <f>ROUND((SUMPRODUCT((NhuCau!$E$145:$E$158=CakyQuyhoach)*((NhuCau!P$145:P$158)/10))+SUMPRODUCT((NhuCau!$E$145:$E$158=Kykehoach)*((NhuCau!P$145:P$158)/5))+SUMPRODUCT((NhuCau!$E$145:$E$158=$C166)*(NhuCau!P$145:P$158))),2)</f>
        <v>0</v>
      </c>
      <c r="N166" s="2">
        <f>ROUND((SUMPRODUCT((NhuCau!$E$145:$E$158=CakyQuyhoach)*((NhuCau!Q$145:Q$158)/10))+SUMPRODUCT((NhuCau!$E$145:$E$158=Kykehoach)*((NhuCau!Q$145:Q$158)/5))+SUMPRODUCT((NhuCau!$E$145:$E$158=$C166)*(NhuCau!Q$145:Q$158))),2)</f>
        <v>0</v>
      </c>
      <c r="O166" s="2">
        <f>ROUND((SUMPRODUCT((NhuCau!$E$145:$E$158=CakyQuyhoach)*((NhuCau!R$145:R$158)/10))+SUMPRODUCT((NhuCau!$E$145:$E$158=Kykehoach)*((NhuCau!R$145:R$158)/5))+SUMPRODUCT((NhuCau!$E$145:$E$158=$C166)*(NhuCau!R$145:R$158))),2)</f>
        <v>0</v>
      </c>
      <c r="P166" s="2">
        <f>ROUND((SUMPRODUCT((NhuCau!$E$145:$E$158=CakyQuyhoach)*((NhuCau!S$145:S$158)/10))+SUMPRODUCT((NhuCau!$E$145:$E$158=Kykehoach)*((NhuCau!S$145:S$158)/5))+SUMPRODUCT((NhuCau!$E$145:$E$158=$C166)*(NhuCau!S$145:S$158))),2)</f>
        <v>0</v>
      </c>
      <c r="Q166" s="2">
        <f>ROUND((SUMPRODUCT((NhuCau!$E$145:$E$158=CakyQuyhoach)*((NhuCau!T$145:T$158)/10))+SUMPRODUCT((NhuCau!$E$145:$E$158=Kykehoach)*((NhuCau!T$145:T$158)/5))+SUMPRODUCT((NhuCau!$E$145:$E$158=$C166)*(NhuCau!T$145:T$158))),2)</f>
        <v>0</v>
      </c>
      <c r="R166" s="2">
        <f>ROUND((SUMPRODUCT((NhuCau!$E$145:$E$158=CakyQuyhoach)*((NhuCau!U$145:U$158)/10))+SUMPRODUCT((NhuCau!$E$145:$E$158=Kykehoach)*((NhuCau!U$145:U$158)/5))+SUMPRODUCT((NhuCau!$E$145:$E$158=$C166)*(NhuCau!U$145:U$158))),2)</f>
        <v>0</v>
      </c>
      <c r="S166" s="2">
        <f>ROUND((SUMPRODUCT((NhuCau!$E$145:$E$158=CakyQuyhoach)*((NhuCau!V$145:V$158)/10))+SUMPRODUCT((NhuCau!$E$145:$E$158=Kykehoach)*((NhuCau!V$145:V$158)/5))+SUMPRODUCT((NhuCau!$E$145:$E$158=$C166)*(NhuCau!V$145:V$158))),2)</f>
        <v>0</v>
      </c>
      <c r="T166" s="2">
        <f>ROUND((SUMPRODUCT((NhuCau!$E$145:$E$158=CakyQuyhoach)*((NhuCau!W$145:W$158)/10))+SUMPRODUCT((NhuCau!$E$145:$E$158=Kykehoach)*((NhuCau!W$145:W$158)/5))+SUMPRODUCT((NhuCau!$E$145:$E$158=$C166)*(NhuCau!W$145:W$158))),2)</f>
        <v>0</v>
      </c>
      <c r="U166" s="2">
        <f>ROUND((SUMPRODUCT((NhuCau!$E$145:$E$158=CakyQuyhoach)*((NhuCau!X$145:X$158)/10))+SUMPRODUCT((NhuCau!$E$145:$E$158=Kykehoach)*((NhuCau!X$145:X$158)/5))+SUMPRODUCT((NhuCau!$E$145:$E$158=$C166)*(NhuCau!X$145:X$158))),2)</f>
        <v>0</v>
      </c>
      <c r="V166" s="2">
        <f>ROUND((SUMPRODUCT((NhuCau!$E$145:$E$158=CakyQuyhoach)*((NhuCau!Y$145:Y$158)/10))+SUMPRODUCT((NhuCau!$E$145:$E$158=Kykehoach)*((NhuCau!Y$145:Y$158)/5))+SUMPRODUCT((NhuCau!$E$145:$E$158=$C166)*(NhuCau!Y$145:Y$158))),2)</f>
        <v>0</v>
      </c>
      <c r="W166" s="2">
        <f>ROUND((SUMPRODUCT((NhuCau!$E$145:$E$158=CakyQuyhoach)*((NhuCau!Z$145:Z$158)/10))+SUMPRODUCT((NhuCau!$E$145:$E$158=Kykehoach)*((NhuCau!Z$145:Z$158)/5))+SUMPRODUCT((NhuCau!$E$145:$E$158=$C166)*(NhuCau!Z$145:Z$158))),2)</f>
        <v>0</v>
      </c>
      <c r="X166" s="2">
        <f>ROUND((SUMPRODUCT((NhuCau!$E$145:$E$158=CakyQuyhoach)*((NhuCau!AA$145:AA$158)/10))+SUMPRODUCT((NhuCau!$E$145:$E$158=Kykehoach)*((NhuCau!AA$145:AA$158)/5))+SUMPRODUCT((NhuCau!$E$145:$E$158=$C166)*(NhuCau!AA$145:AA$158))),2)</f>
        <v>0</v>
      </c>
      <c r="Y166" s="2">
        <f>ROUND((SUMPRODUCT((NhuCau!$E$145:$E$158=CakyQuyhoach)*((NhuCau!AB$145:AB$158)/10))+SUMPRODUCT((NhuCau!$E$145:$E$158=Kykehoach)*((NhuCau!AB$145:AB$158)/5))+SUMPRODUCT((NhuCau!$E$145:$E$158=$C166)*(NhuCau!AB$145:AB$158))),2)</f>
        <v>0</v>
      </c>
      <c r="Z166" s="2">
        <f>ROUND((SUMPRODUCT((NhuCau!$E$145:$E$158=CakyQuyhoach)*((NhuCau!AC$145:AC$158)/10))+SUMPRODUCT((NhuCau!$E$145:$E$158=Kykehoach)*((NhuCau!AC$145:AC$158)/5))+SUMPRODUCT((NhuCau!$E$145:$E$158=$C166)*(NhuCau!AC$145:AC$158))),2)</f>
        <v>0</v>
      </c>
      <c r="AA166" s="2">
        <f>ROUND((SUMPRODUCT((NhuCau!$E$145:$E$158=CakyQuyhoach)*((NhuCau!AD$145:AD$158)/10))+SUMPRODUCT((NhuCau!$E$145:$E$158=Kykehoach)*((NhuCau!AD$145:AD$158)/5))+SUMPRODUCT((NhuCau!$E$145:$E$158=$C166)*(NhuCau!AD$145:AD$158))),2)</f>
        <v>0</v>
      </c>
      <c r="AB166" s="2">
        <f>ROUND((SUMPRODUCT((NhuCau!$E$145:$E$158=CakyQuyhoach)*((NhuCau!AE$145:AE$158)/10))+SUMPRODUCT((NhuCau!$E$145:$E$158=Kykehoach)*((NhuCau!AE$145:AE$158)/5))+SUMPRODUCT((NhuCau!$E$145:$E$158=$C166)*(NhuCau!AE$145:AE$158))),2)</f>
        <v>0</v>
      </c>
      <c r="AC166" s="2">
        <f>ROUND((SUMPRODUCT((NhuCau!$E$145:$E$158=CakyQuyhoach)*((NhuCau!AF$145:AF$158)/10))+SUMPRODUCT((NhuCau!$E$145:$E$158=Kykehoach)*((NhuCau!AF$145:AF$158)/5))+SUMPRODUCT((NhuCau!$E$145:$E$158=$C166)*(NhuCau!AF$145:AF$158))),2)</f>
        <v>0</v>
      </c>
      <c r="AD166" s="2">
        <f>ROUND((SUMPRODUCT((NhuCau!$E$145:$E$158=CakyQuyhoach)*((NhuCau!AG$145:AG$158)/10))+SUMPRODUCT((NhuCau!$E$145:$E$158=Kykehoach)*((NhuCau!AG$145:AG$158)/5))+SUMPRODUCT((NhuCau!$E$145:$E$158=$C166)*(NhuCau!AG$145:AG$158))),2)</f>
        <v>0</v>
      </c>
      <c r="AE166" s="2">
        <f>ROUND((SUMPRODUCT((NhuCau!$E$145:$E$158=CakyQuyhoach)*((NhuCau!AH$145:AH$158)/10))+SUMPRODUCT((NhuCau!$E$145:$E$158=Kykehoach)*((NhuCau!AH$145:AH$158)/5))+SUMPRODUCT((NhuCau!$E$145:$E$158=$C166)*(NhuCau!AH$145:AH$158))),2)</f>
        <v>0</v>
      </c>
      <c r="AF166" s="2">
        <f>ROUND((SUMPRODUCT((NhuCau!$E$145:$E$158=CakyQuyhoach)*((NhuCau!AI$145:AI$158)/10))+SUMPRODUCT((NhuCau!$E$145:$E$158=Kykehoach)*((NhuCau!AI$145:AI$158)/5))+SUMPRODUCT((NhuCau!$E$145:$E$158=$C166)*(NhuCau!AI$145:AI$158))),2)</f>
        <v>0</v>
      </c>
      <c r="AG166" s="2">
        <f>ROUND((SUMPRODUCT((NhuCau!$E$145:$E$158=CakyQuyhoach)*((NhuCau!AJ$145:AJ$158)/10))+SUMPRODUCT((NhuCau!$E$145:$E$158=Kykehoach)*((NhuCau!AJ$145:AJ$158)/5))+SUMPRODUCT((NhuCau!$E$145:$E$158=$C166)*(NhuCau!AJ$145:AJ$158))),2)</f>
        <v>0</v>
      </c>
      <c r="AH166" s="2">
        <f>ROUND((SUMPRODUCT((NhuCau!$E$145:$E$158=CakyQuyhoach)*((NhuCau!AK$145:AK$158)/10))+SUMPRODUCT((NhuCau!$E$145:$E$158=Kykehoach)*((NhuCau!AK$145:AK$158)/5))+SUMPRODUCT((NhuCau!$E$145:$E$158=$C166)*(NhuCau!AK$145:AK$158))),2)</f>
        <v>0</v>
      </c>
      <c r="AI166" s="2">
        <f>ROUND((SUMPRODUCT((NhuCau!$E$145:$E$158=CakyQuyhoach)*((NhuCau!AL$145:AL$158)/10))+SUMPRODUCT((NhuCau!$E$145:$E$158=Kykehoach)*((NhuCau!AL$145:AL$158)/5))+SUMPRODUCT((NhuCau!$E$145:$E$158=$C166)*(NhuCau!AL$145:AL$158))),2)</f>
        <v>0</v>
      </c>
      <c r="AJ166" s="2">
        <f>ROUND((SUMPRODUCT((NhuCau!$E$145:$E$158=CakyQuyhoach)*((NhuCau!AM$145:AM$158)/10))+SUMPRODUCT((NhuCau!$E$145:$E$158=Kykehoach)*((NhuCau!AM$145:AM$158)/5))+SUMPRODUCT((NhuCau!$E$145:$E$158=$C166)*(NhuCau!AM$145:AM$158))),2)</f>
        <v>0</v>
      </c>
      <c r="AK166" s="2">
        <f>ROUND((SUMPRODUCT((NhuCau!$E$145:$E$158=CakyQuyhoach)*((NhuCau!AN$145:AN$158)/10))+SUMPRODUCT((NhuCau!$E$145:$E$158=Kykehoach)*((NhuCau!AN$145:AN$158)/5))+SUMPRODUCT((NhuCau!$E$145:$E$158=$C166)*(NhuCau!AN$145:AN$158))),2)</f>
        <v>0</v>
      </c>
      <c r="AL166" s="2">
        <f>ROUND((SUMPRODUCT((NhuCau!$E$145:$E$158=CakyQuyhoach)*((NhuCau!AO$145:AO$158)/10))+SUMPRODUCT((NhuCau!$E$145:$E$158=Kykehoach)*((NhuCau!AO$145:AO$158)/5))+SUMPRODUCT((NhuCau!$E$145:$E$158=$C166)*(NhuCau!AO$145:AO$158))),2)</f>
        <v>0</v>
      </c>
      <c r="AM166" s="2">
        <f>ROUND((SUMPRODUCT((NhuCau!$E$145:$E$158=CakyQuyhoach)*((NhuCau!AP$145:AP$158)/10))+SUMPRODUCT((NhuCau!$E$145:$E$158=Kykehoach)*((NhuCau!AP$145:AP$158)/5))+SUMPRODUCT((NhuCau!$E$145:$E$158=$C166)*(NhuCau!AP$145:AP$158))),2)</f>
        <v>0</v>
      </c>
      <c r="AN166" s="2">
        <f>ROUND((SUMPRODUCT((NhuCau!$E$145:$E$158=CakyQuyhoach)*((NhuCau!AQ$145:AQ$158)/10))+SUMPRODUCT((NhuCau!$E$145:$E$158=Kykehoach)*((NhuCau!AQ$145:AQ$158)/5))+SUMPRODUCT((NhuCau!$E$145:$E$158=$C166)*(NhuCau!AQ$145:AQ$158))),2)</f>
        <v>0</v>
      </c>
      <c r="AO166" s="2">
        <f>ROUND((SUMPRODUCT((NhuCau!$E$145:$E$158=CakyQuyhoach)*((NhuCau!AR$145:AR$158)/10))+SUMPRODUCT((NhuCau!$E$145:$E$158=Kykehoach)*((NhuCau!AR$145:AR$158)/5))+SUMPRODUCT((NhuCau!$E$145:$E$158=$C166)*(NhuCau!AR$145:AR$158))),2)</f>
        <v>0</v>
      </c>
      <c r="AP166" s="2">
        <f>ROUND((SUMPRODUCT((NhuCau!$E$145:$E$158=CakyQuyhoach)*((NhuCau!AS$145:AS$158)/10))+SUMPRODUCT((NhuCau!$E$145:$E$158=Kykehoach)*((NhuCau!AS$145:AS$158)/5))+SUMPRODUCT((NhuCau!$E$145:$E$158=$C166)*(NhuCau!AS$145:AS$158))),2)</f>
        <v>0</v>
      </c>
      <c r="AQ166" s="2">
        <f>ROUND((SUMPRODUCT((NhuCau!$E$145:$E$158=CakyQuyhoach)*((NhuCau!AT$145:AT$158)/10))+SUMPRODUCT((NhuCau!$E$145:$E$158=Kykehoach)*((NhuCau!AT$145:AT$158)/5))+SUMPRODUCT((NhuCau!$E$145:$E$158=$C166)*(NhuCau!AT$145:AT$158))),2)</f>
        <v>0</v>
      </c>
      <c r="AR166" s="2">
        <f>ROUND((SUMPRODUCT((NhuCau!$E$145:$E$158=CakyQuyhoach)*((NhuCau!AU$145:AU$158)/10))+SUMPRODUCT((NhuCau!$E$145:$E$158=Kykehoach)*((NhuCau!AU$145:AU$158)/5))+SUMPRODUCT((NhuCau!$E$145:$E$158=$C166)*(NhuCau!AU$145:AU$158))),2)</f>
        <v>0</v>
      </c>
      <c r="AS166" s="2">
        <f>ROUND((SUMPRODUCT((NhuCau!$E$145:$E$158=CakyQuyhoach)*((NhuCau!AV$145:AV$158)/10))+SUMPRODUCT((NhuCau!$E$145:$E$158=Kykehoach)*((NhuCau!AV$145:AV$158)/5))+SUMPRODUCT((NhuCau!$E$145:$E$158=$C166)*(NhuCau!AV$145:AV$158))),2)</f>
        <v>0</v>
      </c>
      <c r="AT166" s="2">
        <f>ROUND((SUMPRODUCT((NhuCau!$E$145:$E$158=CakyQuyhoach)*((NhuCau!AW$145:AW$158)/10))+SUMPRODUCT((NhuCau!$E$145:$E$158=Kykehoach)*((NhuCau!AW$145:AW$158)/5))+SUMPRODUCT((NhuCau!$E$145:$E$158=$C166)*(NhuCau!AW$145:AW$158))),2)</f>
        <v>0</v>
      </c>
      <c r="AU166" s="2">
        <f>ROUND((SUMPRODUCT((NhuCau!$E$145:$E$158=CakyQuyhoach)*((NhuCau!AX$145:AX$158)/10))+SUMPRODUCT((NhuCau!$E$145:$E$158=Kykehoach)*((NhuCau!AX$145:AX$158)/5))+SUMPRODUCT((NhuCau!$E$145:$E$158=$C166)*(NhuCau!AX$145:AX$158))),2)</f>
        <v>0</v>
      </c>
      <c r="AV166" s="2">
        <f>ROUND((SUMPRODUCT((NhuCau!$E$145:$E$158=CakyQuyhoach)*((NhuCau!AY$145:AY$158)/10))+SUMPRODUCT((NhuCau!$E$145:$E$158=Kykehoach)*((NhuCau!AY$145:AY$158)/5))+SUMPRODUCT((NhuCau!$E$145:$E$158=$C166)*(NhuCau!AY$145:AY$158))),2)</f>
        <v>0</v>
      </c>
      <c r="AW166" s="2">
        <f>ROUND((SUMPRODUCT((NhuCau!$E$145:$E$158=CakyQuyhoach)*((NhuCau!AZ$145:AZ$158)/10))+SUMPRODUCT((NhuCau!$E$145:$E$158=Kykehoach)*((NhuCau!AZ$145:AZ$158)/5))+SUMPRODUCT((NhuCau!$E$145:$E$158=$C166)*(NhuCau!AZ$145:AZ$158))),2)</f>
        <v>0</v>
      </c>
      <c r="AX166" s="2">
        <f>ROUND((SUMPRODUCT((NhuCau!$E$145:$E$158=CakyQuyhoach)*((NhuCau!BA$145:BA$158)/10))+SUMPRODUCT((NhuCau!$E$145:$E$158=Kykehoach)*((NhuCau!BA$145:BA$158)/5))+SUMPRODUCT((NhuCau!$E$145:$E$158=$C166)*(NhuCau!BA$145:BA$158))),2)</f>
        <v>0</v>
      </c>
      <c r="AY166" s="2">
        <f>ROUND((SUMPRODUCT((NhuCau!$E$145:$E$158=CakyQuyhoach)*((NhuCau!BB$145:BB$158)/10))+SUMPRODUCT((NhuCau!$E$145:$E$158=Kykehoach)*((NhuCau!BB$145:BB$158)/5))+SUMPRODUCT((NhuCau!$E$145:$E$158=$C166)*(NhuCau!BB$145:BB$158))),2)</f>
        <v>0</v>
      </c>
      <c r="AZ166" s="2">
        <f>ROUND((SUMPRODUCT((NhuCau!$E$145:$E$158=CakyQuyhoach)*((NhuCau!BC$145:BC$158)/10))+SUMPRODUCT((NhuCau!$E$145:$E$158=Kykehoach)*((NhuCau!BD$145:BD$158)/5))+SUMPRODUCT((NhuCau!$E$145:$E$158=$C166)*(NhuCau!BD$145:BD$158))),2)</f>
        <v>0</v>
      </c>
      <c r="BA166" s="2">
        <f>ROUND((SUMPRODUCT((NhuCau!$E$145:$E$158=CakyQuyhoach)*((NhuCau!BD$145:BD$158)/10))+SUMPRODUCT((NhuCau!$E$145:$E$158=Kykehoach)*((NhuCau!BE$145:BE$158)/5))+SUMPRODUCT((NhuCau!$E$145:$E$158=$C166)*(NhuCau!BE$145:BE$158))),2)</f>
        <v>0</v>
      </c>
      <c r="BB166" s="2">
        <f>ROUND((SUMPRODUCT((NhuCau!$E$145:$E$158=CakyQuyhoach)*((NhuCau!BE$145:BE$158)/10))+SUMPRODUCT((NhuCau!$E$145:$E$158=Kykehoach)*((NhuCau!BF$145:BF$158)/5))+SUMPRODUCT((NhuCau!$E$145:$E$158=$C166)*(NhuCau!BF$145:BF$158))),2)</f>
        <v>0</v>
      </c>
      <c r="BC166" s="2">
        <f>ROUND((SUMPRODUCT((NhuCau!$E$145:$E$158=CakyQuyhoach)*((NhuCau!BF$145:BF$158)/10))+SUMPRODUCT((NhuCau!$E$145:$E$158=Kykehoach)*((NhuCau!BG$145:BG$158)/5))+SUMPRODUCT((NhuCau!$E$145:$E$158=$C166)*(NhuCau!BG$145:BG$158))),2)</f>
        <v>0</v>
      </c>
      <c r="BD166" s="2">
        <f>ROUND((SUMPRODUCT((NhuCau!$E$145:$E$158=CakyQuyhoach)*((NhuCau!BG$145:BG$158)/10))+SUMPRODUCT((NhuCau!$E$145:$E$158=Kykehoach)*((NhuCau!BH$145:BH$158)/5))+SUMPRODUCT((NhuCau!$E$145:$E$158=$C166)*(NhuCau!BH$145:BH$158))),2)</f>
        <v>0</v>
      </c>
      <c r="BE166" s="2">
        <f>ROUND((SUMPRODUCT((NhuCau!$E$145:$E$158=CakyQuyhoach)*((NhuCau!BH$145:BH$158)/10))+SUMPRODUCT((NhuCau!$E$145:$E$158=Kykehoach)*((NhuCau!BI$145:BI$158)/5))+SUMPRODUCT((NhuCau!$E$145:$E$158=$C166)*(NhuCau!BI$145:BI$158))),2)</f>
        <v>0</v>
      </c>
      <c r="BF166" s="2">
        <f>ROUND((SUMPRODUCT((NhuCau!$E$145:$E$158=CakyQuyhoach)*((NhuCau!BI$145:BI$158)/10))+SUMPRODUCT((NhuCau!$E$145:$E$158=Kykehoach)*((NhuCau!BJ$145:BJ$158)/5))+SUMPRODUCT((NhuCau!$E$145:$E$158=$C166)*(NhuCau!BJ$145:BJ$158))),2)</f>
        <v>0</v>
      </c>
      <c r="BG166" s="2">
        <f>ROUND((SUMPRODUCT((NhuCau!$E$145:$E$158=CakyQuyhoach)*((NhuCau!BJ$145:BJ$158)/10))+SUMPRODUCT((NhuCau!$E$145:$E$158=Kykehoach)*((NhuCau!BK$145:BK$158)/5))+SUMPRODUCT((NhuCau!$E$145:$E$158=$C166)*(NhuCau!BK$145:BK$158))),2)</f>
        <v>0</v>
      </c>
    </row>
    <row r="167" spans="1:59" s="1" customFormat="1" ht="16.5" customHeight="1">
      <c r="A167" s="251" t="s">
        <v>42</v>
      </c>
      <c r="B167" s="252"/>
      <c r="C167" s="253" t="str">
        <f>BANGTINH!O8</f>
        <v>Năm 2027</v>
      </c>
      <c r="D167" s="246" t="s">
        <v>33</v>
      </c>
      <c r="E167" s="255">
        <f>SUM(F167:BG167)</f>
        <v>0</v>
      </c>
      <c r="F167" s="2">
        <f>ROUND((SUMPRODUCT((NhuCau!$E$145:$E$158=CakyQuyhoach)*((NhuCau!I$145:I$158)/10))+SUMPRODUCT((NhuCau!$E$145:$E$158=Kykehoach)*((NhuCau!I$145:I$158)/5))+SUMPRODUCT((NhuCau!$E$145:$E$158=$C167)*(NhuCau!I$145:I$158))),2)</f>
        <v>0</v>
      </c>
      <c r="G167" s="2">
        <f>ROUND((SUMPRODUCT((NhuCau!$E$145:$E$158=CakyQuyhoach)*((NhuCau!J$145:J$158)/10))+SUMPRODUCT((NhuCau!$E$145:$E$158=Kykehoach)*((NhuCau!J$145:J$158)/5))+SUMPRODUCT((NhuCau!$E$145:$E$158=$C167)*(NhuCau!J$145:J$158))),2)</f>
        <v>0</v>
      </c>
      <c r="H167" s="2">
        <f>ROUND((SUMPRODUCT((NhuCau!$E$145:$E$158=CakyQuyhoach)*((NhuCau!K$145:K$158)/10))+SUMPRODUCT((NhuCau!$E$145:$E$158=Kykehoach)*((NhuCau!K$145:K$158)/5))+SUMPRODUCT((NhuCau!$E$145:$E$158=$C167)*(NhuCau!K$145:K$158))),2)</f>
        <v>0</v>
      </c>
      <c r="I167" s="2">
        <f>ROUND((SUMPRODUCT((NhuCau!$E$145:$E$158=CakyQuyhoach)*((NhuCau!L$145:L$158)/10))+SUMPRODUCT((NhuCau!$E$145:$E$158=Kykehoach)*((NhuCau!L$145:L$158)/5))+SUMPRODUCT((NhuCau!$E$145:$E$158=$C167)*(NhuCau!L$145:L$158))),2)</f>
        <v>0</v>
      </c>
      <c r="J167" s="2">
        <f>ROUND((SUMPRODUCT((NhuCau!$E$145:$E$158=CakyQuyhoach)*((NhuCau!M$145:M$158)/10))+SUMPRODUCT((NhuCau!$E$145:$E$158=Kykehoach)*((NhuCau!M$145:M$158)/5))+SUMPRODUCT((NhuCau!$E$145:$E$158=$C167)*(NhuCau!M$145:M$158))),2)</f>
        <v>0</v>
      </c>
      <c r="K167" s="2">
        <f>ROUND((SUMPRODUCT((NhuCau!$E$145:$E$158=CakyQuyhoach)*((NhuCau!N$145:N$158)/10))+SUMPRODUCT((NhuCau!$E$145:$E$158=Kykehoach)*((NhuCau!N$145:N$158)/5))+SUMPRODUCT((NhuCau!$E$145:$E$158=$C167)*(NhuCau!N$145:N$158))),2)</f>
        <v>0</v>
      </c>
      <c r="L167" s="2">
        <f>ROUND((SUMPRODUCT((NhuCau!$E$145:$E$158=CakyQuyhoach)*((NhuCau!O$145:O$158)/10))+SUMPRODUCT((NhuCau!$E$145:$E$158=Kykehoach)*((NhuCau!O$145:O$158)/5))+SUMPRODUCT((NhuCau!$E$145:$E$158=$C167)*(NhuCau!O$145:O$158))),2)</f>
        <v>0</v>
      </c>
      <c r="M167" s="2">
        <f>ROUND((SUMPRODUCT((NhuCau!$E$145:$E$158=CakyQuyhoach)*((NhuCau!P$145:P$158)/10))+SUMPRODUCT((NhuCau!$E$145:$E$158=Kykehoach)*((NhuCau!P$145:P$158)/5))+SUMPRODUCT((NhuCau!$E$145:$E$158=$C167)*(NhuCau!P$145:P$158))),2)</f>
        <v>0</v>
      </c>
      <c r="N167" s="2">
        <f>ROUND((SUMPRODUCT((NhuCau!$E$145:$E$158=CakyQuyhoach)*((NhuCau!Q$145:Q$158)/10))+SUMPRODUCT((NhuCau!$E$145:$E$158=Kykehoach)*((NhuCau!Q$145:Q$158)/5))+SUMPRODUCT((NhuCau!$E$145:$E$158=$C167)*(NhuCau!Q$145:Q$158))),2)</f>
        <v>0</v>
      </c>
      <c r="O167" s="2">
        <f>ROUND((SUMPRODUCT((NhuCau!$E$145:$E$158=CakyQuyhoach)*((NhuCau!R$145:R$158)/10))+SUMPRODUCT((NhuCau!$E$145:$E$158=Kykehoach)*((NhuCau!R$145:R$158)/5))+SUMPRODUCT((NhuCau!$E$145:$E$158=$C167)*(NhuCau!R$145:R$158))),2)</f>
        <v>0</v>
      </c>
      <c r="P167" s="2">
        <f>ROUND((SUMPRODUCT((NhuCau!$E$145:$E$158=CakyQuyhoach)*((NhuCau!S$145:S$158)/10))+SUMPRODUCT((NhuCau!$E$145:$E$158=Kykehoach)*((NhuCau!S$145:S$158)/5))+SUMPRODUCT((NhuCau!$E$145:$E$158=$C167)*(NhuCau!S$145:S$158))),2)</f>
        <v>0</v>
      </c>
      <c r="Q167" s="2">
        <f>ROUND((SUMPRODUCT((NhuCau!$E$145:$E$158=CakyQuyhoach)*((NhuCau!T$145:T$158)/10))+SUMPRODUCT((NhuCau!$E$145:$E$158=Kykehoach)*((NhuCau!T$145:T$158)/5))+SUMPRODUCT((NhuCau!$E$145:$E$158=$C167)*(NhuCau!T$145:T$158))),2)</f>
        <v>0</v>
      </c>
      <c r="R167" s="2">
        <f>ROUND((SUMPRODUCT((NhuCau!$E$145:$E$158=CakyQuyhoach)*((NhuCau!U$145:U$158)/10))+SUMPRODUCT((NhuCau!$E$145:$E$158=Kykehoach)*((NhuCau!U$145:U$158)/5))+SUMPRODUCT((NhuCau!$E$145:$E$158=$C167)*(NhuCau!U$145:U$158))),2)</f>
        <v>0</v>
      </c>
      <c r="S167" s="2">
        <f>ROUND((SUMPRODUCT((NhuCau!$E$145:$E$158=CakyQuyhoach)*((NhuCau!V$145:V$158)/10))+SUMPRODUCT((NhuCau!$E$145:$E$158=Kykehoach)*((NhuCau!V$145:V$158)/5))+SUMPRODUCT((NhuCau!$E$145:$E$158=$C167)*(NhuCau!V$145:V$158))),2)</f>
        <v>0</v>
      </c>
      <c r="T167" s="2">
        <f>ROUND((SUMPRODUCT((NhuCau!$E$145:$E$158=CakyQuyhoach)*((NhuCau!W$145:W$158)/10))+SUMPRODUCT((NhuCau!$E$145:$E$158=Kykehoach)*((NhuCau!W$145:W$158)/5))+SUMPRODUCT((NhuCau!$E$145:$E$158=$C167)*(NhuCau!W$145:W$158))),2)</f>
        <v>0</v>
      </c>
      <c r="U167" s="2">
        <f>ROUND((SUMPRODUCT((NhuCau!$E$145:$E$158=CakyQuyhoach)*((NhuCau!X$145:X$158)/10))+SUMPRODUCT((NhuCau!$E$145:$E$158=Kykehoach)*((NhuCau!X$145:X$158)/5))+SUMPRODUCT((NhuCau!$E$145:$E$158=$C167)*(NhuCau!X$145:X$158))),2)</f>
        <v>0</v>
      </c>
      <c r="V167" s="2">
        <f>ROUND((SUMPRODUCT((NhuCau!$E$145:$E$158=CakyQuyhoach)*((NhuCau!Y$145:Y$158)/10))+SUMPRODUCT((NhuCau!$E$145:$E$158=Kykehoach)*((NhuCau!Y$145:Y$158)/5))+SUMPRODUCT((NhuCau!$E$145:$E$158=$C167)*(NhuCau!Y$145:Y$158))),2)</f>
        <v>0</v>
      </c>
      <c r="W167" s="2">
        <f>ROUND((SUMPRODUCT((NhuCau!$E$145:$E$158=CakyQuyhoach)*((NhuCau!Z$145:Z$158)/10))+SUMPRODUCT((NhuCau!$E$145:$E$158=Kykehoach)*((NhuCau!Z$145:Z$158)/5))+SUMPRODUCT((NhuCau!$E$145:$E$158=$C167)*(NhuCau!Z$145:Z$158))),2)</f>
        <v>0</v>
      </c>
      <c r="X167" s="2">
        <f>ROUND((SUMPRODUCT((NhuCau!$E$145:$E$158=CakyQuyhoach)*((NhuCau!AA$145:AA$158)/10))+SUMPRODUCT((NhuCau!$E$145:$E$158=Kykehoach)*((NhuCau!AA$145:AA$158)/5))+SUMPRODUCT((NhuCau!$E$145:$E$158=$C167)*(NhuCau!AA$145:AA$158))),2)</f>
        <v>0</v>
      </c>
      <c r="Y167" s="2">
        <f>ROUND((SUMPRODUCT((NhuCau!$E$145:$E$158=CakyQuyhoach)*((NhuCau!AB$145:AB$158)/10))+SUMPRODUCT((NhuCau!$E$145:$E$158=Kykehoach)*((NhuCau!AB$145:AB$158)/5))+SUMPRODUCT((NhuCau!$E$145:$E$158=$C167)*(NhuCau!AB$145:AB$158))),2)</f>
        <v>0</v>
      </c>
      <c r="Z167" s="2">
        <f>ROUND((SUMPRODUCT((NhuCau!$E$145:$E$158=CakyQuyhoach)*((NhuCau!AC$145:AC$158)/10))+SUMPRODUCT((NhuCau!$E$145:$E$158=Kykehoach)*((NhuCau!AC$145:AC$158)/5))+SUMPRODUCT((NhuCau!$E$145:$E$158=$C167)*(NhuCau!AC$145:AC$158))),2)</f>
        <v>0</v>
      </c>
      <c r="AA167" s="2">
        <f>ROUND((SUMPRODUCT((NhuCau!$E$145:$E$158=CakyQuyhoach)*((NhuCau!AD$145:AD$158)/10))+SUMPRODUCT((NhuCau!$E$145:$E$158=Kykehoach)*((NhuCau!AD$145:AD$158)/5))+SUMPRODUCT((NhuCau!$E$145:$E$158=$C167)*(NhuCau!AD$145:AD$158))),2)</f>
        <v>0</v>
      </c>
      <c r="AB167" s="2">
        <f>ROUND((SUMPRODUCT((NhuCau!$E$145:$E$158=CakyQuyhoach)*((NhuCau!AE$145:AE$158)/10))+SUMPRODUCT((NhuCau!$E$145:$E$158=Kykehoach)*((NhuCau!AE$145:AE$158)/5))+SUMPRODUCT((NhuCau!$E$145:$E$158=$C167)*(NhuCau!AE$145:AE$158))),2)</f>
        <v>0</v>
      </c>
      <c r="AC167" s="2">
        <f>ROUND((SUMPRODUCT((NhuCau!$E$145:$E$158=CakyQuyhoach)*((NhuCau!AF$145:AF$158)/10))+SUMPRODUCT((NhuCau!$E$145:$E$158=Kykehoach)*((NhuCau!AF$145:AF$158)/5))+SUMPRODUCT((NhuCau!$E$145:$E$158=$C167)*(NhuCau!AF$145:AF$158))),2)</f>
        <v>0</v>
      </c>
      <c r="AD167" s="2">
        <f>ROUND((SUMPRODUCT((NhuCau!$E$145:$E$158=CakyQuyhoach)*((NhuCau!AG$145:AG$158)/10))+SUMPRODUCT((NhuCau!$E$145:$E$158=Kykehoach)*((NhuCau!AG$145:AG$158)/5))+SUMPRODUCT((NhuCau!$E$145:$E$158=$C167)*(NhuCau!AG$145:AG$158))),2)</f>
        <v>0</v>
      </c>
      <c r="AE167" s="2">
        <f>ROUND((SUMPRODUCT((NhuCau!$E$145:$E$158=CakyQuyhoach)*((NhuCau!AH$145:AH$158)/10))+SUMPRODUCT((NhuCau!$E$145:$E$158=Kykehoach)*((NhuCau!AH$145:AH$158)/5))+SUMPRODUCT((NhuCau!$E$145:$E$158=$C167)*(NhuCau!AH$145:AH$158))),2)</f>
        <v>0</v>
      </c>
      <c r="AF167" s="2">
        <f>ROUND((SUMPRODUCT((NhuCau!$E$145:$E$158=CakyQuyhoach)*((NhuCau!AI$145:AI$158)/10))+SUMPRODUCT((NhuCau!$E$145:$E$158=Kykehoach)*((NhuCau!AI$145:AI$158)/5))+SUMPRODUCT((NhuCau!$E$145:$E$158=$C167)*(NhuCau!AI$145:AI$158))),2)</f>
        <v>0</v>
      </c>
      <c r="AG167" s="2">
        <f>ROUND((SUMPRODUCT((NhuCau!$E$145:$E$158=CakyQuyhoach)*((NhuCau!AJ$145:AJ$158)/10))+SUMPRODUCT((NhuCau!$E$145:$E$158=Kykehoach)*((NhuCau!AJ$145:AJ$158)/5))+SUMPRODUCT((NhuCau!$E$145:$E$158=$C167)*(NhuCau!AJ$145:AJ$158))),2)</f>
        <v>0</v>
      </c>
      <c r="AH167" s="2">
        <f>ROUND((SUMPRODUCT((NhuCau!$E$145:$E$158=CakyQuyhoach)*((NhuCau!AK$145:AK$158)/10))+SUMPRODUCT((NhuCau!$E$145:$E$158=Kykehoach)*((NhuCau!AK$145:AK$158)/5))+SUMPRODUCT((NhuCau!$E$145:$E$158=$C167)*(NhuCau!AK$145:AK$158))),2)</f>
        <v>0</v>
      </c>
      <c r="AI167" s="2">
        <f>ROUND((SUMPRODUCT((NhuCau!$E$145:$E$158=CakyQuyhoach)*((NhuCau!AL$145:AL$158)/10))+SUMPRODUCT((NhuCau!$E$145:$E$158=Kykehoach)*((NhuCau!AL$145:AL$158)/5))+SUMPRODUCT((NhuCau!$E$145:$E$158=$C167)*(NhuCau!AL$145:AL$158))),2)</f>
        <v>0</v>
      </c>
      <c r="AJ167" s="2">
        <f>ROUND((SUMPRODUCT((NhuCau!$E$145:$E$158=CakyQuyhoach)*((NhuCau!AM$145:AM$158)/10))+SUMPRODUCT((NhuCau!$E$145:$E$158=Kykehoach)*((NhuCau!AM$145:AM$158)/5))+SUMPRODUCT((NhuCau!$E$145:$E$158=$C167)*(NhuCau!AM$145:AM$158))),2)</f>
        <v>0</v>
      </c>
      <c r="AK167" s="2">
        <f>ROUND((SUMPRODUCT((NhuCau!$E$145:$E$158=CakyQuyhoach)*((NhuCau!AN$145:AN$158)/10))+SUMPRODUCT((NhuCau!$E$145:$E$158=Kykehoach)*((NhuCau!AN$145:AN$158)/5))+SUMPRODUCT((NhuCau!$E$145:$E$158=$C167)*(NhuCau!AN$145:AN$158))),2)</f>
        <v>0</v>
      </c>
      <c r="AL167" s="2">
        <f>ROUND((SUMPRODUCT((NhuCau!$E$145:$E$158=CakyQuyhoach)*((NhuCau!AO$145:AO$158)/10))+SUMPRODUCT((NhuCau!$E$145:$E$158=Kykehoach)*((NhuCau!AO$145:AO$158)/5))+SUMPRODUCT((NhuCau!$E$145:$E$158=$C167)*(NhuCau!AO$145:AO$158))),2)</f>
        <v>0</v>
      </c>
      <c r="AM167" s="2">
        <f>ROUND((SUMPRODUCT((NhuCau!$E$145:$E$158=CakyQuyhoach)*((NhuCau!AP$145:AP$158)/10))+SUMPRODUCT((NhuCau!$E$145:$E$158=Kykehoach)*((NhuCau!AP$145:AP$158)/5))+SUMPRODUCT((NhuCau!$E$145:$E$158=$C167)*(NhuCau!AP$145:AP$158))),2)</f>
        <v>0</v>
      </c>
      <c r="AN167" s="2">
        <f>ROUND((SUMPRODUCT((NhuCau!$E$145:$E$158=CakyQuyhoach)*((NhuCau!AQ$145:AQ$158)/10))+SUMPRODUCT((NhuCau!$E$145:$E$158=Kykehoach)*((NhuCau!AQ$145:AQ$158)/5))+SUMPRODUCT((NhuCau!$E$145:$E$158=$C167)*(NhuCau!AQ$145:AQ$158))),2)</f>
        <v>0</v>
      </c>
      <c r="AO167" s="2">
        <f>ROUND((SUMPRODUCT((NhuCau!$E$145:$E$158=CakyQuyhoach)*((NhuCau!AR$145:AR$158)/10))+SUMPRODUCT((NhuCau!$E$145:$E$158=Kykehoach)*((NhuCau!AR$145:AR$158)/5))+SUMPRODUCT((NhuCau!$E$145:$E$158=$C167)*(NhuCau!AR$145:AR$158))),2)</f>
        <v>0</v>
      </c>
      <c r="AP167" s="2">
        <f>ROUND((SUMPRODUCT((NhuCau!$E$145:$E$158=CakyQuyhoach)*((NhuCau!AS$145:AS$158)/10))+SUMPRODUCT((NhuCau!$E$145:$E$158=Kykehoach)*((NhuCau!AS$145:AS$158)/5))+SUMPRODUCT((NhuCau!$E$145:$E$158=$C167)*(NhuCau!AS$145:AS$158))),2)</f>
        <v>0</v>
      </c>
      <c r="AQ167" s="2">
        <f>ROUND((SUMPRODUCT((NhuCau!$E$145:$E$158=CakyQuyhoach)*((NhuCau!AT$145:AT$158)/10))+SUMPRODUCT((NhuCau!$E$145:$E$158=Kykehoach)*((NhuCau!AT$145:AT$158)/5))+SUMPRODUCT((NhuCau!$E$145:$E$158=$C167)*(NhuCau!AT$145:AT$158))),2)</f>
        <v>0</v>
      </c>
      <c r="AR167" s="2">
        <f>ROUND((SUMPRODUCT((NhuCau!$E$145:$E$158=CakyQuyhoach)*((NhuCau!AU$145:AU$158)/10))+SUMPRODUCT((NhuCau!$E$145:$E$158=Kykehoach)*((NhuCau!AU$145:AU$158)/5))+SUMPRODUCT((NhuCau!$E$145:$E$158=$C167)*(NhuCau!AU$145:AU$158))),2)</f>
        <v>0</v>
      </c>
      <c r="AS167" s="2">
        <f>ROUND((SUMPRODUCT((NhuCau!$E$145:$E$158=CakyQuyhoach)*((NhuCau!AV$145:AV$158)/10))+SUMPRODUCT((NhuCau!$E$145:$E$158=Kykehoach)*((NhuCau!AV$145:AV$158)/5))+SUMPRODUCT((NhuCau!$E$145:$E$158=$C167)*(NhuCau!AV$145:AV$158))),2)</f>
        <v>0</v>
      </c>
      <c r="AT167" s="2">
        <f>ROUND((SUMPRODUCT((NhuCau!$E$145:$E$158=CakyQuyhoach)*((NhuCau!AW$145:AW$158)/10))+SUMPRODUCT((NhuCau!$E$145:$E$158=Kykehoach)*((NhuCau!AW$145:AW$158)/5))+SUMPRODUCT((NhuCau!$E$145:$E$158=$C167)*(NhuCau!AW$145:AW$158))),2)</f>
        <v>0</v>
      </c>
      <c r="AU167" s="2">
        <f>ROUND((SUMPRODUCT((NhuCau!$E$145:$E$158=CakyQuyhoach)*((NhuCau!AX$145:AX$158)/10))+SUMPRODUCT((NhuCau!$E$145:$E$158=Kykehoach)*((NhuCau!AX$145:AX$158)/5))+SUMPRODUCT((NhuCau!$E$145:$E$158=$C167)*(NhuCau!AX$145:AX$158))),2)</f>
        <v>0</v>
      </c>
      <c r="AV167" s="2">
        <f>ROUND((SUMPRODUCT((NhuCau!$E$145:$E$158=CakyQuyhoach)*((NhuCau!AY$145:AY$158)/10))+SUMPRODUCT((NhuCau!$E$145:$E$158=Kykehoach)*((NhuCau!AY$145:AY$158)/5))+SUMPRODUCT((NhuCau!$E$145:$E$158=$C167)*(NhuCau!AY$145:AY$158))),2)</f>
        <v>0</v>
      </c>
      <c r="AW167" s="2">
        <f>ROUND((SUMPRODUCT((NhuCau!$E$145:$E$158=CakyQuyhoach)*((NhuCau!AZ$145:AZ$158)/10))+SUMPRODUCT((NhuCau!$E$145:$E$158=Kykehoach)*((NhuCau!AZ$145:AZ$158)/5))+SUMPRODUCT((NhuCau!$E$145:$E$158=$C167)*(NhuCau!AZ$145:AZ$158))),2)</f>
        <v>0</v>
      </c>
      <c r="AX167" s="2">
        <f>ROUND((SUMPRODUCT((NhuCau!$E$145:$E$158=CakyQuyhoach)*((NhuCau!BA$145:BA$158)/10))+SUMPRODUCT((NhuCau!$E$145:$E$158=Kykehoach)*((NhuCau!BA$145:BA$158)/5))+SUMPRODUCT((NhuCau!$E$145:$E$158=$C167)*(NhuCau!BA$145:BA$158))),2)</f>
        <v>0</v>
      </c>
      <c r="AY167" s="2">
        <f>ROUND((SUMPRODUCT((NhuCau!$E$145:$E$158=CakyQuyhoach)*((NhuCau!BB$145:BB$158)/10))+SUMPRODUCT((NhuCau!$E$145:$E$158=Kykehoach)*((NhuCau!BB$145:BB$158)/5))+SUMPRODUCT((NhuCau!$E$145:$E$158=$C167)*(NhuCau!BB$145:BB$158))),2)</f>
        <v>0</v>
      </c>
      <c r="AZ167" s="2">
        <f>ROUND((SUMPRODUCT((NhuCau!$E$145:$E$158=CakyQuyhoach)*((NhuCau!BC$145:BC$158)/10))+SUMPRODUCT((NhuCau!$E$145:$E$158=Kykehoach)*((NhuCau!BD$145:BD$158)/5))+SUMPRODUCT((NhuCau!$E$145:$E$158=$C167)*(NhuCau!BD$145:BD$158))),2)</f>
        <v>0</v>
      </c>
      <c r="BA167" s="2">
        <f>ROUND((SUMPRODUCT((NhuCau!$E$145:$E$158=CakyQuyhoach)*((NhuCau!BD$145:BD$158)/10))+SUMPRODUCT((NhuCau!$E$145:$E$158=Kykehoach)*((NhuCau!BE$145:BE$158)/5))+SUMPRODUCT((NhuCau!$E$145:$E$158=$C167)*(NhuCau!BE$145:BE$158))),2)</f>
        <v>0</v>
      </c>
      <c r="BB167" s="2">
        <f>ROUND((SUMPRODUCT((NhuCau!$E$145:$E$158=CakyQuyhoach)*((NhuCau!BE$145:BE$158)/10))+SUMPRODUCT((NhuCau!$E$145:$E$158=Kykehoach)*((NhuCau!BF$145:BF$158)/5))+SUMPRODUCT((NhuCau!$E$145:$E$158=$C167)*(NhuCau!BF$145:BF$158))),2)</f>
        <v>0</v>
      </c>
      <c r="BC167" s="2">
        <f>ROUND((SUMPRODUCT((NhuCau!$E$145:$E$158=CakyQuyhoach)*((NhuCau!BF$145:BF$158)/10))+SUMPRODUCT((NhuCau!$E$145:$E$158=Kykehoach)*((NhuCau!BG$145:BG$158)/5))+SUMPRODUCT((NhuCau!$E$145:$E$158=$C167)*(NhuCau!BG$145:BG$158))),2)</f>
        <v>0</v>
      </c>
      <c r="BD167" s="2">
        <f>ROUND((SUMPRODUCT((NhuCau!$E$145:$E$158=CakyQuyhoach)*((NhuCau!BG$145:BG$158)/10))+SUMPRODUCT((NhuCau!$E$145:$E$158=Kykehoach)*((NhuCau!BH$145:BH$158)/5))+SUMPRODUCT((NhuCau!$E$145:$E$158=$C167)*(NhuCau!BH$145:BH$158))),2)</f>
        <v>0</v>
      </c>
      <c r="BE167" s="2">
        <f>ROUND((SUMPRODUCT((NhuCau!$E$145:$E$158=CakyQuyhoach)*((NhuCau!BH$145:BH$158)/10))+SUMPRODUCT((NhuCau!$E$145:$E$158=Kykehoach)*((NhuCau!BI$145:BI$158)/5))+SUMPRODUCT((NhuCau!$E$145:$E$158=$C167)*(NhuCau!BI$145:BI$158))),2)</f>
        <v>0</v>
      </c>
      <c r="BF167" s="2">
        <f>ROUND((SUMPRODUCT((NhuCau!$E$145:$E$158=CakyQuyhoach)*((NhuCau!BI$145:BI$158)/10))+SUMPRODUCT((NhuCau!$E$145:$E$158=Kykehoach)*((NhuCau!BJ$145:BJ$158)/5))+SUMPRODUCT((NhuCau!$E$145:$E$158=$C167)*(NhuCau!BJ$145:BJ$158))),2)</f>
        <v>0</v>
      </c>
      <c r="BG167" s="2">
        <f>ROUND((SUMPRODUCT((NhuCau!$E$145:$E$158=CakyQuyhoach)*((NhuCau!BJ$145:BJ$158)/10))+SUMPRODUCT((NhuCau!$E$145:$E$158=Kykehoach)*((NhuCau!BK$145:BK$158)/5))+SUMPRODUCT((NhuCau!$E$145:$E$158=$C167)*(NhuCau!BK$145:BK$158))),2)</f>
        <v>0</v>
      </c>
    </row>
    <row r="168" spans="1:59" s="1" customFormat="1" ht="16.5" customHeight="1">
      <c r="A168" s="251" t="s">
        <v>42</v>
      </c>
      <c r="B168" s="252"/>
      <c r="C168" s="253" t="str">
        <f>BANGTINH!O9</f>
        <v>Năm 2028</v>
      </c>
      <c r="D168" s="246" t="s">
        <v>33</v>
      </c>
      <c r="E168" s="255">
        <f>SUM(F168:BG168)</f>
        <v>0</v>
      </c>
      <c r="F168" s="2">
        <f>ROUND((SUMPRODUCT((NhuCau!$E$145:$E$158=CakyQuyhoach)*((NhuCau!I$145:I$158)/10))+SUMPRODUCT((NhuCau!$E$145:$E$158=Kykehoach)*((NhuCau!I$145:I$158)/5))+SUMPRODUCT((NhuCau!$E$145:$E$158=$C168)*(NhuCau!I$145:I$158))),2)</f>
        <v>0</v>
      </c>
      <c r="G168" s="2">
        <f>ROUND((SUMPRODUCT((NhuCau!$E$145:$E$158=CakyQuyhoach)*((NhuCau!J$145:J$158)/10))+SUMPRODUCT((NhuCau!$E$145:$E$158=Kykehoach)*((NhuCau!J$145:J$158)/5))+SUMPRODUCT((NhuCau!$E$145:$E$158=$C168)*(NhuCau!J$145:J$158))),2)</f>
        <v>0</v>
      </c>
      <c r="H168" s="2">
        <f>ROUND((SUMPRODUCT((NhuCau!$E$145:$E$158=CakyQuyhoach)*((NhuCau!K$145:K$158)/10))+SUMPRODUCT((NhuCau!$E$145:$E$158=Kykehoach)*((NhuCau!K$145:K$158)/5))+SUMPRODUCT((NhuCau!$E$145:$E$158=$C168)*(NhuCau!K$145:K$158))),2)</f>
        <v>0</v>
      </c>
      <c r="I168" s="2">
        <f>ROUND((SUMPRODUCT((NhuCau!$E$145:$E$158=CakyQuyhoach)*((NhuCau!L$145:L$158)/10))+SUMPRODUCT((NhuCau!$E$145:$E$158=Kykehoach)*((NhuCau!L$145:L$158)/5))+SUMPRODUCT((NhuCau!$E$145:$E$158=$C168)*(NhuCau!L$145:L$158))),2)</f>
        <v>0</v>
      </c>
      <c r="J168" s="2">
        <f>ROUND((SUMPRODUCT((NhuCau!$E$145:$E$158=CakyQuyhoach)*((NhuCau!M$145:M$158)/10))+SUMPRODUCT((NhuCau!$E$145:$E$158=Kykehoach)*((NhuCau!M$145:M$158)/5))+SUMPRODUCT((NhuCau!$E$145:$E$158=$C168)*(NhuCau!M$145:M$158))),2)</f>
        <v>0</v>
      </c>
      <c r="K168" s="2">
        <f>ROUND((SUMPRODUCT((NhuCau!$E$145:$E$158=CakyQuyhoach)*((NhuCau!N$145:N$158)/10))+SUMPRODUCT((NhuCau!$E$145:$E$158=Kykehoach)*((NhuCau!N$145:N$158)/5))+SUMPRODUCT((NhuCau!$E$145:$E$158=$C168)*(NhuCau!N$145:N$158))),2)</f>
        <v>0</v>
      </c>
      <c r="L168" s="2">
        <f>ROUND((SUMPRODUCT((NhuCau!$E$145:$E$158=CakyQuyhoach)*((NhuCau!O$145:O$158)/10))+SUMPRODUCT((NhuCau!$E$145:$E$158=Kykehoach)*((NhuCau!O$145:O$158)/5))+SUMPRODUCT((NhuCau!$E$145:$E$158=$C168)*(NhuCau!O$145:O$158))),2)</f>
        <v>0</v>
      </c>
      <c r="M168" s="2">
        <f>ROUND((SUMPRODUCT((NhuCau!$E$145:$E$158=CakyQuyhoach)*((NhuCau!P$145:P$158)/10))+SUMPRODUCT((NhuCau!$E$145:$E$158=Kykehoach)*((NhuCau!P$145:P$158)/5))+SUMPRODUCT((NhuCau!$E$145:$E$158=$C168)*(NhuCau!P$145:P$158))),2)</f>
        <v>0</v>
      </c>
      <c r="N168" s="2">
        <f>ROUND((SUMPRODUCT((NhuCau!$E$145:$E$158=CakyQuyhoach)*((NhuCau!Q$145:Q$158)/10))+SUMPRODUCT((NhuCau!$E$145:$E$158=Kykehoach)*((NhuCau!Q$145:Q$158)/5))+SUMPRODUCT((NhuCau!$E$145:$E$158=$C168)*(NhuCau!Q$145:Q$158))),2)</f>
        <v>0</v>
      </c>
      <c r="O168" s="2">
        <f>ROUND((SUMPRODUCT((NhuCau!$E$145:$E$158=CakyQuyhoach)*((NhuCau!R$145:R$158)/10))+SUMPRODUCT((NhuCau!$E$145:$E$158=Kykehoach)*((NhuCau!R$145:R$158)/5))+SUMPRODUCT((NhuCau!$E$145:$E$158=$C168)*(NhuCau!R$145:R$158))),2)</f>
        <v>0</v>
      </c>
      <c r="P168" s="2">
        <f>ROUND((SUMPRODUCT((NhuCau!$E$145:$E$158=CakyQuyhoach)*((NhuCau!S$145:S$158)/10))+SUMPRODUCT((NhuCau!$E$145:$E$158=Kykehoach)*((NhuCau!S$145:S$158)/5))+SUMPRODUCT((NhuCau!$E$145:$E$158=$C168)*(NhuCau!S$145:S$158))),2)</f>
        <v>0</v>
      </c>
      <c r="Q168" s="2">
        <f>ROUND((SUMPRODUCT((NhuCau!$E$145:$E$158=CakyQuyhoach)*((NhuCau!T$145:T$158)/10))+SUMPRODUCT((NhuCau!$E$145:$E$158=Kykehoach)*((NhuCau!T$145:T$158)/5))+SUMPRODUCT((NhuCau!$E$145:$E$158=$C168)*(NhuCau!T$145:T$158))),2)</f>
        <v>0</v>
      </c>
      <c r="R168" s="2">
        <f>ROUND((SUMPRODUCT((NhuCau!$E$145:$E$158=CakyQuyhoach)*((NhuCau!U$145:U$158)/10))+SUMPRODUCT((NhuCau!$E$145:$E$158=Kykehoach)*((NhuCau!U$145:U$158)/5))+SUMPRODUCT((NhuCau!$E$145:$E$158=$C168)*(NhuCau!U$145:U$158))),2)</f>
        <v>0</v>
      </c>
      <c r="S168" s="2">
        <f>ROUND((SUMPRODUCT((NhuCau!$E$145:$E$158=CakyQuyhoach)*((NhuCau!V$145:V$158)/10))+SUMPRODUCT((NhuCau!$E$145:$E$158=Kykehoach)*((NhuCau!V$145:V$158)/5))+SUMPRODUCT((NhuCau!$E$145:$E$158=$C168)*(NhuCau!V$145:V$158))),2)</f>
        <v>0</v>
      </c>
      <c r="T168" s="2">
        <f>ROUND((SUMPRODUCT((NhuCau!$E$145:$E$158=CakyQuyhoach)*((NhuCau!W$145:W$158)/10))+SUMPRODUCT((NhuCau!$E$145:$E$158=Kykehoach)*((NhuCau!W$145:W$158)/5))+SUMPRODUCT((NhuCau!$E$145:$E$158=$C168)*(NhuCau!W$145:W$158))),2)</f>
        <v>0</v>
      </c>
      <c r="U168" s="2">
        <f>ROUND((SUMPRODUCT((NhuCau!$E$145:$E$158=CakyQuyhoach)*((NhuCau!X$145:X$158)/10))+SUMPRODUCT((NhuCau!$E$145:$E$158=Kykehoach)*((NhuCau!X$145:X$158)/5))+SUMPRODUCT((NhuCau!$E$145:$E$158=$C168)*(NhuCau!X$145:X$158))),2)</f>
        <v>0</v>
      </c>
      <c r="V168" s="2">
        <f>ROUND((SUMPRODUCT((NhuCau!$E$145:$E$158=CakyQuyhoach)*((NhuCau!Y$145:Y$158)/10))+SUMPRODUCT((NhuCau!$E$145:$E$158=Kykehoach)*((NhuCau!Y$145:Y$158)/5))+SUMPRODUCT((NhuCau!$E$145:$E$158=$C168)*(NhuCau!Y$145:Y$158))),2)</f>
        <v>0</v>
      </c>
      <c r="W168" s="2">
        <f>ROUND((SUMPRODUCT((NhuCau!$E$145:$E$158=CakyQuyhoach)*((NhuCau!Z$145:Z$158)/10))+SUMPRODUCT((NhuCau!$E$145:$E$158=Kykehoach)*((NhuCau!Z$145:Z$158)/5))+SUMPRODUCT((NhuCau!$E$145:$E$158=$C168)*(NhuCau!Z$145:Z$158))),2)</f>
        <v>0</v>
      </c>
      <c r="X168" s="2">
        <f>ROUND((SUMPRODUCT((NhuCau!$E$145:$E$158=CakyQuyhoach)*((NhuCau!AA$145:AA$158)/10))+SUMPRODUCT((NhuCau!$E$145:$E$158=Kykehoach)*((NhuCau!AA$145:AA$158)/5))+SUMPRODUCT((NhuCau!$E$145:$E$158=$C168)*(NhuCau!AA$145:AA$158))),2)</f>
        <v>0</v>
      </c>
      <c r="Y168" s="2">
        <f>ROUND((SUMPRODUCT((NhuCau!$E$145:$E$158=CakyQuyhoach)*((NhuCau!AB$145:AB$158)/10))+SUMPRODUCT((NhuCau!$E$145:$E$158=Kykehoach)*((NhuCau!AB$145:AB$158)/5))+SUMPRODUCT((NhuCau!$E$145:$E$158=$C168)*(NhuCau!AB$145:AB$158))),2)</f>
        <v>0</v>
      </c>
      <c r="Z168" s="2">
        <f>ROUND((SUMPRODUCT((NhuCau!$E$145:$E$158=CakyQuyhoach)*((NhuCau!AC$145:AC$158)/10))+SUMPRODUCT((NhuCau!$E$145:$E$158=Kykehoach)*((NhuCau!AC$145:AC$158)/5))+SUMPRODUCT((NhuCau!$E$145:$E$158=$C168)*(NhuCau!AC$145:AC$158))),2)</f>
        <v>0</v>
      </c>
      <c r="AA168" s="2">
        <f>ROUND((SUMPRODUCT((NhuCau!$E$145:$E$158=CakyQuyhoach)*((NhuCau!AD$145:AD$158)/10))+SUMPRODUCT((NhuCau!$E$145:$E$158=Kykehoach)*((NhuCau!AD$145:AD$158)/5))+SUMPRODUCT((NhuCau!$E$145:$E$158=$C168)*(NhuCau!AD$145:AD$158))),2)</f>
        <v>0</v>
      </c>
      <c r="AB168" s="2">
        <f>ROUND((SUMPRODUCT((NhuCau!$E$145:$E$158=CakyQuyhoach)*((NhuCau!AE$145:AE$158)/10))+SUMPRODUCT((NhuCau!$E$145:$E$158=Kykehoach)*((NhuCau!AE$145:AE$158)/5))+SUMPRODUCT((NhuCau!$E$145:$E$158=$C168)*(NhuCau!AE$145:AE$158))),2)</f>
        <v>0</v>
      </c>
      <c r="AC168" s="2">
        <f>ROUND((SUMPRODUCT((NhuCau!$E$145:$E$158=CakyQuyhoach)*((NhuCau!AF$145:AF$158)/10))+SUMPRODUCT((NhuCau!$E$145:$E$158=Kykehoach)*((NhuCau!AF$145:AF$158)/5))+SUMPRODUCT((NhuCau!$E$145:$E$158=$C168)*(NhuCau!AF$145:AF$158))),2)</f>
        <v>0</v>
      </c>
      <c r="AD168" s="2">
        <f>ROUND((SUMPRODUCT((NhuCau!$E$145:$E$158=CakyQuyhoach)*((NhuCau!AG$145:AG$158)/10))+SUMPRODUCT((NhuCau!$E$145:$E$158=Kykehoach)*((NhuCau!AG$145:AG$158)/5))+SUMPRODUCT((NhuCau!$E$145:$E$158=$C168)*(NhuCau!AG$145:AG$158))),2)</f>
        <v>0</v>
      </c>
      <c r="AE168" s="2">
        <f>ROUND((SUMPRODUCT((NhuCau!$E$145:$E$158=CakyQuyhoach)*((NhuCau!AH$145:AH$158)/10))+SUMPRODUCT((NhuCau!$E$145:$E$158=Kykehoach)*((NhuCau!AH$145:AH$158)/5))+SUMPRODUCT((NhuCau!$E$145:$E$158=$C168)*(NhuCau!AH$145:AH$158))),2)</f>
        <v>0</v>
      </c>
      <c r="AF168" s="2">
        <f>ROUND((SUMPRODUCT((NhuCau!$E$145:$E$158=CakyQuyhoach)*((NhuCau!AI$145:AI$158)/10))+SUMPRODUCT((NhuCau!$E$145:$E$158=Kykehoach)*((NhuCau!AI$145:AI$158)/5))+SUMPRODUCT((NhuCau!$E$145:$E$158=$C168)*(NhuCau!AI$145:AI$158))),2)</f>
        <v>0</v>
      </c>
      <c r="AG168" s="2">
        <f>ROUND((SUMPRODUCT((NhuCau!$E$145:$E$158=CakyQuyhoach)*((NhuCau!AJ$145:AJ$158)/10))+SUMPRODUCT((NhuCau!$E$145:$E$158=Kykehoach)*((NhuCau!AJ$145:AJ$158)/5))+SUMPRODUCT((NhuCau!$E$145:$E$158=$C168)*(NhuCau!AJ$145:AJ$158))),2)</f>
        <v>0</v>
      </c>
      <c r="AH168" s="2">
        <f>ROUND((SUMPRODUCT((NhuCau!$E$145:$E$158=CakyQuyhoach)*((NhuCau!AK$145:AK$158)/10))+SUMPRODUCT((NhuCau!$E$145:$E$158=Kykehoach)*((NhuCau!AK$145:AK$158)/5))+SUMPRODUCT((NhuCau!$E$145:$E$158=$C168)*(NhuCau!AK$145:AK$158))),2)</f>
        <v>0</v>
      </c>
      <c r="AI168" s="2">
        <f>ROUND((SUMPRODUCT((NhuCau!$E$145:$E$158=CakyQuyhoach)*((NhuCau!AL$145:AL$158)/10))+SUMPRODUCT((NhuCau!$E$145:$E$158=Kykehoach)*((NhuCau!AL$145:AL$158)/5))+SUMPRODUCT((NhuCau!$E$145:$E$158=$C168)*(NhuCau!AL$145:AL$158))),2)</f>
        <v>0</v>
      </c>
      <c r="AJ168" s="2">
        <f>ROUND((SUMPRODUCT((NhuCau!$E$145:$E$158=CakyQuyhoach)*((NhuCau!AM$145:AM$158)/10))+SUMPRODUCT((NhuCau!$E$145:$E$158=Kykehoach)*((NhuCau!AM$145:AM$158)/5))+SUMPRODUCT((NhuCau!$E$145:$E$158=$C168)*(NhuCau!AM$145:AM$158))),2)</f>
        <v>0</v>
      </c>
      <c r="AK168" s="2">
        <f>ROUND((SUMPRODUCT((NhuCau!$E$145:$E$158=CakyQuyhoach)*((NhuCau!AN$145:AN$158)/10))+SUMPRODUCT((NhuCau!$E$145:$E$158=Kykehoach)*((NhuCau!AN$145:AN$158)/5))+SUMPRODUCT((NhuCau!$E$145:$E$158=$C168)*(NhuCau!AN$145:AN$158))),2)</f>
        <v>0</v>
      </c>
      <c r="AL168" s="2">
        <f>ROUND((SUMPRODUCT((NhuCau!$E$145:$E$158=CakyQuyhoach)*((NhuCau!AO$145:AO$158)/10))+SUMPRODUCT((NhuCau!$E$145:$E$158=Kykehoach)*((NhuCau!AO$145:AO$158)/5))+SUMPRODUCT((NhuCau!$E$145:$E$158=$C168)*(NhuCau!AO$145:AO$158))),2)</f>
        <v>0</v>
      </c>
      <c r="AM168" s="2">
        <f>ROUND((SUMPRODUCT((NhuCau!$E$145:$E$158=CakyQuyhoach)*((NhuCau!AP$145:AP$158)/10))+SUMPRODUCT((NhuCau!$E$145:$E$158=Kykehoach)*((NhuCau!AP$145:AP$158)/5))+SUMPRODUCT((NhuCau!$E$145:$E$158=$C168)*(NhuCau!AP$145:AP$158))),2)</f>
        <v>0</v>
      </c>
      <c r="AN168" s="2">
        <f>ROUND((SUMPRODUCT((NhuCau!$E$145:$E$158=CakyQuyhoach)*((NhuCau!AQ$145:AQ$158)/10))+SUMPRODUCT((NhuCau!$E$145:$E$158=Kykehoach)*((NhuCau!AQ$145:AQ$158)/5))+SUMPRODUCT((NhuCau!$E$145:$E$158=$C168)*(NhuCau!AQ$145:AQ$158))),2)</f>
        <v>0</v>
      </c>
      <c r="AO168" s="2">
        <f>ROUND((SUMPRODUCT((NhuCau!$E$145:$E$158=CakyQuyhoach)*((NhuCau!AR$145:AR$158)/10))+SUMPRODUCT((NhuCau!$E$145:$E$158=Kykehoach)*((NhuCau!AR$145:AR$158)/5))+SUMPRODUCT((NhuCau!$E$145:$E$158=$C168)*(NhuCau!AR$145:AR$158))),2)</f>
        <v>0</v>
      </c>
      <c r="AP168" s="2">
        <f>ROUND((SUMPRODUCT((NhuCau!$E$145:$E$158=CakyQuyhoach)*((NhuCau!AS$145:AS$158)/10))+SUMPRODUCT((NhuCau!$E$145:$E$158=Kykehoach)*((NhuCau!AS$145:AS$158)/5))+SUMPRODUCT((NhuCau!$E$145:$E$158=$C168)*(NhuCau!AS$145:AS$158))),2)</f>
        <v>0</v>
      </c>
      <c r="AQ168" s="2">
        <f>ROUND((SUMPRODUCT((NhuCau!$E$145:$E$158=CakyQuyhoach)*((NhuCau!AT$145:AT$158)/10))+SUMPRODUCT((NhuCau!$E$145:$E$158=Kykehoach)*((NhuCau!AT$145:AT$158)/5))+SUMPRODUCT((NhuCau!$E$145:$E$158=$C168)*(NhuCau!AT$145:AT$158))),2)</f>
        <v>0</v>
      </c>
      <c r="AR168" s="2">
        <f>ROUND((SUMPRODUCT((NhuCau!$E$145:$E$158=CakyQuyhoach)*((NhuCau!AU$145:AU$158)/10))+SUMPRODUCT((NhuCau!$E$145:$E$158=Kykehoach)*((NhuCau!AU$145:AU$158)/5))+SUMPRODUCT((NhuCau!$E$145:$E$158=$C168)*(NhuCau!AU$145:AU$158))),2)</f>
        <v>0</v>
      </c>
      <c r="AS168" s="2">
        <f>ROUND((SUMPRODUCT((NhuCau!$E$145:$E$158=CakyQuyhoach)*((NhuCau!AV$145:AV$158)/10))+SUMPRODUCT((NhuCau!$E$145:$E$158=Kykehoach)*((NhuCau!AV$145:AV$158)/5))+SUMPRODUCT((NhuCau!$E$145:$E$158=$C168)*(NhuCau!AV$145:AV$158))),2)</f>
        <v>0</v>
      </c>
      <c r="AT168" s="2">
        <f>ROUND((SUMPRODUCT((NhuCau!$E$145:$E$158=CakyQuyhoach)*((NhuCau!AW$145:AW$158)/10))+SUMPRODUCT((NhuCau!$E$145:$E$158=Kykehoach)*((NhuCau!AW$145:AW$158)/5))+SUMPRODUCT((NhuCau!$E$145:$E$158=$C168)*(NhuCau!AW$145:AW$158))),2)</f>
        <v>0</v>
      </c>
      <c r="AU168" s="2">
        <f>ROUND((SUMPRODUCT((NhuCau!$E$145:$E$158=CakyQuyhoach)*((NhuCau!AX$145:AX$158)/10))+SUMPRODUCT((NhuCau!$E$145:$E$158=Kykehoach)*((NhuCau!AX$145:AX$158)/5))+SUMPRODUCT((NhuCau!$E$145:$E$158=$C168)*(NhuCau!AX$145:AX$158))),2)</f>
        <v>0</v>
      </c>
      <c r="AV168" s="2">
        <f>ROUND((SUMPRODUCT((NhuCau!$E$145:$E$158=CakyQuyhoach)*((NhuCau!AY$145:AY$158)/10))+SUMPRODUCT((NhuCau!$E$145:$E$158=Kykehoach)*((NhuCau!AY$145:AY$158)/5))+SUMPRODUCT((NhuCau!$E$145:$E$158=$C168)*(NhuCau!AY$145:AY$158))),2)</f>
        <v>0</v>
      </c>
      <c r="AW168" s="2">
        <f>ROUND((SUMPRODUCT((NhuCau!$E$145:$E$158=CakyQuyhoach)*((NhuCau!AZ$145:AZ$158)/10))+SUMPRODUCT((NhuCau!$E$145:$E$158=Kykehoach)*((NhuCau!AZ$145:AZ$158)/5))+SUMPRODUCT((NhuCau!$E$145:$E$158=$C168)*(NhuCau!AZ$145:AZ$158))),2)</f>
        <v>0</v>
      </c>
      <c r="AX168" s="2">
        <f>ROUND((SUMPRODUCT((NhuCau!$E$145:$E$158=CakyQuyhoach)*((NhuCau!BA$145:BA$158)/10))+SUMPRODUCT((NhuCau!$E$145:$E$158=Kykehoach)*((NhuCau!BA$145:BA$158)/5))+SUMPRODUCT((NhuCau!$E$145:$E$158=$C168)*(NhuCau!BA$145:BA$158))),2)</f>
        <v>0</v>
      </c>
      <c r="AY168" s="2">
        <f>ROUND((SUMPRODUCT((NhuCau!$E$145:$E$158=CakyQuyhoach)*((NhuCau!BB$145:BB$158)/10))+SUMPRODUCT((NhuCau!$E$145:$E$158=Kykehoach)*((NhuCau!BB$145:BB$158)/5))+SUMPRODUCT((NhuCau!$E$145:$E$158=$C168)*(NhuCau!BB$145:BB$158))),2)</f>
        <v>0</v>
      </c>
      <c r="AZ168" s="2">
        <f>ROUND((SUMPRODUCT((NhuCau!$E$145:$E$158=CakyQuyhoach)*((NhuCau!BC$145:BC$158)/10))+SUMPRODUCT((NhuCau!$E$145:$E$158=Kykehoach)*((NhuCau!BD$145:BD$158)/5))+SUMPRODUCT((NhuCau!$E$145:$E$158=$C168)*(NhuCau!BD$145:BD$158))),2)</f>
        <v>0</v>
      </c>
      <c r="BA168" s="2">
        <f>ROUND((SUMPRODUCT((NhuCau!$E$145:$E$158=CakyQuyhoach)*((NhuCau!BD$145:BD$158)/10))+SUMPRODUCT((NhuCau!$E$145:$E$158=Kykehoach)*((NhuCau!BE$145:BE$158)/5))+SUMPRODUCT((NhuCau!$E$145:$E$158=$C168)*(NhuCau!BE$145:BE$158))),2)</f>
        <v>0</v>
      </c>
      <c r="BB168" s="2">
        <f>ROUND((SUMPRODUCT((NhuCau!$E$145:$E$158=CakyQuyhoach)*((NhuCau!BE$145:BE$158)/10))+SUMPRODUCT((NhuCau!$E$145:$E$158=Kykehoach)*((NhuCau!BF$145:BF$158)/5))+SUMPRODUCT((NhuCau!$E$145:$E$158=$C168)*(NhuCau!BF$145:BF$158))),2)</f>
        <v>0</v>
      </c>
      <c r="BC168" s="2">
        <f>ROUND((SUMPRODUCT((NhuCau!$E$145:$E$158=CakyQuyhoach)*((NhuCau!BF$145:BF$158)/10))+SUMPRODUCT((NhuCau!$E$145:$E$158=Kykehoach)*((NhuCau!BG$145:BG$158)/5))+SUMPRODUCT((NhuCau!$E$145:$E$158=$C168)*(NhuCau!BG$145:BG$158))),2)</f>
        <v>0</v>
      </c>
      <c r="BD168" s="2">
        <f>ROUND((SUMPRODUCT((NhuCau!$E$145:$E$158=CakyQuyhoach)*((NhuCau!BG$145:BG$158)/10))+SUMPRODUCT((NhuCau!$E$145:$E$158=Kykehoach)*((NhuCau!BH$145:BH$158)/5))+SUMPRODUCT((NhuCau!$E$145:$E$158=$C168)*(NhuCau!BH$145:BH$158))),2)</f>
        <v>0</v>
      </c>
      <c r="BE168" s="2">
        <f>ROUND((SUMPRODUCT((NhuCau!$E$145:$E$158=CakyQuyhoach)*((NhuCau!BH$145:BH$158)/10))+SUMPRODUCT((NhuCau!$E$145:$E$158=Kykehoach)*((NhuCau!BI$145:BI$158)/5))+SUMPRODUCT((NhuCau!$E$145:$E$158=$C168)*(NhuCau!BI$145:BI$158))),2)</f>
        <v>0</v>
      </c>
      <c r="BF168" s="2">
        <f>ROUND((SUMPRODUCT((NhuCau!$E$145:$E$158=CakyQuyhoach)*((NhuCau!BI$145:BI$158)/10))+SUMPRODUCT((NhuCau!$E$145:$E$158=Kykehoach)*((NhuCau!BJ$145:BJ$158)/5))+SUMPRODUCT((NhuCau!$E$145:$E$158=$C168)*(NhuCau!BJ$145:BJ$158))),2)</f>
        <v>0</v>
      </c>
      <c r="BG168" s="2">
        <f>ROUND((SUMPRODUCT((NhuCau!$E$145:$E$158=CakyQuyhoach)*((NhuCau!BJ$145:BJ$158)/10))+SUMPRODUCT((NhuCau!$E$145:$E$158=Kykehoach)*((NhuCau!BK$145:BK$158)/5))+SUMPRODUCT((NhuCau!$E$145:$E$158=$C168)*(NhuCau!BK$145:BK$158))),2)</f>
        <v>0</v>
      </c>
    </row>
    <row r="169" spans="1:59" s="1" customFormat="1" ht="16.5" customHeight="1">
      <c r="A169" s="251" t="s">
        <v>42</v>
      </c>
      <c r="B169" s="252"/>
      <c r="C169" s="253" t="str">
        <f>BANGTINH!O10</f>
        <v>Năm 2029</v>
      </c>
      <c r="D169" s="246" t="s">
        <v>33</v>
      </c>
      <c r="E169" s="255">
        <f>SUM(F169:BG169)</f>
        <v>0</v>
      </c>
      <c r="F169" s="2">
        <f>ROUND((SUMPRODUCT((NhuCau!$E$145:$E$158=CakyQuyhoach)*((NhuCau!I$145:I$158)/10))+SUMPRODUCT((NhuCau!$E$145:$E$158=Kykehoach)*((NhuCau!I$145:I$158)/5))+SUMPRODUCT((NhuCau!$E$145:$E$158=$C169)*(NhuCau!I$145:I$158))),2)</f>
        <v>0</v>
      </c>
      <c r="G169" s="2">
        <f>ROUND((SUMPRODUCT((NhuCau!$E$145:$E$158=CakyQuyhoach)*((NhuCau!J$145:J$158)/10))+SUMPRODUCT((NhuCau!$E$145:$E$158=Kykehoach)*((NhuCau!J$145:J$158)/5))+SUMPRODUCT((NhuCau!$E$145:$E$158=$C169)*(NhuCau!J$145:J$158))),2)</f>
        <v>0</v>
      </c>
      <c r="H169" s="2">
        <f>ROUND((SUMPRODUCT((NhuCau!$E$145:$E$158=CakyQuyhoach)*((NhuCau!K$145:K$158)/10))+SUMPRODUCT((NhuCau!$E$145:$E$158=Kykehoach)*((NhuCau!K$145:K$158)/5))+SUMPRODUCT((NhuCau!$E$145:$E$158=$C169)*(NhuCau!K$145:K$158))),2)</f>
        <v>0</v>
      </c>
      <c r="I169" s="2">
        <f>ROUND((SUMPRODUCT((NhuCau!$E$145:$E$158=CakyQuyhoach)*((NhuCau!L$145:L$158)/10))+SUMPRODUCT((NhuCau!$E$145:$E$158=Kykehoach)*((NhuCau!L$145:L$158)/5))+SUMPRODUCT((NhuCau!$E$145:$E$158=$C169)*(NhuCau!L$145:L$158))),2)</f>
        <v>0</v>
      </c>
      <c r="J169" s="2">
        <f>ROUND((SUMPRODUCT((NhuCau!$E$145:$E$158=CakyQuyhoach)*((NhuCau!M$145:M$158)/10))+SUMPRODUCT((NhuCau!$E$145:$E$158=Kykehoach)*((NhuCau!M$145:M$158)/5))+SUMPRODUCT((NhuCau!$E$145:$E$158=$C169)*(NhuCau!M$145:M$158))),2)</f>
        <v>0</v>
      </c>
      <c r="K169" s="2">
        <f>ROUND((SUMPRODUCT((NhuCau!$E$145:$E$158=CakyQuyhoach)*((NhuCau!N$145:N$158)/10))+SUMPRODUCT((NhuCau!$E$145:$E$158=Kykehoach)*((NhuCau!N$145:N$158)/5))+SUMPRODUCT((NhuCau!$E$145:$E$158=$C169)*(NhuCau!N$145:N$158))),2)</f>
        <v>0</v>
      </c>
      <c r="L169" s="2">
        <f>ROUND((SUMPRODUCT((NhuCau!$E$145:$E$158=CakyQuyhoach)*((NhuCau!O$145:O$158)/10))+SUMPRODUCT((NhuCau!$E$145:$E$158=Kykehoach)*((NhuCau!O$145:O$158)/5))+SUMPRODUCT((NhuCau!$E$145:$E$158=$C169)*(NhuCau!O$145:O$158))),2)</f>
        <v>0</v>
      </c>
      <c r="M169" s="2">
        <f>ROUND((SUMPRODUCT((NhuCau!$E$145:$E$158=CakyQuyhoach)*((NhuCau!P$145:P$158)/10))+SUMPRODUCT((NhuCau!$E$145:$E$158=Kykehoach)*((NhuCau!P$145:P$158)/5))+SUMPRODUCT((NhuCau!$E$145:$E$158=$C169)*(NhuCau!P$145:P$158))),2)</f>
        <v>0</v>
      </c>
      <c r="N169" s="2">
        <f>ROUND((SUMPRODUCT((NhuCau!$E$145:$E$158=CakyQuyhoach)*((NhuCau!Q$145:Q$158)/10))+SUMPRODUCT((NhuCau!$E$145:$E$158=Kykehoach)*((NhuCau!Q$145:Q$158)/5))+SUMPRODUCT((NhuCau!$E$145:$E$158=$C169)*(NhuCau!Q$145:Q$158))),2)</f>
        <v>0</v>
      </c>
      <c r="O169" s="2">
        <f>ROUND((SUMPRODUCT((NhuCau!$E$145:$E$158=CakyQuyhoach)*((NhuCau!R$145:R$158)/10))+SUMPRODUCT((NhuCau!$E$145:$E$158=Kykehoach)*((NhuCau!R$145:R$158)/5))+SUMPRODUCT((NhuCau!$E$145:$E$158=$C169)*(NhuCau!R$145:R$158))),2)</f>
        <v>0</v>
      </c>
      <c r="P169" s="2">
        <f>ROUND((SUMPRODUCT((NhuCau!$E$145:$E$158=CakyQuyhoach)*((NhuCau!S$145:S$158)/10))+SUMPRODUCT((NhuCau!$E$145:$E$158=Kykehoach)*((NhuCau!S$145:S$158)/5))+SUMPRODUCT((NhuCau!$E$145:$E$158=$C169)*(NhuCau!S$145:S$158))),2)</f>
        <v>0</v>
      </c>
      <c r="Q169" s="2">
        <f>ROUND((SUMPRODUCT((NhuCau!$E$145:$E$158=CakyQuyhoach)*((NhuCau!T$145:T$158)/10))+SUMPRODUCT((NhuCau!$E$145:$E$158=Kykehoach)*((NhuCau!T$145:T$158)/5))+SUMPRODUCT((NhuCau!$E$145:$E$158=$C169)*(NhuCau!T$145:T$158))),2)</f>
        <v>0</v>
      </c>
      <c r="R169" s="2">
        <f>ROUND((SUMPRODUCT((NhuCau!$E$145:$E$158=CakyQuyhoach)*((NhuCau!U$145:U$158)/10))+SUMPRODUCT((NhuCau!$E$145:$E$158=Kykehoach)*((NhuCau!U$145:U$158)/5))+SUMPRODUCT((NhuCau!$E$145:$E$158=$C169)*(NhuCau!U$145:U$158))),2)</f>
        <v>0</v>
      </c>
      <c r="S169" s="2">
        <f>ROUND((SUMPRODUCT((NhuCau!$E$145:$E$158=CakyQuyhoach)*((NhuCau!V$145:V$158)/10))+SUMPRODUCT((NhuCau!$E$145:$E$158=Kykehoach)*((NhuCau!V$145:V$158)/5))+SUMPRODUCT((NhuCau!$E$145:$E$158=$C169)*(NhuCau!V$145:V$158))),2)</f>
        <v>0</v>
      </c>
      <c r="T169" s="2">
        <f>ROUND((SUMPRODUCT((NhuCau!$E$145:$E$158=CakyQuyhoach)*((NhuCau!W$145:W$158)/10))+SUMPRODUCT((NhuCau!$E$145:$E$158=Kykehoach)*((NhuCau!W$145:W$158)/5))+SUMPRODUCT((NhuCau!$E$145:$E$158=$C169)*(NhuCau!W$145:W$158))),2)</f>
        <v>0</v>
      </c>
      <c r="U169" s="2">
        <f>ROUND((SUMPRODUCT((NhuCau!$E$145:$E$158=CakyQuyhoach)*((NhuCau!X$145:X$158)/10))+SUMPRODUCT((NhuCau!$E$145:$E$158=Kykehoach)*((NhuCau!X$145:X$158)/5))+SUMPRODUCT((NhuCau!$E$145:$E$158=$C169)*(NhuCau!X$145:X$158))),2)</f>
        <v>0</v>
      </c>
      <c r="V169" s="2">
        <f>ROUND((SUMPRODUCT((NhuCau!$E$145:$E$158=CakyQuyhoach)*((NhuCau!Y$145:Y$158)/10))+SUMPRODUCT((NhuCau!$E$145:$E$158=Kykehoach)*((NhuCau!Y$145:Y$158)/5))+SUMPRODUCT((NhuCau!$E$145:$E$158=$C169)*(NhuCau!Y$145:Y$158))),2)</f>
        <v>0</v>
      </c>
      <c r="W169" s="2">
        <f>ROUND((SUMPRODUCT((NhuCau!$E$145:$E$158=CakyQuyhoach)*((NhuCau!Z$145:Z$158)/10))+SUMPRODUCT((NhuCau!$E$145:$E$158=Kykehoach)*((NhuCau!Z$145:Z$158)/5))+SUMPRODUCT((NhuCau!$E$145:$E$158=$C169)*(NhuCau!Z$145:Z$158))),2)</f>
        <v>0</v>
      </c>
      <c r="X169" s="2">
        <f>ROUND((SUMPRODUCT((NhuCau!$E$145:$E$158=CakyQuyhoach)*((NhuCau!AA$145:AA$158)/10))+SUMPRODUCT((NhuCau!$E$145:$E$158=Kykehoach)*((NhuCau!AA$145:AA$158)/5))+SUMPRODUCT((NhuCau!$E$145:$E$158=$C169)*(NhuCau!AA$145:AA$158))),2)</f>
        <v>0</v>
      </c>
      <c r="Y169" s="2">
        <f>ROUND((SUMPRODUCT((NhuCau!$E$145:$E$158=CakyQuyhoach)*((NhuCau!AB$145:AB$158)/10))+SUMPRODUCT((NhuCau!$E$145:$E$158=Kykehoach)*((NhuCau!AB$145:AB$158)/5))+SUMPRODUCT((NhuCau!$E$145:$E$158=$C169)*(NhuCau!AB$145:AB$158))),2)</f>
        <v>0</v>
      </c>
      <c r="Z169" s="2">
        <f>ROUND((SUMPRODUCT((NhuCau!$E$145:$E$158=CakyQuyhoach)*((NhuCau!AC$145:AC$158)/10))+SUMPRODUCT((NhuCau!$E$145:$E$158=Kykehoach)*((NhuCau!AC$145:AC$158)/5))+SUMPRODUCT((NhuCau!$E$145:$E$158=$C169)*(NhuCau!AC$145:AC$158))),2)</f>
        <v>0</v>
      </c>
      <c r="AA169" s="2">
        <f>ROUND((SUMPRODUCT((NhuCau!$E$145:$E$158=CakyQuyhoach)*((NhuCau!AD$145:AD$158)/10))+SUMPRODUCT((NhuCau!$E$145:$E$158=Kykehoach)*((NhuCau!AD$145:AD$158)/5))+SUMPRODUCT((NhuCau!$E$145:$E$158=$C169)*(NhuCau!AD$145:AD$158))),2)</f>
        <v>0</v>
      </c>
      <c r="AB169" s="2">
        <f>ROUND((SUMPRODUCT((NhuCau!$E$145:$E$158=CakyQuyhoach)*((NhuCau!AE$145:AE$158)/10))+SUMPRODUCT((NhuCau!$E$145:$E$158=Kykehoach)*((NhuCau!AE$145:AE$158)/5))+SUMPRODUCT((NhuCau!$E$145:$E$158=$C169)*(NhuCau!AE$145:AE$158))),2)</f>
        <v>0</v>
      </c>
      <c r="AC169" s="2">
        <f>ROUND((SUMPRODUCT((NhuCau!$E$145:$E$158=CakyQuyhoach)*((NhuCau!AF$145:AF$158)/10))+SUMPRODUCT((NhuCau!$E$145:$E$158=Kykehoach)*((NhuCau!AF$145:AF$158)/5))+SUMPRODUCT((NhuCau!$E$145:$E$158=$C169)*(NhuCau!AF$145:AF$158))),2)</f>
        <v>0</v>
      </c>
      <c r="AD169" s="2">
        <f>ROUND((SUMPRODUCT((NhuCau!$E$145:$E$158=CakyQuyhoach)*((NhuCau!AG$145:AG$158)/10))+SUMPRODUCT((NhuCau!$E$145:$E$158=Kykehoach)*((NhuCau!AG$145:AG$158)/5))+SUMPRODUCT((NhuCau!$E$145:$E$158=$C169)*(NhuCau!AG$145:AG$158))),2)</f>
        <v>0</v>
      </c>
      <c r="AE169" s="2">
        <f>ROUND((SUMPRODUCT((NhuCau!$E$145:$E$158=CakyQuyhoach)*((NhuCau!AH$145:AH$158)/10))+SUMPRODUCT((NhuCau!$E$145:$E$158=Kykehoach)*((NhuCau!AH$145:AH$158)/5))+SUMPRODUCT((NhuCau!$E$145:$E$158=$C169)*(NhuCau!AH$145:AH$158))),2)</f>
        <v>0</v>
      </c>
      <c r="AF169" s="2">
        <f>ROUND((SUMPRODUCT((NhuCau!$E$145:$E$158=CakyQuyhoach)*((NhuCau!AI$145:AI$158)/10))+SUMPRODUCT((NhuCau!$E$145:$E$158=Kykehoach)*((NhuCau!AI$145:AI$158)/5))+SUMPRODUCT((NhuCau!$E$145:$E$158=$C169)*(NhuCau!AI$145:AI$158))),2)</f>
        <v>0</v>
      </c>
      <c r="AG169" s="2">
        <f>ROUND((SUMPRODUCT((NhuCau!$E$145:$E$158=CakyQuyhoach)*((NhuCau!AJ$145:AJ$158)/10))+SUMPRODUCT((NhuCau!$E$145:$E$158=Kykehoach)*((NhuCau!AJ$145:AJ$158)/5))+SUMPRODUCT((NhuCau!$E$145:$E$158=$C169)*(NhuCau!AJ$145:AJ$158))),2)</f>
        <v>0</v>
      </c>
      <c r="AH169" s="2">
        <f>ROUND((SUMPRODUCT((NhuCau!$E$145:$E$158=CakyQuyhoach)*((NhuCau!AK$145:AK$158)/10))+SUMPRODUCT((NhuCau!$E$145:$E$158=Kykehoach)*((NhuCau!AK$145:AK$158)/5))+SUMPRODUCT((NhuCau!$E$145:$E$158=$C169)*(NhuCau!AK$145:AK$158))),2)</f>
        <v>0</v>
      </c>
      <c r="AI169" s="2">
        <f>ROUND((SUMPRODUCT((NhuCau!$E$145:$E$158=CakyQuyhoach)*((NhuCau!AL$145:AL$158)/10))+SUMPRODUCT((NhuCau!$E$145:$E$158=Kykehoach)*((NhuCau!AL$145:AL$158)/5))+SUMPRODUCT((NhuCau!$E$145:$E$158=$C169)*(NhuCau!AL$145:AL$158))),2)</f>
        <v>0</v>
      </c>
      <c r="AJ169" s="2">
        <f>ROUND((SUMPRODUCT((NhuCau!$E$145:$E$158=CakyQuyhoach)*((NhuCau!AM$145:AM$158)/10))+SUMPRODUCT((NhuCau!$E$145:$E$158=Kykehoach)*((NhuCau!AM$145:AM$158)/5))+SUMPRODUCT((NhuCau!$E$145:$E$158=$C169)*(NhuCau!AM$145:AM$158))),2)</f>
        <v>0</v>
      </c>
      <c r="AK169" s="2">
        <f>ROUND((SUMPRODUCT((NhuCau!$E$145:$E$158=CakyQuyhoach)*((NhuCau!AN$145:AN$158)/10))+SUMPRODUCT((NhuCau!$E$145:$E$158=Kykehoach)*((NhuCau!AN$145:AN$158)/5))+SUMPRODUCT((NhuCau!$E$145:$E$158=$C169)*(NhuCau!AN$145:AN$158))),2)</f>
        <v>0</v>
      </c>
      <c r="AL169" s="2">
        <f>ROUND((SUMPRODUCT((NhuCau!$E$145:$E$158=CakyQuyhoach)*((NhuCau!AO$145:AO$158)/10))+SUMPRODUCT((NhuCau!$E$145:$E$158=Kykehoach)*((NhuCau!AO$145:AO$158)/5))+SUMPRODUCT((NhuCau!$E$145:$E$158=$C169)*(NhuCau!AO$145:AO$158))),2)</f>
        <v>0</v>
      </c>
      <c r="AM169" s="2">
        <f>ROUND((SUMPRODUCT((NhuCau!$E$145:$E$158=CakyQuyhoach)*((NhuCau!AP$145:AP$158)/10))+SUMPRODUCT((NhuCau!$E$145:$E$158=Kykehoach)*((NhuCau!AP$145:AP$158)/5))+SUMPRODUCT((NhuCau!$E$145:$E$158=$C169)*(NhuCau!AP$145:AP$158))),2)</f>
        <v>0</v>
      </c>
      <c r="AN169" s="2">
        <f>ROUND((SUMPRODUCT((NhuCau!$E$145:$E$158=CakyQuyhoach)*((NhuCau!AQ$145:AQ$158)/10))+SUMPRODUCT((NhuCau!$E$145:$E$158=Kykehoach)*((NhuCau!AQ$145:AQ$158)/5))+SUMPRODUCT((NhuCau!$E$145:$E$158=$C169)*(NhuCau!AQ$145:AQ$158))),2)</f>
        <v>0</v>
      </c>
      <c r="AO169" s="2">
        <f>ROUND((SUMPRODUCT((NhuCau!$E$145:$E$158=CakyQuyhoach)*((NhuCau!AR$145:AR$158)/10))+SUMPRODUCT((NhuCau!$E$145:$E$158=Kykehoach)*((NhuCau!AR$145:AR$158)/5))+SUMPRODUCT((NhuCau!$E$145:$E$158=$C169)*(NhuCau!AR$145:AR$158))),2)</f>
        <v>0</v>
      </c>
      <c r="AP169" s="2">
        <f>ROUND((SUMPRODUCT((NhuCau!$E$145:$E$158=CakyQuyhoach)*((NhuCau!AS$145:AS$158)/10))+SUMPRODUCT((NhuCau!$E$145:$E$158=Kykehoach)*((NhuCau!AS$145:AS$158)/5))+SUMPRODUCT((NhuCau!$E$145:$E$158=$C169)*(NhuCau!AS$145:AS$158))),2)</f>
        <v>0</v>
      </c>
      <c r="AQ169" s="2">
        <f>ROUND((SUMPRODUCT((NhuCau!$E$145:$E$158=CakyQuyhoach)*((NhuCau!AT$145:AT$158)/10))+SUMPRODUCT((NhuCau!$E$145:$E$158=Kykehoach)*((NhuCau!AT$145:AT$158)/5))+SUMPRODUCT((NhuCau!$E$145:$E$158=$C169)*(NhuCau!AT$145:AT$158))),2)</f>
        <v>0</v>
      </c>
      <c r="AR169" s="2">
        <f>ROUND((SUMPRODUCT((NhuCau!$E$145:$E$158=CakyQuyhoach)*((NhuCau!AU$145:AU$158)/10))+SUMPRODUCT((NhuCau!$E$145:$E$158=Kykehoach)*((NhuCau!AU$145:AU$158)/5))+SUMPRODUCT((NhuCau!$E$145:$E$158=$C169)*(NhuCau!AU$145:AU$158))),2)</f>
        <v>0</v>
      </c>
      <c r="AS169" s="2">
        <f>ROUND((SUMPRODUCT((NhuCau!$E$145:$E$158=CakyQuyhoach)*((NhuCau!AV$145:AV$158)/10))+SUMPRODUCT((NhuCau!$E$145:$E$158=Kykehoach)*((NhuCau!AV$145:AV$158)/5))+SUMPRODUCT((NhuCau!$E$145:$E$158=$C169)*(NhuCau!AV$145:AV$158))),2)</f>
        <v>0</v>
      </c>
      <c r="AT169" s="2">
        <f>ROUND((SUMPRODUCT((NhuCau!$E$145:$E$158=CakyQuyhoach)*((NhuCau!AW$145:AW$158)/10))+SUMPRODUCT((NhuCau!$E$145:$E$158=Kykehoach)*((NhuCau!AW$145:AW$158)/5))+SUMPRODUCT((NhuCau!$E$145:$E$158=$C169)*(NhuCau!AW$145:AW$158))),2)</f>
        <v>0</v>
      </c>
      <c r="AU169" s="2">
        <f>ROUND((SUMPRODUCT((NhuCau!$E$145:$E$158=CakyQuyhoach)*((NhuCau!AX$145:AX$158)/10))+SUMPRODUCT((NhuCau!$E$145:$E$158=Kykehoach)*((NhuCau!AX$145:AX$158)/5))+SUMPRODUCT((NhuCau!$E$145:$E$158=$C169)*(NhuCau!AX$145:AX$158))),2)</f>
        <v>0</v>
      </c>
      <c r="AV169" s="2">
        <f>ROUND((SUMPRODUCT((NhuCau!$E$145:$E$158=CakyQuyhoach)*((NhuCau!AY$145:AY$158)/10))+SUMPRODUCT((NhuCau!$E$145:$E$158=Kykehoach)*((NhuCau!AY$145:AY$158)/5))+SUMPRODUCT((NhuCau!$E$145:$E$158=$C169)*(NhuCau!AY$145:AY$158))),2)</f>
        <v>0</v>
      </c>
      <c r="AW169" s="2">
        <f>ROUND((SUMPRODUCT((NhuCau!$E$145:$E$158=CakyQuyhoach)*((NhuCau!AZ$145:AZ$158)/10))+SUMPRODUCT((NhuCau!$E$145:$E$158=Kykehoach)*((NhuCau!AZ$145:AZ$158)/5))+SUMPRODUCT((NhuCau!$E$145:$E$158=$C169)*(NhuCau!AZ$145:AZ$158))),2)</f>
        <v>0</v>
      </c>
      <c r="AX169" s="2">
        <f>ROUND((SUMPRODUCT((NhuCau!$E$145:$E$158=CakyQuyhoach)*((NhuCau!BA$145:BA$158)/10))+SUMPRODUCT((NhuCau!$E$145:$E$158=Kykehoach)*((NhuCau!BA$145:BA$158)/5))+SUMPRODUCT((NhuCau!$E$145:$E$158=$C169)*(NhuCau!BA$145:BA$158))),2)</f>
        <v>0</v>
      </c>
      <c r="AY169" s="2">
        <f>ROUND((SUMPRODUCT((NhuCau!$E$145:$E$158=CakyQuyhoach)*((NhuCau!BB$145:BB$158)/10))+SUMPRODUCT((NhuCau!$E$145:$E$158=Kykehoach)*((NhuCau!BB$145:BB$158)/5))+SUMPRODUCT((NhuCau!$E$145:$E$158=$C169)*(NhuCau!BB$145:BB$158))),2)</f>
        <v>0</v>
      </c>
      <c r="AZ169" s="2">
        <f>ROUND((SUMPRODUCT((NhuCau!$E$145:$E$158=CakyQuyhoach)*((NhuCau!BC$145:BC$158)/10))+SUMPRODUCT((NhuCau!$E$145:$E$158=Kykehoach)*((NhuCau!BD$145:BD$158)/5))+SUMPRODUCT((NhuCau!$E$145:$E$158=$C169)*(NhuCau!BD$145:BD$158))),2)</f>
        <v>0</v>
      </c>
      <c r="BA169" s="2">
        <f>ROUND((SUMPRODUCT((NhuCau!$E$145:$E$158=CakyQuyhoach)*((NhuCau!BD$145:BD$158)/10))+SUMPRODUCT((NhuCau!$E$145:$E$158=Kykehoach)*((NhuCau!BE$145:BE$158)/5))+SUMPRODUCT((NhuCau!$E$145:$E$158=$C169)*(NhuCau!BE$145:BE$158))),2)</f>
        <v>0</v>
      </c>
      <c r="BB169" s="2">
        <f>ROUND((SUMPRODUCT((NhuCau!$E$145:$E$158=CakyQuyhoach)*((NhuCau!BE$145:BE$158)/10))+SUMPRODUCT((NhuCau!$E$145:$E$158=Kykehoach)*((NhuCau!BF$145:BF$158)/5))+SUMPRODUCT((NhuCau!$E$145:$E$158=$C169)*(NhuCau!BF$145:BF$158))),2)</f>
        <v>0</v>
      </c>
      <c r="BC169" s="2">
        <f>ROUND((SUMPRODUCT((NhuCau!$E$145:$E$158=CakyQuyhoach)*((NhuCau!BF$145:BF$158)/10))+SUMPRODUCT((NhuCau!$E$145:$E$158=Kykehoach)*((NhuCau!BG$145:BG$158)/5))+SUMPRODUCT((NhuCau!$E$145:$E$158=$C169)*(NhuCau!BG$145:BG$158))),2)</f>
        <v>0</v>
      </c>
      <c r="BD169" s="2">
        <f>ROUND((SUMPRODUCT((NhuCau!$E$145:$E$158=CakyQuyhoach)*((NhuCau!BG$145:BG$158)/10))+SUMPRODUCT((NhuCau!$E$145:$E$158=Kykehoach)*((NhuCau!BH$145:BH$158)/5))+SUMPRODUCT((NhuCau!$E$145:$E$158=$C169)*(NhuCau!BH$145:BH$158))),2)</f>
        <v>0</v>
      </c>
      <c r="BE169" s="2">
        <f>ROUND((SUMPRODUCT((NhuCau!$E$145:$E$158=CakyQuyhoach)*((NhuCau!BH$145:BH$158)/10))+SUMPRODUCT((NhuCau!$E$145:$E$158=Kykehoach)*((NhuCau!BI$145:BI$158)/5))+SUMPRODUCT((NhuCau!$E$145:$E$158=$C169)*(NhuCau!BI$145:BI$158))),2)</f>
        <v>0</v>
      </c>
      <c r="BF169" s="2">
        <f>ROUND((SUMPRODUCT((NhuCau!$E$145:$E$158=CakyQuyhoach)*((NhuCau!BI$145:BI$158)/10))+SUMPRODUCT((NhuCau!$E$145:$E$158=Kykehoach)*((NhuCau!BJ$145:BJ$158)/5))+SUMPRODUCT((NhuCau!$E$145:$E$158=$C169)*(NhuCau!BJ$145:BJ$158))),2)</f>
        <v>0</v>
      </c>
      <c r="BG169" s="2">
        <f>ROUND((SUMPRODUCT((NhuCau!$E$145:$E$158=CakyQuyhoach)*((NhuCau!BJ$145:BJ$158)/10))+SUMPRODUCT((NhuCau!$E$145:$E$158=Kykehoach)*((NhuCau!BK$145:BK$158)/5))+SUMPRODUCT((NhuCau!$E$145:$E$158=$C169)*(NhuCau!BK$145:BK$158))),2)</f>
        <v>0</v>
      </c>
    </row>
    <row r="170" spans="1:59" s="5" customFormat="1" ht="16.5" customHeight="1">
      <c r="A170" s="117" t="s">
        <v>42</v>
      </c>
      <c r="B170" s="256"/>
      <c r="C170" s="249" t="str">
        <f>BANGTINH!O11</f>
        <v>Năm 2030</v>
      </c>
      <c r="D170" s="246" t="s">
        <v>33</v>
      </c>
      <c r="E170" s="257">
        <f t="shared" ref="E170:F170" si="84">E163-E164</f>
        <v>0</v>
      </c>
      <c r="F170" s="8">
        <f t="shared" si="84"/>
        <v>0</v>
      </c>
      <c r="G170" s="8">
        <f t="shared" ref="G170:BG170" si="85">G163-G164</f>
        <v>0</v>
      </c>
      <c r="H170" s="8">
        <f t="shared" si="85"/>
        <v>0</v>
      </c>
      <c r="I170" s="8">
        <f t="shared" si="85"/>
        <v>0</v>
      </c>
      <c r="J170" s="8">
        <f t="shared" si="85"/>
        <v>0</v>
      </c>
      <c r="K170" s="8">
        <f t="shared" si="85"/>
        <v>0</v>
      </c>
      <c r="L170" s="8">
        <f t="shared" si="85"/>
        <v>0</v>
      </c>
      <c r="M170" s="8">
        <f t="shared" si="85"/>
        <v>0</v>
      </c>
      <c r="N170" s="8">
        <f t="shared" si="85"/>
        <v>-3.2999999999999974E-3</v>
      </c>
      <c r="O170" s="8">
        <f t="shared" si="85"/>
        <v>0</v>
      </c>
      <c r="P170" s="8">
        <f t="shared" si="85"/>
        <v>0</v>
      </c>
      <c r="Q170" s="8">
        <f t="shared" si="85"/>
        <v>0</v>
      </c>
      <c r="R170" s="8">
        <f t="shared" si="85"/>
        <v>0</v>
      </c>
      <c r="S170" s="8">
        <f t="shared" si="85"/>
        <v>0</v>
      </c>
      <c r="T170" s="8">
        <f t="shared" si="85"/>
        <v>0</v>
      </c>
      <c r="U170" s="8">
        <f t="shared" si="85"/>
        <v>0</v>
      </c>
      <c r="V170" s="8">
        <f t="shared" si="85"/>
        <v>0</v>
      </c>
      <c r="W170" s="8">
        <f t="shared" si="85"/>
        <v>0</v>
      </c>
      <c r="X170" s="8">
        <f t="shared" si="85"/>
        <v>0</v>
      </c>
      <c r="Y170" s="8">
        <f t="shared" si="85"/>
        <v>0</v>
      </c>
      <c r="Z170" s="8">
        <f t="shared" si="85"/>
        <v>0</v>
      </c>
      <c r="AA170" s="8">
        <f t="shared" si="85"/>
        <v>0</v>
      </c>
      <c r="AB170" s="8">
        <f t="shared" si="85"/>
        <v>0</v>
      </c>
      <c r="AC170" s="8">
        <f t="shared" si="85"/>
        <v>0</v>
      </c>
      <c r="AD170" s="8">
        <f t="shared" si="85"/>
        <v>0</v>
      </c>
      <c r="AE170" s="8">
        <f t="shared" si="85"/>
        <v>0</v>
      </c>
      <c r="AF170" s="8">
        <f t="shared" si="85"/>
        <v>0</v>
      </c>
      <c r="AG170" s="8">
        <f t="shared" si="85"/>
        <v>0</v>
      </c>
      <c r="AH170" s="8">
        <f t="shared" si="85"/>
        <v>0</v>
      </c>
      <c r="AI170" s="8">
        <f t="shared" si="85"/>
        <v>0</v>
      </c>
      <c r="AJ170" s="8">
        <f t="shared" si="85"/>
        <v>0</v>
      </c>
      <c r="AK170" s="8">
        <f t="shared" si="85"/>
        <v>0</v>
      </c>
      <c r="AL170" s="8">
        <f t="shared" si="85"/>
        <v>0</v>
      </c>
      <c r="AM170" s="8">
        <f t="shared" si="85"/>
        <v>0</v>
      </c>
      <c r="AN170" s="8">
        <f t="shared" si="85"/>
        <v>0</v>
      </c>
      <c r="AO170" s="8">
        <f t="shared" si="85"/>
        <v>0</v>
      </c>
      <c r="AP170" s="8">
        <f t="shared" si="85"/>
        <v>0</v>
      </c>
      <c r="AQ170" s="8">
        <f t="shared" si="85"/>
        <v>0</v>
      </c>
      <c r="AR170" s="8">
        <f t="shared" si="85"/>
        <v>0</v>
      </c>
      <c r="AS170" s="8">
        <f t="shared" si="85"/>
        <v>0</v>
      </c>
      <c r="AT170" s="8">
        <f t="shared" si="85"/>
        <v>0</v>
      </c>
      <c r="AU170" s="8">
        <f t="shared" si="85"/>
        <v>0</v>
      </c>
      <c r="AV170" s="8">
        <f t="shared" si="85"/>
        <v>0</v>
      </c>
      <c r="AW170" s="8">
        <f t="shared" si="85"/>
        <v>0</v>
      </c>
      <c r="AX170" s="8">
        <f t="shared" si="85"/>
        <v>0</v>
      </c>
      <c r="AY170" s="8">
        <f t="shared" si="85"/>
        <v>0</v>
      </c>
      <c r="AZ170" s="8">
        <f t="shared" si="85"/>
        <v>0</v>
      </c>
      <c r="BA170" s="8">
        <f t="shared" si="85"/>
        <v>0</v>
      </c>
      <c r="BB170" s="8">
        <f t="shared" si="85"/>
        <v>0</v>
      </c>
      <c r="BC170" s="8">
        <f t="shared" si="85"/>
        <v>0</v>
      </c>
      <c r="BD170" s="8">
        <f t="shared" si="85"/>
        <v>3.3000000000000251E-3</v>
      </c>
      <c r="BE170" s="8">
        <f t="shared" si="85"/>
        <v>0</v>
      </c>
      <c r="BF170" s="8">
        <f t="shared" si="85"/>
        <v>0</v>
      </c>
      <c r="BG170" s="8">
        <f t="shared" si="85"/>
        <v>0</v>
      </c>
    </row>
    <row r="171" spans="1:59" s="5" customFormat="1" ht="16.5" customHeight="1">
      <c r="A171" s="117" t="s">
        <v>42</v>
      </c>
      <c r="B171" s="244"/>
      <c r="C171" s="245" t="s">
        <v>45</v>
      </c>
      <c r="D171" s="246" t="s">
        <v>34</v>
      </c>
      <c r="E171" s="247">
        <f>NhuCau!H159</f>
        <v>0</v>
      </c>
      <c r="F171" s="4">
        <f>NhuCau!I159</f>
        <v>0</v>
      </c>
      <c r="G171" s="4">
        <f>NhuCau!J159</f>
        <v>0</v>
      </c>
      <c r="H171" s="4">
        <f>NhuCau!K159</f>
        <v>0</v>
      </c>
      <c r="I171" s="4">
        <f>NhuCau!L159</f>
        <v>0</v>
      </c>
      <c r="J171" s="4">
        <f>NhuCau!M159</f>
        <v>0</v>
      </c>
      <c r="K171" s="4">
        <f>NhuCau!N159</f>
        <v>0</v>
      </c>
      <c r="L171" s="4">
        <f>NhuCau!O159</f>
        <v>0</v>
      </c>
      <c r="M171" s="4">
        <f>NhuCau!P159</f>
        <v>0</v>
      </c>
      <c r="N171" s="4">
        <f>NhuCau!Q159</f>
        <v>0</v>
      </c>
      <c r="O171" s="4">
        <f>NhuCau!R159</f>
        <v>0</v>
      </c>
      <c r="P171" s="4">
        <f>NhuCau!S159</f>
        <v>0</v>
      </c>
      <c r="Q171" s="4">
        <f>NhuCau!T159</f>
        <v>0</v>
      </c>
      <c r="R171" s="4">
        <f>NhuCau!U159</f>
        <v>0</v>
      </c>
      <c r="S171" s="4">
        <f>NhuCau!V159</f>
        <v>0</v>
      </c>
      <c r="T171" s="4">
        <f>NhuCau!W159</f>
        <v>0</v>
      </c>
      <c r="U171" s="4">
        <f>NhuCau!X159</f>
        <v>0</v>
      </c>
      <c r="V171" s="4">
        <f>NhuCau!Y159</f>
        <v>0</v>
      </c>
      <c r="W171" s="4">
        <f>NhuCau!Z159</f>
        <v>0</v>
      </c>
      <c r="X171" s="4">
        <f>NhuCau!AA159</f>
        <v>0</v>
      </c>
      <c r="Y171" s="4">
        <f>NhuCau!AB159</f>
        <v>0</v>
      </c>
      <c r="Z171" s="4">
        <f>NhuCau!AC159</f>
        <v>0</v>
      </c>
      <c r="AA171" s="4">
        <f>NhuCau!AD159</f>
        <v>0</v>
      </c>
      <c r="AB171" s="4">
        <f>NhuCau!AE159</f>
        <v>0</v>
      </c>
      <c r="AC171" s="4">
        <f>NhuCau!AF159</f>
        <v>0</v>
      </c>
      <c r="AD171" s="4">
        <f>NhuCau!AG159</f>
        <v>0</v>
      </c>
      <c r="AE171" s="4">
        <f>NhuCau!AH159</f>
        <v>0</v>
      </c>
      <c r="AF171" s="4">
        <f>NhuCau!AI159</f>
        <v>0</v>
      </c>
      <c r="AG171" s="4">
        <f>NhuCau!AJ159</f>
        <v>0</v>
      </c>
      <c r="AH171" s="4">
        <f>NhuCau!AK159</f>
        <v>0</v>
      </c>
      <c r="AI171" s="4">
        <f>NhuCau!AL159</f>
        <v>0</v>
      </c>
      <c r="AJ171" s="4">
        <f>NhuCau!AM159</f>
        <v>0</v>
      </c>
      <c r="AK171" s="4">
        <f>NhuCau!AN159</f>
        <v>0</v>
      </c>
      <c r="AL171" s="4">
        <f>NhuCau!AO159</f>
        <v>0</v>
      </c>
      <c r="AM171" s="4">
        <f>NhuCau!AP159</f>
        <v>0</v>
      </c>
      <c r="AN171" s="4">
        <f>NhuCau!AQ159</f>
        <v>0</v>
      </c>
      <c r="AO171" s="4">
        <f>NhuCau!AR159</f>
        <v>0</v>
      </c>
      <c r="AP171" s="4">
        <f>NhuCau!AS159</f>
        <v>0</v>
      </c>
      <c r="AQ171" s="4">
        <f>NhuCau!AT159</f>
        <v>0</v>
      </c>
      <c r="AR171" s="4">
        <f>NhuCau!AU159</f>
        <v>0</v>
      </c>
      <c r="AS171" s="4">
        <f>NhuCau!AV159</f>
        <v>0</v>
      </c>
      <c r="AT171" s="4">
        <f>NhuCau!AW159</f>
        <v>0</v>
      </c>
      <c r="AU171" s="4">
        <f>NhuCau!AX159</f>
        <v>0</v>
      </c>
      <c r="AV171" s="4">
        <f>NhuCau!AY159</f>
        <v>0</v>
      </c>
      <c r="AW171" s="4">
        <f>NhuCau!AZ159</f>
        <v>0</v>
      </c>
      <c r="AX171" s="4">
        <f>NhuCau!BA159</f>
        <v>0</v>
      </c>
      <c r="AY171" s="4">
        <f>NhuCau!BB159</f>
        <v>0</v>
      </c>
      <c r="AZ171" s="4">
        <f>NhuCau!BD159</f>
        <v>0</v>
      </c>
      <c r="BA171" s="4">
        <f>NhuCau!BE159</f>
        <v>0</v>
      </c>
      <c r="BB171" s="4">
        <f>NhuCau!BF159</f>
        <v>0</v>
      </c>
      <c r="BC171" s="4">
        <f>NhuCau!BG159</f>
        <v>0</v>
      </c>
      <c r="BD171" s="4">
        <f>NhuCau!BH159</f>
        <v>0</v>
      </c>
      <c r="BE171" s="4">
        <f>NhuCau!BI159</f>
        <v>0</v>
      </c>
      <c r="BF171" s="4">
        <f>NhuCau!BJ159</f>
        <v>0</v>
      </c>
      <c r="BG171" s="4">
        <f>NhuCau!BK159</f>
        <v>0</v>
      </c>
    </row>
    <row r="172" spans="1:59" s="5" customFormat="1" ht="16.5" customHeight="1">
      <c r="A172" s="117" t="s">
        <v>42</v>
      </c>
      <c r="B172" s="248"/>
      <c r="C172" s="249">
        <f>BANGTINH!O5</f>
        <v>0</v>
      </c>
      <c r="D172" s="246" t="s">
        <v>34</v>
      </c>
      <c r="E172" s="250">
        <f t="shared" ref="E172:F172" si="86">SUM(E173:E177)</f>
        <v>0</v>
      </c>
      <c r="F172" s="6">
        <f t="shared" si="86"/>
        <v>0</v>
      </c>
      <c r="G172" s="6">
        <f t="shared" ref="G172:BG172" si="87">SUM(G173:G177)</f>
        <v>0</v>
      </c>
      <c r="H172" s="6">
        <f t="shared" si="87"/>
        <v>0</v>
      </c>
      <c r="I172" s="6">
        <f t="shared" si="87"/>
        <v>0</v>
      </c>
      <c r="J172" s="6">
        <f t="shared" si="87"/>
        <v>0</v>
      </c>
      <c r="K172" s="6">
        <f t="shared" si="87"/>
        <v>0</v>
      </c>
      <c r="L172" s="6">
        <f t="shared" si="87"/>
        <v>0</v>
      </c>
      <c r="M172" s="6">
        <f t="shared" si="87"/>
        <v>0</v>
      </c>
      <c r="N172" s="6">
        <f t="shared" si="87"/>
        <v>0</v>
      </c>
      <c r="O172" s="6">
        <f t="shared" si="87"/>
        <v>0</v>
      </c>
      <c r="P172" s="6">
        <f t="shared" si="87"/>
        <v>0</v>
      </c>
      <c r="Q172" s="6">
        <f t="shared" si="87"/>
        <v>0</v>
      </c>
      <c r="R172" s="6">
        <f t="shared" si="87"/>
        <v>0</v>
      </c>
      <c r="S172" s="6">
        <f t="shared" si="87"/>
        <v>0</v>
      </c>
      <c r="T172" s="6">
        <f t="shared" si="87"/>
        <v>0</v>
      </c>
      <c r="U172" s="6">
        <f t="shared" si="87"/>
        <v>0</v>
      </c>
      <c r="V172" s="6">
        <f t="shared" si="87"/>
        <v>0</v>
      </c>
      <c r="W172" s="6">
        <f t="shared" si="87"/>
        <v>0</v>
      </c>
      <c r="X172" s="6">
        <f t="shared" si="87"/>
        <v>0</v>
      </c>
      <c r="Y172" s="6">
        <f t="shared" si="87"/>
        <v>0</v>
      </c>
      <c r="Z172" s="6">
        <f t="shared" si="87"/>
        <v>0</v>
      </c>
      <c r="AA172" s="6">
        <f t="shared" si="87"/>
        <v>0</v>
      </c>
      <c r="AB172" s="6">
        <f t="shared" si="87"/>
        <v>0</v>
      </c>
      <c r="AC172" s="6">
        <f t="shared" si="87"/>
        <v>0</v>
      </c>
      <c r="AD172" s="6">
        <f t="shared" si="87"/>
        <v>0</v>
      </c>
      <c r="AE172" s="6">
        <f t="shared" si="87"/>
        <v>0</v>
      </c>
      <c r="AF172" s="6">
        <f t="shared" si="87"/>
        <v>0</v>
      </c>
      <c r="AG172" s="6">
        <f t="shared" si="87"/>
        <v>0</v>
      </c>
      <c r="AH172" s="6">
        <f t="shared" si="87"/>
        <v>0</v>
      </c>
      <c r="AI172" s="6">
        <f t="shared" si="87"/>
        <v>0</v>
      </c>
      <c r="AJ172" s="6">
        <f t="shared" si="87"/>
        <v>0</v>
      </c>
      <c r="AK172" s="6">
        <f t="shared" si="87"/>
        <v>0</v>
      </c>
      <c r="AL172" s="6">
        <f t="shared" si="87"/>
        <v>0</v>
      </c>
      <c r="AM172" s="6">
        <f t="shared" si="87"/>
        <v>0</v>
      </c>
      <c r="AN172" s="6">
        <f t="shared" si="87"/>
        <v>0</v>
      </c>
      <c r="AO172" s="6">
        <f t="shared" si="87"/>
        <v>0</v>
      </c>
      <c r="AP172" s="6">
        <f t="shared" si="87"/>
        <v>0</v>
      </c>
      <c r="AQ172" s="6">
        <f t="shared" si="87"/>
        <v>0</v>
      </c>
      <c r="AR172" s="6">
        <f t="shared" si="87"/>
        <v>0</v>
      </c>
      <c r="AS172" s="6">
        <f t="shared" si="87"/>
        <v>0</v>
      </c>
      <c r="AT172" s="6">
        <f t="shared" si="87"/>
        <v>0</v>
      </c>
      <c r="AU172" s="6">
        <f t="shared" si="87"/>
        <v>0</v>
      </c>
      <c r="AV172" s="6">
        <f t="shared" si="87"/>
        <v>0</v>
      </c>
      <c r="AW172" s="6">
        <f t="shared" si="87"/>
        <v>0</v>
      </c>
      <c r="AX172" s="6">
        <f t="shared" si="87"/>
        <v>0</v>
      </c>
      <c r="AY172" s="6">
        <f t="shared" si="87"/>
        <v>0</v>
      </c>
      <c r="AZ172" s="6">
        <f t="shared" si="87"/>
        <v>0</v>
      </c>
      <c r="BA172" s="6">
        <f t="shared" si="87"/>
        <v>0</v>
      </c>
      <c r="BB172" s="6">
        <f t="shared" si="87"/>
        <v>0</v>
      </c>
      <c r="BC172" s="6">
        <f t="shared" si="87"/>
        <v>0</v>
      </c>
      <c r="BD172" s="6">
        <f t="shared" si="87"/>
        <v>0</v>
      </c>
      <c r="BE172" s="6">
        <f t="shared" si="87"/>
        <v>0</v>
      </c>
      <c r="BF172" s="6">
        <f t="shared" si="87"/>
        <v>0</v>
      </c>
      <c r="BG172" s="6">
        <f t="shared" si="87"/>
        <v>0</v>
      </c>
    </row>
    <row r="173" spans="1:59" s="1" customFormat="1" ht="16.5" customHeight="1">
      <c r="A173" s="251" t="s">
        <v>42</v>
      </c>
      <c r="B173" s="252"/>
      <c r="C173" s="253" t="str">
        <f>BANGTINH!O6</f>
        <v>Năm 2025</v>
      </c>
      <c r="D173" s="246" t="s">
        <v>34</v>
      </c>
      <c r="E173" s="255">
        <f>SUM(F173:BG173)</f>
        <v>0</v>
      </c>
      <c r="F173" s="2">
        <f>ROUND((SUMPRODUCT((NhuCau!$E$160:$E$164=CakyQuyhoach)*((NhuCau!I$160:I$164)/10))+SUMPRODUCT((NhuCau!$E$160:$E$164=Kykehoach)*((NhuCau!I$160:I$164)/5))+SUMPRODUCT((NhuCau!$E$160:$E$164=$C173)*(NhuCau!I$160:I$164))),2)</f>
        <v>0</v>
      </c>
      <c r="G173" s="2">
        <f>ROUND((SUMPRODUCT((NhuCau!$E$160:$E$164=CakyQuyhoach)*((NhuCau!J$160:J$164)/10))+SUMPRODUCT((NhuCau!$E$160:$E$164=Kykehoach)*((NhuCau!J$160:J$164)/5))+SUMPRODUCT((NhuCau!$E$160:$E$164=$C173)*(NhuCau!J$160:J$164))),2)</f>
        <v>0</v>
      </c>
      <c r="H173" s="2">
        <f>ROUND((SUMPRODUCT((NhuCau!$E$160:$E$164=CakyQuyhoach)*((NhuCau!K$160:K$164)/10))+SUMPRODUCT((NhuCau!$E$160:$E$164=Kykehoach)*((NhuCau!K$160:K$164)/5))+SUMPRODUCT((NhuCau!$E$160:$E$164=$C173)*(NhuCau!K$160:K$164))),2)</f>
        <v>0</v>
      </c>
      <c r="I173" s="2">
        <f>ROUND((SUMPRODUCT((NhuCau!$E$160:$E$164=CakyQuyhoach)*((NhuCau!L$160:L$164)/10))+SUMPRODUCT((NhuCau!$E$160:$E$164=Kykehoach)*((NhuCau!L$160:L$164)/5))+SUMPRODUCT((NhuCau!$E$160:$E$164=$C173)*(NhuCau!L$160:L$164))),2)</f>
        <v>0</v>
      </c>
      <c r="J173" s="2">
        <f>ROUND((SUMPRODUCT((NhuCau!$E$160:$E$164=CakyQuyhoach)*((NhuCau!M$160:M$164)/10))+SUMPRODUCT((NhuCau!$E$160:$E$164=Kykehoach)*((NhuCau!M$160:M$164)/5))+SUMPRODUCT((NhuCau!$E$160:$E$164=$C173)*(NhuCau!M$160:M$164))),2)</f>
        <v>0</v>
      </c>
      <c r="K173" s="2">
        <f>ROUND((SUMPRODUCT((NhuCau!$E$160:$E$164=CakyQuyhoach)*((NhuCau!N$160:N$164)/10))+SUMPRODUCT((NhuCau!$E$160:$E$164=Kykehoach)*((NhuCau!N$160:N$164)/5))+SUMPRODUCT((NhuCau!$E$160:$E$164=$C173)*(NhuCau!N$160:N$164))),2)</f>
        <v>0</v>
      </c>
      <c r="L173" s="2">
        <f>ROUND((SUMPRODUCT((NhuCau!$E$160:$E$164=CakyQuyhoach)*((NhuCau!O$160:O$164)/10))+SUMPRODUCT((NhuCau!$E$160:$E$164=Kykehoach)*((NhuCau!O$160:O$164)/5))+SUMPRODUCT((NhuCau!$E$160:$E$164=$C173)*(NhuCau!O$160:O$164))),2)</f>
        <v>0</v>
      </c>
      <c r="M173" s="2">
        <f>ROUND((SUMPRODUCT((NhuCau!$E$160:$E$164=CakyQuyhoach)*((NhuCau!P$160:P$164)/10))+SUMPRODUCT((NhuCau!$E$160:$E$164=Kykehoach)*((NhuCau!P$160:P$164)/5))+SUMPRODUCT((NhuCau!$E$160:$E$164=$C173)*(NhuCau!P$160:P$164))),2)</f>
        <v>0</v>
      </c>
      <c r="N173" s="2">
        <f>ROUND((SUMPRODUCT((NhuCau!$E$160:$E$164=CakyQuyhoach)*((NhuCau!Q$160:Q$164)/10))+SUMPRODUCT((NhuCau!$E$160:$E$164=Kykehoach)*((NhuCau!Q$160:Q$164)/5))+SUMPRODUCT((NhuCau!$E$160:$E$164=$C173)*(NhuCau!Q$160:Q$164))),2)</f>
        <v>0</v>
      </c>
      <c r="O173" s="2">
        <f>ROUND((SUMPRODUCT((NhuCau!$E$160:$E$164=CakyQuyhoach)*((NhuCau!R$160:R$164)/10))+SUMPRODUCT((NhuCau!$E$160:$E$164=Kykehoach)*((NhuCau!R$160:R$164)/5))+SUMPRODUCT((NhuCau!$E$160:$E$164=$C173)*(NhuCau!R$160:R$164))),2)</f>
        <v>0</v>
      </c>
      <c r="P173" s="2">
        <f>ROUND((SUMPRODUCT((NhuCau!$E$160:$E$164=CakyQuyhoach)*((NhuCau!S$160:S$164)/10))+SUMPRODUCT((NhuCau!$E$160:$E$164=Kykehoach)*((NhuCau!S$160:S$164)/5))+SUMPRODUCT((NhuCau!$E$160:$E$164=$C173)*(NhuCau!S$160:S$164))),2)</f>
        <v>0</v>
      </c>
      <c r="Q173" s="2">
        <f>ROUND((SUMPRODUCT((NhuCau!$E$160:$E$164=CakyQuyhoach)*((NhuCau!T$160:T$164)/10))+SUMPRODUCT((NhuCau!$E$160:$E$164=Kykehoach)*((NhuCau!T$160:T$164)/5))+SUMPRODUCT((NhuCau!$E$160:$E$164=$C173)*(NhuCau!T$160:T$164))),2)</f>
        <v>0</v>
      </c>
      <c r="R173" s="2">
        <f>ROUND((SUMPRODUCT((NhuCau!$E$160:$E$164=CakyQuyhoach)*((NhuCau!U$160:U$164)/10))+SUMPRODUCT((NhuCau!$E$160:$E$164=Kykehoach)*((NhuCau!U$160:U$164)/5))+SUMPRODUCT((NhuCau!$E$160:$E$164=$C173)*(NhuCau!U$160:U$164))),2)</f>
        <v>0</v>
      </c>
      <c r="S173" s="2">
        <f>ROUND((SUMPRODUCT((NhuCau!$E$160:$E$164=CakyQuyhoach)*((NhuCau!V$160:V$164)/10))+SUMPRODUCT((NhuCau!$E$160:$E$164=Kykehoach)*((NhuCau!V$160:V$164)/5))+SUMPRODUCT((NhuCau!$E$160:$E$164=$C173)*(NhuCau!V$160:V$164))),2)</f>
        <v>0</v>
      </c>
      <c r="T173" s="2">
        <f>ROUND((SUMPRODUCT((NhuCau!$E$160:$E$164=CakyQuyhoach)*((NhuCau!W$160:W$164)/10))+SUMPRODUCT((NhuCau!$E$160:$E$164=Kykehoach)*((NhuCau!W$160:W$164)/5))+SUMPRODUCT((NhuCau!$E$160:$E$164=$C173)*(NhuCau!W$160:W$164))),2)</f>
        <v>0</v>
      </c>
      <c r="U173" s="2">
        <f>ROUND((SUMPRODUCT((NhuCau!$E$160:$E$164=CakyQuyhoach)*((NhuCau!X$160:X$164)/10))+SUMPRODUCT((NhuCau!$E$160:$E$164=Kykehoach)*((NhuCau!X$160:X$164)/5))+SUMPRODUCT((NhuCau!$E$160:$E$164=$C173)*(NhuCau!X$160:X$164))),2)</f>
        <v>0</v>
      </c>
      <c r="V173" s="2">
        <f>ROUND((SUMPRODUCT((NhuCau!$E$160:$E$164=CakyQuyhoach)*((NhuCau!Y$160:Y$164)/10))+SUMPRODUCT((NhuCau!$E$160:$E$164=Kykehoach)*((NhuCau!Y$160:Y$164)/5))+SUMPRODUCT((NhuCau!$E$160:$E$164=$C173)*(NhuCau!Y$160:Y$164))),2)</f>
        <v>0</v>
      </c>
      <c r="W173" s="2">
        <f>ROUND((SUMPRODUCT((NhuCau!$E$160:$E$164=CakyQuyhoach)*((NhuCau!Z$160:Z$164)/10))+SUMPRODUCT((NhuCau!$E$160:$E$164=Kykehoach)*((NhuCau!Z$160:Z$164)/5))+SUMPRODUCT((NhuCau!$E$160:$E$164=$C173)*(NhuCau!Z$160:Z$164))),2)</f>
        <v>0</v>
      </c>
      <c r="X173" s="2">
        <f>ROUND((SUMPRODUCT((NhuCau!$E$160:$E$164=CakyQuyhoach)*((NhuCau!AA$160:AA$164)/10))+SUMPRODUCT((NhuCau!$E$160:$E$164=Kykehoach)*((NhuCau!AA$160:AA$164)/5))+SUMPRODUCT((NhuCau!$E$160:$E$164=$C173)*(NhuCau!AA$160:AA$164))),2)</f>
        <v>0</v>
      </c>
      <c r="Y173" s="2">
        <f>ROUND((SUMPRODUCT((NhuCau!$E$160:$E$164=CakyQuyhoach)*((NhuCau!AB$160:AB$164)/10))+SUMPRODUCT((NhuCau!$E$160:$E$164=Kykehoach)*((NhuCau!AB$160:AB$164)/5))+SUMPRODUCT((NhuCau!$E$160:$E$164=$C173)*(NhuCau!AB$160:AB$164))),2)</f>
        <v>0</v>
      </c>
      <c r="Z173" s="2">
        <f>ROUND((SUMPRODUCT((NhuCau!$E$160:$E$164=CakyQuyhoach)*((NhuCau!AC$160:AC$164)/10))+SUMPRODUCT((NhuCau!$E$160:$E$164=Kykehoach)*((NhuCau!AC$160:AC$164)/5))+SUMPRODUCT((NhuCau!$E$160:$E$164=$C173)*(NhuCau!AC$160:AC$164))),2)</f>
        <v>0</v>
      </c>
      <c r="AA173" s="2">
        <f>ROUND((SUMPRODUCT((NhuCau!$E$160:$E$164=CakyQuyhoach)*((NhuCau!AD$160:AD$164)/10))+SUMPRODUCT((NhuCau!$E$160:$E$164=Kykehoach)*((NhuCau!AD$160:AD$164)/5))+SUMPRODUCT((NhuCau!$E$160:$E$164=$C173)*(NhuCau!AD$160:AD$164))),2)</f>
        <v>0</v>
      </c>
      <c r="AB173" s="2">
        <f>ROUND((SUMPRODUCT((NhuCau!$E$160:$E$164=CakyQuyhoach)*((NhuCau!AE$160:AE$164)/10))+SUMPRODUCT((NhuCau!$E$160:$E$164=Kykehoach)*((NhuCau!AE$160:AE$164)/5))+SUMPRODUCT((NhuCau!$E$160:$E$164=$C173)*(NhuCau!AE$160:AE$164))),2)</f>
        <v>0</v>
      </c>
      <c r="AC173" s="2">
        <f>ROUND((SUMPRODUCT((NhuCau!$E$160:$E$164=CakyQuyhoach)*((NhuCau!AF$160:AF$164)/10))+SUMPRODUCT((NhuCau!$E$160:$E$164=Kykehoach)*((NhuCau!AF$160:AF$164)/5))+SUMPRODUCT((NhuCau!$E$160:$E$164=$C173)*(NhuCau!AF$160:AF$164))),2)</f>
        <v>0</v>
      </c>
      <c r="AD173" s="2">
        <f>ROUND((SUMPRODUCT((NhuCau!$E$160:$E$164=CakyQuyhoach)*((NhuCau!AG$160:AG$164)/10))+SUMPRODUCT((NhuCau!$E$160:$E$164=Kykehoach)*((NhuCau!AG$160:AG$164)/5))+SUMPRODUCT((NhuCau!$E$160:$E$164=$C173)*(NhuCau!AG$160:AG$164))),2)</f>
        <v>0</v>
      </c>
      <c r="AE173" s="2">
        <f>ROUND((SUMPRODUCT((NhuCau!$E$160:$E$164=CakyQuyhoach)*((NhuCau!AH$160:AH$164)/10))+SUMPRODUCT((NhuCau!$E$160:$E$164=Kykehoach)*((NhuCau!AH$160:AH$164)/5))+SUMPRODUCT((NhuCau!$E$160:$E$164=$C173)*(NhuCau!AH$160:AH$164))),2)</f>
        <v>0</v>
      </c>
      <c r="AF173" s="2">
        <f>ROUND((SUMPRODUCT((NhuCau!$E$160:$E$164=CakyQuyhoach)*((NhuCau!AI$160:AI$164)/10))+SUMPRODUCT((NhuCau!$E$160:$E$164=Kykehoach)*((NhuCau!AI$160:AI$164)/5))+SUMPRODUCT((NhuCau!$E$160:$E$164=$C173)*(NhuCau!AI$160:AI$164))),2)</f>
        <v>0</v>
      </c>
      <c r="AG173" s="2">
        <f>ROUND((SUMPRODUCT((NhuCau!$E$160:$E$164=CakyQuyhoach)*((NhuCau!AJ$160:AJ$164)/10))+SUMPRODUCT((NhuCau!$E$160:$E$164=Kykehoach)*((NhuCau!AJ$160:AJ$164)/5))+SUMPRODUCT((NhuCau!$E$160:$E$164=$C173)*(NhuCau!AJ$160:AJ$164))),2)</f>
        <v>0</v>
      </c>
      <c r="AH173" s="2">
        <f>ROUND((SUMPRODUCT((NhuCau!$E$160:$E$164=CakyQuyhoach)*((NhuCau!AK$160:AK$164)/10))+SUMPRODUCT((NhuCau!$E$160:$E$164=Kykehoach)*((NhuCau!AK$160:AK$164)/5))+SUMPRODUCT((NhuCau!$E$160:$E$164=$C173)*(NhuCau!AK$160:AK$164))),2)</f>
        <v>0</v>
      </c>
      <c r="AI173" s="2">
        <f>ROUND((SUMPRODUCT((NhuCau!$E$160:$E$164=CakyQuyhoach)*((NhuCau!AL$160:AL$164)/10))+SUMPRODUCT((NhuCau!$E$160:$E$164=Kykehoach)*((NhuCau!AL$160:AL$164)/5))+SUMPRODUCT((NhuCau!$E$160:$E$164=$C173)*(NhuCau!AL$160:AL$164))),2)</f>
        <v>0</v>
      </c>
      <c r="AJ173" s="2">
        <f>ROUND((SUMPRODUCT((NhuCau!$E$160:$E$164=CakyQuyhoach)*((NhuCau!AM$160:AM$164)/10))+SUMPRODUCT((NhuCau!$E$160:$E$164=Kykehoach)*((NhuCau!AM$160:AM$164)/5))+SUMPRODUCT((NhuCau!$E$160:$E$164=$C173)*(NhuCau!AM$160:AM$164))),2)</f>
        <v>0</v>
      </c>
      <c r="AK173" s="2">
        <f>ROUND((SUMPRODUCT((NhuCau!$E$160:$E$164=CakyQuyhoach)*((NhuCau!AN$160:AN$164)/10))+SUMPRODUCT((NhuCau!$E$160:$E$164=Kykehoach)*((NhuCau!AN$160:AN$164)/5))+SUMPRODUCT((NhuCau!$E$160:$E$164=$C173)*(NhuCau!AN$160:AN$164))),2)</f>
        <v>0</v>
      </c>
      <c r="AL173" s="2">
        <f>ROUND((SUMPRODUCT((NhuCau!$E$160:$E$164=CakyQuyhoach)*((NhuCau!AO$160:AO$164)/10))+SUMPRODUCT((NhuCau!$E$160:$E$164=Kykehoach)*((NhuCau!AO$160:AO$164)/5))+SUMPRODUCT((NhuCau!$E$160:$E$164=$C173)*(NhuCau!AO$160:AO$164))),2)</f>
        <v>0</v>
      </c>
      <c r="AM173" s="2">
        <f>ROUND((SUMPRODUCT((NhuCau!$E$160:$E$164=CakyQuyhoach)*((NhuCau!AP$160:AP$164)/10))+SUMPRODUCT((NhuCau!$E$160:$E$164=Kykehoach)*((NhuCau!AP$160:AP$164)/5))+SUMPRODUCT((NhuCau!$E$160:$E$164=$C173)*(NhuCau!AP$160:AP$164))),2)</f>
        <v>0</v>
      </c>
      <c r="AN173" s="2">
        <f>ROUND((SUMPRODUCT((NhuCau!$E$160:$E$164=CakyQuyhoach)*((NhuCau!AQ$160:AQ$164)/10))+SUMPRODUCT((NhuCau!$E$160:$E$164=Kykehoach)*((NhuCau!AQ$160:AQ$164)/5))+SUMPRODUCT((NhuCau!$E$160:$E$164=$C173)*(NhuCau!AQ$160:AQ$164))),2)</f>
        <v>0</v>
      </c>
      <c r="AO173" s="2">
        <f>ROUND((SUMPRODUCT((NhuCau!$E$160:$E$164=CakyQuyhoach)*((NhuCau!AR$160:AR$164)/10))+SUMPRODUCT((NhuCau!$E$160:$E$164=Kykehoach)*((NhuCau!AR$160:AR$164)/5))+SUMPRODUCT((NhuCau!$E$160:$E$164=$C173)*(NhuCau!AR$160:AR$164))),2)</f>
        <v>0</v>
      </c>
      <c r="AP173" s="2">
        <f>ROUND((SUMPRODUCT((NhuCau!$E$160:$E$164=CakyQuyhoach)*((NhuCau!AS$160:AS$164)/10))+SUMPRODUCT((NhuCau!$E$160:$E$164=Kykehoach)*((NhuCau!AS$160:AS$164)/5))+SUMPRODUCT((NhuCau!$E$160:$E$164=$C173)*(NhuCau!AS$160:AS$164))),2)</f>
        <v>0</v>
      </c>
      <c r="AQ173" s="2">
        <f>ROUND((SUMPRODUCT((NhuCau!$E$160:$E$164=CakyQuyhoach)*((NhuCau!AT$160:AT$164)/10))+SUMPRODUCT((NhuCau!$E$160:$E$164=Kykehoach)*((NhuCau!AT$160:AT$164)/5))+SUMPRODUCT((NhuCau!$E$160:$E$164=$C173)*(NhuCau!AT$160:AT$164))),2)</f>
        <v>0</v>
      </c>
      <c r="AR173" s="2">
        <f>ROUND((SUMPRODUCT((NhuCau!$E$160:$E$164=CakyQuyhoach)*((NhuCau!AU$160:AU$164)/10))+SUMPRODUCT((NhuCau!$E$160:$E$164=Kykehoach)*((NhuCau!AU$160:AU$164)/5))+SUMPRODUCT((NhuCau!$E$160:$E$164=$C173)*(NhuCau!AU$160:AU$164))),2)</f>
        <v>0</v>
      </c>
      <c r="AS173" s="2">
        <f>ROUND((SUMPRODUCT((NhuCau!$E$160:$E$164=CakyQuyhoach)*((NhuCau!AV$160:AV$164)/10))+SUMPRODUCT((NhuCau!$E$160:$E$164=Kykehoach)*((NhuCau!AV$160:AV$164)/5))+SUMPRODUCT((NhuCau!$E$160:$E$164=$C173)*(NhuCau!AV$160:AV$164))),2)</f>
        <v>0</v>
      </c>
      <c r="AT173" s="2">
        <f>ROUND((SUMPRODUCT((NhuCau!$E$160:$E$164=CakyQuyhoach)*((NhuCau!AW$160:AW$164)/10))+SUMPRODUCT((NhuCau!$E$160:$E$164=Kykehoach)*((NhuCau!AW$160:AW$164)/5))+SUMPRODUCT((NhuCau!$E$160:$E$164=$C173)*(NhuCau!AW$160:AW$164))),2)</f>
        <v>0</v>
      </c>
      <c r="AU173" s="2">
        <f>ROUND((SUMPRODUCT((NhuCau!$E$160:$E$164=CakyQuyhoach)*((NhuCau!AX$160:AX$164)/10))+SUMPRODUCT((NhuCau!$E$160:$E$164=Kykehoach)*((NhuCau!AX$160:AX$164)/5))+SUMPRODUCT((NhuCau!$E$160:$E$164=$C173)*(NhuCau!AX$160:AX$164))),2)</f>
        <v>0</v>
      </c>
      <c r="AV173" s="2">
        <f>ROUND((SUMPRODUCT((NhuCau!$E$160:$E$164=CakyQuyhoach)*((NhuCau!AY$160:AY$164)/10))+SUMPRODUCT((NhuCau!$E$160:$E$164=Kykehoach)*((NhuCau!AY$160:AY$164)/5))+SUMPRODUCT((NhuCau!$E$160:$E$164=$C173)*(NhuCau!AY$160:AY$164))),2)</f>
        <v>0</v>
      </c>
      <c r="AW173" s="2">
        <f>ROUND((SUMPRODUCT((NhuCau!$E$160:$E$164=CakyQuyhoach)*((NhuCau!AZ$160:AZ$164)/10))+SUMPRODUCT((NhuCau!$E$160:$E$164=Kykehoach)*((NhuCau!AZ$160:AZ$164)/5))+SUMPRODUCT((NhuCau!$E$160:$E$164=$C173)*(NhuCau!AZ$160:AZ$164))),2)</f>
        <v>0</v>
      </c>
      <c r="AX173" s="2">
        <f>ROUND((SUMPRODUCT((NhuCau!$E$160:$E$164=CakyQuyhoach)*((NhuCau!BA$160:BA$164)/10))+SUMPRODUCT((NhuCau!$E$160:$E$164=Kykehoach)*((NhuCau!BA$160:BA$164)/5))+SUMPRODUCT((NhuCau!$E$160:$E$164=$C173)*(NhuCau!BA$160:BA$164))),2)</f>
        <v>0</v>
      </c>
      <c r="AY173" s="2">
        <f>ROUND((SUMPRODUCT((NhuCau!$E$160:$E$164=CakyQuyhoach)*((NhuCau!BB$160:BB$164)/10))+SUMPRODUCT((NhuCau!$E$160:$E$164=Kykehoach)*((NhuCau!BB$160:BB$164)/5))+SUMPRODUCT((NhuCau!$E$160:$E$164=$C173)*(NhuCau!BB$160:BB$164))),2)</f>
        <v>0</v>
      </c>
      <c r="AZ173" s="2">
        <f>ROUND((SUMPRODUCT((NhuCau!$E$160:$E$164=CakyQuyhoach)*((NhuCau!BD$160:BD$164)/10))+SUMPRODUCT((NhuCau!$E$160:$E$164=Kykehoach)*((NhuCau!BD$160:BD$164)/5))+SUMPRODUCT((NhuCau!$E$160:$E$164=$C173)*(NhuCau!BD$160:BD$164))),2)</f>
        <v>0</v>
      </c>
      <c r="BA173" s="2">
        <f>ROUND((SUMPRODUCT((NhuCau!$E$160:$E$164=CakyQuyhoach)*((NhuCau!BE$160:BE$164)/10))+SUMPRODUCT((NhuCau!$E$160:$E$164=Kykehoach)*((NhuCau!BE$160:BE$164)/5))+SUMPRODUCT((NhuCau!$E$160:$E$164=$C173)*(NhuCau!BE$160:BE$164))),2)</f>
        <v>0</v>
      </c>
      <c r="BB173" s="2">
        <f>ROUND((SUMPRODUCT((NhuCau!$E$160:$E$164=CakyQuyhoach)*((NhuCau!BF$160:BF$164)/10))+SUMPRODUCT((NhuCau!$E$160:$E$164=Kykehoach)*((NhuCau!BF$160:BF$164)/5))+SUMPRODUCT((NhuCau!$E$160:$E$164=$C173)*(NhuCau!BF$160:BF$164))),2)</f>
        <v>0</v>
      </c>
      <c r="BC173" s="2">
        <f>ROUND((SUMPRODUCT((NhuCau!$E$160:$E$164=CakyQuyhoach)*((NhuCau!BG$160:BG$164)/10))+SUMPRODUCT((NhuCau!$E$160:$E$164=Kykehoach)*((NhuCau!BG$160:BG$164)/5))+SUMPRODUCT((NhuCau!$E$160:$E$164=$C173)*(NhuCau!BG$160:BG$164))),2)</f>
        <v>0</v>
      </c>
      <c r="BD173" s="2">
        <f>ROUND((SUMPRODUCT((NhuCau!$E$160:$E$164=CakyQuyhoach)*((NhuCau!BH$160:BH$164)/10))+SUMPRODUCT((NhuCau!$E$160:$E$164=Kykehoach)*((NhuCau!BH$160:BH$164)/5))+SUMPRODUCT((NhuCau!$E$160:$E$164=$C173)*(NhuCau!BH$160:BH$164))),2)</f>
        <v>0</v>
      </c>
      <c r="BE173" s="2">
        <f>ROUND((SUMPRODUCT((NhuCau!$E$160:$E$164=CakyQuyhoach)*((NhuCau!BI$160:BI$164)/10))+SUMPRODUCT((NhuCau!$E$160:$E$164=Kykehoach)*((NhuCau!BI$160:BI$164)/5))+SUMPRODUCT((NhuCau!$E$160:$E$164=$C173)*(NhuCau!BI$160:BI$164))),2)</f>
        <v>0</v>
      </c>
      <c r="BF173" s="2">
        <f>ROUND((SUMPRODUCT((NhuCau!$E$160:$E$164=CakyQuyhoach)*((NhuCau!BJ$160:BJ$164)/10))+SUMPRODUCT((NhuCau!$E$160:$E$164=Kykehoach)*((NhuCau!BJ$160:BJ$164)/5))+SUMPRODUCT((NhuCau!$E$160:$E$164=$C173)*(NhuCau!BJ$160:BJ$164))),2)</f>
        <v>0</v>
      </c>
      <c r="BG173" s="2">
        <f>ROUND((SUMPRODUCT((NhuCau!$E$160:$E$164=CakyQuyhoach)*((NhuCau!BK$160:BK$164)/10))+SUMPRODUCT((NhuCau!$E$160:$E$164=Kykehoach)*((NhuCau!BK$160:BK$164)/5))+SUMPRODUCT((NhuCau!$E$160:$E$164=$C173)*(NhuCau!BK$160:BK$164))),2)</f>
        <v>0</v>
      </c>
    </row>
    <row r="174" spans="1:59" s="1" customFormat="1" ht="16.5" customHeight="1">
      <c r="A174" s="251" t="s">
        <v>42</v>
      </c>
      <c r="B174" s="252"/>
      <c r="C174" s="253" t="str">
        <f>BANGTINH!O7</f>
        <v>Năm 2026</v>
      </c>
      <c r="D174" s="246" t="s">
        <v>34</v>
      </c>
      <c r="E174" s="255">
        <f>SUM(F174:BG174)</f>
        <v>0</v>
      </c>
      <c r="F174" s="2">
        <f>ROUND((SUMPRODUCT((NhuCau!$E$160:$E$164=CakyQuyhoach)*((NhuCau!I$160:I$164)/10))+SUMPRODUCT((NhuCau!$E$160:$E$164=Kykehoach)*((NhuCau!I$160:I$164)/5))+SUMPRODUCT((NhuCau!$E$160:$E$164=$C174)*(NhuCau!I$160:I$164))),2)</f>
        <v>0</v>
      </c>
      <c r="G174" s="2">
        <f>ROUND((SUMPRODUCT((NhuCau!$E$160:$E$164=CakyQuyhoach)*((NhuCau!J$160:J$164)/10))+SUMPRODUCT((NhuCau!$E$160:$E$164=Kykehoach)*((NhuCau!J$160:J$164)/5))+SUMPRODUCT((NhuCau!$E$160:$E$164=$C174)*(NhuCau!J$160:J$164))),2)</f>
        <v>0</v>
      </c>
      <c r="H174" s="2">
        <f>ROUND((SUMPRODUCT((NhuCau!$E$160:$E$164=CakyQuyhoach)*((NhuCau!K$160:K$164)/10))+SUMPRODUCT((NhuCau!$E$160:$E$164=Kykehoach)*((NhuCau!K$160:K$164)/5))+SUMPRODUCT((NhuCau!$E$160:$E$164=$C174)*(NhuCau!K$160:K$164))),2)</f>
        <v>0</v>
      </c>
      <c r="I174" s="2">
        <f>ROUND((SUMPRODUCT((NhuCau!$E$160:$E$164=CakyQuyhoach)*((NhuCau!L$160:L$164)/10))+SUMPRODUCT((NhuCau!$E$160:$E$164=Kykehoach)*((NhuCau!L$160:L$164)/5))+SUMPRODUCT((NhuCau!$E$160:$E$164=$C174)*(NhuCau!L$160:L$164))),2)</f>
        <v>0</v>
      </c>
      <c r="J174" s="2">
        <f>ROUND((SUMPRODUCT((NhuCau!$E$160:$E$164=CakyQuyhoach)*((NhuCau!M$160:M$164)/10))+SUMPRODUCT((NhuCau!$E$160:$E$164=Kykehoach)*((NhuCau!M$160:M$164)/5))+SUMPRODUCT((NhuCau!$E$160:$E$164=$C174)*(NhuCau!M$160:M$164))),2)</f>
        <v>0</v>
      </c>
      <c r="K174" s="2">
        <f>ROUND((SUMPRODUCT((NhuCau!$E$160:$E$164=CakyQuyhoach)*((NhuCau!N$160:N$164)/10))+SUMPRODUCT((NhuCau!$E$160:$E$164=Kykehoach)*((NhuCau!N$160:N$164)/5))+SUMPRODUCT((NhuCau!$E$160:$E$164=$C174)*(NhuCau!N$160:N$164))),2)</f>
        <v>0</v>
      </c>
      <c r="L174" s="2">
        <f>ROUND((SUMPRODUCT((NhuCau!$E$160:$E$164=CakyQuyhoach)*((NhuCau!O$160:O$164)/10))+SUMPRODUCT((NhuCau!$E$160:$E$164=Kykehoach)*((NhuCau!O$160:O$164)/5))+SUMPRODUCT((NhuCau!$E$160:$E$164=$C174)*(NhuCau!O$160:O$164))),2)</f>
        <v>0</v>
      </c>
      <c r="M174" s="2">
        <f>ROUND((SUMPRODUCT((NhuCau!$E$160:$E$164=CakyQuyhoach)*((NhuCau!P$160:P$164)/10))+SUMPRODUCT((NhuCau!$E$160:$E$164=Kykehoach)*((NhuCau!P$160:P$164)/5))+SUMPRODUCT((NhuCau!$E$160:$E$164=$C174)*(NhuCau!P$160:P$164))),2)</f>
        <v>0</v>
      </c>
      <c r="N174" s="2">
        <f>ROUND((SUMPRODUCT((NhuCau!$E$160:$E$164=CakyQuyhoach)*((NhuCau!Q$160:Q$164)/10))+SUMPRODUCT((NhuCau!$E$160:$E$164=Kykehoach)*((NhuCau!Q$160:Q$164)/5))+SUMPRODUCT((NhuCau!$E$160:$E$164=$C174)*(NhuCau!Q$160:Q$164))),2)</f>
        <v>0</v>
      </c>
      <c r="O174" s="2">
        <f>ROUND((SUMPRODUCT((NhuCau!$E$160:$E$164=CakyQuyhoach)*((NhuCau!R$160:R$164)/10))+SUMPRODUCT((NhuCau!$E$160:$E$164=Kykehoach)*((NhuCau!R$160:R$164)/5))+SUMPRODUCT((NhuCau!$E$160:$E$164=$C174)*(NhuCau!R$160:R$164))),2)</f>
        <v>0</v>
      </c>
      <c r="P174" s="2">
        <f>ROUND((SUMPRODUCT((NhuCau!$E$160:$E$164=CakyQuyhoach)*((NhuCau!S$160:S$164)/10))+SUMPRODUCT((NhuCau!$E$160:$E$164=Kykehoach)*((NhuCau!S$160:S$164)/5))+SUMPRODUCT((NhuCau!$E$160:$E$164=$C174)*(NhuCau!S$160:S$164))),2)</f>
        <v>0</v>
      </c>
      <c r="Q174" s="2">
        <f>ROUND((SUMPRODUCT((NhuCau!$E$160:$E$164=CakyQuyhoach)*((NhuCau!T$160:T$164)/10))+SUMPRODUCT((NhuCau!$E$160:$E$164=Kykehoach)*((NhuCau!T$160:T$164)/5))+SUMPRODUCT((NhuCau!$E$160:$E$164=$C174)*(NhuCau!T$160:T$164))),2)</f>
        <v>0</v>
      </c>
      <c r="R174" s="2">
        <f>ROUND((SUMPRODUCT((NhuCau!$E$160:$E$164=CakyQuyhoach)*((NhuCau!U$160:U$164)/10))+SUMPRODUCT((NhuCau!$E$160:$E$164=Kykehoach)*((NhuCau!U$160:U$164)/5))+SUMPRODUCT((NhuCau!$E$160:$E$164=$C174)*(NhuCau!U$160:U$164))),2)</f>
        <v>0</v>
      </c>
      <c r="S174" s="2">
        <f>ROUND((SUMPRODUCT((NhuCau!$E$160:$E$164=CakyQuyhoach)*((NhuCau!V$160:V$164)/10))+SUMPRODUCT((NhuCau!$E$160:$E$164=Kykehoach)*((NhuCau!V$160:V$164)/5))+SUMPRODUCT((NhuCau!$E$160:$E$164=$C174)*(NhuCau!V$160:V$164))),2)</f>
        <v>0</v>
      </c>
      <c r="T174" s="2">
        <f>ROUND((SUMPRODUCT((NhuCau!$E$160:$E$164=CakyQuyhoach)*((NhuCau!W$160:W$164)/10))+SUMPRODUCT((NhuCau!$E$160:$E$164=Kykehoach)*((NhuCau!W$160:W$164)/5))+SUMPRODUCT((NhuCau!$E$160:$E$164=$C174)*(NhuCau!W$160:W$164))),2)</f>
        <v>0</v>
      </c>
      <c r="U174" s="2">
        <f>ROUND((SUMPRODUCT((NhuCau!$E$160:$E$164=CakyQuyhoach)*((NhuCau!X$160:X$164)/10))+SUMPRODUCT((NhuCau!$E$160:$E$164=Kykehoach)*((NhuCau!X$160:X$164)/5))+SUMPRODUCT((NhuCau!$E$160:$E$164=$C174)*(NhuCau!X$160:X$164))),2)</f>
        <v>0</v>
      </c>
      <c r="V174" s="2">
        <f>ROUND((SUMPRODUCT((NhuCau!$E$160:$E$164=CakyQuyhoach)*((NhuCau!Y$160:Y$164)/10))+SUMPRODUCT((NhuCau!$E$160:$E$164=Kykehoach)*((NhuCau!Y$160:Y$164)/5))+SUMPRODUCT((NhuCau!$E$160:$E$164=$C174)*(NhuCau!Y$160:Y$164))),2)</f>
        <v>0</v>
      </c>
      <c r="W174" s="2">
        <f>ROUND((SUMPRODUCT((NhuCau!$E$160:$E$164=CakyQuyhoach)*((NhuCau!Z$160:Z$164)/10))+SUMPRODUCT((NhuCau!$E$160:$E$164=Kykehoach)*((NhuCau!Z$160:Z$164)/5))+SUMPRODUCT((NhuCau!$E$160:$E$164=$C174)*(NhuCau!Z$160:Z$164))),2)</f>
        <v>0</v>
      </c>
      <c r="X174" s="2">
        <f>ROUND((SUMPRODUCT((NhuCau!$E$160:$E$164=CakyQuyhoach)*((NhuCau!AA$160:AA$164)/10))+SUMPRODUCT((NhuCau!$E$160:$E$164=Kykehoach)*((NhuCau!AA$160:AA$164)/5))+SUMPRODUCT((NhuCau!$E$160:$E$164=$C174)*(NhuCau!AA$160:AA$164))),2)</f>
        <v>0</v>
      </c>
      <c r="Y174" s="2">
        <f>ROUND((SUMPRODUCT((NhuCau!$E$160:$E$164=CakyQuyhoach)*((NhuCau!AB$160:AB$164)/10))+SUMPRODUCT((NhuCau!$E$160:$E$164=Kykehoach)*((NhuCau!AB$160:AB$164)/5))+SUMPRODUCT((NhuCau!$E$160:$E$164=$C174)*(NhuCau!AB$160:AB$164))),2)</f>
        <v>0</v>
      </c>
      <c r="Z174" s="2">
        <f>ROUND((SUMPRODUCT((NhuCau!$E$160:$E$164=CakyQuyhoach)*((NhuCau!AC$160:AC$164)/10))+SUMPRODUCT((NhuCau!$E$160:$E$164=Kykehoach)*((NhuCau!AC$160:AC$164)/5))+SUMPRODUCT((NhuCau!$E$160:$E$164=$C174)*(NhuCau!AC$160:AC$164))),2)</f>
        <v>0</v>
      </c>
      <c r="AA174" s="2">
        <f>ROUND((SUMPRODUCT((NhuCau!$E$160:$E$164=CakyQuyhoach)*((NhuCau!AD$160:AD$164)/10))+SUMPRODUCT((NhuCau!$E$160:$E$164=Kykehoach)*((NhuCau!AD$160:AD$164)/5))+SUMPRODUCT((NhuCau!$E$160:$E$164=$C174)*(NhuCau!AD$160:AD$164))),2)</f>
        <v>0</v>
      </c>
      <c r="AB174" s="2">
        <f>ROUND((SUMPRODUCT((NhuCau!$E$160:$E$164=CakyQuyhoach)*((NhuCau!AE$160:AE$164)/10))+SUMPRODUCT((NhuCau!$E$160:$E$164=Kykehoach)*((NhuCau!AE$160:AE$164)/5))+SUMPRODUCT((NhuCau!$E$160:$E$164=$C174)*(NhuCau!AE$160:AE$164))),2)</f>
        <v>0</v>
      </c>
      <c r="AC174" s="2">
        <f>ROUND((SUMPRODUCT((NhuCau!$E$160:$E$164=CakyQuyhoach)*((NhuCau!AF$160:AF$164)/10))+SUMPRODUCT((NhuCau!$E$160:$E$164=Kykehoach)*((NhuCau!AF$160:AF$164)/5))+SUMPRODUCT((NhuCau!$E$160:$E$164=$C174)*(NhuCau!AF$160:AF$164))),2)</f>
        <v>0</v>
      </c>
      <c r="AD174" s="2">
        <f>ROUND((SUMPRODUCT((NhuCau!$E$160:$E$164=CakyQuyhoach)*((NhuCau!AG$160:AG$164)/10))+SUMPRODUCT((NhuCau!$E$160:$E$164=Kykehoach)*((NhuCau!AG$160:AG$164)/5))+SUMPRODUCT((NhuCau!$E$160:$E$164=$C174)*(NhuCau!AG$160:AG$164))),2)</f>
        <v>0</v>
      </c>
      <c r="AE174" s="2">
        <f>ROUND((SUMPRODUCT((NhuCau!$E$160:$E$164=CakyQuyhoach)*((NhuCau!AH$160:AH$164)/10))+SUMPRODUCT((NhuCau!$E$160:$E$164=Kykehoach)*((NhuCau!AH$160:AH$164)/5))+SUMPRODUCT((NhuCau!$E$160:$E$164=$C174)*(NhuCau!AH$160:AH$164))),2)</f>
        <v>0</v>
      </c>
      <c r="AF174" s="2">
        <f>ROUND((SUMPRODUCT((NhuCau!$E$160:$E$164=CakyQuyhoach)*((NhuCau!AI$160:AI$164)/10))+SUMPRODUCT((NhuCau!$E$160:$E$164=Kykehoach)*((NhuCau!AI$160:AI$164)/5))+SUMPRODUCT((NhuCau!$E$160:$E$164=$C174)*(NhuCau!AI$160:AI$164))),2)</f>
        <v>0</v>
      </c>
      <c r="AG174" s="2">
        <f>ROUND((SUMPRODUCT((NhuCau!$E$160:$E$164=CakyQuyhoach)*((NhuCau!AJ$160:AJ$164)/10))+SUMPRODUCT((NhuCau!$E$160:$E$164=Kykehoach)*((NhuCau!AJ$160:AJ$164)/5))+SUMPRODUCT((NhuCau!$E$160:$E$164=$C174)*(NhuCau!AJ$160:AJ$164))),2)</f>
        <v>0</v>
      </c>
      <c r="AH174" s="2">
        <f>ROUND((SUMPRODUCT((NhuCau!$E$160:$E$164=CakyQuyhoach)*((NhuCau!AK$160:AK$164)/10))+SUMPRODUCT((NhuCau!$E$160:$E$164=Kykehoach)*((NhuCau!AK$160:AK$164)/5))+SUMPRODUCT((NhuCau!$E$160:$E$164=$C174)*(NhuCau!AK$160:AK$164))),2)</f>
        <v>0</v>
      </c>
      <c r="AI174" s="2">
        <f>ROUND((SUMPRODUCT((NhuCau!$E$160:$E$164=CakyQuyhoach)*((NhuCau!AL$160:AL$164)/10))+SUMPRODUCT((NhuCau!$E$160:$E$164=Kykehoach)*((NhuCau!AL$160:AL$164)/5))+SUMPRODUCT((NhuCau!$E$160:$E$164=$C174)*(NhuCau!AL$160:AL$164))),2)</f>
        <v>0</v>
      </c>
      <c r="AJ174" s="2">
        <f>ROUND((SUMPRODUCT((NhuCau!$E$160:$E$164=CakyQuyhoach)*((NhuCau!AM$160:AM$164)/10))+SUMPRODUCT((NhuCau!$E$160:$E$164=Kykehoach)*((NhuCau!AM$160:AM$164)/5))+SUMPRODUCT((NhuCau!$E$160:$E$164=$C174)*(NhuCau!AM$160:AM$164))),2)</f>
        <v>0</v>
      </c>
      <c r="AK174" s="2">
        <f>ROUND((SUMPRODUCT((NhuCau!$E$160:$E$164=CakyQuyhoach)*((NhuCau!AN$160:AN$164)/10))+SUMPRODUCT((NhuCau!$E$160:$E$164=Kykehoach)*((NhuCau!AN$160:AN$164)/5))+SUMPRODUCT((NhuCau!$E$160:$E$164=$C174)*(NhuCau!AN$160:AN$164))),2)</f>
        <v>0</v>
      </c>
      <c r="AL174" s="2">
        <f>ROUND((SUMPRODUCT((NhuCau!$E$160:$E$164=CakyQuyhoach)*((NhuCau!AO$160:AO$164)/10))+SUMPRODUCT((NhuCau!$E$160:$E$164=Kykehoach)*((NhuCau!AO$160:AO$164)/5))+SUMPRODUCT((NhuCau!$E$160:$E$164=$C174)*(NhuCau!AO$160:AO$164))),2)</f>
        <v>0</v>
      </c>
      <c r="AM174" s="2">
        <f>ROUND((SUMPRODUCT((NhuCau!$E$160:$E$164=CakyQuyhoach)*((NhuCau!AP$160:AP$164)/10))+SUMPRODUCT((NhuCau!$E$160:$E$164=Kykehoach)*((NhuCau!AP$160:AP$164)/5))+SUMPRODUCT((NhuCau!$E$160:$E$164=$C174)*(NhuCau!AP$160:AP$164))),2)</f>
        <v>0</v>
      </c>
      <c r="AN174" s="2">
        <f>ROUND((SUMPRODUCT((NhuCau!$E$160:$E$164=CakyQuyhoach)*((NhuCau!AQ$160:AQ$164)/10))+SUMPRODUCT((NhuCau!$E$160:$E$164=Kykehoach)*((NhuCau!AQ$160:AQ$164)/5))+SUMPRODUCT((NhuCau!$E$160:$E$164=$C174)*(NhuCau!AQ$160:AQ$164))),2)</f>
        <v>0</v>
      </c>
      <c r="AO174" s="2">
        <f>ROUND((SUMPRODUCT((NhuCau!$E$160:$E$164=CakyQuyhoach)*((NhuCau!AR$160:AR$164)/10))+SUMPRODUCT((NhuCau!$E$160:$E$164=Kykehoach)*((NhuCau!AR$160:AR$164)/5))+SUMPRODUCT((NhuCau!$E$160:$E$164=$C174)*(NhuCau!AR$160:AR$164))),2)</f>
        <v>0</v>
      </c>
      <c r="AP174" s="2">
        <f>ROUND((SUMPRODUCT((NhuCau!$E$160:$E$164=CakyQuyhoach)*((NhuCau!AS$160:AS$164)/10))+SUMPRODUCT((NhuCau!$E$160:$E$164=Kykehoach)*((NhuCau!AS$160:AS$164)/5))+SUMPRODUCT((NhuCau!$E$160:$E$164=$C174)*(NhuCau!AS$160:AS$164))),2)</f>
        <v>0</v>
      </c>
      <c r="AQ174" s="2">
        <f>ROUND((SUMPRODUCT((NhuCau!$E$160:$E$164=CakyQuyhoach)*((NhuCau!AT$160:AT$164)/10))+SUMPRODUCT((NhuCau!$E$160:$E$164=Kykehoach)*((NhuCau!AT$160:AT$164)/5))+SUMPRODUCT((NhuCau!$E$160:$E$164=$C174)*(NhuCau!AT$160:AT$164))),2)</f>
        <v>0</v>
      </c>
      <c r="AR174" s="2">
        <f>ROUND((SUMPRODUCT((NhuCau!$E$160:$E$164=CakyQuyhoach)*((NhuCau!AU$160:AU$164)/10))+SUMPRODUCT((NhuCau!$E$160:$E$164=Kykehoach)*((NhuCau!AU$160:AU$164)/5))+SUMPRODUCT((NhuCau!$E$160:$E$164=$C174)*(NhuCau!AU$160:AU$164))),2)</f>
        <v>0</v>
      </c>
      <c r="AS174" s="2">
        <f>ROUND((SUMPRODUCT((NhuCau!$E$160:$E$164=CakyQuyhoach)*((NhuCau!AV$160:AV$164)/10))+SUMPRODUCT((NhuCau!$E$160:$E$164=Kykehoach)*((NhuCau!AV$160:AV$164)/5))+SUMPRODUCT((NhuCau!$E$160:$E$164=$C174)*(NhuCau!AV$160:AV$164))),2)</f>
        <v>0</v>
      </c>
      <c r="AT174" s="2">
        <f>ROUND((SUMPRODUCT((NhuCau!$E$160:$E$164=CakyQuyhoach)*((NhuCau!AW$160:AW$164)/10))+SUMPRODUCT((NhuCau!$E$160:$E$164=Kykehoach)*((NhuCau!AW$160:AW$164)/5))+SUMPRODUCT((NhuCau!$E$160:$E$164=$C174)*(NhuCau!AW$160:AW$164))),2)</f>
        <v>0</v>
      </c>
      <c r="AU174" s="2">
        <f>ROUND((SUMPRODUCT((NhuCau!$E$160:$E$164=CakyQuyhoach)*((NhuCau!AX$160:AX$164)/10))+SUMPRODUCT((NhuCau!$E$160:$E$164=Kykehoach)*((NhuCau!AX$160:AX$164)/5))+SUMPRODUCT((NhuCau!$E$160:$E$164=$C174)*(NhuCau!AX$160:AX$164))),2)</f>
        <v>0</v>
      </c>
      <c r="AV174" s="2">
        <f>ROUND((SUMPRODUCT((NhuCau!$E$160:$E$164=CakyQuyhoach)*((NhuCau!AY$160:AY$164)/10))+SUMPRODUCT((NhuCau!$E$160:$E$164=Kykehoach)*((NhuCau!AY$160:AY$164)/5))+SUMPRODUCT((NhuCau!$E$160:$E$164=$C174)*(NhuCau!AY$160:AY$164))),2)</f>
        <v>0</v>
      </c>
      <c r="AW174" s="2">
        <f>ROUND((SUMPRODUCT((NhuCau!$E$160:$E$164=CakyQuyhoach)*((NhuCau!AZ$160:AZ$164)/10))+SUMPRODUCT((NhuCau!$E$160:$E$164=Kykehoach)*((NhuCau!AZ$160:AZ$164)/5))+SUMPRODUCT((NhuCau!$E$160:$E$164=$C174)*(NhuCau!AZ$160:AZ$164))),2)</f>
        <v>0</v>
      </c>
      <c r="AX174" s="2">
        <f>ROUND((SUMPRODUCT((NhuCau!$E$160:$E$164=CakyQuyhoach)*((NhuCau!BA$160:BA$164)/10))+SUMPRODUCT((NhuCau!$E$160:$E$164=Kykehoach)*((NhuCau!BA$160:BA$164)/5))+SUMPRODUCT((NhuCau!$E$160:$E$164=$C174)*(NhuCau!BA$160:BA$164))),2)</f>
        <v>0</v>
      </c>
      <c r="AY174" s="2">
        <f>ROUND((SUMPRODUCT((NhuCau!$E$160:$E$164=CakyQuyhoach)*((NhuCau!BB$160:BB$164)/10))+SUMPRODUCT((NhuCau!$E$160:$E$164=Kykehoach)*((NhuCau!BB$160:BB$164)/5))+SUMPRODUCT((NhuCau!$E$160:$E$164=$C174)*(NhuCau!BB$160:BB$164))),2)</f>
        <v>0</v>
      </c>
      <c r="AZ174" s="2">
        <f>ROUND((SUMPRODUCT((NhuCau!$E$160:$E$164=CakyQuyhoach)*((NhuCau!BD$160:BD$164)/10))+SUMPRODUCT((NhuCau!$E$160:$E$164=Kykehoach)*((NhuCau!BD$160:BD$164)/5))+SUMPRODUCT((NhuCau!$E$160:$E$164=$C174)*(NhuCau!BD$160:BD$164))),2)</f>
        <v>0</v>
      </c>
      <c r="BA174" s="2">
        <f>ROUND((SUMPRODUCT((NhuCau!$E$160:$E$164=CakyQuyhoach)*((NhuCau!BE$160:BE$164)/10))+SUMPRODUCT((NhuCau!$E$160:$E$164=Kykehoach)*((NhuCau!BE$160:BE$164)/5))+SUMPRODUCT((NhuCau!$E$160:$E$164=$C174)*(NhuCau!BE$160:BE$164))),2)</f>
        <v>0</v>
      </c>
      <c r="BB174" s="2">
        <f>ROUND((SUMPRODUCT((NhuCau!$E$160:$E$164=CakyQuyhoach)*((NhuCau!BF$160:BF$164)/10))+SUMPRODUCT((NhuCau!$E$160:$E$164=Kykehoach)*((NhuCau!BF$160:BF$164)/5))+SUMPRODUCT((NhuCau!$E$160:$E$164=$C174)*(NhuCau!BF$160:BF$164))),2)</f>
        <v>0</v>
      </c>
      <c r="BC174" s="2">
        <f>ROUND((SUMPRODUCT((NhuCau!$E$160:$E$164=CakyQuyhoach)*((NhuCau!BG$160:BG$164)/10))+SUMPRODUCT((NhuCau!$E$160:$E$164=Kykehoach)*((NhuCau!BG$160:BG$164)/5))+SUMPRODUCT((NhuCau!$E$160:$E$164=$C174)*(NhuCau!BG$160:BG$164))),2)</f>
        <v>0</v>
      </c>
      <c r="BD174" s="2">
        <f>ROUND((SUMPRODUCT((NhuCau!$E$160:$E$164=CakyQuyhoach)*((NhuCau!BH$160:BH$164)/10))+SUMPRODUCT((NhuCau!$E$160:$E$164=Kykehoach)*((NhuCau!BH$160:BH$164)/5))+SUMPRODUCT((NhuCau!$E$160:$E$164=$C174)*(NhuCau!BH$160:BH$164))),2)</f>
        <v>0</v>
      </c>
      <c r="BE174" s="2">
        <f>ROUND((SUMPRODUCT((NhuCau!$E$160:$E$164=CakyQuyhoach)*((NhuCau!BI$160:BI$164)/10))+SUMPRODUCT((NhuCau!$E$160:$E$164=Kykehoach)*((NhuCau!BI$160:BI$164)/5))+SUMPRODUCT((NhuCau!$E$160:$E$164=$C174)*(NhuCau!BI$160:BI$164))),2)</f>
        <v>0</v>
      </c>
      <c r="BF174" s="2">
        <f>ROUND((SUMPRODUCT((NhuCau!$E$160:$E$164=CakyQuyhoach)*((NhuCau!BJ$160:BJ$164)/10))+SUMPRODUCT((NhuCau!$E$160:$E$164=Kykehoach)*((NhuCau!BJ$160:BJ$164)/5))+SUMPRODUCT((NhuCau!$E$160:$E$164=$C174)*(NhuCau!BJ$160:BJ$164))),2)</f>
        <v>0</v>
      </c>
      <c r="BG174" s="2">
        <f>ROUND((SUMPRODUCT((NhuCau!$E$160:$E$164=CakyQuyhoach)*((NhuCau!BK$160:BK$164)/10))+SUMPRODUCT((NhuCau!$E$160:$E$164=Kykehoach)*((NhuCau!BK$160:BK$164)/5))+SUMPRODUCT((NhuCau!$E$160:$E$164=$C174)*(NhuCau!BK$160:BK$164))),2)</f>
        <v>0</v>
      </c>
    </row>
    <row r="175" spans="1:59" s="1" customFormat="1" ht="16.5" customHeight="1">
      <c r="A175" s="251" t="s">
        <v>42</v>
      </c>
      <c r="B175" s="252"/>
      <c r="C175" s="253" t="str">
        <f>BANGTINH!O8</f>
        <v>Năm 2027</v>
      </c>
      <c r="D175" s="246" t="s">
        <v>34</v>
      </c>
      <c r="E175" s="255">
        <f>SUM(F175:BG175)</f>
        <v>0</v>
      </c>
      <c r="F175" s="2">
        <f>ROUND((SUMPRODUCT((NhuCau!$E$160:$E$164=CakyQuyhoach)*((NhuCau!I$160:I$164)/10))+SUMPRODUCT((NhuCau!$E$160:$E$164=Kykehoach)*((NhuCau!I$160:I$164)/5))+SUMPRODUCT((NhuCau!$E$160:$E$164=$C175)*(NhuCau!I$160:I$164))),2)</f>
        <v>0</v>
      </c>
      <c r="G175" s="2">
        <f>ROUND((SUMPRODUCT((NhuCau!$E$160:$E$164=CakyQuyhoach)*((NhuCau!J$160:J$164)/10))+SUMPRODUCT((NhuCau!$E$160:$E$164=Kykehoach)*((NhuCau!J$160:J$164)/5))+SUMPRODUCT((NhuCau!$E$160:$E$164=$C175)*(NhuCau!J$160:J$164))),2)</f>
        <v>0</v>
      </c>
      <c r="H175" s="2">
        <f>ROUND((SUMPRODUCT((NhuCau!$E$160:$E$164=CakyQuyhoach)*((NhuCau!K$160:K$164)/10))+SUMPRODUCT((NhuCau!$E$160:$E$164=Kykehoach)*((NhuCau!K$160:K$164)/5))+SUMPRODUCT((NhuCau!$E$160:$E$164=$C175)*(NhuCau!K$160:K$164))),2)</f>
        <v>0</v>
      </c>
      <c r="I175" s="2">
        <f>ROUND((SUMPRODUCT((NhuCau!$E$160:$E$164=CakyQuyhoach)*((NhuCau!L$160:L$164)/10))+SUMPRODUCT((NhuCau!$E$160:$E$164=Kykehoach)*((NhuCau!L$160:L$164)/5))+SUMPRODUCT((NhuCau!$E$160:$E$164=$C175)*(NhuCau!L$160:L$164))),2)</f>
        <v>0</v>
      </c>
      <c r="J175" s="2">
        <f>ROUND((SUMPRODUCT((NhuCau!$E$160:$E$164=CakyQuyhoach)*((NhuCau!M$160:M$164)/10))+SUMPRODUCT((NhuCau!$E$160:$E$164=Kykehoach)*((NhuCau!M$160:M$164)/5))+SUMPRODUCT((NhuCau!$E$160:$E$164=$C175)*(NhuCau!M$160:M$164))),2)</f>
        <v>0</v>
      </c>
      <c r="K175" s="2">
        <f>ROUND((SUMPRODUCT((NhuCau!$E$160:$E$164=CakyQuyhoach)*((NhuCau!N$160:N$164)/10))+SUMPRODUCT((NhuCau!$E$160:$E$164=Kykehoach)*((NhuCau!N$160:N$164)/5))+SUMPRODUCT((NhuCau!$E$160:$E$164=$C175)*(NhuCau!N$160:N$164))),2)</f>
        <v>0</v>
      </c>
      <c r="L175" s="2">
        <f>ROUND((SUMPRODUCT((NhuCau!$E$160:$E$164=CakyQuyhoach)*((NhuCau!O$160:O$164)/10))+SUMPRODUCT((NhuCau!$E$160:$E$164=Kykehoach)*((NhuCau!O$160:O$164)/5))+SUMPRODUCT((NhuCau!$E$160:$E$164=$C175)*(NhuCau!O$160:O$164))),2)</f>
        <v>0</v>
      </c>
      <c r="M175" s="2">
        <f>ROUND((SUMPRODUCT((NhuCau!$E$160:$E$164=CakyQuyhoach)*((NhuCau!P$160:P$164)/10))+SUMPRODUCT((NhuCau!$E$160:$E$164=Kykehoach)*((NhuCau!P$160:P$164)/5))+SUMPRODUCT((NhuCau!$E$160:$E$164=$C175)*(NhuCau!P$160:P$164))),2)</f>
        <v>0</v>
      </c>
      <c r="N175" s="2">
        <f>ROUND((SUMPRODUCT((NhuCau!$E$160:$E$164=CakyQuyhoach)*((NhuCau!Q$160:Q$164)/10))+SUMPRODUCT((NhuCau!$E$160:$E$164=Kykehoach)*((NhuCau!Q$160:Q$164)/5))+SUMPRODUCT((NhuCau!$E$160:$E$164=$C175)*(NhuCau!Q$160:Q$164))),2)</f>
        <v>0</v>
      </c>
      <c r="O175" s="2">
        <f>ROUND((SUMPRODUCT((NhuCau!$E$160:$E$164=CakyQuyhoach)*((NhuCau!R$160:R$164)/10))+SUMPRODUCT((NhuCau!$E$160:$E$164=Kykehoach)*((NhuCau!R$160:R$164)/5))+SUMPRODUCT((NhuCau!$E$160:$E$164=$C175)*(NhuCau!R$160:R$164))),2)</f>
        <v>0</v>
      </c>
      <c r="P175" s="2">
        <f>ROUND((SUMPRODUCT((NhuCau!$E$160:$E$164=CakyQuyhoach)*((NhuCau!S$160:S$164)/10))+SUMPRODUCT((NhuCau!$E$160:$E$164=Kykehoach)*((NhuCau!S$160:S$164)/5))+SUMPRODUCT((NhuCau!$E$160:$E$164=$C175)*(NhuCau!S$160:S$164))),2)</f>
        <v>0</v>
      </c>
      <c r="Q175" s="2">
        <f>ROUND((SUMPRODUCT((NhuCau!$E$160:$E$164=CakyQuyhoach)*((NhuCau!T$160:T$164)/10))+SUMPRODUCT((NhuCau!$E$160:$E$164=Kykehoach)*((NhuCau!T$160:T$164)/5))+SUMPRODUCT((NhuCau!$E$160:$E$164=$C175)*(NhuCau!T$160:T$164))),2)</f>
        <v>0</v>
      </c>
      <c r="R175" s="2">
        <f>ROUND((SUMPRODUCT((NhuCau!$E$160:$E$164=CakyQuyhoach)*((NhuCau!U$160:U$164)/10))+SUMPRODUCT((NhuCau!$E$160:$E$164=Kykehoach)*((NhuCau!U$160:U$164)/5))+SUMPRODUCT((NhuCau!$E$160:$E$164=$C175)*(NhuCau!U$160:U$164))),2)</f>
        <v>0</v>
      </c>
      <c r="S175" s="2">
        <f>ROUND((SUMPRODUCT((NhuCau!$E$160:$E$164=CakyQuyhoach)*((NhuCau!V$160:V$164)/10))+SUMPRODUCT((NhuCau!$E$160:$E$164=Kykehoach)*((NhuCau!V$160:V$164)/5))+SUMPRODUCT((NhuCau!$E$160:$E$164=$C175)*(NhuCau!V$160:V$164))),2)</f>
        <v>0</v>
      </c>
      <c r="T175" s="2">
        <f>ROUND((SUMPRODUCT((NhuCau!$E$160:$E$164=CakyQuyhoach)*((NhuCau!W$160:W$164)/10))+SUMPRODUCT((NhuCau!$E$160:$E$164=Kykehoach)*((NhuCau!W$160:W$164)/5))+SUMPRODUCT((NhuCau!$E$160:$E$164=$C175)*(NhuCau!W$160:W$164))),2)</f>
        <v>0</v>
      </c>
      <c r="U175" s="2">
        <f>ROUND((SUMPRODUCT((NhuCau!$E$160:$E$164=CakyQuyhoach)*((NhuCau!X$160:X$164)/10))+SUMPRODUCT((NhuCau!$E$160:$E$164=Kykehoach)*((NhuCau!X$160:X$164)/5))+SUMPRODUCT((NhuCau!$E$160:$E$164=$C175)*(NhuCau!X$160:X$164))),2)</f>
        <v>0</v>
      </c>
      <c r="V175" s="2">
        <f>ROUND((SUMPRODUCT((NhuCau!$E$160:$E$164=CakyQuyhoach)*((NhuCau!Y$160:Y$164)/10))+SUMPRODUCT((NhuCau!$E$160:$E$164=Kykehoach)*((NhuCau!Y$160:Y$164)/5))+SUMPRODUCT((NhuCau!$E$160:$E$164=$C175)*(NhuCau!Y$160:Y$164))),2)</f>
        <v>0</v>
      </c>
      <c r="W175" s="2">
        <f>ROUND((SUMPRODUCT((NhuCau!$E$160:$E$164=CakyQuyhoach)*((NhuCau!Z$160:Z$164)/10))+SUMPRODUCT((NhuCau!$E$160:$E$164=Kykehoach)*((NhuCau!Z$160:Z$164)/5))+SUMPRODUCT((NhuCau!$E$160:$E$164=$C175)*(NhuCau!Z$160:Z$164))),2)</f>
        <v>0</v>
      </c>
      <c r="X175" s="2">
        <f>ROUND((SUMPRODUCT((NhuCau!$E$160:$E$164=CakyQuyhoach)*((NhuCau!AA$160:AA$164)/10))+SUMPRODUCT((NhuCau!$E$160:$E$164=Kykehoach)*((NhuCau!AA$160:AA$164)/5))+SUMPRODUCT((NhuCau!$E$160:$E$164=$C175)*(NhuCau!AA$160:AA$164))),2)</f>
        <v>0</v>
      </c>
      <c r="Y175" s="2">
        <f>ROUND((SUMPRODUCT((NhuCau!$E$160:$E$164=CakyQuyhoach)*((NhuCau!AB$160:AB$164)/10))+SUMPRODUCT((NhuCau!$E$160:$E$164=Kykehoach)*((NhuCau!AB$160:AB$164)/5))+SUMPRODUCT((NhuCau!$E$160:$E$164=$C175)*(NhuCau!AB$160:AB$164))),2)</f>
        <v>0</v>
      </c>
      <c r="Z175" s="2">
        <f>ROUND((SUMPRODUCT((NhuCau!$E$160:$E$164=CakyQuyhoach)*((NhuCau!AC$160:AC$164)/10))+SUMPRODUCT((NhuCau!$E$160:$E$164=Kykehoach)*((NhuCau!AC$160:AC$164)/5))+SUMPRODUCT((NhuCau!$E$160:$E$164=$C175)*(NhuCau!AC$160:AC$164))),2)</f>
        <v>0</v>
      </c>
      <c r="AA175" s="2">
        <f>ROUND((SUMPRODUCT((NhuCau!$E$160:$E$164=CakyQuyhoach)*((NhuCau!AD$160:AD$164)/10))+SUMPRODUCT((NhuCau!$E$160:$E$164=Kykehoach)*((NhuCau!AD$160:AD$164)/5))+SUMPRODUCT((NhuCau!$E$160:$E$164=$C175)*(NhuCau!AD$160:AD$164))),2)</f>
        <v>0</v>
      </c>
      <c r="AB175" s="2">
        <f>ROUND((SUMPRODUCT((NhuCau!$E$160:$E$164=CakyQuyhoach)*((NhuCau!AE$160:AE$164)/10))+SUMPRODUCT((NhuCau!$E$160:$E$164=Kykehoach)*((NhuCau!AE$160:AE$164)/5))+SUMPRODUCT((NhuCau!$E$160:$E$164=$C175)*(NhuCau!AE$160:AE$164))),2)</f>
        <v>0</v>
      </c>
      <c r="AC175" s="2">
        <f>ROUND((SUMPRODUCT((NhuCau!$E$160:$E$164=CakyQuyhoach)*((NhuCau!AF$160:AF$164)/10))+SUMPRODUCT((NhuCau!$E$160:$E$164=Kykehoach)*((NhuCau!AF$160:AF$164)/5))+SUMPRODUCT((NhuCau!$E$160:$E$164=$C175)*(NhuCau!AF$160:AF$164))),2)</f>
        <v>0</v>
      </c>
      <c r="AD175" s="2">
        <f>ROUND((SUMPRODUCT((NhuCau!$E$160:$E$164=CakyQuyhoach)*((NhuCau!AG$160:AG$164)/10))+SUMPRODUCT((NhuCau!$E$160:$E$164=Kykehoach)*((NhuCau!AG$160:AG$164)/5))+SUMPRODUCT((NhuCau!$E$160:$E$164=$C175)*(NhuCau!AG$160:AG$164))),2)</f>
        <v>0</v>
      </c>
      <c r="AE175" s="2">
        <f>ROUND((SUMPRODUCT((NhuCau!$E$160:$E$164=CakyQuyhoach)*((NhuCau!AH$160:AH$164)/10))+SUMPRODUCT((NhuCau!$E$160:$E$164=Kykehoach)*((NhuCau!AH$160:AH$164)/5))+SUMPRODUCT((NhuCau!$E$160:$E$164=$C175)*(NhuCau!AH$160:AH$164))),2)</f>
        <v>0</v>
      </c>
      <c r="AF175" s="2">
        <f>ROUND((SUMPRODUCT((NhuCau!$E$160:$E$164=CakyQuyhoach)*((NhuCau!AI$160:AI$164)/10))+SUMPRODUCT((NhuCau!$E$160:$E$164=Kykehoach)*((NhuCau!AI$160:AI$164)/5))+SUMPRODUCT((NhuCau!$E$160:$E$164=$C175)*(NhuCau!AI$160:AI$164))),2)</f>
        <v>0</v>
      </c>
      <c r="AG175" s="2">
        <f>ROUND((SUMPRODUCT((NhuCau!$E$160:$E$164=CakyQuyhoach)*((NhuCau!AJ$160:AJ$164)/10))+SUMPRODUCT((NhuCau!$E$160:$E$164=Kykehoach)*((NhuCau!AJ$160:AJ$164)/5))+SUMPRODUCT((NhuCau!$E$160:$E$164=$C175)*(NhuCau!AJ$160:AJ$164))),2)</f>
        <v>0</v>
      </c>
      <c r="AH175" s="2">
        <f>ROUND((SUMPRODUCT((NhuCau!$E$160:$E$164=CakyQuyhoach)*((NhuCau!AK$160:AK$164)/10))+SUMPRODUCT((NhuCau!$E$160:$E$164=Kykehoach)*((NhuCau!AK$160:AK$164)/5))+SUMPRODUCT((NhuCau!$E$160:$E$164=$C175)*(NhuCau!AK$160:AK$164))),2)</f>
        <v>0</v>
      </c>
      <c r="AI175" s="2">
        <f>ROUND((SUMPRODUCT((NhuCau!$E$160:$E$164=CakyQuyhoach)*((NhuCau!AL$160:AL$164)/10))+SUMPRODUCT((NhuCau!$E$160:$E$164=Kykehoach)*((NhuCau!AL$160:AL$164)/5))+SUMPRODUCT((NhuCau!$E$160:$E$164=$C175)*(NhuCau!AL$160:AL$164))),2)</f>
        <v>0</v>
      </c>
      <c r="AJ175" s="2">
        <f>ROUND((SUMPRODUCT((NhuCau!$E$160:$E$164=CakyQuyhoach)*((NhuCau!AM$160:AM$164)/10))+SUMPRODUCT((NhuCau!$E$160:$E$164=Kykehoach)*((NhuCau!AM$160:AM$164)/5))+SUMPRODUCT((NhuCau!$E$160:$E$164=$C175)*(NhuCau!AM$160:AM$164))),2)</f>
        <v>0</v>
      </c>
      <c r="AK175" s="2">
        <f>ROUND((SUMPRODUCT((NhuCau!$E$160:$E$164=CakyQuyhoach)*((NhuCau!AN$160:AN$164)/10))+SUMPRODUCT((NhuCau!$E$160:$E$164=Kykehoach)*((NhuCau!AN$160:AN$164)/5))+SUMPRODUCT((NhuCau!$E$160:$E$164=$C175)*(NhuCau!AN$160:AN$164))),2)</f>
        <v>0</v>
      </c>
      <c r="AL175" s="2">
        <f>ROUND((SUMPRODUCT((NhuCau!$E$160:$E$164=CakyQuyhoach)*((NhuCau!AO$160:AO$164)/10))+SUMPRODUCT((NhuCau!$E$160:$E$164=Kykehoach)*((NhuCau!AO$160:AO$164)/5))+SUMPRODUCT((NhuCau!$E$160:$E$164=$C175)*(NhuCau!AO$160:AO$164))),2)</f>
        <v>0</v>
      </c>
      <c r="AM175" s="2">
        <f>ROUND((SUMPRODUCT((NhuCau!$E$160:$E$164=CakyQuyhoach)*((NhuCau!AP$160:AP$164)/10))+SUMPRODUCT((NhuCau!$E$160:$E$164=Kykehoach)*((NhuCau!AP$160:AP$164)/5))+SUMPRODUCT((NhuCau!$E$160:$E$164=$C175)*(NhuCau!AP$160:AP$164))),2)</f>
        <v>0</v>
      </c>
      <c r="AN175" s="2">
        <f>ROUND((SUMPRODUCT((NhuCau!$E$160:$E$164=CakyQuyhoach)*((NhuCau!AQ$160:AQ$164)/10))+SUMPRODUCT((NhuCau!$E$160:$E$164=Kykehoach)*((NhuCau!AQ$160:AQ$164)/5))+SUMPRODUCT((NhuCau!$E$160:$E$164=$C175)*(NhuCau!AQ$160:AQ$164))),2)</f>
        <v>0</v>
      </c>
      <c r="AO175" s="2">
        <f>ROUND((SUMPRODUCT((NhuCau!$E$160:$E$164=CakyQuyhoach)*((NhuCau!AR$160:AR$164)/10))+SUMPRODUCT((NhuCau!$E$160:$E$164=Kykehoach)*((NhuCau!AR$160:AR$164)/5))+SUMPRODUCT((NhuCau!$E$160:$E$164=$C175)*(NhuCau!AR$160:AR$164))),2)</f>
        <v>0</v>
      </c>
      <c r="AP175" s="2">
        <f>ROUND((SUMPRODUCT((NhuCau!$E$160:$E$164=CakyQuyhoach)*((NhuCau!AS$160:AS$164)/10))+SUMPRODUCT((NhuCau!$E$160:$E$164=Kykehoach)*((NhuCau!AS$160:AS$164)/5))+SUMPRODUCT((NhuCau!$E$160:$E$164=$C175)*(NhuCau!AS$160:AS$164))),2)</f>
        <v>0</v>
      </c>
      <c r="AQ175" s="2">
        <f>ROUND((SUMPRODUCT((NhuCau!$E$160:$E$164=CakyQuyhoach)*((NhuCau!AT$160:AT$164)/10))+SUMPRODUCT((NhuCau!$E$160:$E$164=Kykehoach)*((NhuCau!AT$160:AT$164)/5))+SUMPRODUCT((NhuCau!$E$160:$E$164=$C175)*(NhuCau!AT$160:AT$164))),2)</f>
        <v>0</v>
      </c>
      <c r="AR175" s="2">
        <f>ROUND((SUMPRODUCT((NhuCau!$E$160:$E$164=CakyQuyhoach)*((NhuCau!AU$160:AU$164)/10))+SUMPRODUCT((NhuCau!$E$160:$E$164=Kykehoach)*((NhuCau!AU$160:AU$164)/5))+SUMPRODUCT((NhuCau!$E$160:$E$164=$C175)*(NhuCau!AU$160:AU$164))),2)</f>
        <v>0</v>
      </c>
      <c r="AS175" s="2">
        <f>ROUND((SUMPRODUCT((NhuCau!$E$160:$E$164=CakyQuyhoach)*((NhuCau!AV$160:AV$164)/10))+SUMPRODUCT((NhuCau!$E$160:$E$164=Kykehoach)*((NhuCau!AV$160:AV$164)/5))+SUMPRODUCT((NhuCau!$E$160:$E$164=$C175)*(NhuCau!AV$160:AV$164))),2)</f>
        <v>0</v>
      </c>
      <c r="AT175" s="2">
        <f>ROUND((SUMPRODUCT((NhuCau!$E$160:$E$164=CakyQuyhoach)*((NhuCau!AW$160:AW$164)/10))+SUMPRODUCT((NhuCau!$E$160:$E$164=Kykehoach)*((NhuCau!AW$160:AW$164)/5))+SUMPRODUCT((NhuCau!$E$160:$E$164=$C175)*(NhuCau!AW$160:AW$164))),2)</f>
        <v>0</v>
      </c>
      <c r="AU175" s="2">
        <f>ROUND((SUMPRODUCT((NhuCau!$E$160:$E$164=CakyQuyhoach)*((NhuCau!AX$160:AX$164)/10))+SUMPRODUCT((NhuCau!$E$160:$E$164=Kykehoach)*((NhuCau!AX$160:AX$164)/5))+SUMPRODUCT((NhuCau!$E$160:$E$164=$C175)*(NhuCau!AX$160:AX$164))),2)</f>
        <v>0</v>
      </c>
      <c r="AV175" s="2">
        <f>ROUND((SUMPRODUCT((NhuCau!$E$160:$E$164=CakyQuyhoach)*((NhuCau!AY$160:AY$164)/10))+SUMPRODUCT((NhuCau!$E$160:$E$164=Kykehoach)*((NhuCau!AY$160:AY$164)/5))+SUMPRODUCT((NhuCau!$E$160:$E$164=$C175)*(NhuCau!AY$160:AY$164))),2)</f>
        <v>0</v>
      </c>
      <c r="AW175" s="2">
        <f>ROUND((SUMPRODUCT((NhuCau!$E$160:$E$164=CakyQuyhoach)*((NhuCau!AZ$160:AZ$164)/10))+SUMPRODUCT((NhuCau!$E$160:$E$164=Kykehoach)*((NhuCau!AZ$160:AZ$164)/5))+SUMPRODUCT((NhuCau!$E$160:$E$164=$C175)*(NhuCau!AZ$160:AZ$164))),2)</f>
        <v>0</v>
      </c>
      <c r="AX175" s="2">
        <f>ROUND((SUMPRODUCT((NhuCau!$E$160:$E$164=CakyQuyhoach)*((NhuCau!BA$160:BA$164)/10))+SUMPRODUCT((NhuCau!$E$160:$E$164=Kykehoach)*((NhuCau!BA$160:BA$164)/5))+SUMPRODUCT((NhuCau!$E$160:$E$164=$C175)*(NhuCau!BA$160:BA$164))),2)</f>
        <v>0</v>
      </c>
      <c r="AY175" s="2">
        <f>ROUND((SUMPRODUCT((NhuCau!$E$160:$E$164=CakyQuyhoach)*((NhuCau!BB$160:BB$164)/10))+SUMPRODUCT((NhuCau!$E$160:$E$164=Kykehoach)*((NhuCau!BB$160:BB$164)/5))+SUMPRODUCT((NhuCau!$E$160:$E$164=$C175)*(NhuCau!BB$160:BB$164))),2)</f>
        <v>0</v>
      </c>
      <c r="AZ175" s="2">
        <f>ROUND((SUMPRODUCT((NhuCau!$E$160:$E$164=CakyQuyhoach)*((NhuCau!BD$160:BD$164)/10))+SUMPRODUCT((NhuCau!$E$160:$E$164=Kykehoach)*((NhuCau!BD$160:BD$164)/5))+SUMPRODUCT((NhuCau!$E$160:$E$164=$C175)*(NhuCau!BD$160:BD$164))),2)</f>
        <v>0</v>
      </c>
      <c r="BA175" s="2">
        <f>ROUND((SUMPRODUCT((NhuCau!$E$160:$E$164=CakyQuyhoach)*((NhuCau!BE$160:BE$164)/10))+SUMPRODUCT((NhuCau!$E$160:$E$164=Kykehoach)*((NhuCau!BE$160:BE$164)/5))+SUMPRODUCT((NhuCau!$E$160:$E$164=$C175)*(NhuCau!BE$160:BE$164))),2)</f>
        <v>0</v>
      </c>
      <c r="BB175" s="2">
        <f>ROUND((SUMPRODUCT((NhuCau!$E$160:$E$164=CakyQuyhoach)*((NhuCau!BF$160:BF$164)/10))+SUMPRODUCT((NhuCau!$E$160:$E$164=Kykehoach)*((NhuCau!BF$160:BF$164)/5))+SUMPRODUCT((NhuCau!$E$160:$E$164=$C175)*(NhuCau!BF$160:BF$164))),2)</f>
        <v>0</v>
      </c>
      <c r="BC175" s="2">
        <f>ROUND((SUMPRODUCT((NhuCau!$E$160:$E$164=CakyQuyhoach)*((NhuCau!BG$160:BG$164)/10))+SUMPRODUCT((NhuCau!$E$160:$E$164=Kykehoach)*((NhuCau!BG$160:BG$164)/5))+SUMPRODUCT((NhuCau!$E$160:$E$164=$C175)*(NhuCau!BG$160:BG$164))),2)</f>
        <v>0</v>
      </c>
      <c r="BD175" s="2">
        <f>ROUND((SUMPRODUCT((NhuCau!$E$160:$E$164=CakyQuyhoach)*((NhuCau!BH$160:BH$164)/10))+SUMPRODUCT((NhuCau!$E$160:$E$164=Kykehoach)*((NhuCau!BH$160:BH$164)/5))+SUMPRODUCT((NhuCau!$E$160:$E$164=$C175)*(NhuCau!BH$160:BH$164))),2)</f>
        <v>0</v>
      </c>
      <c r="BE175" s="2">
        <f>ROUND((SUMPRODUCT((NhuCau!$E$160:$E$164=CakyQuyhoach)*((NhuCau!BI$160:BI$164)/10))+SUMPRODUCT((NhuCau!$E$160:$E$164=Kykehoach)*((NhuCau!BI$160:BI$164)/5))+SUMPRODUCT((NhuCau!$E$160:$E$164=$C175)*(NhuCau!BI$160:BI$164))),2)</f>
        <v>0</v>
      </c>
      <c r="BF175" s="2">
        <f>ROUND((SUMPRODUCT((NhuCau!$E$160:$E$164=CakyQuyhoach)*((NhuCau!BJ$160:BJ$164)/10))+SUMPRODUCT((NhuCau!$E$160:$E$164=Kykehoach)*((NhuCau!BJ$160:BJ$164)/5))+SUMPRODUCT((NhuCau!$E$160:$E$164=$C175)*(NhuCau!BJ$160:BJ$164))),2)</f>
        <v>0</v>
      </c>
      <c r="BG175" s="2">
        <f>ROUND((SUMPRODUCT((NhuCau!$E$160:$E$164=CakyQuyhoach)*((NhuCau!BK$160:BK$164)/10))+SUMPRODUCT((NhuCau!$E$160:$E$164=Kykehoach)*((NhuCau!BK$160:BK$164)/5))+SUMPRODUCT((NhuCau!$E$160:$E$164=$C175)*(NhuCau!BK$160:BK$164))),2)</f>
        <v>0</v>
      </c>
    </row>
    <row r="176" spans="1:59" s="1" customFormat="1" ht="16.5" customHeight="1">
      <c r="A176" s="251" t="s">
        <v>42</v>
      </c>
      <c r="B176" s="252"/>
      <c r="C176" s="253" t="str">
        <f>BANGTINH!O9</f>
        <v>Năm 2028</v>
      </c>
      <c r="D176" s="246" t="s">
        <v>34</v>
      </c>
      <c r="E176" s="255">
        <f>SUM(F176:BG176)</f>
        <v>0</v>
      </c>
      <c r="F176" s="2">
        <f>ROUND((SUMPRODUCT((NhuCau!$E$160:$E$164=CakyQuyhoach)*((NhuCau!I$160:I$164)/10))+SUMPRODUCT((NhuCau!$E$160:$E$164=Kykehoach)*((NhuCau!I$160:I$164)/5))+SUMPRODUCT((NhuCau!$E$160:$E$164=$C176)*(NhuCau!I$160:I$164))),2)</f>
        <v>0</v>
      </c>
      <c r="G176" s="2">
        <f>ROUND((SUMPRODUCT((NhuCau!$E$160:$E$164=CakyQuyhoach)*((NhuCau!J$160:J$164)/10))+SUMPRODUCT((NhuCau!$E$160:$E$164=Kykehoach)*((NhuCau!J$160:J$164)/5))+SUMPRODUCT((NhuCau!$E$160:$E$164=$C176)*(NhuCau!J$160:J$164))),2)</f>
        <v>0</v>
      </c>
      <c r="H176" s="2">
        <f>ROUND((SUMPRODUCT((NhuCau!$E$160:$E$164=CakyQuyhoach)*((NhuCau!K$160:K$164)/10))+SUMPRODUCT((NhuCau!$E$160:$E$164=Kykehoach)*((NhuCau!K$160:K$164)/5))+SUMPRODUCT((NhuCau!$E$160:$E$164=$C176)*(NhuCau!K$160:K$164))),2)</f>
        <v>0</v>
      </c>
      <c r="I176" s="2">
        <f>ROUND((SUMPRODUCT((NhuCau!$E$160:$E$164=CakyQuyhoach)*((NhuCau!L$160:L$164)/10))+SUMPRODUCT((NhuCau!$E$160:$E$164=Kykehoach)*((NhuCau!L$160:L$164)/5))+SUMPRODUCT((NhuCau!$E$160:$E$164=$C176)*(NhuCau!L$160:L$164))),2)</f>
        <v>0</v>
      </c>
      <c r="J176" s="2">
        <f>ROUND((SUMPRODUCT((NhuCau!$E$160:$E$164=CakyQuyhoach)*((NhuCau!M$160:M$164)/10))+SUMPRODUCT((NhuCau!$E$160:$E$164=Kykehoach)*((NhuCau!M$160:M$164)/5))+SUMPRODUCT((NhuCau!$E$160:$E$164=$C176)*(NhuCau!M$160:M$164))),2)</f>
        <v>0</v>
      </c>
      <c r="K176" s="2">
        <f>ROUND((SUMPRODUCT((NhuCau!$E$160:$E$164=CakyQuyhoach)*((NhuCau!N$160:N$164)/10))+SUMPRODUCT((NhuCau!$E$160:$E$164=Kykehoach)*((NhuCau!N$160:N$164)/5))+SUMPRODUCT((NhuCau!$E$160:$E$164=$C176)*(NhuCau!N$160:N$164))),2)</f>
        <v>0</v>
      </c>
      <c r="L176" s="2">
        <f>ROUND((SUMPRODUCT((NhuCau!$E$160:$E$164=CakyQuyhoach)*((NhuCau!O$160:O$164)/10))+SUMPRODUCT((NhuCau!$E$160:$E$164=Kykehoach)*((NhuCau!O$160:O$164)/5))+SUMPRODUCT((NhuCau!$E$160:$E$164=$C176)*(NhuCau!O$160:O$164))),2)</f>
        <v>0</v>
      </c>
      <c r="M176" s="2">
        <f>ROUND((SUMPRODUCT((NhuCau!$E$160:$E$164=CakyQuyhoach)*((NhuCau!P$160:P$164)/10))+SUMPRODUCT((NhuCau!$E$160:$E$164=Kykehoach)*((NhuCau!P$160:P$164)/5))+SUMPRODUCT((NhuCau!$E$160:$E$164=$C176)*(NhuCau!P$160:P$164))),2)</f>
        <v>0</v>
      </c>
      <c r="N176" s="2">
        <f>ROUND((SUMPRODUCT((NhuCau!$E$160:$E$164=CakyQuyhoach)*((NhuCau!Q$160:Q$164)/10))+SUMPRODUCT((NhuCau!$E$160:$E$164=Kykehoach)*((NhuCau!Q$160:Q$164)/5))+SUMPRODUCT((NhuCau!$E$160:$E$164=$C176)*(NhuCau!Q$160:Q$164))),2)</f>
        <v>0</v>
      </c>
      <c r="O176" s="2">
        <f>ROUND((SUMPRODUCT((NhuCau!$E$160:$E$164=CakyQuyhoach)*((NhuCau!R$160:R$164)/10))+SUMPRODUCT((NhuCau!$E$160:$E$164=Kykehoach)*((NhuCau!R$160:R$164)/5))+SUMPRODUCT((NhuCau!$E$160:$E$164=$C176)*(NhuCau!R$160:R$164))),2)</f>
        <v>0</v>
      </c>
      <c r="P176" s="2">
        <f>ROUND((SUMPRODUCT((NhuCau!$E$160:$E$164=CakyQuyhoach)*((NhuCau!S$160:S$164)/10))+SUMPRODUCT((NhuCau!$E$160:$E$164=Kykehoach)*((NhuCau!S$160:S$164)/5))+SUMPRODUCT((NhuCau!$E$160:$E$164=$C176)*(NhuCau!S$160:S$164))),2)</f>
        <v>0</v>
      </c>
      <c r="Q176" s="2">
        <f>ROUND((SUMPRODUCT((NhuCau!$E$160:$E$164=CakyQuyhoach)*((NhuCau!T$160:T$164)/10))+SUMPRODUCT((NhuCau!$E$160:$E$164=Kykehoach)*((NhuCau!T$160:T$164)/5))+SUMPRODUCT((NhuCau!$E$160:$E$164=$C176)*(NhuCau!T$160:T$164))),2)</f>
        <v>0</v>
      </c>
      <c r="R176" s="2">
        <f>ROUND((SUMPRODUCT((NhuCau!$E$160:$E$164=CakyQuyhoach)*((NhuCau!U$160:U$164)/10))+SUMPRODUCT((NhuCau!$E$160:$E$164=Kykehoach)*((NhuCau!U$160:U$164)/5))+SUMPRODUCT((NhuCau!$E$160:$E$164=$C176)*(NhuCau!U$160:U$164))),2)</f>
        <v>0</v>
      </c>
      <c r="S176" s="2">
        <f>ROUND((SUMPRODUCT((NhuCau!$E$160:$E$164=CakyQuyhoach)*((NhuCau!V$160:V$164)/10))+SUMPRODUCT((NhuCau!$E$160:$E$164=Kykehoach)*((NhuCau!V$160:V$164)/5))+SUMPRODUCT((NhuCau!$E$160:$E$164=$C176)*(NhuCau!V$160:V$164))),2)</f>
        <v>0</v>
      </c>
      <c r="T176" s="2">
        <f>ROUND((SUMPRODUCT((NhuCau!$E$160:$E$164=CakyQuyhoach)*((NhuCau!W$160:W$164)/10))+SUMPRODUCT((NhuCau!$E$160:$E$164=Kykehoach)*((NhuCau!W$160:W$164)/5))+SUMPRODUCT((NhuCau!$E$160:$E$164=$C176)*(NhuCau!W$160:W$164))),2)</f>
        <v>0</v>
      </c>
      <c r="U176" s="2">
        <f>ROUND((SUMPRODUCT((NhuCau!$E$160:$E$164=CakyQuyhoach)*((NhuCau!X$160:X$164)/10))+SUMPRODUCT((NhuCau!$E$160:$E$164=Kykehoach)*((NhuCau!X$160:X$164)/5))+SUMPRODUCT((NhuCau!$E$160:$E$164=$C176)*(NhuCau!X$160:X$164))),2)</f>
        <v>0</v>
      </c>
      <c r="V176" s="2">
        <f>ROUND((SUMPRODUCT((NhuCau!$E$160:$E$164=CakyQuyhoach)*((NhuCau!Y$160:Y$164)/10))+SUMPRODUCT((NhuCau!$E$160:$E$164=Kykehoach)*((NhuCau!Y$160:Y$164)/5))+SUMPRODUCT((NhuCau!$E$160:$E$164=$C176)*(NhuCau!Y$160:Y$164))),2)</f>
        <v>0</v>
      </c>
      <c r="W176" s="2">
        <f>ROUND((SUMPRODUCT((NhuCau!$E$160:$E$164=CakyQuyhoach)*((NhuCau!Z$160:Z$164)/10))+SUMPRODUCT((NhuCau!$E$160:$E$164=Kykehoach)*((NhuCau!Z$160:Z$164)/5))+SUMPRODUCT((NhuCau!$E$160:$E$164=$C176)*(NhuCau!Z$160:Z$164))),2)</f>
        <v>0</v>
      </c>
      <c r="X176" s="2">
        <f>ROUND((SUMPRODUCT((NhuCau!$E$160:$E$164=CakyQuyhoach)*((NhuCau!AA$160:AA$164)/10))+SUMPRODUCT((NhuCau!$E$160:$E$164=Kykehoach)*((NhuCau!AA$160:AA$164)/5))+SUMPRODUCT((NhuCau!$E$160:$E$164=$C176)*(NhuCau!AA$160:AA$164))),2)</f>
        <v>0</v>
      </c>
      <c r="Y176" s="2">
        <f>ROUND((SUMPRODUCT((NhuCau!$E$160:$E$164=CakyQuyhoach)*((NhuCau!AB$160:AB$164)/10))+SUMPRODUCT((NhuCau!$E$160:$E$164=Kykehoach)*((NhuCau!AB$160:AB$164)/5))+SUMPRODUCT((NhuCau!$E$160:$E$164=$C176)*(NhuCau!AB$160:AB$164))),2)</f>
        <v>0</v>
      </c>
      <c r="Z176" s="2">
        <f>ROUND((SUMPRODUCT((NhuCau!$E$160:$E$164=CakyQuyhoach)*((NhuCau!AC$160:AC$164)/10))+SUMPRODUCT((NhuCau!$E$160:$E$164=Kykehoach)*((NhuCau!AC$160:AC$164)/5))+SUMPRODUCT((NhuCau!$E$160:$E$164=$C176)*(NhuCau!AC$160:AC$164))),2)</f>
        <v>0</v>
      </c>
      <c r="AA176" s="2">
        <f>ROUND((SUMPRODUCT((NhuCau!$E$160:$E$164=CakyQuyhoach)*((NhuCau!AD$160:AD$164)/10))+SUMPRODUCT((NhuCau!$E$160:$E$164=Kykehoach)*((NhuCau!AD$160:AD$164)/5))+SUMPRODUCT((NhuCau!$E$160:$E$164=$C176)*(NhuCau!AD$160:AD$164))),2)</f>
        <v>0</v>
      </c>
      <c r="AB176" s="2">
        <f>ROUND((SUMPRODUCT((NhuCau!$E$160:$E$164=CakyQuyhoach)*((NhuCau!AE$160:AE$164)/10))+SUMPRODUCT((NhuCau!$E$160:$E$164=Kykehoach)*((NhuCau!AE$160:AE$164)/5))+SUMPRODUCT((NhuCau!$E$160:$E$164=$C176)*(NhuCau!AE$160:AE$164))),2)</f>
        <v>0</v>
      </c>
      <c r="AC176" s="2">
        <f>ROUND((SUMPRODUCT((NhuCau!$E$160:$E$164=CakyQuyhoach)*((NhuCau!AF$160:AF$164)/10))+SUMPRODUCT((NhuCau!$E$160:$E$164=Kykehoach)*((NhuCau!AF$160:AF$164)/5))+SUMPRODUCT((NhuCau!$E$160:$E$164=$C176)*(NhuCau!AF$160:AF$164))),2)</f>
        <v>0</v>
      </c>
      <c r="AD176" s="2">
        <f>ROUND((SUMPRODUCT((NhuCau!$E$160:$E$164=CakyQuyhoach)*((NhuCau!AG$160:AG$164)/10))+SUMPRODUCT((NhuCau!$E$160:$E$164=Kykehoach)*((NhuCau!AG$160:AG$164)/5))+SUMPRODUCT((NhuCau!$E$160:$E$164=$C176)*(NhuCau!AG$160:AG$164))),2)</f>
        <v>0</v>
      </c>
      <c r="AE176" s="2">
        <f>ROUND((SUMPRODUCT((NhuCau!$E$160:$E$164=CakyQuyhoach)*((NhuCau!AH$160:AH$164)/10))+SUMPRODUCT((NhuCau!$E$160:$E$164=Kykehoach)*((NhuCau!AH$160:AH$164)/5))+SUMPRODUCT((NhuCau!$E$160:$E$164=$C176)*(NhuCau!AH$160:AH$164))),2)</f>
        <v>0</v>
      </c>
      <c r="AF176" s="2">
        <f>ROUND((SUMPRODUCT((NhuCau!$E$160:$E$164=CakyQuyhoach)*((NhuCau!AI$160:AI$164)/10))+SUMPRODUCT((NhuCau!$E$160:$E$164=Kykehoach)*((NhuCau!AI$160:AI$164)/5))+SUMPRODUCT((NhuCau!$E$160:$E$164=$C176)*(NhuCau!AI$160:AI$164))),2)</f>
        <v>0</v>
      </c>
      <c r="AG176" s="2">
        <f>ROUND((SUMPRODUCT((NhuCau!$E$160:$E$164=CakyQuyhoach)*((NhuCau!AJ$160:AJ$164)/10))+SUMPRODUCT((NhuCau!$E$160:$E$164=Kykehoach)*((NhuCau!AJ$160:AJ$164)/5))+SUMPRODUCT((NhuCau!$E$160:$E$164=$C176)*(NhuCau!AJ$160:AJ$164))),2)</f>
        <v>0</v>
      </c>
      <c r="AH176" s="2">
        <f>ROUND((SUMPRODUCT((NhuCau!$E$160:$E$164=CakyQuyhoach)*((NhuCau!AK$160:AK$164)/10))+SUMPRODUCT((NhuCau!$E$160:$E$164=Kykehoach)*((NhuCau!AK$160:AK$164)/5))+SUMPRODUCT((NhuCau!$E$160:$E$164=$C176)*(NhuCau!AK$160:AK$164))),2)</f>
        <v>0</v>
      </c>
      <c r="AI176" s="2">
        <f>ROUND((SUMPRODUCT((NhuCau!$E$160:$E$164=CakyQuyhoach)*((NhuCau!AL$160:AL$164)/10))+SUMPRODUCT((NhuCau!$E$160:$E$164=Kykehoach)*((NhuCau!AL$160:AL$164)/5))+SUMPRODUCT((NhuCau!$E$160:$E$164=$C176)*(NhuCau!AL$160:AL$164))),2)</f>
        <v>0</v>
      </c>
      <c r="AJ176" s="2">
        <f>ROUND((SUMPRODUCT((NhuCau!$E$160:$E$164=CakyQuyhoach)*((NhuCau!AM$160:AM$164)/10))+SUMPRODUCT((NhuCau!$E$160:$E$164=Kykehoach)*((NhuCau!AM$160:AM$164)/5))+SUMPRODUCT((NhuCau!$E$160:$E$164=$C176)*(NhuCau!AM$160:AM$164))),2)</f>
        <v>0</v>
      </c>
      <c r="AK176" s="2">
        <f>ROUND((SUMPRODUCT((NhuCau!$E$160:$E$164=CakyQuyhoach)*((NhuCau!AN$160:AN$164)/10))+SUMPRODUCT((NhuCau!$E$160:$E$164=Kykehoach)*((NhuCau!AN$160:AN$164)/5))+SUMPRODUCT((NhuCau!$E$160:$E$164=$C176)*(NhuCau!AN$160:AN$164))),2)</f>
        <v>0</v>
      </c>
      <c r="AL176" s="2">
        <f>ROUND((SUMPRODUCT((NhuCau!$E$160:$E$164=CakyQuyhoach)*((NhuCau!AO$160:AO$164)/10))+SUMPRODUCT((NhuCau!$E$160:$E$164=Kykehoach)*((NhuCau!AO$160:AO$164)/5))+SUMPRODUCT((NhuCau!$E$160:$E$164=$C176)*(NhuCau!AO$160:AO$164))),2)</f>
        <v>0</v>
      </c>
      <c r="AM176" s="2">
        <f>ROUND((SUMPRODUCT((NhuCau!$E$160:$E$164=CakyQuyhoach)*((NhuCau!AP$160:AP$164)/10))+SUMPRODUCT((NhuCau!$E$160:$E$164=Kykehoach)*((NhuCau!AP$160:AP$164)/5))+SUMPRODUCT((NhuCau!$E$160:$E$164=$C176)*(NhuCau!AP$160:AP$164))),2)</f>
        <v>0</v>
      </c>
      <c r="AN176" s="2">
        <f>ROUND((SUMPRODUCT((NhuCau!$E$160:$E$164=CakyQuyhoach)*((NhuCau!AQ$160:AQ$164)/10))+SUMPRODUCT((NhuCau!$E$160:$E$164=Kykehoach)*((NhuCau!AQ$160:AQ$164)/5))+SUMPRODUCT((NhuCau!$E$160:$E$164=$C176)*(NhuCau!AQ$160:AQ$164))),2)</f>
        <v>0</v>
      </c>
      <c r="AO176" s="2">
        <f>ROUND((SUMPRODUCT((NhuCau!$E$160:$E$164=CakyQuyhoach)*((NhuCau!AR$160:AR$164)/10))+SUMPRODUCT((NhuCau!$E$160:$E$164=Kykehoach)*((NhuCau!AR$160:AR$164)/5))+SUMPRODUCT((NhuCau!$E$160:$E$164=$C176)*(NhuCau!AR$160:AR$164))),2)</f>
        <v>0</v>
      </c>
      <c r="AP176" s="2">
        <f>ROUND((SUMPRODUCT((NhuCau!$E$160:$E$164=CakyQuyhoach)*((NhuCau!AS$160:AS$164)/10))+SUMPRODUCT((NhuCau!$E$160:$E$164=Kykehoach)*((NhuCau!AS$160:AS$164)/5))+SUMPRODUCT((NhuCau!$E$160:$E$164=$C176)*(NhuCau!AS$160:AS$164))),2)</f>
        <v>0</v>
      </c>
      <c r="AQ176" s="2">
        <f>ROUND((SUMPRODUCT((NhuCau!$E$160:$E$164=CakyQuyhoach)*((NhuCau!AT$160:AT$164)/10))+SUMPRODUCT((NhuCau!$E$160:$E$164=Kykehoach)*((NhuCau!AT$160:AT$164)/5))+SUMPRODUCT((NhuCau!$E$160:$E$164=$C176)*(NhuCau!AT$160:AT$164))),2)</f>
        <v>0</v>
      </c>
      <c r="AR176" s="2">
        <f>ROUND((SUMPRODUCT((NhuCau!$E$160:$E$164=CakyQuyhoach)*((NhuCau!AU$160:AU$164)/10))+SUMPRODUCT((NhuCau!$E$160:$E$164=Kykehoach)*((NhuCau!AU$160:AU$164)/5))+SUMPRODUCT((NhuCau!$E$160:$E$164=$C176)*(NhuCau!AU$160:AU$164))),2)</f>
        <v>0</v>
      </c>
      <c r="AS176" s="2">
        <f>ROUND((SUMPRODUCT((NhuCau!$E$160:$E$164=CakyQuyhoach)*((NhuCau!AV$160:AV$164)/10))+SUMPRODUCT((NhuCau!$E$160:$E$164=Kykehoach)*((NhuCau!AV$160:AV$164)/5))+SUMPRODUCT((NhuCau!$E$160:$E$164=$C176)*(NhuCau!AV$160:AV$164))),2)</f>
        <v>0</v>
      </c>
      <c r="AT176" s="2">
        <f>ROUND((SUMPRODUCT((NhuCau!$E$160:$E$164=CakyQuyhoach)*((NhuCau!AW$160:AW$164)/10))+SUMPRODUCT((NhuCau!$E$160:$E$164=Kykehoach)*((NhuCau!AW$160:AW$164)/5))+SUMPRODUCT((NhuCau!$E$160:$E$164=$C176)*(NhuCau!AW$160:AW$164))),2)</f>
        <v>0</v>
      </c>
      <c r="AU176" s="2">
        <f>ROUND((SUMPRODUCT((NhuCau!$E$160:$E$164=CakyQuyhoach)*((NhuCau!AX$160:AX$164)/10))+SUMPRODUCT((NhuCau!$E$160:$E$164=Kykehoach)*((NhuCau!AX$160:AX$164)/5))+SUMPRODUCT((NhuCau!$E$160:$E$164=$C176)*(NhuCau!AX$160:AX$164))),2)</f>
        <v>0</v>
      </c>
      <c r="AV176" s="2">
        <f>ROUND((SUMPRODUCT((NhuCau!$E$160:$E$164=CakyQuyhoach)*((NhuCau!AY$160:AY$164)/10))+SUMPRODUCT((NhuCau!$E$160:$E$164=Kykehoach)*((NhuCau!AY$160:AY$164)/5))+SUMPRODUCT((NhuCau!$E$160:$E$164=$C176)*(NhuCau!AY$160:AY$164))),2)</f>
        <v>0</v>
      </c>
      <c r="AW176" s="2">
        <f>ROUND((SUMPRODUCT((NhuCau!$E$160:$E$164=CakyQuyhoach)*((NhuCau!AZ$160:AZ$164)/10))+SUMPRODUCT((NhuCau!$E$160:$E$164=Kykehoach)*((NhuCau!AZ$160:AZ$164)/5))+SUMPRODUCT((NhuCau!$E$160:$E$164=$C176)*(NhuCau!AZ$160:AZ$164))),2)</f>
        <v>0</v>
      </c>
      <c r="AX176" s="2">
        <f>ROUND((SUMPRODUCT((NhuCau!$E$160:$E$164=CakyQuyhoach)*((NhuCau!BA$160:BA$164)/10))+SUMPRODUCT((NhuCau!$E$160:$E$164=Kykehoach)*((NhuCau!BA$160:BA$164)/5))+SUMPRODUCT((NhuCau!$E$160:$E$164=$C176)*(NhuCau!BA$160:BA$164))),2)</f>
        <v>0</v>
      </c>
      <c r="AY176" s="2">
        <f>ROUND((SUMPRODUCT((NhuCau!$E$160:$E$164=CakyQuyhoach)*((NhuCau!BB$160:BB$164)/10))+SUMPRODUCT((NhuCau!$E$160:$E$164=Kykehoach)*((NhuCau!BB$160:BB$164)/5))+SUMPRODUCT((NhuCau!$E$160:$E$164=$C176)*(NhuCau!BB$160:BB$164))),2)</f>
        <v>0</v>
      </c>
      <c r="AZ176" s="2">
        <f>ROUND((SUMPRODUCT((NhuCau!$E$160:$E$164=CakyQuyhoach)*((NhuCau!BD$160:BD$164)/10))+SUMPRODUCT((NhuCau!$E$160:$E$164=Kykehoach)*((NhuCau!BD$160:BD$164)/5))+SUMPRODUCT((NhuCau!$E$160:$E$164=$C176)*(NhuCau!BD$160:BD$164))),2)</f>
        <v>0</v>
      </c>
      <c r="BA176" s="2">
        <f>ROUND((SUMPRODUCT((NhuCau!$E$160:$E$164=CakyQuyhoach)*((NhuCau!BE$160:BE$164)/10))+SUMPRODUCT((NhuCau!$E$160:$E$164=Kykehoach)*((NhuCau!BE$160:BE$164)/5))+SUMPRODUCT((NhuCau!$E$160:$E$164=$C176)*(NhuCau!BE$160:BE$164))),2)</f>
        <v>0</v>
      </c>
      <c r="BB176" s="2">
        <f>ROUND((SUMPRODUCT((NhuCau!$E$160:$E$164=CakyQuyhoach)*((NhuCau!BF$160:BF$164)/10))+SUMPRODUCT((NhuCau!$E$160:$E$164=Kykehoach)*((NhuCau!BF$160:BF$164)/5))+SUMPRODUCT((NhuCau!$E$160:$E$164=$C176)*(NhuCau!BF$160:BF$164))),2)</f>
        <v>0</v>
      </c>
      <c r="BC176" s="2">
        <f>ROUND((SUMPRODUCT((NhuCau!$E$160:$E$164=CakyQuyhoach)*((NhuCau!BG$160:BG$164)/10))+SUMPRODUCT((NhuCau!$E$160:$E$164=Kykehoach)*((NhuCau!BG$160:BG$164)/5))+SUMPRODUCT((NhuCau!$E$160:$E$164=$C176)*(NhuCau!BG$160:BG$164))),2)</f>
        <v>0</v>
      </c>
      <c r="BD176" s="2">
        <f>ROUND((SUMPRODUCT((NhuCau!$E$160:$E$164=CakyQuyhoach)*((NhuCau!BH$160:BH$164)/10))+SUMPRODUCT((NhuCau!$E$160:$E$164=Kykehoach)*((NhuCau!BH$160:BH$164)/5))+SUMPRODUCT((NhuCau!$E$160:$E$164=$C176)*(NhuCau!BH$160:BH$164))),2)</f>
        <v>0</v>
      </c>
      <c r="BE176" s="2">
        <f>ROUND((SUMPRODUCT((NhuCau!$E$160:$E$164=CakyQuyhoach)*((NhuCau!BI$160:BI$164)/10))+SUMPRODUCT((NhuCau!$E$160:$E$164=Kykehoach)*((NhuCau!BI$160:BI$164)/5))+SUMPRODUCT((NhuCau!$E$160:$E$164=$C176)*(NhuCau!BI$160:BI$164))),2)</f>
        <v>0</v>
      </c>
      <c r="BF176" s="2">
        <f>ROUND((SUMPRODUCT((NhuCau!$E$160:$E$164=CakyQuyhoach)*((NhuCau!BJ$160:BJ$164)/10))+SUMPRODUCT((NhuCau!$E$160:$E$164=Kykehoach)*((NhuCau!BJ$160:BJ$164)/5))+SUMPRODUCT((NhuCau!$E$160:$E$164=$C176)*(NhuCau!BJ$160:BJ$164))),2)</f>
        <v>0</v>
      </c>
      <c r="BG176" s="2">
        <f>ROUND((SUMPRODUCT((NhuCau!$E$160:$E$164=CakyQuyhoach)*((NhuCau!BK$160:BK$164)/10))+SUMPRODUCT((NhuCau!$E$160:$E$164=Kykehoach)*((NhuCau!BK$160:BK$164)/5))+SUMPRODUCT((NhuCau!$E$160:$E$164=$C176)*(NhuCau!BK$160:BK$164))),2)</f>
        <v>0</v>
      </c>
    </row>
    <row r="177" spans="1:59" s="1" customFormat="1" ht="16.5" customHeight="1">
      <c r="A177" s="251" t="s">
        <v>42</v>
      </c>
      <c r="B177" s="252"/>
      <c r="C177" s="253" t="str">
        <f>BANGTINH!O10</f>
        <v>Năm 2029</v>
      </c>
      <c r="D177" s="246" t="s">
        <v>34</v>
      </c>
      <c r="E177" s="255">
        <f>SUM(F177:BG177)</f>
        <v>0</v>
      </c>
      <c r="F177" s="2">
        <f>ROUND((SUMPRODUCT((NhuCau!$E$160:$E$164=CakyQuyhoach)*((NhuCau!I$160:I$164)/10))+SUMPRODUCT((NhuCau!$E$160:$E$164=Kykehoach)*((NhuCau!I$160:I$164)/5))+SUMPRODUCT((NhuCau!$E$160:$E$164=$C177)*(NhuCau!I$160:I$164))),2)</f>
        <v>0</v>
      </c>
      <c r="G177" s="2">
        <f>ROUND((SUMPRODUCT((NhuCau!$E$160:$E$164=CakyQuyhoach)*((NhuCau!J$160:J$164)/10))+SUMPRODUCT((NhuCau!$E$160:$E$164=Kykehoach)*((NhuCau!J$160:J$164)/5))+SUMPRODUCT((NhuCau!$E$160:$E$164=$C177)*(NhuCau!J$160:J$164))),2)</f>
        <v>0</v>
      </c>
      <c r="H177" s="2">
        <f>ROUND((SUMPRODUCT((NhuCau!$E$160:$E$164=CakyQuyhoach)*((NhuCau!K$160:K$164)/10))+SUMPRODUCT((NhuCau!$E$160:$E$164=Kykehoach)*((NhuCau!K$160:K$164)/5))+SUMPRODUCT((NhuCau!$E$160:$E$164=$C177)*(NhuCau!K$160:K$164))),2)</f>
        <v>0</v>
      </c>
      <c r="I177" s="2">
        <f>ROUND((SUMPRODUCT((NhuCau!$E$160:$E$164=CakyQuyhoach)*((NhuCau!L$160:L$164)/10))+SUMPRODUCT((NhuCau!$E$160:$E$164=Kykehoach)*((NhuCau!L$160:L$164)/5))+SUMPRODUCT((NhuCau!$E$160:$E$164=$C177)*(NhuCau!L$160:L$164))),2)</f>
        <v>0</v>
      </c>
      <c r="J177" s="2">
        <f>ROUND((SUMPRODUCT((NhuCau!$E$160:$E$164=CakyQuyhoach)*((NhuCau!M$160:M$164)/10))+SUMPRODUCT((NhuCau!$E$160:$E$164=Kykehoach)*((NhuCau!M$160:M$164)/5))+SUMPRODUCT((NhuCau!$E$160:$E$164=$C177)*(NhuCau!M$160:M$164))),2)</f>
        <v>0</v>
      </c>
      <c r="K177" s="2">
        <f>ROUND((SUMPRODUCT((NhuCau!$E$160:$E$164=CakyQuyhoach)*((NhuCau!N$160:N$164)/10))+SUMPRODUCT((NhuCau!$E$160:$E$164=Kykehoach)*((NhuCau!N$160:N$164)/5))+SUMPRODUCT((NhuCau!$E$160:$E$164=$C177)*(NhuCau!N$160:N$164))),2)</f>
        <v>0</v>
      </c>
      <c r="L177" s="2">
        <f>ROUND((SUMPRODUCT((NhuCau!$E$160:$E$164=CakyQuyhoach)*((NhuCau!O$160:O$164)/10))+SUMPRODUCT((NhuCau!$E$160:$E$164=Kykehoach)*((NhuCau!O$160:O$164)/5))+SUMPRODUCT((NhuCau!$E$160:$E$164=$C177)*(NhuCau!O$160:O$164))),2)</f>
        <v>0</v>
      </c>
      <c r="M177" s="2">
        <f>ROUND((SUMPRODUCT((NhuCau!$E$160:$E$164=CakyQuyhoach)*((NhuCau!P$160:P$164)/10))+SUMPRODUCT((NhuCau!$E$160:$E$164=Kykehoach)*((NhuCau!P$160:P$164)/5))+SUMPRODUCT((NhuCau!$E$160:$E$164=$C177)*(NhuCau!P$160:P$164))),2)</f>
        <v>0</v>
      </c>
      <c r="N177" s="2">
        <f>ROUND((SUMPRODUCT((NhuCau!$E$160:$E$164=CakyQuyhoach)*((NhuCau!Q$160:Q$164)/10))+SUMPRODUCT((NhuCau!$E$160:$E$164=Kykehoach)*((NhuCau!Q$160:Q$164)/5))+SUMPRODUCT((NhuCau!$E$160:$E$164=$C177)*(NhuCau!Q$160:Q$164))),2)</f>
        <v>0</v>
      </c>
      <c r="O177" s="2">
        <f>ROUND((SUMPRODUCT((NhuCau!$E$160:$E$164=CakyQuyhoach)*((NhuCau!R$160:R$164)/10))+SUMPRODUCT((NhuCau!$E$160:$E$164=Kykehoach)*((NhuCau!R$160:R$164)/5))+SUMPRODUCT((NhuCau!$E$160:$E$164=$C177)*(NhuCau!R$160:R$164))),2)</f>
        <v>0</v>
      </c>
      <c r="P177" s="2">
        <f>ROUND((SUMPRODUCT((NhuCau!$E$160:$E$164=CakyQuyhoach)*((NhuCau!S$160:S$164)/10))+SUMPRODUCT((NhuCau!$E$160:$E$164=Kykehoach)*((NhuCau!S$160:S$164)/5))+SUMPRODUCT((NhuCau!$E$160:$E$164=$C177)*(NhuCau!S$160:S$164))),2)</f>
        <v>0</v>
      </c>
      <c r="Q177" s="2">
        <f>ROUND((SUMPRODUCT((NhuCau!$E$160:$E$164=CakyQuyhoach)*((NhuCau!T$160:T$164)/10))+SUMPRODUCT((NhuCau!$E$160:$E$164=Kykehoach)*((NhuCau!T$160:T$164)/5))+SUMPRODUCT((NhuCau!$E$160:$E$164=$C177)*(NhuCau!T$160:T$164))),2)</f>
        <v>0</v>
      </c>
      <c r="R177" s="2">
        <f>ROUND((SUMPRODUCT((NhuCau!$E$160:$E$164=CakyQuyhoach)*((NhuCau!U$160:U$164)/10))+SUMPRODUCT((NhuCau!$E$160:$E$164=Kykehoach)*((NhuCau!U$160:U$164)/5))+SUMPRODUCT((NhuCau!$E$160:$E$164=$C177)*(NhuCau!U$160:U$164))),2)</f>
        <v>0</v>
      </c>
      <c r="S177" s="2">
        <f>ROUND((SUMPRODUCT((NhuCau!$E$160:$E$164=CakyQuyhoach)*((NhuCau!V$160:V$164)/10))+SUMPRODUCT((NhuCau!$E$160:$E$164=Kykehoach)*((NhuCau!V$160:V$164)/5))+SUMPRODUCT((NhuCau!$E$160:$E$164=$C177)*(NhuCau!V$160:V$164))),2)</f>
        <v>0</v>
      </c>
      <c r="T177" s="2">
        <f>ROUND((SUMPRODUCT((NhuCau!$E$160:$E$164=CakyQuyhoach)*((NhuCau!W$160:W$164)/10))+SUMPRODUCT((NhuCau!$E$160:$E$164=Kykehoach)*((NhuCau!W$160:W$164)/5))+SUMPRODUCT((NhuCau!$E$160:$E$164=$C177)*(NhuCau!W$160:W$164))),2)</f>
        <v>0</v>
      </c>
      <c r="U177" s="2">
        <f>ROUND((SUMPRODUCT((NhuCau!$E$160:$E$164=CakyQuyhoach)*((NhuCau!X$160:X$164)/10))+SUMPRODUCT((NhuCau!$E$160:$E$164=Kykehoach)*((NhuCau!X$160:X$164)/5))+SUMPRODUCT((NhuCau!$E$160:$E$164=$C177)*(NhuCau!X$160:X$164))),2)</f>
        <v>0</v>
      </c>
      <c r="V177" s="2">
        <f>ROUND((SUMPRODUCT((NhuCau!$E$160:$E$164=CakyQuyhoach)*((NhuCau!Y$160:Y$164)/10))+SUMPRODUCT((NhuCau!$E$160:$E$164=Kykehoach)*((NhuCau!Y$160:Y$164)/5))+SUMPRODUCT((NhuCau!$E$160:$E$164=$C177)*(NhuCau!Y$160:Y$164))),2)</f>
        <v>0</v>
      </c>
      <c r="W177" s="2">
        <f>ROUND((SUMPRODUCT((NhuCau!$E$160:$E$164=CakyQuyhoach)*((NhuCau!Z$160:Z$164)/10))+SUMPRODUCT((NhuCau!$E$160:$E$164=Kykehoach)*((NhuCau!Z$160:Z$164)/5))+SUMPRODUCT((NhuCau!$E$160:$E$164=$C177)*(NhuCau!Z$160:Z$164))),2)</f>
        <v>0</v>
      </c>
      <c r="X177" s="2">
        <f>ROUND((SUMPRODUCT((NhuCau!$E$160:$E$164=CakyQuyhoach)*((NhuCau!AA$160:AA$164)/10))+SUMPRODUCT((NhuCau!$E$160:$E$164=Kykehoach)*((NhuCau!AA$160:AA$164)/5))+SUMPRODUCT((NhuCau!$E$160:$E$164=$C177)*(NhuCau!AA$160:AA$164))),2)</f>
        <v>0</v>
      </c>
      <c r="Y177" s="2">
        <f>ROUND((SUMPRODUCT((NhuCau!$E$160:$E$164=CakyQuyhoach)*((NhuCau!AB$160:AB$164)/10))+SUMPRODUCT((NhuCau!$E$160:$E$164=Kykehoach)*((NhuCau!AB$160:AB$164)/5))+SUMPRODUCT((NhuCau!$E$160:$E$164=$C177)*(NhuCau!AB$160:AB$164))),2)</f>
        <v>0</v>
      </c>
      <c r="Z177" s="2">
        <f>ROUND((SUMPRODUCT((NhuCau!$E$160:$E$164=CakyQuyhoach)*((NhuCau!AC$160:AC$164)/10))+SUMPRODUCT((NhuCau!$E$160:$E$164=Kykehoach)*((NhuCau!AC$160:AC$164)/5))+SUMPRODUCT((NhuCau!$E$160:$E$164=$C177)*(NhuCau!AC$160:AC$164))),2)</f>
        <v>0</v>
      </c>
      <c r="AA177" s="2">
        <f>ROUND((SUMPRODUCT((NhuCau!$E$160:$E$164=CakyQuyhoach)*((NhuCau!AD$160:AD$164)/10))+SUMPRODUCT((NhuCau!$E$160:$E$164=Kykehoach)*((NhuCau!AD$160:AD$164)/5))+SUMPRODUCT((NhuCau!$E$160:$E$164=$C177)*(NhuCau!AD$160:AD$164))),2)</f>
        <v>0</v>
      </c>
      <c r="AB177" s="2">
        <f>ROUND((SUMPRODUCT((NhuCau!$E$160:$E$164=CakyQuyhoach)*((NhuCau!AE$160:AE$164)/10))+SUMPRODUCT((NhuCau!$E$160:$E$164=Kykehoach)*((NhuCau!AE$160:AE$164)/5))+SUMPRODUCT((NhuCau!$E$160:$E$164=$C177)*(NhuCau!AE$160:AE$164))),2)</f>
        <v>0</v>
      </c>
      <c r="AC177" s="2">
        <f>ROUND((SUMPRODUCT((NhuCau!$E$160:$E$164=CakyQuyhoach)*((NhuCau!AF$160:AF$164)/10))+SUMPRODUCT((NhuCau!$E$160:$E$164=Kykehoach)*((NhuCau!AF$160:AF$164)/5))+SUMPRODUCT((NhuCau!$E$160:$E$164=$C177)*(NhuCau!AF$160:AF$164))),2)</f>
        <v>0</v>
      </c>
      <c r="AD177" s="2">
        <f>ROUND((SUMPRODUCT((NhuCau!$E$160:$E$164=CakyQuyhoach)*((NhuCau!AG$160:AG$164)/10))+SUMPRODUCT((NhuCau!$E$160:$E$164=Kykehoach)*((NhuCau!AG$160:AG$164)/5))+SUMPRODUCT((NhuCau!$E$160:$E$164=$C177)*(NhuCau!AG$160:AG$164))),2)</f>
        <v>0</v>
      </c>
      <c r="AE177" s="2">
        <f>ROUND((SUMPRODUCT((NhuCau!$E$160:$E$164=CakyQuyhoach)*((NhuCau!AH$160:AH$164)/10))+SUMPRODUCT((NhuCau!$E$160:$E$164=Kykehoach)*((NhuCau!AH$160:AH$164)/5))+SUMPRODUCT((NhuCau!$E$160:$E$164=$C177)*(NhuCau!AH$160:AH$164))),2)</f>
        <v>0</v>
      </c>
      <c r="AF177" s="2">
        <f>ROUND((SUMPRODUCT((NhuCau!$E$160:$E$164=CakyQuyhoach)*((NhuCau!AI$160:AI$164)/10))+SUMPRODUCT((NhuCau!$E$160:$E$164=Kykehoach)*((NhuCau!AI$160:AI$164)/5))+SUMPRODUCT((NhuCau!$E$160:$E$164=$C177)*(NhuCau!AI$160:AI$164))),2)</f>
        <v>0</v>
      </c>
      <c r="AG177" s="2">
        <f>ROUND((SUMPRODUCT((NhuCau!$E$160:$E$164=CakyQuyhoach)*((NhuCau!AJ$160:AJ$164)/10))+SUMPRODUCT((NhuCau!$E$160:$E$164=Kykehoach)*((NhuCau!AJ$160:AJ$164)/5))+SUMPRODUCT((NhuCau!$E$160:$E$164=$C177)*(NhuCau!AJ$160:AJ$164))),2)</f>
        <v>0</v>
      </c>
      <c r="AH177" s="2">
        <f>ROUND((SUMPRODUCT((NhuCau!$E$160:$E$164=CakyQuyhoach)*((NhuCau!AK$160:AK$164)/10))+SUMPRODUCT((NhuCau!$E$160:$E$164=Kykehoach)*((NhuCau!AK$160:AK$164)/5))+SUMPRODUCT((NhuCau!$E$160:$E$164=$C177)*(NhuCau!AK$160:AK$164))),2)</f>
        <v>0</v>
      </c>
      <c r="AI177" s="2">
        <f>ROUND((SUMPRODUCT((NhuCau!$E$160:$E$164=CakyQuyhoach)*((NhuCau!AL$160:AL$164)/10))+SUMPRODUCT((NhuCau!$E$160:$E$164=Kykehoach)*((NhuCau!AL$160:AL$164)/5))+SUMPRODUCT((NhuCau!$E$160:$E$164=$C177)*(NhuCau!AL$160:AL$164))),2)</f>
        <v>0</v>
      </c>
      <c r="AJ177" s="2">
        <f>ROUND((SUMPRODUCT((NhuCau!$E$160:$E$164=CakyQuyhoach)*((NhuCau!AM$160:AM$164)/10))+SUMPRODUCT((NhuCau!$E$160:$E$164=Kykehoach)*((NhuCau!AM$160:AM$164)/5))+SUMPRODUCT((NhuCau!$E$160:$E$164=$C177)*(NhuCau!AM$160:AM$164))),2)</f>
        <v>0</v>
      </c>
      <c r="AK177" s="2">
        <f>ROUND((SUMPRODUCT((NhuCau!$E$160:$E$164=CakyQuyhoach)*((NhuCau!AN$160:AN$164)/10))+SUMPRODUCT((NhuCau!$E$160:$E$164=Kykehoach)*((NhuCau!AN$160:AN$164)/5))+SUMPRODUCT((NhuCau!$E$160:$E$164=$C177)*(NhuCau!AN$160:AN$164))),2)</f>
        <v>0</v>
      </c>
      <c r="AL177" s="2">
        <f>ROUND((SUMPRODUCT((NhuCau!$E$160:$E$164=CakyQuyhoach)*((NhuCau!AO$160:AO$164)/10))+SUMPRODUCT((NhuCau!$E$160:$E$164=Kykehoach)*((NhuCau!AO$160:AO$164)/5))+SUMPRODUCT((NhuCau!$E$160:$E$164=$C177)*(NhuCau!AO$160:AO$164))),2)</f>
        <v>0</v>
      </c>
      <c r="AM177" s="2">
        <f>ROUND((SUMPRODUCT((NhuCau!$E$160:$E$164=CakyQuyhoach)*((NhuCau!AP$160:AP$164)/10))+SUMPRODUCT((NhuCau!$E$160:$E$164=Kykehoach)*((NhuCau!AP$160:AP$164)/5))+SUMPRODUCT((NhuCau!$E$160:$E$164=$C177)*(NhuCau!AP$160:AP$164))),2)</f>
        <v>0</v>
      </c>
      <c r="AN177" s="2">
        <f>ROUND((SUMPRODUCT((NhuCau!$E$160:$E$164=CakyQuyhoach)*((NhuCau!AQ$160:AQ$164)/10))+SUMPRODUCT((NhuCau!$E$160:$E$164=Kykehoach)*((NhuCau!AQ$160:AQ$164)/5))+SUMPRODUCT((NhuCau!$E$160:$E$164=$C177)*(NhuCau!AQ$160:AQ$164))),2)</f>
        <v>0</v>
      </c>
      <c r="AO177" s="2">
        <f>ROUND((SUMPRODUCT((NhuCau!$E$160:$E$164=CakyQuyhoach)*((NhuCau!AR$160:AR$164)/10))+SUMPRODUCT((NhuCau!$E$160:$E$164=Kykehoach)*((NhuCau!AR$160:AR$164)/5))+SUMPRODUCT((NhuCau!$E$160:$E$164=$C177)*(NhuCau!AR$160:AR$164))),2)</f>
        <v>0</v>
      </c>
      <c r="AP177" s="2">
        <f>ROUND((SUMPRODUCT((NhuCau!$E$160:$E$164=CakyQuyhoach)*((NhuCau!AS$160:AS$164)/10))+SUMPRODUCT((NhuCau!$E$160:$E$164=Kykehoach)*((NhuCau!AS$160:AS$164)/5))+SUMPRODUCT((NhuCau!$E$160:$E$164=$C177)*(NhuCau!AS$160:AS$164))),2)</f>
        <v>0</v>
      </c>
      <c r="AQ177" s="2">
        <f>ROUND((SUMPRODUCT((NhuCau!$E$160:$E$164=CakyQuyhoach)*((NhuCau!AT$160:AT$164)/10))+SUMPRODUCT((NhuCau!$E$160:$E$164=Kykehoach)*((NhuCau!AT$160:AT$164)/5))+SUMPRODUCT((NhuCau!$E$160:$E$164=$C177)*(NhuCau!AT$160:AT$164))),2)</f>
        <v>0</v>
      </c>
      <c r="AR177" s="2">
        <f>ROUND((SUMPRODUCT((NhuCau!$E$160:$E$164=CakyQuyhoach)*((NhuCau!AU$160:AU$164)/10))+SUMPRODUCT((NhuCau!$E$160:$E$164=Kykehoach)*((NhuCau!AU$160:AU$164)/5))+SUMPRODUCT((NhuCau!$E$160:$E$164=$C177)*(NhuCau!AU$160:AU$164))),2)</f>
        <v>0</v>
      </c>
      <c r="AS177" s="2">
        <f>ROUND((SUMPRODUCT((NhuCau!$E$160:$E$164=CakyQuyhoach)*((NhuCau!AV$160:AV$164)/10))+SUMPRODUCT((NhuCau!$E$160:$E$164=Kykehoach)*((NhuCau!AV$160:AV$164)/5))+SUMPRODUCT((NhuCau!$E$160:$E$164=$C177)*(NhuCau!AV$160:AV$164))),2)</f>
        <v>0</v>
      </c>
      <c r="AT177" s="2">
        <f>ROUND((SUMPRODUCT((NhuCau!$E$160:$E$164=CakyQuyhoach)*((NhuCau!AW$160:AW$164)/10))+SUMPRODUCT((NhuCau!$E$160:$E$164=Kykehoach)*((NhuCau!AW$160:AW$164)/5))+SUMPRODUCT((NhuCau!$E$160:$E$164=$C177)*(NhuCau!AW$160:AW$164))),2)</f>
        <v>0</v>
      </c>
      <c r="AU177" s="2">
        <f>ROUND((SUMPRODUCT((NhuCau!$E$160:$E$164=CakyQuyhoach)*((NhuCau!AX$160:AX$164)/10))+SUMPRODUCT((NhuCau!$E$160:$E$164=Kykehoach)*((NhuCau!AX$160:AX$164)/5))+SUMPRODUCT((NhuCau!$E$160:$E$164=$C177)*(NhuCau!AX$160:AX$164))),2)</f>
        <v>0</v>
      </c>
      <c r="AV177" s="2">
        <f>ROUND((SUMPRODUCT((NhuCau!$E$160:$E$164=CakyQuyhoach)*((NhuCau!AY$160:AY$164)/10))+SUMPRODUCT((NhuCau!$E$160:$E$164=Kykehoach)*((NhuCau!AY$160:AY$164)/5))+SUMPRODUCT((NhuCau!$E$160:$E$164=$C177)*(NhuCau!AY$160:AY$164))),2)</f>
        <v>0</v>
      </c>
      <c r="AW177" s="2">
        <f>ROUND((SUMPRODUCT((NhuCau!$E$160:$E$164=CakyQuyhoach)*((NhuCau!AZ$160:AZ$164)/10))+SUMPRODUCT((NhuCau!$E$160:$E$164=Kykehoach)*((NhuCau!AZ$160:AZ$164)/5))+SUMPRODUCT((NhuCau!$E$160:$E$164=$C177)*(NhuCau!AZ$160:AZ$164))),2)</f>
        <v>0</v>
      </c>
      <c r="AX177" s="2">
        <f>ROUND((SUMPRODUCT((NhuCau!$E$160:$E$164=CakyQuyhoach)*((NhuCau!BA$160:BA$164)/10))+SUMPRODUCT((NhuCau!$E$160:$E$164=Kykehoach)*((NhuCau!BA$160:BA$164)/5))+SUMPRODUCT((NhuCau!$E$160:$E$164=$C177)*(NhuCau!BA$160:BA$164))),2)</f>
        <v>0</v>
      </c>
      <c r="AY177" s="2">
        <f>ROUND((SUMPRODUCT((NhuCau!$E$160:$E$164=CakyQuyhoach)*((NhuCau!BB$160:BB$164)/10))+SUMPRODUCT((NhuCau!$E$160:$E$164=Kykehoach)*((NhuCau!BB$160:BB$164)/5))+SUMPRODUCT((NhuCau!$E$160:$E$164=$C177)*(NhuCau!BB$160:BB$164))),2)</f>
        <v>0</v>
      </c>
      <c r="AZ177" s="2">
        <f>ROUND((SUMPRODUCT((NhuCau!$E$160:$E$164=CakyQuyhoach)*((NhuCau!BD$160:BD$164)/10))+SUMPRODUCT((NhuCau!$E$160:$E$164=Kykehoach)*((NhuCau!BD$160:BD$164)/5))+SUMPRODUCT((NhuCau!$E$160:$E$164=$C177)*(NhuCau!BD$160:BD$164))),2)</f>
        <v>0</v>
      </c>
      <c r="BA177" s="2">
        <f>ROUND((SUMPRODUCT((NhuCau!$E$160:$E$164=CakyQuyhoach)*((NhuCau!BE$160:BE$164)/10))+SUMPRODUCT((NhuCau!$E$160:$E$164=Kykehoach)*((NhuCau!BE$160:BE$164)/5))+SUMPRODUCT((NhuCau!$E$160:$E$164=$C177)*(NhuCau!BE$160:BE$164))),2)</f>
        <v>0</v>
      </c>
      <c r="BB177" s="2">
        <f>ROUND((SUMPRODUCT((NhuCau!$E$160:$E$164=CakyQuyhoach)*((NhuCau!BF$160:BF$164)/10))+SUMPRODUCT((NhuCau!$E$160:$E$164=Kykehoach)*((NhuCau!BF$160:BF$164)/5))+SUMPRODUCT((NhuCau!$E$160:$E$164=$C177)*(NhuCau!BF$160:BF$164))),2)</f>
        <v>0</v>
      </c>
      <c r="BC177" s="2">
        <f>ROUND((SUMPRODUCT((NhuCau!$E$160:$E$164=CakyQuyhoach)*((NhuCau!BG$160:BG$164)/10))+SUMPRODUCT((NhuCau!$E$160:$E$164=Kykehoach)*((NhuCau!BG$160:BG$164)/5))+SUMPRODUCT((NhuCau!$E$160:$E$164=$C177)*(NhuCau!BG$160:BG$164))),2)</f>
        <v>0</v>
      </c>
      <c r="BD177" s="2">
        <f>ROUND((SUMPRODUCT((NhuCau!$E$160:$E$164=CakyQuyhoach)*((NhuCau!BH$160:BH$164)/10))+SUMPRODUCT((NhuCau!$E$160:$E$164=Kykehoach)*((NhuCau!BH$160:BH$164)/5))+SUMPRODUCT((NhuCau!$E$160:$E$164=$C177)*(NhuCau!BH$160:BH$164))),2)</f>
        <v>0</v>
      </c>
      <c r="BE177" s="2">
        <f>ROUND((SUMPRODUCT((NhuCau!$E$160:$E$164=CakyQuyhoach)*((NhuCau!BI$160:BI$164)/10))+SUMPRODUCT((NhuCau!$E$160:$E$164=Kykehoach)*((NhuCau!BI$160:BI$164)/5))+SUMPRODUCT((NhuCau!$E$160:$E$164=$C177)*(NhuCau!BI$160:BI$164))),2)</f>
        <v>0</v>
      </c>
      <c r="BF177" s="2">
        <f>ROUND((SUMPRODUCT((NhuCau!$E$160:$E$164=CakyQuyhoach)*((NhuCau!BJ$160:BJ$164)/10))+SUMPRODUCT((NhuCau!$E$160:$E$164=Kykehoach)*((NhuCau!BJ$160:BJ$164)/5))+SUMPRODUCT((NhuCau!$E$160:$E$164=$C177)*(NhuCau!BJ$160:BJ$164))),2)</f>
        <v>0</v>
      </c>
      <c r="BG177" s="2">
        <f>ROUND((SUMPRODUCT((NhuCau!$E$160:$E$164=CakyQuyhoach)*((NhuCau!BK$160:BK$164)/10))+SUMPRODUCT((NhuCau!$E$160:$E$164=Kykehoach)*((NhuCau!BK$160:BK$164)/5))+SUMPRODUCT((NhuCau!$E$160:$E$164=$C177)*(NhuCau!BK$160:BK$164))),2)</f>
        <v>0</v>
      </c>
    </row>
    <row r="178" spans="1:59" s="5" customFormat="1" ht="16.5" customHeight="1">
      <c r="A178" s="117" t="s">
        <v>42</v>
      </c>
      <c r="B178" s="256"/>
      <c r="C178" s="249" t="str">
        <f>BANGTINH!O11</f>
        <v>Năm 2030</v>
      </c>
      <c r="D178" s="246" t="s">
        <v>34</v>
      </c>
      <c r="E178" s="257">
        <f t="shared" ref="E178:F178" si="88">E171-E172</f>
        <v>0</v>
      </c>
      <c r="F178" s="8">
        <f t="shared" si="88"/>
        <v>0</v>
      </c>
      <c r="G178" s="8">
        <f t="shared" ref="G178:BG178" si="89">G171-G172</f>
        <v>0</v>
      </c>
      <c r="H178" s="8">
        <f t="shared" si="89"/>
        <v>0</v>
      </c>
      <c r="I178" s="8">
        <f t="shared" si="89"/>
        <v>0</v>
      </c>
      <c r="J178" s="8">
        <f t="shared" si="89"/>
        <v>0</v>
      </c>
      <c r="K178" s="8">
        <f t="shared" si="89"/>
        <v>0</v>
      </c>
      <c r="L178" s="8">
        <f t="shared" si="89"/>
        <v>0</v>
      </c>
      <c r="M178" s="8">
        <f t="shared" si="89"/>
        <v>0</v>
      </c>
      <c r="N178" s="8">
        <f t="shared" si="89"/>
        <v>0</v>
      </c>
      <c r="O178" s="8">
        <f t="shared" si="89"/>
        <v>0</v>
      </c>
      <c r="P178" s="8">
        <f t="shared" si="89"/>
        <v>0</v>
      </c>
      <c r="Q178" s="8">
        <f t="shared" si="89"/>
        <v>0</v>
      </c>
      <c r="R178" s="8">
        <f t="shared" si="89"/>
        <v>0</v>
      </c>
      <c r="S178" s="8">
        <f t="shared" si="89"/>
        <v>0</v>
      </c>
      <c r="T178" s="8">
        <f t="shared" si="89"/>
        <v>0</v>
      </c>
      <c r="U178" s="8">
        <f t="shared" si="89"/>
        <v>0</v>
      </c>
      <c r="V178" s="8">
        <f t="shared" si="89"/>
        <v>0</v>
      </c>
      <c r="W178" s="8">
        <f t="shared" si="89"/>
        <v>0</v>
      </c>
      <c r="X178" s="8">
        <f t="shared" si="89"/>
        <v>0</v>
      </c>
      <c r="Y178" s="8">
        <f t="shared" si="89"/>
        <v>0</v>
      </c>
      <c r="Z178" s="8">
        <f t="shared" si="89"/>
        <v>0</v>
      </c>
      <c r="AA178" s="8">
        <f t="shared" si="89"/>
        <v>0</v>
      </c>
      <c r="AB178" s="8">
        <f t="shared" si="89"/>
        <v>0</v>
      </c>
      <c r="AC178" s="8">
        <f t="shared" si="89"/>
        <v>0</v>
      </c>
      <c r="AD178" s="8">
        <f t="shared" si="89"/>
        <v>0</v>
      </c>
      <c r="AE178" s="8">
        <f t="shared" si="89"/>
        <v>0</v>
      </c>
      <c r="AF178" s="8">
        <f t="shared" si="89"/>
        <v>0</v>
      </c>
      <c r="AG178" s="8">
        <f t="shared" si="89"/>
        <v>0</v>
      </c>
      <c r="AH178" s="8">
        <f t="shared" si="89"/>
        <v>0</v>
      </c>
      <c r="AI178" s="8">
        <f t="shared" si="89"/>
        <v>0</v>
      </c>
      <c r="AJ178" s="8">
        <f t="shared" si="89"/>
        <v>0</v>
      </c>
      <c r="AK178" s="8">
        <f t="shared" si="89"/>
        <v>0</v>
      </c>
      <c r="AL178" s="8">
        <f t="shared" si="89"/>
        <v>0</v>
      </c>
      <c r="AM178" s="8">
        <f t="shared" si="89"/>
        <v>0</v>
      </c>
      <c r="AN178" s="8">
        <f t="shared" si="89"/>
        <v>0</v>
      </c>
      <c r="AO178" s="8">
        <f t="shared" si="89"/>
        <v>0</v>
      </c>
      <c r="AP178" s="8">
        <f t="shared" si="89"/>
        <v>0</v>
      </c>
      <c r="AQ178" s="8">
        <f t="shared" si="89"/>
        <v>0</v>
      </c>
      <c r="AR178" s="8">
        <f t="shared" si="89"/>
        <v>0</v>
      </c>
      <c r="AS178" s="8">
        <f t="shared" si="89"/>
        <v>0</v>
      </c>
      <c r="AT178" s="8">
        <f t="shared" si="89"/>
        <v>0</v>
      </c>
      <c r="AU178" s="8">
        <f t="shared" si="89"/>
        <v>0</v>
      </c>
      <c r="AV178" s="8">
        <f t="shared" si="89"/>
        <v>0</v>
      </c>
      <c r="AW178" s="8">
        <f t="shared" si="89"/>
        <v>0</v>
      </c>
      <c r="AX178" s="8">
        <f t="shared" si="89"/>
        <v>0</v>
      </c>
      <c r="AY178" s="8">
        <f t="shared" si="89"/>
        <v>0</v>
      </c>
      <c r="AZ178" s="8">
        <f t="shared" si="89"/>
        <v>0</v>
      </c>
      <c r="BA178" s="8">
        <f t="shared" si="89"/>
        <v>0</v>
      </c>
      <c r="BB178" s="8">
        <f t="shared" si="89"/>
        <v>0</v>
      </c>
      <c r="BC178" s="8">
        <f t="shared" si="89"/>
        <v>0</v>
      </c>
      <c r="BD178" s="8">
        <f t="shared" si="89"/>
        <v>0</v>
      </c>
      <c r="BE178" s="8">
        <f t="shared" si="89"/>
        <v>0</v>
      </c>
      <c r="BF178" s="8">
        <f t="shared" si="89"/>
        <v>0</v>
      </c>
      <c r="BG178" s="8">
        <f t="shared" si="89"/>
        <v>0</v>
      </c>
    </row>
    <row r="179" spans="1:59" s="5" customFormat="1" ht="16.5" customHeight="1">
      <c r="A179" s="117" t="s">
        <v>42</v>
      </c>
      <c r="B179" s="244"/>
      <c r="C179" s="245" t="s">
        <v>45</v>
      </c>
      <c r="D179" s="246" t="s">
        <v>35</v>
      </c>
      <c r="E179" s="247">
        <f>NhuCau!H165</f>
        <v>0</v>
      </c>
      <c r="F179" s="4">
        <f>NhuCau!I165</f>
        <v>0</v>
      </c>
      <c r="G179" s="4">
        <f>NhuCau!J165</f>
        <v>0</v>
      </c>
      <c r="H179" s="4">
        <f>NhuCau!K165</f>
        <v>0</v>
      </c>
      <c r="I179" s="4">
        <f>NhuCau!L165</f>
        <v>0</v>
      </c>
      <c r="J179" s="4">
        <f>NhuCau!M165</f>
        <v>0</v>
      </c>
      <c r="K179" s="4">
        <f>NhuCau!N165</f>
        <v>0</v>
      </c>
      <c r="L179" s="4">
        <f>NhuCau!O165</f>
        <v>0</v>
      </c>
      <c r="M179" s="4">
        <f>NhuCau!P165</f>
        <v>0</v>
      </c>
      <c r="N179" s="4">
        <f>NhuCau!Q165</f>
        <v>0</v>
      </c>
      <c r="O179" s="4">
        <f>NhuCau!R165</f>
        <v>0</v>
      </c>
      <c r="P179" s="4">
        <f>NhuCau!S165</f>
        <v>0</v>
      </c>
      <c r="Q179" s="4">
        <f>NhuCau!T165</f>
        <v>0</v>
      </c>
      <c r="R179" s="4">
        <f>NhuCau!U165</f>
        <v>0</v>
      </c>
      <c r="S179" s="4">
        <f>NhuCau!V165</f>
        <v>0</v>
      </c>
      <c r="T179" s="4">
        <f>NhuCau!W165</f>
        <v>0</v>
      </c>
      <c r="U179" s="4">
        <f>NhuCau!X165</f>
        <v>0</v>
      </c>
      <c r="V179" s="4">
        <f>NhuCau!Y165</f>
        <v>0</v>
      </c>
      <c r="W179" s="4">
        <f>NhuCau!Z165</f>
        <v>0</v>
      </c>
      <c r="X179" s="4">
        <f>NhuCau!AA165</f>
        <v>0</v>
      </c>
      <c r="Y179" s="4">
        <f>NhuCau!AB165</f>
        <v>0</v>
      </c>
      <c r="Z179" s="4">
        <f>NhuCau!AC165</f>
        <v>0</v>
      </c>
      <c r="AA179" s="4">
        <f>NhuCau!AD165</f>
        <v>0</v>
      </c>
      <c r="AB179" s="4">
        <f>NhuCau!AE165</f>
        <v>0</v>
      </c>
      <c r="AC179" s="4">
        <f>NhuCau!AF165</f>
        <v>0</v>
      </c>
      <c r="AD179" s="4">
        <f>NhuCau!AG165</f>
        <v>0</v>
      </c>
      <c r="AE179" s="4">
        <f>NhuCau!AH165</f>
        <v>0</v>
      </c>
      <c r="AF179" s="4">
        <f>NhuCau!AI165</f>
        <v>0</v>
      </c>
      <c r="AG179" s="4">
        <f>NhuCau!AJ165</f>
        <v>0</v>
      </c>
      <c r="AH179" s="4">
        <f>NhuCau!AK165</f>
        <v>0</v>
      </c>
      <c r="AI179" s="4">
        <f>NhuCau!AL165</f>
        <v>0</v>
      </c>
      <c r="AJ179" s="4">
        <f>NhuCau!AM165</f>
        <v>0</v>
      </c>
      <c r="AK179" s="4">
        <f>NhuCau!AN165</f>
        <v>0</v>
      </c>
      <c r="AL179" s="4">
        <f>NhuCau!AO165</f>
        <v>0</v>
      </c>
      <c r="AM179" s="4">
        <f>NhuCau!AP165</f>
        <v>0</v>
      </c>
      <c r="AN179" s="4">
        <f>NhuCau!AQ165</f>
        <v>0</v>
      </c>
      <c r="AO179" s="4">
        <f>NhuCau!AR165</f>
        <v>0</v>
      </c>
      <c r="AP179" s="4">
        <f>NhuCau!AS165</f>
        <v>0</v>
      </c>
      <c r="AQ179" s="4">
        <f>NhuCau!AT165</f>
        <v>0</v>
      </c>
      <c r="AR179" s="4">
        <f>NhuCau!AU165</f>
        <v>0</v>
      </c>
      <c r="AS179" s="4">
        <f>NhuCau!AV165</f>
        <v>0</v>
      </c>
      <c r="AT179" s="4">
        <f>NhuCau!AW165</f>
        <v>0</v>
      </c>
      <c r="AU179" s="4">
        <f>NhuCau!AX165</f>
        <v>0</v>
      </c>
      <c r="AV179" s="4">
        <f>NhuCau!AY165</f>
        <v>0</v>
      </c>
      <c r="AW179" s="4">
        <f>NhuCau!AZ165</f>
        <v>0</v>
      </c>
      <c r="AX179" s="4">
        <f>NhuCau!BA165</f>
        <v>0</v>
      </c>
      <c r="AY179" s="4">
        <f>NhuCau!BB165</f>
        <v>0</v>
      </c>
      <c r="AZ179" s="4">
        <f>NhuCau!BD165</f>
        <v>0</v>
      </c>
      <c r="BA179" s="4">
        <f>NhuCau!BE165</f>
        <v>0</v>
      </c>
      <c r="BB179" s="4">
        <f>NhuCau!BF165</f>
        <v>0</v>
      </c>
      <c r="BC179" s="4">
        <f>NhuCau!BG165</f>
        <v>0</v>
      </c>
      <c r="BD179" s="4">
        <f>NhuCau!BH165</f>
        <v>0</v>
      </c>
      <c r="BE179" s="4">
        <f>NhuCau!BI165</f>
        <v>0</v>
      </c>
      <c r="BF179" s="4">
        <f>NhuCau!BJ165</f>
        <v>0</v>
      </c>
      <c r="BG179" s="4">
        <f>NhuCau!BK165</f>
        <v>0</v>
      </c>
    </row>
    <row r="180" spans="1:59" s="5" customFormat="1" ht="16.5" customHeight="1">
      <c r="A180" s="117" t="s">
        <v>42</v>
      </c>
      <c r="B180" s="248"/>
      <c r="C180" s="249">
        <f>BANGTINH!O5</f>
        <v>0</v>
      </c>
      <c r="D180" s="246" t="s">
        <v>35</v>
      </c>
      <c r="E180" s="250">
        <f t="shared" ref="E180:F180" si="90">SUM(E181:E185)</f>
        <v>0</v>
      </c>
      <c r="F180" s="6">
        <f t="shared" si="90"/>
        <v>0</v>
      </c>
      <c r="G180" s="6">
        <f t="shared" ref="G180:BG180" si="91">SUM(G181:G185)</f>
        <v>0</v>
      </c>
      <c r="H180" s="6">
        <f t="shared" si="91"/>
        <v>0</v>
      </c>
      <c r="I180" s="6">
        <f t="shared" si="91"/>
        <v>0</v>
      </c>
      <c r="J180" s="6">
        <f t="shared" si="91"/>
        <v>0</v>
      </c>
      <c r="K180" s="6">
        <f t="shared" si="91"/>
        <v>0</v>
      </c>
      <c r="L180" s="6">
        <f t="shared" si="91"/>
        <v>0</v>
      </c>
      <c r="M180" s="6">
        <f t="shared" si="91"/>
        <v>0</v>
      </c>
      <c r="N180" s="6">
        <f t="shared" si="91"/>
        <v>0</v>
      </c>
      <c r="O180" s="6">
        <f t="shared" si="91"/>
        <v>0</v>
      </c>
      <c r="P180" s="6">
        <f t="shared" si="91"/>
        <v>0</v>
      </c>
      <c r="Q180" s="6">
        <f t="shared" si="91"/>
        <v>0</v>
      </c>
      <c r="R180" s="6">
        <f t="shared" si="91"/>
        <v>0</v>
      </c>
      <c r="S180" s="6">
        <f t="shared" si="91"/>
        <v>0</v>
      </c>
      <c r="T180" s="6">
        <f t="shared" si="91"/>
        <v>0</v>
      </c>
      <c r="U180" s="6">
        <f t="shared" si="91"/>
        <v>0</v>
      </c>
      <c r="V180" s="6">
        <f t="shared" si="91"/>
        <v>0</v>
      </c>
      <c r="W180" s="6">
        <f t="shared" si="91"/>
        <v>0</v>
      </c>
      <c r="X180" s="6">
        <f t="shared" si="91"/>
        <v>0</v>
      </c>
      <c r="Y180" s="6">
        <f t="shared" si="91"/>
        <v>0</v>
      </c>
      <c r="Z180" s="6">
        <f t="shared" si="91"/>
        <v>0</v>
      </c>
      <c r="AA180" s="6">
        <f t="shared" si="91"/>
        <v>0</v>
      </c>
      <c r="AB180" s="6">
        <f t="shared" si="91"/>
        <v>0</v>
      </c>
      <c r="AC180" s="6">
        <f t="shared" si="91"/>
        <v>0</v>
      </c>
      <c r="AD180" s="6">
        <f t="shared" si="91"/>
        <v>0</v>
      </c>
      <c r="AE180" s="6">
        <f t="shared" si="91"/>
        <v>0</v>
      </c>
      <c r="AF180" s="6">
        <f t="shared" si="91"/>
        <v>0</v>
      </c>
      <c r="AG180" s="6">
        <f t="shared" si="91"/>
        <v>0</v>
      </c>
      <c r="AH180" s="6">
        <f t="shared" si="91"/>
        <v>0</v>
      </c>
      <c r="AI180" s="6">
        <f t="shared" si="91"/>
        <v>0</v>
      </c>
      <c r="AJ180" s="6">
        <f t="shared" si="91"/>
        <v>0</v>
      </c>
      <c r="AK180" s="6">
        <f t="shared" si="91"/>
        <v>0</v>
      </c>
      <c r="AL180" s="6">
        <f t="shared" si="91"/>
        <v>0</v>
      </c>
      <c r="AM180" s="6">
        <f t="shared" si="91"/>
        <v>0</v>
      </c>
      <c r="AN180" s="6">
        <f t="shared" si="91"/>
        <v>0</v>
      </c>
      <c r="AO180" s="6">
        <f t="shared" si="91"/>
        <v>0</v>
      </c>
      <c r="AP180" s="6">
        <f t="shared" si="91"/>
        <v>0</v>
      </c>
      <c r="AQ180" s="6">
        <f t="shared" si="91"/>
        <v>0</v>
      </c>
      <c r="AR180" s="6">
        <f t="shared" si="91"/>
        <v>0</v>
      </c>
      <c r="AS180" s="6">
        <f t="shared" si="91"/>
        <v>0</v>
      </c>
      <c r="AT180" s="6">
        <f t="shared" si="91"/>
        <v>0</v>
      </c>
      <c r="AU180" s="6">
        <f t="shared" si="91"/>
        <v>0</v>
      </c>
      <c r="AV180" s="6">
        <f t="shared" si="91"/>
        <v>0</v>
      </c>
      <c r="AW180" s="6">
        <f t="shared" si="91"/>
        <v>0</v>
      </c>
      <c r="AX180" s="6">
        <f t="shared" si="91"/>
        <v>0</v>
      </c>
      <c r="AY180" s="6">
        <f t="shared" si="91"/>
        <v>0</v>
      </c>
      <c r="AZ180" s="6">
        <f t="shared" si="91"/>
        <v>0</v>
      </c>
      <c r="BA180" s="6">
        <f t="shared" si="91"/>
        <v>0</v>
      </c>
      <c r="BB180" s="6">
        <f t="shared" si="91"/>
        <v>0</v>
      </c>
      <c r="BC180" s="6">
        <f t="shared" si="91"/>
        <v>0</v>
      </c>
      <c r="BD180" s="6">
        <f t="shared" si="91"/>
        <v>0</v>
      </c>
      <c r="BE180" s="6">
        <f t="shared" si="91"/>
        <v>0</v>
      </c>
      <c r="BF180" s="6">
        <f t="shared" si="91"/>
        <v>0</v>
      </c>
      <c r="BG180" s="6">
        <f t="shared" si="91"/>
        <v>0</v>
      </c>
    </row>
    <row r="181" spans="1:59" s="1" customFormat="1" ht="16.5" customHeight="1">
      <c r="A181" s="251" t="s">
        <v>42</v>
      </c>
      <c r="B181" s="252"/>
      <c r="C181" s="253" t="str">
        <f>BANGTINH!O6</f>
        <v>Năm 2025</v>
      </c>
      <c r="D181" s="246" t="s">
        <v>35</v>
      </c>
      <c r="E181" s="255">
        <f>SUM(F181:BG181)</f>
        <v>0</v>
      </c>
      <c r="F181" s="2">
        <f>ROUND((SUMPRODUCT((NhuCau!$E$166:$E$170=CakyQuyhoach)*((NhuCau!I$166:I$170)/10))+SUMPRODUCT((NhuCau!$E$166:$E$170=Kykehoach)*((NhuCau!I$166:I$170)/5))+SUMPRODUCT((NhuCau!$E$166:$E$170=$C181)*(NhuCau!I$166:I$170))),2)</f>
        <v>0</v>
      </c>
      <c r="G181" s="2">
        <f>ROUND((SUMPRODUCT((NhuCau!$E$166:$E$170=CakyQuyhoach)*((NhuCau!J$166:J$170)/10))+SUMPRODUCT((NhuCau!$E$166:$E$170=Kykehoach)*((NhuCau!J$166:J$170)/5))+SUMPRODUCT((NhuCau!$E$166:$E$170=$C181)*(NhuCau!J$166:J$170))),2)</f>
        <v>0</v>
      </c>
      <c r="H181" s="2">
        <f>ROUND((SUMPRODUCT((NhuCau!$E$166:$E$170=CakyQuyhoach)*((NhuCau!K$166:K$170)/10))+SUMPRODUCT((NhuCau!$E$166:$E$170=Kykehoach)*((NhuCau!K$166:K$170)/5))+SUMPRODUCT((NhuCau!$E$166:$E$170=$C181)*(NhuCau!K$166:K$170))),2)</f>
        <v>0</v>
      </c>
      <c r="I181" s="2">
        <f>ROUND((SUMPRODUCT((NhuCau!$E$166:$E$170=CakyQuyhoach)*((NhuCau!L$166:L$170)/10))+SUMPRODUCT((NhuCau!$E$166:$E$170=Kykehoach)*((NhuCau!L$166:L$170)/5))+SUMPRODUCT((NhuCau!$E$166:$E$170=$C181)*(NhuCau!L$166:L$170))),2)</f>
        <v>0</v>
      </c>
      <c r="J181" s="2">
        <f>ROUND((SUMPRODUCT((NhuCau!$E$166:$E$170=CakyQuyhoach)*((NhuCau!M$166:M$170)/10))+SUMPRODUCT((NhuCau!$E$166:$E$170=Kykehoach)*((NhuCau!M$166:M$170)/5))+SUMPRODUCT((NhuCau!$E$166:$E$170=$C181)*(NhuCau!M$166:M$170))),2)</f>
        <v>0</v>
      </c>
      <c r="K181" s="2">
        <f>ROUND((SUMPRODUCT((NhuCau!$E$166:$E$170=CakyQuyhoach)*((NhuCau!N$166:N$170)/10))+SUMPRODUCT((NhuCau!$E$166:$E$170=Kykehoach)*((NhuCau!N$166:N$170)/5))+SUMPRODUCT((NhuCau!$E$166:$E$170=$C181)*(NhuCau!N$166:N$170))),2)</f>
        <v>0</v>
      </c>
      <c r="L181" s="2">
        <f>ROUND((SUMPRODUCT((NhuCau!$E$166:$E$170=CakyQuyhoach)*((NhuCau!O$166:O$170)/10))+SUMPRODUCT((NhuCau!$E$166:$E$170=Kykehoach)*((NhuCau!O$166:O$170)/5))+SUMPRODUCT((NhuCau!$E$166:$E$170=$C181)*(NhuCau!O$166:O$170))),2)</f>
        <v>0</v>
      </c>
      <c r="M181" s="2">
        <f>ROUND((SUMPRODUCT((NhuCau!$E$166:$E$170=CakyQuyhoach)*((NhuCau!P$166:P$170)/10))+SUMPRODUCT((NhuCau!$E$166:$E$170=Kykehoach)*((NhuCau!P$166:P$170)/5))+SUMPRODUCT((NhuCau!$E$166:$E$170=$C181)*(NhuCau!P$166:P$170))),2)</f>
        <v>0</v>
      </c>
      <c r="N181" s="2">
        <f>ROUND((SUMPRODUCT((NhuCau!$E$166:$E$170=CakyQuyhoach)*((NhuCau!Q$166:Q$170)/10))+SUMPRODUCT((NhuCau!$E$166:$E$170=Kykehoach)*((NhuCau!Q$166:Q$170)/5))+SUMPRODUCT((NhuCau!$E$166:$E$170=$C181)*(NhuCau!Q$166:Q$170))),2)</f>
        <v>0</v>
      </c>
      <c r="O181" s="2">
        <f>ROUND((SUMPRODUCT((NhuCau!$E$166:$E$170=CakyQuyhoach)*((NhuCau!R$166:R$170)/10))+SUMPRODUCT((NhuCau!$E$166:$E$170=Kykehoach)*((NhuCau!R$166:R$170)/5))+SUMPRODUCT((NhuCau!$E$166:$E$170=$C181)*(NhuCau!R$166:R$170))),2)</f>
        <v>0</v>
      </c>
      <c r="P181" s="2">
        <f>ROUND((SUMPRODUCT((NhuCau!$E$166:$E$170=CakyQuyhoach)*((NhuCau!S$166:S$170)/10))+SUMPRODUCT((NhuCau!$E$166:$E$170=Kykehoach)*((NhuCau!S$166:S$170)/5))+SUMPRODUCT((NhuCau!$E$166:$E$170=$C181)*(NhuCau!S$166:S$170))),2)</f>
        <v>0</v>
      </c>
      <c r="Q181" s="2">
        <f>ROUND((SUMPRODUCT((NhuCau!$E$166:$E$170=CakyQuyhoach)*((NhuCau!T$166:T$170)/10))+SUMPRODUCT((NhuCau!$E$166:$E$170=Kykehoach)*((NhuCau!T$166:T$170)/5))+SUMPRODUCT((NhuCau!$E$166:$E$170=$C181)*(NhuCau!T$166:T$170))),2)</f>
        <v>0</v>
      </c>
      <c r="R181" s="2">
        <f>ROUND((SUMPRODUCT((NhuCau!$E$166:$E$170=CakyQuyhoach)*((NhuCau!U$166:U$170)/10))+SUMPRODUCT((NhuCau!$E$166:$E$170=Kykehoach)*((NhuCau!U$166:U$170)/5))+SUMPRODUCT((NhuCau!$E$166:$E$170=$C181)*(NhuCau!U$166:U$170))),2)</f>
        <v>0</v>
      </c>
      <c r="S181" s="2">
        <f>ROUND((SUMPRODUCT((NhuCau!$E$166:$E$170=CakyQuyhoach)*((NhuCau!V$166:V$170)/10))+SUMPRODUCT((NhuCau!$E$166:$E$170=Kykehoach)*((NhuCau!V$166:V$170)/5))+SUMPRODUCT((NhuCau!$E$166:$E$170=$C181)*(NhuCau!V$166:V$170))),2)</f>
        <v>0</v>
      </c>
      <c r="T181" s="2">
        <f>ROUND((SUMPRODUCT((NhuCau!$E$166:$E$170=CakyQuyhoach)*((NhuCau!W$166:W$170)/10))+SUMPRODUCT((NhuCau!$E$166:$E$170=Kykehoach)*((NhuCau!W$166:W$170)/5))+SUMPRODUCT((NhuCau!$E$166:$E$170=$C181)*(NhuCau!W$166:W$170))),2)</f>
        <v>0</v>
      </c>
      <c r="U181" s="2">
        <f>ROUND((SUMPRODUCT((NhuCau!$E$166:$E$170=CakyQuyhoach)*((NhuCau!X$166:X$170)/10))+SUMPRODUCT((NhuCau!$E$166:$E$170=Kykehoach)*((NhuCau!X$166:X$170)/5))+SUMPRODUCT((NhuCau!$E$166:$E$170=$C181)*(NhuCau!X$166:X$170))),2)</f>
        <v>0</v>
      </c>
      <c r="V181" s="2">
        <f>ROUND((SUMPRODUCT((NhuCau!$E$166:$E$170=CakyQuyhoach)*((NhuCau!Y$166:Y$170)/10))+SUMPRODUCT((NhuCau!$E$166:$E$170=Kykehoach)*((NhuCau!Y$166:Y$170)/5))+SUMPRODUCT((NhuCau!$E$166:$E$170=$C181)*(NhuCau!Y$166:Y$170))),2)</f>
        <v>0</v>
      </c>
      <c r="W181" s="2">
        <f>ROUND((SUMPRODUCT((NhuCau!$E$166:$E$170=CakyQuyhoach)*((NhuCau!Z$166:Z$170)/10))+SUMPRODUCT((NhuCau!$E$166:$E$170=Kykehoach)*((NhuCau!Z$166:Z$170)/5))+SUMPRODUCT((NhuCau!$E$166:$E$170=$C181)*(NhuCau!Z$166:Z$170))),2)</f>
        <v>0</v>
      </c>
      <c r="X181" s="2">
        <f>ROUND((SUMPRODUCT((NhuCau!$E$166:$E$170=CakyQuyhoach)*((NhuCau!AA$166:AA$170)/10))+SUMPRODUCT((NhuCau!$E$166:$E$170=Kykehoach)*((NhuCau!AA$166:AA$170)/5))+SUMPRODUCT((NhuCau!$E$166:$E$170=$C181)*(NhuCau!AA$166:AA$170))),2)</f>
        <v>0</v>
      </c>
      <c r="Y181" s="2">
        <f>ROUND((SUMPRODUCT((NhuCau!$E$166:$E$170=CakyQuyhoach)*((NhuCau!AB$166:AB$170)/10))+SUMPRODUCT((NhuCau!$E$166:$E$170=Kykehoach)*((NhuCau!AB$166:AB$170)/5))+SUMPRODUCT((NhuCau!$E$166:$E$170=$C181)*(NhuCau!AB$166:AB$170))),2)</f>
        <v>0</v>
      </c>
      <c r="Z181" s="2">
        <f>ROUND((SUMPRODUCT((NhuCau!$E$166:$E$170=CakyQuyhoach)*((NhuCau!AC$166:AC$170)/10))+SUMPRODUCT((NhuCau!$E$166:$E$170=Kykehoach)*((NhuCau!AC$166:AC$170)/5))+SUMPRODUCT((NhuCau!$E$166:$E$170=$C181)*(NhuCau!AC$166:AC$170))),2)</f>
        <v>0</v>
      </c>
      <c r="AA181" s="2">
        <f>ROUND((SUMPRODUCT((NhuCau!$E$166:$E$170=CakyQuyhoach)*((NhuCau!AD$166:AD$170)/10))+SUMPRODUCT((NhuCau!$E$166:$E$170=Kykehoach)*((NhuCau!AD$166:AD$170)/5))+SUMPRODUCT((NhuCau!$E$166:$E$170=$C181)*(NhuCau!AD$166:AD$170))),2)</f>
        <v>0</v>
      </c>
      <c r="AB181" s="2">
        <f>ROUND((SUMPRODUCT((NhuCau!$E$166:$E$170=CakyQuyhoach)*((NhuCau!AE$166:AE$170)/10))+SUMPRODUCT((NhuCau!$E$166:$E$170=Kykehoach)*((NhuCau!AE$166:AE$170)/5))+SUMPRODUCT((NhuCau!$E$166:$E$170=$C181)*(NhuCau!AE$166:AE$170))),2)</f>
        <v>0</v>
      </c>
      <c r="AC181" s="2">
        <f>ROUND((SUMPRODUCT((NhuCau!$E$166:$E$170=CakyQuyhoach)*((NhuCau!AF$166:AF$170)/10))+SUMPRODUCT((NhuCau!$E$166:$E$170=Kykehoach)*((NhuCau!AF$166:AF$170)/5))+SUMPRODUCT((NhuCau!$E$166:$E$170=$C181)*(NhuCau!AF$166:AF$170))),2)</f>
        <v>0</v>
      </c>
      <c r="AD181" s="2">
        <f>ROUND((SUMPRODUCT((NhuCau!$E$166:$E$170=CakyQuyhoach)*((NhuCau!AG$166:AG$170)/10))+SUMPRODUCT((NhuCau!$E$166:$E$170=Kykehoach)*((NhuCau!AG$166:AG$170)/5))+SUMPRODUCT((NhuCau!$E$166:$E$170=$C181)*(NhuCau!AG$166:AG$170))),2)</f>
        <v>0</v>
      </c>
      <c r="AE181" s="2">
        <f>ROUND((SUMPRODUCT((NhuCau!$E$166:$E$170=CakyQuyhoach)*((NhuCau!AH$166:AH$170)/10))+SUMPRODUCT((NhuCau!$E$166:$E$170=Kykehoach)*((NhuCau!AH$166:AH$170)/5))+SUMPRODUCT((NhuCau!$E$166:$E$170=$C181)*(NhuCau!AH$166:AH$170))),2)</f>
        <v>0</v>
      </c>
      <c r="AF181" s="2">
        <f>ROUND((SUMPRODUCT((NhuCau!$E$166:$E$170=CakyQuyhoach)*((NhuCau!AI$166:AI$170)/10))+SUMPRODUCT((NhuCau!$E$166:$E$170=Kykehoach)*((NhuCau!AI$166:AI$170)/5))+SUMPRODUCT((NhuCau!$E$166:$E$170=$C181)*(NhuCau!AI$166:AI$170))),2)</f>
        <v>0</v>
      </c>
      <c r="AG181" s="2">
        <f>ROUND((SUMPRODUCT((NhuCau!$E$166:$E$170=CakyQuyhoach)*((NhuCau!AJ$166:AJ$170)/10))+SUMPRODUCT((NhuCau!$E$166:$E$170=Kykehoach)*((NhuCau!AJ$166:AJ$170)/5))+SUMPRODUCT((NhuCau!$E$166:$E$170=$C181)*(NhuCau!AJ$166:AJ$170))),2)</f>
        <v>0</v>
      </c>
      <c r="AH181" s="2">
        <f>ROUND((SUMPRODUCT((NhuCau!$E$166:$E$170=CakyQuyhoach)*((NhuCau!AK$166:AK$170)/10))+SUMPRODUCT((NhuCau!$E$166:$E$170=Kykehoach)*((NhuCau!AK$166:AK$170)/5))+SUMPRODUCT((NhuCau!$E$166:$E$170=$C181)*(NhuCau!AK$166:AK$170))),2)</f>
        <v>0</v>
      </c>
      <c r="AI181" s="2">
        <f>ROUND((SUMPRODUCT((NhuCau!$E$166:$E$170=CakyQuyhoach)*((NhuCau!AL$166:AL$170)/10))+SUMPRODUCT((NhuCau!$E$166:$E$170=Kykehoach)*((NhuCau!AL$166:AL$170)/5))+SUMPRODUCT((NhuCau!$E$166:$E$170=$C181)*(NhuCau!AL$166:AL$170))),2)</f>
        <v>0</v>
      </c>
      <c r="AJ181" s="2">
        <f>ROUND((SUMPRODUCT((NhuCau!$E$166:$E$170=CakyQuyhoach)*((NhuCau!AM$166:AM$170)/10))+SUMPRODUCT((NhuCau!$E$166:$E$170=Kykehoach)*((NhuCau!AM$166:AM$170)/5))+SUMPRODUCT((NhuCau!$E$166:$E$170=$C181)*(NhuCau!AM$166:AM$170))),2)</f>
        <v>0</v>
      </c>
      <c r="AK181" s="2">
        <f>ROUND((SUMPRODUCT((NhuCau!$E$166:$E$170=CakyQuyhoach)*((NhuCau!AN$166:AN$170)/10))+SUMPRODUCT((NhuCau!$E$166:$E$170=Kykehoach)*((NhuCau!AN$166:AN$170)/5))+SUMPRODUCT((NhuCau!$E$166:$E$170=$C181)*(NhuCau!AN$166:AN$170))),2)</f>
        <v>0</v>
      </c>
      <c r="AL181" s="2">
        <f>ROUND((SUMPRODUCT((NhuCau!$E$166:$E$170=CakyQuyhoach)*((NhuCau!AO$166:AO$170)/10))+SUMPRODUCT((NhuCau!$E$166:$E$170=Kykehoach)*((NhuCau!AO$166:AO$170)/5))+SUMPRODUCT((NhuCau!$E$166:$E$170=$C181)*(NhuCau!AO$166:AO$170))),2)</f>
        <v>0</v>
      </c>
      <c r="AM181" s="2">
        <f>ROUND((SUMPRODUCT((NhuCau!$E$166:$E$170=CakyQuyhoach)*((NhuCau!AP$166:AP$170)/10))+SUMPRODUCT((NhuCau!$E$166:$E$170=Kykehoach)*((NhuCau!AP$166:AP$170)/5))+SUMPRODUCT((NhuCau!$E$166:$E$170=$C181)*(NhuCau!AP$166:AP$170))),2)</f>
        <v>0</v>
      </c>
      <c r="AN181" s="2">
        <f>ROUND((SUMPRODUCT((NhuCau!$E$166:$E$170=CakyQuyhoach)*((NhuCau!AQ$166:AQ$170)/10))+SUMPRODUCT((NhuCau!$E$166:$E$170=Kykehoach)*((NhuCau!AQ$166:AQ$170)/5))+SUMPRODUCT((NhuCau!$E$166:$E$170=$C181)*(NhuCau!AQ$166:AQ$170))),2)</f>
        <v>0</v>
      </c>
      <c r="AO181" s="2">
        <f>ROUND((SUMPRODUCT((NhuCau!$E$166:$E$170=CakyQuyhoach)*((NhuCau!AR$166:AR$170)/10))+SUMPRODUCT((NhuCau!$E$166:$E$170=Kykehoach)*((NhuCau!AR$166:AR$170)/5))+SUMPRODUCT((NhuCau!$E$166:$E$170=$C181)*(NhuCau!AR$166:AR$170))),2)</f>
        <v>0</v>
      </c>
      <c r="AP181" s="2">
        <f>ROUND((SUMPRODUCT((NhuCau!$E$166:$E$170=CakyQuyhoach)*((NhuCau!AS$166:AS$170)/10))+SUMPRODUCT((NhuCau!$E$166:$E$170=Kykehoach)*((NhuCau!AS$166:AS$170)/5))+SUMPRODUCT((NhuCau!$E$166:$E$170=$C181)*(NhuCau!AS$166:AS$170))),2)</f>
        <v>0</v>
      </c>
      <c r="AQ181" s="2">
        <f>ROUND((SUMPRODUCT((NhuCau!$E$166:$E$170=CakyQuyhoach)*((NhuCau!AT$166:AT$170)/10))+SUMPRODUCT((NhuCau!$E$166:$E$170=Kykehoach)*((NhuCau!AT$166:AT$170)/5))+SUMPRODUCT((NhuCau!$E$166:$E$170=$C181)*(NhuCau!AT$166:AT$170))),2)</f>
        <v>0</v>
      </c>
      <c r="AR181" s="2">
        <f>ROUND((SUMPRODUCT((NhuCau!$E$166:$E$170=CakyQuyhoach)*((NhuCau!AU$166:AU$170)/10))+SUMPRODUCT((NhuCau!$E$166:$E$170=Kykehoach)*((NhuCau!AU$166:AU$170)/5))+SUMPRODUCT((NhuCau!$E$166:$E$170=$C181)*(NhuCau!AU$166:AU$170))),2)</f>
        <v>0</v>
      </c>
      <c r="AS181" s="2">
        <f>ROUND((SUMPRODUCT((NhuCau!$E$166:$E$170=CakyQuyhoach)*((NhuCau!AV$166:AV$170)/10))+SUMPRODUCT((NhuCau!$E$166:$E$170=Kykehoach)*((NhuCau!AV$166:AV$170)/5))+SUMPRODUCT((NhuCau!$E$166:$E$170=$C181)*(NhuCau!AV$166:AV$170))),2)</f>
        <v>0</v>
      </c>
      <c r="AT181" s="2">
        <f>ROUND((SUMPRODUCT((NhuCau!$E$166:$E$170=CakyQuyhoach)*((NhuCau!AW$166:AW$170)/10))+SUMPRODUCT((NhuCau!$E$166:$E$170=Kykehoach)*((NhuCau!AW$166:AW$170)/5))+SUMPRODUCT((NhuCau!$E$166:$E$170=$C181)*(NhuCau!AW$166:AW$170))),2)</f>
        <v>0</v>
      </c>
      <c r="AU181" s="2">
        <f>ROUND((SUMPRODUCT((NhuCau!$E$166:$E$170=CakyQuyhoach)*((NhuCau!AX$166:AX$170)/10))+SUMPRODUCT((NhuCau!$E$166:$E$170=Kykehoach)*((NhuCau!AX$166:AX$170)/5))+SUMPRODUCT((NhuCau!$E$166:$E$170=$C181)*(NhuCau!AX$166:AX$170))),2)</f>
        <v>0</v>
      </c>
      <c r="AV181" s="2">
        <f>ROUND((SUMPRODUCT((NhuCau!$E$166:$E$170=CakyQuyhoach)*((NhuCau!AY$166:AY$170)/10))+SUMPRODUCT((NhuCau!$E$166:$E$170=Kykehoach)*((NhuCau!AY$166:AY$170)/5))+SUMPRODUCT((NhuCau!$E$166:$E$170=$C181)*(NhuCau!AY$166:AY$170))),2)</f>
        <v>0</v>
      </c>
      <c r="AW181" s="2">
        <f>ROUND((SUMPRODUCT((NhuCau!$E$166:$E$170=CakyQuyhoach)*((NhuCau!AZ$166:AZ$170)/10))+SUMPRODUCT((NhuCau!$E$166:$E$170=Kykehoach)*((NhuCau!AZ$166:AZ$170)/5))+SUMPRODUCT((NhuCau!$E$166:$E$170=$C181)*(NhuCau!AZ$166:AZ$170))),2)</f>
        <v>0</v>
      </c>
      <c r="AX181" s="2">
        <f>ROUND((SUMPRODUCT((NhuCau!$E$166:$E$170=CakyQuyhoach)*((NhuCau!BA$166:BA$170)/10))+SUMPRODUCT((NhuCau!$E$166:$E$170=Kykehoach)*((NhuCau!BA$166:BA$170)/5))+SUMPRODUCT((NhuCau!$E$166:$E$170=$C181)*(NhuCau!BA$166:BA$170))),2)</f>
        <v>0</v>
      </c>
      <c r="AY181" s="2">
        <f>ROUND((SUMPRODUCT((NhuCau!$E$166:$E$170=CakyQuyhoach)*((NhuCau!BB$166:BB$170)/10))+SUMPRODUCT((NhuCau!$E$166:$E$170=Kykehoach)*((NhuCau!BB$166:BB$170)/5))+SUMPRODUCT((NhuCau!$E$166:$E$170=$C181)*(NhuCau!BB$166:BB$170))),2)</f>
        <v>0</v>
      </c>
      <c r="AZ181" s="2">
        <f>ROUND((SUMPRODUCT((NhuCau!$E$166:$E$170=CakyQuyhoach)*((NhuCau!BD$166:BD$170)/10))+SUMPRODUCT((NhuCau!$E$166:$E$170=Kykehoach)*((NhuCau!BD$166:BD$170)/5))+SUMPRODUCT((NhuCau!$E$166:$E$170=$C181)*(NhuCau!BD$166:BD$170))),2)</f>
        <v>0</v>
      </c>
      <c r="BA181" s="2">
        <f>ROUND((SUMPRODUCT((NhuCau!$E$166:$E$170=CakyQuyhoach)*((NhuCau!BE$166:BE$170)/10))+SUMPRODUCT((NhuCau!$E$166:$E$170=Kykehoach)*((NhuCau!BE$166:BE$170)/5))+SUMPRODUCT((NhuCau!$E$166:$E$170=$C181)*(NhuCau!BE$166:BE$170))),2)</f>
        <v>0</v>
      </c>
      <c r="BB181" s="2">
        <f>ROUND((SUMPRODUCT((NhuCau!$E$166:$E$170=CakyQuyhoach)*((NhuCau!BF$166:BF$170)/10))+SUMPRODUCT((NhuCau!$E$166:$E$170=Kykehoach)*((NhuCau!BF$166:BF$170)/5))+SUMPRODUCT((NhuCau!$E$166:$E$170=$C181)*(NhuCau!BF$166:BF$170))),2)</f>
        <v>0</v>
      </c>
      <c r="BC181" s="2">
        <f>ROUND((SUMPRODUCT((NhuCau!$E$166:$E$170=CakyQuyhoach)*((NhuCau!BG$166:BG$170)/10))+SUMPRODUCT((NhuCau!$E$166:$E$170=Kykehoach)*((NhuCau!BG$166:BG$170)/5))+SUMPRODUCT((NhuCau!$E$166:$E$170=$C181)*(NhuCau!BG$166:BG$170))),2)</f>
        <v>0</v>
      </c>
      <c r="BD181" s="2">
        <f>ROUND((SUMPRODUCT((NhuCau!$E$166:$E$170=CakyQuyhoach)*((NhuCau!BH$166:BH$170)/10))+SUMPRODUCT((NhuCau!$E$166:$E$170=Kykehoach)*((NhuCau!BH$166:BH$170)/5))+SUMPRODUCT((NhuCau!$E$166:$E$170=$C181)*(NhuCau!BH$166:BH$170))),2)</f>
        <v>0</v>
      </c>
      <c r="BE181" s="2">
        <f>ROUND((SUMPRODUCT((NhuCau!$E$166:$E$170=CakyQuyhoach)*((NhuCau!BI$166:BI$170)/10))+SUMPRODUCT((NhuCau!$E$166:$E$170=Kykehoach)*((NhuCau!BI$166:BI$170)/5))+SUMPRODUCT((NhuCau!$E$166:$E$170=$C181)*(NhuCau!BI$166:BI$170))),2)</f>
        <v>0</v>
      </c>
      <c r="BF181" s="2">
        <f>ROUND((SUMPRODUCT((NhuCau!$E$166:$E$170=CakyQuyhoach)*((NhuCau!BJ$166:BJ$170)/10))+SUMPRODUCT((NhuCau!$E$166:$E$170=Kykehoach)*((NhuCau!BJ$166:BJ$170)/5))+SUMPRODUCT((NhuCau!$E$166:$E$170=$C181)*(NhuCau!BJ$166:BJ$170))),2)</f>
        <v>0</v>
      </c>
      <c r="BG181" s="2">
        <f>ROUND((SUMPRODUCT((NhuCau!$E$166:$E$170=CakyQuyhoach)*((NhuCau!BK$166:BK$170)/10))+SUMPRODUCT((NhuCau!$E$166:$E$170=Kykehoach)*((NhuCau!BK$166:BK$170)/5))+SUMPRODUCT((NhuCau!$E$166:$E$170=$C181)*(NhuCau!BK$166:BK$170))),2)</f>
        <v>0</v>
      </c>
    </row>
    <row r="182" spans="1:59" s="1" customFormat="1" ht="16.5" customHeight="1">
      <c r="A182" s="251" t="s">
        <v>42</v>
      </c>
      <c r="B182" s="252"/>
      <c r="C182" s="253" t="str">
        <f>BANGTINH!O7</f>
        <v>Năm 2026</v>
      </c>
      <c r="D182" s="246" t="s">
        <v>35</v>
      </c>
      <c r="E182" s="255">
        <f>SUM(F182:BG182)</f>
        <v>0</v>
      </c>
      <c r="F182" s="2">
        <f>ROUND((SUMPRODUCT((NhuCau!$E$166:$E$170=CakyQuyhoach)*((NhuCau!I$166:I$170)/10))+SUMPRODUCT((NhuCau!$E$166:$E$170=Kykehoach)*((NhuCau!I$166:I$170)/5))+SUMPRODUCT((NhuCau!$E$166:$E$170=$C182)*(NhuCau!I$166:I$170))),2)</f>
        <v>0</v>
      </c>
      <c r="G182" s="2">
        <f>ROUND((SUMPRODUCT((NhuCau!$E$166:$E$170=CakyQuyhoach)*((NhuCau!J$166:J$170)/10))+SUMPRODUCT((NhuCau!$E$166:$E$170=Kykehoach)*((NhuCau!J$166:J$170)/5))+SUMPRODUCT((NhuCau!$E$166:$E$170=$C182)*(NhuCau!J$166:J$170))),2)</f>
        <v>0</v>
      </c>
      <c r="H182" s="2">
        <f>ROUND((SUMPRODUCT((NhuCau!$E$166:$E$170=CakyQuyhoach)*((NhuCau!K$166:K$170)/10))+SUMPRODUCT((NhuCau!$E$166:$E$170=Kykehoach)*((NhuCau!K$166:K$170)/5))+SUMPRODUCT((NhuCau!$E$166:$E$170=$C182)*(NhuCau!K$166:K$170))),2)</f>
        <v>0</v>
      </c>
      <c r="I182" s="2">
        <f>ROUND((SUMPRODUCT((NhuCau!$E$166:$E$170=CakyQuyhoach)*((NhuCau!L$166:L$170)/10))+SUMPRODUCT((NhuCau!$E$166:$E$170=Kykehoach)*((NhuCau!L$166:L$170)/5))+SUMPRODUCT((NhuCau!$E$166:$E$170=$C182)*(NhuCau!L$166:L$170))),2)</f>
        <v>0</v>
      </c>
      <c r="J182" s="2">
        <f>ROUND((SUMPRODUCT((NhuCau!$E$166:$E$170=CakyQuyhoach)*((NhuCau!M$166:M$170)/10))+SUMPRODUCT((NhuCau!$E$166:$E$170=Kykehoach)*((NhuCau!M$166:M$170)/5))+SUMPRODUCT((NhuCau!$E$166:$E$170=$C182)*(NhuCau!M$166:M$170))),2)</f>
        <v>0</v>
      </c>
      <c r="K182" s="2">
        <f>ROUND((SUMPRODUCT((NhuCau!$E$166:$E$170=CakyQuyhoach)*((NhuCau!N$166:N$170)/10))+SUMPRODUCT((NhuCau!$E$166:$E$170=Kykehoach)*((NhuCau!N$166:N$170)/5))+SUMPRODUCT((NhuCau!$E$166:$E$170=$C182)*(NhuCau!N$166:N$170))),2)</f>
        <v>0</v>
      </c>
      <c r="L182" s="2">
        <f>ROUND((SUMPRODUCT((NhuCau!$E$166:$E$170=CakyQuyhoach)*((NhuCau!O$166:O$170)/10))+SUMPRODUCT((NhuCau!$E$166:$E$170=Kykehoach)*((NhuCau!O$166:O$170)/5))+SUMPRODUCT((NhuCau!$E$166:$E$170=$C182)*(NhuCau!O$166:O$170))),2)</f>
        <v>0</v>
      </c>
      <c r="M182" s="2">
        <f>ROUND((SUMPRODUCT((NhuCau!$E$166:$E$170=CakyQuyhoach)*((NhuCau!P$166:P$170)/10))+SUMPRODUCT((NhuCau!$E$166:$E$170=Kykehoach)*((NhuCau!P$166:P$170)/5))+SUMPRODUCT((NhuCau!$E$166:$E$170=$C182)*(NhuCau!P$166:P$170))),2)</f>
        <v>0</v>
      </c>
      <c r="N182" s="2">
        <f>ROUND((SUMPRODUCT((NhuCau!$E$166:$E$170=CakyQuyhoach)*((NhuCau!Q$166:Q$170)/10))+SUMPRODUCT((NhuCau!$E$166:$E$170=Kykehoach)*((NhuCau!Q$166:Q$170)/5))+SUMPRODUCT((NhuCau!$E$166:$E$170=$C182)*(NhuCau!Q$166:Q$170))),2)</f>
        <v>0</v>
      </c>
      <c r="O182" s="2">
        <f>ROUND((SUMPRODUCT((NhuCau!$E$166:$E$170=CakyQuyhoach)*((NhuCau!R$166:R$170)/10))+SUMPRODUCT((NhuCau!$E$166:$E$170=Kykehoach)*((NhuCau!R$166:R$170)/5))+SUMPRODUCT((NhuCau!$E$166:$E$170=$C182)*(NhuCau!R$166:R$170))),2)</f>
        <v>0</v>
      </c>
      <c r="P182" s="2">
        <f>ROUND((SUMPRODUCT((NhuCau!$E$166:$E$170=CakyQuyhoach)*((NhuCau!S$166:S$170)/10))+SUMPRODUCT((NhuCau!$E$166:$E$170=Kykehoach)*((NhuCau!S$166:S$170)/5))+SUMPRODUCT((NhuCau!$E$166:$E$170=$C182)*(NhuCau!S$166:S$170))),2)</f>
        <v>0</v>
      </c>
      <c r="Q182" s="2">
        <f>ROUND((SUMPRODUCT((NhuCau!$E$166:$E$170=CakyQuyhoach)*((NhuCau!T$166:T$170)/10))+SUMPRODUCT((NhuCau!$E$166:$E$170=Kykehoach)*((NhuCau!T$166:T$170)/5))+SUMPRODUCT((NhuCau!$E$166:$E$170=$C182)*(NhuCau!T$166:T$170))),2)</f>
        <v>0</v>
      </c>
      <c r="R182" s="2">
        <f>ROUND((SUMPRODUCT((NhuCau!$E$166:$E$170=CakyQuyhoach)*((NhuCau!U$166:U$170)/10))+SUMPRODUCT((NhuCau!$E$166:$E$170=Kykehoach)*((NhuCau!U$166:U$170)/5))+SUMPRODUCT((NhuCau!$E$166:$E$170=$C182)*(NhuCau!U$166:U$170))),2)</f>
        <v>0</v>
      </c>
      <c r="S182" s="2">
        <f>ROUND((SUMPRODUCT((NhuCau!$E$166:$E$170=CakyQuyhoach)*((NhuCau!V$166:V$170)/10))+SUMPRODUCT((NhuCau!$E$166:$E$170=Kykehoach)*((NhuCau!V$166:V$170)/5))+SUMPRODUCT((NhuCau!$E$166:$E$170=$C182)*(NhuCau!V$166:V$170))),2)</f>
        <v>0</v>
      </c>
      <c r="T182" s="2">
        <f>ROUND((SUMPRODUCT((NhuCau!$E$166:$E$170=CakyQuyhoach)*((NhuCau!W$166:W$170)/10))+SUMPRODUCT((NhuCau!$E$166:$E$170=Kykehoach)*((NhuCau!W$166:W$170)/5))+SUMPRODUCT((NhuCau!$E$166:$E$170=$C182)*(NhuCau!W$166:W$170))),2)</f>
        <v>0</v>
      </c>
      <c r="U182" s="2">
        <f>ROUND((SUMPRODUCT((NhuCau!$E$166:$E$170=CakyQuyhoach)*((NhuCau!X$166:X$170)/10))+SUMPRODUCT((NhuCau!$E$166:$E$170=Kykehoach)*((NhuCau!X$166:X$170)/5))+SUMPRODUCT((NhuCau!$E$166:$E$170=$C182)*(NhuCau!X$166:X$170))),2)</f>
        <v>0</v>
      </c>
      <c r="V182" s="2">
        <f>ROUND((SUMPRODUCT((NhuCau!$E$166:$E$170=CakyQuyhoach)*((NhuCau!Y$166:Y$170)/10))+SUMPRODUCT((NhuCau!$E$166:$E$170=Kykehoach)*((NhuCau!Y$166:Y$170)/5))+SUMPRODUCT((NhuCau!$E$166:$E$170=$C182)*(NhuCau!Y$166:Y$170))),2)</f>
        <v>0</v>
      </c>
      <c r="W182" s="2">
        <f>ROUND((SUMPRODUCT((NhuCau!$E$166:$E$170=CakyQuyhoach)*((NhuCau!Z$166:Z$170)/10))+SUMPRODUCT((NhuCau!$E$166:$E$170=Kykehoach)*((NhuCau!Z$166:Z$170)/5))+SUMPRODUCT((NhuCau!$E$166:$E$170=$C182)*(NhuCau!Z$166:Z$170))),2)</f>
        <v>0</v>
      </c>
      <c r="X182" s="2">
        <f>ROUND((SUMPRODUCT((NhuCau!$E$166:$E$170=CakyQuyhoach)*((NhuCau!AA$166:AA$170)/10))+SUMPRODUCT((NhuCau!$E$166:$E$170=Kykehoach)*((NhuCau!AA$166:AA$170)/5))+SUMPRODUCT((NhuCau!$E$166:$E$170=$C182)*(NhuCau!AA$166:AA$170))),2)</f>
        <v>0</v>
      </c>
      <c r="Y182" s="2">
        <f>ROUND((SUMPRODUCT((NhuCau!$E$166:$E$170=CakyQuyhoach)*((NhuCau!AB$166:AB$170)/10))+SUMPRODUCT((NhuCau!$E$166:$E$170=Kykehoach)*((NhuCau!AB$166:AB$170)/5))+SUMPRODUCT((NhuCau!$E$166:$E$170=$C182)*(NhuCau!AB$166:AB$170))),2)</f>
        <v>0</v>
      </c>
      <c r="Z182" s="2">
        <f>ROUND((SUMPRODUCT((NhuCau!$E$166:$E$170=CakyQuyhoach)*((NhuCau!AC$166:AC$170)/10))+SUMPRODUCT((NhuCau!$E$166:$E$170=Kykehoach)*((NhuCau!AC$166:AC$170)/5))+SUMPRODUCT((NhuCau!$E$166:$E$170=$C182)*(NhuCau!AC$166:AC$170))),2)</f>
        <v>0</v>
      </c>
      <c r="AA182" s="2">
        <f>ROUND((SUMPRODUCT((NhuCau!$E$166:$E$170=CakyQuyhoach)*((NhuCau!AD$166:AD$170)/10))+SUMPRODUCT((NhuCau!$E$166:$E$170=Kykehoach)*((NhuCau!AD$166:AD$170)/5))+SUMPRODUCT((NhuCau!$E$166:$E$170=$C182)*(NhuCau!AD$166:AD$170))),2)</f>
        <v>0</v>
      </c>
      <c r="AB182" s="2">
        <f>ROUND((SUMPRODUCT((NhuCau!$E$166:$E$170=CakyQuyhoach)*((NhuCau!AE$166:AE$170)/10))+SUMPRODUCT((NhuCau!$E$166:$E$170=Kykehoach)*((NhuCau!AE$166:AE$170)/5))+SUMPRODUCT((NhuCau!$E$166:$E$170=$C182)*(NhuCau!AE$166:AE$170))),2)</f>
        <v>0</v>
      </c>
      <c r="AC182" s="2">
        <f>ROUND((SUMPRODUCT((NhuCau!$E$166:$E$170=CakyQuyhoach)*((NhuCau!AF$166:AF$170)/10))+SUMPRODUCT((NhuCau!$E$166:$E$170=Kykehoach)*((NhuCau!AF$166:AF$170)/5))+SUMPRODUCT((NhuCau!$E$166:$E$170=$C182)*(NhuCau!AF$166:AF$170))),2)</f>
        <v>0</v>
      </c>
      <c r="AD182" s="2">
        <f>ROUND((SUMPRODUCT((NhuCau!$E$166:$E$170=CakyQuyhoach)*((NhuCau!AG$166:AG$170)/10))+SUMPRODUCT((NhuCau!$E$166:$E$170=Kykehoach)*((NhuCau!AG$166:AG$170)/5))+SUMPRODUCT((NhuCau!$E$166:$E$170=$C182)*(NhuCau!AG$166:AG$170))),2)</f>
        <v>0</v>
      </c>
      <c r="AE182" s="2">
        <f>ROUND((SUMPRODUCT((NhuCau!$E$166:$E$170=CakyQuyhoach)*((NhuCau!AH$166:AH$170)/10))+SUMPRODUCT((NhuCau!$E$166:$E$170=Kykehoach)*((NhuCau!AH$166:AH$170)/5))+SUMPRODUCT((NhuCau!$E$166:$E$170=$C182)*(NhuCau!AH$166:AH$170))),2)</f>
        <v>0</v>
      </c>
      <c r="AF182" s="2">
        <f>ROUND((SUMPRODUCT((NhuCau!$E$166:$E$170=CakyQuyhoach)*((NhuCau!AI$166:AI$170)/10))+SUMPRODUCT((NhuCau!$E$166:$E$170=Kykehoach)*((NhuCau!AI$166:AI$170)/5))+SUMPRODUCT((NhuCau!$E$166:$E$170=$C182)*(NhuCau!AI$166:AI$170))),2)</f>
        <v>0</v>
      </c>
      <c r="AG182" s="2">
        <f>ROUND((SUMPRODUCT((NhuCau!$E$166:$E$170=CakyQuyhoach)*((NhuCau!AJ$166:AJ$170)/10))+SUMPRODUCT((NhuCau!$E$166:$E$170=Kykehoach)*((NhuCau!AJ$166:AJ$170)/5))+SUMPRODUCT((NhuCau!$E$166:$E$170=$C182)*(NhuCau!AJ$166:AJ$170))),2)</f>
        <v>0</v>
      </c>
      <c r="AH182" s="2">
        <f>ROUND((SUMPRODUCT((NhuCau!$E$166:$E$170=CakyQuyhoach)*((NhuCau!AK$166:AK$170)/10))+SUMPRODUCT((NhuCau!$E$166:$E$170=Kykehoach)*((NhuCau!AK$166:AK$170)/5))+SUMPRODUCT((NhuCau!$E$166:$E$170=$C182)*(NhuCau!AK$166:AK$170))),2)</f>
        <v>0</v>
      </c>
      <c r="AI182" s="2">
        <f>ROUND((SUMPRODUCT((NhuCau!$E$166:$E$170=CakyQuyhoach)*((NhuCau!AL$166:AL$170)/10))+SUMPRODUCT((NhuCau!$E$166:$E$170=Kykehoach)*((NhuCau!AL$166:AL$170)/5))+SUMPRODUCT((NhuCau!$E$166:$E$170=$C182)*(NhuCau!AL$166:AL$170))),2)</f>
        <v>0</v>
      </c>
      <c r="AJ182" s="2">
        <f>ROUND((SUMPRODUCT((NhuCau!$E$166:$E$170=CakyQuyhoach)*((NhuCau!AM$166:AM$170)/10))+SUMPRODUCT((NhuCau!$E$166:$E$170=Kykehoach)*((NhuCau!AM$166:AM$170)/5))+SUMPRODUCT((NhuCau!$E$166:$E$170=$C182)*(NhuCau!AM$166:AM$170))),2)</f>
        <v>0</v>
      </c>
      <c r="AK182" s="2">
        <f>ROUND((SUMPRODUCT((NhuCau!$E$166:$E$170=CakyQuyhoach)*((NhuCau!AN$166:AN$170)/10))+SUMPRODUCT((NhuCau!$E$166:$E$170=Kykehoach)*((NhuCau!AN$166:AN$170)/5))+SUMPRODUCT((NhuCau!$E$166:$E$170=$C182)*(NhuCau!AN$166:AN$170))),2)</f>
        <v>0</v>
      </c>
      <c r="AL182" s="2">
        <f>ROUND((SUMPRODUCT((NhuCau!$E$166:$E$170=CakyQuyhoach)*((NhuCau!AO$166:AO$170)/10))+SUMPRODUCT((NhuCau!$E$166:$E$170=Kykehoach)*((NhuCau!AO$166:AO$170)/5))+SUMPRODUCT((NhuCau!$E$166:$E$170=$C182)*(NhuCau!AO$166:AO$170))),2)</f>
        <v>0</v>
      </c>
      <c r="AM182" s="2">
        <f>ROUND((SUMPRODUCT((NhuCau!$E$166:$E$170=CakyQuyhoach)*((NhuCau!AP$166:AP$170)/10))+SUMPRODUCT((NhuCau!$E$166:$E$170=Kykehoach)*((NhuCau!AP$166:AP$170)/5))+SUMPRODUCT((NhuCau!$E$166:$E$170=$C182)*(NhuCau!AP$166:AP$170))),2)</f>
        <v>0</v>
      </c>
      <c r="AN182" s="2">
        <f>ROUND((SUMPRODUCT((NhuCau!$E$166:$E$170=CakyQuyhoach)*((NhuCau!AQ$166:AQ$170)/10))+SUMPRODUCT((NhuCau!$E$166:$E$170=Kykehoach)*((NhuCau!AQ$166:AQ$170)/5))+SUMPRODUCT((NhuCau!$E$166:$E$170=$C182)*(NhuCau!AQ$166:AQ$170))),2)</f>
        <v>0</v>
      </c>
      <c r="AO182" s="2">
        <f>ROUND((SUMPRODUCT((NhuCau!$E$166:$E$170=CakyQuyhoach)*((NhuCau!AR$166:AR$170)/10))+SUMPRODUCT((NhuCau!$E$166:$E$170=Kykehoach)*((NhuCau!AR$166:AR$170)/5))+SUMPRODUCT((NhuCau!$E$166:$E$170=$C182)*(NhuCau!AR$166:AR$170))),2)</f>
        <v>0</v>
      </c>
      <c r="AP182" s="2">
        <f>ROUND((SUMPRODUCT((NhuCau!$E$166:$E$170=CakyQuyhoach)*((NhuCau!AS$166:AS$170)/10))+SUMPRODUCT((NhuCau!$E$166:$E$170=Kykehoach)*((NhuCau!AS$166:AS$170)/5))+SUMPRODUCT((NhuCau!$E$166:$E$170=$C182)*(NhuCau!AS$166:AS$170))),2)</f>
        <v>0</v>
      </c>
      <c r="AQ182" s="2">
        <f>ROUND((SUMPRODUCT((NhuCau!$E$166:$E$170=CakyQuyhoach)*((NhuCau!AT$166:AT$170)/10))+SUMPRODUCT((NhuCau!$E$166:$E$170=Kykehoach)*((NhuCau!AT$166:AT$170)/5))+SUMPRODUCT((NhuCau!$E$166:$E$170=$C182)*(NhuCau!AT$166:AT$170))),2)</f>
        <v>0</v>
      </c>
      <c r="AR182" s="2">
        <f>ROUND((SUMPRODUCT((NhuCau!$E$166:$E$170=CakyQuyhoach)*((NhuCau!AU$166:AU$170)/10))+SUMPRODUCT((NhuCau!$E$166:$E$170=Kykehoach)*((NhuCau!AU$166:AU$170)/5))+SUMPRODUCT((NhuCau!$E$166:$E$170=$C182)*(NhuCau!AU$166:AU$170))),2)</f>
        <v>0</v>
      </c>
      <c r="AS182" s="2">
        <f>ROUND((SUMPRODUCT((NhuCau!$E$166:$E$170=CakyQuyhoach)*((NhuCau!AV$166:AV$170)/10))+SUMPRODUCT((NhuCau!$E$166:$E$170=Kykehoach)*((NhuCau!AV$166:AV$170)/5))+SUMPRODUCT((NhuCau!$E$166:$E$170=$C182)*(NhuCau!AV$166:AV$170))),2)</f>
        <v>0</v>
      </c>
      <c r="AT182" s="2">
        <f>ROUND((SUMPRODUCT((NhuCau!$E$166:$E$170=CakyQuyhoach)*((NhuCau!AW$166:AW$170)/10))+SUMPRODUCT((NhuCau!$E$166:$E$170=Kykehoach)*((NhuCau!AW$166:AW$170)/5))+SUMPRODUCT((NhuCau!$E$166:$E$170=$C182)*(NhuCau!AW$166:AW$170))),2)</f>
        <v>0</v>
      </c>
      <c r="AU182" s="2">
        <f>ROUND((SUMPRODUCT((NhuCau!$E$166:$E$170=CakyQuyhoach)*((NhuCau!AX$166:AX$170)/10))+SUMPRODUCT((NhuCau!$E$166:$E$170=Kykehoach)*((NhuCau!AX$166:AX$170)/5))+SUMPRODUCT((NhuCau!$E$166:$E$170=$C182)*(NhuCau!AX$166:AX$170))),2)</f>
        <v>0</v>
      </c>
      <c r="AV182" s="2">
        <f>ROUND((SUMPRODUCT((NhuCau!$E$166:$E$170=CakyQuyhoach)*((NhuCau!AY$166:AY$170)/10))+SUMPRODUCT((NhuCau!$E$166:$E$170=Kykehoach)*((NhuCau!AY$166:AY$170)/5))+SUMPRODUCT((NhuCau!$E$166:$E$170=$C182)*(NhuCau!AY$166:AY$170))),2)</f>
        <v>0</v>
      </c>
      <c r="AW182" s="2">
        <f>ROUND((SUMPRODUCT((NhuCau!$E$166:$E$170=CakyQuyhoach)*((NhuCau!AZ$166:AZ$170)/10))+SUMPRODUCT((NhuCau!$E$166:$E$170=Kykehoach)*((NhuCau!AZ$166:AZ$170)/5))+SUMPRODUCT((NhuCau!$E$166:$E$170=$C182)*(NhuCau!AZ$166:AZ$170))),2)</f>
        <v>0</v>
      </c>
      <c r="AX182" s="2">
        <f>ROUND((SUMPRODUCT((NhuCau!$E$166:$E$170=CakyQuyhoach)*((NhuCau!BA$166:BA$170)/10))+SUMPRODUCT((NhuCau!$E$166:$E$170=Kykehoach)*((NhuCau!BA$166:BA$170)/5))+SUMPRODUCT((NhuCau!$E$166:$E$170=$C182)*(NhuCau!BA$166:BA$170))),2)</f>
        <v>0</v>
      </c>
      <c r="AY182" s="2">
        <f>ROUND((SUMPRODUCT((NhuCau!$E$166:$E$170=CakyQuyhoach)*((NhuCau!BB$166:BB$170)/10))+SUMPRODUCT((NhuCau!$E$166:$E$170=Kykehoach)*((NhuCau!BB$166:BB$170)/5))+SUMPRODUCT((NhuCau!$E$166:$E$170=$C182)*(NhuCau!BB$166:BB$170))),2)</f>
        <v>0</v>
      </c>
      <c r="AZ182" s="2">
        <f>ROUND((SUMPRODUCT((NhuCau!$E$166:$E$170=CakyQuyhoach)*((NhuCau!BD$166:BD$170)/10))+SUMPRODUCT((NhuCau!$E$166:$E$170=Kykehoach)*((NhuCau!BD$166:BD$170)/5))+SUMPRODUCT((NhuCau!$E$166:$E$170=$C182)*(NhuCau!BD$166:BD$170))),2)</f>
        <v>0</v>
      </c>
      <c r="BA182" s="2">
        <f>ROUND((SUMPRODUCT((NhuCau!$E$166:$E$170=CakyQuyhoach)*((NhuCau!BE$166:BE$170)/10))+SUMPRODUCT((NhuCau!$E$166:$E$170=Kykehoach)*((NhuCau!BE$166:BE$170)/5))+SUMPRODUCT((NhuCau!$E$166:$E$170=$C182)*(NhuCau!BE$166:BE$170))),2)</f>
        <v>0</v>
      </c>
      <c r="BB182" s="2">
        <f>ROUND((SUMPRODUCT((NhuCau!$E$166:$E$170=CakyQuyhoach)*((NhuCau!BF$166:BF$170)/10))+SUMPRODUCT((NhuCau!$E$166:$E$170=Kykehoach)*((NhuCau!BF$166:BF$170)/5))+SUMPRODUCT((NhuCau!$E$166:$E$170=$C182)*(NhuCau!BF$166:BF$170))),2)</f>
        <v>0</v>
      </c>
      <c r="BC182" s="2">
        <f>ROUND((SUMPRODUCT((NhuCau!$E$166:$E$170=CakyQuyhoach)*((NhuCau!BG$166:BG$170)/10))+SUMPRODUCT((NhuCau!$E$166:$E$170=Kykehoach)*((NhuCau!BG$166:BG$170)/5))+SUMPRODUCT((NhuCau!$E$166:$E$170=$C182)*(NhuCau!BG$166:BG$170))),2)</f>
        <v>0</v>
      </c>
      <c r="BD182" s="2">
        <f>ROUND((SUMPRODUCT((NhuCau!$E$166:$E$170=CakyQuyhoach)*((NhuCau!BH$166:BH$170)/10))+SUMPRODUCT((NhuCau!$E$166:$E$170=Kykehoach)*((NhuCau!BH$166:BH$170)/5))+SUMPRODUCT((NhuCau!$E$166:$E$170=$C182)*(NhuCau!BH$166:BH$170))),2)</f>
        <v>0</v>
      </c>
      <c r="BE182" s="2">
        <f>ROUND((SUMPRODUCT((NhuCau!$E$166:$E$170=CakyQuyhoach)*((NhuCau!BI$166:BI$170)/10))+SUMPRODUCT((NhuCau!$E$166:$E$170=Kykehoach)*((NhuCau!BI$166:BI$170)/5))+SUMPRODUCT((NhuCau!$E$166:$E$170=$C182)*(NhuCau!BI$166:BI$170))),2)</f>
        <v>0</v>
      </c>
      <c r="BF182" s="2">
        <f>ROUND((SUMPRODUCT((NhuCau!$E$166:$E$170=CakyQuyhoach)*((NhuCau!BJ$166:BJ$170)/10))+SUMPRODUCT((NhuCau!$E$166:$E$170=Kykehoach)*((NhuCau!BJ$166:BJ$170)/5))+SUMPRODUCT((NhuCau!$E$166:$E$170=$C182)*(NhuCau!BJ$166:BJ$170))),2)</f>
        <v>0</v>
      </c>
      <c r="BG182" s="2">
        <f>ROUND((SUMPRODUCT((NhuCau!$E$166:$E$170=CakyQuyhoach)*((NhuCau!BK$166:BK$170)/10))+SUMPRODUCT((NhuCau!$E$166:$E$170=Kykehoach)*((NhuCau!BK$166:BK$170)/5))+SUMPRODUCT((NhuCau!$E$166:$E$170=$C182)*(NhuCau!BK$166:BK$170))),2)</f>
        <v>0</v>
      </c>
    </row>
    <row r="183" spans="1:59" s="1" customFormat="1" ht="16.5" customHeight="1">
      <c r="A183" s="251" t="s">
        <v>42</v>
      </c>
      <c r="B183" s="252"/>
      <c r="C183" s="253" t="str">
        <f>BANGTINH!O8</f>
        <v>Năm 2027</v>
      </c>
      <c r="D183" s="246" t="s">
        <v>35</v>
      </c>
      <c r="E183" s="255">
        <f>SUM(F183:BG183)</f>
        <v>0</v>
      </c>
      <c r="F183" s="2">
        <f>ROUND((SUMPRODUCT((NhuCau!$E$166:$E$170=CakyQuyhoach)*((NhuCau!I$166:I$170)/10))+SUMPRODUCT((NhuCau!$E$166:$E$170=Kykehoach)*((NhuCau!I$166:I$170)/5))+SUMPRODUCT((NhuCau!$E$166:$E$170=$C183)*(NhuCau!I$166:I$170))),2)</f>
        <v>0</v>
      </c>
      <c r="G183" s="2">
        <f>ROUND((SUMPRODUCT((NhuCau!$E$166:$E$170=CakyQuyhoach)*((NhuCau!J$166:J$170)/10))+SUMPRODUCT((NhuCau!$E$166:$E$170=Kykehoach)*((NhuCau!J$166:J$170)/5))+SUMPRODUCT((NhuCau!$E$166:$E$170=$C183)*(NhuCau!J$166:J$170))),2)</f>
        <v>0</v>
      </c>
      <c r="H183" s="2">
        <f>ROUND((SUMPRODUCT((NhuCau!$E$166:$E$170=CakyQuyhoach)*((NhuCau!K$166:K$170)/10))+SUMPRODUCT((NhuCau!$E$166:$E$170=Kykehoach)*((NhuCau!K$166:K$170)/5))+SUMPRODUCT((NhuCau!$E$166:$E$170=$C183)*(NhuCau!K$166:K$170))),2)</f>
        <v>0</v>
      </c>
      <c r="I183" s="2">
        <f>ROUND((SUMPRODUCT((NhuCau!$E$166:$E$170=CakyQuyhoach)*((NhuCau!L$166:L$170)/10))+SUMPRODUCT((NhuCau!$E$166:$E$170=Kykehoach)*((NhuCau!L$166:L$170)/5))+SUMPRODUCT((NhuCau!$E$166:$E$170=$C183)*(NhuCau!L$166:L$170))),2)</f>
        <v>0</v>
      </c>
      <c r="J183" s="2">
        <f>ROUND((SUMPRODUCT((NhuCau!$E$166:$E$170=CakyQuyhoach)*((NhuCau!M$166:M$170)/10))+SUMPRODUCT((NhuCau!$E$166:$E$170=Kykehoach)*((NhuCau!M$166:M$170)/5))+SUMPRODUCT((NhuCau!$E$166:$E$170=$C183)*(NhuCau!M$166:M$170))),2)</f>
        <v>0</v>
      </c>
      <c r="K183" s="2">
        <f>ROUND((SUMPRODUCT((NhuCau!$E$166:$E$170=CakyQuyhoach)*((NhuCau!N$166:N$170)/10))+SUMPRODUCT((NhuCau!$E$166:$E$170=Kykehoach)*((NhuCau!N$166:N$170)/5))+SUMPRODUCT((NhuCau!$E$166:$E$170=$C183)*(NhuCau!N$166:N$170))),2)</f>
        <v>0</v>
      </c>
      <c r="L183" s="2">
        <f>ROUND((SUMPRODUCT((NhuCau!$E$166:$E$170=CakyQuyhoach)*((NhuCau!O$166:O$170)/10))+SUMPRODUCT((NhuCau!$E$166:$E$170=Kykehoach)*((NhuCau!O$166:O$170)/5))+SUMPRODUCT((NhuCau!$E$166:$E$170=$C183)*(NhuCau!O$166:O$170))),2)</f>
        <v>0</v>
      </c>
      <c r="M183" s="2">
        <f>ROUND((SUMPRODUCT((NhuCau!$E$166:$E$170=CakyQuyhoach)*((NhuCau!P$166:P$170)/10))+SUMPRODUCT((NhuCau!$E$166:$E$170=Kykehoach)*((NhuCau!P$166:P$170)/5))+SUMPRODUCT((NhuCau!$E$166:$E$170=$C183)*(NhuCau!P$166:P$170))),2)</f>
        <v>0</v>
      </c>
      <c r="N183" s="2">
        <f>ROUND((SUMPRODUCT((NhuCau!$E$166:$E$170=CakyQuyhoach)*((NhuCau!Q$166:Q$170)/10))+SUMPRODUCT((NhuCau!$E$166:$E$170=Kykehoach)*((NhuCau!Q$166:Q$170)/5))+SUMPRODUCT((NhuCau!$E$166:$E$170=$C183)*(NhuCau!Q$166:Q$170))),2)</f>
        <v>0</v>
      </c>
      <c r="O183" s="2">
        <f>ROUND((SUMPRODUCT((NhuCau!$E$166:$E$170=CakyQuyhoach)*((NhuCau!R$166:R$170)/10))+SUMPRODUCT((NhuCau!$E$166:$E$170=Kykehoach)*((NhuCau!R$166:R$170)/5))+SUMPRODUCT((NhuCau!$E$166:$E$170=$C183)*(NhuCau!R$166:R$170))),2)</f>
        <v>0</v>
      </c>
      <c r="P183" s="2">
        <f>ROUND((SUMPRODUCT((NhuCau!$E$166:$E$170=CakyQuyhoach)*((NhuCau!S$166:S$170)/10))+SUMPRODUCT((NhuCau!$E$166:$E$170=Kykehoach)*((NhuCau!S$166:S$170)/5))+SUMPRODUCT((NhuCau!$E$166:$E$170=$C183)*(NhuCau!S$166:S$170))),2)</f>
        <v>0</v>
      </c>
      <c r="Q183" s="2">
        <f>ROUND((SUMPRODUCT((NhuCau!$E$166:$E$170=CakyQuyhoach)*((NhuCau!T$166:T$170)/10))+SUMPRODUCT((NhuCau!$E$166:$E$170=Kykehoach)*((NhuCau!T$166:T$170)/5))+SUMPRODUCT((NhuCau!$E$166:$E$170=$C183)*(NhuCau!T$166:T$170))),2)</f>
        <v>0</v>
      </c>
      <c r="R183" s="2">
        <f>ROUND((SUMPRODUCT((NhuCau!$E$166:$E$170=CakyQuyhoach)*((NhuCau!U$166:U$170)/10))+SUMPRODUCT((NhuCau!$E$166:$E$170=Kykehoach)*((NhuCau!U$166:U$170)/5))+SUMPRODUCT((NhuCau!$E$166:$E$170=$C183)*(NhuCau!U$166:U$170))),2)</f>
        <v>0</v>
      </c>
      <c r="S183" s="2">
        <f>ROUND((SUMPRODUCT((NhuCau!$E$166:$E$170=CakyQuyhoach)*((NhuCau!V$166:V$170)/10))+SUMPRODUCT((NhuCau!$E$166:$E$170=Kykehoach)*((NhuCau!V$166:V$170)/5))+SUMPRODUCT((NhuCau!$E$166:$E$170=$C183)*(NhuCau!V$166:V$170))),2)</f>
        <v>0</v>
      </c>
      <c r="T183" s="2">
        <f>ROUND((SUMPRODUCT((NhuCau!$E$166:$E$170=CakyQuyhoach)*((NhuCau!W$166:W$170)/10))+SUMPRODUCT((NhuCau!$E$166:$E$170=Kykehoach)*((NhuCau!W$166:W$170)/5))+SUMPRODUCT((NhuCau!$E$166:$E$170=$C183)*(NhuCau!W$166:W$170))),2)</f>
        <v>0</v>
      </c>
      <c r="U183" s="2">
        <f>ROUND((SUMPRODUCT((NhuCau!$E$166:$E$170=CakyQuyhoach)*((NhuCau!X$166:X$170)/10))+SUMPRODUCT((NhuCau!$E$166:$E$170=Kykehoach)*((NhuCau!X$166:X$170)/5))+SUMPRODUCT((NhuCau!$E$166:$E$170=$C183)*(NhuCau!X$166:X$170))),2)</f>
        <v>0</v>
      </c>
      <c r="V183" s="2">
        <f>ROUND((SUMPRODUCT((NhuCau!$E$166:$E$170=CakyQuyhoach)*((NhuCau!Y$166:Y$170)/10))+SUMPRODUCT((NhuCau!$E$166:$E$170=Kykehoach)*((NhuCau!Y$166:Y$170)/5))+SUMPRODUCT((NhuCau!$E$166:$E$170=$C183)*(NhuCau!Y$166:Y$170))),2)</f>
        <v>0</v>
      </c>
      <c r="W183" s="2">
        <f>ROUND((SUMPRODUCT((NhuCau!$E$166:$E$170=CakyQuyhoach)*((NhuCau!Z$166:Z$170)/10))+SUMPRODUCT((NhuCau!$E$166:$E$170=Kykehoach)*((NhuCau!Z$166:Z$170)/5))+SUMPRODUCT((NhuCau!$E$166:$E$170=$C183)*(NhuCau!Z$166:Z$170))),2)</f>
        <v>0</v>
      </c>
      <c r="X183" s="2">
        <f>ROUND((SUMPRODUCT((NhuCau!$E$166:$E$170=CakyQuyhoach)*((NhuCau!AA$166:AA$170)/10))+SUMPRODUCT((NhuCau!$E$166:$E$170=Kykehoach)*((NhuCau!AA$166:AA$170)/5))+SUMPRODUCT((NhuCau!$E$166:$E$170=$C183)*(NhuCau!AA$166:AA$170))),2)</f>
        <v>0</v>
      </c>
      <c r="Y183" s="2">
        <f>ROUND((SUMPRODUCT((NhuCau!$E$166:$E$170=CakyQuyhoach)*((NhuCau!AB$166:AB$170)/10))+SUMPRODUCT((NhuCau!$E$166:$E$170=Kykehoach)*((NhuCau!AB$166:AB$170)/5))+SUMPRODUCT((NhuCau!$E$166:$E$170=$C183)*(NhuCau!AB$166:AB$170))),2)</f>
        <v>0</v>
      </c>
      <c r="Z183" s="2">
        <f>ROUND((SUMPRODUCT((NhuCau!$E$166:$E$170=CakyQuyhoach)*((NhuCau!AC$166:AC$170)/10))+SUMPRODUCT((NhuCau!$E$166:$E$170=Kykehoach)*((NhuCau!AC$166:AC$170)/5))+SUMPRODUCT((NhuCau!$E$166:$E$170=$C183)*(NhuCau!AC$166:AC$170))),2)</f>
        <v>0</v>
      </c>
      <c r="AA183" s="2">
        <f>ROUND((SUMPRODUCT((NhuCau!$E$166:$E$170=CakyQuyhoach)*((NhuCau!AD$166:AD$170)/10))+SUMPRODUCT((NhuCau!$E$166:$E$170=Kykehoach)*((NhuCau!AD$166:AD$170)/5))+SUMPRODUCT((NhuCau!$E$166:$E$170=$C183)*(NhuCau!AD$166:AD$170))),2)</f>
        <v>0</v>
      </c>
      <c r="AB183" s="2">
        <f>ROUND((SUMPRODUCT((NhuCau!$E$166:$E$170=CakyQuyhoach)*((NhuCau!AE$166:AE$170)/10))+SUMPRODUCT((NhuCau!$E$166:$E$170=Kykehoach)*((NhuCau!AE$166:AE$170)/5))+SUMPRODUCT((NhuCau!$E$166:$E$170=$C183)*(NhuCau!AE$166:AE$170))),2)</f>
        <v>0</v>
      </c>
      <c r="AC183" s="2">
        <f>ROUND((SUMPRODUCT((NhuCau!$E$166:$E$170=CakyQuyhoach)*((NhuCau!AF$166:AF$170)/10))+SUMPRODUCT((NhuCau!$E$166:$E$170=Kykehoach)*((NhuCau!AF$166:AF$170)/5))+SUMPRODUCT((NhuCau!$E$166:$E$170=$C183)*(NhuCau!AF$166:AF$170))),2)</f>
        <v>0</v>
      </c>
      <c r="AD183" s="2">
        <f>ROUND((SUMPRODUCT((NhuCau!$E$166:$E$170=CakyQuyhoach)*((NhuCau!AG$166:AG$170)/10))+SUMPRODUCT((NhuCau!$E$166:$E$170=Kykehoach)*((NhuCau!AG$166:AG$170)/5))+SUMPRODUCT((NhuCau!$E$166:$E$170=$C183)*(NhuCau!AG$166:AG$170))),2)</f>
        <v>0</v>
      </c>
      <c r="AE183" s="2">
        <f>ROUND((SUMPRODUCT((NhuCau!$E$166:$E$170=CakyQuyhoach)*((NhuCau!AH$166:AH$170)/10))+SUMPRODUCT((NhuCau!$E$166:$E$170=Kykehoach)*((NhuCau!AH$166:AH$170)/5))+SUMPRODUCT((NhuCau!$E$166:$E$170=$C183)*(NhuCau!AH$166:AH$170))),2)</f>
        <v>0</v>
      </c>
      <c r="AF183" s="2">
        <f>ROUND((SUMPRODUCT((NhuCau!$E$166:$E$170=CakyQuyhoach)*((NhuCau!AI$166:AI$170)/10))+SUMPRODUCT((NhuCau!$E$166:$E$170=Kykehoach)*((NhuCau!AI$166:AI$170)/5))+SUMPRODUCT((NhuCau!$E$166:$E$170=$C183)*(NhuCau!AI$166:AI$170))),2)</f>
        <v>0</v>
      </c>
      <c r="AG183" s="2">
        <f>ROUND((SUMPRODUCT((NhuCau!$E$166:$E$170=CakyQuyhoach)*((NhuCau!AJ$166:AJ$170)/10))+SUMPRODUCT((NhuCau!$E$166:$E$170=Kykehoach)*((NhuCau!AJ$166:AJ$170)/5))+SUMPRODUCT((NhuCau!$E$166:$E$170=$C183)*(NhuCau!AJ$166:AJ$170))),2)</f>
        <v>0</v>
      </c>
      <c r="AH183" s="2">
        <f>ROUND((SUMPRODUCT((NhuCau!$E$166:$E$170=CakyQuyhoach)*((NhuCau!AK$166:AK$170)/10))+SUMPRODUCT((NhuCau!$E$166:$E$170=Kykehoach)*((NhuCau!AK$166:AK$170)/5))+SUMPRODUCT((NhuCau!$E$166:$E$170=$C183)*(NhuCau!AK$166:AK$170))),2)</f>
        <v>0</v>
      </c>
      <c r="AI183" s="2">
        <f>ROUND((SUMPRODUCT((NhuCau!$E$166:$E$170=CakyQuyhoach)*((NhuCau!AL$166:AL$170)/10))+SUMPRODUCT((NhuCau!$E$166:$E$170=Kykehoach)*((NhuCau!AL$166:AL$170)/5))+SUMPRODUCT((NhuCau!$E$166:$E$170=$C183)*(NhuCau!AL$166:AL$170))),2)</f>
        <v>0</v>
      </c>
      <c r="AJ183" s="2">
        <f>ROUND((SUMPRODUCT((NhuCau!$E$166:$E$170=CakyQuyhoach)*((NhuCau!AM$166:AM$170)/10))+SUMPRODUCT((NhuCau!$E$166:$E$170=Kykehoach)*((NhuCau!AM$166:AM$170)/5))+SUMPRODUCT((NhuCau!$E$166:$E$170=$C183)*(NhuCau!AM$166:AM$170))),2)</f>
        <v>0</v>
      </c>
      <c r="AK183" s="2">
        <f>ROUND((SUMPRODUCT((NhuCau!$E$166:$E$170=CakyQuyhoach)*((NhuCau!AN$166:AN$170)/10))+SUMPRODUCT((NhuCau!$E$166:$E$170=Kykehoach)*((NhuCau!AN$166:AN$170)/5))+SUMPRODUCT((NhuCau!$E$166:$E$170=$C183)*(NhuCau!AN$166:AN$170))),2)</f>
        <v>0</v>
      </c>
      <c r="AL183" s="2">
        <f>ROUND((SUMPRODUCT((NhuCau!$E$166:$E$170=CakyQuyhoach)*((NhuCau!AO$166:AO$170)/10))+SUMPRODUCT((NhuCau!$E$166:$E$170=Kykehoach)*((NhuCau!AO$166:AO$170)/5))+SUMPRODUCT((NhuCau!$E$166:$E$170=$C183)*(NhuCau!AO$166:AO$170))),2)</f>
        <v>0</v>
      </c>
      <c r="AM183" s="2">
        <f>ROUND((SUMPRODUCT((NhuCau!$E$166:$E$170=CakyQuyhoach)*((NhuCau!AP$166:AP$170)/10))+SUMPRODUCT((NhuCau!$E$166:$E$170=Kykehoach)*((NhuCau!AP$166:AP$170)/5))+SUMPRODUCT((NhuCau!$E$166:$E$170=$C183)*(NhuCau!AP$166:AP$170))),2)</f>
        <v>0</v>
      </c>
      <c r="AN183" s="2">
        <f>ROUND((SUMPRODUCT((NhuCau!$E$166:$E$170=CakyQuyhoach)*((NhuCau!AQ$166:AQ$170)/10))+SUMPRODUCT((NhuCau!$E$166:$E$170=Kykehoach)*((NhuCau!AQ$166:AQ$170)/5))+SUMPRODUCT((NhuCau!$E$166:$E$170=$C183)*(NhuCau!AQ$166:AQ$170))),2)</f>
        <v>0</v>
      </c>
      <c r="AO183" s="2">
        <f>ROUND((SUMPRODUCT((NhuCau!$E$166:$E$170=CakyQuyhoach)*((NhuCau!AR$166:AR$170)/10))+SUMPRODUCT((NhuCau!$E$166:$E$170=Kykehoach)*((NhuCau!AR$166:AR$170)/5))+SUMPRODUCT((NhuCau!$E$166:$E$170=$C183)*(NhuCau!AR$166:AR$170))),2)</f>
        <v>0</v>
      </c>
      <c r="AP183" s="2">
        <f>ROUND((SUMPRODUCT((NhuCau!$E$166:$E$170=CakyQuyhoach)*((NhuCau!AS$166:AS$170)/10))+SUMPRODUCT((NhuCau!$E$166:$E$170=Kykehoach)*((NhuCau!AS$166:AS$170)/5))+SUMPRODUCT((NhuCau!$E$166:$E$170=$C183)*(NhuCau!AS$166:AS$170))),2)</f>
        <v>0</v>
      </c>
      <c r="AQ183" s="2">
        <f>ROUND((SUMPRODUCT((NhuCau!$E$166:$E$170=CakyQuyhoach)*((NhuCau!AT$166:AT$170)/10))+SUMPRODUCT((NhuCau!$E$166:$E$170=Kykehoach)*((NhuCau!AT$166:AT$170)/5))+SUMPRODUCT((NhuCau!$E$166:$E$170=$C183)*(NhuCau!AT$166:AT$170))),2)</f>
        <v>0</v>
      </c>
      <c r="AR183" s="2">
        <f>ROUND((SUMPRODUCT((NhuCau!$E$166:$E$170=CakyQuyhoach)*((NhuCau!AU$166:AU$170)/10))+SUMPRODUCT((NhuCau!$E$166:$E$170=Kykehoach)*((NhuCau!AU$166:AU$170)/5))+SUMPRODUCT((NhuCau!$E$166:$E$170=$C183)*(NhuCau!AU$166:AU$170))),2)</f>
        <v>0</v>
      </c>
      <c r="AS183" s="2">
        <f>ROUND((SUMPRODUCT((NhuCau!$E$166:$E$170=CakyQuyhoach)*((NhuCau!AV$166:AV$170)/10))+SUMPRODUCT((NhuCau!$E$166:$E$170=Kykehoach)*((NhuCau!AV$166:AV$170)/5))+SUMPRODUCT((NhuCau!$E$166:$E$170=$C183)*(NhuCau!AV$166:AV$170))),2)</f>
        <v>0</v>
      </c>
      <c r="AT183" s="2">
        <f>ROUND((SUMPRODUCT((NhuCau!$E$166:$E$170=CakyQuyhoach)*((NhuCau!AW$166:AW$170)/10))+SUMPRODUCT((NhuCau!$E$166:$E$170=Kykehoach)*((NhuCau!AW$166:AW$170)/5))+SUMPRODUCT((NhuCau!$E$166:$E$170=$C183)*(NhuCau!AW$166:AW$170))),2)</f>
        <v>0</v>
      </c>
      <c r="AU183" s="2">
        <f>ROUND((SUMPRODUCT((NhuCau!$E$166:$E$170=CakyQuyhoach)*((NhuCau!AX$166:AX$170)/10))+SUMPRODUCT((NhuCau!$E$166:$E$170=Kykehoach)*((NhuCau!AX$166:AX$170)/5))+SUMPRODUCT((NhuCau!$E$166:$E$170=$C183)*(NhuCau!AX$166:AX$170))),2)</f>
        <v>0</v>
      </c>
      <c r="AV183" s="2">
        <f>ROUND((SUMPRODUCT((NhuCau!$E$166:$E$170=CakyQuyhoach)*((NhuCau!AY$166:AY$170)/10))+SUMPRODUCT((NhuCau!$E$166:$E$170=Kykehoach)*((NhuCau!AY$166:AY$170)/5))+SUMPRODUCT((NhuCau!$E$166:$E$170=$C183)*(NhuCau!AY$166:AY$170))),2)</f>
        <v>0</v>
      </c>
      <c r="AW183" s="2">
        <f>ROUND((SUMPRODUCT((NhuCau!$E$166:$E$170=CakyQuyhoach)*((NhuCau!AZ$166:AZ$170)/10))+SUMPRODUCT((NhuCau!$E$166:$E$170=Kykehoach)*((NhuCau!AZ$166:AZ$170)/5))+SUMPRODUCT((NhuCau!$E$166:$E$170=$C183)*(NhuCau!AZ$166:AZ$170))),2)</f>
        <v>0</v>
      </c>
      <c r="AX183" s="2">
        <f>ROUND((SUMPRODUCT((NhuCau!$E$166:$E$170=CakyQuyhoach)*((NhuCau!BA$166:BA$170)/10))+SUMPRODUCT((NhuCau!$E$166:$E$170=Kykehoach)*((NhuCau!BA$166:BA$170)/5))+SUMPRODUCT((NhuCau!$E$166:$E$170=$C183)*(NhuCau!BA$166:BA$170))),2)</f>
        <v>0</v>
      </c>
      <c r="AY183" s="2">
        <f>ROUND((SUMPRODUCT((NhuCau!$E$166:$E$170=CakyQuyhoach)*((NhuCau!BB$166:BB$170)/10))+SUMPRODUCT((NhuCau!$E$166:$E$170=Kykehoach)*((NhuCau!BB$166:BB$170)/5))+SUMPRODUCT((NhuCau!$E$166:$E$170=$C183)*(NhuCau!BB$166:BB$170))),2)</f>
        <v>0</v>
      </c>
      <c r="AZ183" s="2">
        <f>ROUND((SUMPRODUCT((NhuCau!$E$166:$E$170=CakyQuyhoach)*((NhuCau!BD$166:BD$170)/10))+SUMPRODUCT((NhuCau!$E$166:$E$170=Kykehoach)*((NhuCau!BD$166:BD$170)/5))+SUMPRODUCT((NhuCau!$E$166:$E$170=$C183)*(NhuCau!BD$166:BD$170))),2)</f>
        <v>0</v>
      </c>
      <c r="BA183" s="2">
        <f>ROUND((SUMPRODUCT((NhuCau!$E$166:$E$170=CakyQuyhoach)*((NhuCau!BE$166:BE$170)/10))+SUMPRODUCT((NhuCau!$E$166:$E$170=Kykehoach)*((NhuCau!BE$166:BE$170)/5))+SUMPRODUCT((NhuCau!$E$166:$E$170=$C183)*(NhuCau!BE$166:BE$170))),2)</f>
        <v>0</v>
      </c>
      <c r="BB183" s="2">
        <f>ROUND((SUMPRODUCT((NhuCau!$E$166:$E$170=CakyQuyhoach)*((NhuCau!BF$166:BF$170)/10))+SUMPRODUCT((NhuCau!$E$166:$E$170=Kykehoach)*((NhuCau!BF$166:BF$170)/5))+SUMPRODUCT((NhuCau!$E$166:$E$170=$C183)*(NhuCau!BF$166:BF$170))),2)</f>
        <v>0</v>
      </c>
      <c r="BC183" s="2">
        <f>ROUND((SUMPRODUCT((NhuCau!$E$166:$E$170=CakyQuyhoach)*((NhuCau!BG$166:BG$170)/10))+SUMPRODUCT((NhuCau!$E$166:$E$170=Kykehoach)*((NhuCau!BG$166:BG$170)/5))+SUMPRODUCT((NhuCau!$E$166:$E$170=$C183)*(NhuCau!BG$166:BG$170))),2)</f>
        <v>0</v>
      </c>
      <c r="BD183" s="2">
        <f>ROUND((SUMPRODUCT((NhuCau!$E$166:$E$170=CakyQuyhoach)*((NhuCau!BH$166:BH$170)/10))+SUMPRODUCT((NhuCau!$E$166:$E$170=Kykehoach)*((NhuCau!BH$166:BH$170)/5))+SUMPRODUCT((NhuCau!$E$166:$E$170=$C183)*(NhuCau!BH$166:BH$170))),2)</f>
        <v>0</v>
      </c>
      <c r="BE183" s="2">
        <f>ROUND((SUMPRODUCT((NhuCau!$E$166:$E$170=CakyQuyhoach)*((NhuCau!BI$166:BI$170)/10))+SUMPRODUCT((NhuCau!$E$166:$E$170=Kykehoach)*((NhuCau!BI$166:BI$170)/5))+SUMPRODUCT((NhuCau!$E$166:$E$170=$C183)*(NhuCau!BI$166:BI$170))),2)</f>
        <v>0</v>
      </c>
      <c r="BF183" s="2">
        <f>ROUND((SUMPRODUCT((NhuCau!$E$166:$E$170=CakyQuyhoach)*((NhuCau!BJ$166:BJ$170)/10))+SUMPRODUCT((NhuCau!$E$166:$E$170=Kykehoach)*((NhuCau!BJ$166:BJ$170)/5))+SUMPRODUCT((NhuCau!$E$166:$E$170=$C183)*(NhuCau!BJ$166:BJ$170))),2)</f>
        <v>0</v>
      </c>
      <c r="BG183" s="2">
        <f>ROUND((SUMPRODUCT((NhuCau!$E$166:$E$170=CakyQuyhoach)*((NhuCau!BK$166:BK$170)/10))+SUMPRODUCT((NhuCau!$E$166:$E$170=Kykehoach)*((NhuCau!BK$166:BK$170)/5))+SUMPRODUCT((NhuCau!$E$166:$E$170=$C183)*(NhuCau!BK$166:BK$170))),2)</f>
        <v>0</v>
      </c>
    </row>
    <row r="184" spans="1:59" s="1" customFormat="1" ht="16.5" customHeight="1">
      <c r="A184" s="251" t="s">
        <v>42</v>
      </c>
      <c r="B184" s="252"/>
      <c r="C184" s="253" t="str">
        <f>BANGTINH!O9</f>
        <v>Năm 2028</v>
      </c>
      <c r="D184" s="246" t="s">
        <v>35</v>
      </c>
      <c r="E184" s="255">
        <f>SUM(F184:BG184)</f>
        <v>0</v>
      </c>
      <c r="F184" s="2">
        <f>ROUND((SUMPRODUCT((NhuCau!$E$166:$E$170=CakyQuyhoach)*((NhuCau!I$166:I$170)/10))+SUMPRODUCT((NhuCau!$E$166:$E$170=Kykehoach)*((NhuCau!I$166:I$170)/5))+SUMPRODUCT((NhuCau!$E$166:$E$170=$C184)*(NhuCau!I$166:I$170))),2)</f>
        <v>0</v>
      </c>
      <c r="G184" s="2">
        <f>ROUND((SUMPRODUCT((NhuCau!$E$166:$E$170=CakyQuyhoach)*((NhuCau!J$166:J$170)/10))+SUMPRODUCT((NhuCau!$E$166:$E$170=Kykehoach)*((NhuCau!J$166:J$170)/5))+SUMPRODUCT((NhuCau!$E$166:$E$170=$C184)*(NhuCau!J$166:J$170))),2)</f>
        <v>0</v>
      </c>
      <c r="H184" s="2">
        <f>ROUND((SUMPRODUCT((NhuCau!$E$166:$E$170=CakyQuyhoach)*((NhuCau!K$166:K$170)/10))+SUMPRODUCT((NhuCau!$E$166:$E$170=Kykehoach)*((NhuCau!K$166:K$170)/5))+SUMPRODUCT((NhuCau!$E$166:$E$170=$C184)*(NhuCau!K$166:K$170))),2)</f>
        <v>0</v>
      </c>
      <c r="I184" s="2">
        <f>ROUND((SUMPRODUCT((NhuCau!$E$166:$E$170=CakyQuyhoach)*((NhuCau!L$166:L$170)/10))+SUMPRODUCT((NhuCau!$E$166:$E$170=Kykehoach)*((NhuCau!L$166:L$170)/5))+SUMPRODUCT((NhuCau!$E$166:$E$170=$C184)*(NhuCau!L$166:L$170))),2)</f>
        <v>0</v>
      </c>
      <c r="J184" s="2">
        <f>ROUND((SUMPRODUCT((NhuCau!$E$166:$E$170=CakyQuyhoach)*((NhuCau!M$166:M$170)/10))+SUMPRODUCT((NhuCau!$E$166:$E$170=Kykehoach)*((NhuCau!M$166:M$170)/5))+SUMPRODUCT((NhuCau!$E$166:$E$170=$C184)*(NhuCau!M$166:M$170))),2)</f>
        <v>0</v>
      </c>
      <c r="K184" s="2">
        <f>ROUND((SUMPRODUCT((NhuCau!$E$166:$E$170=CakyQuyhoach)*((NhuCau!N$166:N$170)/10))+SUMPRODUCT((NhuCau!$E$166:$E$170=Kykehoach)*((NhuCau!N$166:N$170)/5))+SUMPRODUCT((NhuCau!$E$166:$E$170=$C184)*(NhuCau!N$166:N$170))),2)</f>
        <v>0</v>
      </c>
      <c r="L184" s="2">
        <f>ROUND((SUMPRODUCT((NhuCau!$E$166:$E$170=CakyQuyhoach)*((NhuCau!O$166:O$170)/10))+SUMPRODUCT((NhuCau!$E$166:$E$170=Kykehoach)*((NhuCau!O$166:O$170)/5))+SUMPRODUCT((NhuCau!$E$166:$E$170=$C184)*(NhuCau!O$166:O$170))),2)</f>
        <v>0</v>
      </c>
      <c r="M184" s="2">
        <f>ROUND((SUMPRODUCT((NhuCau!$E$166:$E$170=CakyQuyhoach)*((NhuCau!P$166:P$170)/10))+SUMPRODUCT((NhuCau!$E$166:$E$170=Kykehoach)*((NhuCau!P$166:P$170)/5))+SUMPRODUCT((NhuCau!$E$166:$E$170=$C184)*(NhuCau!P$166:P$170))),2)</f>
        <v>0</v>
      </c>
      <c r="N184" s="2">
        <f>ROUND((SUMPRODUCT((NhuCau!$E$166:$E$170=CakyQuyhoach)*((NhuCau!Q$166:Q$170)/10))+SUMPRODUCT((NhuCau!$E$166:$E$170=Kykehoach)*((NhuCau!Q$166:Q$170)/5))+SUMPRODUCT((NhuCau!$E$166:$E$170=$C184)*(NhuCau!Q$166:Q$170))),2)</f>
        <v>0</v>
      </c>
      <c r="O184" s="2">
        <f>ROUND((SUMPRODUCT((NhuCau!$E$166:$E$170=CakyQuyhoach)*((NhuCau!R$166:R$170)/10))+SUMPRODUCT((NhuCau!$E$166:$E$170=Kykehoach)*((NhuCau!R$166:R$170)/5))+SUMPRODUCT((NhuCau!$E$166:$E$170=$C184)*(NhuCau!R$166:R$170))),2)</f>
        <v>0</v>
      </c>
      <c r="P184" s="2">
        <f>ROUND((SUMPRODUCT((NhuCau!$E$166:$E$170=CakyQuyhoach)*((NhuCau!S$166:S$170)/10))+SUMPRODUCT((NhuCau!$E$166:$E$170=Kykehoach)*((NhuCau!S$166:S$170)/5))+SUMPRODUCT((NhuCau!$E$166:$E$170=$C184)*(NhuCau!S$166:S$170))),2)</f>
        <v>0</v>
      </c>
      <c r="Q184" s="2">
        <f>ROUND((SUMPRODUCT((NhuCau!$E$166:$E$170=CakyQuyhoach)*((NhuCau!T$166:T$170)/10))+SUMPRODUCT((NhuCau!$E$166:$E$170=Kykehoach)*((NhuCau!T$166:T$170)/5))+SUMPRODUCT((NhuCau!$E$166:$E$170=$C184)*(NhuCau!T$166:T$170))),2)</f>
        <v>0</v>
      </c>
      <c r="R184" s="2">
        <f>ROUND((SUMPRODUCT((NhuCau!$E$166:$E$170=CakyQuyhoach)*((NhuCau!U$166:U$170)/10))+SUMPRODUCT((NhuCau!$E$166:$E$170=Kykehoach)*((NhuCau!U$166:U$170)/5))+SUMPRODUCT((NhuCau!$E$166:$E$170=$C184)*(NhuCau!U$166:U$170))),2)</f>
        <v>0</v>
      </c>
      <c r="S184" s="2">
        <f>ROUND((SUMPRODUCT((NhuCau!$E$166:$E$170=CakyQuyhoach)*((NhuCau!V$166:V$170)/10))+SUMPRODUCT((NhuCau!$E$166:$E$170=Kykehoach)*((NhuCau!V$166:V$170)/5))+SUMPRODUCT((NhuCau!$E$166:$E$170=$C184)*(NhuCau!V$166:V$170))),2)</f>
        <v>0</v>
      </c>
      <c r="T184" s="2">
        <f>ROUND((SUMPRODUCT((NhuCau!$E$166:$E$170=CakyQuyhoach)*((NhuCau!W$166:W$170)/10))+SUMPRODUCT((NhuCau!$E$166:$E$170=Kykehoach)*((NhuCau!W$166:W$170)/5))+SUMPRODUCT((NhuCau!$E$166:$E$170=$C184)*(NhuCau!W$166:W$170))),2)</f>
        <v>0</v>
      </c>
      <c r="U184" s="2">
        <f>ROUND((SUMPRODUCT((NhuCau!$E$166:$E$170=CakyQuyhoach)*((NhuCau!X$166:X$170)/10))+SUMPRODUCT((NhuCau!$E$166:$E$170=Kykehoach)*((NhuCau!X$166:X$170)/5))+SUMPRODUCT((NhuCau!$E$166:$E$170=$C184)*(NhuCau!X$166:X$170))),2)</f>
        <v>0</v>
      </c>
      <c r="V184" s="2">
        <f>ROUND((SUMPRODUCT((NhuCau!$E$166:$E$170=CakyQuyhoach)*((NhuCau!Y$166:Y$170)/10))+SUMPRODUCT((NhuCau!$E$166:$E$170=Kykehoach)*((NhuCau!Y$166:Y$170)/5))+SUMPRODUCT((NhuCau!$E$166:$E$170=$C184)*(NhuCau!Y$166:Y$170))),2)</f>
        <v>0</v>
      </c>
      <c r="W184" s="2">
        <f>ROUND((SUMPRODUCT((NhuCau!$E$166:$E$170=CakyQuyhoach)*((NhuCau!Z$166:Z$170)/10))+SUMPRODUCT((NhuCau!$E$166:$E$170=Kykehoach)*((NhuCau!Z$166:Z$170)/5))+SUMPRODUCT((NhuCau!$E$166:$E$170=$C184)*(NhuCau!Z$166:Z$170))),2)</f>
        <v>0</v>
      </c>
      <c r="X184" s="2">
        <f>ROUND((SUMPRODUCT((NhuCau!$E$166:$E$170=CakyQuyhoach)*((NhuCau!AA$166:AA$170)/10))+SUMPRODUCT((NhuCau!$E$166:$E$170=Kykehoach)*((NhuCau!AA$166:AA$170)/5))+SUMPRODUCT((NhuCau!$E$166:$E$170=$C184)*(NhuCau!AA$166:AA$170))),2)</f>
        <v>0</v>
      </c>
      <c r="Y184" s="2">
        <f>ROUND((SUMPRODUCT((NhuCau!$E$166:$E$170=CakyQuyhoach)*((NhuCau!AB$166:AB$170)/10))+SUMPRODUCT((NhuCau!$E$166:$E$170=Kykehoach)*((NhuCau!AB$166:AB$170)/5))+SUMPRODUCT((NhuCau!$E$166:$E$170=$C184)*(NhuCau!AB$166:AB$170))),2)</f>
        <v>0</v>
      </c>
      <c r="Z184" s="2">
        <f>ROUND((SUMPRODUCT((NhuCau!$E$166:$E$170=CakyQuyhoach)*((NhuCau!AC$166:AC$170)/10))+SUMPRODUCT((NhuCau!$E$166:$E$170=Kykehoach)*((NhuCau!AC$166:AC$170)/5))+SUMPRODUCT((NhuCau!$E$166:$E$170=$C184)*(NhuCau!AC$166:AC$170))),2)</f>
        <v>0</v>
      </c>
      <c r="AA184" s="2">
        <f>ROUND((SUMPRODUCT((NhuCau!$E$166:$E$170=CakyQuyhoach)*((NhuCau!AD$166:AD$170)/10))+SUMPRODUCT((NhuCau!$E$166:$E$170=Kykehoach)*((NhuCau!AD$166:AD$170)/5))+SUMPRODUCT((NhuCau!$E$166:$E$170=$C184)*(NhuCau!AD$166:AD$170))),2)</f>
        <v>0</v>
      </c>
      <c r="AB184" s="2">
        <f>ROUND((SUMPRODUCT((NhuCau!$E$166:$E$170=CakyQuyhoach)*((NhuCau!AE$166:AE$170)/10))+SUMPRODUCT((NhuCau!$E$166:$E$170=Kykehoach)*((NhuCau!AE$166:AE$170)/5))+SUMPRODUCT((NhuCau!$E$166:$E$170=$C184)*(NhuCau!AE$166:AE$170))),2)</f>
        <v>0</v>
      </c>
      <c r="AC184" s="2">
        <f>ROUND((SUMPRODUCT((NhuCau!$E$166:$E$170=CakyQuyhoach)*((NhuCau!AF$166:AF$170)/10))+SUMPRODUCT((NhuCau!$E$166:$E$170=Kykehoach)*((NhuCau!AF$166:AF$170)/5))+SUMPRODUCT((NhuCau!$E$166:$E$170=$C184)*(NhuCau!AF$166:AF$170))),2)</f>
        <v>0</v>
      </c>
      <c r="AD184" s="2">
        <f>ROUND((SUMPRODUCT((NhuCau!$E$166:$E$170=CakyQuyhoach)*((NhuCau!AG$166:AG$170)/10))+SUMPRODUCT((NhuCau!$E$166:$E$170=Kykehoach)*((NhuCau!AG$166:AG$170)/5))+SUMPRODUCT((NhuCau!$E$166:$E$170=$C184)*(NhuCau!AG$166:AG$170))),2)</f>
        <v>0</v>
      </c>
      <c r="AE184" s="2">
        <f>ROUND((SUMPRODUCT((NhuCau!$E$166:$E$170=CakyQuyhoach)*((NhuCau!AH$166:AH$170)/10))+SUMPRODUCT((NhuCau!$E$166:$E$170=Kykehoach)*((NhuCau!AH$166:AH$170)/5))+SUMPRODUCT((NhuCau!$E$166:$E$170=$C184)*(NhuCau!AH$166:AH$170))),2)</f>
        <v>0</v>
      </c>
      <c r="AF184" s="2">
        <f>ROUND((SUMPRODUCT((NhuCau!$E$166:$E$170=CakyQuyhoach)*((NhuCau!AI$166:AI$170)/10))+SUMPRODUCT((NhuCau!$E$166:$E$170=Kykehoach)*((NhuCau!AI$166:AI$170)/5))+SUMPRODUCT((NhuCau!$E$166:$E$170=$C184)*(NhuCau!AI$166:AI$170))),2)</f>
        <v>0</v>
      </c>
      <c r="AG184" s="2">
        <f>ROUND((SUMPRODUCT((NhuCau!$E$166:$E$170=CakyQuyhoach)*((NhuCau!AJ$166:AJ$170)/10))+SUMPRODUCT((NhuCau!$E$166:$E$170=Kykehoach)*((NhuCau!AJ$166:AJ$170)/5))+SUMPRODUCT((NhuCau!$E$166:$E$170=$C184)*(NhuCau!AJ$166:AJ$170))),2)</f>
        <v>0</v>
      </c>
      <c r="AH184" s="2">
        <f>ROUND((SUMPRODUCT((NhuCau!$E$166:$E$170=CakyQuyhoach)*((NhuCau!AK$166:AK$170)/10))+SUMPRODUCT((NhuCau!$E$166:$E$170=Kykehoach)*((NhuCau!AK$166:AK$170)/5))+SUMPRODUCT((NhuCau!$E$166:$E$170=$C184)*(NhuCau!AK$166:AK$170))),2)</f>
        <v>0</v>
      </c>
      <c r="AI184" s="2">
        <f>ROUND((SUMPRODUCT((NhuCau!$E$166:$E$170=CakyQuyhoach)*((NhuCau!AL$166:AL$170)/10))+SUMPRODUCT((NhuCau!$E$166:$E$170=Kykehoach)*((NhuCau!AL$166:AL$170)/5))+SUMPRODUCT((NhuCau!$E$166:$E$170=$C184)*(NhuCau!AL$166:AL$170))),2)</f>
        <v>0</v>
      </c>
      <c r="AJ184" s="2">
        <f>ROUND((SUMPRODUCT((NhuCau!$E$166:$E$170=CakyQuyhoach)*((NhuCau!AM$166:AM$170)/10))+SUMPRODUCT((NhuCau!$E$166:$E$170=Kykehoach)*((NhuCau!AM$166:AM$170)/5))+SUMPRODUCT((NhuCau!$E$166:$E$170=$C184)*(NhuCau!AM$166:AM$170))),2)</f>
        <v>0</v>
      </c>
      <c r="AK184" s="2">
        <f>ROUND((SUMPRODUCT((NhuCau!$E$166:$E$170=CakyQuyhoach)*((NhuCau!AN$166:AN$170)/10))+SUMPRODUCT((NhuCau!$E$166:$E$170=Kykehoach)*((NhuCau!AN$166:AN$170)/5))+SUMPRODUCT((NhuCau!$E$166:$E$170=$C184)*(NhuCau!AN$166:AN$170))),2)</f>
        <v>0</v>
      </c>
      <c r="AL184" s="2">
        <f>ROUND((SUMPRODUCT((NhuCau!$E$166:$E$170=CakyQuyhoach)*((NhuCau!AO$166:AO$170)/10))+SUMPRODUCT((NhuCau!$E$166:$E$170=Kykehoach)*((NhuCau!AO$166:AO$170)/5))+SUMPRODUCT((NhuCau!$E$166:$E$170=$C184)*(NhuCau!AO$166:AO$170))),2)</f>
        <v>0</v>
      </c>
      <c r="AM184" s="2">
        <f>ROUND((SUMPRODUCT((NhuCau!$E$166:$E$170=CakyQuyhoach)*((NhuCau!AP$166:AP$170)/10))+SUMPRODUCT((NhuCau!$E$166:$E$170=Kykehoach)*((NhuCau!AP$166:AP$170)/5))+SUMPRODUCT((NhuCau!$E$166:$E$170=$C184)*(NhuCau!AP$166:AP$170))),2)</f>
        <v>0</v>
      </c>
      <c r="AN184" s="2">
        <f>ROUND((SUMPRODUCT((NhuCau!$E$166:$E$170=CakyQuyhoach)*((NhuCau!AQ$166:AQ$170)/10))+SUMPRODUCT((NhuCau!$E$166:$E$170=Kykehoach)*((NhuCau!AQ$166:AQ$170)/5))+SUMPRODUCT((NhuCau!$E$166:$E$170=$C184)*(NhuCau!AQ$166:AQ$170))),2)</f>
        <v>0</v>
      </c>
      <c r="AO184" s="2">
        <f>ROUND((SUMPRODUCT((NhuCau!$E$166:$E$170=CakyQuyhoach)*((NhuCau!AR$166:AR$170)/10))+SUMPRODUCT((NhuCau!$E$166:$E$170=Kykehoach)*((NhuCau!AR$166:AR$170)/5))+SUMPRODUCT((NhuCau!$E$166:$E$170=$C184)*(NhuCau!AR$166:AR$170))),2)</f>
        <v>0</v>
      </c>
      <c r="AP184" s="2">
        <f>ROUND((SUMPRODUCT((NhuCau!$E$166:$E$170=CakyQuyhoach)*((NhuCau!AS$166:AS$170)/10))+SUMPRODUCT((NhuCau!$E$166:$E$170=Kykehoach)*((NhuCau!AS$166:AS$170)/5))+SUMPRODUCT((NhuCau!$E$166:$E$170=$C184)*(NhuCau!AS$166:AS$170))),2)</f>
        <v>0</v>
      </c>
      <c r="AQ184" s="2">
        <f>ROUND((SUMPRODUCT((NhuCau!$E$166:$E$170=CakyQuyhoach)*((NhuCau!AT$166:AT$170)/10))+SUMPRODUCT((NhuCau!$E$166:$E$170=Kykehoach)*((NhuCau!AT$166:AT$170)/5))+SUMPRODUCT((NhuCau!$E$166:$E$170=$C184)*(NhuCau!AT$166:AT$170))),2)</f>
        <v>0</v>
      </c>
      <c r="AR184" s="2">
        <f>ROUND((SUMPRODUCT((NhuCau!$E$166:$E$170=CakyQuyhoach)*((NhuCau!AU$166:AU$170)/10))+SUMPRODUCT((NhuCau!$E$166:$E$170=Kykehoach)*((NhuCau!AU$166:AU$170)/5))+SUMPRODUCT((NhuCau!$E$166:$E$170=$C184)*(NhuCau!AU$166:AU$170))),2)</f>
        <v>0</v>
      </c>
      <c r="AS184" s="2">
        <f>ROUND((SUMPRODUCT((NhuCau!$E$166:$E$170=CakyQuyhoach)*((NhuCau!AV$166:AV$170)/10))+SUMPRODUCT((NhuCau!$E$166:$E$170=Kykehoach)*((NhuCau!AV$166:AV$170)/5))+SUMPRODUCT((NhuCau!$E$166:$E$170=$C184)*(NhuCau!AV$166:AV$170))),2)</f>
        <v>0</v>
      </c>
      <c r="AT184" s="2">
        <f>ROUND((SUMPRODUCT((NhuCau!$E$166:$E$170=CakyQuyhoach)*((NhuCau!AW$166:AW$170)/10))+SUMPRODUCT((NhuCau!$E$166:$E$170=Kykehoach)*((NhuCau!AW$166:AW$170)/5))+SUMPRODUCT((NhuCau!$E$166:$E$170=$C184)*(NhuCau!AW$166:AW$170))),2)</f>
        <v>0</v>
      </c>
      <c r="AU184" s="2">
        <f>ROUND((SUMPRODUCT((NhuCau!$E$166:$E$170=CakyQuyhoach)*((NhuCau!AX$166:AX$170)/10))+SUMPRODUCT((NhuCau!$E$166:$E$170=Kykehoach)*((NhuCau!AX$166:AX$170)/5))+SUMPRODUCT((NhuCau!$E$166:$E$170=$C184)*(NhuCau!AX$166:AX$170))),2)</f>
        <v>0</v>
      </c>
      <c r="AV184" s="2">
        <f>ROUND((SUMPRODUCT((NhuCau!$E$166:$E$170=CakyQuyhoach)*((NhuCau!AY$166:AY$170)/10))+SUMPRODUCT((NhuCau!$E$166:$E$170=Kykehoach)*((NhuCau!AY$166:AY$170)/5))+SUMPRODUCT((NhuCau!$E$166:$E$170=$C184)*(NhuCau!AY$166:AY$170))),2)</f>
        <v>0</v>
      </c>
      <c r="AW184" s="2">
        <f>ROUND((SUMPRODUCT((NhuCau!$E$166:$E$170=CakyQuyhoach)*((NhuCau!AZ$166:AZ$170)/10))+SUMPRODUCT((NhuCau!$E$166:$E$170=Kykehoach)*((NhuCau!AZ$166:AZ$170)/5))+SUMPRODUCT((NhuCau!$E$166:$E$170=$C184)*(NhuCau!AZ$166:AZ$170))),2)</f>
        <v>0</v>
      </c>
      <c r="AX184" s="2">
        <f>ROUND((SUMPRODUCT((NhuCau!$E$166:$E$170=CakyQuyhoach)*((NhuCau!BA$166:BA$170)/10))+SUMPRODUCT((NhuCau!$E$166:$E$170=Kykehoach)*((NhuCau!BA$166:BA$170)/5))+SUMPRODUCT((NhuCau!$E$166:$E$170=$C184)*(NhuCau!BA$166:BA$170))),2)</f>
        <v>0</v>
      </c>
      <c r="AY184" s="2">
        <f>ROUND((SUMPRODUCT((NhuCau!$E$166:$E$170=CakyQuyhoach)*((NhuCau!BB$166:BB$170)/10))+SUMPRODUCT((NhuCau!$E$166:$E$170=Kykehoach)*((NhuCau!BB$166:BB$170)/5))+SUMPRODUCT((NhuCau!$E$166:$E$170=$C184)*(NhuCau!BB$166:BB$170))),2)</f>
        <v>0</v>
      </c>
      <c r="AZ184" s="2">
        <f>ROUND((SUMPRODUCT((NhuCau!$E$166:$E$170=CakyQuyhoach)*((NhuCau!BD$166:BD$170)/10))+SUMPRODUCT((NhuCau!$E$166:$E$170=Kykehoach)*((NhuCau!BD$166:BD$170)/5))+SUMPRODUCT((NhuCau!$E$166:$E$170=$C184)*(NhuCau!BD$166:BD$170))),2)</f>
        <v>0</v>
      </c>
      <c r="BA184" s="2">
        <f>ROUND((SUMPRODUCT((NhuCau!$E$166:$E$170=CakyQuyhoach)*((NhuCau!BE$166:BE$170)/10))+SUMPRODUCT((NhuCau!$E$166:$E$170=Kykehoach)*((NhuCau!BE$166:BE$170)/5))+SUMPRODUCT((NhuCau!$E$166:$E$170=$C184)*(NhuCau!BE$166:BE$170))),2)</f>
        <v>0</v>
      </c>
      <c r="BB184" s="2">
        <f>ROUND((SUMPRODUCT((NhuCau!$E$166:$E$170=CakyQuyhoach)*((NhuCau!BF$166:BF$170)/10))+SUMPRODUCT((NhuCau!$E$166:$E$170=Kykehoach)*((NhuCau!BF$166:BF$170)/5))+SUMPRODUCT((NhuCau!$E$166:$E$170=$C184)*(NhuCau!BF$166:BF$170))),2)</f>
        <v>0</v>
      </c>
      <c r="BC184" s="2">
        <f>ROUND((SUMPRODUCT((NhuCau!$E$166:$E$170=CakyQuyhoach)*((NhuCau!BG$166:BG$170)/10))+SUMPRODUCT((NhuCau!$E$166:$E$170=Kykehoach)*((NhuCau!BG$166:BG$170)/5))+SUMPRODUCT((NhuCau!$E$166:$E$170=$C184)*(NhuCau!BG$166:BG$170))),2)</f>
        <v>0</v>
      </c>
      <c r="BD184" s="2">
        <f>ROUND((SUMPRODUCT((NhuCau!$E$166:$E$170=CakyQuyhoach)*((NhuCau!BH$166:BH$170)/10))+SUMPRODUCT((NhuCau!$E$166:$E$170=Kykehoach)*((NhuCau!BH$166:BH$170)/5))+SUMPRODUCT((NhuCau!$E$166:$E$170=$C184)*(NhuCau!BH$166:BH$170))),2)</f>
        <v>0</v>
      </c>
      <c r="BE184" s="2">
        <f>ROUND((SUMPRODUCT((NhuCau!$E$166:$E$170=CakyQuyhoach)*((NhuCau!BI$166:BI$170)/10))+SUMPRODUCT((NhuCau!$E$166:$E$170=Kykehoach)*((NhuCau!BI$166:BI$170)/5))+SUMPRODUCT((NhuCau!$E$166:$E$170=$C184)*(NhuCau!BI$166:BI$170))),2)</f>
        <v>0</v>
      </c>
      <c r="BF184" s="2">
        <f>ROUND((SUMPRODUCT((NhuCau!$E$166:$E$170=CakyQuyhoach)*((NhuCau!BJ$166:BJ$170)/10))+SUMPRODUCT((NhuCau!$E$166:$E$170=Kykehoach)*((NhuCau!BJ$166:BJ$170)/5))+SUMPRODUCT((NhuCau!$E$166:$E$170=$C184)*(NhuCau!BJ$166:BJ$170))),2)</f>
        <v>0</v>
      </c>
      <c r="BG184" s="2">
        <f>ROUND((SUMPRODUCT((NhuCau!$E$166:$E$170=CakyQuyhoach)*((NhuCau!BK$166:BK$170)/10))+SUMPRODUCT((NhuCau!$E$166:$E$170=Kykehoach)*((NhuCau!BK$166:BK$170)/5))+SUMPRODUCT((NhuCau!$E$166:$E$170=$C184)*(NhuCau!BK$166:BK$170))),2)</f>
        <v>0</v>
      </c>
    </row>
    <row r="185" spans="1:59" s="1" customFormat="1" ht="16.5" customHeight="1">
      <c r="A185" s="251" t="s">
        <v>42</v>
      </c>
      <c r="B185" s="252"/>
      <c r="C185" s="253" t="str">
        <f>BANGTINH!O10</f>
        <v>Năm 2029</v>
      </c>
      <c r="D185" s="246" t="s">
        <v>35</v>
      </c>
      <c r="E185" s="255">
        <f>SUM(F185:BG185)</f>
        <v>0</v>
      </c>
      <c r="F185" s="2">
        <f>ROUND((SUMPRODUCT((NhuCau!$E$166:$E$170=CakyQuyhoach)*((NhuCau!I$166:I$170)/10))+SUMPRODUCT((NhuCau!$E$166:$E$170=Kykehoach)*((NhuCau!I$166:I$170)/5))+SUMPRODUCT((NhuCau!$E$166:$E$170=$C185)*(NhuCau!I$166:I$170))),2)</f>
        <v>0</v>
      </c>
      <c r="G185" s="2">
        <f>ROUND((SUMPRODUCT((NhuCau!$E$166:$E$170=CakyQuyhoach)*((NhuCau!J$166:J$170)/10))+SUMPRODUCT((NhuCau!$E$166:$E$170=Kykehoach)*((NhuCau!J$166:J$170)/5))+SUMPRODUCT((NhuCau!$E$166:$E$170=$C185)*(NhuCau!J$166:J$170))),2)</f>
        <v>0</v>
      </c>
      <c r="H185" s="2">
        <f>ROUND((SUMPRODUCT((NhuCau!$E$166:$E$170=CakyQuyhoach)*((NhuCau!K$166:K$170)/10))+SUMPRODUCT((NhuCau!$E$166:$E$170=Kykehoach)*((NhuCau!K$166:K$170)/5))+SUMPRODUCT((NhuCau!$E$166:$E$170=$C185)*(NhuCau!K$166:K$170))),2)</f>
        <v>0</v>
      </c>
      <c r="I185" s="2">
        <f>ROUND((SUMPRODUCT((NhuCau!$E$166:$E$170=CakyQuyhoach)*((NhuCau!L$166:L$170)/10))+SUMPRODUCT((NhuCau!$E$166:$E$170=Kykehoach)*((NhuCau!L$166:L$170)/5))+SUMPRODUCT((NhuCau!$E$166:$E$170=$C185)*(NhuCau!L$166:L$170))),2)</f>
        <v>0</v>
      </c>
      <c r="J185" s="2">
        <f>ROUND((SUMPRODUCT((NhuCau!$E$166:$E$170=CakyQuyhoach)*((NhuCau!M$166:M$170)/10))+SUMPRODUCT((NhuCau!$E$166:$E$170=Kykehoach)*((NhuCau!M$166:M$170)/5))+SUMPRODUCT((NhuCau!$E$166:$E$170=$C185)*(NhuCau!M$166:M$170))),2)</f>
        <v>0</v>
      </c>
      <c r="K185" s="2">
        <f>ROUND((SUMPRODUCT((NhuCau!$E$166:$E$170=CakyQuyhoach)*((NhuCau!N$166:N$170)/10))+SUMPRODUCT((NhuCau!$E$166:$E$170=Kykehoach)*((NhuCau!N$166:N$170)/5))+SUMPRODUCT((NhuCau!$E$166:$E$170=$C185)*(NhuCau!N$166:N$170))),2)</f>
        <v>0</v>
      </c>
      <c r="L185" s="2">
        <f>ROUND((SUMPRODUCT((NhuCau!$E$166:$E$170=CakyQuyhoach)*((NhuCau!O$166:O$170)/10))+SUMPRODUCT((NhuCau!$E$166:$E$170=Kykehoach)*((NhuCau!O$166:O$170)/5))+SUMPRODUCT((NhuCau!$E$166:$E$170=$C185)*(NhuCau!O$166:O$170))),2)</f>
        <v>0</v>
      </c>
      <c r="M185" s="2">
        <f>ROUND((SUMPRODUCT((NhuCau!$E$166:$E$170=CakyQuyhoach)*((NhuCau!P$166:P$170)/10))+SUMPRODUCT((NhuCau!$E$166:$E$170=Kykehoach)*((NhuCau!P$166:P$170)/5))+SUMPRODUCT((NhuCau!$E$166:$E$170=$C185)*(NhuCau!P$166:P$170))),2)</f>
        <v>0</v>
      </c>
      <c r="N185" s="2">
        <f>ROUND((SUMPRODUCT((NhuCau!$E$166:$E$170=CakyQuyhoach)*((NhuCau!Q$166:Q$170)/10))+SUMPRODUCT((NhuCau!$E$166:$E$170=Kykehoach)*((NhuCau!Q$166:Q$170)/5))+SUMPRODUCT((NhuCau!$E$166:$E$170=$C185)*(NhuCau!Q$166:Q$170))),2)</f>
        <v>0</v>
      </c>
      <c r="O185" s="2">
        <f>ROUND((SUMPRODUCT((NhuCau!$E$166:$E$170=CakyQuyhoach)*((NhuCau!R$166:R$170)/10))+SUMPRODUCT((NhuCau!$E$166:$E$170=Kykehoach)*((NhuCau!R$166:R$170)/5))+SUMPRODUCT((NhuCau!$E$166:$E$170=$C185)*(NhuCau!R$166:R$170))),2)</f>
        <v>0</v>
      </c>
      <c r="P185" s="2">
        <f>ROUND((SUMPRODUCT((NhuCau!$E$166:$E$170=CakyQuyhoach)*((NhuCau!S$166:S$170)/10))+SUMPRODUCT((NhuCau!$E$166:$E$170=Kykehoach)*((NhuCau!S$166:S$170)/5))+SUMPRODUCT((NhuCau!$E$166:$E$170=$C185)*(NhuCau!S$166:S$170))),2)</f>
        <v>0</v>
      </c>
      <c r="Q185" s="2">
        <f>ROUND((SUMPRODUCT((NhuCau!$E$166:$E$170=CakyQuyhoach)*((NhuCau!T$166:T$170)/10))+SUMPRODUCT((NhuCau!$E$166:$E$170=Kykehoach)*((NhuCau!T$166:T$170)/5))+SUMPRODUCT((NhuCau!$E$166:$E$170=$C185)*(NhuCau!T$166:T$170))),2)</f>
        <v>0</v>
      </c>
      <c r="R185" s="2">
        <f>ROUND((SUMPRODUCT((NhuCau!$E$166:$E$170=CakyQuyhoach)*((NhuCau!U$166:U$170)/10))+SUMPRODUCT((NhuCau!$E$166:$E$170=Kykehoach)*((NhuCau!U$166:U$170)/5))+SUMPRODUCT((NhuCau!$E$166:$E$170=$C185)*(NhuCau!U$166:U$170))),2)</f>
        <v>0</v>
      </c>
      <c r="S185" s="2">
        <f>ROUND((SUMPRODUCT((NhuCau!$E$166:$E$170=CakyQuyhoach)*((NhuCau!V$166:V$170)/10))+SUMPRODUCT((NhuCau!$E$166:$E$170=Kykehoach)*((NhuCau!V$166:V$170)/5))+SUMPRODUCT((NhuCau!$E$166:$E$170=$C185)*(NhuCau!V$166:V$170))),2)</f>
        <v>0</v>
      </c>
      <c r="T185" s="2">
        <f>ROUND((SUMPRODUCT((NhuCau!$E$166:$E$170=CakyQuyhoach)*((NhuCau!W$166:W$170)/10))+SUMPRODUCT((NhuCau!$E$166:$E$170=Kykehoach)*((NhuCau!W$166:W$170)/5))+SUMPRODUCT((NhuCau!$E$166:$E$170=$C185)*(NhuCau!W$166:W$170))),2)</f>
        <v>0</v>
      </c>
      <c r="U185" s="2">
        <f>ROUND((SUMPRODUCT((NhuCau!$E$166:$E$170=CakyQuyhoach)*((NhuCau!X$166:X$170)/10))+SUMPRODUCT((NhuCau!$E$166:$E$170=Kykehoach)*((NhuCau!X$166:X$170)/5))+SUMPRODUCT((NhuCau!$E$166:$E$170=$C185)*(NhuCau!X$166:X$170))),2)</f>
        <v>0</v>
      </c>
      <c r="V185" s="2">
        <f>ROUND((SUMPRODUCT((NhuCau!$E$166:$E$170=CakyQuyhoach)*((NhuCau!Y$166:Y$170)/10))+SUMPRODUCT((NhuCau!$E$166:$E$170=Kykehoach)*((NhuCau!Y$166:Y$170)/5))+SUMPRODUCT((NhuCau!$E$166:$E$170=$C185)*(NhuCau!Y$166:Y$170))),2)</f>
        <v>0</v>
      </c>
      <c r="W185" s="2">
        <f>ROUND((SUMPRODUCT((NhuCau!$E$166:$E$170=CakyQuyhoach)*((NhuCau!Z$166:Z$170)/10))+SUMPRODUCT((NhuCau!$E$166:$E$170=Kykehoach)*((NhuCau!Z$166:Z$170)/5))+SUMPRODUCT((NhuCau!$E$166:$E$170=$C185)*(NhuCau!Z$166:Z$170))),2)</f>
        <v>0</v>
      </c>
      <c r="X185" s="2">
        <f>ROUND((SUMPRODUCT((NhuCau!$E$166:$E$170=CakyQuyhoach)*((NhuCau!AA$166:AA$170)/10))+SUMPRODUCT((NhuCau!$E$166:$E$170=Kykehoach)*((NhuCau!AA$166:AA$170)/5))+SUMPRODUCT((NhuCau!$E$166:$E$170=$C185)*(NhuCau!AA$166:AA$170))),2)</f>
        <v>0</v>
      </c>
      <c r="Y185" s="2">
        <f>ROUND((SUMPRODUCT((NhuCau!$E$166:$E$170=CakyQuyhoach)*((NhuCau!AB$166:AB$170)/10))+SUMPRODUCT((NhuCau!$E$166:$E$170=Kykehoach)*((NhuCau!AB$166:AB$170)/5))+SUMPRODUCT((NhuCau!$E$166:$E$170=$C185)*(NhuCau!AB$166:AB$170))),2)</f>
        <v>0</v>
      </c>
      <c r="Z185" s="2">
        <f>ROUND((SUMPRODUCT((NhuCau!$E$166:$E$170=CakyQuyhoach)*((NhuCau!AC$166:AC$170)/10))+SUMPRODUCT((NhuCau!$E$166:$E$170=Kykehoach)*((NhuCau!AC$166:AC$170)/5))+SUMPRODUCT((NhuCau!$E$166:$E$170=$C185)*(NhuCau!AC$166:AC$170))),2)</f>
        <v>0</v>
      </c>
      <c r="AA185" s="2">
        <f>ROUND((SUMPRODUCT((NhuCau!$E$166:$E$170=CakyQuyhoach)*((NhuCau!AD$166:AD$170)/10))+SUMPRODUCT((NhuCau!$E$166:$E$170=Kykehoach)*((NhuCau!AD$166:AD$170)/5))+SUMPRODUCT((NhuCau!$E$166:$E$170=$C185)*(NhuCau!AD$166:AD$170))),2)</f>
        <v>0</v>
      </c>
      <c r="AB185" s="2">
        <f>ROUND((SUMPRODUCT((NhuCau!$E$166:$E$170=CakyQuyhoach)*((NhuCau!AE$166:AE$170)/10))+SUMPRODUCT((NhuCau!$E$166:$E$170=Kykehoach)*((NhuCau!AE$166:AE$170)/5))+SUMPRODUCT((NhuCau!$E$166:$E$170=$C185)*(NhuCau!AE$166:AE$170))),2)</f>
        <v>0</v>
      </c>
      <c r="AC185" s="2">
        <f>ROUND((SUMPRODUCT((NhuCau!$E$166:$E$170=CakyQuyhoach)*((NhuCau!AF$166:AF$170)/10))+SUMPRODUCT((NhuCau!$E$166:$E$170=Kykehoach)*((NhuCau!AF$166:AF$170)/5))+SUMPRODUCT((NhuCau!$E$166:$E$170=$C185)*(NhuCau!AF$166:AF$170))),2)</f>
        <v>0</v>
      </c>
      <c r="AD185" s="2">
        <f>ROUND((SUMPRODUCT((NhuCau!$E$166:$E$170=CakyQuyhoach)*((NhuCau!AG$166:AG$170)/10))+SUMPRODUCT((NhuCau!$E$166:$E$170=Kykehoach)*((NhuCau!AG$166:AG$170)/5))+SUMPRODUCT((NhuCau!$E$166:$E$170=$C185)*(NhuCau!AG$166:AG$170))),2)</f>
        <v>0</v>
      </c>
      <c r="AE185" s="2">
        <f>ROUND((SUMPRODUCT((NhuCau!$E$166:$E$170=CakyQuyhoach)*((NhuCau!AH$166:AH$170)/10))+SUMPRODUCT((NhuCau!$E$166:$E$170=Kykehoach)*((NhuCau!AH$166:AH$170)/5))+SUMPRODUCT((NhuCau!$E$166:$E$170=$C185)*(NhuCau!AH$166:AH$170))),2)</f>
        <v>0</v>
      </c>
      <c r="AF185" s="2">
        <f>ROUND((SUMPRODUCT((NhuCau!$E$166:$E$170=CakyQuyhoach)*((NhuCau!AI$166:AI$170)/10))+SUMPRODUCT((NhuCau!$E$166:$E$170=Kykehoach)*((NhuCau!AI$166:AI$170)/5))+SUMPRODUCT((NhuCau!$E$166:$E$170=$C185)*(NhuCau!AI$166:AI$170))),2)</f>
        <v>0</v>
      </c>
      <c r="AG185" s="2">
        <f>ROUND((SUMPRODUCT((NhuCau!$E$166:$E$170=CakyQuyhoach)*((NhuCau!AJ$166:AJ$170)/10))+SUMPRODUCT((NhuCau!$E$166:$E$170=Kykehoach)*((NhuCau!AJ$166:AJ$170)/5))+SUMPRODUCT((NhuCau!$E$166:$E$170=$C185)*(NhuCau!AJ$166:AJ$170))),2)</f>
        <v>0</v>
      </c>
      <c r="AH185" s="2">
        <f>ROUND((SUMPRODUCT((NhuCau!$E$166:$E$170=CakyQuyhoach)*((NhuCau!AK$166:AK$170)/10))+SUMPRODUCT((NhuCau!$E$166:$E$170=Kykehoach)*((NhuCau!AK$166:AK$170)/5))+SUMPRODUCT((NhuCau!$E$166:$E$170=$C185)*(NhuCau!AK$166:AK$170))),2)</f>
        <v>0</v>
      </c>
      <c r="AI185" s="2">
        <f>ROUND((SUMPRODUCT((NhuCau!$E$166:$E$170=CakyQuyhoach)*((NhuCau!AL$166:AL$170)/10))+SUMPRODUCT((NhuCau!$E$166:$E$170=Kykehoach)*((NhuCau!AL$166:AL$170)/5))+SUMPRODUCT((NhuCau!$E$166:$E$170=$C185)*(NhuCau!AL$166:AL$170))),2)</f>
        <v>0</v>
      </c>
      <c r="AJ185" s="2">
        <f>ROUND((SUMPRODUCT((NhuCau!$E$166:$E$170=CakyQuyhoach)*((NhuCau!AM$166:AM$170)/10))+SUMPRODUCT((NhuCau!$E$166:$E$170=Kykehoach)*((NhuCau!AM$166:AM$170)/5))+SUMPRODUCT((NhuCau!$E$166:$E$170=$C185)*(NhuCau!AM$166:AM$170))),2)</f>
        <v>0</v>
      </c>
      <c r="AK185" s="2">
        <f>ROUND((SUMPRODUCT((NhuCau!$E$166:$E$170=CakyQuyhoach)*((NhuCau!AN$166:AN$170)/10))+SUMPRODUCT((NhuCau!$E$166:$E$170=Kykehoach)*((NhuCau!AN$166:AN$170)/5))+SUMPRODUCT((NhuCau!$E$166:$E$170=$C185)*(NhuCau!AN$166:AN$170))),2)</f>
        <v>0</v>
      </c>
      <c r="AL185" s="2">
        <f>ROUND((SUMPRODUCT((NhuCau!$E$166:$E$170=CakyQuyhoach)*((NhuCau!AO$166:AO$170)/10))+SUMPRODUCT((NhuCau!$E$166:$E$170=Kykehoach)*((NhuCau!AO$166:AO$170)/5))+SUMPRODUCT((NhuCau!$E$166:$E$170=$C185)*(NhuCau!AO$166:AO$170))),2)</f>
        <v>0</v>
      </c>
      <c r="AM185" s="2">
        <f>ROUND((SUMPRODUCT((NhuCau!$E$166:$E$170=CakyQuyhoach)*((NhuCau!AP$166:AP$170)/10))+SUMPRODUCT((NhuCau!$E$166:$E$170=Kykehoach)*((NhuCau!AP$166:AP$170)/5))+SUMPRODUCT((NhuCau!$E$166:$E$170=$C185)*(NhuCau!AP$166:AP$170))),2)</f>
        <v>0</v>
      </c>
      <c r="AN185" s="2">
        <f>ROUND((SUMPRODUCT((NhuCau!$E$166:$E$170=CakyQuyhoach)*((NhuCau!AQ$166:AQ$170)/10))+SUMPRODUCT((NhuCau!$E$166:$E$170=Kykehoach)*((NhuCau!AQ$166:AQ$170)/5))+SUMPRODUCT((NhuCau!$E$166:$E$170=$C185)*(NhuCau!AQ$166:AQ$170))),2)</f>
        <v>0</v>
      </c>
      <c r="AO185" s="2">
        <f>ROUND((SUMPRODUCT((NhuCau!$E$166:$E$170=CakyQuyhoach)*((NhuCau!AR$166:AR$170)/10))+SUMPRODUCT((NhuCau!$E$166:$E$170=Kykehoach)*((NhuCau!AR$166:AR$170)/5))+SUMPRODUCT((NhuCau!$E$166:$E$170=$C185)*(NhuCau!AR$166:AR$170))),2)</f>
        <v>0</v>
      </c>
      <c r="AP185" s="2">
        <f>ROUND((SUMPRODUCT((NhuCau!$E$166:$E$170=CakyQuyhoach)*((NhuCau!AS$166:AS$170)/10))+SUMPRODUCT((NhuCau!$E$166:$E$170=Kykehoach)*((NhuCau!AS$166:AS$170)/5))+SUMPRODUCT((NhuCau!$E$166:$E$170=$C185)*(NhuCau!AS$166:AS$170))),2)</f>
        <v>0</v>
      </c>
      <c r="AQ185" s="2">
        <f>ROUND((SUMPRODUCT((NhuCau!$E$166:$E$170=CakyQuyhoach)*((NhuCau!AT$166:AT$170)/10))+SUMPRODUCT((NhuCau!$E$166:$E$170=Kykehoach)*((NhuCau!AT$166:AT$170)/5))+SUMPRODUCT((NhuCau!$E$166:$E$170=$C185)*(NhuCau!AT$166:AT$170))),2)</f>
        <v>0</v>
      </c>
      <c r="AR185" s="2">
        <f>ROUND((SUMPRODUCT((NhuCau!$E$166:$E$170=CakyQuyhoach)*((NhuCau!AU$166:AU$170)/10))+SUMPRODUCT((NhuCau!$E$166:$E$170=Kykehoach)*((NhuCau!AU$166:AU$170)/5))+SUMPRODUCT((NhuCau!$E$166:$E$170=$C185)*(NhuCau!AU$166:AU$170))),2)</f>
        <v>0</v>
      </c>
      <c r="AS185" s="2">
        <f>ROUND((SUMPRODUCT((NhuCau!$E$166:$E$170=CakyQuyhoach)*((NhuCau!AV$166:AV$170)/10))+SUMPRODUCT((NhuCau!$E$166:$E$170=Kykehoach)*((NhuCau!AV$166:AV$170)/5))+SUMPRODUCT((NhuCau!$E$166:$E$170=$C185)*(NhuCau!AV$166:AV$170))),2)</f>
        <v>0</v>
      </c>
      <c r="AT185" s="2">
        <f>ROUND((SUMPRODUCT((NhuCau!$E$166:$E$170=CakyQuyhoach)*((NhuCau!AW$166:AW$170)/10))+SUMPRODUCT((NhuCau!$E$166:$E$170=Kykehoach)*((NhuCau!AW$166:AW$170)/5))+SUMPRODUCT((NhuCau!$E$166:$E$170=$C185)*(NhuCau!AW$166:AW$170))),2)</f>
        <v>0</v>
      </c>
      <c r="AU185" s="2">
        <f>ROUND((SUMPRODUCT((NhuCau!$E$166:$E$170=CakyQuyhoach)*((NhuCau!AX$166:AX$170)/10))+SUMPRODUCT((NhuCau!$E$166:$E$170=Kykehoach)*((NhuCau!AX$166:AX$170)/5))+SUMPRODUCT((NhuCau!$E$166:$E$170=$C185)*(NhuCau!AX$166:AX$170))),2)</f>
        <v>0</v>
      </c>
      <c r="AV185" s="2">
        <f>ROUND((SUMPRODUCT((NhuCau!$E$166:$E$170=CakyQuyhoach)*((NhuCau!AY$166:AY$170)/10))+SUMPRODUCT((NhuCau!$E$166:$E$170=Kykehoach)*((NhuCau!AY$166:AY$170)/5))+SUMPRODUCT((NhuCau!$E$166:$E$170=$C185)*(NhuCau!AY$166:AY$170))),2)</f>
        <v>0</v>
      </c>
      <c r="AW185" s="2">
        <f>ROUND((SUMPRODUCT((NhuCau!$E$166:$E$170=CakyQuyhoach)*((NhuCau!AZ$166:AZ$170)/10))+SUMPRODUCT((NhuCau!$E$166:$E$170=Kykehoach)*((NhuCau!AZ$166:AZ$170)/5))+SUMPRODUCT((NhuCau!$E$166:$E$170=$C185)*(NhuCau!AZ$166:AZ$170))),2)</f>
        <v>0</v>
      </c>
      <c r="AX185" s="2">
        <f>ROUND((SUMPRODUCT((NhuCau!$E$166:$E$170=CakyQuyhoach)*((NhuCau!BA$166:BA$170)/10))+SUMPRODUCT((NhuCau!$E$166:$E$170=Kykehoach)*((NhuCau!BA$166:BA$170)/5))+SUMPRODUCT((NhuCau!$E$166:$E$170=$C185)*(NhuCau!BA$166:BA$170))),2)</f>
        <v>0</v>
      </c>
      <c r="AY185" s="2">
        <f>ROUND((SUMPRODUCT((NhuCau!$E$166:$E$170=CakyQuyhoach)*((NhuCau!BB$166:BB$170)/10))+SUMPRODUCT((NhuCau!$E$166:$E$170=Kykehoach)*((NhuCau!BB$166:BB$170)/5))+SUMPRODUCT((NhuCau!$E$166:$E$170=$C185)*(NhuCau!BB$166:BB$170))),2)</f>
        <v>0</v>
      </c>
      <c r="AZ185" s="2">
        <f>ROUND((SUMPRODUCT((NhuCau!$E$166:$E$170=CakyQuyhoach)*((NhuCau!BD$166:BD$170)/10))+SUMPRODUCT((NhuCau!$E$166:$E$170=Kykehoach)*((NhuCau!BD$166:BD$170)/5))+SUMPRODUCT((NhuCau!$E$166:$E$170=$C185)*(NhuCau!BD$166:BD$170))),2)</f>
        <v>0</v>
      </c>
      <c r="BA185" s="2">
        <f>ROUND((SUMPRODUCT((NhuCau!$E$166:$E$170=CakyQuyhoach)*((NhuCau!BE$166:BE$170)/10))+SUMPRODUCT((NhuCau!$E$166:$E$170=Kykehoach)*((NhuCau!BE$166:BE$170)/5))+SUMPRODUCT((NhuCau!$E$166:$E$170=$C185)*(NhuCau!BE$166:BE$170))),2)</f>
        <v>0</v>
      </c>
      <c r="BB185" s="2">
        <f>ROUND((SUMPRODUCT((NhuCau!$E$166:$E$170=CakyQuyhoach)*((NhuCau!BF$166:BF$170)/10))+SUMPRODUCT((NhuCau!$E$166:$E$170=Kykehoach)*((NhuCau!BF$166:BF$170)/5))+SUMPRODUCT((NhuCau!$E$166:$E$170=$C185)*(NhuCau!BF$166:BF$170))),2)</f>
        <v>0</v>
      </c>
      <c r="BC185" s="2">
        <f>ROUND((SUMPRODUCT((NhuCau!$E$166:$E$170=CakyQuyhoach)*((NhuCau!BG$166:BG$170)/10))+SUMPRODUCT((NhuCau!$E$166:$E$170=Kykehoach)*((NhuCau!BG$166:BG$170)/5))+SUMPRODUCT((NhuCau!$E$166:$E$170=$C185)*(NhuCau!BG$166:BG$170))),2)</f>
        <v>0</v>
      </c>
      <c r="BD185" s="2">
        <f>ROUND((SUMPRODUCT((NhuCau!$E$166:$E$170=CakyQuyhoach)*((NhuCau!BH$166:BH$170)/10))+SUMPRODUCT((NhuCau!$E$166:$E$170=Kykehoach)*((NhuCau!BH$166:BH$170)/5))+SUMPRODUCT((NhuCau!$E$166:$E$170=$C185)*(NhuCau!BH$166:BH$170))),2)</f>
        <v>0</v>
      </c>
      <c r="BE185" s="2">
        <f>ROUND((SUMPRODUCT((NhuCau!$E$166:$E$170=CakyQuyhoach)*((NhuCau!BI$166:BI$170)/10))+SUMPRODUCT((NhuCau!$E$166:$E$170=Kykehoach)*((NhuCau!BI$166:BI$170)/5))+SUMPRODUCT((NhuCau!$E$166:$E$170=$C185)*(NhuCau!BI$166:BI$170))),2)</f>
        <v>0</v>
      </c>
      <c r="BF185" s="2">
        <f>ROUND((SUMPRODUCT((NhuCau!$E$166:$E$170=CakyQuyhoach)*((NhuCau!BJ$166:BJ$170)/10))+SUMPRODUCT((NhuCau!$E$166:$E$170=Kykehoach)*((NhuCau!BJ$166:BJ$170)/5))+SUMPRODUCT((NhuCau!$E$166:$E$170=$C185)*(NhuCau!BJ$166:BJ$170))),2)</f>
        <v>0</v>
      </c>
      <c r="BG185" s="2">
        <f>ROUND((SUMPRODUCT((NhuCau!$E$166:$E$170=CakyQuyhoach)*((NhuCau!BK$166:BK$170)/10))+SUMPRODUCT((NhuCau!$E$166:$E$170=Kykehoach)*((NhuCau!BK$166:BK$170)/5))+SUMPRODUCT((NhuCau!$E$166:$E$170=$C185)*(NhuCau!BK$166:BK$170))),2)</f>
        <v>0</v>
      </c>
    </row>
    <row r="186" spans="1:59" s="5" customFormat="1" ht="16.5" customHeight="1">
      <c r="A186" s="117" t="s">
        <v>42</v>
      </c>
      <c r="B186" s="256"/>
      <c r="C186" s="249" t="str">
        <f>BANGTINH!O11</f>
        <v>Năm 2030</v>
      </c>
      <c r="D186" s="246" t="s">
        <v>35</v>
      </c>
      <c r="E186" s="257">
        <f t="shared" ref="E186:F186" si="92">E179-E180</f>
        <v>0</v>
      </c>
      <c r="F186" s="8">
        <f t="shared" si="92"/>
        <v>0</v>
      </c>
      <c r="G186" s="8">
        <f t="shared" ref="G186:BG186" si="93">G179-G180</f>
        <v>0</v>
      </c>
      <c r="H186" s="8">
        <f t="shared" si="93"/>
        <v>0</v>
      </c>
      <c r="I186" s="8">
        <f t="shared" si="93"/>
        <v>0</v>
      </c>
      <c r="J186" s="8">
        <f t="shared" si="93"/>
        <v>0</v>
      </c>
      <c r="K186" s="8">
        <f t="shared" si="93"/>
        <v>0</v>
      </c>
      <c r="L186" s="8">
        <f t="shared" si="93"/>
        <v>0</v>
      </c>
      <c r="M186" s="8">
        <f t="shared" si="93"/>
        <v>0</v>
      </c>
      <c r="N186" s="8">
        <f t="shared" si="93"/>
        <v>0</v>
      </c>
      <c r="O186" s="8">
        <f t="shared" si="93"/>
        <v>0</v>
      </c>
      <c r="P186" s="8">
        <f t="shared" si="93"/>
        <v>0</v>
      </c>
      <c r="Q186" s="8">
        <f t="shared" si="93"/>
        <v>0</v>
      </c>
      <c r="R186" s="8">
        <f t="shared" si="93"/>
        <v>0</v>
      </c>
      <c r="S186" s="8">
        <f t="shared" si="93"/>
        <v>0</v>
      </c>
      <c r="T186" s="8">
        <f t="shared" si="93"/>
        <v>0</v>
      </c>
      <c r="U186" s="8">
        <f t="shared" si="93"/>
        <v>0</v>
      </c>
      <c r="V186" s="8">
        <f t="shared" si="93"/>
        <v>0</v>
      </c>
      <c r="W186" s="8">
        <f t="shared" si="93"/>
        <v>0</v>
      </c>
      <c r="X186" s="8">
        <f t="shared" si="93"/>
        <v>0</v>
      </c>
      <c r="Y186" s="8">
        <f t="shared" si="93"/>
        <v>0</v>
      </c>
      <c r="Z186" s="8">
        <f t="shared" si="93"/>
        <v>0</v>
      </c>
      <c r="AA186" s="8">
        <f t="shared" si="93"/>
        <v>0</v>
      </c>
      <c r="AB186" s="8">
        <f t="shared" si="93"/>
        <v>0</v>
      </c>
      <c r="AC186" s="8">
        <f t="shared" si="93"/>
        <v>0</v>
      </c>
      <c r="AD186" s="8">
        <f t="shared" si="93"/>
        <v>0</v>
      </c>
      <c r="AE186" s="8">
        <f t="shared" si="93"/>
        <v>0</v>
      </c>
      <c r="AF186" s="8">
        <f t="shared" si="93"/>
        <v>0</v>
      </c>
      <c r="AG186" s="8">
        <f t="shared" si="93"/>
        <v>0</v>
      </c>
      <c r="AH186" s="8">
        <f t="shared" si="93"/>
        <v>0</v>
      </c>
      <c r="AI186" s="8">
        <f t="shared" si="93"/>
        <v>0</v>
      </c>
      <c r="AJ186" s="8">
        <f t="shared" si="93"/>
        <v>0</v>
      </c>
      <c r="AK186" s="8">
        <f t="shared" si="93"/>
        <v>0</v>
      </c>
      <c r="AL186" s="8">
        <f t="shared" si="93"/>
        <v>0</v>
      </c>
      <c r="AM186" s="8">
        <f t="shared" si="93"/>
        <v>0</v>
      </c>
      <c r="AN186" s="8">
        <f t="shared" si="93"/>
        <v>0</v>
      </c>
      <c r="AO186" s="8">
        <f t="shared" si="93"/>
        <v>0</v>
      </c>
      <c r="AP186" s="8">
        <f t="shared" si="93"/>
        <v>0</v>
      </c>
      <c r="AQ186" s="8">
        <f t="shared" si="93"/>
        <v>0</v>
      </c>
      <c r="AR186" s="8">
        <f t="shared" si="93"/>
        <v>0</v>
      </c>
      <c r="AS186" s="8">
        <f t="shared" si="93"/>
        <v>0</v>
      </c>
      <c r="AT186" s="8">
        <f t="shared" si="93"/>
        <v>0</v>
      </c>
      <c r="AU186" s="8">
        <f t="shared" si="93"/>
        <v>0</v>
      </c>
      <c r="AV186" s="8">
        <f t="shared" si="93"/>
        <v>0</v>
      </c>
      <c r="AW186" s="8">
        <f t="shared" si="93"/>
        <v>0</v>
      </c>
      <c r="AX186" s="8">
        <f t="shared" si="93"/>
        <v>0</v>
      </c>
      <c r="AY186" s="8">
        <f t="shared" si="93"/>
        <v>0</v>
      </c>
      <c r="AZ186" s="8">
        <f t="shared" si="93"/>
        <v>0</v>
      </c>
      <c r="BA186" s="8">
        <f t="shared" si="93"/>
        <v>0</v>
      </c>
      <c r="BB186" s="8">
        <f t="shared" si="93"/>
        <v>0</v>
      </c>
      <c r="BC186" s="8">
        <f t="shared" si="93"/>
        <v>0</v>
      </c>
      <c r="BD186" s="8">
        <f t="shared" si="93"/>
        <v>0</v>
      </c>
      <c r="BE186" s="8">
        <f t="shared" si="93"/>
        <v>0</v>
      </c>
      <c r="BF186" s="8">
        <f t="shared" si="93"/>
        <v>0</v>
      </c>
      <c r="BG186" s="8">
        <f t="shared" si="93"/>
        <v>0</v>
      </c>
    </row>
    <row r="187" spans="1:59" s="5" customFormat="1" ht="16.5" customHeight="1">
      <c r="A187" s="117" t="s">
        <v>42</v>
      </c>
      <c r="B187" s="244"/>
      <c r="C187" s="245" t="s">
        <v>45</v>
      </c>
      <c r="D187" s="246" t="s">
        <v>202</v>
      </c>
      <c r="E187" s="247">
        <f>NhuCau!H167</f>
        <v>0</v>
      </c>
      <c r="F187" s="4">
        <f>NhuCau!I171</f>
        <v>0</v>
      </c>
      <c r="G187" s="4">
        <f>NhuCau!J171</f>
        <v>0</v>
      </c>
      <c r="H187" s="4">
        <f>NhuCau!K171</f>
        <v>0</v>
      </c>
      <c r="I187" s="4">
        <f>NhuCau!L171</f>
        <v>0</v>
      </c>
      <c r="J187" s="4">
        <f>NhuCau!M171</f>
        <v>0</v>
      </c>
      <c r="K187" s="4">
        <f>NhuCau!N171</f>
        <v>0</v>
      </c>
      <c r="L187" s="4">
        <f>NhuCau!O171</f>
        <v>0</v>
      </c>
      <c r="M187" s="4">
        <f>NhuCau!P171</f>
        <v>0</v>
      </c>
      <c r="N187" s="4">
        <f>NhuCau!Q171</f>
        <v>0</v>
      </c>
      <c r="O187" s="4">
        <f>NhuCau!R171</f>
        <v>0</v>
      </c>
      <c r="P187" s="4">
        <f>NhuCau!S171</f>
        <v>0</v>
      </c>
      <c r="Q187" s="4">
        <f>NhuCau!T171</f>
        <v>0</v>
      </c>
      <c r="R187" s="4">
        <f>NhuCau!U171</f>
        <v>0</v>
      </c>
      <c r="S187" s="4">
        <f>NhuCau!V171</f>
        <v>0</v>
      </c>
      <c r="T187" s="4">
        <f>NhuCau!W171</f>
        <v>0</v>
      </c>
      <c r="U187" s="4">
        <f>NhuCau!X171</f>
        <v>0</v>
      </c>
      <c r="V187" s="4">
        <f>NhuCau!Y171</f>
        <v>0</v>
      </c>
      <c r="W187" s="4">
        <f>NhuCau!Z171</f>
        <v>0</v>
      </c>
      <c r="X187" s="4">
        <f>NhuCau!AA171</f>
        <v>0</v>
      </c>
      <c r="Y187" s="4">
        <f>NhuCau!AB171</f>
        <v>0</v>
      </c>
      <c r="Z187" s="4">
        <f>NhuCau!AC171</f>
        <v>0</v>
      </c>
      <c r="AA187" s="4">
        <f>NhuCau!AD171</f>
        <v>0</v>
      </c>
      <c r="AB187" s="4">
        <f>NhuCau!AE171</f>
        <v>0</v>
      </c>
      <c r="AC187" s="4">
        <f>NhuCau!AF171</f>
        <v>0</v>
      </c>
      <c r="AD187" s="4">
        <f>NhuCau!AG171</f>
        <v>0</v>
      </c>
      <c r="AE187" s="4">
        <f>NhuCau!AH171</f>
        <v>0</v>
      </c>
      <c r="AF187" s="4">
        <f>NhuCau!AI171</f>
        <v>0</v>
      </c>
      <c r="AG187" s="4">
        <f>NhuCau!AJ171</f>
        <v>0</v>
      </c>
      <c r="AH187" s="4">
        <f>NhuCau!AK171</f>
        <v>0</v>
      </c>
      <c r="AI187" s="4">
        <f>NhuCau!AL171</f>
        <v>0</v>
      </c>
      <c r="AJ187" s="4">
        <f>NhuCau!AM171</f>
        <v>0</v>
      </c>
      <c r="AK187" s="4">
        <f>NhuCau!AN171</f>
        <v>0</v>
      </c>
      <c r="AL187" s="4">
        <f>NhuCau!AO171</f>
        <v>0</v>
      </c>
      <c r="AM187" s="4">
        <f>NhuCau!AP171</f>
        <v>0</v>
      </c>
      <c r="AN187" s="4">
        <f>NhuCau!AQ171</f>
        <v>0</v>
      </c>
      <c r="AO187" s="4">
        <f>NhuCau!AR171</f>
        <v>0</v>
      </c>
      <c r="AP187" s="4">
        <f>NhuCau!AS171</f>
        <v>0</v>
      </c>
      <c r="AQ187" s="4">
        <f>NhuCau!AT171</f>
        <v>0</v>
      </c>
      <c r="AR187" s="4">
        <f>NhuCau!AU171</f>
        <v>0</v>
      </c>
      <c r="AS187" s="4">
        <f>NhuCau!AV171</f>
        <v>0</v>
      </c>
      <c r="AT187" s="4">
        <f>NhuCau!AW171</f>
        <v>0</v>
      </c>
      <c r="AU187" s="4">
        <f>NhuCau!AX171</f>
        <v>0</v>
      </c>
      <c r="AV187" s="4">
        <f>NhuCau!AY171</f>
        <v>0</v>
      </c>
      <c r="AW187" s="4">
        <f>NhuCau!AZ171</f>
        <v>0</v>
      </c>
      <c r="AX187" s="4">
        <f>NhuCau!BA171</f>
        <v>0</v>
      </c>
      <c r="AY187" s="4">
        <f>NhuCau!BB171</f>
        <v>0</v>
      </c>
      <c r="AZ187" s="4">
        <f>NhuCau!BD171</f>
        <v>0</v>
      </c>
      <c r="BA187" s="4">
        <f>NhuCau!BE171</f>
        <v>0</v>
      </c>
      <c r="BB187" s="4">
        <f>NhuCau!BF171</f>
        <v>0</v>
      </c>
      <c r="BC187" s="4">
        <f>NhuCau!BG171</f>
        <v>0</v>
      </c>
      <c r="BD187" s="4">
        <f>NhuCau!BH171</f>
        <v>0</v>
      </c>
      <c r="BE187" s="4">
        <f>NhuCau!BI171</f>
        <v>0</v>
      </c>
      <c r="BF187" s="4">
        <f>NhuCau!BJ171</f>
        <v>0</v>
      </c>
      <c r="BG187" s="4">
        <f>NhuCau!BK171</f>
        <v>0</v>
      </c>
    </row>
    <row r="188" spans="1:59" s="5" customFormat="1" ht="16.5" customHeight="1">
      <c r="A188" s="117" t="s">
        <v>42</v>
      </c>
      <c r="B188" s="248"/>
      <c r="C188" s="249">
        <f t="shared" ref="C188:C194" si="94">C180</f>
        <v>0</v>
      </c>
      <c r="D188" s="246" t="s">
        <v>202</v>
      </c>
      <c r="E188" s="250">
        <f t="shared" ref="E188:F188" si="95">SUM(E189:E193)</f>
        <v>0</v>
      </c>
      <c r="F188" s="6">
        <f t="shared" si="95"/>
        <v>0</v>
      </c>
      <c r="G188" s="6">
        <f t="shared" ref="G188:BG188" si="96">SUM(G189:G193)</f>
        <v>0</v>
      </c>
      <c r="H188" s="6">
        <f t="shared" si="96"/>
        <v>0</v>
      </c>
      <c r="I188" s="6">
        <f t="shared" si="96"/>
        <v>0</v>
      </c>
      <c r="J188" s="6">
        <f t="shared" si="96"/>
        <v>0</v>
      </c>
      <c r="K188" s="6">
        <f t="shared" si="96"/>
        <v>0</v>
      </c>
      <c r="L188" s="6">
        <f t="shared" si="96"/>
        <v>0</v>
      </c>
      <c r="M188" s="6">
        <f t="shared" si="96"/>
        <v>0</v>
      </c>
      <c r="N188" s="6">
        <f t="shared" si="96"/>
        <v>0</v>
      </c>
      <c r="O188" s="6">
        <f t="shared" si="96"/>
        <v>0</v>
      </c>
      <c r="P188" s="6">
        <f t="shared" si="96"/>
        <v>0</v>
      </c>
      <c r="Q188" s="6">
        <f t="shared" si="96"/>
        <v>0</v>
      </c>
      <c r="R188" s="6">
        <f t="shared" si="96"/>
        <v>0</v>
      </c>
      <c r="S188" s="6">
        <f t="shared" si="96"/>
        <v>0</v>
      </c>
      <c r="T188" s="6">
        <f t="shared" si="96"/>
        <v>0</v>
      </c>
      <c r="U188" s="6">
        <f t="shared" si="96"/>
        <v>0</v>
      </c>
      <c r="V188" s="6">
        <f t="shared" si="96"/>
        <v>0</v>
      </c>
      <c r="W188" s="6">
        <f t="shared" si="96"/>
        <v>0</v>
      </c>
      <c r="X188" s="6">
        <f t="shared" si="96"/>
        <v>0</v>
      </c>
      <c r="Y188" s="6">
        <f t="shared" si="96"/>
        <v>0</v>
      </c>
      <c r="Z188" s="6">
        <f t="shared" si="96"/>
        <v>0</v>
      </c>
      <c r="AA188" s="6">
        <f t="shared" si="96"/>
        <v>0</v>
      </c>
      <c r="AB188" s="6">
        <f t="shared" si="96"/>
        <v>0</v>
      </c>
      <c r="AC188" s="6">
        <f t="shared" si="96"/>
        <v>0</v>
      </c>
      <c r="AD188" s="6">
        <f t="shared" si="96"/>
        <v>0</v>
      </c>
      <c r="AE188" s="6">
        <f t="shared" si="96"/>
        <v>0</v>
      </c>
      <c r="AF188" s="6">
        <f t="shared" si="96"/>
        <v>0</v>
      </c>
      <c r="AG188" s="6">
        <f t="shared" si="96"/>
        <v>0</v>
      </c>
      <c r="AH188" s="6">
        <f t="shared" si="96"/>
        <v>0</v>
      </c>
      <c r="AI188" s="6">
        <f t="shared" si="96"/>
        <v>0</v>
      </c>
      <c r="AJ188" s="6">
        <f t="shared" si="96"/>
        <v>0</v>
      </c>
      <c r="AK188" s="6">
        <f t="shared" si="96"/>
        <v>0</v>
      </c>
      <c r="AL188" s="6">
        <f t="shared" si="96"/>
        <v>0</v>
      </c>
      <c r="AM188" s="6">
        <f t="shared" si="96"/>
        <v>0</v>
      </c>
      <c r="AN188" s="6">
        <f t="shared" si="96"/>
        <v>0</v>
      </c>
      <c r="AO188" s="6">
        <f t="shared" si="96"/>
        <v>0</v>
      </c>
      <c r="AP188" s="6">
        <f t="shared" si="96"/>
        <v>0</v>
      </c>
      <c r="AQ188" s="6">
        <f t="shared" si="96"/>
        <v>0</v>
      </c>
      <c r="AR188" s="6">
        <f t="shared" si="96"/>
        <v>0</v>
      </c>
      <c r="AS188" s="6">
        <f t="shared" si="96"/>
        <v>0</v>
      </c>
      <c r="AT188" s="6">
        <f t="shared" si="96"/>
        <v>0</v>
      </c>
      <c r="AU188" s="6">
        <f t="shared" si="96"/>
        <v>0</v>
      </c>
      <c r="AV188" s="6">
        <f t="shared" si="96"/>
        <v>0</v>
      </c>
      <c r="AW188" s="6">
        <f t="shared" si="96"/>
        <v>0</v>
      </c>
      <c r="AX188" s="6">
        <f t="shared" si="96"/>
        <v>0</v>
      </c>
      <c r="AY188" s="6">
        <f t="shared" si="96"/>
        <v>0</v>
      </c>
      <c r="AZ188" s="6">
        <f t="shared" si="96"/>
        <v>0</v>
      </c>
      <c r="BA188" s="6">
        <f t="shared" si="96"/>
        <v>0</v>
      </c>
      <c r="BB188" s="6">
        <f t="shared" si="96"/>
        <v>0</v>
      </c>
      <c r="BC188" s="6">
        <f t="shared" si="96"/>
        <v>0</v>
      </c>
      <c r="BD188" s="6">
        <f t="shared" si="96"/>
        <v>0</v>
      </c>
      <c r="BE188" s="6">
        <f t="shared" si="96"/>
        <v>0</v>
      </c>
      <c r="BF188" s="6">
        <f t="shared" si="96"/>
        <v>0</v>
      </c>
      <c r="BG188" s="6">
        <f t="shared" si="96"/>
        <v>0</v>
      </c>
    </row>
    <row r="189" spans="1:59" s="1" customFormat="1" ht="16.5" customHeight="1">
      <c r="A189" s="251" t="s">
        <v>42</v>
      </c>
      <c r="B189" s="252"/>
      <c r="C189" s="253" t="str">
        <f t="shared" si="94"/>
        <v>Năm 2025</v>
      </c>
      <c r="D189" s="246" t="s">
        <v>202</v>
      </c>
      <c r="E189" s="255">
        <f>SUM(F189:BG189)</f>
        <v>0</v>
      </c>
      <c r="F189" s="2" cm="1">
        <f t="array" ref="F189">ROUND((SUMPRODUCT((NhuCau!$E$172:$E$176=CakyQuyhoach)*((NhuCau!I$172:I$176)/10))+SUMPRODUCT((NhuCau!$E$172:$E$176=Kykehoach)*((NhuCau!I$172:I$176)/5))+SUMPRODUCT((NhuCau!$E$172:$E$176=$C189)*(NhuCau!I$172:I$176))),2)</f>
        <v>0</v>
      </c>
      <c r="G189" s="2" cm="1">
        <f t="array" ref="G189">ROUND((SUMPRODUCT((NhuCau!$E$172:$E$176=CakyQuyhoach)*((NhuCau!J$172:J$176)/10))+SUMPRODUCT((NhuCau!$E$172:$E$176=Kykehoach)*((NhuCau!J$172:J$176)/5))+SUMPRODUCT((NhuCau!$E$172:$E$176=$C189)*(NhuCau!J$172:J$176))),2)</f>
        <v>0</v>
      </c>
      <c r="H189" s="2" cm="1">
        <f t="array" ref="H189">ROUND((SUMPRODUCT((NhuCau!$E$172:$E$176=CakyQuyhoach)*((NhuCau!K$172:K$176)/10))+SUMPRODUCT((NhuCau!$E$172:$E$176=Kykehoach)*((NhuCau!K$172:K$176)/5))+SUMPRODUCT((NhuCau!$E$172:$E$176=$C189)*(NhuCau!K$172:K$176))),2)</f>
        <v>0</v>
      </c>
      <c r="I189" s="2" cm="1">
        <f t="array" ref="I189">ROUND((SUMPRODUCT((NhuCau!$E$172:$E$176=CakyQuyhoach)*((NhuCau!L$172:L$176)/10))+SUMPRODUCT((NhuCau!$E$172:$E$176=Kykehoach)*((NhuCau!L$172:L$176)/5))+SUMPRODUCT((NhuCau!$E$172:$E$176=$C189)*(NhuCau!L$172:L$176))),2)</f>
        <v>0</v>
      </c>
      <c r="J189" s="2" cm="1">
        <f t="array" ref="J189">ROUND((SUMPRODUCT((NhuCau!$E$172:$E$176=CakyQuyhoach)*((NhuCau!M$172:M$176)/10))+SUMPRODUCT((NhuCau!$E$172:$E$176=Kykehoach)*((NhuCau!M$172:M$176)/5))+SUMPRODUCT((NhuCau!$E$172:$E$176=$C189)*(NhuCau!M$172:M$176))),2)</f>
        <v>0</v>
      </c>
      <c r="K189" s="2" cm="1">
        <f t="array" ref="K189">ROUND((SUMPRODUCT((NhuCau!$E$172:$E$176=CakyQuyhoach)*((NhuCau!N$172:N$176)/10))+SUMPRODUCT((NhuCau!$E$172:$E$176=Kykehoach)*((NhuCau!N$172:N$176)/5))+SUMPRODUCT((NhuCau!$E$172:$E$176=$C189)*(NhuCau!N$172:N$176))),2)</f>
        <v>0</v>
      </c>
      <c r="L189" s="2" cm="1">
        <f t="array" ref="L189">ROUND((SUMPRODUCT((NhuCau!$E$172:$E$176=CakyQuyhoach)*((NhuCau!O$172:O$176)/10))+SUMPRODUCT((NhuCau!$E$172:$E$176=Kykehoach)*((NhuCau!O$172:O$176)/5))+SUMPRODUCT((NhuCau!$E$172:$E$176=$C189)*(NhuCau!O$172:O$176))),2)</f>
        <v>0</v>
      </c>
      <c r="M189" s="2" cm="1">
        <f t="array" ref="M189">ROUND((SUMPRODUCT((NhuCau!$E$172:$E$176=CakyQuyhoach)*((NhuCau!P$172:P$176)/10))+SUMPRODUCT((NhuCau!$E$172:$E$176=Kykehoach)*((NhuCau!P$172:P$176)/5))+SUMPRODUCT((NhuCau!$E$172:$E$176=$C189)*(NhuCau!P$172:P$176))),2)</f>
        <v>0</v>
      </c>
      <c r="N189" s="2" cm="1">
        <f t="array" ref="N189">ROUND((SUMPRODUCT((NhuCau!$E$172:$E$176=CakyQuyhoach)*((NhuCau!Q$172:Q$176)/10))+SUMPRODUCT((NhuCau!$E$172:$E$176=Kykehoach)*((NhuCau!Q$172:Q$176)/5))+SUMPRODUCT((NhuCau!$E$172:$E$176=$C189)*(NhuCau!Q$172:Q$176))),2)</f>
        <v>0</v>
      </c>
      <c r="O189" s="2" cm="1">
        <f t="array" ref="O189">ROUND((SUMPRODUCT((NhuCau!$E$172:$E$176=CakyQuyhoach)*((NhuCau!R$172:R$176)/10))+SUMPRODUCT((NhuCau!$E$172:$E$176=Kykehoach)*((NhuCau!R$172:R$176)/5))+SUMPRODUCT((NhuCau!$E$172:$E$176=$C189)*(NhuCau!R$172:R$176))),2)</f>
        <v>0</v>
      </c>
      <c r="P189" s="2" cm="1">
        <f t="array" ref="P189">ROUND((SUMPRODUCT((NhuCau!$E$172:$E$176=CakyQuyhoach)*((NhuCau!S$172:S$176)/10))+SUMPRODUCT((NhuCau!$E$172:$E$176=Kykehoach)*((NhuCau!S$172:S$176)/5))+SUMPRODUCT((NhuCau!$E$172:$E$176=$C189)*(NhuCau!S$172:S$176))),2)</f>
        <v>0</v>
      </c>
      <c r="Q189" s="2" cm="1">
        <f t="array" ref="Q189">ROUND((SUMPRODUCT((NhuCau!$E$172:$E$176=CakyQuyhoach)*((NhuCau!T$172:T$176)/10))+SUMPRODUCT((NhuCau!$E$172:$E$176=Kykehoach)*((NhuCau!T$172:T$176)/5))+SUMPRODUCT((NhuCau!$E$172:$E$176=$C189)*(NhuCau!T$172:T$176))),2)</f>
        <v>0</v>
      </c>
      <c r="R189" s="2" cm="1">
        <f t="array" ref="R189">ROUND((SUMPRODUCT((NhuCau!$E$172:$E$176=CakyQuyhoach)*((NhuCau!U$172:U$176)/10))+SUMPRODUCT((NhuCau!$E$172:$E$176=Kykehoach)*((NhuCau!U$172:U$176)/5))+SUMPRODUCT((NhuCau!$E$172:$E$176=$C189)*(NhuCau!U$172:U$176))),2)</f>
        <v>0</v>
      </c>
      <c r="S189" s="2" cm="1">
        <f t="array" ref="S189">ROUND((SUMPRODUCT((NhuCau!$E$172:$E$176=CakyQuyhoach)*((NhuCau!V$172:V$176)/10))+SUMPRODUCT((NhuCau!$E$172:$E$176=Kykehoach)*((NhuCau!V$172:V$176)/5))+SUMPRODUCT((NhuCau!$E$172:$E$176=$C189)*(NhuCau!V$172:V$176))),2)</f>
        <v>0</v>
      </c>
      <c r="T189" s="2" cm="1">
        <f t="array" ref="T189">ROUND((SUMPRODUCT((NhuCau!$E$172:$E$176=CakyQuyhoach)*((NhuCau!W$172:W$176)/10))+SUMPRODUCT((NhuCau!$E$172:$E$176=Kykehoach)*((NhuCau!W$172:W$176)/5))+SUMPRODUCT((NhuCau!$E$172:$E$176=$C189)*(NhuCau!W$172:W$176))),2)</f>
        <v>0</v>
      </c>
      <c r="U189" s="2" cm="1">
        <f t="array" ref="U189">ROUND((SUMPRODUCT((NhuCau!$E$172:$E$176=CakyQuyhoach)*((NhuCau!X$172:X$176)/10))+SUMPRODUCT((NhuCau!$E$172:$E$176=Kykehoach)*((NhuCau!X$172:X$176)/5))+SUMPRODUCT((NhuCau!$E$172:$E$176=$C189)*(NhuCau!X$172:X$176))),2)</f>
        <v>0</v>
      </c>
      <c r="V189" s="2" cm="1">
        <f t="array" ref="V189">ROUND((SUMPRODUCT((NhuCau!$E$172:$E$176=CakyQuyhoach)*((NhuCau!Y$172:Y$176)/10))+SUMPRODUCT((NhuCau!$E$172:$E$176=Kykehoach)*((NhuCau!Y$172:Y$176)/5))+SUMPRODUCT((NhuCau!$E$172:$E$176=$C189)*(NhuCau!Y$172:Y$176))),2)</f>
        <v>0</v>
      </c>
      <c r="W189" s="2" cm="1">
        <f t="array" ref="W189">ROUND((SUMPRODUCT((NhuCau!$E$172:$E$176=CakyQuyhoach)*((NhuCau!Z$172:Z$176)/10))+SUMPRODUCT((NhuCau!$E$172:$E$176=Kykehoach)*((NhuCau!Z$172:Z$176)/5))+SUMPRODUCT((NhuCau!$E$172:$E$176=$C189)*(NhuCau!Z$172:Z$176))),2)</f>
        <v>0</v>
      </c>
      <c r="X189" s="2" cm="1">
        <f t="array" ref="X189">ROUND((SUMPRODUCT((NhuCau!$E$172:$E$176=CakyQuyhoach)*((NhuCau!AA$172:AA$176)/10))+SUMPRODUCT((NhuCau!$E$172:$E$176=Kykehoach)*((NhuCau!AA$172:AA$176)/5))+SUMPRODUCT((NhuCau!$E$172:$E$176=$C189)*(NhuCau!AA$172:AA$176))),2)</f>
        <v>0</v>
      </c>
      <c r="Y189" s="2" cm="1">
        <f t="array" ref="Y189">ROUND((SUMPRODUCT((NhuCau!$E$172:$E$176=CakyQuyhoach)*((NhuCau!AB$172:AB$176)/10))+SUMPRODUCT((NhuCau!$E$172:$E$176=Kykehoach)*((NhuCau!AB$172:AB$176)/5))+SUMPRODUCT((NhuCau!$E$172:$E$176=$C189)*(NhuCau!AB$172:AB$176))),2)</f>
        <v>0</v>
      </c>
      <c r="Z189" s="2" cm="1">
        <f t="array" ref="Z189">ROUND((SUMPRODUCT((NhuCau!$E$172:$E$176=CakyQuyhoach)*((NhuCau!AC$172:AC$176)/10))+SUMPRODUCT((NhuCau!$E$172:$E$176=Kykehoach)*((NhuCau!AC$172:AC$176)/5))+SUMPRODUCT((NhuCau!$E$172:$E$176=$C189)*(NhuCau!AC$172:AC$176))),2)</f>
        <v>0</v>
      </c>
      <c r="AA189" s="2" cm="1">
        <f t="array" ref="AA189">ROUND((SUMPRODUCT((NhuCau!$E$172:$E$176=CakyQuyhoach)*((NhuCau!AD$172:AD$176)/10))+SUMPRODUCT((NhuCau!$E$172:$E$176=Kykehoach)*((NhuCau!AD$172:AD$176)/5))+SUMPRODUCT((NhuCau!$E$172:$E$176=$C189)*(NhuCau!AD$172:AD$176))),2)</f>
        <v>0</v>
      </c>
      <c r="AB189" s="2" cm="1">
        <f t="array" ref="AB189">ROUND((SUMPRODUCT((NhuCau!$E$172:$E$176=CakyQuyhoach)*((NhuCau!AE$172:AE$176)/10))+SUMPRODUCT((NhuCau!$E$172:$E$176=Kykehoach)*((NhuCau!AE$172:AE$176)/5))+SUMPRODUCT((NhuCau!$E$172:$E$176=$C189)*(NhuCau!AE$172:AE$176))),2)</f>
        <v>0</v>
      </c>
      <c r="AC189" s="2" cm="1">
        <f t="array" ref="AC189">ROUND((SUMPRODUCT((NhuCau!$E$172:$E$176=CakyQuyhoach)*((NhuCau!AF$172:AF$176)/10))+SUMPRODUCT((NhuCau!$E$172:$E$176=Kykehoach)*((NhuCau!AF$172:AF$176)/5))+SUMPRODUCT((NhuCau!$E$172:$E$176=$C189)*(NhuCau!AF$172:AF$176))),2)</f>
        <v>0</v>
      </c>
      <c r="AD189" s="2" cm="1">
        <f t="array" ref="AD189">ROUND((SUMPRODUCT((NhuCau!$E$172:$E$176=CakyQuyhoach)*((NhuCau!AG$172:AG$176)/10))+SUMPRODUCT((NhuCau!$E$172:$E$176=Kykehoach)*((NhuCau!AG$172:AG$176)/5))+SUMPRODUCT((NhuCau!$E$172:$E$176=$C189)*(NhuCau!AG$172:AG$176))),2)</f>
        <v>0</v>
      </c>
      <c r="AE189" s="2" cm="1">
        <f t="array" ref="AE189">ROUND((SUMPRODUCT((NhuCau!$E$172:$E$176=CakyQuyhoach)*((NhuCau!AH$172:AH$176)/10))+SUMPRODUCT((NhuCau!$E$172:$E$176=Kykehoach)*((NhuCau!AH$172:AH$176)/5))+SUMPRODUCT((NhuCau!$E$172:$E$176=$C189)*(NhuCau!AH$172:AH$176))),2)</f>
        <v>0</v>
      </c>
      <c r="AF189" s="2" cm="1">
        <f t="array" ref="AF189">ROUND((SUMPRODUCT((NhuCau!$E$172:$E$176=CakyQuyhoach)*((NhuCau!AI$172:AI$176)/10))+SUMPRODUCT((NhuCau!$E$172:$E$176=Kykehoach)*((NhuCau!AI$172:AI$176)/5))+SUMPRODUCT((NhuCau!$E$172:$E$176=$C189)*(NhuCau!AI$172:AI$176))),2)</f>
        <v>0</v>
      </c>
      <c r="AG189" s="2" cm="1">
        <f t="array" ref="AG189">ROUND((SUMPRODUCT((NhuCau!$E$172:$E$176=CakyQuyhoach)*((NhuCau!AJ$172:AJ$176)/10))+SUMPRODUCT((NhuCau!$E$172:$E$176=Kykehoach)*((NhuCau!AJ$172:AJ$176)/5))+SUMPRODUCT((NhuCau!$E$172:$E$176=$C189)*(NhuCau!AJ$172:AJ$176))),2)</f>
        <v>0</v>
      </c>
      <c r="AH189" s="2" cm="1">
        <f t="array" ref="AH189">ROUND((SUMPRODUCT((NhuCau!$E$172:$E$176=CakyQuyhoach)*((NhuCau!AK$172:AK$176)/10))+SUMPRODUCT((NhuCau!$E$172:$E$176=Kykehoach)*((NhuCau!AK$172:AK$176)/5))+SUMPRODUCT((NhuCau!$E$172:$E$176=$C189)*(NhuCau!AK$172:AK$176))),2)</f>
        <v>0</v>
      </c>
      <c r="AI189" s="2" cm="1">
        <f t="array" ref="AI189">ROUND((SUMPRODUCT((NhuCau!$E$172:$E$176=CakyQuyhoach)*((NhuCau!AL$172:AL$176)/10))+SUMPRODUCT((NhuCau!$E$172:$E$176=Kykehoach)*((NhuCau!AL$172:AL$176)/5))+SUMPRODUCT((NhuCau!$E$172:$E$176=$C189)*(NhuCau!AL$172:AL$176))),2)</f>
        <v>0</v>
      </c>
      <c r="AJ189" s="2" cm="1">
        <f t="array" ref="AJ189">ROUND((SUMPRODUCT((NhuCau!$E$172:$E$176=CakyQuyhoach)*((NhuCau!AM$172:AM$176)/10))+SUMPRODUCT((NhuCau!$E$172:$E$176=Kykehoach)*((NhuCau!AM$172:AM$176)/5))+SUMPRODUCT((NhuCau!$E$172:$E$176=$C189)*(NhuCau!AM$172:AM$176))),2)</f>
        <v>0</v>
      </c>
      <c r="AK189" s="2" cm="1">
        <f t="array" ref="AK189">ROUND((SUMPRODUCT((NhuCau!$E$172:$E$176=CakyQuyhoach)*((NhuCau!AN$172:AN$176)/10))+SUMPRODUCT((NhuCau!$E$172:$E$176=Kykehoach)*((NhuCau!AN$172:AN$176)/5))+SUMPRODUCT((NhuCau!$E$172:$E$176=$C189)*(NhuCau!AN$172:AN$176))),2)</f>
        <v>0</v>
      </c>
      <c r="AL189" s="2" cm="1">
        <f t="array" ref="AL189">ROUND((SUMPRODUCT((NhuCau!$E$172:$E$176=CakyQuyhoach)*((NhuCau!AO$172:AO$176)/10))+SUMPRODUCT((NhuCau!$E$172:$E$176=Kykehoach)*((NhuCau!AO$172:AO$176)/5))+SUMPRODUCT((NhuCau!$E$172:$E$176=$C189)*(NhuCau!AO$172:AO$176))),2)</f>
        <v>0</v>
      </c>
      <c r="AM189" s="2" cm="1">
        <f t="array" ref="AM189">ROUND((SUMPRODUCT((NhuCau!$E$172:$E$176=CakyQuyhoach)*((NhuCau!AP$172:AP$176)/10))+SUMPRODUCT((NhuCau!$E$172:$E$176=Kykehoach)*((NhuCau!AP$172:AP$176)/5))+SUMPRODUCT((NhuCau!$E$172:$E$176=$C189)*(NhuCau!AP$172:AP$176))),2)</f>
        <v>0</v>
      </c>
      <c r="AN189" s="2" cm="1">
        <f t="array" ref="AN189">ROUND((SUMPRODUCT((NhuCau!$E$172:$E$176=CakyQuyhoach)*((NhuCau!AQ$172:AQ$176)/10))+SUMPRODUCT((NhuCau!$E$172:$E$176=Kykehoach)*((NhuCau!AQ$172:AQ$176)/5))+SUMPRODUCT((NhuCau!$E$172:$E$176=$C189)*(NhuCau!AQ$172:AQ$176))),2)</f>
        <v>0</v>
      </c>
      <c r="AO189" s="2" cm="1">
        <f t="array" ref="AO189">ROUND((SUMPRODUCT((NhuCau!$E$172:$E$176=CakyQuyhoach)*((NhuCau!AR$172:AR$176)/10))+SUMPRODUCT((NhuCau!$E$172:$E$176=Kykehoach)*((NhuCau!AR$172:AR$176)/5))+SUMPRODUCT((NhuCau!$E$172:$E$176=$C189)*(NhuCau!AR$172:AR$176))),2)</f>
        <v>0</v>
      </c>
      <c r="AP189" s="2" cm="1">
        <f t="array" ref="AP189">ROUND((SUMPRODUCT((NhuCau!$E$172:$E$176=CakyQuyhoach)*((NhuCau!AS$172:AS$176)/10))+SUMPRODUCT((NhuCau!$E$172:$E$176=Kykehoach)*((NhuCau!AS$172:AS$176)/5))+SUMPRODUCT((NhuCau!$E$172:$E$176=$C189)*(NhuCau!AS$172:AS$176))),2)</f>
        <v>0</v>
      </c>
      <c r="AQ189" s="2" cm="1">
        <f t="array" ref="AQ189">ROUND((SUMPRODUCT((NhuCau!$E$172:$E$176=CakyQuyhoach)*((NhuCau!AT$172:AT$176)/10))+SUMPRODUCT((NhuCau!$E$172:$E$176=Kykehoach)*((NhuCau!AT$172:AT$176)/5))+SUMPRODUCT((NhuCau!$E$172:$E$176=$C189)*(NhuCau!AT$172:AT$176))),2)</f>
        <v>0</v>
      </c>
      <c r="AR189" s="2" cm="1">
        <f t="array" ref="AR189">ROUND((SUMPRODUCT((NhuCau!$E$172:$E$176=CakyQuyhoach)*((NhuCau!AU$172:AU$176)/10))+SUMPRODUCT((NhuCau!$E$172:$E$176=Kykehoach)*((NhuCau!AU$172:AU$176)/5))+SUMPRODUCT((NhuCau!$E$172:$E$176=$C189)*(NhuCau!AU$172:AU$176))),2)</f>
        <v>0</v>
      </c>
      <c r="AS189" s="2" cm="1">
        <f t="array" ref="AS189">ROUND((SUMPRODUCT((NhuCau!$E$172:$E$176=CakyQuyhoach)*((NhuCau!AV$172:AV$176)/10))+SUMPRODUCT((NhuCau!$E$172:$E$176=Kykehoach)*((NhuCau!AV$172:AV$176)/5))+SUMPRODUCT((NhuCau!$E$172:$E$176=$C189)*(NhuCau!AV$172:AV$176))),2)</f>
        <v>0</v>
      </c>
      <c r="AT189" s="2" cm="1">
        <f t="array" ref="AT189">ROUND((SUMPRODUCT((NhuCau!$E$172:$E$176=CakyQuyhoach)*((NhuCau!AW$172:AW$176)/10))+SUMPRODUCT((NhuCau!$E$172:$E$176=Kykehoach)*((NhuCau!AW$172:AW$176)/5))+SUMPRODUCT((NhuCau!$E$172:$E$176=$C189)*(NhuCau!AW$172:AW$176))),2)</f>
        <v>0</v>
      </c>
      <c r="AU189" s="2" cm="1">
        <f t="array" ref="AU189">ROUND((SUMPRODUCT((NhuCau!$E$172:$E$176=CakyQuyhoach)*((NhuCau!AX$172:AX$176)/10))+SUMPRODUCT((NhuCau!$E$172:$E$176=Kykehoach)*((NhuCau!AX$172:AX$176)/5))+SUMPRODUCT((NhuCau!$E$172:$E$176=$C189)*(NhuCau!AX$172:AX$176))),2)</f>
        <v>0</v>
      </c>
      <c r="AV189" s="2" cm="1">
        <f t="array" ref="AV189">ROUND((SUMPRODUCT((NhuCau!$E$172:$E$176=CakyQuyhoach)*((NhuCau!AY$172:AY$176)/10))+SUMPRODUCT((NhuCau!$E$172:$E$176=Kykehoach)*((NhuCau!AY$172:AY$176)/5))+SUMPRODUCT((NhuCau!$E$172:$E$176=$C189)*(NhuCau!AY$172:AY$176))),2)</f>
        <v>0</v>
      </c>
      <c r="AW189" s="2" cm="1">
        <f t="array" ref="AW189">ROUND((SUMPRODUCT((NhuCau!$E$172:$E$176=CakyQuyhoach)*((NhuCau!AZ$172:AZ$176)/10))+SUMPRODUCT((NhuCau!$E$172:$E$176=Kykehoach)*((NhuCau!AZ$172:AZ$176)/5))+SUMPRODUCT((NhuCau!$E$172:$E$176=$C189)*(NhuCau!AZ$172:AZ$176))),2)</f>
        <v>0</v>
      </c>
      <c r="AX189" s="2" cm="1">
        <f t="array" ref="AX189">ROUND((SUMPRODUCT((NhuCau!$E$172:$E$176=CakyQuyhoach)*((NhuCau!BA$172:BA$176)/10))+SUMPRODUCT((NhuCau!$E$172:$E$176=Kykehoach)*((NhuCau!BA$172:BA$176)/5))+SUMPRODUCT((NhuCau!$E$172:$E$176=$C189)*(NhuCau!BA$172:BA$176))),2)</f>
        <v>0</v>
      </c>
      <c r="AY189" s="2" cm="1">
        <f t="array" ref="AY189">ROUND((SUMPRODUCT((NhuCau!$E$172:$E$176=CakyQuyhoach)*((NhuCau!BB$172:BB$176)/10))+SUMPRODUCT((NhuCau!$E$172:$E$176=Kykehoach)*((NhuCau!BB$172:BB$176)/5))+SUMPRODUCT((NhuCau!$E$172:$E$176=$C189)*(NhuCau!BB$172:BB$176))),2)</f>
        <v>0</v>
      </c>
      <c r="AZ189" s="2" cm="1">
        <f t="array" ref="AZ189">ROUND((SUMPRODUCT((NhuCau!$E$172:$E$176=CakyQuyhoach)*((NhuCau!BD$172:BD$176)/10))+SUMPRODUCT((NhuCau!$E$172:$E$176=Kykehoach)*((NhuCau!BD$172:BD$176)/5))+SUMPRODUCT((NhuCau!$E$172:$E$176=$C189)*(NhuCau!BD$172:BD$176))),2)</f>
        <v>0</v>
      </c>
      <c r="BA189" s="2" cm="1">
        <f t="array" ref="BA189">ROUND((SUMPRODUCT((NhuCau!$E$172:$E$176=CakyQuyhoach)*((NhuCau!BE$172:BE$176)/10))+SUMPRODUCT((NhuCau!$E$172:$E$176=Kykehoach)*((NhuCau!BE$172:BE$176)/5))+SUMPRODUCT((NhuCau!$E$172:$E$176=$C189)*(NhuCau!BE$172:BE$176))),2)</f>
        <v>0</v>
      </c>
      <c r="BB189" s="2" cm="1">
        <f t="array" ref="BB189">ROUND((SUMPRODUCT((NhuCau!$E$172:$E$176=CakyQuyhoach)*((NhuCau!BF$172:BF$176)/10))+SUMPRODUCT((NhuCau!$E$172:$E$176=Kykehoach)*((NhuCau!BF$172:BF$176)/5))+SUMPRODUCT((NhuCau!$E$172:$E$176=$C189)*(NhuCau!BF$172:BF$176))),2)</f>
        <v>0</v>
      </c>
      <c r="BC189" s="2" cm="1">
        <f t="array" ref="BC189">ROUND((SUMPRODUCT((NhuCau!$E$172:$E$176=CakyQuyhoach)*((NhuCau!BG$172:BG$176)/10))+SUMPRODUCT((NhuCau!$E$172:$E$176=Kykehoach)*((NhuCau!BG$172:BG$176)/5))+SUMPRODUCT((NhuCau!$E$172:$E$176=$C189)*(NhuCau!BG$172:BG$176))),2)</f>
        <v>0</v>
      </c>
      <c r="BD189" s="2" cm="1">
        <f t="array" ref="BD189">ROUND((SUMPRODUCT((NhuCau!$E$172:$E$176=CakyQuyhoach)*((NhuCau!BH$172:BH$176)/10))+SUMPRODUCT((NhuCau!$E$172:$E$176=Kykehoach)*((NhuCau!BH$172:BH$176)/5))+SUMPRODUCT((NhuCau!$E$172:$E$176=$C189)*(NhuCau!BH$172:BH$176))),2)</f>
        <v>0</v>
      </c>
      <c r="BE189" s="2" cm="1">
        <f t="array" ref="BE189">ROUND((SUMPRODUCT((NhuCau!$E$172:$E$176=CakyQuyhoach)*((NhuCau!BI$172:BI$176)/10))+SUMPRODUCT((NhuCau!$E$172:$E$176=Kykehoach)*((NhuCau!BI$172:BI$176)/5))+SUMPRODUCT((NhuCau!$E$172:$E$176=$C189)*(NhuCau!BI$172:BI$176))),2)</f>
        <v>0</v>
      </c>
      <c r="BF189" s="2" cm="1">
        <f t="array" ref="BF189">ROUND((SUMPRODUCT((NhuCau!$E$172:$E$176=CakyQuyhoach)*((NhuCau!BJ$172:BJ$176)/10))+SUMPRODUCT((NhuCau!$E$172:$E$176=Kykehoach)*((NhuCau!BJ$172:BJ$176)/5))+SUMPRODUCT((NhuCau!$E$172:$E$176=$C189)*(NhuCau!BJ$172:BJ$176))),2)</f>
        <v>0</v>
      </c>
      <c r="BG189" s="2" cm="1">
        <f t="array" ref="BG189">ROUND((SUMPRODUCT((NhuCau!$E$172:$E$176=CakyQuyhoach)*((NhuCau!BK$172:BK$176)/10))+SUMPRODUCT((NhuCau!$E$172:$E$176=Kykehoach)*((NhuCau!BK$172:BK$176)/5))+SUMPRODUCT((NhuCau!$E$172:$E$176=$C189)*(NhuCau!BK$172:BK$176))),2)</f>
        <v>0</v>
      </c>
    </row>
    <row r="190" spans="1:59" s="1" customFormat="1" ht="16.5" customHeight="1">
      <c r="A190" s="251" t="s">
        <v>42</v>
      </c>
      <c r="B190" s="252"/>
      <c r="C190" s="253" t="str">
        <f t="shared" si="94"/>
        <v>Năm 2026</v>
      </c>
      <c r="D190" s="246" t="s">
        <v>202</v>
      </c>
      <c r="E190" s="255">
        <f>SUM(F190:BG190)</f>
        <v>0</v>
      </c>
      <c r="F190" s="2" cm="1">
        <f t="array" ref="F190">ROUND((SUMPRODUCT((NhuCau!$E$172:$E$176=CakyQuyhoach)*((NhuCau!I$172:I$176)/10))+SUMPRODUCT((NhuCau!$E$172:$E$176=Kykehoach)*((NhuCau!I$172:I$176)/5))+SUMPRODUCT((NhuCau!$E$172:$E$176=$C190)*(NhuCau!I$172:I$176))),2)</f>
        <v>0</v>
      </c>
      <c r="G190" s="2" cm="1">
        <f t="array" ref="G190">ROUND((SUMPRODUCT((NhuCau!$E$172:$E$176=CakyQuyhoach)*((NhuCau!J$172:J$176)/10))+SUMPRODUCT((NhuCau!$E$172:$E$176=Kykehoach)*((NhuCau!J$172:J$176)/5))+SUMPRODUCT((NhuCau!$E$172:$E$176=$C190)*(NhuCau!J$172:J$176))),2)</f>
        <v>0</v>
      </c>
      <c r="H190" s="2" cm="1">
        <f t="array" ref="H190">ROUND((SUMPRODUCT((NhuCau!$E$172:$E$176=CakyQuyhoach)*((NhuCau!K$172:K$176)/10))+SUMPRODUCT((NhuCau!$E$172:$E$176=Kykehoach)*((NhuCau!K$172:K$176)/5))+SUMPRODUCT((NhuCau!$E$172:$E$176=$C190)*(NhuCau!K$172:K$176))),2)</f>
        <v>0</v>
      </c>
      <c r="I190" s="2" cm="1">
        <f t="array" ref="I190">ROUND((SUMPRODUCT((NhuCau!$E$172:$E$176=CakyQuyhoach)*((NhuCau!L$172:L$176)/10))+SUMPRODUCT((NhuCau!$E$172:$E$176=Kykehoach)*((NhuCau!L$172:L$176)/5))+SUMPRODUCT((NhuCau!$E$172:$E$176=$C190)*(NhuCau!L$172:L$176))),2)</f>
        <v>0</v>
      </c>
      <c r="J190" s="2" cm="1">
        <f t="array" ref="J190">ROUND((SUMPRODUCT((NhuCau!$E$172:$E$176=CakyQuyhoach)*((NhuCau!M$172:M$176)/10))+SUMPRODUCT((NhuCau!$E$172:$E$176=Kykehoach)*((NhuCau!M$172:M$176)/5))+SUMPRODUCT((NhuCau!$E$172:$E$176=$C190)*(NhuCau!M$172:M$176))),2)</f>
        <v>0</v>
      </c>
      <c r="K190" s="2" cm="1">
        <f t="array" ref="K190">ROUND((SUMPRODUCT((NhuCau!$E$172:$E$176=CakyQuyhoach)*((NhuCau!N$172:N$176)/10))+SUMPRODUCT((NhuCau!$E$172:$E$176=Kykehoach)*((NhuCau!N$172:N$176)/5))+SUMPRODUCT((NhuCau!$E$172:$E$176=$C190)*(NhuCau!N$172:N$176))),2)</f>
        <v>0</v>
      </c>
      <c r="L190" s="2" cm="1">
        <f t="array" ref="L190">ROUND((SUMPRODUCT((NhuCau!$E$172:$E$176=CakyQuyhoach)*((NhuCau!O$172:O$176)/10))+SUMPRODUCT((NhuCau!$E$172:$E$176=Kykehoach)*((NhuCau!O$172:O$176)/5))+SUMPRODUCT((NhuCau!$E$172:$E$176=$C190)*(NhuCau!O$172:O$176))),2)</f>
        <v>0</v>
      </c>
      <c r="M190" s="2" cm="1">
        <f t="array" ref="M190">ROUND((SUMPRODUCT((NhuCau!$E$172:$E$176=CakyQuyhoach)*((NhuCau!P$172:P$176)/10))+SUMPRODUCT((NhuCau!$E$172:$E$176=Kykehoach)*((NhuCau!P$172:P$176)/5))+SUMPRODUCT((NhuCau!$E$172:$E$176=$C190)*(NhuCau!P$172:P$176))),2)</f>
        <v>0</v>
      </c>
      <c r="N190" s="2" cm="1">
        <f t="array" ref="N190">ROUND((SUMPRODUCT((NhuCau!$E$172:$E$176=CakyQuyhoach)*((NhuCau!Q$172:Q$176)/10))+SUMPRODUCT((NhuCau!$E$172:$E$176=Kykehoach)*((NhuCau!Q$172:Q$176)/5))+SUMPRODUCT((NhuCau!$E$172:$E$176=$C190)*(NhuCau!Q$172:Q$176))),2)</f>
        <v>0</v>
      </c>
      <c r="O190" s="2" cm="1">
        <f t="array" ref="O190">ROUND((SUMPRODUCT((NhuCau!$E$172:$E$176=CakyQuyhoach)*((NhuCau!R$172:R$176)/10))+SUMPRODUCT((NhuCau!$E$172:$E$176=Kykehoach)*((NhuCau!R$172:R$176)/5))+SUMPRODUCT((NhuCau!$E$172:$E$176=$C190)*(NhuCau!R$172:R$176))),2)</f>
        <v>0</v>
      </c>
      <c r="P190" s="2" cm="1">
        <f t="array" ref="P190">ROUND((SUMPRODUCT((NhuCau!$E$172:$E$176=CakyQuyhoach)*((NhuCau!S$172:S$176)/10))+SUMPRODUCT((NhuCau!$E$172:$E$176=Kykehoach)*((NhuCau!S$172:S$176)/5))+SUMPRODUCT((NhuCau!$E$172:$E$176=$C190)*(NhuCau!S$172:S$176))),2)</f>
        <v>0</v>
      </c>
      <c r="Q190" s="2" cm="1">
        <f t="array" ref="Q190">ROUND((SUMPRODUCT((NhuCau!$E$172:$E$176=CakyQuyhoach)*((NhuCau!T$172:T$176)/10))+SUMPRODUCT((NhuCau!$E$172:$E$176=Kykehoach)*((NhuCau!T$172:T$176)/5))+SUMPRODUCT((NhuCau!$E$172:$E$176=$C190)*(NhuCau!T$172:T$176))),2)</f>
        <v>0</v>
      </c>
      <c r="R190" s="2" cm="1">
        <f t="array" ref="R190">ROUND((SUMPRODUCT((NhuCau!$E$172:$E$176=CakyQuyhoach)*((NhuCau!U$172:U$176)/10))+SUMPRODUCT((NhuCau!$E$172:$E$176=Kykehoach)*((NhuCau!U$172:U$176)/5))+SUMPRODUCT((NhuCau!$E$172:$E$176=$C190)*(NhuCau!U$172:U$176))),2)</f>
        <v>0</v>
      </c>
      <c r="S190" s="2" cm="1">
        <f t="array" ref="S190">ROUND((SUMPRODUCT((NhuCau!$E$172:$E$176=CakyQuyhoach)*((NhuCau!V$172:V$176)/10))+SUMPRODUCT((NhuCau!$E$172:$E$176=Kykehoach)*((NhuCau!V$172:V$176)/5))+SUMPRODUCT((NhuCau!$E$172:$E$176=$C190)*(NhuCau!V$172:V$176))),2)</f>
        <v>0</v>
      </c>
      <c r="T190" s="2" cm="1">
        <f t="array" ref="T190">ROUND((SUMPRODUCT((NhuCau!$E$172:$E$176=CakyQuyhoach)*((NhuCau!W$172:W$176)/10))+SUMPRODUCT((NhuCau!$E$172:$E$176=Kykehoach)*((NhuCau!W$172:W$176)/5))+SUMPRODUCT((NhuCau!$E$172:$E$176=$C190)*(NhuCau!W$172:W$176))),2)</f>
        <v>0</v>
      </c>
      <c r="U190" s="2" cm="1">
        <f t="array" ref="U190">ROUND((SUMPRODUCT((NhuCau!$E$172:$E$176=CakyQuyhoach)*((NhuCau!X$172:X$176)/10))+SUMPRODUCT((NhuCau!$E$172:$E$176=Kykehoach)*((NhuCau!X$172:X$176)/5))+SUMPRODUCT((NhuCau!$E$172:$E$176=$C190)*(NhuCau!X$172:X$176))),2)</f>
        <v>0</v>
      </c>
      <c r="V190" s="2" cm="1">
        <f t="array" ref="V190">ROUND((SUMPRODUCT((NhuCau!$E$172:$E$176=CakyQuyhoach)*((NhuCau!Y$172:Y$176)/10))+SUMPRODUCT((NhuCau!$E$172:$E$176=Kykehoach)*((NhuCau!Y$172:Y$176)/5))+SUMPRODUCT((NhuCau!$E$172:$E$176=$C190)*(NhuCau!Y$172:Y$176))),2)</f>
        <v>0</v>
      </c>
      <c r="W190" s="2" cm="1">
        <f t="array" ref="W190">ROUND((SUMPRODUCT((NhuCau!$E$172:$E$176=CakyQuyhoach)*((NhuCau!Z$172:Z$176)/10))+SUMPRODUCT((NhuCau!$E$172:$E$176=Kykehoach)*((NhuCau!Z$172:Z$176)/5))+SUMPRODUCT((NhuCau!$E$172:$E$176=$C190)*(NhuCau!Z$172:Z$176))),2)</f>
        <v>0</v>
      </c>
      <c r="X190" s="2" cm="1">
        <f t="array" ref="X190">ROUND((SUMPRODUCT((NhuCau!$E$172:$E$176=CakyQuyhoach)*((NhuCau!AA$172:AA$176)/10))+SUMPRODUCT((NhuCau!$E$172:$E$176=Kykehoach)*((NhuCau!AA$172:AA$176)/5))+SUMPRODUCT((NhuCau!$E$172:$E$176=$C190)*(NhuCau!AA$172:AA$176))),2)</f>
        <v>0</v>
      </c>
      <c r="Y190" s="2" cm="1">
        <f t="array" ref="Y190">ROUND((SUMPRODUCT((NhuCau!$E$172:$E$176=CakyQuyhoach)*((NhuCau!AB$172:AB$176)/10))+SUMPRODUCT((NhuCau!$E$172:$E$176=Kykehoach)*((NhuCau!AB$172:AB$176)/5))+SUMPRODUCT((NhuCau!$E$172:$E$176=$C190)*(NhuCau!AB$172:AB$176))),2)</f>
        <v>0</v>
      </c>
      <c r="Z190" s="2" cm="1">
        <f t="array" ref="Z190">ROUND((SUMPRODUCT((NhuCau!$E$172:$E$176=CakyQuyhoach)*((NhuCau!AC$172:AC$176)/10))+SUMPRODUCT((NhuCau!$E$172:$E$176=Kykehoach)*((NhuCau!AC$172:AC$176)/5))+SUMPRODUCT((NhuCau!$E$172:$E$176=$C190)*(NhuCau!AC$172:AC$176))),2)</f>
        <v>0</v>
      </c>
      <c r="AA190" s="2" cm="1">
        <f t="array" ref="AA190">ROUND((SUMPRODUCT((NhuCau!$E$172:$E$176=CakyQuyhoach)*((NhuCau!AD$172:AD$176)/10))+SUMPRODUCT((NhuCau!$E$172:$E$176=Kykehoach)*((NhuCau!AD$172:AD$176)/5))+SUMPRODUCT((NhuCau!$E$172:$E$176=$C190)*(NhuCau!AD$172:AD$176))),2)</f>
        <v>0</v>
      </c>
      <c r="AB190" s="2" cm="1">
        <f t="array" ref="AB190">ROUND((SUMPRODUCT((NhuCau!$E$172:$E$176=CakyQuyhoach)*((NhuCau!AE$172:AE$176)/10))+SUMPRODUCT((NhuCau!$E$172:$E$176=Kykehoach)*((NhuCau!AE$172:AE$176)/5))+SUMPRODUCT((NhuCau!$E$172:$E$176=$C190)*(NhuCau!AE$172:AE$176))),2)</f>
        <v>0</v>
      </c>
      <c r="AC190" s="2" cm="1">
        <f t="array" ref="AC190">ROUND((SUMPRODUCT((NhuCau!$E$172:$E$176=CakyQuyhoach)*((NhuCau!AF$172:AF$176)/10))+SUMPRODUCT((NhuCau!$E$172:$E$176=Kykehoach)*((NhuCau!AF$172:AF$176)/5))+SUMPRODUCT((NhuCau!$E$172:$E$176=$C190)*(NhuCau!AF$172:AF$176))),2)</f>
        <v>0</v>
      </c>
      <c r="AD190" s="2" cm="1">
        <f t="array" ref="AD190">ROUND((SUMPRODUCT((NhuCau!$E$172:$E$176=CakyQuyhoach)*((NhuCau!AG$172:AG$176)/10))+SUMPRODUCT((NhuCau!$E$172:$E$176=Kykehoach)*((NhuCau!AG$172:AG$176)/5))+SUMPRODUCT((NhuCau!$E$172:$E$176=$C190)*(NhuCau!AG$172:AG$176))),2)</f>
        <v>0</v>
      </c>
      <c r="AE190" s="2" cm="1">
        <f t="array" ref="AE190">ROUND((SUMPRODUCT((NhuCau!$E$172:$E$176=CakyQuyhoach)*((NhuCau!AH$172:AH$176)/10))+SUMPRODUCT((NhuCau!$E$172:$E$176=Kykehoach)*((NhuCau!AH$172:AH$176)/5))+SUMPRODUCT((NhuCau!$E$172:$E$176=$C190)*(NhuCau!AH$172:AH$176))),2)</f>
        <v>0</v>
      </c>
      <c r="AF190" s="2" cm="1">
        <f t="array" ref="AF190">ROUND((SUMPRODUCT((NhuCau!$E$172:$E$176=CakyQuyhoach)*((NhuCau!AI$172:AI$176)/10))+SUMPRODUCT((NhuCau!$E$172:$E$176=Kykehoach)*((NhuCau!AI$172:AI$176)/5))+SUMPRODUCT((NhuCau!$E$172:$E$176=$C190)*(NhuCau!AI$172:AI$176))),2)</f>
        <v>0</v>
      </c>
      <c r="AG190" s="2" cm="1">
        <f t="array" ref="AG190">ROUND((SUMPRODUCT((NhuCau!$E$172:$E$176=CakyQuyhoach)*((NhuCau!AJ$172:AJ$176)/10))+SUMPRODUCT((NhuCau!$E$172:$E$176=Kykehoach)*((NhuCau!AJ$172:AJ$176)/5))+SUMPRODUCT((NhuCau!$E$172:$E$176=$C190)*(NhuCau!AJ$172:AJ$176))),2)</f>
        <v>0</v>
      </c>
      <c r="AH190" s="2" cm="1">
        <f t="array" ref="AH190">ROUND((SUMPRODUCT((NhuCau!$E$172:$E$176=CakyQuyhoach)*((NhuCau!AK$172:AK$176)/10))+SUMPRODUCT((NhuCau!$E$172:$E$176=Kykehoach)*((NhuCau!AK$172:AK$176)/5))+SUMPRODUCT((NhuCau!$E$172:$E$176=$C190)*(NhuCau!AK$172:AK$176))),2)</f>
        <v>0</v>
      </c>
      <c r="AI190" s="2" cm="1">
        <f t="array" ref="AI190">ROUND((SUMPRODUCT((NhuCau!$E$172:$E$176=CakyQuyhoach)*((NhuCau!AL$172:AL$176)/10))+SUMPRODUCT((NhuCau!$E$172:$E$176=Kykehoach)*((NhuCau!AL$172:AL$176)/5))+SUMPRODUCT((NhuCau!$E$172:$E$176=$C190)*(NhuCau!AL$172:AL$176))),2)</f>
        <v>0</v>
      </c>
      <c r="AJ190" s="2" cm="1">
        <f t="array" ref="AJ190">ROUND((SUMPRODUCT((NhuCau!$E$172:$E$176=CakyQuyhoach)*((NhuCau!AM$172:AM$176)/10))+SUMPRODUCT((NhuCau!$E$172:$E$176=Kykehoach)*((NhuCau!AM$172:AM$176)/5))+SUMPRODUCT((NhuCau!$E$172:$E$176=$C190)*(NhuCau!AM$172:AM$176))),2)</f>
        <v>0</v>
      </c>
      <c r="AK190" s="2" cm="1">
        <f t="array" ref="AK190">ROUND((SUMPRODUCT((NhuCau!$E$172:$E$176=CakyQuyhoach)*((NhuCau!AN$172:AN$176)/10))+SUMPRODUCT((NhuCau!$E$172:$E$176=Kykehoach)*((NhuCau!AN$172:AN$176)/5))+SUMPRODUCT((NhuCau!$E$172:$E$176=$C190)*(NhuCau!AN$172:AN$176))),2)</f>
        <v>0</v>
      </c>
      <c r="AL190" s="2" cm="1">
        <f t="array" ref="AL190">ROUND((SUMPRODUCT((NhuCau!$E$172:$E$176=CakyQuyhoach)*((NhuCau!AO$172:AO$176)/10))+SUMPRODUCT((NhuCau!$E$172:$E$176=Kykehoach)*((NhuCau!AO$172:AO$176)/5))+SUMPRODUCT((NhuCau!$E$172:$E$176=$C190)*(NhuCau!AO$172:AO$176))),2)</f>
        <v>0</v>
      </c>
      <c r="AM190" s="2" cm="1">
        <f t="array" ref="AM190">ROUND((SUMPRODUCT((NhuCau!$E$172:$E$176=CakyQuyhoach)*((NhuCau!AP$172:AP$176)/10))+SUMPRODUCT((NhuCau!$E$172:$E$176=Kykehoach)*((NhuCau!AP$172:AP$176)/5))+SUMPRODUCT((NhuCau!$E$172:$E$176=$C190)*(NhuCau!AP$172:AP$176))),2)</f>
        <v>0</v>
      </c>
      <c r="AN190" s="2" cm="1">
        <f t="array" ref="AN190">ROUND((SUMPRODUCT((NhuCau!$E$172:$E$176=CakyQuyhoach)*((NhuCau!AQ$172:AQ$176)/10))+SUMPRODUCT((NhuCau!$E$172:$E$176=Kykehoach)*((NhuCau!AQ$172:AQ$176)/5))+SUMPRODUCT((NhuCau!$E$172:$E$176=$C190)*(NhuCau!AQ$172:AQ$176))),2)</f>
        <v>0</v>
      </c>
      <c r="AO190" s="2" cm="1">
        <f t="array" ref="AO190">ROUND((SUMPRODUCT((NhuCau!$E$172:$E$176=CakyQuyhoach)*((NhuCau!AR$172:AR$176)/10))+SUMPRODUCT((NhuCau!$E$172:$E$176=Kykehoach)*((NhuCau!AR$172:AR$176)/5))+SUMPRODUCT((NhuCau!$E$172:$E$176=$C190)*(NhuCau!AR$172:AR$176))),2)</f>
        <v>0</v>
      </c>
      <c r="AP190" s="2" cm="1">
        <f t="array" ref="AP190">ROUND((SUMPRODUCT((NhuCau!$E$172:$E$176=CakyQuyhoach)*((NhuCau!AS$172:AS$176)/10))+SUMPRODUCT((NhuCau!$E$172:$E$176=Kykehoach)*((NhuCau!AS$172:AS$176)/5))+SUMPRODUCT((NhuCau!$E$172:$E$176=$C190)*(NhuCau!AS$172:AS$176))),2)</f>
        <v>0</v>
      </c>
      <c r="AQ190" s="2" cm="1">
        <f t="array" ref="AQ190">ROUND((SUMPRODUCT((NhuCau!$E$172:$E$176=CakyQuyhoach)*((NhuCau!AT$172:AT$176)/10))+SUMPRODUCT((NhuCau!$E$172:$E$176=Kykehoach)*((NhuCau!AT$172:AT$176)/5))+SUMPRODUCT((NhuCau!$E$172:$E$176=$C190)*(NhuCau!AT$172:AT$176))),2)</f>
        <v>0</v>
      </c>
      <c r="AR190" s="2" cm="1">
        <f t="array" ref="AR190">ROUND((SUMPRODUCT((NhuCau!$E$172:$E$176=CakyQuyhoach)*((NhuCau!AU$172:AU$176)/10))+SUMPRODUCT((NhuCau!$E$172:$E$176=Kykehoach)*((NhuCau!AU$172:AU$176)/5))+SUMPRODUCT((NhuCau!$E$172:$E$176=$C190)*(NhuCau!AU$172:AU$176))),2)</f>
        <v>0</v>
      </c>
      <c r="AS190" s="2" cm="1">
        <f t="array" ref="AS190">ROUND((SUMPRODUCT((NhuCau!$E$172:$E$176=CakyQuyhoach)*((NhuCau!AV$172:AV$176)/10))+SUMPRODUCT((NhuCau!$E$172:$E$176=Kykehoach)*((NhuCau!AV$172:AV$176)/5))+SUMPRODUCT((NhuCau!$E$172:$E$176=$C190)*(NhuCau!AV$172:AV$176))),2)</f>
        <v>0</v>
      </c>
      <c r="AT190" s="2" cm="1">
        <f t="array" ref="AT190">ROUND((SUMPRODUCT((NhuCau!$E$172:$E$176=CakyQuyhoach)*((NhuCau!AW$172:AW$176)/10))+SUMPRODUCT((NhuCau!$E$172:$E$176=Kykehoach)*((NhuCau!AW$172:AW$176)/5))+SUMPRODUCT((NhuCau!$E$172:$E$176=$C190)*(NhuCau!AW$172:AW$176))),2)</f>
        <v>0</v>
      </c>
      <c r="AU190" s="2" cm="1">
        <f t="array" ref="AU190">ROUND((SUMPRODUCT((NhuCau!$E$172:$E$176=CakyQuyhoach)*((NhuCau!AX$172:AX$176)/10))+SUMPRODUCT((NhuCau!$E$172:$E$176=Kykehoach)*((NhuCau!AX$172:AX$176)/5))+SUMPRODUCT((NhuCau!$E$172:$E$176=$C190)*(NhuCau!AX$172:AX$176))),2)</f>
        <v>0</v>
      </c>
      <c r="AV190" s="2" cm="1">
        <f t="array" ref="AV190">ROUND((SUMPRODUCT((NhuCau!$E$172:$E$176=CakyQuyhoach)*((NhuCau!AY$172:AY$176)/10))+SUMPRODUCT((NhuCau!$E$172:$E$176=Kykehoach)*((NhuCau!AY$172:AY$176)/5))+SUMPRODUCT((NhuCau!$E$172:$E$176=$C190)*(NhuCau!AY$172:AY$176))),2)</f>
        <v>0</v>
      </c>
      <c r="AW190" s="2" cm="1">
        <f t="array" ref="AW190">ROUND((SUMPRODUCT((NhuCau!$E$172:$E$176=CakyQuyhoach)*((NhuCau!AZ$172:AZ$176)/10))+SUMPRODUCT((NhuCau!$E$172:$E$176=Kykehoach)*((NhuCau!AZ$172:AZ$176)/5))+SUMPRODUCT((NhuCau!$E$172:$E$176=$C190)*(NhuCau!AZ$172:AZ$176))),2)</f>
        <v>0</v>
      </c>
      <c r="AX190" s="2" cm="1">
        <f t="array" ref="AX190">ROUND((SUMPRODUCT((NhuCau!$E$172:$E$176=CakyQuyhoach)*((NhuCau!BA$172:BA$176)/10))+SUMPRODUCT((NhuCau!$E$172:$E$176=Kykehoach)*((NhuCau!BA$172:BA$176)/5))+SUMPRODUCT((NhuCau!$E$172:$E$176=$C190)*(NhuCau!BA$172:BA$176))),2)</f>
        <v>0</v>
      </c>
      <c r="AY190" s="2" cm="1">
        <f t="array" ref="AY190">ROUND((SUMPRODUCT((NhuCau!$E$172:$E$176=CakyQuyhoach)*((NhuCau!BB$172:BB$176)/10))+SUMPRODUCT((NhuCau!$E$172:$E$176=Kykehoach)*((NhuCau!BB$172:BB$176)/5))+SUMPRODUCT((NhuCau!$E$172:$E$176=$C190)*(NhuCau!BB$172:BB$176))),2)</f>
        <v>0</v>
      </c>
      <c r="AZ190" s="2" cm="1">
        <f t="array" ref="AZ190">ROUND((SUMPRODUCT((NhuCau!$E$172:$E$176=CakyQuyhoach)*((NhuCau!BD$172:BD$176)/10))+SUMPRODUCT((NhuCau!$E$172:$E$176=Kykehoach)*((NhuCau!BD$172:BD$176)/5))+SUMPRODUCT((NhuCau!$E$172:$E$176=$C190)*(NhuCau!BD$172:BD$176))),2)</f>
        <v>0</v>
      </c>
      <c r="BA190" s="2" cm="1">
        <f t="array" ref="BA190">ROUND((SUMPRODUCT((NhuCau!$E$172:$E$176=CakyQuyhoach)*((NhuCau!BE$172:BE$176)/10))+SUMPRODUCT((NhuCau!$E$172:$E$176=Kykehoach)*((NhuCau!BE$172:BE$176)/5))+SUMPRODUCT((NhuCau!$E$172:$E$176=$C190)*(NhuCau!BE$172:BE$176))),2)</f>
        <v>0</v>
      </c>
      <c r="BB190" s="2" cm="1">
        <f t="array" ref="BB190">ROUND((SUMPRODUCT((NhuCau!$E$172:$E$176=CakyQuyhoach)*((NhuCau!BF$172:BF$176)/10))+SUMPRODUCT((NhuCau!$E$172:$E$176=Kykehoach)*((NhuCau!BF$172:BF$176)/5))+SUMPRODUCT((NhuCau!$E$172:$E$176=$C190)*(NhuCau!BF$172:BF$176))),2)</f>
        <v>0</v>
      </c>
      <c r="BC190" s="2" cm="1">
        <f t="array" ref="BC190">ROUND((SUMPRODUCT((NhuCau!$E$172:$E$176=CakyQuyhoach)*((NhuCau!BG$172:BG$176)/10))+SUMPRODUCT((NhuCau!$E$172:$E$176=Kykehoach)*((NhuCau!BG$172:BG$176)/5))+SUMPRODUCT((NhuCau!$E$172:$E$176=$C190)*(NhuCau!BG$172:BG$176))),2)</f>
        <v>0</v>
      </c>
      <c r="BD190" s="2" cm="1">
        <f t="array" ref="BD190">ROUND((SUMPRODUCT((NhuCau!$E$172:$E$176=CakyQuyhoach)*((NhuCau!BH$172:BH$176)/10))+SUMPRODUCT((NhuCau!$E$172:$E$176=Kykehoach)*((NhuCau!BH$172:BH$176)/5))+SUMPRODUCT((NhuCau!$E$172:$E$176=$C190)*(NhuCau!BH$172:BH$176))),2)</f>
        <v>0</v>
      </c>
      <c r="BE190" s="2" cm="1">
        <f t="array" ref="BE190">ROUND((SUMPRODUCT((NhuCau!$E$172:$E$176=CakyQuyhoach)*((NhuCau!BI$172:BI$176)/10))+SUMPRODUCT((NhuCau!$E$172:$E$176=Kykehoach)*((NhuCau!BI$172:BI$176)/5))+SUMPRODUCT((NhuCau!$E$172:$E$176=$C190)*(NhuCau!BI$172:BI$176))),2)</f>
        <v>0</v>
      </c>
      <c r="BF190" s="2" cm="1">
        <f t="array" ref="BF190">ROUND((SUMPRODUCT((NhuCau!$E$172:$E$176=CakyQuyhoach)*((NhuCau!BJ$172:BJ$176)/10))+SUMPRODUCT((NhuCau!$E$172:$E$176=Kykehoach)*((NhuCau!BJ$172:BJ$176)/5))+SUMPRODUCT((NhuCau!$E$172:$E$176=$C190)*(NhuCau!BJ$172:BJ$176))),2)</f>
        <v>0</v>
      </c>
      <c r="BG190" s="2" cm="1">
        <f t="array" ref="BG190">ROUND((SUMPRODUCT((NhuCau!$E$172:$E$176=CakyQuyhoach)*((NhuCau!BK$172:BK$176)/10))+SUMPRODUCT((NhuCau!$E$172:$E$176=Kykehoach)*((NhuCau!BK$172:BK$176)/5))+SUMPRODUCT((NhuCau!$E$172:$E$176=$C190)*(NhuCau!BK$172:BK$176))),2)</f>
        <v>0</v>
      </c>
    </row>
    <row r="191" spans="1:59" s="1" customFormat="1" ht="16.5" customHeight="1">
      <c r="A191" s="251" t="s">
        <v>42</v>
      </c>
      <c r="B191" s="252"/>
      <c r="C191" s="253" t="str">
        <f t="shared" si="94"/>
        <v>Năm 2027</v>
      </c>
      <c r="D191" s="246" t="s">
        <v>202</v>
      </c>
      <c r="E191" s="255">
        <f>SUM(F191:BG191)</f>
        <v>0</v>
      </c>
      <c r="F191" s="2" cm="1">
        <f t="array" ref="F191">ROUND((SUMPRODUCT((NhuCau!$E$172:$E$176=CakyQuyhoach)*((NhuCau!I$172:I$176)/10))+SUMPRODUCT((NhuCau!$E$172:$E$176=Kykehoach)*((NhuCau!I$172:I$176)/5))+SUMPRODUCT((NhuCau!$E$172:$E$176=$C191)*(NhuCau!I$172:I$176))),2)</f>
        <v>0</v>
      </c>
      <c r="G191" s="2" cm="1">
        <f t="array" ref="G191">ROUND((SUMPRODUCT((NhuCau!$E$172:$E$176=CakyQuyhoach)*((NhuCau!J$172:J$176)/10))+SUMPRODUCT((NhuCau!$E$172:$E$176=Kykehoach)*((NhuCau!J$172:J$176)/5))+SUMPRODUCT((NhuCau!$E$172:$E$176=$C191)*(NhuCau!J$172:J$176))),2)</f>
        <v>0</v>
      </c>
      <c r="H191" s="2" cm="1">
        <f t="array" ref="H191">ROUND((SUMPRODUCT((NhuCau!$E$172:$E$176=CakyQuyhoach)*((NhuCau!K$172:K$176)/10))+SUMPRODUCT((NhuCau!$E$172:$E$176=Kykehoach)*((NhuCau!K$172:K$176)/5))+SUMPRODUCT((NhuCau!$E$172:$E$176=$C191)*(NhuCau!K$172:K$176))),2)</f>
        <v>0</v>
      </c>
      <c r="I191" s="2" cm="1">
        <f t="array" ref="I191">ROUND((SUMPRODUCT((NhuCau!$E$172:$E$176=CakyQuyhoach)*((NhuCau!L$172:L$176)/10))+SUMPRODUCT((NhuCau!$E$172:$E$176=Kykehoach)*((NhuCau!L$172:L$176)/5))+SUMPRODUCT((NhuCau!$E$172:$E$176=$C191)*(NhuCau!L$172:L$176))),2)</f>
        <v>0</v>
      </c>
      <c r="J191" s="2" cm="1">
        <f t="array" ref="J191">ROUND((SUMPRODUCT((NhuCau!$E$172:$E$176=CakyQuyhoach)*((NhuCau!M$172:M$176)/10))+SUMPRODUCT((NhuCau!$E$172:$E$176=Kykehoach)*((NhuCau!M$172:M$176)/5))+SUMPRODUCT((NhuCau!$E$172:$E$176=$C191)*(NhuCau!M$172:M$176))),2)</f>
        <v>0</v>
      </c>
      <c r="K191" s="2" cm="1">
        <f t="array" ref="K191">ROUND((SUMPRODUCT((NhuCau!$E$172:$E$176=CakyQuyhoach)*((NhuCau!N$172:N$176)/10))+SUMPRODUCT((NhuCau!$E$172:$E$176=Kykehoach)*((NhuCau!N$172:N$176)/5))+SUMPRODUCT((NhuCau!$E$172:$E$176=$C191)*(NhuCau!N$172:N$176))),2)</f>
        <v>0</v>
      </c>
      <c r="L191" s="2" cm="1">
        <f t="array" ref="L191">ROUND((SUMPRODUCT((NhuCau!$E$172:$E$176=CakyQuyhoach)*((NhuCau!O$172:O$176)/10))+SUMPRODUCT((NhuCau!$E$172:$E$176=Kykehoach)*((NhuCau!O$172:O$176)/5))+SUMPRODUCT((NhuCau!$E$172:$E$176=$C191)*(NhuCau!O$172:O$176))),2)</f>
        <v>0</v>
      </c>
      <c r="M191" s="2" cm="1">
        <f t="array" ref="M191">ROUND((SUMPRODUCT((NhuCau!$E$172:$E$176=CakyQuyhoach)*((NhuCau!P$172:P$176)/10))+SUMPRODUCT((NhuCau!$E$172:$E$176=Kykehoach)*((NhuCau!P$172:P$176)/5))+SUMPRODUCT((NhuCau!$E$172:$E$176=$C191)*(NhuCau!P$172:P$176))),2)</f>
        <v>0</v>
      </c>
      <c r="N191" s="2" cm="1">
        <f t="array" ref="N191">ROUND((SUMPRODUCT((NhuCau!$E$172:$E$176=CakyQuyhoach)*((NhuCau!Q$172:Q$176)/10))+SUMPRODUCT((NhuCau!$E$172:$E$176=Kykehoach)*((NhuCau!Q$172:Q$176)/5))+SUMPRODUCT((NhuCau!$E$172:$E$176=$C191)*(NhuCau!Q$172:Q$176))),2)</f>
        <v>0</v>
      </c>
      <c r="O191" s="2" cm="1">
        <f t="array" ref="O191">ROUND((SUMPRODUCT((NhuCau!$E$172:$E$176=CakyQuyhoach)*((NhuCau!R$172:R$176)/10))+SUMPRODUCT((NhuCau!$E$172:$E$176=Kykehoach)*((NhuCau!R$172:R$176)/5))+SUMPRODUCT((NhuCau!$E$172:$E$176=$C191)*(NhuCau!R$172:R$176))),2)</f>
        <v>0</v>
      </c>
      <c r="P191" s="2" cm="1">
        <f t="array" ref="P191">ROUND((SUMPRODUCT((NhuCau!$E$172:$E$176=CakyQuyhoach)*((NhuCau!S$172:S$176)/10))+SUMPRODUCT((NhuCau!$E$172:$E$176=Kykehoach)*((NhuCau!S$172:S$176)/5))+SUMPRODUCT((NhuCau!$E$172:$E$176=$C191)*(NhuCau!S$172:S$176))),2)</f>
        <v>0</v>
      </c>
      <c r="Q191" s="2" cm="1">
        <f t="array" ref="Q191">ROUND((SUMPRODUCT((NhuCau!$E$172:$E$176=CakyQuyhoach)*((NhuCau!T$172:T$176)/10))+SUMPRODUCT((NhuCau!$E$172:$E$176=Kykehoach)*((NhuCau!T$172:T$176)/5))+SUMPRODUCT((NhuCau!$E$172:$E$176=$C191)*(NhuCau!T$172:T$176))),2)</f>
        <v>0</v>
      </c>
      <c r="R191" s="2" cm="1">
        <f t="array" ref="R191">ROUND((SUMPRODUCT((NhuCau!$E$172:$E$176=CakyQuyhoach)*((NhuCau!U$172:U$176)/10))+SUMPRODUCT((NhuCau!$E$172:$E$176=Kykehoach)*((NhuCau!U$172:U$176)/5))+SUMPRODUCT((NhuCau!$E$172:$E$176=$C191)*(NhuCau!U$172:U$176))),2)</f>
        <v>0</v>
      </c>
      <c r="S191" s="2" cm="1">
        <f t="array" ref="S191">ROUND((SUMPRODUCT((NhuCau!$E$172:$E$176=CakyQuyhoach)*((NhuCau!V$172:V$176)/10))+SUMPRODUCT((NhuCau!$E$172:$E$176=Kykehoach)*((NhuCau!V$172:V$176)/5))+SUMPRODUCT((NhuCau!$E$172:$E$176=$C191)*(NhuCau!V$172:V$176))),2)</f>
        <v>0</v>
      </c>
      <c r="T191" s="2" cm="1">
        <f t="array" ref="T191">ROUND((SUMPRODUCT((NhuCau!$E$172:$E$176=CakyQuyhoach)*((NhuCau!W$172:W$176)/10))+SUMPRODUCT((NhuCau!$E$172:$E$176=Kykehoach)*((NhuCau!W$172:W$176)/5))+SUMPRODUCT((NhuCau!$E$172:$E$176=$C191)*(NhuCau!W$172:W$176))),2)</f>
        <v>0</v>
      </c>
      <c r="U191" s="2" cm="1">
        <f t="array" ref="U191">ROUND((SUMPRODUCT((NhuCau!$E$172:$E$176=CakyQuyhoach)*((NhuCau!X$172:X$176)/10))+SUMPRODUCT((NhuCau!$E$172:$E$176=Kykehoach)*((NhuCau!X$172:X$176)/5))+SUMPRODUCT((NhuCau!$E$172:$E$176=$C191)*(NhuCau!X$172:X$176))),2)</f>
        <v>0</v>
      </c>
      <c r="V191" s="2" cm="1">
        <f t="array" ref="V191">ROUND((SUMPRODUCT((NhuCau!$E$172:$E$176=CakyQuyhoach)*((NhuCau!Y$172:Y$176)/10))+SUMPRODUCT((NhuCau!$E$172:$E$176=Kykehoach)*((NhuCau!Y$172:Y$176)/5))+SUMPRODUCT((NhuCau!$E$172:$E$176=$C191)*(NhuCau!Y$172:Y$176))),2)</f>
        <v>0</v>
      </c>
      <c r="W191" s="2" cm="1">
        <f t="array" ref="W191">ROUND((SUMPRODUCT((NhuCau!$E$172:$E$176=CakyQuyhoach)*((NhuCau!Z$172:Z$176)/10))+SUMPRODUCT((NhuCau!$E$172:$E$176=Kykehoach)*((NhuCau!Z$172:Z$176)/5))+SUMPRODUCT((NhuCau!$E$172:$E$176=$C191)*(NhuCau!Z$172:Z$176))),2)</f>
        <v>0</v>
      </c>
      <c r="X191" s="2" cm="1">
        <f t="array" ref="X191">ROUND((SUMPRODUCT((NhuCau!$E$172:$E$176=CakyQuyhoach)*((NhuCau!AA$172:AA$176)/10))+SUMPRODUCT((NhuCau!$E$172:$E$176=Kykehoach)*((NhuCau!AA$172:AA$176)/5))+SUMPRODUCT((NhuCau!$E$172:$E$176=$C191)*(NhuCau!AA$172:AA$176))),2)</f>
        <v>0</v>
      </c>
      <c r="Y191" s="2" cm="1">
        <f t="array" ref="Y191">ROUND((SUMPRODUCT((NhuCau!$E$172:$E$176=CakyQuyhoach)*((NhuCau!AB$172:AB$176)/10))+SUMPRODUCT((NhuCau!$E$172:$E$176=Kykehoach)*((NhuCau!AB$172:AB$176)/5))+SUMPRODUCT((NhuCau!$E$172:$E$176=$C191)*(NhuCau!AB$172:AB$176))),2)</f>
        <v>0</v>
      </c>
      <c r="Z191" s="2" cm="1">
        <f t="array" ref="Z191">ROUND((SUMPRODUCT((NhuCau!$E$172:$E$176=CakyQuyhoach)*((NhuCau!AC$172:AC$176)/10))+SUMPRODUCT((NhuCau!$E$172:$E$176=Kykehoach)*((NhuCau!AC$172:AC$176)/5))+SUMPRODUCT((NhuCau!$E$172:$E$176=$C191)*(NhuCau!AC$172:AC$176))),2)</f>
        <v>0</v>
      </c>
      <c r="AA191" s="2" cm="1">
        <f t="array" ref="AA191">ROUND((SUMPRODUCT((NhuCau!$E$172:$E$176=CakyQuyhoach)*((NhuCau!AD$172:AD$176)/10))+SUMPRODUCT((NhuCau!$E$172:$E$176=Kykehoach)*((NhuCau!AD$172:AD$176)/5))+SUMPRODUCT((NhuCau!$E$172:$E$176=$C191)*(NhuCau!AD$172:AD$176))),2)</f>
        <v>0</v>
      </c>
      <c r="AB191" s="2" cm="1">
        <f t="array" ref="AB191">ROUND((SUMPRODUCT((NhuCau!$E$172:$E$176=CakyQuyhoach)*((NhuCau!AE$172:AE$176)/10))+SUMPRODUCT((NhuCau!$E$172:$E$176=Kykehoach)*((NhuCau!AE$172:AE$176)/5))+SUMPRODUCT((NhuCau!$E$172:$E$176=$C191)*(NhuCau!AE$172:AE$176))),2)</f>
        <v>0</v>
      </c>
      <c r="AC191" s="2" cm="1">
        <f t="array" ref="AC191">ROUND((SUMPRODUCT((NhuCau!$E$172:$E$176=CakyQuyhoach)*((NhuCau!AF$172:AF$176)/10))+SUMPRODUCT((NhuCau!$E$172:$E$176=Kykehoach)*((NhuCau!AF$172:AF$176)/5))+SUMPRODUCT((NhuCau!$E$172:$E$176=$C191)*(NhuCau!AF$172:AF$176))),2)</f>
        <v>0</v>
      </c>
      <c r="AD191" s="2" cm="1">
        <f t="array" ref="AD191">ROUND((SUMPRODUCT((NhuCau!$E$172:$E$176=CakyQuyhoach)*((NhuCau!AG$172:AG$176)/10))+SUMPRODUCT((NhuCau!$E$172:$E$176=Kykehoach)*((NhuCau!AG$172:AG$176)/5))+SUMPRODUCT((NhuCau!$E$172:$E$176=$C191)*(NhuCau!AG$172:AG$176))),2)</f>
        <v>0</v>
      </c>
      <c r="AE191" s="2" cm="1">
        <f t="array" ref="AE191">ROUND((SUMPRODUCT((NhuCau!$E$172:$E$176=CakyQuyhoach)*((NhuCau!AH$172:AH$176)/10))+SUMPRODUCT((NhuCau!$E$172:$E$176=Kykehoach)*((NhuCau!AH$172:AH$176)/5))+SUMPRODUCT((NhuCau!$E$172:$E$176=$C191)*(NhuCau!AH$172:AH$176))),2)</f>
        <v>0</v>
      </c>
      <c r="AF191" s="2" cm="1">
        <f t="array" ref="AF191">ROUND((SUMPRODUCT((NhuCau!$E$172:$E$176=CakyQuyhoach)*((NhuCau!AI$172:AI$176)/10))+SUMPRODUCT((NhuCau!$E$172:$E$176=Kykehoach)*((NhuCau!AI$172:AI$176)/5))+SUMPRODUCT((NhuCau!$E$172:$E$176=$C191)*(NhuCau!AI$172:AI$176))),2)</f>
        <v>0</v>
      </c>
      <c r="AG191" s="2" cm="1">
        <f t="array" ref="AG191">ROUND((SUMPRODUCT((NhuCau!$E$172:$E$176=CakyQuyhoach)*((NhuCau!AJ$172:AJ$176)/10))+SUMPRODUCT((NhuCau!$E$172:$E$176=Kykehoach)*((NhuCau!AJ$172:AJ$176)/5))+SUMPRODUCT((NhuCau!$E$172:$E$176=$C191)*(NhuCau!AJ$172:AJ$176))),2)</f>
        <v>0</v>
      </c>
      <c r="AH191" s="2" cm="1">
        <f t="array" ref="AH191">ROUND((SUMPRODUCT((NhuCau!$E$172:$E$176=CakyQuyhoach)*((NhuCau!AK$172:AK$176)/10))+SUMPRODUCT((NhuCau!$E$172:$E$176=Kykehoach)*((NhuCau!AK$172:AK$176)/5))+SUMPRODUCT((NhuCau!$E$172:$E$176=$C191)*(NhuCau!AK$172:AK$176))),2)</f>
        <v>0</v>
      </c>
      <c r="AI191" s="2" cm="1">
        <f t="array" ref="AI191">ROUND((SUMPRODUCT((NhuCau!$E$172:$E$176=CakyQuyhoach)*((NhuCau!AL$172:AL$176)/10))+SUMPRODUCT((NhuCau!$E$172:$E$176=Kykehoach)*((NhuCau!AL$172:AL$176)/5))+SUMPRODUCT((NhuCau!$E$172:$E$176=$C191)*(NhuCau!AL$172:AL$176))),2)</f>
        <v>0</v>
      </c>
      <c r="AJ191" s="2" cm="1">
        <f t="array" ref="AJ191">ROUND((SUMPRODUCT((NhuCau!$E$172:$E$176=CakyQuyhoach)*((NhuCau!AM$172:AM$176)/10))+SUMPRODUCT((NhuCau!$E$172:$E$176=Kykehoach)*((NhuCau!AM$172:AM$176)/5))+SUMPRODUCT((NhuCau!$E$172:$E$176=$C191)*(NhuCau!AM$172:AM$176))),2)</f>
        <v>0</v>
      </c>
      <c r="AK191" s="2" cm="1">
        <f t="array" ref="AK191">ROUND((SUMPRODUCT((NhuCau!$E$172:$E$176=CakyQuyhoach)*((NhuCau!AN$172:AN$176)/10))+SUMPRODUCT((NhuCau!$E$172:$E$176=Kykehoach)*((NhuCau!AN$172:AN$176)/5))+SUMPRODUCT((NhuCau!$E$172:$E$176=$C191)*(NhuCau!AN$172:AN$176))),2)</f>
        <v>0</v>
      </c>
      <c r="AL191" s="2" cm="1">
        <f t="array" ref="AL191">ROUND((SUMPRODUCT((NhuCau!$E$172:$E$176=CakyQuyhoach)*((NhuCau!AO$172:AO$176)/10))+SUMPRODUCT((NhuCau!$E$172:$E$176=Kykehoach)*((NhuCau!AO$172:AO$176)/5))+SUMPRODUCT((NhuCau!$E$172:$E$176=$C191)*(NhuCau!AO$172:AO$176))),2)</f>
        <v>0</v>
      </c>
      <c r="AM191" s="2" cm="1">
        <f t="array" ref="AM191">ROUND((SUMPRODUCT((NhuCau!$E$172:$E$176=CakyQuyhoach)*((NhuCau!AP$172:AP$176)/10))+SUMPRODUCT((NhuCau!$E$172:$E$176=Kykehoach)*((NhuCau!AP$172:AP$176)/5))+SUMPRODUCT((NhuCau!$E$172:$E$176=$C191)*(NhuCau!AP$172:AP$176))),2)</f>
        <v>0</v>
      </c>
      <c r="AN191" s="2" cm="1">
        <f t="array" ref="AN191">ROUND((SUMPRODUCT((NhuCau!$E$172:$E$176=CakyQuyhoach)*((NhuCau!AQ$172:AQ$176)/10))+SUMPRODUCT((NhuCau!$E$172:$E$176=Kykehoach)*((NhuCau!AQ$172:AQ$176)/5))+SUMPRODUCT((NhuCau!$E$172:$E$176=$C191)*(NhuCau!AQ$172:AQ$176))),2)</f>
        <v>0</v>
      </c>
      <c r="AO191" s="2" cm="1">
        <f t="array" ref="AO191">ROUND((SUMPRODUCT((NhuCau!$E$172:$E$176=CakyQuyhoach)*((NhuCau!AR$172:AR$176)/10))+SUMPRODUCT((NhuCau!$E$172:$E$176=Kykehoach)*((NhuCau!AR$172:AR$176)/5))+SUMPRODUCT((NhuCau!$E$172:$E$176=$C191)*(NhuCau!AR$172:AR$176))),2)</f>
        <v>0</v>
      </c>
      <c r="AP191" s="2" cm="1">
        <f t="array" ref="AP191">ROUND((SUMPRODUCT((NhuCau!$E$172:$E$176=CakyQuyhoach)*((NhuCau!AS$172:AS$176)/10))+SUMPRODUCT((NhuCau!$E$172:$E$176=Kykehoach)*((NhuCau!AS$172:AS$176)/5))+SUMPRODUCT((NhuCau!$E$172:$E$176=$C191)*(NhuCau!AS$172:AS$176))),2)</f>
        <v>0</v>
      </c>
      <c r="AQ191" s="2" cm="1">
        <f t="array" ref="AQ191">ROUND((SUMPRODUCT((NhuCau!$E$172:$E$176=CakyQuyhoach)*((NhuCau!AT$172:AT$176)/10))+SUMPRODUCT((NhuCau!$E$172:$E$176=Kykehoach)*((NhuCau!AT$172:AT$176)/5))+SUMPRODUCT((NhuCau!$E$172:$E$176=$C191)*(NhuCau!AT$172:AT$176))),2)</f>
        <v>0</v>
      </c>
      <c r="AR191" s="2" cm="1">
        <f t="array" ref="AR191">ROUND((SUMPRODUCT((NhuCau!$E$172:$E$176=CakyQuyhoach)*((NhuCau!AU$172:AU$176)/10))+SUMPRODUCT((NhuCau!$E$172:$E$176=Kykehoach)*((NhuCau!AU$172:AU$176)/5))+SUMPRODUCT((NhuCau!$E$172:$E$176=$C191)*(NhuCau!AU$172:AU$176))),2)</f>
        <v>0</v>
      </c>
      <c r="AS191" s="2" cm="1">
        <f t="array" ref="AS191">ROUND((SUMPRODUCT((NhuCau!$E$172:$E$176=CakyQuyhoach)*((NhuCau!AV$172:AV$176)/10))+SUMPRODUCT((NhuCau!$E$172:$E$176=Kykehoach)*((NhuCau!AV$172:AV$176)/5))+SUMPRODUCT((NhuCau!$E$172:$E$176=$C191)*(NhuCau!AV$172:AV$176))),2)</f>
        <v>0</v>
      </c>
      <c r="AT191" s="2" cm="1">
        <f t="array" ref="AT191">ROUND((SUMPRODUCT((NhuCau!$E$172:$E$176=CakyQuyhoach)*((NhuCau!AW$172:AW$176)/10))+SUMPRODUCT((NhuCau!$E$172:$E$176=Kykehoach)*((NhuCau!AW$172:AW$176)/5))+SUMPRODUCT((NhuCau!$E$172:$E$176=$C191)*(NhuCau!AW$172:AW$176))),2)</f>
        <v>0</v>
      </c>
      <c r="AU191" s="2" cm="1">
        <f t="array" ref="AU191">ROUND((SUMPRODUCT((NhuCau!$E$172:$E$176=CakyQuyhoach)*((NhuCau!AX$172:AX$176)/10))+SUMPRODUCT((NhuCau!$E$172:$E$176=Kykehoach)*((NhuCau!AX$172:AX$176)/5))+SUMPRODUCT((NhuCau!$E$172:$E$176=$C191)*(NhuCau!AX$172:AX$176))),2)</f>
        <v>0</v>
      </c>
      <c r="AV191" s="2" cm="1">
        <f t="array" ref="AV191">ROUND((SUMPRODUCT((NhuCau!$E$172:$E$176=CakyQuyhoach)*((NhuCau!AY$172:AY$176)/10))+SUMPRODUCT((NhuCau!$E$172:$E$176=Kykehoach)*((NhuCau!AY$172:AY$176)/5))+SUMPRODUCT((NhuCau!$E$172:$E$176=$C191)*(NhuCau!AY$172:AY$176))),2)</f>
        <v>0</v>
      </c>
      <c r="AW191" s="2" cm="1">
        <f t="array" ref="AW191">ROUND((SUMPRODUCT((NhuCau!$E$172:$E$176=CakyQuyhoach)*((NhuCau!AZ$172:AZ$176)/10))+SUMPRODUCT((NhuCau!$E$172:$E$176=Kykehoach)*((NhuCau!AZ$172:AZ$176)/5))+SUMPRODUCT((NhuCau!$E$172:$E$176=$C191)*(NhuCau!AZ$172:AZ$176))),2)</f>
        <v>0</v>
      </c>
      <c r="AX191" s="2" cm="1">
        <f t="array" ref="AX191">ROUND((SUMPRODUCT((NhuCau!$E$172:$E$176=CakyQuyhoach)*((NhuCau!BA$172:BA$176)/10))+SUMPRODUCT((NhuCau!$E$172:$E$176=Kykehoach)*((NhuCau!BA$172:BA$176)/5))+SUMPRODUCT((NhuCau!$E$172:$E$176=$C191)*(NhuCau!BA$172:BA$176))),2)</f>
        <v>0</v>
      </c>
      <c r="AY191" s="2" cm="1">
        <f t="array" ref="AY191">ROUND((SUMPRODUCT((NhuCau!$E$172:$E$176=CakyQuyhoach)*((NhuCau!BB$172:BB$176)/10))+SUMPRODUCT((NhuCau!$E$172:$E$176=Kykehoach)*((NhuCau!BB$172:BB$176)/5))+SUMPRODUCT((NhuCau!$E$172:$E$176=$C191)*(NhuCau!BB$172:BB$176))),2)</f>
        <v>0</v>
      </c>
      <c r="AZ191" s="2" cm="1">
        <f t="array" ref="AZ191">ROUND((SUMPRODUCT((NhuCau!$E$172:$E$176=CakyQuyhoach)*((NhuCau!BD$172:BD$176)/10))+SUMPRODUCT((NhuCau!$E$172:$E$176=Kykehoach)*((NhuCau!BD$172:BD$176)/5))+SUMPRODUCT((NhuCau!$E$172:$E$176=$C191)*(NhuCau!BD$172:BD$176))),2)</f>
        <v>0</v>
      </c>
      <c r="BA191" s="2" cm="1">
        <f t="array" ref="BA191">ROUND((SUMPRODUCT((NhuCau!$E$172:$E$176=CakyQuyhoach)*((NhuCau!BE$172:BE$176)/10))+SUMPRODUCT((NhuCau!$E$172:$E$176=Kykehoach)*((NhuCau!BE$172:BE$176)/5))+SUMPRODUCT((NhuCau!$E$172:$E$176=$C191)*(NhuCau!BE$172:BE$176))),2)</f>
        <v>0</v>
      </c>
      <c r="BB191" s="2" cm="1">
        <f t="array" ref="BB191">ROUND((SUMPRODUCT((NhuCau!$E$172:$E$176=CakyQuyhoach)*((NhuCau!BF$172:BF$176)/10))+SUMPRODUCT((NhuCau!$E$172:$E$176=Kykehoach)*((NhuCau!BF$172:BF$176)/5))+SUMPRODUCT((NhuCau!$E$172:$E$176=$C191)*(NhuCau!BF$172:BF$176))),2)</f>
        <v>0</v>
      </c>
      <c r="BC191" s="2" cm="1">
        <f t="array" ref="BC191">ROUND((SUMPRODUCT((NhuCau!$E$172:$E$176=CakyQuyhoach)*((NhuCau!BG$172:BG$176)/10))+SUMPRODUCT((NhuCau!$E$172:$E$176=Kykehoach)*((NhuCau!BG$172:BG$176)/5))+SUMPRODUCT((NhuCau!$E$172:$E$176=$C191)*(NhuCau!BG$172:BG$176))),2)</f>
        <v>0</v>
      </c>
      <c r="BD191" s="2" cm="1">
        <f t="array" ref="BD191">ROUND((SUMPRODUCT((NhuCau!$E$172:$E$176=CakyQuyhoach)*((NhuCau!BH$172:BH$176)/10))+SUMPRODUCT((NhuCau!$E$172:$E$176=Kykehoach)*((NhuCau!BH$172:BH$176)/5))+SUMPRODUCT((NhuCau!$E$172:$E$176=$C191)*(NhuCau!BH$172:BH$176))),2)</f>
        <v>0</v>
      </c>
      <c r="BE191" s="2" cm="1">
        <f t="array" ref="BE191">ROUND((SUMPRODUCT((NhuCau!$E$172:$E$176=CakyQuyhoach)*((NhuCau!BI$172:BI$176)/10))+SUMPRODUCT((NhuCau!$E$172:$E$176=Kykehoach)*((NhuCau!BI$172:BI$176)/5))+SUMPRODUCT((NhuCau!$E$172:$E$176=$C191)*(NhuCau!BI$172:BI$176))),2)</f>
        <v>0</v>
      </c>
      <c r="BF191" s="2" cm="1">
        <f t="array" ref="BF191">ROUND((SUMPRODUCT((NhuCau!$E$172:$E$176=CakyQuyhoach)*((NhuCau!BJ$172:BJ$176)/10))+SUMPRODUCT((NhuCau!$E$172:$E$176=Kykehoach)*((NhuCau!BJ$172:BJ$176)/5))+SUMPRODUCT((NhuCau!$E$172:$E$176=$C191)*(NhuCau!BJ$172:BJ$176))),2)</f>
        <v>0</v>
      </c>
      <c r="BG191" s="2" cm="1">
        <f t="array" ref="BG191">ROUND((SUMPRODUCT((NhuCau!$E$172:$E$176=CakyQuyhoach)*((NhuCau!BK$172:BK$176)/10))+SUMPRODUCT((NhuCau!$E$172:$E$176=Kykehoach)*((NhuCau!BK$172:BK$176)/5))+SUMPRODUCT((NhuCau!$E$172:$E$176=$C191)*(NhuCau!BK$172:BK$176))),2)</f>
        <v>0</v>
      </c>
    </row>
    <row r="192" spans="1:59" s="1" customFormat="1" ht="16.5" customHeight="1">
      <c r="A192" s="251" t="s">
        <v>42</v>
      </c>
      <c r="B192" s="252"/>
      <c r="C192" s="253" t="str">
        <f t="shared" si="94"/>
        <v>Năm 2028</v>
      </c>
      <c r="D192" s="246" t="s">
        <v>202</v>
      </c>
      <c r="E192" s="255">
        <f>SUM(F192:BG192)</f>
        <v>0</v>
      </c>
      <c r="F192" s="2" cm="1">
        <f t="array" ref="F192">ROUND((SUMPRODUCT((NhuCau!$E$172:$E$176=CakyQuyhoach)*((NhuCau!I$172:I$176)/10))+SUMPRODUCT((NhuCau!$E$172:$E$176=Kykehoach)*((NhuCau!I$172:I$176)/5))+SUMPRODUCT((NhuCau!$E$172:$E$176=$C192)*(NhuCau!I$172:I$176))),2)</f>
        <v>0</v>
      </c>
      <c r="G192" s="2" cm="1">
        <f t="array" ref="G192">ROUND((SUMPRODUCT((NhuCau!$E$172:$E$176=CakyQuyhoach)*((NhuCau!J$172:J$176)/10))+SUMPRODUCT((NhuCau!$E$172:$E$176=Kykehoach)*((NhuCau!J$172:J$176)/5))+SUMPRODUCT((NhuCau!$E$172:$E$176=$C192)*(NhuCau!J$172:J$176))),2)</f>
        <v>0</v>
      </c>
      <c r="H192" s="2" cm="1">
        <f t="array" ref="H192">ROUND((SUMPRODUCT((NhuCau!$E$172:$E$176=CakyQuyhoach)*((NhuCau!K$172:K$176)/10))+SUMPRODUCT((NhuCau!$E$172:$E$176=Kykehoach)*((NhuCau!K$172:K$176)/5))+SUMPRODUCT((NhuCau!$E$172:$E$176=$C192)*(NhuCau!K$172:K$176))),2)</f>
        <v>0</v>
      </c>
      <c r="I192" s="2" cm="1">
        <f t="array" ref="I192">ROUND((SUMPRODUCT((NhuCau!$E$172:$E$176=CakyQuyhoach)*((NhuCau!L$172:L$176)/10))+SUMPRODUCT((NhuCau!$E$172:$E$176=Kykehoach)*((NhuCau!L$172:L$176)/5))+SUMPRODUCT((NhuCau!$E$172:$E$176=$C192)*(NhuCau!L$172:L$176))),2)</f>
        <v>0</v>
      </c>
      <c r="J192" s="2" cm="1">
        <f t="array" ref="J192">ROUND((SUMPRODUCT((NhuCau!$E$172:$E$176=CakyQuyhoach)*((NhuCau!M$172:M$176)/10))+SUMPRODUCT((NhuCau!$E$172:$E$176=Kykehoach)*((NhuCau!M$172:M$176)/5))+SUMPRODUCT((NhuCau!$E$172:$E$176=$C192)*(NhuCau!M$172:M$176))),2)</f>
        <v>0</v>
      </c>
      <c r="K192" s="2" cm="1">
        <f t="array" ref="K192">ROUND((SUMPRODUCT((NhuCau!$E$172:$E$176=CakyQuyhoach)*((NhuCau!N$172:N$176)/10))+SUMPRODUCT((NhuCau!$E$172:$E$176=Kykehoach)*((NhuCau!N$172:N$176)/5))+SUMPRODUCT((NhuCau!$E$172:$E$176=$C192)*(NhuCau!N$172:N$176))),2)</f>
        <v>0</v>
      </c>
      <c r="L192" s="2" cm="1">
        <f t="array" ref="L192">ROUND((SUMPRODUCT((NhuCau!$E$172:$E$176=CakyQuyhoach)*((NhuCau!O$172:O$176)/10))+SUMPRODUCT((NhuCau!$E$172:$E$176=Kykehoach)*((NhuCau!O$172:O$176)/5))+SUMPRODUCT((NhuCau!$E$172:$E$176=$C192)*(NhuCau!O$172:O$176))),2)</f>
        <v>0</v>
      </c>
      <c r="M192" s="2" cm="1">
        <f t="array" ref="M192">ROUND((SUMPRODUCT((NhuCau!$E$172:$E$176=CakyQuyhoach)*((NhuCau!P$172:P$176)/10))+SUMPRODUCT((NhuCau!$E$172:$E$176=Kykehoach)*((NhuCau!P$172:P$176)/5))+SUMPRODUCT((NhuCau!$E$172:$E$176=$C192)*(NhuCau!P$172:P$176))),2)</f>
        <v>0</v>
      </c>
      <c r="N192" s="2" cm="1">
        <f t="array" ref="N192">ROUND((SUMPRODUCT((NhuCau!$E$172:$E$176=CakyQuyhoach)*((NhuCau!Q$172:Q$176)/10))+SUMPRODUCT((NhuCau!$E$172:$E$176=Kykehoach)*((NhuCau!Q$172:Q$176)/5))+SUMPRODUCT((NhuCau!$E$172:$E$176=$C192)*(NhuCau!Q$172:Q$176))),2)</f>
        <v>0</v>
      </c>
      <c r="O192" s="2" cm="1">
        <f t="array" ref="O192">ROUND((SUMPRODUCT((NhuCau!$E$172:$E$176=CakyQuyhoach)*((NhuCau!R$172:R$176)/10))+SUMPRODUCT((NhuCau!$E$172:$E$176=Kykehoach)*((NhuCau!R$172:R$176)/5))+SUMPRODUCT((NhuCau!$E$172:$E$176=$C192)*(NhuCau!R$172:R$176))),2)</f>
        <v>0</v>
      </c>
      <c r="P192" s="2" cm="1">
        <f t="array" ref="P192">ROUND((SUMPRODUCT((NhuCau!$E$172:$E$176=CakyQuyhoach)*((NhuCau!S$172:S$176)/10))+SUMPRODUCT((NhuCau!$E$172:$E$176=Kykehoach)*((NhuCau!S$172:S$176)/5))+SUMPRODUCT((NhuCau!$E$172:$E$176=$C192)*(NhuCau!S$172:S$176))),2)</f>
        <v>0</v>
      </c>
      <c r="Q192" s="2" cm="1">
        <f t="array" ref="Q192">ROUND((SUMPRODUCT((NhuCau!$E$172:$E$176=CakyQuyhoach)*((NhuCau!T$172:T$176)/10))+SUMPRODUCT((NhuCau!$E$172:$E$176=Kykehoach)*((NhuCau!T$172:T$176)/5))+SUMPRODUCT((NhuCau!$E$172:$E$176=$C192)*(NhuCau!T$172:T$176))),2)</f>
        <v>0</v>
      </c>
      <c r="R192" s="2" cm="1">
        <f t="array" ref="R192">ROUND((SUMPRODUCT((NhuCau!$E$172:$E$176=CakyQuyhoach)*((NhuCau!U$172:U$176)/10))+SUMPRODUCT((NhuCau!$E$172:$E$176=Kykehoach)*((NhuCau!U$172:U$176)/5))+SUMPRODUCT((NhuCau!$E$172:$E$176=$C192)*(NhuCau!U$172:U$176))),2)</f>
        <v>0</v>
      </c>
      <c r="S192" s="2" cm="1">
        <f t="array" ref="S192">ROUND((SUMPRODUCT((NhuCau!$E$172:$E$176=CakyQuyhoach)*((NhuCau!V$172:V$176)/10))+SUMPRODUCT((NhuCau!$E$172:$E$176=Kykehoach)*((NhuCau!V$172:V$176)/5))+SUMPRODUCT((NhuCau!$E$172:$E$176=$C192)*(NhuCau!V$172:V$176))),2)</f>
        <v>0</v>
      </c>
      <c r="T192" s="2" cm="1">
        <f t="array" ref="T192">ROUND((SUMPRODUCT((NhuCau!$E$172:$E$176=CakyQuyhoach)*((NhuCau!W$172:W$176)/10))+SUMPRODUCT((NhuCau!$E$172:$E$176=Kykehoach)*((NhuCau!W$172:W$176)/5))+SUMPRODUCT((NhuCau!$E$172:$E$176=$C192)*(NhuCau!W$172:W$176))),2)</f>
        <v>0</v>
      </c>
      <c r="U192" s="2" cm="1">
        <f t="array" ref="U192">ROUND((SUMPRODUCT((NhuCau!$E$172:$E$176=CakyQuyhoach)*((NhuCau!X$172:X$176)/10))+SUMPRODUCT((NhuCau!$E$172:$E$176=Kykehoach)*((NhuCau!X$172:X$176)/5))+SUMPRODUCT((NhuCau!$E$172:$E$176=$C192)*(NhuCau!X$172:X$176))),2)</f>
        <v>0</v>
      </c>
      <c r="V192" s="2" cm="1">
        <f t="array" ref="V192">ROUND((SUMPRODUCT((NhuCau!$E$172:$E$176=CakyQuyhoach)*((NhuCau!Y$172:Y$176)/10))+SUMPRODUCT((NhuCau!$E$172:$E$176=Kykehoach)*((NhuCau!Y$172:Y$176)/5))+SUMPRODUCT((NhuCau!$E$172:$E$176=$C192)*(NhuCau!Y$172:Y$176))),2)</f>
        <v>0</v>
      </c>
      <c r="W192" s="2" cm="1">
        <f t="array" ref="W192">ROUND((SUMPRODUCT((NhuCau!$E$172:$E$176=CakyQuyhoach)*((NhuCau!Z$172:Z$176)/10))+SUMPRODUCT((NhuCau!$E$172:$E$176=Kykehoach)*((NhuCau!Z$172:Z$176)/5))+SUMPRODUCT((NhuCau!$E$172:$E$176=$C192)*(NhuCau!Z$172:Z$176))),2)</f>
        <v>0</v>
      </c>
      <c r="X192" s="2" cm="1">
        <f t="array" ref="X192">ROUND((SUMPRODUCT((NhuCau!$E$172:$E$176=CakyQuyhoach)*((NhuCau!AA$172:AA$176)/10))+SUMPRODUCT((NhuCau!$E$172:$E$176=Kykehoach)*((NhuCau!AA$172:AA$176)/5))+SUMPRODUCT((NhuCau!$E$172:$E$176=$C192)*(NhuCau!AA$172:AA$176))),2)</f>
        <v>0</v>
      </c>
      <c r="Y192" s="2" cm="1">
        <f t="array" ref="Y192">ROUND((SUMPRODUCT((NhuCau!$E$172:$E$176=CakyQuyhoach)*((NhuCau!AB$172:AB$176)/10))+SUMPRODUCT((NhuCau!$E$172:$E$176=Kykehoach)*((NhuCau!AB$172:AB$176)/5))+SUMPRODUCT((NhuCau!$E$172:$E$176=$C192)*(NhuCau!AB$172:AB$176))),2)</f>
        <v>0</v>
      </c>
      <c r="Z192" s="2" cm="1">
        <f t="array" ref="Z192">ROUND((SUMPRODUCT((NhuCau!$E$172:$E$176=CakyQuyhoach)*((NhuCau!AC$172:AC$176)/10))+SUMPRODUCT((NhuCau!$E$172:$E$176=Kykehoach)*((NhuCau!AC$172:AC$176)/5))+SUMPRODUCT((NhuCau!$E$172:$E$176=$C192)*(NhuCau!AC$172:AC$176))),2)</f>
        <v>0</v>
      </c>
      <c r="AA192" s="2" cm="1">
        <f t="array" ref="AA192">ROUND((SUMPRODUCT((NhuCau!$E$172:$E$176=CakyQuyhoach)*((NhuCau!AD$172:AD$176)/10))+SUMPRODUCT((NhuCau!$E$172:$E$176=Kykehoach)*((NhuCau!AD$172:AD$176)/5))+SUMPRODUCT((NhuCau!$E$172:$E$176=$C192)*(NhuCau!AD$172:AD$176))),2)</f>
        <v>0</v>
      </c>
      <c r="AB192" s="2" cm="1">
        <f t="array" ref="AB192">ROUND((SUMPRODUCT((NhuCau!$E$172:$E$176=CakyQuyhoach)*((NhuCau!AE$172:AE$176)/10))+SUMPRODUCT((NhuCau!$E$172:$E$176=Kykehoach)*((NhuCau!AE$172:AE$176)/5))+SUMPRODUCT((NhuCau!$E$172:$E$176=$C192)*(NhuCau!AE$172:AE$176))),2)</f>
        <v>0</v>
      </c>
      <c r="AC192" s="2" cm="1">
        <f t="array" ref="AC192">ROUND((SUMPRODUCT((NhuCau!$E$172:$E$176=CakyQuyhoach)*((NhuCau!AF$172:AF$176)/10))+SUMPRODUCT((NhuCau!$E$172:$E$176=Kykehoach)*((NhuCau!AF$172:AF$176)/5))+SUMPRODUCT((NhuCau!$E$172:$E$176=$C192)*(NhuCau!AF$172:AF$176))),2)</f>
        <v>0</v>
      </c>
      <c r="AD192" s="2" cm="1">
        <f t="array" ref="AD192">ROUND((SUMPRODUCT((NhuCau!$E$172:$E$176=CakyQuyhoach)*((NhuCau!AG$172:AG$176)/10))+SUMPRODUCT((NhuCau!$E$172:$E$176=Kykehoach)*((NhuCau!AG$172:AG$176)/5))+SUMPRODUCT((NhuCau!$E$172:$E$176=$C192)*(NhuCau!AG$172:AG$176))),2)</f>
        <v>0</v>
      </c>
      <c r="AE192" s="2" cm="1">
        <f t="array" ref="AE192">ROUND((SUMPRODUCT((NhuCau!$E$172:$E$176=CakyQuyhoach)*((NhuCau!AH$172:AH$176)/10))+SUMPRODUCT((NhuCau!$E$172:$E$176=Kykehoach)*((NhuCau!AH$172:AH$176)/5))+SUMPRODUCT((NhuCau!$E$172:$E$176=$C192)*(NhuCau!AH$172:AH$176))),2)</f>
        <v>0</v>
      </c>
      <c r="AF192" s="2" cm="1">
        <f t="array" ref="AF192">ROUND((SUMPRODUCT((NhuCau!$E$172:$E$176=CakyQuyhoach)*((NhuCau!AI$172:AI$176)/10))+SUMPRODUCT((NhuCau!$E$172:$E$176=Kykehoach)*((NhuCau!AI$172:AI$176)/5))+SUMPRODUCT((NhuCau!$E$172:$E$176=$C192)*(NhuCau!AI$172:AI$176))),2)</f>
        <v>0</v>
      </c>
      <c r="AG192" s="2" cm="1">
        <f t="array" ref="AG192">ROUND((SUMPRODUCT((NhuCau!$E$172:$E$176=CakyQuyhoach)*((NhuCau!AJ$172:AJ$176)/10))+SUMPRODUCT((NhuCau!$E$172:$E$176=Kykehoach)*((NhuCau!AJ$172:AJ$176)/5))+SUMPRODUCT((NhuCau!$E$172:$E$176=$C192)*(NhuCau!AJ$172:AJ$176))),2)</f>
        <v>0</v>
      </c>
      <c r="AH192" s="2" cm="1">
        <f t="array" ref="AH192">ROUND((SUMPRODUCT((NhuCau!$E$172:$E$176=CakyQuyhoach)*((NhuCau!AK$172:AK$176)/10))+SUMPRODUCT((NhuCau!$E$172:$E$176=Kykehoach)*((NhuCau!AK$172:AK$176)/5))+SUMPRODUCT((NhuCau!$E$172:$E$176=$C192)*(NhuCau!AK$172:AK$176))),2)</f>
        <v>0</v>
      </c>
      <c r="AI192" s="2" cm="1">
        <f t="array" ref="AI192">ROUND((SUMPRODUCT((NhuCau!$E$172:$E$176=CakyQuyhoach)*((NhuCau!AL$172:AL$176)/10))+SUMPRODUCT((NhuCau!$E$172:$E$176=Kykehoach)*((NhuCau!AL$172:AL$176)/5))+SUMPRODUCT((NhuCau!$E$172:$E$176=$C192)*(NhuCau!AL$172:AL$176))),2)</f>
        <v>0</v>
      </c>
      <c r="AJ192" s="2" cm="1">
        <f t="array" ref="AJ192">ROUND((SUMPRODUCT((NhuCau!$E$172:$E$176=CakyQuyhoach)*((NhuCau!AM$172:AM$176)/10))+SUMPRODUCT((NhuCau!$E$172:$E$176=Kykehoach)*((NhuCau!AM$172:AM$176)/5))+SUMPRODUCT((NhuCau!$E$172:$E$176=$C192)*(NhuCau!AM$172:AM$176))),2)</f>
        <v>0</v>
      </c>
      <c r="AK192" s="2" cm="1">
        <f t="array" ref="AK192">ROUND((SUMPRODUCT((NhuCau!$E$172:$E$176=CakyQuyhoach)*((NhuCau!AN$172:AN$176)/10))+SUMPRODUCT((NhuCau!$E$172:$E$176=Kykehoach)*((NhuCau!AN$172:AN$176)/5))+SUMPRODUCT((NhuCau!$E$172:$E$176=$C192)*(NhuCau!AN$172:AN$176))),2)</f>
        <v>0</v>
      </c>
      <c r="AL192" s="2" cm="1">
        <f t="array" ref="AL192">ROUND((SUMPRODUCT((NhuCau!$E$172:$E$176=CakyQuyhoach)*((NhuCau!AO$172:AO$176)/10))+SUMPRODUCT((NhuCau!$E$172:$E$176=Kykehoach)*((NhuCau!AO$172:AO$176)/5))+SUMPRODUCT((NhuCau!$E$172:$E$176=$C192)*(NhuCau!AO$172:AO$176))),2)</f>
        <v>0</v>
      </c>
      <c r="AM192" s="2" cm="1">
        <f t="array" ref="AM192">ROUND((SUMPRODUCT((NhuCau!$E$172:$E$176=CakyQuyhoach)*((NhuCau!AP$172:AP$176)/10))+SUMPRODUCT((NhuCau!$E$172:$E$176=Kykehoach)*((NhuCau!AP$172:AP$176)/5))+SUMPRODUCT((NhuCau!$E$172:$E$176=$C192)*(NhuCau!AP$172:AP$176))),2)</f>
        <v>0</v>
      </c>
      <c r="AN192" s="2" cm="1">
        <f t="array" ref="AN192">ROUND((SUMPRODUCT((NhuCau!$E$172:$E$176=CakyQuyhoach)*((NhuCau!AQ$172:AQ$176)/10))+SUMPRODUCT((NhuCau!$E$172:$E$176=Kykehoach)*((NhuCau!AQ$172:AQ$176)/5))+SUMPRODUCT((NhuCau!$E$172:$E$176=$C192)*(NhuCau!AQ$172:AQ$176))),2)</f>
        <v>0</v>
      </c>
      <c r="AO192" s="2" cm="1">
        <f t="array" ref="AO192">ROUND((SUMPRODUCT((NhuCau!$E$172:$E$176=CakyQuyhoach)*((NhuCau!AR$172:AR$176)/10))+SUMPRODUCT((NhuCau!$E$172:$E$176=Kykehoach)*((NhuCau!AR$172:AR$176)/5))+SUMPRODUCT((NhuCau!$E$172:$E$176=$C192)*(NhuCau!AR$172:AR$176))),2)</f>
        <v>0</v>
      </c>
      <c r="AP192" s="2" cm="1">
        <f t="array" ref="AP192">ROUND((SUMPRODUCT((NhuCau!$E$172:$E$176=CakyQuyhoach)*((NhuCau!AS$172:AS$176)/10))+SUMPRODUCT((NhuCau!$E$172:$E$176=Kykehoach)*((NhuCau!AS$172:AS$176)/5))+SUMPRODUCT((NhuCau!$E$172:$E$176=$C192)*(NhuCau!AS$172:AS$176))),2)</f>
        <v>0</v>
      </c>
      <c r="AQ192" s="2" cm="1">
        <f t="array" ref="AQ192">ROUND((SUMPRODUCT((NhuCau!$E$172:$E$176=CakyQuyhoach)*((NhuCau!AT$172:AT$176)/10))+SUMPRODUCT((NhuCau!$E$172:$E$176=Kykehoach)*((NhuCau!AT$172:AT$176)/5))+SUMPRODUCT((NhuCau!$E$172:$E$176=$C192)*(NhuCau!AT$172:AT$176))),2)</f>
        <v>0</v>
      </c>
      <c r="AR192" s="2" cm="1">
        <f t="array" ref="AR192">ROUND((SUMPRODUCT((NhuCau!$E$172:$E$176=CakyQuyhoach)*((NhuCau!AU$172:AU$176)/10))+SUMPRODUCT((NhuCau!$E$172:$E$176=Kykehoach)*((NhuCau!AU$172:AU$176)/5))+SUMPRODUCT((NhuCau!$E$172:$E$176=$C192)*(NhuCau!AU$172:AU$176))),2)</f>
        <v>0</v>
      </c>
      <c r="AS192" s="2" cm="1">
        <f t="array" ref="AS192">ROUND((SUMPRODUCT((NhuCau!$E$172:$E$176=CakyQuyhoach)*((NhuCau!AV$172:AV$176)/10))+SUMPRODUCT((NhuCau!$E$172:$E$176=Kykehoach)*((NhuCau!AV$172:AV$176)/5))+SUMPRODUCT((NhuCau!$E$172:$E$176=$C192)*(NhuCau!AV$172:AV$176))),2)</f>
        <v>0</v>
      </c>
      <c r="AT192" s="2" cm="1">
        <f t="array" ref="AT192">ROUND((SUMPRODUCT((NhuCau!$E$172:$E$176=CakyQuyhoach)*((NhuCau!AW$172:AW$176)/10))+SUMPRODUCT((NhuCau!$E$172:$E$176=Kykehoach)*((NhuCau!AW$172:AW$176)/5))+SUMPRODUCT((NhuCau!$E$172:$E$176=$C192)*(NhuCau!AW$172:AW$176))),2)</f>
        <v>0</v>
      </c>
      <c r="AU192" s="2" cm="1">
        <f t="array" ref="AU192">ROUND((SUMPRODUCT((NhuCau!$E$172:$E$176=CakyQuyhoach)*((NhuCau!AX$172:AX$176)/10))+SUMPRODUCT((NhuCau!$E$172:$E$176=Kykehoach)*((NhuCau!AX$172:AX$176)/5))+SUMPRODUCT((NhuCau!$E$172:$E$176=$C192)*(NhuCau!AX$172:AX$176))),2)</f>
        <v>0</v>
      </c>
      <c r="AV192" s="2" cm="1">
        <f t="array" ref="AV192">ROUND((SUMPRODUCT((NhuCau!$E$172:$E$176=CakyQuyhoach)*((NhuCau!AY$172:AY$176)/10))+SUMPRODUCT((NhuCau!$E$172:$E$176=Kykehoach)*((NhuCau!AY$172:AY$176)/5))+SUMPRODUCT((NhuCau!$E$172:$E$176=$C192)*(NhuCau!AY$172:AY$176))),2)</f>
        <v>0</v>
      </c>
      <c r="AW192" s="2" cm="1">
        <f t="array" ref="AW192">ROUND((SUMPRODUCT((NhuCau!$E$172:$E$176=CakyQuyhoach)*((NhuCau!AZ$172:AZ$176)/10))+SUMPRODUCT((NhuCau!$E$172:$E$176=Kykehoach)*((NhuCau!AZ$172:AZ$176)/5))+SUMPRODUCT((NhuCau!$E$172:$E$176=$C192)*(NhuCau!AZ$172:AZ$176))),2)</f>
        <v>0</v>
      </c>
      <c r="AX192" s="2" cm="1">
        <f t="array" ref="AX192">ROUND((SUMPRODUCT((NhuCau!$E$172:$E$176=CakyQuyhoach)*((NhuCau!BA$172:BA$176)/10))+SUMPRODUCT((NhuCau!$E$172:$E$176=Kykehoach)*((NhuCau!BA$172:BA$176)/5))+SUMPRODUCT((NhuCau!$E$172:$E$176=$C192)*(NhuCau!BA$172:BA$176))),2)</f>
        <v>0</v>
      </c>
      <c r="AY192" s="2" cm="1">
        <f t="array" ref="AY192">ROUND((SUMPRODUCT((NhuCau!$E$172:$E$176=CakyQuyhoach)*((NhuCau!BB$172:BB$176)/10))+SUMPRODUCT((NhuCau!$E$172:$E$176=Kykehoach)*((NhuCau!BB$172:BB$176)/5))+SUMPRODUCT((NhuCau!$E$172:$E$176=$C192)*(NhuCau!BB$172:BB$176))),2)</f>
        <v>0</v>
      </c>
      <c r="AZ192" s="2" cm="1">
        <f t="array" ref="AZ192">ROUND((SUMPRODUCT((NhuCau!$E$172:$E$176=CakyQuyhoach)*((NhuCau!BD$172:BD$176)/10))+SUMPRODUCT((NhuCau!$E$172:$E$176=Kykehoach)*((NhuCau!BD$172:BD$176)/5))+SUMPRODUCT((NhuCau!$E$172:$E$176=$C192)*(NhuCau!BD$172:BD$176))),2)</f>
        <v>0</v>
      </c>
      <c r="BA192" s="2" cm="1">
        <f t="array" ref="BA192">ROUND((SUMPRODUCT((NhuCau!$E$172:$E$176=CakyQuyhoach)*((NhuCau!BE$172:BE$176)/10))+SUMPRODUCT((NhuCau!$E$172:$E$176=Kykehoach)*((NhuCau!BE$172:BE$176)/5))+SUMPRODUCT((NhuCau!$E$172:$E$176=$C192)*(NhuCau!BE$172:BE$176))),2)</f>
        <v>0</v>
      </c>
      <c r="BB192" s="2" cm="1">
        <f t="array" ref="BB192">ROUND((SUMPRODUCT((NhuCau!$E$172:$E$176=CakyQuyhoach)*((NhuCau!BF$172:BF$176)/10))+SUMPRODUCT((NhuCau!$E$172:$E$176=Kykehoach)*((NhuCau!BF$172:BF$176)/5))+SUMPRODUCT((NhuCau!$E$172:$E$176=$C192)*(NhuCau!BF$172:BF$176))),2)</f>
        <v>0</v>
      </c>
      <c r="BC192" s="2" cm="1">
        <f t="array" ref="BC192">ROUND((SUMPRODUCT((NhuCau!$E$172:$E$176=CakyQuyhoach)*((NhuCau!BG$172:BG$176)/10))+SUMPRODUCT((NhuCau!$E$172:$E$176=Kykehoach)*((NhuCau!BG$172:BG$176)/5))+SUMPRODUCT((NhuCau!$E$172:$E$176=$C192)*(NhuCau!BG$172:BG$176))),2)</f>
        <v>0</v>
      </c>
      <c r="BD192" s="2" cm="1">
        <f t="array" ref="BD192">ROUND((SUMPRODUCT((NhuCau!$E$172:$E$176=CakyQuyhoach)*((NhuCau!BH$172:BH$176)/10))+SUMPRODUCT((NhuCau!$E$172:$E$176=Kykehoach)*((NhuCau!BH$172:BH$176)/5))+SUMPRODUCT((NhuCau!$E$172:$E$176=$C192)*(NhuCau!BH$172:BH$176))),2)</f>
        <v>0</v>
      </c>
      <c r="BE192" s="2" cm="1">
        <f t="array" ref="BE192">ROUND((SUMPRODUCT((NhuCau!$E$172:$E$176=CakyQuyhoach)*((NhuCau!BI$172:BI$176)/10))+SUMPRODUCT((NhuCau!$E$172:$E$176=Kykehoach)*((NhuCau!BI$172:BI$176)/5))+SUMPRODUCT((NhuCau!$E$172:$E$176=$C192)*(NhuCau!BI$172:BI$176))),2)</f>
        <v>0</v>
      </c>
      <c r="BF192" s="2" cm="1">
        <f t="array" ref="BF192">ROUND((SUMPRODUCT((NhuCau!$E$172:$E$176=CakyQuyhoach)*((NhuCau!BJ$172:BJ$176)/10))+SUMPRODUCT((NhuCau!$E$172:$E$176=Kykehoach)*((NhuCau!BJ$172:BJ$176)/5))+SUMPRODUCT((NhuCau!$E$172:$E$176=$C192)*(NhuCau!BJ$172:BJ$176))),2)</f>
        <v>0</v>
      </c>
      <c r="BG192" s="2" cm="1">
        <f t="array" ref="BG192">ROUND((SUMPRODUCT((NhuCau!$E$172:$E$176=CakyQuyhoach)*((NhuCau!BK$172:BK$176)/10))+SUMPRODUCT((NhuCau!$E$172:$E$176=Kykehoach)*((NhuCau!BK$172:BK$176)/5))+SUMPRODUCT((NhuCau!$E$172:$E$176=$C192)*(NhuCau!BK$172:BK$176))),2)</f>
        <v>0</v>
      </c>
    </row>
    <row r="193" spans="1:59" s="1" customFormat="1" ht="16.5" customHeight="1">
      <c r="A193" s="251" t="s">
        <v>42</v>
      </c>
      <c r="B193" s="252"/>
      <c r="C193" s="253" t="str">
        <f t="shared" si="94"/>
        <v>Năm 2029</v>
      </c>
      <c r="D193" s="246" t="s">
        <v>202</v>
      </c>
      <c r="E193" s="255">
        <f>SUM(F193:BG193)</f>
        <v>0</v>
      </c>
      <c r="F193" s="2" cm="1">
        <f t="array" ref="F193">ROUND((SUMPRODUCT((NhuCau!$E$172:$E$176=CakyQuyhoach)*((NhuCau!I$172:I$176)/10))+SUMPRODUCT((NhuCau!$E$172:$E$176=Kykehoach)*((NhuCau!I$172:I$176)/5))+SUMPRODUCT((NhuCau!$E$172:$E$176=$C193)*(NhuCau!I$172:I$176))),2)</f>
        <v>0</v>
      </c>
      <c r="G193" s="2" cm="1">
        <f t="array" ref="G193">ROUND((SUMPRODUCT((NhuCau!$E$172:$E$176=CakyQuyhoach)*((NhuCau!J$172:J$176)/10))+SUMPRODUCT((NhuCau!$E$172:$E$176=Kykehoach)*((NhuCau!J$172:J$176)/5))+SUMPRODUCT((NhuCau!$E$172:$E$176=$C193)*(NhuCau!J$172:J$176))),2)</f>
        <v>0</v>
      </c>
      <c r="H193" s="2" cm="1">
        <f t="array" ref="H193">ROUND((SUMPRODUCT((NhuCau!$E$172:$E$176=CakyQuyhoach)*((NhuCau!K$172:K$176)/10))+SUMPRODUCT((NhuCau!$E$172:$E$176=Kykehoach)*((NhuCau!K$172:K$176)/5))+SUMPRODUCT((NhuCau!$E$172:$E$176=$C193)*(NhuCau!K$172:K$176))),2)</f>
        <v>0</v>
      </c>
      <c r="I193" s="2" cm="1">
        <f t="array" ref="I193">ROUND((SUMPRODUCT((NhuCau!$E$172:$E$176=CakyQuyhoach)*((NhuCau!L$172:L$176)/10))+SUMPRODUCT((NhuCau!$E$172:$E$176=Kykehoach)*((NhuCau!L$172:L$176)/5))+SUMPRODUCT((NhuCau!$E$172:$E$176=$C193)*(NhuCau!L$172:L$176))),2)</f>
        <v>0</v>
      </c>
      <c r="J193" s="2" cm="1">
        <f t="array" ref="J193">ROUND((SUMPRODUCT((NhuCau!$E$172:$E$176=CakyQuyhoach)*((NhuCau!M$172:M$176)/10))+SUMPRODUCT((NhuCau!$E$172:$E$176=Kykehoach)*((NhuCau!M$172:M$176)/5))+SUMPRODUCT((NhuCau!$E$172:$E$176=$C193)*(NhuCau!M$172:M$176))),2)</f>
        <v>0</v>
      </c>
      <c r="K193" s="2" cm="1">
        <f t="array" ref="K193">ROUND((SUMPRODUCT((NhuCau!$E$172:$E$176=CakyQuyhoach)*((NhuCau!N$172:N$176)/10))+SUMPRODUCT((NhuCau!$E$172:$E$176=Kykehoach)*((NhuCau!N$172:N$176)/5))+SUMPRODUCT((NhuCau!$E$172:$E$176=$C193)*(NhuCau!N$172:N$176))),2)</f>
        <v>0</v>
      </c>
      <c r="L193" s="2" cm="1">
        <f t="array" ref="L193">ROUND((SUMPRODUCT((NhuCau!$E$172:$E$176=CakyQuyhoach)*((NhuCau!O$172:O$176)/10))+SUMPRODUCT((NhuCau!$E$172:$E$176=Kykehoach)*((NhuCau!O$172:O$176)/5))+SUMPRODUCT((NhuCau!$E$172:$E$176=$C193)*(NhuCau!O$172:O$176))),2)</f>
        <v>0</v>
      </c>
      <c r="M193" s="2" cm="1">
        <f t="array" ref="M193">ROUND((SUMPRODUCT((NhuCau!$E$172:$E$176=CakyQuyhoach)*((NhuCau!P$172:P$176)/10))+SUMPRODUCT((NhuCau!$E$172:$E$176=Kykehoach)*((NhuCau!P$172:P$176)/5))+SUMPRODUCT((NhuCau!$E$172:$E$176=$C193)*(NhuCau!P$172:P$176))),2)</f>
        <v>0</v>
      </c>
      <c r="N193" s="2" cm="1">
        <f t="array" ref="N193">ROUND((SUMPRODUCT((NhuCau!$E$172:$E$176=CakyQuyhoach)*((NhuCau!Q$172:Q$176)/10))+SUMPRODUCT((NhuCau!$E$172:$E$176=Kykehoach)*((NhuCau!Q$172:Q$176)/5))+SUMPRODUCT((NhuCau!$E$172:$E$176=$C193)*(NhuCau!Q$172:Q$176))),2)</f>
        <v>0</v>
      </c>
      <c r="O193" s="2" cm="1">
        <f t="array" ref="O193">ROUND((SUMPRODUCT((NhuCau!$E$172:$E$176=CakyQuyhoach)*((NhuCau!R$172:R$176)/10))+SUMPRODUCT((NhuCau!$E$172:$E$176=Kykehoach)*((NhuCau!R$172:R$176)/5))+SUMPRODUCT((NhuCau!$E$172:$E$176=$C193)*(NhuCau!R$172:R$176))),2)</f>
        <v>0</v>
      </c>
      <c r="P193" s="2" cm="1">
        <f t="array" ref="P193">ROUND((SUMPRODUCT((NhuCau!$E$172:$E$176=CakyQuyhoach)*((NhuCau!S$172:S$176)/10))+SUMPRODUCT((NhuCau!$E$172:$E$176=Kykehoach)*((NhuCau!S$172:S$176)/5))+SUMPRODUCT((NhuCau!$E$172:$E$176=$C193)*(NhuCau!S$172:S$176))),2)</f>
        <v>0</v>
      </c>
      <c r="Q193" s="2" cm="1">
        <f t="array" ref="Q193">ROUND((SUMPRODUCT((NhuCau!$E$172:$E$176=CakyQuyhoach)*((NhuCau!T$172:T$176)/10))+SUMPRODUCT((NhuCau!$E$172:$E$176=Kykehoach)*((NhuCau!T$172:T$176)/5))+SUMPRODUCT((NhuCau!$E$172:$E$176=$C193)*(NhuCau!T$172:T$176))),2)</f>
        <v>0</v>
      </c>
      <c r="R193" s="2" cm="1">
        <f t="array" ref="R193">ROUND((SUMPRODUCT((NhuCau!$E$172:$E$176=CakyQuyhoach)*((NhuCau!U$172:U$176)/10))+SUMPRODUCT((NhuCau!$E$172:$E$176=Kykehoach)*((NhuCau!U$172:U$176)/5))+SUMPRODUCT((NhuCau!$E$172:$E$176=$C193)*(NhuCau!U$172:U$176))),2)</f>
        <v>0</v>
      </c>
      <c r="S193" s="2" cm="1">
        <f t="array" ref="S193">ROUND((SUMPRODUCT((NhuCau!$E$172:$E$176=CakyQuyhoach)*((NhuCau!V$172:V$176)/10))+SUMPRODUCT((NhuCau!$E$172:$E$176=Kykehoach)*((NhuCau!V$172:V$176)/5))+SUMPRODUCT((NhuCau!$E$172:$E$176=$C193)*(NhuCau!V$172:V$176))),2)</f>
        <v>0</v>
      </c>
      <c r="T193" s="2" cm="1">
        <f t="array" ref="T193">ROUND((SUMPRODUCT((NhuCau!$E$172:$E$176=CakyQuyhoach)*((NhuCau!W$172:W$176)/10))+SUMPRODUCT((NhuCau!$E$172:$E$176=Kykehoach)*((NhuCau!W$172:W$176)/5))+SUMPRODUCT((NhuCau!$E$172:$E$176=$C193)*(NhuCau!W$172:W$176))),2)</f>
        <v>0</v>
      </c>
      <c r="U193" s="2" cm="1">
        <f t="array" ref="U193">ROUND((SUMPRODUCT((NhuCau!$E$172:$E$176=CakyQuyhoach)*((NhuCau!X$172:X$176)/10))+SUMPRODUCT((NhuCau!$E$172:$E$176=Kykehoach)*((NhuCau!X$172:X$176)/5))+SUMPRODUCT((NhuCau!$E$172:$E$176=$C193)*(NhuCau!X$172:X$176))),2)</f>
        <v>0</v>
      </c>
      <c r="V193" s="2" cm="1">
        <f t="array" ref="V193">ROUND((SUMPRODUCT((NhuCau!$E$172:$E$176=CakyQuyhoach)*((NhuCau!Y$172:Y$176)/10))+SUMPRODUCT((NhuCau!$E$172:$E$176=Kykehoach)*((NhuCau!Y$172:Y$176)/5))+SUMPRODUCT((NhuCau!$E$172:$E$176=$C193)*(NhuCau!Y$172:Y$176))),2)</f>
        <v>0</v>
      </c>
      <c r="W193" s="2" cm="1">
        <f t="array" ref="W193">ROUND((SUMPRODUCT((NhuCau!$E$172:$E$176=CakyQuyhoach)*((NhuCau!Z$172:Z$176)/10))+SUMPRODUCT((NhuCau!$E$172:$E$176=Kykehoach)*((NhuCau!Z$172:Z$176)/5))+SUMPRODUCT((NhuCau!$E$172:$E$176=$C193)*(NhuCau!Z$172:Z$176))),2)</f>
        <v>0</v>
      </c>
      <c r="X193" s="2" cm="1">
        <f t="array" ref="X193">ROUND((SUMPRODUCT((NhuCau!$E$172:$E$176=CakyQuyhoach)*((NhuCau!AA$172:AA$176)/10))+SUMPRODUCT((NhuCau!$E$172:$E$176=Kykehoach)*((NhuCau!AA$172:AA$176)/5))+SUMPRODUCT((NhuCau!$E$172:$E$176=$C193)*(NhuCau!AA$172:AA$176))),2)</f>
        <v>0</v>
      </c>
      <c r="Y193" s="2" cm="1">
        <f t="array" ref="Y193">ROUND((SUMPRODUCT((NhuCau!$E$172:$E$176=CakyQuyhoach)*((NhuCau!AB$172:AB$176)/10))+SUMPRODUCT((NhuCau!$E$172:$E$176=Kykehoach)*((NhuCau!AB$172:AB$176)/5))+SUMPRODUCT((NhuCau!$E$172:$E$176=$C193)*(NhuCau!AB$172:AB$176))),2)</f>
        <v>0</v>
      </c>
      <c r="Z193" s="2" cm="1">
        <f t="array" ref="Z193">ROUND((SUMPRODUCT((NhuCau!$E$172:$E$176=CakyQuyhoach)*((NhuCau!AC$172:AC$176)/10))+SUMPRODUCT((NhuCau!$E$172:$E$176=Kykehoach)*((NhuCau!AC$172:AC$176)/5))+SUMPRODUCT((NhuCau!$E$172:$E$176=$C193)*(NhuCau!AC$172:AC$176))),2)</f>
        <v>0</v>
      </c>
      <c r="AA193" s="2" cm="1">
        <f t="array" ref="AA193">ROUND((SUMPRODUCT((NhuCau!$E$172:$E$176=CakyQuyhoach)*((NhuCau!AD$172:AD$176)/10))+SUMPRODUCT((NhuCau!$E$172:$E$176=Kykehoach)*((NhuCau!AD$172:AD$176)/5))+SUMPRODUCT((NhuCau!$E$172:$E$176=$C193)*(NhuCau!AD$172:AD$176))),2)</f>
        <v>0</v>
      </c>
      <c r="AB193" s="2" cm="1">
        <f t="array" ref="AB193">ROUND((SUMPRODUCT((NhuCau!$E$172:$E$176=CakyQuyhoach)*((NhuCau!AE$172:AE$176)/10))+SUMPRODUCT((NhuCau!$E$172:$E$176=Kykehoach)*((NhuCau!AE$172:AE$176)/5))+SUMPRODUCT((NhuCau!$E$172:$E$176=$C193)*(NhuCau!AE$172:AE$176))),2)</f>
        <v>0</v>
      </c>
      <c r="AC193" s="2" cm="1">
        <f t="array" ref="AC193">ROUND((SUMPRODUCT((NhuCau!$E$172:$E$176=CakyQuyhoach)*((NhuCau!AF$172:AF$176)/10))+SUMPRODUCT((NhuCau!$E$172:$E$176=Kykehoach)*((NhuCau!AF$172:AF$176)/5))+SUMPRODUCT((NhuCau!$E$172:$E$176=$C193)*(NhuCau!AF$172:AF$176))),2)</f>
        <v>0</v>
      </c>
      <c r="AD193" s="2" cm="1">
        <f t="array" ref="AD193">ROUND((SUMPRODUCT((NhuCau!$E$172:$E$176=CakyQuyhoach)*((NhuCau!AG$172:AG$176)/10))+SUMPRODUCT((NhuCau!$E$172:$E$176=Kykehoach)*((NhuCau!AG$172:AG$176)/5))+SUMPRODUCT((NhuCau!$E$172:$E$176=$C193)*(NhuCau!AG$172:AG$176))),2)</f>
        <v>0</v>
      </c>
      <c r="AE193" s="2" cm="1">
        <f t="array" ref="AE193">ROUND((SUMPRODUCT((NhuCau!$E$172:$E$176=CakyQuyhoach)*((NhuCau!AH$172:AH$176)/10))+SUMPRODUCT((NhuCau!$E$172:$E$176=Kykehoach)*((NhuCau!AH$172:AH$176)/5))+SUMPRODUCT((NhuCau!$E$172:$E$176=$C193)*(NhuCau!AH$172:AH$176))),2)</f>
        <v>0</v>
      </c>
      <c r="AF193" s="2" cm="1">
        <f t="array" ref="AF193">ROUND((SUMPRODUCT((NhuCau!$E$172:$E$176=CakyQuyhoach)*((NhuCau!AI$172:AI$176)/10))+SUMPRODUCT((NhuCau!$E$172:$E$176=Kykehoach)*((NhuCau!AI$172:AI$176)/5))+SUMPRODUCT((NhuCau!$E$172:$E$176=$C193)*(NhuCau!AI$172:AI$176))),2)</f>
        <v>0</v>
      </c>
      <c r="AG193" s="2" cm="1">
        <f t="array" ref="AG193">ROUND((SUMPRODUCT((NhuCau!$E$172:$E$176=CakyQuyhoach)*((NhuCau!AJ$172:AJ$176)/10))+SUMPRODUCT((NhuCau!$E$172:$E$176=Kykehoach)*((NhuCau!AJ$172:AJ$176)/5))+SUMPRODUCT((NhuCau!$E$172:$E$176=$C193)*(NhuCau!AJ$172:AJ$176))),2)</f>
        <v>0</v>
      </c>
      <c r="AH193" s="2" cm="1">
        <f t="array" ref="AH193">ROUND((SUMPRODUCT((NhuCau!$E$172:$E$176=CakyQuyhoach)*((NhuCau!AK$172:AK$176)/10))+SUMPRODUCT((NhuCau!$E$172:$E$176=Kykehoach)*((NhuCau!AK$172:AK$176)/5))+SUMPRODUCT((NhuCau!$E$172:$E$176=$C193)*(NhuCau!AK$172:AK$176))),2)</f>
        <v>0</v>
      </c>
      <c r="AI193" s="2" cm="1">
        <f t="array" ref="AI193">ROUND((SUMPRODUCT((NhuCau!$E$172:$E$176=CakyQuyhoach)*((NhuCau!AL$172:AL$176)/10))+SUMPRODUCT((NhuCau!$E$172:$E$176=Kykehoach)*((NhuCau!AL$172:AL$176)/5))+SUMPRODUCT((NhuCau!$E$172:$E$176=$C193)*(NhuCau!AL$172:AL$176))),2)</f>
        <v>0</v>
      </c>
      <c r="AJ193" s="2" cm="1">
        <f t="array" ref="AJ193">ROUND((SUMPRODUCT((NhuCau!$E$172:$E$176=CakyQuyhoach)*((NhuCau!AM$172:AM$176)/10))+SUMPRODUCT((NhuCau!$E$172:$E$176=Kykehoach)*((NhuCau!AM$172:AM$176)/5))+SUMPRODUCT((NhuCau!$E$172:$E$176=$C193)*(NhuCau!AM$172:AM$176))),2)</f>
        <v>0</v>
      </c>
      <c r="AK193" s="2" cm="1">
        <f t="array" ref="AK193">ROUND((SUMPRODUCT((NhuCau!$E$172:$E$176=CakyQuyhoach)*((NhuCau!AN$172:AN$176)/10))+SUMPRODUCT((NhuCau!$E$172:$E$176=Kykehoach)*((NhuCau!AN$172:AN$176)/5))+SUMPRODUCT((NhuCau!$E$172:$E$176=$C193)*(NhuCau!AN$172:AN$176))),2)</f>
        <v>0</v>
      </c>
      <c r="AL193" s="2" cm="1">
        <f t="array" ref="AL193">ROUND((SUMPRODUCT((NhuCau!$E$172:$E$176=CakyQuyhoach)*((NhuCau!AO$172:AO$176)/10))+SUMPRODUCT((NhuCau!$E$172:$E$176=Kykehoach)*((NhuCau!AO$172:AO$176)/5))+SUMPRODUCT((NhuCau!$E$172:$E$176=$C193)*(NhuCau!AO$172:AO$176))),2)</f>
        <v>0</v>
      </c>
      <c r="AM193" s="2" cm="1">
        <f t="array" ref="AM193">ROUND((SUMPRODUCT((NhuCau!$E$172:$E$176=CakyQuyhoach)*((NhuCau!AP$172:AP$176)/10))+SUMPRODUCT((NhuCau!$E$172:$E$176=Kykehoach)*((NhuCau!AP$172:AP$176)/5))+SUMPRODUCT((NhuCau!$E$172:$E$176=$C193)*(NhuCau!AP$172:AP$176))),2)</f>
        <v>0</v>
      </c>
      <c r="AN193" s="2" cm="1">
        <f t="array" ref="AN193">ROUND((SUMPRODUCT((NhuCau!$E$172:$E$176=CakyQuyhoach)*((NhuCau!AQ$172:AQ$176)/10))+SUMPRODUCT((NhuCau!$E$172:$E$176=Kykehoach)*((NhuCau!AQ$172:AQ$176)/5))+SUMPRODUCT((NhuCau!$E$172:$E$176=$C193)*(NhuCau!AQ$172:AQ$176))),2)</f>
        <v>0</v>
      </c>
      <c r="AO193" s="2" cm="1">
        <f t="array" ref="AO193">ROUND((SUMPRODUCT((NhuCau!$E$172:$E$176=CakyQuyhoach)*((NhuCau!AR$172:AR$176)/10))+SUMPRODUCT((NhuCau!$E$172:$E$176=Kykehoach)*((NhuCau!AR$172:AR$176)/5))+SUMPRODUCT((NhuCau!$E$172:$E$176=$C193)*(NhuCau!AR$172:AR$176))),2)</f>
        <v>0</v>
      </c>
      <c r="AP193" s="2" cm="1">
        <f t="array" ref="AP193">ROUND((SUMPRODUCT((NhuCau!$E$172:$E$176=CakyQuyhoach)*((NhuCau!AS$172:AS$176)/10))+SUMPRODUCT((NhuCau!$E$172:$E$176=Kykehoach)*((NhuCau!AS$172:AS$176)/5))+SUMPRODUCT((NhuCau!$E$172:$E$176=$C193)*(NhuCau!AS$172:AS$176))),2)</f>
        <v>0</v>
      </c>
      <c r="AQ193" s="2" cm="1">
        <f t="array" ref="AQ193">ROUND((SUMPRODUCT((NhuCau!$E$172:$E$176=CakyQuyhoach)*((NhuCau!AT$172:AT$176)/10))+SUMPRODUCT((NhuCau!$E$172:$E$176=Kykehoach)*((NhuCau!AT$172:AT$176)/5))+SUMPRODUCT((NhuCau!$E$172:$E$176=$C193)*(NhuCau!AT$172:AT$176))),2)</f>
        <v>0</v>
      </c>
      <c r="AR193" s="2" cm="1">
        <f t="array" ref="AR193">ROUND((SUMPRODUCT((NhuCau!$E$172:$E$176=CakyQuyhoach)*((NhuCau!AU$172:AU$176)/10))+SUMPRODUCT((NhuCau!$E$172:$E$176=Kykehoach)*((NhuCau!AU$172:AU$176)/5))+SUMPRODUCT((NhuCau!$E$172:$E$176=$C193)*(NhuCau!AU$172:AU$176))),2)</f>
        <v>0</v>
      </c>
      <c r="AS193" s="2" cm="1">
        <f t="array" ref="AS193">ROUND((SUMPRODUCT((NhuCau!$E$172:$E$176=CakyQuyhoach)*((NhuCau!AV$172:AV$176)/10))+SUMPRODUCT((NhuCau!$E$172:$E$176=Kykehoach)*((NhuCau!AV$172:AV$176)/5))+SUMPRODUCT((NhuCau!$E$172:$E$176=$C193)*(NhuCau!AV$172:AV$176))),2)</f>
        <v>0</v>
      </c>
      <c r="AT193" s="2" cm="1">
        <f t="array" ref="AT193">ROUND((SUMPRODUCT((NhuCau!$E$172:$E$176=CakyQuyhoach)*((NhuCau!AW$172:AW$176)/10))+SUMPRODUCT((NhuCau!$E$172:$E$176=Kykehoach)*((NhuCau!AW$172:AW$176)/5))+SUMPRODUCT((NhuCau!$E$172:$E$176=$C193)*(NhuCau!AW$172:AW$176))),2)</f>
        <v>0</v>
      </c>
      <c r="AU193" s="2" cm="1">
        <f t="array" ref="AU193">ROUND((SUMPRODUCT((NhuCau!$E$172:$E$176=CakyQuyhoach)*((NhuCau!AX$172:AX$176)/10))+SUMPRODUCT((NhuCau!$E$172:$E$176=Kykehoach)*((NhuCau!AX$172:AX$176)/5))+SUMPRODUCT((NhuCau!$E$172:$E$176=$C193)*(NhuCau!AX$172:AX$176))),2)</f>
        <v>0</v>
      </c>
      <c r="AV193" s="2" cm="1">
        <f t="array" ref="AV193">ROUND((SUMPRODUCT((NhuCau!$E$172:$E$176=CakyQuyhoach)*((NhuCau!AY$172:AY$176)/10))+SUMPRODUCT((NhuCau!$E$172:$E$176=Kykehoach)*((NhuCau!AY$172:AY$176)/5))+SUMPRODUCT((NhuCau!$E$172:$E$176=$C193)*(NhuCau!AY$172:AY$176))),2)</f>
        <v>0</v>
      </c>
      <c r="AW193" s="2" cm="1">
        <f t="array" ref="AW193">ROUND((SUMPRODUCT((NhuCau!$E$172:$E$176=CakyQuyhoach)*((NhuCau!AZ$172:AZ$176)/10))+SUMPRODUCT((NhuCau!$E$172:$E$176=Kykehoach)*((NhuCau!AZ$172:AZ$176)/5))+SUMPRODUCT((NhuCau!$E$172:$E$176=$C193)*(NhuCau!AZ$172:AZ$176))),2)</f>
        <v>0</v>
      </c>
      <c r="AX193" s="2" cm="1">
        <f t="array" ref="AX193">ROUND((SUMPRODUCT((NhuCau!$E$172:$E$176=CakyQuyhoach)*((NhuCau!BA$172:BA$176)/10))+SUMPRODUCT((NhuCau!$E$172:$E$176=Kykehoach)*((NhuCau!BA$172:BA$176)/5))+SUMPRODUCT((NhuCau!$E$172:$E$176=$C193)*(NhuCau!BA$172:BA$176))),2)</f>
        <v>0</v>
      </c>
      <c r="AY193" s="2" cm="1">
        <f t="array" ref="AY193">ROUND((SUMPRODUCT((NhuCau!$E$172:$E$176=CakyQuyhoach)*((NhuCau!BB$172:BB$176)/10))+SUMPRODUCT((NhuCau!$E$172:$E$176=Kykehoach)*((NhuCau!BB$172:BB$176)/5))+SUMPRODUCT((NhuCau!$E$172:$E$176=$C193)*(NhuCau!BB$172:BB$176))),2)</f>
        <v>0</v>
      </c>
      <c r="AZ193" s="2" cm="1">
        <f t="array" ref="AZ193">ROUND((SUMPRODUCT((NhuCau!$E$172:$E$176=CakyQuyhoach)*((NhuCau!BD$172:BD$176)/10))+SUMPRODUCT((NhuCau!$E$172:$E$176=Kykehoach)*((NhuCau!BD$172:BD$176)/5))+SUMPRODUCT((NhuCau!$E$172:$E$176=$C193)*(NhuCau!BD$172:BD$176))),2)</f>
        <v>0</v>
      </c>
      <c r="BA193" s="2" cm="1">
        <f t="array" ref="BA193">ROUND((SUMPRODUCT((NhuCau!$E$172:$E$176=CakyQuyhoach)*((NhuCau!BE$172:BE$176)/10))+SUMPRODUCT((NhuCau!$E$172:$E$176=Kykehoach)*((NhuCau!BE$172:BE$176)/5))+SUMPRODUCT((NhuCau!$E$172:$E$176=$C193)*(NhuCau!BE$172:BE$176))),2)</f>
        <v>0</v>
      </c>
      <c r="BB193" s="2" cm="1">
        <f t="array" ref="BB193">ROUND((SUMPRODUCT((NhuCau!$E$172:$E$176=CakyQuyhoach)*((NhuCau!BF$172:BF$176)/10))+SUMPRODUCT((NhuCau!$E$172:$E$176=Kykehoach)*((NhuCau!BF$172:BF$176)/5))+SUMPRODUCT((NhuCau!$E$172:$E$176=$C193)*(NhuCau!BF$172:BF$176))),2)</f>
        <v>0</v>
      </c>
      <c r="BC193" s="2" cm="1">
        <f t="array" ref="BC193">ROUND((SUMPRODUCT((NhuCau!$E$172:$E$176=CakyQuyhoach)*((NhuCau!BG$172:BG$176)/10))+SUMPRODUCT((NhuCau!$E$172:$E$176=Kykehoach)*((NhuCau!BG$172:BG$176)/5))+SUMPRODUCT((NhuCau!$E$172:$E$176=$C193)*(NhuCau!BG$172:BG$176))),2)</f>
        <v>0</v>
      </c>
      <c r="BD193" s="2" cm="1">
        <f t="array" ref="BD193">ROUND((SUMPRODUCT((NhuCau!$E$172:$E$176=CakyQuyhoach)*((NhuCau!BH$172:BH$176)/10))+SUMPRODUCT((NhuCau!$E$172:$E$176=Kykehoach)*((NhuCau!BH$172:BH$176)/5))+SUMPRODUCT((NhuCau!$E$172:$E$176=$C193)*(NhuCau!BH$172:BH$176))),2)</f>
        <v>0</v>
      </c>
      <c r="BE193" s="2" cm="1">
        <f t="array" ref="BE193">ROUND((SUMPRODUCT((NhuCau!$E$172:$E$176=CakyQuyhoach)*((NhuCau!BI$172:BI$176)/10))+SUMPRODUCT((NhuCau!$E$172:$E$176=Kykehoach)*((NhuCau!BI$172:BI$176)/5))+SUMPRODUCT((NhuCau!$E$172:$E$176=$C193)*(NhuCau!BI$172:BI$176))),2)</f>
        <v>0</v>
      </c>
      <c r="BF193" s="2" cm="1">
        <f t="array" ref="BF193">ROUND((SUMPRODUCT((NhuCau!$E$172:$E$176=CakyQuyhoach)*((NhuCau!BJ$172:BJ$176)/10))+SUMPRODUCT((NhuCau!$E$172:$E$176=Kykehoach)*((NhuCau!BJ$172:BJ$176)/5))+SUMPRODUCT((NhuCau!$E$172:$E$176=$C193)*(NhuCau!BJ$172:BJ$176))),2)</f>
        <v>0</v>
      </c>
      <c r="BG193" s="2" cm="1">
        <f t="array" ref="BG193">ROUND((SUMPRODUCT((NhuCau!$E$172:$E$176=CakyQuyhoach)*((NhuCau!BK$172:BK$176)/10))+SUMPRODUCT((NhuCau!$E$172:$E$176=Kykehoach)*((NhuCau!BK$172:BK$176)/5))+SUMPRODUCT((NhuCau!$E$172:$E$176=$C193)*(NhuCau!BK$172:BK$176))),2)</f>
        <v>0</v>
      </c>
    </row>
    <row r="194" spans="1:59" s="5" customFormat="1" ht="16.5" customHeight="1">
      <c r="A194" s="117" t="s">
        <v>42</v>
      </c>
      <c r="B194" s="256"/>
      <c r="C194" s="249" t="str">
        <f t="shared" si="94"/>
        <v>Năm 2030</v>
      </c>
      <c r="D194" s="246" t="s">
        <v>202</v>
      </c>
      <c r="E194" s="257">
        <f t="shared" ref="E194:F194" si="97">E187-E188</f>
        <v>0</v>
      </c>
      <c r="F194" s="8">
        <f t="shared" si="97"/>
        <v>0</v>
      </c>
      <c r="G194" s="8">
        <f t="shared" ref="G194:BG194" si="98">G187-G188</f>
        <v>0</v>
      </c>
      <c r="H194" s="8">
        <f t="shared" si="98"/>
        <v>0</v>
      </c>
      <c r="I194" s="8">
        <f t="shared" si="98"/>
        <v>0</v>
      </c>
      <c r="J194" s="8">
        <f t="shared" si="98"/>
        <v>0</v>
      </c>
      <c r="K194" s="8">
        <f t="shared" si="98"/>
        <v>0</v>
      </c>
      <c r="L194" s="8">
        <f t="shared" si="98"/>
        <v>0</v>
      </c>
      <c r="M194" s="8">
        <f t="shared" si="98"/>
        <v>0</v>
      </c>
      <c r="N194" s="8">
        <f t="shared" si="98"/>
        <v>0</v>
      </c>
      <c r="O194" s="8">
        <f t="shared" si="98"/>
        <v>0</v>
      </c>
      <c r="P194" s="8">
        <f t="shared" si="98"/>
        <v>0</v>
      </c>
      <c r="Q194" s="8">
        <f t="shared" si="98"/>
        <v>0</v>
      </c>
      <c r="R194" s="8">
        <f t="shared" si="98"/>
        <v>0</v>
      </c>
      <c r="S194" s="8">
        <f t="shared" si="98"/>
        <v>0</v>
      </c>
      <c r="T194" s="8">
        <f t="shared" si="98"/>
        <v>0</v>
      </c>
      <c r="U194" s="8">
        <f t="shared" si="98"/>
        <v>0</v>
      </c>
      <c r="V194" s="8">
        <f t="shared" si="98"/>
        <v>0</v>
      </c>
      <c r="W194" s="8">
        <f t="shared" si="98"/>
        <v>0</v>
      </c>
      <c r="X194" s="8">
        <f t="shared" si="98"/>
        <v>0</v>
      </c>
      <c r="Y194" s="8">
        <f t="shared" si="98"/>
        <v>0</v>
      </c>
      <c r="Z194" s="8">
        <f t="shared" si="98"/>
        <v>0</v>
      </c>
      <c r="AA194" s="8">
        <f t="shared" si="98"/>
        <v>0</v>
      </c>
      <c r="AB194" s="8">
        <f t="shared" si="98"/>
        <v>0</v>
      </c>
      <c r="AC194" s="8">
        <f t="shared" si="98"/>
        <v>0</v>
      </c>
      <c r="AD194" s="8">
        <f t="shared" si="98"/>
        <v>0</v>
      </c>
      <c r="AE194" s="8">
        <f t="shared" si="98"/>
        <v>0</v>
      </c>
      <c r="AF194" s="8">
        <f t="shared" si="98"/>
        <v>0</v>
      </c>
      <c r="AG194" s="8">
        <f t="shared" si="98"/>
        <v>0</v>
      </c>
      <c r="AH194" s="8">
        <f t="shared" si="98"/>
        <v>0</v>
      </c>
      <c r="AI194" s="8">
        <f t="shared" si="98"/>
        <v>0</v>
      </c>
      <c r="AJ194" s="8">
        <f t="shared" si="98"/>
        <v>0</v>
      </c>
      <c r="AK194" s="8">
        <f t="shared" si="98"/>
        <v>0</v>
      </c>
      <c r="AL194" s="8">
        <f t="shared" si="98"/>
        <v>0</v>
      </c>
      <c r="AM194" s="8">
        <f t="shared" si="98"/>
        <v>0</v>
      </c>
      <c r="AN194" s="8">
        <f t="shared" si="98"/>
        <v>0</v>
      </c>
      <c r="AO194" s="8">
        <f t="shared" si="98"/>
        <v>0</v>
      </c>
      <c r="AP194" s="8">
        <f t="shared" si="98"/>
        <v>0</v>
      </c>
      <c r="AQ194" s="8">
        <f t="shared" si="98"/>
        <v>0</v>
      </c>
      <c r="AR194" s="8">
        <f t="shared" si="98"/>
        <v>0</v>
      </c>
      <c r="AS194" s="8">
        <f t="shared" si="98"/>
        <v>0</v>
      </c>
      <c r="AT194" s="8">
        <f t="shared" si="98"/>
        <v>0</v>
      </c>
      <c r="AU194" s="8">
        <f t="shared" si="98"/>
        <v>0</v>
      </c>
      <c r="AV194" s="8">
        <f t="shared" si="98"/>
        <v>0</v>
      </c>
      <c r="AW194" s="8">
        <f t="shared" si="98"/>
        <v>0</v>
      </c>
      <c r="AX194" s="8">
        <f t="shared" si="98"/>
        <v>0</v>
      </c>
      <c r="AY194" s="8">
        <f t="shared" si="98"/>
        <v>0</v>
      </c>
      <c r="AZ194" s="8">
        <f t="shared" si="98"/>
        <v>0</v>
      </c>
      <c r="BA194" s="8">
        <f t="shared" si="98"/>
        <v>0</v>
      </c>
      <c r="BB194" s="8">
        <f t="shared" si="98"/>
        <v>0</v>
      </c>
      <c r="BC194" s="8">
        <f t="shared" si="98"/>
        <v>0</v>
      </c>
      <c r="BD194" s="8">
        <f t="shared" si="98"/>
        <v>0</v>
      </c>
      <c r="BE194" s="8">
        <f t="shared" si="98"/>
        <v>0</v>
      </c>
      <c r="BF194" s="8">
        <f t="shared" si="98"/>
        <v>0</v>
      </c>
      <c r="BG194" s="8">
        <f t="shared" si="98"/>
        <v>0</v>
      </c>
    </row>
    <row r="195" spans="1:59" s="5" customFormat="1" ht="16.5" customHeight="1">
      <c r="A195" s="117" t="s">
        <v>42</v>
      </c>
      <c r="B195" s="244"/>
      <c r="C195" s="245" t="s">
        <v>45</v>
      </c>
      <c r="D195" s="246" t="s">
        <v>203</v>
      </c>
      <c r="E195" s="247">
        <f>NhuCau!H175</f>
        <v>0</v>
      </c>
      <c r="F195" s="4">
        <f>NhuCau!I177</f>
        <v>0</v>
      </c>
      <c r="G195" s="4">
        <f>NhuCau!J177</f>
        <v>0</v>
      </c>
      <c r="H195" s="4">
        <f>NhuCau!K177</f>
        <v>0</v>
      </c>
      <c r="I195" s="4">
        <f>NhuCau!L177</f>
        <v>0</v>
      </c>
      <c r="J195" s="4">
        <f>NhuCau!M177</f>
        <v>0</v>
      </c>
      <c r="K195" s="4">
        <f>NhuCau!N177</f>
        <v>0</v>
      </c>
      <c r="L195" s="4">
        <f>NhuCau!O177</f>
        <v>0</v>
      </c>
      <c r="M195" s="4">
        <f>NhuCau!P177</f>
        <v>0</v>
      </c>
      <c r="N195" s="4">
        <f>NhuCau!Q177</f>
        <v>0</v>
      </c>
      <c r="O195" s="4">
        <f>NhuCau!R177</f>
        <v>0</v>
      </c>
      <c r="P195" s="4">
        <f>NhuCau!S177</f>
        <v>0</v>
      </c>
      <c r="Q195" s="4">
        <f>NhuCau!T177</f>
        <v>0</v>
      </c>
      <c r="R195" s="4">
        <f>NhuCau!U177</f>
        <v>0</v>
      </c>
      <c r="S195" s="4">
        <f>NhuCau!V177</f>
        <v>0</v>
      </c>
      <c r="T195" s="4">
        <f>NhuCau!W177</f>
        <v>0</v>
      </c>
      <c r="U195" s="4">
        <f>NhuCau!X177</f>
        <v>0</v>
      </c>
      <c r="V195" s="4">
        <f>NhuCau!Y177</f>
        <v>0</v>
      </c>
      <c r="W195" s="4">
        <f>NhuCau!Z177</f>
        <v>0</v>
      </c>
      <c r="X195" s="4">
        <f>NhuCau!AA177</f>
        <v>0</v>
      </c>
      <c r="Y195" s="4">
        <f>NhuCau!AB177</f>
        <v>0</v>
      </c>
      <c r="Z195" s="4">
        <f>NhuCau!AC177</f>
        <v>0</v>
      </c>
      <c r="AA195" s="4">
        <f>NhuCau!AD177</f>
        <v>0</v>
      </c>
      <c r="AB195" s="4">
        <f>NhuCau!AE177</f>
        <v>0</v>
      </c>
      <c r="AC195" s="4">
        <f>NhuCau!AF177</f>
        <v>0</v>
      </c>
      <c r="AD195" s="4">
        <f>NhuCau!AG177</f>
        <v>0</v>
      </c>
      <c r="AE195" s="4">
        <f>NhuCau!AH177</f>
        <v>0</v>
      </c>
      <c r="AF195" s="4">
        <f>NhuCau!AI177</f>
        <v>0</v>
      </c>
      <c r="AG195" s="4">
        <f>NhuCau!AJ177</f>
        <v>0</v>
      </c>
      <c r="AH195" s="4">
        <f>NhuCau!AK177</f>
        <v>0</v>
      </c>
      <c r="AI195" s="4">
        <f>NhuCau!AL177</f>
        <v>0</v>
      </c>
      <c r="AJ195" s="4">
        <f>NhuCau!AM177</f>
        <v>0</v>
      </c>
      <c r="AK195" s="4">
        <f>NhuCau!AN177</f>
        <v>0</v>
      </c>
      <c r="AL195" s="4">
        <f>NhuCau!AO177</f>
        <v>0</v>
      </c>
      <c r="AM195" s="4">
        <f>NhuCau!AP177</f>
        <v>0</v>
      </c>
      <c r="AN195" s="4">
        <f>NhuCau!AQ177</f>
        <v>0</v>
      </c>
      <c r="AO195" s="4">
        <f>NhuCau!AR177</f>
        <v>0</v>
      </c>
      <c r="AP195" s="4">
        <f>NhuCau!AS177</f>
        <v>0</v>
      </c>
      <c r="AQ195" s="4">
        <f>NhuCau!AT177</f>
        <v>0</v>
      </c>
      <c r="AR195" s="4">
        <f>NhuCau!AU177</f>
        <v>0</v>
      </c>
      <c r="AS195" s="4">
        <f>NhuCau!AV177</f>
        <v>0</v>
      </c>
      <c r="AT195" s="4">
        <f>NhuCau!AW177</f>
        <v>0</v>
      </c>
      <c r="AU195" s="4">
        <f>NhuCau!AX177</f>
        <v>0</v>
      </c>
      <c r="AV195" s="4">
        <f>NhuCau!AY177</f>
        <v>0</v>
      </c>
      <c r="AW195" s="4">
        <f>NhuCau!AZ177</f>
        <v>0</v>
      </c>
      <c r="AX195" s="4">
        <f>NhuCau!BA177</f>
        <v>0</v>
      </c>
      <c r="AY195" s="4">
        <f>NhuCau!BB177</f>
        <v>0</v>
      </c>
      <c r="AZ195" s="4">
        <f>NhuCau!BD177</f>
        <v>0</v>
      </c>
      <c r="BA195" s="4">
        <f>NhuCau!BE177</f>
        <v>0</v>
      </c>
      <c r="BB195" s="4">
        <f>NhuCau!BF177</f>
        <v>0</v>
      </c>
      <c r="BC195" s="4">
        <f>NhuCau!BG177</f>
        <v>0</v>
      </c>
      <c r="BD195" s="4">
        <f>NhuCau!BH177</f>
        <v>0</v>
      </c>
      <c r="BE195" s="4">
        <f>NhuCau!BI177</f>
        <v>0</v>
      </c>
      <c r="BF195" s="4">
        <f>NhuCau!BJ177</f>
        <v>0</v>
      </c>
      <c r="BG195" s="4">
        <f>NhuCau!BK177</f>
        <v>0</v>
      </c>
    </row>
    <row r="196" spans="1:59" s="5" customFormat="1" ht="16.5" customHeight="1">
      <c r="A196" s="117" t="s">
        <v>42</v>
      </c>
      <c r="B196" s="248"/>
      <c r="C196" s="249">
        <f t="shared" ref="C196:C202" si="99">C180</f>
        <v>0</v>
      </c>
      <c r="D196" s="246" t="s">
        <v>203</v>
      </c>
      <c r="E196" s="250">
        <f t="shared" ref="E196:F196" si="100">SUM(E197:E201)</f>
        <v>0</v>
      </c>
      <c r="F196" s="6">
        <f t="shared" si="100"/>
        <v>0</v>
      </c>
      <c r="G196" s="6">
        <f t="shared" ref="G196:BG196" si="101">SUM(G197:G201)</f>
        <v>0</v>
      </c>
      <c r="H196" s="6">
        <f t="shared" si="101"/>
        <v>0</v>
      </c>
      <c r="I196" s="6">
        <f t="shared" si="101"/>
        <v>0</v>
      </c>
      <c r="J196" s="6">
        <f t="shared" si="101"/>
        <v>0</v>
      </c>
      <c r="K196" s="6">
        <f t="shared" si="101"/>
        <v>0</v>
      </c>
      <c r="L196" s="6">
        <f t="shared" si="101"/>
        <v>0</v>
      </c>
      <c r="M196" s="6">
        <f t="shared" si="101"/>
        <v>0</v>
      </c>
      <c r="N196" s="6">
        <f t="shared" si="101"/>
        <v>0</v>
      </c>
      <c r="O196" s="6">
        <f t="shared" si="101"/>
        <v>0</v>
      </c>
      <c r="P196" s="6">
        <f t="shared" si="101"/>
        <v>0</v>
      </c>
      <c r="Q196" s="6">
        <f t="shared" si="101"/>
        <v>0</v>
      </c>
      <c r="R196" s="6">
        <f t="shared" si="101"/>
        <v>0</v>
      </c>
      <c r="S196" s="6">
        <f t="shared" si="101"/>
        <v>0</v>
      </c>
      <c r="T196" s="6">
        <f t="shared" si="101"/>
        <v>0</v>
      </c>
      <c r="U196" s="6">
        <f t="shared" si="101"/>
        <v>0</v>
      </c>
      <c r="V196" s="6">
        <f t="shared" si="101"/>
        <v>0</v>
      </c>
      <c r="W196" s="6">
        <f t="shared" si="101"/>
        <v>0</v>
      </c>
      <c r="X196" s="6">
        <f t="shared" si="101"/>
        <v>0</v>
      </c>
      <c r="Y196" s="6">
        <f t="shared" si="101"/>
        <v>0</v>
      </c>
      <c r="Z196" s="6">
        <f t="shared" si="101"/>
        <v>0</v>
      </c>
      <c r="AA196" s="6">
        <f t="shared" si="101"/>
        <v>0</v>
      </c>
      <c r="AB196" s="6">
        <f t="shared" si="101"/>
        <v>0</v>
      </c>
      <c r="AC196" s="6">
        <f t="shared" si="101"/>
        <v>0</v>
      </c>
      <c r="AD196" s="6">
        <f t="shared" si="101"/>
        <v>0</v>
      </c>
      <c r="AE196" s="6">
        <f t="shared" si="101"/>
        <v>0</v>
      </c>
      <c r="AF196" s="6">
        <f t="shared" si="101"/>
        <v>0</v>
      </c>
      <c r="AG196" s="6">
        <f t="shared" si="101"/>
        <v>0</v>
      </c>
      <c r="AH196" s="6">
        <f t="shared" si="101"/>
        <v>0</v>
      </c>
      <c r="AI196" s="6">
        <f t="shared" si="101"/>
        <v>0</v>
      </c>
      <c r="AJ196" s="6">
        <f t="shared" si="101"/>
        <v>0</v>
      </c>
      <c r="AK196" s="6">
        <f t="shared" si="101"/>
        <v>0</v>
      </c>
      <c r="AL196" s="6">
        <f t="shared" si="101"/>
        <v>0</v>
      </c>
      <c r="AM196" s="6">
        <f t="shared" si="101"/>
        <v>0</v>
      </c>
      <c r="AN196" s="6">
        <f t="shared" si="101"/>
        <v>0</v>
      </c>
      <c r="AO196" s="6">
        <f t="shared" si="101"/>
        <v>0</v>
      </c>
      <c r="AP196" s="6">
        <f t="shared" si="101"/>
        <v>0</v>
      </c>
      <c r="AQ196" s="6">
        <f t="shared" si="101"/>
        <v>0</v>
      </c>
      <c r="AR196" s="6">
        <f t="shared" si="101"/>
        <v>0</v>
      </c>
      <c r="AS196" s="6">
        <f t="shared" si="101"/>
        <v>0</v>
      </c>
      <c r="AT196" s="6">
        <f t="shared" si="101"/>
        <v>0</v>
      </c>
      <c r="AU196" s="6">
        <f t="shared" si="101"/>
        <v>0</v>
      </c>
      <c r="AV196" s="6">
        <f t="shared" si="101"/>
        <v>0</v>
      </c>
      <c r="AW196" s="6">
        <f t="shared" si="101"/>
        <v>0</v>
      </c>
      <c r="AX196" s="6">
        <f t="shared" si="101"/>
        <v>0</v>
      </c>
      <c r="AY196" s="6">
        <f t="shared" si="101"/>
        <v>0</v>
      </c>
      <c r="AZ196" s="6">
        <f t="shared" si="101"/>
        <v>0</v>
      </c>
      <c r="BA196" s="6">
        <f t="shared" si="101"/>
        <v>0</v>
      </c>
      <c r="BB196" s="6">
        <f t="shared" si="101"/>
        <v>0</v>
      </c>
      <c r="BC196" s="6">
        <f t="shared" si="101"/>
        <v>0</v>
      </c>
      <c r="BD196" s="6">
        <f t="shared" si="101"/>
        <v>0</v>
      </c>
      <c r="BE196" s="6">
        <f t="shared" si="101"/>
        <v>0</v>
      </c>
      <c r="BF196" s="6">
        <f t="shared" si="101"/>
        <v>0</v>
      </c>
      <c r="BG196" s="6">
        <f t="shared" si="101"/>
        <v>0</v>
      </c>
    </row>
    <row r="197" spans="1:59" s="1" customFormat="1" ht="16.5" customHeight="1">
      <c r="A197" s="251" t="s">
        <v>42</v>
      </c>
      <c r="B197" s="252"/>
      <c r="C197" s="253" t="str">
        <f t="shared" si="99"/>
        <v>Năm 2025</v>
      </c>
      <c r="D197" s="246" t="s">
        <v>203</v>
      </c>
      <c r="E197" s="255">
        <f>SUM(F197:BG197)</f>
        <v>0</v>
      </c>
      <c r="F197" s="2" cm="1">
        <f t="array" ref="F197">ROUND((SUMPRODUCT((NhuCau!$E$178:$E$182=CakyQuyhoach)*((NhuCau!I$178:I$182)/10))+SUMPRODUCT((NhuCau!$E$178:$E$182=Kykehoach)*((NhuCau!I$178:I$182)/5))+SUMPRODUCT((NhuCau!$E$178:$E$182=$C197)*(NhuCau!I$178:I$182))),2)</f>
        <v>0</v>
      </c>
      <c r="G197" s="2" cm="1">
        <f t="array" ref="G197">ROUND((SUMPRODUCT((NhuCau!$E$178:$E$182=CakyQuyhoach)*((NhuCau!J$178:J$182)/10))+SUMPRODUCT((NhuCau!$E$178:$E$182=Kykehoach)*((NhuCau!J$178:J$182)/5))+SUMPRODUCT((NhuCau!$E$178:$E$182=$C197)*(NhuCau!J$178:J$182))),2)</f>
        <v>0</v>
      </c>
      <c r="H197" s="2" cm="1">
        <f t="array" ref="H197">ROUND((SUMPRODUCT((NhuCau!$E$178:$E$182=CakyQuyhoach)*((NhuCau!K$178:K$182)/10))+SUMPRODUCT((NhuCau!$E$178:$E$182=Kykehoach)*((NhuCau!K$178:K$182)/5))+SUMPRODUCT((NhuCau!$E$178:$E$182=$C197)*(NhuCau!K$178:K$182))),2)</f>
        <v>0</v>
      </c>
      <c r="I197" s="2" cm="1">
        <f t="array" ref="I197">ROUND((SUMPRODUCT((NhuCau!$E$178:$E$182=CakyQuyhoach)*((NhuCau!L$178:L$182)/10))+SUMPRODUCT((NhuCau!$E$178:$E$182=Kykehoach)*((NhuCau!L$178:L$182)/5))+SUMPRODUCT((NhuCau!$E$178:$E$182=$C197)*(NhuCau!L$178:L$182))),2)</f>
        <v>0</v>
      </c>
      <c r="J197" s="2" cm="1">
        <f t="array" ref="J197">ROUND((SUMPRODUCT((NhuCau!$E$178:$E$182=CakyQuyhoach)*((NhuCau!M$178:M$182)/10))+SUMPRODUCT((NhuCau!$E$178:$E$182=Kykehoach)*((NhuCau!M$178:M$182)/5))+SUMPRODUCT((NhuCau!$E$178:$E$182=$C197)*(NhuCau!M$178:M$182))),2)</f>
        <v>0</v>
      </c>
      <c r="K197" s="2" cm="1">
        <f t="array" ref="K197">ROUND((SUMPRODUCT((NhuCau!$E$178:$E$182=CakyQuyhoach)*((NhuCau!N$178:N$182)/10))+SUMPRODUCT((NhuCau!$E$178:$E$182=Kykehoach)*((NhuCau!N$178:N$182)/5))+SUMPRODUCT((NhuCau!$E$178:$E$182=$C197)*(NhuCau!N$178:N$182))),2)</f>
        <v>0</v>
      </c>
      <c r="L197" s="2" cm="1">
        <f t="array" ref="L197">ROUND((SUMPRODUCT((NhuCau!$E$178:$E$182=CakyQuyhoach)*((NhuCau!O$178:O$182)/10))+SUMPRODUCT((NhuCau!$E$178:$E$182=Kykehoach)*((NhuCau!O$178:O$182)/5))+SUMPRODUCT((NhuCau!$E$178:$E$182=$C197)*(NhuCau!O$178:O$182))),2)</f>
        <v>0</v>
      </c>
      <c r="M197" s="2" cm="1">
        <f t="array" ref="M197">ROUND((SUMPRODUCT((NhuCau!$E$178:$E$182=CakyQuyhoach)*((NhuCau!P$178:P$182)/10))+SUMPRODUCT((NhuCau!$E$178:$E$182=Kykehoach)*((NhuCau!P$178:P$182)/5))+SUMPRODUCT((NhuCau!$E$178:$E$182=$C197)*(NhuCau!P$178:P$182))),2)</f>
        <v>0</v>
      </c>
      <c r="N197" s="2" cm="1">
        <f t="array" ref="N197">ROUND((SUMPRODUCT((NhuCau!$E$178:$E$182=CakyQuyhoach)*((NhuCau!Q$178:Q$182)/10))+SUMPRODUCT((NhuCau!$E$178:$E$182=Kykehoach)*((NhuCau!Q$178:Q$182)/5))+SUMPRODUCT((NhuCau!$E$178:$E$182=$C197)*(NhuCau!Q$178:Q$182))),2)</f>
        <v>0</v>
      </c>
      <c r="O197" s="2" cm="1">
        <f t="array" ref="O197">ROUND((SUMPRODUCT((NhuCau!$E$178:$E$182=CakyQuyhoach)*((NhuCau!R$178:R$182)/10))+SUMPRODUCT((NhuCau!$E$178:$E$182=Kykehoach)*((NhuCau!R$178:R$182)/5))+SUMPRODUCT((NhuCau!$E$178:$E$182=$C197)*(NhuCau!R$178:R$182))),2)</f>
        <v>0</v>
      </c>
      <c r="P197" s="2" cm="1">
        <f t="array" ref="P197">ROUND((SUMPRODUCT((NhuCau!$E$178:$E$182=CakyQuyhoach)*((NhuCau!S$178:S$182)/10))+SUMPRODUCT((NhuCau!$E$178:$E$182=Kykehoach)*((NhuCau!S$178:S$182)/5))+SUMPRODUCT((NhuCau!$E$178:$E$182=$C197)*(NhuCau!S$178:S$182))),2)</f>
        <v>0</v>
      </c>
      <c r="Q197" s="2" cm="1">
        <f t="array" ref="Q197">ROUND((SUMPRODUCT((NhuCau!$E$178:$E$182=CakyQuyhoach)*((NhuCau!T$178:T$182)/10))+SUMPRODUCT((NhuCau!$E$178:$E$182=Kykehoach)*((NhuCau!T$178:T$182)/5))+SUMPRODUCT((NhuCau!$E$178:$E$182=$C197)*(NhuCau!T$178:T$182))),2)</f>
        <v>0</v>
      </c>
      <c r="R197" s="2" cm="1">
        <f t="array" ref="R197">ROUND((SUMPRODUCT((NhuCau!$E$178:$E$182=CakyQuyhoach)*((NhuCau!U$178:U$182)/10))+SUMPRODUCT((NhuCau!$E$178:$E$182=Kykehoach)*((NhuCau!U$178:U$182)/5))+SUMPRODUCT((NhuCau!$E$178:$E$182=$C197)*(NhuCau!U$178:U$182))),2)</f>
        <v>0</v>
      </c>
      <c r="S197" s="2" cm="1">
        <f t="array" ref="S197">ROUND((SUMPRODUCT((NhuCau!$E$178:$E$182=CakyQuyhoach)*((NhuCau!V$178:V$182)/10))+SUMPRODUCT((NhuCau!$E$178:$E$182=Kykehoach)*((NhuCau!V$178:V$182)/5))+SUMPRODUCT((NhuCau!$E$178:$E$182=$C197)*(NhuCau!V$178:V$182))),2)</f>
        <v>0</v>
      </c>
      <c r="T197" s="2" cm="1">
        <f t="array" ref="T197">ROUND((SUMPRODUCT((NhuCau!$E$178:$E$182=CakyQuyhoach)*((NhuCau!W$178:W$182)/10))+SUMPRODUCT((NhuCau!$E$178:$E$182=Kykehoach)*((NhuCau!W$178:W$182)/5))+SUMPRODUCT((NhuCau!$E$178:$E$182=$C197)*(NhuCau!W$178:W$182))),2)</f>
        <v>0</v>
      </c>
      <c r="U197" s="2" cm="1">
        <f t="array" ref="U197">ROUND((SUMPRODUCT((NhuCau!$E$178:$E$182=CakyQuyhoach)*((NhuCau!X$178:X$182)/10))+SUMPRODUCT((NhuCau!$E$178:$E$182=Kykehoach)*((NhuCau!X$178:X$182)/5))+SUMPRODUCT((NhuCau!$E$178:$E$182=$C197)*(NhuCau!X$178:X$182))),2)</f>
        <v>0</v>
      </c>
      <c r="V197" s="2" cm="1">
        <f t="array" ref="V197">ROUND((SUMPRODUCT((NhuCau!$E$178:$E$182=CakyQuyhoach)*((NhuCau!Y$178:Y$182)/10))+SUMPRODUCT((NhuCau!$E$178:$E$182=Kykehoach)*((NhuCau!Y$178:Y$182)/5))+SUMPRODUCT((NhuCau!$E$178:$E$182=$C197)*(NhuCau!Y$178:Y$182))),2)</f>
        <v>0</v>
      </c>
      <c r="W197" s="2" cm="1">
        <f t="array" ref="W197">ROUND((SUMPRODUCT((NhuCau!$E$178:$E$182=CakyQuyhoach)*((NhuCau!Z$178:Z$182)/10))+SUMPRODUCT((NhuCau!$E$178:$E$182=Kykehoach)*((NhuCau!Z$178:Z$182)/5))+SUMPRODUCT((NhuCau!$E$178:$E$182=$C197)*(NhuCau!Z$178:Z$182))),2)</f>
        <v>0</v>
      </c>
      <c r="X197" s="2" cm="1">
        <f t="array" ref="X197">ROUND((SUMPRODUCT((NhuCau!$E$178:$E$182=CakyQuyhoach)*((NhuCau!AA$178:AA$182)/10))+SUMPRODUCT((NhuCau!$E$178:$E$182=Kykehoach)*((NhuCau!AA$178:AA$182)/5))+SUMPRODUCT((NhuCau!$E$178:$E$182=$C197)*(NhuCau!AA$178:AA$182))),2)</f>
        <v>0</v>
      </c>
      <c r="Y197" s="2" cm="1">
        <f t="array" ref="Y197">ROUND((SUMPRODUCT((NhuCau!$E$178:$E$182=CakyQuyhoach)*((NhuCau!AB$178:AB$182)/10))+SUMPRODUCT((NhuCau!$E$178:$E$182=Kykehoach)*((NhuCau!AB$178:AB$182)/5))+SUMPRODUCT((NhuCau!$E$178:$E$182=$C197)*(NhuCau!AB$178:AB$182))),2)</f>
        <v>0</v>
      </c>
      <c r="Z197" s="2" cm="1">
        <f t="array" ref="Z197">ROUND((SUMPRODUCT((NhuCau!$E$178:$E$182=CakyQuyhoach)*((NhuCau!AC$178:AC$182)/10))+SUMPRODUCT((NhuCau!$E$178:$E$182=Kykehoach)*((NhuCau!AC$178:AC$182)/5))+SUMPRODUCT((NhuCau!$E$178:$E$182=$C197)*(NhuCau!AC$178:AC$182))),2)</f>
        <v>0</v>
      </c>
      <c r="AA197" s="2" cm="1">
        <f t="array" ref="AA197">ROUND((SUMPRODUCT((NhuCau!$E$178:$E$182=CakyQuyhoach)*((NhuCau!AD$178:AD$182)/10))+SUMPRODUCT((NhuCau!$E$178:$E$182=Kykehoach)*((NhuCau!AD$178:AD$182)/5))+SUMPRODUCT((NhuCau!$E$178:$E$182=$C197)*(NhuCau!AD$178:AD$182))),2)</f>
        <v>0</v>
      </c>
      <c r="AB197" s="2" cm="1">
        <f t="array" ref="AB197">ROUND((SUMPRODUCT((NhuCau!$E$178:$E$182=CakyQuyhoach)*((NhuCau!AE$178:AE$182)/10))+SUMPRODUCT((NhuCau!$E$178:$E$182=Kykehoach)*((NhuCau!AE$178:AE$182)/5))+SUMPRODUCT((NhuCau!$E$178:$E$182=$C197)*(NhuCau!AE$178:AE$182))),2)</f>
        <v>0</v>
      </c>
      <c r="AC197" s="2" cm="1">
        <f t="array" ref="AC197">ROUND((SUMPRODUCT((NhuCau!$E$178:$E$182=CakyQuyhoach)*((NhuCau!AF$178:AF$182)/10))+SUMPRODUCT((NhuCau!$E$178:$E$182=Kykehoach)*((NhuCau!AF$178:AF$182)/5))+SUMPRODUCT((NhuCau!$E$178:$E$182=$C197)*(NhuCau!AF$178:AF$182))),2)</f>
        <v>0</v>
      </c>
      <c r="AD197" s="2" cm="1">
        <f t="array" ref="AD197">ROUND((SUMPRODUCT((NhuCau!$E$178:$E$182=CakyQuyhoach)*((NhuCau!AG$178:AG$182)/10))+SUMPRODUCT((NhuCau!$E$178:$E$182=Kykehoach)*((NhuCau!AG$178:AG$182)/5))+SUMPRODUCT((NhuCau!$E$178:$E$182=$C197)*(NhuCau!AG$178:AG$182))),2)</f>
        <v>0</v>
      </c>
      <c r="AE197" s="2" cm="1">
        <f t="array" ref="AE197">ROUND((SUMPRODUCT((NhuCau!$E$178:$E$182=CakyQuyhoach)*((NhuCau!AH$178:AH$182)/10))+SUMPRODUCT((NhuCau!$E$178:$E$182=Kykehoach)*((NhuCau!AH$178:AH$182)/5))+SUMPRODUCT((NhuCau!$E$178:$E$182=$C197)*(NhuCau!AH$178:AH$182))),2)</f>
        <v>0</v>
      </c>
      <c r="AF197" s="2" cm="1">
        <f t="array" ref="AF197">ROUND((SUMPRODUCT((NhuCau!$E$178:$E$182=CakyQuyhoach)*((NhuCau!AI$178:AI$182)/10))+SUMPRODUCT((NhuCau!$E$178:$E$182=Kykehoach)*((NhuCau!AI$178:AI$182)/5))+SUMPRODUCT((NhuCau!$E$178:$E$182=$C197)*(NhuCau!AI$178:AI$182))),2)</f>
        <v>0</v>
      </c>
      <c r="AG197" s="2" cm="1">
        <f t="array" ref="AG197">ROUND((SUMPRODUCT((NhuCau!$E$178:$E$182=CakyQuyhoach)*((NhuCau!AJ$178:AJ$182)/10))+SUMPRODUCT((NhuCau!$E$178:$E$182=Kykehoach)*((NhuCau!AJ$178:AJ$182)/5))+SUMPRODUCT((NhuCau!$E$178:$E$182=$C197)*(NhuCau!AJ$178:AJ$182))),2)</f>
        <v>0</v>
      </c>
      <c r="AH197" s="2" cm="1">
        <f t="array" ref="AH197">ROUND((SUMPRODUCT((NhuCau!$E$178:$E$182=CakyQuyhoach)*((NhuCau!AK$178:AK$182)/10))+SUMPRODUCT((NhuCau!$E$178:$E$182=Kykehoach)*((NhuCau!AK$178:AK$182)/5))+SUMPRODUCT((NhuCau!$E$178:$E$182=$C197)*(NhuCau!AK$178:AK$182))),2)</f>
        <v>0</v>
      </c>
      <c r="AI197" s="2" cm="1">
        <f t="array" ref="AI197">ROUND((SUMPRODUCT((NhuCau!$E$178:$E$182=CakyQuyhoach)*((NhuCau!AL$178:AL$182)/10))+SUMPRODUCT((NhuCau!$E$178:$E$182=Kykehoach)*((NhuCau!AL$178:AL$182)/5))+SUMPRODUCT((NhuCau!$E$178:$E$182=$C197)*(NhuCau!AL$178:AL$182))),2)</f>
        <v>0</v>
      </c>
      <c r="AJ197" s="2" cm="1">
        <f t="array" ref="AJ197">ROUND((SUMPRODUCT((NhuCau!$E$178:$E$182=CakyQuyhoach)*((NhuCau!AM$178:AM$182)/10))+SUMPRODUCT((NhuCau!$E$178:$E$182=Kykehoach)*((NhuCau!AM$178:AM$182)/5))+SUMPRODUCT((NhuCau!$E$178:$E$182=$C197)*(NhuCau!AM$178:AM$182))),2)</f>
        <v>0</v>
      </c>
      <c r="AK197" s="2" cm="1">
        <f t="array" ref="AK197">ROUND((SUMPRODUCT((NhuCau!$E$178:$E$182=CakyQuyhoach)*((NhuCau!AN$178:AN$182)/10))+SUMPRODUCT((NhuCau!$E$178:$E$182=Kykehoach)*((NhuCau!AN$178:AN$182)/5))+SUMPRODUCT((NhuCau!$E$178:$E$182=$C197)*(NhuCau!AN$178:AN$182))),2)</f>
        <v>0</v>
      </c>
      <c r="AL197" s="2" cm="1">
        <f t="array" ref="AL197">ROUND((SUMPRODUCT((NhuCau!$E$178:$E$182=CakyQuyhoach)*((NhuCau!AO$178:AO$182)/10))+SUMPRODUCT((NhuCau!$E$178:$E$182=Kykehoach)*((NhuCau!AO$178:AO$182)/5))+SUMPRODUCT((NhuCau!$E$178:$E$182=$C197)*(NhuCau!AO$178:AO$182))),2)</f>
        <v>0</v>
      </c>
      <c r="AM197" s="2" cm="1">
        <f t="array" ref="AM197">ROUND((SUMPRODUCT((NhuCau!$E$178:$E$182=CakyQuyhoach)*((NhuCau!AP$178:AP$182)/10))+SUMPRODUCT((NhuCau!$E$178:$E$182=Kykehoach)*((NhuCau!AP$178:AP$182)/5))+SUMPRODUCT((NhuCau!$E$178:$E$182=$C197)*(NhuCau!AP$178:AP$182))),2)</f>
        <v>0</v>
      </c>
      <c r="AN197" s="2" cm="1">
        <f t="array" ref="AN197">ROUND((SUMPRODUCT((NhuCau!$E$178:$E$182=CakyQuyhoach)*((NhuCau!AQ$178:AQ$182)/10))+SUMPRODUCT((NhuCau!$E$178:$E$182=Kykehoach)*((NhuCau!AQ$178:AQ$182)/5))+SUMPRODUCT((NhuCau!$E$178:$E$182=$C197)*(NhuCau!AQ$178:AQ$182))),2)</f>
        <v>0</v>
      </c>
      <c r="AO197" s="2" cm="1">
        <f t="array" ref="AO197">ROUND((SUMPRODUCT((NhuCau!$E$178:$E$182=CakyQuyhoach)*((NhuCau!AR$178:AR$182)/10))+SUMPRODUCT((NhuCau!$E$178:$E$182=Kykehoach)*((NhuCau!AR$178:AR$182)/5))+SUMPRODUCT((NhuCau!$E$178:$E$182=$C197)*(NhuCau!AR$178:AR$182))),2)</f>
        <v>0</v>
      </c>
      <c r="AP197" s="2" cm="1">
        <f t="array" ref="AP197">ROUND((SUMPRODUCT((NhuCau!$E$178:$E$182=CakyQuyhoach)*((NhuCau!AS$178:AS$182)/10))+SUMPRODUCT((NhuCau!$E$178:$E$182=Kykehoach)*((NhuCau!AS$178:AS$182)/5))+SUMPRODUCT((NhuCau!$E$178:$E$182=$C197)*(NhuCau!AS$178:AS$182))),2)</f>
        <v>0</v>
      </c>
      <c r="AQ197" s="2" cm="1">
        <f t="array" ref="AQ197">ROUND((SUMPRODUCT((NhuCau!$E$178:$E$182=CakyQuyhoach)*((NhuCau!AT$178:AT$182)/10))+SUMPRODUCT((NhuCau!$E$178:$E$182=Kykehoach)*((NhuCau!AT$178:AT$182)/5))+SUMPRODUCT((NhuCau!$E$178:$E$182=$C197)*(NhuCau!AT$178:AT$182))),2)</f>
        <v>0</v>
      </c>
      <c r="AR197" s="2" cm="1">
        <f t="array" ref="AR197">ROUND((SUMPRODUCT((NhuCau!$E$178:$E$182=CakyQuyhoach)*((NhuCau!AU$178:AU$182)/10))+SUMPRODUCT((NhuCau!$E$178:$E$182=Kykehoach)*((NhuCau!AU$178:AU$182)/5))+SUMPRODUCT((NhuCau!$E$178:$E$182=$C197)*(NhuCau!AU$178:AU$182))),2)</f>
        <v>0</v>
      </c>
      <c r="AS197" s="2" cm="1">
        <f t="array" ref="AS197">ROUND((SUMPRODUCT((NhuCau!$E$178:$E$182=CakyQuyhoach)*((NhuCau!AV$178:AV$182)/10))+SUMPRODUCT((NhuCau!$E$178:$E$182=Kykehoach)*((NhuCau!AV$178:AV$182)/5))+SUMPRODUCT((NhuCau!$E$178:$E$182=$C197)*(NhuCau!AV$178:AV$182))),2)</f>
        <v>0</v>
      </c>
      <c r="AT197" s="2" cm="1">
        <f t="array" ref="AT197">ROUND((SUMPRODUCT((NhuCau!$E$178:$E$182=CakyQuyhoach)*((NhuCau!AW$178:AW$182)/10))+SUMPRODUCT((NhuCau!$E$178:$E$182=Kykehoach)*((NhuCau!AW$178:AW$182)/5))+SUMPRODUCT((NhuCau!$E$178:$E$182=$C197)*(NhuCau!AW$178:AW$182))),2)</f>
        <v>0</v>
      </c>
      <c r="AU197" s="2" cm="1">
        <f t="array" ref="AU197">ROUND((SUMPRODUCT((NhuCau!$E$178:$E$182=CakyQuyhoach)*((NhuCau!AX$178:AX$182)/10))+SUMPRODUCT((NhuCau!$E$178:$E$182=Kykehoach)*((NhuCau!AX$178:AX$182)/5))+SUMPRODUCT((NhuCau!$E$178:$E$182=$C197)*(NhuCau!AX$178:AX$182))),2)</f>
        <v>0</v>
      </c>
      <c r="AV197" s="2" cm="1">
        <f t="array" ref="AV197">ROUND((SUMPRODUCT((NhuCau!$E$178:$E$182=CakyQuyhoach)*((NhuCau!AY$178:AY$182)/10))+SUMPRODUCT((NhuCau!$E$178:$E$182=Kykehoach)*((NhuCau!AY$178:AY$182)/5))+SUMPRODUCT((NhuCau!$E$178:$E$182=$C197)*(NhuCau!AY$178:AY$182))),2)</f>
        <v>0</v>
      </c>
      <c r="AW197" s="2" cm="1">
        <f t="array" ref="AW197">ROUND((SUMPRODUCT((NhuCau!$E$178:$E$182=CakyQuyhoach)*((NhuCau!AZ$178:AZ$182)/10))+SUMPRODUCT((NhuCau!$E$178:$E$182=Kykehoach)*((NhuCau!AZ$178:AZ$182)/5))+SUMPRODUCT((NhuCau!$E$178:$E$182=$C197)*(NhuCau!AZ$178:AZ$182))),2)</f>
        <v>0</v>
      </c>
      <c r="AX197" s="2" cm="1">
        <f t="array" ref="AX197">ROUND((SUMPRODUCT((NhuCau!$E$178:$E$182=CakyQuyhoach)*((NhuCau!BA$178:BA$182)/10))+SUMPRODUCT((NhuCau!$E$178:$E$182=Kykehoach)*((NhuCau!BA$178:BA$182)/5))+SUMPRODUCT((NhuCau!$E$178:$E$182=$C197)*(NhuCau!BA$178:BA$182))),2)</f>
        <v>0</v>
      </c>
      <c r="AY197" s="2" cm="1">
        <f t="array" ref="AY197">ROUND((SUMPRODUCT((NhuCau!$E$178:$E$182=CakyQuyhoach)*((NhuCau!BB$178:BB$182)/10))+SUMPRODUCT((NhuCau!$E$178:$E$182=Kykehoach)*((NhuCau!BB$178:BB$182)/5))+SUMPRODUCT((NhuCau!$E$178:$E$182=$C197)*(NhuCau!BB$178:BB$182))),2)</f>
        <v>0</v>
      </c>
      <c r="AZ197" s="2" cm="1">
        <f t="array" ref="AZ197">ROUND((SUMPRODUCT((NhuCau!$E$178:$E$182=CakyQuyhoach)*((NhuCau!BD$178:BD$182)/10))+SUMPRODUCT((NhuCau!$E$178:$E$182=Kykehoach)*((NhuCau!BD$178:BD$182)/5))+SUMPRODUCT((NhuCau!$E$178:$E$182=$C197)*(NhuCau!BD$178:BD$182))),2)</f>
        <v>0</v>
      </c>
      <c r="BA197" s="2" cm="1">
        <f t="array" ref="BA197">ROUND((SUMPRODUCT((NhuCau!$E$178:$E$182=CakyQuyhoach)*((NhuCau!BE$178:BE$182)/10))+SUMPRODUCT((NhuCau!$E$178:$E$182=Kykehoach)*((NhuCau!BE$178:BE$182)/5))+SUMPRODUCT((NhuCau!$E$178:$E$182=$C197)*(NhuCau!BE$178:BE$182))),2)</f>
        <v>0</v>
      </c>
      <c r="BB197" s="2" cm="1">
        <f t="array" ref="BB197">ROUND((SUMPRODUCT((NhuCau!$E$178:$E$182=CakyQuyhoach)*((NhuCau!BF$178:BF$182)/10))+SUMPRODUCT((NhuCau!$E$178:$E$182=Kykehoach)*((NhuCau!BF$178:BF$182)/5))+SUMPRODUCT((NhuCau!$E$178:$E$182=$C197)*(NhuCau!BF$178:BF$182))),2)</f>
        <v>0</v>
      </c>
      <c r="BC197" s="2" cm="1">
        <f t="array" ref="BC197">ROUND((SUMPRODUCT((NhuCau!$E$178:$E$182=CakyQuyhoach)*((NhuCau!BG$178:BG$182)/10))+SUMPRODUCT((NhuCau!$E$178:$E$182=Kykehoach)*((NhuCau!BG$178:BG$182)/5))+SUMPRODUCT((NhuCau!$E$178:$E$182=$C197)*(NhuCau!BG$178:BG$182))),2)</f>
        <v>0</v>
      </c>
      <c r="BD197" s="2" cm="1">
        <f t="array" ref="BD197">ROUND((SUMPRODUCT((NhuCau!$E$178:$E$182=CakyQuyhoach)*((NhuCau!BH$178:BH$182)/10))+SUMPRODUCT((NhuCau!$E$178:$E$182=Kykehoach)*((NhuCau!BH$178:BH$182)/5))+SUMPRODUCT((NhuCau!$E$178:$E$182=$C197)*(NhuCau!BH$178:BH$182))),2)</f>
        <v>0</v>
      </c>
      <c r="BE197" s="2" cm="1">
        <f t="array" ref="BE197">ROUND((SUMPRODUCT((NhuCau!$E$178:$E$182=CakyQuyhoach)*((NhuCau!BI$178:BI$182)/10))+SUMPRODUCT((NhuCau!$E$178:$E$182=Kykehoach)*((NhuCau!BI$178:BI$182)/5))+SUMPRODUCT((NhuCau!$E$178:$E$182=$C197)*(NhuCau!BI$178:BI$182))),2)</f>
        <v>0</v>
      </c>
      <c r="BF197" s="2" cm="1">
        <f t="array" ref="BF197">ROUND((SUMPRODUCT((NhuCau!$E$178:$E$182=CakyQuyhoach)*((NhuCau!BJ$178:BJ$182)/10))+SUMPRODUCT((NhuCau!$E$178:$E$182=Kykehoach)*((NhuCau!BJ$178:BJ$182)/5))+SUMPRODUCT((NhuCau!$E$178:$E$182=$C197)*(NhuCau!BJ$178:BJ$182))),2)</f>
        <v>0</v>
      </c>
      <c r="BG197" s="2" cm="1">
        <f t="array" ref="BG197">ROUND((SUMPRODUCT((NhuCau!$E$178:$E$182=CakyQuyhoach)*((NhuCau!BK$178:BK$182)/10))+SUMPRODUCT((NhuCau!$E$178:$E$182=Kykehoach)*((NhuCau!BK$178:BK$182)/5))+SUMPRODUCT((NhuCau!$E$178:$E$182=$C197)*(NhuCau!BK$178:BK$182))),2)</f>
        <v>0</v>
      </c>
    </row>
    <row r="198" spans="1:59" s="1" customFormat="1" ht="16.5" customHeight="1">
      <c r="A198" s="251" t="s">
        <v>42</v>
      </c>
      <c r="B198" s="252"/>
      <c r="C198" s="253" t="str">
        <f t="shared" si="99"/>
        <v>Năm 2026</v>
      </c>
      <c r="D198" s="246" t="s">
        <v>203</v>
      </c>
      <c r="E198" s="255">
        <f>SUM(F198:BG198)</f>
        <v>0</v>
      </c>
      <c r="F198" s="2" cm="1">
        <f t="array" ref="F198">ROUND((SUMPRODUCT((NhuCau!$E$178:$E$182=CakyQuyhoach)*((NhuCau!I$178:I$182)/10))+SUMPRODUCT((NhuCau!$E$178:$E$182=Kykehoach)*((NhuCau!I$178:I$182)/5))+SUMPRODUCT((NhuCau!$E$178:$E$182=$C198)*(NhuCau!I$178:I$182))),2)</f>
        <v>0</v>
      </c>
      <c r="G198" s="2" cm="1">
        <f t="array" ref="G198">ROUND((SUMPRODUCT((NhuCau!$E$178:$E$182=CakyQuyhoach)*((NhuCau!J$178:J$182)/10))+SUMPRODUCT((NhuCau!$E$178:$E$182=Kykehoach)*((NhuCau!J$178:J$182)/5))+SUMPRODUCT((NhuCau!$E$178:$E$182=$C198)*(NhuCau!J$178:J$182))),2)</f>
        <v>0</v>
      </c>
      <c r="H198" s="2" cm="1">
        <f t="array" ref="H198">ROUND((SUMPRODUCT((NhuCau!$E$178:$E$182=CakyQuyhoach)*((NhuCau!K$178:K$182)/10))+SUMPRODUCT((NhuCau!$E$178:$E$182=Kykehoach)*((NhuCau!K$178:K$182)/5))+SUMPRODUCT((NhuCau!$E$178:$E$182=$C198)*(NhuCau!K$178:K$182))),2)</f>
        <v>0</v>
      </c>
      <c r="I198" s="2" cm="1">
        <f t="array" ref="I198">ROUND((SUMPRODUCT((NhuCau!$E$178:$E$182=CakyQuyhoach)*((NhuCau!L$178:L$182)/10))+SUMPRODUCT((NhuCau!$E$178:$E$182=Kykehoach)*((NhuCau!L$178:L$182)/5))+SUMPRODUCT((NhuCau!$E$178:$E$182=$C198)*(NhuCau!L$178:L$182))),2)</f>
        <v>0</v>
      </c>
      <c r="J198" s="2" cm="1">
        <f t="array" ref="J198">ROUND((SUMPRODUCT((NhuCau!$E$178:$E$182=CakyQuyhoach)*((NhuCau!M$178:M$182)/10))+SUMPRODUCT((NhuCau!$E$178:$E$182=Kykehoach)*((NhuCau!M$178:M$182)/5))+SUMPRODUCT((NhuCau!$E$178:$E$182=$C198)*(NhuCau!M$178:M$182))),2)</f>
        <v>0</v>
      </c>
      <c r="K198" s="2" cm="1">
        <f t="array" ref="K198">ROUND((SUMPRODUCT((NhuCau!$E$178:$E$182=CakyQuyhoach)*((NhuCau!N$178:N$182)/10))+SUMPRODUCT((NhuCau!$E$178:$E$182=Kykehoach)*((NhuCau!N$178:N$182)/5))+SUMPRODUCT((NhuCau!$E$178:$E$182=$C198)*(NhuCau!N$178:N$182))),2)</f>
        <v>0</v>
      </c>
      <c r="L198" s="2" cm="1">
        <f t="array" ref="L198">ROUND((SUMPRODUCT((NhuCau!$E$178:$E$182=CakyQuyhoach)*((NhuCau!O$178:O$182)/10))+SUMPRODUCT((NhuCau!$E$178:$E$182=Kykehoach)*((NhuCau!O$178:O$182)/5))+SUMPRODUCT((NhuCau!$E$178:$E$182=$C198)*(NhuCau!O$178:O$182))),2)</f>
        <v>0</v>
      </c>
      <c r="M198" s="2" cm="1">
        <f t="array" ref="M198">ROUND((SUMPRODUCT((NhuCau!$E$178:$E$182=CakyQuyhoach)*((NhuCau!P$178:P$182)/10))+SUMPRODUCT((NhuCau!$E$178:$E$182=Kykehoach)*((NhuCau!P$178:P$182)/5))+SUMPRODUCT((NhuCau!$E$178:$E$182=$C198)*(NhuCau!P$178:P$182))),2)</f>
        <v>0</v>
      </c>
      <c r="N198" s="2" cm="1">
        <f t="array" ref="N198">ROUND((SUMPRODUCT((NhuCau!$E$178:$E$182=CakyQuyhoach)*((NhuCau!Q$178:Q$182)/10))+SUMPRODUCT((NhuCau!$E$178:$E$182=Kykehoach)*((NhuCau!Q$178:Q$182)/5))+SUMPRODUCT((NhuCau!$E$178:$E$182=$C198)*(NhuCau!Q$178:Q$182))),2)</f>
        <v>0</v>
      </c>
      <c r="O198" s="2" cm="1">
        <f t="array" ref="O198">ROUND((SUMPRODUCT((NhuCau!$E$178:$E$182=CakyQuyhoach)*((NhuCau!R$178:R$182)/10))+SUMPRODUCT((NhuCau!$E$178:$E$182=Kykehoach)*((NhuCau!R$178:R$182)/5))+SUMPRODUCT((NhuCau!$E$178:$E$182=$C198)*(NhuCau!R$178:R$182))),2)</f>
        <v>0</v>
      </c>
      <c r="P198" s="2" cm="1">
        <f t="array" ref="P198">ROUND((SUMPRODUCT((NhuCau!$E$178:$E$182=CakyQuyhoach)*((NhuCau!S$178:S$182)/10))+SUMPRODUCT((NhuCau!$E$178:$E$182=Kykehoach)*((NhuCau!S$178:S$182)/5))+SUMPRODUCT((NhuCau!$E$178:$E$182=$C198)*(NhuCau!S$178:S$182))),2)</f>
        <v>0</v>
      </c>
      <c r="Q198" s="2" cm="1">
        <f t="array" ref="Q198">ROUND((SUMPRODUCT((NhuCau!$E$178:$E$182=CakyQuyhoach)*((NhuCau!T$178:T$182)/10))+SUMPRODUCT((NhuCau!$E$178:$E$182=Kykehoach)*((NhuCau!T$178:T$182)/5))+SUMPRODUCT((NhuCau!$E$178:$E$182=$C198)*(NhuCau!T$178:T$182))),2)</f>
        <v>0</v>
      </c>
      <c r="R198" s="2" cm="1">
        <f t="array" ref="R198">ROUND((SUMPRODUCT((NhuCau!$E$178:$E$182=CakyQuyhoach)*((NhuCau!U$178:U$182)/10))+SUMPRODUCT((NhuCau!$E$178:$E$182=Kykehoach)*((NhuCau!U$178:U$182)/5))+SUMPRODUCT((NhuCau!$E$178:$E$182=$C198)*(NhuCau!U$178:U$182))),2)</f>
        <v>0</v>
      </c>
      <c r="S198" s="2" cm="1">
        <f t="array" ref="S198">ROUND((SUMPRODUCT((NhuCau!$E$178:$E$182=CakyQuyhoach)*((NhuCau!V$178:V$182)/10))+SUMPRODUCT((NhuCau!$E$178:$E$182=Kykehoach)*((NhuCau!V$178:V$182)/5))+SUMPRODUCT((NhuCau!$E$178:$E$182=$C198)*(NhuCau!V$178:V$182))),2)</f>
        <v>0</v>
      </c>
      <c r="T198" s="2" cm="1">
        <f t="array" ref="T198">ROUND((SUMPRODUCT((NhuCau!$E$178:$E$182=CakyQuyhoach)*((NhuCau!W$178:W$182)/10))+SUMPRODUCT((NhuCau!$E$178:$E$182=Kykehoach)*((NhuCau!W$178:W$182)/5))+SUMPRODUCT((NhuCau!$E$178:$E$182=$C198)*(NhuCau!W$178:W$182))),2)</f>
        <v>0</v>
      </c>
      <c r="U198" s="2" cm="1">
        <f t="array" ref="U198">ROUND((SUMPRODUCT((NhuCau!$E$178:$E$182=CakyQuyhoach)*((NhuCau!X$178:X$182)/10))+SUMPRODUCT((NhuCau!$E$178:$E$182=Kykehoach)*((NhuCau!X$178:X$182)/5))+SUMPRODUCT((NhuCau!$E$178:$E$182=$C198)*(NhuCau!X$178:X$182))),2)</f>
        <v>0</v>
      </c>
      <c r="V198" s="2" cm="1">
        <f t="array" ref="V198">ROUND((SUMPRODUCT((NhuCau!$E$178:$E$182=CakyQuyhoach)*((NhuCau!Y$178:Y$182)/10))+SUMPRODUCT((NhuCau!$E$178:$E$182=Kykehoach)*((NhuCau!Y$178:Y$182)/5))+SUMPRODUCT((NhuCau!$E$178:$E$182=$C198)*(NhuCau!Y$178:Y$182))),2)</f>
        <v>0</v>
      </c>
      <c r="W198" s="2" cm="1">
        <f t="array" ref="W198">ROUND((SUMPRODUCT((NhuCau!$E$178:$E$182=CakyQuyhoach)*((NhuCau!Z$178:Z$182)/10))+SUMPRODUCT((NhuCau!$E$178:$E$182=Kykehoach)*((NhuCau!Z$178:Z$182)/5))+SUMPRODUCT((NhuCau!$E$178:$E$182=$C198)*(NhuCau!Z$178:Z$182))),2)</f>
        <v>0</v>
      </c>
      <c r="X198" s="2" cm="1">
        <f t="array" ref="X198">ROUND((SUMPRODUCT((NhuCau!$E$178:$E$182=CakyQuyhoach)*((NhuCau!AA$178:AA$182)/10))+SUMPRODUCT((NhuCau!$E$178:$E$182=Kykehoach)*((NhuCau!AA$178:AA$182)/5))+SUMPRODUCT((NhuCau!$E$178:$E$182=$C198)*(NhuCau!AA$178:AA$182))),2)</f>
        <v>0</v>
      </c>
      <c r="Y198" s="2" cm="1">
        <f t="array" ref="Y198">ROUND((SUMPRODUCT((NhuCau!$E$178:$E$182=CakyQuyhoach)*((NhuCau!AB$178:AB$182)/10))+SUMPRODUCT((NhuCau!$E$178:$E$182=Kykehoach)*((NhuCau!AB$178:AB$182)/5))+SUMPRODUCT((NhuCau!$E$178:$E$182=$C198)*(NhuCau!AB$178:AB$182))),2)</f>
        <v>0</v>
      </c>
      <c r="Z198" s="2" cm="1">
        <f t="array" ref="Z198">ROUND((SUMPRODUCT((NhuCau!$E$178:$E$182=CakyQuyhoach)*((NhuCau!AC$178:AC$182)/10))+SUMPRODUCT((NhuCau!$E$178:$E$182=Kykehoach)*((NhuCau!AC$178:AC$182)/5))+SUMPRODUCT((NhuCau!$E$178:$E$182=$C198)*(NhuCau!AC$178:AC$182))),2)</f>
        <v>0</v>
      </c>
      <c r="AA198" s="2" cm="1">
        <f t="array" ref="AA198">ROUND((SUMPRODUCT((NhuCau!$E$178:$E$182=CakyQuyhoach)*((NhuCau!AD$178:AD$182)/10))+SUMPRODUCT((NhuCau!$E$178:$E$182=Kykehoach)*((NhuCau!AD$178:AD$182)/5))+SUMPRODUCT((NhuCau!$E$178:$E$182=$C198)*(NhuCau!AD$178:AD$182))),2)</f>
        <v>0</v>
      </c>
      <c r="AB198" s="2" cm="1">
        <f t="array" ref="AB198">ROUND((SUMPRODUCT((NhuCau!$E$178:$E$182=CakyQuyhoach)*((NhuCau!AE$178:AE$182)/10))+SUMPRODUCT((NhuCau!$E$178:$E$182=Kykehoach)*((NhuCau!AE$178:AE$182)/5))+SUMPRODUCT((NhuCau!$E$178:$E$182=$C198)*(NhuCau!AE$178:AE$182))),2)</f>
        <v>0</v>
      </c>
      <c r="AC198" s="2" cm="1">
        <f t="array" ref="AC198">ROUND((SUMPRODUCT((NhuCau!$E$178:$E$182=CakyQuyhoach)*((NhuCau!AF$178:AF$182)/10))+SUMPRODUCT((NhuCau!$E$178:$E$182=Kykehoach)*((NhuCau!AF$178:AF$182)/5))+SUMPRODUCT((NhuCau!$E$178:$E$182=$C198)*(NhuCau!AF$178:AF$182))),2)</f>
        <v>0</v>
      </c>
      <c r="AD198" s="2" cm="1">
        <f t="array" ref="AD198">ROUND((SUMPRODUCT((NhuCau!$E$178:$E$182=CakyQuyhoach)*((NhuCau!AG$178:AG$182)/10))+SUMPRODUCT((NhuCau!$E$178:$E$182=Kykehoach)*((NhuCau!AG$178:AG$182)/5))+SUMPRODUCT((NhuCau!$E$178:$E$182=$C198)*(NhuCau!AG$178:AG$182))),2)</f>
        <v>0</v>
      </c>
      <c r="AE198" s="2" cm="1">
        <f t="array" ref="AE198">ROUND((SUMPRODUCT((NhuCau!$E$178:$E$182=CakyQuyhoach)*((NhuCau!AH$178:AH$182)/10))+SUMPRODUCT((NhuCau!$E$178:$E$182=Kykehoach)*((NhuCau!AH$178:AH$182)/5))+SUMPRODUCT((NhuCau!$E$178:$E$182=$C198)*(NhuCau!AH$178:AH$182))),2)</f>
        <v>0</v>
      </c>
      <c r="AF198" s="2" cm="1">
        <f t="array" ref="AF198">ROUND((SUMPRODUCT((NhuCau!$E$178:$E$182=CakyQuyhoach)*((NhuCau!AI$178:AI$182)/10))+SUMPRODUCT((NhuCau!$E$178:$E$182=Kykehoach)*((NhuCau!AI$178:AI$182)/5))+SUMPRODUCT((NhuCau!$E$178:$E$182=$C198)*(NhuCau!AI$178:AI$182))),2)</f>
        <v>0</v>
      </c>
      <c r="AG198" s="2" cm="1">
        <f t="array" ref="AG198">ROUND((SUMPRODUCT((NhuCau!$E$178:$E$182=CakyQuyhoach)*((NhuCau!AJ$178:AJ$182)/10))+SUMPRODUCT((NhuCau!$E$178:$E$182=Kykehoach)*((NhuCau!AJ$178:AJ$182)/5))+SUMPRODUCT((NhuCau!$E$178:$E$182=$C198)*(NhuCau!AJ$178:AJ$182))),2)</f>
        <v>0</v>
      </c>
      <c r="AH198" s="2" cm="1">
        <f t="array" ref="AH198">ROUND((SUMPRODUCT((NhuCau!$E$178:$E$182=CakyQuyhoach)*((NhuCau!AK$178:AK$182)/10))+SUMPRODUCT((NhuCau!$E$178:$E$182=Kykehoach)*((NhuCau!AK$178:AK$182)/5))+SUMPRODUCT((NhuCau!$E$178:$E$182=$C198)*(NhuCau!AK$178:AK$182))),2)</f>
        <v>0</v>
      </c>
      <c r="AI198" s="2" cm="1">
        <f t="array" ref="AI198">ROUND((SUMPRODUCT((NhuCau!$E$178:$E$182=CakyQuyhoach)*((NhuCau!AL$178:AL$182)/10))+SUMPRODUCT((NhuCau!$E$178:$E$182=Kykehoach)*((NhuCau!AL$178:AL$182)/5))+SUMPRODUCT((NhuCau!$E$178:$E$182=$C198)*(NhuCau!AL$178:AL$182))),2)</f>
        <v>0</v>
      </c>
      <c r="AJ198" s="2" cm="1">
        <f t="array" ref="AJ198">ROUND((SUMPRODUCT((NhuCau!$E$178:$E$182=CakyQuyhoach)*((NhuCau!AM$178:AM$182)/10))+SUMPRODUCT((NhuCau!$E$178:$E$182=Kykehoach)*((NhuCau!AM$178:AM$182)/5))+SUMPRODUCT((NhuCau!$E$178:$E$182=$C198)*(NhuCau!AM$178:AM$182))),2)</f>
        <v>0</v>
      </c>
      <c r="AK198" s="2" cm="1">
        <f t="array" ref="AK198">ROUND((SUMPRODUCT((NhuCau!$E$178:$E$182=CakyQuyhoach)*((NhuCau!AN$178:AN$182)/10))+SUMPRODUCT((NhuCau!$E$178:$E$182=Kykehoach)*((NhuCau!AN$178:AN$182)/5))+SUMPRODUCT((NhuCau!$E$178:$E$182=$C198)*(NhuCau!AN$178:AN$182))),2)</f>
        <v>0</v>
      </c>
      <c r="AL198" s="2" cm="1">
        <f t="array" ref="AL198">ROUND((SUMPRODUCT((NhuCau!$E$178:$E$182=CakyQuyhoach)*((NhuCau!AO$178:AO$182)/10))+SUMPRODUCT((NhuCau!$E$178:$E$182=Kykehoach)*((NhuCau!AO$178:AO$182)/5))+SUMPRODUCT((NhuCau!$E$178:$E$182=$C198)*(NhuCau!AO$178:AO$182))),2)</f>
        <v>0</v>
      </c>
      <c r="AM198" s="2" cm="1">
        <f t="array" ref="AM198">ROUND((SUMPRODUCT((NhuCau!$E$178:$E$182=CakyQuyhoach)*((NhuCau!AP$178:AP$182)/10))+SUMPRODUCT((NhuCau!$E$178:$E$182=Kykehoach)*((NhuCau!AP$178:AP$182)/5))+SUMPRODUCT((NhuCau!$E$178:$E$182=$C198)*(NhuCau!AP$178:AP$182))),2)</f>
        <v>0</v>
      </c>
      <c r="AN198" s="2" cm="1">
        <f t="array" ref="AN198">ROUND((SUMPRODUCT((NhuCau!$E$178:$E$182=CakyQuyhoach)*((NhuCau!AQ$178:AQ$182)/10))+SUMPRODUCT((NhuCau!$E$178:$E$182=Kykehoach)*((NhuCau!AQ$178:AQ$182)/5))+SUMPRODUCT((NhuCau!$E$178:$E$182=$C198)*(NhuCau!AQ$178:AQ$182))),2)</f>
        <v>0</v>
      </c>
      <c r="AO198" s="2" cm="1">
        <f t="array" ref="AO198">ROUND((SUMPRODUCT((NhuCau!$E$178:$E$182=CakyQuyhoach)*((NhuCau!AR$178:AR$182)/10))+SUMPRODUCT((NhuCau!$E$178:$E$182=Kykehoach)*((NhuCau!AR$178:AR$182)/5))+SUMPRODUCT((NhuCau!$E$178:$E$182=$C198)*(NhuCau!AR$178:AR$182))),2)</f>
        <v>0</v>
      </c>
      <c r="AP198" s="2" cm="1">
        <f t="array" ref="AP198">ROUND((SUMPRODUCT((NhuCau!$E$178:$E$182=CakyQuyhoach)*((NhuCau!AS$178:AS$182)/10))+SUMPRODUCT((NhuCau!$E$178:$E$182=Kykehoach)*((NhuCau!AS$178:AS$182)/5))+SUMPRODUCT((NhuCau!$E$178:$E$182=$C198)*(NhuCau!AS$178:AS$182))),2)</f>
        <v>0</v>
      </c>
      <c r="AQ198" s="2" cm="1">
        <f t="array" ref="AQ198">ROUND((SUMPRODUCT((NhuCau!$E$178:$E$182=CakyQuyhoach)*((NhuCau!AT$178:AT$182)/10))+SUMPRODUCT((NhuCau!$E$178:$E$182=Kykehoach)*((NhuCau!AT$178:AT$182)/5))+SUMPRODUCT((NhuCau!$E$178:$E$182=$C198)*(NhuCau!AT$178:AT$182))),2)</f>
        <v>0</v>
      </c>
      <c r="AR198" s="2" cm="1">
        <f t="array" ref="AR198">ROUND((SUMPRODUCT((NhuCau!$E$178:$E$182=CakyQuyhoach)*((NhuCau!AU$178:AU$182)/10))+SUMPRODUCT((NhuCau!$E$178:$E$182=Kykehoach)*((NhuCau!AU$178:AU$182)/5))+SUMPRODUCT((NhuCau!$E$178:$E$182=$C198)*(NhuCau!AU$178:AU$182))),2)</f>
        <v>0</v>
      </c>
      <c r="AS198" s="2" cm="1">
        <f t="array" ref="AS198">ROUND((SUMPRODUCT((NhuCau!$E$178:$E$182=CakyQuyhoach)*((NhuCau!AV$178:AV$182)/10))+SUMPRODUCT((NhuCau!$E$178:$E$182=Kykehoach)*((NhuCau!AV$178:AV$182)/5))+SUMPRODUCT((NhuCau!$E$178:$E$182=$C198)*(NhuCau!AV$178:AV$182))),2)</f>
        <v>0</v>
      </c>
      <c r="AT198" s="2" cm="1">
        <f t="array" ref="AT198">ROUND((SUMPRODUCT((NhuCau!$E$178:$E$182=CakyQuyhoach)*((NhuCau!AW$178:AW$182)/10))+SUMPRODUCT((NhuCau!$E$178:$E$182=Kykehoach)*((NhuCau!AW$178:AW$182)/5))+SUMPRODUCT((NhuCau!$E$178:$E$182=$C198)*(NhuCau!AW$178:AW$182))),2)</f>
        <v>0</v>
      </c>
      <c r="AU198" s="2" cm="1">
        <f t="array" ref="AU198">ROUND((SUMPRODUCT((NhuCau!$E$178:$E$182=CakyQuyhoach)*((NhuCau!AX$178:AX$182)/10))+SUMPRODUCT((NhuCau!$E$178:$E$182=Kykehoach)*((NhuCau!AX$178:AX$182)/5))+SUMPRODUCT((NhuCau!$E$178:$E$182=$C198)*(NhuCau!AX$178:AX$182))),2)</f>
        <v>0</v>
      </c>
      <c r="AV198" s="2" cm="1">
        <f t="array" ref="AV198">ROUND((SUMPRODUCT((NhuCau!$E$178:$E$182=CakyQuyhoach)*((NhuCau!AY$178:AY$182)/10))+SUMPRODUCT((NhuCau!$E$178:$E$182=Kykehoach)*((NhuCau!AY$178:AY$182)/5))+SUMPRODUCT((NhuCau!$E$178:$E$182=$C198)*(NhuCau!AY$178:AY$182))),2)</f>
        <v>0</v>
      </c>
      <c r="AW198" s="2" cm="1">
        <f t="array" ref="AW198">ROUND((SUMPRODUCT((NhuCau!$E$178:$E$182=CakyQuyhoach)*((NhuCau!AZ$178:AZ$182)/10))+SUMPRODUCT((NhuCau!$E$178:$E$182=Kykehoach)*((NhuCau!AZ$178:AZ$182)/5))+SUMPRODUCT((NhuCau!$E$178:$E$182=$C198)*(NhuCau!AZ$178:AZ$182))),2)</f>
        <v>0</v>
      </c>
      <c r="AX198" s="2" cm="1">
        <f t="array" ref="AX198">ROUND((SUMPRODUCT((NhuCau!$E$178:$E$182=CakyQuyhoach)*((NhuCau!BA$178:BA$182)/10))+SUMPRODUCT((NhuCau!$E$178:$E$182=Kykehoach)*((NhuCau!BA$178:BA$182)/5))+SUMPRODUCT((NhuCau!$E$178:$E$182=$C198)*(NhuCau!BA$178:BA$182))),2)</f>
        <v>0</v>
      </c>
      <c r="AY198" s="2" cm="1">
        <f t="array" ref="AY198">ROUND((SUMPRODUCT((NhuCau!$E$178:$E$182=CakyQuyhoach)*((NhuCau!BB$178:BB$182)/10))+SUMPRODUCT((NhuCau!$E$178:$E$182=Kykehoach)*((NhuCau!BB$178:BB$182)/5))+SUMPRODUCT((NhuCau!$E$178:$E$182=$C198)*(NhuCau!BB$178:BB$182))),2)</f>
        <v>0</v>
      </c>
      <c r="AZ198" s="2" cm="1">
        <f t="array" ref="AZ198">ROUND((SUMPRODUCT((NhuCau!$E$178:$E$182=CakyQuyhoach)*((NhuCau!BD$178:BD$182)/10))+SUMPRODUCT((NhuCau!$E$178:$E$182=Kykehoach)*((NhuCau!BD$178:BD$182)/5))+SUMPRODUCT((NhuCau!$E$178:$E$182=$C198)*(NhuCau!BD$178:BD$182))),2)</f>
        <v>0</v>
      </c>
      <c r="BA198" s="2" cm="1">
        <f t="array" ref="BA198">ROUND((SUMPRODUCT((NhuCau!$E$178:$E$182=CakyQuyhoach)*((NhuCau!BE$178:BE$182)/10))+SUMPRODUCT((NhuCau!$E$178:$E$182=Kykehoach)*((NhuCau!BE$178:BE$182)/5))+SUMPRODUCT((NhuCau!$E$178:$E$182=$C198)*(NhuCau!BE$178:BE$182))),2)</f>
        <v>0</v>
      </c>
      <c r="BB198" s="2" cm="1">
        <f t="array" ref="BB198">ROUND((SUMPRODUCT((NhuCau!$E$178:$E$182=CakyQuyhoach)*((NhuCau!BF$178:BF$182)/10))+SUMPRODUCT((NhuCau!$E$178:$E$182=Kykehoach)*((NhuCau!BF$178:BF$182)/5))+SUMPRODUCT((NhuCau!$E$178:$E$182=$C198)*(NhuCau!BF$178:BF$182))),2)</f>
        <v>0</v>
      </c>
      <c r="BC198" s="2" cm="1">
        <f t="array" ref="BC198">ROUND((SUMPRODUCT((NhuCau!$E$178:$E$182=CakyQuyhoach)*((NhuCau!BG$178:BG$182)/10))+SUMPRODUCT((NhuCau!$E$178:$E$182=Kykehoach)*((NhuCau!BG$178:BG$182)/5))+SUMPRODUCT((NhuCau!$E$178:$E$182=$C198)*(NhuCau!BG$178:BG$182))),2)</f>
        <v>0</v>
      </c>
      <c r="BD198" s="2" cm="1">
        <f t="array" ref="BD198">ROUND((SUMPRODUCT((NhuCau!$E$178:$E$182=CakyQuyhoach)*((NhuCau!BH$178:BH$182)/10))+SUMPRODUCT((NhuCau!$E$178:$E$182=Kykehoach)*((NhuCau!BH$178:BH$182)/5))+SUMPRODUCT((NhuCau!$E$178:$E$182=$C198)*(NhuCau!BH$178:BH$182))),2)</f>
        <v>0</v>
      </c>
      <c r="BE198" s="2" cm="1">
        <f t="array" ref="BE198">ROUND((SUMPRODUCT((NhuCau!$E$178:$E$182=CakyQuyhoach)*((NhuCau!BI$178:BI$182)/10))+SUMPRODUCT((NhuCau!$E$178:$E$182=Kykehoach)*((NhuCau!BI$178:BI$182)/5))+SUMPRODUCT((NhuCau!$E$178:$E$182=$C198)*(NhuCau!BI$178:BI$182))),2)</f>
        <v>0</v>
      </c>
      <c r="BF198" s="2" cm="1">
        <f t="array" ref="BF198">ROUND((SUMPRODUCT((NhuCau!$E$178:$E$182=CakyQuyhoach)*((NhuCau!BJ$178:BJ$182)/10))+SUMPRODUCT((NhuCau!$E$178:$E$182=Kykehoach)*((NhuCau!BJ$178:BJ$182)/5))+SUMPRODUCT((NhuCau!$E$178:$E$182=$C198)*(NhuCau!BJ$178:BJ$182))),2)</f>
        <v>0</v>
      </c>
      <c r="BG198" s="2" cm="1">
        <f t="array" ref="BG198">ROUND((SUMPRODUCT((NhuCau!$E$178:$E$182=CakyQuyhoach)*((NhuCau!BK$178:BK$182)/10))+SUMPRODUCT((NhuCau!$E$178:$E$182=Kykehoach)*((NhuCau!BK$178:BK$182)/5))+SUMPRODUCT((NhuCau!$E$178:$E$182=$C198)*(NhuCau!BK$178:BK$182))),2)</f>
        <v>0</v>
      </c>
    </row>
    <row r="199" spans="1:59" s="1" customFormat="1" ht="16.5" customHeight="1">
      <c r="A199" s="251" t="s">
        <v>42</v>
      </c>
      <c r="B199" s="252"/>
      <c r="C199" s="253" t="str">
        <f t="shared" si="99"/>
        <v>Năm 2027</v>
      </c>
      <c r="D199" s="246" t="s">
        <v>203</v>
      </c>
      <c r="E199" s="255">
        <f>SUM(F199:BG199)</f>
        <v>0</v>
      </c>
      <c r="F199" s="2" cm="1">
        <f t="array" ref="F199">ROUND((SUMPRODUCT((NhuCau!$E$178:$E$182=CakyQuyhoach)*((NhuCau!I$178:I$182)/10))+SUMPRODUCT((NhuCau!$E$178:$E$182=Kykehoach)*((NhuCau!I$178:I$182)/5))+SUMPRODUCT((NhuCau!$E$178:$E$182=$C199)*(NhuCau!I$178:I$182))),2)</f>
        <v>0</v>
      </c>
      <c r="G199" s="2" cm="1">
        <f t="array" ref="G199">ROUND((SUMPRODUCT((NhuCau!$E$178:$E$182=CakyQuyhoach)*((NhuCau!J$178:J$182)/10))+SUMPRODUCT((NhuCau!$E$178:$E$182=Kykehoach)*((NhuCau!J$178:J$182)/5))+SUMPRODUCT((NhuCau!$E$178:$E$182=$C199)*(NhuCau!J$178:J$182))),2)</f>
        <v>0</v>
      </c>
      <c r="H199" s="2" cm="1">
        <f t="array" ref="H199">ROUND((SUMPRODUCT((NhuCau!$E$178:$E$182=CakyQuyhoach)*((NhuCau!K$178:K$182)/10))+SUMPRODUCT((NhuCau!$E$178:$E$182=Kykehoach)*((NhuCau!K$178:K$182)/5))+SUMPRODUCT((NhuCau!$E$178:$E$182=$C199)*(NhuCau!K$178:K$182))),2)</f>
        <v>0</v>
      </c>
      <c r="I199" s="2" cm="1">
        <f t="array" ref="I199">ROUND((SUMPRODUCT((NhuCau!$E$178:$E$182=CakyQuyhoach)*((NhuCau!L$178:L$182)/10))+SUMPRODUCT((NhuCau!$E$178:$E$182=Kykehoach)*((NhuCau!L$178:L$182)/5))+SUMPRODUCT((NhuCau!$E$178:$E$182=$C199)*(NhuCau!L$178:L$182))),2)</f>
        <v>0</v>
      </c>
      <c r="J199" s="2" cm="1">
        <f t="array" ref="J199">ROUND((SUMPRODUCT((NhuCau!$E$178:$E$182=CakyQuyhoach)*((NhuCau!M$178:M$182)/10))+SUMPRODUCT((NhuCau!$E$178:$E$182=Kykehoach)*((NhuCau!M$178:M$182)/5))+SUMPRODUCT((NhuCau!$E$178:$E$182=$C199)*(NhuCau!M$178:M$182))),2)</f>
        <v>0</v>
      </c>
      <c r="K199" s="2" cm="1">
        <f t="array" ref="K199">ROUND((SUMPRODUCT((NhuCau!$E$178:$E$182=CakyQuyhoach)*((NhuCau!N$178:N$182)/10))+SUMPRODUCT((NhuCau!$E$178:$E$182=Kykehoach)*((NhuCau!N$178:N$182)/5))+SUMPRODUCT((NhuCau!$E$178:$E$182=$C199)*(NhuCau!N$178:N$182))),2)</f>
        <v>0</v>
      </c>
      <c r="L199" s="2" cm="1">
        <f t="array" ref="L199">ROUND((SUMPRODUCT((NhuCau!$E$178:$E$182=CakyQuyhoach)*((NhuCau!O$178:O$182)/10))+SUMPRODUCT((NhuCau!$E$178:$E$182=Kykehoach)*((NhuCau!O$178:O$182)/5))+SUMPRODUCT((NhuCau!$E$178:$E$182=$C199)*(NhuCau!O$178:O$182))),2)</f>
        <v>0</v>
      </c>
      <c r="M199" s="2" cm="1">
        <f t="array" ref="M199">ROUND((SUMPRODUCT((NhuCau!$E$178:$E$182=CakyQuyhoach)*((NhuCau!P$178:P$182)/10))+SUMPRODUCT((NhuCau!$E$178:$E$182=Kykehoach)*((NhuCau!P$178:P$182)/5))+SUMPRODUCT((NhuCau!$E$178:$E$182=$C199)*(NhuCau!P$178:P$182))),2)</f>
        <v>0</v>
      </c>
      <c r="N199" s="2" cm="1">
        <f t="array" ref="N199">ROUND((SUMPRODUCT((NhuCau!$E$178:$E$182=CakyQuyhoach)*((NhuCau!Q$178:Q$182)/10))+SUMPRODUCT((NhuCau!$E$178:$E$182=Kykehoach)*((NhuCau!Q$178:Q$182)/5))+SUMPRODUCT((NhuCau!$E$178:$E$182=$C199)*(NhuCau!Q$178:Q$182))),2)</f>
        <v>0</v>
      </c>
      <c r="O199" s="2" cm="1">
        <f t="array" ref="O199">ROUND((SUMPRODUCT((NhuCau!$E$178:$E$182=CakyQuyhoach)*((NhuCau!R$178:R$182)/10))+SUMPRODUCT((NhuCau!$E$178:$E$182=Kykehoach)*((NhuCau!R$178:R$182)/5))+SUMPRODUCT((NhuCau!$E$178:$E$182=$C199)*(NhuCau!R$178:R$182))),2)</f>
        <v>0</v>
      </c>
      <c r="P199" s="2" cm="1">
        <f t="array" ref="P199">ROUND((SUMPRODUCT((NhuCau!$E$178:$E$182=CakyQuyhoach)*((NhuCau!S$178:S$182)/10))+SUMPRODUCT((NhuCau!$E$178:$E$182=Kykehoach)*((NhuCau!S$178:S$182)/5))+SUMPRODUCT((NhuCau!$E$178:$E$182=$C199)*(NhuCau!S$178:S$182))),2)</f>
        <v>0</v>
      </c>
      <c r="Q199" s="2" cm="1">
        <f t="array" ref="Q199">ROUND((SUMPRODUCT((NhuCau!$E$178:$E$182=CakyQuyhoach)*((NhuCau!T$178:T$182)/10))+SUMPRODUCT((NhuCau!$E$178:$E$182=Kykehoach)*((NhuCau!T$178:T$182)/5))+SUMPRODUCT((NhuCau!$E$178:$E$182=$C199)*(NhuCau!T$178:T$182))),2)</f>
        <v>0</v>
      </c>
      <c r="R199" s="2" cm="1">
        <f t="array" ref="R199">ROUND((SUMPRODUCT((NhuCau!$E$178:$E$182=CakyQuyhoach)*((NhuCau!U$178:U$182)/10))+SUMPRODUCT((NhuCau!$E$178:$E$182=Kykehoach)*((NhuCau!U$178:U$182)/5))+SUMPRODUCT((NhuCau!$E$178:$E$182=$C199)*(NhuCau!U$178:U$182))),2)</f>
        <v>0</v>
      </c>
      <c r="S199" s="2" cm="1">
        <f t="array" ref="S199">ROUND((SUMPRODUCT((NhuCau!$E$178:$E$182=CakyQuyhoach)*((NhuCau!V$178:V$182)/10))+SUMPRODUCT((NhuCau!$E$178:$E$182=Kykehoach)*((NhuCau!V$178:V$182)/5))+SUMPRODUCT((NhuCau!$E$178:$E$182=$C199)*(NhuCau!V$178:V$182))),2)</f>
        <v>0</v>
      </c>
      <c r="T199" s="2" cm="1">
        <f t="array" ref="T199">ROUND((SUMPRODUCT((NhuCau!$E$178:$E$182=CakyQuyhoach)*((NhuCau!W$178:W$182)/10))+SUMPRODUCT((NhuCau!$E$178:$E$182=Kykehoach)*((NhuCau!W$178:W$182)/5))+SUMPRODUCT((NhuCau!$E$178:$E$182=$C199)*(NhuCau!W$178:W$182))),2)</f>
        <v>0</v>
      </c>
      <c r="U199" s="2" cm="1">
        <f t="array" ref="U199">ROUND((SUMPRODUCT((NhuCau!$E$178:$E$182=CakyQuyhoach)*((NhuCau!X$178:X$182)/10))+SUMPRODUCT((NhuCau!$E$178:$E$182=Kykehoach)*((NhuCau!X$178:X$182)/5))+SUMPRODUCT((NhuCau!$E$178:$E$182=$C199)*(NhuCau!X$178:X$182))),2)</f>
        <v>0</v>
      </c>
      <c r="V199" s="2" cm="1">
        <f t="array" ref="V199">ROUND((SUMPRODUCT((NhuCau!$E$178:$E$182=CakyQuyhoach)*((NhuCau!Y$178:Y$182)/10))+SUMPRODUCT((NhuCau!$E$178:$E$182=Kykehoach)*((NhuCau!Y$178:Y$182)/5))+SUMPRODUCT((NhuCau!$E$178:$E$182=$C199)*(NhuCau!Y$178:Y$182))),2)</f>
        <v>0</v>
      </c>
      <c r="W199" s="2" cm="1">
        <f t="array" ref="W199">ROUND((SUMPRODUCT((NhuCau!$E$178:$E$182=CakyQuyhoach)*((NhuCau!Z$178:Z$182)/10))+SUMPRODUCT((NhuCau!$E$178:$E$182=Kykehoach)*((NhuCau!Z$178:Z$182)/5))+SUMPRODUCT((NhuCau!$E$178:$E$182=$C199)*(NhuCau!Z$178:Z$182))),2)</f>
        <v>0</v>
      </c>
      <c r="X199" s="2" cm="1">
        <f t="array" ref="X199">ROUND((SUMPRODUCT((NhuCau!$E$178:$E$182=CakyQuyhoach)*((NhuCau!AA$178:AA$182)/10))+SUMPRODUCT((NhuCau!$E$178:$E$182=Kykehoach)*((NhuCau!AA$178:AA$182)/5))+SUMPRODUCT((NhuCau!$E$178:$E$182=$C199)*(NhuCau!AA$178:AA$182))),2)</f>
        <v>0</v>
      </c>
      <c r="Y199" s="2" cm="1">
        <f t="array" ref="Y199">ROUND((SUMPRODUCT((NhuCau!$E$178:$E$182=CakyQuyhoach)*((NhuCau!AB$178:AB$182)/10))+SUMPRODUCT((NhuCau!$E$178:$E$182=Kykehoach)*((NhuCau!AB$178:AB$182)/5))+SUMPRODUCT((NhuCau!$E$178:$E$182=$C199)*(NhuCau!AB$178:AB$182))),2)</f>
        <v>0</v>
      </c>
      <c r="Z199" s="2" cm="1">
        <f t="array" ref="Z199">ROUND((SUMPRODUCT((NhuCau!$E$178:$E$182=CakyQuyhoach)*((NhuCau!AC$178:AC$182)/10))+SUMPRODUCT((NhuCau!$E$178:$E$182=Kykehoach)*((NhuCau!AC$178:AC$182)/5))+SUMPRODUCT((NhuCau!$E$178:$E$182=$C199)*(NhuCau!AC$178:AC$182))),2)</f>
        <v>0</v>
      </c>
      <c r="AA199" s="2" cm="1">
        <f t="array" ref="AA199">ROUND((SUMPRODUCT((NhuCau!$E$178:$E$182=CakyQuyhoach)*((NhuCau!AD$178:AD$182)/10))+SUMPRODUCT((NhuCau!$E$178:$E$182=Kykehoach)*((NhuCau!AD$178:AD$182)/5))+SUMPRODUCT((NhuCau!$E$178:$E$182=$C199)*(NhuCau!AD$178:AD$182))),2)</f>
        <v>0</v>
      </c>
      <c r="AB199" s="2" cm="1">
        <f t="array" ref="AB199">ROUND((SUMPRODUCT((NhuCau!$E$178:$E$182=CakyQuyhoach)*((NhuCau!AE$178:AE$182)/10))+SUMPRODUCT((NhuCau!$E$178:$E$182=Kykehoach)*((NhuCau!AE$178:AE$182)/5))+SUMPRODUCT((NhuCau!$E$178:$E$182=$C199)*(NhuCau!AE$178:AE$182))),2)</f>
        <v>0</v>
      </c>
      <c r="AC199" s="2" cm="1">
        <f t="array" ref="AC199">ROUND((SUMPRODUCT((NhuCau!$E$178:$E$182=CakyQuyhoach)*((NhuCau!AF$178:AF$182)/10))+SUMPRODUCT((NhuCau!$E$178:$E$182=Kykehoach)*((NhuCau!AF$178:AF$182)/5))+SUMPRODUCT((NhuCau!$E$178:$E$182=$C199)*(NhuCau!AF$178:AF$182))),2)</f>
        <v>0</v>
      </c>
      <c r="AD199" s="2" cm="1">
        <f t="array" ref="AD199">ROUND((SUMPRODUCT((NhuCau!$E$178:$E$182=CakyQuyhoach)*((NhuCau!AG$178:AG$182)/10))+SUMPRODUCT((NhuCau!$E$178:$E$182=Kykehoach)*((NhuCau!AG$178:AG$182)/5))+SUMPRODUCT((NhuCau!$E$178:$E$182=$C199)*(NhuCau!AG$178:AG$182))),2)</f>
        <v>0</v>
      </c>
      <c r="AE199" s="2" cm="1">
        <f t="array" ref="AE199">ROUND((SUMPRODUCT((NhuCau!$E$178:$E$182=CakyQuyhoach)*((NhuCau!AH$178:AH$182)/10))+SUMPRODUCT((NhuCau!$E$178:$E$182=Kykehoach)*((NhuCau!AH$178:AH$182)/5))+SUMPRODUCT((NhuCau!$E$178:$E$182=$C199)*(NhuCau!AH$178:AH$182))),2)</f>
        <v>0</v>
      </c>
      <c r="AF199" s="2" cm="1">
        <f t="array" ref="AF199">ROUND((SUMPRODUCT((NhuCau!$E$178:$E$182=CakyQuyhoach)*((NhuCau!AI$178:AI$182)/10))+SUMPRODUCT((NhuCau!$E$178:$E$182=Kykehoach)*((NhuCau!AI$178:AI$182)/5))+SUMPRODUCT((NhuCau!$E$178:$E$182=$C199)*(NhuCau!AI$178:AI$182))),2)</f>
        <v>0</v>
      </c>
      <c r="AG199" s="2" cm="1">
        <f t="array" ref="AG199">ROUND((SUMPRODUCT((NhuCau!$E$178:$E$182=CakyQuyhoach)*((NhuCau!AJ$178:AJ$182)/10))+SUMPRODUCT((NhuCau!$E$178:$E$182=Kykehoach)*((NhuCau!AJ$178:AJ$182)/5))+SUMPRODUCT((NhuCau!$E$178:$E$182=$C199)*(NhuCau!AJ$178:AJ$182))),2)</f>
        <v>0</v>
      </c>
      <c r="AH199" s="2" cm="1">
        <f t="array" ref="AH199">ROUND((SUMPRODUCT((NhuCau!$E$178:$E$182=CakyQuyhoach)*((NhuCau!AK$178:AK$182)/10))+SUMPRODUCT((NhuCau!$E$178:$E$182=Kykehoach)*((NhuCau!AK$178:AK$182)/5))+SUMPRODUCT((NhuCau!$E$178:$E$182=$C199)*(NhuCau!AK$178:AK$182))),2)</f>
        <v>0</v>
      </c>
      <c r="AI199" s="2" cm="1">
        <f t="array" ref="AI199">ROUND((SUMPRODUCT((NhuCau!$E$178:$E$182=CakyQuyhoach)*((NhuCau!AL$178:AL$182)/10))+SUMPRODUCT((NhuCau!$E$178:$E$182=Kykehoach)*((NhuCau!AL$178:AL$182)/5))+SUMPRODUCT((NhuCau!$E$178:$E$182=$C199)*(NhuCau!AL$178:AL$182))),2)</f>
        <v>0</v>
      </c>
      <c r="AJ199" s="2" cm="1">
        <f t="array" ref="AJ199">ROUND((SUMPRODUCT((NhuCau!$E$178:$E$182=CakyQuyhoach)*((NhuCau!AM$178:AM$182)/10))+SUMPRODUCT((NhuCau!$E$178:$E$182=Kykehoach)*((NhuCau!AM$178:AM$182)/5))+SUMPRODUCT((NhuCau!$E$178:$E$182=$C199)*(NhuCau!AM$178:AM$182))),2)</f>
        <v>0</v>
      </c>
      <c r="AK199" s="2" cm="1">
        <f t="array" ref="AK199">ROUND((SUMPRODUCT((NhuCau!$E$178:$E$182=CakyQuyhoach)*((NhuCau!AN$178:AN$182)/10))+SUMPRODUCT((NhuCau!$E$178:$E$182=Kykehoach)*((NhuCau!AN$178:AN$182)/5))+SUMPRODUCT((NhuCau!$E$178:$E$182=$C199)*(NhuCau!AN$178:AN$182))),2)</f>
        <v>0</v>
      </c>
      <c r="AL199" s="2" cm="1">
        <f t="array" ref="AL199">ROUND((SUMPRODUCT((NhuCau!$E$178:$E$182=CakyQuyhoach)*((NhuCau!AO$178:AO$182)/10))+SUMPRODUCT((NhuCau!$E$178:$E$182=Kykehoach)*((NhuCau!AO$178:AO$182)/5))+SUMPRODUCT((NhuCau!$E$178:$E$182=$C199)*(NhuCau!AO$178:AO$182))),2)</f>
        <v>0</v>
      </c>
      <c r="AM199" s="2" cm="1">
        <f t="array" ref="AM199">ROUND((SUMPRODUCT((NhuCau!$E$178:$E$182=CakyQuyhoach)*((NhuCau!AP$178:AP$182)/10))+SUMPRODUCT((NhuCau!$E$178:$E$182=Kykehoach)*((NhuCau!AP$178:AP$182)/5))+SUMPRODUCT((NhuCau!$E$178:$E$182=$C199)*(NhuCau!AP$178:AP$182))),2)</f>
        <v>0</v>
      </c>
      <c r="AN199" s="2" cm="1">
        <f t="array" ref="AN199">ROUND((SUMPRODUCT((NhuCau!$E$178:$E$182=CakyQuyhoach)*((NhuCau!AQ$178:AQ$182)/10))+SUMPRODUCT((NhuCau!$E$178:$E$182=Kykehoach)*((NhuCau!AQ$178:AQ$182)/5))+SUMPRODUCT((NhuCau!$E$178:$E$182=$C199)*(NhuCau!AQ$178:AQ$182))),2)</f>
        <v>0</v>
      </c>
      <c r="AO199" s="2" cm="1">
        <f t="array" ref="AO199">ROUND((SUMPRODUCT((NhuCau!$E$178:$E$182=CakyQuyhoach)*((NhuCau!AR$178:AR$182)/10))+SUMPRODUCT((NhuCau!$E$178:$E$182=Kykehoach)*((NhuCau!AR$178:AR$182)/5))+SUMPRODUCT((NhuCau!$E$178:$E$182=$C199)*(NhuCau!AR$178:AR$182))),2)</f>
        <v>0</v>
      </c>
      <c r="AP199" s="2" cm="1">
        <f t="array" ref="AP199">ROUND((SUMPRODUCT((NhuCau!$E$178:$E$182=CakyQuyhoach)*((NhuCau!AS$178:AS$182)/10))+SUMPRODUCT((NhuCau!$E$178:$E$182=Kykehoach)*((NhuCau!AS$178:AS$182)/5))+SUMPRODUCT((NhuCau!$E$178:$E$182=$C199)*(NhuCau!AS$178:AS$182))),2)</f>
        <v>0</v>
      </c>
      <c r="AQ199" s="2" cm="1">
        <f t="array" ref="AQ199">ROUND((SUMPRODUCT((NhuCau!$E$178:$E$182=CakyQuyhoach)*((NhuCau!AT$178:AT$182)/10))+SUMPRODUCT((NhuCau!$E$178:$E$182=Kykehoach)*((NhuCau!AT$178:AT$182)/5))+SUMPRODUCT((NhuCau!$E$178:$E$182=$C199)*(NhuCau!AT$178:AT$182))),2)</f>
        <v>0</v>
      </c>
      <c r="AR199" s="2" cm="1">
        <f t="array" ref="AR199">ROUND((SUMPRODUCT((NhuCau!$E$178:$E$182=CakyQuyhoach)*((NhuCau!AU$178:AU$182)/10))+SUMPRODUCT((NhuCau!$E$178:$E$182=Kykehoach)*((NhuCau!AU$178:AU$182)/5))+SUMPRODUCT((NhuCau!$E$178:$E$182=$C199)*(NhuCau!AU$178:AU$182))),2)</f>
        <v>0</v>
      </c>
      <c r="AS199" s="2" cm="1">
        <f t="array" ref="AS199">ROUND((SUMPRODUCT((NhuCau!$E$178:$E$182=CakyQuyhoach)*((NhuCau!AV$178:AV$182)/10))+SUMPRODUCT((NhuCau!$E$178:$E$182=Kykehoach)*((NhuCau!AV$178:AV$182)/5))+SUMPRODUCT((NhuCau!$E$178:$E$182=$C199)*(NhuCau!AV$178:AV$182))),2)</f>
        <v>0</v>
      </c>
      <c r="AT199" s="2" cm="1">
        <f t="array" ref="AT199">ROUND((SUMPRODUCT((NhuCau!$E$178:$E$182=CakyQuyhoach)*((NhuCau!AW$178:AW$182)/10))+SUMPRODUCT((NhuCau!$E$178:$E$182=Kykehoach)*((NhuCau!AW$178:AW$182)/5))+SUMPRODUCT((NhuCau!$E$178:$E$182=$C199)*(NhuCau!AW$178:AW$182))),2)</f>
        <v>0</v>
      </c>
      <c r="AU199" s="2" cm="1">
        <f t="array" ref="AU199">ROUND((SUMPRODUCT((NhuCau!$E$178:$E$182=CakyQuyhoach)*((NhuCau!AX$178:AX$182)/10))+SUMPRODUCT((NhuCau!$E$178:$E$182=Kykehoach)*((NhuCau!AX$178:AX$182)/5))+SUMPRODUCT((NhuCau!$E$178:$E$182=$C199)*(NhuCau!AX$178:AX$182))),2)</f>
        <v>0</v>
      </c>
      <c r="AV199" s="2" cm="1">
        <f t="array" ref="AV199">ROUND((SUMPRODUCT((NhuCau!$E$178:$E$182=CakyQuyhoach)*((NhuCau!AY$178:AY$182)/10))+SUMPRODUCT((NhuCau!$E$178:$E$182=Kykehoach)*((NhuCau!AY$178:AY$182)/5))+SUMPRODUCT((NhuCau!$E$178:$E$182=$C199)*(NhuCau!AY$178:AY$182))),2)</f>
        <v>0</v>
      </c>
      <c r="AW199" s="2" cm="1">
        <f t="array" ref="AW199">ROUND((SUMPRODUCT((NhuCau!$E$178:$E$182=CakyQuyhoach)*((NhuCau!AZ$178:AZ$182)/10))+SUMPRODUCT((NhuCau!$E$178:$E$182=Kykehoach)*((NhuCau!AZ$178:AZ$182)/5))+SUMPRODUCT((NhuCau!$E$178:$E$182=$C199)*(NhuCau!AZ$178:AZ$182))),2)</f>
        <v>0</v>
      </c>
      <c r="AX199" s="2" cm="1">
        <f t="array" ref="AX199">ROUND((SUMPRODUCT((NhuCau!$E$178:$E$182=CakyQuyhoach)*((NhuCau!BA$178:BA$182)/10))+SUMPRODUCT((NhuCau!$E$178:$E$182=Kykehoach)*((NhuCau!BA$178:BA$182)/5))+SUMPRODUCT((NhuCau!$E$178:$E$182=$C199)*(NhuCau!BA$178:BA$182))),2)</f>
        <v>0</v>
      </c>
      <c r="AY199" s="2" cm="1">
        <f t="array" ref="AY199">ROUND((SUMPRODUCT((NhuCau!$E$178:$E$182=CakyQuyhoach)*((NhuCau!BB$178:BB$182)/10))+SUMPRODUCT((NhuCau!$E$178:$E$182=Kykehoach)*((NhuCau!BB$178:BB$182)/5))+SUMPRODUCT((NhuCau!$E$178:$E$182=$C199)*(NhuCau!BB$178:BB$182))),2)</f>
        <v>0</v>
      </c>
      <c r="AZ199" s="2" cm="1">
        <f t="array" ref="AZ199">ROUND((SUMPRODUCT((NhuCau!$E$178:$E$182=CakyQuyhoach)*((NhuCau!BD$178:BD$182)/10))+SUMPRODUCT((NhuCau!$E$178:$E$182=Kykehoach)*((NhuCau!BD$178:BD$182)/5))+SUMPRODUCT((NhuCau!$E$178:$E$182=$C199)*(NhuCau!BD$178:BD$182))),2)</f>
        <v>0</v>
      </c>
      <c r="BA199" s="2" cm="1">
        <f t="array" ref="BA199">ROUND((SUMPRODUCT((NhuCau!$E$178:$E$182=CakyQuyhoach)*((NhuCau!BE$178:BE$182)/10))+SUMPRODUCT((NhuCau!$E$178:$E$182=Kykehoach)*((NhuCau!BE$178:BE$182)/5))+SUMPRODUCT((NhuCau!$E$178:$E$182=$C199)*(NhuCau!BE$178:BE$182))),2)</f>
        <v>0</v>
      </c>
      <c r="BB199" s="2" cm="1">
        <f t="array" ref="BB199">ROUND((SUMPRODUCT((NhuCau!$E$178:$E$182=CakyQuyhoach)*((NhuCau!BF$178:BF$182)/10))+SUMPRODUCT((NhuCau!$E$178:$E$182=Kykehoach)*((NhuCau!BF$178:BF$182)/5))+SUMPRODUCT((NhuCau!$E$178:$E$182=$C199)*(NhuCau!BF$178:BF$182))),2)</f>
        <v>0</v>
      </c>
      <c r="BC199" s="2" cm="1">
        <f t="array" ref="BC199">ROUND((SUMPRODUCT((NhuCau!$E$178:$E$182=CakyQuyhoach)*((NhuCau!BG$178:BG$182)/10))+SUMPRODUCT((NhuCau!$E$178:$E$182=Kykehoach)*((NhuCau!BG$178:BG$182)/5))+SUMPRODUCT((NhuCau!$E$178:$E$182=$C199)*(NhuCau!BG$178:BG$182))),2)</f>
        <v>0</v>
      </c>
      <c r="BD199" s="2" cm="1">
        <f t="array" ref="BD199">ROUND((SUMPRODUCT((NhuCau!$E$178:$E$182=CakyQuyhoach)*((NhuCau!BH$178:BH$182)/10))+SUMPRODUCT((NhuCau!$E$178:$E$182=Kykehoach)*((NhuCau!BH$178:BH$182)/5))+SUMPRODUCT((NhuCau!$E$178:$E$182=$C199)*(NhuCau!BH$178:BH$182))),2)</f>
        <v>0</v>
      </c>
      <c r="BE199" s="2" cm="1">
        <f t="array" ref="BE199">ROUND((SUMPRODUCT((NhuCau!$E$178:$E$182=CakyQuyhoach)*((NhuCau!BI$178:BI$182)/10))+SUMPRODUCT((NhuCau!$E$178:$E$182=Kykehoach)*((NhuCau!BI$178:BI$182)/5))+SUMPRODUCT((NhuCau!$E$178:$E$182=$C199)*(NhuCau!BI$178:BI$182))),2)</f>
        <v>0</v>
      </c>
      <c r="BF199" s="2" cm="1">
        <f t="array" ref="BF199">ROUND((SUMPRODUCT((NhuCau!$E$178:$E$182=CakyQuyhoach)*((NhuCau!BJ$178:BJ$182)/10))+SUMPRODUCT((NhuCau!$E$178:$E$182=Kykehoach)*((NhuCau!BJ$178:BJ$182)/5))+SUMPRODUCT((NhuCau!$E$178:$E$182=$C199)*(NhuCau!BJ$178:BJ$182))),2)</f>
        <v>0</v>
      </c>
      <c r="BG199" s="2" cm="1">
        <f t="array" ref="BG199">ROUND((SUMPRODUCT((NhuCau!$E$178:$E$182=CakyQuyhoach)*((NhuCau!BK$178:BK$182)/10))+SUMPRODUCT((NhuCau!$E$178:$E$182=Kykehoach)*((NhuCau!BK$178:BK$182)/5))+SUMPRODUCT((NhuCau!$E$178:$E$182=$C199)*(NhuCau!BK$178:BK$182))),2)</f>
        <v>0</v>
      </c>
    </row>
    <row r="200" spans="1:59" s="1" customFormat="1" ht="16.5" customHeight="1">
      <c r="A200" s="251" t="s">
        <v>42</v>
      </c>
      <c r="B200" s="252"/>
      <c r="C200" s="253" t="str">
        <f t="shared" si="99"/>
        <v>Năm 2028</v>
      </c>
      <c r="D200" s="246" t="s">
        <v>203</v>
      </c>
      <c r="E200" s="255">
        <f>SUM(F200:BG200)</f>
        <v>0</v>
      </c>
      <c r="F200" s="2" cm="1">
        <f t="array" ref="F200">ROUND((SUMPRODUCT((NhuCau!$E$178:$E$182=CakyQuyhoach)*((NhuCau!I$178:I$182)/10))+SUMPRODUCT((NhuCau!$E$178:$E$182=Kykehoach)*((NhuCau!I$178:I$182)/5))+SUMPRODUCT((NhuCau!$E$178:$E$182=$C200)*(NhuCau!I$178:I$182))),2)</f>
        <v>0</v>
      </c>
      <c r="G200" s="2" cm="1">
        <f t="array" ref="G200">ROUND((SUMPRODUCT((NhuCau!$E$178:$E$182=CakyQuyhoach)*((NhuCau!J$178:J$182)/10))+SUMPRODUCT((NhuCau!$E$178:$E$182=Kykehoach)*((NhuCau!J$178:J$182)/5))+SUMPRODUCT((NhuCau!$E$178:$E$182=$C200)*(NhuCau!J$178:J$182))),2)</f>
        <v>0</v>
      </c>
      <c r="H200" s="2" cm="1">
        <f t="array" ref="H200">ROUND((SUMPRODUCT((NhuCau!$E$178:$E$182=CakyQuyhoach)*((NhuCau!K$178:K$182)/10))+SUMPRODUCT((NhuCau!$E$178:$E$182=Kykehoach)*((NhuCau!K$178:K$182)/5))+SUMPRODUCT((NhuCau!$E$178:$E$182=$C200)*(NhuCau!K$178:K$182))),2)</f>
        <v>0</v>
      </c>
      <c r="I200" s="2" cm="1">
        <f t="array" ref="I200">ROUND((SUMPRODUCT((NhuCau!$E$178:$E$182=CakyQuyhoach)*((NhuCau!L$178:L$182)/10))+SUMPRODUCT((NhuCau!$E$178:$E$182=Kykehoach)*((NhuCau!L$178:L$182)/5))+SUMPRODUCT((NhuCau!$E$178:$E$182=$C200)*(NhuCau!L$178:L$182))),2)</f>
        <v>0</v>
      </c>
      <c r="J200" s="2" cm="1">
        <f t="array" ref="J200">ROUND((SUMPRODUCT((NhuCau!$E$178:$E$182=CakyQuyhoach)*((NhuCau!M$178:M$182)/10))+SUMPRODUCT((NhuCau!$E$178:$E$182=Kykehoach)*((NhuCau!M$178:M$182)/5))+SUMPRODUCT((NhuCau!$E$178:$E$182=$C200)*(NhuCau!M$178:M$182))),2)</f>
        <v>0</v>
      </c>
      <c r="K200" s="2" cm="1">
        <f t="array" ref="K200">ROUND((SUMPRODUCT((NhuCau!$E$178:$E$182=CakyQuyhoach)*((NhuCau!N$178:N$182)/10))+SUMPRODUCT((NhuCau!$E$178:$E$182=Kykehoach)*((NhuCau!N$178:N$182)/5))+SUMPRODUCT((NhuCau!$E$178:$E$182=$C200)*(NhuCau!N$178:N$182))),2)</f>
        <v>0</v>
      </c>
      <c r="L200" s="2" cm="1">
        <f t="array" ref="L200">ROUND((SUMPRODUCT((NhuCau!$E$178:$E$182=CakyQuyhoach)*((NhuCau!O$178:O$182)/10))+SUMPRODUCT((NhuCau!$E$178:$E$182=Kykehoach)*((NhuCau!O$178:O$182)/5))+SUMPRODUCT((NhuCau!$E$178:$E$182=$C200)*(NhuCau!O$178:O$182))),2)</f>
        <v>0</v>
      </c>
      <c r="M200" s="2" cm="1">
        <f t="array" ref="M200">ROUND((SUMPRODUCT((NhuCau!$E$178:$E$182=CakyQuyhoach)*((NhuCau!P$178:P$182)/10))+SUMPRODUCT((NhuCau!$E$178:$E$182=Kykehoach)*((NhuCau!P$178:P$182)/5))+SUMPRODUCT((NhuCau!$E$178:$E$182=$C200)*(NhuCau!P$178:P$182))),2)</f>
        <v>0</v>
      </c>
      <c r="N200" s="2" cm="1">
        <f t="array" ref="N200">ROUND((SUMPRODUCT((NhuCau!$E$178:$E$182=CakyQuyhoach)*((NhuCau!Q$178:Q$182)/10))+SUMPRODUCT((NhuCau!$E$178:$E$182=Kykehoach)*((NhuCau!Q$178:Q$182)/5))+SUMPRODUCT((NhuCau!$E$178:$E$182=$C200)*(NhuCau!Q$178:Q$182))),2)</f>
        <v>0</v>
      </c>
      <c r="O200" s="2" cm="1">
        <f t="array" ref="O200">ROUND((SUMPRODUCT((NhuCau!$E$178:$E$182=CakyQuyhoach)*((NhuCau!R$178:R$182)/10))+SUMPRODUCT((NhuCau!$E$178:$E$182=Kykehoach)*((NhuCau!R$178:R$182)/5))+SUMPRODUCT((NhuCau!$E$178:$E$182=$C200)*(NhuCau!R$178:R$182))),2)</f>
        <v>0</v>
      </c>
      <c r="P200" s="2" cm="1">
        <f t="array" ref="P200">ROUND((SUMPRODUCT((NhuCau!$E$178:$E$182=CakyQuyhoach)*((NhuCau!S$178:S$182)/10))+SUMPRODUCT((NhuCau!$E$178:$E$182=Kykehoach)*((NhuCau!S$178:S$182)/5))+SUMPRODUCT((NhuCau!$E$178:$E$182=$C200)*(NhuCau!S$178:S$182))),2)</f>
        <v>0</v>
      </c>
      <c r="Q200" s="2" cm="1">
        <f t="array" ref="Q200">ROUND((SUMPRODUCT((NhuCau!$E$178:$E$182=CakyQuyhoach)*((NhuCau!T$178:T$182)/10))+SUMPRODUCT((NhuCau!$E$178:$E$182=Kykehoach)*((NhuCau!T$178:T$182)/5))+SUMPRODUCT((NhuCau!$E$178:$E$182=$C200)*(NhuCau!T$178:T$182))),2)</f>
        <v>0</v>
      </c>
      <c r="R200" s="2" cm="1">
        <f t="array" ref="R200">ROUND((SUMPRODUCT((NhuCau!$E$178:$E$182=CakyQuyhoach)*((NhuCau!U$178:U$182)/10))+SUMPRODUCT((NhuCau!$E$178:$E$182=Kykehoach)*((NhuCau!U$178:U$182)/5))+SUMPRODUCT((NhuCau!$E$178:$E$182=$C200)*(NhuCau!U$178:U$182))),2)</f>
        <v>0</v>
      </c>
      <c r="S200" s="2" cm="1">
        <f t="array" ref="S200">ROUND((SUMPRODUCT((NhuCau!$E$178:$E$182=CakyQuyhoach)*((NhuCau!V$178:V$182)/10))+SUMPRODUCT((NhuCau!$E$178:$E$182=Kykehoach)*((NhuCau!V$178:V$182)/5))+SUMPRODUCT((NhuCau!$E$178:$E$182=$C200)*(NhuCau!V$178:V$182))),2)</f>
        <v>0</v>
      </c>
      <c r="T200" s="2" cm="1">
        <f t="array" ref="T200">ROUND((SUMPRODUCT((NhuCau!$E$178:$E$182=CakyQuyhoach)*((NhuCau!W$178:W$182)/10))+SUMPRODUCT((NhuCau!$E$178:$E$182=Kykehoach)*((NhuCau!W$178:W$182)/5))+SUMPRODUCT((NhuCau!$E$178:$E$182=$C200)*(NhuCau!W$178:W$182))),2)</f>
        <v>0</v>
      </c>
      <c r="U200" s="2" cm="1">
        <f t="array" ref="U200">ROUND((SUMPRODUCT((NhuCau!$E$178:$E$182=CakyQuyhoach)*((NhuCau!X$178:X$182)/10))+SUMPRODUCT((NhuCau!$E$178:$E$182=Kykehoach)*((NhuCau!X$178:X$182)/5))+SUMPRODUCT((NhuCau!$E$178:$E$182=$C200)*(NhuCau!X$178:X$182))),2)</f>
        <v>0</v>
      </c>
      <c r="V200" s="2" cm="1">
        <f t="array" ref="V200">ROUND((SUMPRODUCT((NhuCau!$E$178:$E$182=CakyQuyhoach)*((NhuCau!Y$178:Y$182)/10))+SUMPRODUCT((NhuCau!$E$178:$E$182=Kykehoach)*((NhuCau!Y$178:Y$182)/5))+SUMPRODUCT((NhuCau!$E$178:$E$182=$C200)*(NhuCau!Y$178:Y$182))),2)</f>
        <v>0</v>
      </c>
      <c r="W200" s="2" cm="1">
        <f t="array" ref="W200">ROUND((SUMPRODUCT((NhuCau!$E$178:$E$182=CakyQuyhoach)*((NhuCau!Z$178:Z$182)/10))+SUMPRODUCT((NhuCau!$E$178:$E$182=Kykehoach)*((NhuCau!Z$178:Z$182)/5))+SUMPRODUCT((NhuCau!$E$178:$E$182=$C200)*(NhuCau!Z$178:Z$182))),2)</f>
        <v>0</v>
      </c>
      <c r="X200" s="2" cm="1">
        <f t="array" ref="X200">ROUND((SUMPRODUCT((NhuCau!$E$178:$E$182=CakyQuyhoach)*((NhuCau!AA$178:AA$182)/10))+SUMPRODUCT((NhuCau!$E$178:$E$182=Kykehoach)*((NhuCau!AA$178:AA$182)/5))+SUMPRODUCT((NhuCau!$E$178:$E$182=$C200)*(NhuCau!AA$178:AA$182))),2)</f>
        <v>0</v>
      </c>
      <c r="Y200" s="2" cm="1">
        <f t="array" ref="Y200">ROUND((SUMPRODUCT((NhuCau!$E$178:$E$182=CakyQuyhoach)*((NhuCau!AB$178:AB$182)/10))+SUMPRODUCT((NhuCau!$E$178:$E$182=Kykehoach)*((NhuCau!AB$178:AB$182)/5))+SUMPRODUCT((NhuCau!$E$178:$E$182=$C200)*(NhuCau!AB$178:AB$182))),2)</f>
        <v>0</v>
      </c>
      <c r="Z200" s="2" cm="1">
        <f t="array" ref="Z200">ROUND((SUMPRODUCT((NhuCau!$E$178:$E$182=CakyQuyhoach)*((NhuCau!AC$178:AC$182)/10))+SUMPRODUCT((NhuCau!$E$178:$E$182=Kykehoach)*((NhuCau!AC$178:AC$182)/5))+SUMPRODUCT((NhuCau!$E$178:$E$182=$C200)*(NhuCau!AC$178:AC$182))),2)</f>
        <v>0</v>
      </c>
      <c r="AA200" s="2" cm="1">
        <f t="array" ref="AA200">ROUND((SUMPRODUCT((NhuCau!$E$178:$E$182=CakyQuyhoach)*((NhuCau!AD$178:AD$182)/10))+SUMPRODUCT((NhuCau!$E$178:$E$182=Kykehoach)*((NhuCau!AD$178:AD$182)/5))+SUMPRODUCT((NhuCau!$E$178:$E$182=$C200)*(NhuCau!AD$178:AD$182))),2)</f>
        <v>0</v>
      </c>
      <c r="AB200" s="2" cm="1">
        <f t="array" ref="AB200">ROUND((SUMPRODUCT((NhuCau!$E$178:$E$182=CakyQuyhoach)*((NhuCau!AE$178:AE$182)/10))+SUMPRODUCT((NhuCau!$E$178:$E$182=Kykehoach)*((NhuCau!AE$178:AE$182)/5))+SUMPRODUCT((NhuCau!$E$178:$E$182=$C200)*(NhuCau!AE$178:AE$182))),2)</f>
        <v>0</v>
      </c>
      <c r="AC200" s="2" cm="1">
        <f t="array" ref="AC200">ROUND((SUMPRODUCT((NhuCau!$E$178:$E$182=CakyQuyhoach)*((NhuCau!AF$178:AF$182)/10))+SUMPRODUCT((NhuCau!$E$178:$E$182=Kykehoach)*((NhuCau!AF$178:AF$182)/5))+SUMPRODUCT((NhuCau!$E$178:$E$182=$C200)*(NhuCau!AF$178:AF$182))),2)</f>
        <v>0</v>
      </c>
      <c r="AD200" s="2" cm="1">
        <f t="array" ref="AD200">ROUND((SUMPRODUCT((NhuCau!$E$178:$E$182=CakyQuyhoach)*((NhuCau!AG$178:AG$182)/10))+SUMPRODUCT((NhuCau!$E$178:$E$182=Kykehoach)*((NhuCau!AG$178:AG$182)/5))+SUMPRODUCT((NhuCau!$E$178:$E$182=$C200)*(NhuCau!AG$178:AG$182))),2)</f>
        <v>0</v>
      </c>
      <c r="AE200" s="2" cm="1">
        <f t="array" ref="AE200">ROUND((SUMPRODUCT((NhuCau!$E$178:$E$182=CakyQuyhoach)*((NhuCau!AH$178:AH$182)/10))+SUMPRODUCT((NhuCau!$E$178:$E$182=Kykehoach)*((NhuCau!AH$178:AH$182)/5))+SUMPRODUCT((NhuCau!$E$178:$E$182=$C200)*(NhuCau!AH$178:AH$182))),2)</f>
        <v>0</v>
      </c>
      <c r="AF200" s="2" cm="1">
        <f t="array" ref="AF200">ROUND((SUMPRODUCT((NhuCau!$E$178:$E$182=CakyQuyhoach)*((NhuCau!AI$178:AI$182)/10))+SUMPRODUCT((NhuCau!$E$178:$E$182=Kykehoach)*((NhuCau!AI$178:AI$182)/5))+SUMPRODUCT((NhuCau!$E$178:$E$182=$C200)*(NhuCau!AI$178:AI$182))),2)</f>
        <v>0</v>
      </c>
      <c r="AG200" s="2" cm="1">
        <f t="array" ref="AG200">ROUND((SUMPRODUCT((NhuCau!$E$178:$E$182=CakyQuyhoach)*((NhuCau!AJ$178:AJ$182)/10))+SUMPRODUCT((NhuCau!$E$178:$E$182=Kykehoach)*((NhuCau!AJ$178:AJ$182)/5))+SUMPRODUCT((NhuCau!$E$178:$E$182=$C200)*(NhuCau!AJ$178:AJ$182))),2)</f>
        <v>0</v>
      </c>
      <c r="AH200" s="2" cm="1">
        <f t="array" ref="AH200">ROUND((SUMPRODUCT((NhuCau!$E$178:$E$182=CakyQuyhoach)*((NhuCau!AK$178:AK$182)/10))+SUMPRODUCT((NhuCau!$E$178:$E$182=Kykehoach)*((NhuCau!AK$178:AK$182)/5))+SUMPRODUCT((NhuCau!$E$178:$E$182=$C200)*(NhuCau!AK$178:AK$182))),2)</f>
        <v>0</v>
      </c>
      <c r="AI200" s="2" cm="1">
        <f t="array" ref="AI200">ROUND((SUMPRODUCT((NhuCau!$E$178:$E$182=CakyQuyhoach)*((NhuCau!AL$178:AL$182)/10))+SUMPRODUCT((NhuCau!$E$178:$E$182=Kykehoach)*((NhuCau!AL$178:AL$182)/5))+SUMPRODUCT((NhuCau!$E$178:$E$182=$C200)*(NhuCau!AL$178:AL$182))),2)</f>
        <v>0</v>
      </c>
      <c r="AJ200" s="2" cm="1">
        <f t="array" ref="AJ200">ROUND((SUMPRODUCT((NhuCau!$E$178:$E$182=CakyQuyhoach)*((NhuCau!AM$178:AM$182)/10))+SUMPRODUCT((NhuCau!$E$178:$E$182=Kykehoach)*((NhuCau!AM$178:AM$182)/5))+SUMPRODUCT((NhuCau!$E$178:$E$182=$C200)*(NhuCau!AM$178:AM$182))),2)</f>
        <v>0</v>
      </c>
      <c r="AK200" s="2" cm="1">
        <f t="array" ref="AK200">ROUND((SUMPRODUCT((NhuCau!$E$178:$E$182=CakyQuyhoach)*((NhuCau!AN$178:AN$182)/10))+SUMPRODUCT((NhuCau!$E$178:$E$182=Kykehoach)*((NhuCau!AN$178:AN$182)/5))+SUMPRODUCT((NhuCau!$E$178:$E$182=$C200)*(NhuCau!AN$178:AN$182))),2)</f>
        <v>0</v>
      </c>
      <c r="AL200" s="2" cm="1">
        <f t="array" ref="AL200">ROUND((SUMPRODUCT((NhuCau!$E$178:$E$182=CakyQuyhoach)*((NhuCau!AO$178:AO$182)/10))+SUMPRODUCT((NhuCau!$E$178:$E$182=Kykehoach)*((NhuCau!AO$178:AO$182)/5))+SUMPRODUCT((NhuCau!$E$178:$E$182=$C200)*(NhuCau!AO$178:AO$182))),2)</f>
        <v>0</v>
      </c>
      <c r="AM200" s="2" cm="1">
        <f t="array" ref="AM200">ROUND((SUMPRODUCT((NhuCau!$E$178:$E$182=CakyQuyhoach)*((NhuCau!AP$178:AP$182)/10))+SUMPRODUCT((NhuCau!$E$178:$E$182=Kykehoach)*((NhuCau!AP$178:AP$182)/5))+SUMPRODUCT((NhuCau!$E$178:$E$182=$C200)*(NhuCau!AP$178:AP$182))),2)</f>
        <v>0</v>
      </c>
      <c r="AN200" s="2" cm="1">
        <f t="array" ref="AN200">ROUND((SUMPRODUCT((NhuCau!$E$178:$E$182=CakyQuyhoach)*((NhuCau!AQ$178:AQ$182)/10))+SUMPRODUCT((NhuCau!$E$178:$E$182=Kykehoach)*((NhuCau!AQ$178:AQ$182)/5))+SUMPRODUCT((NhuCau!$E$178:$E$182=$C200)*(NhuCau!AQ$178:AQ$182))),2)</f>
        <v>0</v>
      </c>
      <c r="AO200" s="2" cm="1">
        <f t="array" ref="AO200">ROUND((SUMPRODUCT((NhuCau!$E$178:$E$182=CakyQuyhoach)*((NhuCau!AR$178:AR$182)/10))+SUMPRODUCT((NhuCau!$E$178:$E$182=Kykehoach)*((NhuCau!AR$178:AR$182)/5))+SUMPRODUCT((NhuCau!$E$178:$E$182=$C200)*(NhuCau!AR$178:AR$182))),2)</f>
        <v>0</v>
      </c>
      <c r="AP200" s="2" cm="1">
        <f t="array" ref="AP200">ROUND((SUMPRODUCT((NhuCau!$E$178:$E$182=CakyQuyhoach)*((NhuCau!AS$178:AS$182)/10))+SUMPRODUCT((NhuCau!$E$178:$E$182=Kykehoach)*((NhuCau!AS$178:AS$182)/5))+SUMPRODUCT((NhuCau!$E$178:$E$182=$C200)*(NhuCau!AS$178:AS$182))),2)</f>
        <v>0</v>
      </c>
      <c r="AQ200" s="2" cm="1">
        <f t="array" ref="AQ200">ROUND((SUMPRODUCT((NhuCau!$E$178:$E$182=CakyQuyhoach)*((NhuCau!AT$178:AT$182)/10))+SUMPRODUCT((NhuCau!$E$178:$E$182=Kykehoach)*((NhuCau!AT$178:AT$182)/5))+SUMPRODUCT((NhuCau!$E$178:$E$182=$C200)*(NhuCau!AT$178:AT$182))),2)</f>
        <v>0</v>
      </c>
      <c r="AR200" s="2" cm="1">
        <f t="array" ref="AR200">ROUND((SUMPRODUCT((NhuCau!$E$178:$E$182=CakyQuyhoach)*((NhuCau!AU$178:AU$182)/10))+SUMPRODUCT((NhuCau!$E$178:$E$182=Kykehoach)*((NhuCau!AU$178:AU$182)/5))+SUMPRODUCT((NhuCau!$E$178:$E$182=$C200)*(NhuCau!AU$178:AU$182))),2)</f>
        <v>0</v>
      </c>
      <c r="AS200" s="2" cm="1">
        <f t="array" ref="AS200">ROUND((SUMPRODUCT((NhuCau!$E$178:$E$182=CakyQuyhoach)*((NhuCau!AV$178:AV$182)/10))+SUMPRODUCT((NhuCau!$E$178:$E$182=Kykehoach)*((NhuCau!AV$178:AV$182)/5))+SUMPRODUCT((NhuCau!$E$178:$E$182=$C200)*(NhuCau!AV$178:AV$182))),2)</f>
        <v>0</v>
      </c>
      <c r="AT200" s="2" cm="1">
        <f t="array" ref="AT200">ROUND((SUMPRODUCT((NhuCau!$E$178:$E$182=CakyQuyhoach)*((NhuCau!AW$178:AW$182)/10))+SUMPRODUCT((NhuCau!$E$178:$E$182=Kykehoach)*((NhuCau!AW$178:AW$182)/5))+SUMPRODUCT((NhuCau!$E$178:$E$182=$C200)*(NhuCau!AW$178:AW$182))),2)</f>
        <v>0</v>
      </c>
      <c r="AU200" s="2" cm="1">
        <f t="array" ref="AU200">ROUND((SUMPRODUCT((NhuCau!$E$178:$E$182=CakyQuyhoach)*((NhuCau!AX$178:AX$182)/10))+SUMPRODUCT((NhuCau!$E$178:$E$182=Kykehoach)*((NhuCau!AX$178:AX$182)/5))+SUMPRODUCT((NhuCau!$E$178:$E$182=$C200)*(NhuCau!AX$178:AX$182))),2)</f>
        <v>0</v>
      </c>
      <c r="AV200" s="2" cm="1">
        <f t="array" ref="AV200">ROUND((SUMPRODUCT((NhuCau!$E$178:$E$182=CakyQuyhoach)*((NhuCau!AY$178:AY$182)/10))+SUMPRODUCT((NhuCau!$E$178:$E$182=Kykehoach)*((NhuCau!AY$178:AY$182)/5))+SUMPRODUCT((NhuCau!$E$178:$E$182=$C200)*(NhuCau!AY$178:AY$182))),2)</f>
        <v>0</v>
      </c>
      <c r="AW200" s="2" cm="1">
        <f t="array" ref="AW200">ROUND((SUMPRODUCT((NhuCau!$E$178:$E$182=CakyQuyhoach)*((NhuCau!AZ$178:AZ$182)/10))+SUMPRODUCT((NhuCau!$E$178:$E$182=Kykehoach)*((NhuCau!AZ$178:AZ$182)/5))+SUMPRODUCT((NhuCau!$E$178:$E$182=$C200)*(NhuCau!AZ$178:AZ$182))),2)</f>
        <v>0</v>
      </c>
      <c r="AX200" s="2" cm="1">
        <f t="array" ref="AX200">ROUND((SUMPRODUCT((NhuCau!$E$178:$E$182=CakyQuyhoach)*((NhuCau!BA$178:BA$182)/10))+SUMPRODUCT((NhuCau!$E$178:$E$182=Kykehoach)*((NhuCau!BA$178:BA$182)/5))+SUMPRODUCT((NhuCau!$E$178:$E$182=$C200)*(NhuCau!BA$178:BA$182))),2)</f>
        <v>0</v>
      </c>
      <c r="AY200" s="2" cm="1">
        <f t="array" ref="AY200">ROUND((SUMPRODUCT((NhuCau!$E$178:$E$182=CakyQuyhoach)*((NhuCau!BB$178:BB$182)/10))+SUMPRODUCT((NhuCau!$E$178:$E$182=Kykehoach)*((NhuCau!BB$178:BB$182)/5))+SUMPRODUCT((NhuCau!$E$178:$E$182=$C200)*(NhuCau!BB$178:BB$182))),2)</f>
        <v>0</v>
      </c>
      <c r="AZ200" s="2" cm="1">
        <f t="array" ref="AZ200">ROUND((SUMPRODUCT((NhuCau!$E$178:$E$182=CakyQuyhoach)*((NhuCau!BD$178:BD$182)/10))+SUMPRODUCT((NhuCau!$E$178:$E$182=Kykehoach)*((NhuCau!BD$178:BD$182)/5))+SUMPRODUCT((NhuCau!$E$178:$E$182=$C200)*(NhuCau!BD$178:BD$182))),2)</f>
        <v>0</v>
      </c>
      <c r="BA200" s="2" cm="1">
        <f t="array" ref="BA200">ROUND((SUMPRODUCT((NhuCau!$E$178:$E$182=CakyQuyhoach)*((NhuCau!BE$178:BE$182)/10))+SUMPRODUCT((NhuCau!$E$178:$E$182=Kykehoach)*((NhuCau!BE$178:BE$182)/5))+SUMPRODUCT((NhuCau!$E$178:$E$182=$C200)*(NhuCau!BE$178:BE$182))),2)</f>
        <v>0</v>
      </c>
      <c r="BB200" s="2" cm="1">
        <f t="array" ref="BB200">ROUND((SUMPRODUCT((NhuCau!$E$178:$E$182=CakyQuyhoach)*((NhuCau!BF$178:BF$182)/10))+SUMPRODUCT((NhuCau!$E$178:$E$182=Kykehoach)*((NhuCau!BF$178:BF$182)/5))+SUMPRODUCT((NhuCau!$E$178:$E$182=$C200)*(NhuCau!BF$178:BF$182))),2)</f>
        <v>0</v>
      </c>
      <c r="BC200" s="2" cm="1">
        <f t="array" ref="BC200">ROUND((SUMPRODUCT((NhuCau!$E$178:$E$182=CakyQuyhoach)*((NhuCau!BG$178:BG$182)/10))+SUMPRODUCT((NhuCau!$E$178:$E$182=Kykehoach)*((NhuCau!BG$178:BG$182)/5))+SUMPRODUCT((NhuCau!$E$178:$E$182=$C200)*(NhuCau!BG$178:BG$182))),2)</f>
        <v>0</v>
      </c>
      <c r="BD200" s="2" cm="1">
        <f t="array" ref="BD200">ROUND((SUMPRODUCT((NhuCau!$E$178:$E$182=CakyQuyhoach)*((NhuCau!BH$178:BH$182)/10))+SUMPRODUCT((NhuCau!$E$178:$E$182=Kykehoach)*((NhuCau!BH$178:BH$182)/5))+SUMPRODUCT((NhuCau!$E$178:$E$182=$C200)*(NhuCau!BH$178:BH$182))),2)</f>
        <v>0</v>
      </c>
      <c r="BE200" s="2" cm="1">
        <f t="array" ref="BE200">ROUND((SUMPRODUCT((NhuCau!$E$178:$E$182=CakyQuyhoach)*((NhuCau!BI$178:BI$182)/10))+SUMPRODUCT((NhuCau!$E$178:$E$182=Kykehoach)*((NhuCau!BI$178:BI$182)/5))+SUMPRODUCT((NhuCau!$E$178:$E$182=$C200)*(NhuCau!BI$178:BI$182))),2)</f>
        <v>0</v>
      </c>
      <c r="BF200" s="2" cm="1">
        <f t="array" ref="BF200">ROUND((SUMPRODUCT((NhuCau!$E$178:$E$182=CakyQuyhoach)*((NhuCau!BJ$178:BJ$182)/10))+SUMPRODUCT((NhuCau!$E$178:$E$182=Kykehoach)*((NhuCau!BJ$178:BJ$182)/5))+SUMPRODUCT((NhuCau!$E$178:$E$182=$C200)*(NhuCau!BJ$178:BJ$182))),2)</f>
        <v>0</v>
      </c>
      <c r="BG200" s="2" cm="1">
        <f t="array" ref="BG200">ROUND((SUMPRODUCT((NhuCau!$E$178:$E$182=CakyQuyhoach)*((NhuCau!BK$178:BK$182)/10))+SUMPRODUCT((NhuCau!$E$178:$E$182=Kykehoach)*((NhuCau!BK$178:BK$182)/5))+SUMPRODUCT((NhuCau!$E$178:$E$182=$C200)*(NhuCau!BK$178:BK$182))),2)</f>
        <v>0</v>
      </c>
    </row>
    <row r="201" spans="1:59" s="1" customFormat="1" ht="16.5" customHeight="1">
      <c r="A201" s="251" t="s">
        <v>42</v>
      </c>
      <c r="B201" s="252"/>
      <c r="C201" s="253" t="str">
        <f t="shared" si="99"/>
        <v>Năm 2029</v>
      </c>
      <c r="D201" s="246" t="s">
        <v>203</v>
      </c>
      <c r="E201" s="255">
        <f>SUM(F201:BG201)</f>
        <v>0</v>
      </c>
      <c r="F201" s="2" cm="1">
        <f t="array" ref="F201">ROUND((SUMPRODUCT((NhuCau!$E$178:$E$182=CakyQuyhoach)*((NhuCau!I$178:I$182)/10))+SUMPRODUCT((NhuCau!$E$178:$E$182=Kykehoach)*((NhuCau!I$178:I$182)/5))+SUMPRODUCT((NhuCau!$E$178:$E$182=$C201)*(NhuCau!I$178:I$182))),2)</f>
        <v>0</v>
      </c>
      <c r="G201" s="2" cm="1">
        <f t="array" ref="G201">ROUND((SUMPRODUCT((NhuCau!$E$178:$E$182=CakyQuyhoach)*((NhuCau!J$178:J$182)/10))+SUMPRODUCT((NhuCau!$E$178:$E$182=Kykehoach)*((NhuCau!J$178:J$182)/5))+SUMPRODUCT((NhuCau!$E$178:$E$182=$C201)*(NhuCau!J$178:J$182))),2)</f>
        <v>0</v>
      </c>
      <c r="H201" s="2" cm="1">
        <f t="array" ref="H201">ROUND((SUMPRODUCT((NhuCau!$E$178:$E$182=CakyQuyhoach)*((NhuCau!K$178:K$182)/10))+SUMPRODUCT((NhuCau!$E$178:$E$182=Kykehoach)*((NhuCau!K$178:K$182)/5))+SUMPRODUCT((NhuCau!$E$178:$E$182=$C201)*(NhuCau!K$178:K$182))),2)</f>
        <v>0</v>
      </c>
      <c r="I201" s="2" cm="1">
        <f t="array" ref="I201">ROUND((SUMPRODUCT((NhuCau!$E$178:$E$182=CakyQuyhoach)*((NhuCau!L$178:L$182)/10))+SUMPRODUCT((NhuCau!$E$178:$E$182=Kykehoach)*((NhuCau!L$178:L$182)/5))+SUMPRODUCT((NhuCau!$E$178:$E$182=$C201)*(NhuCau!L$178:L$182))),2)</f>
        <v>0</v>
      </c>
      <c r="J201" s="2" cm="1">
        <f t="array" ref="J201">ROUND((SUMPRODUCT((NhuCau!$E$178:$E$182=CakyQuyhoach)*((NhuCau!M$178:M$182)/10))+SUMPRODUCT((NhuCau!$E$178:$E$182=Kykehoach)*((NhuCau!M$178:M$182)/5))+SUMPRODUCT((NhuCau!$E$178:$E$182=$C201)*(NhuCau!M$178:M$182))),2)</f>
        <v>0</v>
      </c>
      <c r="K201" s="2" cm="1">
        <f t="array" ref="K201">ROUND((SUMPRODUCT((NhuCau!$E$178:$E$182=CakyQuyhoach)*((NhuCau!N$178:N$182)/10))+SUMPRODUCT((NhuCau!$E$178:$E$182=Kykehoach)*((NhuCau!N$178:N$182)/5))+SUMPRODUCT((NhuCau!$E$178:$E$182=$C201)*(NhuCau!N$178:N$182))),2)</f>
        <v>0</v>
      </c>
      <c r="L201" s="2" cm="1">
        <f t="array" ref="L201">ROUND((SUMPRODUCT((NhuCau!$E$178:$E$182=CakyQuyhoach)*((NhuCau!O$178:O$182)/10))+SUMPRODUCT((NhuCau!$E$178:$E$182=Kykehoach)*((NhuCau!O$178:O$182)/5))+SUMPRODUCT((NhuCau!$E$178:$E$182=$C201)*(NhuCau!O$178:O$182))),2)</f>
        <v>0</v>
      </c>
      <c r="M201" s="2" cm="1">
        <f t="array" ref="M201">ROUND((SUMPRODUCT((NhuCau!$E$178:$E$182=CakyQuyhoach)*((NhuCau!P$178:P$182)/10))+SUMPRODUCT((NhuCau!$E$178:$E$182=Kykehoach)*((NhuCau!P$178:P$182)/5))+SUMPRODUCT((NhuCau!$E$178:$E$182=$C201)*(NhuCau!P$178:P$182))),2)</f>
        <v>0</v>
      </c>
      <c r="N201" s="2" cm="1">
        <f t="array" ref="N201">ROUND((SUMPRODUCT((NhuCau!$E$178:$E$182=CakyQuyhoach)*((NhuCau!Q$178:Q$182)/10))+SUMPRODUCT((NhuCau!$E$178:$E$182=Kykehoach)*((NhuCau!Q$178:Q$182)/5))+SUMPRODUCT((NhuCau!$E$178:$E$182=$C201)*(NhuCau!Q$178:Q$182))),2)</f>
        <v>0</v>
      </c>
      <c r="O201" s="2" cm="1">
        <f t="array" ref="O201">ROUND((SUMPRODUCT((NhuCau!$E$178:$E$182=CakyQuyhoach)*((NhuCau!R$178:R$182)/10))+SUMPRODUCT((NhuCau!$E$178:$E$182=Kykehoach)*((NhuCau!R$178:R$182)/5))+SUMPRODUCT((NhuCau!$E$178:$E$182=$C201)*(NhuCau!R$178:R$182))),2)</f>
        <v>0</v>
      </c>
      <c r="P201" s="2" cm="1">
        <f t="array" ref="P201">ROUND((SUMPRODUCT((NhuCau!$E$178:$E$182=CakyQuyhoach)*((NhuCau!S$178:S$182)/10))+SUMPRODUCT((NhuCau!$E$178:$E$182=Kykehoach)*((NhuCau!S$178:S$182)/5))+SUMPRODUCT((NhuCau!$E$178:$E$182=$C201)*(NhuCau!S$178:S$182))),2)</f>
        <v>0</v>
      </c>
      <c r="Q201" s="2" cm="1">
        <f t="array" ref="Q201">ROUND((SUMPRODUCT((NhuCau!$E$178:$E$182=CakyQuyhoach)*((NhuCau!T$178:T$182)/10))+SUMPRODUCT((NhuCau!$E$178:$E$182=Kykehoach)*((NhuCau!T$178:T$182)/5))+SUMPRODUCT((NhuCau!$E$178:$E$182=$C201)*(NhuCau!T$178:T$182))),2)</f>
        <v>0</v>
      </c>
      <c r="R201" s="2" cm="1">
        <f t="array" ref="R201">ROUND((SUMPRODUCT((NhuCau!$E$178:$E$182=CakyQuyhoach)*((NhuCau!U$178:U$182)/10))+SUMPRODUCT((NhuCau!$E$178:$E$182=Kykehoach)*((NhuCau!U$178:U$182)/5))+SUMPRODUCT((NhuCau!$E$178:$E$182=$C201)*(NhuCau!U$178:U$182))),2)</f>
        <v>0</v>
      </c>
      <c r="S201" s="2" cm="1">
        <f t="array" ref="S201">ROUND((SUMPRODUCT((NhuCau!$E$178:$E$182=CakyQuyhoach)*((NhuCau!V$178:V$182)/10))+SUMPRODUCT((NhuCau!$E$178:$E$182=Kykehoach)*((NhuCau!V$178:V$182)/5))+SUMPRODUCT((NhuCau!$E$178:$E$182=$C201)*(NhuCau!V$178:V$182))),2)</f>
        <v>0</v>
      </c>
      <c r="T201" s="2" cm="1">
        <f t="array" ref="T201">ROUND((SUMPRODUCT((NhuCau!$E$178:$E$182=CakyQuyhoach)*((NhuCau!W$178:W$182)/10))+SUMPRODUCT((NhuCau!$E$178:$E$182=Kykehoach)*((NhuCau!W$178:W$182)/5))+SUMPRODUCT((NhuCau!$E$178:$E$182=$C201)*(NhuCau!W$178:W$182))),2)</f>
        <v>0</v>
      </c>
      <c r="U201" s="2" cm="1">
        <f t="array" ref="U201">ROUND((SUMPRODUCT((NhuCau!$E$178:$E$182=CakyQuyhoach)*((NhuCau!X$178:X$182)/10))+SUMPRODUCT((NhuCau!$E$178:$E$182=Kykehoach)*((NhuCau!X$178:X$182)/5))+SUMPRODUCT((NhuCau!$E$178:$E$182=$C201)*(NhuCau!X$178:X$182))),2)</f>
        <v>0</v>
      </c>
      <c r="V201" s="2" cm="1">
        <f t="array" ref="V201">ROUND((SUMPRODUCT((NhuCau!$E$178:$E$182=CakyQuyhoach)*((NhuCau!Y$178:Y$182)/10))+SUMPRODUCT((NhuCau!$E$178:$E$182=Kykehoach)*((NhuCau!Y$178:Y$182)/5))+SUMPRODUCT((NhuCau!$E$178:$E$182=$C201)*(NhuCau!Y$178:Y$182))),2)</f>
        <v>0</v>
      </c>
      <c r="W201" s="2" cm="1">
        <f t="array" ref="W201">ROUND((SUMPRODUCT((NhuCau!$E$178:$E$182=CakyQuyhoach)*((NhuCau!Z$178:Z$182)/10))+SUMPRODUCT((NhuCau!$E$178:$E$182=Kykehoach)*((NhuCau!Z$178:Z$182)/5))+SUMPRODUCT((NhuCau!$E$178:$E$182=$C201)*(NhuCau!Z$178:Z$182))),2)</f>
        <v>0</v>
      </c>
      <c r="X201" s="2" cm="1">
        <f t="array" ref="X201">ROUND((SUMPRODUCT((NhuCau!$E$178:$E$182=CakyQuyhoach)*((NhuCau!AA$178:AA$182)/10))+SUMPRODUCT((NhuCau!$E$178:$E$182=Kykehoach)*((NhuCau!AA$178:AA$182)/5))+SUMPRODUCT((NhuCau!$E$178:$E$182=$C201)*(NhuCau!AA$178:AA$182))),2)</f>
        <v>0</v>
      </c>
      <c r="Y201" s="2" cm="1">
        <f t="array" ref="Y201">ROUND((SUMPRODUCT((NhuCau!$E$178:$E$182=CakyQuyhoach)*((NhuCau!AB$178:AB$182)/10))+SUMPRODUCT((NhuCau!$E$178:$E$182=Kykehoach)*((NhuCau!AB$178:AB$182)/5))+SUMPRODUCT((NhuCau!$E$178:$E$182=$C201)*(NhuCau!AB$178:AB$182))),2)</f>
        <v>0</v>
      </c>
      <c r="Z201" s="2" cm="1">
        <f t="array" ref="Z201">ROUND((SUMPRODUCT((NhuCau!$E$178:$E$182=CakyQuyhoach)*((NhuCau!AC$178:AC$182)/10))+SUMPRODUCT((NhuCau!$E$178:$E$182=Kykehoach)*((NhuCau!AC$178:AC$182)/5))+SUMPRODUCT((NhuCau!$E$178:$E$182=$C201)*(NhuCau!AC$178:AC$182))),2)</f>
        <v>0</v>
      </c>
      <c r="AA201" s="2" cm="1">
        <f t="array" ref="AA201">ROUND((SUMPRODUCT((NhuCau!$E$178:$E$182=CakyQuyhoach)*((NhuCau!AD$178:AD$182)/10))+SUMPRODUCT((NhuCau!$E$178:$E$182=Kykehoach)*((NhuCau!AD$178:AD$182)/5))+SUMPRODUCT((NhuCau!$E$178:$E$182=$C201)*(NhuCau!AD$178:AD$182))),2)</f>
        <v>0</v>
      </c>
      <c r="AB201" s="2" cm="1">
        <f t="array" ref="AB201">ROUND((SUMPRODUCT((NhuCau!$E$178:$E$182=CakyQuyhoach)*((NhuCau!AE$178:AE$182)/10))+SUMPRODUCT((NhuCau!$E$178:$E$182=Kykehoach)*((NhuCau!AE$178:AE$182)/5))+SUMPRODUCT((NhuCau!$E$178:$E$182=$C201)*(NhuCau!AE$178:AE$182))),2)</f>
        <v>0</v>
      </c>
      <c r="AC201" s="2" cm="1">
        <f t="array" ref="AC201">ROUND((SUMPRODUCT((NhuCau!$E$178:$E$182=CakyQuyhoach)*((NhuCau!AF$178:AF$182)/10))+SUMPRODUCT((NhuCau!$E$178:$E$182=Kykehoach)*((NhuCau!AF$178:AF$182)/5))+SUMPRODUCT((NhuCau!$E$178:$E$182=$C201)*(NhuCau!AF$178:AF$182))),2)</f>
        <v>0</v>
      </c>
      <c r="AD201" s="2" cm="1">
        <f t="array" ref="AD201">ROUND((SUMPRODUCT((NhuCau!$E$178:$E$182=CakyQuyhoach)*((NhuCau!AG$178:AG$182)/10))+SUMPRODUCT((NhuCau!$E$178:$E$182=Kykehoach)*((NhuCau!AG$178:AG$182)/5))+SUMPRODUCT((NhuCau!$E$178:$E$182=$C201)*(NhuCau!AG$178:AG$182))),2)</f>
        <v>0</v>
      </c>
      <c r="AE201" s="2" cm="1">
        <f t="array" ref="AE201">ROUND((SUMPRODUCT((NhuCau!$E$178:$E$182=CakyQuyhoach)*((NhuCau!AH$178:AH$182)/10))+SUMPRODUCT((NhuCau!$E$178:$E$182=Kykehoach)*((NhuCau!AH$178:AH$182)/5))+SUMPRODUCT((NhuCau!$E$178:$E$182=$C201)*(NhuCau!AH$178:AH$182))),2)</f>
        <v>0</v>
      </c>
      <c r="AF201" s="2" cm="1">
        <f t="array" ref="AF201">ROUND((SUMPRODUCT((NhuCau!$E$178:$E$182=CakyQuyhoach)*((NhuCau!AI$178:AI$182)/10))+SUMPRODUCT((NhuCau!$E$178:$E$182=Kykehoach)*((NhuCau!AI$178:AI$182)/5))+SUMPRODUCT((NhuCau!$E$178:$E$182=$C201)*(NhuCau!AI$178:AI$182))),2)</f>
        <v>0</v>
      </c>
      <c r="AG201" s="2" cm="1">
        <f t="array" ref="AG201">ROUND((SUMPRODUCT((NhuCau!$E$178:$E$182=CakyQuyhoach)*((NhuCau!AJ$178:AJ$182)/10))+SUMPRODUCT((NhuCau!$E$178:$E$182=Kykehoach)*((NhuCau!AJ$178:AJ$182)/5))+SUMPRODUCT((NhuCau!$E$178:$E$182=$C201)*(NhuCau!AJ$178:AJ$182))),2)</f>
        <v>0</v>
      </c>
      <c r="AH201" s="2" cm="1">
        <f t="array" ref="AH201">ROUND((SUMPRODUCT((NhuCau!$E$178:$E$182=CakyQuyhoach)*((NhuCau!AK$178:AK$182)/10))+SUMPRODUCT((NhuCau!$E$178:$E$182=Kykehoach)*((NhuCau!AK$178:AK$182)/5))+SUMPRODUCT((NhuCau!$E$178:$E$182=$C201)*(NhuCau!AK$178:AK$182))),2)</f>
        <v>0</v>
      </c>
      <c r="AI201" s="2" cm="1">
        <f t="array" ref="AI201">ROUND((SUMPRODUCT((NhuCau!$E$178:$E$182=CakyQuyhoach)*((NhuCau!AL$178:AL$182)/10))+SUMPRODUCT((NhuCau!$E$178:$E$182=Kykehoach)*((NhuCau!AL$178:AL$182)/5))+SUMPRODUCT((NhuCau!$E$178:$E$182=$C201)*(NhuCau!AL$178:AL$182))),2)</f>
        <v>0</v>
      </c>
      <c r="AJ201" s="2" cm="1">
        <f t="array" ref="AJ201">ROUND((SUMPRODUCT((NhuCau!$E$178:$E$182=CakyQuyhoach)*((NhuCau!AM$178:AM$182)/10))+SUMPRODUCT((NhuCau!$E$178:$E$182=Kykehoach)*((NhuCau!AM$178:AM$182)/5))+SUMPRODUCT((NhuCau!$E$178:$E$182=$C201)*(NhuCau!AM$178:AM$182))),2)</f>
        <v>0</v>
      </c>
      <c r="AK201" s="2" cm="1">
        <f t="array" ref="AK201">ROUND((SUMPRODUCT((NhuCau!$E$178:$E$182=CakyQuyhoach)*((NhuCau!AN$178:AN$182)/10))+SUMPRODUCT((NhuCau!$E$178:$E$182=Kykehoach)*((NhuCau!AN$178:AN$182)/5))+SUMPRODUCT((NhuCau!$E$178:$E$182=$C201)*(NhuCau!AN$178:AN$182))),2)</f>
        <v>0</v>
      </c>
      <c r="AL201" s="2" cm="1">
        <f t="array" ref="AL201">ROUND((SUMPRODUCT((NhuCau!$E$178:$E$182=CakyQuyhoach)*((NhuCau!AO$178:AO$182)/10))+SUMPRODUCT((NhuCau!$E$178:$E$182=Kykehoach)*((NhuCau!AO$178:AO$182)/5))+SUMPRODUCT((NhuCau!$E$178:$E$182=$C201)*(NhuCau!AO$178:AO$182))),2)</f>
        <v>0</v>
      </c>
      <c r="AM201" s="2" cm="1">
        <f t="array" ref="AM201">ROUND((SUMPRODUCT((NhuCau!$E$178:$E$182=CakyQuyhoach)*((NhuCau!AP$178:AP$182)/10))+SUMPRODUCT((NhuCau!$E$178:$E$182=Kykehoach)*((NhuCau!AP$178:AP$182)/5))+SUMPRODUCT((NhuCau!$E$178:$E$182=$C201)*(NhuCau!AP$178:AP$182))),2)</f>
        <v>0</v>
      </c>
      <c r="AN201" s="2" cm="1">
        <f t="array" ref="AN201">ROUND((SUMPRODUCT((NhuCau!$E$178:$E$182=CakyQuyhoach)*((NhuCau!AQ$178:AQ$182)/10))+SUMPRODUCT((NhuCau!$E$178:$E$182=Kykehoach)*((NhuCau!AQ$178:AQ$182)/5))+SUMPRODUCT((NhuCau!$E$178:$E$182=$C201)*(NhuCau!AQ$178:AQ$182))),2)</f>
        <v>0</v>
      </c>
      <c r="AO201" s="2" cm="1">
        <f t="array" ref="AO201">ROUND((SUMPRODUCT((NhuCau!$E$178:$E$182=CakyQuyhoach)*((NhuCau!AR$178:AR$182)/10))+SUMPRODUCT((NhuCau!$E$178:$E$182=Kykehoach)*((NhuCau!AR$178:AR$182)/5))+SUMPRODUCT((NhuCau!$E$178:$E$182=$C201)*(NhuCau!AR$178:AR$182))),2)</f>
        <v>0</v>
      </c>
      <c r="AP201" s="2" cm="1">
        <f t="array" ref="AP201">ROUND((SUMPRODUCT((NhuCau!$E$178:$E$182=CakyQuyhoach)*((NhuCau!AS$178:AS$182)/10))+SUMPRODUCT((NhuCau!$E$178:$E$182=Kykehoach)*((NhuCau!AS$178:AS$182)/5))+SUMPRODUCT((NhuCau!$E$178:$E$182=$C201)*(NhuCau!AS$178:AS$182))),2)</f>
        <v>0</v>
      </c>
      <c r="AQ201" s="2" cm="1">
        <f t="array" ref="AQ201">ROUND((SUMPRODUCT((NhuCau!$E$178:$E$182=CakyQuyhoach)*((NhuCau!AT$178:AT$182)/10))+SUMPRODUCT((NhuCau!$E$178:$E$182=Kykehoach)*((NhuCau!AT$178:AT$182)/5))+SUMPRODUCT((NhuCau!$E$178:$E$182=$C201)*(NhuCau!AT$178:AT$182))),2)</f>
        <v>0</v>
      </c>
      <c r="AR201" s="2" cm="1">
        <f t="array" ref="AR201">ROUND((SUMPRODUCT((NhuCau!$E$178:$E$182=CakyQuyhoach)*((NhuCau!AU$178:AU$182)/10))+SUMPRODUCT((NhuCau!$E$178:$E$182=Kykehoach)*((NhuCau!AU$178:AU$182)/5))+SUMPRODUCT((NhuCau!$E$178:$E$182=$C201)*(NhuCau!AU$178:AU$182))),2)</f>
        <v>0</v>
      </c>
      <c r="AS201" s="2" cm="1">
        <f t="array" ref="AS201">ROUND((SUMPRODUCT((NhuCau!$E$178:$E$182=CakyQuyhoach)*((NhuCau!AV$178:AV$182)/10))+SUMPRODUCT((NhuCau!$E$178:$E$182=Kykehoach)*((NhuCau!AV$178:AV$182)/5))+SUMPRODUCT((NhuCau!$E$178:$E$182=$C201)*(NhuCau!AV$178:AV$182))),2)</f>
        <v>0</v>
      </c>
      <c r="AT201" s="2" cm="1">
        <f t="array" ref="AT201">ROUND((SUMPRODUCT((NhuCau!$E$178:$E$182=CakyQuyhoach)*((NhuCau!AW$178:AW$182)/10))+SUMPRODUCT((NhuCau!$E$178:$E$182=Kykehoach)*((NhuCau!AW$178:AW$182)/5))+SUMPRODUCT((NhuCau!$E$178:$E$182=$C201)*(NhuCau!AW$178:AW$182))),2)</f>
        <v>0</v>
      </c>
      <c r="AU201" s="2" cm="1">
        <f t="array" ref="AU201">ROUND((SUMPRODUCT((NhuCau!$E$178:$E$182=CakyQuyhoach)*((NhuCau!AX$178:AX$182)/10))+SUMPRODUCT((NhuCau!$E$178:$E$182=Kykehoach)*((NhuCau!AX$178:AX$182)/5))+SUMPRODUCT((NhuCau!$E$178:$E$182=$C201)*(NhuCau!AX$178:AX$182))),2)</f>
        <v>0</v>
      </c>
      <c r="AV201" s="2" cm="1">
        <f t="array" ref="AV201">ROUND((SUMPRODUCT((NhuCau!$E$178:$E$182=CakyQuyhoach)*((NhuCau!AY$178:AY$182)/10))+SUMPRODUCT((NhuCau!$E$178:$E$182=Kykehoach)*((NhuCau!AY$178:AY$182)/5))+SUMPRODUCT((NhuCau!$E$178:$E$182=$C201)*(NhuCau!AY$178:AY$182))),2)</f>
        <v>0</v>
      </c>
      <c r="AW201" s="2" cm="1">
        <f t="array" ref="AW201">ROUND((SUMPRODUCT((NhuCau!$E$178:$E$182=CakyQuyhoach)*((NhuCau!AZ$178:AZ$182)/10))+SUMPRODUCT((NhuCau!$E$178:$E$182=Kykehoach)*((NhuCau!AZ$178:AZ$182)/5))+SUMPRODUCT((NhuCau!$E$178:$E$182=$C201)*(NhuCau!AZ$178:AZ$182))),2)</f>
        <v>0</v>
      </c>
      <c r="AX201" s="2" cm="1">
        <f t="array" ref="AX201">ROUND((SUMPRODUCT((NhuCau!$E$178:$E$182=CakyQuyhoach)*((NhuCau!BA$178:BA$182)/10))+SUMPRODUCT((NhuCau!$E$178:$E$182=Kykehoach)*((NhuCau!BA$178:BA$182)/5))+SUMPRODUCT((NhuCau!$E$178:$E$182=$C201)*(NhuCau!BA$178:BA$182))),2)</f>
        <v>0</v>
      </c>
      <c r="AY201" s="2" cm="1">
        <f t="array" ref="AY201">ROUND((SUMPRODUCT((NhuCau!$E$178:$E$182=CakyQuyhoach)*((NhuCau!BB$178:BB$182)/10))+SUMPRODUCT((NhuCau!$E$178:$E$182=Kykehoach)*((NhuCau!BB$178:BB$182)/5))+SUMPRODUCT((NhuCau!$E$178:$E$182=$C201)*(NhuCau!BB$178:BB$182))),2)</f>
        <v>0</v>
      </c>
      <c r="AZ201" s="2" cm="1">
        <f t="array" ref="AZ201">ROUND((SUMPRODUCT((NhuCau!$E$178:$E$182=CakyQuyhoach)*((NhuCau!BD$178:BD$182)/10))+SUMPRODUCT((NhuCau!$E$178:$E$182=Kykehoach)*((NhuCau!BD$178:BD$182)/5))+SUMPRODUCT((NhuCau!$E$178:$E$182=$C201)*(NhuCau!BD$178:BD$182))),2)</f>
        <v>0</v>
      </c>
      <c r="BA201" s="2" cm="1">
        <f t="array" ref="BA201">ROUND((SUMPRODUCT((NhuCau!$E$178:$E$182=CakyQuyhoach)*((NhuCau!BE$178:BE$182)/10))+SUMPRODUCT((NhuCau!$E$178:$E$182=Kykehoach)*((NhuCau!BE$178:BE$182)/5))+SUMPRODUCT((NhuCau!$E$178:$E$182=$C201)*(NhuCau!BE$178:BE$182))),2)</f>
        <v>0</v>
      </c>
      <c r="BB201" s="2" cm="1">
        <f t="array" ref="BB201">ROUND((SUMPRODUCT((NhuCau!$E$178:$E$182=CakyQuyhoach)*((NhuCau!BF$178:BF$182)/10))+SUMPRODUCT((NhuCau!$E$178:$E$182=Kykehoach)*((NhuCau!BF$178:BF$182)/5))+SUMPRODUCT((NhuCau!$E$178:$E$182=$C201)*(NhuCau!BF$178:BF$182))),2)</f>
        <v>0</v>
      </c>
      <c r="BC201" s="2" cm="1">
        <f t="array" ref="BC201">ROUND((SUMPRODUCT((NhuCau!$E$178:$E$182=CakyQuyhoach)*((NhuCau!BG$178:BG$182)/10))+SUMPRODUCT((NhuCau!$E$178:$E$182=Kykehoach)*((NhuCau!BG$178:BG$182)/5))+SUMPRODUCT((NhuCau!$E$178:$E$182=$C201)*(NhuCau!BG$178:BG$182))),2)</f>
        <v>0</v>
      </c>
      <c r="BD201" s="2" cm="1">
        <f t="array" ref="BD201">ROUND((SUMPRODUCT((NhuCau!$E$178:$E$182=CakyQuyhoach)*((NhuCau!BH$178:BH$182)/10))+SUMPRODUCT((NhuCau!$E$178:$E$182=Kykehoach)*((NhuCau!BH$178:BH$182)/5))+SUMPRODUCT((NhuCau!$E$178:$E$182=$C201)*(NhuCau!BH$178:BH$182))),2)</f>
        <v>0</v>
      </c>
      <c r="BE201" s="2" cm="1">
        <f t="array" ref="BE201">ROUND((SUMPRODUCT((NhuCau!$E$178:$E$182=CakyQuyhoach)*((NhuCau!BI$178:BI$182)/10))+SUMPRODUCT((NhuCau!$E$178:$E$182=Kykehoach)*((NhuCau!BI$178:BI$182)/5))+SUMPRODUCT((NhuCau!$E$178:$E$182=$C201)*(NhuCau!BI$178:BI$182))),2)</f>
        <v>0</v>
      </c>
      <c r="BF201" s="2" cm="1">
        <f t="array" ref="BF201">ROUND((SUMPRODUCT((NhuCau!$E$178:$E$182=CakyQuyhoach)*((NhuCau!BJ$178:BJ$182)/10))+SUMPRODUCT((NhuCau!$E$178:$E$182=Kykehoach)*((NhuCau!BJ$178:BJ$182)/5))+SUMPRODUCT((NhuCau!$E$178:$E$182=$C201)*(NhuCau!BJ$178:BJ$182))),2)</f>
        <v>0</v>
      </c>
      <c r="BG201" s="2" cm="1">
        <f t="array" ref="BG201">ROUND((SUMPRODUCT((NhuCau!$E$178:$E$182=CakyQuyhoach)*((NhuCau!BK$178:BK$182)/10))+SUMPRODUCT((NhuCau!$E$178:$E$182=Kykehoach)*((NhuCau!BK$178:BK$182)/5))+SUMPRODUCT((NhuCau!$E$178:$E$182=$C201)*(NhuCau!BK$178:BK$182))),2)</f>
        <v>0</v>
      </c>
    </row>
    <row r="202" spans="1:59" s="5" customFormat="1" ht="16.5" customHeight="1">
      <c r="A202" s="117" t="s">
        <v>42</v>
      </c>
      <c r="B202" s="256"/>
      <c r="C202" s="249" t="str">
        <f t="shared" si="99"/>
        <v>Năm 2030</v>
      </c>
      <c r="D202" s="246" t="s">
        <v>203</v>
      </c>
      <c r="E202" s="257">
        <f t="shared" ref="E202:F202" si="102">E195-E196</f>
        <v>0</v>
      </c>
      <c r="F202" s="8">
        <f t="shared" si="102"/>
        <v>0</v>
      </c>
      <c r="G202" s="8">
        <f t="shared" ref="G202:BG202" si="103">G195-G196</f>
        <v>0</v>
      </c>
      <c r="H202" s="8">
        <f t="shared" si="103"/>
        <v>0</v>
      </c>
      <c r="I202" s="8">
        <f t="shared" si="103"/>
        <v>0</v>
      </c>
      <c r="J202" s="8">
        <f t="shared" si="103"/>
        <v>0</v>
      </c>
      <c r="K202" s="8">
        <f t="shared" si="103"/>
        <v>0</v>
      </c>
      <c r="L202" s="8">
        <f t="shared" si="103"/>
        <v>0</v>
      </c>
      <c r="M202" s="8">
        <f t="shared" si="103"/>
        <v>0</v>
      </c>
      <c r="N202" s="8">
        <f t="shared" si="103"/>
        <v>0</v>
      </c>
      <c r="O202" s="8">
        <f t="shared" si="103"/>
        <v>0</v>
      </c>
      <c r="P202" s="8">
        <f t="shared" si="103"/>
        <v>0</v>
      </c>
      <c r="Q202" s="8">
        <f t="shared" si="103"/>
        <v>0</v>
      </c>
      <c r="R202" s="8">
        <f t="shared" si="103"/>
        <v>0</v>
      </c>
      <c r="S202" s="8">
        <f t="shared" si="103"/>
        <v>0</v>
      </c>
      <c r="T202" s="8">
        <f t="shared" si="103"/>
        <v>0</v>
      </c>
      <c r="U202" s="8">
        <f t="shared" si="103"/>
        <v>0</v>
      </c>
      <c r="V202" s="8">
        <f t="shared" si="103"/>
        <v>0</v>
      </c>
      <c r="W202" s="8">
        <f t="shared" si="103"/>
        <v>0</v>
      </c>
      <c r="X202" s="8">
        <f t="shared" si="103"/>
        <v>0</v>
      </c>
      <c r="Y202" s="8">
        <f t="shared" si="103"/>
        <v>0</v>
      </c>
      <c r="Z202" s="8">
        <f t="shared" si="103"/>
        <v>0</v>
      </c>
      <c r="AA202" s="8">
        <f t="shared" si="103"/>
        <v>0</v>
      </c>
      <c r="AB202" s="8">
        <f t="shared" si="103"/>
        <v>0</v>
      </c>
      <c r="AC202" s="8">
        <f t="shared" si="103"/>
        <v>0</v>
      </c>
      <c r="AD202" s="8">
        <f t="shared" si="103"/>
        <v>0</v>
      </c>
      <c r="AE202" s="8">
        <f t="shared" si="103"/>
        <v>0</v>
      </c>
      <c r="AF202" s="8">
        <f t="shared" si="103"/>
        <v>0</v>
      </c>
      <c r="AG202" s="8">
        <f t="shared" si="103"/>
        <v>0</v>
      </c>
      <c r="AH202" s="8">
        <f t="shared" si="103"/>
        <v>0</v>
      </c>
      <c r="AI202" s="8">
        <f t="shared" si="103"/>
        <v>0</v>
      </c>
      <c r="AJ202" s="8">
        <f t="shared" si="103"/>
        <v>0</v>
      </c>
      <c r="AK202" s="8">
        <f t="shared" si="103"/>
        <v>0</v>
      </c>
      <c r="AL202" s="8">
        <f t="shared" si="103"/>
        <v>0</v>
      </c>
      <c r="AM202" s="8">
        <f t="shared" si="103"/>
        <v>0</v>
      </c>
      <c r="AN202" s="8">
        <f t="shared" si="103"/>
        <v>0</v>
      </c>
      <c r="AO202" s="8">
        <f t="shared" si="103"/>
        <v>0</v>
      </c>
      <c r="AP202" s="8">
        <f t="shared" si="103"/>
        <v>0</v>
      </c>
      <c r="AQ202" s="8">
        <f t="shared" si="103"/>
        <v>0</v>
      </c>
      <c r="AR202" s="8">
        <f t="shared" si="103"/>
        <v>0</v>
      </c>
      <c r="AS202" s="8">
        <f t="shared" si="103"/>
        <v>0</v>
      </c>
      <c r="AT202" s="8">
        <f t="shared" si="103"/>
        <v>0</v>
      </c>
      <c r="AU202" s="8">
        <f t="shared" si="103"/>
        <v>0</v>
      </c>
      <c r="AV202" s="8">
        <f t="shared" si="103"/>
        <v>0</v>
      </c>
      <c r="AW202" s="8">
        <f t="shared" si="103"/>
        <v>0</v>
      </c>
      <c r="AX202" s="8">
        <f t="shared" si="103"/>
        <v>0</v>
      </c>
      <c r="AY202" s="8">
        <f t="shared" si="103"/>
        <v>0</v>
      </c>
      <c r="AZ202" s="8">
        <f t="shared" si="103"/>
        <v>0</v>
      </c>
      <c r="BA202" s="8">
        <f t="shared" si="103"/>
        <v>0</v>
      </c>
      <c r="BB202" s="8">
        <f t="shared" si="103"/>
        <v>0</v>
      </c>
      <c r="BC202" s="8">
        <f t="shared" si="103"/>
        <v>0</v>
      </c>
      <c r="BD202" s="8">
        <f t="shared" si="103"/>
        <v>0</v>
      </c>
      <c r="BE202" s="8">
        <f t="shared" si="103"/>
        <v>0</v>
      </c>
      <c r="BF202" s="8">
        <f t="shared" si="103"/>
        <v>0</v>
      </c>
      <c r="BG202" s="8">
        <f t="shared" si="103"/>
        <v>0</v>
      </c>
    </row>
    <row r="203" spans="1:59" s="5" customFormat="1" ht="16.5" customHeight="1">
      <c r="A203" s="117" t="s">
        <v>42</v>
      </c>
      <c r="B203" s="244"/>
      <c r="C203" s="245" t="s">
        <v>45</v>
      </c>
      <c r="D203" s="246" t="s">
        <v>51</v>
      </c>
      <c r="E203" s="247">
        <f>NhuCau!H183</f>
        <v>0</v>
      </c>
      <c r="F203" s="4">
        <f>NhuCau!I183</f>
        <v>0</v>
      </c>
      <c r="G203" s="4">
        <f>NhuCau!J183</f>
        <v>0</v>
      </c>
      <c r="H203" s="4">
        <f>NhuCau!K183</f>
        <v>0</v>
      </c>
      <c r="I203" s="4">
        <f>NhuCau!L183</f>
        <v>0</v>
      </c>
      <c r="J203" s="4">
        <f>NhuCau!M183</f>
        <v>0</v>
      </c>
      <c r="K203" s="4">
        <f>NhuCau!N183</f>
        <v>0</v>
      </c>
      <c r="L203" s="4">
        <f>NhuCau!O183</f>
        <v>0</v>
      </c>
      <c r="M203" s="4">
        <f>NhuCau!P183</f>
        <v>0</v>
      </c>
      <c r="N203" s="4">
        <f>NhuCau!Q183</f>
        <v>0</v>
      </c>
      <c r="O203" s="4">
        <f>NhuCau!R183</f>
        <v>0</v>
      </c>
      <c r="P203" s="4">
        <f>NhuCau!S183</f>
        <v>0</v>
      </c>
      <c r="Q203" s="4">
        <f>NhuCau!T183</f>
        <v>0</v>
      </c>
      <c r="R203" s="4">
        <f>NhuCau!U183</f>
        <v>0</v>
      </c>
      <c r="S203" s="4">
        <f>NhuCau!V183</f>
        <v>0</v>
      </c>
      <c r="T203" s="4">
        <f>NhuCau!W183</f>
        <v>0</v>
      </c>
      <c r="U203" s="4">
        <f>NhuCau!X183</f>
        <v>0</v>
      </c>
      <c r="V203" s="4">
        <f>NhuCau!Y183</f>
        <v>0</v>
      </c>
      <c r="W203" s="4">
        <f>NhuCau!Z183</f>
        <v>0</v>
      </c>
      <c r="X203" s="4">
        <f>NhuCau!AA183</f>
        <v>0</v>
      </c>
      <c r="Y203" s="4">
        <f>NhuCau!AB183</f>
        <v>0</v>
      </c>
      <c r="Z203" s="4">
        <f>NhuCau!AC183</f>
        <v>0</v>
      </c>
      <c r="AA203" s="4">
        <f>NhuCau!AD183</f>
        <v>0</v>
      </c>
      <c r="AB203" s="4">
        <f>NhuCau!AE183</f>
        <v>0</v>
      </c>
      <c r="AC203" s="4">
        <f>NhuCau!AF183</f>
        <v>0</v>
      </c>
      <c r="AD203" s="4">
        <f>NhuCau!AG183</f>
        <v>0</v>
      </c>
      <c r="AE203" s="4">
        <f>NhuCau!AH183</f>
        <v>0</v>
      </c>
      <c r="AF203" s="4">
        <f>NhuCau!AI183</f>
        <v>0</v>
      </c>
      <c r="AG203" s="4">
        <f>NhuCau!AJ183</f>
        <v>0</v>
      </c>
      <c r="AH203" s="4">
        <f>NhuCau!AK183</f>
        <v>0</v>
      </c>
      <c r="AI203" s="4">
        <f>NhuCau!AL183</f>
        <v>0</v>
      </c>
      <c r="AJ203" s="4">
        <f>NhuCau!AM183</f>
        <v>0</v>
      </c>
      <c r="AK203" s="4">
        <f>NhuCau!AN183</f>
        <v>0</v>
      </c>
      <c r="AL203" s="4">
        <f>NhuCau!AO183</f>
        <v>0</v>
      </c>
      <c r="AM203" s="4">
        <f>NhuCau!AP183</f>
        <v>0</v>
      </c>
      <c r="AN203" s="4">
        <f>NhuCau!AQ183</f>
        <v>0</v>
      </c>
      <c r="AO203" s="4">
        <f>NhuCau!AR183</f>
        <v>0</v>
      </c>
      <c r="AP203" s="4">
        <f>NhuCau!AS183</f>
        <v>0</v>
      </c>
      <c r="AQ203" s="4">
        <f>NhuCau!AT183</f>
        <v>0</v>
      </c>
      <c r="AR203" s="4">
        <f>NhuCau!AU183</f>
        <v>0</v>
      </c>
      <c r="AS203" s="4">
        <f>NhuCau!AV183</f>
        <v>0</v>
      </c>
      <c r="AT203" s="4">
        <f>NhuCau!AW183</f>
        <v>0</v>
      </c>
      <c r="AU203" s="4">
        <f>NhuCau!AX183</f>
        <v>0</v>
      </c>
      <c r="AV203" s="4">
        <f>NhuCau!AY183</f>
        <v>0</v>
      </c>
      <c r="AW203" s="4">
        <f>NhuCau!AZ183</f>
        <v>0</v>
      </c>
      <c r="AX203" s="4">
        <f>NhuCau!BA183</f>
        <v>0</v>
      </c>
      <c r="AY203" s="4">
        <f>NhuCau!BB183</f>
        <v>0</v>
      </c>
      <c r="AZ203" s="4">
        <f>NhuCau!BD183</f>
        <v>0</v>
      </c>
      <c r="BA203" s="4">
        <f>NhuCau!BE183</f>
        <v>0</v>
      </c>
      <c r="BB203" s="4">
        <f>NhuCau!BF183</f>
        <v>0</v>
      </c>
      <c r="BC203" s="4">
        <f>NhuCau!BG183</f>
        <v>0</v>
      </c>
      <c r="BD203" s="4">
        <f>NhuCau!BH183</f>
        <v>0</v>
      </c>
      <c r="BE203" s="4">
        <f>NhuCau!BI183</f>
        <v>0</v>
      </c>
      <c r="BF203" s="4">
        <f>NhuCau!BJ183</f>
        <v>0</v>
      </c>
      <c r="BG203" s="4">
        <f>NhuCau!BK183</f>
        <v>0</v>
      </c>
    </row>
    <row r="204" spans="1:59" s="5" customFormat="1" ht="16.5" customHeight="1">
      <c r="A204" s="117" t="s">
        <v>42</v>
      </c>
      <c r="B204" s="248"/>
      <c r="C204" s="249">
        <f>BANGTINH!O5</f>
        <v>0</v>
      </c>
      <c r="D204" s="246" t="s">
        <v>51</v>
      </c>
      <c r="E204" s="250">
        <f t="shared" ref="E204:F204" si="104">SUM(E205:E209)</f>
        <v>0</v>
      </c>
      <c r="F204" s="6">
        <f t="shared" si="104"/>
        <v>0</v>
      </c>
      <c r="G204" s="6">
        <f t="shared" ref="G204:BG204" si="105">SUM(G205:G209)</f>
        <v>0</v>
      </c>
      <c r="H204" s="6">
        <f t="shared" si="105"/>
        <v>0</v>
      </c>
      <c r="I204" s="6">
        <f t="shared" si="105"/>
        <v>0</v>
      </c>
      <c r="J204" s="6">
        <f t="shared" si="105"/>
        <v>0</v>
      </c>
      <c r="K204" s="6">
        <f t="shared" si="105"/>
        <v>0</v>
      </c>
      <c r="L204" s="6">
        <f t="shared" si="105"/>
        <v>0</v>
      </c>
      <c r="M204" s="6">
        <f t="shared" si="105"/>
        <v>0</v>
      </c>
      <c r="N204" s="6">
        <f t="shared" si="105"/>
        <v>0</v>
      </c>
      <c r="O204" s="6">
        <f t="shared" si="105"/>
        <v>0</v>
      </c>
      <c r="P204" s="6">
        <f t="shared" si="105"/>
        <v>0</v>
      </c>
      <c r="Q204" s="6">
        <f t="shared" si="105"/>
        <v>0</v>
      </c>
      <c r="R204" s="6">
        <f t="shared" si="105"/>
        <v>0</v>
      </c>
      <c r="S204" s="6">
        <f t="shared" si="105"/>
        <v>0</v>
      </c>
      <c r="T204" s="6">
        <f t="shared" si="105"/>
        <v>0</v>
      </c>
      <c r="U204" s="6">
        <f t="shared" si="105"/>
        <v>0</v>
      </c>
      <c r="V204" s="6">
        <f t="shared" si="105"/>
        <v>0</v>
      </c>
      <c r="W204" s="6">
        <f t="shared" si="105"/>
        <v>0</v>
      </c>
      <c r="X204" s="6">
        <f t="shared" si="105"/>
        <v>0</v>
      </c>
      <c r="Y204" s="6">
        <f t="shared" si="105"/>
        <v>0</v>
      </c>
      <c r="Z204" s="6">
        <f t="shared" si="105"/>
        <v>0</v>
      </c>
      <c r="AA204" s="6">
        <f t="shared" si="105"/>
        <v>0</v>
      </c>
      <c r="AB204" s="6">
        <f t="shared" si="105"/>
        <v>0</v>
      </c>
      <c r="AC204" s="6">
        <f t="shared" si="105"/>
        <v>0</v>
      </c>
      <c r="AD204" s="6">
        <f t="shared" si="105"/>
        <v>0</v>
      </c>
      <c r="AE204" s="6">
        <f t="shared" si="105"/>
        <v>0</v>
      </c>
      <c r="AF204" s="6">
        <f t="shared" si="105"/>
        <v>0</v>
      </c>
      <c r="AG204" s="6">
        <f t="shared" si="105"/>
        <v>0</v>
      </c>
      <c r="AH204" s="6">
        <f t="shared" si="105"/>
        <v>0</v>
      </c>
      <c r="AI204" s="6">
        <f t="shared" si="105"/>
        <v>0</v>
      </c>
      <c r="AJ204" s="6">
        <f t="shared" si="105"/>
        <v>0</v>
      </c>
      <c r="AK204" s="6">
        <f t="shared" si="105"/>
        <v>0</v>
      </c>
      <c r="AL204" s="6">
        <f t="shared" si="105"/>
        <v>0</v>
      </c>
      <c r="AM204" s="6">
        <f t="shared" si="105"/>
        <v>0</v>
      </c>
      <c r="AN204" s="6">
        <f t="shared" si="105"/>
        <v>0</v>
      </c>
      <c r="AO204" s="6">
        <f t="shared" si="105"/>
        <v>0</v>
      </c>
      <c r="AP204" s="6">
        <f t="shared" si="105"/>
        <v>0</v>
      </c>
      <c r="AQ204" s="6">
        <f t="shared" si="105"/>
        <v>0</v>
      </c>
      <c r="AR204" s="6">
        <f t="shared" si="105"/>
        <v>0</v>
      </c>
      <c r="AS204" s="6">
        <f t="shared" si="105"/>
        <v>0</v>
      </c>
      <c r="AT204" s="6">
        <f t="shared" si="105"/>
        <v>0</v>
      </c>
      <c r="AU204" s="6">
        <f t="shared" si="105"/>
        <v>0</v>
      </c>
      <c r="AV204" s="6">
        <f t="shared" si="105"/>
        <v>0</v>
      </c>
      <c r="AW204" s="6">
        <f t="shared" si="105"/>
        <v>0</v>
      </c>
      <c r="AX204" s="6">
        <f t="shared" si="105"/>
        <v>0</v>
      </c>
      <c r="AY204" s="6">
        <f t="shared" si="105"/>
        <v>0</v>
      </c>
      <c r="AZ204" s="6">
        <f t="shared" si="105"/>
        <v>0</v>
      </c>
      <c r="BA204" s="6">
        <f t="shared" si="105"/>
        <v>0</v>
      </c>
      <c r="BB204" s="6">
        <f t="shared" si="105"/>
        <v>0</v>
      </c>
      <c r="BC204" s="6">
        <f t="shared" si="105"/>
        <v>0</v>
      </c>
      <c r="BD204" s="6">
        <f t="shared" si="105"/>
        <v>0</v>
      </c>
      <c r="BE204" s="6">
        <f t="shared" si="105"/>
        <v>0</v>
      </c>
      <c r="BF204" s="6">
        <f t="shared" si="105"/>
        <v>0</v>
      </c>
      <c r="BG204" s="6">
        <f t="shared" si="105"/>
        <v>0</v>
      </c>
    </row>
    <row r="205" spans="1:59" s="1" customFormat="1" ht="16.5" customHeight="1">
      <c r="A205" s="251" t="s">
        <v>42</v>
      </c>
      <c r="B205" s="252"/>
      <c r="C205" s="253" t="str">
        <f>BANGTINH!O6</f>
        <v>Năm 2025</v>
      </c>
      <c r="D205" s="246" t="s">
        <v>51</v>
      </c>
      <c r="E205" s="255">
        <f>SUM(F205:BG205)</f>
        <v>0</v>
      </c>
      <c r="F205" s="2">
        <f>ROUND((SUMPRODUCT((NhuCau!$E$184:$E$188=CakyQuyhoach)*((NhuCau!I$184:I$188)/10))+SUMPRODUCT((NhuCau!$E$184:$E$188=Kykehoach)*((NhuCau!I$184:I$188)/5))+SUMPRODUCT((NhuCau!$E$184:$E$188=$C205)*(NhuCau!I$184:I$188))),2)</f>
        <v>0</v>
      </c>
      <c r="G205" s="2">
        <f>ROUND((SUMPRODUCT((NhuCau!$E$184:$E$188=CakyQuyhoach)*((NhuCau!J$184:J$188)/10))+SUMPRODUCT((NhuCau!$E$184:$E$188=Kykehoach)*((NhuCau!J$184:J$188)/5))+SUMPRODUCT((NhuCau!$E$184:$E$188=$C205)*(NhuCau!J$184:J$188))),2)</f>
        <v>0</v>
      </c>
      <c r="H205" s="2">
        <f>ROUND((SUMPRODUCT((NhuCau!$E$184:$E$188=CakyQuyhoach)*((NhuCau!K$184:K$188)/10))+SUMPRODUCT((NhuCau!$E$184:$E$188=Kykehoach)*((NhuCau!K$184:K$188)/5))+SUMPRODUCT((NhuCau!$E$184:$E$188=$C205)*(NhuCau!K$184:K$188))),2)</f>
        <v>0</v>
      </c>
      <c r="I205" s="2">
        <f>ROUND((SUMPRODUCT((NhuCau!$E$184:$E$188=CakyQuyhoach)*((NhuCau!L$184:L$188)/10))+SUMPRODUCT((NhuCau!$E$184:$E$188=Kykehoach)*((NhuCau!L$184:L$188)/5))+SUMPRODUCT((NhuCau!$E$184:$E$188=$C205)*(NhuCau!L$184:L$188))),2)</f>
        <v>0</v>
      </c>
      <c r="J205" s="2">
        <f>ROUND((SUMPRODUCT((NhuCau!$E$184:$E$188=CakyQuyhoach)*((NhuCau!M$184:M$188)/10))+SUMPRODUCT((NhuCau!$E$184:$E$188=Kykehoach)*((NhuCau!M$184:M$188)/5))+SUMPRODUCT((NhuCau!$E$184:$E$188=$C205)*(NhuCau!M$184:M$188))),2)</f>
        <v>0</v>
      </c>
      <c r="K205" s="2">
        <f>ROUND((SUMPRODUCT((NhuCau!$E$184:$E$188=CakyQuyhoach)*((NhuCau!N$184:N$188)/10))+SUMPRODUCT((NhuCau!$E$184:$E$188=Kykehoach)*((NhuCau!N$184:N$188)/5))+SUMPRODUCT((NhuCau!$E$184:$E$188=$C205)*(NhuCau!N$184:N$188))),2)</f>
        <v>0</v>
      </c>
      <c r="L205" s="2">
        <f>ROUND((SUMPRODUCT((NhuCau!$E$184:$E$188=CakyQuyhoach)*((NhuCau!O$184:O$188)/10))+SUMPRODUCT((NhuCau!$E$184:$E$188=Kykehoach)*((NhuCau!O$184:O$188)/5))+SUMPRODUCT((NhuCau!$E$184:$E$188=$C205)*(NhuCau!O$184:O$188))),2)</f>
        <v>0</v>
      </c>
      <c r="M205" s="2">
        <f>ROUND((SUMPRODUCT((NhuCau!$E$184:$E$188=CakyQuyhoach)*((NhuCau!P$184:P$188)/10))+SUMPRODUCT((NhuCau!$E$184:$E$188=Kykehoach)*((NhuCau!P$184:P$188)/5))+SUMPRODUCT((NhuCau!$E$184:$E$188=$C205)*(NhuCau!P$184:P$188))),2)</f>
        <v>0</v>
      </c>
      <c r="N205" s="2">
        <f>ROUND((SUMPRODUCT((NhuCau!$E$184:$E$188=CakyQuyhoach)*((NhuCau!Q$184:Q$188)/10))+SUMPRODUCT((NhuCau!$E$184:$E$188=Kykehoach)*((NhuCau!Q$184:Q$188)/5))+SUMPRODUCT((NhuCau!$E$184:$E$188=$C205)*(NhuCau!Q$184:Q$188))),2)</f>
        <v>0</v>
      </c>
      <c r="O205" s="2">
        <f>ROUND((SUMPRODUCT((NhuCau!$E$184:$E$188=CakyQuyhoach)*((NhuCau!R$184:R$188)/10))+SUMPRODUCT((NhuCau!$E$184:$E$188=Kykehoach)*((NhuCau!R$184:R$188)/5))+SUMPRODUCT((NhuCau!$E$184:$E$188=$C205)*(NhuCau!R$184:R$188))),2)</f>
        <v>0</v>
      </c>
      <c r="P205" s="2">
        <f>ROUND((SUMPRODUCT((NhuCau!$E$184:$E$188=CakyQuyhoach)*((NhuCau!S$184:S$188)/10))+SUMPRODUCT((NhuCau!$E$184:$E$188=Kykehoach)*((NhuCau!S$184:S$188)/5))+SUMPRODUCT((NhuCau!$E$184:$E$188=$C205)*(NhuCau!S$184:S$188))),2)</f>
        <v>0</v>
      </c>
      <c r="Q205" s="2">
        <f>ROUND((SUMPRODUCT((NhuCau!$E$184:$E$188=CakyQuyhoach)*((NhuCau!T$184:T$188)/10))+SUMPRODUCT((NhuCau!$E$184:$E$188=Kykehoach)*((NhuCau!T$184:T$188)/5))+SUMPRODUCT((NhuCau!$E$184:$E$188=$C205)*(NhuCau!T$184:T$188))),2)</f>
        <v>0</v>
      </c>
      <c r="R205" s="2">
        <f>ROUND((SUMPRODUCT((NhuCau!$E$184:$E$188=CakyQuyhoach)*((NhuCau!U$184:U$188)/10))+SUMPRODUCT((NhuCau!$E$184:$E$188=Kykehoach)*((NhuCau!U$184:U$188)/5))+SUMPRODUCT((NhuCau!$E$184:$E$188=$C205)*(NhuCau!U$184:U$188))),2)</f>
        <v>0</v>
      </c>
      <c r="S205" s="2">
        <f>ROUND((SUMPRODUCT((NhuCau!$E$184:$E$188=CakyQuyhoach)*((NhuCau!V$184:V$188)/10))+SUMPRODUCT((NhuCau!$E$184:$E$188=Kykehoach)*((NhuCau!V$184:V$188)/5))+SUMPRODUCT((NhuCau!$E$184:$E$188=$C205)*(NhuCau!V$184:V$188))),2)</f>
        <v>0</v>
      </c>
      <c r="T205" s="2">
        <f>ROUND((SUMPRODUCT((NhuCau!$E$184:$E$188=CakyQuyhoach)*((NhuCau!W$184:W$188)/10))+SUMPRODUCT((NhuCau!$E$184:$E$188=Kykehoach)*((NhuCau!W$184:W$188)/5))+SUMPRODUCT((NhuCau!$E$184:$E$188=$C205)*(NhuCau!W$184:W$188))),2)</f>
        <v>0</v>
      </c>
      <c r="U205" s="2">
        <f>ROUND((SUMPRODUCT((NhuCau!$E$184:$E$188=CakyQuyhoach)*((NhuCau!X$184:X$188)/10))+SUMPRODUCT((NhuCau!$E$184:$E$188=Kykehoach)*((NhuCau!X$184:X$188)/5))+SUMPRODUCT((NhuCau!$E$184:$E$188=$C205)*(NhuCau!X$184:X$188))),2)</f>
        <v>0</v>
      </c>
      <c r="V205" s="2">
        <f>ROUND((SUMPRODUCT((NhuCau!$E$184:$E$188=CakyQuyhoach)*((NhuCau!Y$184:Y$188)/10))+SUMPRODUCT((NhuCau!$E$184:$E$188=Kykehoach)*((NhuCau!Y$184:Y$188)/5))+SUMPRODUCT((NhuCau!$E$184:$E$188=$C205)*(NhuCau!Y$184:Y$188))),2)</f>
        <v>0</v>
      </c>
      <c r="W205" s="2">
        <f>ROUND((SUMPRODUCT((NhuCau!$E$184:$E$188=CakyQuyhoach)*((NhuCau!Z$184:Z$188)/10))+SUMPRODUCT((NhuCau!$E$184:$E$188=Kykehoach)*((NhuCau!Z$184:Z$188)/5))+SUMPRODUCT((NhuCau!$E$184:$E$188=$C205)*(NhuCau!Z$184:Z$188))),2)</f>
        <v>0</v>
      </c>
      <c r="X205" s="2">
        <f>ROUND((SUMPRODUCT((NhuCau!$E$184:$E$188=CakyQuyhoach)*((NhuCau!AA$184:AA$188)/10))+SUMPRODUCT((NhuCau!$E$184:$E$188=Kykehoach)*((NhuCau!AA$184:AA$188)/5))+SUMPRODUCT((NhuCau!$E$184:$E$188=$C205)*(NhuCau!AA$184:AA$188))),2)</f>
        <v>0</v>
      </c>
      <c r="Y205" s="2">
        <f>ROUND((SUMPRODUCT((NhuCau!$E$184:$E$188=CakyQuyhoach)*((NhuCau!AB$184:AB$188)/10))+SUMPRODUCT((NhuCau!$E$184:$E$188=Kykehoach)*((NhuCau!AB$184:AB$188)/5))+SUMPRODUCT((NhuCau!$E$184:$E$188=$C205)*(NhuCau!AB$184:AB$188))),2)</f>
        <v>0</v>
      </c>
      <c r="Z205" s="2">
        <f>ROUND((SUMPRODUCT((NhuCau!$E$184:$E$188=CakyQuyhoach)*((NhuCau!AC$184:AC$188)/10))+SUMPRODUCT((NhuCau!$E$184:$E$188=Kykehoach)*((NhuCau!AC$184:AC$188)/5))+SUMPRODUCT((NhuCau!$E$184:$E$188=$C205)*(NhuCau!AC$184:AC$188))),2)</f>
        <v>0</v>
      </c>
      <c r="AA205" s="2">
        <f>ROUND((SUMPRODUCT((NhuCau!$E$184:$E$188=CakyQuyhoach)*((NhuCau!AD$184:AD$188)/10))+SUMPRODUCT((NhuCau!$E$184:$E$188=Kykehoach)*((NhuCau!AD$184:AD$188)/5))+SUMPRODUCT((NhuCau!$E$184:$E$188=$C205)*(NhuCau!AD$184:AD$188))),2)</f>
        <v>0</v>
      </c>
      <c r="AB205" s="2">
        <f>ROUND((SUMPRODUCT((NhuCau!$E$184:$E$188=CakyQuyhoach)*((NhuCau!AE$184:AE$188)/10))+SUMPRODUCT((NhuCau!$E$184:$E$188=Kykehoach)*((NhuCau!AE$184:AE$188)/5))+SUMPRODUCT((NhuCau!$E$184:$E$188=$C205)*(NhuCau!AE$184:AE$188))),2)</f>
        <v>0</v>
      </c>
      <c r="AC205" s="2">
        <f>ROUND((SUMPRODUCT((NhuCau!$E$184:$E$188=CakyQuyhoach)*((NhuCau!AF$184:AF$188)/10))+SUMPRODUCT((NhuCau!$E$184:$E$188=Kykehoach)*((NhuCau!AF$184:AF$188)/5))+SUMPRODUCT((NhuCau!$E$184:$E$188=$C205)*(NhuCau!AF$184:AF$188))),2)</f>
        <v>0</v>
      </c>
      <c r="AD205" s="2">
        <f>ROUND((SUMPRODUCT((NhuCau!$E$184:$E$188=CakyQuyhoach)*((NhuCau!AG$184:AG$188)/10))+SUMPRODUCT((NhuCau!$E$184:$E$188=Kykehoach)*((NhuCau!AG$184:AG$188)/5))+SUMPRODUCT((NhuCau!$E$184:$E$188=$C205)*(NhuCau!AG$184:AG$188))),2)</f>
        <v>0</v>
      </c>
      <c r="AE205" s="2">
        <f>ROUND((SUMPRODUCT((NhuCau!$E$184:$E$188=CakyQuyhoach)*((NhuCau!AH$184:AH$188)/10))+SUMPRODUCT((NhuCau!$E$184:$E$188=Kykehoach)*((NhuCau!AH$184:AH$188)/5))+SUMPRODUCT((NhuCau!$E$184:$E$188=$C205)*(NhuCau!AH$184:AH$188))),2)</f>
        <v>0</v>
      </c>
      <c r="AF205" s="2">
        <f>ROUND((SUMPRODUCT((NhuCau!$E$184:$E$188=CakyQuyhoach)*((NhuCau!AI$184:AI$188)/10))+SUMPRODUCT((NhuCau!$E$184:$E$188=Kykehoach)*((NhuCau!AI$184:AI$188)/5))+SUMPRODUCT((NhuCau!$E$184:$E$188=$C205)*(NhuCau!AI$184:AI$188))),2)</f>
        <v>0</v>
      </c>
      <c r="AG205" s="2">
        <f>ROUND((SUMPRODUCT((NhuCau!$E$184:$E$188=CakyQuyhoach)*((NhuCau!AJ$184:AJ$188)/10))+SUMPRODUCT((NhuCau!$E$184:$E$188=Kykehoach)*((NhuCau!AJ$184:AJ$188)/5))+SUMPRODUCT((NhuCau!$E$184:$E$188=$C205)*(NhuCau!AJ$184:AJ$188))),2)</f>
        <v>0</v>
      </c>
      <c r="AH205" s="2">
        <f>ROUND((SUMPRODUCT((NhuCau!$E$184:$E$188=CakyQuyhoach)*((NhuCau!AK$184:AK$188)/10))+SUMPRODUCT((NhuCau!$E$184:$E$188=Kykehoach)*((NhuCau!AK$184:AK$188)/5))+SUMPRODUCT((NhuCau!$E$184:$E$188=$C205)*(NhuCau!AK$184:AK$188))),2)</f>
        <v>0</v>
      </c>
      <c r="AI205" s="2">
        <f>ROUND((SUMPRODUCT((NhuCau!$E$184:$E$188=CakyQuyhoach)*((NhuCau!AL$184:AL$188)/10))+SUMPRODUCT((NhuCau!$E$184:$E$188=Kykehoach)*((NhuCau!AL$184:AL$188)/5))+SUMPRODUCT((NhuCau!$E$184:$E$188=$C205)*(NhuCau!AL$184:AL$188))),2)</f>
        <v>0</v>
      </c>
      <c r="AJ205" s="2">
        <f>ROUND((SUMPRODUCT((NhuCau!$E$184:$E$188=CakyQuyhoach)*((NhuCau!AM$184:AM$188)/10))+SUMPRODUCT((NhuCau!$E$184:$E$188=Kykehoach)*((NhuCau!AM$184:AM$188)/5))+SUMPRODUCT((NhuCau!$E$184:$E$188=$C205)*(NhuCau!AM$184:AM$188))),2)</f>
        <v>0</v>
      </c>
      <c r="AK205" s="2">
        <f>ROUND((SUMPRODUCT((NhuCau!$E$184:$E$188=CakyQuyhoach)*((NhuCau!AN$184:AN$188)/10))+SUMPRODUCT((NhuCau!$E$184:$E$188=Kykehoach)*((NhuCau!AN$184:AN$188)/5))+SUMPRODUCT((NhuCau!$E$184:$E$188=$C205)*(NhuCau!AN$184:AN$188))),2)</f>
        <v>0</v>
      </c>
      <c r="AL205" s="2">
        <f>ROUND((SUMPRODUCT((NhuCau!$E$184:$E$188=CakyQuyhoach)*((NhuCau!AO$184:AO$188)/10))+SUMPRODUCT((NhuCau!$E$184:$E$188=Kykehoach)*((NhuCau!AO$184:AO$188)/5))+SUMPRODUCT((NhuCau!$E$184:$E$188=$C205)*(NhuCau!AO$184:AO$188))),2)</f>
        <v>0</v>
      </c>
      <c r="AM205" s="2">
        <f>ROUND((SUMPRODUCT((NhuCau!$E$184:$E$188=CakyQuyhoach)*((NhuCau!AP$184:AP$188)/10))+SUMPRODUCT((NhuCau!$E$184:$E$188=Kykehoach)*((NhuCau!AP$184:AP$188)/5))+SUMPRODUCT((NhuCau!$E$184:$E$188=$C205)*(NhuCau!AP$184:AP$188))),2)</f>
        <v>0</v>
      </c>
      <c r="AN205" s="2">
        <f>ROUND((SUMPRODUCT((NhuCau!$E$184:$E$188=CakyQuyhoach)*((NhuCau!AQ$184:AQ$188)/10))+SUMPRODUCT((NhuCau!$E$184:$E$188=Kykehoach)*((NhuCau!AQ$184:AQ$188)/5))+SUMPRODUCT((NhuCau!$E$184:$E$188=$C205)*(NhuCau!AQ$184:AQ$188))),2)</f>
        <v>0</v>
      </c>
      <c r="AO205" s="2">
        <f>ROUND((SUMPRODUCT((NhuCau!$E$184:$E$188=CakyQuyhoach)*((NhuCau!AR$184:AR$188)/10))+SUMPRODUCT((NhuCau!$E$184:$E$188=Kykehoach)*((NhuCau!AR$184:AR$188)/5))+SUMPRODUCT((NhuCau!$E$184:$E$188=$C205)*(NhuCau!AR$184:AR$188))),2)</f>
        <v>0</v>
      </c>
      <c r="AP205" s="2">
        <f>ROUND((SUMPRODUCT((NhuCau!$E$184:$E$188=CakyQuyhoach)*((NhuCau!AS$184:AS$188)/10))+SUMPRODUCT((NhuCau!$E$184:$E$188=Kykehoach)*((NhuCau!AS$184:AS$188)/5))+SUMPRODUCT((NhuCau!$E$184:$E$188=$C205)*(NhuCau!AS$184:AS$188))),2)</f>
        <v>0</v>
      </c>
      <c r="AQ205" s="2">
        <f>ROUND((SUMPRODUCT((NhuCau!$E$184:$E$188=CakyQuyhoach)*((NhuCau!AT$184:AT$188)/10))+SUMPRODUCT((NhuCau!$E$184:$E$188=Kykehoach)*((NhuCau!AT$184:AT$188)/5))+SUMPRODUCT((NhuCau!$E$184:$E$188=$C205)*(NhuCau!AT$184:AT$188))),2)</f>
        <v>0</v>
      </c>
      <c r="AR205" s="2">
        <f>ROUND((SUMPRODUCT((NhuCau!$E$184:$E$188=CakyQuyhoach)*((NhuCau!AU$184:AU$188)/10))+SUMPRODUCT((NhuCau!$E$184:$E$188=Kykehoach)*((NhuCau!AU$184:AU$188)/5))+SUMPRODUCT((NhuCau!$E$184:$E$188=$C205)*(NhuCau!AU$184:AU$188))),2)</f>
        <v>0</v>
      </c>
      <c r="AS205" s="2">
        <f>ROUND((SUMPRODUCT((NhuCau!$E$184:$E$188=CakyQuyhoach)*((NhuCau!AV$184:AV$188)/10))+SUMPRODUCT((NhuCau!$E$184:$E$188=Kykehoach)*((NhuCau!AV$184:AV$188)/5))+SUMPRODUCT((NhuCau!$E$184:$E$188=$C205)*(NhuCau!AV$184:AV$188))),2)</f>
        <v>0</v>
      </c>
      <c r="AT205" s="2">
        <f>ROUND((SUMPRODUCT((NhuCau!$E$184:$E$188=CakyQuyhoach)*((NhuCau!AW$184:AW$188)/10))+SUMPRODUCT((NhuCau!$E$184:$E$188=Kykehoach)*((NhuCau!AW$184:AW$188)/5))+SUMPRODUCT((NhuCau!$E$184:$E$188=$C205)*(NhuCau!AW$184:AW$188))),2)</f>
        <v>0</v>
      </c>
      <c r="AU205" s="2">
        <f>ROUND((SUMPRODUCT((NhuCau!$E$184:$E$188=CakyQuyhoach)*((NhuCau!AX$184:AX$188)/10))+SUMPRODUCT((NhuCau!$E$184:$E$188=Kykehoach)*((NhuCau!AX$184:AX$188)/5))+SUMPRODUCT((NhuCau!$E$184:$E$188=$C205)*(NhuCau!AX$184:AX$188))),2)</f>
        <v>0</v>
      </c>
      <c r="AV205" s="2">
        <f>ROUND((SUMPRODUCT((NhuCau!$E$184:$E$188=CakyQuyhoach)*((NhuCau!AY$184:AY$188)/10))+SUMPRODUCT((NhuCau!$E$184:$E$188=Kykehoach)*((NhuCau!AY$184:AY$188)/5))+SUMPRODUCT((NhuCau!$E$184:$E$188=$C205)*(NhuCau!AY$184:AY$188))),2)</f>
        <v>0</v>
      </c>
      <c r="AW205" s="2">
        <f>ROUND((SUMPRODUCT((NhuCau!$E$184:$E$188=CakyQuyhoach)*((NhuCau!AZ$184:AZ$188)/10))+SUMPRODUCT((NhuCau!$E$184:$E$188=Kykehoach)*((NhuCau!AZ$184:AZ$188)/5))+SUMPRODUCT((NhuCau!$E$184:$E$188=$C205)*(NhuCau!AZ$184:AZ$188))),2)</f>
        <v>0</v>
      </c>
      <c r="AX205" s="2">
        <f>ROUND((SUMPRODUCT((NhuCau!$E$184:$E$188=CakyQuyhoach)*((NhuCau!BA$184:BA$188)/10))+SUMPRODUCT((NhuCau!$E$184:$E$188=Kykehoach)*((NhuCau!BA$184:BA$188)/5))+SUMPRODUCT((NhuCau!$E$184:$E$188=$C205)*(NhuCau!BA$184:BA$188))),2)</f>
        <v>0</v>
      </c>
      <c r="AY205" s="2">
        <f>ROUND((SUMPRODUCT((NhuCau!$E$184:$E$188=CakyQuyhoach)*((NhuCau!BB$184:BB$188)/10))+SUMPRODUCT((NhuCau!$E$184:$E$188=Kykehoach)*((NhuCau!BB$184:BB$188)/5))+SUMPRODUCT((NhuCau!$E$184:$E$188=$C205)*(NhuCau!BB$184:BB$188))),2)</f>
        <v>0</v>
      </c>
      <c r="AZ205" s="2">
        <f>ROUND((SUMPRODUCT((NhuCau!$E$184:$E$188=CakyQuyhoach)*((NhuCau!BD$184:BD$188)/10))+SUMPRODUCT((NhuCau!$E$184:$E$188=Kykehoach)*((NhuCau!BD$184:BD$188)/5))+SUMPRODUCT((NhuCau!$E$184:$E$188=$C205)*(NhuCau!BD$184:BD$188))),2)</f>
        <v>0</v>
      </c>
      <c r="BA205" s="2">
        <f>ROUND((SUMPRODUCT((NhuCau!$E$184:$E$188=CakyQuyhoach)*((NhuCau!BE$184:BE$188)/10))+SUMPRODUCT((NhuCau!$E$184:$E$188=Kykehoach)*((NhuCau!BE$184:BE$188)/5))+SUMPRODUCT((NhuCau!$E$184:$E$188=$C205)*(NhuCau!BE$184:BE$188))),2)</f>
        <v>0</v>
      </c>
      <c r="BB205" s="2">
        <f>ROUND((SUMPRODUCT((NhuCau!$E$184:$E$188=CakyQuyhoach)*((NhuCau!BF$184:BF$188)/10))+SUMPRODUCT((NhuCau!$E$184:$E$188=Kykehoach)*((NhuCau!BF$184:BF$188)/5))+SUMPRODUCT((NhuCau!$E$184:$E$188=$C205)*(NhuCau!BF$184:BF$188))),2)</f>
        <v>0</v>
      </c>
      <c r="BC205" s="2">
        <f>ROUND((SUMPRODUCT((NhuCau!$E$184:$E$188=CakyQuyhoach)*((NhuCau!BG$184:BG$188)/10))+SUMPRODUCT((NhuCau!$E$184:$E$188=Kykehoach)*((NhuCau!BG$184:BG$188)/5))+SUMPRODUCT((NhuCau!$E$184:$E$188=$C205)*(NhuCau!BG$184:BG$188))),2)</f>
        <v>0</v>
      </c>
      <c r="BD205" s="2">
        <f>ROUND((SUMPRODUCT((NhuCau!$E$184:$E$188=CakyQuyhoach)*((NhuCau!BH$184:BH$188)/10))+SUMPRODUCT((NhuCau!$E$184:$E$188=Kykehoach)*((NhuCau!BH$184:BH$188)/5))+SUMPRODUCT((NhuCau!$E$184:$E$188=$C205)*(NhuCau!BH$184:BH$188))),2)</f>
        <v>0</v>
      </c>
      <c r="BE205" s="2">
        <f>ROUND((SUMPRODUCT((NhuCau!$E$184:$E$188=CakyQuyhoach)*((NhuCau!BI$184:BI$188)/10))+SUMPRODUCT((NhuCau!$E$184:$E$188=Kykehoach)*((NhuCau!BI$184:BI$188)/5))+SUMPRODUCT((NhuCau!$E$184:$E$188=$C205)*(NhuCau!BI$184:BI$188))),2)</f>
        <v>0</v>
      </c>
      <c r="BF205" s="2">
        <f>ROUND((SUMPRODUCT((NhuCau!$E$184:$E$188=CakyQuyhoach)*((NhuCau!BJ$184:BJ$188)/10))+SUMPRODUCT((NhuCau!$E$184:$E$188=Kykehoach)*((NhuCau!BJ$184:BJ$188)/5))+SUMPRODUCT((NhuCau!$E$184:$E$188=$C205)*(NhuCau!BJ$184:BJ$188))),2)</f>
        <v>0</v>
      </c>
      <c r="BG205" s="2">
        <f>ROUND((SUMPRODUCT((NhuCau!$E$184:$E$188=CakyQuyhoach)*((NhuCau!BK$184:BK$188)/10))+SUMPRODUCT((NhuCau!$E$184:$E$188=Kykehoach)*((NhuCau!BK$184:BK$188)/5))+SUMPRODUCT((NhuCau!$E$184:$E$188=$C205)*(NhuCau!BK$184:BK$188))),2)</f>
        <v>0</v>
      </c>
    </row>
    <row r="206" spans="1:59" s="1" customFormat="1" ht="16.5" customHeight="1">
      <c r="A206" s="251" t="s">
        <v>42</v>
      </c>
      <c r="B206" s="252"/>
      <c r="C206" s="253" t="str">
        <f>BANGTINH!O7</f>
        <v>Năm 2026</v>
      </c>
      <c r="D206" s="246" t="s">
        <v>51</v>
      </c>
      <c r="E206" s="255">
        <f>SUM(F206:BG206)</f>
        <v>0</v>
      </c>
      <c r="F206" s="2">
        <f>ROUND((SUMPRODUCT((NhuCau!$E$184:$E$188=CakyQuyhoach)*((NhuCau!I$184:I$188)/10))+SUMPRODUCT((NhuCau!$E$184:$E$188=Kykehoach)*((NhuCau!I$184:I$188)/5))+SUMPRODUCT((NhuCau!$E$184:$E$188=$C206)*(NhuCau!I$184:I$188))),2)</f>
        <v>0</v>
      </c>
      <c r="G206" s="2">
        <f>ROUND((SUMPRODUCT((NhuCau!$E$184:$E$188=CakyQuyhoach)*((NhuCau!J$184:J$188)/10))+SUMPRODUCT((NhuCau!$E$184:$E$188=Kykehoach)*((NhuCau!J$184:J$188)/5))+SUMPRODUCT((NhuCau!$E$184:$E$188=$C206)*(NhuCau!J$184:J$188))),2)</f>
        <v>0</v>
      </c>
      <c r="H206" s="2">
        <f>ROUND((SUMPRODUCT((NhuCau!$E$184:$E$188=CakyQuyhoach)*((NhuCau!K$184:K$188)/10))+SUMPRODUCT((NhuCau!$E$184:$E$188=Kykehoach)*((NhuCau!K$184:K$188)/5))+SUMPRODUCT((NhuCau!$E$184:$E$188=$C206)*(NhuCau!K$184:K$188))),2)</f>
        <v>0</v>
      </c>
      <c r="I206" s="2">
        <f>ROUND((SUMPRODUCT((NhuCau!$E$184:$E$188=CakyQuyhoach)*((NhuCau!L$184:L$188)/10))+SUMPRODUCT((NhuCau!$E$184:$E$188=Kykehoach)*((NhuCau!L$184:L$188)/5))+SUMPRODUCT((NhuCau!$E$184:$E$188=$C206)*(NhuCau!L$184:L$188))),2)</f>
        <v>0</v>
      </c>
      <c r="J206" s="2">
        <f>ROUND((SUMPRODUCT((NhuCau!$E$184:$E$188=CakyQuyhoach)*((NhuCau!M$184:M$188)/10))+SUMPRODUCT((NhuCau!$E$184:$E$188=Kykehoach)*((NhuCau!M$184:M$188)/5))+SUMPRODUCT((NhuCau!$E$184:$E$188=$C206)*(NhuCau!M$184:M$188))),2)</f>
        <v>0</v>
      </c>
      <c r="K206" s="2">
        <f>ROUND((SUMPRODUCT((NhuCau!$E$184:$E$188=CakyQuyhoach)*((NhuCau!N$184:N$188)/10))+SUMPRODUCT((NhuCau!$E$184:$E$188=Kykehoach)*((NhuCau!N$184:N$188)/5))+SUMPRODUCT((NhuCau!$E$184:$E$188=$C206)*(NhuCau!N$184:N$188))),2)</f>
        <v>0</v>
      </c>
      <c r="L206" s="2">
        <f>ROUND((SUMPRODUCT((NhuCau!$E$184:$E$188=CakyQuyhoach)*((NhuCau!O$184:O$188)/10))+SUMPRODUCT((NhuCau!$E$184:$E$188=Kykehoach)*((NhuCau!O$184:O$188)/5))+SUMPRODUCT((NhuCau!$E$184:$E$188=$C206)*(NhuCau!O$184:O$188))),2)</f>
        <v>0</v>
      </c>
      <c r="M206" s="2">
        <f>ROUND((SUMPRODUCT((NhuCau!$E$184:$E$188=CakyQuyhoach)*((NhuCau!P$184:P$188)/10))+SUMPRODUCT((NhuCau!$E$184:$E$188=Kykehoach)*((NhuCau!P$184:P$188)/5))+SUMPRODUCT((NhuCau!$E$184:$E$188=$C206)*(NhuCau!P$184:P$188))),2)</f>
        <v>0</v>
      </c>
      <c r="N206" s="2">
        <f>ROUND((SUMPRODUCT((NhuCau!$E$184:$E$188=CakyQuyhoach)*((NhuCau!Q$184:Q$188)/10))+SUMPRODUCT((NhuCau!$E$184:$E$188=Kykehoach)*((NhuCau!Q$184:Q$188)/5))+SUMPRODUCT((NhuCau!$E$184:$E$188=$C206)*(NhuCau!Q$184:Q$188))),2)</f>
        <v>0</v>
      </c>
      <c r="O206" s="2">
        <f>ROUND((SUMPRODUCT((NhuCau!$E$184:$E$188=CakyQuyhoach)*((NhuCau!R$184:R$188)/10))+SUMPRODUCT((NhuCau!$E$184:$E$188=Kykehoach)*((NhuCau!R$184:R$188)/5))+SUMPRODUCT((NhuCau!$E$184:$E$188=$C206)*(NhuCau!R$184:R$188))),2)</f>
        <v>0</v>
      </c>
      <c r="P206" s="2">
        <f>ROUND((SUMPRODUCT((NhuCau!$E$184:$E$188=CakyQuyhoach)*((NhuCau!S$184:S$188)/10))+SUMPRODUCT((NhuCau!$E$184:$E$188=Kykehoach)*((NhuCau!S$184:S$188)/5))+SUMPRODUCT((NhuCau!$E$184:$E$188=$C206)*(NhuCau!S$184:S$188))),2)</f>
        <v>0</v>
      </c>
      <c r="Q206" s="2">
        <f>ROUND((SUMPRODUCT((NhuCau!$E$184:$E$188=CakyQuyhoach)*((NhuCau!T$184:T$188)/10))+SUMPRODUCT((NhuCau!$E$184:$E$188=Kykehoach)*((NhuCau!T$184:T$188)/5))+SUMPRODUCT((NhuCau!$E$184:$E$188=$C206)*(NhuCau!T$184:T$188))),2)</f>
        <v>0</v>
      </c>
      <c r="R206" s="2">
        <f>ROUND((SUMPRODUCT((NhuCau!$E$184:$E$188=CakyQuyhoach)*((NhuCau!U$184:U$188)/10))+SUMPRODUCT((NhuCau!$E$184:$E$188=Kykehoach)*((NhuCau!U$184:U$188)/5))+SUMPRODUCT((NhuCau!$E$184:$E$188=$C206)*(NhuCau!U$184:U$188))),2)</f>
        <v>0</v>
      </c>
      <c r="S206" s="2">
        <f>ROUND((SUMPRODUCT((NhuCau!$E$184:$E$188=CakyQuyhoach)*((NhuCau!V$184:V$188)/10))+SUMPRODUCT((NhuCau!$E$184:$E$188=Kykehoach)*((NhuCau!V$184:V$188)/5))+SUMPRODUCT((NhuCau!$E$184:$E$188=$C206)*(NhuCau!V$184:V$188))),2)</f>
        <v>0</v>
      </c>
      <c r="T206" s="2">
        <f>ROUND((SUMPRODUCT((NhuCau!$E$184:$E$188=CakyQuyhoach)*((NhuCau!W$184:W$188)/10))+SUMPRODUCT((NhuCau!$E$184:$E$188=Kykehoach)*((NhuCau!W$184:W$188)/5))+SUMPRODUCT((NhuCau!$E$184:$E$188=$C206)*(NhuCau!W$184:W$188))),2)</f>
        <v>0</v>
      </c>
      <c r="U206" s="2">
        <f>ROUND((SUMPRODUCT((NhuCau!$E$184:$E$188=CakyQuyhoach)*((NhuCau!X$184:X$188)/10))+SUMPRODUCT((NhuCau!$E$184:$E$188=Kykehoach)*((NhuCau!X$184:X$188)/5))+SUMPRODUCT((NhuCau!$E$184:$E$188=$C206)*(NhuCau!X$184:X$188))),2)</f>
        <v>0</v>
      </c>
      <c r="V206" s="2">
        <f>ROUND((SUMPRODUCT((NhuCau!$E$184:$E$188=CakyQuyhoach)*((NhuCau!Y$184:Y$188)/10))+SUMPRODUCT((NhuCau!$E$184:$E$188=Kykehoach)*((NhuCau!Y$184:Y$188)/5))+SUMPRODUCT((NhuCau!$E$184:$E$188=$C206)*(NhuCau!Y$184:Y$188))),2)</f>
        <v>0</v>
      </c>
      <c r="W206" s="2">
        <f>ROUND((SUMPRODUCT((NhuCau!$E$184:$E$188=CakyQuyhoach)*((NhuCau!Z$184:Z$188)/10))+SUMPRODUCT((NhuCau!$E$184:$E$188=Kykehoach)*((NhuCau!Z$184:Z$188)/5))+SUMPRODUCT((NhuCau!$E$184:$E$188=$C206)*(NhuCau!Z$184:Z$188))),2)</f>
        <v>0</v>
      </c>
      <c r="X206" s="2">
        <f>ROUND((SUMPRODUCT((NhuCau!$E$184:$E$188=CakyQuyhoach)*((NhuCau!AA$184:AA$188)/10))+SUMPRODUCT((NhuCau!$E$184:$E$188=Kykehoach)*((NhuCau!AA$184:AA$188)/5))+SUMPRODUCT((NhuCau!$E$184:$E$188=$C206)*(NhuCau!AA$184:AA$188))),2)</f>
        <v>0</v>
      </c>
      <c r="Y206" s="2">
        <f>ROUND((SUMPRODUCT((NhuCau!$E$184:$E$188=CakyQuyhoach)*((NhuCau!AB$184:AB$188)/10))+SUMPRODUCT((NhuCau!$E$184:$E$188=Kykehoach)*((NhuCau!AB$184:AB$188)/5))+SUMPRODUCT((NhuCau!$E$184:$E$188=$C206)*(NhuCau!AB$184:AB$188))),2)</f>
        <v>0</v>
      </c>
      <c r="Z206" s="2">
        <f>ROUND((SUMPRODUCT((NhuCau!$E$184:$E$188=CakyQuyhoach)*((NhuCau!AC$184:AC$188)/10))+SUMPRODUCT((NhuCau!$E$184:$E$188=Kykehoach)*((NhuCau!AC$184:AC$188)/5))+SUMPRODUCT((NhuCau!$E$184:$E$188=$C206)*(NhuCau!AC$184:AC$188))),2)</f>
        <v>0</v>
      </c>
      <c r="AA206" s="2">
        <f>ROUND((SUMPRODUCT((NhuCau!$E$184:$E$188=CakyQuyhoach)*((NhuCau!AD$184:AD$188)/10))+SUMPRODUCT((NhuCau!$E$184:$E$188=Kykehoach)*((NhuCau!AD$184:AD$188)/5))+SUMPRODUCT((NhuCau!$E$184:$E$188=$C206)*(NhuCau!AD$184:AD$188))),2)</f>
        <v>0</v>
      </c>
      <c r="AB206" s="2">
        <f>ROUND((SUMPRODUCT((NhuCau!$E$184:$E$188=CakyQuyhoach)*((NhuCau!AE$184:AE$188)/10))+SUMPRODUCT((NhuCau!$E$184:$E$188=Kykehoach)*((NhuCau!AE$184:AE$188)/5))+SUMPRODUCT((NhuCau!$E$184:$E$188=$C206)*(NhuCau!AE$184:AE$188))),2)</f>
        <v>0</v>
      </c>
      <c r="AC206" s="2">
        <f>ROUND((SUMPRODUCT((NhuCau!$E$184:$E$188=CakyQuyhoach)*((NhuCau!AF$184:AF$188)/10))+SUMPRODUCT((NhuCau!$E$184:$E$188=Kykehoach)*((NhuCau!AF$184:AF$188)/5))+SUMPRODUCT((NhuCau!$E$184:$E$188=$C206)*(NhuCau!AF$184:AF$188))),2)</f>
        <v>0</v>
      </c>
      <c r="AD206" s="2">
        <f>ROUND((SUMPRODUCT((NhuCau!$E$184:$E$188=CakyQuyhoach)*((NhuCau!AG$184:AG$188)/10))+SUMPRODUCT((NhuCau!$E$184:$E$188=Kykehoach)*((NhuCau!AG$184:AG$188)/5))+SUMPRODUCT((NhuCau!$E$184:$E$188=$C206)*(NhuCau!AG$184:AG$188))),2)</f>
        <v>0</v>
      </c>
      <c r="AE206" s="2">
        <f>ROUND((SUMPRODUCT((NhuCau!$E$184:$E$188=CakyQuyhoach)*((NhuCau!AH$184:AH$188)/10))+SUMPRODUCT((NhuCau!$E$184:$E$188=Kykehoach)*((NhuCau!AH$184:AH$188)/5))+SUMPRODUCT((NhuCau!$E$184:$E$188=$C206)*(NhuCau!AH$184:AH$188))),2)</f>
        <v>0</v>
      </c>
      <c r="AF206" s="2">
        <f>ROUND((SUMPRODUCT((NhuCau!$E$184:$E$188=CakyQuyhoach)*((NhuCau!AI$184:AI$188)/10))+SUMPRODUCT((NhuCau!$E$184:$E$188=Kykehoach)*((NhuCau!AI$184:AI$188)/5))+SUMPRODUCT((NhuCau!$E$184:$E$188=$C206)*(NhuCau!AI$184:AI$188))),2)</f>
        <v>0</v>
      </c>
      <c r="AG206" s="2">
        <f>ROUND((SUMPRODUCT((NhuCau!$E$184:$E$188=CakyQuyhoach)*((NhuCau!AJ$184:AJ$188)/10))+SUMPRODUCT((NhuCau!$E$184:$E$188=Kykehoach)*((NhuCau!AJ$184:AJ$188)/5))+SUMPRODUCT((NhuCau!$E$184:$E$188=$C206)*(NhuCau!AJ$184:AJ$188))),2)</f>
        <v>0</v>
      </c>
      <c r="AH206" s="2">
        <f>ROUND((SUMPRODUCT((NhuCau!$E$184:$E$188=CakyQuyhoach)*((NhuCau!AK$184:AK$188)/10))+SUMPRODUCT((NhuCau!$E$184:$E$188=Kykehoach)*((NhuCau!AK$184:AK$188)/5))+SUMPRODUCT((NhuCau!$E$184:$E$188=$C206)*(NhuCau!AK$184:AK$188))),2)</f>
        <v>0</v>
      </c>
      <c r="AI206" s="2">
        <f>ROUND((SUMPRODUCT((NhuCau!$E$184:$E$188=CakyQuyhoach)*((NhuCau!AL$184:AL$188)/10))+SUMPRODUCT((NhuCau!$E$184:$E$188=Kykehoach)*((NhuCau!AL$184:AL$188)/5))+SUMPRODUCT((NhuCau!$E$184:$E$188=$C206)*(NhuCau!AL$184:AL$188))),2)</f>
        <v>0</v>
      </c>
      <c r="AJ206" s="2">
        <f>ROUND((SUMPRODUCT((NhuCau!$E$184:$E$188=CakyQuyhoach)*((NhuCau!AM$184:AM$188)/10))+SUMPRODUCT((NhuCau!$E$184:$E$188=Kykehoach)*((NhuCau!AM$184:AM$188)/5))+SUMPRODUCT((NhuCau!$E$184:$E$188=$C206)*(NhuCau!AM$184:AM$188))),2)</f>
        <v>0</v>
      </c>
      <c r="AK206" s="2">
        <f>ROUND((SUMPRODUCT((NhuCau!$E$184:$E$188=CakyQuyhoach)*((NhuCau!AN$184:AN$188)/10))+SUMPRODUCT((NhuCau!$E$184:$E$188=Kykehoach)*((NhuCau!AN$184:AN$188)/5))+SUMPRODUCT((NhuCau!$E$184:$E$188=$C206)*(NhuCau!AN$184:AN$188))),2)</f>
        <v>0</v>
      </c>
      <c r="AL206" s="2">
        <f>ROUND((SUMPRODUCT((NhuCau!$E$184:$E$188=CakyQuyhoach)*((NhuCau!AO$184:AO$188)/10))+SUMPRODUCT((NhuCau!$E$184:$E$188=Kykehoach)*((NhuCau!AO$184:AO$188)/5))+SUMPRODUCT((NhuCau!$E$184:$E$188=$C206)*(NhuCau!AO$184:AO$188))),2)</f>
        <v>0</v>
      </c>
      <c r="AM206" s="2">
        <f>ROUND((SUMPRODUCT((NhuCau!$E$184:$E$188=CakyQuyhoach)*((NhuCau!AP$184:AP$188)/10))+SUMPRODUCT((NhuCau!$E$184:$E$188=Kykehoach)*((NhuCau!AP$184:AP$188)/5))+SUMPRODUCT((NhuCau!$E$184:$E$188=$C206)*(NhuCau!AP$184:AP$188))),2)</f>
        <v>0</v>
      </c>
      <c r="AN206" s="2">
        <f>ROUND((SUMPRODUCT((NhuCau!$E$184:$E$188=CakyQuyhoach)*((NhuCau!AQ$184:AQ$188)/10))+SUMPRODUCT((NhuCau!$E$184:$E$188=Kykehoach)*((NhuCau!AQ$184:AQ$188)/5))+SUMPRODUCT((NhuCau!$E$184:$E$188=$C206)*(NhuCau!AQ$184:AQ$188))),2)</f>
        <v>0</v>
      </c>
      <c r="AO206" s="2">
        <f>ROUND((SUMPRODUCT((NhuCau!$E$184:$E$188=CakyQuyhoach)*((NhuCau!AR$184:AR$188)/10))+SUMPRODUCT((NhuCau!$E$184:$E$188=Kykehoach)*((NhuCau!AR$184:AR$188)/5))+SUMPRODUCT((NhuCau!$E$184:$E$188=$C206)*(NhuCau!AR$184:AR$188))),2)</f>
        <v>0</v>
      </c>
      <c r="AP206" s="2">
        <f>ROUND((SUMPRODUCT((NhuCau!$E$184:$E$188=CakyQuyhoach)*((NhuCau!AS$184:AS$188)/10))+SUMPRODUCT((NhuCau!$E$184:$E$188=Kykehoach)*((NhuCau!AS$184:AS$188)/5))+SUMPRODUCT((NhuCau!$E$184:$E$188=$C206)*(NhuCau!AS$184:AS$188))),2)</f>
        <v>0</v>
      </c>
      <c r="AQ206" s="2">
        <f>ROUND((SUMPRODUCT((NhuCau!$E$184:$E$188=CakyQuyhoach)*((NhuCau!AT$184:AT$188)/10))+SUMPRODUCT((NhuCau!$E$184:$E$188=Kykehoach)*((NhuCau!AT$184:AT$188)/5))+SUMPRODUCT((NhuCau!$E$184:$E$188=$C206)*(NhuCau!AT$184:AT$188))),2)</f>
        <v>0</v>
      </c>
      <c r="AR206" s="2">
        <f>ROUND((SUMPRODUCT((NhuCau!$E$184:$E$188=CakyQuyhoach)*((NhuCau!AU$184:AU$188)/10))+SUMPRODUCT((NhuCau!$E$184:$E$188=Kykehoach)*((NhuCau!AU$184:AU$188)/5))+SUMPRODUCT((NhuCau!$E$184:$E$188=$C206)*(NhuCau!AU$184:AU$188))),2)</f>
        <v>0</v>
      </c>
      <c r="AS206" s="2">
        <f>ROUND((SUMPRODUCT((NhuCau!$E$184:$E$188=CakyQuyhoach)*((NhuCau!AV$184:AV$188)/10))+SUMPRODUCT((NhuCau!$E$184:$E$188=Kykehoach)*((NhuCau!AV$184:AV$188)/5))+SUMPRODUCT((NhuCau!$E$184:$E$188=$C206)*(NhuCau!AV$184:AV$188))),2)</f>
        <v>0</v>
      </c>
      <c r="AT206" s="2">
        <f>ROUND((SUMPRODUCT((NhuCau!$E$184:$E$188=CakyQuyhoach)*((NhuCau!AW$184:AW$188)/10))+SUMPRODUCT((NhuCau!$E$184:$E$188=Kykehoach)*((NhuCau!AW$184:AW$188)/5))+SUMPRODUCT((NhuCau!$E$184:$E$188=$C206)*(NhuCau!AW$184:AW$188))),2)</f>
        <v>0</v>
      </c>
      <c r="AU206" s="2">
        <f>ROUND((SUMPRODUCT((NhuCau!$E$184:$E$188=CakyQuyhoach)*((NhuCau!AX$184:AX$188)/10))+SUMPRODUCT((NhuCau!$E$184:$E$188=Kykehoach)*((NhuCau!AX$184:AX$188)/5))+SUMPRODUCT((NhuCau!$E$184:$E$188=$C206)*(NhuCau!AX$184:AX$188))),2)</f>
        <v>0</v>
      </c>
      <c r="AV206" s="2">
        <f>ROUND((SUMPRODUCT((NhuCau!$E$184:$E$188=CakyQuyhoach)*((NhuCau!AY$184:AY$188)/10))+SUMPRODUCT((NhuCau!$E$184:$E$188=Kykehoach)*((NhuCau!AY$184:AY$188)/5))+SUMPRODUCT((NhuCau!$E$184:$E$188=$C206)*(NhuCau!AY$184:AY$188))),2)</f>
        <v>0</v>
      </c>
      <c r="AW206" s="2">
        <f>ROUND((SUMPRODUCT((NhuCau!$E$184:$E$188=CakyQuyhoach)*((NhuCau!AZ$184:AZ$188)/10))+SUMPRODUCT((NhuCau!$E$184:$E$188=Kykehoach)*((NhuCau!AZ$184:AZ$188)/5))+SUMPRODUCT((NhuCau!$E$184:$E$188=$C206)*(NhuCau!AZ$184:AZ$188))),2)</f>
        <v>0</v>
      </c>
      <c r="AX206" s="2">
        <f>ROUND((SUMPRODUCT((NhuCau!$E$184:$E$188=CakyQuyhoach)*((NhuCau!BA$184:BA$188)/10))+SUMPRODUCT((NhuCau!$E$184:$E$188=Kykehoach)*((NhuCau!BA$184:BA$188)/5))+SUMPRODUCT((NhuCau!$E$184:$E$188=$C206)*(NhuCau!BA$184:BA$188))),2)</f>
        <v>0</v>
      </c>
      <c r="AY206" s="2">
        <f>ROUND((SUMPRODUCT((NhuCau!$E$184:$E$188=CakyQuyhoach)*((NhuCau!BB$184:BB$188)/10))+SUMPRODUCT((NhuCau!$E$184:$E$188=Kykehoach)*((NhuCau!BB$184:BB$188)/5))+SUMPRODUCT((NhuCau!$E$184:$E$188=$C206)*(NhuCau!BB$184:BB$188))),2)</f>
        <v>0</v>
      </c>
      <c r="AZ206" s="2">
        <f>ROUND((SUMPRODUCT((NhuCau!$E$184:$E$188=CakyQuyhoach)*((NhuCau!BD$184:BD$188)/10))+SUMPRODUCT((NhuCau!$E$184:$E$188=Kykehoach)*((NhuCau!BD$184:BD$188)/5))+SUMPRODUCT((NhuCau!$E$184:$E$188=$C206)*(NhuCau!BD$184:BD$188))),2)</f>
        <v>0</v>
      </c>
      <c r="BA206" s="2">
        <f>ROUND((SUMPRODUCT((NhuCau!$E$184:$E$188=CakyQuyhoach)*((NhuCau!BE$184:BE$188)/10))+SUMPRODUCT((NhuCau!$E$184:$E$188=Kykehoach)*((NhuCau!BE$184:BE$188)/5))+SUMPRODUCT((NhuCau!$E$184:$E$188=$C206)*(NhuCau!BE$184:BE$188))),2)</f>
        <v>0</v>
      </c>
      <c r="BB206" s="2">
        <f>ROUND((SUMPRODUCT((NhuCau!$E$184:$E$188=CakyQuyhoach)*((NhuCau!BF$184:BF$188)/10))+SUMPRODUCT((NhuCau!$E$184:$E$188=Kykehoach)*((NhuCau!BF$184:BF$188)/5))+SUMPRODUCT((NhuCau!$E$184:$E$188=$C206)*(NhuCau!BF$184:BF$188))),2)</f>
        <v>0</v>
      </c>
      <c r="BC206" s="2">
        <f>ROUND((SUMPRODUCT((NhuCau!$E$184:$E$188=CakyQuyhoach)*((NhuCau!BG$184:BG$188)/10))+SUMPRODUCT((NhuCau!$E$184:$E$188=Kykehoach)*((NhuCau!BG$184:BG$188)/5))+SUMPRODUCT((NhuCau!$E$184:$E$188=$C206)*(NhuCau!BG$184:BG$188))),2)</f>
        <v>0</v>
      </c>
      <c r="BD206" s="2">
        <f>ROUND((SUMPRODUCT((NhuCau!$E$184:$E$188=CakyQuyhoach)*((NhuCau!BH$184:BH$188)/10))+SUMPRODUCT((NhuCau!$E$184:$E$188=Kykehoach)*((NhuCau!BH$184:BH$188)/5))+SUMPRODUCT((NhuCau!$E$184:$E$188=$C206)*(NhuCau!BH$184:BH$188))),2)</f>
        <v>0</v>
      </c>
      <c r="BE206" s="2">
        <f>ROUND((SUMPRODUCT((NhuCau!$E$184:$E$188=CakyQuyhoach)*((NhuCau!BI$184:BI$188)/10))+SUMPRODUCT((NhuCau!$E$184:$E$188=Kykehoach)*((NhuCau!BI$184:BI$188)/5))+SUMPRODUCT((NhuCau!$E$184:$E$188=$C206)*(NhuCau!BI$184:BI$188))),2)</f>
        <v>0</v>
      </c>
      <c r="BF206" s="2">
        <f>ROUND((SUMPRODUCT((NhuCau!$E$184:$E$188=CakyQuyhoach)*((NhuCau!BJ$184:BJ$188)/10))+SUMPRODUCT((NhuCau!$E$184:$E$188=Kykehoach)*((NhuCau!BJ$184:BJ$188)/5))+SUMPRODUCT((NhuCau!$E$184:$E$188=$C206)*(NhuCau!BJ$184:BJ$188))),2)</f>
        <v>0</v>
      </c>
      <c r="BG206" s="2">
        <f>ROUND((SUMPRODUCT((NhuCau!$E$184:$E$188=CakyQuyhoach)*((NhuCau!BK$184:BK$188)/10))+SUMPRODUCT((NhuCau!$E$184:$E$188=Kykehoach)*((NhuCau!BK$184:BK$188)/5))+SUMPRODUCT((NhuCau!$E$184:$E$188=$C206)*(NhuCau!BK$184:BK$188))),2)</f>
        <v>0</v>
      </c>
    </row>
    <row r="207" spans="1:59" s="1" customFormat="1" ht="16.5" customHeight="1">
      <c r="A207" s="251" t="s">
        <v>42</v>
      </c>
      <c r="B207" s="252"/>
      <c r="C207" s="253" t="str">
        <f>BANGTINH!O8</f>
        <v>Năm 2027</v>
      </c>
      <c r="D207" s="246" t="s">
        <v>51</v>
      </c>
      <c r="E207" s="255">
        <f>SUM(F207:BG207)</f>
        <v>0</v>
      </c>
      <c r="F207" s="2">
        <f>ROUND((SUMPRODUCT((NhuCau!$E$184:$E$188=CakyQuyhoach)*((NhuCau!I$184:I$188)/10))+SUMPRODUCT((NhuCau!$E$184:$E$188=Kykehoach)*((NhuCau!I$184:I$188)/5))+SUMPRODUCT((NhuCau!$E$184:$E$188=$C207)*(NhuCau!I$184:I$188))),2)</f>
        <v>0</v>
      </c>
      <c r="G207" s="2">
        <f>ROUND((SUMPRODUCT((NhuCau!$E$184:$E$188=CakyQuyhoach)*((NhuCau!J$184:J$188)/10))+SUMPRODUCT((NhuCau!$E$184:$E$188=Kykehoach)*((NhuCau!J$184:J$188)/5))+SUMPRODUCT((NhuCau!$E$184:$E$188=$C207)*(NhuCau!J$184:J$188))),2)</f>
        <v>0</v>
      </c>
      <c r="H207" s="2">
        <f>ROUND((SUMPRODUCT((NhuCau!$E$184:$E$188=CakyQuyhoach)*((NhuCau!K$184:K$188)/10))+SUMPRODUCT((NhuCau!$E$184:$E$188=Kykehoach)*((NhuCau!K$184:K$188)/5))+SUMPRODUCT((NhuCau!$E$184:$E$188=$C207)*(NhuCau!K$184:K$188))),2)</f>
        <v>0</v>
      </c>
      <c r="I207" s="2">
        <f>ROUND((SUMPRODUCT((NhuCau!$E$184:$E$188=CakyQuyhoach)*((NhuCau!L$184:L$188)/10))+SUMPRODUCT((NhuCau!$E$184:$E$188=Kykehoach)*((NhuCau!L$184:L$188)/5))+SUMPRODUCT((NhuCau!$E$184:$E$188=$C207)*(NhuCau!L$184:L$188))),2)</f>
        <v>0</v>
      </c>
      <c r="J207" s="2">
        <f>ROUND((SUMPRODUCT((NhuCau!$E$184:$E$188=CakyQuyhoach)*((NhuCau!M$184:M$188)/10))+SUMPRODUCT((NhuCau!$E$184:$E$188=Kykehoach)*((NhuCau!M$184:M$188)/5))+SUMPRODUCT((NhuCau!$E$184:$E$188=$C207)*(NhuCau!M$184:M$188))),2)</f>
        <v>0</v>
      </c>
      <c r="K207" s="2">
        <f>ROUND((SUMPRODUCT((NhuCau!$E$184:$E$188=CakyQuyhoach)*((NhuCau!N$184:N$188)/10))+SUMPRODUCT((NhuCau!$E$184:$E$188=Kykehoach)*((NhuCau!N$184:N$188)/5))+SUMPRODUCT((NhuCau!$E$184:$E$188=$C207)*(NhuCau!N$184:N$188))),2)</f>
        <v>0</v>
      </c>
      <c r="L207" s="2">
        <f>ROUND((SUMPRODUCT((NhuCau!$E$184:$E$188=CakyQuyhoach)*((NhuCau!O$184:O$188)/10))+SUMPRODUCT((NhuCau!$E$184:$E$188=Kykehoach)*((NhuCau!O$184:O$188)/5))+SUMPRODUCT((NhuCau!$E$184:$E$188=$C207)*(NhuCau!O$184:O$188))),2)</f>
        <v>0</v>
      </c>
      <c r="M207" s="2">
        <f>ROUND((SUMPRODUCT((NhuCau!$E$184:$E$188=CakyQuyhoach)*((NhuCau!P$184:P$188)/10))+SUMPRODUCT((NhuCau!$E$184:$E$188=Kykehoach)*((NhuCau!P$184:P$188)/5))+SUMPRODUCT((NhuCau!$E$184:$E$188=$C207)*(NhuCau!P$184:P$188))),2)</f>
        <v>0</v>
      </c>
      <c r="N207" s="2">
        <f>ROUND((SUMPRODUCT((NhuCau!$E$184:$E$188=CakyQuyhoach)*((NhuCau!Q$184:Q$188)/10))+SUMPRODUCT((NhuCau!$E$184:$E$188=Kykehoach)*((NhuCau!Q$184:Q$188)/5))+SUMPRODUCT((NhuCau!$E$184:$E$188=$C207)*(NhuCau!Q$184:Q$188))),2)</f>
        <v>0</v>
      </c>
      <c r="O207" s="2">
        <f>ROUND((SUMPRODUCT((NhuCau!$E$184:$E$188=CakyQuyhoach)*((NhuCau!R$184:R$188)/10))+SUMPRODUCT((NhuCau!$E$184:$E$188=Kykehoach)*((NhuCau!R$184:R$188)/5))+SUMPRODUCT((NhuCau!$E$184:$E$188=$C207)*(NhuCau!R$184:R$188))),2)</f>
        <v>0</v>
      </c>
      <c r="P207" s="2">
        <f>ROUND((SUMPRODUCT((NhuCau!$E$184:$E$188=CakyQuyhoach)*((NhuCau!S$184:S$188)/10))+SUMPRODUCT((NhuCau!$E$184:$E$188=Kykehoach)*((NhuCau!S$184:S$188)/5))+SUMPRODUCT((NhuCau!$E$184:$E$188=$C207)*(NhuCau!S$184:S$188))),2)</f>
        <v>0</v>
      </c>
      <c r="Q207" s="2">
        <f>ROUND((SUMPRODUCT((NhuCau!$E$184:$E$188=CakyQuyhoach)*((NhuCau!T$184:T$188)/10))+SUMPRODUCT((NhuCau!$E$184:$E$188=Kykehoach)*((NhuCau!T$184:T$188)/5))+SUMPRODUCT((NhuCau!$E$184:$E$188=$C207)*(NhuCau!T$184:T$188))),2)</f>
        <v>0</v>
      </c>
      <c r="R207" s="2">
        <f>ROUND((SUMPRODUCT((NhuCau!$E$184:$E$188=CakyQuyhoach)*((NhuCau!U$184:U$188)/10))+SUMPRODUCT((NhuCau!$E$184:$E$188=Kykehoach)*((NhuCau!U$184:U$188)/5))+SUMPRODUCT((NhuCau!$E$184:$E$188=$C207)*(NhuCau!U$184:U$188))),2)</f>
        <v>0</v>
      </c>
      <c r="S207" s="2">
        <f>ROUND((SUMPRODUCT((NhuCau!$E$184:$E$188=CakyQuyhoach)*((NhuCau!V$184:V$188)/10))+SUMPRODUCT((NhuCau!$E$184:$E$188=Kykehoach)*((NhuCau!V$184:V$188)/5))+SUMPRODUCT((NhuCau!$E$184:$E$188=$C207)*(NhuCau!V$184:V$188))),2)</f>
        <v>0</v>
      </c>
      <c r="T207" s="2">
        <f>ROUND((SUMPRODUCT((NhuCau!$E$184:$E$188=CakyQuyhoach)*((NhuCau!W$184:W$188)/10))+SUMPRODUCT((NhuCau!$E$184:$E$188=Kykehoach)*((NhuCau!W$184:W$188)/5))+SUMPRODUCT((NhuCau!$E$184:$E$188=$C207)*(NhuCau!W$184:W$188))),2)</f>
        <v>0</v>
      </c>
      <c r="U207" s="2">
        <f>ROUND((SUMPRODUCT((NhuCau!$E$184:$E$188=CakyQuyhoach)*((NhuCau!X$184:X$188)/10))+SUMPRODUCT((NhuCau!$E$184:$E$188=Kykehoach)*((NhuCau!X$184:X$188)/5))+SUMPRODUCT((NhuCau!$E$184:$E$188=$C207)*(NhuCau!X$184:X$188))),2)</f>
        <v>0</v>
      </c>
      <c r="V207" s="2">
        <f>ROUND((SUMPRODUCT((NhuCau!$E$184:$E$188=CakyQuyhoach)*((NhuCau!Y$184:Y$188)/10))+SUMPRODUCT((NhuCau!$E$184:$E$188=Kykehoach)*((NhuCau!Y$184:Y$188)/5))+SUMPRODUCT((NhuCau!$E$184:$E$188=$C207)*(NhuCau!Y$184:Y$188))),2)</f>
        <v>0</v>
      </c>
      <c r="W207" s="2">
        <f>ROUND((SUMPRODUCT((NhuCau!$E$184:$E$188=CakyQuyhoach)*((NhuCau!Z$184:Z$188)/10))+SUMPRODUCT((NhuCau!$E$184:$E$188=Kykehoach)*((NhuCau!Z$184:Z$188)/5))+SUMPRODUCT((NhuCau!$E$184:$E$188=$C207)*(NhuCau!Z$184:Z$188))),2)</f>
        <v>0</v>
      </c>
      <c r="X207" s="2">
        <f>ROUND((SUMPRODUCT((NhuCau!$E$184:$E$188=CakyQuyhoach)*((NhuCau!AA$184:AA$188)/10))+SUMPRODUCT((NhuCau!$E$184:$E$188=Kykehoach)*((NhuCau!AA$184:AA$188)/5))+SUMPRODUCT((NhuCau!$E$184:$E$188=$C207)*(NhuCau!AA$184:AA$188))),2)</f>
        <v>0</v>
      </c>
      <c r="Y207" s="2">
        <f>ROUND((SUMPRODUCT((NhuCau!$E$184:$E$188=CakyQuyhoach)*((NhuCau!AB$184:AB$188)/10))+SUMPRODUCT((NhuCau!$E$184:$E$188=Kykehoach)*((NhuCau!AB$184:AB$188)/5))+SUMPRODUCT((NhuCau!$E$184:$E$188=$C207)*(NhuCau!AB$184:AB$188))),2)</f>
        <v>0</v>
      </c>
      <c r="Z207" s="2">
        <f>ROUND((SUMPRODUCT((NhuCau!$E$184:$E$188=CakyQuyhoach)*((NhuCau!AC$184:AC$188)/10))+SUMPRODUCT((NhuCau!$E$184:$E$188=Kykehoach)*((NhuCau!AC$184:AC$188)/5))+SUMPRODUCT((NhuCau!$E$184:$E$188=$C207)*(NhuCau!AC$184:AC$188))),2)</f>
        <v>0</v>
      </c>
      <c r="AA207" s="2">
        <f>ROUND((SUMPRODUCT((NhuCau!$E$184:$E$188=CakyQuyhoach)*((NhuCau!AD$184:AD$188)/10))+SUMPRODUCT((NhuCau!$E$184:$E$188=Kykehoach)*((NhuCau!AD$184:AD$188)/5))+SUMPRODUCT((NhuCau!$E$184:$E$188=$C207)*(NhuCau!AD$184:AD$188))),2)</f>
        <v>0</v>
      </c>
      <c r="AB207" s="2">
        <f>ROUND((SUMPRODUCT((NhuCau!$E$184:$E$188=CakyQuyhoach)*((NhuCau!AE$184:AE$188)/10))+SUMPRODUCT((NhuCau!$E$184:$E$188=Kykehoach)*((NhuCau!AE$184:AE$188)/5))+SUMPRODUCT((NhuCau!$E$184:$E$188=$C207)*(NhuCau!AE$184:AE$188))),2)</f>
        <v>0</v>
      </c>
      <c r="AC207" s="2">
        <f>ROUND((SUMPRODUCT((NhuCau!$E$184:$E$188=CakyQuyhoach)*((NhuCau!AF$184:AF$188)/10))+SUMPRODUCT((NhuCau!$E$184:$E$188=Kykehoach)*((NhuCau!AF$184:AF$188)/5))+SUMPRODUCT((NhuCau!$E$184:$E$188=$C207)*(NhuCau!AF$184:AF$188))),2)</f>
        <v>0</v>
      </c>
      <c r="AD207" s="2">
        <f>ROUND((SUMPRODUCT((NhuCau!$E$184:$E$188=CakyQuyhoach)*((NhuCau!AG$184:AG$188)/10))+SUMPRODUCT((NhuCau!$E$184:$E$188=Kykehoach)*((NhuCau!AG$184:AG$188)/5))+SUMPRODUCT((NhuCau!$E$184:$E$188=$C207)*(NhuCau!AG$184:AG$188))),2)</f>
        <v>0</v>
      </c>
      <c r="AE207" s="2">
        <f>ROUND((SUMPRODUCT((NhuCau!$E$184:$E$188=CakyQuyhoach)*((NhuCau!AH$184:AH$188)/10))+SUMPRODUCT((NhuCau!$E$184:$E$188=Kykehoach)*((NhuCau!AH$184:AH$188)/5))+SUMPRODUCT((NhuCau!$E$184:$E$188=$C207)*(NhuCau!AH$184:AH$188))),2)</f>
        <v>0</v>
      </c>
      <c r="AF207" s="2">
        <f>ROUND((SUMPRODUCT((NhuCau!$E$184:$E$188=CakyQuyhoach)*((NhuCau!AI$184:AI$188)/10))+SUMPRODUCT((NhuCau!$E$184:$E$188=Kykehoach)*((NhuCau!AI$184:AI$188)/5))+SUMPRODUCT((NhuCau!$E$184:$E$188=$C207)*(NhuCau!AI$184:AI$188))),2)</f>
        <v>0</v>
      </c>
      <c r="AG207" s="2">
        <f>ROUND((SUMPRODUCT((NhuCau!$E$184:$E$188=CakyQuyhoach)*((NhuCau!AJ$184:AJ$188)/10))+SUMPRODUCT((NhuCau!$E$184:$E$188=Kykehoach)*((NhuCau!AJ$184:AJ$188)/5))+SUMPRODUCT((NhuCau!$E$184:$E$188=$C207)*(NhuCau!AJ$184:AJ$188))),2)</f>
        <v>0</v>
      </c>
      <c r="AH207" s="2">
        <f>ROUND((SUMPRODUCT((NhuCau!$E$184:$E$188=CakyQuyhoach)*((NhuCau!AK$184:AK$188)/10))+SUMPRODUCT((NhuCau!$E$184:$E$188=Kykehoach)*((NhuCau!AK$184:AK$188)/5))+SUMPRODUCT((NhuCau!$E$184:$E$188=$C207)*(NhuCau!AK$184:AK$188))),2)</f>
        <v>0</v>
      </c>
      <c r="AI207" s="2">
        <f>ROUND((SUMPRODUCT((NhuCau!$E$184:$E$188=CakyQuyhoach)*((NhuCau!AL$184:AL$188)/10))+SUMPRODUCT((NhuCau!$E$184:$E$188=Kykehoach)*((NhuCau!AL$184:AL$188)/5))+SUMPRODUCT((NhuCau!$E$184:$E$188=$C207)*(NhuCau!AL$184:AL$188))),2)</f>
        <v>0</v>
      </c>
      <c r="AJ207" s="2">
        <f>ROUND((SUMPRODUCT((NhuCau!$E$184:$E$188=CakyQuyhoach)*((NhuCau!AM$184:AM$188)/10))+SUMPRODUCT((NhuCau!$E$184:$E$188=Kykehoach)*((NhuCau!AM$184:AM$188)/5))+SUMPRODUCT((NhuCau!$E$184:$E$188=$C207)*(NhuCau!AM$184:AM$188))),2)</f>
        <v>0</v>
      </c>
      <c r="AK207" s="2">
        <f>ROUND((SUMPRODUCT((NhuCau!$E$184:$E$188=CakyQuyhoach)*((NhuCau!AN$184:AN$188)/10))+SUMPRODUCT((NhuCau!$E$184:$E$188=Kykehoach)*((NhuCau!AN$184:AN$188)/5))+SUMPRODUCT((NhuCau!$E$184:$E$188=$C207)*(NhuCau!AN$184:AN$188))),2)</f>
        <v>0</v>
      </c>
      <c r="AL207" s="2">
        <f>ROUND((SUMPRODUCT((NhuCau!$E$184:$E$188=CakyQuyhoach)*((NhuCau!AO$184:AO$188)/10))+SUMPRODUCT((NhuCau!$E$184:$E$188=Kykehoach)*((NhuCau!AO$184:AO$188)/5))+SUMPRODUCT((NhuCau!$E$184:$E$188=$C207)*(NhuCau!AO$184:AO$188))),2)</f>
        <v>0</v>
      </c>
      <c r="AM207" s="2">
        <f>ROUND((SUMPRODUCT((NhuCau!$E$184:$E$188=CakyQuyhoach)*((NhuCau!AP$184:AP$188)/10))+SUMPRODUCT((NhuCau!$E$184:$E$188=Kykehoach)*((NhuCau!AP$184:AP$188)/5))+SUMPRODUCT((NhuCau!$E$184:$E$188=$C207)*(NhuCau!AP$184:AP$188))),2)</f>
        <v>0</v>
      </c>
      <c r="AN207" s="2">
        <f>ROUND((SUMPRODUCT((NhuCau!$E$184:$E$188=CakyQuyhoach)*((NhuCau!AQ$184:AQ$188)/10))+SUMPRODUCT((NhuCau!$E$184:$E$188=Kykehoach)*((NhuCau!AQ$184:AQ$188)/5))+SUMPRODUCT((NhuCau!$E$184:$E$188=$C207)*(NhuCau!AQ$184:AQ$188))),2)</f>
        <v>0</v>
      </c>
      <c r="AO207" s="2">
        <f>ROUND((SUMPRODUCT((NhuCau!$E$184:$E$188=CakyQuyhoach)*((NhuCau!AR$184:AR$188)/10))+SUMPRODUCT((NhuCau!$E$184:$E$188=Kykehoach)*((NhuCau!AR$184:AR$188)/5))+SUMPRODUCT((NhuCau!$E$184:$E$188=$C207)*(NhuCau!AR$184:AR$188))),2)</f>
        <v>0</v>
      </c>
      <c r="AP207" s="2">
        <f>ROUND((SUMPRODUCT((NhuCau!$E$184:$E$188=CakyQuyhoach)*((NhuCau!AS$184:AS$188)/10))+SUMPRODUCT((NhuCau!$E$184:$E$188=Kykehoach)*((NhuCau!AS$184:AS$188)/5))+SUMPRODUCT((NhuCau!$E$184:$E$188=$C207)*(NhuCau!AS$184:AS$188))),2)</f>
        <v>0</v>
      </c>
      <c r="AQ207" s="2">
        <f>ROUND((SUMPRODUCT((NhuCau!$E$184:$E$188=CakyQuyhoach)*((NhuCau!AT$184:AT$188)/10))+SUMPRODUCT((NhuCau!$E$184:$E$188=Kykehoach)*((NhuCau!AT$184:AT$188)/5))+SUMPRODUCT((NhuCau!$E$184:$E$188=$C207)*(NhuCau!AT$184:AT$188))),2)</f>
        <v>0</v>
      </c>
      <c r="AR207" s="2">
        <f>ROUND((SUMPRODUCT((NhuCau!$E$184:$E$188=CakyQuyhoach)*((NhuCau!AU$184:AU$188)/10))+SUMPRODUCT((NhuCau!$E$184:$E$188=Kykehoach)*((NhuCau!AU$184:AU$188)/5))+SUMPRODUCT((NhuCau!$E$184:$E$188=$C207)*(NhuCau!AU$184:AU$188))),2)</f>
        <v>0</v>
      </c>
      <c r="AS207" s="2">
        <f>ROUND((SUMPRODUCT((NhuCau!$E$184:$E$188=CakyQuyhoach)*((NhuCau!AV$184:AV$188)/10))+SUMPRODUCT((NhuCau!$E$184:$E$188=Kykehoach)*((NhuCau!AV$184:AV$188)/5))+SUMPRODUCT((NhuCau!$E$184:$E$188=$C207)*(NhuCau!AV$184:AV$188))),2)</f>
        <v>0</v>
      </c>
      <c r="AT207" s="2">
        <f>ROUND((SUMPRODUCT((NhuCau!$E$184:$E$188=CakyQuyhoach)*((NhuCau!AW$184:AW$188)/10))+SUMPRODUCT((NhuCau!$E$184:$E$188=Kykehoach)*((NhuCau!AW$184:AW$188)/5))+SUMPRODUCT((NhuCau!$E$184:$E$188=$C207)*(NhuCau!AW$184:AW$188))),2)</f>
        <v>0</v>
      </c>
      <c r="AU207" s="2">
        <f>ROUND((SUMPRODUCT((NhuCau!$E$184:$E$188=CakyQuyhoach)*((NhuCau!AX$184:AX$188)/10))+SUMPRODUCT((NhuCau!$E$184:$E$188=Kykehoach)*((NhuCau!AX$184:AX$188)/5))+SUMPRODUCT((NhuCau!$E$184:$E$188=$C207)*(NhuCau!AX$184:AX$188))),2)</f>
        <v>0</v>
      </c>
      <c r="AV207" s="2">
        <f>ROUND((SUMPRODUCT((NhuCau!$E$184:$E$188=CakyQuyhoach)*((NhuCau!AY$184:AY$188)/10))+SUMPRODUCT((NhuCau!$E$184:$E$188=Kykehoach)*((NhuCau!AY$184:AY$188)/5))+SUMPRODUCT((NhuCau!$E$184:$E$188=$C207)*(NhuCau!AY$184:AY$188))),2)</f>
        <v>0</v>
      </c>
      <c r="AW207" s="2">
        <f>ROUND((SUMPRODUCT((NhuCau!$E$184:$E$188=CakyQuyhoach)*((NhuCau!AZ$184:AZ$188)/10))+SUMPRODUCT((NhuCau!$E$184:$E$188=Kykehoach)*((NhuCau!AZ$184:AZ$188)/5))+SUMPRODUCT((NhuCau!$E$184:$E$188=$C207)*(NhuCau!AZ$184:AZ$188))),2)</f>
        <v>0</v>
      </c>
      <c r="AX207" s="2">
        <f>ROUND((SUMPRODUCT((NhuCau!$E$184:$E$188=CakyQuyhoach)*((NhuCau!BA$184:BA$188)/10))+SUMPRODUCT((NhuCau!$E$184:$E$188=Kykehoach)*((NhuCau!BA$184:BA$188)/5))+SUMPRODUCT((NhuCau!$E$184:$E$188=$C207)*(NhuCau!BA$184:BA$188))),2)</f>
        <v>0</v>
      </c>
      <c r="AY207" s="2">
        <f>ROUND((SUMPRODUCT((NhuCau!$E$184:$E$188=CakyQuyhoach)*((NhuCau!BB$184:BB$188)/10))+SUMPRODUCT((NhuCau!$E$184:$E$188=Kykehoach)*((NhuCau!BB$184:BB$188)/5))+SUMPRODUCT((NhuCau!$E$184:$E$188=$C207)*(NhuCau!BB$184:BB$188))),2)</f>
        <v>0</v>
      </c>
      <c r="AZ207" s="2">
        <f>ROUND((SUMPRODUCT((NhuCau!$E$184:$E$188=CakyQuyhoach)*((NhuCau!BD$184:BD$188)/10))+SUMPRODUCT((NhuCau!$E$184:$E$188=Kykehoach)*((NhuCau!BD$184:BD$188)/5))+SUMPRODUCT((NhuCau!$E$184:$E$188=$C207)*(NhuCau!BD$184:BD$188))),2)</f>
        <v>0</v>
      </c>
      <c r="BA207" s="2">
        <f>ROUND((SUMPRODUCT((NhuCau!$E$184:$E$188=CakyQuyhoach)*((NhuCau!BE$184:BE$188)/10))+SUMPRODUCT((NhuCau!$E$184:$E$188=Kykehoach)*((NhuCau!BE$184:BE$188)/5))+SUMPRODUCT((NhuCau!$E$184:$E$188=$C207)*(NhuCau!BE$184:BE$188))),2)</f>
        <v>0</v>
      </c>
      <c r="BB207" s="2">
        <f>ROUND((SUMPRODUCT((NhuCau!$E$184:$E$188=CakyQuyhoach)*((NhuCau!BF$184:BF$188)/10))+SUMPRODUCT((NhuCau!$E$184:$E$188=Kykehoach)*((NhuCau!BF$184:BF$188)/5))+SUMPRODUCT((NhuCau!$E$184:$E$188=$C207)*(NhuCau!BF$184:BF$188))),2)</f>
        <v>0</v>
      </c>
      <c r="BC207" s="2">
        <f>ROUND((SUMPRODUCT((NhuCau!$E$184:$E$188=CakyQuyhoach)*((NhuCau!BG$184:BG$188)/10))+SUMPRODUCT((NhuCau!$E$184:$E$188=Kykehoach)*((NhuCau!BG$184:BG$188)/5))+SUMPRODUCT((NhuCau!$E$184:$E$188=$C207)*(NhuCau!BG$184:BG$188))),2)</f>
        <v>0</v>
      </c>
      <c r="BD207" s="2">
        <f>ROUND((SUMPRODUCT((NhuCau!$E$184:$E$188=CakyQuyhoach)*((NhuCau!BH$184:BH$188)/10))+SUMPRODUCT((NhuCau!$E$184:$E$188=Kykehoach)*((NhuCau!BH$184:BH$188)/5))+SUMPRODUCT((NhuCau!$E$184:$E$188=$C207)*(NhuCau!BH$184:BH$188))),2)</f>
        <v>0</v>
      </c>
      <c r="BE207" s="2">
        <f>ROUND((SUMPRODUCT((NhuCau!$E$184:$E$188=CakyQuyhoach)*((NhuCau!BI$184:BI$188)/10))+SUMPRODUCT((NhuCau!$E$184:$E$188=Kykehoach)*((NhuCau!BI$184:BI$188)/5))+SUMPRODUCT((NhuCau!$E$184:$E$188=$C207)*(NhuCau!BI$184:BI$188))),2)</f>
        <v>0</v>
      </c>
      <c r="BF207" s="2">
        <f>ROUND((SUMPRODUCT((NhuCau!$E$184:$E$188=CakyQuyhoach)*((NhuCau!BJ$184:BJ$188)/10))+SUMPRODUCT((NhuCau!$E$184:$E$188=Kykehoach)*((NhuCau!BJ$184:BJ$188)/5))+SUMPRODUCT((NhuCau!$E$184:$E$188=$C207)*(NhuCau!BJ$184:BJ$188))),2)</f>
        <v>0</v>
      </c>
      <c r="BG207" s="2">
        <f>ROUND((SUMPRODUCT((NhuCau!$E$184:$E$188=CakyQuyhoach)*((NhuCau!BK$184:BK$188)/10))+SUMPRODUCT((NhuCau!$E$184:$E$188=Kykehoach)*((NhuCau!BK$184:BK$188)/5))+SUMPRODUCT((NhuCau!$E$184:$E$188=$C207)*(NhuCau!BK$184:BK$188))),2)</f>
        <v>0</v>
      </c>
    </row>
    <row r="208" spans="1:59" s="1" customFormat="1" ht="16.5" customHeight="1">
      <c r="A208" s="251" t="s">
        <v>42</v>
      </c>
      <c r="B208" s="252"/>
      <c r="C208" s="253" t="str">
        <f>BANGTINH!O9</f>
        <v>Năm 2028</v>
      </c>
      <c r="D208" s="246" t="s">
        <v>51</v>
      </c>
      <c r="E208" s="255">
        <f>SUM(F208:BG208)</f>
        <v>0</v>
      </c>
      <c r="F208" s="2">
        <f>ROUND((SUMPRODUCT((NhuCau!$E$184:$E$188=CakyQuyhoach)*((NhuCau!I$184:I$188)/10))+SUMPRODUCT((NhuCau!$E$184:$E$188=Kykehoach)*((NhuCau!I$184:I$188)/5))+SUMPRODUCT((NhuCau!$E$184:$E$188=$C208)*(NhuCau!I$184:I$188))),2)</f>
        <v>0</v>
      </c>
      <c r="G208" s="2">
        <f>ROUND((SUMPRODUCT((NhuCau!$E$184:$E$188=CakyQuyhoach)*((NhuCau!J$184:J$188)/10))+SUMPRODUCT((NhuCau!$E$184:$E$188=Kykehoach)*((NhuCau!J$184:J$188)/5))+SUMPRODUCT((NhuCau!$E$184:$E$188=$C208)*(NhuCau!J$184:J$188))),2)</f>
        <v>0</v>
      </c>
      <c r="H208" s="2">
        <f>ROUND((SUMPRODUCT((NhuCau!$E$184:$E$188=CakyQuyhoach)*((NhuCau!K$184:K$188)/10))+SUMPRODUCT((NhuCau!$E$184:$E$188=Kykehoach)*((NhuCau!K$184:K$188)/5))+SUMPRODUCT((NhuCau!$E$184:$E$188=$C208)*(NhuCau!K$184:K$188))),2)</f>
        <v>0</v>
      </c>
      <c r="I208" s="2">
        <f>ROUND((SUMPRODUCT((NhuCau!$E$184:$E$188=CakyQuyhoach)*((NhuCau!L$184:L$188)/10))+SUMPRODUCT((NhuCau!$E$184:$E$188=Kykehoach)*((NhuCau!L$184:L$188)/5))+SUMPRODUCT((NhuCau!$E$184:$E$188=$C208)*(NhuCau!L$184:L$188))),2)</f>
        <v>0</v>
      </c>
      <c r="J208" s="2">
        <f>ROUND((SUMPRODUCT((NhuCau!$E$184:$E$188=CakyQuyhoach)*((NhuCau!M$184:M$188)/10))+SUMPRODUCT((NhuCau!$E$184:$E$188=Kykehoach)*((NhuCau!M$184:M$188)/5))+SUMPRODUCT((NhuCau!$E$184:$E$188=$C208)*(NhuCau!M$184:M$188))),2)</f>
        <v>0</v>
      </c>
      <c r="K208" s="2">
        <f>ROUND((SUMPRODUCT((NhuCau!$E$184:$E$188=CakyQuyhoach)*((NhuCau!N$184:N$188)/10))+SUMPRODUCT((NhuCau!$E$184:$E$188=Kykehoach)*((NhuCau!N$184:N$188)/5))+SUMPRODUCT((NhuCau!$E$184:$E$188=$C208)*(NhuCau!N$184:N$188))),2)</f>
        <v>0</v>
      </c>
      <c r="L208" s="2">
        <f>ROUND((SUMPRODUCT((NhuCau!$E$184:$E$188=CakyQuyhoach)*((NhuCau!O$184:O$188)/10))+SUMPRODUCT((NhuCau!$E$184:$E$188=Kykehoach)*((NhuCau!O$184:O$188)/5))+SUMPRODUCT((NhuCau!$E$184:$E$188=$C208)*(NhuCau!O$184:O$188))),2)</f>
        <v>0</v>
      </c>
      <c r="M208" s="2">
        <f>ROUND((SUMPRODUCT((NhuCau!$E$184:$E$188=CakyQuyhoach)*((NhuCau!P$184:P$188)/10))+SUMPRODUCT((NhuCau!$E$184:$E$188=Kykehoach)*((NhuCau!P$184:P$188)/5))+SUMPRODUCT((NhuCau!$E$184:$E$188=$C208)*(NhuCau!P$184:P$188))),2)</f>
        <v>0</v>
      </c>
      <c r="N208" s="2">
        <f>ROUND((SUMPRODUCT((NhuCau!$E$184:$E$188=CakyQuyhoach)*((NhuCau!Q$184:Q$188)/10))+SUMPRODUCT((NhuCau!$E$184:$E$188=Kykehoach)*((NhuCau!Q$184:Q$188)/5))+SUMPRODUCT((NhuCau!$E$184:$E$188=$C208)*(NhuCau!Q$184:Q$188))),2)</f>
        <v>0</v>
      </c>
      <c r="O208" s="2">
        <f>ROUND((SUMPRODUCT((NhuCau!$E$184:$E$188=CakyQuyhoach)*((NhuCau!R$184:R$188)/10))+SUMPRODUCT((NhuCau!$E$184:$E$188=Kykehoach)*((NhuCau!R$184:R$188)/5))+SUMPRODUCT((NhuCau!$E$184:$E$188=$C208)*(NhuCau!R$184:R$188))),2)</f>
        <v>0</v>
      </c>
      <c r="P208" s="2">
        <f>ROUND((SUMPRODUCT((NhuCau!$E$184:$E$188=CakyQuyhoach)*((NhuCau!S$184:S$188)/10))+SUMPRODUCT((NhuCau!$E$184:$E$188=Kykehoach)*((NhuCau!S$184:S$188)/5))+SUMPRODUCT((NhuCau!$E$184:$E$188=$C208)*(NhuCau!S$184:S$188))),2)</f>
        <v>0</v>
      </c>
      <c r="Q208" s="2">
        <f>ROUND((SUMPRODUCT((NhuCau!$E$184:$E$188=CakyQuyhoach)*((NhuCau!T$184:T$188)/10))+SUMPRODUCT((NhuCau!$E$184:$E$188=Kykehoach)*((NhuCau!T$184:T$188)/5))+SUMPRODUCT((NhuCau!$E$184:$E$188=$C208)*(NhuCau!T$184:T$188))),2)</f>
        <v>0</v>
      </c>
      <c r="R208" s="2">
        <f>ROUND((SUMPRODUCT((NhuCau!$E$184:$E$188=CakyQuyhoach)*((NhuCau!U$184:U$188)/10))+SUMPRODUCT((NhuCau!$E$184:$E$188=Kykehoach)*((NhuCau!U$184:U$188)/5))+SUMPRODUCT((NhuCau!$E$184:$E$188=$C208)*(NhuCau!U$184:U$188))),2)</f>
        <v>0</v>
      </c>
      <c r="S208" s="2">
        <f>ROUND((SUMPRODUCT((NhuCau!$E$184:$E$188=CakyQuyhoach)*((NhuCau!V$184:V$188)/10))+SUMPRODUCT((NhuCau!$E$184:$E$188=Kykehoach)*((NhuCau!V$184:V$188)/5))+SUMPRODUCT((NhuCau!$E$184:$E$188=$C208)*(NhuCau!V$184:V$188))),2)</f>
        <v>0</v>
      </c>
      <c r="T208" s="2">
        <f>ROUND((SUMPRODUCT((NhuCau!$E$184:$E$188=CakyQuyhoach)*((NhuCau!W$184:W$188)/10))+SUMPRODUCT((NhuCau!$E$184:$E$188=Kykehoach)*((NhuCau!W$184:W$188)/5))+SUMPRODUCT((NhuCau!$E$184:$E$188=$C208)*(NhuCau!W$184:W$188))),2)</f>
        <v>0</v>
      </c>
      <c r="U208" s="2">
        <f>ROUND((SUMPRODUCT((NhuCau!$E$184:$E$188=CakyQuyhoach)*((NhuCau!X$184:X$188)/10))+SUMPRODUCT((NhuCau!$E$184:$E$188=Kykehoach)*((NhuCau!X$184:X$188)/5))+SUMPRODUCT((NhuCau!$E$184:$E$188=$C208)*(NhuCau!X$184:X$188))),2)</f>
        <v>0</v>
      </c>
      <c r="V208" s="2">
        <f>ROUND((SUMPRODUCT((NhuCau!$E$184:$E$188=CakyQuyhoach)*((NhuCau!Y$184:Y$188)/10))+SUMPRODUCT((NhuCau!$E$184:$E$188=Kykehoach)*((NhuCau!Y$184:Y$188)/5))+SUMPRODUCT((NhuCau!$E$184:$E$188=$C208)*(NhuCau!Y$184:Y$188))),2)</f>
        <v>0</v>
      </c>
      <c r="W208" s="2">
        <f>ROUND((SUMPRODUCT((NhuCau!$E$184:$E$188=CakyQuyhoach)*((NhuCau!Z$184:Z$188)/10))+SUMPRODUCT((NhuCau!$E$184:$E$188=Kykehoach)*((NhuCau!Z$184:Z$188)/5))+SUMPRODUCT((NhuCau!$E$184:$E$188=$C208)*(NhuCau!Z$184:Z$188))),2)</f>
        <v>0</v>
      </c>
      <c r="X208" s="2">
        <f>ROUND((SUMPRODUCT((NhuCau!$E$184:$E$188=CakyQuyhoach)*((NhuCau!AA$184:AA$188)/10))+SUMPRODUCT((NhuCau!$E$184:$E$188=Kykehoach)*((NhuCau!AA$184:AA$188)/5))+SUMPRODUCT((NhuCau!$E$184:$E$188=$C208)*(NhuCau!AA$184:AA$188))),2)</f>
        <v>0</v>
      </c>
      <c r="Y208" s="2">
        <f>ROUND((SUMPRODUCT((NhuCau!$E$184:$E$188=CakyQuyhoach)*((NhuCau!AB$184:AB$188)/10))+SUMPRODUCT((NhuCau!$E$184:$E$188=Kykehoach)*((NhuCau!AB$184:AB$188)/5))+SUMPRODUCT((NhuCau!$E$184:$E$188=$C208)*(NhuCau!AB$184:AB$188))),2)</f>
        <v>0</v>
      </c>
      <c r="Z208" s="2">
        <f>ROUND((SUMPRODUCT((NhuCau!$E$184:$E$188=CakyQuyhoach)*((NhuCau!AC$184:AC$188)/10))+SUMPRODUCT((NhuCau!$E$184:$E$188=Kykehoach)*((NhuCau!AC$184:AC$188)/5))+SUMPRODUCT((NhuCau!$E$184:$E$188=$C208)*(NhuCau!AC$184:AC$188))),2)</f>
        <v>0</v>
      </c>
      <c r="AA208" s="2">
        <f>ROUND((SUMPRODUCT((NhuCau!$E$184:$E$188=CakyQuyhoach)*((NhuCau!AD$184:AD$188)/10))+SUMPRODUCT((NhuCau!$E$184:$E$188=Kykehoach)*((NhuCau!AD$184:AD$188)/5))+SUMPRODUCT((NhuCau!$E$184:$E$188=$C208)*(NhuCau!AD$184:AD$188))),2)</f>
        <v>0</v>
      </c>
      <c r="AB208" s="2">
        <f>ROUND((SUMPRODUCT((NhuCau!$E$184:$E$188=CakyQuyhoach)*((NhuCau!AE$184:AE$188)/10))+SUMPRODUCT((NhuCau!$E$184:$E$188=Kykehoach)*((NhuCau!AE$184:AE$188)/5))+SUMPRODUCT((NhuCau!$E$184:$E$188=$C208)*(NhuCau!AE$184:AE$188))),2)</f>
        <v>0</v>
      </c>
      <c r="AC208" s="2">
        <f>ROUND((SUMPRODUCT((NhuCau!$E$184:$E$188=CakyQuyhoach)*((NhuCau!AF$184:AF$188)/10))+SUMPRODUCT((NhuCau!$E$184:$E$188=Kykehoach)*((NhuCau!AF$184:AF$188)/5))+SUMPRODUCT((NhuCau!$E$184:$E$188=$C208)*(NhuCau!AF$184:AF$188))),2)</f>
        <v>0</v>
      </c>
      <c r="AD208" s="2">
        <f>ROUND((SUMPRODUCT((NhuCau!$E$184:$E$188=CakyQuyhoach)*((NhuCau!AG$184:AG$188)/10))+SUMPRODUCT((NhuCau!$E$184:$E$188=Kykehoach)*((NhuCau!AG$184:AG$188)/5))+SUMPRODUCT((NhuCau!$E$184:$E$188=$C208)*(NhuCau!AG$184:AG$188))),2)</f>
        <v>0</v>
      </c>
      <c r="AE208" s="2">
        <f>ROUND((SUMPRODUCT((NhuCau!$E$184:$E$188=CakyQuyhoach)*((NhuCau!AH$184:AH$188)/10))+SUMPRODUCT((NhuCau!$E$184:$E$188=Kykehoach)*((NhuCau!AH$184:AH$188)/5))+SUMPRODUCT((NhuCau!$E$184:$E$188=$C208)*(NhuCau!AH$184:AH$188))),2)</f>
        <v>0</v>
      </c>
      <c r="AF208" s="2">
        <f>ROUND((SUMPRODUCT((NhuCau!$E$184:$E$188=CakyQuyhoach)*((NhuCau!AI$184:AI$188)/10))+SUMPRODUCT((NhuCau!$E$184:$E$188=Kykehoach)*((NhuCau!AI$184:AI$188)/5))+SUMPRODUCT((NhuCau!$E$184:$E$188=$C208)*(NhuCau!AI$184:AI$188))),2)</f>
        <v>0</v>
      </c>
      <c r="AG208" s="2">
        <f>ROUND((SUMPRODUCT((NhuCau!$E$184:$E$188=CakyQuyhoach)*((NhuCau!AJ$184:AJ$188)/10))+SUMPRODUCT((NhuCau!$E$184:$E$188=Kykehoach)*((NhuCau!AJ$184:AJ$188)/5))+SUMPRODUCT((NhuCau!$E$184:$E$188=$C208)*(NhuCau!AJ$184:AJ$188))),2)</f>
        <v>0</v>
      </c>
      <c r="AH208" s="2">
        <f>ROUND((SUMPRODUCT((NhuCau!$E$184:$E$188=CakyQuyhoach)*((NhuCau!AK$184:AK$188)/10))+SUMPRODUCT((NhuCau!$E$184:$E$188=Kykehoach)*((NhuCau!AK$184:AK$188)/5))+SUMPRODUCT((NhuCau!$E$184:$E$188=$C208)*(NhuCau!AK$184:AK$188))),2)</f>
        <v>0</v>
      </c>
      <c r="AI208" s="2">
        <f>ROUND((SUMPRODUCT((NhuCau!$E$184:$E$188=CakyQuyhoach)*((NhuCau!AL$184:AL$188)/10))+SUMPRODUCT((NhuCau!$E$184:$E$188=Kykehoach)*((NhuCau!AL$184:AL$188)/5))+SUMPRODUCT((NhuCau!$E$184:$E$188=$C208)*(NhuCau!AL$184:AL$188))),2)</f>
        <v>0</v>
      </c>
      <c r="AJ208" s="2">
        <f>ROUND((SUMPRODUCT((NhuCau!$E$184:$E$188=CakyQuyhoach)*((NhuCau!AM$184:AM$188)/10))+SUMPRODUCT((NhuCau!$E$184:$E$188=Kykehoach)*((NhuCau!AM$184:AM$188)/5))+SUMPRODUCT((NhuCau!$E$184:$E$188=$C208)*(NhuCau!AM$184:AM$188))),2)</f>
        <v>0</v>
      </c>
      <c r="AK208" s="2">
        <f>ROUND((SUMPRODUCT((NhuCau!$E$184:$E$188=CakyQuyhoach)*((NhuCau!AN$184:AN$188)/10))+SUMPRODUCT((NhuCau!$E$184:$E$188=Kykehoach)*((NhuCau!AN$184:AN$188)/5))+SUMPRODUCT((NhuCau!$E$184:$E$188=$C208)*(NhuCau!AN$184:AN$188))),2)</f>
        <v>0</v>
      </c>
      <c r="AL208" s="2">
        <f>ROUND((SUMPRODUCT((NhuCau!$E$184:$E$188=CakyQuyhoach)*((NhuCau!AO$184:AO$188)/10))+SUMPRODUCT((NhuCau!$E$184:$E$188=Kykehoach)*((NhuCau!AO$184:AO$188)/5))+SUMPRODUCT((NhuCau!$E$184:$E$188=$C208)*(NhuCau!AO$184:AO$188))),2)</f>
        <v>0</v>
      </c>
      <c r="AM208" s="2">
        <f>ROUND((SUMPRODUCT((NhuCau!$E$184:$E$188=CakyQuyhoach)*((NhuCau!AP$184:AP$188)/10))+SUMPRODUCT((NhuCau!$E$184:$E$188=Kykehoach)*((NhuCau!AP$184:AP$188)/5))+SUMPRODUCT((NhuCau!$E$184:$E$188=$C208)*(NhuCau!AP$184:AP$188))),2)</f>
        <v>0</v>
      </c>
      <c r="AN208" s="2">
        <f>ROUND((SUMPRODUCT((NhuCau!$E$184:$E$188=CakyQuyhoach)*((NhuCau!AQ$184:AQ$188)/10))+SUMPRODUCT((NhuCau!$E$184:$E$188=Kykehoach)*((NhuCau!AQ$184:AQ$188)/5))+SUMPRODUCT((NhuCau!$E$184:$E$188=$C208)*(NhuCau!AQ$184:AQ$188))),2)</f>
        <v>0</v>
      </c>
      <c r="AO208" s="2">
        <f>ROUND((SUMPRODUCT((NhuCau!$E$184:$E$188=CakyQuyhoach)*((NhuCau!AR$184:AR$188)/10))+SUMPRODUCT((NhuCau!$E$184:$E$188=Kykehoach)*((NhuCau!AR$184:AR$188)/5))+SUMPRODUCT((NhuCau!$E$184:$E$188=$C208)*(NhuCau!AR$184:AR$188))),2)</f>
        <v>0</v>
      </c>
      <c r="AP208" s="2">
        <f>ROUND((SUMPRODUCT((NhuCau!$E$184:$E$188=CakyQuyhoach)*((NhuCau!AS$184:AS$188)/10))+SUMPRODUCT((NhuCau!$E$184:$E$188=Kykehoach)*((NhuCau!AS$184:AS$188)/5))+SUMPRODUCT((NhuCau!$E$184:$E$188=$C208)*(NhuCau!AS$184:AS$188))),2)</f>
        <v>0</v>
      </c>
      <c r="AQ208" s="2">
        <f>ROUND((SUMPRODUCT((NhuCau!$E$184:$E$188=CakyQuyhoach)*((NhuCau!AT$184:AT$188)/10))+SUMPRODUCT((NhuCau!$E$184:$E$188=Kykehoach)*((NhuCau!AT$184:AT$188)/5))+SUMPRODUCT((NhuCau!$E$184:$E$188=$C208)*(NhuCau!AT$184:AT$188))),2)</f>
        <v>0</v>
      </c>
      <c r="AR208" s="2">
        <f>ROUND((SUMPRODUCT((NhuCau!$E$184:$E$188=CakyQuyhoach)*((NhuCau!AU$184:AU$188)/10))+SUMPRODUCT((NhuCau!$E$184:$E$188=Kykehoach)*((NhuCau!AU$184:AU$188)/5))+SUMPRODUCT((NhuCau!$E$184:$E$188=$C208)*(NhuCau!AU$184:AU$188))),2)</f>
        <v>0</v>
      </c>
      <c r="AS208" s="2">
        <f>ROUND((SUMPRODUCT((NhuCau!$E$184:$E$188=CakyQuyhoach)*((NhuCau!AV$184:AV$188)/10))+SUMPRODUCT((NhuCau!$E$184:$E$188=Kykehoach)*((NhuCau!AV$184:AV$188)/5))+SUMPRODUCT((NhuCau!$E$184:$E$188=$C208)*(NhuCau!AV$184:AV$188))),2)</f>
        <v>0</v>
      </c>
      <c r="AT208" s="2">
        <f>ROUND((SUMPRODUCT((NhuCau!$E$184:$E$188=CakyQuyhoach)*((NhuCau!AW$184:AW$188)/10))+SUMPRODUCT((NhuCau!$E$184:$E$188=Kykehoach)*((NhuCau!AW$184:AW$188)/5))+SUMPRODUCT((NhuCau!$E$184:$E$188=$C208)*(NhuCau!AW$184:AW$188))),2)</f>
        <v>0</v>
      </c>
      <c r="AU208" s="2">
        <f>ROUND((SUMPRODUCT((NhuCau!$E$184:$E$188=CakyQuyhoach)*((NhuCau!AX$184:AX$188)/10))+SUMPRODUCT((NhuCau!$E$184:$E$188=Kykehoach)*((NhuCau!AX$184:AX$188)/5))+SUMPRODUCT((NhuCau!$E$184:$E$188=$C208)*(NhuCau!AX$184:AX$188))),2)</f>
        <v>0</v>
      </c>
      <c r="AV208" s="2">
        <f>ROUND((SUMPRODUCT((NhuCau!$E$184:$E$188=CakyQuyhoach)*((NhuCau!AY$184:AY$188)/10))+SUMPRODUCT((NhuCau!$E$184:$E$188=Kykehoach)*((NhuCau!AY$184:AY$188)/5))+SUMPRODUCT((NhuCau!$E$184:$E$188=$C208)*(NhuCau!AY$184:AY$188))),2)</f>
        <v>0</v>
      </c>
      <c r="AW208" s="2">
        <f>ROUND((SUMPRODUCT((NhuCau!$E$184:$E$188=CakyQuyhoach)*((NhuCau!AZ$184:AZ$188)/10))+SUMPRODUCT((NhuCau!$E$184:$E$188=Kykehoach)*((NhuCau!AZ$184:AZ$188)/5))+SUMPRODUCT((NhuCau!$E$184:$E$188=$C208)*(NhuCau!AZ$184:AZ$188))),2)</f>
        <v>0</v>
      </c>
      <c r="AX208" s="2">
        <f>ROUND((SUMPRODUCT((NhuCau!$E$184:$E$188=CakyQuyhoach)*((NhuCau!BA$184:BA$188)/10))+SUMPRODUCT((NhuCau!$E$184:$E$188=Kykehoach)*((NhuCau!BA$184:BA$188)/5))+SUMPRODUCT((NhuCau!$E$184:$E$188=$C208)*(NhuCau!BA$184:BA$188))),2)</f>
        <v>0</v>
      </c>
      <c r="AY208" s="2">
        <f>ROUND((SUMPRODUCT((NhuCau!$E$184:$E$188=CakyQuyhoach)*((NhuCau!BB$184:BB$188)/10))+SUMPRODUCT((NhuCau!$E$184:$E$188=Kykehoach)*((NhuCau!BB$184:BB$188)/5))+SUMPRODUCT((NhuCau!$E$184:$E$188=$C208)*(NhuCau!BB$184:BB$188))),2)</f>
        <v>0</v>
      </c>
      <c r="AZ208" s="2">
        <f>ROUND((SUMPRODUCT((NhuCau!$E$184:$E$188=CakyQuyhoach)*((NhuCau!BD$184:BD$188)/10))+SUMPRODUCT((NhuCau!$E$184:$E$188=Kykehoach)*((NhuCau!BD$184:BD$188)/5))+SUMPRODUCT((NhuCau!$E$184:$E$188=$C208)*(NhuCau!BD$184:BD$188))),2)</f>
        <v>0</v>
      </c>
      <c r="BA208" s="2">
        <f>ROUND((SUMPRODUCT((NhuCau!$E$184:$E$188=CakyQuyhoach)*((NhuCau!BE$184:BE$188)/10))+SUMPRODUCT((NhuCau!$E$184:$E$188=Kykehoach)*((NhuCau!BE$184:BE$188)/5))+SUMPRODUCT((NhuCau!$E$184:$E$188=$C208)*(NhuCau!BE$184:BE$188))),2)</f>
        <v>0</v>
      </c>
      <c r="BB208" s="2">
        <f>ROUND((SUMPRODUCT((NhuCau!$E$184:$E$188=CakyQuyhoach)*((NhuCau!BF$184:BF$188)/10))+SUMPRODUCT((NhuCau!$E$184:$E$188=Kykehoach)*((NhuCau!BF$184:BF$188)/5))+SUMPRODUCT((NhuCau!$E$184:$E$188=$C208)*(NhuCau!BF$184:BF$188))),2)</f>
        <v>0</v>
      </c>
      <c r="BC208" s="2">
        <f>ROUND((SUMPRODUCT((NhuCau!$E$184:$E$188=CakyQuyhoach)*((NhuCau!BG$184:BG$188)/10))+SUMPRODUCT((NhuCau!$E$184:$E$188=Kykehoach)*((NhuCau!BG$184:BG$188)/5))+SUMPRODUCT((NhuCau!$E$184:$E$188=$C208)*(NhuCau!BG$184:BG$188))),2)</f>
        <v>0</v>
      </c>
      <c r="BD208" s="2">
        <f>ROUND((SUMPRODUCT((NhuCau!$E$184:$E$188=CakyQuyhoach)*((NhuCau!BH$184:BH$188)/10))+SUMPRODUCT((NhuCau!$E$184:$E$188=Kykehoach)*((NhuCau!BH$184:BH$188)/5))+SUMPRODUCT((NhuCau!$E$184:$E$188=$C208)*(NhuCau!BH$184:BH$188))),2)</f>
        <v>0</v>
      </c>
      <c r="BE208" s="2">
        <f>ROUND((SUMPRODUCT((NhuCau!$E$184:$E$188=CakyQuyhoach)*((NhuCau!BI$184:BI$188)/10))+SUMPRODUCT((NhuCau!$E$184:$E$188=Kykehoach)*((NhuCau!BI$184:BI$188)/5))+SUMPRODUCT((NhuCau!$E$184:$E$188=$C208)*(NhuCau!BI$184:BI$188))),2)</f>
        <v>0</v>
      </c>
      <c r="BF208" s="2">
        <f>ROUND((SUMPRODUCT((NhuCau!$E$184:$E$188=CakyQuyhoach)*((NhuCau!BJ$184:BJ$188)/10))+SUMPRODUCT((NhuCau!$E$184:$E$188=Kykehoach)*((NhuCau!BJ$184:BJ$188)/5))+SUMPRODUCT((NhuCau!$E$184:$E$188=$C208)*(NhuCau!BJ$184:BJ$188))),2)</f>
        <v>0</v>
      </c>
      <c r="BG208" s="2">
        <f>ROUND((SUMPRODUCT((NhuCau!$E$184:$E$188=CakyQuyhoach)*((NhuCau!BK$184:BK$188)/10))+SUMPRODUCT((NhuCau!$E$184:$E$188=Kykehoach)*((NhuCau!BK$184:BK$188)/5))+SUMPRODUCT((NhuCau!$E$184:$E$188=$C208)*(NhuCau!BK$184:BK$188))),2)</f>
        <v>0</v>
      </c>
    </row>
    <row r="209" spans="1:59" s="1" customFormat="1" ht="16.5" customHeight="1">
      <c r="A209" s="251" t="s">
        <v>42</v>
      </c>
      <c r="B209" s="252"/>
      <c r="C209" s="253" t="str">
        <f>BANGTINH!O10</f>
        <v>Năm 2029</v>
      </c>
      <c r="D209" s="246" t="s">
        <v>51</v>
      </c>
      <c r="E209" s="255">
        <f>SUM(F209:BG209)</f>
        <v>0</v>
      </c>
      <c r="F209" s="2">
        <f>ROUND((SUMPRODUCT((NhuCau!$E$184:$E$188=CakyQuyhoach)*((NhuCau!I$184:I$188)/10))+SUMPRODUCT((NhuCau!$E$184:$E$188=Kykehoach)*((NhuCau!I$184:I$188)/5))+SUMPRODUCT((NhuCau!$E$184:$E$188=$C209)*(NhuCau!I$184:I$188))),2)</f>
        <v>0</v>
      </c>
      <c r="G209" s="2">
        <f>ROUND((SUMPRODUCT((NhuCau!$E$184:$E$188=CakyQuyhoach)*((NhuCau!J$184:J$188)/10))+SUMPRODUCT((NhuCau!$E$184:$E$188=Kykehoach)*((NhuCau!J$184:J$188)/5))+SUMPRODUCT((NhuCau!$E$184:$E$188=$C209)*(NhuCau!J$184:J$188))),2)</f>
        <v>0</v>
      </c>
      <c r="H209" s="2">
        <f>ROUND((SUMPRODUCT((NhuCau!$E$184:$E$188=CakyQuyhoach)*((NhuCau!K$184:K$188)/10))+SUMPRODUCT((NhuCau!$E$184:$E$188=Kykehoach)*((NhuCau!K$184:K$188)/5))+SUMPRODUCT((NhuCau!$E$184:$E$188=$C209)*(NhuCau!K$184:K$188))),2)</f>
        <v>0</v>
      </c>
      <c r="I209" s="2">
        <f>ROUND((SUMPRODUCT((NhuCau!$E$184:$E$188=CakyQuyhoach)*((NhuCau!L$184:L$188)/10))+SUMPRODUCT((NhuCau!$E$184:$E$188=Kykehoach)*((NhuCau!L$184:L$188)/5))+SUMPRODUCT((NhuCau!$E$184:$E$188=$C209)*(NhuCau!L$184:L$188))),2)</f>
        <v>0</v>
      </c>
      <c r="J209" s="2">
        <f>ROUND((SUMPRODUCT((NhuCau!$E$184:$E$188=CakyQuyhoach)*((NhuCau!M$184:M$188)/10))+SUMPRODUCT((NhuCau!$E$184:$E$188=Kykehoach)*((NhuCau!M$184:M$188)/5))+SUMPRODUCT((NhuCau!$E$184:$E$188=$C209)*(NhuCau!M$184:M$188))),2)</f>
        <v>0</v>
      </c>
      <c r="K209" s="2">
        <f>ROUND((SUMPRODUCT((NhuCau!$E$184:$E$188=CakyQuyhoach)*((NhuCau!N$184:N$188)/10))+SUMPRODUCT((NhuCau!$E$184:$E$188=Kykehoach)*((NhuCau!N$184:N$188)/5))+SUMPRODUCT((NhuCau!$E$184:$E$188=$C209)*(NhuCau!N$184:N$188))),2)</f>
        <v>0</v>
      </c>
      <c r="L209" s="2">
        <f>ROUND((SUMPRODUCT((NhuCau!$E$184:$E$188=CakyQuyhoach)*((NhuCau!O$184:O$188)/10))+SUMPRODUCT((NhuCau!$E$184:$E$188=Kykehoach)*((NhuCau!O$184:O$188)/5))+SUMPRODUCT((NhuCau!$E$184:$E$188=$C209)*(NhuCau!O$184:O$188))),2)</f>
        <v>0</v>
      </c>
      <c r="M209" s="2">
        <f>ROUND((SUMPRODUCT((NhuCau!$E$184:$E$188=CakyQuyhoach)*((NhuCau!P$184:P$188)/10))+SUMPRODUCT((NhuCau!$E$184:$E$188=Kykehoach)*((NhuCau!P$184:P$188)/5))+SUMPRODUCT((NhuCau!$E$184:$E$188=$C209)*(NhuCau!P$184:P$188))),2)</f>
        <v>0</v>
      </c>
      <c r="N209" s="2">
        <f>ROUND((SUMPRODUCT((NhuCau!$E$184:$E$188=CakyQuyhoach)*((NhuCau!Q$184:Q$188)/10))+SUMPRODUCT((NhuCau!$E$184:$E$188=Kykehoach)*((NhuCau!Q$184:Q$188)/5))+SUMPRODUCT((NhuCau!$E$184:$E$188=$C209)*(NhuCau!Q$184:Q$188))),2)</f>
        <v>0</v>
      </c>
      <c r="O209" s="2">
        <f>ROUND((SUMPRODUCT((NhuCau!$E$184:$E$188=CakyQuyhoach)*((NhuCau!R$184:R$188)/10))+SUMPRODUCT((NhuCau!$E$184:$E$188=Kykehoach)*((NhuCau!R$184:R$188)/5))+SUMPRODUCT((NhuCau!$E$184:$E$188=$C209)*(NhuCau!R$184:R$188))),2)</f>
        <v>0</v>
      </c>
      <c r="P209" s="2">
        <f>ROUND((SUMPRODUCT((NhuCau!$E$184:$E$188=CakyQuyhoach)*((NhuCau!S$184:S$188)/10))+SUMPRODUCT((NhuCau!$E$184:$E$188=Kykehoach)*((NhuCau!S$184:S$188)/5))+SUMPRODUCT((NhuCau!$E$184:$E$188=$C209)*(NhuCau!S$184:S$188))),2)</f>
        <v>0</v>
      </c>
      <c r="Q209" s="2">
        <f>ROUND((SUMPRODUCT((NhuCau!$E$184:$E$188=CakyQuyhoach)*((NhuCau!T$184:T$188)/10))+SUMPRODUCT((NhuCau!$E$184:$E$188=Kykehoach)*((NhuCau!T$184:T$188)/5))+SUMPRODUCT((NhuCau!$E$184:$E$188=$C209)*(NhuCau!T$184:T$188))),2)</f>
        <v>0</v>
      </c>
      <c r="R209" s="2">
        <f>ROUND((SUMPRODUCT((NhuCau!$E$184:$E$188=CakyQuyhoach)*((NhuCau!U$184:U$188)/10))+SUMPRODUCT((NhuCau!$E$184:$E$188=Kykehoach)*((NhuCau!U$184:U$188)/5))+SUMPRODUCT((NhuCau!$E$184:$E$188=$C209)*(NhuCau!U$184:U$188))),2)</f>
        <v>0</v>
      </c>
      <c r="S209" s="2">
        <f>ROUND((SUMPRODUCT((NhuCau!$E$184:$E$188=CakyQuyhoach)*((NhuCau!V$184:V$188)/10))+SUMPRODUCT((NhuCau!$E$184:$E$188=Kykehoach)*((NhuCau!V$184:V$188)/5))+SUMPRODUCT((NhuCau!$E$184:$E$188=$C209)*(NhuCau!V$184:V$188))),2)</f>
        <v>0</v>
      </c>
      <c r="T209" s="2">
        <f>ROUND((SUMPRODUCT((NhuCau!$E$184:$E$188=CakyQuyhoach)*((NhuCau!W$184:W$188)/10))+SUMPRODUCT((NhuCau!$E$184:$E$188=Kykehoach)*((NhuCau!W$184:W$188)/5))+SUMPRODUCT((NhuCau!$E$184:$E$188=$C209)*(NhuCau!W$184:W$188))),2)</f>
        <v>0</v>
      </c>
      <c r="U209" s="2">
        <f>ROUND((SUMPRODUCT((NhuCau!$E$184:$E$188=CakyQuyhoach)*((NhuCau!X$184:X$188)/10))+SUMPRODUCT((NhuCau!$E$184:$E$188=Kykehoach)*((NhuCau!X$184:X$188)/5))+SUMPRODUCT((NhuCau!$E$184:$E$188=$C209)*(NhuCau!X$184:X$188))),2)</f>
        <v>0</v>
      </c>
      <c r="V209" s="2">
        <f>ROUND((SUMPRODUCT((NhuCau!$E$184:$E$188=CakyQuyhoach)*((NhuCau!Y$184:Y$188)/10))+SUMPRODUCT((NhuCau!$E$184:$E$188=Kykehoach)*((NhuCau!Y$184:Y$188)/5))+SUMPRODUCT((NhuCau!$E$184:$E$188=$C209)*(NhuCau!Y$184:Y$188))),2)</f>
        <v>0</v>
      </c>
      <c r="W209" s="2">
        <f>ROUND((SUMPRODUCT((NhuCau!$E$184:$E$188=CakyQuyhoach)*((NhuCau!Z$184:Z$188)/10))+SUMPRODUCT((NhuCau!$E$184:$E$188=Kykehoach)*((NhuCau!Z$184:Z$188)/5))+SUMPRODUCT((NhuCau!$E$184:$E$188=$C209)*(NhuCau!Z$184:Z$188))),2)</f>
        <v>0</v>
      </c>
      <c r="X209" s="2">
        <f>ROUND((SUMPRODUCT((NhuCau!$E$184:$E$188=CakyQuyhoach)*((NhuCau!AA$184:AA$188)/10))+SUMPRODUCT((NhuCau!$E$184:$E$188=Kykehoach)*((NhuCau!AA$184:AA$188)/5))+SUMPRODUCT((NhuCau!$E$184:$E$188=$C209)*(NhuCau!AA$184:AA$188))),2)</f>
        <v>0</v>
      </c>
      <c r="Y209" s="2">
        <f>ROUND((SUMPRODUCT((NhuCau!$E$184:$E$188=CakyQuyhoach)*((NhuCau!AB$184:AB$188)/10))+SUMPRODUCT((NhuCau!$E$184:$E$188=Kykehoach)*((NhuCau!AB$184:AB$188)/5))+SUMPRODUCT((NhuCau!$E$184:$E$188=$C209)*(NhuCau!AB$184:AB$188))),2)</f>
        <v>0</v>
      </c>
      <c r="Z209" s="2">
        <f>ROUND((SUMPRODUCT((NhuCau!$E$184:$E$188=CakyQuyhoach)*((NhuCau!AC$184:AC$188)/10))+SUMPRODUCT((NhuCau!$E$184:$E$188=Kykehoach)*((NhuCau!AC$184:AC$188)/5))+SUMPRODUCT((NhuCau!$E$184:$E$188=$C209)*(NhuCau!AC$184:AC$188))),2)</f>
        <v>0</v>
      </c>
      <c r="AA209" s="2">
        <f>ROUND((SUMPRODUCT((NhuCau!$E$184:$E$188=CakyQuyhoach)*((NhuCau!AD$184:AD$188)/10))+SUMPRODUCT((NhuCau!$E$184:$E$188=Kykehoach)*((NhuCau!AD$184:AD$188)/5))+SUMPRODUCT((NhuCau!$E$184:$E$188=$C209)*(NhuCau!AD$184:AD$188))),2)</f>
        <v>0</v>
      </c>
      <c r="AB209" s="2">
        <f>ROUND((SUMPRODUCT((NhuCau!$E$184:$E$188=CakyQuyhoach)*((NhuCau!AE$184:AE$188)/10))+SUMPRODUCT((NhuCau!$E$184:$E$188=Kykehoach)*((NhuCau!AE$184:AE$188)/5))+SUMPRODUCT((NhuCau!$E$184:$E$188=$C209)*(NhuCau!AE$184:AE$188))),2)</f>
        <v>0</v>
      </c>
      <c r="AC209" s="2">
        <f>ROUND((SUMPRODUCT((NhuCau!$E$184:$E$188=CakyQuyhoach)*((NhuCau!AF$184:AF$188)/10))+SUMPRODUCT((NhuCau!$E$184:$E$188=Kykehoach)*((NhuCau!AF$184:AF$188)/5))+SUMPRODUCT((NhuCau!$E$184:$E$188=$C209)*(NhuCau!AF$184:AF$188))),2)</f>
        <v>0</v>
      </c>
      <c r="AD209" s="2">
        <f>ROUND((SUMPRODUCT((NhuCau!$E$184:$E$188=CakyQuyhoach)*((NhuCau!AG$184:AG$188)/10))+SUMPRODUCT((NhuCau!$E$184:$E$188=Kykehoach)*((NhuCau!AG$184:AG$188)/5))+SUMPRODUCT((NhuCau!$E$184:$E$188=$C209)*(NhuCau!AG$184:AG$188))),2)</f>
        <v>0</v>
      </c>
      <c r="AE209" s="2">
        <f>ROUND((SUMPRODUCT((NhuCau!$E$184:$E$188=CakyQuyhoach)*((NhuCau!AH$184:AH$188)/10))+SUMPRODUCT((NhuCau!$E$184:$E$188=Kykehoach)*((NhuCau!AH$184:AH$188)/5))+SUMPRODUCT((NhuCau!$E$184:$E$188=$C209)*(NhuCau!AH$184:AH$188))),2)</f>
        <v>0</v>
      </c>
      <c r="AF209" s="2">
        <f>ROUND((SUMPRODUCT((NhuCau!$E$184:$E$188=CakyQuyhoach)*((NhuCau!AI$184:AI$188)/10))+SUMPRODUCT((NhuCau!$E$184:$E$188=Kykehoach)*((NhuCau!AI$184:AI$188)/5))+SUMPRODUCT((NhuCau!$E$184:$E$188=$C209)*(NhuCau!AI$184:AI$188))),2)</f>
        <v>0</v>
      </c>
      <c r="AG209" s="2">
        <f>ROUND((SUMPRODUCT((NhuCau!$E$184:$E$188=CakyQuyhoach)*((NhuCau!AJ$184:AJ$188)/10))+SUMPRODUCT((NhuCau!$E$184:$E$188=Kykehoach)*((NhuCau!AJ$184:AJ$188)/5))+SUMPRODUCT((NhuCau!$E$184:$E$188=$C209)*(NhuCau!AJ$184:AJ$188))),2)</f>
        <v>0</v>
      </c>
      <c r="AH209" s="2">
        <f>ROUND((SUMPRODUCT((NhuCau!$E$184:$E$188=CakyQuyhoach)*((NhuCau!AK$184:AK$188)/10))+SUMPRODUCT((NhuCau!$E$184:$E$188=Kykehoach)*((NhuCau!AK$184:AK$188)/5))+SUMPRODUCT((NhuCau!$E$184:$E$188=$C209)*(NhuCau!AK$184:AK$188))),2)</f>
        <v>0</v>
      </c>
      <c r="AI209" s="2">
        <f>ROUND((SUMPRODUCT((NhuCau!$E$184:$E$188=CakyQuyhoach)*((NhuCau!AL$184:AL$188)/10))+SUMPRODUCT((NhuCau!$E$184:$E$188=Kykehoach)*((NhuCau!AL$184:AL$188)/5))+SUMPRODUCT((NhuCau!$E$184:$E$188=$C209)*(NhuCau!AL$184:AL$188))),2)</f>
        <v>0</v>
      </c>
      <c r="AJ209" s="2">
        <f>ROUND((SUMPRODUCT((NhuCau!$E$184:$E$188=CakyQuyhoach)*((NhuCau!AM$184:AM$188)/10))+SUMPRODUCT((NhuCau!$E$184:$E$188=Kykehoach)*((NhuCau!AM$184:AM$188)/5))+SUMPRODUCT((NhuCau!$E$184:$E$188=$C209)*(NhuCau!AM$184:AM$188))),2)</f>
        <v>0</v>
      </c>
      <c r="AK209" s="2">
        <f>ROUND((SUMPRODUCT((NhuCau!$E$184:$E$188=CakyQuyhoach)*((NhuCau!AN$184:AN$188)/10))+SUMPRODUCT((NhuCau!$E$184:$E$188=Kykehoach)*((NhuCau!AN$184:AN$188)/5))+SUMPRODUCT((NhuCau!$E$184:$E$188=$C209)*(NhuCau!AN$184:AN$188))),2)</f>
        <v>0</v>
      </c>
      <c r="AL209" s="2">
        <f>ROUND((SUMPRODUCT((NhuCau!$E$184:$E$188=CakyQuyhoach)*((NhuCau!AO$184:AO$188)/10))+SUMPRODUCT((NhuCau!$E$184:$E$188=Kykehoach)*((NhuCau!AO$184:AO$188)/5))+SUMPRODUCT((NhuCau!$E$184:$E$188=$C209)*(NhuCau!AO$184:AO$188))),2)</f>
        <v>0</v>
      </c>
      <c r="AM209" s="2">
        <f>ROUND((SUMPRODUCT((NhuCau!$E$184:$E$188=CakyQuyhoach)*((NhuCau!AP$184:AP$188)/10))+SUMPRODUCT((NhuCau!$E$184:$E$188=Kykehoach)*((NhuCau!AP$184:AP$188)/5))+SUMPRODUCT((NhuCau!$E$184:$E$188=$C209)*(NhuCau!AP$184:AP$188))),2)</f>
        <v>0</v>
      </c>
      <c r="AN209" s="2">
        <f>ROUND((SUMPRODUCT((NhuCau!$E$184:$E$188=CakyQuyhoach)*((NhuCau!AQ$184:AQ$188)/10))+SUMPRODUCT((NhuCau!$E$184:$E$188=Kykehoach)*((NhuCau!AQ$184:AQ$188)/5))+SUMPRODUCT((NhuCau!$E$184:$E$188=$C209)*(NhuCau!AQ$184:AQ$188))),2)</f>
        <v>0</v>
      </c>
      <c r="AO209" s="2">
        <f>ROUND((SUMPRODUCT((NhuCau!$E$184:$E$188=CakyQuyhoach)*((NhuCau!AR$184:AR$188)/10))+SUMPRODUCT((NhuCau!$E$184:$E$188=Kykehoach)*((NhuCau!AR$184:AR$188)/5))+SUMPRODUCT((NhuCau!$E$184:$E$188=$C209)*(NhuCau!AR$184:AR$188))),2)</f>
        <v>0</v>
      </c>
      <c r="AP209" s="2">
        <f>ROUND((SUMPRODUCT((NhuCau!$E$184:$E$188=CakyQuyhoach)*((NhuCau!AS$184:AS$188)/10))+SUMPRODUCT((NhuCau!$E$184:$E$188=Kykehoach)*((NhuCau!AS$184:AS$188)/5))+SUMPRODUCT((NhuCau!$E$184:$E$188=$C209)*(NhuCau!AS$184:AS$188))),2)</f>
        <v>0</v>
      </c>
      <c r="AQ209" s="2">
        <f>ROUND((SUMPRODUCT((NhuCau!$E$184:$E$188=CakyQuyhoach)*((NhuCau!AT$184:AT$188)/10))+SUMPRODUCT((NhuCau!$E$184:$E$188=Kykehoach)*((NhuCau!AT$184:AT$188)/5))+SUMPRODUCT((NhuCau!$E$184:$E$188=$C209)*(NhuCau!AT$184:AT$188))),2)</f>
        <v>0</v>
      </c>
      <c r="AR209" s="2">
        <f>ROUND((SUMPRODUCT((NhuCau!$E$184:$E$188=CakyQuyhoach)*((NhuCau!AU$184:AU$188)/10))+SUMPRODUCT((NhuCau!$E$184:$E$188=Kykehoach)*((NhuCau!AU$184:AU$188)/5))+SUMPRODUCT((NhuCau!$E$184:$E$188=$C209)*(NhuCau!AU$184:AU$188))),2)</f>
        <v>0</v>
      </c>
      <c r="AS209" s="2">
        <f>ROUND((SUMPRODUCT((NhuCau!$E$184:$E$188=CakyQuyhoach)*((NhuCau!AV$184:AV$188)/10))+SUMPRODUCT((NhuCau!$E$184:$E$188=Kykehoach)*((NhuCau!AV$184:AV$188)/5))+SUMPRODUCT((NhuCau!$E$184:$E$188=$C209)*(NhuCau!AV$184:AV$188))),2)</f>
        <v>0</v>
      </c>
      <c r="AT209" s="2">
        <f>ROUND((SUMPRODUCT((NhuCau!$E$184:$E$188=CakyQuyhoach)*((NhuCau!AW$184:AW$188)/10))+SUMPRODUCT((NhuCau!$E$184:$E$188=Kykehoach)*((NhuCau!AW$184:AW$188)/5))+SUMPRODUCT((NhuCau!$E$184:$E$188=$C209)*(NhuCau!AW$184:AW$188))),2)</f>
        <v>0</v>
      </c>
      <c r="AU209" s="2">
        <f>ROUND((SUMPRODUCT((NhuCau!$E$184:$E$188=CakyQuyhoach)*((NhuCau!AX$184:AX$188)/10))+SUMPRODUCT((NhuCau!$E$184:$E$188=Kykehoach)*((NhuCau!AX$184:AX$188)/5))+SUMPRODUCT((NhuCau!$E$184:$E$188=$C209)*(NhuCau!AX$184:AX$188))),2)</f>
        <v>0</v>
      </c>
      <c r="AV209" s="2">
        <f>ROUND((SUMPRODUCT((NhuCau!$E$184:$E$188=CakyQuyhoach)*((NhuCau!AY$184:AY$188)/10))+SUMPRODUCT((NhuCau!$E$184:$E$188=Kykehoach)*((NhuCau!AY$184:AY$188)/5))+SUMPRODUCT((NhuCau!$E$184:$E$188=$C209)*(NhuCau!AY$184:AY$188))),2)</f>
        <v>0</v>
      </c>
      <c r="AW209" s="2">
        <f>ROUND((SUMPRODUCT((NhuCau!$E$184:$E$188=CakyQuyhoach)*((NhuCau!AZ$184:AZ$188)/10))+SUMPRODUCT((NhuCau!$E$184:$E$188=Kykehoach)*((NhuCau!AZ$184:AZ$188)/5))+SUMPRODUCT((NhuCau!$E$184:$E$188=$C209)*(NhuCau!AZ$184:AZ$188))),2)</f>
        <v>0</v>
      </c>
      <c r="AX209" s="2">
        <f>ROUND((SUMPRODUCT((NhuCau!$E$184:$E$188=CakyQuyhoach)*((NhuCau!BA$184:BA$188)/10))+SUMPRODUCT((NhuCau!$E$184:$E$188=Kykehoach)*((NhuCau!BA$184:BA$188)/5))+SUMPRODUCT((NhuCau!$E$184:$E$188=$C209)*(NhuCau!BA$184:BA$188))),2)</f>
        <v>0</v>
      </c>
      <c r="AY209" s="2">
        <f>ROUND((SUMPRODUCT((NhuCau!$E$184:$E$188=CakyQuyhoach)*((NhuCau!BB$184:BB$188)/10))+SUMPRODUCT((NhuCau!$E$184:$E$188=Kykehoach)*((NhuCau!BB$184:BB$188)/5))+SUMPRODUCT((NhuCau!$E$184:$E$188=$C209)*(NhuCau!BB$184:BB$188))),2)</f>
        <v>0</v>
      </c>
      <c r="AZ209" s="2">
        <f>ROUND((SUMPRODUCT((NhuCau!$E$184:$E$188=CakyQuyhoach)*((NhuCau!BD$184:BD$188)/10))+SUMPRODUCT((NhuCau!$E$184:$E$188=Kykehoach)*((NhuCau!BD$184:BD$188)/5))+SUMPRODUCT((NhuCau!$E$184:$E$188=$C209)*(NhuCau!BD$184:BD$188))),2)</f>
        <v>0</v>
      </c>
      <c r="BA209" s="2">
        <f>ROUND((SUMPRODUCT((NhuCau!$E$184:$E$188=CakyQuyhoach)*((NhuCau!BE$184:BE$188)/10))+SUMPRODUCT((NhuCau!$E$184:$E$188=Kykehoach)*((NhuCau!BE$184:BE$188)/5))+SUMPRODUCT((NhuCau!$E$184:$E$188=$C209)*(NhuCau!BE$184:BE$188))),2)</f>
        <v>0</v>
      </c>
      <c r="BB209" s="2">
        <f>ROUND((SUMPRODUCT((NhuCau!$E$184:$E$188=CakyQuyhoach)*((NhuCau!BF$184:BF$188)/10))+SUMPRODUCT((NhuCau!$E$184:$E$188=Kykehoach)*((NhuCau!BF$184:BF$188)/5))+SUMPRODUCT((NhuCau!$E$184:$E$188=$C209)*(NhuCau!BF$184:BF$188))),2)</f>
        <v>0</v>
      </c>
      <c r="BC209" s="2">
        <f>ROUND((SUMPRODUCT((NhuCau!$E$184:$E$188=CakyQuyhoach)*((NhuCau!BG$184:BG$188)/10))+SUMPRODUCT((NhuCau!$E$184:$E$188=Kykehoach)*((NhuCau!BG$184:BG$188)/5))+SUMPRODUCT((NhuCau!$E$184:$E$188=$C209)*(NhuCau!BG$184:BG$188))),2)</f>
        <v>0</v>
      </c>
      <c r="BD209" s="2">
        <f>ROUND((SUMPRODUCT((NhuCau!$E$184:$E$188=CakyQuyhoach)*((NhuCau!BH$184:BH$188)/10))+SUMPRODUCT((NhuCau!$E$184:$E$188=Kykehoach)*((NhuCau!BH$184:BH$188)/5))+SUMPRODUCT((NhuCau!$E$184:$E$188=$C209)*(NhuCau!BH$184:BH$188))),2)</f>
        <v>0</v>
      </c>
      <c r="BE209" s="2">
        <f>ROUND((SUMPRODUCT((NhuCau!$E$184:$E$188=CakyQuyhoach)*((NhuCau!BI$184:BI$188)/10))+SUMPRODUCT((NhuCau!$E$184:$E$188=Kykehoach)*((NhuCau!BI$184:BI$188)/5))+SUMPRODUCT((NhuCau!$E$184:$E$188=$C209)*(NhuCau!BI$184:BI$188))),2)</f>
        <v>0</v>
      </c>
      <c r="BF209" s="2">
        <f>ROUND((SUMPRODUCT((NhuCau!$E$184:$E$188=CakyQuyhoach)*((NhuCau!BJ$184:BJ$188)/10))+SUMPRODUCT((NhuCau!$E$184:$E$188=Kykehoach)*((NhuCau!BJ$184:BJ$188)/5))+SUMPRODUCT((NhuCau!$E$184:$E$188=$C209)*(NhuCau!BJ$184:BJ$188))),2)</f>
        <v>0</v>
      </c>
      <c r="BG209" s="2">
        <f>ROUND((SUMPRODUCT((NhuCau!$E$184:$E$188=CakyQuyhoach)*((NhuCau!BK$184:BK$188)/10))+SUMPRODUCT((NhuCau!$E$184:$E$188=Kykehoach)*((NhuCau!BK$184:BK$188)/5))+SUMPRODUCT((NhuCau!$E$184:$E$188=$C209)*(NhuCau!BK$184:BK$188))),2)</f>
        <v>0</v>
      </c>
    </row>
    <row r="210" spans="1:59" s="5" customFormat="1" ht="16.5" customHeight="1">
      <c r="A210" s="117" t="s">
        <v>42</v>
      </c>
      <c r="B210" s="256"/>
      <c r="C210" s="249" t="str">
        <f>BANGTINH!O11</f>
        <v>Năm 2030</v>
      </c>
      <c r="D210" s="246" t="s">
        <v>51</v>
      </c>
      <c r="E210" s="257">
        <f t="shared" ref="E210:F210" si="106">E203-E204</f>
        <v>0</v>
      </c>
      <c r="F210" s="8">
        <f t="shared" si="106"/>
        <v>0</v>
      </c>
      <c r="G210" s="8">
        <f t="shared" ref="G210:BG210" si="107">G203-G204</f>
        <v>0</v>
      </c>
      <c r="H210" s="8">
        <f t="shared" si="107"/>
        <v>0</v>
      </c>
      <c r="I210" s="8">
        <f t="shared" si="107"/>
        <v>0</v>
      </c>
      <c r="J210" s="8">
        <f t="shared" si="107"/>
        <v>0</v>
      </c>
      <c r="K210" s="8">
        <f t="shared" si="107"/>
        <v>0</v>
      </c>
      <c r="L210" s="8">
        <f t="shared" si="107"/>
        <v>0</v>
      </c>
      <c r="M210" s="8">
        <f t="shared" si="107"/>
        <v>0</v>
      </c>
      <c r="N210" s="8">
        <f t="shared" si="107"/>
        <v>0</v>
      </c>
      <c r="O210" s="8">
        <f t="shared" si="107"/>
        <v>0</v>
      </c>
      <c r="P210" s="8">
        <f t="shared" si="107"/>
        <v>0</v>
      </c>
      <c r="Q210" s="8">
        <f t="shared" si="107"/>
        <v>0</v>
      </c>
      <c r="R210" s="8">
        <f t="shared" si="107"/>
        <v>0</v>
      </c>
      <c r="S210" s="8">
        <f t="shared" si="107"/>
        <v>0</v>
      </c>
      <c r="T210" s="8">
        <f t="shared" si="107"/>
        <v>0</v>
      </c>
      <c r="U210" s="8">
        <f t="shared" si="107"/>
        <v>0</v>
      </c>
      <c r="V210" s="8">
        <f t="shared" si="107"/>
        <v>0</v>
      </c>
      <c r="W210" s="8">
        <f t="shared" si="107"/>
        <v>0</v>
      </c>
      <c r="X210" s="8">
        <f t="shared" si="107"/>
        <v>0</v>
      </c>
      <c r="Y210" s="8">
        <f t="shared" si="107"/>
        <v>0</v>
      </c>
      <c r="Z210" s="8">
        <f t="shared" si="107"/>
        <v>0</v>
      </c>
      <c r="AA210" s="8">
        <f t="shared" si="107"/>
        <v>0</v>
      </c>
      <c r="AB210" s="8">
        <f t="shared" si="107"/>
        <v>0</v>
      </c>
      <c r="AC210" s="8">
        <f t="shared" si="107"/>
        <v>0</v>
      </c>
      <c r="AD210" s="8">
        <f t="shared" si="107"/>
        <v>0</v>
      </c>
      <c r="AE210" s="8">
        <f t="shared" si="107"/>
        <v>0</v>
      </c>
      <c r="AF210" s="8">
        <f t="shared" si="107"/>
        <v>0</v>
      </c>
      <c r="AG210" s="8">
        <f t="shared" si="107"/>
        <v>0</v>
      </c>
      <c r="AH210" s="8">
        <f t="shared" si="107"/>
        <v>0</v>
      </c>
      <c r="AI210" s="8">
        <f t="shared" si="107"/>
        <v>0</v>
      </c>
      <c r="AJ210" s="8">
        <f t="shared" si="107"/>
        <v>0</v>
      </c>
      <c r="AK210" s="8">
        <f t="shared" si="107"/>
        <v>0</v>
      </c>
      <c r="AL210" s="8">
        <f t="shared" si="107"/>
        <v>0</v>
      </c>
      <c r="AM210" s="8">
        <f t="shared" si="107"/>
        <v>0</v>
      </c>
      <c r="AN210" s="8">
        <f t="shared" si="107"/>
        <v>0</v>
      </c>
      <c r="AO210" s="8">
        <f t="shared" si="107"/>
        <v>0</v>
      </c>
      <c r="AP210" s="8">
        <f t="shared" si="107"/>
        <v>0</v>
      </c>
      <c r="AQ210" s="8">
        <f t="shared" si="107"/>
        <v>0</v>
      </c>
      <c r="AR210" s="8">
        <f t="shared" si="107"/>
        <v>0</v>
      </c>
      <c r="AS210" s="8">
        <f t="shared" si="107"/>
        <v>0</v>
      </c>
      <c r="AT210" s="8">
        <f t="shared" si="107"/>
        <v>0</v>
      </c>
      <c r="AU210" s="8">
        <f t="shared" si="107"/>
        <v>0</v>
      </c>
      <c r="AV210" s="8">
        <f t="shared" si="107"/>
        <v>0</v>
      </c>
      <c r="AW210" s="8">
        <f t="shared" si="107"/>
        <v>0</v>
      </c>
      <c r="AX210" s="8">
        <f t="shared" si="107"/>
        <v>0</v>
      </c>
      <c r="AY210" s="8">
        <f t="shared" si="107"/>
        <v>0</v>
      </c>
      <c r="AZ210" s="8">
        <f t="shared" si="107"/>
        <v>0</v>
      </c>
      <c r="BA210" s="8">
        <f t="shared" si="107"/>
        <v>0</v>
      </c>
      <c r="BB210" s="8">
        <f t="shared" si="107"/>
        <v>0</v>
      </c>
      <c r="BC210" s="8">
        <f t="shared" si="107"/>
        <v>0</v>
      </c>
      <c r="BD210" s="8">
        <f t="shared" si="107"/>
        <v>0</v>
      </c>
      <c r="BE210" s="8">
        <f t="shared" si="107"/>
        <v>0</v>
      </c>
      <c r="BF210" s="8">
        <f t="shared" si="107"/>
        <v>0</v>
      </c>
      <c r="BG210" s="8">
        <f t="shared" si="107"/>
        <v>0</v>
      </c>
    </row>
    <row r="211" spans="1:59" s="5" customFormat="1" ht="16.5" customHeight="1">
      <c r="A211" s="117" t="s">
        <v>42</v>
      </c>
      <c r="B211" s="244"/>
      <c r="C211" s="245" t="s">
        <v>45</v>
      </c>
      <c r="D211" s="246" t="s">
        <v>52</v>
      </c>
      <c r="E211" s="247">
        <f>NhuCau!H189</f>
        <v>0.46</v>
      </c>
      <c r="F211" s="4">
        <f>NhuCau!I189</f>
        <v>0.46</v>
      </c>
      <c r="G211" s="4">
        <f>NhuCau!J189</f>
        <v>0</v>
      </c>
      <c r="H211" s="4">
        <f>NhuCau!K189</f>
        <v>0</v>
      </c>
      <c r="I211" s="4">
        <f>NhuCau!L189</f>
        <v>0</v>
      </c>
      <c r="J211" s="4">
        <f>NhuCau!M189</f>
        <v>0</v>
      </c>
      <c r="K211" s="4">
        <f>NhuCau!N189</f>
        <v>0</v>
      </c>
      <c r="L211" s="4">
        <f>NhuCau!O189</f>
        <v>0</v>
      </c>
      <c r="M211" s="4">
        <f>NhuCau!P189</f>
        <v>0</v>
      </c>
      <c r="N211" s="4">
        <f>NhuCau!Q189</f>
        <v>0</v>
      </c>
      <c r="O211" s="4">
        <f>NhuCau!R189</f>
        <v>0</v>
      </c>
      <c r="P211" s="4">
        <f>NhuCau!S189</f>
        <v>0</v>
      </c>
      <c r="Q211" s="4">
        <f>NhuCau!T189</f>
        <v>0</v>
      </c>
      <c r="R211" s="4">
        <f>NhuCau!U189</f>
        <v>0</v>
      </c>
      <c r="S211" s="4">
        <f>NhuCau!V189</f>
        <v>0</v>
      </c>
      <c r="T211" s="4">
        <f>NhuCau!W189</f>
        <v>0</v>
      </c>
      <c r="U211" s="4">
        <f>NhuCau!X189</f>
        <v>0</v>
      </c>
      <c r="V211" s="4">
        <f>NhuCau!Y189</f>
        <v>0</v>
      </c>
      <c r="W211" s="4">
        <f>NhuCau!Z189</f>
        <v>0</v>
      </c>
      <c r="X211" s="4">
        <f>NhuCau!AA189</f>
        <v>0</v>
      </c>
      <c r="Y211" s="4">
        <f>NhuCau!AB189</f>
        <v>0</v>
      </c>
      <c r="Z211" s="4">
        <f>NhuCau!AC189</f>
        <v>0</v>
      </c>
      <c r="AA211" s="4">
        <f>NhuCau!AD189</f>
        <v>0</v>
      </c>
      <c r="AB211" s="4">
        <f>NhuCau!AE189</f>
        <v>0</v>
      </c>
      <c r="AC211" s="4">
        <f>NhuCau!AF189</f>
        <v>0</v>
      </c>
      <c r="AD211" s="4">
        <f>NhuCau!AG189</f>
        <v>0</v>
      </c>
      <c r="AE211" s="4">
        <f>NhuCau!AH189</f>
        <v>0</v>
      </c>
      <c r="AF211" s="4">
        <f>NhuCau!AI189</f>
        <v>0</v>
      </c>
      <c r="AG211" s="4">
        <f>NhuCau!AJ189</f>
        <v>0</v>
      </c>
      <c r="AH211" s="4">
        <f>NhuCau!AK189</f>
        <v>0</v>
      </c>
      <c r="AI211" s="4">
        <f>NhuCau!AL189</f>
        <v>0</v>
      </c>
      <c r="AJ211" s="4">
        <f>NhuCau!AM189</f>
        <v>0</v>
      </c>
      <c r="AK211" s="4">
        <f>NhuCau!AN189</f>
        <v>0</v>
      </c>
      <c r="AL211" s="4">
        <f>NhuCau!AO189</f>
        <v>0</v>
      </c>
      <c r="AM211" s="4">
        <f>NhuCau!AP189</f>
        <v>0</v>
      </c>
      <c r="AN211" s="4">
        <f>NhuCau!AQ189</f>
        <v>0</v>
      </c>
      <c r="AO211" s="4">
        <f>NhuCau!AR189</f>
        <v>0</v>
      </c>
      <c r="AP211" s="4">
        <f>NhuCau!AS189</f>
        <v>0</v>
      </c>
      <c r="AQ211" s="4">
        <f>NhuCau!AT189</f>
        <v>0</v>
      </c>
      <c r="AR211" s="4">
        <f>NhuCau!AU189</f>
        <v>0</v>
      </c>
      <c r="AS211" s="4">
        <f>NhuCau!AV189</f>
        <v>0</v>
      </c>
      <c r="AT211" s="4">
        <f>NhuCau!AW189</f>
        <v>0</v>
      </c>
      <c r="AU211" s="4">
        <f>NhuCau!AX189</f>
        <v>0</v>
      </c>
      <c r="AV211" s="4">
        <f>NhuCau!AY189</f>
        <v>0</v>
      </c>
      <c r="AW211" s="4">
        <f>NhuCau!AZ189</f>
        <v>0</v>
      </c>
      <c r="AX211" s="4">
        <f>NhuCau!BA189</f>
        <v>0</v>
      </c>
      <c r="AY211" s="4">
        <f>NhuCau!BB189</f>
        <v>0</v>
      </c>
      <c r="AZ211" s="4">
        <f>NhuCau!BD189</f>
        <v>0</v>
      </c>
      <c r="BA211" s="4">
        <f>NhuCau!BE189</f>
        <v>0</v>
      </c>
      <c r="BB211" s="4">
        <f>NhuCau!BF189</f>
        <v>0</v>
      </c>
      <c r="BC211" s="4">
        <f>NhuCau!BG189</f>
        <v>0</v>
      </c>
      <c r="BD211" s="4">
        <f>NhuCau!BH189</f>
        <v>0</v>
      </c>
      <c r="BE211" s="4">
        <f>NhuCau!BI189</f>
        <v>0</v>
      </c>
      <c r="BF211" s="4">
        <f>NhuCau!BJ189</f>
        <v>0</v>
      </c>
      <c r="BG211" s="4">
        <f>NhuCau!BK189</f>
        <v>0</v>
      </c>
    </row>
    <row r="212" spans="1:59" s="5" customFormat="1" ht="16.5" customHeight="1">
      <c r="A212" s="117" t="s">
        <v>42</v>
      </c>
      <c r="B212" s="248"/>
      <c r="C212" s="249">
        <f>BANGTINH!O5</f>
        <v>0</v>
      </c>
      <c r="D212" s="246" t="s">
        <v>52</v>
      </c>
      <c r="E212" s="250">
        <f t="shared" ref="E212:F212" si="108">SUM(E213:E217)</f>
        <v>0.46</v>
      </c>
      <c r="F212" s="6">
        <f t="shared" si="108"/>
        <v>0.46</v>
      </c>
      <c r="G212" s="6">
        <f t="shared" ref="G212:BG212" si="109">SUM(G213:G217)</f>
        <v>0</v>
      </c>
      <c r="H212" s="6">
        <f t="shared" si="109"/>
        <v>0</v>
      </c>
      <c r="I212" s="6">
        <f t="shared" si="109"/>
        <v>0</v>
      </c>
      <c r="J212" s="6">
        <f t="shared" si="109"/>
        <v>0</v>
      </c>
      <c r="K212" s="6">
        <f t="shared" si="109"/>
        <v>0</v>
      </c>
      <c r="L212" s="6">
        <f t="shared" si="109"/>
        <v>0</v>
      </c>
      <c r="M212" s="6">
        <f t="shared" si="109"/>
        <v>0</v>
      </c>
      <c r="N212" s="6">
        <f t="shared" si="109"/>
        <v>0</v>
      </c>
      <c r="O212" s="6">
        <f t="shared" si="109"/>
        <v>0</v>
      </c>
      <c r="P212" s="6">
        <f t="shared" si="109"/>
        <v>0</v>
      </c>
      <c r="Q212" s="6">
        <f t="shared" si="109"/>
        <v>0</v>
      </c>
      <c r="R212" s="6">
        <f t="shared" si="109"/>
        <v>0</v>
      </c>
      <c r="S212" s="6">
        <f t="shared" si="109"/>
        <v>0</v>
      </c>
      <c r="T212" s="6">
        <f t="shared" si="109"/>
        <v>0</v>
      </c>
      <c r="U212" s="6">
        <f t="shared" si="109"/>
        <v>0</v>
      </c>
      <c r="V212" s="6">
        <f t="shared" si="109"/>
        <v>0</v>
      </c>
      <c r="W212" s="6">
        <f t="shared" si="109"/>
        <v>0</v>
      </c>
      <c r="X212" s="6">
        <f t="shared" si="109"/>
        <v>0</v>
      </c>
      <c r="Y212" s="6">
        <f t="shared" si="109"/>
        <v>0</v>
      </c>
      <c r="Z212" s="6">
        <f t="shared" si="109"/>
        <v>0</v>
      </c>
      <c r="AA212" s="6">
        <f t="shared" si="109"/>
        <v>0</v>
      </c>
      <c r="AB212" s="6">
        <f t="shared" si="109"/>
        <v>0</v>
      </c>
      <c r="AC212" s="6">
        <f t="shared" si="109"/>
        <v>0</v>
      </c>
      <c r="AD212" s="6">
        <f t="shared" si="109"/>
        <v>0</v>
      </c>
      <c r="AE212" s="6">
        <f t="shared" si="109"/>
        <v>0</v>
      </c>
      <c r="AF212" s="6">
        <f t="shared" si="109"/>
        <v>0</v>
      </c>
      <c r="AG212" s="6">
        <f t="shared" si="109"/>
        <v>0</v>
      </c>
      <c r="AH212" s="6">
        <f t="shared" si="109"/>
        <v>0</v>
      </c>
      <c r="AI212" s="6">
        <f t="shared" si="109"/>
        <v>0</v>
      </c>
      <c r="AJ212" s="6">
        <f t="shared" si="109"/>
        <v>0</v>
      </c>
      <c r="AK212" s="6">
        <f t="shared" si="109"/>
        <v>0</v>
      </c>
      <c r="AL212" s="6">
        <f t="shared" si="109"/>
        <v>0</v>
      </c>
      <c r="AM212" s="6">
        <f t="shared" si="109"/>
        <v>0</v>
      </c>
      <c r="AN212" s="6">
        <f t="shared" si="109"/>
        <v>0</v>
      </c>
      <c r="AO212" s="6">
        <f t="shared" si="109"/>
        <v>0</v>
      </c>
      <c r="AP212" s="6">
        <f t="shared" si="109"/>
        <v>0</v>
      </c>
      <c r="AQ212" s="6">
        <f t="shared" si="109"/>
        <v>0</v>
      </c>
      <c r="AR212" s="6">
        <f t="shared" si="109"/>
        <v>0</v>
      </c>
      <c r="AS212" s="6">
        <f t="shared" si="109"/>
        <v>0</v>
      </c>
      <c r="AT212" s="6">
        <f t="shared" si="109"/>
        <v>0</v>
      </c>
      <c r="AU212" s="6">
        <f t="shared" si="109"/>
        <v>0</v>
      </c>
      <c r="AV212" s="6">
        <f t="shared" si="109"/>
        <v>0</v>
      </c>
      <c r="AW212" s="6">
        <f t="shared" si="109"/>
        <v>0</v>
      </c>
      <c r="AX212" s="6">
        <f t="shared" si="109"/>
        <v>0</v>
      </c>
      <c r="AY212" s="6">
        <f t="shared" si="109"/>
        <v>0</v>
      </c>
      <c r="AZ212" s="6">
        <f t="shared" si="109"/>
        <v>0</v>
      </c>
      <c r="BA212" s="6">
        <f t="shared" si="109"/>
        <v>0</v>
      </c>
      <c r="BB212" s="6">
        <f t="shared" si="109"/>
        <v>0</v>
      </c>
      <c r="BC212" s="6">
        <f t="shared" si="109"/>
        <v>0</v>
      </c>
      <c r="BD212" s="6">
        <f t="shared" si="109"/>
        <v>0</v>
      </c>
      <c r="BE212" s="6">
        <f t="shared" si="109"/>
        <v>0</v>
      </c>
      <c r="BF212" s="6">
        <f t="shared" si="109"/>
        <v>0</v>
      </c>
      <c r="BG212" s="6">
        <f t="shared" si="109"/>
        <v>0</v>
      </c>
    </row>
    <row r="213" spans="1:59" s="1" customFormat="1" ht="16.5" customHeight="1">
      <c r="A213" s="251" t="s">
        <v>42</v>
      </c>
      <c r="B213" s="252"/>
      <c r="C213" s="253" t="str">
        <f>BANGTINH!O6</f>
        <v>Năm 2025</v>
      </c>
      <c r="D213" s="246" t="s">
        <v>52</v>
      </c>
      <c r="E213" s="255">
        <f>SUM(F213:BG213)</f>
        <v>0.46</v>
      </c>
      <c r="F213" s="2">
        <f>ROUND((SUMPRODUCT((NhuCau!$E$190:$E$193=CakyQuyhoach)*((NhuCau!I$190:I$193)/10))+SUMPRODUCT((NhuCau!$E$190:$E$193=Kykehoach)*((NhuCau!I$190:I$193)/5))+SUMPRODUCT((NhuCau!$E$190:$E$193=$C213)*(NhuCau!I$190:I$193))),2)</f>
        <v>0.46</v>
      </c>
      <c r="G213" s="2">
        <f>ROUND((SUMPRODUCT((NhuCau!$E$190:$E$193=CakyQuyhoach)*((NhuCau!J$190:J$193)/10))+SUMPRODUCT((NhuCau!$E$190:$E$193=Kykehoach)*((NhuCau!J$190:J$193)/5))+SUMPRODUCT((NhuCau!$E$190:$E$193=$C213)*(NhuCau!J$190:J$193))),2)</f>
        <v>0</v>
      </c>
      <c r="H213" s="2">
        <f>ROUND((SUMPRODUCT((NhuCau!$E$190:$E$193=CakyQuyhoach)*((NhuCau!K$190:K$193)/10))+SUMPRODUCT((NhuCau!$E$190:$E$193=Kykehoach)*((NhuCau!K$190:K$193)/5))+SUMPRODUCT((NhuCau!$E$190:$E$193=$C213)*(NhuCau!K$190:K$193))),2)</f>
        <v>0</v>
      </c>
      <c r="I213" s="2">
        <f>ROUND((SUMPRODUCT((NhuCau!$E$190:$E$193=CakyQuyhoach)*((NhuCau!L$190:L$193)/10))+SUMPRODUCT((NhuCau!$E$190:$E$193=Kykehoach)*((NhuCau!L$190:L$193)/5))+SUMPRODUCT((NhuCau!$E$190:$E$193=$C213)*(NhuCau!L$190:L$193))),2)</f>
        <v>0</v>
      </c>
      <c r="J213" s="2">
        <f>ROUND((SUMPRODUCT((NhuCau!$E$190:$E$193=CakyQuyhoach)*((NhuCau!M$190:M$193)/10))+SUMPRODUCT((NhuCau!$E$190:$E$193=Kykehoach)*((NhuCau!M$190:M$193)/5))+SUMPRODUCT((NhuCau!$E$190:$E$193=$C213)*(NhuCau!M$190:M$193))),2)</f>
        <v>0</v>
      </c>
      <c r="K213" s="2">
        <f>ROUND((SUMPRODUCT((NhuCau!$E$190:$E$193=CakyQuyhoach)*((NhuCau!N$190:N$193)/10))+SUMPRODUCT((NhuCau!$E$190:$E$193=Kykehoach)*((NhuCau!N$190:N$193)/5))+SUMPRODUCT((NhuCau!$E$190:$E$193=$C213)*(NhuCau!N$190:N$193))),2)</f>
        <v>0</v>
      </c>
      <c r="L213" s="2">
        <f>ROUND((SUMPRODUCT((NhuCau!$E$190:$E$193=CakyQuyhoach)*((NhuCau!O$190:O$193)/10))+SUMPRODUCT((NhuCau!$E$190:$E$193=Kykehoach)*((NhuCau!O$190:O$193)/5))+SUMPRODUCT((NhuCau!$E$190:$E$193=$C213)*(NhuCau!O$190:O$193))),2)</f>
        <v>0</v>
      </c>
      <c r="M213" s="2">
        <f>ROUND((SUMPRODUCT((NhuCau!$E$190:$E$193=CakyQuyhoach)*((NhuCau!P$190:P$193)/10))+SUMPRODUCT((NhuCau!$E$190:$E$193=Kykehoach)*((NhuCau!P$190:P$193)/5))+SUMPRODUCT((NhuCau!$E$190:$E$193=$C213)*(NhuCau!P$190:P$193))),2)</f>
        <v>0</v>
      </c>
      <c r="N213" s="2">
        <f>ROUND((SUMPRODUCT((NhuCau!$E$190:$E$193=CakyQuyhoach)*((NhuCau!Q$190:Q$193)/10))+SUMPRODUCT((NhuCau!$E$190:$E$193=Kykehoach)*((NhuCau!Q$190:Q$193)/5))+SUMPRODUCT((NhuCau!$E$190:$E$193=$C213)*(NhuCau!Q$190:Q$193))),2)</f>
        <v>0</v>
      </c>
      <c r="O213" s="2">
        <f>ROUND((SUMPRODUCT((NhuCau!$E$190:$E$193=CakyQuyhoach)*((NhuCau!R$190:R$193)/10))+SUMPRODUCT((NhuCau!$E$190:$E$193=Kykehoach)*((NhuCau!R$190:R$193)/5))+SUMPRODUCT((NhuCau!$E$190:$E$193=$C213)*(NhuCau!R$190:R$193))),2)</f>
        <v>0</v>
      </c>
      <c r="P213" s="2">
        <f>ROUND((SUMPRODUCT((NhuCau!$E$190:$E$193=CakyQuyhoach)*((NhuCau!S$190:S$193)/10))+SUMPRODUCT((NhuCau!$E$190:$E$193=Kykehoach)*((NhuCau!S$190:S$193)/5))+SUMPRODUCT((NhuCau!$E$190:$E$193=$C213)*(NhuCau!S$190:S$193))),2)</f>
        <v>0</v>
      </c>
      <c r="Q213" s="2">
        <f>ROUND((SUMPRODUCT((NhuCau!$E$190:$E$193=CakyQuyhoach)*((NhuCau!T$190:T$193)/10))+SUMPRODUCT((NhuCau!$E$190:$E$193=Kykehoach)*((NhuCau!T$190:T$193)/5))+SUMPRODUCT((NhuCau!$E$190:$E$193=$C213)*(NhuCau!T$190:T$193))),2)</f>
        <v>0</v>
      </c>
      <c r="R213" s="2">
        <f>ROUND((SUMPRODUCT((NhuCau!$E$190:$E$193=CakyQuyhoach)*((NhuCau!U$190:U$193)/10))+SUMPRODUCT((NhuCau!$E$190:$E$193=Kykehoach)*((NhuCau!U$190:U$193)/5))+SUMPRODUCT((NhuCau!$E$190:$E$193=$C213)*(NhuCau!U$190:U$193))),2)</f>
        <v>0</v>
      </c>
      <c r="S213" s="2">
        <f>ROUND((SUMPRODUCT((NhuCau!$E$190:$E$193=CakyQuyhoach)*((NhuCau!V$190:V$193)/10))+SUMPRODUCT((NhuCau!$E$190:$E$193=Kykehoach)*((NhuCau!V$190:V$193)/5))+SUMPRODUCT((NhuCau!$E$190:$E$193=$C213)*(NhuCau!V$190:V$193))),2)</f>
        <v>0</v>
      </c>
      <c r="T213" s="2">
        <f>ROUND((SUMPRODUCT((NhuCau!$E$190:$E$193=CakyQuyhoach)*((NhuCau!W$190:W$193)/10))+SUMPRODUCT((NhuCau!$E$190:$E$193=Kykehoach)*((NhuCau!W$190:W$193)/5))+SUMPRODUCT((NhuCau!$E$190:$E$193=$C213)*(NhuCau!W$190:W$193))),2)</f>
        <v>0</v>
      </c>
      <c r="U213" s="2">
        <f>ROUND((SUMPRODUCT((NhuCau!$E$190:$E$193=CakyQuyhoach)*((NhuCau!X$190:X$193)/10))+SUMPRODUCT((NhuCau!$E$190:$E$193=Kykehoach)*((NhuCau!X$190:X$193)/5))+SUMPRODUCT((NhuCau!$E$190:$E$193=$C213)*(NhuCau!X$190:X$193))),2)</f>
        <v>0</v>
      </c>
      <c r="V213" s="2">
        <f>ROUND((SUMPRODUCT((NhuCau!$E$190:$E$193=CakyQuyhoach)*((NhuCau!Y$190:Y$193)/10))+SUMPRODUCT((NhuCau!$E$190:$E$193=Kykehoach)*((NhuCau!Y$190:Y$193)/5))+SUMPRODUCT((NhuCau!$E$190:$E$193=$C213)*(NhuCau!Y$190:Y$193))),2)</f>
        <v>0</v>
      </c>
      <c r="W213" s="2">
        <f>ROUND((SUMPRODUCT((NhuCau!$E$190:$E$193=CakyQuyhoach)*((NhuCau!Z$190:Z$193)/10))+SUMPRODUCT((NhuCau!$E$190:$E$193=Kykehoach)*((NhuCau!Z$190:Z$193)/5))+SUMPRODUCT((NhuCau!$E$190:$E$193=$C213)*(NhuCau!Z$190:Z$193))),2)</f>
        <v>0</v>
      </c>
      <c r="X213" s="2">
        <f>ROUND((SUMPRODUCT((NhuCau!$E$190:$E$193=CakyQuyhoach)*((NhuCau!AA$190:AA$193)/10))+SUMPRODUCT((NhuCau!$E$190:$E$193=Kykehoach)*((NhuCau!AA$190:AA$193)/5))+SUMPRODUCT((NhuCau!$E$190:$E$193=$C213)*(NhuCau!AA$190:AA$193))),2)</f>
        <v>0</v>
      </c>
      <c r="Y213" s="2">
        <f>ROUND((SUMPRODUCT((NhuCau!$E$190:$E$193=CakyQuyhoach)*((NhuCau!AB$190:AB$193)/10))+SUMPRODUCT((NhuCau!$E$190:$E$193=Kykehoach)*((NhuCau!AB$190:AB$193)/5))+SUMPRODUCT((NhuCau!$E$190:$E$193=$C213)*(NhuCau!AB$190:AB$193))),2)</f>
        <v>0</v>
      </c>
      <c r="Z213" s="2">
        <f>ROUND((SUMPRODUCT((NhuCau!$E$190:$E$193=CakyQuyhoach)*((NhuCau!AC$190:AC$193)/10))+SUMPRODUCT((NhuCau!$E$190:$E$193=Kykehoach)*((NhuCau!AC$190:AC$193)/5))+SUMPRODUCT((NhuCau!$E$190:$E$193=$C213)*(NhuCau!AC$190:AC$193))),2)</f>
        <v>0</v>
      </c>
      <c r="AA213" s="2">
        <f>ROUND((SUMPRODUCT((NhuCau!$E$190:$E$193=CakyQuyhoach)*((NhuCau!AD$190:AD$193)/10))+SUMPRODUCT((NhuCau!$E$190:$E$193=Kykehoach)*((NhuCau!AD$190:AD$193)/5))+SUMPRODUCT((NhuCau!$E$190:$E$193=$C213)*(NhuCau!AD$190:AD$193))),2)</f>
        <v>0</v>
      </c>
      <c r="AB213" s="2">
        <f>ROUND((SUMPRODUCT((NhuCau!$E$190:$E$193=CakyQuyhoach)*((NhuCau!AE$190:AE$193)/10))+SUMPRODUCT((NhuCau!$E$190:$E$193=Kykehoach)*((NhuCau!AE$190:AE$193)/5))+SUMPRODUCT((NhuCau!$E$190:$E$193=$C213)*(NhuCau!AE$190:AE$193))),2)</f>
        <v>0</v>
      </c>
      <c r="AC213" s="2">
        <f>ROUND((SUMPRODUCT((NhuCau!$E$190:$E$193=CakyQuyhoach)*((NhuCau!AF$190:AF$193)/10))+SUMPRODUCT((NhuCau!$E$190:$E$193=Kykehoach)*((NhuCau!AF$190:AF$193)/5))+SUMPRODUCT((NhuCau!$E$190:$E$193=$C213)*(NhuCau!AF$190:AF$193))),2)</f>
        <v>0</v>
      </c>
      <c r="AD213" s="2">
        <f>ROUND((SUMPRODUCT((NhuCau!$E$190:$E$193=CakyQuyhoach)*((NhuCau!AG$190:AG$193)/10))+SUMPRODUCT((NhuCau!$E$190:$E$193=Kykehoach)*((NhuCau!AG$190:AG$193)/5))+SUMPRODUCT((NhuCau!$E$190:$E$193=$C213)*(NhuCau!AG$190:AG$193))),2)</f>
        <v>0</v>
      </c>
      <c r="AE213" s="2">
        <f>ROUND((SUMPRODUCT((NhuCau!$E$190:$E$193=CakyQuyhoach)*((NhuCau!AH$190:AH$193)/10))+SUMPRODUCT((NhuCau!$E$190:$E$193=Kykehoach)*((NhuCau!AH$190:AH$193)/5))+SUMPRODUCT((NhuCau!$E$190:$E$193=$C213)*(NhuCau!AH$190:AH$193))),2)</f>
        <v>0</v>
      </c>
      <c r="AF213" s="2">
        <f>ROUND((SUMPRODUCT((NhuCau!$E$190:$E$193=CakyQuyhoach)*((NhuCau!AI$190:AI$193)/10))+SUMPRODUCT((NhuCau!$E$190:$E$193=Kykehoach)*((NhuCau!AI$190:AI$193)/5))+SUMPRODUCT((NhuCau!$E$190:$E$193=$C213)*(NhuCau!AI$190:AI$193))),2)</f>
        <v>0</v>
      </c>
      <c r="AG213" s="2">
        <f>ROUND((SUMPRODUCT((NhuCau!$E$190:$E$193=CakyQuyhoach)*((NhuCau!AJ$190:AJ$193)/10))+SUMPRODUCT((NhuCau!$E$190:$E$193=Kykehoach)*((NhuCau!AJ$190:AJ$193)/5))+SUMPRODUCT((NhuCau!$E$190:$E$193=$C213)*(NhuCau!AJ$190:AJ$193))),2)</f>
        <v>0</v>
      </c>
      <c r="AH213" s="2">
        <f>ROUND((SUMPRODUCT((NhuCau!$E$190:$E$193=CakyQuyhoach)*((NhuCau!AK$190:AK$193)/10))+SUMPRODUCT((NhuCau!$E$190:$E$193=Kykehoach)*((NhuCau!AK$190:AK$193)/5))+SUMPRODUCT((NhuCau!$E$190:$E$193=$C213)*(NhuCau!AK$190:AK$193))),2)</f>
        <v>0</v>
      </c>
      <c r="AI213" s="2">
        <f>ROUND((SUMPRODUCT((NhuCau!$E$190:$E$193=CakyQuyhoach)*((NhuCau!AL$190:AL$193)/10))+SUMPRODUCT((NhuCau!$E$190:$E$193=Kykehoach)*((NhuCau!AL$190:AL$193)/5))+SUMPRODUCT((NhuCau!$E$190:$E$193=$C213)*(NhuCau!AL$190:AL$193))),2)</f>
        <v>0</v>
      </c>
      <c r="AJ213" s="2">
        <f>ROUND((SUMPRODUCT((NhuCau!$E$190:$E$193=CakyQuyhoach)*((NhuCau!AM$190:AM$193)/10))+SUMPRODUCT((NhuCau!$E$190:$E$193=Kykehoach)*((NhuCau!AM$190:AM$193)/5))+SUMPRODUCT((NhuCau!$E$190:$E$193=$C213)*(NhuCau!AM$190:AM$193))),2)</f>
        <v>0</v>
      </c>
      <c r="AK213" s="2">
        <f>ROUND((SUMPRODUCT((NhuCau!$E$190:$E$193=CakyQuyhoach)*((NhuCau!AN$190:AN$193)/10))+SUMPRODUCT((NhuCau!$E$190:$E$193=Kykehoach)*((NhuCau!AN$190:AN$193)/5))+SUMPRODUCT((NhuCau!$E$190:$E$193=$C213)*(NhuCau!AN$190:AN$193))),2)</f>
        <v>0</v>
      </c>
      <c r="AL213" s="2">
        <f>ROUND((SUMPRODUCT((NhuCau!$E$190:$E$193=CakyQuyhoach)*((NhuCau!AO$190:AO$193)/10))+SUMPRODUCT((NhuCau!$E$190:$E$193=Kykehoach)*((NhuCau!AO$190:AO$193)/5))+SUMPRODUCT((NhuCau!$E$190:$E$193=$C213)*(NhuCau!AO$190:AO$193))),2)</f>
        <v>0</v>
      </c>
      <c r="AM213" s="2">
        <f>ROUND((SUMPRODUCT((NhuCau!$E$190:$E$193=CakyQuyhoach)*((NhuCau!AP$190:AP$193)/10))+SUMPRODUCT((NhuCau!$E$190:$E$193=Kykehoach)*((NhuCau!AP$190:AP$193)/5))+SUMPRODUCT((NhuCau!$E$190:$E$193=$C213)*(NhuCau!AP$190:AP$193))),2)</f>
        <v>0</v>
      </c>
      <c r="AN213" s="2">
        <f>ROUND((SUMPRODUCT((NhuCau!$E$190:$E$193=CakyQuyhoach)*((NhuCau!AQ$190:AQ$193)/10))+SUMPRODUCT((NhuCau!$E$190:$E$193=Kykehoach)*((NhuCau!AQ$190:AQ$193)/5))+SUMPRODUCT((NhuCau!$E$190:$E$193=$C213)*(NhuCau!AQ$190:AQ$193))),2)</f>
        <v>0</v>
      </c>
      <c r="AO213" s="2">
        <f>ROUND((SUMPRODUCT((NhuCau!$E$190:$E$193=CakyQuyhoach)*((NhuCau!AR$190:AR$193)/10))+SUMPRODUCT((NhuCau!$E$190:$E$193=Kykehoach)*((NhuCau!AR$190:AR$193)/5))+SUMPRODUCT((NhuCau!$E$190:$E$193=$C213)*(NhuCau!AR$190:AR$193))),2)</f>
        <v>0</v>
      </c>
      <c r="AP213" s="2">
        <f>ROUND((SUMPRODUCT((NhuCau!$E$190:$E$193=CakyQuyhoach)*((NhuCau!AS$190:AS$193)/10))+SUMPRODUCT((NhuCau!$E$190:$E$193=Kykehoach)*((NhuCau!AS$190:AS$193)/5))+SUMPRODUCT((NhuCau!$E$190:$E$193=$C213)*(NhuCau!AS$190:AS$193))),2)</f>
        <v>0</v>
      </c>
      <c r="AQ213" s="2">
        <f>ROUND((SUMPRODUCT((NhuCau!$E$190:$E$193=CakyQuyhoach)*((NhuCau!AT$190:AT$193)/10))+SUMPRODUCT((NhuCau!$E$190:$E$193=Kykehoach)*((NhuCau!AT$190:AT$193)/5))+SUMPRODUCT((NhuCau!$E$190:$E$193=$C213)*(NhuCau!AT$190:AT$193))),2)</f>
        <v>0</v>
      </c>
      <c r="AR213" s="2">
        <f>ROUND((SUMPRODUCT((NhuCau!$E$190:$E$193=CakyQuyhoach)*((NhuCau!AU$190:AU$193)/10))+SUMPRODUCT((NhuCau!$E$190:$E$193=Kykehoach)*((NhuCau!AU$190:AU$193)/5))+SUMPRODUCT((NhuCau!$E$190:$E$193=$C213)*(NhuCau!AU$190:AU$193))),2)</f>
        <v>0</v>
      </c>
      <c r="AS213" s="2">
        <f>ROUND((SUMPRODUCT((NhuCau!$E$190:$E$193=CakyQuyhoach)*((NhuCau!AV$190:AV$193)/10))+SUMPRODUCT((NhuCau!$E$190:$E$193=Kykehoach)*((NhuCau!AV$190:AV$193)/5))+SUMPRODUCT((NhuCau!$E$190:$E$193=$C213)*(NhuCau!AV$190:AV$193))),2)</f>
        <v>0</v>
      </c>
      <c r="AT213" s="2">
        <f>ROUND((SUMPRODUCT((NhuCau!$E$190:$E$193=CakyQuyhoach)*((NhuCau!AW$190:AW$193)/10))+SUMPRODUCT((NhuCau!$E$190:$E$193=Kykehoach)*((NhuCau!AW$190:AW$193)/5))+SUMPRODUCT((NhuCau!$E$190:$E$193=$C213)*(NhuCau!AW$190:AW$193))),2)</f>
        <v>0</v>
      </c>
      <c r="AU213" s="2">
        <f>ROUND((SUMPRODUCT((NhuCau!$E$190:$E$193=CakyQuyhoach)*((NhuCau!AX$190:AX$193)/10))+SUMPRODUCT((NhuCau!$E$190:$E$193=Kykehoach)*((NhuCau!AX$190:AX$193)/5))+SUMPRODUCT((NhuCau!$E$190:$E$193=$C213)*(NhuCau!AX$190:AX$193))),2)</f>
        <v>0</v>
      </c>
      <c r="AV213" s="2">
        <f>ROUND((SUMPRODUCT((NhuCau!$E$190:$E$193=CakyQuyhoach)*((NhuCau!AY$190:AY$193)/10))+SUMPRODUCT((NhuCau!$E$190:$E$193=Kykehoach)*((NhuCau!AY$190:AY$193)/5))+SUMPRODUCT((NhuCau!$E$190:$E$193=$C213)*(NhuCau!AY$190:AY$193))),2)</f>
        <v>0</v>
      </c>
      <c r="AW213" s="2">
        <f>ROUND((SUMPRODUCT((NhuCau!$E$190:$E$193=CakyQuyhoach)*((NhuCau!AZ$190:AZ$193)/10))+SUMPRODUCT((NhuCau!$E$190:$E$193=Kykehoach)*((NhuCau!AZ$190:AZ$193)/5))+SUMPRODUCT((NhuCau!$E$190:$E$193=$C213)*(NhuCau!AZ$190:AZ$193))),2)</f>
        <v>0</v>
      </c>
      <c r="AX213" s="2">
        <f>ROUND((SUMPRODUCT((NhuCau!$E$190:$E$193=CakyQuyhoach)*((NhuCau!BA$190:BA$193)/10))+SUMPRODUCT((NhuCau!$E$190:$E$193=Kykehoach)*((NhuCau!BA$190:BA$193)/5))+SUMPRODUCT((NhuCau!$E$190:$E$193=$C213)*(NhuCau!BA$190:BA$193))),2)</f>
        <v>0</v>
      </c>
      <c r="AY213" s="2">
        <f>ROUND((SUMPRODUCT((NhuCau!$E$190:$E$193=CakyQuyhoach)*((NhuCau!BB$190:BB$193)/10))+SUMPRODUCT((NhuCau!$E$190:$E$193=Kykehoach)*((NhuCau!BB$190:BB$193)/5))+SUMPRODUCT((NhuCau!$E$190:$E$193=$C213)*(NhuCau!BB$190:BB$193))),2)</f>
        <v>0</v>
      </c>
      <c r="AZ213" s="2">
        <f>ROUND((SUMPRODUCT((NhuCau!$E$190:$E$193=CakyQuyhoach)*((NhuCau!BD$190:BD$193)/10))+SUMPRODUCT((NhuCau!$E$190:$E$193=Kykehoach)*((NhuCau!BD$190:BD$193)/5))+SUMPRODUCT((NhuCau!$E$190:$E$193=$C213)*(NhuCau!BD$190:BD$193))),2)</f>
        <v>0</v>
      </c>
      <c r="BA213" s="2">
        <f>ROUND((SUMPRODUCT((NhuCau!$E$190:$E$193=CakyQuyhoach)*((NhuCau!BE$190:BE$193)/10))+SUMPRODUCT((NhuCau!$E$190:$E$193=Kykehoach)*((NhuCau!BE$190:BE$193)/5))+SUMPRODUCT((NhuCau!$E$190:$E$193=$C213)*(NhuCau!BE$190:BE$193))),2)</f>
        <v>0</v>
      </c>
      <c r="BB213" s="2">
        <f>ROUND((SUMPRODUCT((NhuCau!$E$190:$E$193=CakyQuyhoach)*((NhuCau!BF$190:BF$193)/10))+SUMPRODUCT((NhuCau!$E$190:$E$193=Kykehoach)*((NhuCau!BF$190:BF$193)/5))+SUMPRODUCT((NhuCau!$E$190:$E$193=$C213)*(NhuCau!BF$190:BF$193))),2)</f>
        <v>0</v>
      </c>
      <c r="BC213" s="2">
        <f>ROUND((SUMPRODUCT((NhuCau!$E$190:$E$193=CakyQuyhoach)*((NhuCau!BG$190:BG$193)/10))+SUMPRODUCT((NhuCau!$E$190:$E$193=Kykehoach)*((NhuCau!BG$190:BG$193)/5))+SUMPRODUCT((NhuCau!$E$190:$E$193=$C213)*(NhuCau!BG$190:BG$193))),2)</f>
        <v>0</v>
      </c>
      <c r="BD213" s="2">
        <f>ROUND((SUMPRODUCT((NhuCau!$E$190:$E$193=CakyQuyhoach)*((NhuCau!BH$190:BH$193)/10))+SUMPRODUCT((NhuCau!$E$190:$E$193=Kykehoach)*((NhuCau!BH$190:BH$193)/5))+SUMPRODUCT((NhuCau!$E$190:$E$193=$C213)*(NhuCau!BH$190:BH$193))),2)</f>
        <v>0</v>
      </c>
      <c r="BE213" s="2">
        <f>ROUND((SUMPRODUCT((NhuCau!$E$190:$E$193=CakyQuyhoach)*((NhuCau!BI$190:BI$193)/10))+SUMPRODUCT((NhuCau!$E$190:$E$193=Kykehoach)*((NhuCau!BI$190:BI$193)/5))+SUMPRODUCT((NhuCau!$E$190:$E$193=$C213)*(NhuCau!BI$190:BI$193))),2)</f>
        <v>0</v>
      </c>
      <c r="BF213" s="2">
        <f>ROUND((SUMPRODUCT((NhuCau!$E$190:$E$193=CakyQuyhoach)*((NhuCau!BJ$190:BJ$193)/10))+SUMPRODUCT((NhuCau!$E$190:$E$193=Kykehoach)*((NhuCau!BJ$190:BJ$193)/5))+SUMPRODUCT((NhuCau!$E$190:$E$193=$C213)*(NhuCau!BJ$190:BJ$193))),2)</f>
        <v>0</v>
      </c>
      <c r="BG213" s="2">
        <f>ROUND((SUMPRODUCT((NhuCau!$E$190:$E$193=CakyQuyhoach)*((NhuCau!BK$190:BK$193)/10))+SUMPRODUCT((NhuCau!$E$190:$E$193=Kykehoach)*((NhuCau!BK$190:BK$193)/5))+SUMPRODUCT((NhuCau!$E$190:$E$193=$C213)*(NhuCau!BK$190:BK$193))),2)</f>
        <v>0</v>
      </c>
    </row>
    <row r="214" spans="1:59" s="1" customFormat="1" ht="16.5" customHeight="1">
      <c r="A214" s="251" t="s">
        <v>42</v>
      </c>
      <c r="B214" s="252"/>
      <c r="C214" s="253" t="str">
        <f>BANGTINH!O7</f>
        <v>Năm 2026</v>
      </c>
      <c r="D214" s="246" t="s">
        <v>52</v>
      </c>
      <c r="E214" s="255">
        <f>SUM(F214:BG214)</f>
        <v>0</v>
      </c>
      <c r="F214" s="2">
        <f>ROUND((SUMPRODUCT((NhuCau!$E$190:$E$193=CakyQuyhoach)*((NhuCau!I$190:I$193)/10))+SUMPRODUCT((NhuCau!$E$190:$E$193=Kykehoach)*((NhuCau!I$190:I$193)/5))+SUMPRODUCT((NhuCau!$E$190:$E$193=$C214)*(NhuCau!I$190:I$193))),2)</f>
        <v>0</v>
      </c>
      <c r="G214" s="2">
        <f>ROUND((SUMPRODUCT((NhuCau!$E$190:$E$193=CakyQuyhoach)*((NhuCau!J$190:J$193)/10))+SUMPRODUCT((NhuCau!$E$190:$E$193=Kykehoach)*((NhuCau!J$190:J$193)/5))+SUMPRODUCT((NhuCau!$E$190:$E$193=$C214)*(NhuCau!J$190:J$193))),2)</f>
        <v>0</v>
      </c>
      <c r="H214" s="2">
        <f>ROUND((SUMPRODUCT((NhuCau!$E$190:$E$193=CakyQuyhoach)*((NhuCau!K$190:K$193)/10))+SUMPRODUCT((NhuCau!$E$190:$E$193=Kykehoach)*((NhuCau!K$190:K$193)/5))+SUMPRODUCT((NhuCau!$E$190:$E$193=$C214)*(NhuCau!K$190:K$193))),2)</f>
        <v>0</v>
      </c>
      <c r="I214" s="2">
        <f>ROUND((SUMPRODUCT((NhuCau!$E$190:$E$193=CakyQuyhoach)*((NhuCau!L$190:L$193)/10))+SUMPRODUCT((NhuCau!$E$190:$E$193=Kykehoach)*((NhuCau!L$190:L$193)/5))+SUMPRODUCT((NhuCau!$E$190:$E$193=$C214)*(NhuCau!L$190:L$193))),2)</f>
        <v>0</v>
      </c>
      <c r="J214" s="2">
        <f>ROUND((SUMPRODUCT((NhuCau!$E$190:$E$193=CakyQuyhoach)*((NhuCau!M$190:M$193)/10))+SUMPRODUCT((NhuCau!$E$190:$E$193=Kykehoach)*((NhuCau!M$190:M$193)/5))+SUMPRODUCT((NhuCau!$E$190:$E$193=$C214)*(NhuCau!M$190:M$193))),2)</f>
        <v>0</v>
      </c>
      <c r="K214" s="2">
        <f>ROUND((SUMPRODUCT((NhuCau!$E$190:$E$193=CakyQuyhoach)*((NhuCau!N$190:N$193)/10))+SUMPRODUCT((NhuCau!$E$190:$E$193=Kykehoach)*((NhuCau!N$190:N$193)/5))+SUMPRODUCT((NhuCau!$E$190:$E$193=$C214)*(NhuCau!N$190:N$193))),2)</f>
        <v>0</v>
      </c>
      <c r="L214" s="2">
        <f>ROUND((SUMPRODUCT((NhuCau!$E$190:$E$193=CakyQuyhoach)*((NhuCau!O$190:O$193)/10))+SUMPRODUCT((NhuCau!$E$190:$E$193=Kykehoach)*((NhuCau!O$190:O$193)/5))+SUMPRODUCT((NhuCau!$E$190:$E$193=$C214)*(NhuCau!O$190:O$193))),2)</f>
        <v>0</v>
      </c>
      <c r="M214" s="2">
        <f>ROUND((SUMPRODUCT((NhuCau!$E$190:$E$193=CakyQuyhoach)*((NhuCau!P$190:P$193)/10))+SUMPRODUCT((NhuCau!$E$190:$E$193=Kykehoach)*((NhuCau!P$190:P$193)/5))+SUMPRODUCT((NhuCau!$E$190:$E$193=$C214)*(NhuCau!P$190:P$193))),2)</f>
        <v>0</v>
      </c>
      <c r="N214" s="2">
        <f>ROUND((SUMPRODUCT((NhuCau!$E$190:$E$193=CakyQuyhoach)*((NhuCau!Q$190:Q$193)/10))+SUMPRODUCT((NhuCau!$E$190:$E$193=Kykehoach)*((NhuCau!Q$190:Q$193)/5))+SUMPRODUCT((NhuCau!$E$190:$E$193=$C214)*(NhuCau!Q$190:Q$193))),2)</f>
        <v>0</v>
      </c>
      <c r="O214" s="2">
        <f>ROUND((SUMPRODUCT((NhuCau!$E$190:$E$193=CakyQuyhoach)*((NhuCau!R$190:R$193)/10))+SUMPRODUCT((NhuCau!$E$190:$E$193=Kykehoach)*((NhuCau!R$190:R$193)/5))+SUMPRODUCT((NhuCau!$E$190:$E$193=$C214)*(NhuCau!R$190:R$193))),2)</f>
        <v>0</v>
      </c>
      <c r="P214" s="2">
        <f>ROUND((SUMPRODUCT((NhuCau!$E$190:$E$193=CakyQuyhoach)*((NhuCau!S$190:S$193)/10))+SUMPRODUCT((NhuCau!$E$190:$E$193=Kykehoach)*((NhuCau!S$190:S$193)/5))+SUMPRODUCT((NhuCau!$E$190:$E$193=$C214)*(NhuCau!S$190:S$193))),2)</f>
        <v>0</v>
      </c>
      <c r="Q214" s="2">
        <f>ROUND((SUMPRODUCT((NhuCau!$E$190:$E$193=CakyQuyhoach)*((NhuCau!T$190:T$193)/10))+SUMPRODUCT((NhuCau!$E$190:$E$193=Kykehoach)*((NhuCau!T$190:T$193)/5))+SUMPRODUCT((NhuCau!$E$190:$E$193=$C214)*(NhuCau!T$190:T$193))),2)</f>
        <v>0</v>
      </c>
      <c r="R214" s="2">
        <f>ROUND((SUMPRODUCT((NhuCau!$E$190:$E$193=CakyQuyhoach)*((NhuCau!U$190:U$193)/10))+SUMPRODUCT((NhuCau!$E$190:$E$193=Kykehoach)*((NhuCau!U$190:U$193)/5))+SUMPRODUCT((NhuCau!$E$190:$E$193=$C214)*(NhuCau!U$190:U$193))),2)</f>
        <v>0</v>
      </c>
      <c r="S214" s="2">
        <f>ROUND((SUMPRODUCT((NhuCau!$E$190:$E$193=CakyQuyhoach)*((NhuCau!V$190:V$193)/10))+SUMPRODUCT((NhuCau!$E$190:$E$193=Kykehoach)*((NhuCau!V$190:V$193)/5))+SUMPRODUCT((NhuCau!$E$190:$E$193=$C214)*(NhuCau!V$190:V$193))),2)</f>
        <v>0</v>
      </c>
      <c r="T214" s="2">
        <f>ROUND((SUMPRODUCT((NhuCau!$E$190:$E$193=CakyQuyhoach)*((NhuCau!W$190:W$193)/10))+SUMPRODUCT((NhuCau!$E$190:$E$193=Kykehoach)*((NhuCau!W$190:W$193)/5))+SUMPRODUCT((NhuCau!$E$190:$E$193=$C214)*(NhuCau!W$190:W$193))),2)</f>
        <v>0</v>
      </c>
      <c r="U214" s="2">
        <f>ROUND((SUMPRODUCT((NhuCau!$E$190:$E$193=CakyQuyhoach)*((NhuCau!X$190:X$193)/10))+SUMPRODUCT((NhuCau!$E$190:$E$193=Kykehoach)*((NhuCau!X$190:X$193)/5))+SUMPRODUCT((NhuCau!$E$190:$E$193=$C214)*(NhuCau!X$190:X$193))),2)</f>
        <v>0</v>
      </c>
      <c r="V214" s="2">
        <f>ROUND((SUMPRODUCT((NhuCau!$E$190:$E$193=CakyQuyhoach)*((NhuCau!Y$190:Y$193)/10))+SUMPRODUCT((NhuCau!$E$190:$E$193=Kykehoach)*((NhuCau!Y$190:Y$193)/5))+SUMPRODUCT((NhuCau!$E$190:$E$193=$C214)*(NhuCau!Y$190:Y$193))),2)</f>
        <v>0</v>
      </c>
      <c r="W214" s="2">
        <f>ROUND((SUMPRODUCT((NhuCau!$E$190:$E$193=CakyQuyhoach)*((NhuCau!Z$190:Z$193)/10))+SUMPRODUCT((NhuCau!$E$190:$E$193=Kykehoach)*((NhuCau!Z$190:Z$193)/5))+SUMPRODUCT((NhuCau!$E$190:$E$193=$C214)*(NhuCau!Z$190:Z$193))),2)</f>
        <v>0</v>
      </c>
      <c r="X214" s="2">
        <f>ROUND((SUMPRODUCT((NhuCau!$E$190:$E$193=CakyQuyhoach)*((NhuCau!AA$190:AA$193)/10))+SUMPRODUCT((NhuCau!$E$190:$E$193=Kykehoach)*((NhuCau!AA$190:AA$193)/5))+SUMPRODUCT((NhuCau!$E$190:$E$193=$C214)*(NhuCau!AA$190:AA$193))),2)</f>
        <v>0</v>
      </c>
      <c r="Y214" s="2">
        <f>ROUND((SUMPRODUCT((NhuCau!$E$190:$E$193=CakyQuyhoach)*((NhuCau!AB$190:AB$193)/10))+SUMPRODUCT((NhuCau!$E$190:$E$193=Kykehoach)*((NhuCau!AB$190:AB$193)/5))+SUMPRODUCT((NhuCau!$E$190:$E$193=$C214)*(NhuCau!AB$190:AB$193))),2)</f>
        <v>0</v>
      </c>
      <c r="Z214" s="2">
        <f>ROUND((SUMPRODUCT((NhuCau!$E$190:$E$193=CakyQuyhoach)*((NhuCau!AC$190:AC$193)/10))+SUMPRODUCT((NhuCau!$E$190:$E$193=Kykehoach)*((NhuCau!AC$190:AC$193)/5))+SUMPRODUCT((NhuCau!$E$190:$E$193=$C214)*(NhuCau!AC$190:AC$193))),2)</f>
        <v>0</v>
      </c>
      <c r="AA214" s="2">
        <f>ROUND((SUMPRODUCT((NhuCau!$E$190:$E$193=CakyQuyhoach)*((NhuCau!AD$190:AD$193)/10))+SUMPRODUCT((NhuCau!$E$190:$E$193=Kykehoach)*((NhuCau!AD$190:AD$193)/5))+SUMPRODUCT((NhuCau!$E$190:$E$193=$C214)*(NhuCau!AD$190:AD$193))),2)</f>
        <v>0</v>
      </c>
      <c r="AB214" s="2">
        <f>ROUND((SUMPRODUCT((NhuCau!$E$190:$E$193=CakyQuyhoach)*((NhuCau!AE$190:AE$193)/10))+SUMPRODUCT((NhuCau!$E$190:$E$193=Kykehoach)*((NhuCau!AE$190:AE$193)/5))+SUMPRODUCT((NhuCau!$E$190:$E$193=$C214)*(NhuCau!AE$190:AE$193))),2)</f>
        <v>0</v>
      </c>
      <c r="AC214" s="2">
        <f>ROUND((SUMPRODUCT((NhuCau!$E$190:$E$193=CakyQuyhoach)*((NhuCau!AF$190:AF$193)/10))+SUMPRODUCT((NhuCau!$E$190:$E$193=Kykehoach)*((NhuCau!AF$190:AF$193)/5))+SUMPRODUCT((NhuCau!$E$190:$E$193=$C214)*(NhuCau!AF$190:AF$193))),2)</f>
        <v>0</v>
      </c>
      <c r="AD214" s="2">
        <f>ROUND((SUMPRODUCT((NhuCau!$E$190:$E$193=CakyQuyhoach)*((NhuCau!AG$190:AG$193)/10))+SUMPRODUCT((NhuCau!$E$190:$E$193=Kykehoach)*((NhuCau!AG$190:AG$193)/5))+SUMPRODUCT((NhuCau!$E$190:$E$193=$C214)*(NhuCau!AG$190:AG$193))),2)</f>
        <v>0</v>
      </c>
      <c r="AE214" s="2">
        <f>ROUND((SUMPRODUCT((NhuCau!$E$190:$E$193=CakyQuyhoach)*((NhuCau!AH$190:AH$193)/10))+SUMPRODUCT((NhuCau!$E$190:$E$193=Kykehoach)*((NhuCau!AH$190:AH$193)/5))+SUMPRODUCT((NhuCau!$E$190:$E$193=$C214)*(NhuCau!AH$190:AH$193))),2)</f>
        <v>0</v>
      </c>
      <c r="AF214" s="2">
        <f>ROUND((SUMPRODUCT((NhuCau!$E$190:$E$193=CakyQuyhoach)*((NhuCau!AI$190:AI$193)/10))+SUMPRODUCT((NhuCau!$E$190:$E$193=Kykehoach)*((NhuCau!AI$190:AI$193)/5))+SUMPRODUCT((NhuCau!$E$190:$E$193=$C214)*(NhuCau!AI$190:AI$193))),2)</f>
        <v>0</v>
      </c>
      <c r="AG214" s="2">
        <f>ROUND((SUMPRODUCT((NhuCau!$E$190:$E$193=CakyQuyhoach)*((NhuCau!AJ$190:AJ$193)/10))+SUMPRODUCT((NhuCau!$E$190:$E$193=Kykehoach)*((NhuCau!AJ$190:AJ$193)/5))+SUMPRODUCT((NhuCau!$E$190:$E$193=$C214)*(NhuCau!AJ$190:AJ$193))),2)</f>
        <v>0</v>
      </c>
      <c r="AH214" s="2">
        <f>ROUND((SUMPRODUCT((NhuCau!$E$190:$E$193=CakyQuyhoach)*((NhuCau!AK$190:AK$193)/10))+SUMPRODUCT((NhuCau!$E$190:$E$193=Kykehoach)*((NhuCau!AK$190:AK$193)/5))+SUMPRODUCT((NhuCau!$E$190:$E$193=$C214)*(NhuCau!AK$190:AK$193))),2)</f>
        <v>0</v>
      </c>
      <c r="AI214" s="2">
        <f>ROUND((SUMPRODUCT((NhuCau!$E$190:$E$193=CakyQuyhoach)*((NhuCau!AL$190:AL$193)/10))+SUMPRODUCT((NhuCau!$E$190:$E$193=Kykehoach)*((NhuCau!AL$190:AL$193)/5))+SUMPRODUCT((NhuCau!$E$190:$E$193=$C214)*(NhuCau!AL$190:AL$193))),2)</f>
        <v>0</v>
      </c>
      <c r="AJ214" s="2">
        <f>ROUND((SUMPRODUCT((NhuCau!$E$190:$E$193=CakyQuyhoach)*((NhuCau!AM$190:AM$193)/10))+SUMPRODUCT((NhuCau!$E$190:$E$193=Kykehoach)*((NhuCau!AM$190:AM$193)/5))+SUMPRODUCT((NhuCau!$E$190:$E$193=$C214)*(NhuCau!AM$190:AM$193))),2)</f>
        <v>0</v>
      </c>
      <c r="AK214" s="2">
        <f>ROUND((SUMPRODUCT((NhuCau!$E$190:$E$193=CakyQuyhoach)*((NhuCau!AN$190:AN$193)/10))+SUMPRODUCT((NhuCau!$E$190:$E$193=Kykehoach)*((NhuCau!AN$190:AN$193)/5))+SUMPRODUCT((NhuCau!$E$190:$E$193=$C214)*(NhuCau!AN$190:AN$193))),2)</f>
        <v>0</v>
      </c>
      <c r="AL214" s="2">
        <f>ROUND((SUMPRODUCT((NhuCau!$E$190:$E$193=CakyQuyhoach)*((NhuCau!AO$190:AO$193)/10))+SUMPRODUCT((NhuCau!$E$190:$E$193=Kykehoach)*((NhuCau!AO$190:AO$193)/5))+SUMPRODUCT((NhuCau!$E$190:$E$193=$C214)*(NhuCau!AO$190:AO$193))),2)</f>
        <v>0</v>
      </c>
      <c r="AM214" s="2">
        <f>ROUND((SUMPRODUCT((NhuCau!$E$190:$E$193=CakyQuyhoach)*((NhuCau!AP$190:AP$193)/10))+SUMPRODUCT((NhuCau!$E$190:$E$193=Kykehoach)*((NhuCau!AP$190:AP$193)/5))+SUMPRODUCT((NhuCau!$E$190:$E$193=$C214)*(NhuCau!AP$190:AP$193))),2)</f>
        <v>0</v>
      </c>
      <c r="AN214" s="2">
        <f>ROUND((SUMPRODUCT((NhuCau!$E$190:$E$193=CakyQuyhoach)*((NhuCau!AQ$190:AQ$193)/10))+SUMPRODUCT((NhuCau!$E$190:$E$193=Kykehoach)*((NhuCau!AQ$190:AQ$193)/5))+SUMPRODUCT((NhuCau!$E$190:$E$193=$C214)*(NhuCau!AQ$190:AQ$193))),2)</f>
        <v>0</v>
      </c>
      <c r="AO214" s="2">
        <f>ROUND((SUMPRODUCT((NhuCau!$E$190:$E$193=CakyQuyhoach)*((NhuCau!AR$190:AR$193)/10))+SUMPRODUCT((NhuCau!$E$190:$E$193=Kykehoach)*((NhuCau!AR$190:AR$193)/5))+SUMPRODUCT((NhuCau!$E$190:$E$193=$C214)*(NhuCau!AR$190:AR$193))),2)</f>
        <v>0</v>
      </c>
      <c r="AP214" s="2">
        <f>ROUND((SUMPRODUCT((NhuCau!$E$190:$E$193=CakyQuyhoach)*((NhuCau!AS$190:AS$193)/10))+SUMPRODUCT((NhuCau!$E$190:$E$193=Kykehoach)*((NhuCau!AS$190:AS$193)/5))+SUMPRODUCT((NhuCau!$E$190:$E$193=$C214)*(NhuCau!AS$190:AS$193))),2)</f>
        <v>0</v>
      </c>
      <c r="AQ214" s="2">
        <f>ROUND((SUMPRODUCT((NhuCau!$E$190:$E$193=CakyQuyhoach)*((NhuCau!AT$190:AT$193)/10))+SUMPRODUCT((NhuCau!$E$190:$E$193=Kykehoach)*((NhuCau!AT$190:AT$193)/5))+SUMPRODUCT((NhuCau!$E$190:$E$193=$C214)*(NhuCau!AT$190:AT$193))),2)</f>
        <v>0</v>
      </c>
      <c r="AR214" s="2">
        <f>ROUND((SUMPRODUCT((NhuCau!$E$190:$E$193=CakyQuyhoach)*((NhuCau!AU$190:AU$193)/10))+SUMPRODUCT((NhuCau!$E$190:$E$193=Kykehoach)*((NhuCau!AU$190:AU$193)/5))+SUMPRODUCT((NhuCau!$E$190:$E$193=$C214)*(NhuCau!AU$190:AU$193))),2)</f>
        <v>0</v>
      </c>
      <c r="AS214" s="2">
        <f>ROUND((SUMPRODUCT((NhuCau!$E$190:$E$193=CakyQuyhoach)*((NhuCau!AV$190:AV$193)/10))+SUMPRODUCT((NhuCau!$E$190:$E$193=Kykehoach)*((NhuCau!AV$190:AV$193)/5))+SUMPRODUCT((NhuCau!$E$190:$E$193=$C214)*(NhuCau!AV$190:AV$193))),2)</f>
        <v>0</v>
      </c>
      <c r="AT214" s="2">
        <f>ROUND((SUMPRODUCT((NhuCau!$E$190:$E$193=CakyQuyhoach)*((NhuCau!AW$190:AW$193)/10))+SUMPRODUCT((NhuCau!$E$190:$E$193=Kykehoach)*((NhuCau!AW$190:AW$193)/5))+SUMPRODUCT((NhuCau!$E$190:$E$193=$C214)*(NhuCau!AW$190:AW$193))),2)</f>
        <v>0</v>
      </c>
      <c r="AU214" s="2">
        <f>ROUND((SUMPRODUCT((NhuCau!$E$190:$E$193=CakyQuyhoach)*((NhuCau!AX$190:AX$193)/10))+SUMPRODUCT((NhuCau!$E$190:$E$193=Kykehoach)*((NhuCau!AX$190:AX$193)/5))+SUMPRODUCT((NhuCau!$E$190:$E$193=$C214)*(NhuCau!AX$190:AX$193))),2)</f>
        <v>0</v>
      </c>
      <c r="AV214" s="2">
        <f>ROUND((SUMPRODUCT((NhuCau!$E$190:$E$193=CakyQuyhoach)*((NhuCau!AY$190:AY$193)/10))+SUMPRODUCT((NhuCau!$E$190:$E$193=Kykehoach)*((NhuCau!AY$190:AY$193)/5))+SUMPRODUCT((NhuCau!$E$190:$E$193=$C214)*(NhuCau!AY$190:AY$193))),2)</f>
        <v>0</v>
      </c>
      <c r="AW214" s="2">
        <f>ROUND((SUMPRODUCT((NhuCau!$E$190:$E$193=CakyQuyhoach)*((NhuCau!AZ$190:AZ$193)/10))+SUMPRODUCT((NhuCau!$E$190:$E$193=Kykehoach)*((NhuCau!AZ$190:AZ$193)/5))+SUMPRODUCT((NhuCau!$E$190:$E$193=$C214)*(NhuCau!AZ$190:AZ$193))),2)</f>
        <v>0</v>
      </c>
      <c r="AX214" s="2">
        <f>ROUND((SUMPRODUCT((NhuCau!$E$190:$E$193=CakyQuyhoach)*((NhuCau!BA$190:BA$193)/10))+SUMPRODUCT((NhuCau!$E$190:$E$193=Kykehoach)*((NhuCau!BA$190:BA$193)/5))+SUMPRODUCT((NhuCau!$E$190:$E$193=$C214)*(NhuCau!BA$190:BA$193))),2)</f>
        <v>0</v>
      </c>
      <c r="AY214" s="2">
        <f>ROUND((SUMPRODUCT((NhuCau!$E$190:$E$193=CakyQuyhoach)*((NhuCau!BB$190:BB$193)/10))+SUMPRODUCT((NhuCau!$E$190:$E$193=Kykehoach)*((NhuCau!BB$190:BB$193)/5))+SUMPRODUCT((NhuCau!$E$190:$E$193=$C214)*(NhuCau!BB$190:BB$193))),2)</f>
        <v>0</v>
      </c>
      <c r="AZ214" s="2">
        <f>ROUND((SUMPRODUCT((NhuCau!$E$190:$E$193=CakyQuyhoach)*((NhuCau!BD$190:BD$193)/10))+SUMPRODUCT((NhuCau!$E$190:$E$193=Kykehoach)*((NhuCau!BD$190:BD$193)/5))+SUMPRODUCT((NhuCau!$E$190:$E$193=$C214)*(NhuCau!BD$190:BD$193))),2)</f>
        <v>0</v>
      </c>
      <c r="BA214" s="2">
        <f>ROUND((SUMPRODUCT((NhuCau!$E$190:$E$193=CakyQuyhoach)*((NhuCau!BE$190:BE$193)/10))+SUMPRODUCT((NhuCau!$E$190:$E$193=Kykehoach)*((NhuCau!BE$190:BE$193)/5))+SUMPRODUCT((NhuCau!$E$190:$E$193=$C214)*(NhuCau!BE$190:BE$193))),2)</f>
        <v>0</v>
      </c>
      <c r="BB214" s="2">
        <f>ROUND((SUMPRODUCT((NhuCau!$E$190:$E$193=CakyQuyhoach)*((NhuCau!BF$190:BF$193)/10))+SUMPRODUCT((NhuCau!$E$190:$E$193=Kykehoach)*((NhuCau!BF$190:BF$193)/5))+SUMPRODUCT((NhuCau!$E$190:$E$193=$C214)*(NhuCau!BF$190:BF$193))),2)</f>
        <v>0</v>
      </c>
      <c r="BC214" s="2">
        <f>ROUND((SUMPRODUCT((NhuCau!$E$190:$E$193=CakyQuyhoach)*((NhuCau!BG$190:BG$193)/10))+SUMPRODUCT((NhuCau!$E$190:$E$193=Kykehoach)*((NhuCau!BG$190:BG$193)/5))+SUMPRODUCT((NhuCau!$E$190:$E$193=$C214)*(NhuCau!BG$190:BG$193))),2)</f>
        <v>0</v>
      </c>
      <c r="BD214" s="2">
        <f>ROUND((SUMPRODUCT((NhuCau!$E$190:$E$193=CakyQuyhoach)*((NhuCau!BH$190:BH$193)/10))+SUMPRODUCT((NhuCau!$E$190:$E$193=Kykehoach)*((NhuCau!BH$190:BH$193)/5))+SUMPRODUCT((NhuCau!$E$190:$E$193=$C214)*(NhuCau!BH$190:BH$193))),2)</f>
        <v>0</v>
      </c>
      <c r="BE214" s="2">
        <f>ROUND((SUMPRODUCT((NhuCau!$E$190:$E$193=CakyQuyhoach)*((NhuCau!BI$190:BI$193)/10))+SUMPRODUCT((NhuCau!$E$190:$E$193=Kykehoach)*((NhuCau!BI$190:BI$193)/5))+SUMPRODUCT((NhuCau!$E$190:$E$193=$C214)*(NhuCau!BI$190:BI$193))),2)</f>
        <v>0</v>
      </c>
      <c r="BF214" s="2">
        <f>ROUND((SUMPRODUCT((NhuCau!$E$190:$E$193=CakyQuyhoach)*((NhuCau!BJ$190:BJ$193)/10))+SUMPRODUCT((NhuCau!$E$190:$E$193=Kykehoach)*((NhuCau!BJ$190:BJ$193)/5))+SUMPRODUCT((NhuCau!$E$190:$E$193=$C214)*(NhuCau!BJ$190:BJ$193))),2)</f>
        <v>0</v>
      </c>
      <c r="BG214" s="2">
        <f>ROUND((SUMPRODUCT((NhuCau!$E$190:$E$193=CakyQuyhoach)*((NhuCau!BK$190:BK$193)/10))+SUMPRODUCT((NhuCau!$E$190:$E$193=Kykehoach)*((NhuCau!BK$190:BK$193)/5))+SUMPRODUCT((NhuCau!$E$190:$E$193=$C214)*(NhuCau!BK$190:BK$193))),2)</f>
        <v>0</v>
      </c>
    </row>
    <row r="215" spans="1:59" s="1" customFormat="1" ht="16.5" customHeight="1">
      <c r="A215" s="251" t="s">
        <v>42</v>
      </c>
      <c r="B215" s="252"/>
      <c r="C215" s="253" t="str">
        <f>BANGTINH!O8</f>
        <v>Năm 2027</v>
      </c>
      <c r="D215" s="246" t="s">
        <v>52</v>
      </c>
      <c r="E215" s="255">
        <f>SUM(F215:BG215)</f>
        <v>0</v>
      </c>
      <c r="F215" s="2">
        <f>ROUND((SUMPRODUCT((NhuCau!$E$190:$E$193=CakyQuyhoach)*((NhuCau!I$190:I$193)/10))+SUMPRODUCT((NhuCau!$E$190:$E$193=Kykehoach)*((NhuCau!I$190:I$193)/5))+SUMPRODUCT((NhuCau!$E$190:$E$193=$C215)*(NhuCau!I$190:I$193))),2)</f>
        <v>0</v>
      </c>
      <c r="G215" s="2">
        <f>ROUND((SUMPRODUCT((NhuCau!$E$190:$E$193=CakyQuyhoach)*((NhuCau!J$190:J$193)/10))+SUMPRODUCT((NhuCau!$E$190:$E$193=Kykehoach)*((NhuCau!J$190:J$193)/5))+SUMPRODUCT((NhuCau!$E$190:$E$193=$C215)*(NhuCau!J$190:J$193))),2)</f>
        <v>0</v>
      </c>
      <c r="H215" s="2">
        <f>ROUND((SUMPRODUCT((NhuCau!$E$190:$E$193=CakyQuyhoach)*((NhuCau!K$190:K$193)/10))+SUMPRODUCT((NhuCau!$E$190:$E$193=Kykehoach)*((NhuCau!K$190:K$193)/5))+SUMPRODUCT((NhuCau!$E$190:$E$193=$C215)*(NhuCau!K$190:K$193))),2)</f>
        <v>0</v>
      </c>
      <c r="I215" s="2">
        <f>ROUND((SUMPRODUCT((NhuCau!$E$190:$E$193=CakyQuyhoach)*((NhuCau!L$190:L$193)/10))+SUMPRODUCT((NhuCau!$E$190:$E$193=Kykehoach)*((NhuCau!L$190:L$193)/5))+SUMPRODUCT((NhuCau!$E$190:$E$193=$C215)*(NhuCau!L$190:L$193))),2)</f>
        <v>0</v>
      </c>
      <c r="J215" s="2">
        <f>ROUND((SUMPRODUCT((NhuCau!$E$190:$E$193=CakyQuyhoach)*((NhuCau!M$190:M$193)/10))+SUMPRODUCT((NhuCau!$E$190:$E$193=Kykehoach)*((NhuCau!M$190:M$193)/5))+SUMPRODUCT((NhuCau!$E$190:$E$193=$C215)*(NhuCau!M$190:M$193))),2)</f>
        <v>0</v>
      </c>
      <c r="K215" s="2">
        <f>ROUND((SUMPRODUCT((NhuCau!$E$190:$E$193=CakyQuyhoach)*((NhuCau!N$190:N$193)/10))+SUMPRODUCT((NhuCau!$E$190:$E$193=Kykehoach)*((NhuCau!N$190:N$193)/5))+SUMPRODUCT((NhuCau!$E$190:$E$193=$C215)*(NhuCau!N$190:N$193))),2)</f>
        <v>0</v>
      </c>
      <c r="L215" s="2">
        <f>ROUND((SUMPRODUCT((NhuCau!$E$190:$E$193=CakyQuyhoach)*((NhuCau!O$190:O$193)/10))+SUMPRODUCT((NhuCau!$E$190:$E$193=Kykehoach)*((NhuCau!O$190:O$193)/5))+SUMPRODUCT((NhuCau!$E$190:$E$193=$C215)*(NhuCau!O$190:O$193))),2)</f>
        <v>0</v>
      </c>
      <c r="M215" s="2">
        <f>ROUND((SUMPRODUCT((NhuCau!$E$190:$E$193=CakyQuyhoach)*((NhuCau!P$190:P$193)/10))+SUMPRODUCT((NhuCau!$E$190:$E$193=Kykehoach)*((NhuCau!P$190:P$193)/5))+SUMPRODUCT((NhuCau!$E$190:$E$193=$C215)*(NhuCau!P$190:P$193))),2)</f>
        <v>0</v>
      </c>
      <c r="N215" s="2">
        <f>ROUND((SUMPRODUCT((NhuCau!$E$190:$E$193=CakyQuyhoach)*((NhuCau!Q$190:Q$193)/10))+SUMPRODUCT((NhuCau!$E$190:$E$193=Kykehoach)*((NhuCau!Q$190:Q$193)/5))+SUMPRODUCT((NhuCau!$E$190:$E$193=$C215)*(NhuCau!Q$190:Q$193))),2)</f>
        <v>0</v>
      </c>
      <c r="O215" s="2">
        <f>ROUND((SUMPRODUCT((NhuCau!$E$190:$E$193=CakyQuyhoach)*((NhuCau!R$190:R$193)/10))+SUMPRODUCT((NhuCau!$E$190:$E$193=Kykehoach)*((NhuCau!R$190:R$193)/5))+SUMPRODUCT((NhuCau!$E$190:$E$193=$C215)*(NhuCau!R$190:R$193))),2)</f>
        <v>0</v>
      </c>
      <c r="P215" s="2">
        <f>ROUND((SUMPRODUCT((NhuCau!$E$190:$E$193=CakyQuyhoach)*((NhuCau!S$190:S$193)/10))+SUMPRODUCT((NhuCau!$E$190:$E$193=Kykehoach)*((NhuCau!S$190:S$193)/5))+SUMPRODUCT((NhuCau!$E$190:$E$193=$C215)*(NhuCau!S$190:S$193))),2)</f>
        <v>0</v>
      </c>
      <c r="Q215" s="2">
        <f>ROUND((SUMPRODUCT((NhuCau!$E$190:$E$193=CakyQuyhoach)*((NhuCau!T$190:T$193)/10))+SUMPRODUCT((NhuCau!$E$190:$E$193=Kykehoach)*((NhuCau!T$190:T$193)/5))+SUMPRODUCT((NhuCau!$E$190:$E$193=$C215)*(NhuCau!T$190:T$193))),2)</f>
        <v>0</v>
      </c>
      <c r="R215" s="2">
        <f>ROUND((SUMPRODUCT((NhuCau!$E$190:$E$193=CakyQuyhoach)*((NhuCau!U$190:U$193)/10))+SUMPRODUCT((NhuCau!$E$190:$E$193=Kykehoach)*((NhuCau!U$190:U$193)/5))+SUMPRODUCT((NhuCau!$E$190:$E$193=$C215)*(NhuCau!U$190:U$193))),2)</f>
        <v>0</v>
      </c>
      <c r="S215" s="2">
        <f>ROUND((SUMPRODUCT((NhuCau!$E$190:$E$193=CakyQuyhoach)*((NhuCau!V$190:V$193)/10))+SUMPRODUCT((NhuCau!$E$190:$E$193=Kykehoach)*((NhuCau!V$190:V$193)/5))+SUMPRODUCT((NhuCau!$E$190:$E$193=$C215)*(NhuCau!V$190:V$193))),2)</f>
        <v>0</v>
      </c>
      <c r="T215" s="2">
        <f>ROUND((SUMPRODUCT((NhuCau!$E$190:$E$193=CakyQuyhoach)*((NhuCau!W$190:W$193)/10))+SUMPRODUCT((NhuCau!$E$190:$E$193=Kykehoach)*((NhuCau!W$190:W$193)/5))+SUMPRODUCT((NhuCau!$E$190:$E$193=$C215)*(NhuCau!W$190:W$193))),2)</f>
        <v>0</v>
      </c>
      <c r="U215" s="2">
        <f>ROUND((SUMPRODUCT((NhuCau!$E$190:$E$193=CakyQuyhoach)*((NhuCau!X$190:X$193)/10))+SUMPRODUCT((NhuCau!$E$190:$E$193=Kykehoach)*((NhuCau!X$190:X$193)/5))+SUMPRODUCT((NhuCau!$E$190:$E$193=$C215)*(NhuCau!X$190:X$193))),2)</f>
        <v>0</v>
      </c>
      <c r="V215" s="2">
        <f>ROUND((SUMPRODUCT((NhuCau!$E$190:$E$193=CakyQuyhoach)*((NhuCau!Y$190:Y$193)/10))+SUMPRODUCT((NhuCau!$E$190:$E$193=Kykehoach)*((NhuCau!Y$190:Y$193)/5))+SUMPRODUCT((NhuCau!$E$190:$E$193=$C215)*(NhuCau!Y$190:Y$193))),2)</f>
        <v>0</v>
      </c>
      <c r="W215" s="2">
        <f>ROUND((SUMPRODUCT((NhuCau!$E$190:$E$193=CakyQuyhoach)*((NhuCau!Z$190:Z$193)/10))+SUMPRODUCT((NhuCau!$E$190:$E$193=Kykehoach)*((NhuCau!Z$190:Z$193)/5))+SUMPRODUCT((NhuCau!$E$190:$E$193=$C215)*(NhuCau!Z$190:Z$193))),2)</f>
        <v>0</v>
      </c>
      <c r="X215" s="2">
        <f>ROUND((SUMPRODUCT((NhuCau!$E$190:$E$193=CakyQuyhoach)*((NhuCau!AA$190:AA$193)/10))+SUMPRODUCT((NhuCau!$E$190:$E$193=Kykehoach)*((NhuCau!AA$190:AA$193)/5))+SUMPRODUCT((NhuCau!$E$190:$E$193=$C215)*(NhuCau!AA$190:AA$193))),2)</f>
        <v>0</v>
      </c>
      <c r="Y215" s="2">
        <f>ROUND((SUMPRODUCT((NhuCau!$E$190:$E$193=CakyQuyhoach)*((NhuCau!AB$190:AB$193)/10))+SUMPRODUCT((NhuCau!$E$190:$E$193=Kykehoach)*((NhuCau!AB$190:AB$193)/5))+SUMPRODUCT((NhuCau!$E$190:$E$193=$C215)*(NhuCau!AB$190:AB$193))),2)</f>
        <v>0</v>
      </c>
      <c r="Z215" s="2">
        <f>ROUND((SUMPRODUCT((NhuCau!$E$190:$E$193=CakyQuyhoach)*((NhuCau!AC$190:AC$193)/10))+SUMPRODUCT((NhuCau!$E$190:$E$193=Kykehoach)*((NhuCau!AC$190:AC$193)/5))+SUMPRODUCT((NhuCau!$E$190:$E$193=$C215)*(NhuCau!AC$190:AC$193))),2)</f>
        <v>0</v>
      </c>
      <c r="AA215" s="2">
        <f>ROUND((SUMPRODUCT((NhuCau!$E$190:$E$193=CakyQuyhoach)*((NhuCau!AD$190:AD$193)/10))+SUMPRODUCT((NhuCau!$E$190:$E$193=Kykehoach)*((NhuCau!AD$190:AD$193)/5))+SUMPRODUCT((NhuCau!$E$190:$E$193=$C215)*(NhuCau!AD$190:AD$193))),2)</f>
        <v>0</v>
      </c>
      <c r="AB215" s="2">
        <f>ROUND((SUMPRODUCT((NhuCau!$E$190:$E$193=CakyQuyhoach)*((NhuCau!AE$190:AE$193)/10))+SUMPRODUCT((NhuCau!$E$190:$E$193=Kykehoach)*((NhuCau!AE$190:AE$193)/5))+SUMPRODUCT((NhuCau!$E$190:$E$193=$C215)*(NhuCau!AE$190:AE$193))),2)</f>
        <v>0</v>
      </c>
      <c r="AC215" s="2">
        <f>ROUND((SUMPRODUCT((NhuCau!$E$190:$E$193=CakyQuyhoach)*((NhuCau!AF$190:AF$193)/10))+SUMPRODUCT((NhuCau!$E$190:$E$193=Kykehoach)*((NhuCau!AF$190:AF$193)/5))+SUMPRODUCT((NhuCau!$E$190:$E$193=$C215)*(NhuCau!AF$190:AF$193))),2)</f>
        <v>0</v>
      </c>
      <c r="AD215" s="2">
        <f>ROUND((SUMPRODUCT((NhuCau!$E$190:$E$193=CakyQuyhoach)*((NhuCau!AG$190:AG$193)/10))+SUMPRODUCT((NhuCau!$E$190:$E$193=Kykehoach)*((NhuCau!AG$190:AG$193)/5))+SUMPRODUCT((NhuCau!$E$190:$E$193=$C215)*(NhuCau!AG$190:AG$193))),2)</f>
        <v>0</v>
      </c>
      <c r="AE215" s="2">
        <f>ROUND((SUMPRODUCT((NhuCau!$E$190:$E$193=CakyQuyhoach)*((NhuCau!AH$190:AH$193)/10))+SUMPRODUCT((NhuCau!$E$190:$E$193=Kykehoach)*((NhuCau!AH$190:AH$193)/5))+SUMPRODUCT((NhuCau!$E$190:$E$193=$C215)*(NhuCau!AH$190:AH$193))),2)</f>
        <v>0</v>
      </c>
      <c r="AF215" s="2">
        <f>ROUND((SUMPRODUCT((NhuCau!$E$190:$E$193=CakyQuyhoach)*((NhuCau!AI$190:AI$193)/10))+SUMPRODUCT((NhuCau!$E$190:$E$193=Kykehoach)*((NhuCau!AI$190:AI$193)/5))+SUMPRODUCT((NhuCau!$E$190:$E$193=$C215)*(NhuCau!AI$190:AI$193))),2)</f>
        <v>0</v>
      </c>
      <c r="AG215" s="2">
        <f>ROUND((SUMPRODUCT((NhuCau!$E$190:$E$193=CakyQuyhoach)*((NhuCau!AJ$190:AJ$193)/10))+SUMPRODUCT((NhuCau!$E$190:$E$193=Kykehoach)*((NhuCau!AJ$190:AJ$193)/5))+SUMPRODUCT((NhuCau!$E$190:$E$193=$C215)*(NhuCau!AJ$190:AJ$193))),2)</f>
        <v>0</v>
      </c>
      <c r="AH215" s="2">
        <f>ROUND((SUMPRODUCT((NhuCau!$E$190:$E$193=CakyQuyhoach)*((NhuCau!AK$190:AK$193)/10))+SUMPRODUCT((NhuCau!$E$190:$E$193=Kykehoach)*((NhuCau!AK$190:AK$193)/5))+SUMPRODUCT((NhuCau!$E$190:$E$193=$C215)*(NhuCau!AK$190:AK$193))),2)</f>
        <v>0</v>
      </c>
      <c r="AI215" s="2">
        <f>ROUND((SUMPRODUCT((NhuCau!$E$190:$E$193=CakyQuyhoach)*((NhuCau!AL$190:AL$193)/10))+SUMPRODUCT((NhuCau!$E$190:$E$193=Kykehoach)*((NhuCau!AL$190:AL$193)/5))+SUMPRODUCT((NhuCau!$E$190:$E$193=$C215)*(NhuCau!AL$190:AL$193))),2)</f>
        <v>0</v>
      </c>
      <c r="AJ215" s="2">
        <f>ROUND((SUMPRODUCT((NhuCau!$E$190:$E$193=CakyQuyhoach)*((NhuCau!AM$190:AM$193)/10))+SUMPRODUCT((NhuCau!$E$190:$E$193=Kykehoach)*((NhuCau!AM$190:AM$193)/5))+SUMPRODUCT((NhuCau!$E$190:$E$193=$C215)*(NhuCau!AM$190:AM$193))),2)</f>
        <v>0</v>
      </c>
      <c r="AK215" s="2">
        <f>ROUND((SUMPRODUCT((NhuCau!$E$190:$E$193=CakyQuyhoach)*((NhuCau!AN$190:AN$193)/10))+SUMPRODUCT((NhuCau!$E$190:$E$193=Kykehoach)*((NhuCau!AN$190:AN$193)/5))+SUMPRODUCT((NhuCau!$E$190:$E$193=$C215)*(NhuCau!AN$190:AN$193))),2)</f>
        <v>0</v>
      </c>
      <c r="AL215" s="2">
        <f>ROUND((SUMPRODUCT((NhuCau!$E$190:$E$193=CakyQuyhoach)*((NhuCau!AO$190:AO$193)/10))+SUMPRODUCT((NhuCau!$E$190:$E$193=Kykehoach)*((NhuCau!AO$190:AO$193)/5))+SUMPRODUCT((NhuCau!$E$190:$E$193=$C215)*(NhuCau!AO$190:AO$193))),2)</f>
        <v>0</v>
      </c>
      <c r="AM215" s="2">
        <f>ROUND((SUMPRODUCT((NhuCau!$E$190:$E$193=CakyQuyhoach)*((NhuCau!AP$190:AP$193)/10))+SUMPRODUCT((NhuCau!$E$190:$E$193=Kykehoach)*((NhuCau!AP$190:AP$193)/5))+SUMPRODUCT((NhuCau!$E$190:$E$193=$C215)*(NhuCau!AP$190:AP$193))),2)</f>
        <v>0</v>
      </c>
      <c r="AN215" s="2">
        <f>ROUND((SUMPRODUCT((NhuCau!$E$190:$E$193=CakyQuyhoach)*((NhuCau!AQ$190:AQ$193)/10))+SUMPRODUCT((NhuCau!$E$190:$E$193=Kykehoach)*((NhuCau!AQ$190:AQ$193)/5))+SUMPRODUCT((NhuCau!$E$190:$E$193=$C215)*(NhuCau!AQ$190:AQ$193))),2)</f>
        <v>0</v>
      </c>
      <c r="AO215" s="2">
        <f>ROUND((SUMPRODUCT((NhuCau!$E$190:$E$193=CakyQuyhoach)*((NhuCau!AR$190:AR$193)/10))+SUMPRODUCT((NhuCau!$E$190:$E$193=Kykehoach)*((NhuCau!AR$190:AR$193)/5))+SUMPRODUCT((NhuCau!$E$190:$E$193=$C215)*(NhuCau!AR$190:AR$193))),2)</f>
        <v>0</v>
      </c>
      <c r="AP215" s="2">
        <f>ROUND((SUMPRODUCT((NhuCau!$E$190:$E$193=CakyQuyhoach)*((NhuCau!AS$190:AS$193)/10))+SUMPRODUCT((NhuCau!$E$190:$E$193=Kykehoach)*((NhuCau!AS$190:AS$193)/5))+SUMPRODUCT((NhuCau!$E$190:$E$193=$C215)*(NhuCau!AS$190:AS$193))),2)</f>
        <v>0</v>
      </c>
      <c r="AQ215" s="2">
        <f>ROUND((SUMPRODUCT((NhuCau!$E$190:$E$193=CakyQuyhoach)*((NhuCau!AT$190:AT$193)/10))+SUMPRODUCT((NhuCau!$E$190:$E$193=Kykehoach)*((NhuCau!AT$190:AT$193)/5))+SUMPRODUCT((NhuCau!$E$190:$E$193=$C215)*(NhuCau!AT$190:AT$193))),2)</f>
        <v>0</v>
      </c>
      <c r="AR215" s="2">
        <f>ROUND((SUMPRODUCT((NhuCau!$E$190:$E$193=CakyQuyhoach)*((NhuCau!AU$190:AU$193)/10))+SUMPRODUCT((NhuCau!$E$190:$E$193=Kykehoach)*((NhuCau!AU$190:AU$193)/5))+SUMPRODUCT((NhuCau!$E$190:$E$193=$C215)*(NhuCau!AU$190:AU$193))),2)</f>
        <v>0</v>
      </c>
      <c r="AS215" s="2">
        <f>ROUND((SUMPRODUCT((NhuCau!$E$190:$E$193=CakyQuyhoach)*((NhuCau!AV$190:AV$193)/10))+SUMPRODUCT((NhuCau!$E$190:$E$193=Kykehoach)*((NhuCau!AV$190:AV$193)/5))+SUMPRODUCT((NhuCau!$E$190:$E$193=$C215)*(NhuCau!AV$190:AV$193))),2)</f>
        <v>0</v>
      </c>
      <c r="AT215" s="2">
        <f>ROUND((SUMPRODUCT((NhuCau!$E$190:$E$193=CakyQuyhoach)*((NhuCau!AW$190:AW$193)/10))+SUMPRODUCT((NhuCau!$E$190:$E$193=Kykehoach)*((NhuCau!AW$190:AW$193)/5))+SUMPRODUCT((NhuCau!$E$190:$E$193=$C215)*(NhuCau!AW$190:AW$193))),2)</f>
        <v>0</v>
      </c>
      <c r="AU215" s="2">
        <f>ROUND((SUMPRODUCT((NhuCau!$E$190:$E$193=CakyQuyhoach)*((NhuCau!AX$190:AX$193)/10))+SUMPRODUCT((NhuCau!$E$190:$E$193=Kykehoach)*((NhuCau!AX$190:AX$193)/5))+SUMPRODUCT((NhuCau!$E$190:$E$193=$C215)*(NhuCau!AX$190:AX$193))),2)</f>
        <v>0</v>
      </c>
      <c r="AV215" s="2">
        <f>ROUND((SUMPRODUCT((NhuCau!$E$190:$E$193=CakyQuyhoach)*((NhuCau!AY$190:AY$193)/10))+SUMPRODUCT((NhuCau!$E$190:$E$193=Kykehoach)*((NhuCau!AY$190:AY$193)/5))+SUMPRODUCT((NhuCau!$E$190:$E$193=$C215)*(NhuCau!AY$190:AY$193))),2)</f>
        <v>0</v>
      </c>
      <c r="AW215" s="2">
        <f>ROUND((SUMPRODUCT((NhuCau!$E$190:$E$193=CakyQuyhoach)*((NhuCau!AZ$190:AZ$193)/10))+SUMPRODUCT((NhuCau!$E$190:$E$193=Kykehoach)*((NhuCau!AZ$190:AZ$193)/5))+SUMPRODUCT((NhuCau!$E$190:$E$193=$C215)*(NhuCau!AZ$190:AZ$193))),2)</f>
        <v>0</v>
      </c>
      <c r="AX215" s="2">
        <f>ROUND((SUMPRODUCT((NhuCau!$E$190:$E$193=CakyQuyhoach)*((NhuCau!BA$190:BA$193)/10))+SUMPRODUCT((NhuCau!$E$190:$E$193=Kykehoach)*((NhuCau!BA$190:BA$193)/5))+SUMPRODUCT((NhuCau!$E$190:$E$193=$C215)*(NhuCau!BA$190:BA$193))),2)</f>
        <v>0</v>
      </c>
      <c r="AY215" s="2">
        <f>ROUND((SUMPRODUCT((NhuCau!$E$190:$E$193=CakyQuyhoach)*((NhuCau!BB$190:BB$193)/10))+SUMPRODUCT((NhuCau!$E$190:$E$193=Kykehoach)*((NhuCau!BB$190:BB$193)/5))+SUMPRODUCT((NhuCau!$E$190:$E$193=$C215)*(NhuCau!BB$190:BB$193))),2)</f>
        <v>0</v>
      </c>
      <c r="AZ215" s="2">
        <f>ROUND((SUMPRODUCT((NhuCau!$E$190:$E$193=CakyQuyhoach)*((NhuCau!BD$190:BD$193)/10))+SUMPRODUCT((NhuCau!$E$190:$E$193=Kykehoach)*((NhuCau!BD$190:BD$193)/5))+SUMPRODUCT((NhuCau!$E$190:$E$193=$C215)*(NhuCau!BD$190:BD$193))),2)</f>
        <v>0</v>
      </c>
      <c r="BA215" s="2">
        <f>ROUND((SUMPRODUCT((NhuCau!$E$190:$E$193=CakyQuyhoach)*((NhuCau!BE$190:BE$193)/10))+SUMPRODUCT((NhuCau!$E$190:$E$193=Kykehoach)*((NhuCau!BE$190:BE$193)/5))+SUMPRODUCT((NhuCau!$E$190:$E$193=$C215)*(NhuCau!BE$190:BE$193))),2)</f>
        <v>0</v>
      </c>
      <c r="BB215" s="2">
        <f>ROUND((SUMPRODUCT((NhuCau!$E$190:$E$193=CakyQuyhoach)*((NhuCau!BF$190:BF$193)/10))+SUMPRODUCT((NhuCau!$E$190:$E$193=Kykehoach)*((NhuCau!BF$190:BF$193)/5))+SUMPRODUCT((NhuCau!$E$190:$E$193=$C215)*(NhuCau!BF$190:BF$193))),2)</f>
        <v>0</v>
      </c>
      <c r="BC215" s="2">
        <f>ROUND((SUMPRODUCT((NhuCau!$E$190:$E$193=CakyQuyhoach)*((NhuCau!BG$190:BG$193)/10))+SUMPRODUCT((NhuCau!$E$190:$E$193=Kykehoach)*((NhuCau!BG$190:BG$193)/5))+SUMPRODUCT((NhuCau!$E$190:$E$193=$C215)*(NhuCau!BG$190:BG$193))),2)</f>
        <v>0</v>
      </c>
      <c r="BD215" s="2">
        <f>ROUND((SUMPRODUCT((NhuCau!$E$190:$E$193=CakyQuyhoach)*((NhuCau!BH$190:BH$193)/10))+SUMPRODUCT((NhuCau!$E$190:$E$193=Kykehoach)*((NhuCau!BH$190:BH$193)/5))+SUMPRODUCT((NhuCau!$E$190:$E$193=$C215)*(NhuCau!BH$190:BH$193))),2)</f>
        <v>0</v>
      </c>
      <c r="BE215" s="2">
        <f>ROUND((SUMPRODUCT((NhuCau!$E$190:$E$193=CakyQuyhoach)*((NhuCau!BI$190:BI$193)/10))+SUMPRODUCT((NhuCau!$E$190:$E$193=Kykehoach)*((NhuCau!BI$190:BI$193)/5))+SUMPRODUCT((NhuCau!$E$190:$E$193=$C215)*(NhuCau!BI$190:BI$193))),2)</f>
        <v>0</v>
      </c>
      <c r="BF215" s="2">
        <f>ROUND((SUMPRODUCT((NhuCau!$E$190:$E$193=CakyQuyhoach)*((NhuCau!BJ$190:BJ$193)/10))+SUMPRODUCT((NhuCau!$E$190:$E$193=Kykehoach)*((NhuCau!BJ$190:BJ$193)/5))+SUMPRODUCT((NhuCau!$E$190:$E$193=$C215)*(NhuCau!BJ$190:BJ$193))),2)</f>
        <v>0</v>
      </c>
      <c r="BG215" s="2">
        <f>ROUND((SUMPRODUCT((NhuCau!$E$190:$E$193=CakyQuyhoach)*((NhuCau!BK$190:BK$193)/10))+SUMPRODUCT((NhuCau!$E$190:$E$193=Kykehoach)*((NhuCau!BK$190:BK$193)/5))+SUMPRODUCT((NhuCau!$E$190:$E$193=$C215)*(NhuCau!BK$190:BK$193))),2)</f>
        <v>0</v>
      </c>
    </row>
    <row r="216" spans="1:59" s="1" customFormat="1" ht="16.5" customHeight="1">
      <c r="A216" s="251" t="s">
        <v>42</v>
      </c>
      <c r="B216" s="252"/>
      <c r="C216" s="253" t="str">
        <f>BANGTINH!O9</f>
        <v>Năm 2028</v>
      </c>
      <c r="D216" s="246" t="s">
        <v>52</v>
      </c>
      <c r="E216" s="255">
        <f>SUM(F216:BG216)</f>
        <v>0</v>
      </c>
      <c r="F216" s="2">
        <f>ROUND((SUMPRODUCT((NhuCau!$E$190:$E$193=CakyQuyhoach)*((NhuCau!I$190:I$193)/10))+SUMPRODUCT((NhuCau!$E$190:$E$193=Kykehoach)*((NhuCau!I$190:I$193)/5))+SUMPRODUCT((NhuCau!$E$190:$E$193=$C216)*(NhuCau!I$190:I$193))),2)</f>
        <v>0</v>
      </c>
      <c r="G216" s="2">
        <f>ROUND((SUMPRODUCT((NhuCau!$E$190:$E$193=CakyQuyhoach)*((NhuCau!J$190:J$193)/10))+SUMPRODUCT((NhuCau!$E$190:$E$193=Kykehoach)*((NhuCau!J$190:J$193)/5))+SUMPRODUCT((NhuCau!$E$190:$E$193=$C216)*(NhuCau!J$190:J$193))),2)</f>
        <v>0</v>
      </c>
      <c r="H216" s="2">
        <f>ROUND((SUMPRODUCT((NhuCau!$E$190:$E$193=CakyQuyhoach)*((NhuCau!K$190:K$193)/10))+SUMPRODUCT((NhuCau!$E$190:$E$193=Kykehoach)*((NhuCau!K$190:K$193)/5))+SUMPRODUCT((NhuCau!$E$190:$E$193=$C216)*(NhuCau!K$190:K$193))),2)</f>
        <v>0</v>
      </c>
      <c r="I216" s="2">
        <f>ROUND((SUMPRODUCT((NhuCau!$E$190:$E$193=CakyQuyhoach)*((NhuCau!L$190:L$193)/10))+SUMPRODUCT((NhuCau!$E$190:$E$193=Kykehoach)*((NhuCau!L$190:L$193)/5))+SUMPRODUCT((NhuCau!$E$190:$E$193=$C216)*(NhuCau!L$190:L$193))),2)</f>
        <v>0</v>
      </c>
      <c r="J216" s="2">
        <f>ROUND((SUMPRODUCT((NhuCau!$E$190:$E$193=CakyQuyhoach)*((NhuCau!M$190:M$193)/10))+SUMPRODUCT((NhuCau!$E$190:$E$193=Kykehoach)*((NhuCau!M$190:M$193)/5))+SUMPRODUCT((NhuCau!$E$190:$E$193=$C216)*(NhuCau!M$190:M$193))),2)</f>
        <v>0</v>
      </c>
      <c r="K216" s="2">
        <f>ROUND((SUMPRODUCT((NhuCau!$E$190:$E$193=CakyQuyhoach)*((NhuCau!N$190:N$193)/10))+SUMPRODUCT((NhuCau!$E$190:$E$193=Kykehoach)*((NhuCau!N$190:N$193)/5))+SUMPRODUCT((NhuCau!$E$190:$E$193=$C216)*(NhuCau!N$190:N$193))),2)</f>
        <v>0</v>
      </c>
      <c r="L216" s="2">
        <f>ROUND((SUMPRODUCT((NhuCau!$E$190:$E$193=CakyQuyhoach)*((NhuCau!O$190:O$193)/10))+SUMPRODUCT((NhuCau!$E$190:$E$193=Kykehoach)*((NhuCau!O$190:O$193)/5))+SUMPRODUCT((NhuCau!$E$190:$E$193=$C216)*(NhuCau!O$190:O$193))),2)</f>
        <v>0</v>
      </c>
      <c r="M216" s="2">
        <f>ROUND((SUMPRODUCT((NhuCau!$E$190:$E$193=CakyQuyhoach)*((NhuCau!P$190:P$193)/10))+SUMPRODUCT((NhuCau!$E$190:$E$193=Kykehoach)*((NhuCau!P$190:P$193)/5))+SUMPRODUCT((NhuCau!$E$190:$E$193=$C216)*(NhuCau!P$190:P$193))),2)</f>
        <v>0</v>
      </c>
      <c r="N216" s="2">
        <f>ROUND((SUMPRODUCT((NhuCau!$E$190:$E$193=CakyQuyhoach)*((NhuCau!Q$190:Q$193)/10))+SUMPRODUCT((NhuCau!$E$190:$E$193=Kykehoach)*((NhuCau!Q$190:Q$193)/5))+SUMPRODUCT((NhuCau!$E$190:$E$193=$C216)*(NhuCau!Q$190:Q$193))),2)</f>
        <v>0</v>
      </c>
      <c r="O216" s="2">
        <f>ROUND((SUMPRODUCT((NhuCau!$E$190:$E$193=CakyQuyhoach)*((NhuCau!R$190:R$193)/10))+SUMPRODUCT((NhuCau!$E$190:$E$193=Kykehoach)*((NhuCau!R$190:R$193)/5))+SUMPRODUCT((NhuCau!$E$190:$E$193=$C216)*(NhuCau!R$190:R$193))),2)</f>
        <v>0</v>
      </c>
      <c r="P216" s="2">
        <f>ROUND((SUMPRODUCT((NhuCau!$E$190:$E$193=CakyQuyhoach)*((NhuCau!S$190:S$193)/10))+SUMPRODUCT((NhuCau!$E$190:$E$193=Kykehoach)*((NhuCau!S$190:S$193)/5))+SUMPRODUCT((NhuCau!$E$190:$E$193=$C216)*(NhuCau!S$190:S$193))),2)</f>
        <v>0</v>
      </c>
      <c r="Q216" s="2">
        <f>ROUND((SUMPRODUCT((NhuCau!$E$190:$E$193=CakyQuyhoach)*((NhuCau!T$190:T$193)/10))+SUMPRODUCT((NhuCau!$E$190:$E$193=Kykehoach)*((NhuCau!T$190:T$193)/5))+SUMPRODUCT((NhuCau!$E$190:$E$193=$C216)*(NhuCau!T$190:T$193))),2)</f>
        <v>0</v>
      </c>
      <c r="R216" s="2">
        <f>ROUND((SUMPRODUCT((NhuCau!$E$190:$E$193=CakyQuyhoach)*((NhuCau!U$190:U$193)/10))+SUMPRODUCT((NhuCau!$E$190:$E$193=Kykehoach)*((NhuCau!U$190:U$193)/5))+SUMPRODUCT((NhuCau!$E$190:$E$193=$C216)*(NhuCau!U$190:U$193))),2)</f>
        <v>0</v>
      </c>
      <c r="S216" s="2">
        <f>ROUND((SUMPRODUCT((NhuCau!$E$190:$E$193=CakyQuyhoach)*((NhuCau!V$190:V$193)/10))+SUMPRODUCT((NhuCau!$E$190:$E$193=Kykehoach)*((NhuCau!V$190:V$193)/5))+SUMPRODUCT((NhuCau!$E$190:$E$193=$C216)*(NhuCau!V$190:V$193))),2)</f>
        <v>0</v>
      </c>
      <c r="T216" s="2">
        <f>ROUND((SUMPRODUCT((NhuCau!$E$190:$E$193=CakyQuyhoach)*((NhuCau!W$190:W$193)/10))+SUMPRODUCT((NhuCau!$E$190:$E$193=Kykehoach)*((NhuCau!W$190:W$193)/5))+SUMPRODUCT((NhuCau!$E$190:$E$193=$C216)*(NhuCau!W$190:W$193))),2)</f>
        <v>0</v>
      </c>
      <c r="U216" s="2">
        <f>ROUND((SUMPRODUCT((NhuCau!$E$190:$E$193=CakyQuyhoach)*((NhuCau!X$190:X$193)/10))+SUMPRODUCT((NhuCau!$E$190:$E$193=Kykehoach)*((NhuCau!X$190:X$193)/5))+SUMPRODUCT((NhuCau!$E$190:$E$193=$C216)*(NhuCau!X$190:X$193))),2)</f>
        <v>0</v>
      </c>
      <c r="V216" s="2">
        <f>ROUND((SUMPRODUCT((NhuCau!$E$190:$E$193=CakyQuyhoach)*((NhuCau!Y$190:Y$193)/10))+SUMPRODUCT((NhuCau!$E$190:$E$193=Kykehoach)*((NhuCau!Y$190:Y$193)/5))+SUMPRODUCT((NhuCau!$E$190:$E$193=$C216)*(NhuCau!Y$190:Y$193))),2)</f>
        <v>0</v>
      </c>
      <c r="W216" s="2">
        <f>ROUND((SUMPRODUCT((NhuCau!$E$190:$E$193=CakyQuyhoach)*((NhuCau!Z$190:Z$193)/10))+SUMPRODUCT((NhuCau!$E$190:$E$193=Kykehoach)*((NhuCau!Z$190:Z$193)/5))+SUMPRODUCT((NhuCau!$E$190:$E$193=$C216)*(NhuCau!Z$190:Z$193))),2)</f>
        <v>0</v>
      </c>
      <c r="X216" s="2">
        <f>ROUND((SUMPRODUCT((NhuCau!$E$190:$E$193=CakyQuyhoach)*((NhuCau!AA$190:AA$193)/10))+SUMPRODUCT((NhuCau!$E$190:$E$193=Kykehoach)*((NhuCau!AA$190:AA$193)/5))+SUMPRODUCT((NhuCau!$E$190:$E$193=$C216)*(NhuCau!AA$190:AA$193))),2)</f>
        <v>0</v>
      </c>
      <c r="Y216" s="2">
        <f>ROUND((SUMPRODUCT((NhuCau!$E$190:$E$193=CakyQuyhoach)*((NhuCau!AB$190:AB$193)/10))+SUMPRODUCT((NhuCau!$E$190:$E$193=Kykehoach)*((NhuCau!AB$190:AB$193)/5))+SUMPRODUCT((NhuCau!$E$190:$E$193=$C216)*(NhuCau!AB$190:AB$193))),2)</f>
        <v>0</v>
      </c>
      <c r="Z216" s="2">
        <f>ROUND((SUMPRODUCT((NhuCau!$E$190:$E$193=CakyQuyhoach)*((NhuCau!AC$190:AC$193)/10))+SUMPRODUCT((NhuCau!$E$190:$E$193=Kykehoach)*((NhuCau!AC$190:AC$193)/5))+SUMPRODUCT((NhuCau!$E$190:$E$193=$C216)*(NhuCau!AC$190:AC$193))),2)</f>
        <v>0</v>
      </c>
      <c r="AA216" s="2">
        <f>ROUND((SUMPRODUCT((NhuCau!$E$190:$E$193=CakyQuyhoach)*((NhuCau!AD$190:AD$193)/10))+SUMPRODUCT((NhuCau!$E$190:$E$193=Kykehoach)*((NhuCau!AD$190:AD$193)/5))+SUMPRODUCT((NhuCau!$E$190:$E$193=$C216)*(NhuCau!AD$190:AD$193))),2)</f>
        <v>0</v>
      </c>
      <c r="AB216" s="2">
        <f>ROUND((SUMPRODUCT((NhuCau!$E$190:$E$193=CakyQuyhoach)*((NhuCau!AE$190:AE$193)/10))+SUMPRODUCT((NhuCau!$E$190:$E$193=Kykehoach)*((NhuCau!AE$190:AE$193)/5))+SUMPRODUCT((NhuCau!$E$190:$E$193=$C216)*(NhuCau!AE$190:AE$193))),2)</f>
        <v>0</v>
      </c>
      <c r="AC216" s="2">
        <f>ROUND((SUMPRODUCT((NhuCau!$E$190:$E$193=CakyQuyhoach)*((NhuCau!AF$190:AF$193)/10))+SUMPRODUCT((NhuCau!$E$190:$E$193=Kykehoach)*((NhuCau!AF$190:AF$193)/5))+SUMPRODUCT((NhuCau!$E$190:$E$193=$C216)*(NhuCau!AF$190:AF$193))),2)</f>
        <v>0</v>
      </c>
      <c r="AD216" s="2">
        <f>ROUND((SUMPRODUCT((NhuCau!$E$190:$E$193=CakyQuyhoach)*((NhuCau!AG$190:AG$193)/10))+SUMPRODUCT((NhuCau!$E$190:$E$193=Kykehoach)*((NhuCau!AG$190:AG$193)/5))+SUMPRODUCT((NhuCau!$E$190:$E$193=$C216)*(NhuCau!AG$190:AG$193))),2)</f>
        <v>0</v>
      </c>
      <c r="AE216" s="2">
        <f>ROUND((SUMPRODUCT((NhuCau!$E$190:$E$193=CakyQuyhoach)*((NhuCau!AH$190:AH$193)/10))+SUMPRODUCT((NhuCau!$E$190:$E$193=Kykehoach)*((NhuCau!AH$190:AH$193)/5))+SUMPRODUCT((NhuCau!$E$190:$E$193=$C216)*(NhuCau!AH$190:AH$193))),2)</f>
        <v>0</v>
      </c>
      <c r="AF216" s="2">
        <f>ROUND((SUMPRODUCT((NhuCau!$E$190:$E$193=CakyQuyhoach)*((NhuCau!AI$190:AI$193)/10))+SUMPRODUCT((NhuCau!$E$190:$E$193=Kykehoach)*((NhuCau!AI$190:AI$193)/5))+SUMPRODUCT((NhuCau!$E$190:$E$193=$C216)*(NhuCau!AI$190:AI$193))),2)</f>
        <v>0</v>
      </c>
      <c r="AG216" s="2">
        <f>ROUND((SUMPRODUCT((NhuCau!$E$190:$E$193=CakyQuyhoach)*((NhuCau!AJ$190:AJ$193)/10))+SUMPRODUCT((NhuCau!$E$190:$E$193=Kykehoach)*((NhuCau!AJ$190:AJ$193)/5))+SUMPRODUCT((NhuCau!$E$190:$E$193=$C216)*(NhuCau!AJ$190:AJ$193))),2)</f>
        <v>0</v>
      </c>
      <c r="AH216" s="2">
        <f>ROUND((SUMPRODUCT((NhuCau!$E$190:$E$193=CakyQuyhoach)*((NhuCau!AK$190:AK$193)/10))+SUMPRODUCT((NhuCau!$E$190:$E$193=Kykehoach)*((NhuCau!AK$190:AK$193)/5))+SUMPRODUCT((NhuCau!$E$190:$E$193=$C216)*(NhuCau!AK$190:AK$193))),2)</f>
        <v>0</v>
      </c>
      <c r="AI216" s="2">
        <f>ROUND((SUMPRODUCT((NhuCau!$E$190:$E$193=CakyQuyhoach)*((NhuCau!AL$190:AL$193)/10))+SUMPRODUCT((NhuCau!$E$190:$E$193=Kykehoach)*((NhuCau!AL$190:AL$193)/5))+SUMPRODUCT((NhuCau!$E$190:$E$193=$C216)*(NhuCau!AL$190:AL$193))),2)</f>
        <v>0</v>
      </c>
      <c r="AJ216" s="2">
        <f>ROUND((SUMPRODUCT((NhuCau!$E$190:$E$193=CakyQuyhoach)*((NhuCau!AM$190:AM$193)/10))+SUMPRODUCT((NhuCau!$E$190:$E$193=Kykehoach)*((NhuCau!AM$190:AM$193)/5))+SUMPRODUCT((NhuCau!$E$190:$E$193=$C216)*(NhuCau!AM$190:AM$193))),2)</f>
        <v>0</v>
      </c>
      <c r="AK216" s="2">
        <f>ROUND((SUMPRODUCT((NhuCau!$E$190:$E$193=CakyQuyhoach)*((NhuCau!AN$190:AN$193)/10))+SUMPRODUCT((NhuCau!$E$190:$E$193=Kykehoach)*((NhuCau!AN$190:AN$193)/5))+SUMPRODUCT((NhuCau!$E$190:$E$193=$C216)*(NhuCau!AN$190:AN$193))),2)</f>
        <v>0</v>
      </c>
      <c r="AL216" s="2">
        <f>ROUND((SUMPRODUCT((NhuCau!$E$190:$E$193=CakyQuyhoach)*((NhuCau!AO$190:AO$193)/10))+SUMPRODUCT((NhuCau!$E$190:$E$193=Kykehoach)*((NhuCau!AO$190:AO$193)/5))+SUMPRODUCT((NhuCau!$E$190:$E$193=$C216)*(NhuCau!AO$190:AO$193))),2)</f>
        <v>0</v>
      </c>
      <c r="AM216" s="2">
        <f>ROUND((SUMPRODUCT((NhuCau!$E$190:$E$193=CakyQuyhoach)*((NhuCau!AP$190:AP$193)/10))+SUMPRODUCT((NhuCau!$E$190:$E$193=Kykehoach)*((NhuCau!AP$190:AP$193)/5))+SUMPRODUCT((NhuCau!$E$190:$E$193=$C216)*(NhuCau!AP$190:AP$193))),2)</f>
        <v>0</v>
      </c>
      <c r="AN216" s="2">
        <f>ROUND((SUMPRODUCT((NhuCau!$E$190:$E$193=CakyQuyhoach)*((NhuCau!AQ$190:AQ$193)/10))+SUMPRODUCT((NhuCau!$E$190:$E$193=Kykehoach)*((NhuCau!AQ$190:AQ$193)/5))+SUMPRODUCT((NhuCau!$E$190:$E$193=$C216)*(NhuCau!AQ$190:AQ$193))),2)</f>
        <v>0</v>
      </c>
      <c r="AO216" s="2">
        <f>ROUND((SUMPRODUCT((NhuCau!$E$190:$E$193=CakyQuyhoach)*((NhuCau!AR$190:AR$193)/10))+SUMPRODUCT((NhuCau!$E$190:$E$193=Kykehoach)*((NhuCau!AR$190:AR$193)/5))+SUMPRODUCT((NhuCau!$E$190:$E$193=$C216)*(NhuCau!AR$190:AR$193))),2)</f>
        <v>0</v>
      </c>
      <c r="AP216" s="2">
        <f>ROUND((SUMPRODUCT((NhuCau!$E$190:$E$193=CakyQuyhoach)*((NhuCau!AS$190:AS$193)/10))+SUMPRODUCT((NhuCau!$E$190:$E$193=Kykehoach)*((NhuCau!AS$190:AS$193)/5))+SUMPRODUCT((NhuCau!$E$190:$E$193=$C216)*(NhuCau!AS$190:AS$193))),2)</f>
        <v>0</v>
      </c>
      <c r="AQ216" s="2">
        <f>ROUND((SUMPRODUCT((NhuCau!$E$190:$E$193=CakyQuyhoach)*((NhuCau!AT$190:AT$193)/10))+SUMPRODUCT((NhuCau!$E$190:$E$193=Kykehoach)*((NhuCau!AT$190:AT$193)/5))+SUMPRODUCT((NhuCau!$E$190:$E$193=$C216)*(NhuCau!AT$190:AT$193))),2)</f>
        <v>0</v>
      </c>
      <c r="AR216" s="2">
        <f>ROUND((SUMPRODUCT((NhuCau!$E$190:$E$193=CakyQuyhoach)*((NhuCau!AU$190:AU$193)/10))+SUMPRODUCT((NhuCau!$E$190:$E$193=Kykehoach)*((NhuCau!AU$190:AU$193)/5))+SUMPRODUCT((NhuCau!$E$190:$E$193=$C216)*(NhuCau!AU$190:AU$193))),2)</f>
        <v>0</v>
      </c>
      <c r="AS216" s="2">
        <f>ROUND((SUMPRODUCT((NhuCau!$E$190:$E$193=CakyQuyhoach)*((NhuCau!AV$190:AV$193)/10))+SUMPRODUCT((NhuCau!$E$190:$E$193=Kykehoach)*((NhuCau!AV$190:AV$193)/5))+SUMPRODUCT((NhuCau!$E$190:$E$193=$C216)*(NhuCau!AV$190:AV$193))),2)</f>
        <v>0</v>
      </c>
      <c r="AT216" s="2">
        <f>ROUND((SUMPRODUCT((NhuCau!$E$190:$E$193=CakyQuyhoach)*((NhuCau!AW$190:AW$193)/10))+SUMPRODUCT((NhuCau!$E$190:$E$193=Kykehoach)*((NhuCau!AW$190:AW$193)/5))+SUMPRODUCT((NhuCau!$E$190:$E$193=$C216)*(NhuCau!AW$190:AW$193))),2)</f>
        <v>0</v>
      </c>
      <c r="AU216" s="2">
        <f>ROUND((SUMPRODUCT((NhuCau!$E$190:$E$193=CakyQuyhoach)*((NhuCau!AX$190:AX$193)/10))+SUMPRODUCT((NhuCau!$E$190:$E$193=Kykehoach)*((NhuCau!AX$190:AX$193)/5))+SUMPRODUCT((NhuCau!$E$190:$E$193=$C216)*(NhuCau!AX$190:AX$193))),2)</f>
        <v>0</v>
      </c>
      <c r="AV216" s="2">
        <f>ROUND((SUMPRODUCT((NhuCau!$E$190:$E$193=CakyQuyhoach)*((NhuCau!AY$190:AY$193)/10))+SUMPRODUCT((NhuCau!$E$190:$E$193=Kykehoach)*((NhuCau!AY$190:AY$193)/5))+SUMPRODUCT((NhuCau!$E$190:$E$193=$C216)*(NhuCau!AY$190:AY$193))),2)</f>
        <v>0</v>
      </c>
      <c r="AW216" s="2">
        <f>ROUND((SUMPRODUCT((NhuCau!$E$190:$E$193=CakyQuyhoach)*((NhuCau!AZ$190:AZ$193)/10))+SUMPRODUCT((NhuCau!$E$190:$E$193=Kykehoach)*((NhuCau!AZ$190:AZ$193)/5))+SUMPRODUCT((NhuCau!$E$190:$E$193=$C216)*(NhuCau!AZ$190:AZ$193))),2)</f>
        <v>0</v>
      </c>
      <c r="AX216" s="2">
        <f>ROUND((SUMPRODUCT((NhuCau!$E$190:$E$193=CakyQuyhoach)*((NhuCau!BA$190:BA$193)/10))+SUMPRODUCT((NhuCau!$E$190:$E$193=Kykehoach)*((NhuCau!BA$190:BA$193)/5))+SUMPRODUCT((NhuCau!$E$190:$E$193=$C216)*(NhuCau!BA$190:BA$193))),2)</f>
        <v>0</v>
      </c>
      <c r="AY216" s="2">
        <f>ROUND((SUMPRODUCT((NhuCau!$E$190:$E$193=CakyQuyhoach)*((NhuCau!BB$190:BB$193)/10))+SUMPRODUCT((NhuCau!$E$190:$E$193=Kykehoach)*((NhuCau!BB$190:BB$193)/5))+SUMPRODUCT((NhuCau!$E$190:$E$193=$C216)*(NhuCau!BB$190:BB$193))),2)</f>
        <v>0</v>
      </c>
      <c r="AZ216" s="2">
        <f>ROUND((SUMPRODUCT((NhuCau!$E$190:$E$193=CakyQuyhoach)*((NhuCau!BD$190:BD$193)/10))+SUMPRODUCT((NhuCau!$E$190:$E$193=Kykehoach)*((NhuCau!BD$190:BD$193)/5))+SUMPRODUCT((NhuCau!$E$190:$E$193=$C216)*(NhuCau!BD$190:BD$193))),2)</f>
        <v>0</v>
      </c>
      <c r="BA216" s="2">
        <f>ROUND((SUMPRODUCT((NhuCau!$E$190:$E$193=CakyQuyhoach)*((NhuCau!BE$190:BE$193)/10))+SUMPRODUCT((NhuCau!$E$190:$E$193=Kykehoach)*((NhuCau!BE$190:BE$193)/5))+SUMPRODUCT((NhuCau!$E$190:$E$193=$C216)*(NhuCau!BE$190:BE$193))),2)</f>
        <v>0</v>
      </c>
      <c r="BB216" s="2">
        <f>ROUND((SUMPRODUCT((NhuCau!$E$190:$E$193=CakyQuyhoach)*((NhuCau!BF$190:BF$193)/10))+SUMPRODUCT((NhuCau!$E$190:$E$193=Kykehoach)*((NhuCau!BF$190:BF$193)/5))+SUMPRODUCT((NhuCau!$E$190:$E$193=$C216)*(NhuCau!BF$190:BF$193))),2)</f>
        <v>0</v>
      </c>
      <c r="BC216" s="2">
        <f>ROUND((SUMPRODUCT((NhuCau!$E$190:$E$193=CakyQuyhoach)*((NhuCau!BG$190:BG$193)/10))+SUMPRODUCT((NhuCau!$E$190:$E$193=Kykehoach)*((NhuCau!BG$190:BG$193)/5))+SUMPRODUCT((NhuCau!$E$190:$E$193=$C216)*(NhuCau!BG$190:BG$193))),2)</f>
        <v>0</v>
      </c>
      <c r="BD216" s="2">
        <f>ROUND((SUMPRODUCT((NhuCau!$E$190:$E$193=CakyQuyhoach)*((NhuCau!BH$190:BH$193)/10))+SUMPRODUCT((NhuCau!$E$190:$E$193=Kykehoach)*((NhuCau!BH$190:BH$193)/5))+SUMPRODUCT((NhuCau!$E$190:$E$193=$C216)*(NhuCau!BH$190:BH$193))),2)</f>
        <v>0</v>
      </c>
      <c r="BE216" s="2">
        <f>ROUND((SUMPRODUCT((NhuCau!$E$190:$E$193=CakyQuyhoach)*((NhuCau!BI$190:BI$193)/10))+SUMPRODUCT((NhuCau!$E$190:$E$193=Kykehoach)*((NhuCau!BI$190:BI$193)/5))+SUMPRODUCT((NhuCau!$E$190:$E$193=$C216)*(NhuCau!BI$190:BI$193))),2)</f>
        <v>0</v>
      </c>
      <c r="BF216" s="2">
        <f>ROUND((SUMPRODUCT((NhuCau!$E$190:$E$193=CakyQuyhoach)*((NhuCau!BJ$190:BJ$193)/10))+SUMPRODUCT((NhuCau!$E$190:$E$193=Kykehoach)*((NhuCau!BJ$190:BJ$193)/5))+SUMPRODUCT((NhuCau!$E$190:$E$193=$C216)*(NhuCau!BJ$190:BJ$193))),2)</f>
        <v>0</v>
      </c>
      <c r="BG216" s="2">
        <f>ROUND((SUMPRODUCT((NhuCau!$E$190:$E$193=CakyQuyhoach)*((NhuCau!BK$190:BK$193)/10))+SUMPRODUCT((NhuCau!$E$190:$E$193=Kykehoach)*((NhuCau!BK$190:BK$193)/5))+SUMPRODUCT((NhuCau!$E$190:$E$193=$C216)*(NhuCau!BK$190:BK$193))),2)</f>
        <v>0</v>
      </c>
    </row>
    <row r="217" spans="1:59" s="1" customFormat="1" ht="16.5" customHeight="1">
      <c r="A217" s="251" t="s">
        <v>42</v>
      </c>
      <c r="B217" s="252"/>
      <c r="C217" s="253" t="str">
        <f>BANGTINH!O10</f>
        <v>Năm 2029</v>
      </c>
      <c r="D217" s="246" t="s">
        <v>52</v>
      </c>
      <c r="E217" s="255">
        <f>SUM(F217:BG217)</f>
        <v>0</v>
      </c>
      <c r="F217" s="2">
        <f>ROUND((SUMPRODUCT((NhuCau!$E$190:$E$193=CakyQuyhoach)*((NhuCau!I$190:I$193)/10))+SUMPRODUCT((NhuCau!$E$190:$E$193=Kykehoach)*((NhuCau!I$190:I$193)/5))+SUMPRODUCT((NhuCau!$E$190:$E$193=$C217)*(NhuCau!I$190:I$193))),2)</f>
        <v>0</v>
      </c>
      <c r="G217" s="2">
        <f>ROUND((SUMPRODUCT((NhuCau!$E$190:$E$193=CakyQuyhoach)*((NhuCau!J$190:J$193)/10))+SUMPRODUCT((NhuCau!$E$190:$E$193=Kykehoach)*((NhuCau!J$190:J$193)/5))+SUMPRODUCT((NhuCau!$E$190:$E$193=$C217)*(NhuCau!J$190:J$193))),2)</f>
        <v>0</v>
      </c>
      <c r="H217" s="2">
        <f>ROUND((SUMPRODUCT((NhuCau!$E$190:$E$193=CakyQuyhoach)*((NhuCau!K$190:K$193)/10))+SUMPRODUCT((NhuCau!$E$190:$E$193=Kykehoach)*((NhuCau!K$190:K$193)/5))+SUMPRODUCT((NhuCau!$E$190:$E$193=$C217)*(NhuCau!K$190:K$193))),2)</f>
        <v>0</v>
      </c>
      <c r="I217" s="2">
        <f>ROUND((SUMPRODUCT((NhuCau!$E$190:$E$193=CakyQuyhoach)*((NhuCau!L$190:L$193)/10))+SUMPRODUCT((NhuCau!$E$190:$E$193=Kykehoach)*((NhuCau!L$190:L$193)/5))+SUMPRODUCT((NhuCau!$E$190:$E$193=$C217)*(NhuCau!L$190:L$193))),2)</f>
        <v>0</v>
      </c>
      <c r="J217" s="2">
        <f>ROUND((SUMPRODUCT((NhuCau!$E$190:$E$193=CakyQuyhoach)*((NhuCau!M$190:M$193)/10))+SUMPRODUCT((NhuCau!$E$190:$E$193=Kykehoach)*((NhuCau!M$190:M$193)/5))+SUMPRODUCT((NhuCau!$E$190:$E$193=$C217)*(NhuCau!M$190:M$193))),2)</f>
        <v>0</v>
      </c>
      <c r="K217" s="2">
        <f>ROUND((SUMPRODUCT((NhuCau!$E$190:$E$193=CakyQuyhoach)*((NhuCau!N$190:N$193)/10))+SUMPRODUCT((NhuCau!$E$190:$E$193=Kykehoach)*((NhuCau!N$190:N$193)/5))+SUMPRODUCT((NhuCau!$E$190:$E$193=$C217)*(NhuCau!N$190:N$193))),2)</f>
        <v>0</v>
      </c>
      <c r="L217" s="2">
        <f>ROUND((SUMPRODUCT((NhuCau!$E$190:$E$193=CakyQuyhoach)*((NhuCau!O$190:O$193)/10))+SUMPRODUCT((NhuCau!$E$190:$E$193=Kykehoach)*((NhuCau!O$190:O$193)/5))+SUMPRODUCT((NhuCau!$E$190:$E$193=$C217)*(NhuCau!O$190:O$193))),2)</f>
        <v>0</v>
      </c>
      <c r="M217" s="2">
        <f>ROUND((SUMPRODUCT((NhuCau!$E$190:$E$193=CakyQuyhoach)*((NhuCau!P$190:P$193)/10))+SUMPRODUCT((NhuCau!$E$190:$E$193=Kykehoach)*((NhuCau!P$190:P$193)/5))+SUMPRODUCT((NhuCau!$E$190:$E$193=$C217)*(NhuCau!P$190:P$193))),2)</f>
        <v>0</v>
      </c>
      <c r="N217" s="2">
        <f>ROUND((SUMPRODUCT((NhuCau!$E$190:$E$193=CakyQuyhoach)*((NhuCau!Q$190:Q$193)/10))+SUMPRODUCT((NhuCau!$E$190:$E$193=Kykehoach)*((NhuCau!Q$190:Q$193)/5))+SUMPRODUCT((NhuCau!$E$190:$E$193=$C217)*(NhuCau!Q$190:Q$193))),2)</f>
        <v>0</v>
      </c>
      <c r="O217" s="2">
        <f>ROUND((SUMPRODUCT((NhuCau!$E$190:$E$193=CakyQuyhoach)*((NhuCau!R$190:R$193)/10))+SUMPRODUCT((NhuCau!$E$190:$E$193=Kykehoach)*((NhuCau!R$190:R$193)/5))+SUMPRODUCT((NhuCau!$E$190:$E$193=$C217)*(NhuCau!R$190:R$193))),2)</f>
        <v>0</v>
      </c>
      <c r="P217" s="2">
        <f>ROUND((SUMPRODUCT((NhuCau!$E$190:$E$193=CakyQuyhoach)*((NhuCau!S$190:S$193)/10))+SUMPRODUCT((NhuCau!$E$190:$E$193=Kykehoach)*((NhuCau!S$190:S$193)/5))+SUMPRODUCT((NhuCau!$E$190:$E$193=$C217)*(NhuCau!S$190:S$193))),2)</f>
        <v>0</v>
      </c>
      <c r="Q217" s="2">
        <f>ROUND((SUMPRODUCT((NhuCau!$E$190:$E$193=CakyQuyhoach)*((NhuCau!T$190:T$193)/10))+SUMPRODUCT((NhuCau!$E$190:$E$193=Kykehoach)*((NhuCau!T$190:T$193)/5))+SUMPRODUCT((NhuCau!$E$190:$E$193=$C217)*(NhuCau!T$190:T$193))),2)</f>
        <v>0</v>
      </c>
      <c r="R217" s="2">
        <f>ROUND((SUMPRODUCT((NhuCau!$E$190:$E$193=CakyQuyhoach)*((NhuCau!U$190:U$193)/10))+SUMPRODUCT((NhuCau!$E$190:$E$193=Kykehoach)*((NhuCau!U$190:U$193)/5))+SUMPRODUCT((NhuCau!$E$190:$E$193=$C217)*(NhuCau!U$190:U$193))),2)</f>
        <v>0</v>
      </c>
      <c r="S217" s="2">
        <f>ROUND((SUMPRODUCT((NhuCau!$E$190:$E$193=CakyQuyhoach)*((NhuCau!V$190:V$193)/10))+SUMPRODUCT((NhuCau!$E$190:$E$193=Kykehoach)*((NhuCau!V$190:V$193)/5))+SUMPRODUCT((NhuCau!$E$190:$E$193=$C217)*(NhuCau!V$190:V$193))),2)</f>
        <v>0</v>
      </c>
      <c r="T217" s="2">
        <f>ROUND((SUMPRODUCT((NhuCau!$E$190:$E$193=CakyQuyhoach)*((NhuCau!W$190:W$193)/10))+SUMPRODUCT((NhuCau!$E$190:$E$193=Kykehoach)*((NhuCau!W$190:W$193)/5))+SUMPRODUCT((NhuCau!$E$190:$E$193=$C217)*(NhuCau!W$190:W$193))),2)</f>
        <v>0</v>
      </c>
      <c r="U217" s="2">
        <f>ROUND((SUMPRODUCT((NhuCau!$E$190:$E$193=CakyQuyhoach)*((NhuCau!X$190:X$193)/10))+SUMPRODUCT((NhuCau!$E$190:$E$193=Kykehoach)*((NhuCau!X$190:X$193)/5))+SUMPRODUCT((NhuCau!$E$190:$E$193=$C217)*(NhuCau!X$190:X$193))),2)</f>
        <v>0</v>
      </c>
      <c r="V217" s="2">
        <f>ROUND((SUMPRODUCT((NhuCau!$E$190:$E$193=CakyQuyhoach)*((NhuCau!Y$190:Y$193)/10))+SUMPRODUCT((NhuCau!$E$190:$E$193=Kykehoach)*((NhuCau!Y$190:Y$193)/5))+SUMPRODUCT((NhuCau!$E$190:$E$193=$C217)*(NhuCau!Y$190:Y$193))),2)</f>
        <v>0</v>
      </c>
      <c r="W217" s="2">
        <f>ROUND((SUMPRODUCT((NhuCau!$E$190:$E$193=CakyQuyhoach)*((NhuCau!Z$190:Z$193)/10))+SUMPRODUCT((NhuCau!$E$190:$E$193=Kykehoach)*((NhuCau!Z$190:Z$193)/5))+SUMPRODUCT((NhuCau!$E$190:$E$193=$C217)*(NhuCau!Z$190:Z$193))),2)</f>
        <v>0</v>
      </c>
      <c r="X217" s="2">
        <f>ROUND((SUMPRODUCT((NhuCau!$E$190:$E$193=CakyQuyhoach)*((NhuCau!AA$190:AA$193)/10))+SUMPRODUCT((NhuCau!$E$190:$E$193=Kykehoach)*((NhuCau!AA$190:AA$193)/5))+SUMPRODUCT((NhuCau!$E$190:$E$193=$C217)*(NhuCau!AA$190:AA$193))),2)</f>
        <v>0</v>
      </c>
      <c r="Y217" s="2">
        <f>ROUND((SUMPRODUCT((NhuCau!$E$190:$E$193=CakyQuyhoach)*((NhuCau!AB$190:AB$193)/10))+SUMPRODUCT((NhuCau!$E$190:$E$193=Kykehoach)*((NhuCau!AB$190:AB$193)/5))+SUMPRODUCT((NhuCau!$E$190:$E$193=$C217)*(NhuCau!AB$190:AB$193))),2)</f>
        <v>0</v>
      </c>
      <c r="Z217" s="2">
        <f>ROUND((SUMPRODUCT((NhuCau!$E$190:$E$193=CakyQuyhoach)*((NhuCau!AC$190:AC$193)/10))+SUMPRODUCT((NhuCau!$E$190:$E$193=Kykehoach)*((NhuCau!AC$190:AC$193)/5))+SUMPRODUCT((NhuCau!$E$190:$E$193=$C217)*(NhuCau!AC$190:AC$193))),2)</f>
        <v>0</v>
      </c>
      <c r="AA217" s="2">
        <f>ROUND((SUMPRODUCT((NhuCau!$E$190:$E$193=CakyQuyhoach)*((NhuCau!AD$190:AD$193)/10))+SUMPRODUCT((NhuCau!$E$190:$E$193=Kykehoach)*((NhuCau!AD$190:AD$193)/5))+SUMPRODUCT((NhuCau!$E$190:$E$193=$C217)*(NhuCau!AD$190:AD$193))),2)</f>
        <v>0</v>
      </c>
      <c r="AB217" s="2">
        <f>ROUND((SUMPRODUCT((NhuCau!$E$190:$E$193=CakyQuyhoach)*((NhuCau!AE$190:AE$193)/10))+SUMPRODUCT((NhuCau!$E$190:$E$193=Kykehoach)*((NhuCau!AE$190:AE$193)/5))+SUMPRODUCT((NhuCau!$E$190:$E$193=$C217)*(NhuCau!AE$190:AE$193))),2)</f>
        <v>0</v>
      </c>
      <c r="AC217" s="2">
        <f>ROUND((SUMPRODUCT((NhuCau!$E$190:$E$193=CakyQuyhoach)*((NhuCau!AF$190:AF$193)/10))+SUMPRODUCT((NhuCau!$E$190:$E$193=Kykehoach)*((NhuCau!AF$190:AF$193)/5))+SUMPRODUCT((NhuCau!$E$190:$E$193=$C217)*(NhuCau!AF$190:AF$193))),2)</f>
        <v>0</v>
      </c>
      <c r="AD217" s="2">
        <f>ROUND((SUMPRODUCT((NhuCau!$E$190:$E$193=CakyQuyhoach)*((NhuCau!AG$190:AG$193)/10))+SUMPRODUCT((NhuCau!$E$190:$E$193=Kykehoach)*((NhuCau!AG$190:AG$193)/5))+SUMPRODUCT((NhuCau!$E$190:$E$193=$C217)*(NhuCau!AG$190:AG$193))),2)</f>
        <v>0</v>
      </c>
      <c r="AE217" s="2">
        <f>ROUND((SUMPRODUCT((NhuCau!$E$190:$E$193=CakyQuyhoach)*((NhuCau!AH$190:AH$193)/10))+SUMPRODUCT((NhuCau!$E$190:$E$193=Kykehoach)*((NhuCau!AH$190:AH$193)/5))+SUMPRODUCT((NhuCau!$E$190:$E$193=$C217)*(NhuCau!AH$190:AH$193))),2)</f>
        <v>0</v>
      </c>
      <c r="AF217" s="2">
        <f>ROUND((SUMPRODUCT((NhuCau!$E$190:$E$193=CakyQuyhoach)*((NhuCau!AI$190:AI$193)/10))+SUMPRODUCT((NhuCau!$E$190:$E$193=Kykehoach)*((NhuCau!AI$190:AI$193)/5))+SUMPRODUCT((NhuCau!$E$190:$E$193=$C217)*(NhuCau!AI$190:AI$193))),2)</f>
        <v>0</v>
      </c>
      <c r="AG217" s="2">
        <f>ROUND((SUMPRODUCT((NhuCau!$E$190:$E$193=CakyQuyhoach)*((NhuCau!AJ$190:AJ$193)/10))+SUMPRODUCT((NhuCau!$E$190:$E$193=Kykehoach)*((NhuCau!AJ$190:AJ$193)/5))+SUMPRODUCT((NhuCau!$E$190:$E$193=$C217)*(NhuCau!AJ$190:AJ$193))),2)</f>
        <v>0</v>
      </c>
      <c r="AH217" s="2">
        <f>ROUND((SUMPRODUCT((NhuCau!$E$190:$E$193=CakyQuyhoach)*((NhuCau!AK$190:AK$193)/10))+SUMPRODUCT((NhuCau!$E$190:$E$193=Kykehoach)*((NhuCau!AK$190:AK$193)/5))+SUMPRODUCT((NhuCau!$E$190:$E$193=$C217)*(NhuCau!AK$190:AK$193))),2)</f>
        <v>0</v>
      </c>
      <c r="AI217" s="2">
        <f>ROUND((SUMPRODUCT((NhuCau!$E$190:$E$193=CakyQuyhoach)*((NhuCau!AL$190:AL$193)/10))+SUMPRODUCT((NhuCau!$E$190:$E$193=Kykehoach)*((NhuCau!AL$190:AL$193)/5))+SUMPRODUCT((NhuCau!$E$190:$E$193=$C217)*(NhuCau!AL$190:AL$193))),2)</f>
        <v>0</v>
      </c>
      <c r="AJ217" s="2">
        <f>ROUND((SUMPRODUCT((NhuCau!$E$190:$E$193=CakyQuyhoach)*((NhuCau!AM$190:AM$193)/10))+SUMPRODUCT((NhuCau!$E$190:$E$193=Kykehoach)*((NhuCau!AM$190:AM$193)/5))+SUMPRODUCT((NhuCau!$E$190:$E$193=$C217)*(NhuCau!AM$190:AM$193))),2)</f>
        <v>0</v>
      </c>
      <c r="AK217" s="2">
        <f>ROUND((SUMPRODUCT((NhuCau!$E$190:$E$193=CakyQuyhoach)*((NhuCau!AN$190:AN$193)/10))+SUMPRODUCT((NhuCau!$E$190:$E$193=Kykehoach)*((NhuCau!AN$190:AN$193)/5))+SUMPRODUCT((NhuCau!$E$190:$E$193=$C217)*(NhuCau!AN$190:AN$193))),2)</f>
        <v>0</v>
      </c>
      <c r="AL217" s="2">
        <f>ROUND((SUMPRODUCT((NhuCau!$E$190:$E$193=CakyQuyhoach)*((NhuCau!AO$190:AO$193)/10))+SUMPRODUCT((NhuCau!$E$190:$E$193=Kykehoach)*((NhuCau!AO$190:AO$193)/5))+SUMPRODUCT((NhuCau!$E$190:$E$193=$C217)*(NhuCau!AO$190:AO$193))),2)</f>
        <v>0</v>
      </c>
      <c r="AM217" s="2">
        <f>ROUND((SUMPRODUCT((NhuCau!$E$190:$E$193=CakyQuyhoach)*((NhuCau!AP$190:AP$193)/10))+SUMPRODUCT((NhuCau!$E$190:$E$193=Kykehoach)*((NhuCau!AP$190:AP$193)/5))+SUMPRODUCT((NhuCau!$E$190:$E$193=$C217)*(NhuCau!AP$190:AP$193))),2)</f>
        <v>0</v>
      </c>
      <c r="AN217" s="2">
        <f>ROUND((SUMPRODUCT((NhuCau!$E$190:$E$193=CakyQuyhoach)*((NhuCau!AQ$190:AQ$193)/10))+SUMPRODUCT((NhuCau!$E$190:$E$193=Kykehoach)*((NhuCau!AQ$190:AQ$193)/5))+SUMPRODUCT((NhuCau!$E$190:$E$193=$C217)*(NhuCau!AQ$190:AQ$193))),2)</f>
        <v>0</v>
      </c>
      <c r="AO217" s="2">
        <f>ROUND((SUMPRODUCT((NhuCau!$E$190:$E$193=CakyQuyhoach)*((NhuCau!AR$190:AR$193)/10))+SUMPRODUCT((NhuCau!$E$190:$E$193=Kykehoach)*((NhuCau!AR$190:AR$193)/5))+SUMPRODUCT((NhuCau!$E$190:$E$193=$C217)*(NhuCau!AR$190:AR$193))),2)</f>
        <v>0</v>
      </c>
      <c r="AP217" s="2">
        <f>ROUND((SUMPRODUCT((NhuCau!$E$190:$E$193=CakyQuyhoach)*((NhuCau!AS$190:AS$193)/10))+SUMPRODUCT((NhuCau!$E$190:$E$193=Kykehoach)*((NhuCau!AS$190:AS$193)/5))+SUMPRODUCT((NhuCau!$E$190:$E$193=$C217)*(NhuCau!AS$190:AS$193))),2)</f>
        <v>0</v>
      </c>
      <c r="AQ217" s="2">
        <f>ROUND((SUMPRODUCT((NhuCau!$E$190:$E$193=CakyQuyhoach)*((NhuCau!AT$190:AT$193)/10))+SUMPRODUCT((NhuCau!$E$190:$E$193=Kykehoach)*((NhuCau!AT$190:AT$193)/5))+SUMPRODUCT((NhuCau!$E$190:$E$193=$C217)*(NhuCau!AT$190:AT$193))),2)</f>
        <v>0</v>
      </c>
      <c r="AR217" s="2">
        <f>ROUND((SUMPRODUCT((NhuCau!$E$190:$E$193=CakyQuyhoach)*((NhuCau!AU$190:AU$193)/10))+SUMPRODUCT((NhuCau!$E$190:$E$193=Kykehoach)*((NhuCau!AU$190:AU$193)/5))+SUMPRODUCT((NhuCau!$E$190:$E$193=$C217)*(NhuCau!AU$190:AU$193))),2)</f>
        <v>0</v>
      </c>
      <c r="AS217" s="2">
        <f>ROUND((SUMPRODUCT((NhuCau!$E$190:$E$193=CakyQuyhoach)*((NhuCau!AV$190:AV$193)/10))+SUMPRODUCT((NhuCau!$E$190:$E$193=Kykehoach)*((NhuCau!AV$190:AV$193)/5))+SUMPRODUCT((NhuCau!$E$190:$E$193=$C217)*(NhuCau!AV$190:AV$193))),2)</f>
        <v>0</v>
      </c>
      <c r="AT217" s="2">
        <f>ROUND((SUMPRODUCT((NhuCau!$E$190:$E$193=CakyQuyhoach)*((NhuCau!AW$190:AW$193)/10))+SUMPRODUCT((NhuCau!$E$190:$E$193=Kykehoach)*((NhuCau!AW$190:AW$193)/5))+SUMPRODUCT((NhuCau!$E$190:$E$193=$C217)*(NhuCau!AW$190:AW$193))),2)</f>
        <v>0</v>
      </c>
      <c r="AU217" s="2">
        <f>ROUND((SUMPRODUCT((NhuCau!$E$190:$E$193=CakyQuyhoach)*((NhuCau!AX$190:AX$193)/10))+SUMPRODUCT((NhuCau!$E$190:$E$193=Kykehoach)*((NhuCau!AX$190:AX$193)/5))+SUMPRODUCT((NhuCau!$E$190:$E$193=$C217)*(NhuCau!AX$190:AX$193))),2)</f>
        <v>0</v>
      </c>
      <c r="AV217" s="2">
        <f>ROUND((SUMPRODUCT((NhuCau!$E$190:$E$193=CakyQuyhoach)*((NhuCau!AY$190:AY$193)/10))+SUMPRODUCT((NhuCau!$E$190:$E$193=Kykehoach)*((NhuCau!AY$190:AY$193)/5))+SUMPRODUCT((NhuCau!$E$190:$E$193=$C217)*(NhuCau!AY$190:AY$193))),2)</f>
        <v>0</v>
      </c>
      <c r="AW217" s="2">
        <f>ROUND((SUMPRODUCT((NhuCau!$E$190:$E$193=CakyQuyhoach)*((NhuCau!AZ$190:AZ$193)/10))+SUMPRODUCT((NhuCau!$E$190:$E$193=Kykehoach)*((NhuCau!AZ$190:AZ$193)/5))+SUMPRODUCT((NhuCau!$E$190:$E$193=$C217)*(NhuCau!AZ$190:AZ$193))),2)</f>
        <v>0</v>
      </c>
      <c r="AX217" s="2">
        <f>ROUND((SUMPRODUCT((NhuCau!$E$190:$E$193=CakyQuyhoach)*((NhuCau!BA$190:BA$193)/10))+SUMPRODUCT((NhuCau!$E$190:$E$193=Kykehoach)*((NhuCau!BA$190:BA$193)/5))+SUMPRODUCT((NhuCau!$E$190:$E$193=$C217)*(NhuCau!BA$190:BA$193))),2)</f>
        <v>0</v>
      </c>
      <c r="AY217" s="2">
        <f>ROUND((SUMPRODUCT((NhuCau!$E$190:$E$193=CakyQuyhoach)*((NhuCau!BB$190:BB$193)/10))+SUMPRODUCT((NhuCau!$E$190:$E$193=Kykehoach)*((NhuCau!BB$190:BB$193)/5))+SUMPRODUCT((NhuCau!$E$190:$E$193=$C217)*(NhuCau!BB$190:BB$193))),2)</f>
        <v>0</v>
      </c>
      <c r="AZ217" s="2">
        <f>ROUND((SUMPRODUCT((NhuCau!$E$190:$E$193=CakyQuyhoach)*((NhuCau!BD$190:BD$193)/10))+SUMPRODUCT((NhuCau!$E$190:$E$193=Kykehoach)*((NhuCau!BD$190:BD$193)/5))+SUMPRODUCT((NhuCau!$E$190:$E$193=$C217)*(NhuCau!BD$190:BD$193))),2)</f>
        <v>0</v>
      </c>
      <c r="BA217" s="2">
        <f>ROUND((SUMPRODUCT((NhuCau!$E$190:$E$193=CakyQuyhoach)*((NhuCau!BE$190:BE$193)/10))+SUMPRODUCT((NhuCau!$E$190:$E$193=Kykehoach)*((NhuCau!BE$190:BE$193)/5))+SUMPRODUCT((NhuCau!$E$190:$E$193=$C217)*(NhuCau!BE$190:BE$193))),2)</f>
        <v>0</v>
      </c>
      <c r="BB217" s="2">
        <f>ROUND((SUMPRODUCT((NhuCau!$E$190:$E$193=CakyQuyhoach)*((NhuCau!BF$190:BF$193)/10))+SUMPRODUCT((NhuCau!$E$190:$E$193=Kykehoach)*((NhuCau!BF$190:BF$193)/5))+SUMPRODUCT((NhuCau!$E$190:$E$193=$C217)*(NhuCau!BF$190:BF$193))),2)</f>
        <v>0</v>
      </c>
      <c r="BC217" s="2">
        <f>ROUND((SUMPRODUCT((NhuCau!$E$190:$E$193=CakyQuyhoach)*((NhuCau!BG$190:BG$193)/10))+SUMPRODUCT((NhuCau!$E$190:$E$193=Kykehoach)*((NhuCau!BG$190:BG$193)/5))+SUMPRODUCT((NhuCau!$E$190:$E$193=$C217)*(NhuCau!BG$190:BG$193))),2)</f>
        <v>0</v>
      </c>
      <c r="BD217" s="2">
        <f>ROUND((SUMPRODUCT((NhuCau!$E$190:$E$193=CakyQuyhoach)*((NhuCau!BH$190:BH$193)/10))+SUMPRODUCT((NhuCau!$E$190:$E$193=Kykehoach)*((NhuCau!BH$190:BH$193)/5))+SUMPRODUCT((NhuCau!$E$190:$E$193=$C217)*(NhuCau!BH$190:BH$193))),2)</f>
        <v>0</v>
      </c>
      <c r="BE217" s="2">
        <f>ROUND((SUMPRODUCT((NhuCau!$E$190:$E$193=CakyQuyhoach)*((NhuCau!BI$190:BI$193)/10))+SUMPRODUCT((NhuCau!$E$190:$E$193=Kykehoach)*((NhuCau!BI$190:BI$193)/5))+SUMPRODUCT((NhuCau!$E$190:$E$193=$C217)*(NhuCau!BI$190:BI$193))),2)</f>
        <v>0</v>
      </c>
      <c r="BF217" s="2">
        <f>ROUND((SUMPRODUCT((NhuCau!$E$190:$E$193=CakyQuyhoach)*((NhuCau!BJ$190:BJ$193)/10))+SUMPRODUCT((NhuCau!$E$190:$E$193=Kykehoach)*((NhuCau!BJ$190:BJ$193)/5))+SUMPRODUCT((NhuCau!$E$190:$E$193=$C217)*(NhuCau!BJ$190:BJ$193))),2)</f>
        <v>0</v>
      </c>
      <c r="BG217" s="2">
        <f>ROUND((SUMPRODUCT((NhuCau!$E$190:$E$193=CakyQuyhoach)*((NhuCau!BK$190:BK$193)/10))+SUMPRODUCT((NhuCau!$E$190:$E$193=Kykehoach)*((NhuCau!BK$190:BK$193)/5))+SUMPRODUCT((NhuCau!$E$190:$E$193=$C217)*(NhuCau!BK$190:BK$193))),2)</f>
        <v>0</v>
      </c>
    </row>
    <row r="218" spans="1:59" s="5" customFormat="1" ht="16.5" customHeight="1">
      <c r="A218" s="117" t="s">
        <v>42</v>
      </c>
      <c r="B218" s="256"/>
      <c r="C218" s="249" t="str">
        <f>BANGTINH!O11</f>
        <v>Năm 2030</v>
      </c>
      <c r="D218" s="246" t="s">
        <v>52</v>
      </c>
      <c r="E218" s="257">
        <f t="shared" ref="E218:F218" si="110">E211-E212</f>
        <v>0</v>
      </c>
      <c r="F218" s="8">
        <f t="shared" si="110"/>
        <v>0</v>
      </c>
      <c r="G218" s="8">
        <f t="shared" ref="G218:BG218" si="111">G211-G212</f>
        <v>0</v>
      </c>
      <c r="H218" s="8">
        <f t="shared" si="111"/>
        <v>0</v>
      </c>
      <c r="I218" s="8">
        <f t="shared" si="111"/>
        <v>0</v>
      </c>
      <c r="J218" s="8">
        <f t="shared" si="111"/>
        <v>0</v>
      </c>
      <c r="K218" s="8">
        <f t="shared" si="111"/>
        <v>0</v>
      </c>
      <c r="L218" s="8">
        <f t="shared" si="111"/>
        <v>0</v>
      </c>
      <c r="M218" s="8">
        <f t="shared" si="111"/>
        <v>0</v>
      </c>
      <c r="N218" s="8">
        <f t="shared" si="111"/>
        <v>0</v>
      </c>
      <c r="O218" s="8">
        <f t="shared" si="111"/>
        <v>0</v>
      </c>
      <c r="P218" s="8">
        <f t="shared" si="111"/>
        <v>0</v>
      </c>
      <c r="Q218" s="8">
        <f t="shared" si="111"/>
        <v>0</v>
      </c>
      <c r="R218" s="8">
        <f t="shared" si="111"/>
        <v>0</v>
      </c>
      <c r="S218" s="8">
        <f t="shared" si="111"/>
        <v>0</v>
      </c>
      <c r="T218" s="8">
        <f t="shared" si="111"/>
        <v>0</v>
      </c>
      <c r="U218" s="8">
        <f t="shared" si="111"/>
        <v>0</v>
      </c>
      <c r="V218" s="8">
        <f t="shared" si="111"/>
        <v>0</v>
      </c>
      <c r="W218" s="8">
        <f t="shared" si="111"/>
        <v>0</v>
      </c>
      <c r="X218" s="8">
        <f t="shared" si="111"/>
        <v>0</v>
      </c>
      <c r="Y218" s="8">
        <f t="shared" si="111"/>
        <v>0</v>
      </c>
      <c r="Z218" s="8">
        <f t="shared" si="111"/>
        <v>0</v>
      </c>
      <c r="AA218" s="8">
        <f t="shared" si="111"/>
        <v>0</v>
      </c>
      <c r="AB218" s="8">
        <f t="shared" si="111"/>
        <v>0</v>
      </c>
      <c r="AC218" s="8">
        <f t="shared" si="111"/>
        <v>0</v>
      </c>
      <c r="AD218" s="8">
        <f t="shared" si="111"/>
        <v>0</v>
      </c>
      <c r="AE218" s="8">
        <f t="shared" si="111"/>
        <v>0</v>
      </c>
      <c r="AF218" s="8">
        <f t="shared" si="111"/>
        <v>0</v>
      </c>
      <c r="AG218" s="8">
        <f t="shared" si="111"/>
        <v>0</v>
      </c>
      <c r="AH218" s="8">
        <f t="shared" si="111"/>
        <v>0</v>
      </c>
      <c r="AI218" s="8">
        <f t="shared" si="111"/>
        <v>0</v>
      </c>
      <c r="AJ218" s="8">
        <f t="shared" si="111"/>
        <v>0</v>
      </c>
      <c r="AK218" s="8">
        <f t="shared" si="111"/>
        <v>0</v>
      </c>
      <c r="AL218" s="8">
        <f t="shared" si="111"/>
        <v>0</v>
      </c>
      <c r="AM218" s="8">
        <f t="shared" si="111"/>
        <v>0</v>
      </c>
      <c r="AN218" s="8">
        <f t="shared" si="111"/>
        <v>0</v>
      </c>
      <c r="AO218" s="8">
        <f t="shared" si="111"/>
        <v>0</v>
      </c>
      <c r="AP218" s="8">
        <f t="shared" si="111"/>
        <v>0</v>
      </c>
      <c r="AQ218" s="8">
        <f t="shared" si="111"/>
        <v>0</v>
      </c>
      <c r="AR218" s="8">
        <f t="shared" si="111"/>
        <v>0</v>
      </c>
      <c r="AS218" s="8">
        <f t="shared" si="111"/>
        <v>0</v>
      </c>
      <c r="AT218" s="8">
        <f t="shared" si="111"/>
        <v>0</v>
      </c>
      <c r="AU218" s="8">
        <f t="shared" si="111"/>
        <v>0</v>
      </c>
      <c r="AV218" s="8">
        <f t="shared" si="111"/>
        <v>0</v>
      </c>
      <c r="AW218" s="8">
        <f t="shared" si="111"/>
        <v>0</v>
      </c>
      <c r="AX218" s="8">
        <f t="shared" si="111"/>
        <v>0</v>
      </c>
      <c r="AY218" s="8">
        <f t="shared" si="111"/>
        <v>0</v>
      </c>
      <c r="AZ218" s="8">
        <f t="shared" si="111"/>
        <v>0</v>
      </c>
      <c r="BA218" s="8">
        <f t="shared" si="111"/>
        <v>0</v>
      </c>
      <c r="BB218" s="8">
        <f t="shared" si="111"/>
        <v>0</v>
      </c>
      <c r="BC218" s="8">
        <f t="shared" si="111"/>
        <v>0</v>
      </c>
      <c r="BD218" s="8">
        <f t="shared" si="111"/>
        <v>0</v>
      </c>
      <c r="BE218" s="8">
        <f t="shared" si="111"/>
        <v>0</v>
      </c>
      <c r="BF218" s="8">
        <f t="shared" si="111"/>
        <v>0</v>
      </c>
      <c r="BG218" s="8">
        <f t="shared" si="111"/>
        <v>0</v>
      </c>
    </row>
    <row r="219" spans="1:59" s="5" customFormat="1" ht="16.5" customHeight="1">
      <c r="A219" s="117" t="s">
        <v>42</v>
      </c>
      <c r="B219" s="244"/>
      <c r="C219" s="245" t="s">
        <v>45</v>
      </c>
      <c r="D219" s="246" t="s">
        <v>20</v>
      </c>
      <c r="E219" s="247">
        <f>NhuCau!H194</f>
        <v>0</v>
      </c>
      <c r="F219" s="4">
        <f>NhuCau!I194</f>
        <v>0</v>
      </c>
      <c r="G219" s="4">
        <f>NhuCau!J194</f>
        <v>0</v>
      </c>
      <c r="H219" s="4">
        <f>NhuCau!K194</f>
        <v>0</v>
      </c>
      <c r="I219" s="4">
        <f>NhuCau!L194</f>
        <v>0</v>
      </c>
      <c r="J219" s="4">
        <f>NhuCau!M194</f>
        <v>0</v>
      </c>
      <c r="K219" s="4">
        <f>NhuCau!N194</f>
        <v>0</v>
      </c>
      <c r="L219" s="4">
        <f>NhuCau!O194</f>
        <v>0</v>
      </c>
      <c r="M219" s="4">
        <f>NhuCau!P194</f>
        <v>0</v>
      </c>
      <c r="N219" s="4">
        <f>NhuCau!Q194</f>
        <v>0</v>
      </c>
      <c r="O219" s="4">
        <f>NhuCau!R194</f>
        <v>0</v>
      </c>
      <c r="P219" s="4">
        <f>NhuCau!S194</f>
        <v>0</v>
      </c>
      <c r="Q219" s="4">
        <f>NhuCau!T194</f>
        <v>0</v>
      </c>
      <c r="R219" s="4">
        <f>NhuCau!U194</f>
        <v>0</v>
      </c>
      <c r="S219" s="4">
        <f>NhuCau!V194</f>
        <v>0</v>
      </c>
      <c r="T219" s="4">
        <f>NhuCau!W194</f>
        <v>0</v>
      </c>
      <c r="U219" s="4">
        <f>NhuCau!X194</f>
        <v>0</v>
      </c>
      <c r="V219" s="4">
        <f>NhuCau!Y194</f>
        <v>0</v>
      </c>
      <c r="W219" s="4">
        <f>NhuCau!Z194</f>
        <v>0</v>
      </c>
      <c r="X219" s="4">
        <f>NhuCau!AA194</f>
        <v>0</v>
      </c>
      <c r="Y219" s="4">
        <f>NhuCau!AB194</f>
        <v>0</v>
      </c>
      <c r="Z219" s="4">
        <f>NhuCau!AC194</f>
        <v>0</v>
      </c>
      <c r="AA219" s="4">
        <f>NhuCau!AD194</f>
        <v>0</v>
      </c>
      <c r="AB219" s="4">
        <f>NhuCau!AE194</f>
        <v>0</v>
      </c>
      <c r="AC219" s="4">
        <f>NhuCau!AF194</f>
        <v>0</v>
      </c>
      <c r="AD219" s="4">
        <f>NhuCau!AG194</f>
        <v>0</v>
      </c>
      <c r="AE219" s="4">
        <f>NhuCau!AH194</f>
        <v>0</v>
      </c>
      <c r="AF219" s="4">
        <f>NhuCau!AI194</f>
        <v>0</v>
      </c>
      <c r="AG219" s="4">
        <f>NhuCau!AJ194</f>
        <v>0</v>
      </c>
      <c r="AH219" s="4">
        <f>NhuCau!AK194</f>
        <v>0</v>
      </c>
      <c r="AI219" s="4">
        <f>NhuCau!AL194</f>
        <v>0</v>
      </c>
      <c r="AJ219" s="4">
        <f>NhuCau!AM194</f>
        <v>0</v>
      </c>
      <c r="AK219" s="4">
        <f>NhuCau!AN194</f>
        <v>0</v>
      </c>
      <c r="AL219" s="4">
        <f>NhuCau!AO194</f>
        <v>0</v>
      </c>
      <c r="AM219" s="4">
        <f>NhuCau!AP194</f>
        <v>0</v>
      </c>
      <c r="AN219" s="4">
        <f>NhuCau!AQ194</f>
        <v>0</v>
      </c>
      <c r="AO219" s="4">
        <f>NhuCau!AR194</f>
        <v>0</v>
      </c>
      <c r="AP219" s="4">
        <f>NhuCau!AS194</f>
        <v>0</v>
      </c>
      <c r="AQ219" s="4">
        <f>NhuCau!AT194</f>
        <v>0</v>
      </c>
      <c r="AR219" s="4">
        <f>NhuCau!AU194</f>
        <v>0</v>
      </c>
      <c r="AS219" s="4">
        <f>NhuCau!AV194</f>
        <v>0</v>
      </c>
      <c r="AT219" s="4">
        <f>NhuCau!AW194</f>
        <v>0</v>
      </c>
      <c r="AU219" s="4">
        <f>NhuCau!AX194</f>
        <v>0</v>
      </c>
      <c r="AV219" s="4">
        <f>NhuCau!AY194</f>
        <v>0</v>
      </c>
      <c r="AW219" s="4">
        <f>NhuCau!AZ194</f>
        <v>0</v>
      </c>
      <c r="AX219" s="4">
        <f>NhuCau!BA194</f>
        <v>0</v>
      </c>
      <c r="AY219" s="4">
        <f>NhuCau!BB194</f>
        <v>0</v>
      </c>
      <c r="AZ219" s="4">
        <f>NhuCau!BD194</f>
        <v>0</v>
      </c>
      <c r="BA219" s="4">
        <f>NhuCau!BE194</f>
        <v>0</v>
      </c>
      <c r="BB219" s="4">
        <f>NhuCau!BF194</f>
        <v>0</v>
      </c>
      <c r="BC219" s="4">
        <f>NhuCau!BG194</f>
        <v>0</v>
      </c>
      <c r="BD219" s="4">
        <f>NhuCau!BH194</f>
        <v>0</v>
      </c>
      <c r="BE219" s="4">
        <f>NhuCau!BI194</f>
        <v>0</v>
      </c>
      <c r="BF219" s="4">
        <f>NhuCau!BJ194</f>
        <v>0</v>
      </c>
      <c r="BG219" s="4">
        <f>NhuCau!BK194</f>
        <v>0</v>
      </c>
    </row>
    <row r="220" spans="1:59" s="5" customFormat="1" ht="16.5" customHeight="1">
      <c r="A220" s="117" t="s">
        <v>42</v>
      </c>
      <c r="B220" s="248"/>
      <c r="C220" s="249">
        <f>BANGTINH!O5</f>
        <v>0</v>
      </c>
      <c r="D220" s="246" t="s">
        <v>20</v>
      </c>
      <c r="E220" s="250">
        <f t="shared" ref="E220:F220" si="112">SUM(E221:E225)</f>
        <v>0</v>
      </c>
      <c r="F220" s="6">
        <f t="shared" si="112"/>
        <v>0</v>
      </c>
      <c r="G220" s="6">
        <f t="shared" ref="G220:BG220" si="113">SUM(G221:G225)</f>
        <v>0</v>
      </c>
      <c r="H220" s="6">
        <f t="shared" si="113"/>
        <v>0</v>
      </c>
      <c r="I220" s="6">
        <f t="shared" si="113"/>
        <v>0</v>
      </c>
      <c r="J220" s="6">
        <f t="shared" si="113"/>
        <v>0</v>
      </c>
      <c r="K220" s="6">
        <f t="shared" si="113"/>
        <v>0</v>
      </c>
      <c r="L220" s="6">
        <f t="shared" si="113"/>
        <v>0</v>
      </c>
      <c r="M220" s="6">
        <f t="shared" si="113"/>
        <v>0</v>
      </c>
      <c r="N220" s="6">
        <f t="shared" si="113"/>
        <v>0</v>
      </c>
      <c r="O220" s="6">
        <f t="shared" si="113"/>
        <v>0</v>
      </c>
      <c r="P220" s="6">
        <f t="shared" si="113"/>
        <v>0</v>
      </c>
      <c r="Q220" s="6">
        <f t="shared" si="113"/>
        <v>0</v>
      </c>
      <c r="R220" s="6">
        <f t="shared" si="113"/>
        <v>0</v>
      </c>
      <c r="S220" s="6">
        <f t="shared" si="113"/>
        <v>0</v>
      </c>
      <c r="T220" s="6">
        <f t="shared" si="113"/>
        <v>0</v>
      </c>
      <c r="U220" s="6">
        <f t="shared" si="113"/>
        <v>0</v>
      </c>
      <c r="V220" s="6">
        <f t="shared" si="113"/>
        <v>0</v>
      </c>
      <c r="W220" s="6">
        <f t="shared" si="113"/>
        <v>0</v>
      </c>
      <c r="X220" s="6">
        <f t="shared" si="113"/>
        <v>0</v>
      </c>
      <c r="Y220" s="6">
        <f t="shared" si="113"/>
        <v>0</v>
      </c>
      <c r="Z220" s="6">
        <f t="shared" si="113"/>
        <v>0</v>
      </c>
      <c r="AA220" s="6">
        <f t="shared" si="113"/>
        <v>0</v>
      </c>
      <c r="AB220" s="6">
        <f t="shared" si="113"/>
        <v>0</v>
      </c>
      <c r="AC220" s="6">
        <f t="shared" si="113"/>
        <v>0</v>
      </c>
      <c r="AD220" s="6">
        <f t="shared" si="113"/>
        <v>0</v>
      </c>
      <c r="AE220" s="6">
        <f t="shared" si="113"/>
        <v>0</v>
      </c>
      <c r="AF220" s="6">
        <f t="shared" si="113"/>
        <v>0</v>
      </c>
      <c r="AG220" s="6">
        <f t="shared" si="113"/>
        <v>0</v>
      </c>
      <c r="AH220" s="6">
        <f t="shared" si="113"/>
        <v>0</v>
      </c>
      <c r="AI220" s="6">
        <f t="shared" si="113"/>
        <v>0</v>
      </c>
      <c r="AJ220" s="6">
        <f t="shared" si="113"/>
        <v>0</v>
      </c>
      <c r="AK220" s="6">
        <f t="shared" si="113"/>
        <v>0</v>
      </c>
      <c r="AL220" s="6">
        <f t="shared" si="113"/>
        <v>0</v>
      </c>
      <c r="AM220" s="6">
        <f t="shared" si="113"/>
        <v>0</v>
      </c>
      <c r="AN220" s="6">
        <f t="shared" si="113"/>
        <v>0</v>
      </c>
      <c r="AO220" s="6">
        <f t="shared" si="113"/>
        <v>0</v>
      </c>
      <c r="AP220" s="6">
        <f t="shared" si="113"/>
        <v>0</v>
      </c>
      <c r="AQ220" s="6">
        <f t="shared" si="113"/>
        <v>0</v>
      </c>
      <c r="AR220" s="6">
        <f t="shared" si="113"/>
        <v>0</v>
      </c>
      <c r="AS220" s="6">
        <f t="shared" si="113"/>
        <v>0</v>
      </c>
      <c r="AT220" s="6">
        <f t="shared" si="113"/>
        <v>0</v>
      </c>
      <c r="AU220" s="6">
        <f t="shared" si="113"/>
        <v>0</v>
      </c>
      <c r="AV220" s="6">
        <f t="shared" si="113"/>
        <v>0</v>
      </c>
      <c r="AW220" s="6">
        <f t="shared" si="113"/>
        <v>0</v>
      </c>
      <c r="AX220" s="6">
        <f t="shared" si="113"/>
        <v>0</v>
      </c>
      <c r="AY220" s="6">
        <f t="shared" si="113"/>
        <v>0</v>
      </c>
      <c r="AZ220" s="6">
        <f t="shared" si="113"/>
        <v>0</v>
      </c>
      <c r="BA220" s="6">
        <f t="shared" si="113"/>
        <v>0</v>
      </c>
      <c r="BB220" s="6">
        <f t="shared" si="113"/>
        <v>0</v>
      </c>
      <c r="BC220" s="6">
        <f t="shared" si="113"/>
        <v>0</v>
      </c>
      <c r="BD220" s="6">
        <f t="shared" si="113"/>
        <v>0</v>
      </c>
      <c r="BE220" s="6">
        <f t="shared" si="113"/>
        <v>0</v>
      </c>
      <c r="BF220" s="6">
        <f t="shared" si="113"/>
        <v>0</v>
      </c>
      <c r="BG220" s="6">
        <f t="shared" si="113"/>
        <v>0</v>
      </c>
    </row>
    <row r="221" spans="1:59" s="1" customFormat="1" ht="16.5" customHeight="1">
      <c r="A221" s="251" t="s">
        <v>42</v>
      </c>
      <c r="B221" s="252"/>
      <c r="C221" s="253" t="str">
        <f>BANGTINH!O6</f>
        <v>Năm 2025</v>
      </c>
      <c r="D221" s="259" t="s">
        <v>20</v>
      </c>
      <c r="E221" s="255">
        <f>SUM(F221:BG221)</f>
        <v>0</v>
      </c>
      <c r="F221" s="2">
        <f>ROUND((SUMPRODUCT((NhuCau!$E$195:$E$199=CakyQuyhoach)*((NhuCau!I$195:I$199)/10))+SUMPRODUCT((NhuCau!$E$195:$E$199=Kykehoach)*((NhuCau!I$195:I$199)/5))+SUMPRODUCT((NhuCau!$E$195:$E$199=$C221)*(NhuCau!I$195:I$199))),2)</f>
        <v>0</v>
      </c>
      <c r="G221" s="2">
        <f>ROUND((SUMPRODUCT((NhuCau!$E$195:$E$199=CakyQuyhoach)*((NhuCau!J$195:J$199)/10))+SUMPRODUCT((NhuCau!$E$195:$E$199=Kykehoach)*((NhuCau!J$195:J$199)/5))+SUMPRODUCT((NhuCau!$E$195:$E$199=$C221)*(NhuCau!J$195:J$199))),2)</f>
        <v>0</v>
      </c>
      <c r="H221" s="2">
        <f>ROUND((SUMPRODUCT((NhuCau!$E$195:$E$199=CakyQuyhoach)*((NhuCau!K$195:K$199)/10))+SUMPRODUCT((NhuCau!$E$195:$E$199=Kykehoach)*((NhuCau!K$195:K$199)/5))+SUMPRODUCT((NhuCau!$E$195:$E$199=$C221)*(NhuCau!K$195:K$199))),2)</f>
        <v>0</v>
      </c>
      <c r="I221" s="2">
        <f>ROUND((SUMPRODUCT((NhuCau!$E$195:$E$199=CakyQuyhoach)*((NhuCau!L$195:L$199)/10))+SUMPRODUCT((NhuCau!$E$195:$E$199=Kykehoach)*((NhuCau!L$195:L$199)/5))+SUMPRODUCT((NhuCau!$E$195:$E$199=$C221)*(NhuCau!L$195:L$199))),2)</f>
        <v>0</v>
      </c>
      <c r="J221" s="2">
        <f>ROUND((SUMPRODUCT((NhuCau!$E$195:$E$199=CakyQuyhoach)*((NhuCau!M$195:M$199)/10))+SUMPRODUCT((NhuCau!$E$195:$E$199=Kykehoach)*((NhuCau!M$195:M$199)/5))+SUMPRODUCT((NhuCau!$E$195:$E$199=$C221)*(NhuCau!M$195:M$199))),2)</f>
        <v>0</v>
      </c>
      <c r="K221" s="2">
        <f>ROUND((SUMPRODUCT((NhuCau!$E$195:$E$199=CakyQuyhoach)*((NhuCau!N$195:N$199)/10))+SUMPRODUCT((NhuCau!$E$195:$E$199=Kykehoach)*((NhuCau!N$195:N$199)/5))+SUMPRODUCT((NhuCau!$E$195:$E$199=$C221)*(NhuCau!N$195:N$199))),2)</f>
        <v>0</v>
      </c>
      <c r="L221" s="2">
        <f>ROUND((SUMPRODUCT((NhuCau!$E$195:$E$199=CakyQuyhoach)*((NhuCau!O$195:O$199)/10))+SUMPRODUCT((NhuCau!$E$195:$E$199=Kykehoach)*((NhuCau!O$195:O$199)/5))+SUMPRODUCT((NhuCau!$E$195:$E$199=$C221)*(NhuCau!O$195:O$199))),2)</f>
        <v>0</v>
      </c>
      <c r="M221" s="2">
        <f>ROUND((SUMPRODUCT((NhuCau!$E$195:$E$199=CakyQuyhoach)*((NhuCau!P$195:P$199)/10))+SUMPRODUCT((NhuCau!$E$195:$E$199=Kykehoach)*((NhuCau!P$195:P$199)/5))+SUMPRODUCT((NhuCau!$E$195:$E$199=$C221)*(NhuCau!P$195:P$199))),2)</f>
        <v>0</v>
      </c>
      <c r="N221" s="2">
        <f>ROUND((SUMPRODUCT((NhuCau!$E$195:$E$199=CakyQuyhoach)*((NhuCau!Q$195:Q$199)/10))+SUMPRODUCT((NhuCau!$E$195:$E$199=Kykehoach)*((NhuCau!Q$195:Q$199)/5))+SUMPRODUCT((NhuCau!$E$195:$E$199=$C221)*(NhuCau!Q$195:Q$199))),2)</f>
        <v>0</v>
      </c>
      <c r="O221" s="2">
        <f>ROUND((SUMPRODUCT((NhuCau!$E$195:$E$199=CakyQuyhoach)*((NhuCau!R$195:R$199)/10))+SUMPRODUCT((NhuCau!$E$195:$E$199=Kykehoach)*((NhuCau!R$195:R$199)/5))+SUMPRODUCT((NhuCau!$E$195:$E$199=$C221)*(NhuCau!R$195:R$199))),2)</f>
        <v>0</v>
      </c>
      <c r="P221" s="2">
        <f>ROUND((SUMPRODUCT((NhuCau!$E$195:$E$199=CakyQuyhoach)*((NhuCau!S$195:S$199)/10))+SUMPRODUCT((NhuCau!$E$195:$E$199=Kykehoach)*((NhuCau!S$195:S$199)/5))+SUMPRODUCT((NhuCau!$E$195:$E$199=$C221)*(NhuCau!S$195:S$199))),2)</f>
        <v>0</v>
      </c>
      <c r="Q221" s="2">
        <f>ROUND((SUMPRODUCT((NhuCau!$E$195:$E$199=CakyQuyhoach)*((NhuCau!T$195:T$199)/10))+SUMPRODUCT((NhuCau!$E$195:$E$199=Kykehoach)*((NhuCau!T$195:T$199)/5))+SUMPRODUCT((NhuCau!$E$195:$E$199=$C221)*(NhuCau!T$195:T$199))),2)</f>
        <v>0</v>
      </c>
      <c r="R221" s="2">
        <f>ROUND((SUMPRODUCT((NhuCau!$E$195:$E$199=CakyQuyhoach)*((NhuCau!U$195:U$199)/10))+SUMPRODUCT((NhuCau!$E$195:$E$199=Kykehoach)*((NhuCau!U$195:U$199)/5))+SUMPRODUCT((NhuCau!$E$195:$E$199=$C221)*(NhuCau!U$195:U$199))),2)</f>
        <v>0</v>
      </c>
      <c r="S221" s="2">
        <f>ROUND((SUMPRODUCT((NhuCau!$E$195:$E$199=CakyQuyhoach)*((NhuCau!V$195:V$199)/10))+SUMPRODUCT((NhuCau!$E$195:$E$199=Kykehoach)*((NhuCau!V$195:V$199)/5))+SUMPRODUCT((NhuCau!$E$195:$E$199=$C221)*(NhuCau!V$195:V$199))),2)</f>
        <v>0</v>
      </c>
      <c r="T221" s="2">
        <f>ROUND((SUMPRODUCT((NhuCau!$E$195:$E$199=CakyQuyhoach)*((NhuCau!W$195:W$199)/10))+SUMPRODUCT((NhuCau!$E$195:$E$199=Kykehoach)*((NhuCau!W$195:W$199)/5))+SUMPRODUCT((NhuCau!$E$195:$E$199=$C221)*(NhuCau!W$195:W$199))),2)</f>
        <v>0</v>
      </c>
      <c r="U221" s="2">
        <f>ROUND((SUMPRODUCT((NhuCau!$E$195:$E$199=CakyQuyhoach)*((NhuCau!X$195:X$199)/10))+SUMPRODUCT((NhuCau!$E$195:$E$199=Kykehoach)*((NhuCau!X$195:X$199)/5))+SUMPRODUCT((NhuCau!$E$195:$E$199=$C221)*(NhuCau!X$195:X$199))),2)</f>
        <v>0</v>
      </c>
      <c r="V221" s="2">
        <f>ROUND((SUMPRODUCT((NhuCau!$E$195:$E$199=CakyQuyhoach)*((NhuCau!Y$195:Y$199)/10))+SUMPRODUCT((NhuCau!$E$195:$E$199=Kykehoach)*((NhuCau!Y$195:Y$199)/5))+SUMPRODUCT((NhuCau!$E$195:$E$199=$C221)*(NhuCau!Y$195:Y$199))),2)</f>
        <v>0</v>
      </c>
      <c r="W221" s="2">
        <f>ROUND((SUMPRODUCT((NhuCau!$E$195:$E$199=CakyQuyhoach)*((NhuCau!Z$195:Z$199)/10))+SUMPRODUCT((NhuCau!$E$195:$E$199=Kykehoach)*((NhuCau!Z$195:Z$199)/5))+SUMPRODUCT((NhuCau!$E$195:$E$199=$C221)*(NhuCau!Z$195:Z$199))),2)</f>
        <v>0</v>
      </c>
      <c r="X221" s="2">
        <f>ROUND((SUMPRODUCT((NhuCau!$E$195:$E$199=CakyQuyhoach)*((NhuCau!AA$195:AA$199)/10))+SUMPRODUCT((NhuCau!$E$195:$E$199=Kykehoach)*((NhuCau!AA$195:AA$199)/5))+SUMPRODUCT((NhuCau!$E$195:$E$199=$C221)*(NhuCau!AA$195:AA$199))),2)</f>
        <v>0</v>
      </c>
      <c r="Y221" s="2">
        <f>ROUND((SUMPRODUCT((NhuCau!$E$195:$E$199=CakyQuyhoach)*((NhuCau!AB$195:AB$199)/10))+SUMPRODUCT((NhuCau!$E$195:$E$199=Kykehoach)*((NhuCau!AB$195:AB$199)/5))+SUMPRODUCT((NhuCau!$E$195:$E$199=$C221)*(NhuCau!AB$195:AB$199))),2)</f>
        <v>0</v>
      </c>
      <c r="Z221" s="2">
        <f>ROUND((SUMPRODUCT((NhuCau!$E$195:$E$199=CakyQuyhoach)*((NhuCau!AC$195:AC$199)/10))+SUMPRODUCT((NhuCau!$E$195:$E$199=Kykehoach)*((NhuCau!AC$195:AC$199)/5))+SUMPRODUCT((NhuCau!$E$195:$E$199=$C221)*(NhuCau!AC$195:AC$199))),2)</f>
        <v>0</v>
      </c>
      <c r="AA221" s="2">
        <f>ROUND((SUMPRODUCT((NhuCau!$E$195:$E$199=CakyQuyhoach)*((NhuCau!AD$195:AD$199)/10))+SUMPRODUCT((NhuCau!$E$195:$E$199=Kykehoach)*((NhuCau!AD$195:AD$199)/5))+SUMPRODUCT((NhuCau!$E$195:$E$199=$C221)*(NhuCau!AD$195:AD$199))),2)</f>
        <v>0</v>
      </c>
      <c r="AB221" s="2">
        <f>ROUND((SUMPRODUCT((NhuCau!$E$195:$E$199=CakyQuyhoach)*((NhuCau!AE$195:AE$199)/10))+SUMPRODUCT((NhuCau!$E$195:$E$199=Kykehoach)*((NhuCau!AE$195:AE$199)/5))+SUMPRODUCT((NhuCau!$E$195:$E$199=$C221)*(NhuCau!AE$195:AE$199))),2)</f>
        <v>0</v>
      </c>
      <c r="AC221" s="2">
        <f>ROUND((SUMPRODUCT((NhuCau!$E$195:$E$199=CakyQuyhoach)*((NhuCau!AF$195:AF$199)/10))+SUMPRODUCT((NhuCau!$E$195:$E$199=Kykehoach)*((NhuCau!AF$195:AF$199)/5))+SUMPRODUCT((NhuCau!$E$195:$E$199=$C221)*(NhuCau!AF$195:AF$199))),2)</f>
        <v>0</v>
      </c>
      <c r="AD221" s="2">
        <f>ROUND((SUMPRODUCT((NhuCau!$E$195:$E$199=CakyQuyhoach)*((NhuCau!AG$195:AG$199)/10))+SUMPRODUCT((NhuCau!$E$195:$E$199=Kykehoach)*((NhuCau!AG$195:AG$199)/5))+SUMPRODUCT((NhuCau!$E$195:$E$199=$C221)*(NhuCau!AG$195:AG$199))),2)</f>
        <v>0</v>
      </c>
      <c r="AE221" s="2">
        <f>ROUND((SUMPRODUCT((NhuCau!$E$195:$E$199=CakyQuyhoach)*((NhuCau!AH$195:AH$199)/10))+SUMPRODUCT((NhuCau!$E$195:$E$199=Kykehoach)*((NhuCau!AH$195:AH$199)/5))+SUMPRODUCT((NhuCau!$E$195:$E$199=$C221)*(NhuCau!AH$195:AH$199))),2)</f>
        <v>0</v>
      </c>
      <c r="AF221" s="2">
        <f>ROUND((SUMPRODUCT((NhuCau!$E$195:$E$199=CakyQuyhoach)*((NhuCau!AI$195:AI$199)/10))+SUMPRODUCT((NhuCau!$E$195:$E$199=Kykehoach)*((NhuCau!AI$195:AI$199)/5))+SUMPRODUCT((NhuCau!$E$195:$E$199=$C221)*(NhuCau!AI$195:AI$199))),2)</f>
        <v>0</v>
      </c>
      <c r="AG221" s="2">
        <f>ROUND((SUMPRODUCT((NhuCau!$E$195:$E$199=CakyQuyhoach)*((NhuCau!AJ$195:AJ$199)/10))+SUMPRODUCT((NhuCau!$E$195:$E$199=Kykehoach)*((NhuCau!AJ$195:AJ$199)/5))+SUMPRODUCT((NhuCau!$E$195:$E$199=$C221)*(NhuCau!AJ$195:AJ$199))),2)</f>
        <v>0</v>
      </c>
      <c r="AH221" s="2">
        <f>ROUND((SUMPRODUCT((NhuCau!$E$195:$E$199=CakyQuyhoach)*((NhuCau!AK$195:AK$199)/10))+SUMPRODUCT((NhuCau!$E$195:$E$199=Kykehoach)*((NhuCau!AK$195:AK$199)/5))+SUMPRODUCT((NhuCau!$E$195:$E$199=$C221)*(NhuCau!AK$195:AK$199))),2)</f>
        <v>0</v>
      </c>
      <c r="AI221" s="2">
        <f>ROUND((SUMPRODUCT((NhuCau!$E$195:$E$199=CakyQuyhoach)*((NhuCau!AL$195:AL$199)/10))+SUMPRODUCT((NhuCau!$E$195:$E$199=Kykehoach)*((NhuCau!AL$195:AL$199)/5))+SUMPRODUCT((NhuCau!$E$195:$E$199=$C221)*(NhuCau!AL$195:AL$199))),2)</f>
        <v>0</v>
      </c>
      <c r="AJ221" s="2">
        <f>ROUND((SUMPRODUCT((NhuCau!$E$195:$E$199=CakyQuyhoach)*((NhuCau!AM$195:AM$199)/10))+SUMPRODUCT((NhuCau!$E$195:$E$199=Kykehoach)*((NhuCau!AM$195:AM$199)/5))+SUMPRODUCT((NhuCau!$E$195:$E$199=$C221)*(NhuCau!AM$195:AM$199))),2)</f>
        <v>0</v>
      </c>
      <c r="AK221" s="2">
        <f>ROUND((SUMPRODUCT((NhuCau!$E$195:$E$199=CakyQuyhoach)*((NhuCau!AN$195:AN$199)/10))+SUMPRODUCT((NhuCau!$E$195:$E$199=Kykehoach)*((NhuCau!AN$195:AN$199)/5))+SUMPRODUCT((NhuCau!$E$195:$E$199=$C221)*(NhuCau!AN$195:AN$199))),2)</f>
        <v>0</v>
      </c>
      <c r="AL221" s="2">
        <f>ROUND((SUMPRODUCT((NhuCau!$E$195:$E$199=CakyQuyhoach)*((NhuCau!AO$195:AO$199)/10))+SUMPRODUCT((NhuCau!$E$195:$E$199=Kykehoach)*((NhuCau!AO$195:AO$199)/5))+SUMPRODUCT((NhuCau!$E$195:$E$199=$C221)*(NhuCau!AO$195:AO$199))),2)</f>
        <v>0</v>
      </c>
      <c r="AM221" s="2">
        <f>ROUND((SUMPRODUCT((NhuCau!$E$195:$E$199=CakyQuyhoach)*((NhuCau!AP$195:AP$199)/10))+SUMPRODUCT((NhuCau!$E$195:$E$199=Kykehoach)*((NhuCau!AP$195:AP$199)/5))+SUMPRODUCT((NhuCau!$E$195:$E$199=$C221)*(NhuCau!AP$195:AP$199))),2)</f>
        <v>0</v>
      </c>
      <c r="AN221" s="2">
        <f>ROUND((SUMPRODUCT((NhuCau!$E$195:$E$199=CakyQuyhoach)*((NhuCau!AQ$195:AQ$199)/10))+SUMPRODUCT((NhuCau!$E$195:$E$199=Kykehoach)*((NhuCau!AQ$195:AQ$199)/5))+SUMPRODUCT((NhuCau!$E$195:$E$199=$C221)*(NhuCau!AQ$195:AQ$199))),2)</f>
        <v>0</v>
      </c>
      <c r="AO221" s="2">
        <f>ROUND((SUMPRODUCT((NhuCau!$E$195:$E$199=CakyQuyhoach)*((NhuCau!AR$195:AR$199)/10))+SUMPRODUCT((NhuCau!$E$195:$E$199=Kykehoach)*((NhuCau!AR$195:AR$199)/5))+SUMPRODUCT((NhuCau!$E$195:$E$199=$C221)*(NhuCau!AR$195:AR$199))),2)</f>
        <v>0</v>
      </c>
      <c r="AP221" s="2">
        <f>ROUND((SUMPRODUCT((NhuCau!$E$195:$E$199=CakyQuyhoach)*((NhuCau!AS$195:AS$199)/10))+SUMPRODUCT((NhuCau!$E$195:$E$199=Kykehoach)*((NhuCau!AS$195:AS$199)/5))+SUMPRODUCT((NhuCau!$E$195:$E$199=$C221)*(NhuCau!AS$195:AS$199))),2)</f>
        <v>0</v>
      </c>
      <c r="AQ221" s="2">
        <f>ROUND((SUMPRODUCT((NhuCau!$E$195:$E$199=CakyQuyhoach)*((NhuCau!AT$195:AT$199)/10))+SUMPRODUCT((NhuCau!$E$195:$E$199=Kykehoach)*((NhuCau!AT$195:AT$199)/5))+SUMPRODUCT((NhuCau!$E$195:$E$199=$C221)*(NhuCau!AT$195:AT$199))),2)</f>
        <v>0</v>
      </c>
      <c r="AR221" s="2">
        <f>ROUND((SUMPRODUCT((NhuCau!$E$195:$E$199=CakyQuyhoach)*((NhuCau!AU$195:AU$199)/10))+SUMPRODUCT((NhuCau!$E$195:$E$199=Kykehoach)*((NhuCau!AU$195:AU$199)/5))+SUMPRODUCT((NhuCau!$E$195:$E$199=$C221)*(NhuCau!AU$195:AU$199))),2)</f>
        <v>0</v>
      </c>
      <c r="AS221" s="2">
        <f>ROUND((SUMPRODUCT((NhuCau!$E$195:$E$199=CakyQuyhoach)*((NhuCau!AV$195:AV$199)/10))+SUMPRODUCT((NhuCau!$E$195:$E$199=Kykehoach)*((NhuCau!AV$195:AV$199)/5))+SUMPRODUCT((NhuCau!$E$195:$E$199=$C221)*(NhuCau!AV$195:AV$199))),2)</f>
        <v>0</v>
      </c>
      <c r="AT221" s="2">
        <f>ROUND((SUMPRODUCT((NhuCau!$E$195:$E$199=CakyQuyhoach)*((NhuCau!AW$195:AW$199)/10))+SUMPRODUCT((NhuCau!$E$195:$E$199=Kykehoach)*((NhuCau!AW$195:AW$199)/5))+SUMPRODUCT((NhuCau!$E$195:$E$199=$C221)*(NhuCau!AW$195:AW$199))),2)</f>
        <v>0</v>
      </c>
      <c r="AU221" s="2">
        <f>ROUND((SUMPRODUCT((NhuCau!$E$195:$E$199=CakyQuyhoach)*((NhuCau!AX$195:AX$199)/10))+SUMPRODUCT((NhuCau!$E$195:$E$199=Kykehoach)*((NhuCau!AX$195:AX$199)/5))+SUMPRODUCT((NhuCau!$E$195:$E$199=$C221)*(NhuCau!AX$195:AX$199))),2)</f>
        <v>0</v>
      </c>
      <c r="AV221" s="2">
        <f>ROUND((SUMPRODUCT((NhuCau!$E$195:$E$199=CakyQuyhoach)*((NhuCau!AY$195:AY$199)/10))+SUMPRODUCT((NhuCau!$E$195:$E$199=Kykehoach)*((NhuCau!AY$195:AY$199)/5))+SUMPRODUCT((NhuCau!$E$195:$E$199=$C221)*(NhuCau!AY$195:AY$199))),2)</f>
        <v>0</v>
      </c>
      <c r="AW221" s="2">
        <f>ROUND((SUMPRODUCT((NhuCau!$E$195:$E$199=CakyQuyhoach)*((NhuCau!AZ$195:AZ$199)/10))+SUMPRODUCT((NhuCau!$E$195:$E$199=Kykehoach)*((NhuCau!AZ$195:AZ$199)/5))+SUMPRODUCT((NhuCau!$E$195:$E$199=$C221)*(NhuCau!AZ$195:AZ$199))),2)</f>
        <v>0</v>
      </c>
      <c r="AX221" s="2">
        <f>ROUND((SUMPRODUCT((NhuCau!$E$195:$E$199=CakyQuyhoach)*((NhuCau!BA$195:BA$199)/10))+SUMPRODUCT((NhuCau!$E$195:$E$199=Kykehoach)*((NhuCau!BA$195:BA$199)/5))+SUMPRODUCT((NhuCau!$E$195:$E$199=$C221)*(NhuCau!BA$195:BA$199))),2)</f>
        <v>0</v>
      </c>
      <c r="AY221" s="2">
        <f>ROUND((SUMPRODUCT((NhuCau!$E$195:$E$199=CakyQuyhoach)*((NhuCau!BB$195:BB$199)/10))+SUMPRODUCT((NhuCau!$E$195:$E$199=Kykehoach)*((NhuCau!BB$195:BB$199)/5))+SUMPRODUCT((NhuCau!$E$195:$E$199=$C221)*(NhuCau!BB$195:BB$199))),2)</f>
        <v>0</v>
      </c>
      <c r="AZ221" s="2">
        <f>ROUND((SUMPRODUCT((NhuCau!$E$195:$E$199=CakyQuyhoach)*((NhuCau!BD$195:BD$199)/10))+SUMPRODUCT((NhuCau!$E$195:$E$199=Kykehoach)*((NhuCau!BD$195:BD$199)/5))+SUMPRODUCT((NhuCau!$E$195:$E$199=$C221)*(NhuCau!BD$195:BD$199))),2)</f>
        <v>0</v>
      </c>
      <c r="BA221" s="2">
        <f>ROUND((SUMPRODUCT((NhuCau!$E$195:$E$199=CakyQuyhoach)*((NhuCau!BE$195:BE$199)/10))+SUMPRODUCT((NhuCau!$E$195:$E$199=Kykehoach)*((NhuCau!BE$195:BE$199)/5))+SUMPRODUCT((NhuCau!$E$195:$E$199=$C221)*(NhuCau!BE$195:BE$199))),2)</f>
        <v>0</v>
      </c>
      <c r="BB221" s="2">
        <f>ROUND((SUMPRODUCT((NhuCau!$E$195:$E$199=CakyQuyhoach)*((NhuCau!BF$195:BF$199)/10))+SUMPRODUCT((NhuCau!$E$195:$E$199=Kykehoach)*((NhuCau!BF$195:BF$199)/5))+SUMPRODUCT((NhuCau!$E$195:$E$199=$C221)*(NhuCau!BF$195:BF$199))),2)</f>
        <v>0</v>
      </c>
      <c r="BC221" s="2">
        <f>ROUND((SUMPRODUCT((NhuCau!$E$195:$E$199=CakyQuyhoach)*((NhuCau!BG$195:BG$199)/10))+SUMPRODUCT((NhuCau!$E$195:$E$199=Kykehoach)*((NhuCau!BG$195:BG$199)/5))+SUMPRODUCT((NhuCau!$E$195:$E$199=$C221)*(NhuCau!BG$195:BG$199))),2)</f>
        <v>0</v>
      </c>
      <c r="BD221" s="2">
        <f>ROUND((SUMPRODUCT((NhuCau!$E$195:$E$199=CakyQuyhoach)*((NhuCau!BH$195:BH$199)/10))+SUMPRODUCT((NhuCau!$E$195:$E$199=Kykehoach)*((NhuCau!BH$195:BH$199)/5))+SUMPRODUCT((NhuCau!$E$195:$E$199=$C221)*(NhuCau!BH$195:BH$199))),2)</f>
        <v>0</v>
      </c>
      <c r="BE221" s="2">
        <f>ROUND((SUMPRODUCT((NhuCau!$E$195:$E$199=CakyQuyhoach)*((NhuCau!BI$195:BI$199)/10))+SUMPRODUCT((NhuCau!$E$195:$E$199=Kykehoach)*((NhuCau!BI$195:BI$199)/5))+SUMPRODUCT((NhuCau!$E$195:$E$199=$C221)*(NhuCau!BI$195:BI$199))),2)</f>
        <v>0</v>
      </c>
      <c r="BF221" s="2">
        <f>ROUND((SUMPRODUCT((NhuCau!$E$195:$E$199=CakyQuyhoach)*((NhuCau!BJ$195:BJ$199)/10))+SUMPRODUCT((NhuCau!$E$195:$E$199=Kykehoach)*((NhuCau!BJ$195:BJ$199)/5))+SUMPRODUCT((NhuCau!$E$195:$E$199=$C221)*(NhuCau!BJ$195:BJ$199))),2)</f>
        <v>0</v>
      </c>
      <c r="BG221" s="2">
        <f>ROUND((SUMPRODUCT((NhuCau!$E$195:$E$199=CakyQuyhoach)*((NhuCau!BK$195:BK$199)/10))+SUMPRODUCT((NhuCau!$E$195:$E$199=Kykehoach)*((NhuCau!BK$195:BK$199)/5))+SUMPRODUCT((NhuCau!$E$195:$E$199=$C221)*(NhuCau!BK$195:BK$199))),2)</f>
        <v>0</v>
      </c>
    </row>
    <row r="222" spans="1:59" s="1" customFormat="1" ht="16.5" customHeight="1">
      <c r="A222" s="251" t="s">
        <v>42</v>
      </c>
      <c r="B222" s="252"/>
      <c r="C222" s="253" t="str">
        <f>BANGTINH!O7</f>
        <v>Năm 2026</v>
      </c>
      <c r="D222" s="254" t="s">
        <v>20</v>
      </c>
      <c r="E222" s="255">
        <f>SUM(F222:BG222)</f>
        <v>0</v>
      </c>
      <c r="F222" s="2">
        <f>ROUND((SUMPRODUCT((NhuCau!$E$195:$E$199=CakyQuyhoach)*((NhuCau!I$195:I$199)/10))+SUMPRODUCT((NhuCau!$E$195:$E$199=Kykehoach)*((NhuCau!I$195:I$199)/5))+SUMPRODUCT((NhuCau!$E$195:$E$199=$C222)*(NhuCau!I$195:I$199))),2)</f>
        <v>0</v>
      </c>
      <c r="G222" s="2">
        <f>ROUND((SUMPRODUCT((NhuCau!$E$195:$E$199=CakyQuyhoach)*((NhuCau!J$195:J$199)/10))+SUMPRODUCT((NhuCau!$E$195:$E$199=Kykehoach)*((NhuCau!J$195:J$199)/5))+SUMPRODUCT((NhuCau!$E$195:$E$199=$C222)*(NhuCau!J$195:J$199))),2)</f>
        <v>0</v>
      </c>
      <c r="H222" s="2">
        <f>ROUND((SUMPRODUCT((NhuCau!$E$195:$E$199=CakyQuyhoach)*((NhuCau!K$195:K$199)/10))+SUMPRODUCT((NhuCau!$E$195:$E$199=Kykehoach)*((NhuCau!K$195:K$199)/5))+SUMPRODUCT((NhuCau!$E$195:$E$199=$C222)*(NhuCau!K$195:K$199))),2)</f>
        <v>0</v>
      </c>
      <c r="I222" s="2">
        <f>ROUND((SUMPRODUCT((NhuCau!$E$195:$E$199=CakyQuyhoach)*((NhuCau!L$195:L$199)/10))+SUMPRODUCT((NhuCau!$E$195:$E$199=Kykehoach)*((NhuCau!L$195:L$199)/5))+SUMPRODUCT((NhuCau!$E$195:$E$199=$C222)*(NhuCau!L$195:L$199))),2)</f>
        <v>0</v>
      </c>
      <c r="J222" s="2">
        <f>ROUND((SUMPRODUCT((NhuCau!$E$195:$E$199=CakyQuyhoach)*((NhuCau!M$195:M$199)/10))+SUMPRODUCT((NhuCau!$E$195:$E$199=Kykehoach)*((NhuCau!M$195:M$199)/5))+SUMPRODUCT((NhuCau!$E$195:$E$199=$C222)*(NhuCau!M$195:M$199))),2)</f>
        <v>0</v>
      </c>
      <c r="K222" s="2">
        <f>ROUND((SUMPRODUCT((NhuCau!$E$195:$E$199=CakyQuyhoach)*((NhuCau!N$195:N$199)/10))+SUMPRODUCT((NhuCau!$E$195:$E$199=Kykehoach)*((NhuCau!N$195:N$199)/5))+SUMPRODUCT((NhuCau!$E$195:$E$199=$C222)*(NhuCau!N$195:N$199))),2)</f>
        <v>0</v>
      </c>
      <c r="L222" s="2">
        <f>ROUND((SUMPRODUCT((NhuCau!$E$195:$E$199=CakyQuyhoach)*((NhuCau!O$195:O$199)/10))+SUMPRODUCT((NhuCau!$E$195:$E$199=Kykehoach)*((NhuCau!O$195:O$199)/5))+SUMPRODUCT((NhuCau!$E$195:$E$199=$C222)*(NhuCau!O$195:O$199))),2)</f>
        <v>0</v>
      </c>
      <c r="M222" s="2">
        <f>ROUND((SUMPRODUCT((NhuCau!$E$195:$E$199=CakyQuyhoach)*((NhuCau!P$195:P$199)/10))+SUMPRODUCT((NhuCau!$E$195:$E$199=Kykehoach)*((NhuCau!P$195:P$199)/5))+SUMPRODUCT((NhuCau!$E$195:$E$199=$C222)*(NhuCau!P$195:P$199))),2)</f>
        <v>0</v>
      </c>
      <c r="N222" s="2">
        <f>ROUND((SUMPRODUCT((NhuCau!$E$195:$E$199=CakyQuyhoach)*((NhuCau!Q$195:Q$199)/10))+SUMPRODUCT((NhuCau!$E$195:$E$199=Kykehoach)*((NhuCau!Q$195:Q$199)/5))+SUMPRODUCT((NhuCau!$E$195:$E$199=$C222)*(NhuCau!Q$195:Q$199))),2)</f>
        <v>0</v>
      </c>
      <c r="O222" s="2">
        <f>ROUND((SUMPRODUCT((NhuCau!$E$195:$E$199=CakyQuyhoach)*((NhuCau!R$195:R$199)/10))+SUMPRODUCT((NhuCau!$E$195:$E$199=Kykehoach)*((NhuCau!R$195:R$199)/5))+SUMPRODUCT((NhuCau!$E$195:$E$199=$C222)*(NhuCau!R$195:R$199))),2)</f>
        <v>0</v>
      </c>
      <c r="P222" s="2">
        <f>ROUND((SUMPRODUCT((NhuCau!$E$195:$E$199=CakyQuyhoach)*((NhuCau!S$195:S$199)/10))+SUMPRODUCT((NhuCau!$E$195:$E$199=Kykehoach)*((NhuCau!S$195:S$199)/5))+SUMPRODUCT((NhuCau!$E$195:$E$199=$C222)*(NhuCau!S$195:S$199))),2)</f>
        <v>0</v>
      </c>
      <c r="Q222" s="2">
        <f>ROUND((SUMPRODUCT((NhuCau!$E$195:$E$199=CakyQuyhoach)*((NhuCau!T$195:T$199)/10))+SUMPRODUCT((NhuCau!$E$195:$E$199=Kykehoach)*((NhuCau!T$195:T$199)/5))+SUMPRODUCT((NhuCau!$E$195:$E$199=$C222)*(NhuCau!T$195:T$199))),2)</f>
        <v>0</v>
      </c>
      <c r="R222" s="2">
        <f>ROUND((SUMPRODUCT((NhuCau!$E$195:$E$199=CakyQuyhoach)*((NhuCau!U$195:U$199)/10))+SUMPRODUCT((NhuCau!$E$195:$E$199=Kykehoach)*((NhuCau!U$195:U$199)/5))+SUMPRODUCT((NhuCau!$E$195:$E$199=$C222)*(NhuCau!U$195:U$199))),2)</f>
        <v>0</v>
      </c>
      <c r="S222" s="2">
        <f>ROUND((SUMPRODUCT((NhuCau!$E$195:$E$199=CakyQuyhoach)*((NhuCau!V$195:V$199)/10))+SUMPRODUCT((NhuCau!$E$195:$E$199=Kykehoach)*((NhuCau!V$195:V$199)/5))+SUMPRODUCT((NhuCau!$E$195:$E$199=$C222)*(NhuCau!V$195:V$199))),2)</f>
        <v>0</v>
      </c>
      <c r="T222" s="2">
        <f>ROUND((SUMPRODUCT((NhuCau!$E$195:$E$199=CakyQuyhoach)*((NhuCau!W$195:W$199)/10))+SUMPRODUCT((NhuCau!$E$195:$E$199=Kykehoach)*((NhuCau!W$195:W$199)/5))+SUMPRODUCT((NhuCau!$E$195:$E$199=$C222)*(NhuCau!W$195:W$199))),2)</f>
        <v>0</v>
      </c>
      <c r="U222" s="2">
        <f>ROUND((SUMPRODUCT((NhuCau!$E$195:$E$199=CakyQuyhoach)*((NhuCau!X$195:X$199)/10))+SUMPRODUCT((NhuCau!$E$195:$E$199=Kykehoach)*((NhuCau!X$195:X$199)/5))+SUMPRODUCT((NhuCau!$E$195:$E$199=$C222)*(NhuCau!X$195:X$199))),2)</f>
        <v>0</v>
      </c>
      <c r="V222" s="2">
        <f>ROUND((SUMPRODUCT((NhuCau!$E$195:$E$199=CakyQuyhoach)*((NhuCau!Y$195:Y$199)/10))+SUMPRODUCT((NhuCau!$E$195:$E$199=Kykehoach)*((NhuCau!Y$195:Y$199)/5))+SUMPRODUCT((NhuCau!$E$195:$E$199=$C222)*(NhuCau!Y$195:Y$199))),2)</f>
        <v>0</v>
      </c>
      <c r="W222" s="2">
        <f>ROUND((SUMPRODUCT((NhuCau!$E$195:$E$199=CakyQuyhoach)*((NhuCau!Z$195:Z$199)/10))+SUMPRODUCT((NhuCau!$E$195:$E$199=Kykehoach)*((NhuCau!Z$195:Z$199)/5))+SUMPRODUCT((NhuCau!$E$195:$E$199=$C222)*(NhuCau!Z$195:Z$199))),2)</f>
        <v>0</v>
      </c>
      <c r="X222" s="2">
        <f>ROUND((SUMPRODUCT((NhuCau!$E$195:$E$199=CakyQuyhoach)*((NhuCau!AA$195:AA$199)/10))+SUMPRODUCT((NhuCau!$E$195:$E$199=Kykehoach)*((NhuCau!AA$195:AA$199)/5))+SUMPRODUCT((NhuCau!$E$195:$E$199=$C222)*(NhuCau!AA$195:AA$199))),2)</f>
        <v>0</v>
      </c>
      <c r="Y222" s="2">
        <f>ROUND((SUMPRODUCT((NhuCau!$E$195:$E$199=CakyQuyhoach)*((NhuCau!AB$195:AB$199)/10))+SUMPRODUCT((NhuCau!$E$195:$E$199=Kykehoach)*((NhuCau!AB$195:AB$199)/5))+SUMPRODUCT((NhuCau!$E$195:$E$199=$C222)*(NhuCau!AB$195:AB$199))),2)</f>
        <v>0</v>
      </c>
      <c r="Z222" s="2">
        <f>ROUND((SUMPRODUCT((NhuCau!$E$195:$E$199=CakyQuyhoach)*((NhuCau!AC$195:AC$199)/10))+SUMPRODUCT((NhuCau!$E$195:$E$199=Kykehoach)*((NhuCau!AC$195:AC$199)/5))+SUMPRODUCT((NhuCau!$E$195:$E$199=$C222)*(NhuCau!AC$195:AC$199))),2)</f>
        <v>0</v>
      </c>
      <c r="AA222" s="2">
        <f>ROUND((SUMPRODUCT((NhuCau!$E$195:$E$199=CakyQuyhoach)*((NhuCau!AD$195:AD$199)/10))+SUMPRODUCT((NhuCau!$E$195:$E$199=Kykehoach)*((NhuCau!AD$195:AD$199)/5))+SUMPRODUCT((NhuCau!$E$195:$E$199=$C222)*(NhuCau!AD$195:AD$199))),2)</f>
        <v>0</v>
      </c>
      <c r="AB222" s="2">
        <f>ROUND((SUMPRODUCT((NhuCau!$E$195:$E$199=CakyQuyhoach)*((NhuCau!AE$195:AE$199)/10))+SUMPRODUCT((NhuCau!$E$195:$E$199=Kykehoach)*((NhuCau!AE$195:AE$199)/5))+SUMPRODUCT((NhuCau!$E$195:$E$199=$C222)*(NhuCau!AE$195:AE$199))),2)</f>
        <v>0</v>
      </c>
      <c r="AC222" s="2">
        <f>ROUND((SUMPRODUCT((NhuCau!$E$195:$E$199=CakyQuyhoach)*((NhuCau!AF$195:AF$199)/10))+SUMPRODUCT((NhuCau!$E$195:$E$199=Kykehoach)*((NhuCau!AF$195:AF$199)/5))+SUMPRODUCT((NhuCau!$E$195:$E$199=$C222)*(NhuCau!AF$195:AF$199))),2)</f>
        <v>0</v>
      </c>
      <c r="AD222" s="2">
        <f>ROUND((SUMPRODUCT((NhuCau!$E$195:$E$199=CakyQuyhoach)*((NhuCau!AG$195:AG$199)/10))+SUMPRODUCT((NhuCau!$E$195:$E$199=Kykehoach)*((NhuCau!AG$195:AG$199)/5))+SUMPRODUCT((NhuCau!$E$195:$E$199=$C222)*(NhuCau!AG$195:AG$199))),2)</f>
        <v>0</v>
      </c>
      <c r="AE222" s="2">
        <f>ROUND((SUMPRODUCT((NhuCau!$E$195:$E$199=CakyQuyhoach)*((NhuCau!AH$195:AH$199)/10))+SUMPRODUCT((NhuCau!$E$195:$E$199=Kykehoach)*((NhuCau!AH$195:AH$199)/5))+SUMPRODUCT((NhuCau!$E$195:$E$199=$C222)*(NhuCau!AH$195:AH$199))),2)</f>
        <v>0</v>
      </c>
      <c r="AF222" s="2">
        <f>ROUND((SUMPRODUCT((NhuCau!$E$195:$E$199=CakyQuyhoach)*((NhuCau!AI$195:AI$199)/10))+SUMPRODUCT((NhuCau!$E$195:$E$199=Kykehoach)*((NhuCau!AI$195:AI$199)/5))+SUMPRODUCT((NhuCau!$E$195:$E$199=$C222)*(NhuCau!AI$195:AI$199))),2)</f>
        <v>0</v>
      </c>
      <c r="AG222" s="2">
        <f>ROUND((SUMPRODUCT((NhuCau!$E$195:$E$199=CakyQuyhoach)*((NhuCau!AJ$195:AJ$199)/10))+SUMPRODUCT((NhuCau!$E$195:$E$199=Kykehoach)*((NhuCau!AJ$195:AJ$199)/5))+SUMPRODUCT((NhuCau!$E$195:$E$199=$C222)*(NhuCau!AJ$195:AJ$199))),2)</f>
        <v>0</v>
      </c>
      <c r="AH222" s="2">
        <f>ROUND((SUMPRODUCT((NhuCau!$E$195:$E$199=CakyQuyhoach)*((NhuCau!AK$195:AK$199)/10))+SUMPRODUCT((NhuCau!$E$195:$E$199=Kykehoach)*((NhuCau!AK$195:AK$199)/5))+SUMPRODUCT((NhuCau!$E$195:$E$199=$C222)*(NhuCau!AK$195:AK$199))),2)</f>
        <v>0</v>
      </c>
      <c r="AI222" s="2">
        <f>ROUND((SUMPRODUCT((NhuCau!$E$195:$E$199=CakyQuyhoach)*((NhuCau!AL$195:AL$199)/10))+SUMPRODUCT((NhuCau!$E$195:$E$199=Kykehoach)*((NhuCau!AL$195:AL$199)/5))+SUMPRODUCT((NhuCau!$E$195:$E$199=$C222)*(NhuCau!AL$195:AL$199))),2)</f>
        <v>0</v>
      </c>
      <c r="AJ222" s="2">
        <f>ROUND((SUMPRODUCT((NhuCau!$E$195:$E$199=CakyQuyhoach)*((NhuCau!AM$195:AM$199)/10))+SUMPRODUCT((NhuCau!$E$195:$E$199=Kykehoach)*((NhuCau!AM$195:AM$199)/5))+SUMPRODUCT((NhuCau!$E$195:$E$199=$C222)*(NhuCau!AM$195:AM$199))),2)</f>
        <v>0</v>
      </c>
      <c r="AK222" s="2">
        <f>ROUND((SUMPRODUCT((NhuCau!$E$195:$E$199=CakyQuyhoach)*((NhuCau!AN$195:AN$199)/10))+SUMPRODUCT((NhuCau!$E$195:$E$199=Kykehoach)*((NhuCau!AN$195:AN$199)/5))+SUMPRODUCT((NhuCau!$E$195:$E$199=$C222)*(NhuCau!AN$195:AN$199))),2)</f>
        <v>0</v>
      </c>
      <c r="AL222" s="2">
        <f>ROUND((SUMPRODUCT((NhuCau!$E$195:$E$199=CakyQuyhoach)*((NhuCau!AO$195:AO$199)/10))+SUMPRODUCT((NhuCau!$E$195:$E$199=Kykehoach)*((NhuCau!AO$195:AO$199)/5))+SUMPRODUCT((NhuCau!$E$195:$E$199=$C222)*(NhuCau!AO$195:AO$199))),2)</f>
        <v>0</v>
      </c>
      <c r="AM222" s="2">
        <f>ROUND((SUMPRODUCT((NhuCau!$E$195:$E$199=CakyQuyhoach)*((NhuCau!AP$195:AP$199)/10))+SUMPRODUCT((NhuCau!$E$195:$E$199=Kykehoach)*((NhuCau!AP$195:AP$199)/5))+SUMPRODUCT((NhuCau!$E$195:$E$199=$C222)*(NhuCau!AP$195:AP$199))),2)</f>
        <v>0</v>
      </c>
      <c r="AN222" s="2">
        <f>ROUND((SUMPRODUCT((NhuCau!$E$195:$E$199=CakyQuyhoach)*((NhuCau!AQ$195:AQ$199)/10))+SUMPRODUCT((NhuCau!$E$195:$E$199=Kykehoach)*((NhuCau!AQ$195:AQ$199)/5))+SUMPRODUCT((NhuCau!$E$195:$E$199=$C222)*(NhuCau!AQ$195:AQ$199))),2)</f>
        <v>0</v>
      </c>
      <c r="AO222" s="2">
        <f>ROUND((SUMPRODUCT((NhuCau!$E$195:$E$199=CakyQuyhoach)*((NhuCau!AR$195:AR$199)/10))+SUMPRODUCT((NhuCau!$E$195:$E$199=Kykehoach)*((NhuCau!AR$195:AR$199)/5))+SUMPRODUCT((NhuCau!$E$195:$E$199=$C222)*(NhuCau!AR$195:AR$199))),2)</f>
        <v>0</v>
      </c>
      <c r="AP222" s="2">
        <f>ROUND((SUMPRODUCT((NhuCau!$E$195:$E$199=CakyQuyhoach)*((NhuCau!AS$195:AS$199)/10))+SUMPRODUCT((NhuCau!$E$195:$E$199=Kykehoach)*((NhuCau!AS$195:AS$199)/5))+SUMPRODUCT((NhuCau!$E$195:$E$199=$C222)*(NhuCau!AS$195:AS$199))),2)</f>
        <v>0</v>
      </c>
      <c r="AQ222" s="2">
        <f>ROUND((SUMPRODUCT((NhuCau!$E$195:$E$199=CakyQuyhoach)*((NhuCau!AT$195:AT$199)/10))+SUMPRODUCT((NhuCau!$E$195:$E$199=Kykehoach)*((NhuCau!AT$195:AT$199)/5))+SUMPRODUCT((NhuCau!$E$195:$E$199=$C222)*(NhuCau!AT$195:AT$199))),2)</f>
        <v>0</v>
      </c>
      <c r="AR222" s="2">
        <f>ROUND((SUMPRODUCT((NhuCau!$E$195:$E$199=CakyQuyhoach)*((NhuCau!AU$195:AU$199)/10))+SUMPRODUCT((NhuCau!$E$195:$E$199=Kykehoach)*((NhuCau!AU$195:AU$199)/5))+SUMPRODUCT((NhuCau!$E$195:$E$199=$C222)*(NhuCau!AU$195:AU$199))),2)</f>
        <v>0</v>
      </c>
      <c r="AS222" s="2">
        <f>ROUND((SUMPRODUCT((NhuCau!$E$195:$E$199=CakyQuyhoach)*((NhuCau!AV$195:AV$199)/10))+SUMPRODUCT((NhuCau!$E$195:$E$199=Kykehoach)*((NhuCau!AV$195:AV$199)/5))+SUMPRODUCT((NhuCau!$E$195:$E$199=$C222)*(NhuCau!AV$195:AV$199))),2)</f>
        <v>0</v>
      </c>
      <c r="AT222" s="2">
        <f>ROUND((SUMPRODUCT((NhuCau!$E$195:$E$199=CakyQuyhoach)*((NhuCau!AW$195:AW$199)/10))+SUMPRODUCT((NhuCau!$E$195:$E$199=Kykehoach)*((NhuCau!AW$195:AW$199)/5))+SUMPRODUCT((NhuCau!$E$195:$E$199=$C222)*(NhuCau!AW$195:AW$199))),2)</f>
        <v>0</v>
      </c>
      <c r="AU222" s="2">
        <f>ROUND((SUMPRODUCT((NhuCau!$E$195:$E$199=CakyQuyhoach)*((NhuCau!AX$195:AX$199)/10))+SUMPRODUCT((NhuCau!$E$195:$E$199=Kykehoach)*((NhuCau!AX$195:AX$199)/5))+SUMPRODUCT((NhuCau!$E$195:$E$199=$C222)*(NhuCau!AX$195:AX$199))),2)</f>
        <v>0</v>
      </c>
      <c r="AV222" s="2">
        <f>ROUND((SUMPRODUCT((NhuCau!$E$195:$E$199=CakyQuyhoach)*((NhuCau!AY$195:AY$199)/10))+SUMPRODUCT((NhuCau!$E$195:$E$199=Kykehoach)*((NhuCau!AY$195:AY$199)/5))+SUMPRODUCT((NhuCau!$E$195:$E$199=$C222)*(NhuCau!AY$195:AY$199))),2)</f>
        <v>0</v>
      </c>
      <c r="AW222" s="2">
        <f>ROUND((SUMPRODUCT((NhuCau!$E$195:$E$199=CakyQuyhoach)*((NhuCau!AZ$195:AZ$199)/10))+SUMPRODUCT((NhuCau!$E$195:$E$199=Kykehoach)*((NhuCau!AZ$195:AZ$199)/5))+SUMPRODUCT((NhuCau!$E$195:$E$199=$C222)*(NhuCau!AZ$195:AZ$199))),2)</f>
        <v>0</v>
      </c>
      <c r="AX222" s="2">
        <f>ROUND((SUMPRODUCT((NhuCau!$E$195:$E$199=CakyQuyhoach)*((NhuCau!BA$195:BA$199)/10))+SUMPRODUCT((NhuCau!$E$195:$E$199=Kykehoach)*((NhuCau!BA$195:BA$199)/5))+SUMPRODUCT((NhuCau!$E$195:$E$199=$C222)*(NhuCau!BA$195:BA$199))),2)</f>
        <v>0</v>
      </c>
      <c r="AY222" s="2">
        <f>ROUND((SUMPRODUCT((NhuCau!$E$195:$E$199=CakyQuyhoach)*((NhuCau!BB$195:BB$199)/10))+SUMPRODUCT((NhuCau!$E$195:$E$199=Kykehoach)*((NhuCau!BB$195:BB$199)/5))+SUMPRODUCT((NhuCau!$E$195:$E$199=$C222)*(NhuCau!BB$195:BB$199))),2)</f>
        <v>0</v>
      </c>
      <c r="AZ222" s="2">
        <f>ROUND((SUMPRODUCT((NhuCau!$E$195:$E$199=CakyQuyhoach)*((NhuCau!BD$195:BD$199)/10))+SUMPRODUCT((NhuCau!$E$195:$E$199=Kykehoach)*((NhuCau!BD$195:BD$199)/5))+SUMPRODUCT((NhuCau!$E$195:$E$199=$C222)*(NhuCau!BD$195:BD$199))),2)</f>
        <v>0</v>
      </c>
      <c r="BA222" s="2">
        <f>ROUND((SUMPRODUCT((NhuCau!$E$195:$E$199=CakyQuyhoach)*((NhuCau!BE$195:BE$199)/10))+SUMPRODUCT((NhuCau!$E$195:$E$199=Kykehoach)*((NhuCau!BE$195:BE$199)/5))+SUMPRODUCT((NhuCau!$E$195:$E$199=$C222)*(NhuCau!BE$195:BE$199))),2)</f>
        <v>0</v>
      </c>
      <c r="BB222" s="2">
        <f>ROUND((SUMPRODUCT((NhuCau!$E$195:$E$199=CakyQuyhoach)*((NhuCau!BF$195:BF$199)/10))+SUMPRODUCT((NhuCau!$E$195:$E$199=Kykehoach)*((NhuCau!BF$195:BF$199)/5))+SUMPRODUCT((NhuCau!$E$195:$E$199=$C222)*(NhuCau!BF$195:BF$199))),2)</f>
        <v>0</v>
      </c>
      <c r="BC222" s="2">
        <f>ROUND((SUMPRODUCT((NhuCau!$E$195:$E$199=CakyQuyhoach)*((NhuCau!BG$195:BG$199)/10))+SUMPRODUCT((NhuCau!$E$195:$E$199=Kykehoach)*((NhuCau!BG$195:BG$199)/5))+SUMPRODUCT((NhuCau!$E$195:$E$199=$C222)*(NhuCau!BG$195:BG$199))),2)</f>
        <v>0</v>
      </c>
      <c r="BD222" s="2">
        <f>ROUND((SUMPRODUCT((NhuCau!$E$195:$E$199=CakyQuyhoach)*((NhuCau!BH$195:BH$199)/10))+SUMPRODUCT((NhuCau!$E$195:$E$199=Kykehoach)*((NhuCau!BH$195:BH$199)/5))+SUMPRODUCT((NhuCau!$E$195:$E$199=$C222)*(NhuCau!BH$195:BH$199))),2)</f>
        <v>0</v>
      </c>
      <c r="BE222" s="2">
        <f>ROUND((SUMPRODUCT((NhuCau!$E$195:$E$199=CakyQuyhoach)*((NhuCau!BI$195:BI$199)/10))+SUMPRODUCT((NhuCau!$E$195:$E$199=Kykehoach)*((NhuCau!BI$195:BI$199)/5))+SUMPRODUCT((NhuCau!$E$195:$E$199=$C222)*(NhuCau!BI$195:BI$199))),2)</f>
        <v>0</v>
      </c>
      <c r="BF222" s="2">
        <f>ROUND((SUMPRODUCT((NhuCau!$E$195:$E$199=CakyQuyhoach)*((NhuCau!BJ$195:BJ$199)/10))+SUMPRODUCT((NhuCau!$E$195:$E$199=Kykehoach)*((NhuCau!BJ$195:BJ$199)/5))+SUMPRODUCT((NhuCau!$E$195:$E$199=$C222)*(NhuCau!BJ$195:BJ$199))),2)</f>
        <v>0</v>
      </c>
      <c r="BG222" s="2">
        <f>ROUND((SUMPRODUCT((NhuCau!$E$195:$E$199=CakyQuyhoach)*((NhuCau!BK$195:BK$199)/10))+SUMPRODUCT((NhuCau!$E$195:$E$199=Kykehoach)*((NhuCau!BK$195:BK$199)/5))+SUMPRODUCT((NhuCau!$E$195:$E$199=$C222)*(NhuCau!BK$195:BK$199))),2)</f>
        <v>0</v>
      </c>
    </row>
    <row r="223" spans="1:59" s="1" customFormat="1" ht="16.5" customHeight="1">
      <c r="A223" s="251" t="s">
        <v>42</v>
      </c>
      <c r="B223" s="252"/>
      <c r="C223" s="253" t="str">
        <f>BANGTINH!O8</f>
        <v>Năm 2027</v>
      </c>
      <c r="D223" s="254" t="s">
        <v>20</v>
      </c>
      <c r="E223" s="255">
        <f>SUM(F223:BG223)</f>
        <v>0</v>
      </c>
      <c r="F223" s="2">
        <f>ROUND((SUMPRODUCT((NhuCau!$E$195:$E$199=CakyQuyhoach)*((NhuCau!I$195:I$199)/10))+SUMPRODUCT((NhuCau!$E$195:$E$199=Kykehoach)*((NhuCau!I$195:I$199)/5))+SUMPRODUCT((NhuCau!$E$195:$E$199=$C223)*(NhuCau!I$195:I$199))),2)</f>
        <v>0</v>
      </c>
      <c r="G223" s="2">
        <f>ROUND((SUMPRODUCT((NhuCau!$E$195:$E$199=CakyQuyhoach)*((NhuCau!J$195:J$199)/10))+SUMPRODUCT((NhuCau!$E$195:$E$199=Kykehoach)*((NhuCau!J$195:J$199)/5))+SUMPRODUCT((NhuCau!$E$195:$E$199=$C223)*(NhuCau!J$195:J$199))),2)</f>
        <v>0</v>
      </c>
      <c r="H223" s="2">
        <f>ROUND((SUMPRODUCT((NhuCau!$E$195:$E$199=CakyQuyhoach)*((NhuCau!K$195:K$199)/10))+SUMPRODUCT((NhuCau!$E$195:$E$199=Kykehoach)*((NhuCau!K$195:K$199)/5))+SUMPRODUCT((NhuCau!$E$195:$E$199=$C223)*(NhuCau!K$195:K$199))),2)</f>
        <v>0</v>
      </c>
      <c r="I223" s="2">
        <f>ROUND((SUMPRODUCT((NhuCau!$E$195:$E$199=CakyQuyhoach)*((NhuCau!L$195:L$199)/10))+SUMPRODUCT((NhuCau!$E$195:$E$199=Kykehoach)*((NhuCau!L$195:L$199)/5))+SUMPRODUCT((NhuCau!$E$195:$E$199=$C223)*(NhuCau!L$195:L$199))),2)</f>
        <v>0</v>
      </c>
      <c r="J223" s="2">
        <f>ROUND((SUMPRODUCT((NhuCau!$E$195:$E$199=CakyQuyhoach)*((NhuCau!M$195:M$199)/10))+SUMPRODUCT((NhuCau!$E$195:$E$199=Kykehoach)*((NhuCau!M$195:M$199)/5))+SUMPRODUCT((NhuCau!$E$195:$E$199=$C223)*(NhuCau!M$195:M$199))),2)</f>
        <v>0</v>
      </c>
      <c r="K223" s="2">
        <f>ROUND((SUMPRODUCT((NhuCau!$E$195:$E$199=CakyQuyhoach)*((NhuCau!N$195:N$199)/10))+SUMPRODUCT((NhuCau!$E$195:$E$199=Kykehoach)*((NhuCau!N$195:N$199)/5))+SUMPRODUCT((NhuCau!$E$195:$E$199=$C223)*(NhuCau!N$195:N$199))),2)</f>
        <v>0</v>
      </c>
      <c r="L223" s="2">
        <f>ROUND((SUMPRODUCT((NhuCau!$E$195:$E$199=CakyQuyhoach)*((NhuCau!O$195:O$199)/10))+SUMPRODUCT((NhuCau!$E$195:$E$199=Kykehoach)*((NhuCau!O$195:O$199)/5))+SUMPRODUCT((NhuCau!$E$195:$E$199=$C223)*(NhuCau!O$195:O$199))),2)</f>
        <v>0</v>
      </c>
      <c r="M223" s="2">
        <f>ROUND((SUMPRODUCT((NhuCau!$E$195:$E$199=CakyQuyhoach)*((NhuCau!P$195:P$199)/10))+SUMPRODUCT((NhuCau!$E$195:$E$199=Kykehoach)*((NhuCau!P$195:P$199)/5))+SUMPRODUCT((NhuCau!$E$195:$E$199=$C223)*(NhuCau!P$195:P$199))),2)</f>
        <v>0</v>
      </c>
      <c r="N223" s="2">
        <f>ROUND((SUMPRODUCT((NhuCau!$E$195:$E$199=CakyQuyhoach)*((NhuCau!Q$195:Q$199)/10))+SUMPRODUCT((NhuCau!$E$195:$E$199=Kykehoach)*((NhuCau!Q$195:Q$199)/5))+SUMPRODUCT((NhuCau!$E$195:$E$199=$C223)*(NhuCau!Q$195:Q$199))),2)</f>
        <v>0</v>
      </c>
      <c r="O223" s="2">
        <f>ROUND((SUMPRODUCT((NhuCau!$E$195:$E$199=CakyQuyhoach)*((NhuCau!R$195:R$199)/10))+SUMPRODUCT((NhuCau!$E$195:$E$199=Kykehoach)*((NhuCau!R$195:R$199)/5))+SUMPRODUCT((NhuCau!$E$195:$E$199=$C223)*(NhuCau!R$195:R$199))),2)</f>
        <v>0</v>
      </c>
      <c r="P223" s="2">
        <f>ROUND((SUMPRODUCT((NhuCau!$E$195:$E$199=CakyQuyhoach)*((NhuCau!S$195:S$199)/10))+SUMPRODUCT((NhuCau!$E$195:$E$199=Kykehoach)*((NhuCau!S$195:S$199)/5))+SUMPRODUCT((NhuCau!$E$195:$E$199=$C223)*(NhuCau!S$195:S$199))),2)</f>
        <v>0</v>
      </c>
      <c r="Q223" s="2">
        <f>ROUND((SUMPRODUCT((NhuCau!$E$195:$E$199=CakyQuyhoach)*((NhuCau!T$195:T$199)/10))+SUMPRODUCT((NhuCau!$E$195:$E$199=Kykehoach)*((NhuCau!T$195:T$199)/5))+SUMPRODUCT((NhuCau!$E$195:$E$199=$C223)*(NhuCau!T$195:T$199))),2)</f>
        <v>0</v>
      </c>
      <c r="R223" s="2">
        <f>ROUND((SUMPRODUCT((NhuCau!$E$195:$E$199=CakyQuyhoach)*((NhuCau!U$195:U$199)/10))+SUMPRODUCT((NhuCau!$E$195:$E$199=Kykehoach)*((NhuCau!U$195:U$199)/5))+SUMPRODUCT((NhuCau!$E$195:$E$199=$C223)*(NhuCau!U$195:U$199))),2)</f>
        <v>0</v>
      </c>
      <c r="S223" s="2">
        <f>ROUND((SUMPRODUCT((NhuCau!$E$195:$E$199=CakyQuyhoach)*((NhuCau!V$195:V$199)/10))+SUMPRODUCT((NhuCau!$E$195:$E$199=Kykehoach)*((NhuCau!V$195:V$199)/5))+SUMPRODUCT((NhuCau!$E$195:$E$199=$C223)*(NhuCau!V$195:V$199))),2)</f>
        <v>0</v>
      </c>
      <c r="T223" s="2">
        <f>ROUND((SUMPRODUCT((NhuCau!$E$195:$E$199=CakyQuyhoach)*((NhuCau!W$195:W$199)/10))+SUMPRODUCT((NhuCau!$E$195:$E$199=Kykehoach)*((NhuCau!W$195:W$199)/5))+SUMPRODUCT((NhuCau!$E$195:$E$199=$C223)*(NhuCau!W$195:W$199))),2)</f>
        <v>0</v>
      </c>
      <c r="U223" s="2">
        <f>ROUND((SUMPRODUCT((NhuCau!$E$195:$E$199=CakyQuyhoach)*((NhuCau!X$195:X$199)/10))+SUMPRODUCT((NhuCau!$E$195:$E$199=Kykehoach)*((NhuCau!X$195:X$199)/5))+SUMPRODUCT((NhuCau!$E$195:$E$199=$C223)*(NhuCau!X$195:X$199))),2)</f>
        <v>0</v>
      </c>
      <c r="V223" s="2">
        <f>ROUND((SUMPRODUCT((NhuCau!$E$195:$E$199=CakyQuyhoach)*((NhuCau!Y$195:Y$199)/10))+SUMPRODUCT((NhuCau!$E$195:$E$199=Kykehoach)*((NhuCau!Y$195:Y$199)/5))+SUMPRODUCT((NhuCau!$E$195:$E$199=$C223)*(NhuCau!Y$195:Y$199))),2)</f>
        <v>0</v>
      </c>
      <c r="W223" s="2">
        <f>ROUND((SUMPRODUCT((NhuCau!$E$195:$E$199=CakyQuyhoach)*((NhuCau!Z$195:Z$199)/10))+SUMPRODUCT((NhuCau!$E$195:$E$199=Kykehoach)*((NhuCau!Z$195:Z$199)/5))+SUMPRODUCT((NhuCau!$E$195:$E$199=$C223)*(NhuCau!Z$195:Z$199))),2)</f>
        <v>0</v>
      </c>
      <c r="X223" s="2">
        <f>ROUND((SUMPRODUCT((NhuCau!$E$195:$E$199=CakyQuyhoach)*((NhuCau!AA$195:AA$199)/10))+SUMPRODUCT((NhuCau!$E$195:$E$199=Kykehoach)*((NhuCau!AA$195:AA$199)/5))+SUMPRODUCT((NhuCau!$E$195:$E$199=$C223)*(NhuCau!AA$195:AA$199))),2)</f>
        <v>0</v>
      </c>
      <c r="Y223" s="2">
        <f>ROUND((SUMPRODUCT((NhuCau!$E$195:$E$199=CakyQuyhoach)*((NhuCau!AB$195:AB$199)/10))+SUMPRODUCT((NhuCau!$E$195:$E$199=Kykehoach)*((NhuCau!AB$195:AB$199)/5))+SUMPRODUCT((NhuCau!$E$195:$E$199=$C223)*(NhuCau!AB$195:AB$199))),2)</f>
        <v>0</v>
      </c>
      <c r="Z223" s="2">
        <f>ROUND((SUMPRODUCT((NhuCau!$E$195:$E$199=CakyQuyhoach)*((NhuCau!AC$195:AC$199)/10))+SUMPRODUCT((NhuCau!$E$195:$E$199=Kykehoach)*((NhuCau!AC$195:AC$199)/5))+SUMPRODUCT((NhuCau!$E$195:$E$199=$C223)*(NhuCau!AC$195:AC$199))),2)</f>
        <v>0</v>
      </c>
      <c r="AA223" s="2">
        <f>ROUND((SUMPRODUCT((NhuCau!$E$195:$E$199=CakyQuyhoach)*((NhuCau!AD$195:AD$199)/10))+SUMPRODUCT((NhuCau!$E$195:$E$199=Kykehoach)*((NhuCau!AD$195:AD$199)/5))+SUMPRODUCT((NhuCau!$E$195:$E$199=$C223)*(NhuCau!AD$195:AD$199))),2)</f>
        <v>0</v>
      </c>
      <c r="AB223" s="2">
        <f>ROUND((SUMPRODUCT((NhuCau!$E$195:$E$199=CakyQuyhoach)*((NhuCau!AE$195:AE$199)/10))+SUMPRODUCT((NhuCau!$E$195:$E$199=Kykehoach)*((NhuCau!AE$195:AE$199)/5))+SUMPRODUCT((NhuCau!$E$195:$E$199=$C223)*(NhuCau!AE$195:AE$199))),2)</f>
        <v>0</v>
      </c>
      <c r="AC223" s="2">
        <f>ROUND((SUMPRODUCT((NhuCau!$E$195:$E$199=CakyQuyhoach)*((NhuCau!AF$195:AF$199)/10))+SUMPRODUCT((NhuCau!$E$195:$E$199=Kykehoach)*((NhuCau!AF$195:AF$199)/5))+SUMPRODUCT((NhuCau!$E$195:$E$199=$C223)*(NhuCau!AF$195:AF$199))),2)</f>
        <v>0</v>
      </c>
      <c r="AD223" s="2">
        <f>ROUND((SUMPRODUCT((NhuCau!$E$195:$E$199=CakyQuyhoach)*((NhuCau!AG$195:AG$199)/10))+SUMPRODUCT((NhuCau!$E$195:$E$199=Kykehoach)*((NhuCau!AG$195:AG$199)/5))+SUMPRODUCT((NhuCau!$E$195:$E$199=$C223)*(NhuCau!AG$195:AG$199))),2)</f>
        <v>0</v>
      </c>
      <c r="AE223" s="2">
        <f>ROUND((SUMPRODUCT((NhuCau!$E$195:$E$199=CakyQuyhoach)*((NhuCau!AH$195:AH$199)/10))+SUMPRODUCT((NhuCau!$E$195:$E$199=Kykehoach)*((NhuCau!AH$195:AH$199)/5))+SUMPRODUCT((NhuCau!$E$195:$E$199=$C223)*(NhuCau!AH$195:AH$199))),2)</f>
        <v>0</v>
      </c>
      <c r="AF223" s="2">
        <f>ROUND((SUMPRODUCT((NhuCau!$E$195:$E$199=CakyQuyhoach)*((NhuCau!AI$195:AI$199)/10))+SUMPRODUCT((NhuCau!$E$195:$E$199=Kykehoach)*((NhuCau!AI$195:AI$199)/5))+SUMPRODUCT((NhuCau!$E$195:$E$199=$C223)*(NhuCau!AI$195:AI$199))),2)</f>
        <v>0</v>
      </c>
      <c r="AG223" s="2">
        <f>ROUND((SUMPRODUCT((NhuCau!$E$195:$E$199=CakyQuyhoach)*((NhuCau!AJ$195:AJ$199)/10))+SUMPRODUCT((NhuCau!$E$195:$E$199=Kykehoach)*((NhuCau!AJ$195:AJ$199)/5))+SUMPRODUCT((NhuCau!$E$195:$E$199=$C223)*(NhuCau!AJ$195:AJ$199))),2)</f>
        <v>0</v>
      </c>
      <c r="AH223" s="2">
        <f>ROUND((SUMPRODUCT((NhuCau!$E$195:$E$199=CakyQuyhoach)*((NhuCau!AK$195:AK$199)/10))+SUMPRODUCT((NhuCau!$E$195:$E$199=Kykehoach)*((NhuCau!AK$195:AK$199)/5))+SUMPRODUCT((NhuCau!$E$195:$E$199=$C223)*(NhuCau!AK$195:AK$199))),2)</f>
        <v>0</v>
      </c>
      <c r="AI223" s="2">
        <f>ROUND((SUMPRODUCT((NhuCau!$E$195:$E$199=CakyQuyhoach)*((NhuCau!AL$195:AL$199)/10))+SUMPRODUCT((NhuCau!$E$195:$E$199=Kykehoach)*((NhuCau!AL$195:AL$199)/5))+SUMPRODUCT((NhuCau!$E$195:$E$199=$C223)*(NhuCau!AL$195:AL$199))),2)</f>
        <v>0</v>
      </c>
      <c r="AJ223" s="2">
        <f>ROUND((SUMPRODUCT((NhuCau!$E$195:$E$199=CakyQuyhoach)*((NhuCau!AM$195:AM$199)/10))+SUMPRODUCT((NhuCau!$E$195:$E$199=Kykehoach)*((NhuCau!AM$195:AM$199)/5))+SUMPRODUCT((NhuCau!$E$195:$E$199=$C223)*(NhuCau!AM$195:AM$199))),2)</f>
        <v>0</v>
      </c>
      <c r="AK223" s="2">
        <f>ROUND((SUMPRODUCT((NhuCau!$E$195:$E$199=CakyQuyhoach)*((NhuCau!AN$195:AN$199)/10))+SUMPRODUCT((NhuCau!$E$195:$E$199=Kykehoach)*((NhuCau!AN$195:AN$199)/5))+SUMPRODUCT((NhuCau!$E$195:$E$199=$C223)*(NhuCau!AN$195:AN$199))),2)</f>
        <v>0</v>
      </c>
      <c r="AL223" s="2">
        <f>ROUND((SUMPRODUCT((NhuCau!$E$195:$E$199=CakyQuyhoach)*((NhuCau!AO$195:AO$199)/10))+SUMPRODUCT((NhuCau!$E$195:$E$199=Kykehoach)*((NhuCau!AO$195:AO$199)/5))+SUMPRODUCT((NhuCau!$E$195:$E$199=$C223)*(NhuCau!AO$195:AO$199))),2)</f>
        <v>0</v>
      </c>
      <c r="AM223" s="2">
        <f>ROUND((SUMPRODUCT((NhuCau!$E$195:$E$199=CakyQuyhoach)*((NhuCau!AP$195:AP$199)/10))+SUMPRODUCT((NhuCau!$E$195:$E$199=Kykehoach)*((NhuCau!AP$195:AP$199)/5))+SUMPRODUCT((NhuCau!$E$195:$E$199=$C223)*(NhuCau!AP$195:AP$199))),2)</f>
        <v>0</v>
      </c>
      <c r="AN223" s="2">
        <f>ROUND((SUMPRODUCT((NhuCau!$E$195:$E$199=CakyQuyhoach)*((NhuCau!AQ$195:AQ$199)/10))+SUMPRODUCT((NhuCau!$E$195:$E$199=Kykehoach)*((NhuCau!AQ$195:AQ$199)/5))+SUMPRODUCT((NhuCau!$E$195:$E$199=$C223)*(NhuCau!AQ$195:AQ$199))),2)</f>
        <v>0</v>
      </c>
      <c r="AO223" s="2">
        <f>ROUND((SUMPRODUCT((NhuCau!$E$195:$E$199=CakyQuyhoach)*((NhuCau!AR$195:AR$199)/10))+SUMPRODUCT((NhuCau!$E$195:$E$199=Kykehoach)*((NhuCau!AR$195:AR$199)/5))+SUMPRODUCT((NhuCau!$E$195:$E$199=$C223)*(NhuCau!AR$195:AR$199))),2)</f>
        <v>0</v>
      </c>
      <c r="AP223" s="2">
        <f>ROUND((SUMPRODUCT((NhuCau!$E$195:$E$199=CakyQuyhoach)*((NhuCau!AS$195:AS$199)/10))+SUMPRODUCT((NhuCau!$E$195:$E$199=Kykehoach)*((NhuCau!AS$195:AS$199)/5))+SUMPRODUCT((NhuCau!$E$195:$E$199=$C223)*(NhuCau!AS$195:AS$199))),2)</f>
        <v>0</v>
      </c>
      <c r="AQ223" s="2">
        <f>ROUND((SUMPRODUCT((NhuCau!$E$195:$E$199=CakyQuyhoach)*((NhuCau!AT$195:AT$199)/10))+SUMPRODUCT((NhuCau!$E$195:$E$199=Kykehoach)*((NhuCau!AT$195:AT$199)/5))+SUMPRODUCT((NhuCau!$E$195:$E$199=$C223)*(NhuCau!AT$195:AT$199))),2)</f>
        <v>0</v>
      </c>
      <c r="AR223" s="2">
        <f>ROUND((SUMPRODUCT((NhuCau!$E$195:$E$199=CakyQuyhoach)*((NhuCau!AU$195:AU$199)/10))+SUMPRODUCT((NhuCau!$E$195:$E$199=Kykehoach)*((NhuCau!AU$195:AU$199)/5))+SUMPRODUCT((NhuCau!$E$195:$E$199=$C223)*(NhuCau!AU$195:AU$199))),2)</f>
        <v>0</v>
      </c>
      <c r="AS223" s="2">
        <f>ROUND((SUMPRODUCT((NhuCau!$E$195:$E$199=CakyQuyhoach)*((NhuCau!AV$195:AV$199)/10))+SUMPRODUCT((NhuCau!$E$195:$E$199=Kykehoach)*((NhuCau!AV$195:AV$199)/5))+SUMPRODUCT((NhuCau!$E$195:$E$199=$C223)*(NhuCau!AV$195:AV$199))),2)</f>
        <v>0</v>
      </c>
      <c r="AT223" s="2">
        <f>ROUND((SUMPRODUCT((NhuCau!$E$195:$E$199=CakyQuyhoach)*((NhuCau!AW$195:AW$199)/10))+SUMPRODUCT((NhuCau!$E$195:$E$199=Kykehoach)*((NhuCau!AW$195:AW$199)/5))+SUMPRODUCT((NhuCau!$E$195:$E$199=$C223)*(NhuCau!AW$195:AW$199))),2)</f>
        <v>0</v>
      </c>
      <c r="AU223" s="2">
        <f>ROUND((SUMPRODUCT((NhuCau!$E$195:$E$199=CakyQuyhoach)*((NhuCau!AX$195:AX$199)/10))+SUMPRODUCT((NhuCau!$E$195:$E$199=Kykehoach)*((NhuCau!AX$195:AX$199)/5))+SUMPRODUCT((NhuCau!$E$195:$E$199=$C223)*(NhuCau!AX$195:AX$199))),2)</f>
        <v>0</v>
      </c>
      <c r="AV223" s="2">
        <f>ROUND((SUMPRODUCT((NhuCau!$E$195:$E$199=CakyQuyhoach)*((NhuCau!AY$195:AY$199)/10))+SUMPRODUCT((NhuCau!$E$195:$E$199=Kykehoach)*((NhuCau!AY$195:AY$199)/5))+SUMPRODUCT((NhuCau!$E$195:$E$199=$C223)*(NhuCau!AY$195:AY$199))),2)</f>
        <v>0</v>
      </c>
      <c r="AW223" s="2">
        <f>ROUND((SUMPRODUCT((NhuCau!$E$195:$E$199=CakyQuyhoach)*((NhuCau!AZ$195:AZ$199)/10))+SUMPRODUCT((NhuCau!$E$195:$E$199=Kykehoach)*((NhuCau!AZ$195:AZ$199)/5))+SUMPRODUCT((NhuCau!$E$195:$E$199=$C223)*(NhuCau!AZ$195:AZ$199))),2)</f>
        <v>0</v>
      </c>
      <c r="AX223" s="2">
        <f>ROUND((SUMPRODUCT((NhuCau!$E$195:$E$199=CakyQuyhoach)*((NhuCau!BA$195:BA$199)/10))+SUMPRODUCT((NhuCau!$E$195:$E$199=Kykehoach)*((NhuCau!BA$195:BA$199)/5))+SUMPRODUCT((NhuCau!$E$195:$E$199=$C223)*(NhuCau!BA$195:BA$199))),2)</f>
        <v>0</v>
      </c>
      <c r="AY223" s="2">
        <f>ROUND((SUMPRODUCT((NhuCau!$E$195:$E$199=CakyQuyhoach)*((NhuCau!BB$195:BB$199)/10))+SUMPRODUCT((NhuCau!$E$195:$E$199=Kykehoach)*((NhuCau!BB$195:BB$199)/5))+SUMPRODUCT((NhuCau!$E$195:$E$199=$C223)*(NhuCau!BB$195:BB$199))),2)</f>
        <v>0</v>
      </c>
      <c r="AZ223" s="2">
        <f>ROUND((SUMPRODUCT((NhuCau!$E$195:$E$199=CakyQuyhoach)*((NhuCau!BD$195:BD$199)/10))+SUMPRODUCT((NhuCau!$E$195:$E$199=Kykehoach)*((NhuCau!BD$195:BD$199)/5))+SUMPRODUCT((NhuCau!$E$195:$E$199=$C223)*(NhuCau!BD$195:BD$199))),2)</f>
        <v>0</v>
      </c>
      <c r="BA223" s="2">
        <f>ROUND((SUMPRODUCT((NhuCau!$E$195:$E$199=CakyQuyhoach)*((NhuCau!BE$195:BE$199)/10))+SUMPRODUCT((NhuCau!$E$195:$E$199=Kykehoach)*((NhuCau!BE$195:BE$199)/5))+SUMPRODUCT((NhuCau!$E$195:$E$199=$C223)*(NhuCau!BE$195:BE$199))),2)</f>
        <v>0</v>
      </c>
      <c r="BB223" s="2">
        <f>ROUND((SUMPRODUCT((NhuCau!$E$195:$E$199=CakyQuyhoach)*((NhuCau!BF$195:BF$199)/10))+SUMPRODUCT((NhuCau!$E$195:$E$199=Kykehoach)*((NhuCau!BF$195:BF$199)/5))+SUMPRODUCT((NhuCau!$E$195:$E$199=$C223)*(NhuCau!BF$195:BF$199))),2)</f>
        <v>0</v>
      </c>
      <c r="BC223" s="2">
        <f>ROUND((SUMPRODUCT((NhuCau!$E$195:$E$199=CakyQuyhoach)*((NhuCau!BG$195:BG$199)/10))+SUMPRODUCT((NhuCau!$E$195:$E$199=Kykehoach)*((NhuCau!BG$195:BG$199)/5))+SUMPRODUCT((NhuCau!$E$195:$E$199=$C223)*(NhuCau!BG$195:BG$199))),2)</f>
        <v>0</v>
      </c>
      <c r="BD223" s="2">
        <f>ROUND((SUMPRODUCT((NhuCau!$E$195:$E$199=CakyQuyhoach)*((NhuCau!BH$195:BH$199)/10))+SUMPRODUCT((NhuCau!$E$195:$E$199=Kykehoach)*((NhuCau!BH$195:BH$199)/5))+SUMPRODUCT((NhuCau!$E$195:$E$199=$C223)*(NhuCau!BH$195:BH$199))),2)</f>
        <v>0</v>
      </c>
      <c r="BE223" s="2">
        <f>ROUND((SUMPRODUCT((NhuCau!$E$195:$E$199=CakyQuyhoach)*((NhuCau!BI$195:BI$199)/10))+SUMPRODUCT((NhuCau!$E$195:$E$199=Kykehoach)*((NhuCau!BI$195:BI$199)/5))+SUMPRODUCT((NhuCau!$E$195:$E$199=$C223)*(NhuCau!BI$195:BI$199))),2)</f>
        <v>0</v>
      </c>
      <c r="BF223" s="2">
        <f>ROUND((SUMPRODUCT((NhuCau!$E$195:$E$199=CakyQuyhoach)*((NhuCau!BJ$195:BJ$199)/10))+SUMPRODUCT((NhuCau!$E$195:$E$199=Kykehoach)*((NhuCau!BJ$195:BJ$199)/5))+SUMPRODUCT((NhuCau!$E$195:$E$199=$C223)*(NhuCau!BJ$195:BJ$199))),2)</f>
        <v>0</v>
      </c>
      <c r="BG223" s="2">
        <f>ROUND((SUMPRODUCT((NhuCau!$E$195:$E$199=CakyQuyhoach)*((NhuCau!BK$195:BK$199)/10))+SUMPRODUCT((NhuCau!$E$195:$E$199=Kykehoach)*((NhuCau!BK$195:BK$199)/5))+SUMPRODUCT((NhuCau!$E$195:$E$199=$C223)*(NhuCau!BK$195:BK$199))),2)</f>
        <v>0</v>
      </c>
    </row>
    <row r="224" spans="1:59" s="1" customFormat="1" ht="16.5" customHeight="1">
      <c r="A224" s="251" t="s">
        <v>42</v>
      </c>
      <c r="B224" s="252"/>
      <c r="C224" s="253" t="str">
        <f>BANGTINH!O9</f>
        <v>Năm 2028</v>
      </c>
      <c r="D224" s="254" t="s">
        <v>20</v>
      </c>
      <c r="E224" s="255">
        <f>SUM(F224:BG224)</f>
        <v>0</v>
      </c>
      <c r="F224" s="2">
        <f>ROUND((SUMPRODUCT((NhuCau!$E$195:$E$199=CakyQuyhoach)*((NhuCau!I$195:I$199)/10))+SUMPRODUCT((NhuCau!$E$195:$E$199=Kykehoach)*((NhuCau!I$195:I$199)/5))+SUMPRODUCT((NhuCau!$E$195:$E$199=$C224)*(NhuCau!I$195:I$199))),2)</f>
        <v>0</v>
      </c>
      <c r="G224" s="2">
        <f>ROUND((SUMPRODUCT((NhuCau!$E$195:$E$199=CakyQuyhoach)*((NhuCau!J$195:J$199)/10))+SUMPRODUCT((NhuCau!$E$195:$E$199=Kykehoach)*((NhuCau!J$195:J$199)/5))+SUMPRODUCT((NhuCau!$E$195:$E$199=$C224)*(NhuCau!J$195:J$199))),2)</f>
        <v>0</v>
      </c>
      <c r="H224" s="2">
        <f>ROUND((SUMPRODUCT((NhuCau!$E$195:$E$199=CakyQuyhoach)*((NhuCau!K$195:K$199)/10))+SUMPRODUCT((NhuCau!$E$195:$E$199=Kykehoach)*((NhuCau!K$195:K$199)/5))+SUMPRODUCT((NhuCau!$E$195:$E$199=$C224)*(NhuCau!K$195:K$199))),2)</f>
        <v>0</v>
      </c>
      <c r="I224" s="2">
        <f>ROUND((SUMPRODUCT((NhuCau!$E$195:$E$199=CakyQuyhoach)*((NhuCau!L$195:L$199)/10))+SUMPRODUCT((NhuCau!$E$195:$E$199=Kykehoach)*((NhuCau!L$195:L$199)/5))+SUMPRODUCT((NhuCau!$E$195:$E$199=$C224)*(NhuCau!L$195:L$199))),2)</f>
        <v>0</v>
      </c>
      <c r="J224" s="2">
        <f>ROUND((SUMPRODUCT((NhuCau!$E$195:$E$199=CakyQuyhoach)*((NhuCau!M$195:M$199)/10))+SUMPRODUCT((NhuCau!$E$195:$E$199=Kykehoach)*((NhuCau!M$195:M$199)/5))+SUMPRODUCT((NhuCau!$E$195:$E$199=$C224)*(NhuCau!M$195:M$199))),2)</f>
        <v>0</v>
      </c>
      <c r="K224" s="2">
        <f>ROUND((SUMPRODUCT((NhuCau!$E$195:$E$199=CakyQuyhoach)*((NhuCau!N$195:N$199)/10))+SUMPRODUCT((NhuCau!$E$195:$E$199=Kykehoach)*((NhuCau!N$195:N$199)/5))+SUMPRODUCT((NhuCau!$E$195:$E$199=$C224)*(NhuCau!N$195:N$199))),2)</f>
        <v>0</v>
      </c>
      <c r="L224" s="2">
        <f>ROUND((SUMPRODUCT((NhuCau!$E$195:$E$199=CakyQuyhoach)*((NhuCau!O$195:O$199)/10))+SUMPRODUCT((NhuCau!$E$195:$E$199=Kykehoach)*((NhuCau!O$195:O$199)/5))+SUMPRODUCT((NhuCau!$E$195:$E$199=$C224)*(NhuCau!O$195:O$199))),2)</f>
        <v>0</v>
      </c>
      <c r="M224" s="2">
        <f>ROUND((SUMPRODUCT((NhuCau!$E$195:$E$199=CakyQuyhoach)*((NhuCau!P$195:P$199)/10))+SUMPRODUCT((NhuCau!$E$195:$E$199=Kykehoach)*((NhuCau!P$195:P$199)/5))+SUMPRODUCT((NhuCau!$E$195:$E$199=$C224)*(NhuCau!P$195:P$199))),2)</f>
        <v>0</v>
      </c>
      <c r="N224" s="2">
        <f>ROUND((SUMPRODUCT((NhuCau!$E$195:$E$199=CakyQuyhoach)*((NhuCau!Q$195:Q$199)/10))+SUMPRODUCT((NhuCau!$E$195:$E$199=Kykehoach)*((NhuCau!Q$195:Q$199)/5))+SUMPRODUCT((NhuCau!$E$195:$E$199=$C224)*(NhuCau!Q$195:Q$199))),2)</f>
        <v>0</v>
      </c>
      <c r="O224" s="2">
        <f>ROUND((SUMPRODUCT((NhuCau!$E$195:$E$199=CakyQuyhoach)*((NhuCau!R$195:R$199)/10))+SUMPRODUCT((NhuCau!$E$195:$E$199=Kykehoach)*((NhuCau!R$195:R$199)/5))+SUMPRODUCT((NhuCau!$E$195:$E$199=$C224)*(NhuCau!R$195:R$199))),2)</f>
        <v>0</v>
      </c>
      <c r="P224" s="2">
        <f>ROUND((SUMPRODUCT((NhuCau!$E$195:$E$199=CakyQuyhoach)*((NhuCau!S$195:S$199)/10))+SUMPRODUCT((NhuCau!$E$195:$E$199=Kykehoach)*((NhuCau!S$195:S$199)/5))+SUMPRODUCT((NhuCau!$E$195:$E$199=$C224)*(NhuCau!S$195:S$199))),2)</f>
        <v>0</v>
      </c>
      <c r="Q224" s="2">
        <f>ROUND((SUMPRODUCT((NhuCau!$E$195:$E$199=CakyQuyhoach)*((NhuCau!T$195:T$199)/10))+SUMPRODUCT((NhuCau!$E$195:$E$199=Kykehoach)*((NhuCau!T$195:T$199)/5))+SUMPRODUCT((NhuCau!$E$195:$E$199=$C224)*(NhuCau!T$195:T$199))),2)</f>
        <v>0</v>
      </c>
      <c r="R224" s="2">
        <f>ROUND((SUMPRODUCT((NhuCau!$E$195:$E$199=CakyQuyhoach)*((NhuCau!U$195:U$199)/10))+SUMPRODUCT((NhuCau!$E$195:$E$199=Kykehoach)*((NhuCau!U$195:U$199)/5))+SUMPRODUCT((NhuCau!$E$195:$E$199=$C224)*(NhuCau!U$195:U$199))),2)</f>
        <v>0</v>
      </c>
      <c r="S224" s="2">
        <f>ROUND((SUMPRODUCT((NhuCau!$E$195:$E$199=CakyQuyhoach)*((NhuCau!V$195:V$199)/10))+SUMPRODUCT((NhuCau!$E$195:$E$199=Kykehoach)*((NhuCau!V$195:V$199)/5))+SUMPRODUCT((NhuCau!$E$195:$E$199=$C224)*(NhuCau!V$195:V$199))),2)</f>
        <v>0</v>
      </c>
      <c r="T224" s="2">
        <f>ROUND((SUMPRODUCT((NhuCau!$E$195:$E$199=CakyQuyhoach)*((NhuCau!W$195:W$199)/10))+SUMPRODUCT((NhuCau!$E$195:$E$199=Kykehoach)*((NhuCau!W$195:W$199)/5))+SUMPRODUCT((NhuCau!$E$195:$E$199=$C224)*(NhuCau!W$195:W$199))),2)</f>
        <v>0</v>
      </c>
      <c r="U224" s="2">
        <f>ROUND((SUMPRODUCT((NhuCau!$E$195:$E$199=CakyQuyhoach)*((NhuCau!X$195:X$199)/10))+SUMPRODUCT((NhuCau!$E$195:$E$199=Kykehoach)*((NhuCau!X$195:X$199)/5))+SUMPRODUCT((NhuCau!$E$195:$E$199=$C224)*(NhuCau!X$195:X$199))),2)</f>
        <v>0</v>
      </c>
      <c r="V224" s="2">
        <f>ROUND((SUMPRODUCT((NhuCau!$E$195:$E$199=CakyQuyhoach)*((NhuCau!Y$195:Y$199)/10))+SUMPRODUCT((NhuCau!$E$195:$E$199=Kykehoach)*((NhuCau!Y$195:Y$199)/5))+SUMPRODUCT((NhuCau!$E$195:$E$199=$C224)*(NhuCau!Y$195:Y$199))),2)</f>
        <v>0</v>
      </c>
      <c r="W224" s="2">
        <f>ROUND((SUMPRODUCT((NhuCau!$E$195:$E$199=CakyQuyhoach)*((NhuCau!Z$195:Z$199)/10))+SUMPRODUCT((NhuCau!$E$195:$E$199=Kykehoach)*((NhuCau!Z$195:Z$199)/5))+SUMPRODUCT((NhuCau!$E$195:$E$199=$C224)*(NhuCau!Z$195:Z$199))),2)</f>
        <v>0</v>
      </c>
      <c r="X224" s="2">
        <f>ROUND((SUMPRODUCT((NhuCau!$E$195:$E$199=CakyQuyhoach)*((NhuCau!AA$195:AA$199)/10))+SUMPRODUCT((NhuCau!$E$195:$E$199=Kykehoach)*((NhuCau!AA$195:AA$199)/5))+SUMPRODUCT((NhuCau!$E$195:$E$199=$C224)*(NhuCau!AA$195:AA$199))),2)</f>
        <v>0</v>
      </c>
      <c r="Y224" s="2">
        <f>ROUND((SUMPRODUCT((NhuCau!$E$195:$E$199=CakyQuyhoach)*((NhuCau!AB$195:AB$199)/10))+SUMPRODUCT((NhuCau!$E$195:$E$199=Kykehoach)*((NhuCau!AB$195:AB$199)/5))+SUMPRODUCT((NhuCau!$E$195:$E$199=$C224)*(NhuCau!AB$195:AB$199))),2)</f>
        <v>0</v>
      </c>
      <c r="Z224" s="2">
        <f>ROUND((SUMPRODUCT((NhuCau!$E$195:$E$199=CakyQuyhoach)*((NhuCau!AC$195:AC$199)/10))+SUMPRODUCT((NhuCau!$E$195:$E$199=Kykehoach)*((NhuCau!AC$195:AC$199)/5))+SUMPRODUCT((NhuCau!$E$195:$E$199=$C224)*(NhuCau!AC$195:AC$199))),2)</f>
        <v>0</v>
      </c>
      <c r="AA224" s="2">
        <f>ROUND((SUMPRODUCT((NhuCau!$E$195:$E$199=CakyQuyhoach)*((NhuCau!AD$195:AD$199)/10))+SUMPRODUCT((NhuCau!$E$195:$E$199=Kykehoach)*((NhuCau!AD$195:AD$199)/5))+SUMPRODUCT((NhuCau!$E$195:$E$199=$C224)*(NhuCau!AD$195:AD$199))),2)</f>
        <v>0</v>
      </c>
      <c r="AB224" s="2">
        <f>ROUND((SUMPRODUCT((NhuCau!$E$195:$E$199=CakyQuyhoach)*((NhuCau!AE$195:AE$199)/10))+SUMPRODUCT((NhuCau!$E$195:$E$199=Kykehoach)*((NhuCau!AE$195:AE$199)/5))+SUMPRODUCT((NhuCau!$E$195:$E$199=$C224)*(NhuCau!AE$195:AE$199))),2)</f>
        <v>0</v>
      </c>
      <c r="AC224" s="2">
        <f>ROUND((SUMPRODUCT((NhuCau!$E$195:$E$199=CakyQuyhoach)*((NhuCau!AF$195:AF$199)/10))+SUMPRODUCT((NhuCau!$E$195:$E$199=Kykehoach)*((NhuCau!AF$195:AF$199)/5))+SUMPRODUCT((NhuCau!$E$195:$E$199=$C224)*(NhuCau!AF$195:AF$199))),2)</f>
        <v>0</v>
      </c>
      <c r="AD224" s="2">
        <f>ROUND((SUMPRODUCT((NhuCau!$E$195:$E$199=CakyQuyhoach)*((NhuCau!AG$195:AG$199)/10))+SUMPRODUCT((NhuCau!$E$195:$E$199=Kykehoach)*((NhuCau!AG$195:AG$199)/5))+SUMPRODUCT((NhuCau!$E$195:$E$199=$C224)*(NhuCau!AG$195:AG$199))),2)</f>
        <v>0</v>
      </c>
      <c r="AE224" s="2">
        <f>ROUND((SUMPRODUCT((NhuCau!$E$195:$E$199=CakyQuyhoach)*((NhuCau!AH$195:AH$199)/10))+SUMPRODUCT((NhuCau!$E$195:$E$199=Kykehoach)*((NhuCau!AH$195:AH$199)/5))+SUMPRODUCT((NhuCau!$E$195:$E$199=$C224)*(NhuCau!AH$195:AH$199))),2)</f>
        <v>0</v>
      </c>
      <c r="AF224" s="2">
        <f>ROUND((SUMPRODUCT((NhuCau!$E$195:$E$199=CakyQuyhoach)*((NhuCau!AI$195:AI$199)/10))+SUMPRODUCT((NhuCau!$E$195:$E$199=Kykehoach)*((NhuCau!AI$195:AI$199)/5))+SUMPRODUCT((NhuCau!$E$195:$E$199=$C224)*(NhuCau!AI$195:AI$199))),2)</f>
        <v>0</v>
      </c>
      <c r="AG224" s="2">
        <f>ROUND((SUMPRODUCT((NhuCau!$E$195:$E$199=CakyQuyhoach)*((NhuCau!AJ$195:AJ$199)/10))+SUMPRODUCT((NhuCau!$E$195:$E$199=Kykehoach)*((NhuCau!AJ$195:AJ$199)/5))+SUMPRODUCT((NhuCau!$E$195:$E$199=$C224)*(NhuCau!AJ$195:AJ$199))),2)</f>
        <v>0</v>
      </c>
      <c r="AH224" s="2">
        <f>ROUND((SUMPRODUCT((NhuCau!$E$195:$E$199=CakyQuyhoach)*((NhuCau!AK$195:AK$199)/10))+SUMPRODUCT((NhuCau!$E$195:$E$199=Kykehoach)*((NhuCau!AK$195:AK$199)/5))+SUMPRODUCT((NhuCau!$E$195:$E$199=$C224)*(NhuCau!AK$195:AK$199))),2)</f>
        <v>0</v>
      </c>
      <c r="AI224" s="2">
        <f>ROUND((SUMPRODUCT((NhuCau!$E$195:$E$199=CakyQuyhoach)*((NhuCau!AL$195:AL$199)/10))+SUMPRODUCT((NhuCau!$E$195:$E$199=Kykehoach)*((NhuCau!AL$195:AL$199)/5))+SUMPRODUCT((NhuCau!$E$195:$E$199=$C224)*(NhuCau!AL$195:AL$199))),2)</f>
        <v>0</v>
      </c>
      <c r="AJ224" s="2">
        <f>ROUND((SUMPRODUCT((NhuCau!$E$195:$E$199=CakyQuyhoach)*((NhuCau!AM$195:AM$199)/10))+SUMPRODUCT((NhuCau!$E$195:$E$199=Kykehoach)*((NhuCau!AM$195:AM$199)/5))+SUMPRODUCT((NhuCau!$E$195:$E$199=$C224)*(NhuCau!AM$195:AM$199))),2)</f>
        <v>0</v>
      </c>
      <c r="AK224" s="2">
        <f>ROUND((SUMPRODUCT((NhuCau!$E$195:$E$199=CakyQuyhoach)*((NhuCau!AN$195:AN$199)/10))+SUMPRODUCT((NhuCau!$E$195:$E$199=Kykehoach)*((NhuCau!AN$195:AN$199)/5))+SUMPRODUCT((NhuCau!$E$195:$E$199=$C224)*(NhuCau!AN$195:AN$199))),2)</f>
        <v>0</v>
      </c>
      <c r="AL224" s="2">
        <f>ROUND((SUMPRODUCT((NhuCau!$E$195:$E$199=CakyQuyhoach)*((NhuCau!AO$195:AO$199)/10))+SUMPRODUCT((NhuCau!$E$195:$E$199=Kykehoach)*((NhuCau!AO$195:AO$199)/5))+SUMPRODUCT((NhuCau!$E$195:$E$199=$C224)*(NhuCau!AO$195:AO$199))),2)</f>
        <v>0</v>
      </c>
      <c r="AM224" s="2">
        <f>ROUND((SUMPRODUCT((NhuCau!$E$195:$E$199=CakyQuyhoach)*((NhuCau!AP$195:AP$199)/10))+SUMPRODUCT((NhuCau!$E$195:$E$199=Kykehoach)*((NhuCau!AP$195:AP$199)/5))+SUMPRODUCT((NhuCau!$E$195:$E$199=$C224)*(NhuCau!AP$195:AP$199))),2)</f>
        <v>0</v>
      </c>
      <c r="AN224" s="2">
        <f>ROUND((SUMPRODUCT((NhuCau!$E$195:$E$199=CakyQuyhoach)*((NhuCau!AQ$195:AQ$199)/10))+SUMPRODUCT((NhuCau!$E$195:$E$199=Kykehoach)*((NhuCau!AQ$195:AQ$199)/5))+SUMPRODUCT((NhuCau!$E$195:$E$199=$C224)*(NhuCau!AQ$195:AQ$199))),2)</f>
        <v>0</v>
      </c>
      <c r="AO224" s="2">
        <f>ROUND((SUMPRODUCT((NhuCau!$E$195:$E$199=CakyQuyhoach)*((NhuCau!AR$195:AR$199)/10))+SUMPRODUCT((NhuCau!$E$195:$E$199=Kykehoach)*((NhuCau!AR$195:AR$199)/5))+SUMPRODUCT((NhuCau!$E$195:$E$199=$C224)*(NhuCau!AR$195:AR$199))),2)</f>
        <v>0</v>
      </c>
      <c r="AP224" s="2">
        <f>ROUND((SUMPRODUCT((NhuCau!$E$195:$E$199=CakyQuyhoach)*((NhuCau!AS$195:AS$199)/10))+SUMPRODUCT((NhuCau!$E$195:$E$199=Kykehoach)*((NhuCau!AS$195:AS$199)/5))+SUMPRODUCT((NhuCau!$E$195:$E$199=$C224)*(NhuCau!AS$195:AS$199))),2)</f>
        <v>0</v>
      </c>
      <c r="AQ224" s="2">
        <f>ROUND((SUMPRODUCT((NhuCau!$E$195:$E$199=CakyQuyhoach)*((NhuCau!AT$195:AT$199)/10))+SUMPRODUCT((NhuCau!$E$195:$E$199=Kykehoach)*((NhuCau!AT$195:AT$199)/5))+SUMPRODUCT((NhuCau!$E$195:$E$199=$C224)*(NhuCau!AT$195:AT$199))),2)</f>
        <v>0</v>
      </c>
      <c r="AR224" s="2">
        <f>ROUND((SUMPRODUCT((NhuCau!$E$195:$E$199=CakyQuyhoach)*((NhuCau!AU$195:AU$199)/10))+SUMPRODUCT((NhuCau!$E$195:$E$199=Kykehoach)*((NhuCau!AU$195:AU$199)/5))+SUMPRODUCT((NhuCau!$E$195:$E$199=$C224)*(NhuCau!AU$195:AU$199))),2)</f>
        <v>0</v>
      </c>
      <c r="AS224" s="2">
        <f>ROUND((SUMPRODUCT((NhuCau!$E$195:$E$199=CakyQuyhoach)*((NhuCau!AV$195:AV$199)/10))+SUMPRODUCT((NhuCau!$E$195:$E$199=Kykehoach)*((NhuCau!AV$195:AV$199)/5))+SUMPRODUCT((NhuCau!$E$195:$E$199=$C224)*(NhuCau!AV$195:AV$199))),2)</f>
        <v>0</v>
      </c>
      <c r="AT224" s="2">
        <f>ROUND((SUMPRODUCT((NhuCau!$E$195:$E$199=CakyQuyhoach)*((NhuCau!AW$195:AW$199)/10))+SUMPRODUCT((NhuCau!$E$195:$E$199=Kykehoach)*((NhuCau!AW$195:AW$199)/5))+SUMPRODUCT((NhuCau!$E$195:$E$199=$C224)*(NhuCau!AW$195:AW$199))),2)</f>
        <v>0</v>
      </c>
      <c r="AU224" s="2">
        <f>ROUND((SUMPRODUCT((NhuCau!$E$195:$E$199=CakyQuyhoach)*((NhuCau!AX$195:AX$199)/10))+SUMPRODUCT((NhuCau!$E$195:$E$199=Kykehoach)*((NhuCau!AX$195:AX$199)/5))+SUMPRODUCT((NhuCau!$E$195:$E$199=$C224)*(NhuCau!AX$195:AX$199))),2)</f>
        <v>0</v>
      </c>
      <c r="AV224" s="2">
        <f>ROUND((SUMPRODUCT((NhuCau!$E$195:$E$199=CakyQuyhoach)*((NhuCau!AY$195:AY$199)/10))+SUMPRODUCT((NhuCau!$E$195:$E$199=Kykehoach)*((NhuCau!AY$195:AY$199)/5))+SUMPRODUCT((NhuCau!$E$195:$E$199=$C224)*(NhuCau!AY$195:AY$199))),2)</f>
        <v>0</v>
      </c>
      <c r="AW224" s="2">
        <f>ROUND((SUMPRODUCT((NhuCau!$E$195:$E$199=CakyQuyhoach)*((NhuCau!AZ$195:AZ$199)/10))+SUMPRODUCT((NhuCau!$E$195:$E$199=Kykehoach)*((NhuCau!AZ$195:AZ$199)/5))+SUMPRODUCT((NhuCau!$E$195:$E$199=$C224)*(NhuCau!AZ$195:AZ$199))),2)</f>
        <v>0</v>
      </c>
      <c r="AX224" s="2">
        <f>ROUND((SUMPRODUCT((NhuCau!$E$195:$E$199=CakyQuyhoach)*((NhuCau!BA$195:BA$199)/10))+SUMPRODUCT((NhuCau!$E$195:$E$199=Kykehoach)*((NhuCau!BA$195:BA$199)/5))+SUMPRODUCT((NhuCau!$E$195:$E$199=$C224)*(NhuCau!BA$195:BA$199))),2)</f>
        <v>0</v>
      </c>
      <c r="AY224" s="2">
        <f>ROUND((SUMPRODUCT((NhuCau!$E$195:$E$199=CakyQuyhoach)*((NhuCau!BB$195:BB$199)/10))+SUMPRODUCT((NhuCau!$E$195:$E$199=Kykehoach)*((NhuCau!BB$195:BB$199)/5))+SUMPRODUCT((NhuCau!$E$195:$E$199=$C224)*(NhuCau!BB$195:BB$199))),2)</f>
        <v>0</v>
      </c>
      <c r="AZ224" s="2">
        <f>ROUND((SUMPRODUCT((NhuCau!$E$195:$E$199=CakyQuyhoach)*((NhuCau!BD$195:BD$199)/10))+SUMPRODUCT((NhuCau!$E$195:$E$199=Kykehoach)*((NhuCau!BD$195:BD$199)/5))+SUMPRODUCT((NhuCau!$E$195:$E$199=$C224)*(NhuCau!BD$195:BD$199))),2)</f>
        <v>0</v>
      </c>
      <c r="BA224" s="2">
        <f>ROUND((SUMPRODUCT((NhuCau!$E$195:$E$199=CakyQuyhoach)*((NhuCau!BE$195:BE$199)/10))+SUMPRODUCT((NhuCau!$E$195:$E$199=Kykehoach)*((NhuCau!BE$195:BE$199)/5))+SUMPRODUCT((NhuCau!$E$195:$E$199=$C224)*(NhuCau!BE$195:BE$199))),2)</f>
        <v>0</v>
      </c>
      <c r="BB224" s="2">
        <f>ROUND((SUMPRODUCT((NhuCau!$E$195:$E$199=CakyQuyhoach)*((NhuCau!BF$195:BF$199)/10))+SUMPRODUCT((NhuCau!$E$195:$E$199=Kykehoach)*((NhuCau!BF$195:BF$199)/5))+SUMPRODUCT((NhuCau!$E$195:$E$199=$C224)*(NhuCau!BF$195:BF$199))),2)</f>
        <v>0</v>
      </c>
      <c r="BC224" s="2">
        <f>ROUND((SUMPRODUCT((NhuCau!$E$195:$E$199=CakyQuyhoach)*((NhuCau!BG$195:BG$199)/10))+SUMPRODUCT((NhuCau!$E$195:$E$199=Kykehoach)*((NhuCau!BG$195:BG$199)/5))+SUMPRODUCT((NhuCau!$E$195:$E$199=$C224)*(NhuCau!BG$195:BG$199))),2)</f>
        <v>0</v>
      </c>
      <c r="BD224" s="2">
        <f>ROUND((SUMPRODUCT((NhuCau!$E$195:$E$199=CakyQuyhoach)*((NhuCau!BH$195:BH$199)/10))+SUMPRODUCT((NhuCau!$E$195:$E$199=Kykehoach)*((NhuCau!BH$195:BH$199)/5))+SUMPRODUCT((NhuCau!$E$195:$E$199=$C224)*(NhuCau!BH$195:BH$199))),2)</f>
        <v>0</v>
      </c>
      <c r="BE224" s="2">
        <f>ROUND((SUMPRODUCT((NhuCau!$E$195:$E$199=CakyQuyhoach)*((NhuCau!BI$195:BI$199)/10))+SUMPRODUCT((NhuCau!$E$195:$E$199=Kykehoach)*((NhuCau!BI$195:BI$199)/5))+SUMPRODUCT((NhuCau!$E$195:$E$199=$C224)*(NhuCau!BI$195:BI$199))),2)</f>
        <v>0</v>
      </c>
      <c r="BF224" s="2">
        <f>ROUND((SUMPRODUCT((NhuCau!$E$195:$E$199=CakyQuyhoach)*((NhuCau!BJ$195:BJ$199)/10))+SUMPRODUCT((NhuCau!$E$195:$E$199=Kykehoach)*((NhuCau!BJ$195:BJ$199)/5))+SUMPRODUCT((NhuCau!$E$195:$E$199=$C224)*(NhuCau!BJ$195:BJ$199))),2)</f>
        <v>0</v>
      </c>
      <c r="BG224" s="2">
        <f>ROUND((SUMPRODUCT((NhuCau!$E$195:$E$199=CakyQuyhoach)*((NhuCau!BK$195:BK$199)/10))+SUMPRODUCT((NhuCau!$E$195:$E$199=Kykehoach)*((NhuCau!BK$195:BK$199)/5))+SUMPRODUCT((NhuCau!$E$195:$E$199=$C224)*(NhuCau!BK$195:BK$199))),2)</f>
        <v>0</v>
      </c>
    </row>
    <row r="225" spans="1:59" s="1" customFormat="1" ht="16.5" customHeight="1">
      <c r="A225" s="251" t="s">
        <v>42</v>
      </c>
      <c r="B225" s="252"/>
      <c r="C225" s="253" t="str">
        <f>BANGTINH!O10</f>
        <v>Năm 2029</v>
      </c>
      <c r="D225" s="254" t="s">
        <v>20</v>
      </c>
      <c r="E225" s="255">
        <f>SUM(F225:BG225)</f>
        <v>0</v>
      </c>
      <c r="F225" s="2">
        <f>ROUND((SUMPRODUCT((NhuCau!$E$195:$E$199=CakyQuyhoach)*((NhuCau!I$195:I$199)/10))+SUMPRODUCT((NhuCau!$E$195:$E$199=Kykehoach)*((NhuCau!I$195:I$199)/5))+SUMPRODUCT((NhuCau!$E$195:$E$199=$C225)*(NhuCau!I$195:I$199))),2)</f>
        <v>0</v>
      </c>
      <c r="G225" s="2">
        <f>ROUND((SUMPRODUCT((NhuCau!$E$195:$E$199=CakyQuyhoach)*((NhuCau!J$195:J$199)/10))+SUMPRODUCT((NhuCau!$E$195:$E$199=Kykehoach)*((NhuCau!J$195:J$199)/5))+SUMPRODUCT((NhuCau!$E$195:$E$199=$C225)*(NhuCau!J$195:J$199))),2)</f>
        <v>0</v>
      </c>
      <c r="H225" s="2">
        <f>ROUND((SUMPRODUCT((NhuCau!$E$195:$E$199=CakyQuyhoach)*((NhuCau!K$195:K$199)/10))+SUMPRODUCT((NhuCau!$E$195:$E$199=Kykehoach)*((NhuCau!K$195:K$199)/5))+SUMPRODUCT((NhuCau!$E$195:$E$199=$C225)*(NhuCau!K$195:K$199))),2)</f>
        <v>0</v>
      </c>
      <c r="I225" s="2">
        <f>ROUND((SUMPRODUCT((NhuCau!$E$195:$E$199=CakyQuyhoach)*((NhuCau!L$195:L$199)/10))+SUMPRODUCT((NhuCau!$E$195:$E$199=Kykehoach)*((NhuCau!L$195:L$199)/5))+SUMPRODUCT((NhuCau!$E$195:$E$199=$C225)*(NhuCau!L$195:L$199))),2)</f>
        <v>0</v>
      </c>
      <c r="J225" s="2">
        <f>ROUND((SUMPRODUCT((NhuCau!$E$195:$E$199=CakyQuyhoach)*((NhuCau!M$195:M$199)/10))+SUMPRODUCT((NhuCau!$E$195:$E$199=Kykehoach)*((NhuCau!M$195:M$199)/5))+SUMPRODUCT((NhuCau!$E$195:$E$199=$C225)*(NhuCau!M$195:M$199))),2)</f>
        <v>0</v>
      </c>
      <c r="K225" s="2">
        <f>ROUND((SUMPRODUCT((NhuCau!$E$195:$E$199=CakyQuyhoach)*((NhuCau!N$195:N$199)/10))+SUMPRODUCT((NhuCau!$E$195:$E$199=Kykehoach)*((NhuCau!N$195:N$199)/5))+SUMPRODUCT((NhuCau!$E$195:$E$199=$C225)*(NhuCau!N$195:N$199))),2)</f>
        <v>0</v>
      </c>
      <c r="L225" s="2">
        <f>ROUND((SUMPRODUCT((NhuCau!$E$195:$E$199=CakyQuyhoach)*((NhuCau!O$195:O$199)/10))+SUMPRODUCT((NhuCau!$E$195:$E$199=Kykehoach)*((NhuCau!O$195:O$199)/5))+SUMPRODUCT((NhuCau!$E$195:$E$199=$C225)*(NhuCau!O$195:O$199))),2)</f>
        <v>0</v>
      </c>
      <c r="M225" s="2">
        <f>ROUND((SUMPRODUCT((NhuCau!$E$195:$E$199=CakyQuyhoach)*((NhuCau!P$195:P$199)/10))+SUMPRODUCT((NhuCau!$E$195:$E$199=Kykehoach)*((NhuCau!P$195:P$199)/5))+SUMPRODUCT((NhuCau!$E$195:$E$199=$C225)*(NhuCau!P$195:P$199))),2)</f>
        <v>0</v>
      </c>
      <c r="N225" s="2">
        <f>ROUND((SUMPRODUCT((NhuCau!$E$195:$E$199=CakyQuyhoach)*((NhuCau!Q$195:Q$199)/10))+SUMPRODUCT((NhuCau!$E$195:$E$199=Kykehoach)*((NhuCau!Q$195:Q$199)/5))+SUMPRODUCT((NhuCau!$E$195:$E$199=$C225)*(NhuCau!Q$195:Q$199))),2)</f>
        <v>0</v>
      </c>
      <c r="O225" s="2">
        <f>ROUND((SUMPRODUCT((NhuCau!$E$195:$E$199=CakyQuyhoach)*((NhuCau!R$195:R$199)/10))+SUMPRODUCT((NhuCau!$E$195:$E$199=Kykehoach)*((NhuCau!R$195:R$199)/5))+SUMPRODUCT((NhuCau!$E$195:$E$199=$C225)*(NhuCau!R$195:R$199))),2)</f>
        <v>0</v>
      </c>
      <c r="P225" s="2">
        <f>ROUND((SUMPRODUCT((NhuCau!$E$195:$E$199=CakyQuyhoach)*((NhuCau!S$195:S$199)/10))+SUMPRODUCT((NhuCau!$E$195:$E$199=Kykehoach)*((NhuCau!S$195:S$199)/5))+SUMPRODUCT((NhuCau!$E$195:$E$199=$C225)*(NhuCau!S$195:S$199))),2)</f>
        <v>0</v>
      </c>
      <c r="Q225" s="2">
        <f>ROUND((SUMPRODUCT((NhuCau!$E$195:$E$199=CakyQuyhoach)*((NhuCau!T$195:T$199)/10))+SUMPRODUCT((NhuCau!$E$195:$E$199=Kykehoach)*((NhuCau!T$195:T$199)/5))+SUMPRODUCT((NhuCau!$E$195:$E$199=$C225)*(NhuCau!T$195:T$199))),2)</f>
        <v>0</v>
      </c>
      <c r="R225" s="2">
        <f>ROUND((SUMPRODUCT((NhuCau!$E$195:$E$199=CakyQuyhoach)*((NhuCau!U$195:U$199)/10))+SUMPRODUCT((NhuCau!$E$195:$E$199=Kykehoach)*((NhuCau!U$195:U$199)/5))+SUMPRODUCT((NhuCau!$E$195:$E$199=$C225)*(NhuCau!U$195:U$199))),2)</f>
        <v>0</v>
      </c>
      <c r="S225" s="2">
        <f>ROUND((SUMPRODUCT((NhuCau!$E$195:$E$199=CakyQuyhoach)*((NhuCau!V$195:V$199)/10))+SUMPRODUCT((NhuCau!$E$195:$E$199=Kykehoach)*((NhuCau!V$195:V$199)/5))+SUMPRODUCT((NhuCau!$E$195:$E$199=$C225)*(NhuCau!V$195:V$199))),2)</f>
        <v>0</v>
      </c>
      <c r="T225" s="2">
        <f>ROUND((SUMPRODUCT((NhuCau!$E$195:$E$199=CakyQuyhoach)*((NhuCau!W$195:W$199)/10))+SUMPRODUCT((NhuCau!$E$195:$E$199=Kykehoach)*((NhuCau!W$195:W$199)/5))+SUMPRODUCT((NhuCau!$E$195:$E$199=$C225)*(NhuCau!W$195:W$199))),2)</f>
        <v>0</v>
      </c>
      <c r="U225" s="2">
        <f>ROUND((SUMPRODUCT((NhuCau!$E$195:$E$199=CakyQuyhoach)*((NhuCau!X$195:X$199)/10))+SUMPRODUCT((NhuCau!$E$195:$E$199=Kykehoach)*((NhuCau!X$195:X$199)/5))+SUMPRODUCT((NhuCau!$E$195:$E$199=$C225)*(NhuCau!X$195:X$199))),2)</f>
        <v>0</v>
      </c>
      <c r="V225" s="2">
        <f>ROUND((SUMPRODUCT((NhuCau!$E$195:$E$199=CakyQuyhoach)*((NhuCau!Y$195:Y$199)/10))+SUMPRODUCT((NhuCau!$E$195:$E$199=Kykehoach)*((NhuCau!Y$195:Y$199)/5))+SUMPRODUCT((NhuCau!$E$195:$E$199=$C225)*(NhuCau!Y$195:Y$199))),2)</f>
        <v>0</v>
      </c>
      <c r="W225" s="2">
        <f>ROUND((SUMPRODUCT((NhuCau!$E$195:$E$199=CakyQuyhoach)*((NhuCau!Z$195:Z$199)/10))+SUMPRODUCT((NhuCau!$E$195:$E$199=Kykehoach)*((NhuCau!Z$195:Z$199)/5))+SUMPRODUCT((NhuCau!$E$195:$E$199=$C225)*(NhuCau!Z$195:Z$199))),2)</f>
        <v>0</v>
      </c>
      <c r="X225" s="2">
        <f>ROUND((SUMPRODUCT((NhuCau!$E$195:$E$199=CakyQuyhoach)*((NhuCau!AA$195:AA$199)/10))+SUMPRODUCT((NhuCau!$E$195:$E$199=Kykehoach)*((NhuCau!AA$195:AA$199)/5))+SUMPRODUCT((NhuCau!$E$195:$E$199=$C225)*(NhuCau!AA$195:AA$199))),2)</f>
        <v>0</v>
      </c>
      <c r="Y225" s="2">
        <f>ROUND((SUMPRODUCT((NhuCau!$E$195:$E$199=CakyQuyhoach)*((NhuCau!AB$195:AB$199)/10))+SUMPRODUCT((NhuCau!$E$195:$E$199=Kykehoach)*((NhuCau!AB$195:AB$199)/5))+SUMPRODUCT((NhuCau!$E$195:$E$199=$C225)*(NhuCau!AB$195:AB$199))),2)</f>
        <v>0</v>
      </c>
      <c r="Z225" s="2">
        <f>ROUND((SUMPRODUCT((NhuCau!$E$195:$E$199=CakyQuyhoach)*((NhuCau!AC$195:AC$199)/10))+SUMPRODUCT((NhuCau!$E$195:$E$199=Kykehoach)*((NhuCau!AC$195:AC$199)/5))+SUMPRODUCT((NhuCau!$E$195:$E$199=$C225)*(NhuCau!AC$195:AC$199))),2)</f>
        <v>0</v>
      </c>
      <c r="AA225" s="2">
        <f>ROUND((SUMPRODUCT((NhuCau!$E$195:$E$199=CakyQuyhoach)*((NhuCau!AD$195:AD$199)/10))+SUMPRODUCT((NhuCau!$E$195:$E$199=Kykehoach)*((NhuCau!AD$195:AD$199)/5))+SUMPRODUCT((NhuCau!$E$195:$E$199=$C225)*(NhuCau!AD$195:AD$199))),2)</f>
        <v>0</v>
      </c>
      <c r="AB225" s="2">
        <f>ROUND((SUMPRODUCT((NhuCau!$E$195:$E$199=CakyQuyhoach)*((NhuCau!AE$195:AE$199)/10))+SUMPRODUCT((NhuCau!$E$195:$E$199=Kykehoach)*((NhuCau!AE$195:AE$199)/5))+SUMPRODUCT((NhuCau!$E$195:$E$199=$C225)*(NhuCau!AE$195:AE$199))),2)</f>
        <v>0</v>
      </c>
      <c r="AC225" s="2">
        <f>ROUND((SUMPRODUCT((NhuCau!$E$195:$E$199=CakyQuyhoach)*((NhuCau!AF$195:AF$199)/10))+SUMPRODUCT((NhuCau!$E$195:$E$199=Kykehoach)*((NhuCau!AF$195:AF$199)/5))+SUMPRODUCT((NhuCau!$E$195:$E$199=$C225)*(NhuCau!AF$195:AF$199))),2)</f>
        <v>0</v>
      </c>
      <c r="AD225" s="2">
        <f>ROUND((SUMPRODUCT((NhuCau!$E$195:$E$199=CakyQuyhoach)*((NhuCau!AG$195:AG$199)/10))+SUMPRODUCT((NhuCau!$E$195:$E$199=Kykehoach)*((NhuCau!AG$195:AG$199)/5))+SUMPRODUCT((NhuCau!$E$195:$E$199=$C225)*(NhuCau!AG$195:AG$199))),2)</f>
        <v>0</v>
      </c>
      <c r="AE225" s="2">
        <f>ROUND((SUMPRODUCT((NhuCau!$E$195:$E$199=CakyQuyhoach)*((NhuCau!AH$195:AH$199)/10))+SUMPRODUCT((NhuCau!$E$195:$E$199=Kykehoach)*((NhuCau!AH$195:AH$199)/5))+SUMPRODUCT((NhuCau!$E$195:$E$199=$C225)*(NhuCau!AH$195:AH$199))),2)</f>
        <v>0</v>
      </c>
      <c r="AF225" s="2">
        <f>ROUND((SUMPRODUCT((NhuCau!$E$195:$E$199=CakyQuyhoach)*((NhuCau!AI$195:AI$199)/10))+SUMPRODUCT((NhuCau!$E$195:$E$199=Kykehoach)*((NhuCau!AI$195:AI$199)/5))+SUMPRODUCT((NhuCau!$E$195:$E$199=$C225)*(NhuCau!AI$195:AI$199))),2)</f>
        <v>0</v>
      </c>
      <c r="AG225" s="2">
        <f>ROUND((SUMPRODUCT((NhuCau!$E$195:$E$199=CakyQuyhoach)*((NhuCau!AJ$195:AJ$199)/10))+SUMPRODUCT((NhuCau!$E$195:$E$199=Kykehoach)*((NhuCau!AJ$195:AJ$199)/5))+SUMPRODUCT((NhuCau!$E$195:$E$199=$C225)*(NhuCau!AJ$195:AJ$199))),2)</f>
        <v>0</v>
      </c>
      <c r="AH225" s="2">
        <f>ROUND((SUMPRODUCT((NhuCau!$E$195:$E$199=CakyQuyhoach)*((NhuCau!AK$195:AK$199)/10))+SUMPRODUCT((NhuCau!$E$195:$E$199=Kykehoach)*((NhuCau!AK$195:AK$199)/5))+SUMPRODUCT((NhuCau!$E$195:$E$199=$C225)*(NhuCau!AK$195:AK$199))),2)</f>
        <v>0</v>
      </c>
      <c r="AI225" s="2">
        <f>ROUND((SUMPRODUCT((NhuCau!$E$195:$E$199=CakyQuyhoach)*((NhuCau!AL$195:AL$199)/10))+SUMPRODUCT((NhuCau!$E$195:$E$199=Kykehoach)*((NhuCau!AL$195:AL$199)/5))+SUMPRODUCT((NhuCau!$E$195:$E$199=$C225)*(NhuCau!AL$195:AL$199))),2)</f>
        <v>0</v>
      </c>
      <c r="AJ225" s="2">
        <f>ROUND((SUMPRODUCT((NhuCau!$E$195:$E$199=CakyQuyhoach)*((NhuCau!AM$195:AM$199)/10))+SUMPRODUCT((NhuCau!$E$195:$E$199=Kykehoach)*((NhuCau!AM$195:AM$199)/5))+SUMPRODUCT((NhuCau!$E$195:$E$199=$C225)*(NhuCau!AM$195:AM$199))),2)</f>
        <v>0</v>
      </c>
      <c r="AK225" s="2">
        <f>ROUND((SUMPRODUCT((NhuCau!$E$195:$E$199=CakyQuyhoach)*((NhuCau!AN$195:AN$199)/10))+SUMPRODUCT((NhuCau!$E$195:$E$199=Kykehoach)*((NhuCau!AN$195:AN$199)/5))+SUMPRODUCT((NhuCau!$E$195:$E$199=$C225)*(NhuCau!AN$195:AN$199))),2)</f>
        <v>0</v>
      </c>
      <c r="AL225" s="2">
        <f>ROUND((SUMPRODUCT((NhuCau!$E$195:$E$199=CakyQuyhoach)*((NhuCau!AO$195:AO$199)/10))+SUMPRODUCT((NhuCau!$E$195:$E$199=Kykehoach)*((NhuCau!AO$195:AO$199)/5))+SUMPRODUCT((NhuCau!$E$195:$E$199=$C225)*(NhuCau!AO$195:AO$199))),2)</f>
        <v>0</v>
      </c>
      <c r="AM225" s="2">
        <f>ROUND((SUMPRODUCT((NhuCau!$E$195:$E$199=CakyQuyhoach)*((NhuCau!AP$195:AP$199)/10))+SUMPRODUCT((NhuCau!$E$195:$E$199=Kykehoach)*((NhuCau!AP$195:AP$199)/5))+SUMPRODUCT((NhuCau!$E$195:$E$199=$C225)*(NhuCau!AP$195:AP$199))),2)</f>
        <v>0</v>
      </c>
      <c r="AN225" s="2">
        <f>ROUND((SUMPRODUCT((NhuCau!$E$195:$E$199=CakyQuyhoach)*((NhuCau!AQ$195:AQ$199)/10))+SUMPRODUCT((NhuCau!$E$195:$E$199=Kykehoach)*((NhuCau!AQ$195:AQ$199)/5))+SUMPRODUCT((NhuCau!$E$195:$E$199=$C225)*(NhuCau!AQ$195:AQ$199))),2)</f>
        <v>0</v>
      </c>
      <c r="AO225" s="2">
        <f>ROUND((SUMPRODUCT((NhuCau!$E$195:$E$199=CakyQuyhoach)*((NhuCau!AR$195:AR$199)/10))+SUMPRODUCT((NhuCau!$E$195:$E$199=Kykehoach)*((NhuCau!AR$195:AR$199)/5))+SUMPRODUCT((NhuCau!$E$195:$E$199=$C225)*(NhuCau!AR$195:AR$199))),2)</f>
        <v>0</v>
      </c>
      <c r="AP225" s="2">
        <f>ROUND((SUMPRODUCT((NhuCau!$E$195:$E$199=CakyQuyhoach)*((NhuCau!AS$195:AS$199)/10))+SUMPRODUCT((NhuCau!$E$195:$E$199=Kykehoach)*((NhuCau!AS$195:AS$199)/5))+SUMPRODUCT((NhuCau!$E$195:$E$199=$C225)*(NhuCau!AS$195:AS$199))),2)</f>
        <v>0</v>
      </c>
      <c r="AQ225" s="2">
        <f>ROUND((SUMPRODUCT((NhuCau!$E$195:$E$199=CakyQuyhoach)*((NhuCau!AT$195:AT$199)/10))+SUMPRODUCT((NhuCau!$E$195:$E$199=Kykehoach)*((NhuCau!AT$195:AT$199)/5))+SUMPRODUCT((NhuCau!$E$195:$E$199=$C225)*(NhuCau!AT$195:AT$199))),2)</f>
        <v>0</v>
      </c>
      <c r="AR225" s="2">
        <f>ROUND((SUMPRODUCT((NhuCau!$E$195:$E$199=CakyQuyhoach)*((NhuCau!AU$195:AU$199)/10))+SUMPRODUCT((NhuCau!$E$195:$E$199=Kykehoach)*((NhuCau!AU$195:AU$199)/5))+SUMPRODUCT((NhuCau!$E$195:$E$199=$C225)*(NhuCau!AU$195:AU$199))),2)</f>
        <v>0</v>
      </c>
      <c r="AS225" s="2">
        <f>ROUND((SUMPRODUCT((NhuCau!$E$195:$E$199=CakyQuyhoach)*((NhuCau!AV$195:AV$199)/10))+SUMPRODUCT((NhuCau!$E$195:$E$199=Kykehoach)*((NhuCau!AV$195:AV$199)/5))+SUMPRODUCT((NhuCau!$E$195:$E$199=$C225)*(NhuCau!AV$195:AV$199))),2)</f>
        <v>0</v>
      </c>
      <c r="AT225" s="2">
        <f>ROUND((SUMPRODUCT((NhuCau!$E$195:$E$199=CakyQuyhoach)*((NhuCau!AW$195:AW$199)/10))+SUMPRODUCT((NhuCau!$E$195:$E$199=Kykehoach)*((NhuCau!AW$195:AW$199)/5))+SUMPRODUCT((NhuCau!$E$195:$E$199=$C225)*(NhuCau!AW$195:AW$199))),2)</f>
        <v>0</v>
      </c>
      <c r="AU225" s="2">
        <f>ROUND((SUMPRODUCT((NhuCau!$E$195:$E$199=CakyQuyhoach)*((NhuCau!AX$195:AX$199)/10))+SUMPRODUCT((NhuCau!$E$195:$E$199=Kykehoach)*((NhuCau!AX$195:AX$199)/5))+SUMPRODUCT((NhuCau!$E$195:$E$199=$C225)*(NhuCau!AX$195:AX$199))),2)</f>
        <v>0</v>
      </c>
      <c r="AV225" s="2">
        <f>ROUND((SUMPRODUCT((NhuCau!$E$195:$E$199=CakyQuyhoach)*((NhuCau!AY$195:AY$199)/10))+SUMPRODUCT((NhuCau!$E$195:$E$199=Kykehoach)*((NhuCau!AY$195:AY$199)/5))+SUMPRODUCT((NhuCau!$E$195:$E$199=$C225)*(NhuCau!AY$195:AY$199))),2)</f>
        <v>0</v>
      </c>
      <c r="AW225" s="2">
        <f>ROUND((SUMPRODUCT((NhuCau!$E$195:$E$199=CakyQuyhoach)*((NhuCau!AZ$195:AZ$199)/10))+SUMPRODUCT((NhuCau!$E$195:$E$199=Kykehoach)*((NhuCau!AZ$195:AZ$199)/5))+SUMPRODUCT((NhuCau!$E$195:$E$199=$C225)*(NhuCau!AZ$195:AZ$199))),2)</f>
        <v>0</v>
      </c>
      <c r="AX225" s="2">
        <f>ROUND((SUMPRODUCT((NhuCau!$E$195:$E$199=CakyQuyhoach)*((NhuCau!BA$195:BA$199)/10))+SUMPRODUCT((NhuCau!$E$195:$E$199=Kykehoach)*((NhuCau!BA$195:BA$199)/5))+SUMPRODUCT((NhuCau!$E$195:$E$199=$C225)*(NhuCau!BA$195:BA$199))),2)</f>
        <v>0</v>
      </c>
      <c r="AY225" s="2">
        <f>ROUND((SUMPRODUCT((NhuCau!$E$195:$E$199=CakyQuyhoach)*((NhuCau!BB$195:BB$199)/10))+SUMPRODUCT((NhuCau!$E$195:$E$199=Kykehoach)*((NhuCau!BB$195:BB$199)/5))+SUMPRODUCT((NhuCau!$E$195:$E$199=$C225)*(NhuCau!BB$195:BB$199))),2)</f>
        <v>0</v>
      </c>
      <c r="AZ225" s="2">
        <f>ROUND((SUMPRODUCT((NhuCau!$E$195:$E$199=CakyQuyhoach)*((NhuCau!BD$195:BD$199)/10))+SUMPRODUCT((NhuCau!$E$195:$E$199=Kykehoach)*((NhuCau!BD$195:BD$199)/5))+SUMPRODUCT((NhuCau!$E$195:$E$199=$C225)*(NhuCau!BD$195:BD$199))),2)</f>
        <v>0</v>
      </c>
      <c r="BA225" s="2">
        <f>ROUND((SUMPRODUCT((NhuCau!$E$195:$E$199=CakyQuyhoach)*((NhuCau!BE$195:BE$199)/10))+SUMPRODUCT((NhuCau!$E$195:$E$199=Kykehoach)*((NhuCau!BE$195:BE$199)/5))+SUMPRODUCT((NhuCau!$E$195:$E$199=$C225)*(NhuCau!BE$195:BE$199))),2)</f>
        <v>0</v>
      </c>
      <c r="BB225" s="2">
        <f>ROUND((SUMPRODUCT((NhuCau!$E$195:$E$199=CakyQuyhoach)*((NhuCau!BF$195:BF$199)/10))+SUMPRODUCT((NhuCau!$E$195:$E$199=Kykehoach)*((NhuCau!BF$195:BF$199)/5))+SUMPRODUCT((NhuCau!$E$195:$E$199=$C225)*(NhuCau!BF$195:BF$199))),2)</f>
        <v>0</v>
      </c>
      <c r="BC225" s="2">
        <f>ROUND((SUMPRODUCT((NhuCau!$E$195:$E$199=CakyQuyhoach)*((NhuCau!BG$195:BG$199)/10))+SUMPRODUCT((NhuCau!$E$195:$E$199=Kykehoach)*((NhuCau!BG$195:BG$199)/5))+SUMPRODUCT((NhuCau!$E$195:$E$199=$C225)*(NhuCau!BG$195:BG$199))),2)</f>
        <v>0</v>
      </c>
      <c r="BD225" s="2">
        <f>ROUND((SUMPRODUCT((NhuCau!$E$195:$E$199=CakyQuyhoach)*((NhuCau!BH$195:BH$199)/10))+SUMPRODUCT((NhuCau!$E$195:$E$199=Kykehoach)*((NhuCau!BH$195:BH$199)/5))+SUMPRODUCT((NhuCau!$E$195:$E$199=$C225)*(NhuCau!BH$195:BH$199))),2)</f>
        <v>0</v>
      </c>
      <c r="BE225" s="2">
        <f>ROUND((SUMPRODUCT((NhuCau!$E$195:$E$199=CakyQuyhoach)*((NhuCau!BI$195:BI$199)/10))+SUMPRODUCT((NhuCau!$E$195:$E$199=Kykehoach)*((NhuCau!BI$195:BI$199)/5))+SUMPRODUCT((NhuCau!$E$195:$E$199=$C225)*(NhuCau!BI$195:BI$199))),2)</f>
        <v>0</v>
      </c>
      <c r="BF225" s="2">
        <f>ROUND((SUMPRODUCT((NhuCau!$E$195:$E$199=CakyQuyhoach)*((NhuCau!BJ$195:BJ$199)/10))+SUMPRODUCT((NhuCau!$E$195:$E$199=Kykehoach)*((NhuCau!BJ$195:BJ$199)/5))+SUMPRODUCT((NhuCau!$E$195:$E$199=$C225)*(NhuCau!BJ$195:BJ$199))),2)</f>
        <v>0</v>
      </c>
      <c r="BG225" s="2">
        <f>ROUND((SUMPRODUCT((NhuCau!$E$195:$E$199=CakyQuyhoach)*((NhuCau!BK$195:BK$199)/10))+SUMPRODUCT((NhuCau!$E$195:$E$199=Kykehoach)*((NhuCau!BK$195:BK$199)/5))+SUMPRODUCT((NhuCau!$E$195:$E$199=$C225)*(NhuCau!BK$195:BK$199))),2)</f>
        <v>0</v>
      </c>
    </row>
    <row r="226" spans="1:59" s="5" customFormat="1" ht="16.5" customHeight="1">
      <c r="A226" s="117" t="s">
        <v>42</v>
      </c>
      <c r="B226" s="256"/>
      <c r="C226" s="249" t="str">
        <f>BANGTINH!O11</f>
        <v>Năm 2030</v>
      </c>
      <c r="D226" s="246" t="s">
        <v>20</v>
      </c>
      <c r="E226" s="257">
        <f t="shared" ref="E226:F226" si="114">E219-E220</f>
        <v>0</v>
      </c>
      <c r="F226" s="8">
        <f t="shared" si="114"/>
        <v>0</v>
      </c>
      <c r="G226" s="8">
        <f t="shared" ref="G226:BG226" si="115">G219-G220</f>
        <v>0</v>
      </c>
      <c r="H226" s="8">
        <f t="shared" si="115"/>
        <v>0</v>
      </c>
      <c r="I226" s="8">
        <f t="shared" si="115"/>
        <v>0</v>
      </c>
      <c r="J226" s="8">
        <f t="shared" si="115"/>
        <v>0</v>
      </c>
      <c r="K226" s="8">
        <f t="shared" si="115"/>
        <v>0</v>
      </c>
      <c r="L226" s="8">
        <f t="shared" si="115"/>
        <v>0</v>
      </c>
      <c r="M226" s="8">
        <f t="shared" si="115"/>
        <v>0</v>
      </c>
      <c r="N226" s="8">
        <f t="shared" si="115"/>
        <v>0</v>
      </c>
      <c r="O226" s="8">
        <f t="shared" si="115"/>
        <v>0</v>
      </c>
      <c r="P226" s="8">
        <f t="shared" si="115"/>
        <v>0</v>
      </c>
      <c r="Q226" s="8">
        <f t="shared" si="115"/>
        <v>0</v>
      </c>
      <c r="R226" s="8">
        <f t="shared" si="115"/>
        <v>0</v>
      </c>
      <c r="S226" s="8">
        <f t="shared" si="115"/>
        <v>0</v>
      </c>
      <c r="T226" s="8">
        <f t="shared" si="115"/>
        <v>0</v>
      </c>
      <c r="U226" s="8">
        <f t="shared" si="115"/>
        <v>0</v>
      </c>
      <c r="V226" s="8">
        <f t="shared" si="115"/>
        <v>0</v>
      </c>
      <c r="W226" s="8">
        <f t="shared" si="115"/>
        <v>0</v>
      </c>
      <c r="X226" s="8">
        <f t="shared" si="115"/>
        <v>0</v>
      </c>
      <c r="Y226" s="8">
        <f t="shared" si="115"/>
        <v>0</v>
      </c>
      <c r="Z226" s="8">
        <f t="shared" si="115"/>
        <v>0</v>
      </c>
      <c r="AA226" s="8">
        <f t="shared" si="115"/>
        <v>0</v>
      </c>
      <c r="AB226" s="8">
        <f t="shared" si="115"/>
        <v>0</v>
      </c>
      <c r="AC226" s="8">
        <f t="shared" si="115"/>
        <v>0</v>
      </c>
      <c r="AD226" s="8">
        <f t="shared" si="115"/>
        <v>0</v>
      </c>
      <c r="AE226" s="8">
        <f t="shared" si="115"/>
        <v>0</v>
      </c>
      <c r="AF226" s="8">
        <f t="shared" si="115"/>
        <v>0</v>
      </c>
      <c r="AG226" s="8">
        <f t="shared" si="115"/>
        <v>0</v>
      </c>
      <c r="AH226" s="8">
        <f t="shared" si="115"/>
        <v>0</v>
      </c>
      <c r="AI226" s="8">
        <f t="shared" si="115"/>
        <v>0</v>
      </c>
      <c r="AJ226" s="8">
        <f t="shared" si="115"/>
        <v>0</v>
      </c>
      <c r="AK226" s="8">
        <f t="shared" si="115"/>
        <v>0</v>
      </c>
      <c r="AL226" s="8">
        <f t="shared" si="115"/>
        <v>0</v>
      </c>
      <c r="AM226" s="8">
        <f t="shared" si="115"/>
        <v>0</v>
      </c>
      <c r="AN226" s="8">
        <f t="shared" si="115"/>
        <v>0</v>
      </c>
      <c r="AO226" s="8">
        <f t="shared" si="115"/>
        <v>0</v>
      </c>
      <c r="AP226" s="8">
        <f t="shared" si="115"/>
        <v>0</v>
      </c>
      <c r="AQ226" s="8">
        <f t="shared" si="115"/>
        <v>0</v>
      </c>
      <c r="AR226" s="8">
        <f t="shared" si="115"/>
        <v>0</v>
      </c>
      <c r="AS226" s="8">
        <f t="shared" si="115"/>
        <v>0</v>
      </c>
      <c r="AT226" s="8">
        <f t="shared" si="115"/>
        <v>0</v>
      </c>
      <c r="AU226" s="8">
        <f t="shared" si="115"/>
        <v>0</v>
      </c>
      <c r="AV226" s="8">
        <f t="shared" si="115"/>
        <v>0</v>
      </c>
      <c r="AW226" s="8">
        <f t="shared" si="115"/>
        <v>0</v>
      </c>
      <c r="AX226" s="8">
        <f t="shared" si="115"/>
        <v>0</v>
      </c>
      <c r="AY226" s="8">
        <f t="shared" si="115"/>
        <v>0</v>
      </c>
      <c r="AZ226" s="8">
        <f t="shared" si="115"/>
        <v>0</v>
      </c>
      <c r="BA226" s="8">
        <f t="shared" si="115"/>
        <v>0</v>
      </c>
      <c r="BB226" s="8">
        <f t="shared" si="115"/>
        <v>0</v>
      </c>
      <c r="BC226" s="8">
        <f t="shared" si="115"/>
        <v>0</v>
      </c>
      <c r="BD226" s="8">
        <f t="shared" si="115"/>
        <v>0</v>
      </c>
      <c r="BE226" s="8">
        <f t="shared" si="115"/>
        <v>0</v>
      </c>
      <c r="BF226" s="8">
        <f t="shared" si="115"/>
        <v>0</v>
      </c>
      <c r="BG226" s="8">
        <f t="shared" si="115"/>
        <v>0</v>
      </c>
    </row>
    <row r="227" spans="1:59" s="5" customFormat="1" ht="16.5" customHeight="1">
      <c r="A227" s="117" t="s">
        <v>42</v>
      </c>
      <c r="B227" s="244"/>
      <c r="C227" s="245" t="s">
        <v>45</v>
      </c>
      <c r="D227" s="246" t="s">
        <v>53</v>
      </c>
      <c r="E227" s="247">
        <f>NhuCau!H200</f>
        <v>0</v>
      </c>
      <c r="F227" s="4">
        <f>NhuCau!I200</f>
        <v>0</v>
      </c>
      <c r="G227" s="4">
        <f>NhuCau!J200</f>
        <v>0</v>
      </c>
      <c r="H227" s="4">
        <f>NhuCau!K200</f>
        <v>0</v>
      </c>
      <c r="I227" s="4">
        <f>NhuCau!L200</f>
        <v>0</v>
      </c>
      <c r="J227" s="4">
        <f>NhuCau!M200</f>
        <v>0</v>
      </c>
      <c r="K227" s="4">
        <f>NhuCau!N200</f>
        <v>0</v>
      </c>
      <c r="L227" s="4">
        <f>NhuCau!O200</f>
        <v>0</v>
      </c>
      <c r="M227" s="4">
        <f>NhuCau!P200</f>
        <v>0</v>
      </c>
      <c r="N227" s="4">
        <f>NhuCau!Q200</f>
        <v>0</v>
      </c>
      <c r="O227" s="4">
        <f>NhuCau!R200</f>
        <v>0</v>
      </c>
      <c r="P227" s="4">
        <f>NhuCau!S200</f>
        <v>0</v>
      </c>
      <c r="Q227" s="4">
        <f>NhuCau!T200</f>
        <v>0</v>
      </c>
      <c r="R227" s="4">
        <f>NhuCau!U200</f>
        <v>0</v>
      </c>
      <c r="S227" s="4">
        <f>NhuCau!V200</f>
        <v>0</v>
      </c>
      <c r="T227" s="4">
        <f>NhuCau!W200</f>
        <v>0</v>
      </c>
      <c r="U227" s="4">
        <f>NhuCau!X200</f>
        <v>0</v>
      </c>
      <c r="V227" s="4">
        <f>NhuCau!Y200</f>
        <v>0</v>
      </c>
      <c r="W227" s="4">
        <f>NhuCau!Z200</f>
        <v>0</v>
      </c>
      <c r="X227" s="4">
        <f>NhuCau!AA200</f>
        <v>0</v>
      </c>
      <c r="Y227" s="4">
        <f>NhuCau!AB200</f>
        <v>0</v>
      </c>
      <c r="Z227" s="4">
        <f>NhuCau!AC200</f>
        <v>0</v>
      </c>
      <c r="AA227" s="4">
        <f>NhuCau!AD200</f>
        <v>0</v>
      </c>
      <c r="AB227" s="4">
        <f>NhuCau!AE200</f>
        <v>0</v>
      </c>
      <c r="AC227" s="4">
        <f>NhuCau!AF200</f>
        <v>0</v>
      </c>
      <c r="AD227" s="4">
        <f>NhuCau!AG200</f>
        <v>0</v>
      </c>
      <c r="AE227" s="4">
        <f>NhuCau!AH200</f>
        <v>0</v>
      </c>
      <c r="AF227" s="4">
        <f>NhuCau!AI200</f>
        <v>0</v>
      </c>
      <c r="AG227" s="4">
        <f>NhuCau!AJ200</f>
        <v>0</v>
      </c>
      <c r="AH227" s="4">
        <f>NhuCau!AK200</f>
        <v>0</v>
      </c>
      <c r="AI227" s="4">
        <f>NhuCau!AL200</f>
        <v>0</v>
      </c>
      <c r="AJ227" s="4">
        <f>NhuCau!AM200</f>
        <v>0</v>
      </c>
      <c r="AK227" s="4">
        <f>NhuCau!AN200</f>
        <v>0</v>
      </c>
      <c r="AL227" s="4">
        <f>NhuCau!AO200</f>
        <v>0</v>
      </c>
      <c r="AM227" s="4">
        <f>NhuCau!AP200</f>
        <v>0</v>
      </c>
      <c r="AN227" s="4">
        <f>NhuCau!AQ200</f>
        <v>0</v>
      </c>
      <c r="AO227" s="4">
        <f>NhuCau!AR200</f>
        <v>0</v>
      </c>
      <c r="AP227" s="4">
        <f>NhuCau!AS200</f>
        <v>0</v>
      </c>
      <c r="AQ227" s="4">
        <f>NhuCau!AT200</f>
        <v>0</v>
      </c>
      <c r="AR227" s="4">
        <f>NhuCau!AU200</f>
        <v>0</v>
      </c>
      <c r="AS227" s="4">
        <f>NhuCau!AV200</f>
        <v>0</v>
      </c>
      <c r="AT227" s="4">
        <f>NhuCau!AW200</f>
        <v>0</v>
      </c>
      <c r="AU227" s="4">
        <f>NhuCau!AX200</f>
        <v>0</v>
      </c>
      <c r="AV227" s="4">
        <f>NhuCau!AY200</f>
        <v>0</v>
      </c>
      <c r="AW227" s="4">
        <f>NhuCau!AZ200</f>
        <v>0</v>
      </c>
      <c r="AX227" s="4">
        <f>NhuCau!BA200</f>
        <v>0</v>
      </c>
      <c r="AY227" s="4">
        <f>NhuCau!BB200</f>
        <v>0</v>
      </c>
      <c r="AZ227" s="4">
        <f>NhuCau!BD200</f>
        <v>0</v>
      </c>
      <c r="BA227" s="4">
        <f>NhuCau!BE200</f>
        <v>0</v>
      </c>
      <c r="BB227" s="4">
        <f>NhuCau!BF200</f>
        <v>0</v>
      </c>
      <c r="BC227" s="4">
        <f>NhuCau!BG200</f>
        <v>0</v>
      </c>
      <c r="BD227" s="4">
        <f>NhuCau!BH200</f>
        <v>0</v>
      </c>
      <c r="BE227" s="4">
        <f>NhuCau!BI200</f>
        <v>0</v>
      </c>
      <c r="BF227" s="4">
        <f>NhuCau!BJ200</f>
        <v>0</v>
      </c>
      <c r="BG227" s="4">
        <f>NhuCau!BK200</f>
        <v>0</v>
      </c>
    </row>
    <row r="228" spans="1:59" s="5" customFormat="1" ht="16.5" customHeight="1">
      <c r="A228" s="117" t="s">
        <v>42</v>
      </c>
      <c r="B228" s="248"/>
      <c r="C228" s="249">
        <f>BANGTINH!O5</f>
        <v>0</v>
      </c>
      <c r="D228" s="246" t="s">
        <v>53</v>
      </c>
      <c r="E228" s="250">
        <f t="shared" ref="E228:F228" si="116">SUM(E229:E233)</f>
        <v>0</v>
      </c>
      <c r="F228" s="6">
        <f t="shared" si="116"/>
        <v>0</v>
      </c>
      <c r="G228" s="6">
        <f t="shared" ref="G228:BG228" si="117">SUM(G229:G233)</f>
        <v>0</v>
      </c>
      <c r="H228" s="6">
        <f t="shared" si="117"/>
        <v>0</v>
      </c>
      <c r="I228" s="6">
        <f t="shared" si="117"/>
        <v>0</v>
      </c>
      <c r="J228" s="6">
        <f t="shared" si="117"/>
        <v>0</v>
      </c>
      <c r="K228" s="6">
        <f t="shared" si="117"/>
        <v>0</v>
      </c>
      <c r="L228" s="6">
        <f t="shared" si="117"/>
        <v>0</v>
      </c>
      <c r="M228" s="6">
        <f t="shared" si="117"/>
        <v>0</v>
      </c>
      <c r="N228" s="6">
        <f t="shared" si="117"/>
        <v>0</v>
      </c>
      <c r="O228" s="6">
        <f t="shared" si="117"/>
        <v>0</v>
      </c>
      <c r="P228" s="6">
        <f t="shared" si="117"/>
        <v>0</v>
      </c>
      <c r="Q228" s="6">
        <f t="shared" si="117"/>
        <v>0</v>
      </c>
      <c r="R228" s="6">
        <f t="shared" si="117"/>
        <v>0</v>
      </c>
      <c r="S228" s="6">
        <f t="shared" si="117"/>
        <v>0</v>
      </c>
      <c r="T228" s="6">
        <f t="shared" si="117"/>
        <v>0</v>
      </c>
      <c r="U228" s="6">
        <f t="shared" si="117"/>
        <v>0</v>
      </c>
      <c r="V228" s="6">
        <f t="shared" si="117"/>
        <v>0</v>
      </c>
      <c r="W228" s="6">
        <f t="shared" si="117"/>
        <v>0</v>
      </c>
      <c r="X228" s="6">
        <f t="shared" si="117"/>
        <v>0</v>
      </c>
      <c r="Y228" s="6">
        <f t="shared" si="117"/>
        <v>0</v>
      </c>
      <c r="Z228" s="6">
        <f t="shared" si="117"/>
        <v>0</v>
      </c>
      <c r="AA228" s="6">
        <f t="shared" si="117"/>
        <v>0</v>
      </c>
      <c r="AB228" s="6">
        <f t="shared" si="117"/>
        <v>0</v>
      </c>
      <c r="AC228" s="6">
        <f t="shared" si="117"/>
        <v>0</v>
      </c>
      <c r="AD228" s="6">
        <f t="shared" si="117"/>
        <v>0</v>
      </c>
      <c r="AE228" s="6">
        <f t="shared" si="117"/>
        <v>0</v>
      </c>
      <c r="AF228" s="6">
        <f t="shared" si="117"/>
        <v>0</v>
      </c>
      <c r="AG228" s="6">
        <f t="shared" si="117"/>
        <v>0</v>
      </c>
      <c r="AH228" s="6">
        <f t="shared" si="117"/>
        <v>0</v>
      </c>
      <c r="AI228" s="6">
        <f t="shared" si="117"/>
        <v>0</v>
      </c>
      <c r="AJ228" s="6">
        <f t="shared" si="117"/>
        <v>0</v>
      </c>
      <c r="AK228" s="6">
        <f t="shared" si="117"/>
        <v>0</v>
      </c>
      <c r="AL228" s="6">
        <f t="shared" si="117"/>
        <v>0</v>
      </c>
      <c r="AM228" s="6">
        <f t="shared" si="117"/>
        <v>0</v>
      </c>
      <c r="AN228" s="6">
        <f t="shared" si="117"/>
        <v>0</v>
      </c>
      <c r="AO228" s="6">
        <f t="shared" si="117"/>
        <v>0</v>
      </c>
      <c r="AP228" s="6">
        <f t="shared" si="117"/>
        <v>0</v>
      </c>
      <c r="AQ228" s="6">
        <f t="shared" si="117"/>
        <v>0</v>
      </c>
      <c r="AR228" s="6">
        <f t="shared" si="117"/>
        <v>0</v>
      </c>
      <c r="AS228" s="6">
        <f t="shared" si="117"/>
        <v>0</v>
      </c>
      <c r="AT228" s="6">
        <f t="shared" si="117"/>
        <v>0</v>
      </c>
      <c r="AU228" s="6">
        <f t="shared" si="117"/>
        <v>0</v>
      </c>
      <c r="AV228" s="6">
        <f t="shared" si="117"/>
        <v>0</v>
      </c>
      <c r="AW228" s="6">
        <f t="shared" si="117"/>
        <v>0</v>
      </c>
      <c r="AX228" s="6">
        <f t="shared" si="117"/>
        <v>0</v>
      </c>
      <c r="AY228" s="6">
        <f t="shared" si="117"/>
        <v>0</v>
      </c>
      <c r="AZ228" s="6">
        <f t="shared" si="117"/>
        <v>0</v>
      </c>
      <c r="BA228" s="6">
        <f t="shared" si="117"/>
        <v>0</v>
      </c>
      <c r="BB228" s="6">
        <f t="shared" si="117"/>
        <v>0</v>
      </c>
      <c r="BC228" s="6">
        <f t="shared" si="117"/>
        <v>0</v>
      </c>
      <c r="BD228" s="6">
        <f t="shared" si="117"/>
        <v>0</v>
      </c>
      <c r="BE228" s="6">
        <f t="shared" si="117"/>
        <v>0</v>
      </c>
      <c r="BF228" s="6">
        <f t="shared" si="117"/>
        <v>0</v>
      </c>
      <c r="BG228" s="6">
        <f t="shared" si="117"/>
        <v>0</v>
      </c>
    </row>
    <row r="229" spans="1:59" s="1" customFormat="1" ht="16.5" customHeight="1">
      <c r="A229" s="251" t="s">
        <v>42</v>
      </c>
      <c r="B229" s="252"/>
      <c r="C229" s="253" t="str">
        <f>BANGTINH!O6</f>
        <v>Năm 2025</v>
      </c>
      <c r="D229" s="246" t="s">
        <v>53</v>
      </c>
      <c r="E229" s="255">
        <f>SUM(F229:BG229)</f>
        <v>0</v>
      </c>
      <c r="F229" s="2">
        <f>ROUND((SUMPRODUCT((NhuCau!$E$201:$E$206=CakyQuyhoach)*((NhuCau!I$201:I$206)/10))+SUMPRODUCT((NhuCau!$E$201:$E$206=Kykehoach)*((NhuCau!I$201:I$206)/5))+SUMPRODUCT((NhuCau!$E$201:$E$206=$C229)*(NhuCau!I$201:I$206))),2)</f>
        <v>0</v>
      </c>
      <c r="G229" s="2">
        <f>ROUND((SUMPRODUCT((NhuCau!$E$201:$E$206=CakyQuyhoach)*((NhuCau!J$201:J$206)/10))+SUMPRODUCT((NhuCau!$E$201:$E$206=Kykehoach)*((NhuCau!J$201:J$206)/5))+SUMPRODUCT((NhuCau!$E$201:$E$206=$C229)*(NhuCau!J$201:J$206))),2)</f>
        <v>0</v>
      </c>
      <c r="H229" s="2">
        <f>ROUND((SUMPRODUCT((NhuCau!$E$201:$E$206=CakyQuyhoach)*((NhuCau!K$201:K$206)/10))+SUMPRODUCT((NhuCau!$E$201:$E$206=Kykehoach)*((NhuCau!K$201:K$206)/5))+SUMPRODUCT((NhuCau!$E$201:$E$206=$C229)*(NhuCau!K$201:K$206))),2)</f>
        <v>0</v>
      </c>
      <c r="I229" s="2">
        <f>ROUND((SUMPRODUCT((NhuCau!$E$201:$E$206=CakyQuyhoach)*((NhuCau!L$201:L$206)/10))+SUMPRODUCT((NhuCau!$E$201:$E$206=Kykehoach)*((NhuCau!L$201:L$206)/5))+SUMPRODUCT((NhuCau!$E$201:$E$206=$C229)*(NhuCau!L$201:L$206))),2)</f>
        <v>0</v>
      </c>
      <c r="J229" s="2">
        <f>ROUND((SUMPRODUCT((NhuCau!$E$201:$E$206=CakyQuyhoach)*((NhuCau!M$201:M$206)/10))+SUMPRODUCT((NhuCau!$E$201:$E$206=Kykehoach)*((NhuCau!M$201:M$206)/5))+SUMPRODUCT((NhuCau!$E$201:$E$206=$C229)*(NhuCau!M$201:M$206))),2)</f>
        <v>0</v>
      </c>
      <c r="K229" s="2">
        <f>ROUND((SUMPRODUCT((NhuCau!$E$201:$E$206=CakyQuyhoach)*((NhuCau!N$201:N$206)/10))+SUMPRODUCT((NhuCau!$E$201:$E$206=Kykehoach)*((NhuCau!N$201:N$206)/5))+SUMPRODUCT((NhuCau!$E$201:$E$206=$C229)*(NhuCau!N$201:N$206))),2)</f>
        <v>0</v>
      </c>
      <c r="L229" s="2">
        <f>ROUND((SUMPRODUCT((NhuCau!$E$201:$E$206=CakyQuyhoach)*((NhuCau!O$201:O$206)/10))+SUMPRODUCT((NhuCau!$E$201:$E$206=Kykehoach)*((NhuCau!O$201:O$206)/5))+SUMPRODUCT((NhuCau!$E$201:$E$206=$C229)*(NhuCau!O$201:O$206))),2)</f>
        <v>0</v>
      </c>
      <c r="M229" s="2">
        <f>ROUND((SUMPRODUCT((NhuCau!$E$201:$E$206=CakyQuyhoach)*((NhuCau!P$201:P$206)/10))+SUMPRODUCT((NhuCau!$E$201:$E$206=Kykehoach)*((NhuCau!P$201:P$206)/5))+SUMPRODUCT((NhuCau!$E$201:$E$206=$C229)*(NhuCau!P$201:P$206))),2)</f>
        <v>0</v>
      </c>
      <c r="N229" s="2">
        <f>ROUND((SUMPRODUCT((NhuCau!$E$201:$E$206=CakyQuyhoach)*((NhuCau!Q$201:Q$206)/10))+SUMPRODUCT((NhuCau!$E$201:$E$206=Kykehoach)*((NhuCau!Q$201:Q$206)/5))+SUMPRODUCT((NhuCau!$E$201:$E$206=$C229)*(NhuCau!Q$201:Q$206))),2)</f>
        <v>0</v>
      </c>
      <c r="O229" s="2">
        <f>ROUND((SUMPRODUCT((NhuCau!$E$201:$E$206=CakyQuyhoach)*((NhuCau!R$201:R$206)/10))+SUMPRODUCT((NhuCau!$E$201:$E$206=Kykehoach)*((NhuCau!R$201:R$206)/5))+SUMPRODUCT((NhuCau!$E$201:$E$206=$C229)*(NhuCau!R$201:R$206))),2)</f>
        <v>0</v>
      </c>
      <c r="P229" s="2">
        <f>ROUND((SUMPRODUCT((NhuCau!$E$201:$E$206=CakyQuyhoach)*((NhuCau!S$201:S$206)/10))+SUMPRODUCT((NhuCau!$E$201:$E$206=Kykehoach)*((NhuCau!S$201:S$206)/5))+SUMPRODUCT((NhuCau!$E$201:$E$206=$C229)*(NhuCau!S$201:S$206))),2)</f>
        <v>0</v>
      </c>
      <c r="Q229" s="2">
        <f>ROUND((SUMPRODUCT((NhuCau!$E$201:$E$206=CakyQuyhoach)*((NhuCau!T$201:T$206)/10))+SUMPRODUCT((NhuCau!$E$201:$E$206=Kykehoach)*((NhuCau!T$201:T$206)/5))+SUMPRODUCT((NhuCau!$E$201:$E$206=$C229)*(NhuCau!T$201:T$206))),2)</f>
        <v>0</v>
      </c>
      <c r="R229" s="2">
        <f>ROUND((SUMPRODUCT((NhuCau!$E$201:$E$206=CakyQuyhoach)*((NhuCau!U$201:U$206)/10))+SUMPRODUCT((NhuCau!$E$201:$E$206=Kykehoach)*((NhuCau!U$201:U$206)/5))+SUMPRODUCT((NhuCau!$E$201:$E$206=$C229)*(NhuCau!U$201:U$206))),2)</f>
        <v>0</v>
      </c>
      <c r="S229" s="2">
        <f>ROUND((SUMPRODUCT((NhuCau!$E$201:$E$206=CakyQuyhoach)*((NhuCau!V$201:V$206)/10))+SUMPRODUCT((NhuCau!$E$201:$E$206=Kykehoach)*((NhuCau!V$201:V$206)/5))+SUMPRODUCT((NhuCau!$E$201:$E$206=$C229)*(NhuCau!V$201:V$206))),2)</f>
        <v>0</v>
      </c>
      <c r="T229" s="2">
        <f>ROUND((SUMPRODUCT((NhuCau!$E$201:$E$206=CakyQuyhoach)*((NhuCau!W$201:W$206)/10))+SUMPRODUCT((NhuCau!$E$201:$E$206=Kykehoach)*((NhuCau!W$201:W$206)/5))+SUMPRODUCT((NhuCau!$E$201:$E$206=$C229)*(NhuCau!W$201:W$206))),2)</f>
        <v>0</v>
      </c>
      <c r="U229" s="2">
        <f>ROUND((SUMPRODUCT((NhuCau!$E$201:$E$206=CakyQuyhoach)*((NhuCau!X$201:X$206)/10))+SUMPRODUCT((NhuCau!$E$201:$E$206=Kykehoach)*((NhuCau!X$201:X$206)/5))+SUMPRODUCT((NhuCau!$E$201:$E$206=$C229)*(NhuCau!X$201:X$206))),2)</f>
        <v>0</v>
      </c>
      <c r="V229" s="2">
        <f>ROUND((SUMPRODUCT((NhuCau!$E$201:$E$206=CakyQuyhoach)*((NhuCau!Y$201:Y$206)/10))+SUMPRODUCT((NhuCau!$E$201:$E$206=Kykehoach)*((NhuCau!Y$201:Y$206)/5))+SUMPRODUCT((NhuCau!$E$201:$E$206=$C229)*(NhuCau!Y$201:Y$206))),2)</f>
        <v>0</v>
      </c>
      <c r="W229" s="2">
        <f>ROUND((SUMPRODUCT((NhuCau!$E$201:$E$206=CakyQuyhoach)*((NhuCau!Z$201:Z$206)/10))+SUMPRODUCT((NhuCau!$E$201:$E$206=Kykehoach)*((NhuCau!Z$201:Z$206)/5))+SUMPRODUCT((NhuCau!$E$201:$E$206=$C229)*(NhuCau!Z$201:Z$206))),2)</f>
        <v>0</v>
      </c>
      <c r="X229" s="2">
        <f>ROUND((SUMPRODUCT((NhuCau!$E$201:$E$206=CakyQuyhoach)*((NhuCau!AA$201:AA$206)/10))+SUMPRODUCT((NhuCau!$E$201:$E$206=Kykehoach)*((NhuCau!AA$201:AA$206)/5))+SUMPRODUCT((NhuCau!$E$201:$E$206=$C229)*(NhuCau!AA$201:AA$206))),2)</f>
        <v>0</v>
      </c>
      <c r="Y229" s="2">
        <f>ROUND((SUMPRODUCT((NhuCau!$E$201:$E$206=CakyQuyhoach)*((NhuCau!AB$201:AB$206)/10))+SUMPRODUCT((NhuCau!$E$201:$E$206=Kykehoach)*((NhuCau!AB$201:AB$206)/5))+SUMPRODUCT((NhuCau!$E$201:$E$206=$C229)*(NhuCau!AB$201:AB$206))),2)</f>
        <v>0</v>
      </c>
      <c r="Z229" s="2">
        <f>ROUND((SUMPRODUCT((NhuCau!$E$201:$E$206=CakyQuyhoach)*((NhuCau!AC$201:AC$206)/10))+SUMPRODUCT((NhuCau!$E$201:$E$206=Kykehoach)*((NhuCau!AC$201:AC$206)/5))+SUMPRODUCT((NhuCau!$E$201:$E$206=$C229)*(NhuCau!AC$201:AC$206))),2)</f>
        <v>0</v>
      </c>
      <c r="AA229" s="2">
        <f>ROUND((SUMPRODUCT((NhuCau!$E$201:$E$206=CakyQuyhoach)*((NhuCau!AD$201:AD$206)/10))+SUMPRODUCT((NhuCau!$E$201:$E$206=Kykehoach)*((NhuCau!AD$201:AD$206)/5))+SUMPRODUCT((NhuCau!$E$201:$E$206=$C229)*(NhuCau!AD$201:AD$206))),2)</f>
        <v>0</v>
      </c>
      <c r="AB229" s="2">
        <f>ROUND((SUMPRODUCT((NhuCau!$E$201:$E$206=CakyQuyhoach)*((NhuCau!AE$201:AE$206)/10))+SUMPRODUCT((NhuCau!$E$201:$E$206=Kykehoach)*((NhuCau!AE$201:AE$206)/5))+SUMPRODUCT((NhuCau!$E$201:$E$206=$C229)*(NhuCau!AE$201:AE$206))),2)</f>
        <v>0</v>
      </c>
      <c r="AC229" s="2">
        <f>ROUND((SUMPRODUCT((NhuCau!$E$201:$E$206=CakyQuyhoach)*((NhuCau!AF$201:AF$206)/10))+SUMPRODUCT((NhuCau!$E$201:$E$206=Kykehoach)*((NhuCau!AF$201:AF$206)/5))+SUMPRODUCT((NhuCau!$E$201:$E$206=$C229)*(NhuCau!AF$201:AF$206))),2)</f>
        <v>0</v>
      </c>
      <c r="AD229" s="2">
        <f>ROUND((SUMPRODUCT((NhuCau!$E$201:$E$206=CakyQuyhoach)*((NhuCau!AG$201:AG$206)/10))+SUMPRODUCT((NhuCau!$E$201:$E$206=Kykehoach)*((NhuCau!AG$201:AG$206)/5))+SUMPRODUCT((NhuCau!$E$201:$E$206=$C229)*(NhuCau!AG$201:AG$206))),2)</f>
        <v>0</v>
      </c>
      <c r="AE229" s="2">
        <f>ROUND((SUMPRODUCT((NhuCau!$E$201:$E$206=CakyQuyhoach)*((NhuCau!AH$201:AH$206)/10))+SUMPRODUCT((NhuCau!$E$201:$E$206=Kykehoach)*((NhuCau!AH$201:AH$206)/5))+SUMPRODUCT((NhuCau!$E$201:$E$206=$C229)*(NhuCau!AH$201:AH$206))),2)</f>
        <v>0</v>
      </c>
      <c r="AF229" s="2">
        <f>ROUND((SUMPRODUCT((NhuCau!$E$201:$E$206=CakyQuyhoach)*((NhuCau!AI$201:AI$206)/10))+SUMPRODUCT((NhuCau!$E$201:$E$206=Kykehoach)*((NhuCau!AI$201:AI$206)/5))+SUMPRODUCT((NhuCau!$E$201:$E$206=$C229)*(NhuCau!AI$201:AI$206))),2)</f>
        <v>0</v>
      </c>
      <c r="AG229" s="2">
        <f>ROUND((SUMPRODUCT((NhuCau!$E$201:$E$206=CakyQuyhoach)*((NhuCau!AJ$201:AJ$206)/10))+SUMPRODUCT((NhuCau!$E$201:$E$206=Kykehoach)*((NhuCau!AJ$201:AJ$206)/5))+SUMPRODUCT((NhuCau!$E$201:$E$206=$C229)*(NhuCau!AJ$201:AJ$206))),2)</f>
        <v>0</v>
      </c>
      <c r="AH229" s="2">
        <f>ROUND((SUMPRODUCT((NhuCau!$E$201:$E$206=CakyQuyhoach)*((NhuCau!AK$201:AK$206)/10))+SUMPRODUCT((NhuCau!$E$201:$E$206=Kykehoach)*((NhuCau!AK$201:AK$206)/5))+SUMPRODUCT((NhuCau!$E$201:$E$206=$C229)*(NhuCau!AK$201:AK$206))),2)</f>
        <v>0</v>
      </c>
      <c r="AI229" s="2">
        <f>ROUND((SUMPRODUCT((NhuCau!$E$201:$E$206=CakyQuyhoach)*((NhuCau!AL$201:AL$206)/10))+SUMPRODUCT((NhuCau!$E$201:$E$206=Kykehoach)*((NhuCau!AL$201:AL$206)/5))+SUMPRODUCT((NhuCau!$E$201:$E$206=$C229)*(NhuCau!AL$201:AL$206))),2)</f>
        <v>0</v>
      </c>
      <c r="AJ229" s="2">
        <f>ROUND((SUMPRODUCT((NhuCau!$E$201:$E$206=CakyQuyhoach)*((NhuCau!AM$201:AM$206)/10))+SUMPRODUCT((NhuCau!$E$201:$E$206=Kykehoach)*((NhuCau!AM$201:AM$206)/5))+SUMPRODUCT((NhuCau!$E$201:$E$206=$C229)*(NhuCau!AM$201:AM$206))),2)</f>
        <v>0</v>
      </c>
      <c r="AK229" s="2">
        <f>ROUND((SUMPRODUCT((NhuCau!$E$201:$E$206=CakyQuyhoach)*((NhuCau!AN$201:AN$206)/10))+SUMPRODUCT((NhuCau!$E$201:$E$206=Kykehoach)*((NhuCau!AN$201:AN$206)/5))+SUMPRODUCT((NhuCau!$E$201:$E$206=$C229)*(NhuCau!AN$201:AN$206))),2)</f>
        <v>0</v>
      </c>
      <c r="AL229" s="2">
        <f>ROUND((SUMPRODUCT((NhuCau!$E$201:$E$206=CakyQuyhoach)*((NhuCau!AO$201:AO$206)/10))+SUMPRODUCT((NhuCau!$E$201:$E$206=Kykehoach)*((NhuCau!AO$201:AO$206)/5))+SUMPRODUCT((NhuCau!$E$201:$E$206=$C229)*(NhuCau!AO$201:AO$206))),2)</f>
        <v>0</v>
      </c>
      <c r="AM229" s="2">
        <f>ROUND((SUMPRODUCT((NhuCau!$E$201:$E$206=CakyQuyhoach)*((NhuCau!AP$201:AP$206)/10))+SUMPRODUCT((NhuCau!$E$201:$E$206=Kykehoach)*((NhuCau!AP$201:AP$206)/5))+SUMPRODUCT((NhuCau!$E$201:$E$206=$C229)*(NhuCau!AP$201:AP$206))),2)</f>
        <v>0</v>
      </c>
      <c r="AN229" s="2">
        <f>ROUND((SUMPRODUCT((NhuCau!$E$201:$E$206=CakyQuyhoach)*((NhuCau!AQ$201:AQ$206)/10))+SUMPRODUCT((NhuCau!$E$201:$E$206=Kykehoach)*((NhuCau!AQ$201:AQ$206)/5))+SUMPRODUCT((NhuCau!$E$201:$E$206=$C229)*(NhuCau!AQ$201:AQ$206))),2)</f>
        <v>0</v>
      </c>
      <c r="AO229" s="2">
        <f>ROUND((SUMPRODUCT((NhuCau!$E$201:$E$206=CakyQuyhoach)*((NhuCau!AR$201:AR$206)/10))+SUMPRODUCT((NhuCau!$E$201:$E$206=Kykehoach)*((NhuCau!AR$201:AR$206)/5))+SUMPRODUCT((NhuCau!$E$201:$E$206=$C229)*(NhuCau!AR$201:AR$206))),2)</f>
        <v>0</v>
      </c>
      <c r="AP229" s="2">
        <f>ROUND((SUMPRODUCT((NhuCau!$E$201:$E$206=CakyQuyhoach)*((NhuCau!AS$201:AS$206)/10))+SUMPRODUCT((NhuCau!$E$201:$E$206=Kykehoach)*((NhuCau!AS$201:AS$206)/5))+SUMPRODUCT((NhuCau!$E$201:$E$206=$C229)*(NhuCau!AS$201:AS$206))),2)</f>
        <v>0</v>
      </c>
      <c r="AQ229" s="2">
        <f>ROUND((SUMPRODUCT((NhuCau!$E$201:$E$206=CakyQuyhoach)*((NhuCau!AT$201:AT$206)/10))+SUMPRODUCT((NhuCau!$E$201:$E$206=Kykehoach)*((NhuCau!AT$201:AT$206)/5))+SUMPRODUCT((NhuCau!$E$201:$E$206=$C229)*(NhuCau!AT$201:AT$206))),2)</f>
        <v>0</v>
      </c>
      <c r="AR229" s="2">
        <f>ROUND((SUMPRODUCT((NhuCau!$E$201:$E$206=CakyQuyhoach)*((NhuCau!AU$201:AU$206)/10))+SUMPRODUCT((NhuCau!$E$201:$E$206=Kykehoach)*((NhuCau!AU$201:AU$206)/5))+SUMPRODUCT((NhuCau!$E$201:$E$206=$C229)*(NhuCau!AU$201:AU$206))),2)</f>
        <v>0</v>
      </c>
      <c r="AS229" s="2">
        <f>ROUND((SUMPRODUCT((NhuCau!$E$201:$E$206=CakyQuyhoach)*((NhuCau!AV$201:AV$206)/10))+SUMPRODUCT((NhuCau!$E$201:$E$206=Kykehoach)*((NhuCau!AV$201:AV$206)/5))+SUMPRODUCT((NhuCau!$E$201:$E$206=$C229)*(NhuCau!AV$201:AV$206))),2)</f>
        <v>0</v>
      </c>
      <c r="AT229" s="2">
        <f>ROUND((SUMPRODUCT((NhuCau!$E$201:$E$206=CakyQuyhoach)*((NhuCau!AW$201:AW$206)/10))+SUMPRODUCT((NhuCau!$E$201:$E$206=Kykehoach)*((NhuCau!AW$201:AW$206)/5))+SUMPRODUCT((NhuCau!$E$201:$E$206=$C229)*(NhuCau!AW$201:AW$206))),2)</f>
        <v>0</v>
      </c>
      <c r="AU229" s="2">
        <f>ROUND((SUMPRODUCT((NhuCau!$E$201:$E$206=CakyQuyhoach)*((NhuCau!AX$201:AX$206)/10))+SUMPRODUCT((NhuCau!$E$201:$E$206=Kykehoach)*((NhuCau!AX$201:AX$206)/5))+SUMPRODUCT((NhuCau!$E$201:$E$206=$C229)*(NhuCau!AX$201:AX$206))),2)</f>
        <v>0</v>
      </c>
      <c r="AV229" s="2">
        <f>ROUND((SUMPRODUCT((NhuCau!$E$201:$E$206=CakyQuyhoach)*((NhuCau!AY$201:AY$206)/10))+SUMPRODUCT((NhuCau!$E$201:$E$206=Kykehoach)*((NhuCau!AY$201:AY$206)/5))+SUMPRODUCT((NhuCau!$E$201:$E$206=$C229)*(NhuCau!AY$201:AY$206))),2)</f>
        <v>0</v>
      </c>
      <c r="AW229" s="2">
        <f>ROUND((SUMPRODUCT((NhuCau!$E$201:$E$206=CakyQuyhoach)*((NhuCau!AZ$201:AZ$206)/10))+SUMPRODUCT((NhuCau!$E$201:$E$206=Kykehoach)*((NhuCau!AZ$201:AZ$206)/5))+SUMPRODUCT((NhuCau!$E$201:$E$206=$C229)*(NhuCau!AZ$201:AZ$206))),2)</f>
        <v>0</v>
      </c>
      <c r="AX229" s="2">
        <f>ROUND((SUMPRODUCT((NhuCau!$E$201:$E$206=CakyQuyhoach)*((NhuCau!BA$201:BA$206)/10))+SUMPRODUCT((NhuCau!$E$201:$E$206=Kykehoach)*((NhuCau!BA$201:BA$206)/5))+SUMPRODUCT((NhuCau!$E$201:$E$206=$C229)*(NhuCau!BA$201:BA$206))),2)</f>
        <v>0</v>
      </c>
      <c r="AY229" s="2">
        <f>ROUND((SUMPRODUCT((NhuCau!$E$201:$E$206=CakyQuyhoach)*((NhuCau!BB$201:BB$206)/10))+SUMPRODUCT((NhuCau!$E$201:$E$206=Kykehoach)*((NhuCau!BB$201:BB$206)/5))+SUMPRODUCT((NhuCau!$E$201:$E$206=$C229)*(NhuCau!BB$201:BB$206))),2)</f>
        <v>0</v>
      </c>
      <c r="AZ229" s="2">
        <f>ROUND((SUMPRODUCT((NhuCau!$E$201:$E$206=CakyQuyhoach)*((NhuCau!BD$201:BD$206)/10))+SUMPRODUCT((NhuCau!$E$201:$E$206=Kykehoach)*((NhuCau!BD$201:BD$206)/5))+SUMPRODUCT((NhuCau!$E$201:$E$206=$C229)*(NhuCau!BD$201:BD$206))),2)</f>
        <v>0</v>
      </c>
      <c r="BA229" s="2">
        <f>ROUND((SUMPRODUCT((NhuCau!$E$201:$E$206=CakyQuyhoach)*((NhuCau!BE$201:BE$206)/10))+SUMPRODUCT((NhuCau!$E$201:$E$206=Kykehoach)*((NhuCau!BE$201:BE$206)/5))+SUMPRODUCT((NhuCau!$E$201:$E$206=$C229)*(NhuCau!BE$201:BE$206))),2)</f>
        <v>0</v>
      </c>
      <c r="BB229" s="2">
        <f>ROUND((SUMPRODUCT((NhuCau!$E$201:$E$206=CakyQuyhoach)*((NhuCau!BF$201:BF$206)/10))+SUMPRODUCT((NhuCau!$E$201:$E$206=Kykehoach)*((NhuCau!BF$201:BF$206)/5))+SUMPRODUCT((NhuCau!$E$201:$E$206=$C229)*(NhuCau!BF$201:BF$206))),2)</f>
        <v>0</v>
      </c>
      <c r="BC229" s="2">
        <f>ROUND((SUMPRODUCT((NhuCau!$E$201:$E$206=CakyQuyhoach)*((NhuCau!BG$201:BG$206)/10))+SUMPRODUCT((NhuCau!$E$201:$E$206=Kykehoach)*((NhuCau!BG$201:BG$206)/5))+SUMPRODUCT((NhuCau!$E$201:$E$206=$C229)*(NhuCau!BG$201:BG$206))),2)</f>
        <v>0</v>
      </c>
      <c r="BD229" s="2">
        <f>ROUND((SUMPRODUCT((NhuCau!$E$201:$E$206=CakyQuyhoach)*((NhuCau!BH$201:BH$206)/10))+SUMPRODUCT((NhuCau!$E$201:$E$206=Kykehoach)*((NhuCau!BH$201:BH$206)/5))+SUMPRODUCT((NhuCau!$E$201:$E$206=$C229)*(NhuCau!BH$201:BH$206))),2)</f>
        <v>0</v>
      </c>
      <c r="BE229" s="2">
        <f>ROUND((SUMPRODUCT((NhuCau!$E$201:$E$206=CakyQuyhoach)*((NhuCau!BI$201:BI$206)/10))+SUMPRODUCT((NhuCau!$E$201:$E$206=Kykehoach)*((NhuCau!BI$201:BI$206)/5))+SUMPRODUCT((NhuCau!$E$201:$E$206=$C229)*(NhuCau!BI$201:BI$206))),2)</f>
        <v>0</v>
      </c>
      <c r="BF229" s="2">
        <f>ROUND((SUMPRODUCT((NhuCau!$E$201:$E$206=CakyQuyhoach)*((NhuCau!BJ$201:BJ$206)/10))+SUMPRODUCT((NhuCau!$E$201:$E$206=Kykehoach)*((NhuCau!BJ$201:BJ$206)/5))+SUMPRODUCT((NhuCau!$E$201:$E$206=$C229)*(NhuCau!BJ$201:BJ$206))),2)</f>
        <v>0</v>
      </c>
      <c r="BG229" s="2">
        <f>ROUND((SUMPRODUCT((NhuCau!$E$201:$E$206=CakyQuyhoach)*((NhuCau!BK$201:BK$206)/10))+SUMPRODUCT((NhuCau!$E$201:$E$206=Kykehoach)*((NhuCau!BK$201:BK$206)/5))+SUMPRODUCT((NhuCau!$E$201:$E$206=$C229)*(NhuCau!BK$201:BK$206))),2)</f>
        <v>0</v>
      </c>
    </row>
    <row r="230" spans="1:59" s="1" customFormat="1" ht="16.5" customHeight="1">
      <c r="A230" s="251" t="s">
        <v>42</v>
      </c>
      <c r="B230" s="252"/>
      <c r="C230" s="253" t="str">
        <f>BANGTINH!O7</f>
        <v>Năm 2026</v>
      </c>
      <c r="D230" s="246" t="s">
        <v>53</v>
      </c>
      <c r="E230" s="255">
        <f>SUM(F230:BG230)</f>
        <v>0</v>
      </c>
      <c r="F230" s="2">
        <f>ROUND((SUMPRODUCT((NhuCau!$E$201:$E$206=CakyQuyhoach)*((NhuCau!I$201:I$206)/10))+SUMPRODUCT((NhuCau!$E$201:$E$206=Kykehoach)*((NhuCau!I$201:I$206)/5))+SUMPRODUCT((NhuCau!$E$201:$E$206=$C230)*(NhuCau!I$201:I$206))),2)</f>
        <v>0</v>
      </c>
      <c r="G230" s="2">
        <f>ROUND((SUMPRODUCT((NhuCau!$E$201:$E$206=CakyQuyhoach)*((NhuCau!J$201:J$206)/10))+SUMPRODUCT((NhuCau!$E$201:$E$206=Kykehoach)*((NhuCau!J$201:J$206)/5))+SUMPRODUCT((NhuCau!$E$201:$E$206=$C230)*(NhuCau!J$201:J$206))),2)</f>
        <v>0</v>
      </c>
      <c r="H230" s="2">
        <f>ROUND((SUMPRODUCT((NhuCau!$E$201:$E$206=CakyQuyhoach)*((NhuCau!K$201:K$206)/10))+SUMPRODUCT((NhuCau!$E$201:$E$206=Kykehoach)*((NhuCau!K$201:K$206)/5))+SUMPRODUCT((NhuCau!$E$201:$E$206=$C230)*(NhuCau!K$201:K$206))),2)</f>
        <v>0</v>
      </c>
      <c r="I230" s="2">
        <f>ROUND((SUMPRODUCT((NhuCau!$E$201:$E$206=CakyQuyhoach)*((NhuCau!L$201:L$206)/10))+SUMPRODUCT((NhuCau!$E$201:$E$206=Kykehoach)*((NhuCau!L$201:L$206)/5))+SUMPRODUCT((NhuCau!$E$201:$E$206=$C230)*(NhuCau!L$201:L$206))),2)</f>
        <v>0</v>
      </c>
      <c r="J230" s="2">
        <f>ROUND((SUMPRODUCT((NhuCau!$E$201:$E$206=CakyQuyhoach)*((NhuCau!M$201:M$206)/10))+SUMPRODUCT((NhuCau!$E$201:$E$206=Kykehoach)*((NhuCau!M$201:M$206)/5))+SUMPRODUCT((NhuCau!$E$201:$E$206=$C230)*(NhuCau!M$201:M$206))),2)</f>
        <v>0</v>
      </c>
      <c r="K230" s="2">
        <f>ROUND((SUMPRODUCT((NhuCau!$E$201:$E$206=CakyQuyhoach)*((NhuCau!N$201:N$206)/10))+SUMPRODUCT((NhuCau!$E$201:$E$206=Kykehoach)*((NhuCau!N$201:N$206)/5))+SUMPRODUCT((NhuCau!$E$201:$E$206=$C230)*(NhuCau!N$201:N$206))),2)</f>
        <v>0</v>
      </c>
      <c r="L230" s="2">
        <f>ROUND((SUMPRODUCT((NhuCau!$E$201:$E$206=CakyQuyhoach)*((NhuCau!O$201:O$206)/10))+SUMPRODUCT((NhuCau!$E$201:$E$206=Kykehoach)*((NhuCau!O$201:O$206)/5))+SUMPRODUCT((NhuCau!$E$201:$E$206=$C230)*(NhuCau!O$201:O$206))),2)</f>
        <v>0</v>
      </c>
      <c r="M230" s="2">
        <f>ROUND((SUMPRODUCT((NhuCau!$E$201:$E$206=CakyQuyhoach)*((NhuCau!P$201:P$206)/10))+SUMPRODUCT((NhuCau!$E$201:$E$206=Kykehoach)*((NhuCau!P$201:P$206)/5))+SUMPRODUCT((NhuCau!$E$201:$E$206=$C230)*(NhuCau!P$201:P$206))),2)</f>
        <v>0</v>
      </c>
      <c r="N230" s="2">
        <f>ROUND((SUMPRODUCT((NhuCau!$E$201:$E$206=CakyQuyhoach)*((NhuCau!Q$201:Q$206)/10))+SUMPRODUCT((NhuCau!$E$201:$E$206=Kykehoach)*((NhuCau!Q$201:Q$206)/5))+SUMPRODUCT((NhuCau!$E$201:$E$206=$C230)*(NhuCau!Q$201:Q$206))),2)</f>
        <v>0</v>
      </c>
      <c r="O230" s="2">
        <f>ROUND((SUMPRODUCT((NhuCau!$E$201:$E$206=CakyQuyhoach)*((NhuCau!R$201:R$206)/10))+SUMPRODUCT((NhuCau!$E$201:$E$206=Kykehoach)*((NhuCau!R$201:R$206)/5))+SUMPRODUCT((NhuCau!$E$201:$E$206=$C230)*(NhuCau!R$201:R$206))),2)</f>
        <v>0</v>
      </c>
      <c r="P230" s="2">
        <f>ROUND((SUMPRODUCT((NhuCau!$E$201:$E$206=CakyQuyhoach)*((NhuCau!S$201:S$206)/10))+SUMPRODUCT((NhuCau!$E$201:$E$206=Kykehoach)*((NhuCau!S$201:S$206)/5))+SUMPRODUCT((NhuCau!$E$201:$E$206=$C230)*(NhuCau!S$201:S$206))),2)</f>
        <v>0</v>
      </c>
      <c r="Q230" s="2">
        <f>ROUND((SUMPRODUCT((NhuCau!$E$201:$E$206=CakyQuyhoach)*((NhuCau!T$201:T$206)/10))+SUMPRODUCT((NhuCau!$E$201:$E$206=Kykehoach)*((NhuCau!T$201:T$206)/5))+SUMPRODUCT((NhuCau!$E$201:$E$206=$C230)*(NhuCau!T$201:T$206))),2)</f>
        <v>0</v>
      </c>
      <c r="R230" s="2">
        <f>ROUND((SUMPRODUCT((NhuCau!$E$201:$E$206=CakyQuyhoach)*((NhuCau!U$201:U$206)/10))+SUMPRODUCT((NhuCau!$E$201:$E$206=Kykehoach)*((NhuCau!U$201:U$206)/5))+SUMPRODUCT((NhuCau!$E$201:$E$206=$C230)*(NhuCau!U$201:U$206))),2)</f>
        <v>0</v>
      </c>
      <c r="S230" s="2">
        <f>ROUND((SUMPRODUCT((NhuCau!$E$201:$E$206=CakyQuyhoach)*((NhuCau!V$201:V$206)/10))+SUMPRODUCT((NhuCau!$E$201:$E$206=Kykehoach)*((NhuCau!V$201:V$206)/5))+SUMPRODUCT((NhuCau!$E$201:$E$206=$C230)*(NhuCau!V$201:V$206))),2)</f>
        <v>0</v>
      </c>
      <c r="T230" s="2">
        <f>ROUND((SUMPRODUCT((NhuCau!$E$201:$E$206=CakyQuyhoach)*((NhuCau!W$201:W$206)/10))+SUMPRODUCT((NhuCau!$E$201:$E$206=Kykehoach)*((NhuCau!W$201:W$206)/5))+SUMPRODUCT((NhuCau!$E$201:$E$206=$C230)*(NhuCau!W$201:W$206))),2)</f>
        <v>0</v>
      </c>
      <c r="U230" s="2">
        <f>ROUND((SUMPRODUCT((NhuCau!$E$201:$E$206=CakyQuyhoach)*((NhuCau!X$201:X$206)/10))+SUMPRODUCT((NhuCau!$E$201:$E$206=Kykehoach)*((NhuCau!X$201:X$206)/5))+SUMPRODUCT((NhuCau!$E$201:$E$206=$C230)*(NhuCau!X$201:X$206))),2)</f>
        <v>0</v>
      </c>
      <c r="V230" s="2">
        <f>ROUND((SUMPRODUCT((NhuCau!$E$201:$E$206=CakyQuyhoach)*((NhuCau!Y$201:Y$206)/10))+SUMPRODUCT((NhuCau!$E$201:$E$206=Kykehoach)*((NhuCau!Y$201:Y$206)/5))+SUMPRODUCT((NhuCau!$E$201:$E$206=$C230)*(NhuCau!Y$201:Y$206))),2)</f>
        <v>0</v>
      </c>
      <c r="W230" s="2">
        <f>ROUND((SUMPRODUCT((NhuCau!$E$201:$E$206=CakyQuyhoach)*((NhuCau!Z$201:Z$206)/10))+SUMPRODUCT((NhuCau!$E$201:$E$206=Kykehoach)*((NhuCau!Z$201:Z$206)/5))+SUMPRODUCT((NhuCau!$E$201:$E$206=$C230)*(NhuCau!Z$201:Z$206))),2)</f>
        <v>0</v>
      </c>
      <c r="X230" s="2">
        <f>ROUND((SUMPRODUCT((NhuCau!$E$201:$E$206=CakyQuyhoach)*((NhuCau!AA$201:AA$206)/10))+SUMPRODUCT((NhuCau!$E$201:$E$206=Kykehoach)*((NhuCau!AA$201:AA$206)/5))+SUMPRODUCT((NhuCau!$E$201:$E$206=$C230)*(NhuCau!AA$201:AA$206))),2)</f>
        <v>0</v>
      </c>
      <c r="Y230" s="2">
        <f>ROUND((SUMPRODUCT((NhuCau!$E$201:$E$206=CakyQuyhoach)*((NhuCau!AB$201:AB$206)/10))+SUMPRODUCT((NhuCau!$E$201:$E$206=Kykehoach)*((NhuCau!AB$201:AB$206)/5))+SUMPRODUCT((NhuCau!$E$201:$E$206=$C230)*(NhuCau!AB$201:AB$206))),2)</f>
        <v>0</v>
      </c>
      <c r="Z230" s="2">
        <f>ROUND((SUMPRODUCT((NhuCau!$E$201:$E$206=CakyQuyhoach)*((NhuCau!AC$201:AC$206)/10))+SUMPRODUCT((NhuCau!$E$201:$E$206=Kykehoach)*((NhuCau!AC$201:AC$206)/5))+SUMPRODUCT((NhuCau!$E$201:$E$206=$C230)*(NhuCau!AC$201:AC$206))),2)</f>
        <v>0</v>
      </c>
      <c r="AA230" s="2">
        <f>ROUND((SUMPRODUCT((NhuCau!$E$201:$E$206=CakyQuyhoach)*((NhuCau!AD$201:AD$206)/10))+SUMPRODUCT((NhuCau!$E$201:$E$206=Kykehoach)*((NhuCau!AD$201:AD$206)/5))+SUMPRODUCT((NhuCau!$E$201:$E$206=$C230)*(NhuCau!AD$201:AD$206))),2)</f>
        <v>0</v>
      </c>
      <c r="AB230" s="2">
        <f>ROUND((SUMPRODUCT((NhuCau!$E$201:$E$206=CakyQuyhoach)*((NhuCau!AE$201:AE$206)/10))+SUMPRODUCT((NhuCau!$E$201:$E$206=Kykehoach)*((NhuCau!AE$201:AE$206)/5))+SUMPRODUCT((NhuCau!$E$201:$E$206=$C230)*(NhuCau!AE$201:AE$206))),2)</f>
        <v>0</v>
      </c>
      <c r="AC230" s="2">
        <f>ROUND((SUMPRODUCT((NhuCau!$E$201:$E$206=CakyQuyhoach)*((NhuCau!AF$201:AF$206)/10))+SUMPRODUCT((NhuCau!$E$201:$E$206=Kykehoach)*((NhuCau!AF$201:AF$206)/5))+SUMPRODUCT((NhuCau!$E$201:$E$206=$C230)*(NhuCau!AF$201:AF$206))),2)</f>
        <v>0</v>
      </c>
      <c r="AD230" s="2">
        <f>ROUND((SUMPRODUCT((NhuCau!$E$201:$E$206=CakyQuyhoach)*((NhuCau!AG$201:AG$206)/10))+SUMPRODUCT((NhuCau!$E$201:$E$206=Kykehoach)*((NhuCau!AG$201:AG$206)/5))+SUMPRODUCT((NhuCau!$E$201:$E$206=$C230)*(NhuCau!AG$201:AG$206))),2)</f>
        <v>0</v>
      </c>
      <c r="AE230" s="2">
        <f>ROUND((SUMPRODUCT((NhuCau!$E$201:$E$206=CakyQuyhoach)*((NhuCau!AH$201:AH$206)/10))+SUMPRODUCT((NhuCau!$E$201:$E$206=Kykehoach)*((NhuCau!AH$201:AH$206)/5))+SUMPRODUCT((NhuCau!$E$201:$E$206=$C230)*(NhuCau!AH$201:AH$206))),2)</f>
        <v>0</v>
      </c>
      <c r="AF230" s="2">
        <f>ROUND((SUMPRODUCT((NhuCau!$E$201:$E$206=CakyQuyhoach)*((NhuCau!AI$201:AI$206)/10))+SUMPRODUCT((NhuCau!$E$201:$E$206=Kykehoach)*((NhuCau!AI$201:AI$206)/5))+SUMPRODUCT((NhuCau!$E$201:$E$206=$C230)*(NhuCau!AI$201:AI$206))),2)</f>
        <v>0</v>
      </c>
      <c r="AG230" s="2">
        <f>ROUND((SUMPRODUCT((NhuCau!$E$201:$E$206=CakyQuyhoach)*((NhuCau!AJ$201:AJ$206)/10))+SUMPRODUCT((NhuCau!$E$201:$E$206=Kykehoach)*((NhuCau!AJ$201:AJ$206)/5))+SUMPRODUCT((NhuCau!$E$201:$E$206=$C230)*(NhuCau!AJ$201:AJ$206))),2)</f>
        <v>0</v>
      </c>
      <c r="AH230" s="2">
        <f>ROUND((SUMPRODUCT((NhuCau!$E$201:$E$206=CakyQuyhoach)*((NhuCau!AK$201:AK$206)/10))+SUMPRODUCT((NhuCau!$E$201:$E$206=Kykehoach)*((NhuCau!AK$201:AK$206)/5))+SUMPRODUCT((NhuCau!$E$201:$E$206=$C230)*(NhuCau!AK$201:AK$206))),2)</f>
        <v>0</v>
      </c>
      <c r="AI230" s="2">
        <f>ROUND((SUMPRODUCT((NhuCau!$E$201:$E$206=CakyQuyhoach)*((NhuCau!AL$201:AL$206)/10))+SUMPRODUCT((NhuCau!$E$201:$E$206=Kykehoach)*((NhuCau!AL$201:AL$206)/5))+SUMPRODUCT((NhuCau!$E$201:$E$206=$C230)*(NhuCau!AL$201:AL$206))),2)</f>
        <v>0</v>
      </c>
      <c r="AJ230" s="2">
        <f>ROUND((SUMPRODUCT((NhuCau!$E$201:$E$206=CakyQuyhoach)*((NhuCau!AM$201:AM$206)/10))+SUMPRODUCT((NhuCau!$E$201:$E$206=Kykehoach)*((NhuCau!AM$201:AM$206)/5))+SUMPRODUCT((NhuCau!$E$201:$E$206=$C230)*(NhuCau!AM$201:AM$206))),2)</f>
        <v>0</v>
      </c>
      <c r="AK230" s="2">
        <f>ROUND((SUMPRODUCT((NhuCau!$E$201:$E$206=CakyQuyhoach)*((NhuCau!AN$201:AN$206)/10))+SUMPRODUCT((NhuCau!$E$201:$E$206=Kykehoach)*((NhuCau!AN$201:AN$206)/5))+SUMPRODUCT((NhuCau!$E$201:$E$206=$C230)*(NhuCau!AN$201:AN$206))),2)</f>
        <v>0</v>
      </c>
      <c r="AL230" s="2">
        <f>ROUND((SUMPRODUCT((NhuCau!$E$201:$E$206=CakyQuyhoach)*((NhuCau!AO$201:AO$206)/10))+SUMPRODUCT((NhuCau!$E$201:$E$206=Kykehoach)*((NhuCau!AO$201:AO$206)/5))+SUMPRODUCT((NhuCau!$E$201:$E$206=$C230)*(NhuCau!AO$201:AO$206))),2)</f>
        <v>0</v>
      </c>
      <c r="AM230" s="2">
        <f>ROUND((SUMPRODUCT((NhuCau!$E$201:$E$206=CakyQuyhoach)*((NhuCau!AP$201:AP$206)/10))+SUMPRODUCT((NhuCau!$E$201:$E$206=Kykehoach)*((NhuCau!AP$201:AP$206)/5))+SUMPRODUCT((NhuCau!$E$201:$E$206=$C230)*(NhuCau!AP$201:AP$206))),2)</f>
        <v>0</v>
      </c>
      <c r="AN230" s="2">
        <f>ROUND((SUMPRODUCT((NhuCau!$E$201:$E$206=CakyQuyhoach)*((NhuCau!AQ$201:AQ$206)/10))+SUMPRODUCT((NhuCau!$E$201:$E$206=Kykehoach)*((NhuCau!AQ$201:AQ$206)/5))+SUMPRODUCT((NhuCau!$E$201:$E$206=$C230)*(NhuCau!AQ$201:AQ$206))),2)</f>
        <v>0</v>
      </c>
      <c r="AO230" s="2">
        <f>ROUND((SUMPRODUCT((NhuCau!$E$201:$E$206=CakyQuyhoach)*((NhuCau!AR$201:AR$206)/10))+SUMPRODUCT((NhuCau!$E$201:$E$206=Kykehoach)*((NhuCau!AR$201:AR$206)/5))+SUMPRODUCT((NhuCau!$E$201:$E$206=$C230)*(NhuCau!AR$201:AR$206))),2)</f>
        <v>0</v>
      </c>
      <c r="AP230" s="2">
        <f>ROUND((SUMPRODUCT((NhuCau!$E$201:$E$206=CakyQuyhoach)*((NhuCau!AS$201:AS$206)/10))+SUMPRODUCT((NhuCau!$E$201:$E$206=Kykehoach)*((NhuCau!AS$201:AS$206)/5))+SUMPRODUCT((NhuCau!$E$201:$E$206=$C230)*(NhuCau!AS$201:AS$206))),2)</f>
        <v>0</v>
      </c>
      <c r="AQ230" s="2">
        <f>ROUND((SUMPRODUCT((NhuCau!$E$201:$E$206=CakyQuyhoach)*((NhuCau!AT$201:AT$206)/10))+SUMPRODUCT((NhuCau!$E$201:$E$206=Kykehoach)*((NhuCau!AT$201:AT$206)/5))+SUMPRODUCT((NhuCau!$E$201:$E$206=$C230)*(NhuCau!AT$201:AT$206))),2)</f>
        <v>0</v>
      </c>
      <c r="AR230" s="2">
        <f>ROUND((SUMPRODUCT((NhuCau!$E$201:$E$206=CakyQuyhoach)*((NhuCau!AU$201:AU$206)/10))+SUMPRODUCT((NhuCau!$E$201:$E$206=Kykehoach)*((NhuCau!AU$201:AU$206)/5))+SUMPRODUCT((NhuCau!$E$201:$E$206=$C230)*(NhuCau!AU$201:AU$206))),2)</f>
        <v>0</v>
      </c>
      <c r="AS230" s="2">
        <f>ROUND((SUMPRODUCT((NhuCau!$E$201:$E$206=CakyQuyhoach)*((NhuCau!AV$201:AV$206)/10))+SUMPRODUCT((NhuCau!$E$201:$E$206=Kykehoach)*((NhuCau!AV$201:AV$206)/5))+SUMPRODUCT((NhuCau!$E$201:$E$206=$C230)*(NhuCau!AV$201:AV$206))),2)</f>
        <v>0</v>
      </c>
      <c r="AT230" s="2">
        <f>ROUND((SUMPRODUCT((NhuCau!$E$201:$E$206=CakyQuyhoach)*((NhuCau!AW$201:AW$206)/10))+SUMPRODUCT((NhuCau!$E$201:$E$206=Kykehoach)*((NhuCau!AW$201:AW$206)/5))+SUMPRODUCT((NhuCau!$E$201:$E$206=$C230)*(NhuCau!AW$201:AW$206))),2)</f>
        <v>0</v>
      </c>
      <c r="AU230" s="2">
        <f>ROUND((SUMPRODUCT((NhuCau!$E$201:$E$206=CakyQuyhoach)*((NhuCau!AX$201:AX$206)/10))+SUMPRODUCT((NhuCau!$E$201:$E$206=Kykehoach)*((NhuCau!AX$201:AX$206)/5))+SUMPRODUCT((NhuCau!$E$201:$E$206=$C230)*(NhuCau!AX$201:AX$206))),2)</f>
        <v>0</v>
      </c>
      <c r="AV230" s="2">
        <f>ROUND((SUMPRODUCT((NhuCau!$E$201:$E$206=CakyQuyhoach)*((NhuCau!AY$201:AY$206)/10))+SUMPRODUCT((NhuCau!$E$201:$E$206=Kykehoach)*((NhuCau!AY$201:AY$206)/5))+SUMPRODUCT((NhuCau!$E$201:$E$206=$C230)*(NhuCau!AY$201:AY$206))),2)</f>
        <v>0</v>
      </c>
      <c r="AW230" s="2">
        <f>ROUND((SUMPRODUCT((NhuCau!$E$201:$E$206=CakyQuyhoach)*((NhuCau!AZ$201:AZ$206)/10))+SUMPRODUCT((NhuCau!$E$201:$E$206=Kykehoach)*((NhuCau!AZ$201:AZ$206)/5))+SUMPRODUCT((NhuCau!$E$201:$E$206=$C230)*(NhuCau!AZ$201:AZ$206))),2)</f>
        <v>0</v>
      </c>
      <c r="AX230" s="2">
        <f>ROUND((SUMPRODUCT((NhuCau!$E$201:$E$206=CakyQuyhoach)*((NhuCau!BA$201:BA$206)/10))+SUMPRODUCT((NhuCau!$E$201:$E$206=Kykehoach)*((NhuCau!BA$201:BA$206)/5))+SUMPRODUCT((NhuCau!$E$201:$E$206=$C230)*(NhuCau!BA$201:BA$206))),2)</f>
        <v>0</v>
      </c>
      <c r="AY230" s="2">
        <f>ROUND((SUMPRODUCT((NhuCau!$E$201:$E$206=CakyQuyhoach)*((NhuCau!BB$201:BB$206)/10))+SUMPRODUCT((NhuCau!$E$201:$E$206=Kykehoach)*((NhuCau!BB$201:BB$206)/5))+SUMPRODUCT((NhuCau!$E$201:$E$206=$C230)*(NhuCau!BB$201:BB$206))),2)</f>
        <v>0</v>
      </c>
      <c r="AZ230" s="2">
        <f>ROUND((SUMPRODUCT((NhuCau!$E$201:$E$206=CakyQuyhoach)*((NhuCau!BD$201:BD$206)/10))+SUMPRODUCT((NhuCau!$E$201:$E$206=Kykehoach)*((NhuCau!BD$201:BD$206)/5))+SUMPRODUCT((NhuCau!$E$201:$E$206=$C230)*(NhuCau!BD$201:BD$206))),2)</f>
        <v>0</v>
      </c>
      <c r="BA230" s="2">
        <f>ROUND((SUMPRODUCT((NhuCau!$E$201:$E$206=CakyQuyhoach)*((NhuCau!BE$201:BE$206)/10))+SUMPRODUCT((NhuCau!$E$201:$E$206=Kykehoach)*((NhuCau!BE$201:BE$206)/5))+SUMPRODUCT((NhuCau!$E$201:$E$206=$C230)*(NhuCau!BE$201:BE$206))),2)</f>
        <v>0</v>
      </c>
      <c r="BB230" s="2">
        <f>ROUND((SUMPRODUCT((NhuCau!$E$201:$E$206=CakyQuyhoach)*((NhuCau!BF$201:BF$206)/10))+SUMPRODUCT((NhuCau!$E$201:$E$206=Kykehoach)*((NhuCau!BF$201:BF$206)/5))+SUMPRODUCT((NhuCau!$E$201:$E$206=$C230)*(NhuCau!BF$201:BF$206))),2)</f>
        <v>0</v>
      </c>
      <c r="BC230" s="2">
        <f>ROUND((SUMPRODUCT((NhuCau!$E$201:$E$206=CakyQuyhoach)*((NhuCau!BG$201:BG$206)/10))+SUMPRODUCT((NhuCau!$E$201:$E$206=Kykehoach)*((NhuCau!BG$201:BG$206)/5))+SUMPRODUCT((NhuCau!$E$201:$E$206=$C230)*(NhuCau!BG$201:BG$206))),2)</f>
        <v>0</v>
      </c>
      <c r="BD230" s="2">
        <f>ROUND((SUMPRODUCT((NhuCau!$E$201:$E$206=CakyQuyhoach)*((NhuCau!BH$201:BH$206)/10))+SUMPRODUCT((NhuCau!$E$201:$E$206=Kykehoach)*((NhuCau!BH$201:BH$206)/5))+SUMPRODUCT((NhuCau!$E$201:$E$206=$C230)*(NhuCau!BH$201:BH$206))),2)</f>
        <v>0</v>
      </c>
      <c r="BE230" s="2">
        <f>ROUND((SUMPRODUCT((NhuCau!$E$201:$E$206=CakyQuyhoach)*((NhuCau!BI$201:BI$206)/10))+SUMPRODUCT((NhuCau!$E$201:$E$206=Kykehoach)*((NhuCau!BI$201:BI$206)/5))+SUMPRODUCT((NhuCau!$E$201:$E$206=$C230)*(NhuCau!BI$201:BI$206))),2)</f>
        <v>0</v>
      </c>
      <c r="BF230" s="2">
        <f>ROUND((SUMPRODUCT((NhuCau!$E$201:$E$206=CakyQuyhoach)*((NhuCau!BJ$201:BJ$206)/10))+SUMPRODUCT((NhuCau!$E$201:$E$206=Kykehoach)*((NhuCau!BJ$201:BJ$206)/5))+SUMPRODUCT((NhuCau!$E$201:$E$206=$C230)*(NhuCau!BJ$201:BJ$206))),2)</f>
        <v>0</v>
      </c>
      <c r="BG230" s="2">
        <f>ROUND((SUMPRODUCT((NhuCau!$E$201:$E$206=CakyQuyhoach)*((NhuCau!BK$201:BK$206)/10))+SUMPRODUCT((NhuCau!$E$201:$E$206=Kykehoach)*((NhuCau!BK$201:BK$206)/5))+SUMPRODUCT((NhuCau!$E$201:$E$206=$C230)*(NhuCau!BK$201:BK$206))),2)</f>
        <v>0</v>
      </c>
    </row>
    <row r="231" spans="1:59" s="1" customFormat="1" ht="16.5" customHeight="1">
      <c r="A231" s="251" t="s">
        <v>42</v>
      </c>
      <c r="B231" s="252"/>
      <c r="C231" s="253" t="str">
        <f>BANGTINH!O8</f>
        <v>Năm 2027</v>
      </c>
      <c r="D231" s="246" t="s">
        <v>53</v>
      </c>
      <c r="E231" s="255">
        <f>SUM(F231:BG231)</f>
        <v>0</v>
      </c>
      <c r="F231" s="2">
        <f>ROUND((SUMPRODUCT((NhuCau!$E$201:$E$206=CakyQuyhoach)*((NhuCau!I$201:I$206)/10))+SUMPRODUCT((NhuCau!$E$201:$E$206=Kykehoach)*((NhuCau!I$201:I$206)/5))+SUMPRODUCT((NhuCau!$E$201:$E$206=$C231)*(NhuCau!I$201:I$206))),2)</f>
        <v>0</v>
      </c>
      <c r="G231" s="2">
        <f>ROUND((SUMPRODUCT((NhuCau!$E$201:$E$206=CakyQuyhoach)*((NhuCau!J$201:J$206)/10))+SUMPRODUCT((NhuCau!$E$201:$E$206=Kykehoach)*((NhuCau!J$201:J$206)/5))+SUMPRODUCT((NhuCau!$E$201:$E$206=$C231)*(NhuCau!J$201:J$206))),2)</f>
        <v>0</v>
      </c>
      <c r="H231" s="2">
        <f>ROUND((SUMPRODUCT((NhuCau!$E$201:$E$206=CakyQuyhoach)*((NhuCau!K$201:K$206)/10))+SUMPRODUCT((NhuCau!$E$201:$E$206=Kykehoach)*((NhuCau!K$201:K$206)/5))+SUMPRODUCT((NhuCau!$E$201:$E$206=$C231)*(NhuCau!K$201:K$206))),2)</f>
        <v>0</v>
      </c>
      <c r="I231" s="2">
        <f>ROUND((SUMPRODUCT((NhuCau!$E$201:$E$206=CakyQuyhoach)*((NhuCau!L$201:L$206)/10))+SUMPRODUCT((NhuCau!$E$201:$E$206=Kykehoach)*((NhuCau!L$201:L$206)/5))+SUMPRODUCT((NhuCau!$E$201:$E$206=$C231)*(NhuCau!L$201:L$206))),2)</f>
        <v>0</v>
      </c>
      <c r="J231" s="2">
        <f>ROUND((SUMPRODUCT((NhuCau!$E$201:$E$206=CakyQuyhoach)*((NhuCau!M$201:M$206)/10))+SUMPRODUCT((NhuCau!$E$201:$E$206=Kykehoach)*((NhuCau!M$201:M$206)/5))+SUMPRODUCT((NhuCau!$E$201:$E$206=$C231)*(NhuCau!M$201:M$206))),2)</f>
        <v>0</v>
      </c>
      <c r="K231" s="2">
        <f>ROUND((SUMPRODUCT((NhuCau!$E$201:$E$206=CakyQuyhoach)*((NhuCau!N$201:N$206)/10))+SUMPRODUCT((NhuCau!$E$201:$E$206=Kykehoach)*((NhuCau!N$201:N$206)/5))+SUMPRODUCT((NhuCau!$E$201:$E$206=$C231)*(NhuCau!N$201:N$206))),2)</f>
        <v>0</v>
      </c>
      <c r="L231" s="2">
        <f>ROUND((SUMPRODUCT((NhuCau!$E$201:$E$206=CakyQuyhoach)*((NhuCau!O$201:O$206)/10))+SUMPRODUCT((NhuCau!$E$201:$E$206=Kykehoach)*((NhuCau!O$201:O$206)/5))+SUMPRODUCT((NhuCau!$E$201:$E$206=$C231)*(NhuCau!O$201:O$206))),2)</f>
        <v>0</v>
      </c>
      <c r="M231" s="2">
        <f>ROUND((SUMPRODUCT((NhuCau!$E$201:$E$206=CakyQuyhoach)*((NhuCau!P$201:P$206)/10))+SUMPRODUCT((NhuCau!$E$201:$E$206=Kykehoach)*((NhuCau!P$201:P$206)/5))+SUMPRODUCT((NhuCau!$E$201:$E$206=$C231)*(NhuCau!P$201:P$206))),2)</f>
        <v>0</v>
      </c>
      <c r="N231" s="2">
        <f>ROUND((SUMPRODUCT((NhuCau!$E$201:$E$206=CakyQuyhoach)*((NhuCau!Q$201:Q$206)/10))+SUMPRODUCT((NhuCau!$E$201:$E$206=Kykehoach)*((NhuCau!Q$201:Q$206)/5))+SUMPRODUCT((NhuCau!$E$201:$E$206=$C231)*(NhuCau!Q$201:Q$206))),2)</f>
        <v>0</v>
      </c>
      <c r="O231" s="2">
        <f>ROUND((SUMPRODUCT((NhuCau!$E$201:$E$206=CakyQuyhoach)*((NhuCau!R$201:R$206)/10))+SUMPRODUCT((NhuCau!$E$201:$E$206=Kykehoach)*((NhuCau!R$201:R$206)/5))+SUMPRODUCT((NhuCau!$E$201:$E$206=$C231)*(NhuCau!R$201:R$206))),2)</f>
        <v>0</v>
      </c>
      <c r="P231" s="2">
        <f>ROUND((SUMPRODUCT((NhuCau!$E$201:$E$206=CakyQuyhoach)*((NhuCau!S$201:S$206)/10))+SUMPRODUCT((NhuCau!$E$201:$E$206=Kykehoach)*((NhuCau!S$201:S$206)/5))+SUMPRODUCT((NhuCau!$E$201:$E$206=$C231)*(NhuCau!S$201:S$206))),2)</f>
        <v>0</v>
      </c>
      <c r="Q231" s="2">
        <f>ROUND((SUMPRODUCT((NhuCau!$E$201:$E$206=CakyQuyhoach)*((NhuCau!T$201:T$206)/10))+SUMPRODUCT((NhuCau!$E$201:$E$206=Kykehoach)*((NhuCau!T$201:T$206)/5))+SUMPRODUCT((NhuCau!$E$201:$E$206=$C231)*(NhuCau!T$201:T$206))),2)</f>
        <v>0</v>
      </c>
      <c r="R231" s="2">
        <f>ROUND((SUMPRODUCT((NhuCau!$E$201:$E$206=CakyQuyhoach)*((NhuCau!U$201:U$206)/10))+SUMPRODUCT((NhuCau!$E$201:$E$206=Kykehoach)*((NhuCau!U$201:U$206)/5))+SUMPRODUCT((NhuCau!$E$201:$E$206=$C231)*(NhuCau!U$201:U$206))),2)</f>
        <v>0</v>
      </c>
      <c r="S231" s="2">
        <f>ROUND((SUMPRODUCT((NhuCau!$E$201:$E$206=CakyQuyhoach)*((NhuCau!V$201:V$206)/10))+SUMPRODUCT((NhuCau!$E$201:$E$206=Kykehoach)*((NhuCau!V$201:V$206)/5))+SUMPRODUCT((NhuCau!$E$201:$E$206=$C231)*(NhuCau!V$201:V$206))),2)</f>
        <v>0</v>
      </c>
      <c r="T231" s="2">
        <f>ROUND((SUMPRODUCT((NhuCau!$E$201:$E$206=CakyQuyhoach)*((NhuCau!W$201:W$206)/10))+SUMPRODUCT((NhuCau!$E$201:$E$206=Kykehoach)*((NhuCau!W$201:W$206)/5))+SUMPRODUCT((NhuCau!$E$201:$E$206=$C231)*(NhuCau!W$201:W$206))),2)</f>
        <v>0</v>
      </c>
      <c r="U231" s="2">
        <f>ROUND((SUMPRODUCT((NhuCau!$E$201:$E$206=CakyQuyhoach)*((NhuCau!X$201:X$206)/10))+SUMPRODUCT((NhuCau!$E$201:$E$206=Kykehoach)*((NhuCau!X$201:X$206)/5))+SUMPRODUCT((NhuCau!$E$201:$E$206=$C231)*(NhuCau!X$201:X$206))),2)</f>
        <v>0</v>
      </c>
      <c r="V231" s="2">
        <f>ROUND((SUMPRODUCT((NhuCau!$E$201:$E$206=CakyQuyhoach)*((NhuCau!Y$201:Y$206)/10))+SUMPRODUCT((NhuCau!$E$201:$E$206=Kykehoach)*((NhuCau!Y$201:Y$206)/5))+SUMPRODUCT((NhuCau!$E$201:$E$206=$C231)*(NhuCau!Y$201:Y$206))),2)</f>
        <v>0</v>
      </c>
      <c r="W231" s="2">
        <f>ROUND((SUMPRODUCT((NhuCau!$E$201:$E$206=CakyQuyhoach)*((NhuCau!Z$201:Z$206)/10))+SUMPRODUCT((NhuCau!$E$201:$E$206=Kykehoach)*((NhuCau!Z$201:Z$206)/5))+SUMPRODUCT((NhuCau!$E$201:$E$206=$C231)*(NhuCau!Z$201:Z$206))),2)</f>
        <v>0</v>
      </c>
      <c r="X231" s="2">
        <f>ROUND((SUMPRODUCT((NhuCau!$E$201:$E$206=CakyQuyhoach)*((NhuCau!AA$201:AA$206)/10))+SUMPRODUCT((NhuCau!$E$201:$E$206=Kykehoach)*((NhuCau!AA$201:AA$206)/5))+SUMPRODUCT((NhuCau!$E$201:$E$206=$C231)*(NhuCau!AA$201:AA$206))),2)</f>
        <v>0</v>
      </c>
      <c r="Y231" s="2">
        <f>ROUND((SUMPRODUCT((NhuCau!$E$201:$E$206=CakyQuyhoach)*((NhuCau!AB$201:AB$206)/10))+SUMPRODUCT((NhuCau!$E$201:$E$206=Kykehoach)*((NhuCau!AB$201:AB$206)/5))+SUMPRODUCT((NhuCau!$E$201:$E$206=$C231)*(NhuCau!AB$201:AB$206))),2)</f>
        <v>0</v>
      </c>
      <c r="Z231" s="2">
        <f>ROUND((SUMPRODUCT((NhuCau!$E$201:$E$206=CakyQuyhoach)*((NhuCau!AC$201:AC$206)/10))+SUMPRODUCT((NhuCau!$E$201:$E$206=Kykehoach)*((NhuCau!AC$201:AC$206)/5))+SUMPRODUCT((NhuCau!$E$201:$E$206=$C231)*(NhuCau!AC$201:AC$206))),2)</f>
        <v>0</v>
      </c>
      <c r="AA231" s="2">
        <f>ROUND((SUMPRODUCT((NhuCau!$E$201:$E$206=CakyQuyhoach)*((NhuCau!AD$201:AD$206)/10))+SUMPRODUCT((NhuCau!$E$201:$E$206=Kykehoach)*((NhuCau!AD$201:AD$206)/5))+SUMPRODUCT((NhuCau!$E$201:$E$206=$C231)*(NhuCau!AD$201:AD$206))),2)</f>
        <v>0</v>
      </c>
      <c r="AB231" s="2">
        <f>ROUND((SUMPRODUCT((NhuCau!$E$201:$E$206=CakyQuyhoach)*((NhuCau!AE$201:AE$206)/10))+SUMPRODUCT((NhuCau!$E$201:$E$206=Kykehoach)*((NhuCau!AE$201:AE$206)/5))+SUMPRODUCT((NhuCau!$E$201:$E$206=$C231)*(NhuCau!AE$201:AE$206))),2)</f>
        <v>0</v>
      </c>
      <c r="AC231" s="2">
        <f>ROUND((SUMPRODUCT((NhuCau!$E$201:$E$206=CakyQuyhoach)*((NhuCau!AF$201:AF$206)/10))+SUMPRODUCT((NhuCau!$E$201:$E$206=Kykehoach)*((NhuCau!AF$201:AF$206)/5))+SUMPRODUCT((NhuCau!$E$201:$E$206=$C231)*(NhuCau!AF$201:AF$206))),2)</f>
        <v>0</v>
      </c>
      <c r="AD231" s="2">
        <f>ROUND((SUMPRODUCT((NhuCau!$E$201:$E$206=CakyQuyhoach)*((NhuCau!AG$201:AG$206)/10))+SUMPRODUCT((NhuCau!$E$201:$E$206=Kykehoach)*((NhuCau!AG$201:AG$206)/5))+SUMPRODUCT((NhuCau!$E$201:$E$206=$C231)*(NhuCau!AG$201:AG$206))),2)</f>
        <v>0</v>
      </c>
      <c r="AE231" s="2">
        <f>ROUND((SUMPRODUCT((NhuCau!$E$201:$E$206=CakyQuyhoach)*((NhuCau!AH$201:AH$206)/10))+SUMPRODUCT((NhuCau!$E$201:$E$206=Kykehoach)*((NhuCau!AH$201:AH$206)/5))+SUMPRODUCT((NhuCau!$E$201:$E$206=$C231)*(NhuCau!AH$201:AH$206))),2)</f>
        <v>0</v>
      </c>
      <c r="AF231" s="2">
        <f>ROUND((SUMPRODUCT((NhuCau!$E$201:$E$206=CakyQuyhoach)*((NhuCau!AI$201:AI$206)/10))+SUMPRODUCT((NhuCau!$E$201:$E$206=Kykehoach)*((NhuCau!AI$201:AI$206)/5))+SUMPRODUCT((NhuCau!$E$201:$E$206=$C231)*(NhuCau!AI$201:AI$206))),2)</f>
        <v>0</v>
      </c>
      <c r="AG231" s="2">
        <f>ROUND((SUMPRODUCT((NhuCau!$E$201:$E$206=CakyQuyhoach)*((NhuCau!AJ$201:AJ$206)/10))+SUMPRODUCT((NhuCau!$E$201:$E$206=Kykehoach)*((NhuCau!AJ$201:AJ$206)/5))+SUMPRODUCT((NhuCau!$E$201:$E$206=$C231)*(NhuCau!AJ$201:AJ$206))),2)</f>
        <v>0</v>
      </c>
      <c r="AH231" s="2">
        <f>ROUND((SUMPRODUCT((NhuCau!$E$201:$E$206=CakyQuyhoach)*((NhuCau!AK$201:AK$206)/10))+SUMPRODUCT((NhuCau!$E$201:$E$206=Kykehoach)*((NhuCau!AK$201:AK$206)/5))+SUMPRODUCT((NhuCau!$E$201:$E$206=$C231)*(NhuCau!AK$201:AK$206))),2)</f>
        <v>0</v>
      </c>
      <c r="AI231" s="2">
        <f>ROUND((SUMPRODUCT((NhuCau!$E$201:$E$206=CakyQuyhoach)*((NhuCau!AL$201:AL$206)/10))+SUMPRODUCT((NhuCau!$E$201:$E$206=Kykehoach)*((NhuCau!AL$201:AL$206)/5))+SUMPRODUCT((NhuCau!$E$201:$E$206=$C231)*(NhuCau!AL$201:AL$206))),2)</f>
        <v>0</v>
      </c>
      <c r="AJ231" s="2">
        <f>ROUND((SUMPRODUCT((NhuCau!$E$201:$E$206=CakyQuyhoach)*((NhuCau!AM$201:AM$206)/10))+SUMPRODUCT((NhuCau!$E$201:$E$206=Kykehoach)*((NhuCau!AM$201:AM$206)/5))+SUMPRODUCT((NhuCau!$E$201:$E$206=$C231)*(NhuCau!AM$201:AM$206))),2)</f>
        <v>0</v>
      </c>
      <c r="AK231" s="2">
        <f>ROUND((SUMPRODUCT((NhuCau!$E$201:$E$206=CakyQuyhoach)*((NhuCau!AN$201:AN$206)/10))+SUMPRODUCT((NhuCau!$E$201:$E$206=Kykehoach)*((NhuCau!AN$201:AN$206)/5))+SUMPRODUCT((NhuCau!$E$201:$E$206=$C231)*(NhuCau!AN$201:AN$206))),2)</f>
        <v>0</v>
      </c>
      <c r="AL231" s="2">
        <f>ROUND((SUMPRODUCT((NhuCau!$E$201:$E$206=CakyQuyhoach)*((NhuCau!AO$201:AO$206)/10))+SUMPRODUCT((NhuCau!$E$201:$E$206=Kykehoach)*((NhuCau!AO$201:AO$206)/5))+SUMPRODUCT((NhuCau!$E$201:$E$206=$C231)*(NhuCau!AO$201:AO$206))),2)</f>
        <v>0</v>
      </c>
      <c r="AM231" s="2">
        <f>ROUND((SUMPRODUCT((NhuCau!$E$201:$E$206=CakyQuyhoach)*((NhuCau!AP$201:AP$206)/10))+SUMPRODUCT((NhuCau!$E$201:$E$206=Kykehoach)*((NhuCau!AP$201:AP$206)/5))+SUMPRODUCT((NhuCau!$E$201:$E$206=$C231)*(NhuCau!AP$201:AP$206))),2)</f>
        <v>0</v>
      </c>
      <c r="AN231" s="2">
        <f>ROUND((SUMPRODUCT((NhuCau!$E$201:$E$206=CakyQuyhoach)*((NhuCau!AQ$201:AQ$206)/10))+SUMPRODUCT((NhuCau!$E$201:$E$206=Kykehoach)*((NhuCau!AQ$201:AQ$206)/5))+SUMPRODUCT((NhuCau!$E$201:$E$206=$C231)*(NhuCau!AQ$201:AQ$206))),2)</f>
        <v>0</v>
      </c>
      <c r="AO231" s="2">
        <f>ROUND((SUMPRODUCT((NhuCau!$E$201:$E$206=CakyQuyhoach)*((NhuCau!AR$201:AR$206)/10))+SUMPRODUCT((NhuCau!$E$201:$E$206=Kykehoach)*((NhuCau!AR$201:AR$206)/5))+SUMPRODUCT((NhuCau!$E$201:$E$206=$C231)*(NhuCau!AR$201:AR$206))),2)</f>
        <v>0</v>
      </c>
      <c r="AP231" s="2">
        <f>ROUND((SUMPRODUCT((NhuCau!$E$201:$E$206=CakyQuyhoach)*((NhuCau!AS$201:AS$206)/10))+SUMPRODUCT((NhuCau!$E$201:$E$206=Kykehoach)*((NhuCau!AS$201:AS$206)/5))+SUMPRODUCT((NhuCau!$E$201:$E$206=$C231)*(NhuCau!AS$201:AS$206))),2)</f>
        <v>0</v>
      </c>
      <c r="AQ231" s="2">
        <f>ROUND((SUMPRODUCT((NhuCau!$E$201:$E$206=CakyQuyhoach)*((NhuCau!AT$201:AT$206)/10))+SUMPRODUCT((NhuCau!$E$201:$E$206=Kykehoach)*((NhuCau!AT$201:AT$206)/5))+SUMPRODUCT((NhuCau!$E$201:$E$206=$C231)*(NhuCau!AT$201:AT$206))),2)</f>
        <v>0</v>
      </c>
      <c r="AR231" s="2">
        <f>ROUND((SUMPRODUCT((NhuCau!$E$201:$E$206=CakyQuyhoach)*((NhuCau!AU$201:AU$206)/10))+SUMPRODUCT((NhuCau!$E$201:$E$206=Kykehoach)*((NhuCau!AU$201:AU$206)/5))+SUMPRODUCT((NhuCau!$E$201:$E$206=$C231)*(NhuCau!AU$201:AU$206))),2)</f>
        <v>0</v>
      </c>
      <c r="AS231" s="2">
        <f>ROUND((SUMPRODUCT((NhuCau!$E$201:$E$206=CakyQuyhoach)*((NhuCau!AV$201:AV$206)/10))+SUMPRODUCT((NhuCau!$E$201:$E$206=Kykehoach)*((NhuCau!AV$201:AV$206)/5))+SUMPRODUCT((NhuCau!$E$201:$E$206=$C231)*(NhuCau!AV$201:AV$206))),2)</f>
        <v>0</v>
      </c>
      <c r="AT231" s="2">
        <f>ROUND((SUMPRODUCT((NhuCau!$E$201:$E$206=CakyQuyhoach)*((NhuCau!AW$201:AW$206)/10))+SUMPRODUCT((NhuCau!$E$201:$E$206=Kykehoach)*((NhuCau!AW$201:AW$206)/5))+SUMPRODUCT((NhuCau!$E$201:$E$206=$C231)*(NhuCau!AW$201:AW$206))),2)</f>
        <v>0</v>
      </c>
      <c r="AU231" s="2">
        <f>ROUND((SUMPRODUCT((NhuCau!$E$201:$E$206=CakyQuyhoach)*((NhuCau!AX$201:AX$206)/10))+SUMPRODUCT((NhuCau!$E$201:$E$206=Kykehoach)*((NhuCau!AX$201:AX$206)/5))+SUMPRODUCT((NhuCau!$E$201:$E$206=$C231)*(NhuCau!AX$201:AX$206))),2)</f>
        <v>0</v>
      </c>
      <c r="AV231" s="2">
        <f>ROUND((SUMPRODUCT((NhuCau!$E$201:$E$206=CakyQuyhoach)*((NhuCau!AY$201:AY$206)/10))+SUMPRODUCT((NhuCau!$E$201:$E$206=Kykehoach)*((NhuCau!AY$201:AY$206)/5))+SUMPRODUCT((NhuCau!$E$201:$E$206=$C231)*(NhuCau!AY$201:AY$206))),2)</f>
        <v>0</v>
      </c>
      <c r="AW231" s="2">
        <f>ROUND((SUMPRODUCT((NhuCau!$E$201:$E$206=CakyQuyhoach)*((NhuCau!AZ$201:AZ$206)/10))+SUMPRODUCT((NhuCau!$E$201:$E$206=Kykehoach)*((NhuCau!AZ$201:AZ$206)/5))+SUMPRODUCT((NhuCau!$E$201:$E$206=$C231)*(NhuCau!AZ$201:AZ$206))),2)</f>
        <v>0</v>
      </c>
      <c r="AX231" s="2">
        <f>ROUND((SUMPRODUCT((NhuCau!$E$201:$E$206=CakyQuyhoach)*((NhuCau!BA$201:BA$206)/10))+SUMPRODUCT((NhuCau!$E$201:$E$206=Kykehoach)*((NhuCau!BA$201:BA$206)/5))+SUMPRODUCT((NhuCau!$E$201:$E$206=$C231)*(NhuCau!BA$201:BA$206))),2)</f>
        <v>0</v>
      </c>
      <c r="AY231" s="2">
        <f>ROUND((SUMPRODUCT((NhuCau!$E$201:$E$206=CakyQuyhoach)*((NhuCau!BB$201:BB$206)/10))+SUMPRODUCT((NhuCau!$E$201:$E$206=Kykehoach)*((NhuCau!BB$201:BB$206)/5))+SUMPRODUCT((NhuCau!$E$201:$E$206=$C231)*(NhuCau!BB$201:BB$206))),2)</f>
        <v>0</v>
      </c>
      <c r="AZ231" s="2">
        <f>ROUND((SUMPRODUCT((NhuCau!$E$201:$E$206=CakyQuyhoach)*((NhuCau!BD$201:BD$206)/10))+SUMPRODUCT((NhuCau!$E$201:$E$206=Kykehoach)*((NhuCau!BD$201:BD$206)/5))+SUMPRODUCT((NhuCau!$E$201:$E$206=$C231)*(NhuCau!BD$201:BD$206))),2)</f>
        <v>0</v>
      </c>
      <c r="BA231" s="2">
        <f>ROUND((SUMPRODUCT((NhuCau!$E$201:$E$206=CakyQuyhoach)*((NhuCau!BE$201:BE$206)/10))+SUMPRODUCT((NhuCau!$E$201:$E$206=Kykehoach)*((NhuCau!BE$201:BE$206)/5))+SUMPRODUCT((NhuCau!$E$201:$E$206=$C231)*(NhuCau!BE$201:BE$206))),2)</f>
        <v>0</v>
      </c>
      <c r="BB231" s="2">
        <f>ROUND((SUMPRODUCT((NhuCau!$E$201:$E$206=CakyQuyhoach)*((NhuCau!BF$201:BF$206)/10))+SUMPRODUCT((NhuCau!$E$201:$E$206=Kykehoach)*((NhuCau!BF$201:BF$206)/5))+SUMPRODUCT((NhuCau!$E$201:$E$206=$C231)*(NhuCau!BF$201:BF$206))),2)</f>
        <v>0</v>
      </c>
      <c r="BC231" s="2">
        <f>ROUND((SUMPRODUCT((NhuCau!$E$201:$E$206=CakyQuyhoach)*((NhuCau!BG$201:BG$206)/10))+SUMPRODUCT((NhuCau!$E$201:$E$206=Kykehoach)*((NhuCau!BG$201:BG$206)/5))+SUMPRODUCT((NhuCau!$E$201:$E$206=$C231)*(NhuCau!BG$201:BG$206))),2)</f>
        <v>0</v>
      </c>
      <c r="BD231" s="2">
        <f>ROUND((SUMPRODUCT((NhuCau!$E$201:$E$206=CakyQuyhoach)*((NhuCau!BH$201:BH$206)/10))+SUMPRODUCT((NhuCau!$E$201:$E$206=Kykehoach)*((NhuCau!BH$201:BH$206)/5))+SUMPRODUCT((NhuCau!$E$201:$E$206=$C231)*(NhuCau!BH$201:BH$206))),2)</f>
        <v>0</v>
      </c>
      <c r="BE231" s="2">
        <f>ROUND((SUMPRODUCT((NhuCau!$E$201:$E$206=CakyQuyhoach)*((NhuCau!BI$201:BI$206)/10))+SUMPRODUCT((NhuCau!$E$201:$E$206=Kykehoach)*((NhuCau!BI$201:BI$206)/5))+SUMPRODUCT((NhuCau!$E$201:$E$206=$C231)*(NhuCau!BI$201:BI$206))),2)</f>
        <v>0</v>
      </c>
      <c r="BF231" s="2">
        <f>ROUND((SUMPRODUCT((NhuCau!$E$201:$E$206=CakyQuyhoach)*((NhuCau!BJ$201:BJ$206)/10))+SUMPRODUCT((NhuCau!$E$201:$E$206=Kykehoach)*((NhuCau!BJ$201:BJ$206)/5))+SUMPRODUCT((NhuCau!$E$201:$E$206=$C231)*(NhuCau!BJ$201:BJ$206))),2)</f>
        <v>0</v>
      </c>
      <c r="BG231" s="2">
        <f>ROUND((SUMPRODUCT((NhuCau!$E$201:$E$206=CakyQuyhoach)*((NhuCau!BK$201:BK$206)/10))+SUMPRODUCT((NhuCau!$E$201:$E$206=Kykehoach)*((NhuCau!BK$201:BK$206)/5))+SUMPRODUCT((NhuCau!$E$201:$E$206=$C231)*(NhuCau!BK$201:BK$206))),2)</f>
        <v>0</v>
      </c>
    </row>
    <row r="232" spans="1:59" s="1" customFormat="1" ht="16.5" customHeight="1">
      <c r="A232" s="251" t="s">
        <v>42</v>
      </c>
      <c r="B232" s="252"/>
      <c r="C232" s="253" t="str">
        <f>BANGTINH!O9</f>
        <v>Năm 2028</v>
      </c>
      <c r="D232" s="246" t="s">
        <v>53</v>
      </c>
      <c r="E232" s="255">
        <f>SUM(F232:BG232)</f>
        <v>0</v>
      </c>
      <c r="F232" s="2">
        <f>ROUND((SUMPRODUCT((NhuCau!$E$201:$E$206=CakyQuyhoach)*((NhuCau!I$201:I$206)/10))+SUMPRODUCT((NhuCau!$E$201:$E$206=Kykehoach)*((NhuCau!I$201:I$206)/5))+SUMPRODUCT((NhuCau!$E$201:$E$206=$C232)*(NhuCau!I$201:I$206))),2)</f>
        <v>0</v>
      </c>
      <c r="G232" s="2">
        <f>ROUND((SUMPRODUCT((NhuCau!$E$201:$E$206=CakyQuyhoach)*((NhuCau!J$201:J$206)/10))+SUMPRODUCT((NhuCau!$E$201:$E$206=Kykehoach)*((NhuCau!J$201:J$206)/5))+SUMPRODUCT((NhuCau!$E$201:$E$206=$C232)*(NhuCau!J$201:J$206))),2)</f>
        <v>0</v>
      </c>
      <c r="H232" s="2">
        <f>ROUND((SUMPRODUCT((NhuCau!$E$201:$E$206=CakyQuyhoach)*((NhuCau!K$201:K$206)/10))+SUMPRODUCT((NhuCau!$E$201:$E$206=Kykehoach)*((NhuCau!K$201:K$206)/5))+SUMPRODUCT((NhuCau!$E$201:$E$206=$C232)*(NhuCau!K$201:K$206))),2)</f>
        <v>0</v>
      </c>
      <c r="I232" s="2">
        <f>ROUND((SUMPRODUCT((NhuCau!$E$201:$E$206=CakyQuyhoach)*((NhuCau!L$201:L$206)/10))+SUMPRODUCT((NhuCau!$E$201:$E$206=Kykehoach)*((NhuCau!L$201:L$206)/5))+SUMPRODUCT((NhuCau!$E$201:$E$206=$C232)*(NhuCau!L$201:L$206))),2)</f>
        <v>0</v>
      </c>
      <c r="J232" s="2">
        <f>ROUND((SUMPRODUCT((NhuCau!$E$201:$E$206=CakyQuyhoach)*((NhuCau!M$201:M$206)/10))+SUMPRODUCT((NhuCau!$E$201:$E$206=Kykehoach)*((NhuCau!M$201:M$206)/5))+SUMPRODUCT((NhuCau!$E$201:$E$206=$C232)*(NhuCau!M$201:M$206))),2)</f>
        <v>0</v>
      </c>
      <c r="K232" s="2">
        <f>ROUND((SUMPRODUCT((NhuCau!$E$201:$E$206=CakyQuyhoach)*((NhuCau!N$201:N$206)/10))+SUMPRODUCT((NhuCau!$E$201:$E$206=Kykehoach)*((NhuCau!N$201:N$206)/5))+SUMPRODUCT((NhuCau!$E$201:$E$206=$C232)*(NhuCau!N$201:N$206))),2)</f>
        <v>0</v>
      </c>
      <c r="L232" s="2">
        <f>ROUND((SUMPRODUCT((NhuCau!$E$201:$E$206=CakyQuyhoach)*((NhuCau!O$201:O$206)/10))+SUMPRODUCT((NhuCau!$E$201:$E$206=Kykehoach)*((NhuCau!O$201:O$206)/5))+SUMPRODUCT((NhuCau!$E$201:$E$206=$C232)*(NhuCau!O$201:O$206))),2)</f>
        <v>0</v>
      </c>
      <c r="M232" s="2">
        <f>ROUND((SUMPRODUCT((NhuCau!$E$201:$E$206=CakyQuyhoach)*((NhuCau!P$201:P$206)/10))+SUMPRODUCT((NhuCau!$E$201:$E$206=Kykehoach)*((NhuCau!P$201:P$206)/5))+SUMPRODUCT((NhuCau!$E$201:$E$206=$C232)*(NhuCau!P$201:P$206))),2)</f>
        <v>0</v>
      </c>
      <c r="N232" s="2">
        <f>ROUND((SUMPRODUCT((NhuCau!$E$201:$E$206=CakyQuyhoach)*((NhuCau!Q$201:Q$206)/10))+SUMPRODUCT((NhuCau!$E$201:$E$206=Kykehoach)*((NhuCau!Q$201:Q$206)/5))+SUMPRODUCT((NhuCau!$E$201:$E$206=$C232)*(NhuCau!Q$201:Q$206))),2)</f>
        <v>0</v>
      </c>
      <c r="O232" s="2">
        <f>ROUND((SUMPRODUCT((NhuCau!$E$201:$E$206=CakyQuyhoach)*((NhuCau!R$201:R$206)/10))+SUMPRODUCT((NhuCau!$E$201:$E$206=Kykehoach)*((NhuCau!R$201:R$206)/5))+SUMPRODUCT((NhuCau!$E$201:$E$206=$C232)*(NhuCau!R$201:R$206))),2)</f>
        <v>0</v>
      </c>
      <c r="P232" s="2">
        <f>ROUND((SUMPRODUCT((NhuCau!$E$201:$E$206=CakyQuyhoach)*((NhuCau!S$201:S$206)/10))+SUMPRODUCT((NhuCau!$E$201:$E$206=Kykehoach)*((NhuCau!S$201:S$206)/5))+SUMPRODUCT((NhuCau!$E$201:$E$206=$C232)*(NhuCau!S$201:S$206))),2)</f>
        <v>0</v>
      </c>
      <c r="Q232" s="2">
        <f>ROUND((SUMPRODUCT((NhuCau!$E$201:$E$206=CakyQuyhoach)*((NhuCau!T$201:T$206)/10))+SUMPRODUCT((NhuCau!$E$201:$E$206=Kykehoach)*((NhuCau!T$201:T$206)/5))+SUMPRODUCT((NhuCau!$E$201:$E$206=$C232)*(NhuCau!T$201:T$206))),2)</f>
        <v>0</v>
      </c>
      <c r="R232" s="2">
        <f>ROUND((SUMPRODUCT((NhuCau!$E$201:$E$206=CakyQuyhoach)*((NhuCau!U$201:U$206)/10))+SUMPRODUCT((NhuCau!$E$201:$E$206=Kykehoach)*((NhuCau!U$201:U$206)/5))+SUMPRODUCT((NhuCau!$E$201:$E$206=$C232)*(NhuCau!U$201:U$206))),2)</f>
        <v>0</v>
      </c>
      <c r="S232" s="2">
        <f>ROUND((SUMPRODUCT((NhuCau!$E$201:$E$206=CakyQuyhoach)*((NhuCau!V$201:V$206)/10))+SUMPRODUCT((NhuCau!$E$201:$E$206=Kykehoach)*((NhuCau!V$201:V$206)/5))+SUMPRODUCT((NhuCau!$E$201:$E$206=$C232)*(NhuCau!V$201:V$206))),2)</f>
        <v>0</v>
      </c>
      <c r="T232" s="2">
        <f>ROUND((SUMPRODUCT((NhuCau!$E$201:$E$206=CakyQuyhoach)*((NhuCau!W$201:W$206)/10))+SUMPRODUCT((NhuCau!$E$201:$E$206=Kykehoach)*((NhuCau!W$201:W$206)/5))+SUMPRODUCT((NhuCau!$E$201:$E$206=$C232)*(NhuCau!W$201:W$206))),2)</f>
        <v>0</v>
      </c>
      <c r="U232" s="2">
        <f>ROUND((SUMPRODUCT((NhuCau!$E$201:$E$206=CakyQuyhoach)*((NhuCau!X$201:X$206)/10))+SUMPRODUCT((NhuCau!$E$201:$E$206=Kykehoach)*((NhuCau!X$201:X$206)/5))+SUMPRODUCT((NhuCau!$E$201:$E$206=$C232)*(NhuCau!X$201:X$206))),2)</f>
        <v>0</v>
      </c>
      <c r="V232" s="2">
        <f>ROUND((SUMPRODUCT((NhuCau!$E$201:$E$206=CakyQuyhoach)*((NhuCau!Y$201:Y$206)/10))+SUMPRODUCT((NhuCau!$E$201:$E$206=Kykehoach)*((NhuCau!Y$201:Y$206)/5))+SUMPRODUCT((NhuCau!$E$201:$E$206=$C232)*(NhuCau!Y$201:Y$206))),2)</f>
        <v>0</v>
      </c>
      <c r="W232" s="2">
        <f>ROUND((SUMPRODUCT((NhuCau!$E$201:$E$206=CakyQuyhoach)*((NhuCau!Z$201:Z$206)/10))+SUMPRODUCT((NhuCau!$E$201:$E$206=Kykehoach)*((NhuCau!Z$201:Z$206)/5))+SUMPRODUCT((NhuCau!$E$201:$E$206=$C232)*(NhuCau!Z$201:Z$206))),2)</f>
        <v>0</v>
      </c>
      <c r="X232" s="2">
        <f>ROUND((SUMPRODUCT((NhuCau!$E$201:$E$206=CakyQuyhoach)*((NhuCau!AA$201:AA$206)/10))+SUMPRODUCT((NhuCau!$E$201:$E$206=Kykehoach)*((NhuCau!AA$201:AA$206)/5))+SUMPRODUCT((NhuCau!$E$201:$E$206=$C232)*(NhuCau!AA$201:AA$206))),2)</f>
        <v>0</v>
      </c>
      <c r="Y232" s="2">
        <f>ROUND((SUMPRODUCT((NhuCau!$E$201:$E$206=CakyQuyhoach)*((NhuCau!AB$201:AB$206)/10))+SUMPRODUCT((NhuCau!$E$201:$E$206=Kykehoach)*((NhuCau!AB$201:AB$206)/5))+SUMPRODUCT((NhuCau!$E$201:$E$206=$C232)*(NhuCau!AB$201:AB$206))),2)</f>
        <v>0</v>
      </c>
      <c r="Z232" s="2">
        <f>ROUND((SUMPRODUCT((NhuCau!$E$201:$E$206=CakyQuyhoach)*((NhuCau!AC$201:AC$206)/10))+SUMPRODUCT((NhuCau!$E$201:$E$206=Kykehoach)*((NhuCau!AC$201:AC$206)/5))+SUMPRODUCT((NhuCau!$E$201:$E$206=$C232)*(NhuCau!AC$201:AC$206))),2)</f>
        <v>0</v>
      </c>
      <c r="AA232" s="2">
        <f>ROUND((SUMPRODUCT((NhuCau!$E$201:$E$206=CakyQuyhoach)*((NhuCau!AD$201:AD$206)/10))+SUMPRODUCT((NhuCau!$E$201:$E$206=Kykehoach)*((NhuCau!AD$201:AD$206)/5))+SUMPRODUCT((NhuCau!$E$201:$E$206=$C232)*(NhuCau!AD$201:AD$206))),2)</f>
        <v>0</v>
      </c>
      <c r="AB232" s="2">
        <f>ROUND((SUMPRODUCT((NhuCau!$E$201:$E$206=CakyQuyhoach)*((NhuCau!AE$201:AE$206)/10))+SUMPRODUCT((NhuCau!$E$201:$E$206=Kykehoach)*((NhuCau!AE$201:AE$206)/5))+SUMPRODUCT((NhuCau!$E$201:$E$206=$C232)*(NhuCau!AE$201:AE$206))),2)</f>
        <v>0</v>
      </c>
      <c r="AC232" s="2">
        <f>ROUND((SUMPRODUCT((NhuCau!$E$201:$E$206=CakyQuyhoach)*((NhuCau!AF$201:AF$206)/10))+SUMPRODUCT((NhuCau!$E$201:$E$206=Kykehoach)*((NhuCau!AF$201:AF$206)/5))+SUMPRODUCT((NhuCau!$E$201:$E$206=$C232)*(NhuCau!AF$201:AF$206))),2)</f>
        <v>0</v>
      </c>
      <c r="AD232" s="2">
        <f>ROUND((SUMPRODUCT((NhuCau!$E$201:$E$206=CakyQuyhoach)*((NhuCau!AG$201:AG$206)/10))+SUMPRODUCT((NhuCau!$E$201:$E$206=Kykehoach)*((NhuCau!AG$201:AG$206)/5))+SUMPRODUCT((NhuCau!$E$201:$E$206=$C232)*(NhuCau!AG$201:AG$206))),2)</f>
        <v>0</v>
      </c>
      <c r="AE232" s="2">
        <f>ROUND((SUMPRODUCT((NhuCau!$E$201:$E$206=CakyQuyhoach)*((NhuCau!AH$201:AH$206)/10))+SUMPRODUCT((NhuCau!$E$201:$E$206=Kykehoach)*((NhuCau!AH$201:AH$206)/5))+SUMPRODUCT((NhuCau!$E$201:$E$206=$C232)*(NhuCau!AH$201:AH$206))),2)</f>
        <v>0</v>
      </c>
      <c r="AF232" s="2">
        <f>ROUND((SUMPRODUCT((NhuCau!$E$201:$E$206=CakyQuyhoach)*((NhuCau!AI$201:AI$206)/10))+SUMPRODUCT((NhuCau!$E$201:$E$206=Kykehoach)*((NhuCau!AI$201:AI$206)/5))+SUMPRODUCT((NhuCau!$E$201:$E$206=$C232)*(NhuCau!AI$201:AI$206))),2)</f>
        <v>0</v>
      </c>
      <c r="AG232" s="2">
        <f>ROUND((SUMPRODUCT((NhuCau!$E$201:$E$206=CakyQuyhoach)*((NhuCau!AJ$201:AJ$206)/10))+SUMPRODUCT((NhuCau!$E$201:$E$206=Kykehoach)*((NhuCau!AJ$201:AJ$206)/5))+SUMPRODUCT((NhuCau!$E$201:$E$206=$C232)*(NhuCau!AJ$201:AJ$206))),2)</f>
        <v>0</v>
      </c>
      <c r="AH232" s="2">
        <f>ROUND((SUMPRODUCT((NhuCau!$E$201:$E$206=CakyQuyhoach)*((NhuCau!AK$201:AK$206)/10))+SUMPRODUCT((NhuCau!$E$201:$E$206=Kykehoach)*((NhuCau!AK$201:AK$206)/5))+SUMPRODUCT((NhuCau!$E$201:$E$206=$C232)*(NhuCau!AK$201:AK$206))),2)</f>
        <v>0</v>
      </c>
      <c r="AI232" s="2">
        <f>ROUND((SUMPRODUCT((NhuCau!$E$201:$E$206=CakyQuyhoach)*((NhuCau!AL$201:AL$206)/10))+SUMPRODUCT((NhuCau!$E$201:$E$206=Kykehoach)*((NhuCau!AL$201:AL$206)/5))+SUMPRODUCT((NhuCau!$E$201:$E$206=$C232)*(NhuCau!AL$201:AL$206))),2)</f>
        <v>0</v>
      </c>
      <c r="AJ232" s="2">
        <f>ROUND((SUMPRODUCT((NhuCau!$E$201:$E$206=CakyQuyhoach)*((NhuCau!AM$201:AM$206)/10))+SUMPRODUCT((NhuCau!$E$201:$E$206=Kykehoach)*((NhuCau!AM$201:AM$206)/5))+SUMPRODUCT((NhuCau!$E$201:$E$206=$C232)*(NhuCau!AM$201:AM$206))),2)</f>
        <v>0</v>
      </c>
      <c r="AK232" s="2">
        <f>ROUND((SUMPRODUCT((NhuCau!$E$201:$E$206=CakyQuyhoach)*((NhuCau!AN$201:AN$206)/10))+SUMPRODUCT((NhuCau!$E$201:$E$206=Kykehoach)*((NhuCau!AN$201:AN$206)/5))+SUMPRODUCT((NhuCau!$E$201:$E$206=$C232)*(NhuCau!AN$201:AN$206))),2)</f>
        <v>0</v>
      </c>
      <c r="AL232" s="2">
        <f>ROUND((SUMPRODUCT((NhuCau!$E$201:$E$206=CakyQuyhoach)*((NhuCau!AO$201:AO$206)/10))+SUMPRODUCT((NhuCau!$E$201:$E$206=Kykehoach)*((NhuCau!AO$201:AO$206)/5))+SUMPRODUCT((NhuCau!$E$201:$E$206=$C232)*(NhuCau!AO$201:AO$206))),2)</f>
        <v>0</v>
      </c>
      <c r="AM232" s="2">
        <f>ROUND((SUMPRODUCT((NhuCau!$E$201:$E$206=CakyQuyhoach)*((NhuCau!AP$201:AP$206)/10))+SUMPRODUCT((NhuCau!$E$201:$E$206=Kykehoach)*((NhuCau!AP$201:AP$206)/5))+SUMPRODUCT((NhuCau!$E$201:$E$206=$C232)*(NhuCau!AP$201:AP$206))),2)</f>
        <v>0</v>
      </c>
      <c r="AN232" s="2">
        <f>ROUND((SUMPRODUCT((NhuCau!$E$201:$E$206=CakyQuyhoach)*((NhuCau!AQ$201:AQ$206)/10))+SUMPRODUCT((NhuCau!$E$201:$E$206=Kykehoach)*((NhuCau!AQ$201:AQ$206)/5))+SUMPRODUCT((NhuCau!$E$201:$E$206=$C232)*(NhuCau!AQ$201:AQ$206))),2)</f>
        <v>0</v>
      </c>
      <c r="AO232" s="2">
        <f>ROUND((SUMPRODUCT((NhuCau!$E$201:$E$206=CakyQuyhoach)*((NhuCau!AR$201:AR$206)/10))+SUMPRODUCT((NhuCau!$E$201:$E$206=Kykehoach)*((NhuCau!AR$201:AR$206)/5))+SUMPRODUCT((NhuCau!$E$201:$E$206=$C232)*(NhuCau!AR$201:AR$206))),2)</f>
        <v>0</v>
      </c>
      <c r="AP232" s="2">
        <f>ROUND((SUMPRODUCT((NhuCau!$E$201:$E$206=CakyQuyhoach)*((NhuCau!AS$201:AS$206)/10))+SUMPRODUCT((NhuCau!$E$201:$E$206=Kykehoach)*((NhuCau!AS$201:AS$206)/5))+SUMPRODUCT((NhuCau!$E$201:$E$206=$C232)*(NhuCau!AS$201:AS$206))),2)</f>
        <v>0</v>
      </c>
      <c r="AQ232" s="2">
        <f>ROUND((SUMPRODUCT((NhuCau!$E$201:$E$206=CakyQuyhoach)*((NhuCau!AT$201:AT$206)/10))+SUMPRODUCT((NhuCau!$E$201:$E$206=Kykehoach)*((NhuCau!AT$201:AT$206)/5))+SUMPRODUCT((NhuCau!$E$201:$E$206=$C232)*(NhuCau!AT$201:AT$206))),2)</f>
        <v>0</v>
      </c>
      <c r="AR232" s="2">
        <f>ROUND((SUMPRODUCT((NhuCau!$E$201:$E$206=CakyQuyhoach)*((NhuCau!AU$201:AU$206)/10))+SUMPRODUCT((NhuCau!$E$201:$E$206=Kykehoach)*((NhuCau!AU$201:AU$206)/5))+SUMPRODUCT((NhuCau!$E$201:$E$206=$C232)*(NhuCau!AU$201:AU$206))),2)</f>
        <v>0</v>
      </c>
      <c r="AS232" s="2">
        <f>ROUND((SUMPRODUCT((NhuCau!$E$201:$E$206=CakyQuyhoach)*((NhuCau!AV$201:AV$206)/10))+SUMPRODUCT((NhuCau!$E$201:$E$206=Kykehoach)*((NhuCau!AV$201:AV$206)/5))+SUMPRODUCT((NhuCau!$E$201:$E$206=$C232)*(NhuCau!AV$201:AV$206))),2)</f>
        <v>0</v>
      </c>
      <c r="AT232" s="2">
        <f>ROUND((SUMPRODUCT((NhuCau!$E$201:$E$206=CakyQuyhoach)*((NhuCau!AW$201:AW$206)/10))+SUMPRODUCT((NhuCau!$E$201:$E$206=Kykehoach)*((NhuCau!AW$201:AW$206)/5))+SUMPRODUCT((NhuCau!$E$201:$E$206=$C232)*(NhuCau!AW$201:AW$206))),2)</f>
        <v>0</v>
      </c>
      <c r="AU232" s="2">
        <f>ROUND((SUMPRODUCT((NhuCau!$E$201:$E$206=CakyQuyhoach)*((NhuCau!AX$201:AX$206)/10))+SUMPRODUCT((NhuCau!$E$201:$E$206=Kykehoach)*((NhuCau!AX$201:AX$206)/5))+SUMPRODUCT((NhuCau!$E$201:$E$206=$C232)*(NhuCau!AX$201:AX$206))),2)</f>
        <v>0</v>
      </c>
      <c r="AV232" s="2">
        <f>ROUND((SUMPRODUCT((NhuCau!$E$201:$E$206=CakyQuyhoach)*((NhuCau!AY$201:AY$206)/10))+SUMPRODUCT((NhuCau!$E$201:$E$206=Kykehoach)*((NhuCau!AY$201:AY$206)/5))+SUMPRODUCT((NhuCau!$E$201:$E$206=$C232)*(NhuCau!AY$201:AY$206))),2)</f>
        <v>0</v>
      </c>
      <c r="AW232" s="2">
        <f>ROUND((SUMPRODUCT((NhuCau!$E$201:$E$206=CakyQuyhoach)*((NhuCau!AZ$201:AZ$206)/10))+SUMPRODUCT((NhuCau!$E$201:$E$206=Kykehoach)*((NhuCau!AZ$201:AZ$206)/5))+SUMPRODUCT((NhuCau!$E$201:$E$206=$C232)*(NhuCau!AZ$201:AZ$206))),2)</f>
        <v>0</v>
      </c>
      <c r="AX232" s="2">
        <f>ROUND((SUMPRODUCT((NhuCau!$E$201:$E$206=CakyQuyhoach)*((NhuCau!BA$201:BA$206)/10))+SUMPRODUCT((NhuCau!$E$201:$E$206=Kykehoach)*((NhuCau!BA$201:BA$206)/5))+SUMPRODUCT((NhuCau!$E$201:$E$206=$C232)*(NhuCau!BA$201:BA$206))),2)</f>
        <v>0</v>
      </c>
      <c r="AY232" s="2">
        <f>ROUND((SUMPRODUCT((NhuCau!$E$201:$E$206=CakyQuyhoach)*((NhuCau!BB$201:BB$206)/10))+SUMPRODUCT((NhuCau!$E$201:$E$206=Kykehoach)*((NhuCau!BB$201:BB$206)/5))+SUMPRODUCT((NhuCau!$E$201:$E$206=$C232)*(NhuCau!BB$201:BB$206))),2)</f>
        <v>0</v>
      </c>
      <c r="AZ232" s="2">
        <f>ROUND((SUMPRODUCT((NhuCau!$E$201:$E$206=CakyQuyhoach)*((NhuCau!BD$201:BD$206)/10))+SUMPRODUCT((NhuCau!$E$201:$E$206=Kykehoach)*((NhuCau!BD$201:BD$206)/5))+SUMPRODUCT((NhuCau!$E$201:$E$206=$C232)*(NhuCau!BD$201:BD$206))),2)</f>
        <v>0</v>
      </c>
      <c r="BA232" s="2">
        <f>ROUND((SUMPRODUCT((NhuCau!$E$201:$E$206=CakyQuyhoach)*((NhuCau!BE$201:BE$206)/10))+SUMPRODUCT((NhuCau!$E$201:$E$206=Kykehoach)*((NhuCau!BE$201:BE$206)/5))+SUMPRODUCT((NhuCau!$E$201:$E$206=$C232)*(NhuCau!BE$201:BE$206))),2)</f>
        <v>0</v>
      </c>
      <c r="BB232" s="2">
        <f>ROUND((SUMPRODUCT((NhuCau!$E$201:$E$206=CakyQuyhoach)*((NhuCau!BF$201:BF$206)/10))+SUMPRODUCT((NhuCau!$E$201:$E$206=Kykehoach)*((NhuCau!BF$201:BF$206)/5))+SUMPRODUCT((NhuCau!$E$201:$E$206=$C232)*(NhuCau!BF$201:BF$206))),2)</f>
        <v>0</v>
      </c>
      <c r="BC232" s="2">
        <f>ROUND((SUMPRODUCT((NhuCau!$E$201:$E$206=CakyQuyhoach)*((NhuCau!BG$201:BG$206)/10))+SUMPRODUCT((NhuCau!$E$201:$E$206=Kykehoach)*((NhuCau!BG$201:BG$206)/5))+SUMPRODUCT((NhuCau!$E$201:$E$206=$C232)*(NhuCau!BG$201:BG$206))),2)</f>
        <v>0</v>
      </c>
      <c r="BD232" s="2">
        <f>ROUND((SUMPRODUCT((NhuCau!$E$201:$E$206=CakyQuyhoach)*((NhuCau!BH$201:BH$206)/10))+SUMPRODUCT((NhuCau!$E$201:$E$206=Kykehoach)*((NhuCau!BH$201:BH$206)/5))+SUMPRODUCT((NhuCau!$E$201:$E$206=$C232)*(NhuCau!BH$201:BH$206))),2)</f>
        <v>0</v>
      </c>
      <c r="BE232" s="2">
        <f>ROUND((SUMPRODUCT((NhuCau!$E$201:$E$206=CakyQuyhoach)*((NhuCau!BI$201:BI$206)/10))+SUMPRODUCT((NhuCau!$E$201:$E$206=Kykehoach)*((NhuCau!BI$201:BI$206)/5))+SUMPRODUCT((NhuCau!$E$201:$E$206=$C232)*(NhuCau!BI$201:BI$206))),2)</f>
        <v>0</v>
      </c>
      <c r="BF232" s="2">
        <f>ROUND((SUMPRODUCT((NhuCau!$E$201:$E$206=CakyQuyhoach)*((NhuCau!BJ$201:BJ$206)/10))+SUMPRODUCT((NhuCau!$E$201:$E$206=Kykehoach)*((NhuCau!BJ$201:BJ$206)/5))+SUMPRODUCT((NhuCau!$E$201:$E$206=$C232)*(NhuCau!BJ$201:BJ$206))),2)</f>
        <v>0</v>
      </c>
      <c r="BG232" s="2">
        <f>ROUND((SUMPRODUCT((NhuCau!$E$201:$E$206=CakyQuyhoach)*((NhuCau!BK$201:BK$206)/10))+SUMPRODUCT((NhuCau!$E$201:$E$206=Kykehoach)*((NhuCau!BK$201:BK$206)/5))+SUMPRODUCT((NhuCau!$E$201:$E$206=$C232)*(NhuCau!BK$201:BK$206))),2)</f>
        <v>0</v>
      </c>
    </row>
    <row r="233" spans="1:59" s="1" customFormat="1" ht="16.5" customHeight="1">
      <c r="A233" s="251" t="s">
        <v>42</v>
      </c>
      <c r="B233" s="252"/>
      <c r="C233" s="253" t="str">
        <f>BANGTINH!O10</f>
        <v>Năm 2029</v>
      </c>
      <c r="D233" s="246" t="s">
        <v>53</v>
      </c>
      <c r="E233" s="255">
        <f>SUM(F233:BG233)</f>
        <v>0</v>
      </c>
      <c r="F233" s="2">
        <f>ROUND((SUMPRODUCT((NhuCau!$E$201:$E$206=CakyQuyhoach)*((NhuCau!I$201:I$206)/10))+SUMPRODUCT((NhuCau!$E$201:$E$206=Kykehoach)*((NhuCau!I$201:I$206)/5))+SUMPRODUCT((NhuCau!$E$201:$E$206=$C233)*(NhuCau!I$201:I$206))),2)</f>
        <v>0</v>
      </c>
      <c r="G233" s="2">
        <f>ROUND((SUMPRODUCT((NhuCau!$E$201:$E$206=CakyQuyhoach)*((NhuCau!J$201:J$206)/10))+SUMPRODUCT((NhuCau!$E$201:$E$206=Kykehoach)*((NhuCau!J$201:J$206)/5))+SUMPRODUCT((NhuCau!$E$201:$E$206=$C233)*(NhuCau!J$201:J$206))),2)</f>
        <v>0</v>
      </c>
      <c r="H233" s="2">
        <f>ROUND((SUMPRODUCT((NhuCau!$E$201:$E$206=CakyQuyhoach)*((NhuCau!K$201:K$206)/10))+SUMPRODUCT((NhuCau!$E$201:$E$206=Kykehoach)*((NhuCau!K$201:K$206)/5))+SUMPRODUCT((NhuCau!$E$201:$E$206=$C233)*(NhuCau!K$201:K$206))),2)</f>
        <v>0</v>
      </c>
      <c r="I233" s="2">
        <f>ROUND((SUMPRODUCT((NhuCau!$E$201:$E$206=CakyQuyhoach)*((NhuCau!L$201:L$206)/10))+SUMPRODUCT((NhuCau!$E$201:$E$206=Kykehoach)*((NhuCau!L$201:L$206)/5))+SUMPRODUCT((NhuCau!$E$201:$E$206=$C233)*(NhuCau!L$201:L$206))),2)</f>
        <v>0</v>
      </c>
      <c r="J233" s="2">
        <f>ROUND((SUMPRODUCT((NhuCau!$E$201:$E$206=CakyQuyhoach)*((NhuCau!M$201:M$206)/10))+SUMPRODUCT((NhuCau!$E$201:$E$206=Kykehoach)*((NhuCau!M$201:M$206)/5))+SUMPRODUCT((NhuCau!$E$201:$E$206=$C233)*(NhuCau!M$201:M$206))),2)</f>
        <v>0</v>
      </c>
      <c r="K233" s="2">
        <f>ROUND((SUMPRODUCT((NhuCau!$E$201:$E$206=CakyQuyhoach)*((NhuCau!N$201:N$206)/10))+SUMPRODUCT((NhuCau!$E$201:$E$206=Kykehoach)*((NhuCau!N$201:N$206)/5))+SUMPRODUCT((NhuCau!$E$201:$E$206=$C233)*(NhuCau!N$201:N$206))),2)</f>
        <v>0</v>
      </c>
      <c r="L233" s="2">
        <f>ROUND((SUMPRODUCT((NhuCau!$E$201:$E$206=CakyQuyhoach)*((NhuCau!O$201:O$206)/10))+SUMPRODUCT((NhuCau!$E$201:$E$206=Kykehoach)*((NhuCau!O$201:O$206)/5))+SUMPRODUCT((NhuCau!$E$201:$E$206=$C233)*(NhuCau!O$201:O$206))),2)</f>
        <v>0</v>
      </c>
      <c r="M233" s="2">
        <f>ROUND((SUMPRODUCT((NhuCau!$E$201:$E$206=CakyQuyhoach)*((NhuCau!P$201:P$206)/10))+SUMPRODUCT((NhuCau!$E$201:$E$206=Kykehoach)*((NhuCau!P$201:P$206)/5))+SUMPRODUCT((NhuCau!$E$201:$E$206=$C233)*(NhuCau!P$201:P$206))),2)</f>
        <v>0</v>
      </c>
      <c r="N233" s="2">
        <f>ROUND((SUMPRODUCT((NhuCau!$E$201:$E$206=CakyQuyhoach)*((NhuCau!Q$201:Q$206)/10))+SUMPRODUCT((NhuCau!$E$201:$E$206=Kykehoach)*((NhuCau!Q$201:Q$206)/5))+SUMPRODUCT((NhuCau!$E$201:$E$206=$C233)*(NhuCau!Q$201:Q$206))),2)</f>
        <v>0</v>
      </c>
      <c r="O233" s="2">
        <f>ROUND((SUMPRODUCT((NhuCau!$E$201:$E$206=CakyQuyhoach)*((NhuCau!R$201:R$206)/10))+SUMPRODUCT((NhuCau!$E$201:$E$206=Kykehoach)*((NhuCau!R$201:R$206)/5))+SUMPRODUCT((NhuCau!$E$201:$E$206=$C233)*(NhuCau!R$201:R$206))),2)</f>
        <v>0</v>
      </c>
      <c r="P233" s="2">
        <f>ROUND((SUMPRODUCT((NhuCau!$E$201:$E$206=CakyQuyhoach)*((NhuCau!S$201:S$206)/10))+SUMPRODUCT((NhuCau!$E$201:$E$206=Kykehoach)*((NhuCau!S$201:S$206)/5))+SUMPRODUCT((NhuCau!$E$201:$E$206=$C233)*(NhuCau!S$201:S$206))),2)</f>
        <v>0</v>
      </c>
      <c r="Q233" s="2">
        <f>ROUND((SUMPRODUCT((NhuCau!$E$201:$E$206=CakyQuyhoach)*((NhuCau!T$201:T$206)/10))+SUMPRODUCT((NhuCau!$E$201:$E$206=Kykehoach)*((NhuCau!T$201:T$206)/5))+SUMPRODUCT((NhuCau!$E$201:$E$206=$C233)*(NhuCau!T$201:T$206))),2)</f>
        <v>0</v>
      </c>
      <c r="R233" s="2">
        <f>ROUND((SUMPRODUCT((NhuCau!$E$201:$E$206=CakyQuyhoach)*((NhuCau!U$201:U$206)/10))+SUMPRODUCT((NhuCau!$E$201:$E$206=Kykehoach)*((NhuCau!U$201:U$206)/5))+SUMPRODUCT((NhuCau!$E$201:$E$206=$C233)*(NhuCau!U$201:U$206))),2)</f>
        <v>0</v>
      </c>
      <c r="S233" s="2">
        <f>ROUND((SUMPRODUCT((NhuCau!$E$201:$E$206=CakyQuyhoach)*((NhuCau!V$201:V$206)/10))+SUMPRODUCT((NhuCau!$E$201:$E$206=Kykehoach)*((NhuCau!V$201:V$206)/5))+SUMPRODUCT((NhuCau!$E$201:$E$206=$C233)*(NhuCau!V$201:V$206))),2)</f>
        <v>0</v>
      </c>
      <c r="T233" s="2">
        <f>ROUND((SUMPRODUCT((NhuCau!$E$201:$E$206=CakyQuyhoach)*((NhuCau!W$201:W$206)/10))+SUMPRODUCT((NhuCau!$E$201:$E$206=Kykehoach)*((NhuCau!W$201:W$206)/5))+SUMPRODUCT((NhuCau!$E$201:$E$206=$C233)*(NhuCau!W$201:W$206))),2)</f>
        <v>0</v>
      </c>
      <c r="U233" s="2">
        <f>ROUND((SUMPRODUCT((NhuCau!$E$201:$E$206=CakyQuyhoach)*((NhuCau!X$201:X$206)/10))+SUMPRODUCT((NhuCau!$E$201:$E$206=Kykehoach)*((NhuCau!X$201:X$206)/5))+SUMPRODUCT((NhuCau!$E$201:$E$206=$C233)*(NhuCau!X$201:X$206))),2)</f>
        <v>0</v>
      </c>
      <c r="V233" s="2">
        <f>ROUND((SUMPRODUCT((NhuCau!$E$201:$E$206=CakyQuyhoach)*((NhuCau!Y$201:Y$206)/10))+SUMPRODUCT((NhuCau!$E$201:$E$206=Kykehoach)*((NhuCau!Y$201:Y$206)/5))+SUMPRODUCT((NhuCau!$E$201:$E$206=$C233)*(NhuCau!Y$201:Y$206))),2)</f>
        <v>0</v>
      </c>
      <c r="W233" s="2">
        <f>ROUND((SUMPRODUCT((NhuCau!$E$201:$E$206=CakyQuyhoach)*((NhuCau!Z$201:Z$206)/10))+SUMPRODUCT((NhuCau!$E$201:$E$206=Kykehoach)*((NhuCau!Z$201:Z$206)/5))+SUMPRODUCT((NhuCau!$E$201:$E$206=$C233)*(NhuCau!Z$201:Z$206))),2)</f>
        <v>0</v>
      </c>
      <c r="X233" s="2">
        <f>ROUND((SUMPRODUCT((NhuCau!$E$201:$E$206=CakyQuyhoach)*((NhuCau!AA$201:AA$206)/10))+SUMPRODUCT((NhuCau!$E$201:$E$206=Kykehoach)*((NhuCau!AA$201:AA$206)/5))+SUMPRODUCT((NhuCau!$E$201:$E$206=$C233)*(NhuCau!AA$201:AA$206))),2)</f>
        <v>0</v>
      </c>
      <c r="Y233" s="2">
        <f>ROUND((SUMPRODUCT((NhuCau!$E$201:$E$206=CakyQuyhoach)*((NhuCau!AB$201:AB$206)/10))+SUMPRODUCT((NhuCau!$E$201:$E$206=Kykehoach)*((NhuCau!AB$201:AB$206)/5))+SUMPRODUCT((NhuCau!$E$201:$E$206=$C233)*(NhuCau!AB$201:AB$206))),2)</f>
        <v>0</v>
      </c>
      <c r="Z233" s="2">
        <f>ROUND((SUMPRODUCT((NhuCau!$E$201:$E$206=CakyQuyhoach)*((NhuCau!AC$201:AC$206)/10))+SUMPRODUCT((NhuCau!$E$201:$E$206=Kykehoach)*((NhuCau!AC$201:AC$206)/5))+SUMPRODUCT((NhuCau!$E$201:$E$206=$C233)*(NhuCau!AC$201:AC$206))),2)</f>
        <v>0</v>
      </c>
      <c r="AA233" s="2">
        <f>ROUND((SUMPRODUCT((NhuCau!$E$201:$E$206=CakyQuyhoach)*((NhuCau!AD$201:AD$206)/10))+SUMPRODUCT((NhuCau!$E$201:$E$206=Kykehoach)*((NhuCau!AD$201:AD$206)/5))+SUMPRODUCT((NhuCau!$E$201:$E$206=$C233)*(NhuCau!AD$201:AD$206))),2)</f>
        <v>0</v>
      </c>
      <c r="AB233" s="2">
        <f>ROUND((SUMPRODUCT((NhuCau!$E$201:$E$206=CakyQuyhoach)*((NhuCau!AE$201:AE$206)/10))+SUMPRODUCT((NhuCau!$E$201:$E$206=Kykehoach)*((NhuCau!AE$201:AE$206)/5))+SUMPRODUCT((NhuCau!$E$201:$E$206=$C233)*(NhuCau!AE$201:AE$206))),2)</f>
        <v>0</v>
      </c>
      <c r="AC233" s="2">
        <f>ROUND((SUMPRODUCT((NhuCau!$E$201:$E$206=CakyQuyhoach)*((NhuCau!AF$201:AF$206)/10))+SUMPRODUCT((NhuCau!$E$201:$E$206=Kykehoach)*((NhuCau!AF$201:AF$206)/5))+SUMPRODUCT((NhuCau!$E$201:$E$206=$C233)*(NhuCau!AF$201:AF$206))),2)</f>
        <v>0</v>
      </c>
      <c r="AD233" s="2">
        <f>ROUND((SUMPRODUCT((NhuCau!$E$201:$E$206=CakyQuyhoach)*((NhuCau!AG$201:AG$206)/10))+SUMPRODUCT((NhuCau!$E$201:$E$206=Kykehoach)*((NhuCau!AG$201:AG$206)/5))+SUMPRODUCT((NhuCau!$E$201:$E$206=$C233)*(NhuCau!AG$201:AG$206))),2)</f>
        <v>0</v>
      </c>
      <c r="AE233" s="2">
        <f>ROUND((SUMPRODUCT((NhuCau!$E$201:$E$206=CakyQuyhoach)*((NhuCau!AH$201:AH$206)/10))+SUMPRODUCT((NhuCau!$E$201:$E$206=Kykehoach)*((NhuCau!AH$201:AH$206)/5))+SUMPRODUCT((NhuCau!$E$201:$E$206=$C233)*(NhuCau!AH$201:AH$206))),2)</f>
        <v>0</v>
      </c>
      <c r="AF233" s="2">
        <f>ROUND((SUMPRODUCT((NhuCau!$E$201:$E$206=CakyQuyhoach)*((NhuCau!AI$201:AI$206)/10))+SUMPRODUCT((NhuCau!$E$201:$E$206=Kykehoach)*((NhuCau!AI$201:AI$206)/5))+SUMPRODUCT((NhuCau!$E$201:$E$206=$C233)*(NhuCau!AI$201:AI$206))),2)</f>
        <v>0</v>
      </c>
      <c r="AG233" s="2">
        <f>ROUND((SUMPRODUCT((NhuCau!$E$201:$E$206=CakyQuyhoach)*((NhuCau!AJ$201:AJ$206)/10))+SUMPRODUCT((NhuCau!$E$201:$E$206=Kykehoach)*((NhuCau!AJ$201:AJ$206)/5))+SUMPRODUCT((NhuCau!$E$201:$E$206=$C233)*(NhuCau!AJ$201:AJ$206))),2)</f>
        <v>0</v>
      </c>
      <c r="AH233" s="2">
        <f>ROUND((SUMPRODUCT((NhuCau!$E$201:$E$206=CakyQuyhoach)*((NhuCau!AK$201:AK$206)/10))+SUMPRODUCT((NhuCau!$E$201:$E$206=Kykehoach)*((NhuCau!AK$201:AK$206)/5))+SUMPRODUCT((NhuCau!$E$201:$E$206=$C233)*(NhuCau!AK$201:AK$206))),2)</f>
        <v>0</v>
      </c>
      <c r="AI233" s="2">
        <f>ROUND((SUMPRODUCT((NhuCau!$E$201:$E$206=CakyQuyhoach)*((NhuCau!AL$201:AL$206)/10))+SUMPRODUCT((NhuCau!$E$201:$E$206=Kykehoach)*((NhuCau!AL$201:AL$206)/5))+SUMPRODUCT((NhuCau!$E$201:$E$206=$C233)*(NhuCau!AL$201:AL$206))),2)</f>
        <v>0</v>
      </c>
      <c r="AJ233" s="2">
        <f>ROUND((SUMPRODUCT((NhuCau!$E$201:$E$206=CakyQuyhoach)*((NhuCau!AM$201:AM$206)/10))+SUMPRODUCT((NhuCau!$E$201:$E$206=Kykehoach)*((NhuCau!AM$201:AM$206)/5))+SUMPRODUCT((NhuCau!$E$201:$E$206=$C233)*(NhuCau!AM$201:AM$206))),2)</f>
        <v>0</v>
      </c>
      <c r="AK233" s="2">
        <f>ROUND((SUMPRODUCT((NhuCau!$E$201:$E$206=CakyQuyhoach)*((NhuCau!AN$201:AN$206)/10))+SUMPRODUCT((NhuCau!$E$201:$E$206=Kykehoach)*((NhuCau!AN$201:AN$206)/5))+SUMPRODUCT((NhuCau!$E$201:$E$206=$C233)*(NhuCau!AN$201:AN$206))),2)</f>
        <v>0</v>
      </c>
      <c r="AL233" s="2">
        <f>ROUND((SUMPRODUCT((NhuCau!$E$201:$E$206=CakyQuyhoach)*((NhuCau!AO$201:AO$206)/10))+SUMPRODUCT((NhuCau!$E$201:$E$206=Kykehoach)*((NhuCau!AO$201:AO$206)/5))+SUMPRODUCT((NhuCau!$E$201:$E$206=$C233)*(NhuCau!AO$201:AO$206))),2)</f>
        <v>0</v>
      </c>
      <c r="AM233" s="2">
        <f>ROUND((SUMPRODUCT((NhuCau!$E$201:$E$206=CakyQuyhoach)*((NhuCau!AP$201:AP$206)/10))+SUMPRODUCT((NhuCau!$E$201:$E$206=Kykehoach)*((NhuCau!AP$201:AP$206)/5))+SUMPRODUCT((NhuCau!$E$201:$E$206=$C233)*(NhuCau!AP$201:AP$206))),2)</f>
        <v>0</v>
      </c>
      <c r="AN233" s="2">
        <f>ROUND((SUMPRODUCT((NhuCau!$E$201:$E$206=CakyQuyhoach)*((NhuCau!AQ$201:AQ$206)/10))+SUMPRODUCT((NhuCau!$E$201:$E$206=Kykehoach)*((NhuCau!AQ$201:AQ$206)/5))+SUMPRODUCT((NhuCau!$E$201:$E$206=$C233)*(NhuCau!AQ$201:AQ$206))),2)</f>
        <v>0</v>
      </c>
      <c r="AO233" s="2">
        <f>ROUND((SUMPRODUCT((NhuCau!$E$201:$E$206=CakyQuyhoach)*((NhuCau!AR$201:AR$206)/10))+SUMPRODUCT((NhuCau!$E$201:$E$206=Kykehoach)*((NhuCau!AR$201:AR$206)/5))+SUMPRODUCT((NhuCau!$E$201:$E$206=$C233)*(NhuCau!AR$201:AR$206))),2)</f>
        <v>0</v>
      </c>
      <c r="AP233" s="2">
        <f>ROUND((SUMPRODUCT((NhuCau!$E$201:$E$206=CakyQuyhoach)*((NhuCau!AS$201:AS$206)/10))+SUMPRODUCT((NhuCau!$E$201:$E$206=Kykehoach)*((NhuCau!AS$201:AS$206)/5))+SUMPRODUCT((NhuCau!$E$201:$E$206=$C233)*(NhuCau!AS$201:AS$206))),2)</f>
        <v>0</v>
      </c>
      <c r="AQ233" s="2">
        <f>ROUND((SUMPRODUCT((NhuCau!$E$201:$E$206=CakyQuyhoach)*((NhuCau!AT$201:AT$206)/10))+SUMPRODUCT((NhuCau!$E$201:$E$206=Kykehoach)*((NhuCau!AT$201:AT$206)/5))+SUMPRODUCT((NhuCau!$E$201:$E$206=$C233)*(NhuCau!AT$201:AT$206))),2)</f>
        <v>0</v>
      </c>
      <c r="AR233" s="2">
        <f>ROUND((SUMPRODUCT((NhuCau!$E$201:$E$206=CakyQuyhoach)*((NhuCau!AU$201:AU$206)/10))+SUMPRODUCT((NhuCau!$E$201:$E$206=Kykehoach)*((NhuCau!AU$201:AU$206)/5))+SUMPRODUCT((NhuCau!$E$201:$E$206=$C233)*(NhuCau!AU$201:AU$206))),2)</f>
        <v>0</v>
      </c>
      <c r="AS233" s="2">
        <f>ROUND((SUMPRODUCT((NhuCau!$E$201:$E$206=CakyQuyhoach)*((NhuCau!AV$201:AV$206)/10))+SUMPRODUCT((NhuCau!$E$201:$E$206=Kykehoach)*((NhuCau!AV$201:AV$206)/5))+SUMPRODUCT((NhuCau!$E$201:$E$206=$C233)*(NhuCau!AV$201:AV$206))),2)</f>
        <v>0</v>
      </c>
      <c r="AT233" s="2">
        <f>ROUND((SUMPRODUCT((NhuCau!$E$201:$E$206=CakyQuyhoach)*((NhuCau!AW$201:AW$206)/10))+SUMPRODUCT((NhuCau!$E$201:$E$206=Kykehoach)*((NhuCau!AW$201:AW$206)/5))+SUMPRODUCT((NhuCau!$E$201:$E$206=$C233)*(NhuCau!AW$201:AW$206))),2)</f>
        <v>0</v>
      </c>
      <c r="AU233" s="2">
        <f>ROUND((SUMPRODUCT((NhuCau!$E$201:$E$206=CakyQuyhoach)*((NhuCau!AX$201:AX$206)/10))+SUMPRODUCT((NhuCau!$E$201:$E$206=Kykehoach)*((NhuCau!AX$201:AX$206)/5))+SUMPRODUCT((NhuCau!$E$201:$E$206=$C233)*(NhuCau!AX$201:AX$206))),2)</f>
        <v>0</v>
      </c>
      <c r="AV233" s="2">
        <f>ROUND((SUMPRODUCT((NhuCau!$E$201:$E$206=CakyQuyhoach)*((NhuCau!AY$201:AY$206)/10))+SUMPRODUCT((NhuCau!$E$201:$E$206=Kykehoach)*((NhuCau!AY$201:AY$206)/5))+SUMPRODUCT((NhuCau!$E$201:$E$206=$C233)*(NhuCau!AY$201:AY$206))),2)</f>
        <v>0</v>
      </c>
      <c r="AW233" s="2">
        <f>ROUND((SUMPRODUCT((NhuCau!$E$201:$E$206=CakyQuyhoach)*((NhuCau!AZ$201:AZ$206)/10))+SUMPRODUCT((NhuCau!$E$201:$E$206=Kykehoach)*((NhuCau!AZ$201:AZ$206)/5))+SUMPRODUCT((NhuCau!$E$201:$E$206=$C233)*(NhuCau!AZ$201:AZ$206))),2)</f>
        <v>0</v>
      </c>
      <c r="AX233" s="2">
        <f>ROUND((SUMPRODUCT((NhuCau!$E$201:$E$206=CakyQuyhoach)*((NhuCau!BA$201:BA$206)/10))+SUMPRODUCT((NhuCau!$E$201:$E$206=Kykehoach)*((NhuCau!BA$201:BA$206)/5))+SUMPRODUCT((NhuCau!$E$201:$E$206=$C233)*(NhuCau!BA$201:BA$206))),2)</f>
        <v>0</v>
      </c>
      <c r="AY233" s="2">
        <f>ROUND((SUMPRODUCT((NhuCau!$E$201:$E$206=CakyQuyhoach)*((NhuCau!BB$201:BB$206)/10))+SUMPRODUCT((NhuCau!$E$201:$E$206=Kykehoach)*((NhuCau!BB$201:BB$206)/5))+SUMPRODUCT((NhuCau!$E$201:$E$206=$C233)*(NhuCau!BB$201:BB$206))),2)</f>
        <v>0</v>
      </c>
      <c r="AZ233" s="2">
        <f>ROUND((SUMPRODUCT((NhuCau!$E$201:$E$206=CakyQuyhoach)*((NhuCau!BD$201:BD$206)/10))+SUMPRODUCT((NhuCau!$E$201:$E$206=Kykehoach)*((NhuCau!BD$201:BD$206)/5))+SUMPRODUCT((NhuCau!$E$201:$E$206=$C233)*(NhuCau!BD$201:BD$206))),2)</f>
        <v>0</v>
      </c>
      <c r="BA233" s="2">
        <f>ROUND((SUMPRODUCT((NhuCau!$E$201:$E$206=CakyQuyhoach)*((NhuCau!BE$201:BE$206)/10))+SUMPRODUCT((NhuCau!$E$201:$E$206=Kykehoach)*((NhuCau!BE$201:BE$206)/5))+SUMPRODUCT((NhuCau!$E$201:$E$206=$C233)*(NhuCau!BE$201:BE$206))),2)</f>
        <v>0</v>
      </c>
      <c r="BB233" s="2">
        <f>ROUND((SUMPRODUCT((NhuCau!$E$201:$E$206=CakyQuyhoach)*((NhuCau!BF$201:BF$206)/10))+SUMPRODUCT((NhuCau!$E$201:$E$206=Kykehoach)*((NhuCau!BF$201:BF$206)/5))+SUMPRODUCT((NhuCau!$E$201:$E$206=$C233)*(NhuCau!BF$201:BF$206))),2)</f>
        <v>0</v>
      </c>
      <c r="BC233" s="2">
        <f>ROUND((SUMPRODUCT((NhuCau!$E$201:$E$206=CakyQuyhoach)*((NhuCau!BG$201:BG$206)/10))+SUMPRODUCT((NhuCau!$E$201:$E$206=Kykehoach)*((NhuCau!BG$201:BG$206)/5))+SUMPRODUCT((NhuCau!$E$201:$E$206=$C233)*(NhuCau!BG$201:BG$206))),2)</f>
        <v>0</v>
      </c>
      <c r="BD233" s="2">
        <f>ROUND((SUMPRODUCT((NhuCau!$E$201:$E$206=CakyQuyhoach)*((NhuCau!BH$201:BH$206)/10))+SUMPRODUCT((NhuCau!$E$201:$E$206=Kykehoach)*((NhuCau!BH$201:BH$206)/5))+SUMPRODUCT((NhuCau!$E$201:$E$206=$C233)*(NhuCau!BH$201:BH$206))),2)</f>
        <v>0</v>
      </c>
      <c r="BE233" s="2">
        <f>ROUND((SUMPRODUCT((NhuCau!$E$201:$E$206=CakyQuyhoach)*((NhuCau!BI$201:BI$206)/10))+SUMPRODUCT((NhuCau!$E$201:$E$206=Kykehoach)*((NhuCau!BI$201:BI$206)/5))+SUMPRODUCT((NhuCau!$E$201:$E$206=$C233)*(NhuCau!BI$201:BI$206))),2)</f>
        <v>0</v>
      </c>
      <c r="BF233" s="2">
        <f>ROUND((SUMPRODUCT((NhuCau!$E$201:$E$206=CakyQuyhoach)*((NhuCau!BJ$201:BJ$206)/10))+SUMPRODUCT((NhuCau!$E$201:$E$206=Kykehoach)*((NhuCau!BJ$201:BJ$206)/5))+SUMPRODUCT((NhuCau!$E$201:$E$206=$C233)*(NhuCau!BJ$201:BJ$206))),2)</f>
        <v>0</v>
      </c>
      <c r="BG233" s="2">
        <f>ROUND((SUMPRODUCT((NhuCau!$E$201:$E$206=CakyQuyhoach)*((NhuCau!BK$201:BK$206)/10))+SUMPRODUCT((NhuCau!$E$201:$E$206=Kykehoach)*((NhuCau!BK$201:BK$206)/5))+SUMPRODUCT((NhuCau!$E$201:$E$206=$C233)*(NhuCau!BK$201:BK$206))),2)</f>
        <v>0</v>
      </c>
    </row>
    <row r="234" spans="1:59" s="5" customFormat="1" ht="16.5" customHeight="1">
      <c r="A234" s="117" t="s">
        <v>42</v>
      </c>
      <c r="B234" s="256"/>
      <c r="C234" s="249" t="str">
        <f>BANGTINH!O11</f>
        <v>Năm 2030</v>
      </c>
      <c r="D234" s="246" t="s">
        <v>53</v>
      </c>
      <c r="E234" s="257">
        <f t="shared" ref="E234:F234" si="118">E227-E228</f>
        <v>0</v>
      </c>
      <c r="F234" s="8">
        <f t="shared" si="118"/>
        <v>0</v>
      </c>
      <c r="G234" s="8">
        <f t="shared" ref="G234:BG234" si="119">G227-G228</f>
        <v>0</v>
      </c>
      <c r="H234" s="8">
        <f t="shared" si="119"/>
        <v>0</v>
      </c>
      <c r="I234" s="8">
        <f t="shared" si="119"/>
        <v>0</v>
      </c>
      <c r="J234" s="8">
        <f t="shared" si="119"/>
        <v>0</v>
      </c>
      <c r="K234" s="8">
        <f t="shared" si="119"/>
        <v>0</v>
      </c>
      <c r="L234" s="8">
        <f t="shared" si="119"/>
        <v>0</v>
      </c>
      <c r="M234" s="8">
        <f t="shared" si="119"/>
        <v>0</v>
      </c>
      <c r="N234" s="8">
        <f t="shared" si="119"/>
        <v>0</v>
      </c>
      <c r="O234" s="8">
        <f t="shared" si="119"/>
        <v>0</v>
      </c>
      <c r="P234" s="8">
        <f t="shared" si="119"/>
        <v>0</v>
      </c>
      <c r="Q234" s="8">
        <f t="shared" si="119"/>
        <v>0</v>
      </c>
      <c r="R234" s="8">
        <f t="shared" si="119"/>
        <v>0</v>
      </c>
      <c r="S234" s="8">
        <f t="shared" si="119"/>
        <v>0</v>
      </c>
      <c r="T234" s="8">
        <f t="shared" si="119"/>
        <v>0</v>
      </c>
      <c r="U234" s="8">
        <f t="shared" si="119"/>
        <v>0</v>
      </c>
      <c r="V234" s="8">
        <f t="shared" si="119"/>
        <v>0</v>
      </c>
      <c r="W234" s="8">
        <f t="shared" si="119"/>
        <v>0</v>
      </c>
      <c r="X234" s="8">
        <f t="shared" si="119"/>
        <v>0</v>
      </c>
      <c r="Y234" s="8">
        <f t="shared" si="119"/>
        <v>0</v>
      </c>
      <c r="Z234" s="8">
        <f t="shared" si="119"/>
        <v>0</v>
      </c>
      <c r="AA234" s="8">
        <f t="shared" si="119"/>
        <v>0</v>
      </c>
      <c r="AB234" s="8">
        <f t="shared" si="119"/>
        <v>0</v>
      </c>
      <c r="AC234" s="8">
        <f t="shared" si="119"/>
        <v>0</v>
      </c>
      <c r="AD234" s="8">
        <f t="shared" si="119"/>
        <v>0</v>
      </c>
      <c r="AE234" s="8">
        <f t="shared" si="119"/>
        <v>0</v>
      </c>
      <c r="AF234" s="8">
        <f t="shared" si="119"/>
        <v>0</v>
      </c>
      <c r="AG234" s="8">
        <f t="shared" si="119"/>
        <v>0</v>
      </c>
      <c r="AH234" s="8">
        <f t="shared" si="119"/>
        <v>0</v>
      </c>
      <c r="AI234" s="8">
        <f t="shared" si="119"/>
        <v>0</v>
      </c>
      <c r="AJ234" s="8">
        <f t="shared" si="119"/>
        <v>0</v>
      </c>
      <c r="AK234" s="8">
        <f t="shared" si="119"/>
        <v>0</v>
      </c>
      <c r="AL234" s="8">
        <f t="shared" si="119"/>
        <v>0</v>
      </c>
      <c r="AM234" s="8">
        <f t="shared" si="119"/>
        <v>0</v>
      </c>
      <c r="AN234" s="8">
        <f t="shared" si="119"/>
        <v>0</v>
      </c>
      <c r="AO234" s="8">
        <f t="shared" si="119"/>
        <v>0</v>
      </c>
      <c r="AP234" s="8">
        <f t="shared" si="119"/>
        <v>0</v>
      </c>
      <c r="AQ234" s="8">
        <f t="shared" si="119"/>
        <v>0</v>
      </c>
      <c r="AR234" s="8">
        <f t="shared" si="119"/>
        <v>0</v>
      </c>
      <c r="AS234" s="8">
        <f t="shared" si="119"/>
        <v>0</v>
      </c>
      <c r="AT234" s="8">
        <f t="shared" si="119"/>
        <v>0</v>
      </c>
      <c r="AU234" s="8">
        <f t="shared" si="119"/>
        <v>0</v>
      </c>
      <c r="AV234" s="8">
        <f t="shared" si="119"/>
        <v>0</v>
      </c>
      <c r="AW234" s="8">
        <f t="shared" si="119"/>
        <v>0</v>
      </c>
      <c r="AX234" s="8">
        <f t="shared" si="119"/>
        <v>0</v>
      </c>
      <c r="AY234" s="8">
        <f t="shared" si="119"/>
        <v>0</v>
      </c>
      <c r="AZ234" s="8">
        <f t="shared" si="119"/>
        <v>0</v>
      </c>
      <c r="BA234" s="8">
        <f t="shared" si="119"/>
        <v>0</v>
      </c>
      <c r="BB234" s="8">
        <f t="shared" si="119"/>
        <v>0</v>
      </c>
      <c r="BC234" s="8">
        <f t="shared" si="119"/>
        <v>0</v>
      </c>
      <c r="BD234" s="8">
        <f t="shared" si="119"/>
        <v>0</v>
      </c>
      <c r="BE234" s="8">
        <f t="shared" si="119"/>
        <v>0</v>
      </c>
      <c r="BF234" s="8">
        <f t="shared" si="119"/>
        <v>0</v>
      </c>
      <c r="BG234" s="8">
        <f t="shared" si="119"/>
        <v>0</v>
      </c>
    </row>
    <row r="235" spans="1:59" s="5" customFormat="1" ht="16.5" customHeight="1">
      <c r="A235" s="117" t="s">
        <v>42</v>
      </c>
      <c r="B235" s="244"/>
      <c r="C235" s="245" t="s">
        <v>45</v>
      </c>
      <c r="D235" s="246" t="s">
        <v>205</v>
      </c>
      <c r="E235" s="247">
        <f>NhuCau!H207</f>
        <v>0</v>
      </c>
      <c r="F235" s="4">
        <f>NhuCau!I207</f>
        <v>0</v>
      </c>
      <c r="G235" s="4">
        <f>NhuCau!J207</f>
        <v>0</v>
      </c>
      <c r="H235" s="4">
        <f>NhuCau!K207</f>
        <v>0</v>
      </c>
      <c r="I235" s="4">
        <f>NhuCau!L207</f>
        <v>0</v>
      </c>
      <c r="J235" s="4">
        <f>NhuCau!M207</f>
        <v>0</v>
      </c>
      <c r="K235" s="4">
        <f>NhuCau!N207</f>
        <v>0</v>
      </c>
      <c r="L235" s="4">
        <f>NhuCau!O207</f>
        <v>0</v>
      </c>
      <c r="M235" s="4">
        <f>NhuCau!P207</f>
        <v>0</v>
      </c>
      <c r="N235" s="4">
        <f>NhuCau!Q207</f>
        <v>0</v>
      </c>
      <c r="O235" s="4">
        <f>NhuCau!R207</f>
        <v>0</v>
      </c>
      <c r="P235" s="4">
        <f>NhuCau!S207</f>
        <v>0</v>
      </c>
      <c r="Q235" s="4">
        <f>NhuCau!T207</f>
        <v>0</v>
      </c>
      <c r="R235" s="4">
        <f>NhuCau!U207</f>
        <v>0</v>
      </c>
      <c r="S235" s="4">
        <f>NhuCau!V207</f>
        <v>0</v>
      </c>
      <c r="T235" s="4">
        <f>NhuCau!W207</f>
        <v>0</v>
      </c>
      <c r="U235" s="4">
        <f>NhuCau!X207</f>
        <v>0</v>
      </c>
      <c r="V235" s="4">
        <f>NhuCau!Y207</f>
        <v>0</v>
      </c>
      <c r="W235" s="4">
        <f>NhuCau!Z207</f>
        <v>0</v>
      </c>
      <c r="X235" s="4">
        <f>NhuCau!AA207</f>
        <v>0</v>
      </c>
      <c r="Y235" s="4">
        <f>NhuCau!AB207</f>
        <v>0</v>
      </c>
      <c r="Z235" s="4">
        <f>NhuCau!AC207</f>
        <v>0</v>
      </c>
      <c r="AA235" s="4">
        <f>NhuCau!AD207</f>
        <v>0</v>
      </c>
      <c r="AB235" s="4">
        <f>NhuCau!AE207</f>
        <v>0</v>
      </c>
      <c r="AC235" s="4">
        <f>NhuCau!AF207</f>
        <v>0</v>
      </c>
      <c r="AD235" s="4">
        <f>NhuCau!AG207</f>
        <v>0</v>
      </c>
      <c r="AE235" s="4">
        <f>NhuCau!AH207</f>
        <v>0</v>
      </c>
      <c r="AF235" s="4">
        <f>NhuCau!AI207</f>
        <v>0</v>
      </c>
      <c r="AG235" s="4">
        <f>NhuCau!AJ207</f>
        <v>0</v>
      </c>
      <c r="AH235" s="4">
        <f>NhuCau!AK207</f>
        <v>0</v>
      </c>
      <c r="AI235" s="4">
        <f>NhuCau!AL207</f>
        <v>0</v>
      </c>
      <c r="AJ235" s="4">
        <f>NhuCau!AM207</f>
        <v>0</v>
      </c>
      <c r="AK235" s="4">
        <f>NhuCau!AN207</f>
        <v>0</v>
      </c>
      <c r="AL235" s="4">
        <f>NhuCau!AO207</f>
        <v>0</v>
      </c>
      <c r="AM235" s="4">
        <f>NhuCau!AP207</f>
        <v>0</v>
      </c>
      <c r="AN235" s="4">
        <f>NhuCau!AQ207</f>
        <v>0</v>
      </c>
      <c r="AO235" s="4">
        <f>NhuCau!AR207</f>
        <v>0</v>
      </c>
      <c r="AP235" s="4">
        <f>NhuCau!AS207</f>
        <v>0</v>
      </c>
      <c r="AQ235" s="4">
        <f>NhuCau!AT207</f>
        <v>0</v>
      </c>
      <c r="AR235" s="4">
        <f>NhuCau!AU207</f>
        <v>0</v>
      </c>
      <c r="AS235" s="4">
        <f>NhuCau!AV207</f>
        <v>0</v>
      </c>
      <c r="AT235" s="4">
        <f>NhuCau!AW207</f>
        <v>0</v>
      </c>
      <c r="AU235" s="4">
        <f>NhuCau!AX207</f>
        <v>0</v>
      </c>
      <c r="AV235" s="4">
        <f>NhuCau!AY207</f>
        <v>0</v>
      </c>
      <c r="AW235" s="4">
        <f>NhuCau!AZ207</f>
        <v>0</v>
      </c>
      <c r="AX235" s="4">
        <f>NhuCau!BA207</f>
        <v>0</v>
      </c>
      <c r="AY235" s="4">
        <f>NhuCau!BB207</f>
        <v>0</v>
      </c>
      <c r="AZ235" s="4">
        <f>NhuCau!BD207</f>
        <v>0</v>
      </c>
      <c r="BA235" s="4">
        <f>NhuCau!BE207</f>
        <v>0</v>
      </c>
      <c r="BB235" s="4">
        <f>NhuCau!BF207</f>
        <v>0</v>
      </c>
      <c r="BC235" s="4">
        <f>NhuCau!BG207</f>
        <v>0</v>
      </c>
      <c r="BD235" s="4">
        <f>NhuCau!BH207</f>
        <v>0</v>
      </c>
      <c r="BE235" s="4">
        <f>NhuCau!BI207</f>
        <v>0</v>
      </c>
      <c r="BF235" s="4">
        <f>NhuCau!BJ207</f>
        <v>0</v>
      </c>
      <c r="BG235" s="4">
        <f>NhuCau!BK207</f>
        <v>0</v>
      </c>
    </row>
    <row r="236" spans="1:59" s="5" customFormat="1" ht="16.5" customHeight="1">
      <c r="A236" s="117" t="s">
        <v>42</v>
      </c>
      <c r="B236" s="248"/>
      <c r="C236" s="249">
        <f>BANGTINH!O5</f>
        <v>0</v>
      </c>
      <c r="D236" s="246" t="s">
        <v>205</v>
      </c>
      <c r="E236" s="250">
        <f t="shared" ref="E236:F236" si="120">SUM(E237:E241)</f>
        <v>0</v>
      </c>
      <c r="F236" s="6">
        <f t="shared" si="120"/>
        <v>0</v>
      </c>
      <c r="G236" s="6">
        <f t="shared" ref="G236:BG236" si="121">SUM(G237:G241)</f>
        <v>0</v>
      </c>
      <c r="H236" s="6">
        <f t="shared" si="121"/>
        <v>0</v>
      </c>
      <c r="I236" s="6">
        <f t="shared" si="121"/>
        <v>0</v>
      </c>
      <c r="J236" s="6">
        <f t="shared" si="121"/>
        <v>0</v>
      </c>
      <c r="K236" s="6">
        <f t="shared" si="121"/>
        <v>0</v>
      </c>
      <c r="L236" s="6">
        <f t="shared" si="121"/>
        <v>0</v>
      </c>
      <c r="M236" s="6">
        <f t="shared" si="121"/>
        <v>0</v>
      </c>
      <c r="N236" s="6">
        <f t="shared" si="121"/>
        <v>0</v>
      </c>
      <c r="O236" s="6">
        <f t="shared" si="121"/>
        <v>0</v>
      </c>
      <c r="P236" s="6">
        <f t="shared" si="121"/>
        <v>0</v>
      </c>
      <c r="Q236" s="6">
        <f t="shared" si="121"/>
        <v>0</v>
      </c>
      <c r="R236" s="6">
        <f t="shared" si="121"/>
        <v>0</v>
      </c>
      <c r="S236" s="6">
        <f t="shared" si="121"/>
        <v>0</v>
      </c>
      <c r="T236" s="6">
        <f t="shared" si="121"/>
        <v>0</v>
      </c>
      <c r="U236" s="6">
        <f t="shared" si="121"/>
        <v>0</v>
      </c>
      <c r="V236" s="6">
        <f t="shared" si="121"/>
        <v>0</v>
      </c>
      <c r="W236" s="6">
        <f t="shared" si="121"/>
        <v>0</v>
      </c>
      <c r="X236" s="6">
        <f t="shared" si="121"/>
        <v>0</v>
      </c>
      <c r="Y236" s="6">
        <f t="shared" si="121"/>
        <v>0</v>
      </c>
      <c r="Z236" s="6">
        <f t="shared" si="121"/>
        <v>0</v>
      </c>
      <c r="AA236" s="6">
        <f t="shared" si="121"/>
        <v>0</v>
      </c>
      <c r="AB236" s="6">
        <f t="shared" si="121"/>
        <v>0</v>
      </c>
      <c r="AC236" s="6">
        <f t="shared" si="121"/>
        <v>0</v>
      </c>
      <c r="AD236" s="6">
        <f t="shared" si="121"/>
        <v>0</v>
      </c>
      <c r="AE236" s="6">
        <f t="shared" si="121"/>
        <v>0</v>
      </c>
      <c r="AF236" s="6">
        <f t="shared" si="121"/>
        <v>0</v>
      </c>
      <c r="AG236" s="6">
        <f t="shared" si="121"/>
        <v>0</v>
      </c>
      <c r="AH236" s="6">
        <f t="shared" si="121"/>
        <v>0</v>
      </c>
      <c r="AI236" s="6">
        <f t="shared" si="121"/>
        <v>0</v>
      </c>
      <c r="AJ236" s="6">
        <f t="shared" si="121"/>
        <v>0</v>
      </c>
      <c r="AK236" s="6">
        <f t="shared" si="121"/>
        <v>0</v>
      </c>
      <c r="AL236" s="6">
        <f t="shared" si="121"/>
        <v>0</v>
      </c>
      <c r="AM236" s="6">
        <f t="shared" si="121"/>
        <v>0</v>
      </c>
      <c r="AN236" s="6">
        <f t="shared" si="121"/>
        <v>0</v>
      </c>
      <c r="AO236" s="6">
        <f t="shared" si="121"/>
        <v>0</v>
      </c>
      <c r="AP236" s="6">
        <f t="shared" si="121"/>
        <v>0</v>
      </c>
      <c r="AQ236" s="6">
        <f t="shared" si="121"/>
        <v>0</v>
      </c>
      <c r="AR236" s="6">
        <f t="shared" si="121"/>
        <v>0</v>
      </c>
      <c r="AS236" s="6">
        <f t="shared" si="121"/>
        <v>0</v>
      </c>
      <c r="AT236" s="6">
        <f t="shared" si="121"/>
        <v>0</v>
      </c>
      <c r="AU236" s="6">
        <f t="shared" si="121"/>
        <v>0</v>
      </c>
      <c r="AV236" s="6">
        <f t="shared" si="121"/>
        <v>0</v>
      </c>
      <c r="AW236" s="6">
        <f t="shared" si="121"/>
        <v>0</v>
      </c>
      <c r="AX236" s="6">
        <f t="shared" si="121"/>
        <v>0</v>
      </c>
      <c r="AY236" s="6">
        <f t="shared" si="121"/>
        <v>0</v>
      </c>
      <c r="AZ236" s="6">
        <f t="shared" si="121"/>
        <v>0</v>
      </c>
      <c r="BA236" s="6">
        <f t="shared" si="121"/>
        <v>0</v>
      </c>
      <c r="BB236" s="6">
        <f t="shared" si="121"/>
        <v>0</v>
      </c>
      <c r="BC236" s="6">
        <f t="shared" si="121"/>
        <v>0</v>
      </c>
      <c r="BD236" s="6">
        <f t="shared" si="121"/>
        <v>0</v>
      </c>
      <c r="BE236" s="6">
        <f t="shared" si="121"/>
        <v>0</v>
      </c>
      <c r="BF236" s="6">
        <f t="shared" si="121"/>
        <v>0</v>
      </c>
      <c r="BG236" s="6">
        <f t="shared" si="121"/>
        <v>0</v>
      </c>
    </row>
    <row r="237" spans="1:59" s="1" customFormat="1" ht="16.5" customHeight="1">
      <c r="A237" s="251" t="s">
        <v>42</v>
      </c>
      <c r="B237" s="252"/>
      <c r="C237" s="253" t="str">
        <f>BANGTINH!O6</f>
        <v>Năm 2025</v>
      </c>
      <c r="D237" s="246" t="s">
        <v>205</v>
      </c>
      <c r="E237" s="255">
        <f>SUM(F237:BG237)</f>
        <v>0</v>
      </c>
      <c r="F237" s="2" cm="1">
        <f t="array" ref="F237">ROUND((SUMPRODUCT((NhuCau!$E$208:$E$212=CakyQuyhoach)*((NhuCau!I$208:I$212)/10))+SUMPRODUCT((NhuCau!$E$208:$E$212=Kykehoach)*((NhuCau!I$208:I$212)/5))+SUMPRODUCT((NhuCau!$E$208:$E$212=$C237)*(NhuCau!I$208:I$212))),2)</f>
        <v>0</v>
      </c>
      <c r="G237" s="2" cm="1">
        <f t="array" ref="G237">ROUND((SUMPRODUCT((NhuCau!$E$208:$E$212=CakyQuyhoach)*((NhuCau!J$208:J$212)/10))+SUMPRODUCT((NhuCau!$E$208:$E$212=Kykehoach)*((NhuCau!J$208:J$212)/5))+SUMPRODUCT((NhuCau!$E$208:$E$212=$C237)*(NhuCau!J$208:J$212))),2)</f>
        <v>0</v>
      </c>
      <c r="H237" s="2" cm="1">
        <f t="array" ref="H237">ROUND((SUMPRODUCT((NhuCau!$E$208:$E$212=CakyQuyhoach)*((NhuCau!K$208:K$212)/10))+SUMPRODUCT((NhuCau!$E$208:$E$212=Kykehoach)*((NhuCau!K$208:K$212)/5))+SUMPRODUCT((NhuCau!$E$208:$E$212=$C237)*(NhuCau!K$208:K$212))),2)</f>
        <v>0</v>
      </c>
      <c r="I237" s="2" cm="1">
        <f t="array" ref="I237">ROUND((SUMPRODUCT((NhuCau!$E$208:$E$212=CakyQuyhoach)*((NhuCau!L$208:L$212)/10))+SUMPRODUCT((NhuCau!$E$208:$E$212=Kykehoach)*((NhuCau!L$208:L$212)/5))+SUMPRODUCT((NhuCau!$E$208:$E$212=$C237)*(NhuCau!L$208:L$212))),2)</f>
        <v>0</v>
      </c>
      <c r="J237" s="2" cm="1">
        <f t="array" ref="J237">ROUND((SUMPRODUCT((NhuCau!$E$208:$E$212=CakyQuyhoach)*((NhuCau!M$208:M$212)/10))+SUMPRODUCT((NhuCau!$E$208:$E$212=Kykehoach)*((NhuCau!M$208:M$212)/5))+SUMPRODUCT((NhuCau!$E$208:$E$212=$C237)*(NhuCau!M$208:M$212))),2)</f>
        <v>0</v>
      </c>
      <c r="K237" s="2" cm="1">
        <f t="array" ref="K237">ROUND((SUMPRODUCT((NhuCau!$E$208:$E$212=CakyQuyhoach)*((NhuCau!N$208:N$212)/10))+SUMPRODUCT((NhuCau!$E$208:$E$212=Kykehoach)*((NhuCau!N$208:N$212)/5))+SUMPRODUCT((NhuCau!$E$208:$E$212=$C237)*(NhuCau!N$208:N$212))),2)</f>
        <v>0</v>
      </c>
      <c r="L237" s="2" cm="1">
        <f t="array" ref="L237">ROUND((SUMPRODUCT((NhuCau!$E$208:$E$212=CakyQuyhoach)*((NhuCau!O$208:O$212)/10))+SUMPRODUCT((NhuCau!$E$208:$E$212=Kykehoach)*((NhuCau!O$208:O$212)/5))+SUMPRODUCT((NhuCau!$E$208:$E$212=$C237)*(NhuCau!O$208:O$212))),2)</f>
        <v>0</v>
      </c>
      <c r="M237" s="2" cm="1">
        <f t="array" ref="M237">ROUND((SUMPRODUCT((NhuCau!$E$208:$E$212=CakyQuyhoach)*((NhuCau!P$208:P$212)/10))+SUMPRODUCT((NhuCau!$E$208:$E$212=Kykehoach)*((NhuCau!P$208:P$212)/5))+SUMPRODUCT((NhuCau!$E$208:$E$212=$C237)*(NhuCau!P$208:P$212))),2)</f>
        <v>0</v>
      </c>
      <c r="N237" s="2" cm="1">
        <f t="array" ref="N237">ROUND((SUMPRODUCT((NhuCau!$E$208:$E$212=CakyQuyhoach)*((NhuCau!Q$208:Q$212)/10))+SUMPRODUCT((NhuCau!$E$208:$E$212=Kykehoach)*((NhuCau!Q$208:Q$212)/5))+SUMPRODUCT((NhuCau!$E$208:$E$212=$C237)*(NhuCau!Q$208:Q$212))),2)</f>
        <v>0</v>
      </c>
      <c r="O237" s="2" cm="1">
        <f t="array" ref="O237">ROUND((SUMPRODUCT((NhuCau!$E$208:$E$212=CakyQuyhoach)*((NhuCau!R$208:R$212)/10))+SUMPRODUCT((NhuCau!$E$208:$E$212=Kykehoach)*((NhuCau!R$208:R$212)/5))+SUMPRODUCT((NhuCau!$E$208:$E$212=$C237)*(NhuCau!R$208:R$212))),2)</f>
        <v>0</v>
      </c>
      <c r="P237" s="2" cm="1">
        <f t="array" ref="P237">ROUND((SUMPRODUCT((NhuCau!$E$208:$E$212=CakyQuyhoach)*((NhuCau!S$208:S$212)/10))+SUMPRODUCT((NhuCau!$E$208:$E$212=Kykehoach)*((NhuCau!S$208:S$212)/5))+SUMPRODUCT((NhuCau!$E$208:$E$212=$C237)*(NhuCau!S$208:S$212))),2)</f>
        <v>0</v>
      </c>
      <c r="Q237" s="2" cm="1">
        <f t="array" ref="Q237">ROUND((SUMPRODUCT((NhuCau!$E$208:$E$212=CakyQuyhoach)*((NhuCau!T$208:T$212)/10))+SUMPRODUCT((NhuCau!$E$208:$E$212=Kykehoach)*((NhuCau!T$208:T$212)/5))+SUMPRODUCT((NhuCau!$E$208:$E$212=$C237)*(NhuCau!T$208:T$212))),2)</f>
        <v>0</v>
      </c>
      <c r="R237" s="2" cm="1">
        <f t="array" ref="R237">ROUND((SUMPRODUCT((NhuCau!$E$208:$E$212=CakyQuyhoach)*((NhuCau!U$208:U$212)/10))+SUMPRODUCT((NhuCau!$E$208:$E$212=Kykehoach)*((NhuCau!U$208:U$212)/5))+SUMPRODUCT((NhuCau!$E$208:$E$212=$C237)*(NhuCau!U$208:U$212))),2)</f>
        <v>0</v>
      </c>
      <c r="S237" s="2" cm="1">
        <f t="array" ref="S237">ROUND((SUMPRODUCT((NhuCau!$E$208:$E$212=CakyQuyhoach)*((NhuCau!V$208:V$212)/10))+SUMPRODUCT((NhuCau!$E$208:$E$212=Kykehoach)*((NhuCau!V$208:V$212)/5))+SUMPRODUCT((NhuCau!$E$208:$E$212=$C237)*(NhuCau!V$208:V$212))),2)</f>
        <v>0</v>
      </c>
      <c r="T237" s="2" cm="1">
        <f t="array" ref="T237">ROUND((SUMPRODUCT((NhuCau!$E$208:$E$212=CakyQuyhoach)*((NhuCau!W$208:W$212)/10))+SUMPRODUCT((NhuCau!$E$208:$E$212=Kykehoach)*((NhuCau!W$208:W$212)/5))+SUMPRODUCT((NhuCau!$E$208:$E$212=$C237)*(NhuCau!W$208:W$212))),2)</f>
        <v>0</v>
      </c>
      <c r="U237" s="2" cm="1">
        <f t="array" ref="U237">ROUND((SUMPRODUCT((NhuCau!$E$208:$E$212=CakyQuyhoach)*((NhuCau!X$208:X$212)/10))+SUMPRODUCT((NhuCau!$E$208:$E$212=Kykehoach)*((NhuCau!X$208:X$212)/5))+SUMPRODUCT((NhuCau!$E$208:$E$212=$C237)*(NhuCau!X$208:X$212))),2)</f>
        <v>0</v>
      </c>
      <c r="V237" s="2" cm="1">
        <f t="array" ref="V237">ROUND((SUMPRODUCT((NhuCau!$E$208:$E$212=CakyQuyhoach)*((NhuCau!Y$208:Y$212)/10))+SUMPRODUCT((NhuCau!$E$208:$E$212=Kykehoach)*((NhuCau!Y$208:Y$212)/5))+SUMPRODUCT((NhuCau!$E$208:$E$212=$C237)*(NhuCau!Y$208:Y$212))),2)</f>
        <v>0</v>
      </c>
      <c r="W237" s="2" cm="1">
        <f t="array" ref="W237">ROUND((SUMPRODUCT((NhuCau!$E$208:$E$212=CakyQuyhoach)*((NhuCau!Z$208:Z$212)/10))+SUMPRODUCT((NhuCau!$E$208:$E$212=Kykehoach)*((NhuCau!Z$208:Z$212)/5))+SUMPRODUCT((NhuCau!$E$208:$E$212=$C237)*(NhuCau!Z$208:Z$212))),2)</f>
        <v>0</v>
      </c>
      <c r="X237" s="2" cm="1">
        <f t="array" ref="X237">ROUND((SUMPRODUCT((NhuCau!$E$208:$E$212=CakyQuyhoach)*((NhuCau!AA$208:AA$212)/10))+SUMPRODUCT((NhuCau!$E$208:$E$212=Kykehoach)*((NhuCau!AA$208:AA$212)/5))+SUMPRODUCT((NhuCau!$E$208:$E$212=$C237)*(NhuCau!AA$208:AA$212))),2)</f>
        <v>0</v>
      </c>
      <c r="Y237" s="2" cm="1">
        <f t="array" ref="Y237">ROUND((SUMPRODUCT((NhuCau!$E$208:$E$212=CakyQuyhoach)*((NhuCau!AB$208:AB$212)/10))+SUMPRODUCT((NhuCau!$E$208:$E$212=Kykehoach)*((NhuCau!AB$208:AB$212)/5))+SUMPRODUCT((NhuCau!$E$208:$E$212=$C237)*(NhuCau!AB$208:AB$212))),2)</f>
        <v>0</v>
      </c>
      <c r="Z237" s="2" cm="1">
        <f t="array" ref="Z237">ROUND((SUMPRODUCT((NhuCau!$E$208:$E$212=CakyQuyhoach)*((NhuCau!AC$208:AC$212)/10))+SUMPRODUCT((NhuCau!$E$208:$E$212=Kykehoach)*((NhuCau!AC$208:AC$212)/5))+SUMPRODUCT((NhuCau!$E$208:$E$212=$C237)*(NhuCau!AC$208:AC$212))),2)</f>
        <v>0</v>
      </c>
      <c r="AA237" s="2" cm="1">
        <f t="array" ref="AA237">ROUND((SUMPRODUCT((NhuCau!$E$208:$E$212=CakyQuyhoach)*((NhuCau!AD$208:AD$212)/10))+SUMPRODUCT((NhuCau!$E$208:$E$212=Kykehoach)*((NhuCau!AD$208:AD$212)/5))+SUMPRODUCT((NhuCau!$E$208:$E$212=$C237)*(NhuCau!AD$208:AD$212))),2)</f>
        <v>0</v>
      </c>
      <c r="AB237" s="2" cm="1">
        <f t="array" ref="AB237">ROUND((SUMPRODUCT((NhuCau!$E$208:$E$212=CakyQuyhoach)*((NhuCau!AE$208:AE$212)/10))+SUMPRODUCT((NhuCau!$E$208:$E$212=Kykehoach)*((NhuCau!AE$208:AE$212)/5))+SUMPRODUCT((NhuCau!$E$208:$E$212=$C237)*(NhuCau!AE$208:AE$212))),2)</f>
        <v>0</v>
      </c>
      <c r="AC237" s="2" cm="1">
        <f t="array" ref="AC237">ROUND((SUMPRODUCT((NhuCau!$E$208:$E$212=CakyQuyhoach)*((NhuCau!AF$208:AF$212)/10))+SUMPRODUCT((NhuCau!$E$208:$E$212=Kykehoach)*((NhuCau!AF$208:AF$212)/5))+SUMPRODUCT((NhuCau!$E$208:$E$212=$C237)*(NhuCau!AF$208:AF$212))),2)</f>
        <v>0</v>
      </c>
      <c r="AD237" s="2" cm="1">
        <f t="array" ref="AD237">ROUND((SUMPRODUCT((NhuCau!$E$208:$E$212=CakyQuyhoach)*((NhuCau!AG$208:AG$212)/10))+SUMPRODUCT((NhuCau!$E$208:$E$212=Kykehoach)*((NhuCau!AG$208:AG$212)/5))+SUMPRODUCT((NhuCau!$E$208:$E$212=$C237)*(NhuCau!AG$208:AG$212))),2)</f>
        <v>0</v>
      </c>
      <c r="AE237" s="2" cm="1">
        <f t="array" ref="AE237">ROUND((SUMPRODUCT((NhuCau!$E$208:$E$212=CakyQuyhoach)*((NhuCau!AH$208:AH$212)/10))+SUMPRODUCT((NhuCau!$E$208:$E$212=Kykehoach)*((NhuCau!AH$208:AH$212)/5))+SUMPRODUCT((NhuCau!$E$208:$E$212=$C237)*(NhuCau!AH$208:AH$212))),2)</f>
        <v>0</v>
      </c>
      <c r="AF237" s="2" cm="1">
        <f t="array" ref="AF237">ROUND((SUMPRODUCT((NhuCau!$E$208:$E$212=CakyQuyhoach)*((NhuCau!AI$208:AI$212)/10))+SUMPRODUCT((NhuCau!$E$208:$E$212=Kykehoach)*((NhuCau!AI$208:AI$212)/5))+SUMPRODUCT((NhuCau!$E$208:$E$212=$C237)*(NhuCau!AI$208:AI$212))),2)</f>
        <v>0</v>
      </c>
      <c r="AG237" s="2" cm="1">
        <f t="array" ref="AG237">ROUND((SUMPRODUCT((NhuCau!$E$208:$E$212=CakyQuyhoach)*((NhuCau!AJ$208:AJ$212)/10))+SUMPRODUCT((NhuCau!$E$208:$E$212=Kykehoach)*((NhuCau!AJ$208:AJ$212)/5))+SUMPRODUCT((NhuCau!$E$208:$E$212=$C237)*(NhuCau!AJ$208:AJ$212))),2)</f>
        <v>0</v>
      </c>
      <c r="AH237" s="2" cm="1">
        <f t="array" ref="AH237">ROUND((SUMPRODUCT((NhuCau!$E$208:$E$212=CakyQuyhoach)*((NhuCau!AK$208:AK$212)/10))+SUMPRODUCT((NhuCau!$E$208:$E$212=Kykehoach)*((NhuCau!AK$208:AK$212)/5))+SUMPRODUCT((NhuCau!$E$208:$E$212=$C237)*(NhuCau!AK$208:AK$212))),2)</f>
        <v>0</v>
      </c>
      <c r="AI237" s="2" cm="1">
        <f t="array" ref="AI237">ROUND((SUMPRODUCT((NhuCau!$E$208:$E$212=CakyQuyhoach)*((NhuCau!AL$208:AL$212)/10))+SUMPRODUCT((NhuCau!$E$208:$E$212=Kykehoach)*((NhuCau!AL$208:AL$212)/5))+SUMPRODUCT((NhuCau!$E$208:$E$212=$C237)*(NhuCau!AL$208:AL$212))),2)</f>
        <v>0</v>
      </c>
      <c r="AJ237" s="2" cm="1">
        <f t="array" ref="AJ237">ROUND((SUMPRODUCT((NhuCau!$E$208:$E$212=CakyQuyhoach)*((NhuCau!AM$208:AM$212)/10))+SUMPRODUCT((NhuCau!$E$208:$E$212=Kykehoach)*((NhuCau!AM$208:AM$212)/5))+SUMPRODUCT((NhuCau!$E$208:$E$212=$C237)*(NhuCau!AM$208:AM$212))),2)</f>
        <v>0</v>
      </c>
      <c r="AK237" s="2" cm="1">
        <f t="array" ref="AK237">ROUND((SUMPRODUCT((NhuCau!$E$208:$E$212=CakyQuyhoach)*((NhuCau!AN$208:AN$212)/10))+SUMPRODUCT((NhuCau!$E$208:$E$212=Kykehoach)*((NhuCau!AN$208:AN$212)/5))+SUMPRODUCT((NhuCau!$E$208:$E$212=$C237)*(NhuCau!AN$208:AN$212))),2)</f>
        <v>0</v>
      </c>
      <c r="AL237" s="2" cm="1">
        <f t="array" ref="AL237">ROUND((SUMPRODUCT((NhuCau!$E$208:$E$212=CakyQuyhoach)*((NhuCau!AO$208:AO$212)/10))+SUMPRODUCT((NhuCau!$E$208:$E$212=Kykehoach)*((NhuCau!AO$208:AO$212)/5))+SUMPRODUCT((NhuCau!$E$208:$E$212=$C237)*(NhuCau!AO$208:AO$212))),2)</f>
        <v>0</v>
      </c>
      <c r="AM237" s="2" cm="1">
        <f t="array" ref="AM237">ROUND((SUMPRODUCT((NhuCau!$E$208:$E$212=CakyQuyhoach)*((NhuCau!AP$208:AP$212)/10))+SUMPRODUCT((NhuCau!$E$208:$E$212=Kykehoach)*((NhuCau!AP$208:AP$212)/5))+SUMPRODUCT((NhuCau!$E$208:$E$212=$C237)*(NhuCau!AP$208:AP$212))),2)</f>
        <v>0</v>
      </c>
      <c r="AN237" s="2" cm="1">
        <f t="array" ref="AN237">ROUND((SUMPRODUCT((NhuCau!$E$208:$E$212=CakyQuyhoach)*((NhuCau!AQ$208:AQ$212)/10))+SUMPRODUCT((NhuCau!$E$208:$E$212=Kykehoach)*((NhuCau!AQ$208:AQ$212)/5))+SUMPRODUCT((NhuCau!$E$208:$E$212=$C237)*(NhuCau!AQ$208:AQ$212))),2)</f>
        <v>0</v>
      </c>
      <c r="AO237" s="2" cm="1">
        <f t="array" ref="AO237">ROUND((SUMPRODUCT((NhuCau!$E$208:$E$212=CakyQuyhoach)*((NhuCau!AR$208:AR$212)/10))+SUMPRODUCT((NhuCau!$E$208:$E$212=Kykehoach)*((NhuCau!AR$208:AR$212)/5))+SUMPRODUCT((NhuCau!$E$208:$E$212=$C237)*(NhuCau!AR$208:AR$212))),2)</f>
        <v>0</v>
      </c>
      <c r="AP237" s="2" cm="1">
        <f t="array" ref="AP237">ROUND((SUMPRODUCT((NhuCau!$E$208:$E$212=CakyQuyhoach)*((NhuCau!AS$208:AS$212)/10))+SUMPRODUCT((NhuCau!$E$208:$E$212=Kykehoach)*((NhuCau!AS$208:AS$212)/5))+SUMPRODUCT((NhuCau!$E$208:$E$212=$C237)*(NhuCau!AS$208:AS$212))),2)</f>
        <v>0</v>
      </c>
      <c r="AQ237" s="2" cm="1">
        <f t="array" ref="AQ237">ROUND((SUMPRODUCT((NhuCau!$E$208:$E$212=CakyQuyhoach)*((NhuCau!AT$208:AT$212)/10))+SUMPRODUCT((NhuCau!$E$208:$E$212=Kykehoach)*((NhuCau!AT$208:AT$212)/5))+SUMPRODUCT((NhuCau!$E$208:$E$212=$C237)*(NhuCau!AT$208:AT$212))),2)</f>
        <v>0</v>
      </c>
      <c r="AR237" s="2" cm="1">
        <f t="array" ref="AR237">ROUND((SUMPRODUCT((NhuCau!$E$208:$E$212=CakyQuyhoach)*((NhuCau!AU$208:AU$212)/10))+SUMPRODUCT((NhuCau!$E$208:$E$212=Kykehoach)*((NhuCau!AU$208:AU$212)/5))+SUMPRODUCT((NhuCau!$E$208:$E$212=$C237)*(NhuCau!AU$208:AU$212))),2)</f>
        <v>0</v>
      </c>
      <c r="AS237" s="2" cm="1">
        <f t="array" ref="AS237">ROUND((SUMPRODUCT((NhuCau!$E$208:$E$212=CakyQuyhoach)*((NhuCau!AV$208:AV$212)/10))+SUMPRODUCT((NhuCau!$E$208:$E$212=Kykehoach)*((NhuCau!AV$208:AV$212)/5))+SUMPRODUCT((NhuCau!$E$208:$E$212=$C237)*(NhuCau!AV$208:AV$212))),2)</f>
        <v>0</v>
      </c>
      <c r="AT237" s="2" cm="1">
        <f t="array" ref="AT237">ROUND((SUMPRODUCT((NhuCau!$E$208:$E$212=CakyQuyhoach)*((NhuCau!AW$208:AW$212)/10))+SUMPRODUCT((NhuCau!$E$208:$E$212=Kykehoach)*((NhuCau!AW$208:AW$212)/5))+SUMPRODUCT((NhuCau!$E$208:$E$212=$C237)*(NhuCau!AW$208:AW$212))),2)</f>
        <v>0</v>
      </c>
      <c r="AU237" s="2" cm="1">
        <f t="array" ref="AU237">ROUND((SUMPRODUCT((NhuCau!$E$208:$E$212=CakyQuyhoach)*((NhuCau!AX$208:AX$212)/10))+SUMPRODUCT((NhuCau!$E$208:$E$212=Kykehoach)*((NhuCau!AX$208:AX$212)/5))+SUMPRODUCT((NhuCau!$E$208:$E$212=$C237)*(NhuCau!AX$208:AX$212))),2)</f>
        <v>0</v>
      </c>
      <c r="AV237" s="2" cm="1">
        <f t="array" ref="AV237">ROUND((SUMPRODUCT((NhuCau!$E$208:$E$212=CakyQuyhoach)*((NhuCau!AY$208:AY$212)/10))+SUMPRODUCT((NhuCau!$E$208:$E$212=Kykehoach)*((NhuCau!AY$208:AY$212)/5))+SUMPRODUCT((NhuCau!$E$208:$E$212=$C237)*(NhuCau!AY$208:AY$212))),2)</f>
        <v>0</v>
      </c>
      <c r="AW237" s="2" cm="1">
        <f t="array" ref="AW237">ROUND((SUMPRODUCT((NhuCau!$E$208:$E$212=CakyQuyhoach)*((NhuCau!AZ$208:AZ$212)/10))+SUMPRODUCT((NhuCau!$E$208:$E$212=Kykehoach)*((NhuCau!AZ$208:AZ$212)/5))+SUMPRODUCT((NhuCau!$E$208:$E$212=$C237)*(NhuCau!AZ$208:AZ$212))),2)</f>
        <v>0</v>
      </c>
      <c r="AX237" s="2" cm="1">
        <f t="array" ref="AX237">ROUND((SUMPRODUCT((NhuCau!$E$208:$E$212=CakyQuyhoach)*((NhuCau!BA$208:BA$212)/10))+SUMPRODUCT((NhuCau!$E$208:$E$212=Kykehoach)*((NhuCau!BA$208:BA$212)/5))+SUMPRODUCT((NhuCau!$E$208:$E$212=$C237)*(NhuCau!BA$208:BA$212))),2)</f>
        <v>0</v>
      </c>
      <c r="AY237" s="2" cm="1">
        <f t="array" ref="AY237">ROUND((SUMPRODUCT((NhuCau!$E$208:$E$212=CakyQuyhoach)*((NhuCau!BB$208:BB$212)/10))+SUMPRODUCT((NhuCau!$E$208:$E$212=Kykehoach)*((NhuCau!BB$208:BB$212)/5))+SUMPRODUCT((NhuCau!$E$208:$E$212=$C237)*(NhuCau!BB$208:BB$212))),2)</f>
        <v>0</v>
      </c>
      <c r="AZ237" s="2" cm="1">
        <f t="array" ref="AZ237">ROUND((SUMPRODUCT((NhuCau!$E$208:$E$212=CakyQuyhoach)*((NhuCau!BD$208:BD$212)/10))+SUMPRODUCT((NhuCau!$E$208:$E$212=Kykehoach)*((NhuCau!BD$208:BD$212)/5))+SUMPRODUCT((NhuCau!$E$208:$E$212=$C237)*(NhuCau!BD$208:BD$212))),2)</f>
        <v>0</v>
      </c>
      <c r="BA237" s="2" cm="1">
        <f t="array" ref="BA237">ROUND((SUMPRODUCT((NhuCau!$E$208:$E$212=CakyQuyhoach)*((NhuCau!BE$208:BE$212)/10))+SUMPRODUCT((NhuCau!$E$208:$E$212=Kykehoach)*((NhuCau!BE$208:BE$212)/5))+SUMPRODUCT((NhuCau!$E$208:$E$212=$C237)*(NhuCau!BE$208:BE$212))),2)</f>
        <v>0</v>
      </c>
      <c r="BB237" s="2" cm="1">
        <f t="array" ref="BB237">ROUND((SUMPRODUCT((NhuCau!$E$208:$E$212=CakyQuyhoach)*((NhuCau!BF$208:BF$212)/10))+SUMPRODUCT((NhuCau!$E$208:$E$212=Kykehoach)*((NhuCau!BF$208:BF$212)/5))+SUMPRODUCT((NhuCau!$E$208:$E$212=$C237)*(NhuCau!BF$208:BF$212))),2)</f>
        <v>0</v>
      </c>
      <c r="BC237" s="2" cm="1">
        <f t="array" ref="BC237">ROUND((SUMPRODUCT((NhuCau!$E$208:$E$212=CakyQuyhoach)*((NhuCau!BG$208:BG$212)/10))+SUMPRODUCT((NhuCau!$E$208:$E$212=Kykehoach)*((NhuCau!BG$208:BG$212)/5))+SUMPRODUCT((NhuCau!$E$208:$E$212=$C237)*(NhuCau!BG$208:BG$212))),2)</f>
        <v>0</v>
      </c>
      <c r="BD237" s="2" cm="1">
        <f t="array" ref="BD237">ROUND((SUMPRODUCT((NhuCau!$E$208:$E$212=CakyQuyhoach)*((NhuCau!BH$208:BH$212)/10))+SUMPRODUCT((NhuCau!$E$208:$E$212=Kykehoach)*((NhuCau!BH$208:BH$212)/5))+SUMPRODUCT((NhuCau!$E$208:$E$212=$C237)*(NhuCau!BH$208:BH$212))),2)</f>
        <v>0</v>
      </c>
      <c r="BE237" s="2" cm="1">
        <f t="array" ref="BE237">ROUND((SUMPRODUCT((NhuCau!$E$208:$E$212=CakyQuyhoach)*((NhuCau!BI$208:BI$212)/10))+SUMPRODUCT((NhuCau!$E$208:$E$212=Kykehoach)*((NhuCau!BI$208:BI$212)/5))+SUMPRODUCT((NhuCau!$E$208:$E$212=$C237)*(NhuCau!BI$208:BI$212))),2)</f>
        <v>0</v>
      </c>
      <c r="BF237" s="2" cm="1">
        <f t="array" ref="BF237">ROUND((SUMPRODUCT((NhuCau!$E$208:$E$212=CakyQuyhoach)*((NhuCau!BJ$208:BJ$212)/10))+SUMPRODUCT((NhuCau!$E$208:$E$212=Kykehoach)*((NhuCau!BJ$208:BJ$212)/5))+SUMPRODUCT((NhuCau!$E$208:$E$212=$C237)*(NhuCau!BJ$208:BJ$212))),2)</f>
        <v>0</v>
      </c>
      <c r="BG237" s="2" cm="1">
        <f t="array" ref="BG237">ROUND((SUMPRODUCT((NhuCau!$E$208:$E$212=CakyQuyhoach)*((NhuCau!BK$208:BK$212)/10))+SUMPRODUCT((NhuCau!$E$208:$E$212=Kykehoach)*((NhuCau!BK$208:BK$212)/5))+SUMPRODUCT((NhuCau!$E$208:$E$212=$C237)*(NhuCau!BK$208:BK$212))),2)</f>
        <v>0</v>
      </c>
    </row>
    <row r="238" spans="1:59" s="1" customFormat="1" ht="16.5" customHeight="1">
      <c r="A238" s="251" t="s">
        <v>42</v>
      </c>
      <c r="B238" s="252"/>
      <c r="C238" s="253" t="str">
        <f>BANGTINH!O7</f>
        <v>Năm 2026</v>
      </c>
      <c r="D238" s="246" t="s">
        <v>205</v>
      </c>
      <c r="E238" s="255">
        <f>SUM(F238:BG238)</f>
        <v>0</v>
      </c>
      <c r="F238" s="2" cm="1">
        <f t="array" ref="F238">ROUND((SUMPRODUCT((NhuCau!$E$208:$E$212=CakyQuyhoach)*((NhuCau!I$208:I$212)/10))+SUMPRODUCT((NhuCau!$E$208:$E$212=Kykehoach)*((NhuCau!I$208:I$212)/5))+SUMPRODUCT((NhuCau!$E$208:$E$212=$C238)*(NhuCau!I$208:I$212))),2)</f>
        <v>0</v>
      </c>
      <c r="G238" s="2" cm="1">
        <f t="array" ref="G238">ROUND((SUMPRODUCT((NhuCau!$E$208:$E$212=CakyQuyhoach)*((NhuCau!J$208:J$212)/10))+SUMPRODUCT((NhuCau!$E$208:$E$212=Kykehoach)*((NhuCau!J$208:J$212)/5))+SUMPRODUCT((NhuCau!$E$208:$E$212=$C238)*(NhuCau!J$208:J$212))),2)</f>
        <v>0</v>
      </c>
      <c r="H238" s="2" cm="1">
        <f t="array" ref="H238">ROUND((SUMPRODUCT((NhuCau!$E$208:$E$212=CakyQuyhoach)*((NhuCau!K$208:K$212)/10))+SUMPRODUCT((NhuCau!$E$208:$E$212=Kykehoach)*((NhuCau!K$208:K$212)/5))+SUMPRODUCT((NhuCau!$E$208:$E$212=$C238)*(NhuCau!K$208:K$212))),2)</f>
        <v>0</v>
      </c>
      <c r="I238" s="2" cm="1">
        <f t="array" ref="I238">ROUND((SUMPRODUCT((NhuCau!$E$208:$E$212=CakyQuyhoach)*((NhuCau!L$208:L$212)/10))+SUMPRODUCT((NhuCau!$E$208:$E$212=Kykehoach)*((NhuCau!L$208:L$212)/5))+SUMPRODUCT((NhuCau!$E$208:$E$212=$C238)*(NhuCau!L$208:L$212))),2)</f>
        <v>0</v>
      </c>
      <c r="J238" s="2" cm="1">
        <f t="array" ref="J238">ROUND((SUMPRODUCT((NhuCau!$E$208:$E$212=CakyQuyhoach)*((NhuCau!M$208:M$212)/10))+SUMPRODUCT((NhuCau!$E$208:$E$212=Kykehoach)*((NhuCau!M$208:M$212)/5))+SUMPRODUCT((NhuCau!$E$208:$E$212=$C238)*(NhuCau!M$208:M$212))),2)</f>
        <v>0</v>
      </c>
      <c r="K238" s="2" cm="1">
        <f t="array" ref="K238">ROUND((SUMPRODUCT((NhuCau!$E$208:$E$212=CakyQuyhoach)*((NhuCau!N$208:N$212)/10))+SUMPRODUCT((NhuCau!$E$208:$E$212=Kykehoach)*((NhuCau!N$208:N$212)/5))+SUMPRODUCT((NhuCau!$E$208:$E$212=$C238)*(NhuCau!N$208:N$212))),2)</f>
        <v>0</v>
      </c>
      <c r="L238" s="2" cm="1">
        <f t="array" ref="L238">ROUND((SUMPRODUCT((NhuCau!$E$208:$E$212=CakyQuyhoach)*((NhuCau!O$208:O$212)/10))+SUMPRODUCT((NhuCau!$E$208:$E$212=Kykehoach)*((NhuCau!O$208:O$212)/5))+SUMPRODUCT((NhuCau!$E$208:$E$212=$C238)*(NhuCau!O$208:O$212))),2)</f>
        <v>0</v>
      </c>
      <c r="M238" s="2" cm="1">
        <f t="array" ref="M238">ROUND((SUMPRODUCT((NhuCau!$E$208:$E$212=CakyQuyhoach)*((NhuCau!P$208:P$212)/10))+SUMPRODUCT((NhuCau!$E$208:$E$212=Kykehoach)*((NhuCau!P$208:P$212)/5))+SUMPRODUCT((NhuCau!$E$208:$E$212=$C238)*(NhuCau!P$208:P$212))),2)</f>
        <v>0</v>
      </c>
      <c r="N238" s="2" cm="1">
        <f t="array" ref="N238">ROUND((SUMPRODUCT((NhuCau!$E$208:$E$212=CakyQuyhoach)*((NhuCau!Q$208:Q$212)/10))+SUMPRODUCT((NhuCau!$E$208:$E$212=Kykehoach)*((NhuCau!Q$208:Q$212)/5))+SUMPRODUCT((NhuCau!$E$208:$E$212=$C238)*(NhuCau!Q$208:Q$212))),2)</f>
        <v>0</v>
      </c>
      <c r="O238" s="2" cm="1">
        <f t="array" ref="O238">ROUND((SUMPRODUCT((NhuCau!$E$208:$E$212=CakyQuyhoach)*((NhuCau!R$208:R$212)/10))+SUMPRODUCT((NhuCau!$E$208:$E$212=Kykehoach)*((NhuCau!R$208:R$212)/5))+SUMPRODUCT((NhuCau!$E$208:$E$212=$C238)*(NhuCau!R$208:R$212))),2)</f>
        <v>0</v>
      </c>
      <c r="P238" s="2" cm="1">
        <f t="array" ref="P238">ROUND((SUMPRODUCT((NhuCau!$E$208:$E$212=CakyQuyhoach)*((NhuCau!S$208:S$212)/10))+SUMPRODUCT((NhuCau!$E$208:$E$212=Kykehoach)*((NhuCau!S$208:S$212)/5))+SUMPRODUCT((NhuCau!$E$208:$E$212=$C238)*(NhuCau!S$208:S$212))),2)</f>
        <v>0</v>
      </c>
      <c r="Q238" s="2" cm="1">
        <f t="array" ref="Q238">ROUND((SUMPRODUCT((NhuCau!$E$208:$E$212=CakyQuyhoach)*((NhuCau!T$208:T$212)/10))+SUMPRODUCT((NhuCau!$E$208:$E$212=Kykehoach)*((NhuCau!T$208:T$212)/5))+SUMPRODUCT((NhuCau!$E$208:$E$212=$C238)*(NhuCau!T$208:T$212))),2)</f>
        <v>0</v>
      </c>
      <c r="R238" s="2" cm="1">
        <f t="array" ref="R238">ROUND((SUMPRODUCT((NhuCau!$E$208:$E$212=CakyQuyhoach)*((NhuCau!U$208:U$212)/10))+SUMPRODUCT((NhuCau!$E$208:$E$212=Kykehoach)*((NhuCau!U$208:U$212)/5))+SUMPRODUCT((NhuCau!$E$208:$E$212=$C238)*(NhuCau!U$208:U$212))),2)</f>
        <v>0</v>
      </c>
      <c r="S238" s="2" cm="1">
        <f t="array" ref="S238">ROUND((SUMPRODUCT((NhuCau!$E$208:$E$212=CakyQuyhoach)*((NhuCau!V$208:V$212)/10))+SUMPRODUCT((NhuCau!$E$208:$E$212=Kykehoach)*((NhuCau!V$208:V$212)/5))+SUMPRODUCT((NhuCau!$E$208:$E$212=$C238)*(NhuCau!V$208:V$212))),2)</f>
        <v>0</v>
      </c>
      <c r="T238" s="2" cm="1">
        <f t="array" ref="T238">ROUND((SUMPRODUCT((NhuCau!$E$208:$E$212=CakyQuyhoach)*((NhuCau!W$208:W$212)/10))+SUMPRODUCT((NhuCau!$E$208:$E$212=Kykehoach)*((NhuCau!W$208:W$212)/5))+SUMPRODUCT((NhuCau!$E$208:$E$212=$C238)*(NhuCau!W$208:W$212))),2)</f>
        <v>0</v>
      </c>
      <c r="U238" s="2" cm="1">
        <f t="array" ref="U238">ROUND((SUMPRODUCT((NhuCau!$E$208:$E$212=CakyQuyhoach)*((NhuCau!X$208:X$212)/10))+SUMPRODUCT((NhuCau!$E$208:$E$212=Kykehoach)*((NhuCau!X$208:X$212)/5))+SUMPRODUCT((NhuCau!$E$208:$E$212=$C238)*(NhuCau!X$208:X$212))),2)</f>
        <v>0</v>
      </c>
      <c r="V238" s="2" cm="1">
        <f t="array" ref="V238">ROUND((SUMPRODUCT((NhuCau!$E$208:$E$212=CakyQuyhoach)*((NhuCau!Y$208:Y$212)/10))+SUMPRODUCT((NhuCau!$E$208:$E$212=Kykehoach)*((NhuCau!Y$208:Y$212)/5))+SUMPRODUCT((NhuCau!$E$208:$E$212=$C238)*(NhuCau!Y$208:Y$212))),2)</f>
        <v>0</v>
      </c>
      <c r="W238" s="2" cm="1">
        <f t="array" ref="W238">ROUND((SUMPRODUCT((NhuCau!$E$208:$E$212=CakyQuyhoach)*((NhuCau!Z$208:Z$212)/10))+SUMPRODUCT((NhuCau!$E$208:$E$212=Kykehoach)*((NhuCau!Z$208:Z$212)/5))+SUMPRODUCT((NhuCau!$E$208:$E$212=$C238)*(NhuCau!Z$208:Z$212))),2)</f>
        <v>0</v>
      </c>
      <c r="X238" s="2" cm="1">
        <f t="array" ref="X238">ROUND((SUMPRODUCT((NhuCau!$E$208:$E$212=CakyQuyhoach)*((NhuCau!AA$208:AA$212)/10))+SUMPRODUCT((NhuCau!$E$208:$E$212=Kykehoach)*((NhuCau!AA$208:AA$212)/5))+SUMPRODUCT((NhuCau!$E$208:$E$212=$C238)*(NhuCau!AA$208:AA$212))),2)</f>
        <v>0</v>
      </c>
      <c r="Y238" s="2" cm="1">
        <f t="array" ref="Y238">ROUND((SUMPRODUCT((NhuCau!$E$208:$E$212=CakyQuyhoach)*((NhuCau!AB$208:AB$212)/10))+SUMPRODUCT((NhuCau!$E$208:$E$212=Kykehoach)*((NhuCau!AB$208:AB$212)/5))+SUMPRODUCT((NhuCau!$E$208:$E$212=$C238)*(NhuCau!AB$208:AB$212))),2)</f>
        <v>0</v>
      </c>
      <c r="Z238" s="2" cm="1">
        <f t="array" ref="Z238">ROUND((SUMPRODUCT((NhuCau!$E$208:$E$212=CakyQuyhoach)*((NhuCau!AC$208:AC$212)/10))+SUMPRODUCT((NhuCau!$E$208:$E$212=Kykehoach)*((NhuCau!AC$208:AC$212)/5))+SUMPRODUCT((NhuCau!$E$208:$E$212=$C238)*(NhuCau!AC$208:AC$212))),2)</f>
        <v>0</v>
      </c>
      <c r="AA238" s="2" cm="1">
        <f t="array" ref="AA238">ROUND((SUMPRODUCT((NhuCau!$E$208:$E$212=CakyQuyhoach)*((NhuCau!AD$208:AD$212)/10))+SUMPRODUCT((NhuCau!$E$208:$E$212=Kykehoach)*((NhuCau!AD$208:AD$212)/5))+SUMPRODUCT((NhuCau!$E$208:$E$212=$C238)*(NhuCau!AD$208:AD$212))),2)</f>
        <v>0</v>
      </c>
      <c r="AB238" s="2" cm="1">
        <f t="array" ref="AB238">ROUND((SUMPRODUCT((NhuCau!$E$208:$E$212=CakyQuyhoach)*((NhuCau!AE$208:AE$212)/10))+SUMPRODUCT((NhuCau!$E$208:$E$212=Kykehoach)*((NhuCau!AE$208:AE$212)/5))+SUMPRODUCT((NhuCau!$E$208:$E$212=$C238)*(NhuCau!AE$208:AE$212))),2)</f>
        <v>0</v>
      </c>
      <c r="AC238" s="2" cm="1">
        <f t="array" ref="AC238">ROUND((SUMPRODUCT((NhuCau!$E$208:$E$212=CakyQuyhoach)*((NhuCau!AF$208:AF$212)/10))+SUMPRODUCT((NhuCau!$E$208:$E$212=Kykehoach)*((NhuCau!AF$208:AF$212)/5))+SUMPRODUCT((NhuCau!$E$208:$E$212=$C238)*(NhuCau!AF$208:AF$212))),2)</f>
        <v>0</v>
      </c>
      <c r="AD238" s="2" cm="1">
        <f t="array" ref="AD238">ROUND((SUMPRODUCT((NhuCau!$E$208:$E$212=CakyQuyhoach)*((NhuCau!AG$208:AG$212)/10))+SUMPRODUCT((NhuCau!$E$208:$E$212=Kykehoach)*((NhuCau!AG$208:AG$212)/5))+SUMPRODUCT((NhuCau!$E$208:$E$212=$C238)*(NhuCau!AG$208:AG$212))),2)</f>
        <v>0</v>
      </c>
      <c r="AE238" s="2" cm="1">
        <f t="array" ref="AE238">ROUND((SUMPRODUCT((NhuCau!$E$208:$E$212=CakyQuyhoach)*((NhuCau!AH$208:AH$212)/10))+SUMPRODUCT((NhuCau!$E$208:$E$212=Kykehoach)*((NhuCau!AH$208:AH$212)/5))+SUMPRODUCT((NhuCau!$E$208:$E$212=$C238)*(NhuCau!AH$208:AH$212))),2)</f>
        <v>0</v>
      </c>
      <c r="AF238" s="2" cm="1">
        <f t="array" ref="AF238">ROUND((SUMPRODUCT((NhuCau!$E$208:$E$212=CakyQuyhoach)*((NhuCau!AI$208:AI$212)/10))+SUMPRODUCT((NhuCau!$E$208:$E$212=Kykehoach)*((NhuCau!AI$208:AI$212)/5))+SUMPRODUCT((NhuCau!$E$208:$E$212=$C238)*(NhuCau!AI$208:AI$212))),2)</f>
        <v>0</v>
      </c>
      <c r="AG238" s="2" cm="1">
        <f t="array" ref="AG238">ROUND((SUMPRODUCT((NhuCau!$E$208:$E$212=CakyQuyhoach)*((NhuCau!AJ$208:AJ$212)/10))+SUMPRODUCT((NhuCau!$E$208:$E$212=Kykehoach)*((NhuCau!AJ$208:AJ$212)/5))+SUMPRODUCT((NhuCau!$E$208:$E$212=$C238)*(NhuCau!AJ$208:AJ$212))),2)</f>
        <v>0</v>
      </c>
      <c r="AH238" s="2" cm="1">
        <f t="array" ref="AH238">ROUND((SUMPRODUCT((NhuCau!$E$208:$E$212=CakyQuyhoach)*((NhuCau!AK$208:AK$212)/10))+SUMPRODUCT((NhuCau!$E$208:$E$212=Kykehoach)*((NhuCau!AK$208:AK$212)/5))+SUMPRODUCT((NhuCau!$E$208:$E$212=$C238)*(NhuCau!AK$208:AK$212))),2)</f>
        <v>0</v>
      </c>
      <c r="AI238" s="2" cm="1">
        <f t="array" ref="AI238">ROUND((SUMPRODUCT((NhuCau!$E$208:$E$212=CakyQuyhoach)*((NhuCau!AL$208:AL$212)/10))+SUMPRODUCT((NhuCau!$E$208:$E$212=Kykehoach)*((NhuCau!AL$208:AL$212)/5))+SUMPRODUCT((NhuCau!$E$208:$E$212=$C238)*(NhuCau!AL$208:AL$212))),2)</f>
        <v>0</v>
      </c>
      <c r="AJ238" s="2" cm="1">
        <f t="array" ref="AJ238">ROUND((SUMPRODUCT((NhuCau!$E$208:$E$212=CakyQuyhoach)*((NhuCau!AM$208:AM$212)/10))+SUMPRODUCT((NhuCau!$E$208:$E$212=Kykehoach)*((NhuCau!AM$208:AM$212)/5))+SUMPRODUCT((NhuCau!$E$208:$E$212=$C238)*(NhuCau!AM$208:AM$212))),2)</f>
        <v>0</v>
      </c>
      <c r="AK238" s="2" cm="1">
        <f t="array" ref="AK238">ROUND((SUMPRODUCT((NhuCau!$E$208:$E$212=CakyQuyhoach)*((NhuCau!AN$208:AN$212)/10))+SUMPRODUCT((NhuCau!$E$208:$E$212=Kykehoach)*((NhuCau!AN$208:AN$212)/5))+SUMPRODUCT((NhuCau!$E$208:$E$212=$C238)*(NhuCau!AN$208:AN$212))),2)</f>
        <v>0</v>
      </c>
      <c r="AL238" s="2" cm="1">
        <f t="array" ref="AL238">ROUND((SUMPRODUCT((NhuCau!$E$208:$E$212=CakyQuyhoach)*((NhuCau!AO$208:AO$212)/10))+SUMPRODUCT((NhuCau!$E$208:$E$212=Kykehoach)*((NhuCau!AO$208:AO$212)/5))+SUMPRODUCT((NhuCau!$E$208:$E$212=$C238)*(NhuCau!AO$208:AO$212))),2)</f>
        <v>0</v>
      </c>
      <c r="AM238" s="2" cm="1">
        <f t="array" ref="AM238">ROUND((SUMPRODUCT((NhuCau!$E$208:$E$212=CakyQuyhoach)*((NhuCau!AP$208:AP$212)/10))+SUMPRODUCT((NhuCau!$E$208:$E$212=Kykehoach)*((NhuCau!AP$208:AP$212)/5))+SUMPRODUCT((NhuCau!$E$208:$E$212=$C238)*(NhuCau!AP$208:AP$212))),2)</f>
        <v>0</v>
      </c>
      <c r="AN238" s="2" cm="1">
        <f t="array" ref="AN238">ROUND((SUMPRODUCT((NhuCau!$E$208:$E$212=CakyQuyhoach)*((NhuCau!AQ$208:AQ$212)/10))+SUMPRODUCT((NhuCau!$E$208:$E$212=Kykehoach)*((NhuCau!AQ$208:AQ$212)/5))+SUMPRODUCT((NhuCau!$E$208:$E$212=$C238)*(NhuCau!AQ$208:AQ$212))),2)</f>
        <v>0</v>
      </c>
      <c r="AO238" s="2" cm="1">
        <f t="array" ref="AO238">ROUND((SUMPRODUCT((NhuCau!$E$208:$E$212=CakyQuyhoach)*((NhuCau!AR$208:AR$212)/10))+SUMPRODUCT((NhuCau!$E$208:$E$212=Kykehoach)*((NhuCau!AR$208:AR$212)/5))+SUMPRODUCT((NhuCau!$E$208:$E$212=$C238)*(NhuCau!AR$208:AR$212))),2)</f>
        <v>0</v>
      </c>
      <c r="AP238" s="2" cm="1">
        <f t="array" ref="AP238">ROUND((SUMPRODUCT((NhuCau!$E$208:$E$212=CakyQuyhoach)*((NhuCau!AS$208:AS$212)/10))+SUMPRODUCT((NhuCau!$E$208:$E$212=Kykehoach)*((NhuCau!AS$208:AS$212)/5))+SUMPRODUCT((NhuCau!$E$208:$E$212=$C238)*(NhuCau!AS$208:AS$212))),2)</f>
        <v>0</v>
      </c>
      <c r="AQ238" s="2" cm="1">
        <f t="array" ref="AQ238">ROUND((SUMPRODUCT((NhuCau!$E$208:$E$212=CakyQuyhoach)*((NhuCau!AT$208:AT$212)/10))+SUMPRODUCT((NhuCau!$E$208:$E$212=Kykehoach)*((NhuCau!AT$208:AT$212)/5))+SUMPRODUCT((NhuCau!$E$208:$E$212=$C238)*(NhuCau!AT$208:AT$212))),2)</f>
        <v>0</v>
      </c>
      <c r="AR238" s="2" cm="1">
        <f t="array" ref="AR238">ROUND((SUMPRODUCT((NhuCau!$E$208:$E$212=CakyQuyhoach)*((NhuCau!AU$208:AU$212)/10))+SUMPRODUCT((NhuCau!$E$208:$E$212=Kykehoach)*((NhuCau!AU$208:AU$212)/5))+SUMPRODUCT((NhuCau!$E$208:$E$212=$C238)*(NhuCau!AU$208:AU$212))),2)</f>
        <v>0</v>
      </c>
      <c r="AS238" s="2" cm="1">
        <f t="array" ref="AS238">ROUND((SUMPRODUCT((NhuCau!$E$208:$E$212=CakyQuyhoach)*((NhuCau!AV$208:AV$212)/10))+SUMPRODUCT((NhuCau!$E$208:$E$212=Kykehoach)*((NhuCau!AV$208:AV$212)/5))+SUMPRODUCT((NhuCau!$E$208:$E$212=$C238)*(NhuCau!AV$208:AV$212))),2)</f>
        <v>0</v>
      </c>
      <c r="AT238" s="2" cm="1">
        <f t="array" ref="AT238">ROUND((SUMPRODUCT((NhuCau!$E$208:$E$212=CakyQuyhoach)*((NhuCau!AW$208:AW$212)/10))+SUMPRODUCT((NhuCau!$E$208:$E$212=Kykehoach)*((NhuCau!AW$208:AW$212)/5))+SUMPRODUCT((NhuCau!$E$208:$E$212=$C238)*(NhuCau!AW$208:AW$212))),2)</f>
        <v>0</v>
      </c>
      <c r="AU238" s="2" cm="1">
        <f t="array" ref="AU238">ROUND((SUMPRODUCT((NhuCau!$E$208:$E$212=CakyQuyhoach)*((NhuCau!AX$208:AX$212)/10))+SUMPRODUCT((NhuCau!$E$208:$E$212=Kykehoach)*((NhuCau!AX$208:AX$212)/5))+SUMPRODUCT((NhuCau!$E$208:$E$212=$C238)*(NhuCau!AX$208:AX$212))),2)</f>
        <v>0</v>
      </c>
      <c r="AV238" s="2" cm="1">
        <f t="array" ref="AV238">ROUND((SUMPRODUCT((NhuCau!$E$208:$E$212=CakyQuyhoach)*((NhuCau!AY$208:AY$212)/10))+SUMPRODUCT((NhuCau!$E$208:$E$212=Kykehoach)*((NhuCau!AY$208:AY$212)/5))+SUMPRODUCT((NhuCau!$E$208:$E$212=$C238)*(NhuCau!AY$208:AY$212))),2)</f>
        <v>0</v>
      </c>
      <c r="AW238" s="2" cm="1">
        <f t="array" ref="AW238">ROUND((SUMPRODUCT((NhuCau!$E$208:$E$212=CakyQuyhoach)*((NhuCau!AZ$208:AZ$212)/10))+SUMPRODUCT((NhuCau!$E$208:$E$212=Kykehoach)*((NhuCau!AZ$208:AZ$212)/5))+SUMPRODUCT((NhuCau!$E$208:$E$212=$C238)*(NhuCau!AZ$208:AZ$212))),2)</f>
        <v>0</v>
      </c>
      <c r="AX238" s="2" cm="1">
        <f t="array" ref="AX238">ROUND((SUMPRODUCT((NhuCau!$E$208:$E$212=CakyQuyhoach)*((NhuCau!BA$208:BA$212)/10))+SUMPRODUCT((NhuCau!$E$208:$E$212=Kykehoach)*((NhuCau!BA$208:BA$212)/5))+SUMPRODUCT((NhuCau!$E$208:$E$212=$C238)*(NhuCau!BA$208:BA$212))),2)</f>
        <v>0</v>
      </c>
      <c r="AY238" s="2" cm="1">
        <f t="array" ref="AY238">ROUND((SUMPRODUCT((NhuCau!$E$208:$E$212=CakyQuyhoach)*((NhuCau!BB$208:BB$212)/10))+SUMPRODUCT((NhuCau!$E$208:$E$212=Kykehoach)*((NhuCau!BB$208:BB$212)/5))+SUMPRODUCT((NhuCau!$E$208:$E$212=$C238)*(NhuCau!BB$208:BB$212))),2)</f>
        <v>0</v>
      </c>
      <c r="AZ238" s="2" cm="1">
        <f t="array" ref="AZ238">ROUND((SUMPRODUCT((NhuCau!$E$208:$E$212=CakyQuyhoach)*((NhuCau!BD$208:BD$212)/10))+SUMPRODUCT((NhuCau!$E$208:$E$212=Kykehoach)*((NhuCau!BD$208:BD$212)/5))+SUMPRODUCT((NhuCau!$E$208:$E$212=$C238)*(NhuCau!BD$208:BD$212))),2)</f>
        <v>0</v>
      </c>
      <c r="BA238" s="2" cm="1">
        <f t="array" ref="BA238">ROUND((SUMPRODUCT((NhuCau!$E$208:$E$212=CakyQuyhoach)*((NhuCau!BE$208:BE$212)/10))+SUMPRODUCT((NhuCau!$E$208:$E$212=Kykehoach)*((NhuCau!BE$208:BE$212)/5))+SUMPRODUCT((NhuCau!$E$208:$E$212=$C238)*(NhuCau!BE$208:BE$212))),2)</f>
        <v>0</v>
      </c>
      <c r="BB238" s="2" cm="1">
        <f t="array" ref="BB238">ROUND((SUMPRODUCT((NhuCau!$E$208:$E$212=CakyQuyhoach)*((NhuCau!BF$208:BF$212)/10))+SUMPRODUCT((NhuCau!$E$208:$E$212=Kykehoach)*((NhuCau!BF$208:BF$212)/5))+SUMPRODUCT((NhuCau!$E$208:$E$212=$C238)*(NhuCau!BF$208:BF$212))),2)</f>
        <v>0</v>
      </c>
      <c r="BC238" s="2" cm="1">
        <f t="array" ref="BC238">ROUND((SUMPRODUCT((NhuCau!$E$208:$E$212=CakyQuyhoach)*((NhuCau!BG$208:BG$212)/10))+SUMPRODUCT((NhuCau!$E$208:$E$212=Kykehoach)*((NhuCau!BG$208:BG$212)/5))+SUMPRODUCT((NhuCau!$E$208:$E$212=$C238)*(NhuCau!BG$208:BG$212))),2)</f>
        <v>0</v>
      </c>
      <c r="BD238" s="2" cm="1">
        <f t="array" ref="BD238">ROUND((SUMPRODUCT((NhuCau!$E$208:$E$212=CakyQuyhoach)*((NhuCau!BH$208:BH$212)/10))+SUMPRODUCT((NhuCau!$E$208:$E$212=Kykehoach)*((NhuCau!BH$208:BH$212)/5))+SUMPRODUCT((NhuCau!$E$208:$E$212=$C238)*(NhuCau!BH$208:BH$212))),2)</f>
        <v>0</v>
      </c>
      <c r="BE238" s="2" cm="1">
        <f t="array" ref="BE238">ROUND((SUMPRODUCT((NhuCau!$E$208:$E$212=CakyQuyhoach)*((NhuCau!BI$208:BI$212)/10))+SUMPRODUCT((NhuCau!$E$208:$E$212=Kykehoach)*((NhuCau!BI$208:BI$212)/5))+SUMPRODUCT((NhuCau!$E$208:$E$212=$C238)*(NhuCau!BI$208:BI$212))),2)</f>
        <v>0</v>
      </c>
      <c r="BF238" s="2" cm="1">
        <f t="array" ref="BF238">ROUND((SUMPRODUCT((NhuCau!$E$208:$E$212=CakyQuyhoach)*((NhuCau!BJ$208:BJ$212)/10))+SUMPRODUCT((NhuCau!$E$208:$E$212=Kykehoach)*((NhuCau!BJ$208:BJ$212)/5))+SUMPRODUCT((NhuCau!$E$208:$E$212=$C238)*(NhuCau!BJ$208:BJ$212))),2)</f>
        <v>0</v>
      </c>
      <c r="BG238" s="2" cm="1">
        <f t="array" ref="BG238">ROUND((SUMPRODUCT((NhuCau!$E$208:$E$212=CakyQuyhoach)*((NhuCau!BK$208:BK$212)/10))+SUMPRODUCT((NhuCau!$E$208:$E$212=Kykehoach)*((NhuCau!BK$208:BK$212)/5))+SUMPRODUCT((NhuCau!$E$208:$E$212=$C238)*(NhuCau!BK$208:BK$212))),2)</f>
        <v>0</v>
      </c>
    </row>
    <row r="239" spans="1:59" s="1" customFormat="1" ht="16.5" customHeight="1">
      <c r="A239" s="251" t="s">
        <v>42</v>
      </c>
      <c r="B239" s="252"/>
      <c r="C239" s="253" t="str">
        <f>BANGTINH!O8</f>
        <v>Năm 2027</v>
      </c>
      <c r="D239" s="246" t="s">
        <v>205</v>
      </c>
      <c r="E239" s="255">
        <f>SUM(F239:BG239)</f>
        <v>0</v>
      </c>
      <c r="F239" s="2" cm="1">
        <f t="array" ref="F239">ROUND((SUMPRODUCT((NhuCau!$E$208:$E$212=CakyQuyhoach)*((NhuCau!I$208:I$212)/10))+SUMPRODUCT((NhuCau!$E$208:$E$212=Kykehoach)*((NhuCau!I$208:I$212)/5))+SUMPRODUCT((NhuCau!$E$208:$E$212=$C239)*(NhuCau!I$208:I$212))),2)</f>
        <v>0</v>
      </c>
      <c r="G239" s="2" cm="1">
        <f t="array" ref="G239">ROUND((SUMPRODUCT((NhuCau!$E$208:$E$212=CakyQuyhoach)*((NhuCau!J$208:J$212)/10))+SUMPRODUCT((NhuCau!$E$208:$E$212=Kykehoach)*((NhuCau!J$208:J$212)/5))+SUMPRODUCT((NhuCau!$E$208:$E$212=$C239)*(NhuCau!J$208:J$212))),2)</f>
        <v>0</v>
      </c>
      <c r="H239" s="2" cm="1">
        <f t="array" ref="H239">ROUND((SUMPRODUCT((NhuCau!$E$208:$E$212=CakyQuyhoach)*((NhuCau!K$208:K$212)/10))+SUMPRODUCT((NhuCau!$E$208:$E$212=Kykehoach)*((NhuCau!K$208:K$212)/5))+SUMPRODUCT((NhuCau!$E$208:$E$212=$C239)*(NhuCau!K$208:K$212))),2)</f>
        <v>0</v>
      </c>
      <c r="I239" s="2" cm="1">
        <f t="array" ref="I239">ROUND((SUMPRODUCT((NhuCau!$E$208:$E$212=CakyQuyhoach)*((NhuCau!L$208:L$212)/10))+SUMPRODUCT((NhuCau!$E$208:$E$212=Kykehoach)*((NhuCau!L$208:L$212)/5))+SUMPRODUCT((NhuCau!$E$208:$E$212=$C239)*(NhuCau!L$208:L$212))),2)</f>
        <v>0</v>
      </c>
      <c r="J239" s="2" cm="1">
        <f t="array" ref="J239">ROUND((SUMPRODUCT((NhuCau!$E$208:$E$212=CakyQuyhoach)*((NhuCau!M$208:M$212)/10))+SUMPRODUCT((NhuCau!$E$208:$E$212=Kykehoach)*((NhuCau!M$208:M$212)/5))+SUMPRODUCT((NhuCau!$E$208:$E$212=$C239)*(NhuCau!M$208:M$212))),2)</f>
        <v>0</v>
      </c>
      <c r="K239" s="2" cm="1">
        <f t="array" ref="K239">ROUND((SUMPRODUCT((NhuCau!$E$208:$E$212=CakyQuyhoach)*((NhuCau!N$208:N$212)/10))+SUMPRODUCT((NhuCau!$E$208:$E$212=Kykehoach)*((NhuCau!N$208:N$212)/5))+SUMPRODUCT((NhuCau!$E$208:$E$212=$C239)*(NhuCau!N$208:N$212))),2)</f>
        <v>0</v>
      </c>
      <c r="L239" s="2" cm="1">
        <f t="array" ref="L239">ROUND((SUMPRODUCT((NhuCau!$E$208:$E$212=CakyQuyhoach)*((NhuCau!O$208:O$212)/10))+SUMPRODUCT((NhuCau!$E$208:$E$212=Kykehoach)*((NhuCau!O$208:O$212)/5))+SUMPRODUCT((NhuCau!$E$208:$E$212=$C239)*(NhuCau!O$208:O$212))),2)</f>
        <v>0</v>
      </c>
      <c r="M239" s="2" cm="1">
        <f t="array" ref="M239">ROUND((SUMPRODUCT((NhuCau!$E$208:$E$212=CakyQuyhoach)*((NhuCau!P$208:P$212)/10))+SUMPRODUCT((NhuCau!$E$208:$E$212=Kykehoach)*((NhuCau!P$208:P$212)/5))+SUMPRODUCT((NhuCau!$E$208:$E$212=$C239)*(NhuCau!P$208:P$212))),2)</f>
        <v>0</v>
      </c>
      <c r="N239" s="2" cm="1">
        <f t="array" ref="N239">ROUND((SUMPRODUCT((NhuCau!$E$208:$E$212=CakyQuyhoach)*((NhuCau!Q$208:Q$212)/10))+SUMPRODUCT((NhuCau!$E$208:$E$212=Kykehoach)*((NhuCau!Q$208:Q$212)/5))+SUMPRODUCT((NhuCau!$E$208:$E$212=$C239)*(NhuCau!Q$208:Q$212))),2)</f>
        <v>0</v>
      </c>
      <c r="O239" s="2" cm="1">
        <f t="array" ref="O239">ROUND((SUMPRODUCT((NhuCau!$E$208:$E$212=CakyQuyhoach)*((NhuCau!R$208:R$212)/10))+SUMPRODUCT((NhuCau!$E$208:$E$212=Kykehoach)*((NhuCau!R$208:R$212)/5))+SUMPRODUCT((NhuCau!$E$208:$E$212=$C239)*(NhuCau!R$208:R$212))),2)</f>
        <v>0</v>
      </c>
      <c r="P239" s="2" cm="1">
        <f t="array" ref="P239">ROUND((SUMPRODUCT((NhuCau!$E$208:$E$212=CakyQuyhoach)*((NhuCau!S$208:S$212)/10))+SUMPRODUCT((NhuCau!$E$208:$E$212=Kykehoach)*((NhuCau!S$208:S$212)/5))+SUMPRODUCT((NhuCau!$E$208:$E$212=$C239)*(NhuCau!S$208:S$212))),2)</f>
        <v>0</v>
      </c>
      <c r="Q239" s="2" cm="1">
        <f t="array" ref="Q239">ROUND((SUMPRODUCT((NhuCau!$E$208:$E$212=CakyQuyhoach)*((NhuCau!T$208:T$212)/10))+SUMPRODUCT((NhuCau!$E$208:$E$212=Kykehoach)*((NhuCau!T$208:T$212)/5))+SUMPRODUCT((NhuCau!$E$208:$E$212=$C239)*(NhuCau!T$208:T$212))),2)</f>
        <v>0</v>
      </c>
      <c r="R239" s="2" cm="1">
        <f t="array" ref="R239">ROUND((SUMPRODUCT((NhuCau!$E$208:$E$212=CakyQuyhoach)*((NhuCau!U$208:U$212)/10))+SUMPRODUCT((NhuCau!$E$208:$E$212=Kykehoach)*((NhuCau!U$208:U$212)/5))+SUMPRODUCT((NhuCau!$E$208:$E$212=$C239)*(NhuCau!U$208:U$212))),2)</f>
        <v>0</v>
      </c>
      <c r="S239" s="2" cm="1">
        <f t="array" ref="S239">ROUND((SUMPRODUCT((NhuCau!$E$208:$E$212=CakyQuyhoach)*((NhuCau!V$208:V$212)/10))+SUMPRODUCT((NhuCau!$E$208:$E$212=Kykehoach)*((NhuCau!V$208:V$212)/5))+SUMPRODUCT((NhuCau!$E$208:$E$212=$C239)*(NhuCau!V$208:V$212))),2)</f>
        <v>0</v>
      </c>
      <c r="T239" s="2" cm="1">
        <f t="array" ref="T239">ROUND((SUMPRODUCT((NhuCau!$E$208:$E$212=CakyQuyhoach)*((NhuCau!W$208:W$212)/10))+SUMPRODUCT((NhuCau!$E$208:$E$212=Kykehoach)*((NhuCau!W$208:W$212)/5))+SUMPRODUCT((NhuCau!$E$208:$E$212=$C239)*(NhuCau!W$208:W$212))),2)</f>
        <v>0</v>
      </c>
      <c r="U239" s="2" cm="1">
        <f t="array" ref="U239">ROUND((SUMPRODUCT((NhuCau!$E$208:$E$212=CakyQuyhoach)*((NhuCau!X$208:X$212)/10))+SUMPRODUCT((NhuCau!$E$208:$E$212=Kykehoach)*((NhuCau!X$208:X$212)/5))+SUMPRODUCT((NhuCau!$E$208:$E$212=$C239)*(NhuCau!X$208:X$212))),2)</f>
        <v>0</v>
      </c>
      <c r="V239" s="2" cm="1">
        <f t="array" ref="V239">ROUND((SUMPRODUCT((NhuCau!$E$208:$E$212=CakyQuyhoach)*((NhuCau!Y$208:Y$212)/10))+SUMPRODUCT((NhuCau!$E$208:$E$212=Kykehoach)*((NhuCau!Y$208:Y$212)/5))+SUMPRODUCT((NhuCau!$E$208:$E$212=$C239)*(NhuCau!Y$208:Y$212))),2)</f>
        <v>0</v>
      </c>
      <c r="W239" s="2" cm="1">
        <f t="array" ref="W239">ROUND((SUMPRODUCT((NhuCau!$E$208:$E$212=CakyQuyhoach)*((NhuCau!Z$208:Z$212)/10))+SUMPRODUCT((NhuCau!$E$208:$E$212=Kykehoach)*((NhuCau!Z$208:Z$212)/5))+SUMPRODUCT((NhuCau!$E$208:$E$212=$C239)*(NhuCau!Z$208:Z$212))),2)</f>
        <v>0</v>
      </c>
      <c r="X239" s="2" cm="1">
        <f t="array" ref="X239">ROUND((SUMPRODUCT((NhuCau!$E$208:$E$212=CakyQuyhoach)*((NhuCau!AA$208:AA$212)/10))+SUMPRODUCT((NhuCau!$E$208:$E$212=Kykehoach)*((NhuCau!AA$208:AA$212)/5))+SUMPRODUCT((NhuCau!$E$208:$E$212=$C239)*(NhuCau!AA$208:AA$212))),2)</f>
        <v>0</v>
      </c>
      <c r="Y239" s="2" cm="1">
        <f t="array" ref="Y239">ROUND((SUMPRODUCT((NhuCau!$E$208:$E$212=CakyQuyhoach)*((NhuCau!AB$208:AB$212)/10))+SUMPRODUCT((NhuCau!$E$208:$E$212=Kykehoach)*((NhuCau!AB$208:AB$212)/5))+SUMPRODUCT((NhuCau!$E$208:$E$212=$C239)*(NhuCau!AB$208:AB$212))),2)</f>
        <v>0</v>
      </c>
      <c r="Z239" s="2" cm="1">
        <f t="array" ref="Z239">ROUND((SUMPRODUCT((NhuCau!$E$208:$E$212=CakyQuyhoach)*((NhuCau!AC$208:AC$212)/10))+SUMPRODUCT((NhuCau!$E$208:$E$212=Kykehoach)*((NhuCau!AC$208:AC$212)/5))+SUMPRODUCT((NhuCau!$E$208:$E$212=$C239)*(NhuCau!AC$208:AC$212))),2)</f>
        <v>0</v>
      </c>
      <c r="AA239" s="2" cm="1">
        <f t="array" ref="AA239">ROUND((SUMPRODUCT((NhuCau!$E$208:$E$212=CakyQuyhoach)*((NhuCau!AD$208:AD$212)/10))+SUMPRODUCT((NhuCau!$E$208:$E$212=Kykehoach)*((NhuCau!AD$208:AD$212)/5))+SUMPRODUCT((NhuCau!$E$208:$E$212=$C239)*(NhuCau!AD$208:AD$212))),2)</f>
        <v>0</v>
      </c>
      <c r="AB239" s="2" cm="1">
        <f t="array" ref="AB239">ROUND((SUMPRODUCT((NhuCau!$E$208:$E$212=CakyQuyhoach)*((NhuCau!AE$208:AE$212)/10))+SUMPRODUCT((NhuCau!$E$208:$E$212=Kykehoach)*((NhuCau!AE$208:AE$212)/5))+SUMPRODUCT((NhuCau!$E$208:$E$212=$C239)*(NhuCau!AE$208:AE$212))),2)</f>
        <v>0</v>
      </c>
      <c r="AC239" s="2" cm="1">
        <f t="array" ref="AC239">ROUND((SUMPRODUCT((NhuCau!$E$208:$E$212=CakyQuyhoach)*((NhuCau!AF$208:AF$212)/10))+SUMPRODUCT((NhuCau!$E$208:$E$212=Kykehoach)*((NhuCau!AF$208:AF$212)/5))+SUMPRODUCT((NhuCau!$E$208:$E$212=$C239)*(NhuCau!AF$208:AF$212))),2)</f>
        <v>0</v>
      </c>
      <c r="AD239" s="2" cm="1">
        <f t="array" ref="AD239">ROUND((SUMPRODUCT((NhuCau!$E$208:$E$212=CakyQuyhoach)*((NhuCau!AG$208:AG$212)/10))+SUMPRODUCT((NhuCau!$E$208:$E$212=Kykehoach)*((NhuCau!AG$208:AG$212)/5))+SUMPRODUCT((NhuCau!$E$208:$E$212=$C239)*(NhuCau!AG$208:AG$212))),2)</f>
        <v>0</v>
      </c>
      <c r="AE239" s="2" cm="1">
        <f t="array" ref="AE239">ROUND((SUMPRODUCT((NhuCau!$E$208:$E$212=CakyQuyhoach)*((NhuCau!AH$208:AH$212)/10))+SUMPRODUCT((NhuCau!$E$208:$E$212=Kykehoach)*((NhuCau!AH$208:AH$212)/5))+SUMPRODUCT((NhuCau!$E$208:$E$212=$C239)*(NhuCau!AH$208:AH$212))),2)</f>
        <v>0</v>
      </c>
      <c r="AF239" s="2" cm="1">
        <f t="array" ref="AF239">ROUND((SUMPRODUCT((NhuCau!$E$208:$E$212=CakyQuyhoach)*((NhuCau!AI$208:AI$212)/10))+SUMPRODUCT((NhuCau!$E$208:$E$212=Kykehoach)*((NhuCau!AI$208:AI$212)/5))+SUMPRODUCT((NhuCau!$E$208:$E$212=$C239)*(NhuCau!AI$208:AI$212))),2)</f>
        <v>0</v>
      </c>
      <c r="AG239" s="2" cm="1">
        <f t="array" ref="AG239">ROUND((SUMPRODUCT((NhuCau!$E$208:$E$212=CakyQuyhoach)*((NhuCau!AJ$208:AJ$212)/10))+SUMPRODUCT((NhuCau!$E$208:$E$212=Kykehoach)*((NhuCau!AJ$208:AJ$212)/5))+SUMPRODUCT((NhuCau!$E$208:$E$212=$C239)*(NhuCau!AJ$208:AJ$212))),2)</f>
        <v>0</v>
      </c>
      <c r="AH239" s="2" cm="1">
        <f t="array" ref="AH239">ROUND((SUMPRODUCT((NhuCau!$E$208:$E$212=CakyQuyhoach)*((NhuCau!AK$208:AK$212)/10))+SUMPRODUCT((NhuCau!$E$208:$E$212=Kykehoach)*((NhuCau!AK$208:AK$212)/5))+SUMPRODUCT((NhuCau!$E$208:$E$212=$C239)*(NhuCau!AK$208:AK$212))),2)</f>
        <v>0</v>
      </c>
      <c r="AI239" s="2" cm="1">
        <f t="array" ref="AI239">ROUND((SUMPRODUCT((NhuCau!$E$208:$E$212=CakyQuyhoach)*((NhuCau!AL$208:AL$212)/10))+SUMPRODUCT((NhuCau!$E$208:$E$212=Kykehoach)*((NhuCau!AL$208:AL$212)/5))+SUMPRODUCT((NhuCau!$E$208:$E$212=$C239)*(NhuCau!AL$208:AL$212))),2)</f>
        <v>0</v>
      </c>
      <c r="AJ239" s="2" cm="1">
        <f t="array" ref="AJ239">ROUND((SUMPRODUCT((NhuCau!$E$208:$E$212=CakyQuyhoach)*((NhuCau!AM$208:AM$212)/10))+SUMPRODUCT((NhuCau!$E$208:$E$212=Kykehoach)*((NhuCau!AM$208:AM$212)/5))+SUMPRODUCT((NhuCau!$E$208:$E$212=$C239)*(NhuCau!AM$208:AM$212))),2)</f>
        <v>0</v>
      </c>
      <c r="AK239" s="2" cm="1">
        <f t="array" ref="AK239">ROUND((SUMPRODUCT((NhuCau!$E$208:$E$212=CakyQuyhoach)*((NhuCau!AN$208:AN$212)/10))+SUMPRODUCT((NhuCau!$E$208:$E$212=Kykehoach)*((NhuCau!AN$208:AN$212)/5))+SUMPRODUCT((NhuCau!$E$208:$E$212=$C239)*(NhuCau!AN$208:AN$212))),2)</f>
        <v>0</v>
      </c>
      <c r="AL239" s="2" cm="1">
        <f t="array" ref="AL239">ROUND((SUMPRODUCT((NhuCau!$E$208:$E$212=CakyQuyhoach)*((NhuCau!AO$208:AO$212)/10))+SUMPRODUCT((NhuCau!$E$208:$E$212=Kykehoach)*((NhuCau!AO$208:AO$212)/5))+SUMPRODUCT((NhuCau!$E$208:$E$212=$C239)*(NhuCau!AO$208:AO$212))),2)</f>
        <v>0</v>
      </c>
      <c r="AM239" s="2" cm="1">
        <f t="array" ref="AM239">ROUND((SUMPRODUCT((NhuCau!$E$208:$E$212=CakyQuyhoach)*((NhuCau!AP$208:AP$212)/10))+SUMPRODUCT((NhuCau!$E$208:$E$212=Kykehoach)*((NhuCau!AP$208:AP$212)/5))+SUMPRODUCT((NhuCau!$E$208:$E$212=$C239)*(NhuCau!AP$208:AP$212))),2)</f>
        <v>0</v>
      </c>
      <c r="AN239" s="2" cm="1">
        <f t="array" ref="AN239">ROUND((SUMPRODUCT((NhuCau!$E$208:$E$212=CakyQuyhoach)*((NhuCau!AQ$208:AQ$212)/10))+SUMPRODUCT((NhuCau!$E$208:$E$212=Kykehoach)*((NhuCau!AQ$208:AQ$212)/5))+SUMPRODUCT((NhuCau!$E$208:$E$212=$C239)*(NhuCau!AQ$208:AQ$212))),2)</f>
        <v>0</v>
      </c>
      <c r="AO239" s="2" cm="1">
        <f t="array" ref="AO239">ROUND((SUMPRODUCT((NhuCau!$E$208:$E$212=CakyQuyhoach)*((NhuCau!AR$208:AR$212)/10))+SUMPRODUCT((NhuCau!$E$208:$E$212=Kykehoach)*((NhuCau!AR$208:AR$212)/5))+SUMPRODUCT((NhuCau!$E$208:$E$212=$C239)*(NhuCau!AR$208:AR$212))),2)</f>
        <v>0</v>
      </c>
      <c r="AP239" s="2" cm="1">
        <f t="array" ref="AP239">ROUND((SUMPRODUCT((NhuCau!$E$208:$E$212=CakyQuyhoach)*((NhuCau!AS$208:AS$212)/10))+SUMPRODUCT((NhuCau!$E$208:$E$212=Kykehoach)*((NhuCau!AS$208:AS$212)/5))+SUMPRODUCT((NhuCau!$E$208:$E$212=$C239)*(NhuCau!AS$208:AS$212))),2)</f>
        <v>0</v>
      </c>
      <c r="AQ239" s="2" cm="1">
        <f t="array" ref="AQ239">ROUND((SUMPRODUCT((NhuCau!$E$208:$E$212=CakyQuyhoach)*((NhuCau!AT$208:AT$212)/10))+SUMPRODUCT((NhuCau!$E$208:$E$212=Kykehoach)*((NhuCau!AT$208:AT$212)/5))+SUMPRODUCT((NhuCau!$E$208:$E$212=$C239)*(NhuCau!AT$208:AT$212))),2)</f>
        <v>0</v>
      </c>
      <c r="AR239" s="2" cm="1">
        <f t="array" ref="AR239">ROUND((SUMPRODUCT((NhuCau!$E$208:$E$212=CakyQuyhoach)*((NhuCau!AU$208:AU$212)/10))+SUMPRODUCT((NhuCau!$E$208:$E$212=Kykehoach)*((NhuCau!AU$208:AU$212)/5))+SUMPRODUCT((NhuCau!$E$208:$E$212=$C239)*(NhuCau!AU$208:AU$212))),2)</f>
        <v>0</v>
      </c>
      <c r="AS239" s="2" cm="1">
        <f t="array" ref="AS239">ROUND((SUMPRODUCT((NhuCau!$E$208:$E$212=CakyQuyhoach)*((NhuCau!AV$208:AV$212)/10))+SUMPRODUCT((NhuCau!$E$208:$E$212=Kykehoach)*((NhuCau!AV$208:AV$212)/5))+SUMPRODUCT((NhuCau!$E$208:$E$212=$C239)*(NhuCau!AV$208:AV$212))),2)</f>
        <v>0</v>
      </c>
      <c r="AT239" s="2" cm="1">
        <f t="array" ref="AT239">ROUND((SUMPRODUCT((NhuCau!$E$208:$E$212=CakyQuyhoach)*((NhuCau!AW$208:AW$212)/10))+SUMPRODUCT((NhuCau!$E$208:$E$212=Kykehoach)*((NhuCau!AW$208:AW$212)/5))+SUMPRODUCT((NhuCau!$E$208:$E$212=$C239)*(NhuCau!AW$208:AW$212))),2)</f>
        <v>0</v>
      </c>
      <c r="AU239" s="2" cm="1">
        <f t="array" ref="AU239">ROUND((SUMPRODUCT((NhuCau!$E$208:$E$212=CakyQuyhoach)*((NhuCau!AX$208:AX$212)/10))+SUMPRODUCT((NhuCau!$E$208:$E$212=Kykehoach)*((NhuCau!AX$208:AX$212)/5))+SUMPRODUCT((NhuCau!$E$208:$E$212=$C239)*(NhuCau!AX$208:AX$212))),2)</f>
        <v>0</v>
      </c>
      <c r="AV239" s="2" cm="1">
        <f t="array" ref="AV239">ROUND((SUMPRODUCT((NhuCau!$E$208:$E$212=CakyQuyhoach)*((NhuCau!AY$208:AY$212)/10))+SUMPRODUCT((NhuCau!$E$208:$E$212=Kykehoach)*((NhuCau!AY$208:AY$212)/5))+SUMPRODUCT((NhuCau!$E$208:$E$212=$C239)*(NhuCau!AY$208:AY$212))),2)</f>
        <v>0</v>
      </c>
      <c r="AW239" s="2" cm="1">
        <f t="array" ref="AW239">ROUND((SUMPRODUCT((NhuCau!$E$208:$E$212=CakyQuyhoach)*((NhuCau!AZ$208:AZ$212)/10))+SUMPRODUCT((NhuCau!$E$208:$E$212=Kykehoach)*((NhuCau!AZ$208:AZ$212)/5))+SUMPRODUCT((NhuCau!$E$208:$E$212=$C239)*(NhuCau!AZ$208:AZ$212))),2)</f>
        <v>0</v>
      </c>
      <c r="AX239" s="2" cm="1">
        <f t="array" ref="AX239">ROUND((SUMPRODUCT((NhuCau!$E$208:$E$212=CakyQuyhoach)*((NhuCau!BA$208:BA$212)/10))+SUMPRODUCT((NhuCau!$E$208:$E$212=Kykehoach)*((NhuCau!BA$208:BA$212)/5))+SUMPRODUCT((NhuCau!$E$208:$E$212=$C239)*(NhuCau!BA$208:BA$212))),2)</f>
        <v>0</v>
      </c>
      <c r="AY239" s="2" cm="1">
        <f t="array" ref="AY239">ROUND((SUMPRODUCT((NhuCau!$E$208:$E$212=CakyQuyhoach)*((NhuCau!BB$208:BB$212)/10))+SUMPRODUCT((NhuCau!$E$208:$E$212=Kykehoach)*((NhuCau!BB$208:BB$212)/5))+SUMPRODUCT((NhuCau!$E$208:$E$212=$C239)*(NhuCau!BB$208:BB$212))),2)</f>
        <v>0</v>
      </c>
      <c r="AZ239" s="2" cm="1">
        <f t="array" ref="AZ239">ROUND((SUMPRODUCT((NhuCau!$E$208:$E$212=CakyQuyhoach)*((NhuCau!BD$208:BD$212)/10))+SUMPRODUCT((NhuCau!$E$208:$E$212=Kykehoach)*((NhuCau!BD$208:BD$212)/5))+SUMPRODUCT((NhuCau!$E$208:$E$212=$C239)*(NhuCau!BD$208:BD$212))),2)</f>
        <v>0</v>
      </c>
      <c r="BA239" s="2" cm="1">
        <f t="array" ref="BA239">ROUND((SUMPRODUCT((NhuCau!$E$208:$E$212=CakyQuyhoach)*((NhuCau!BE$208:BE$212)/10))+SUMPRODUCT((NhuCau!$E$208:$E$212=Kykehoach)*((NhuCau!BE$208:BE$212)/5))+SUMPRODUCT((NhuCau!$E$208:$E$212=$C239)*(NhuCau!BE$208:BE$212))),2)</f>
        <v>0</v>
      </c>
      <c r="BB239" s="2" cm="1">
        <f t="array" ref="BB239">ROUND((SUMPRODUCT((NhuCau!$E$208:$E$212=CakyQuyhoach)*((NhuCau!BF$208:BF$212)/10))+SUMPRODUCT((NhuCau!$E$208:$E$212=Kykehoach)*((NhuCau!BF$208:BF$212)/5))+SUMPRODUCT((NhuCau!$E$208:$E$212=$C239)*(NhuCau!BF$208:BF$212))),2)</f>
        <v>0</v>
      </c>
      <c r="BC239" s="2" cm="1">
        <f t="array" ref="BC239">ROUND((SUMPRODUCT((NhuCau!$E$208:$E$212=CakyQuyhoach)*((NhuCau!BG$208:BG$212)/10))+SUMPRODUCT((NhuCau!$E$208:$E$212=Kykehoach)*((NhuCau!BG$208:BG$212)/5))+SUMPRODUCT((NhuCau!$E$208:$E$212=$C239)*(NhuCau!BG$208:BG$212))),2)</f>
        <v>0</v>
      </c>
      <c r="BD239" s="2" cm="1">
        <f t="array" ref="BD239">ROUND((SUMPRODUCT((NhuCau!$E$208:$E$212=CakyQuyhoach)*((NhuCau!BH$208:BH$212)/10))+SUMPRODUCT((NhuCau!$E$208:$E$212=Kykehoach)*((NhuCau!BH$208:BH$212)/5))+SUMPRODUCT((NhuCau!$E$208:$E$212=$C239)*(NhuCau!BH$208:BH$212))),2)</f>
        <v>0</v>
      </c>
      <c r="BE239" s="2" cm="1">
        <f t="array" ref="BE239">ROUND((SUMPRODUCT((NhuCau!$E$208:$E$212=CakyQuyhoach)*((NhuCau!BI$208:BI$212)/10))+SUMPRODUCT((NhuCau!$E$208:$E$212=Kykehoach)*((NhuCau!BI$208:BI$212)/5))+SUMPRODUCT((NhuCau!$E$208:$E$212=$C239)*(NhuCau!BI$208:BI$212))),2)</f>
        <v>0</v>
      </c>
      <c r="BF239" s="2" cm="1">
        <f t="array" ref="BF239">ROUND((SUMPRODUCT((NhuCau!$E$208:$E$212=CakyQuyhoach)*((NhuCau!BJ$208:BJ$212)/10))+SUMPRODUCT((NhuCau!$E$208:$E$212=Kykehoach)*((NhuCau!BJ$208:BJ$212)/5))+SUMPRODUCT((NhuCau!$E$208:$E$212=$C239)*(NhuCau!BJ$208:BJ$212))),2)</f>
        <v>0</v>
      </c>
      <c r="BG239" s="2" cm="1">
        <f t="array" ref="BG239">ROUND((SUMPRODUCT((NhuCau!$E$208:$E$212=CakyQuyhoach)*((NhuCau!BK$208:BK$212)/10))+SUMPRODUCT((NhuCau!$E$208:$E$212=Kykehoach)*((NhuCau!BK$208:BK$212)/5))+SUMPRODUCT((NhuCau!$E$208:$E$212=$C239)*(NhuCau!BK$208:BK$212))),2)</f>
        <v>0</v>
      </c>
    </row>
    <row r="240" spans="1:59" s="1" customFormat="1" ht="16.5" customHeight="1">
      <c r="A240" s="251" t="s">
        <v>42</v>
      </c>
      <c r="B240" s="252"/>
      <c r="C240" s="253" t="str">
        <f>BANGTINH!O9</f>
        <v>Năm 2028</v>
      </c>
      <c r="D240" s="246" t="s">
        <v>205</v>
      </c>
      <c r="E240" s="255">
        <f>SUM(F240:BG240)</f>
        <v>0</v>
      </c>
      <c r="F240" s="2" cm="1">
        <f t="array" ref="F240">ROUND((SUMPRODUCT((NhuCau!$E$208:$E$212=CakyQuyhoach)*((NhuCau!I$208:I$212)/10))+SUMPRODUCT((NhuCau!$E$208:$E$212=Kykehoach)*((NhuCau!I$208:I$212)/5))+SUMPRODUCT((NhuCau!$E$208:$E$212=$C240)*(NhuCau!I$208:I$212))),2)</f>
        <v>0</v>
      </c>
      <c r="G240" s="2" cm="1">
        <f t="array" ref="G240">ROUND((SUMPRODUCT((NhuCau!$E$208:$E$212=CakyQuyhoach)*((NhuCau!J$208:J$212)/10))+SUMPRODUCT((NhuCau!$E$208:$E$212=Kykehoach)*((NhuCau!J$208:J$212)/5))+SUMPRODUCT((NhuCau!$E$208:$E$212=$C240)*(NhuCau!J$208:J$212))),2)</f>
        <v>0</v>
      </c>
      <c r="H240" s="2" cm="1">
        <f t="array" ref="H240">ROUND((SUMPRODUCT((NhuCau!$E$208:$E$212=CakyQuyhoach)*((NhuCau!K$208:K$212)/10))+SUMPRODUCT((NhuCau!$E$208:$E$212=Kykehoach)*((NhuCau!K$208:K$212)/5))+SUMPRODUCT((NhuCau!$E$208:$E$212=$C240)*(NhuCau!K$208:K$212))),2)</f>
        <v>0</v>
      </c>
      <c r="I240" s="2" cm="1">
        <f t="array" ref="I240">ROUND((SUMPRODUCT((NhuCau!$E$208:$E$212=CakyQuyhoach)*((NhuCau!L$208:L$212)/10))+SUMPRODUCT((NhuCau!$E$208:$E$212=Kykehoach)*((NhuCau!L$208:L$212)/5))+SUMPRODUCT((NhuCau!$E$208:$E$212=$C240)*(NhuCau!L$208:L$212))),2)</f>
        <v>0</v>
      </c>
      <c r="J240" s="2" cm="1">
        <f t="array" ref="J240">ROUND((SUMPRODUCT((NhuCau!$E$208:$E$212=CakyQuyhoach)*((NhuCau!M$208:M$212)/10))+SUMPRODUCT((NhuCau!$E$208:$E$212=Kykehoach)*((NhuCau!M$208:M$212)/5))+SUMPRODUCT((NhuCau!$E$208:$E$212=$C240)*(NhuCau!M$208:M$212))),2)</f>
        <v>0</v>
      </c>
      <c r="K240" s="2" cm="1">
        <f t="array" ref="K240">ROUND((SUMPRODUCT((NhuCau!$E$208:$E$212=CakyQuyhoach)*((NhuCau!N$208:N$212)/10))+SUMPRODUCT((NhuCau!$E$208:$E$212=Kykehoach)*((NhuCau!N$208:N$212)/5))+SUMPRODUCT((NhuCau!$E$208:$E$212=$C240)*(NhuCau!N$208:N$212))),2)</f>
        <v>0</v>
      </c>
      <c r="L240" s="2" cm="1">
        <f t="array" ref="L240">ROUND((SUMPRODUCT((NhuCau!$E$208:$E$212=CakyQuyhoach)*((NhuCau!O$208:O$212)/10))+SUMPRODUCT((NhuCau!$E$208:$E$212=Kykehoach)*((NhuCau!O$208:O$212)/5))+SUMPRODUCT((NhuCau!$E$208:$E$212=$C240)*(NhuCau!O$208:O$212))),2)</f>
        <v>0</v>
      </c>
      <c r="M240" s="2" cm="1">
        <f t="array" ref="M240">ROUND((SUMPRODUCT((NhuCau!$E$208:$E$212=CakyQuyhoach)*((NhuCau!P$208:P$212)/10))+SUMPRODUCT((NhuCau!$E$208:$E$212=Kykehoach)*((NhuCau!P$208:P$212)/5))+SUMPRODUCT((NhuCau!$E$208:$E$212=$C240)*(NhuCau!P$208:P$212))),2)</f>
        <v>0</v>
      </c>
      <c r="N240" s="2" cm="1">
        <f t="array" ref="N240">ROUND((SUMPRODUCT((NhuCau!$E$208:$E$212=CakyQuyhoach)*((NhuCau!Q$208:Q$212)/10))+SUMPRODUCT((NhuCau!$E$208:$E$212=Kykehoach)*((NhuCau!Q$208:Q$212)/5))+SUMPRODUCT((NhuCau!$E$208:$E$212=$C240)*(NhuCau!Q$208:Q$212))),2)</f>
        <v>0</v>
      </c>
      <c r="O240" s="2" cm="1">
        <f t="array" ref="O240">ROUND((SUMPRODUCT((NhuCau!$E$208:$E$212=CakyQuyhoach)*((NhuCau!R$208:R$212)/10))+SUMPRODUCT((NhuCau!$E$208:$E$212=Kykehoach)*((NhuCau!R$208:R$212)/5))+SUMPRODUCT((NhuCau!$E$208:$E$212=$C240)*(NhuCau!R$208:R$212))),2)</f>
        <v>0</v>
      </c>
      <c r="P240" s="2" cm="1">
        <f t="array" ref="P240">ROUND((SUMPRODUCT((NhuCau!$E$208:$E$212=CakyQuyhoach)*((NhuCau!S$208:S$212)/10))+SUMPRODUCT((NhuCau!$E$208:$E$212=Kykehoach)*((NhuCau!S$208:S$212)/5))+SUMPRODUCT((NhuCau!$E$208:$E$212=$C240)*(NhuCau!S$208:S$212))),2)</f>
        <v>0</v>
      </c>
      <c r="Q240" s="2" cm="1">
        <f t="array" ref="Q240">ROUND((SUMPRODUCT((NhuCau!$E$208:$E$212=CakyQuyhoach)*((NhuCau!T$208:T$212)/10))+SUMPRODUCT((NhuCau!$E$208:$E$212=Kykehoach)*((NhuCau!T$208:T$212)/5))+SUMPRODUCT((NhuCau!$E$208:$E$212=$C240)*(NhuCau!T$208:T$212))),2)</f>
        <v>0</v>
      </c>
      <c r="R240" s="2" cm="1">
        <f t="array" ref="R240">ROUND((SUMPRODUCT((NhuCau!$E$208:$E$212=CakyQuyhoach)*((NhuCau!U$208:U$212)/10))+SUMPRODUCT((NhuCau!$E$208:$E$212=Kykehoach)*((NhuCau!U$208:U$212)/5))+SUMPRODUCT((NhuCau!$E$208:$E$212=$C240)*(NhuCau!U$208:U$212))),2)</f>
        <v>0</v>
      </c>
      <c r="S240" s="2" cm="1">
        <f t="array" ref="S240">ROUND((SUMPRODUCT((NhuCau!$E$208:$E$212=CakyQuyhoach)*((NhuCau!V$208:V$212)/10))+SUMPRODUCT((NhuCau!$E$208:$E$212=Kykehoach)*((NhuCau!V$208:V$212)/5))+SUMPRODUCT((NhuCau!$E$208:$E$212=$C240)*(NhuCau!V$208:V$212))),2)</f>
        <v>0</v>
      </c>
      <c r="T240" s="2" cm="1">
        <f t="array" ref="T240">ROUND((SUMPRODUCT((NhuCau!$E$208:$E$212=CakyQuyhoach)*((NhuCau!W$208:W$212)/10))+SUMPRODUCT((NhuCau!$E$208:$E$212=Kykehoach)*((NhuCau!W$208:W$212)/5))+SUMPRODUCT((NhuCau!$E$208:$E$212=$C240)*(NhuCau!W$208:W$212))),2)</f>
        <v>0</v>
      </c>
      <c r="U240" s="2" cm="1">
        <f t="array" ref="U240">ROUND((SUMPRODUCT((NhuCau!$E$208:$E$212=CakyQuyhoach)*((NhuCau!X$208:X$212)/10))+SUMPRODUCT((NhuCau!$E$208:$E$212=Kykehoach)*((NhuCau!X$208:X$212)/5))+SUMPRODUCT((NhuCau!$E$208:$E$212=$C240)*(NhuCau!X$208:X$212))),2)</f>
        <v>0</v>
      </c>
      <c r="V240" s="2" cm="1">
        <f t="array" ref="V240">ROUND((SUMPRODUCT((NhuCau!$E$208:$E$212=CakyQuyhoach)*((NhuCau!Y$208:Y$212)/10))+SUMPRODUCT((NhuCau!$E$208:$E$212=Kykehoach)*((NhuCau!Y$208:Y$212)/5))+SUMPRODUCT((NhuCau!$E$208:$E$212=$C240)*(NhuCau!Y$208:Y$212))),2)</f>
        <v>0</v>
      </c>
      <c r="W240" s="2" cm="1">
        <f t="array" ref="W240">ROUND((SUMPRODUCT((NhuCau!$E$208:$E$212=CakyQuyhoach)*((NhuCau!Z$208:Z$212)/10))+SUMPRODUCT((NhuCau!$E$208:$E$212=Kykehoach)*((NhuCau!Z$208:Z$212)/5))+SUMPRODUCT((NhuCau!$E$208:$E$212=$C240)*(NhuCau!Z$208:Z$212))),2)</f>
        <v>0</v>
      </c>
      <c r="X240" s="2" cm="1">
        <f t="array" ref="X240">ROUND((SUMPRODUCT((NhuCau!$E$208:$E$212=CakyQuyhoach)*((NhuCau!AA$208:AA$212)/10))+SUMPRODUCT((NhuCau!$E$208:$E$212=Kykehoach)*((NhuCau!AA$208:AA$212)/5))+SUMPRODUCT((NhuCau!$E$208:$E$212=$C240)*(NhuCau!AA$208:AA$212))),2)</f>
        <v>0</v>
      </c>
      <c r="Y240" s="2" cm="1">
        <f t="array" ref="Y240">ROUND((SUMPRODUCT((NhuCau!$E$208:$E$212=CakyQuyhoach)*((NhuCau!AB$208:AB$212)/10))+SUMPRODUCT((NhuCau!$E$208:$E$212=Kykehoach)*((NhuCau!AB$208:AB$212)/5))+SUMPRODUCT((NhuCau!$E$208:$E$212=$C240)*(NhuCau!AB$208:AB$212))),2)</f>
        <v>0</v>
      </c>
      <c r="Z240" s="2" cm="1">
        <f t="array" ref="Z240">ROUND((SUMPRODUCT((NhuCau!$E$208:$E$212=CakyQuyhoach)*((NhuCau!AC$208:AC$212)/10))+SUMPRODUCT((NhuCau!$E$208:$E$212=Kykehoach)*((NhuCau!AC$208:AC$212)/5))+SUMPRODUCT((NhuCau!$E$208:$E$212=$C240)*(NhuCau!AC$208:AC$212))),2)</f>
        <v>0</v>
      </c>
      <c r="AA240" s="2" cm="1">
        <f t="array" ref="AA240">ROUND((SUMPRODUCT((NhuCau!$E$208:$E$212=CakyQuyhoach)*((NhuCau!AD$208:AD$212)/10))+SUMPRODUCT((NhuCau!$E$208:$E$212=Kykehoach)*((NhuCau!AD$208:AD$212)/5))+SUMPRODUCT((NhuCau!$E$208:$E$212=$C240)*(NhuCau!AD$208:AD$212))),2)</f>
        <v>0</v>
      </c>
      <c r="AB240" s="2" cm="1">
        <f t="array" ref="AB240">ROUND((SUMPRODUCT((NhuCau!$E$208:$E$212=CakyQuyhoach)*((NhuCau!AE$208:AE$212)/10))+SUMPRODUCT((NhuCau!$E$208:$E$212=Kykehoach)*((NhuCau!AE$208:AE$212)/5))+SUMPRODUCT((NhuCau!$E$208:$E$212=$C240)*(NhuCau!AE$208:AE$212))),2)</f>
        <v>0</v>
      </c>
      <c r="AC240" s="2" cm="1">
        <f t="array" ref="AC240">ROUND((SUMPRODUCT((NhuCau!$E$208:$E$212=CakyQuyhoach)*((NhuCau!AF$208:AF$212)/10))+SUMPRODUCT((NhuCau!$E$208:$E$212=Kykehoach)*((NhuCau!AF$208:AF$212)/5))+SUMPRODUCT((NhuCau!$E$208:$E$212=$C240)*(NhuCau!AF$208:AF$212))),2)</f>
        <v>0</v>
      </c>
      <c r="AD240" s="2" cm="1">
        <f t="array" ref="AD240">ROUND((SUMPRODUCT((NhuCau!$E$208:$E$212=CakyQuyhoach)*((NhuCau!AG$208:AG$212)/10))+SUMPRODUCT((NhuCau!$E$208:$E$212=Kykehoach)*((NhuCau!AG$208:AG$212)/5))+SUMPRODUCT((NhuCau!$E$208:$E$212=$C240)*(NhuCau!AG$208:AG$212))),2)</f>
        <v>0</v>
      </c>
      <c r="AE240" s="2" cm="1">
        <f t="array" ref="AE240">ROUND((SUMPRODUCT((NhuCau!$E$208:$E$212=CakyQuyhoach)*((NhuCau!AH$208:AH$212)/10))+SUMPRODUCT((NhuCau!$E$208:$E$212=Kykehoach)*((NhuCau!AH$208:AH$212)/5))+SUMPRODUCT((NhuCau!$E$208:$E$212=$C240)*(NhuCau!AH$208:AH$212))),2)</f>
        <v>0</v>
      </c>
      <c r="AF240" s="2" cm="1">
        <f t="array" ref="AF240">ROUND((SUMPRODUCT((NhuCau!$E$208:$E$212=CakyQuyhoach)*((NhuCau!AI$208:AI$212)/10))+SUMPRODUCT((NhuCau!$E$208:$E$212=Kykehoach)*((NhuCau!AI$208:AI$212)/5))+SUMPRODUCT((NhuCau!$E$208:$E$212=$C240)*(NhuCau!AI$208:AI$212))),2)</f>
        <v>0</v>
      </c>
      <c r="AG240" s="2" cm="1">
        <f t="array" ref="AG240">ROUND((SUMPRODUCT((NhuCau!$E$208:$E$212=CakyQuyhoach)*((NhuCau!AJ$208:AJ$212)/10))+SUMPRODUCT((NhuCau!$E$208:$E$212=Kykehoach)*((NhuCau!AJ$208:AJ$212)/5))+SUMPRODUCT((NhuCau!$E$208:$E$212=$C240)*(NhuCau!AJ$208:AJ$212))),2)</f>
        <v>0</v>
      </c>
      <c r="AH240" s="2" cm="1">
        <f t="array" ref="AH240">ROUND((SUMPRODUCT((NhuCau!$E$208:$E$212=CakyQuyhoach)*((NhuCau!AK$208:AK$212)/10))+SUMPRODUCT((NhuCau!$E$208:$E$212=Kykehoach)*((NhuCau!AK$208:AK$212)/5))+SUMPRODUCT((NhuCau!$E$208:$E$212=$C240)*(NhuCau!AK$208:AK$212))),2)</f>
        <v>0</v>
      </c>
      <c r="AI240" s="2" cm="1">
        <f t="array" ref="AI240">ROUND((SUMPRODUCT((NhuCau!$E$208:$E$212=CakyQuyhoach)*((NhuCau!AL$208:AL$212)/10))+SUMPRODUCT((NhuCau!$E$208:$E$212=Kykehoach)*((NhuCau!AL$208:AL$212)/5))+SUMPRODUCT((NhuCau!$E$208:$E$212=$C240)*(NhuCau!AL$208:AL$212))),2)</f>
        <v>0</v>
      </c>
      <c r="AJ240" s="2" cm="1">
        <f t="array" ref="AJ240">ROUND((SUMPRODUCT((NhuCau!$E$208:$E$212=CakyQuyhoach)*((NhuCau!AM$208:AM$212)/10))+SUMPRODUCT((NhuCau!$E$208:$E$212=Kykehoach)*((NhuCau!AM$208:AM$212)/5))+SUMPRODUCT((NhuCau!$E$208:$E$212=$C240)*(NhuCau!AM$208:AM$212))),2)</f>
        <v>0</v>
      </c>
      <c r="AK240" s="2" cm="1">
        <f t="array" ref="AK240">ROUND((SUMPRODUCT((NhuCau!$E$208:$E$212=CakyQuyhoach)*((NhuCau!AN$208:AN$212)/10))+SUMPRODUCT((NhuCau!$E$208:$E$212=Kykehoach)*((NhuCau!AN$208:AN$212)/5))+SUMPRODUCT((NhuCau!$E$208:$E$212=$C240)*(NhuCau!AN$208:AN$212))),2)</f>
        <v>0</v>
      </c>
      <c r="AL240" s="2" cm="1">
        <f t="array" ref="AL240">ROUND((SUMPRODUCT((NhuCau!$E$208:$E$212=CakyQuyhoach)*((NhuCau!AO$208:AO$212)/10))+SUMPRODUCT((NhuCau!$E$208:$E$212=Kykehoach)*((NhuCau!AO$208:AO$212)/5))+SUMPRODUCT((NhuCau!$E$208:$E$212=$C240)*(NhuCau!AO$208:AO$212))),2)</f>
        <v>0</v>
      </c>
      <c r="AM240" s="2" cm="1">
        <f t="array" ref="AM240">ROUND((SUMPRODUCT((NhuCau!$E$208:$E$212=CakyQuyhoach)*((NhuCau!AP$208:AP$212)/10))+SUMPRODUCT((NhuCau!$E$208:$E$212=Kykehoach)*((NhuCau!AP$208:AP$212)/5))+SUMPRODUCT((NhuCau!$E$208:$E$212=$C240)*(NhuCau!AP$208:AP$212))),2)</f>
        <v>0</v>
      </c>
      <c r="AN240" s="2" cm="1">
        <f t="array" ref="AN240">ROUND((SUMPRODUCT((NhuCau!$E$208:$E$212=CakyQuyhoach)*((NhuCau!AQ$208:AQ$212)/10))+SUMPRODUCT((NhuCau!$E$208:$E$212=Kykehoach)*((NhuCau!AQ$208:AQ$212)/5))+SUMPRODUCT((NhuCau!$E$208:$E$212=$C240)*(NhuCau!AQ$208:AQ$212))),2)</f>
        <v>0</v>
      </c>
      <c r="AO240" s="2" cm="1">
        <f t="array" ref="AO240">ROUND((SUMPRODUCT((NhuCau!$E$208:$E$212=CakyQuyhoach)*((NhuCau!AR$208:AR$212)/10))+SUMPRODUCT((NhuCau!$E$208:$E$212=Kykehoach)*((NhuCau!AR$208:AR$212)/5))+SUMPRODUCT((NhuCau!$E$208:$E$212=$C240)*(NhuCau!AR$208:AR$212))),2)</f>
        <v>0</v>
      </c>
      <c r="AP240" s="2" cm="1">
        <f t="array" ref="AP240">ROUND((SUMPRODUCT((NhuCau!$E$208:$E$212=CakyQuyhoach)*((NhuCau!AS$208:AS$212)/10))+SUMPRODUCT((NhuCau!$E$208:$E$212=Kykehoach)*((NhuCau!AS$208:AS$212)/5))+SUMPRODUCT((NhuCau!$E$208:$E$212=$C240)*(NhuCau!AS$208:AS$212))),2)</f>
        <v>0</v>
      </c>
      <c r="AQ240" s="2" cm="1">
        <f t="array" ref="AQ240">ROUND((SUMPRODUCT((NhuCau!$E$208:$E$212=CakyQuyhoach)*((NhuCau!AT$208:AT$212)/10))+SUMPRODUCT((NhuCau!$E$208:$E$212=Kykehoach)*((NhuCau!AT$208:AT$212)/5))+SUMPRODUCT((NhuCau!$E$208:$E$212=$C240)*(NhuCau!AT$208:AT$212))),2)</f>
        <v>0</v>
      </c>
      <c r="AR240" s="2" cm="1">
        <f t="array" ref="AR240">ROUND((SUMPRODUCT((NhuCau!$E$208:$E$212=CakyQuyhoach)*((NhuCau!AU$208:AU$212)/10))+SUMPRODUCT((NhuCau!$E$208:$E$212=Kykehoach)*((NhuCau!AU$208:AU$212)/5))+SUMPRODUCT((NhuCau!$E$208:$E$212=$C240)*(NhuCau!AU$208:AU$212))),2)</f>
        <v>0</v>
      </c>
      <c r="AS240" s="2" cm="1">
        <f t="array" ref="AS240">ROUND((SUMPRODUCT((NhuCau!$E$208:$E$212=CakyQuyhoach)*((NhuCau!AV$208:AV$212)/10))+SUMPRODUCT((NhuCau!$E$208:$E$212=Kykehoach)*((NhuCau!AV$208:AV$212)/5))+SUMPRODUCT((NhuCau!$E$208:$E$212=$C240)*(NhuCau!AV$208:AV$212))),2)</f>
        <v>0</v>
      </c>
      <c r="AT240" s="2" cm="1">
        <f t="array" ref="AT240">ROUND((SUMPRODUCT((NhuCau!$E$208:$E$212=CakyQuyhoach)*((NhuCau!AW$208:AW$212)/10))+SUMPRODUCT((NhuCau!$E$208:$E$212=Kykehoach)*((NhuCau!AW$208:AW$212)/5))+SUMPRODUCT((NhuCau!$E$208:$E$212=$C240)*(NhuCau!AW$208:AW$212))),2)</f>
        <v>0</v>
      </c>
      <c r="AU240" s="2" cm="1">
        <f t="array" ref="AU240">ROUND((SUMPRODUCT((NhuCau!$E$208:$E$212=CakyQuyhoach)*((NhuCau!AX$208:AX$212)/10))+SUMPRODUCT((NhuCau!$E$208:$E$212=Kykehoach)*((NhuCau!AX$208:AX$212)/5))+SUMPRODUCT((NhuCau!$E$208:$E$212=$C240)*(NhuCau!AX$208:AX$212))),2)</f>
        <v>0</v>
      </c>
      <c r="AV240" s="2" cm="1">
        <f t="array" ref="AV240">ROUND((SUMPRODUCT((NhuCau!$E$208:$E$212=CakyQuyhoach)*((NhuCau!AY$208:AY$212)/10))+SUMPRODUCT((NhuCau!$E$208:$E$212=Kykehoach)*((NhuCau!AY$208:AY$212)/5))+SUMPRODUCT((NhuCau!$E$208:$E$212=$C240)*(NhuCau!AY$208:AY$212))),2)</f>
        <v>0</v>
      </c>
      <c r="AW240" s="2" cm="1">
        <f t="array" ref="AW240">ROUND((SUMPRODUCT((NhuCau!$E$208:$E$212=CakyQuyhoach)*((NhuCau!AZ$208:AZ$212)/10))+SUMPRODUCT((NhuCau!$E$208:$E$212=Kykehoach)*((NhuCau!AZ$208:AZ$212)/5))+SUMPRODUCT((NhuCau!$E$208:$E$212=$C240)*(NhuCau!AZ$208:AZ$212))),2)</f>
        <v>0</v>
      </c>
      <c r="AX240" s="2" cm="1">
        <f t="array" ref="AX240">ROUND((SUMPRODUCT((NhuCau!$E$208:$E$212=CakyQuyhoach)*((NhuCau!BA$208:BA$212)/10))+SUMPRODUCT((NhuCau!$E$208:$E$212=Kykehoach)*((NhuCau!BA$208:BA$212)/5))+SUMPRODUCT((NhuCau!$E$208:$E$212=$C240)*(NhuCau!BA$208:BA$212))),2)</f>
        <v>0</v>
      </c>
      <c r="AY240" s="2" cm="1">
        <f t="array" ref="AY240">ROUND((SUMPRODUCT((NhuCau!$E$208:$E$212=CakyQuyhoach)*((NhuCau!BB$208:BB$212)/10))+SUMPRODUCT((NhuCau!$E$208:$E$212=Kykehoach)*((NhuCau!BB$208:BB$212)/5))+SUMPRODUCT((NhuCau!$E$208:$E$212=$C240)*(NhuCau!BB$208:BB$212))),2)</f>
        <v>0</v>
      </c>
      <c r="AZ240" s="2" cm="1">
        <f t="array" ref="AZ240">ROUND((SUMPRODUCT((NhuCau!$E$208:$E$212=CakyQuyhoach)*((NhuCau!BD$208:BD$212)/10))+SUMPRODUCT((NhuCau!$E$208:$E$212=Kykehoach)*((NhuCau!BD$208:BD$212)/5))+SUMPRODUCT((NhuCau!$E$208:$E$212=$C240)*(NhuCau!BD$208:BD$212))),2)</f>
        <v>0</v>
      </c>
      <c r="BA240" s="2" cm="1">
        <f t="array" ref="BA240">ROUND((SUMPRODUCT((NhuCau!$E$208:$E$212=CakyQuyhoach)*((NhuCau!BE$208:BE$212)/10))+SUMPRODUCT((NhuCau!$E$208:$E$212=Kykehoach)*((NhuCau!BE$208:BE$212)/5))+SUMPRODUCT((NhuCau!$E$208:$E$212=$C240)*(NhuCau!BE$208:BE$212))),2)</f>
        <v>0</v>
      </c>
      <c r="BB240" s="2" cm="1">
        <f t="array" ref="BB240">ROUND((SUMPRODUCT((NhuCau!$E$208:$E$212=CakyQuyhoach)*((NhuCau!BF$208:BF$212)/10))+SUMPRODUCT((NhuCau!$E$208:$E$212=Kykehoach)*((NhuCau!BF$208:BF$212)/5))+SUMPRODUCT((NhuCau!$E$208:$E$212=$C240)*(NhuCau!BF$208:BF$212))),2)</f>
        <v>0</v>
      </c>
      <c r="BC240" s="2" cm="1">
        <f t="array" ref="BC240">ROUND((SUMPRODUCT((NhuCau!$E$208:$E$212=CakyQuyhoach)*((NhuCau!BG$208:BG$212)/10))+SUMPRODUCT((NhuCau!$E$208:$E$212=Kykehoach)*((NhuCau!BG$208:BG$212)/5))+SUMPRODUCT((NhuCau!$E$208:$E$212=$C240)*(NhuCau!BG$208:BG$212))),2)</f>
        <v>0</v>
      </c>
      <c r="BD240" s="2" cm="1">
        <f t="array" ref="BD240">ROUND((SUMPRODUCT((NhuCau!$E$208:$E$212=CakyQuyhoach)*((NhuCau!BH$208:BH$212)/10))+SUMPRODUCT((NhuCau!$E$208:$E$212=Kykehoach)*((NhuCau!BH$208:BH$212)/5))+SUMPRODUCT((NhuCau!$E$208:$E$212=$C240)*(NhuCau!BH$208:BH$212))),2)</f>
        <v>0</v>
      </c>
      <c r="BE240" s="2" cm="1">
        <f t="array" ref="BE240">ROUND((SUMPRODUCT((NhuCau!$E$208:$E$212=CakyQuyhoach)*((NhuCau!BI$208:BI$212)/10))+SUMPRODUCT((NhuCau!$E$208:$E$212=Kykehoach)*((NhuCau!BI$208:BI$212)/5))+SUMPRODUCT((NhuCau!$E$208:$E$212=$C240)*(NhuCau!BI$208:BI$212))),2)</f>
        <v>0</v>
      </c>
      <c r="BF240" s="2" cm="1">
        <f t="array" ref="BF240">ROUND((SUMPRODUCT((NhuCau!$E$208:$E$212=CakyQuyhoach)*((NhuCau!BJ$208:BJ$212)/10))+SUMPRODUCT((NhuCau!$E$208:$E$212=Kykehoach)*((NhuCau!BJ$208:BJ$212)/5))+SUMPRODUCT((NhuCau!$E$208:$E$212=$C240)*(NhuCau!BJ$208:BJ$212))),2)</f>
        <v>0</v>
      </c>
      <c r="BG240" s="2" cm="1">
        <f t="array" ref="BG240">ROUND((SUMPRODUCT((NhuCau!$E$208:$E$212=CakyQuyhoach)*((NhuCau!BK$208:BK$212)/10))+SUMPRODUCT((NhuCau!$E$208:$E$212=Kykehoach)*((NhuCau!BK$208:BK$212)/5))+SUMPRODUCT((NhuCau!$E$208:$E$212=$C240)*(NhuCau!BK$208:BK$212))),2)</f>
        <v>0</v>
      </c>
    </row>
    <row r="241" spans="1:59" s="1" customFormat="1" ht="16.5" customHeight="1">
      <c r="A241" s="251" t="s">
        <v>42</v>
      </c>
      <c r="B241" s="252"/>
      <c r="C241" s="253" t="str">
        <f>BANGTINH!O10</f>
        <v>Năm 2029</v>
      </c>
      <c r="D241" s="246" t="s">
        <v>205</v>
      </c>
      <c r="E241" s="255">
        <f>SUM(F241:BG241)</f>
        <v>0</v>
      </c>
      <c r="F241" s="2" cm="1">
        <f t="array" ref="F241">ROUND((SUMPRODUCT((NhuCau!$E$208:$E$212=CakyQuyhoach)*((NhuCau!I$208:I$212)/10))+SUMPRODUCT((NhuCau!$E$208:$E$212=Kykehoach)*((NhuCau!I$208:I$212)/5))+SUMPRODUCT((NhuCau!$E$208:$E$212=$C241)*(NhuCau!I$208:I$212))),2)</f>
        <v>0</v>
      </c>
      <c r="G241" s="2" cm="1">
        <f t="array" ref="G241">ROUND((SUMPRODUCT((NhuCau!$E$208:$E$212=CakyQuyhoach)*((NhuCau!J$208:J$212)/10))+SUMPRODUCT((NhuCau!$E$208:$E$212=Kykehoach)*((NhuCau!J$208:J$212)/5))+SUMPRODUCT((NhuCau!$E$208:$E$212=$C241)*(NhuCau!J$208:J$212))),2)</f>
        <v>0</v>
      </c>
      <c r="H241" s="2" cm="1">
        <f t="array" ref="H241">ROUND((SUMPRODUCT((NhuCau!$E$208:$E$212=CakyQuyhoach)*((NhuCau!K$208:K$212)/10))+SUMPRODUCT((NhuCau!$E$208:$E$212=Kykehoach)*((NhuCau!K$208:K$212)/5))+SUMPRODUCT((NhuCau!$E$208:$E$212=$C241)*(NhuCau!K$208:K$212))),2)</f>
        <v>0</v>
      </c>
      <c r="I241" s="2" cm="1">
        <f t="array" ref="I241">ROUND((SUMPRODUCT((NhuCau!$E$208:$E$212=CakyQuyhoach)*((NhuCau!L$208:L$212)/10))+SUMPRODUCT((NhuCau!$E$208:$E$212=Kykehoach)*((NhuCau!L$208:L$212)/5))+SUMPRODUCT((NhuCau!$E$208:$E$212=$C241)*(NhuCau!L$208:L$212))),2)</f>
        <v>0</v>
      </c>
      <c r="J241" s="2" cm="1">
        <f t="array" ref="J241">ROUND((SUMPRODUCT((NhuCau!$E$208:$E$212=CakyQuyhoach)*((NhuCau!M$208:M$212)/10))+SUMPRODUCT((NhuCau!$E$208:$E$212=Kykehoach)*((NhuCau!M$208:M$212)/5))+SUMPRODUCT((NhuCau!$E$208:$E$212=$C241)*(NhuCau!M$208:M$212))),2)</f>
        <v>0</v>
      </c>
      <c r="K241" s="2" cm="1">
        <f t="array" ref="K241">ROUND((SUMPRODUCT((NhuCau!$E$208:$E$212=CakyQuyhoach)*((NhuCau!N$208:N$212)/10))+SUMPRODUCT((NhuCau!$E$208:$E$212=Kykehoach)*((NhuCau!N$208:N$212)/5))+SUMPRODUCT((NhuCau!$E$208:$E$212=$C241)*(NhuCau!N$208:N$212))),2)</f>
        <v>0</v>
      </c>
      <c r="L241" s="2" cm="1">
        <f t="array" ref="L241">ROUND((SUMPRODUCT((NhuCau!$E$208:$E$212=CakyQuyhoach)*((NhuCau!O$208:O$212)/10))+SUMPRODUCT((NhuCau!$E$208:$E$212=Kykehoach)*((NhuCau!O$208:O$212)/5))+SUMPRODUCT((NhuCau!$E$208:$E$212=$C241)*(NhuCau!O$208:O$212))),2)</f>
        <v>0</v>
      </c>
      <c r="M241" s="2" cm="1">
        <f t="array" ref="M241">ROUND((SUMPRODUCT((NhuCau!$E$208:$E$212=CakyQuyhoach)*((NhuCau!P$208:P$212)/10))+SUMPRODUCT((NhuCau!$E$208:$E$212=Kykehoach)*((NhuCau!P$208:P$212)/5))+SUMPRODUCT((NhuCau!$E$208:$E$212=$C241)*(NhuCau!P$208:P$212))),2)</f>
        <v>0</v>
      </c>
      <c r="N241" s="2" cm="1">
        <f t="array" ref="N241">ROUND((SUMPRODUCT((NhuCau!$E$208:$E$212=CakyQuyhoach)*((NhuCau!Q$208:Q$212)/10))+SUMPRODUCT((NhuCau!$E$208:$E$212=Kykehoach)*((NhuCau!Q$208:Q$212)/5))+SUMPRODUCT((NhuCau!$E$208:$E$212=$C241)*(NhuCau!Q$208:Q$212))),2)</f>
        <v>0</v>
      </c>
      <c r="O241" s="2" cm="1">
        <f t="array" ref="O241">ROUND((SUMPRODUCT((NhuCau!$E$208:$E$212=CakyQuyhoach)*((NhuCau!R$208:R$212)/10))+SUMPRODUCT((NhuCau!$E$208:$E$212=Kykehoach)*((NhuCau!R$208:R$212)/5))+SUMPRODUCT((NhuCau!$E$208:$E$212=$C241)*(NhuCau!R$208:R$212))),2)</f>
        <v>0</v>
      </c>
      <c r="P241" s="2" cm="1">
        <f t="array" ref="P241">ROUND((SUMPRODUCT((NhuCau!$E$208:$E$212=CakyQuyhoach)*((NhuCau!S$208:S$212)/10))+SUMPRODUCT((NhuCau!$E$208:$E$212=Kykehoach)*((NhuCau!S$208:S$212)/5))+SUMPRODUCT((NhuCau!$E$208:$E$212=$C241)*(NhuCau!S$208:S$212))),2)</f>
        <v>0</v>
      </c>
      <c r="Q241" s="2" cm="1">
        <f t="array" ref="Q241">ROUND((SUMPRODUCT((NhuCau!$E$208:$E$212=CakyQuyhoach)*((NhuCau!T$208:T$212)/10))+SUMPRODUCT((NhuCau!$E$208:$E$212=Kykehoach)*((NhuCau!T$208:T$212)/5))+SUMPRODUCT((NhuCau!$E$208:$E$212=$C241)*(NhuCau!T$208:T$212))),2)</f>
        <v>0</v>
      </c>
      <c r="R241" s="2" cm="1">
        <f t="array" ref="R241">ROUND((SUMPRODUCT((NhuCau!$E$208:$E$212=CakyQuyhoach)*((NhuCau!U$208:U$212)/10))+SUMPRODUCT((NhuCau!$E$208:$E$212=Kykehoach)*((NhuCau!U$208:U$212)/5))+SUMPRODUCT((NhuCau!$E$208:$E$212=$C241)*(NhuCau!U$208:U$212))),2)</f>
        <v>0</v>
      </c>
      <c r="S241" s="2" cm="1">
        <f t="array" ref="S241">ROUND((SUMPRODUCT((NhuCau!$E$208:$E$212=CakyQuyhoach)*((NhuCau!V$208:V$212)/10))+SUMPRODUCT((NhuCau!$E$208:$E$212=Kykehoach)*((NhuCau!V$208:V$212)/5))+SUMPRODUCT((NhuCau!$E$208:$E$212=$C241)*(NhuCau!V$208:V$212))),2)</f>
        <v>0</v>
      </c>
      <c r="T241" s="2" cm="1">
        <f t="array" ref="T241">ROUND((SUMPRODUCT((NhuCau!$E$208:$E$212=CakyQuyhoach)*((NhuCau!W$208:W$212)/10))+SUMPRODUCT((NhuCau!$E$208:$E$212=Kykehoach)*((NhuCau!W$208:W$212)/5))+SUMPRODUCT((NhuCau!$E$208:$E$212=$C241)*(NhuCau!W$208:W$212))),2)</f>
        <v>0</v>
      </c>
      <c r="U241" s="2" cm="1">
        <f t="array" ref="U241">ROUND((SUMPRODUCT((NhuCau!$E$208:$E$212=CakyQuyhoach)*((NhuCau!X$208:X$212)/10))+SUMPRODUCT((NhuCau!$E$208:$E$212=Kykehoach)*((NhuCau!X$208:X$212)/5))+SUMPRODUCT((NhuCau!$E$208:$E$212=$C241)*(NhuCau!X$208:X$212))),2)</f>
        <v>0</v>
      </c>
      <c r="V241" s="2" cm="1">
        <f t="array" ref="V241">ROUND((SUMPRODUCT((NhuCau!$E$208:$E$212=CakyQuyhoach)*((NhuCau!Y$208:Y$212)/10))+SUMPRODUCT((NhuCau!$E$208:$E$212=Kykehoach)*((NhuCau!Y$208:Y$212)/5))+SUMPRODUCT((NhuCau!$E$208:$E$212=$C241)*(NhuCau!Y$208:Y$212))),2)</f>
        <v>0</v>
      </c>
      <c r="W241" s="2" cm="1">
        <f t="array" ref="W241">ROUND((SUMPRODUCT((NhuCau!$E$208:$E$212=CakyQuyhoach)*((NhuCau!Z$208:Z$212)/10))+SUMPRODUCT((NhuCau!$E$208:$E$212=Kykehoach)*((NhuCau!Z$208:Z$212)/5))+SUMPRODUCT((NhuCau!$E$208:$E$212=$C241)*(NhuCau!Z$208:Z$212))),2)</f>
        <v>0</v>
      </c>
      <c r="X241" s="2" cm="1">
        <f t="array" ref="X241">ROUND((SUMPRODUCT((NhuCau!$E$208:$E$212=CakyQuyhoach)*((NhuCau!AA$208:AA$212)/10))+SUMPRODUCT((NhuCau!$E$208:$E$212=Kykehoach)*((NhuCau!AA$208:AA$212)/5))+SUMPRODUCT((NhuCau!$E$208:$E$212=$C241)*(NhuCau!AA$208:AA$212))),2)</f>
        <v>0</v>
      </c>
      <c r="Y241" s="2" cm="1">
        <f t="array" ref="Y241">ROUND((SUMPRODUCT((NhuCau!$E$208:$E$212=CakyQuyhoach)*((NhuCau!AB$208:AB$212)/10))+SUMPRODUCT((NhuCau!$E$208:$E$212=Kykehoach)*((NhuCau!AB$208:AB$212)/5))+SUMPRODUCT((NhuCau!$E$208:$E$212=$C241)*(NhuCau!AB$208:AB$212))),2)</f>
        <v>0</v>
      </c>
      <c r="Z241" s="2" cm="1">
        <f t="array" ref="Z241">ROUND((SUMPRODUCT((NhuCau!$E$208:$E$212=CakyQuyhoach)*((NhuCau!AC$208:AC$212)/10))+SUMPRODUCT((NhuCau!$E$208:$E$212=Kykehoach)*((NhuCau!AC$208:AC$212)/5))+SUMPRODUCT((NhuCau!$E$208:$E$212=$C241)*(NhuCau!AC$208:AC$212))),2)</f>
        <v>0</v>
      </c>
      <c r="AA241" s="2" cm="1">
        <f t="array" ref="AA241">ROUND((SUMPRODUCT((NhuCau!$E$208:$E$212=CakyQuyhoach)*((NhuCau!AD$208:AD$212)/10))+SUMPRODUCT((NhuCau!$E$208:$E$212=Kykehoach)*((NhuCau!AD$208:AD$212)/5))+SUMPRODUCT((NhuCau!$E$208:$E$212=$C241)*(NhuCau!AD$208:AD$212))),2)</f>
        <v>0</v>
      </c>
      <c r="AB241" s="2" cm="1">
        <f t="array" ref="AB241">ROUND((SUMPRODUCT((NhuCau!$E$208:$E$212=CakyQuyhoach)*((NhuCau!AE$208:AE$212)/10))+SUMPRODUCT((NhuCau!$E$208:$E$212=Kykehoach)*((NhuCau!AE$208:AE$212)/5))+SUMPRODUCT((NhuCau!$E$208:$E$212=$C241)*(NhuCau!AE$208:AE$212))),2)</f>
        <v>0</v>
      </c>
      <c r="AC241" s="2" cm="1">
        <f t="array" ref="AC241">ROUND((SUMPRODUCT((NhuCau!$E$208:$E$212=CakyQuyhoach)*((NhuCau!AF$208:AF$212)/10))+SUMPRODUCT((NhuCau!$E$208:$E$212=Kykehoach)*((NhuCau!AF$208:AF$212)/5))+SUMPRODUCT((NhuCau!$E$208:$E$212=$C241)*(NhuCau!AF$208:AF$212))),2)</f>
        <v>0</v>
      </c>
      <c r="AD241" s="2" cm="1">
        <f t="array" ref="AD241">ROUND((SUMPRODUCT((NhuCau!$E$208:$E$212=CakyQuyhoach)*((NhuCau!AG$208:AG$212)/10))+SUMPRODUCT((NhuCau!$E$208:$E$212=Kykehoach)*((NhuCau!AG$208:AG$212)/5))+SUMPRODUCT((NhuCau!$E$208:$E$212=$C241)*(NhuCau!AG$208:AG$212))),2)</f>
        <v>0</v>
      </c>
      <c r="AE241" s="2" cm="1">
        <f t="array" ref="AE241">ROUND((SUMPRODUCT((NhuCau!$E$208:$E$212=CakyQuyhoach)*((NhuCau!AH$208:AH$212)/10))+SUMPRODUCT((NhuCau!$E$208:$E$212=Kykehoach)*((NhuCau!AH$208:AH$212)/5))+SUMPRODUCT((NhuCau!$E$208:$E$212=$C241)*(NhuCau!AH$208:AH$212))),2)</f>
        <v>0</v>
      </c>
      <c r="AF241" s="2" cm="1">
        <f t="array" ref="AF241">ROUND((SUMPRODUCT((NhuCau!$E$208:$E$212=CakyQuyhoach)*((NhuCau!AI$208:AI$212)/10))+SUMPRODUCT((NhuCau!$E$208:$E$212=Kykehoach)*((NhuCau!AI$208:AI$212)/5))+SUMPRODUCT((NhuCau!$E$208:$E$212=$C241)*(NhuCau!AI$208:AI$212))),2)</f>
        <v>0</v>
      </c>
      <c r="AG241" s="2" cm="1">
        <f t="array" ref="AG241">ROUND((SUMPRODUCT((NhuCau!$E$208:$E$212=CakyQuyhoach)*((NhuCau!AJ$208:AJ$212)/10))+SUMPRODUCT((NhuCau!$E$208:$E$212=Kykehoach)*((NhuCau!AJ$208:AJ$212)/5))+SUMPRODUCT((NhuCau!$E$208:$E$212=$C241)*(NhuCau!AJ$208:AJ$212))),2)</f>
        <v>0</v>
      </c>
      <c r="AH241" s="2" cm="1">
        <f t="array" ref="AH241">ROUND((SUMPRODUCT((NhuCau!$E$208:$E$212=CakyQuyhoach)*((NhuCau!AK$208:AK$212)/10))+SUMPRODUCT((NhuCau!$E$208:$E$212=Kykehoach)*((NhuCau!AK$208:AK$212)/5))+SUMPRODUCT((NhuCau!$E$208:$E$212=$C241)*(NhuCau!AK$208:AK$212))),2)</f>
        <v>0</v>
      </c>
      <c r="AI241" s="2" cm="1">
        <f t="array" ref="AI241">ROUND((SUMPRODUCT((NhuCau!$E$208:$E$212=CakyQuyhoach)*((NhuCau!AL$208:AL$212)/10))+SUMPRODUCT((NhuCau!$E$208:$E$212=Kykehoach)*((NhuCau!AL$208:AL$212)/5))+SUMPRODUCT((NhuCau!$E$208:$E$212=$C241)*(NhuCau!AL$208:AL$212))),2)</f>
        <v>0</v>
      </c>
      <c r="AJ241" s="2" cm="1">
        <f t="array" ref="AJ241">ROUND((SUMPRODUCT((NhuCau!$E$208:$E$212=CakyQuyhoach)*((NhuCau!AM$208:AM$212)/10))+SUMPRODUCT((NhuCau!$E$208:$E$212=Kykehoach)*((NhuCau!AM$208:AM$212)/5))+SUMPRODUCT((NhuCau!$E$208:$E$212=$C241)*(NhuCau!AM$208:AM$212))),2)</f>
        <v>0</v>
      </c>
      <c r="AK241" s="2" cm="1">
        <f t="array" ref="AK241">ROUND((SUMPRODUCT((NhuCau!$E$208:$E$212=CakyQuyhoach)*((NhuCau!AN$208:AN$212)/10))+SUMPRODUCT((NhuCau!$E$208:$E$212=Kykehoach)*((NhuCau!AN$208:AN$212)/5))+SUMPRODUCT((NhuCau!$E$208:$E$212=$C241)*(NhuCau!AN$208:AN$212))),2)</f>
        <v>0</v>
      </c>
      <c r="AL241" s="2" cm="1">
        <f t="array" ref="AL241">ROUND((SUMPRODUCT((NhuCau!$E$208:$E$212=CakyQuyhoach)*((NhuCau!AO$208:AO$212)/10))+SUMPRODUCT((NhuCau!$E$208:$E$212=Kykehoach)*((NhuCau!AO$208:AO$212)/5))+SUMPRODUCT((NhuCau!$E$208:$E$212=$C241)*(NhuCau!AO$208:AO$212))),2)</f>
        <v>0</v>
      </c>
      <c r="AM241" s="2" cm="1">
        <f t="array" ref="AM241">ROUND((SUMPRODUCT((NhuCau!$E$208:$E$212=CakyQuyhoach)*((NhuCau!AP$208:AP$212)/10))+SUMPRODUCT((NhuCau!$E$208:$E$212=Kykehoach)*((NhuCau!AP$208:AP$212)/5))+SUMPRODUCT((NhuCau!$E$208:$E$212=$C241)*(NhuCau!AP$208:AP$212))),2)</f>
        <v>0</v>
      </c>
      <c r="AN241" s="2" cm="1">
        <f t="array" ref="AN241">ROUND((SUMPRODUCT((NhuCau!$E$208:$E$212=CakyQuyhoach)*((NhuCau!AQ$208:AQ$212)/10))+SUMPRODUCT((NhuCau!$E$208:$E$212=Kykehoach)*((NhuCau!AQ$208:AQ$212)/5))+SUMPRODUCT((NhuCau!$E$208:$E$212=$C241)*(NhuCau!AQ$208:AQ$212))),2)</f>
        <v>0</v>
      </c>
      <c r="AO241" s="2" cm="1">
        <f t="array" ref="AO241">ROUND((SUMPRODUCT((NhuCau!$E$208:$E$212=CakyQuyhoach)*((NhuCau!AR$208:AR$212)/10))+SUMPRODUCT((NhuCau!$E$208:$E$212=Kykehoach)*((NhuCau!AR$208:AR$212)/5))+SUMPRODUCT((NhuCau!$E$208:$E$212=$C241)*(NhuCau!AR$208:AR$212))),2)</f>
        <v>0</v>
      </c>
      <c r="AP241" s="2" cm="1">
        <f t="array" ref="AP241">ROUND((SUMPRODUCT((NhuCau!$E$208:$E$212=CakyQuyhoach)*((NhuCau!AS$208:AS$212)/10))+SUMPRODUCT((NhuCau!$E$208:$E$212=Kykehoach)*((NhuCau!AS$208:AS$212)/5))+SUMPRODUCT((NhuCau!$E$208:$E$212=$C241)*(NhuCau!AS$208:AS$212))),2)</f>
        <v>0</v>
      </c>
      <c r="AQ241" s="2" cm="1">
        <f t="array" ref="AQ241">ROUND((SUMPRODUCT((NhuCau!$E$208:$E$212=CakyQuyhoach)*((NhuCau!AT$208:AT$212)/10))+SUMPRODUCT((NhuCau!$E$208:$E$212=Kykehoach)*((NhuCau!AT$208:AT$212)/5))+SUMPRODUCT((NhuCau!$E$208:$E$212=$C241)*(NhuCau!AT$208:AT$212))),2)</f>
        <v>0</v>
      </c>
      <c r="AR241" s="2" cm="1">
        <f t="array" ref="AR241">ROUND((SUMPRODUCT((NhuCau!$E$208:$E$212=CakyQuyhoach)*((NhuCau!AU$208:AU$212)/10))+SUMPRODUCT((NhuCau!$E$208:$E$212=Kykehoach)*((NhuCau!AU$208:AU$212)/5))+SUMPRODUCT((NhuCau!$E$208:$E$212=$C241)*(NhuCau!AU$208:AU$212))),2)</f>
        <v>0</v>
      </c>
      <c r="AS241" s="2" cm="1">
        <f t="array" ref="AS241">ROUND((SUMPRODUCT((NhuCau!$E$208:$E$212=CakyQuyhoach)*((NhuCau!AV$208:AV$212)/10))+SUMPRODUCT((NhuCau!$E$208:$E$212=Kykehoach)*((NhuCau!AV$208:AV$212)/5))+SUMPRODUCT((NhuCau!$E$208:$E$212=$C241)*(NhuCau!AV$208:AV$212))),2)</f>
        <v>0</v>
      </c>
      <c r="AT241" s="2" cm="1">
        <f t="array" ref="AT241">ROUND((SUMPRODUCT((NhuCau!$E$208:$E$212=CakyQuyhoach)*((NhuCau!AW$208:AW$212)/10))+SUMPRODUCT((NhuCau!$E$208:$E$212=Kykehoach)*((NhuCau!AW$208:AW$212)/5))+SUMPRODUCT((NhuCau!$E$208:$E$212=$C241)*(NhuCau!AW$208:AW$212))),2)</f>
        <v>0</v>
      </c>
      <c r="AU241" s="2" cm="1">
        <f t="array" ref="AU241">ROUND((SUMPRODUCT((NhuCau!$E$208:$E$212=CakyQuyhoach)*((NhuCau!AX$208:AX$212)/10))+SUMPRODUCT((NhuCau!$E$208:$E$212=Kykehoach)*((NhuCau!AX$208:AX$212)/5))+SUMPRODUCT((NhuCau!$E$208:$E$212=$C241)*(NhuCau!AX$208:AX$212))),2)</f>
        <v>0</v>
      </c>
      <c r="AV241" s="2" cm="1">
        <f t="array" ref="AV241">ROUND((SUMPRODUCT((NhuCau!$E$208:$E$212=CakyQuyhoach)*((NhuCau!AY$208:AY$212)/10))+SUMPRODUCT((NhuCau!$E$208:$E$212=Kykehoach)*((NhuCau!AY$208:AY$212)/5))+SUMPRODUCT((NhuCau!$E$208:$E$212=$C241)*(NhuCau!AY$208:AY$212))),2)</f>
        <v>0</v>
      </c>
      <c r="AW241" s="2" cm="1">
        <f t="array" ref="AW241">ROUND((SUMPRODUCT((NhuCau!$E$208:$E$212=CakyQuyhoach)*((NhuCau!AZ$208:AZ$212)/10))+SUMPRODUCT((NhuCau!$E$208:$E$212=Kykehoach)*((NhuCau!AZ$208:AZ$212)/5))+SUMPRODUCT((NhuCau!$E$208:$E$212=$C241)*(NhuCau!AZ$208:AZ$212))),2)</f>
        <v>0</v>
      </c>
      <c r="AX241" s="2" cm="1">
        <f t="array" ref="AX241">ROUND((SUMPRODUCT((NhuCau!$E$208:$E$212=CakyQuyhoach)*((NhuCau!BA$208:BA$212)/10))+SUMPRODUCT((NhuCau!$E$208:$E$212=Kykehoach)*((NhuCau!BA$208:BA$212)/5))+SUMPRODUCT((NhuCau!$E$208:$E$212=$C241)*(NhuCau!BA$208:BA$212))),2)</f>
        <v>0</v>
      </c>
      <c r="AY241" s="2" cm="1">
        <f t="array" ref="AY241">ROUND((SUMPRODUCT((NhuCau!$E$208:$E$212=CakyQuyhoach)*((NhuCau!BB$208:BB$212)/10))+SUMPRODUCT((NhuCau!$E$208:$E$212=Kykehoach)*((NhuCau!BB$208:BB$212)/5))+SUMPRODUCT((NhuCau!$E$208:$E$212=$C241)*(NhuCau!BB$208:BB$212))),2)</f>
        <v>0</v>
      </c>
      <c r="AZ241" s="2" cm="1">
        <f t="array" ref="AZ241">ROUND((SUMPRODUCT((NhuCau!$E$208:$E$212=CakyQuyhoach)*((NhuCau!BD$208:BD$212)/10))+SUMPRODUCT((NhuCau!$E$208:$E$212=Kykehoach)*((NhuCau!BD$208:BD$212)/5))+SUMPRODUCT((NhuCau!$E$208:$E$212=$C241)*(NhuCau!BD$208:BD$212))),2)</f>
        <v>0</v>
      </c>
      <c r="BA241" s="2" cm="1">
        <f t="array" ref="BA241">ROUND((SUMPRODUCT((NhuCau!$E$208:$E$212=CakyQuyhoach)*((NhuCau!BE$208:BE$212)/10))+SUMPRODUCT((NhuCau!$E$208:$E$212=Kykehoach)*((NhuCau!BE$208:BE$212)/5))+SUMPRODUCT((NhuCau!$E$208:$E$212=$C241)*(NhuCau!BE$208:BE$212))),2)</f>
        <v>0</v>
      </c>
      <c r="BB241" s="2" cm="1">
        <f t="array" ref="BB241">ROUND((SUMPRODUCT((NhuCau!$E$208:$E$212=CakyQuyhoach)*((NhuCau!BF$208:BF$212)/10))+SUMPRODUCT((NhuCau!$E$208:$E$212=Kykehoach)*((NhuCau!BF$208:BF$212)/5))+SUMPRODUCT((NhuCau!$E$208:$E$212=$C241)*(NhuCau!BF$208:BF$212))),2)</f>
        <v>0</v>
      </c>
      <c r="BC241" s="2" cm="1">
        <f t="array" ref="BC241">ROUND((SUMPRODUCT((NhuCau!$E$208:$E$212=CakyQuyhoach)*((NhuCau!BG$208:BG$212)/10))+SUMPRODUCT((NhuCau!$E$208:$E$212=Kykehoach)*((NhuCau!BG$208:BG$212)/5))+SUMPRODUCT((NhuCau!$E$208:$E$212=$C241)*(NhuCau!BG$208:BG$212))),2)</f>
        <v>0</v>
      </c>
      <c r="BD241" s="2" cm="1">
        <f t="array" ref="BD241">ROUND((SUMPRODUCT((NhuCau!$E$208:$E$212=CakyQuyhoach)*((NhuCau!BH$208:BH$212)/10))+SUMPRODUCT((NhuCau!$E$208:$E$212=Kykehoach)*((NhuCau!BH$208:BH$212)/5))+SUMPRODUCT((NhuCau!$E$208:$E$212=$C241)*(NhuCau!BH$208:BH$212))),2)</f>
        <v>0</v>
      </c>
      <c r="BE241" s="2" cm="1">
        <f t="array" ref="BE241">ROUND((SUMPRODUCT((NhuCau!$E$208:$E$212=CakyQuyhoach)*((NhuCau!BI$208:BI$212)/10))+SUMPRODUCT((NhuCau!$E$208:$E$212=Kykehoach)*((NhuCau!BI$208:BI$212)/5))+SUMPRODUCT((NhuCau!$E$208:$E$212=$C241)*(NhuCau!BI$208:BI$212))),2)</f>
        <v>0</v>
      </c>
      <c r="BF241" s="2" cm="1">
        <f t="array" ref="BF241">ROUND((SUMPRODUCT((NhuCau!$E$208:$E$212=CakyQuyhoach)*((NhuCau!BJ$208:BJ$212)/10))+SUMPRODUCT((NhuCau!$E$208:$E$212=Kykehoach)*((NhuCau!BJ$208:BJ$212)/5))+SUMPRODUCT((NhuCau!$E$208:$E$212=$C241)*(NhuCau!BJ$208:BJ$212))),2)</f>
        <v>0</v>
      </c>
      <c r="BG241" s="2" cm="1">
        <f t="array" ref="BG241">ROUND((SUMPRODUCT((NhuCau!$E$208:$E$212=CakyQuyhoach)*((NhuCau!BK$208:BK$212)/10))+SUMPRODUCT((NhuCau!$E$208:$E$212=Kykehoach)*((NhuCau!BK$208:BK$212)/5))+SUMPRODUCT((NhuCau!$E$208:$E$212=$C241)*(NhuCau!BK$208:BK$212))),2)</f>
        <v>0</v>
      </c>
    </row>
    <row r="242" spans="1:59" s="5" customFormat="1" ht="16.5" customHeight="1">
      <c r="A242" s="117" t="s">
        <v>42</v>
      </c>
      <c r="B242" s="256"/>
      <c r="C242" s="249" t="str">
        <f>BANGTINH!O11</f>
        <v>Năm 2030</v>
      </c>
      <c r="D242" s="246" t="s">
        <v>205</v>
      </c>
      <c r="E242" s="257">
        <f t="shared" ref="E242:F242" si="122">E235-E236</f>
        <v>0</v>
      </c>
      <c r="F242" s="8">
        <f t="shared" si="122"/>
        <v>0</v>
      </c>
      <c r="G242" s="8">
        <f t="shared" ref="G242:BG242" si="123">G235-G236</f>
        <v>0</v>
      </c>
      <c r="H242" s="8">
        <f t="shared" si="123"/>
        <v>0</v>
      </c>
      <c r="I242" s="8">
        <f t="shared" si="123"/>
        <v>0</v>
      </c>
      <c r="J242" s="8">
        <f t="shared" si="123"/>
        <v>0</v>
      </c>
      <c r="K242" s="8">
        <f t="shared" si="123"/>
        <v>0</v>
      </c>
      <c r="L242" s="8">
        <f t="shared" si="123"/>
        <v>0</v>
      </c>
      <c r="M242" s="8">
        <f t="shared" si="123"/>
        <v>0</v>
      </c>
      <c r="N242" s="8">
        <f t="shared" si="123"/>
        <v>0</v>
      </c>
      <c r="O242" s="8">
        <f t="shared" si="123"/>
        <v>0</v>
      </c>
      <c r="P242" s="8">
        <f t="shared" si="123"/>
        <v>0</v>
      </c>
      <c r="Q242" s="8">
        <f t="shared" si="123"/>
        <v>0</v>
      </c>
      <c r="R242" s="8">
        <f t="shared" si="123"/>
        <v>0</v>
      </c>
      <c r="S242" s="8">
        <f t="shared" si="123"/>
        <v>0</v>
      </c>
      <c r="T242" s="8">
        <f t="shared" si="123"/>
        <v>0</v>
      </c>
      <c r="U242" s="8">
        <f t="shared" si="123"/>
        <v>0</v>
      </c>
      <c r="V242" s="8">
        <f t="shared" si="123"/>
        <v>0</v>
      </c>
      <c r="W242" s="8">
        <f t="shared" si="123"/>
        <v>0</v>
      </c>
      <c r="X242" s="8">
        <f t="shared" si="123"/>
        <v>0</v>
      </c>
      <c r="Y242" s="8">
        <f t="shared" si="123"/>
        <v>0</v>
      </c>
      <c r="Z242" s="8">
        <f t="shared" si="123"/>
        <v>0</v>
      </c>
      <c r="AA242" s="8">
        <f t="shared" si="123"/>
        <v>0</v>
      </c>
      <c r="AB242" s="8">
        <f t="shared" si="123"/>
        <v>0</v>
      </c>
      <c r="AC242" s="8">
        <f t="shared" si="123"/>
        <v>0</v>
      </c>
      <c r="AD242" s="8">
        <f t="shared" si="123"/>
        <v>0</v>
      </c>
      <c r="AE242" s="8">
        <f t="shared" si="123"/>
        <v>0</v>
      </c>
      <c r="AF242" s="8">
        <f t="shared" si="123"/>
        <v>0</v>
      </c>
      <c r="AG242" s="8">
        <f t="shared" si="123"/>
        <v>0</v>
      </c>
      <c r="AH242" s="8">
        <f t="shared" si="123"/>
        <v>0</v>
      </c>
      <c r="AI242" s="8">
        <f t="shared" si="123"/>
        <v>0</v>
      </c>
      <c r="AJ242" s="8">
        <f t="shared" si="123"/>
        <v>0</v>
      </c>
      <c r="AK242" s="8">
        <f t="shared" si="123"/>
        <v>0</v>
      </c>
      <c r="AL242" s="8">
        <f t="shared" si="123"/>
        <v>0</v>
      </c>
      <c r="AM242" s="8">
        <f t="shared" si="123"/>
        <v>0</v>
      </c>
      <c r="AN242" s="8">
        <f t="shared" si="123"/>
        <v>0</v>
      </c>
      <c r="AO242" s="8">
        <f t="shared" si="123"/>
        <v>0</v>
      </c>
      <c r="AP242" s="8">
        <f t="shared" si="123"/>
        <v>0</v>
      </c>
      <c r="AQ242" s="8">
        <f t="shared" si="123"/>
        <v>0</v>
      </c>
      <c r="AR242" s="8">
        <f t="shared" si="123"/>
        <v>0</v>
      </c>
      <c r="AS242" s="8">
        <f t="shared" si="123"/>
        <v>0</v>
      </c>
      <c r="AT242" s="8">
        <f t="shared" si="123"/>
        <v>0</v>
      </c>
      <c r="AU242" s="8">
        <f t="shared" si="123"/>
        <v>0</v>
      </c>
      <c r="AV242" s="8">
        <f t="shared" si="123"/>
        <v>0</v>
      </c>
      <c r="AW242" s="8">
        <f t="shared" si="123"/>
        <v>0</v>
      </c>
      <c r="AX242" s="8">
        <f t="shared" si="123"/>
        <v>0</v>
      </c>
      <c r="AY242" s="8">
        <f t="shared" si="123"/>
        <v>0</v>
      </c>
      <c r="AZ242" s="8">
        <f t="shared" si="123"/>
        <v>0</v>
      </c>
      <c r="BA242" s="8">
        <f t="shared" si="123"/>
        <v>0</v>
      </c>
      <c r="BB242" s="8">
        <f t="shared" si="123"/>
        <v>0</v>
      </c>
      <c r="BC242" s="8">
        <f t="shared" si="123"/>
        <v>0</v>
      </c>
      <c r="BD242" s="8">
        <f t="shared" si="123"/>
        <v>0</v>
      </c>
      <c r="BE242" s="8">
        <f t="shared" si="123"/>
        <v>0</v>
      </c>
      <c r="BF242" s="8">
        <f t="shared" si="123"/>
        <v>0</v>
      </c>
      <c r="BG242" s="8">
        <f t="shared" si="123"/>
        <v>0</v>
      </c>
    </row>
    <row r="243" spans="1:59" s="5" customFormat="1" ht="16.5" customHeight="1">
      <c r="A243" s="117" t="s">
        <v>42</v>
      </c>
      <c r="B243" s="244"/>
      <c r="C243" s="245" t="s">
        <v>45</v>
      </c>
      <c r="D243" s="246" t="s">
        <v>54</v>
      </c>
      <c r="E243" s="247">
        <f>NhuCau!H213</f>
        <v>35.599999999999994</v>
      </c>
      <c r="F243" s="4">
        <f>NhuCau!I213</f>
        <v>12.9</v>
      </c>
      <c r="G243" s="4">
        <f>NhuCau!J213</f>
        <v>0</v>
      </c>
      <c r="H243" s="4">
        <f>NhuCau!K213</f>
        <v>17.399999999999999</v>
      </c>
      <c r="I243" s="4">
        <f>NhuCau!L213</f>
        <v>1</v>
      </c>
      <c r="J243" s="4">
        <f>NhuCau!M213</f>
        <v>0</v>
      </c>
      <c r="K243" s="4">
        <f>NhuCau!N213</f>
        <v>0</v>
      </c>
      <c r="L243" s="4">
        <f>NhuCau!O213</f>
        <v>0</v>
      </c>
      <c r="M243" s="4">
        <f>NhuCau!P213</f>
        <v>0</v>
      </c>
      <c r="N243" s="4">
        <f>NhuCau!Q213</f>
        <v>3</v>
      </c>
      <c r="O243" s="4">
        <f>NhuCau!R213</f>
        <v>0</v>
      </c>
      <c r="P243" s="4">
        <f>NhuCau!S213</f>
        <v>0</v>
      </c>
      <c r="Q243" s="4">
        <f>NhuCau!T213</f>
        <v>0</v>
      </c>
      <c r="R243" s="4">
        <f>NhuCau!U213</f>
        <v>0</v>
      </c>
      <c r="S243" s="4">
        <f>NhuCau!V213</f>
        <v>0</v>
      </c>
      <c r="T243" s="4">
        <f>NhuCau!W213</f>
        <v>0</v>
      </c>
      <c r="U243" s="4">
        <f>NhuCau!X213</f>
        <v>0</v>
      </c>
      <c r="V243" s="4">
        <f>NhuCau!Y213</f>
        <v>0</v>
      </c>
      <c r="W243" s="4">
        <f>NhuCau!Z213</f>
        <v>0</v>
      </c>
      <c r="X243" s="4">
        <f>NhuCau!AA213</f>
        <v>0</v>
      </c>
      <c r="Y243" s="4">
        <f>NhuCau!AB213</f>
        <v>0</v>
      </c>
      <c r="Z243" s="4">
        <f>NhuCau!AC213</f>
        <v>0</v>
      </c>
      <c r="AA243" s="4">
        <f>NhuCau!AD213</f>
        <v>0</v>
      </c>
      <c r="AB243" s="4">
        <f>NhuCau!AE213</f>
        <v>0</v>
      </c>
      <c r="AC243" s="4">
        <f>NhuCau!AF213</f>
        <v>0</v>
      </c>
      <c r="AD243" s="4">
        <f>NhuCau!AG213</f>
        <v>0</v>
      </c>
      <c r="AE243" s="4">
        <f>NhuCau!AH213</f>
        <v>0</v>
      </c>
      <c r="AF243" s="4">
        <f>NhuCau!AI213</f>
        <v>0</v>
      </c>
      <c r="AG243" s="4">
        <f>NhuCau!AJ213</f>
        <v>0</v>
      </c>
      <c r="AH243" s="4">
        <f>NhuCau!AK213</f>
        <v>0</v>
      </c>
      <c r="AI243" s="4">
        <f>NhuCau!AL213</f>
        <v>0</v>
      </c>
      <c r="AJ243" s="4">
        <f>NhuCau!AM213</f>
        <v>0</v>
      </c>
      <c r="AK243" s="4">
        <f>NhuCau!AN213</f>
        <v>0</v>
      </c>
      <c r="AL243" s="4">
        <f>NhuCau!AO213</f>
        <v>0</v>
      </c>
      <c r="AM243" s="4">
        <f>NhuCau!AP213</f>
        <v>0.65</v>
      </c>
      <c r="AN243" s="4">
        <f>NhuCau!AQ213</f>
        <v>0.65</v>
      </c>
      <c r="AO243" s="4">
        <f>NhuCau!AR213</f>
        <v>0</v>
      </c>
      <c r="AP243" s="4">
        <f>NhuCau!AS213</f>
        <v>0</v>
      </c>
      <c r="AQ243" s="4">
        <f>NhuCau!AT213</f>
        <v>0</v>
      </c>
      <c r="AR243" s="4">
        <f>NhuCau!AU213</f>
        <v>0</v>
      </c>
      <c r="AS243" s="4">
        <f>NhuCau!AV213</f>
        <v>0</v>
      </c>
      <c r="AT243" s="4">
        <f>NhuCau!AW213</f>
        <v>0</v>
      </c>
      <c r="AU243" s="4">
        <f>NhuCau!AX213</f>
        <v>0</v>
      </c>
      <c r="AV243" s="4">
        <f>NhuCau!AY213</f>
        <v>0</v>
      </c>
      <c r="AW243" s="4">
        <f>NhuCau!AZ213</f>
        <v>0</v>
      </c>
      <c r="AX243" s="4">
        <f>NhuCau!BA213</f>
        <v>0</v>
      </c>
      <c r="AY243" s="4">
        <f>NhuCau!BB213</f>
        <v>0</v>
      </c>
      <c r="AZ243" s="4">
        <f>NhuCau!BD213</f>
        <v>0</v>
      </c>
      <c r="BA243" s="4">
        <f>NhuCau!BE213</f>
        <v>0</v>
      </c>
      <c r="BB243" s="4">
        <f>NhuCau!BF213</f>
        <v>0</v>
      </c>
      <c r="BC243" s="4">
        <f>NhuCau!BG213</f>
        <v>0</v>
      </c>
      <c r="BD243" s="4">
        <f>NhuCau!BH213</f>
        <v>0</v>
      </c>
      <c r="BE243" s="4">
        <f>NhuCau!BI213</f>
        <v>0</v>
      </c>
      <c r="BF243" s="4">
        <f>NhuCau!BJ213</f>
        <v>0</v>
      </c>
      <c r="BG243" s="4">
        <f>NhuCau!BK213</f>
        <v>0</v>
      </c>
    </row>
    <row r="244" spans="1:59" s="5" customFormat="1" ht="16.5" customHeight="1">
      <c r="A244" s="117" t="s">
        <v>42</v>
      </c>
      <c r="B244" s="248"/>
      <c r="C244" s="249">
        <f>BANGTINH!O5</f>
        <v>0</v>
      </c>
      <c r="D244" s="246" t="s">
        <v>54</v>
      </c>
      <c r="E244" s="250">
        <f t="shared" ref="E244:F244" si="124">SUM(E245:E249)</f>
        <v>35.599999999999994</v>
      </c>
      <c r="F244" s="6">
        <f t="shared" si="124"/>
        <v>12.9</v>
      </c>
      <c r="G244" s="6">
        <f t="shared" ref="G244:BG244" si="125">SUM(G245:G249)</f>
        <v>0</v>
      </c>
      <c r="H244" s="6">
        <f t="shared" si="125"/>
        <v>17.399999999999999</v>
      </c>
      <c r="I244" s="6">
        <f t="shared" si="125"/>
        <v>1</v>
      </c>
      <c r="J244" s="6">
        <f t="shared" si="125"/>
        <v>0</v>
      </c>
      <c r="K244" s="6">
        <f t="shared" si="125"/>
        <v>0</v>
      </c>
      <c r="L244" s="6">
        <f t="shared" si="125"/>
        <v>0</v>
      </c>
      <c r="M244" s="6">
        <f t="shared" si="125"/>
        <v>0</v>
      </c>
      <c r="N244" s="6">
        <f t="shared" si="125"/>
        <v>3</v>
      </c>
      <c r="O244" s="6">
        <f t="shared" si="125"/>
        <v>0</v>
      </c>
      <c r="P244" s="6">
        <f t="shared" si="125"/>
        <v>0</v>
      </c>
      <c r="Q244" s="6">
        <f t="shared" si="125"/>
        <v>0</v>
      </c>
      <c r="R244" s="6">
        <f t="shared" si="125"/>
        <v>0</v>
      </c>
      <c r="S244" s="6">
        <f t="shared" si="125"/>
        <v>0</v>
      </c>
      <c r="T244" s="6">
        <f t="shared" si="125"/>
        <v>0</v>
      </c>
      <c r="U244" s="6">
        <f t="shared" si="125"/>
        <v>0</v>
      </c>
      <c r="V244" s="6">
        <f t="shared" si="125"/>
        <v>0</v>
      </c>
      <c r="W244" s="6">
        <f t="shared" si="125"/>
        <v>0</v>
      </c>
      <c r="X244" s="6">
        <f t="shared" si="125"/>
        <v>0</v>
      </c>
      <c r="Y244" s="6">
        <f t="shared" si="125"/>
        <v>0</v>
      </c>
      <c r="Z244" s="6">
        <f t="shared" si="125"/>
        <v>0</v>
      </c>
      <c r="AA244" s="6">
        <f t="shared" si="125"/>
        <v>0</v>
      </c>
      <c r="AB244" s="6">
        <f t="shared" si="125"/>
        <v>0</v>
      </c>
      <c r="AC244" s="6">
        <f t="shared" si="125"/>
        <v>0</v>
      </c>
      <c r="AD244" s="6">
        <f t="shared" si="125"/>
        <v>0</v>
      </c>
      <c r="AE244" s="6">
        <f t="shared" si="125"/>
        <v>0</v>
      </c>
      <c r="AF244" s="6">
        <f t="shared" si="125"/>
        <v>0</v>
      </c>
      <c r="AG244" s="6">
        <f t="shared" si="125"/>
        <v>0</v>
      </c>
      <c r="AH244" s="6">
        <f t="shared" si="125"/>
        <v>0</v>
      </c>
      <c r="AI244" s="6">
        <f t="shared" si="125"/>
        <v>0</v>
      </c>
      <c r="AJ244" s="6">
        <f t="shared" si="125"/>
        <v>0</v>
      </c>
      <c r="AK244" s="6">
        <f t="shared" si="125"/>
        <v>0</v>
      </c>
      <c r="AL244" s="6">
        <f t="shared" si="125"/>
        <v>0</v>
      </c>
      <c r="AM244" s="6">
        <f t="shared" si="125"/>
        <v>0.65</v>
      </c>
      <c r="AN244" s="6">
        <f t="shared" si="125"/>
        <v>0.65</v>
      </c>
      <c r="AO244" s="6">
        <f t="shared" si="125"/>
        <v>0</v>
      </c>
      <c r="AP244" s="6">
        <f t="shared" si="125"/>
        <v>0</v>
      </c>
      <c r="AQ244" s="6">
        <f t="shared" si="125"/>
        <v>0</v>
      </c>
      <c r="AR244" s="6">
        <f t="shared" si="125"/>
        <v>0</v>
      </c>
      <c r="AS244" s="6">
        <f t="shared" si="125"/>
        <v>0</v>
      </c>
      <c r="AT244" s="6">
        <f t="shared" si="125"/>
        <v>0</v>
      </c>
      <c r="AU244" s="6">
        <f t="shared" si="125"/>
        <v>0</v>
      </c>
      <c r="AV244" s="6">
        <f t="shared" si="125"/>
        <v>0</v>
      </c>
      <c r="AW244" s="6">
        <f t="shared" si="125"/>
        <v>0</v>
      </c>
      <c r="AX244" s="6">
        <f t="shared" si="125"/>
        <v>0</v>
      </c>
      <c r="AY244" s="6">
        <f t="shared" si="125"/>
        <v>0</v>
      </c>
      <c r="AZ244" s="6">
        <f t="shared" si="125"/>
        <v>0</v>
      </c>
      <c r="BA244" s="6">
        <f t="shared" si="125"/>
        <v>0</v>
      </c>
      <c r="BB244" s="6">
        <f t="shared" si="125"/>
        <v>0</v>
      </c>
      <c r="BC244" s="6">
        <f t="shared" si="125"/>
        <v>0</v>
      </c>
      <c r="BD244" s="6">
        <f t="shared" si="125"/>
        <v>0</v>
      </c>
      <c r="BE244" s="6">
        <f t="shared" si="125"/>
        <v>0</v>
      </c>
      <c r="BF244" s="6">
        <f t="shared" si="125"/>
        <v>0</v>
      </c>
      <c r="BG244" s="6">
        <f t="shared" si="125"/>
        <v>0</v>
      </c>
    </row>
    <row r="245" spans="1:59" s="1" customFormat="1" ht="16.5" customHeight="1">
      <c r="A245" s="251" t="s">
        <v>42</v>
      </c>
      <c r="B245" s="252"/>
      <c r="C245" s="253" t="str">
        <f>BANGTINH!O6</f>
        <v>Năm 2025</v>
      </c>
      <c r="D245" s="246" t="s">
        <v>54</v>
      </c>
      <c r="E245" s="255">
        <f>SUM(F245:BG245)</f>
        <v>35.599999999999994</v>
      </c>
      <c r="F245" s="2">
        <f>ROUND((SUMPRODUCT((NhuCau!$E$214:$E$245=CakyQuyhoach)*((NhuCau!I$214:I$245)/10))+SUMPRODUCT((NhuCau!$E$214:$E$245=Kykehoach)*((NhuCau!I$214:I$245)/5))+SUMPRODUCT((NhuCau!$E$214:$E$245=$C245)*(NhuCau!I$214:I$245))),2)</f>
        <v>12.9</v>
      </c>
      <c r="G245" s="2">
        <f>ROUND((SUMPRODUCT((NhuCau!$E$214:$E$245=CakyQuyhoach)*((NhuCau!J$214:J$245)/10))+SUMPRODUCT((NhuCau!$E$214:$E$245=Kykehoach)*((NhuCau!J$214:J$245)/5))+SUMPRODUCT((NhuCau!$E$214:$E$245=$C245)*(NhuCau!J$214:J$245))),2)</f>
        <v>0</v>
      </c>
      <c r="H245" s="2">
        <f>ROUND((SUMPRODUCT((NhuCau!$E$214:$E$245=CakyQuyhoach)*((NhuCau!K$214:K$245)/10))+SUMPRODUCT((NhuCau!$E$214:$E$245=Kykehoach)*((NhuCau!K$214:K$245)/5))+SUMPRODUCT((NhuCau!$E$214:$E$245=$C245)*(NhuCau!K$214:K$245))),2)</f>
        <v>17.399999999999999</v>
      </c>
      <c r="I245" s="2">
        <f>ROUND((SUMPRODUCT((NhuCau!$E$214:$E$245=CakyQuyhoach)*((NhuCau!L$214:L$245)/10))+SUMPRODUCT((NhuCau!$E$214:$E$245=Kykehoach)*((NhuCau!L$214:L$245)/5))+SUMPRODUCT((NhuCau!$E$214:$E$245=$C245)*(NhuCau!L$214:L$245))),2)</f>
        <v>1</v>
      </c>
      <c r="J245" s="2">
        <f>ROUND((SUMPRODUCT((NhuCau!$E$214:$E$245=CakyQuyhoach)*((NhuCau!M$214:M$245)/10))+SUMPRODUCT((NhuCau!$E$214:$E$245=Kykehoach)*((NhuCau!M$214:M$245)/5))+SUMPRODUCT((NhuCau!$E$214:$E$245=$C245)*(NhuCau!M$214:M$245))),2)</f>
        <v>0</v>
      </c>
      <c r="K245" s="2">
        <f>ROUND((SUMPRODUCT((NhuCau!$E$214:$E$245=CakyQuyhoach)*((NhuCau!N$214:N$245)/10))+SUMPRODUCT((NhuCau!$E$214:$E$245=Kykehoach)*((NhuCau!N$214:N$245)/5))+SUMPRODUCT((NhuCau!$E$214:$E$245=$C245)*(NhuCau!N$214:N$245))),2)</f>
        <v>0</v>
      </c>
      <c r="L245" s="2">
        <f>ROUND((SUMPRODUCT((NhuCau!$E$214:$E$245=CakyQuyhoach)*((NhuCau!O$214:O$245)/10))+SUMPRODUCT((NhuCau!$E$214:$E$245=Kykehoach)*((NhuCau!O$214:O$245)/5))+SUMPRODUCT((NhuCau!$E$214:$E$245=$C245)*(NhuCau!O$214:O$245))),2)</f>
        <v>0</v>
      </c>
      <c r="M245" s="2">
        <f>ROUND((SUMPRODUCT((NhuCau!$E$214:$E$245=CakyQuyhoach)*((NhuCau!P$214:P$245)/10))+SUMPRODUCT((NhuCau!$E$214:$E$245=Kykehoach)*((NhuCau!P$214:P$245)/5))+SUMPRODUCT((NhuCau!$E$214:$E$245=$C245)*(NhuCau!P$214:P$245))),2)</f>
        <v>0</v>
      </c>
      <c r="N245" s="2">
        <f>ROUND((SUMPRODUCT((NhuCau!$E$214:$E$245=CakyQuyhoach)*((NhuCau!Q$214:Q$245)/10))+SUMPRODUCT((NhuCau!$E$214:$E$245=Kykehoach)*((NhuCau!Q$214:Q$245)/5))+SUMPRODUCT((NhuCau!$E$214:$E$245=$C245)*(NhuCau!Q$214:Q$245))),2)</f>
        <v>3</v>
      </c>
      <c r="O245" s="2">
        <f>ROUND((SUMPRODUCT((NhuCau!$E$214:$E$245=CakyQuyhoach)*((NhuCau!R$214:R$245)/10))+SUMPRODUCT((NhuCau!$E$214:$E$245=Kykehoach)*((NhuCau!R$214:R$245)/5))+SUMPRODUCT((NhuCau!$E$214:$E$245=$C245)*(NhuCau!R$214:R$245))),2)</f>
        <v>0</v>
      </c>
      <c r="P245" s="2">
        <f>ROUND((SUMPRODUCT((NhuCau!$E$214:$E$245=CakyQuyhoach)*((NhuCau!S$214:S$245)/10))+SUMPRODUCT((NhuCau!$E$214:$E$245=Kykehoach)*((NhuCau!S$214:S$245)/5))+SUMPRODUCT((NhuCau!$E$214:$E$245=$C245)*(NhuCau!S$214:S$245))),2)</f>
        <v>0</v>
      </c>
      <c r="Q245" s="2">
        <f>ROUND((SUMPRODUCT((NhuCau!$E$214:$E$245=CakyQuyhoach)*((NhuCau!T$214:T$245)/10))+SUMPRODUCT((NhuCau!$E$214:$E$245=Kykehoach)*((NhuCau!T$214:T$245)/5))+SUMPRODUCT((NhuCau!$E$214:$E$245=$C245)*(NhuCau!T$214:T$245))),2)</f>
        <v>0</v>
      </c>
      <c r="R245" s="2">
        <f>ROUND((SUMPRODUCT((NhuCau!$E$214:$E$245=CakyQuyhoach)*((NhuCau!U$214:U$245)/10))+SUMPRODUCT((NhuCau!$E$214:$E$245=Kykehoach)*((NhuCau!U$214:U$245)/5))+SUMPRODUCT((NhuCau!$E$214:$E$245=$C245)*(NhuCau!U$214:U$245))),2)</f>
        <v>0</v>
      </c>
      <c r="S245" s="2">
        <f>ROUND((SUMPRODUCT((NhuCau!$E$214:$E$245=CakyQuyhoach)*((NhuCau!V$214:V$245)/10))+SUMPRODUCT((NhuCau!$E$214:$E$245=Kykehoach)*((NhuCau!V$214:V$245)/5))+SUMPRODUCT((NhuCau!$E$214:$E$245=$C245)*(NhuCau!V$214:V$245))),2)</f>
        <v>0</v>
      </c>
      <c r="T245" s="2">
        <f>ROUND((SUMPRODUCT((NhuCau!$E$214:$E$245=CakyQuyhoach)*((NhuCau!W$214:W$245)/10))+SUMPRODUCT((NhuCau!$E$214:$E$245=Kykehoach)*((NhuCau!W$214:W$245)/5))+SUMPRODUCT((NhuCau!$E$214:$E$245=$C245)*(NhuCau!W$214:W$245))),2)</f>
        <v>0</v>
      </c>
      <c r="U245" s="2">
        <f>ROUND((SUMPRODUCT((NhuCau!$E$214:$E$245=CakyQuyhoach)*((NhuCau!X$214:X$245)/10))+SUMPRODUCT((NhuCau!$E$214:$E$245=Kykehoach)*((NhuCau!X$214:X$245)/5))+SUMPRODUCT((NhuCau!$E$214:$E$245=$C245)*(NhuCau!X$214:X$245))),2)</f>
        <v>0</v>
      </c>
      <c r="V245" s="2">
        <f>ROUND((SUMPRODUCT((NhuCau!$E$214:$E$245=CakyQuyhoach)*((NhuCau!Y$214:Y$245)/10))+SUMPRODUCT((NhuCau!$E$214:$E$245=Kykehoach)*((NhuCau!Y$214:Y$245)/5))+SUMPRODUCT((NhuCau!$E$214:$E$245=$C245)*(NhuCau!Y$214:Y$245))),2)</f>
        <v>0</v>
      </c>
      <c r="W245" s="2">
        <f>ROUND((SUMPRODUCT((NhuCau!$E$214:$E$245=CakyQuyhoach)*((NhuCau!Z$214:Z$245)/10))+SUMPRODUCT((NhuCau!$E$214:$E$245=Kykehoach)*((NhuCau!Z$214:Z$245)/5))+SUMPRODUCT((NhuCau!$E$214:$E$245=$C245)*(NhuCau!Z$214:Z$245))),2)</f>
        <v>0</v>
      </c>
      <c r="X245" s="2">
        <f>ROUND((SUMPRODUCT((NhuCau!$E$214:$E$245=CakyQuyhoach)*((NhuCau!AA$214:AA$245)/10))+SUMPRODUCT((NhuCau!$E$214:$E$245=Kykehoach)*((NhuCau!AA$214:AA$245)/5))+SUMPRODUCT((NhuCau!$E$214:$E$245=$C245)*(NhuCau!AA$214:AA$245))),2)</f>
        <v>0</v>
      </c>
      <c r="Y245" s="2">
        <f>ROUND((SUMPRODUCT((NhuCau!$E$214:$E$245=CakyQuyhoach)*((NhuCau!AB$214:AB$245)/10))+SUMPRODUCT((NhuCau!$E$214:$E$245=Kykehoach)*((NhuCau!AB$214:AB$245)/5))+SUMPRODUCT((NhuCau!$E$214:$E$245=$C245)*(NhuCau!AB$214:AB$245))),2)</f>
        <v>0</v>
      </c>
      <c r="Z245" s="2">
        <f>ROUND((SUMPRODUCT((NhuCau!$E$214:$E$245=CakyQuyhoach)*((NhuCau!AC$214:AC$245)/10))+SUMPRODUCT((NhuCau!$E$214:$E$245=Kykehoach)*((NhuCau!AC$214:AC$245)/5))+SUMPRODUCT((NhuCau!$E$214:$E$245=$C245)*(NhuCau!AC$214:AC$245))),2)</f>
        <v>0</v>
      </c>
      <c r="AA245" s="2">
        <f>ROUND((SUMPRODUCT((NhuCau!$E$214:$E$245=CakyQuyhoach)*((NhuCau!AD$214:AD$245)/10))+SUMPRODUCT((NhuCau!$E$214:$E$245=Kykehoach)*((NhuCau!AD$214:AD$245)/5))+SUMPRODUCT((NhuCau!$E$214:$E$245=$C245)*(NhuCau!AD$214:AD$245))),2)</f>
        <v>0</v>
      </c>
      <c r="AB245" s="2">
        <f>ROUND((SUMPRODUCT((NhuCau!$E$214:$E$245=CakyQuyhoach)*((NhuCau!AE$214:AE$245)/10))+SUMPRODUCT((NhuCau!$E$214:$E$245=Kykehoach)*((NhuCau!AE$214:AE$245)/5))+SUMPRODUCT((NhuCau!$E$214:$E$245=$C245)*(NhuCau!AE$214:AE$245))),2)</f>
        <v>0</v>
      </c>
      <c r="AC245" s="2">
        <f>ROUND((SUMPRODUCT((NhuCau!$E$214:$E$245=CakyQuyhoach)*((NhuCau!AF$214:AF$245)/10))+SUMPRODUCT((NhuCau!$E$214:$E$245=Kykehoach)*((NhuCau!AF$214:AF$245)/5))+SUMPRODUCT((NhuCau!$E$214:$E$245=$C245)*(NhuCau!AF$214:AF$245))),2)</f>
        <v>0</v>
      </c>
      <c r="AD245" s="2">
        <f>ROUND((SUMPRODUCT((NhuCau!$E$214:$E$245=CakyQuyhoach)*((NhuCau!AG$214:AG$245)/10))+SUMPRODUCT((NhuCau!$E$214:$E$245=Kykehoach)*((NhuCau!AG$214:AG$245)/5))+SUMPRODUCT((NhuCau!$E$214:$E$245=$C245)*(NhuCau!AG$214:AG$245))),2)</f>
        <v>0</v>
      </c>
      <c r="AE245" s="2">
        <f>ROUND((SUMPRODUCT((NhuCau!$E$214:$E$245=CakyQuyhoach)*((NhuCau!AH$214:AH$245)/10))+SUMPRODUCT((NhuCau!$E$214:$E$245=Kykehoach)*((NhuCau!AH$214:AH$245)/5))+SUMPRODUCT((NhuCau!$E$214:$E$245=$C245)*(NhuCau!AH$214:AH$245))),2)</f>
        <v>0</v>
      </c>
      <c r="AF245" s="2">
        <f>ROUND((SUMPRODUCT((NhuCau!$E$214:$E$245=CakyQuyhoach)*((NhuCau!AI$214:AI$245)/10))+SUMPRODUCT((NhuCau!$E$214:$E$245=Kykehoach)*((NhuCau!AI$214:AI$245)/5))+SUMPRODUCT((NhuCau!$E$214:$E$245=$C245)*(NhuCau!AI$214:AI$245))),2)</f>
        <v>0</v>
      </c>
      <c r="AG245" s="2">
        <f>ROUND((SUMPRODUCT((NhuCau!$E$214:$E$245=CakyQuyhoach)*((NhuCau!AJ$214:AJ$245)/10))+SUMPRODUCT((NhuCau!$E$214:$E$245=Kykehoach)*((NhuCau!AJ$214:AJ$245)/5))+SUMPRODUCT((NhuCau!$E$214:$E$245=$C245)*(NhuCau!AJ$214:AJ$245))),2)</f>
        <v>0</v>
      </c>
      <c r="AH245" s="2">
        <f>ROUND((SUMPRODUCT((NhuCau!$E$214:$E$245=CakyQuyhoach)*((NhuCau!AK$214:AK$245)/10))+SUMPRODUCT((NhuCau!$E$214:$E$245=Kykehoach)*((NhuCau!AK$214:AK$245)/5))+SUMPRODUCT((NhuCau!$E$214:$E$245=$C245)*(NhuCau!AK$214:AK$245))),2)</f>
        <v>0</v>
      </c>
      <c r="AI245" s="2">
        <f>ROUND((SUMPRODUCT((NhuCau!$E$214:$E$245=CakyQuyhoach)*((NhuCau!AL$214:AL$245)/10))+SUMPRODUCT((NhuCau!$E$214:$E$245=Kykehoach)*((NhuCau!AL$214:AL$245)/5))+SUMPRODUCT((NhuCau!$E$214:$E$245=$C245)*(NhuCau!AL$214:AL$245))),2)</f>
        <v>0</v>
      </c>
      <c r="AJ245" s="2">
        <f>ROUND((SUMPRODUCT((NhuCau!$E$214:$E$245=CakyQuyhoach)*((NhuCau!AM$214:AM$245)/10))+SUMPRODUCT((NhuCau!$E$214:$E$245=Kykehoach)*((NhuCau!AM$214:AM$245)/5))+SUMPRODUCT((NhuCau!$E$214:$E$245=$C245)*(NhuCau!AM$214:AM$245))),2)</f>
        <v>0</v>
      </c>
      <c r="AK245" s="2">
        <f>ROUND((SUMPRODUCT((NhuCau!$E$214:$E$245=CakyQuyhoach)*((NhuCau!AN$214:AN$245)/10))+SUMPRODUCT((NhuCau!$E$214:$E$245=Kykehoach)*((NhuCau!AN$214:AN$245)/5))+SUMPRODUCT((NhuCau!$E$214:$E$245=$C245)*(NhuCau!AN$214:AN$245))),2)</f>
        <v>0</v>
      </c>
      <c r="AL245" s="2">
        <f>ROUND((SUMPRODUCT((NhuCau!$E$214:$E$245=CakyQuyhoach)*((NhuCau!AO$214:AO$245)/10))+SUMPRODUCT((NhuCau!$E$214:$E$245=Kykehoach)*((NhuCau!AO$214:AO$245)/5))+SUMPRODUCT((NhuCau!$E$214:$E$245=$C245)*(NhuCau!AO$214:AO$245))),2)</f>
        <v>0</v>
      </c>
      <c r="AM245" s="2">
        <f>ROUND((SUMPRODUCT((NhuCau!$E$214:$E$245=CakyQuyhoach)*((NhuCau!AP$214:AP$245)/10))+SUMPRODUCT((NhuCau!$E$214:$E$245=Kykehoach)*((NhuCau!AP$214:AP$245)/5))+SUMPRODUCT((NhuCau!$E$214:$E$245=$C245)*(NhuCau!AP$214:AP$245))),2)</f>
        <v>0.65</v>
      </c>
      <c r="AN245" s="2">
        <f>ROUND((SUMPRODUCT((NhuCau!$E$214:$E$245=CakyQuyhoach)*((NhuCau!AQ$214:AQ$245)/10))+SUMPRODUCT((NhuCau!$E$214:$E$245=Kykehoach)*((NhuCau!AQ$214:AQ$245)/5))+SUMPRODUCT((NhuCau!$E$214:$E$245=$C245)*(NhuCau!AQ$214:AQ$245))),2)</f>
        <v>0.65</v>
      </c>
      <c r="AO245" s="2">
        <f>ROUND((SUMPRODUCT((NhuCau!$E$214:$E$245=CakyQuyhoach)*((NhuCau!AR$214:AR$245)/10))+SUMPRODUCT((NhuCau!$E$214:$E$245=Kykehoach)*((NhuCau!AR$214:AR$245)/5))+SUMPRODUCT((NhuCau!$E$214:$E$245=$C245)*(NhuCau!AR$214:AR$245))),2)</f>
        <v>0</v>
      </c>
      <c r="AP245" s="2">
        <f>ROUND((SUMPRODUCT((NhuCau!$E$214:$E$245=CakyQuyhoach)*((NhuCau!AS$214:AS$245)/10))+SUMPRODUCT((NhuCau!$E$214:$E$245=Kykehoach)*((NhuCau!AS$214:AS$245)/5))+SUMPRODUCT((NhuCau!$E$214:$E$245=$C245)*(NhuCau!AS$214:AS$245))),2)</f>
        <v>0</v>
      </c>
      <c r="AQ245" s="2">
        <f>ROUND((SUMPRODUCT((NhuCau!$E$214:$E$245=CakyQuyhoach)*((NhuCau!AT$214:AT$245)/10))+SUMPRODUCT((NhuCau!$E$214:$E$245=Kykehoach)*((NhuCau!AT$214:AT$245)/5))+SUMPRODUCT((NhuCau!$E$214:$E$245=$C245)*(NhuCau!AT$214:AT$245))),2)</f>
        <v>0</v>
      </c>
      <c r="AR245" s="2">
        <f>ROUND((SUMPRODUCT((NhuCau!$E$214:$E$245=CakyQuyhoach)*((NhuCau!AU$214:AU$245)/10))+SUMPRODUCT((NhuCau!$E$214:$E$245=Kykehoach)*((NhuCau!AU$214:AU$245)/5))+SUMPRODUCT((NhuCau!$E$214:$E$245=$C245)*(NhuCau!AU$214:AU$245))),2)</f>
        <v>0</v>
      </c>
      <c r="AS245" s="2">
        <f>ROUND((SUMPRODUCT((NhuCau!$E$214:$E$245=CakyQuyhoach)*((NhuCau!AV$214:AV$245)/10))+SUMPRODUCT((NhuCau!$E$214:$E$245=Kykehoach)*((NhuCau!AV$214:AV$245)/5))+SUMPRODUCT((NhuCau!$E$214:$E$245=$C245)*(NhuCau!AV$214:AV$245))),2)</f>
        <v>0</v>
      </c>
      <c r="AT245" s="2">
        <f>ROUND((SUMPRODUCT((NhuCau!$E$214:$E$245=CakyQuyhoach)*((NhuCau!AW$214:AW$245)/10))+SUMPRODUCT((NhuCau!$E$214:$E$245=Kykehoach)*((NhuCau!AW$214:AW$245)/5))+SUMPRODUCT((NhuCau!$E$214:$E$245=$C245)*(NhuCau!AW$214:AW$245))),2)</f>
        <v>0</v>
      </c>
      <c r="AU245" s="2">
        <f>ROUND((SUMPRODUCT((NhuCau!$E$214:$E$245=CakyQuyhoach)*((NhuCau!AX$214:AX$245)/10))+SUMPRODUCT((NhuCau!$E$214:$E$245=Kykehoach)*((NhuCau!AX$214:AX$245)/5))+SUMPRODUCT((NhuCau!$E$214:$E$245=$C245)*(NhuCau!AX$214:AX$245))),2)</f>
        <v>0</v>
      </c>
      <c r="AV245" s="2">
        <f>ROUND((SUMPRODUCT((NhuCau!$E$214:$E$245=CakyQuyhoach)*((NhuCau!AY$214:AY$245)/10))+SUMPRODUCT((NhuCau!$E$214:$E$245=Kykehoach)*((NhuCau!AY$214:AY$245)/5))+SUMPRODUCT((NhuCau!$E$214:$E$245=$C245)*(NhuCau!AY$214:AY$245))),2)</f>
        <v>0</v>
      </c>
      <c r="AW245" s="2">
        <f>ROUND((SUMPRODUCT((NhuCau!$E$214:$E$245=CakyQuyhoach)*((NhuCau!AZ$214:AZ$245)/10))+SUMPRODUCT((NhuCau!$E$214:$E$245=Kykehoach)*((NhuCau!AZ$214:AZ$245)/5))+SUMPRODUCT((NhuCau!$E$214:$E$245=$C245)*(NhuCau!AZ$214:AZ$245))),2)</f>
        <v>0</v>
      </c>
      <c r="AX245" s="2">
        <f>ROUND((SUMPRODUCT((NhuCau!$E$214:$E$245=CakyQuyhoach)*((NhuCau!BA$214:BA$245)/10))+SUMPRODUCT((NhuCau!$E$214:$E$245=Kykehoach)*((NhuCau!BA$214:BA$245)/5))+SUMPRODUCT((NhuCau!$E$214:$E$245=$C245)*(NhuCau!BA$214:BA$245))),2)</f>
        <v>0</v>
      </c>
      <c r="AY245" s="2">
        <f>ROUND((SUMPRODUCT((NhuCau!$E$214:$E$245=CakyQuyhoach)*((NhuCau!BB$214:BB$245)/10))+SUMPRODUCT((NhuCau!$E$214:$E$245=Kykehoach)*((NhuCau!BB$214:BB$245)/5))+SUMPRODUCT((NhuCau!$E$214:$E$245=$C245)*(NhuCau!BB$214:BB$245))),2)</f>
        <v>0</v>
      </c>
      <c r="AZ245" s="2">
        <f>ROUND((SUMPRODUCT((NhuCau!$E$214:$E$245=CakyQuyhoach)*((NhuCau!BC$214:BC$245)/10))+SUMPRODUCT((NhuCau!$E$214:$E$245=Kykehoach)*((NhuCau!BC$214:BC$245)/5))+SUMPRODUCT((NhuCau!$E$214:$E$245=$C245)*(NhuCau!BC$214:BC$245))),2)</f>
        <v>0</v>
      </c>
      <c r="BA245" s="2">
        <f>ROUND((SUMPRODUCT((NhuCau!$E$214:$E$245=CakyQuyhoach)*((NhuCau!BD$214:BD$245)/10))+SUMPRODUCT((NhuCau!$E$214:$E$245=Kykehoach)*((NhuCau!BD$214:BD$245)/5))+SUMPRODUCT((NhuCau!$E$214:$E$245=$C245)*(NhuCau!BD$214:BD$245))),2)</f>
        <v>0</v>
      </c>
      <c r="BB245" s="2">
        <f>ROUND((SUMPRODUCT((NhuCau!$E$214:$E$245=CakyQuyhoach)*((NhuCau!BE$214:BE$245)/10))+SUMPRODUCT((NhuCau!$E$214:$E$245=Kykehoach)*((NhuCau!BE$214:BE$245)/5))+SUMPRODUCT((NhuCau!$E$214:$E$245=$C245)*(NhuCau!BE$214:BE$245))),2)</f>
        <v>0</v>
      </c>
      <c r="BC245" s="2">
        <f>ROUND((SUMPRODUCT((NhuCau!$E$214:$E$245=CakyQuyhoach)*((NhuCau!BF$214:BF$245)/10))+SUMPRODUCT((NhuCau!$E$214:$E$245=Kykehoach)*((NhuCau!BF$214:BF$245)/5))+SUMPRODUCT((NhuCau!$E$214:$E$245=$C245)*(NhuCau!BF$214:BF$245))),2)</f>
        <v>0</v>
      </c>
      <c r="BD245" s="2">
        <f>ROUND((SUMPRODUCT((NhuCau!$E$214:$E$245=CakyQuyhoach)*((NhuCau!BG$214:BG$245)/10))+SUMPRODUCT((NhuCau!$E$214:$E$245=Kykehoach)*((NhuCau!BG$214:BG$245)/5))+SUMPRODUCT((NhuCau!$E$214:$E$245=$C245)*(NhuCau!BG$214:BG$245))),2)</f>
        <v>0</v>
      </c>
      <c r="BE245" s="2">
        <f>ROUND((SUMPRODUCT((NhuCau!$E$214:$E$245=CakyQuyhoach)*((NhuCau!BH$214:BH$245)/10))+SUMPRODUCT((NhuCau!$E$214:$E$245=Kykehoach)*((NhuCau!BH$214:BH$245)/5))+SUMPRODUCT((NhuCau!$E$214:$E$245=$C245)*(NhuCau!BH$214:BH$245))),2)</f>
        <v>0</v>
      </c>
      <c r="BF245" s="2">
        <f>ROUND((SUMPRODUCT((NhuCau!$E$214:$E$245=CakyQuyhoach)*((NhuCau!BI$214:BI$245)/10))+SUMPRODUCT((NhuCau!$E$214:$E$245=Kykehoach)*((NhuCau!BI$214:BI$245)/5))+SUMPRODUCT((NhuCau!$E$214:$E$245=$C245)*(NhuCau!BI$214:BI$245))),2)</f>
        <v>0</v>
      </c>
      <c r="BG245" s="2">
        <f>ROUND((SUMPRODUCT((NhuCau!$E$214:$E$245=CakyQuyhoach)*((NhuCau!BJ$214:BJ$245)/10))+SUMPRODUCT((NhuCau!$E$214:$E$245=Kykehoach)*((NhuCau!BJ$214:BJ$245)/5))+SUMPRODUCT((NhuCau!$E$214:$E$245=$C245)*(NhuCau!BJ$214:BJ$245))),2)</f>
        <v>0</v>
      </c>
    </row>
    <row r="246" spans="1:59" s="1" customFormat="1" ht="16.5" customHeight="1">
      <c r="A246" s="251" t="s">
        <v>42</v>
      </c>
      <c r="B246" s="252"/>
      <c r="C246" s="253" t="str">
        <f>BANGTINH!O7</f>
        <v>Năm 2026</v>
      </c>
      <c r="D246" s="246" t="s">
        <v>54</v>
      </c>
      <c r="E246" s="255">
        <f>SUM(F246:BG246)</f>
        <v>0</v>
      </c>
      <c r="F246" s="2">
        <f>ROUND((SUMPRODUCT((NhuCau!$E$214:$E$245=CakyQuyhoach)*((NhuCau!I$214:I$245)/10))+SUMPRODUCT((NhuCau!$E$214:$E$245=Kykehoach)*((NhuCau!I$214:I$245)/5))+SUMPRODUCT((NhuCau!$E$214:$E$245=$C246)*(NhuCau!I$214:I$245))),2)</f>
        <v>0</v>
      </c>
      <c r="G246" s="2">
        <f>ROUND((SUMPRODUCT((NhuCau!$E$214:$E$245=CakyQuyhoach)*((NhuCau!J$214:J$245)/10))+SUMPRODUCT((NhuCau!$E$214:$E$245=Kykehoach)*((NhuCau!J$214:J$245)/5))+SUMPRODUCT((NhuCau!$E$214:$E$245=$C246)*(NhuCau!J$214:J$245))),2)</f>
        <v>0</v>
      </c>
      <c r="H246" s="2">
        <f>ROUND((SUMPRODUCT((NhuCau!$E$214:$E$245=CakyQuyhoach)*((NhuCau!K$214:K$245)/10))+SUMPRODUCT((NhuCau!$E$214:$E$245=Kykehoach)*((NhuCau!K$214:K$245)/5))+SUMPRODUCT((NhuCau!$E$214:$E$245=$C246)*(NhuCau!K$214:K$245))),2)</f>
        <v>0</v>
      </c>
      <c r="I246" s="2">
        <f>ROUND((SUMPRODUCT((NhuCau!$E$214:$E$245=CakyQuyhoach)*((NhuCau!L$214:L$245)/10))+SUMPRODUCT((NhuCau!$E$214:$E$245=Kykehoach)*((NhuCau!L$214:L$245)/5))+SUMPRODUCT((NhuCau!$E$214:$E$245=$C246)*(NhuCau!L$214:L$245))),2)</f>
        <v>0</v>
      </c>
      <c r="J246" s="2">
        <f>ROUND((SUMPRODUCT((NhuCau!$E$214:$E$245=CakyQuyhoach)*((NhuCau!M$214:M$245)/10))+SUMPRODUCT((NhuCau!$E$214:$E$245=Kykehoach)*((NhuCau!M$214:M$245)/5))+SUMPRODUCT((NhuCau!$E$214:$E$245=$C246)*(NhuCau!M$214:M$245))),2)</f>
        <v>0</v>
      </c>
      <c r="K246" s="2">
        <f>ROUND((SUMPRODUCT((NhuCau!$E$214:$E$245=CakyQuyhoach)*((NhuCau!N$214:N$245)/10))+SUMPRODUCT((NhuCau!$E$214:$E$245=Kykehoach)*((NhuCau!N$214:N$245)/5))+SUMPRODUCT((NhuCau!$E$214:$E$245=$C246)*(NhuCau!N$214:N$245))),2)</f>
        <v>0</v>
      </c>
      <c r="L246" s="2">
        <f>ROUND((SUMPRODUCT((NhuCau!$E$214:$E$245=CakyQuyhoach)*((NhuCau!O$214:O$245)/10))+SUMPRODUCT((NhuCau!$E$214:$E$245=Kykehoach)*((NhuCau!O$214:O$245)/5))+SUMPRODUCT((NhuCau!$E$214:$E$245=$C246)*(NhuCau!O$214:O$245))),2)</f>
        <v>0</v>
      </c>
      <c r="M246" s="2">
        <f>ROUND((SUMPRODUCT((NhuCau!$E$214:$E$245=CakyQuyhoach)*((NhuCau!P$214:P$245)/10))+SUMPRODUCT((NhuCau!$E$214:$E$245=Kykehoach)*((NhuCau!P$214:P$245)/5))+SUMPRODUCT((NhuCau!$E$214:$E$245=$C246)*(NhuCau!P$214:P$245))),2)</f>
        <v>0</v>
      </c>
      <c r="N246" s="2">
        <f>ROUND((SUMPRODUCT((NhuCau!$E$214:$E$245=CakyQuyhoach)*((NhuCau!Q$214:Q$245)/10))+SUMPRODUCT((NhuCau!$E$214:$E$245=Kykehoach)*((NhuCau!Q$214:Q$245)/5))+SUMPRODUCT((NhuCau!$E$214:$E$245=$C246)*(NhuCau!Q$214:Q$245))),2)</f>
        <v>0</v>
      </c>
      <c r="O246" s="2">
        <f>ROUND((SUMPRODUCT((NhuCau!$E$214:$E$245=CakyQuyhoach)*((NhuCau!R$214:R$245)/10))+SUMPRODUCT((NhuCau!$E$214:$E$245=Kykehoach)*((NhuCau!R$214:R$245)/5))+SUMPRODUCT((NhuCau!$E$214:$E$245=$C246)*(NhuCau!R$214:R$245))),2)</f>
        <v>0</v>
      </c>
      <c r="P246" s="2">
        <f>ROUND((SUMPRODUCT((NhuCau!$E$214:$E$245=CakyQuyhoach)*((NhuCau!S$214:S$245)/10))+SUMPRODUCT((NhuCau!$E$214:$E$245=Kykehoach)*((NhuCau!S$214:S$245)/5))+SUMPRODUCT((NhuCau!$E$214:$E$245=$C246)*(NhuCau!S$214:S$245))),2)</f>
        <v>0</v>
      </c>
      <c r="Q246" s="2">
        <f>ROUND((SUMPRODUCT((NhuCau!$E$214:$E$245=CakyQuyhoach)*((NhuCau!T$214:T$245)/10))+SUMPRODUCT((NhuCau!$E$214:$E$245=Kykehoach)*((NhuCau!T$214:T$245)/5))+SUMPRODUCT((NhuCau!$E$214:$E$245=$C246)*(NhuCau!T$214:T$245))),2)</f>
        <v>0</v>
      </c>
      <c r="R246" s="2">
        <f>ROUND((SUMPRODUCT((NhuCau!$E$214:$E$245=CakyQuyhoach)*((NhuCau!U$214:U$245)/10))+SUMPRODUCT((NhuCau!$E$214:$E$245=Kykehoach)*((NhuCau!U$214:U$245)/5))+SUMPRODUCT((NhuCau!$E$214:$E$245=$C246)*(NhuCau!U$214:U$245))),2)</f>
        <v>0</v>
      </c>
      <c r="S246" s="2">
        <f>ROUND((SUMPRODUCT((NhuCau!$E$214:$E$245=CakyQuyhoach)*((NhuCau!V$214:V$245)/10))+SUMPRODUCT((NhuCau!$E$214:$E$245=Kykehoach)*((NhuCau!V$214:V$245)/5))+SUMPRODUCT((NhuCau!$E$214:$E$245=$C246)*(NhuCau!V$214:V$245))),2)</f>
        <v>0</v>
      </c>
      <c r="T246" s="2">
        <f>ROUND((SUMPRODUCT((NhuCau!$E$214:$E$245=CakyQuyhoach)*((NhuCau!W$214:W$245)/10))+SUMPRODUCT((NhuCau!$E$214:$E$245=Kykehoach)*((NhuCau!W$214:W$245)/5))+SUMPRODUCT((NhuCau!$E$214:$E$245=$C246)*(NhuCau!W$214:W$245))),2)</f>
        <v>0</v>
      </c>
      <c r="U246" s="2">
        <f>ROUND((SUMPRODUCT((NhuCau!$E$214:$E$245=CakyQuyhoach)*((NhuCau!X$214:X$245)/10))+SUMPRODUCT((NhuCau!$E$214:$E$245=Kykehoach)*((NhuCau!X$214:X$245)/5))+SUMPRODUCT((NhuCau!$E$214:$E$245=$C246)*(NhuCau!X$214:X$245))),2)</f>
        <v>0</v>
      </c>
      <c r="V246" s="2">
        <f>ROUND((SUMPRODUCT((NhuCau!$E$214:$E$245=CakyQuyhoach)*((NhuCau!Y$214:Y$245)/10))+SUMPRODUCT((NhuCau!$E$214:$E$245=Kykehoach)*((NhuCau!Y$214:Y$245)/5))+SUMPRODUCT((NhuCau!$E$214:$E$245=$C246)*(NhuCau!Y$214:Y$245))),2)</f>
        <v>0</v>
      </c>
      <c r="W246" s="2">
        <f>ROUND((SUMPRODUCT((NhuCau!$E$214:$E$245=CakyQuyhoach)*((NhuCau!Z$214:Z$245)/10))+SUMPRODUCT((NhuCau!$E$214:$E$245=Kykehoach)*((NhuCau!Z$214:Z$245)/5))+SUMPRODUCT((NhuCau!$E$214:$E$245=$C246)*(NhuCau!Z$214:Z$245))),2)</f>
        <v>0</v>
      </c>
      <c r="X246" s="2">
        <f>ROUND((SUMPRODUCT((NhuCau!$E$214:$E$245=CakyQuyhoach)*((NhuCau!AA$214:AA$245)/10))+SUMPRODUCT((NhuCau!$E$214:$E$245=Kykehoach)*((NhuCau!AA$214:AA$245)/5))+SUMPRODUCT((NhuCau!$E$214:$E$245=$C246)*(NhuCau!AA$214:AA$245))),2)</f>
        <v>0</v>
      </c>
      <c r="Y246" s="2">
        <f>ROUND((SUMPRODUCT((NhuCau!$E$214:$E$245=CakyQuyhoach)*((NhuCau!AB$214:AB$245)/10))+SUMPRODUCT((NhuCau!$E$214:$E$245=Kykehoach)*((NhuCau!AB$214:AB$245)/5))+SUMPRODUCT((NhuCau!$E$214:$E$245=$C246)*(NhuCau!AB$214:AB$245))),2)</f>
        <v>0</v>
      </c>
      <c r="Z246" s="2">
        <f>ROUND((SUMPRODUCT((NhuCau!$E$214:$E$245=CakyQuyhoach)*((NhuCau!AC$214:AC$245)/10))+SUMPRODUCT((NhuCau!$E$214:$E$245=Kykehoach)*((NhuCau!AC$214:AC$245)/5))+SUMPRODUCT((NhuCau!$E$214:$E$245=$C246)*(NhuCau!AC$214:AC$245))),2)</f>
        <v>0</v>
      </c>
      <c r="AA246" s="2">
        <f>ROUND((SUMPRODUCT((NhuCau!$E$214:$E$245=CakyQuyhoach)*((NhuCau!AD$214:AD$245)/10))+SUMPRODUCT((NhuCau!$E$214:$E$245=Kykehoach)*((NhuCau!AD$214:AD$245)/5))+SUMPRODUCT((NhuCau!$E$214:$E$245=$C246)*(NhuCau!AD$214:AD$245))),2)</f>
        <v>0</v>
      </c>
      <c r="AB246" s="2">
        <f>ROUND((SUMPRODUCT((NhuCau!$E$214:$E$245=CakyQuyhoach)*((NhuCau!AE$214:AE$245)/10))+SUMPRODUCT((NhuCau!$E$214:$E$245=Kykehoach)*((NhuCau!AE$214:AE$245)/5))+SUMPRODUCT((NhuCau!$E$214:$E$245=$C246)*(NhuCau!AE$214:AE$245))),2)</f>
        <v>0</v>
      </c>
      <c r="AC246" s="2">
        <f>ROUND((SUMPRODUCT((NhuCau!$E$214:$E$245=CakyQuyhoach)*((NhuCau!AF$214:AF$245)/10))+SUMPRODUCT((NhuCau!$E$214:$E$245=Kykehoach)*((NhuCau!AF$214:AF$245)/5))+SUMPRODUCT((NhuCau!$E$214:$E$245=$C246)*(NhuCau!AF$214:AF$245))),2)</f>
        <v>0</v>
      </c>
      <c r="AD246" s="2">
        <f>ROUND((SUMPRODUCT((NhuCau!$E$214:$E$245=CakyQuyhoach)*((NhuCau!AG$214:AG$245)/10))+SUMPRODUCT((NhuCau!$E$214:$E$245=Kykehoach)*((NhuCau!AG$214:AG$245)/5))+SUMPRODUCT((NhuCau!$E$214:$E$245=$C246)*(NhuCau!AG$214:AG$245))),2)</f>
        <v>0</v>
      </c>
      <c r="AE246" s="2">
        <f>ROUND((SUMPRODUCT((NhuCau!$E$214:$E$245=CakyQuyhoach)*((NhuCau!AH$214:AH$245)/10))+SUMPRODUCT((NhuCau!$E$214:$E$245=Kykehoach)*((NhuCau!AH$214:AH$245)/5))+SUMPRODUCT((NhuCau!$E$214:$E$245=$C246)*(NhuCau!AH$214:AH$245))),2)</f>
        <v>0</v>
      </c>
      <c r="AF246" s="2">
        <f>ROUND((SUMPRODUCT((NhuCau!$E$214:$E$245=CakyQuyhoach)*((NhuCau!AI$214:AI$245)/10))+SUMPRODUCT((NhuCau!$E$214:$E$245=Kykehoach)*((NhuCau!AI$214:AI$245)/5))+SUMPRODUCT((NhuCau!$E$214:$E$245=$C246)*(NhuCau!AI$214:AI$245))),2)</f>
        <v>0</v>
      </c>
      <c r="AG246" s="2">
        <f>ROUND((SUMPRODUCT((NhuCau!$E$214:$E$245=CakyQuyhoach)*((NhuCau!AJ$214:AJ$245)/10))+SUMPRODUCT((NhuCau!$E$214:$E$245=Kykehoach)*((NhuCau!AJ$214:AJ$245)/5))+SUMPRODUCT((NhuCau!$E$214:$E$245=$C246)*(NhuCau!AJ$214:AJ$245))),2)</f>
        <v>0</v>
      </c>
      <c r="AH246" s="2">
        <f>ROUND((SUMPRODUCT((NhuCau!$E$214:$E$245=CakyQuyhoach)*((NhuCau!AK$214:AK$245)/10))+SUMPRODUCT((NhuCau!$E$214:$E$245=Kykehoach)*((NhuCau!AK$214:AK$245)/5))+SUMPRODUCT((NhuCau!$E$214:$E$245=$C246)*(NhuCau!AK$214:AK$245))),2)</f>
        <v>0</v>
      </c>
      <c r="AI246" s="2">
        <f>ROUND((SUMPRODUCT((NhuCau!$E$214:$E$245=CakyQuyhoach)*((NhuCau!AL$214:AL$245)/10))+SUMPRODUCT((NhuCau!$E$214:$E$245=Kykehoach)*((NhuCau!AL$214:AL$245)/5))+SUMPRODUCT((NhuCau!$E$214:$E$245=$C246)*(NhuCau!AL$214:AL$245))),2)</f>
        <v>0</v>
      </c>
      <c r="AJ246" s="2">
        <f>ROUND((SUMPRODUCT((NhuCau!$E$214:$E$245=CakyQuyhoach)*((NhuCau!AM$214:AM$245)/10))+SUMPRODUCT((NhuCau!$E$214:$E$245=Kykehoach)*((NhuCau!AM$214:AM$245)/5))+SUMPRODUCT((NhuCau!$E$214:$E$245=$C246)*(NhuCau!AM$214:AM$245))),2)</f>
        <v>0</v>
      </c>
      <c r="AK246" s="2">
        <f>ROUND((SUMPRODUCT((NhuCau!$E$214:$E$245=CakyQuyhoach)*((NhuCau!AN$214:AN$245)/10))+SUMPRODUCT((NhuCau!$E$214:$E$245=Kykehoach)*((NhuCau!AN$214:AN$245)/5))+SUMPRODUCT((NhuCau!$E$214:$E$245=$C246)*(NhuCau!AN$214:AN$245))),2)</f>
        <v>0</v>
      </c>
      <c r="AL246" s="2">
        <f>ROUND((SUMPRODUCT((NhuCau!$E$214:$E$245=CakyQuyhoach)*((NhuCau!AO$214:AO$245)/10))+SUMPRODUCT((NhuCau!$E$214:$E$245=Kykehoach)*((NhuCau!AO$214:AO$245)/5))+SUMPRODUCT((NhuCau!$E$214:$E$245=$C246)*(NhuCau!AO$214:AO$245))),2)</f>
        <v>0</v>
      </c>
      <c r="AM246" s="2">
        <f>ROUND((SUMPRODUCT((NhuCau!$E$214:$E$245=CakyQuyhoach)*((NhuCau!AP$214:AP$245)/10))+SUMPRODUCT((NhuCau!$E$214:$E$245=Kykehoach)*((NhuCau!AP$214:AP$245)/5))+SUMPRODUCT((NhuCau!$E$214:$E$245=$C246)*(NhuCau!AP$214:AP$245))),2)</f>
        <v>0</v>
      </c>
      <c r="AN246" s="2">
        <f>ROUND((SUMPRODUCT((NhuCau!$E$214:$E$245=CakyQuyhoach)*((NhuCau!AQ$214:AQ$245)/10))+SUMPRODUCT((NhuCau!$E$214:$E$245=Kykehoach)*((NhuCau!AQ$214:AQ$245)/5))+SUMPRODUCT((NhuCau!$E$214:$E$245=$C246)*(NhuCau!AQ$214:AQ$245))),2)</f>
        <v>0</v>
      </c>
      <c r="AO246" s="2">
        <f>ROUND((SUMPRODUCT((NhuCau!$E$214:$E$245=CakyQuyhoach)*((NhuCau!AR$214:AR$245)/10))+SUMPRODUCT((NhuCau!$E$214:$E$245=Kykehoach)*((NhuCau!AR$214:AR$245)/5))+SUMPRODUCT((NhuCau!$E$214:$E$245=$C246)*(NhuCau!AR$214:AR$245))),2)</f>
        <v>0</v>
      </c>
      <c r="AP246" s="2">
        <f>ROUND((SUMPRODUCT((NhuCau!$E$214:$E$245=CakyQuyhoach)*((NhuCau!AS$214:AS$245)/10))+SUMPRODUCT((NhuCau!$E$214:$E$245=Kykehoach)*((NhuCau!AS$214:AS$245)/5))+SUMPRODUCT((NhuCau!$E$214:$E$245=$C246)*(NhuCau!AS$214:AS$245))),2)</f>
        <v>0</v>
      </c>
      <c r="AQ246" s="2">
        <f>ROUND((SUMPRODUCT((NhuCau!$E$214:$E$245=CakyQuyhoach)*((NhuCau!AT$214:AT$245)/10))+SUMPRODUCT((NhuCau!$E$214:$E$245=Kykehoach)*((NhuCau!AT$214:AT$245)/5))+SUMPRODUCT((NhuCau!$E$214:$E$245=$C246)*(NhuCau!AT$214:AT$245))),2)</f>
        <v>0</v>
      </c>
      <c r="AR246" s="2">
        <f>ROUND((SUMPRODUCT((NhuCau!$E$214:$E$245=CakyQuyhoach)*((NhuCau!AU$214:AU$245)/10))+SUMPRODUCT((NhuCau!$E$214:$E$245=Kykehoach)*((NhuCau!AU$214:AU$245)/5))+SUMPRODUCT((NhuCau!$E$214:$E$245=$C246)*(NhuCau!AU$214:AU$245))),2)</f>
        <v>0</v>
      </c>
      <c r="AS246" s="2">
        <f>ROUND((SUMPRODUCT((NhuCau!$E$214:$E$245=CakyQuyhoach)*((NhuCau!AV$214:AV$245)/10))+SUMPRODUCT((NhuCau!$E$214:$E$245=Kykehoach)*((NhuCau!AV$214:AV$245)/5))+SUMPRODUCT((NhuCau!$E$214:$E$245=$C246)*(NhuCau!AV$214:AV$245))),2)</f>
        <v>0</v>
      </c>
      <c r="AT246" s="2">
        <f>ROUND((SUMPRODUCT((NhuCau!$E$214:$E$245=CakyQuyhoach)*((NhuCau!AW$214:AW$245)/10))+SUMPRODUCT((NhuCau!$E$214:$E$245=Kykehoach)*((NhuCau!AW$214:AW$245)/5))+SUMPRODUCT((NhuCau!$E$214:$E$245=$C246)*(NhuCau!AW$214:AW$245))),2)</f>
        <v>0</v>
      </c>
      <c r="AU246" s="2">
        <f>ROUND((SUMPRODUCT((NhuCau!$E$214:$E$245=CakyQuyhoach)*((NhuCau!AX$214:AX$245)/10))+SUMPRODUCT((NhuCau!$E$214:$E$245=Kykehoach)*((NhuCau!AX$214:AX$245)/5))+SUMPRODUCT((NhuCau!$E$214:$E$245=$C246)*(NhuCau!AX$214:AX$245))),2)</f>
        <v>0</v>
      </c>
      <c r="AV246" s="2">
        <f>ROUND((SUMPRODUCT((NhuCau!$E$214:$E$245=CakyQuyhoach)*((NhuCau!AY$214:AY$245)/10))+SUMPRODUCT((NhuCau!$E$214:$E$245=Kykehoach)*((NhuCau!AY$214:AY$245)/5))+SUMPRODUCT((NhuCau!$E$214:$E$245=$C246)*(NhuCau!AY$214:AY$245))),2)</f>
        <v>0</v>
      </c>
      <c r="AW246" s="2">
        <f>ROUND((SUMPRODUCT((NhuCau!$E$214:$E$245=CakyQuyhoach)*((NhuCau!AZ$214:AZ$245)/10))+SUMPRODUCT((NhuCau!$E$214:$E$245=Kykehoach)*((NhuCau!AZ$214:AZ$245)/5))+SUMPRODUCT((NhuCau!$E$214:$E$245=$C246)*(NhuCau!AZ$214:AZ$245))),2)</f>
        <v>0</v>
      </c>
      <c r="AX246" s="2">
        <f>ROUND((SUMPRODUCT((NhuCau!$E$214:$E$245=CakyQuyhoach)*((NhuCau!BA$214:BA$245)/10))+SUMPRODUCT((NhuCau!$E$214:$E$245=Kykehoach)*((NhuCau!BA$214:BA$245)/5))+SUMPRODUCT((NhuCau!$E$214:$E$245=$C246)*(NhuCau!BA$214:BA$245))),2)</f>
        <v>0</v>
      </c>
      <c r="AY246" s="2">
        <f>ROUND((SUMPRODUCT((NhuCau!$E$214:$E$245=CakyQuyhoach)*((NhuCau!BB$214:BB$245)/10))+SUMPRODUCT((NhuCau!$E$214:$E$245=Kykehoach)*((NhuCau!BB$214:BB$245)/5))+SUMPRODUCT((NhuCau!$E$214:$E$245=$C246)*(NhuCau!BB$214:BB$245))),2)</f>
        <v>0</v>
      </c>
      <c r="AZ246" s="2">
        <f>ROUND((SUMPRODUCT((NhuCau!$E$214:$E$245=CakyQuyhoach)*((NhuCau!BC$214:BC$245)/10))+SUMPRODUCT((NhuCau!$E$214:$E$245=Kykehoach)*((NhuCau!BC$214:BC$245)/5))+SUMPRODUCT((NhuCau!$E$214:$E$245=$C246)*(NhuCau!BC$214:BC$245))),2)</f>
        <v>0</v>
      </c>
      <c r="BA246" s="2">
        <f>ROUND((SUMPRODUCT((NhuCau!$E$214:$E$245=CakyQuyhoach)*((NhuCau!BD$214:BD$245)/10))+SUMPRODUCT((NhuCau!$E$214:$E$245=Kykehoach)*((NhuCau!BD$214:BD$245)/5))+SUMPRODUCT((NhuCau!$E$214:$E$245=$C246)*(NhuCau!BD$214:BD$245))),2)</f>
        <v>0</v>
      </c>
      <c r="BB246" s="2">
        <f>ROUND((SUMPRODUCT((NhuCau!$E$214:$E$245=CakyQuyhoach)*((NhuCau!BE$214:BE$245)/10))+SUMPRODUCT((NhuCau!$E$214:$E$245=Kykehoach)*((NhuCau!BE$214:BE$245)/5))+SUMPRODUCT((NhuCau!$E$214:$E$245=$C246)*(NhuCau!BE$214:BE$245))),2)</f>
        <v>0</v>
      </c>
      <c r="BC246" s="2">
        <f>ROUND((SUMPRODUCT((NhuCau!$E$214:$E$245=CakyQuyhoach)*((NhuCau!BF$214:BF$245)/10))+SUMPRODUCT((NhuCau!$E$214:$E$245=Kykehoach)*((NhuCau!BF$214:BF$245)/5))+SUMPRODUCT((NhuCau!$E$214:$E$245=$C246)*(NhuCau!BF$214:BF$245))),2)</f>
        <v>0</v>
      </c>
      <c r="BD246" s="2">
        <f>ROUND((SUMPRODUCT((NhuCau!$E$214:$E$245=CakyQuyhoach)*((NhuCau!BG$214:BG$245)/10))+SUMPRODUCT((NhuCau!$E$214:$E$245=Kykehoach)*((NhuCau!BG$214:BG$245)/5))+SUMPRODUCT((NhuCau!$E$214:$E$245=$C246)*(NhuCau!BG$214:BG$245))),2)</f>
        <v>0</v>
      </c>
      <c r="BE246" s="2">
        <f>ROUND((SUMPRODUCT((NhuCau!$E$214:$E$245=CakyQuyhoach)*((NhuCau!BH$214:BH$245)/10))+SUMPRODUCT((NhuCau!$E$214:$E$245=Kykehoach)*((NhuCau!BH$214:BH$245)/5))+SUMPRODUCT((NhuCau!$E$214:$E$245=$C246)*(NhuCau!BH$214:BH$245))),2)</f>
        <v>0</v>
      </c>
      <c r="BF246" s="2">
        <f>ROUND((SUMPRODUCT((NhuCau!$E$214:$E$245=CakyQuyhoach)*((NhuCau!BI$214:BI$245)/10))+SUMPRODUCT((NhuCau!$E$214:$E$245=Kykehoach)*((NhuCau!BI$214:BI$245)/5))+SUMPRODUCT((NhuCau!$E$214:$E$245=$C246)*(NhuCau!BI$214:BI$245))),2)</f>
        <v>0</v>
      </c>
      <c r="BG246" s="2">
        <f>ROUND((SUMPRODUCT((NhuCau!$E$214:$E$245=CakyQuyhoach)*((NhuCau!BJ$214:BJ$245)/10))+SUMPRODUCT((NhuCau!$E$214:$E$245=Kykehoach)*((NhuCau!BJ$214:BJ$245)/5))+SUMPRODUCT((NhuCau!$E$214:$E$245=$C246)*(NhuCau!BJ$214:BJ$245))),2)</f>
        <v>0</v>
      </c>
    </row>
    <row r="247" spans="1:59" s="1" customFormat="1" ht="16.5" customHeight="1">
      <c r="A247" s="251" t="s">
        <v>42</v>
      </c>
      <c r="B247" s="252"/>
      <c r="C247" s="253" t="str">
        <f>BANGTINH!O8</f>
        <v>Năm 2027</v>
      </c>
      <c r="D247" s="246" t="s">
        <v>54</v>
      </c>
      <c r="E247" s="255">
        <f>SUM(F247:BG247)</f>
        <v>0</v>
      </c>
      <c r="F247" s="2">
        <f>ROUND((SUMPRODUCT((NhuCau!$E$214:$E$245=CakyQuyhoach)*((NhuCau!I$214:I$245)/10))+SUMPRODUCT((NhuCau!$E$214:$E$245=Kykehoach)*((NhuCau!I$214:I$245)/5))+SUMPRODUCT((NhuCau!$E$214:$E$245=$C247)*(NhuCau!I$214:I$245))),2)</f>
        <v>0</v>
      </c>
      <c r="G247" s="2">
        <f>ROUND((SUMPRODUCT((NhuCau!$E$214:$E$245=CakyQuyhoach)*((NhuCau!J$214:J$245)/10))+SUMPRODUCT((NhuCau!$E$214:$E$245=Kykehoach)*((NhuCau!J$214:J$245)/5))+SUMPRODUCT((NhuCau!$E$214:$E$245=$C247)*(NhuCau!J$214:J$245))),2)</f>
        <v>0</v>
      </c>
      <c r="H247" s="2">
        <f>ROUND((SUMPRODUCT((NhuCau!$E$214:$E$245=CakyQuyhoach)*((NhuCau!K$214:K$245)/10))+SUMPRODUCT((NhuCau!$E$214:$E$245=Kykehoach)*((NhuCau!K$214:K$245)/5))+SUMPRODUCT((NhuCau!$E$214:$E$245=$C247)*(NhuCau!K$214:K$245))),2)</f>
        <v>0</v>
      </c>
      <c r="I247" s="2">
        <f>ROUND((SUMPRODUCT((NhuCau!$E$214:$E$245=CakyQuyhoach)*((NhuCau!L$214:L$245)/10))+SUMPRODUCT((NhuCau!$E$214:$E$245=Kykehoach)*((NhuCau!L$214:L$245)/5))+SUMPRODUCT((NhuCau!$E$214:$E$245=$C247)*(NhuCau!L$214:L$245))),2)</f>
        <v>0</v>
      </c>
      <c r="J247" s="2">
        <f>ROUND((SUMPRODUCT((NhuCau!$E$214:$E$245=CakyQuyhoach)*((NhuCau!M$214:M$245)/10))+SUMPRODUCT((NhuCau!$E$214:$E$245=Kykehoach)*((NhuCau!M$214:M$245)/5))+SUMPRODUCT((NhuCau!$E$214:$E$245=$C247)*(NhuCau!M$214:M$245))),2)</f>
        <v>0</v>
      </c>
      <c r="K247" s="2">
        <f>ROUND((SUMPRODUCT((NhuCau!$E$214:$E$245=CakyQuyhoach)*((NhuCau!N$214:N$245)/10))+SUMPRODUCT((NhuCau!$E$214:$E$245=Kykehoach)*((NhuCau!N$214:N$245)/5))+SUMPRODUCT((NhuCau!$E$214:$E$245=$C247)*(NhuCau!N$214:N$245))),2)</f>
        <v>0</v>
      </c>
      <c r="L247" s="2">
        <f>ROUND((SUMPRODUCT((NhuCau!$E$214:$E$245=CakyQuyhoach)*((NhuCau!O$214:O$245)/10))+SUMPRODUCT((NhuCau!$E$214:$E$245=Kykehoach)*((NhuCau!O$214:O$245)/5))+SUMPRODUCT((NhuCau!$E$214:$E$245=$C247)*(NhuCau!O$214:O$245))),2)</f>
        <v>0</v>
      </c>
      <c r="M247" s="2">
        <f>ROUND((SUMPRODUCT((NhuCau!$E$214:$E$245=CakyQuyhoach)*((NhuCau!P$214:P$245)/10))+SUMPRODUCT((NhuCau!$E$214:$E$245=Kykehoach)*((NhuCau!P$214:P$245)/5))+SUMPRODUCT((NhuCau!$E$214:$E$245=$C247)*(NhuCau!P$214:P$245))),2)</f>
        <v>0</v>
      </c>
      <c r="N247" s="2">
        <f>ROUND((SUMPRODUCT((NhuCau!$E$214:$E$245=CakyQuyhoach)*((NhuCau!Q$214:Q$245)/10))+SUMPRODUCT((NhuCau!$E$214:$E$245=Kykehoach)*((NhuCau!Q$214:Q$245)/5))+SUMPRODUCT((NhuCau!$E$214:$E$245=$C247)*(NhuCau!Q$214:Q$245))),2)</f>
        <v>0</v>
      </c>
      <c r="O247" s="2">
        <f>ROUND((SUMPRODUCT((NhuCau!$E$214:$E$245=CakyQuyhoach)*((NhuCau!R$214:R$245)/10))+SUMPRODUCT((NhuCau!$E$214:$E$245=Kykehoach)*((NhuCau!R$214:R$245)/5))+SUMPRODUCT((NhuCau!$E$214:$E$245=$C247)*(NhuCau!R$214:R$245))),2)</f>
        <v>0</v>
      </c>
      <c r="P247" s="2">
        <f>ROUND((SUMPRODUCT((NhuCau!$E$214:$E$245=CakyQuyhoach)*((NhuCau!S$214:S$245)/10))+SUMPRODUCT((NhuCau!$E$214:$E$245=Kykehoach)*((NhuCau!S$214:S$245)/5))+SUMPRODUCT((NhuCau!$E$214:$E$245=$C247)*(NhuCau!S$214:S$245))),2)</f>
        <v>0</v>
      </c>
      <c r="Q247" s="2">
        <f>ROUND((SUMPRODUCT((NhuCau!$E$214:$E$245=CakyQuyhoach)*((NhuCau!T$214:T$245)/10))+SUMPRODUCT((NhuCau!$E$214:$E$245=Kykehoach)*((NhuCau!T$214:T$245)/5))+SUMPRODUCT((NhuCau!$E$214:$E$245=$C247)*(NhuCau!T$214:T$245))),2)</f>
        <v>0</v>
      </c>
      <c r="R247" s="2">
        <f>ROUND((SUMPRODUCT((NhuCau!$E$214:$E$245=CakyQuyhoach)*((NhuCau!U$214:U$245)/10))+SUMPRODUCT((NhuCau!$E$214:$E$245=Kykehoach)*((NhuCau!U$214:U$245)/5))+SUMPRODUCT((NhuCau!$E$214:$E$245=$C247)*(NhuCau!U$214:U$245))),2)</f>
        <v>0</v>
      </c>
      <c r="S247" s="2">
        <f>ROUND((SUMPRODUCT((NhuCau!$E$214:$E$245=CakyQuyhoach)*((NhuCau!V$214:V$245)/10))+SUMPRODUCT((NhuCau!$E$214:$E$245=Kykehoach)*((NhuCau!V$214:V$245)/5))+SUMPRODUCT((NhuCau!$E$214:$E$245=$C247)*(NhuCau!V$214:V$245))),2)</f>
        <v>0</v>
      </c>
      <c r="T247" s="2">
        <f>ROUND((SUMPRODUCT((NhuCau!$E$214:$E$245=CakyQuyhoach)*((NhuCau!W$214:W$245)/10))+SUMPRODUCT((NhuCau!$E$214:$E$245=Kykehoach)*((NhuCau!W$214:W$245)/5))+SUMPRODUCT((NhuCau!$E$214:$E$245=$C247)*(NhuCau!W$214:W$245))),2)</f>
        <v>0</v>
      </c>
      <c r="U247" s="2">
        <f>ROUND((SUMPRODUCT((NhuCau!$E$214:$E$245=CakyQuyhoach)*((NhuCau!X$214:X$245)/10))+SUMPRODUCT((NhuCau!$E$214:$E$245=Kykehoach)*((NhuCau!X$214:X$245)/5))+SUMPRODUCT((NhuCau!$E$214:$E$245=$C247)*(NhuCau!X$214:X$245))),2)</f>
        <v>0</v>
      </c>
      <c r="V247" s="2">
        <f>ROUND((SUMPRODUCT((NhuCau!$E$214:$E$245=CakyQuyhoach)*((NhuCau!Y$214:Y$245)/10))+SUMPRODUCT((NhuCau!$E$214:$E$245=Kykehoach)*((NhuCau!Y$214:Y$245)/5))+SUMPRODUCT((NhuCau!$E$214:$E$245=$C247)*(NhuCau!Y$214:Y$245))),2)</f>
        <v>0</v>
      </c>
      <c r="W247" s="2">
        <f>ROUND((SUMPRODUCT((NhuCau!$E$214:$E$245=CakyQuyhoach)*((NhuCau!Z$214:Z$245)/10))+SUMPRODUCT((NhuCau!$E$214:$E$245=Kykehoach)*((NhuCau!Z$214:Z$245)/5))+SUMPRODUCT((NhuCau!$E$214:$E$245=$C247)*(NhuCau!Z$214:Z$245))),2)</f>
        <v>0</v>
      </c>
      <c r="X247" s="2">
        <f>ROUND((SUMPRODUCT((NhuCau!$E$214:$E$245=CakyQuyhoach)*((NhuCau!AA$214:AA$245)/10))+SUMPRODUCT((NhuCau!$E$214:$E$245=Kykehoach)*((NhuCau!AA$214:AA$245)/5))+SUMPRODUCT((NhuCau!$E$214:$E$245=$C247)*(NhuCau!AA$214:AA$245))),2)</f>
        <v>0</v>
      </c>
      <c r="Y247" s="2">
        <f>ROUND((SUMPRODUCT((NhuCau!$E$214:$E$245=CakyQuyhoach)*((NhuCau!AB$214:AB$245)/10))+SUMPRODUCT((NhuCau!$E$214:$E$245=Kykehoach)*((NhuCau!AB$214:AB$245)/5))+SUMPRODUCT((NhuCau!$E$214:$E$245=$C247)*(NhuCau!AB$214:AB$245))),2)</f>
        <v>0</v>
      </c>
      <c r="Z247" s="2">
        <f>ROUND((SUMPRODUCT((NhuCau!$E$214:$E$245=CakyQuyhoach)*((NhuCau!AC$214:AC$245)/10))+SUMPRODUCT((NhuCau!$E$214:$E$245=Kykehoach)*((NhuCau!AC$214:AC$245)/5))+SUMPRODUCT((NhuCau!$E$214:$E$245=$C247)*(NhuCau!AC$214:AC$245))),2)</f>
        <v>0</v>
      </c>
      <c r="AA247" s="2">
        <f>ROUND((SUMPRODUCT((NhuCau!$E$214:$E$245=CakyQuyhoach)*((NhuCau!AD$214:AD$245)/10))+SUMPRODUCT((NhuCau!$E$214:$E$245=Kykehoach)*((NhuCau!AD$214:AD$245)/5))+SUMPRODUCT((NhuCau!$E$214:$E$245=$C247)*(NhuCau!AD$214:AD$245))),2)</f>
        <v>0</v>
      </c>
      <c r="AB247" s="2">
        <f>ROUND((SUMPRODUCT((NhuCau!$E$214:$E$245=CakyQuyhoach)*((NhuCau!AE$214:AE$245)/10))+SUMPRODUCT((NhuCau!$E$214:$E$245=Kykehoach)*((NhuCau!AE$214:AE$245)/5))+SUMPRODUCT((NhuCau!$E$214:$E$245=$C247)*(NhuCau!AE$214:AE$245))),2)</f>
        <v>0</v>
      </c>
      <c r="AC247" s="2">
        <f>ROUND((SUMPRODUCT((NhuCau!$E$214:$E$245=CakyQuyhoach)*((NhuCau!AF$214:AF$245)/10))+SUMPRODUCT((NhuCau!$E$214:$E$245=Kykehoach)*((NhuCau!AF$214:AF$245)/5))+SUMPRODUCT((NhuCau!$E$214:$E$245=$C247)*(NhuCau!AF$214:AF$245))),2)</f>
        <v>0</v>
      </c>
      <c r="AD247" s="2">
        <f>ROUND((SUMPRODUCT((NhuCau!$E$214:$E$245=CakyQuyhoach)*((NhuCau!AG$214:AG$245)/10))+SUMPRODUCT((NhuCau!$E$214:$E$245=Kykehoach)*((NhuCau!AG$214:AG$245)/5))+SUMPRODUCT((NhuCau!$E$214:$E$245=$C247)*(NhuCau!AG$214:AG$245))),2)</f>
        <v>0</v>
      </c>
      <c r="AE247" s="2">
        <f>ROUND((SUMPRODUCT((NhuCau!$E$214:$E$245=CakyQuyhoach)*((NhuCau!AH$214:AH$245)/10))+SUMPRODUCT((NhuCau!$E$214:$E$245=Kykehoach)*((NhuCau!AH$214:AH$245)/5))+SUMPRODUCT((NhuCau!$E$214:$E$245=$C247)*(NhuCau!AH$214:AH$245))),2)</f>
        <v>0</v>
      </c>
      <c r="AF247" s="2">
        <f>ROUND((SUMPRODUCT((NhuCau!$E$214:$E$245=CakyQuyhoach)*((NhuCau!AI$214:AI$245)/10))+SUMPRODUCT((NhuCau!$E$214:$E$245=Kykehoach)*((NhuCau!AI$214:AI$245)/5))+SUMPRODUCT((NhuCau!$E$214:$E$245=$C247)*(NhuCau!AI$214:AI$245))),2)</f>
        <v>0</v>
      </c>
      <c r="AG247" s="2">
        <f>ROUND((SUMPRODUCT((NhuCau!$E$214:$E$245=CakyQuyhoach)*((NhuCau!AJ$214:AJ$245)/10))+SUMPRODUCT((NhuCau!$E$214:$E$245=Kykehoach)*((NhuCau!AJ$214:AJ$245)/5))+SUMPRODUCT((NhuCau!$E$214:$E$245=$C247)*(NhuCau!AJ$214:AJ$245))),2)</f>
        <v>0</v>
      </c>
      <c r="AH247" s="2">
        <f>ROUND((SUMPRODUCT((NhuCau!$E$214:$E$245=CakyQuyhoach)*((NhuCau!AK$214:AK$245)/10))+SUMPRODUCT((NhuCau!$E$214:$E$245=Kykehoach)*((NhuCau!AK$214:AK$245)/5))+SUMPRODUCT((NhuCau!$E$214:$E$245=$C247)*(NhuCau!AK$214:AK$245))),2)</f>
        <v>0</v>
      </c>
      <c r="AI247" s="2">
        <f>ROUND((SUMPRODUCT((NhuCau!$E$214:$E$245=CakyQuyhoach)*((NhuCau!AL$214:AL$245)/10))+SUMPRODUCT((NhuCau!$E$214:$E$245=Kykehoach)*((NhuCau!AL$214:AL$245)/5))+SUMPRODUCT((NhuCau!$E$214:$E$245=$C247)*(NhuCau!AL$214:AL$245))),2)</f>
        <v>0</v>
      </c>
      <c r="AJ247" s="2">
        <f>ROUND((SUMPRODUCT((NhuCau!$E$214:$E$245=CakyQuyhoach)*((NhuCau!AM$214:AM$245)/10))+SUMPRODUCT((NhuCau!$E$214:$E$245=Kykehoach)*((NhuCau!AM$214:AM$245)/5))+SUMPRODUCT((NhuCau!$E$214:$E$245=$C247)*(NhuCau!AM$214:AM$245))),2)</f>
        <v>0</v>
      </c>
      <c r="AK247" s="2">
        <f>ROUND((SUMPRODUCT((NhuCau!$E$214:$E$245=CakyQuyhoach)*((NhuCau!AN$214:AN$245)/10))+SUMPRODUCT((NhuCau!$E$214:$E$245=Kykehoach)*((NhuCau!AN$214:AN$245)/5))+SUMPRODUCT((NhuCau!$E$214:$E$245=$C247)*(NhuCau!AN$214:AN$245))),2)</f>
        <v>0</v>
      </c>
      <c r="AL247" s="2">
        <f>ROUND((SUMPRODUCT((NhuCau!$E$214:$E$245=CakyQuyhoach)*((NhuCau!AO$214:AO$245)/10))+SUMPRODUCT((NhuCau!$E$214:$E$245=Kykehoach)*((NhuCau!AO$214:AO$245)/5))+SUMPRODUCT((NhuCau!$E$214:$E$245=$C247)*(NhuCau!AO$214:AO$245))),2)</f>
        <v>0</v>
      </c>
      <c r="AM247" s="2">
        <f>ROUND((SUMPRODUCT((NhuCau!$E$214:$E$245=CakyQuyhoach)*((NhuCau!AP$214:AP$245)/10))+SUMPRODUCT((NhuCau!$E$214:$E$245=Kykehoach)*((NhuCau!AP$214:AP$245)/5))+SUMPRODUCT((NhuCau!$E$214:$E$245=$C247)*(NhuCau!AP$214:AP$245))),2)</f>
        <v>0</v>
      </c>
      <c r="AN247" s="2">
        <f>ROUND((SUMPRODUCT((NhuCau!$E$214:$E$245=CakyQuyhoach)*((NhuCau!AQ$214:AQ$245)/10))+SUMPRODUCT((NhuCau!$E$214:$E$245=Kykehoach)*((NhuCau!AQ$214:AQ$245)/5))+SUMPRODUCT((NhuCau!$E$214:$E$245=$C247)*(NhuCau!AQ$214:AQ$245))),2)</f>
        <v>0</v>
      </c>
      <c r="AO247" s="2">
        <f>ROUND((SUMPRODUCT((NhuCau!$E$214:$E$245=CakyQuyhoach)*((NhuCau!AR$214:AR$245)/10))+SUMPRODUCT((NhuCau!$E$214:$E$245=Kykehoach)*((NhuCau!AR$214:AR$245)/5))+SUMPRODUCT((NhuCau!$E$214:$E$245=$C247)*(NhuCau!AR$214:AR$245))),2)</f>
        <v>0</v>
      </c>
      <c r="AP247" s="2">
        <f>ROUND((SUMPRODUCT((NhuCau!$E$214:$E$245=CakyQuyhoach)*((NhuCau!AS$214:AS$245)/10))+SUMPRODUCT((NhuCau!$E$214:$E$245=Kykehoach)*((NhuCau!AS$214:AS$245)/5))+SUMPRODUCT((NhuCau!$E$214:$E$245=$C247)*(NhuCau!AS$214:AS$245))),2)</f>
        <v>0</v>
      </c>
      <c r="AQ247" s="2">
        <f>ROUND((SUMPRODUCT((NhuCau!$E$214:$E$245=CakyQuyhoach)*((NhuCau!AT$214:AT$245)/10))+SUMPRODUCT((NhuCau!$E$214:$E$245=Kykehoach)*((NhuCau!AT$214:AT$245)/5))+SUMPRODUCT((NhuCau!$E$214:$E$245=$C247)*(NhuCau!AT$214:AT$245))),2)</f>
        <v>0</v>
      </c>
      <c r="AR247" s="2">
        <f>ROUND((SUMPRODUCT((NhuCau!$E$214:$E$245=CakyQuyhoach)*((NhuCau!AU$214:AU$245)/10))+SUMPRODUCT((NhuCau!$E$214:$E$245=Kykehoach)*((NhuCau!AU$214:AU$245)/5))+SUMPRODUCT((NhuCau!$E$214:$E$245=$C247)*(NhuCau!AU$214:AU$245))),2)</f>
        <v>0</v>
      </c>
      <c r="AS247" s="2">
        <f>ROUND((SUMPRODUCT((NhuCau!$E$214:$E$245=CakyQuyhoach)*((NhuCau!AV$214:AV$245)/10))+SUMPRODUCT((NhuCau!$E$214:$E$245=Kykehoach)*((NhuCau!AV$214:AV$245)/5))+SUMPRODUCT((NhuCau!$E$214:$E$245=$C247)*(NhuCau!AV$214:AV$245))),2)</f>
        <v>0</v>
      </c>
      <c r="AT247" s="2">
        <f>ROUND((SUMPRODUCT((NhuCau!$E$214:$E$245=CakyQuyhoach)*((NhuCau!AW$214:AW$245)/10))+SUMPRODUCT((NhuCau!$E$214:$E$245=Kykehoach)*((NhuCau!AW$214:AW$245)/5))+SUMPRODUCT((NhuCau!$E$214:$E$245=$C247)*(NhuCau!AW$214:AW$245))),2)</f>
        <v>0</v>
      </c>
      <c r="AU247" s="2">
        <f>ROUND((SUMPRODUCT((NhuCau!$E$214:$E$245=CakyQuyhoach)*((NhuCau!AX$214:AX$245)/10))+SUMPRODUCT((NhuCau!$E$214:$E$245=Kykehoach)*((NhuCau!AX$214:AX$245)/5))+SUMPRODUCT((NhuCau!$E$214:$E$245=$C247)*(NhuCau!AX$214:AX$245))),2)</f>
        <v>0</v>
      </c>
      <c r="AV247" s="2">
        <f>ROUND((SUMPRODUCT((NhuCau!$E$214:$E$245=CakyQuyhoach)*((NhuCau!AY$214:AY$245)/10))+SUMPRODUCT((NhuCau!$E$214:$E$245=Kykehoach)*((NhuCau!AY$214:AY$245)/5))+SUMPRODUCT((NhuCau!$E$214:$E$245=$C247)*(NhuCau!AY$214:AY$245))),2)</f>
        <v>0</v>
      </c>
      <c r="AW247" s="2">
        <f>ROUND((SUMPRODUCT((NhuCau!$E$214:$E$245=CakyQuyhoach)*((NhuCau!AZ$214:AZ$245)/10))+SUMPRODUCT((NhuCau!$E$214:$E$245=Kykehoach)*((NhuCau!AZ$214:AZ$245)/5))+SUMPRODUCT((NhuCau!$E$214:$E$245=$C247)*(NhuCau!AZ$214:AZ$245))),2)</f>
        <v>0</v>
      </c>
      <c r="AX247" s="2">
        <f>ROUND((SUMPRODUCT((NhuCau!$E$214:$E$245=CakyQuyhoach)*((NhuCau!BA$214:BA$245)/10))+SUMPRODUCT((NhuCau!$E$214:$E$245=Kykehoach)*((NhuCau!BA$214:BA$245)/5))+SUMPRODUCT((NhuCau!$E$214:$E$245=$C247)*(NhuCau!BA$214:BA$245))),2)</f>
        <v>0</v>
      </c>
      <c r="AY247" s="2">
        <f>ROUND((SUMPRODUCT((NhuCau!$E$214:$E$245=CakyQuyhoach)*((NhuCau!BB$214:BB$245)/10))+SUMPRODUCT((NhuCau!$E$214:$E$245=Kykehoach)*((NhuCau!BB$214:BB$245)/5))+SUMPRODUCT((NhuCau!$E$214:$E$245=$C247)*(NhuCau!BB$214:BB$245))),2)</f>
        <v>0</v>
      </c>
      <c r="AZ247" s="2">
        <f>ROUND((SUMPRODUCT((NhuCau!$E$214:$E$245=CakyQuyhoach)*((NhuCau!BC$214:BC$245)/10))+SUMPRODUCT((NhuCau!$E$214:$E$245=Kykehoach)*((NhuCau!BC$214:BC$245)/5))+SUMPRODUCT((NhuCau!$E$214:$E$245=$C247)*(NhuCau!BC$214:BC$245))),2)</f>
        <v>0</v>
      </c>
      <c r="BA247" s="2">
        <f>ROUND((SUMPRODUCT((NhuCau!$E$214:$E$245=CakyQuyhoach)*((NhuCau!BD$214:BD$245)/10))+SUMPRODUCT((NhuCau!$E$214:$E$245=Kykehoach)*((NhuCau!BD$214:BD$245)/5))+SUMPRODUCT((NhuCau!$E$214:$E$245=$C247)*(NhuCau!BD$214:BD$245))),2)</f>
        <v>0</v>
      </c>
      <c r="BB247" s="2">
        <f>ROUND((SUMPRODUCT((NhuCau!$E$214:$E$245=CakyQuyhoach)*((NhuCau!BE$214:BE$245)/10))+SUMPRODUCT((NhuCau!$E$214:$E$245=Kykehoach)*((NhuCau!BE$214:BE$245)/5))+SUMPRODUCT((NhuCau!$E$214:$E$245=$C247)*(NhuCau!BE$214:BE$245))),2)</f>
        <v>0</v>
      </c>
      <c r="BC247" s="2">
        <f>ROUND((SUMPRODUCT((NhuCau!$E$214:$E$245=CakyQuyhoach)*((NhuCau!BF$214:BF$245)/10))+SUMPRODUCT((NhuCau!$E$214:$E$245=Kykehoach)*((NhuCau!BF$214:BF$245)/5))+SUMPRODUCT((NhuCau!$E$214:$E$245=$C247)*(NhuCau!BF$214:BF$245))),2)</f>
        <v>0</v>
      </c>
      <c r="BD247" s="2">
        <f>ROUND((SUMPRODUCT((NhuCau!$E$214:$E$245=CakyQuyhoach)*((NhuCau!BG$214:BG$245)/10))+SUMPRODUCT((NhuCau!$E$214:$E$245=Kykehoach)*((NhuCau!BG$214:BG$245)/5))+SUMPRODUCT((NhuCau!$E$214:$E$245=$C247)*(NhuCau!BG$214:BG$245))),2)</f>
        <v>0</v>
      </c>
      <c r="BE247" s="2">
        <f>ROUND((SUMPRODUCT((NhuCau!$E$214:$E$245=CakyQuyhoach)*((NhuCau!BH$214:BH$245)/10))+SUMPRODUCT((NhuCau!$E$214:$E$245=Kykehoach)*((NhuCau!BH$214:BH$245)/5))+SUMPRODUCT((NhuCau!$E$214:$E$245=$C247)*(NhuCau!BH$214:BH$245))),2)</f>
        <v>0</v>
      </c>
      <c r="BF247" s="2">
        <f>ROUND((SUMPRODUCT((NhuCau!$E$214:$E$245=CakyQuyhoach)*((NhuCau!BI$214:BI$245)/10))+SUMPRODUCT((NhuCau!$E$214:$E$245=Kykehoach)*((NhuCau!BI$214:BI$245)/5))+SUMPRODUCT((NhuCau!$E$214:$E$245=$C247)*(NhuCau!BI$214:BI$245))),2)</f>
        <v>0</v>
      </c>
      <c r="BG247" s="2">
        <f>ROUND((SUMPRODUCT((NhuCau!$E$214:$E$245=CakyQuyhoach)*((NhuCau!BJ$214:BJ$245)/10))+SUMPRODUCT((NhuCau!$E$214:$E$245=Kykehoach)*((NhuCau!BJ$214:BJ$245)/5))+SUMPRODUCT((NhuCau!$E$214:$E$245=$C247)*(NhuCau!BJ$214:BJ$245))),2)</f>
        <v>0</v>
      </c>
    </row>
    <row r="248" spans="1:59" s="1" customFormat="1" ht="16.5" customHeight="1">
      <c r="A248" s="251" t="s">
        <v>42</v>
      </c>
      <c r="B248" s="252"/>
      <c r="C248" s="253" t="str">
        <f>BANGTINH!O9</f>
        <v>Năm 2028</v>
      </c>
      <c r="D248" s="246" t="s">
        <v>54</v>
      </c>
      <c r="E248" s="255">
        <f>SUM(F248:BG248)</f>
        <v>0</v>
      </c>
      <c r="F248" s="2">
        <f>ROUND((SUMPRODUCT((NhuCau!$E$214:$E$245=CakyQuyhoach)*((NhuCau!I$214:I$245)/10))+SUMPRODUCT((NhuCau!$E$214:$E$245=Kykehoach)*((NhuCau!I$214:I$245)/5))+SUMPRODUCT((NhuCau!$E$214:$E$245=$C248)*(NhuCau!I$214:I$245))),2)</f>
        <v>0</v>
      </c>
      <c r="G248" s="2">
        <f>ROUND((SUMPRODUCT((NhuCau!$E$214:$E$245=CakyQuyhoach)*((NhuCau!J$214:J$245)/10))+SUMPRODUCT((NhuCau!$E$214:$E$245=Kykehoach)*((NhuCau!J$214:J$245)/5))+SUMPRODUCT((NhuCau!$E$214:$E$245=$C248)*(NhuCau!J$214:J$245))),2)</f>
        <v>0</v>
      </c>
      <c r="H248" s="2">
        <f>ROUND((SUMPRODUCT((NhuCau!$E$214:$E$245=CakyQuyhoach)*((NhuCau!K$214:K$245)/10))+SUMPRODUCT((NhuCau!$E$214:$E$245=Kykehoach)*((NhuCau!K$214:K$245)/5))+SUMPRODUCT((NhuCau!$E$214:$E$245=$C248)*(NhuCau!K$214:K$245))),2)</f>
        <v>0</v>
      </c>
      <c r="I248" s="2">
        <f>ROUND((SUMPRODUCT((NhuCau!$E$214:$E$245=CakyQuyhoach)*((NhuCau!L$214:L$245)/10))+SUMPRODUCT((NhuCau!$E$214:$E$245=Kykehoach)*((NhuCau!L$214:L$245)/5))+SUMPRODUCT((NhuCau!$E$214:$E$245=$C248)*(NhuCau!L$214:L$245))),2)</f>
        <v>0</v>
      </c>
      <c r="J248" s="2">
        <f>ROUND((SUMPRODUCT((NhuCau!$E$214:$E$245=CakyQuyhoach)*((NhuCau!M$214:M$245)/10))+SUMPRODUCT((NhuCau!$E$214:$E$245=Kykehoach)*((NhuCau!M$214:M$245)/5))+SUMPRODUCT((NhuCau!$E$214:$E$245=$C248)*(NhuCau!M$214:M$245))),2)</f>
        <v>0</v>
      </c>
      <c r="K248" s="2">
        <f>ROUND((SUMPRODUCT((NhuCau!$E$214:$E$245=CakyQuyhoach)*((NhuCau!N$214:N$245)/10))+SUMPRODUCT((NhuCau!$E$214:$E$245=Kykehoach)*((NhuCau!N$214:N$245)/5))+SUMPRODUCT((NhuCau!$E$214:$E$245=$C248)*(NhuCau!N$214:N$245))),2)</f>
        <v>0</v>
      </c>
      <c r="L248" s="2">
        <f>ROUND((SUMPRODUCT((NhuCau!$E$214:$E$245=CakyQuyhoach)*((NhuCau!O$214:O$245)/10))+SUMPRODUCT((NhuCau!$E$214:$E$245=Kykehoach)*((NhuCau!O$214:O$245)/5))+SUMPRODUCT((NhuCau!$E$214:$E$245=$C248)*(NhuCau!O$214:O$245))),2)</f>
        <v>0</v>
      </c>
      <c r="M248" s="2">
        <f>ROUND((SUMPRODUCT((NhuCau!$E$214:$E$245=CakyQuyhoach)*((NhuCau!P$214:P$245)/10))+SUMPRODUCT((NhuCau!$E$214:$E$245=Kykehoach)*((NhuCau!P$214:P$245)/5))+SUMPRODUCT((NhuCau!$E$214:$E$245=$C248)*(NhuCau!P$214:P$245))),2)</f>
        <v>0</v>
      </c>
      <c r="N248" s="2">
        <f>ROUND((SUMPRODUCT((NhuCau!$E$214:$E$245=CakyQuyhoach)*((NhuCau!Q$214:Q$245)/10))+SUMPRODUCT((NhuCau!$E$214:$E$245=Kykehoach)*((NhuCau!Q$214:Q$245)/5))+SUMPRODUCT((NhuCau!$E$214:$E$245=$C248)*(NhuCau!Q$214:Q$245))),2)</f>
        <v>0</v>
      </c>
      <c r="O248" s="2">
        <f>ROUND((SUMPRODUCT((NhuCau!$E$214:$E$245=CakyQuyhoach)*((NhuCau!R$214:R$245)/10))+SUMPRODUCT((NhuCau!$E$214:$E$245=Kykehoach)*((NhuCau!R$214:R$245)/5))+SUMPRODUCT((NhuCau!$E$214:$E$245=$C248)*(NhuCau!R$214:R$245))),2)</f>
        <v>0</v>
      </c>
      <c r="P248" s="2">
        <f>ROUND((SUMPRODUCT((NhuCau!$E$214:$E$245=CakyQuyhoach)*((NhuCau!S$214:S$245)/10))+SUMPRODUCT((NhuCau!$E$214:$E$245=Kykehoach)*((NhuCau!S$214:S$245)/5))+SUMPRODUCT((NhuCau!$E$214:$E$245=$C248)*(NhuCau!S$214:S$245))),2)</f>
        <v>0</v>
      </c>
      <c r="Q248" s="2">
        <f>ROUND((SUMPRODUCT((NhuCau!$E$214:$E$245=CakyQuyhoach)*((NhuCau!T$214:T$245)/10))+SUMPRODUCT((NhuCau!$E$214:$E$245=Kykehoach)*((NhuCau!T$214:T$245)/5))+SUMPRODUCT((NhuCau!$E$214:$E$245=$C248)*(NhuCau!T$214:T$245))),2)</f>
        <v>0</v>
      </c>
      <c r="R248" s="2">
        <f>ROUND((SUMPRODUCT((NhuCau!$E$214:$E$245=CakyQuyhoach)*((NhuCau!U$214:U$245)/10))+SUMPRODUCT((NhuCau!$E$214:$E$245=Kykehoach)*((NhuCau!U$214:U$245)/5))+SUMPRODUCT((NhuCau!$E$214:$E$245=$C248)*(NhuCau!U$214:U$245))),2)</f>
        <v>0</v>
      </c>
      <c r="S248" s="2">
        <f>ROUND((SUMPRODUCT((NhuCau!$E$214:$E$245=CakyQuyhoach)*((NhuCau!V$214:V$245)/10))+SUMPRODUCT((NhuCau!$E$214:$E$245=Kykehoach)*((NhuCau!V$214:V$245)/5))+SUMPRODUCT((NhuCau!$E$214:$E$245=$C248)*(NhuCau!V$214:V$245))),2)</f>
        <v>0</v>
      </c>
      <c r="T248" s="2">
        <f>ROUND((SUMPRODUCT((NhuCau!$E$214:$E$245=CakyQuyhoach)*((NhuCau!W$214:W$245)/10))+SUMPRODUCT((NhuCau!$E$214:$E$245=Kykehoach)*((NhuCau!W$214:W$245)/5))+SUMPRODUCT((NhuCau!$E$214:$E$245=$C248)*(NhuCau!W$214:W$245))),2)</f>
        <v>0</v>
      </c>
      <c r="U248" s="2">
        <f>ROUND((SUMPRODUCT((NhuCau!$E$214:$E$245=CakyQuyhoach)*((NhuCau!X$214:X$245)/10))+SUMPRODUCT((NhuCau!$E$214:$E$245=Kykehoach)*((NhuCau!X$214:X$245)/5))+SUMPRODUCT((NhuCau!$E$214:$E$245=$C248)*(NhuCau!X$214:X$245))),2)</f>
        <v>0</v>
      </c>
      <c r="V248" s="2">
        <f>ROUND((SUMPRODUCT((NhuCau!$E$214:$E$245=CakyQuyhoach)*((NhuCau!Y$214:Y$245)/10))+SUMPRODUCT((NhuCau!$E$214:$E$245=Kykehoach)*((NhuCau!Y$214:Y$245)/5))+SUMPRODUCT((NhuCau!$E$214:$E$245=$C248)*(NhuCau!Y$214:Y$245))),2)</f>
        <v>0</v>
      </c>
      <c r="W248" s="2">
        <f>ROUND((SUMPRODUCT((NhuCau!$E$214:$E$245=CakyQuyhoach)*((NhuCau!Z$214:Z$245)/10))+SUMPRODUCT((NhuCau!$E$214:$E$245=Kykehoach)*((NhuCau!Z$214:Z$245)/5))+SUMPRODUCT((NhuCau!$E$214:$E$245=$C248)*(NhuCau!Z$214:Z$245))),2)</f>
        <v>0</v>
      </c>
      <c r="X248" s="2">
        <f>ROUND((SUMPRODUCT((NhuCau!$E$214:$E$245=CakyQuyhoach)*((NhuCau!AA$214:AA$245)/10))+SUMPRODUCT((NhuCau!$E$214:$E$245=Kykehoach)*((NhuCau!AA$214:AA$245)/5))+SUMPRODUCT((NhuCau!$E$214:$E$245=$C248)*(NhuCau!AA$214:AA$245))),2)</f>
        <v>0</v>
      </c>
      <c r="Y248" s="2">
        <f>ROUND((SUMPRODUCT((NhuCau!$E$214:$E$245=CakyQuyhoach)*((NhuCau!AB$214:AB$245)/10))+SUMPRODUCT((NhuCau!$E$214:$E$245=Kykehoach)*((NhuCau!AB$214:AB$245)/5))+SUMPRODUCT((NhuCau!$E$214:$E$245=$C248)*(NhuCau!AB$214:AB$245))),2)</f>
        <v>0</v>
      </c>
      <c r="Z248" s="2">
        <f>ROUND((SUMPRODUCT((NhuCau!$E$214:$E$245=CakyQuyhoach)*((NhuCau!AC$214:AC$245)/10))+SUMPRODUCT((NhuCau!$E$214:$E$245=Kykehoach)*((NhuCau!AC$214:AC$245)/5))+SUMPRODUCT((NhuCau!$E$214:$E$245=$C248)*(NhuCau!AC$214:AC$245))),2)</f>
        <v>0</v>
      </c>
      <c r="AA248" s="2">
        <f>ROUND((SUMPRODUCT((NhuCau!$E$214:$E$245=CakyQuyhoach)*((NhuCau!AD$214:AD$245)/10))+SUMPRODUCT((NhuCau!$E$214:$E$245=Kykehoach)*((NhuCau!AD$214:AD$245)/5))+SUMPRODUCT((NhuCau!$E$214:$E$245=$C248)*(NhuCau!AD$214:AD$245))),2)</f>
        <v>0</v>
      </c>
      <c r="AB248" s="2">
        <f>ROUND((SUMPRODUCT((NhuCau!$E$214:$E$245=CakyQuyhoach)*((NhuCau!AE$214:AE$245)/10))+SUMPRODUCT((NhuCau!$E$214:$E$245=Kykehoach)*((NhuCau!AE$214:AE$245)/5))+SUMPRODUCT((NhuCau!$E$214:$E$245=$C248)*(NhuCau!AE$214:AE$245))),2)</f>
        <v>0</v>
      </c>
      <c r="AC248" s="2">
        <f>ROUND((SUMPRODUCT((NhuCau!$E$214:$E$245=CakyQuyhoach)*((NhuCau!AF$214:AF$245)/10))+SUMPRODUCT((NhuCau!$E$214:$E$245=Kykehoach)*((NhuCau!AF$214:AF$245)/5))+SUMPRODUCT((NhuCau!$E$214:$E$245=$C248)*(NhuCau!AF$214:AF$245))),2)</f>
        <v>0</v>
      </c>
      <c r="AD248" s="2">
        <f>ROUND((SUMPRODUCT((NhuCau!$E$214:$E$245=CakyQuyhoach)*((NhuCau!AG$214:AG$245)/10))+SUMPRODUCT((NhuCau!$E$214:$E$245=Kykehoach)*((NhuCau!AG$214:AG$245)/5))+SUMPRODUCT((NhuCau!$E$214:$E$245=$C248)*(NhuCau!AG$214:AG$245))),2)</f>
        <v>0</v>
      </c>
      <c r="AE248" s="2">
        <f>ROUND((SUMPRODUCT((NhuCau!$E$214:$E$245=CakyQuyhoach)*((NhuCau!AH$214:AH$245)/10))+SUMPRODUCT((NhuCau!$E$214:$E$245=Kykehoach)*((NhuCau!AH$214:AH$245)/5))+SUMPRODUCT((NhuCau!$E$214:$E$245=$C248)*(NhuCau!AH$214:AH$245))),2)</f>
        <v>0</v>
      </c>
      <c r="AF248" s="2">
        <f>ROUND((SUMPRODUCT((NhuCau!$E$214:$E$245=CakyQuyhoach)*((NhuCau!AI$214:AI$245)/10))+SUMPRODUCT((NhuCau!$E$214:$E$245=Kykehoach)*((NhuCau!AI$214:AI$245)/5))+SUMPRODUCT((NhuCau!$E$214:$E$245=$C248)*(NhuCau!AI$214:AI$245))),2)</f>
        <v>0</v>
      </c>
      <c r="AG248" s="2">
        <f>ROUND((SUMPRODUCT((NhuCau!$E$214:$E$245=CakyQuyhoach)*((NhuCau!AJ$214:AJ$245)/10))+SUMPRODUCT((NhuCau!$E$214:$E$245=Kykehoach)*((NhuCau!AJ$214:AJ$245)/5))+SUMPRODUCT((NhuCau!$E$214:$E$245=$C248)*(NhuCau!AJ$214:AJ$245))),2)</f>
        <v>0</v>
      </c>
      <c r="AH248" s="2">
        <f>ROUND((SUMPRODUCT((NhuCau!$E$214:$E$245=CakyQuyhoach)*((NhuCau!AK$214:AK$245)/10))+SUMPRODUCT((NhuCau!$E$214:$E$245=Kykehoach)*((NhuCau!AK$214:AK$245)/5))+SUMPRODUCT((NhuCau!$E$214:$E$245=$C248)*(NhuCau!AK$214:AK$245))),2)</f>
        <v>0</v>
      </c>
      <c r="AI248" s="2">
        <f>ROUND((SUMPRODUCT((NhuCau!$E$214:$E$245=CakyQuyhoach)*((NhuCau!AL$214:AL$245)/10))+SUMPRODUCT((NhuCau!$E$214:$E$245=Kykehoach)*((NhuCau!AL$214:AL$245)/5))+SUMPRODUCT((NhuCau!$E$214:$E$245=$C248)*(NhuCau!AL$214:AL$245))),2)</f>
        <v>0</v>
      </c>
      <c r="AJ248" s="2">
        <f>ROUND((SUMPRODUCT((NhuCau!$E$214:$E$245=CakyQuyhoach)*((NhuCau!AM$214:AM$245)/10))+SUMPRODUCT((NhuCau!$E$214:$E$245=Kykehoach)*((NhuCau!AM$214:AM$245)/5))+SUMPRODUCT((NhuCau!$E$214:$E$245=$C248)*(NhuCau!AM$214:AM$245))),2)</f>
        <v>0</v>
      </c>
      <c r="AK248" s="2">
        <f>ROUND((SUMPRODUCT((NhuCau!$E$214:$E$245=CakyQuyhoach)*((NhuCau!AN$214:AN$245)/10))+SUMPRODUCT((NhuCau!$E$214:$E$245=Kykehoach)*((NhuCau!AN$214:AN$245)/5))+SUMPRODUCT((NhuCau!$E$214:$E$245=$C248)*(NhuCau!AN$214:AN$245))),2)</f>
        <v>0</v>
      </c>
      <c r="AL248" s="2">
        <f>ROUND((SUMPRODUCT((NhuCau!$E$214:$E$245=CakyQuyhoach)*((NhuCau!AO$214:AO$245)/10))+SUMPRODUCT((NhuCau!$E$214:$E$245=Kykehoach)*((NhuCau!AO$214:AO$245)/5))+SUMPRODUCT((NhuCau!$E$214:$E$245=$C248)*(NhuCau!AO$214:AO$245))),2)</f>
        <v>0</v>
      </c>
      <c r="AM248" s="2">
        <f>ROUND((SUMPRODUCT((NhuCau!$E$214:$E$245=CakyQuyhoach)*((NhuCau!AP$214:AP$245)/10))+SUMPRODUCT((NhuCau!$E$214:$E$245=Kykehoach)*((NhuCau!AP$214:AP$245)/5))+SUMPRODUCT((NhuCau!$E$214:$E$245=$C248)*(NhuCau!AP$214:AP$245))),2)</f>
        <v>0</v>
      </c>
      <c r="AN248" s="2">
        <f>ROUND((SUMPRODUCT((NhuCau!$E$214:$E$245=CakyQuyhoach)*((NhuCau!AQ$214:AQ$245)/10))+SUMPRODUCT((NhuCau!$E$214:$E$245=Kykehoach)*((NhuCau!AQ$214:AQ$245)/5))+SUMPRODUCT((NhuCau!$E$214:$E$245=$C248)*(NhuCau!AQ$214:AQ$245))),2)</f>
        <v>0</v>
      </c>
      <c r="AO248" s="2">
        <f>ROUND((SUMPRODUCT((NhuCau!$E$214:$E$245=CakyQuyhoach)*((NhuCau!AR$214:AR$245)/10))+SUMPRODUCT((NhuCau!$E$214:$E$245=Kykehoach)*((NhuCau!AR$214:AR$245)/5))+SUMPRODUCT((NhuCau!$E$214:$E$245=$C248)*(NhuCau!AR$214:AR$245))),2)</f>
        <v>0</v>
      </c>
      <c r="AP248" s="2">
        <f>ROUND((SUMPRODUCT((NhuCau!$E$214:$E$245=CakyQuyhoach)*((NhuCau!AS$214:AS$245)/10))+SUMPRODUCT((NhuCau!$E$214:$E$245=Kykehoach)*((NhuCau!AS$214:AS$245)/5))+SUMPRODUCT((NhuCau!$E$214:$E$245=$C248)*(NhuCau!AS$214:AS$245))),2)</f>
        <v>0</v>
      </c>
      <c r="AQ248" s="2">
        <f>ROUND((SUMPRODUCT((NhuCau!$E$214:$E$245=CakyQuyhoach)*((NhuCau!AT$214:AT$245)/10))+SUMPRODUCT((NhuCau!$E$214:$E$245=Kykehoach)*((NhuCau!AT$214:AT$245)/5))+SUMPRODUCT((NhuCau!$E$214:$E$245=$C248)*(NhuCau!AT$214:AT$245))),2)</f>
        <v>0</v>
      </c>
      <c r="AR248" s="2">
        <f>ROUND((SUMPRODUCT((NhuCau!$E$214:$E$245=CakyQuyhoach)*((NhuCau!AU$214:AU$245)/10))+SUMPRODUCT((NhuCau!$E$214:$E$245=Kykehoach)*((NhuCau!AU$214:AU$245)/5))+SUMPRODUCT((NhuCau!$E$214:$E$245=$C248)*(NhuCau!AU$214:AU$245))),2)</f>
        <v>0</v>
      </c>
      <c r="AS248" s="2">
        <f>ROUND((SUMPRODUCT((NhuCau!$E$214:$E$245=CakyQuyhoach)*((NhuCau!AV$214:AV$245)/10))+SUMPRODUCT((NhuCau!$E$214:$E$245=Kykehoach)*((NhuCau!AV$214:AV$245)/5))+SUMPRODUCT((NhuCau!$E$214:$E$245=$C248)*(NhuCau!AV$214:AV$245))),2)</f>
        <v>0</v>
      </c>
      <c r="AT248" s="2">
        <f>ROUND((SUMPRODUCT((NhuCau!$E$214:$E$245=CakyQuyhoach)*((NhuCau!AW$214:AW$245)/10))+SUMPRODUCT((NhuCau!$E$214:$E$245=Kykehoach)*((NhuCau!AW$214:AW$245)/5))+SUMPRODUCT((NhuCau!$E$214:$E$245=$C248)*(NhuCau!AW$214:AW$245))),2)</f>
        <v>0</v>
      </c>
      <c r="AU248" s="2">
        <f>ROUND((SUMPRODUCT((NhuCau!$E$214:$E$245=CakyQuyhoach)*((NhuCau!AX$214:AX$245)/10))+SUMPRODUCT((NhuCau!$E$214:$E$245=Kykehoach)*((NhuCau!AX$214:AX$245)/5))+SUMPRODUCT((NhuCau!$E$214:$E$245=$C248)*(NhuCau!AX$214:AX$245))),2)</f>
        <v>0</v>
      </c>
      <c r="AV248" s="2">
        <f>ROUND((SUMPRODUCT((NhuCau!$E$214:$E$245=CakyQuyhoach)*((NhuCau!AY$214:AY$245)/10))+SUMPRODUCT((NhuCau!$E$214:$E$245=Kykehoach)*((NhuCau!AY$214:AY$245)/5))+SUMPRODUCT((NhuCau!$E$214:$E$245=$C248)*(NhuCau!AY$214:AY$245))),2)</f>
        <v>0</v>
      </c>
      <c r="AW248" s="2">
        <f>ROUND((SUMPRODUCT((NhuCau!$E$214:$E$245=CakyQuyhoach)*((NhuCau!AZ$214:AZ$245)/10))+SUMPRODUCT((NhuCau!$E$214:$E$245=Kykehoach)*((NhuCau!AZ$214:AZ$245)/5))+SUMPRODUCT((NhuCau!$E$214:$E$245=$C248)*(NhuCau!AZ$214:AZ$245))),2)</f>
        <v>0</v>
      </c>
      <c r="AX248" s="2">
        <f>ROUND((SUMPRODUCT((NhuCau!$E$214:$E$245=CakyQuyhoach)*((NhuCau!BA$214:BA$245)/10))+SUMPRODUCT((NhuCau!$E$214:$E$245=Kykehoach)*((NhuCau!BA$214:BA$245)/5))+SUMPRODUCT((NhuCau!$E$214:$E$245=$C248)*(NhuCau!BA$214:BA$245))),2)</f>
        <v>0</v>
      </c>
      <c r="AY248" s="2">
        <f>ROUND((SUMPRODUCT((NhuCau!$E$214:$E$245=CakyQuyhoach)*((NhuCau!BB$214:BB$245)/10))+SUMPRODUCT((NhuCau!$E$214:$E$245=Kykehoach)*((NhuCau!BB$214:BB$245)/5))+SUMPRODUCT((NhuCau!$E$214:$E$245=$C248)*(NhuCau!BB$214:BB$245))),2)</f>
        <v>0</v>
      </c>
      <c r="AZ248" s="2">
        <f>ROUND((SUMPRODUCT((NhuCau!$E$214:$E$245=CakyQuyhoach)*((NhuCau!BC$214:BC$245)/10))+SUMPRODUCT((NhuCau!$E$214:$E$245=Kykehoach)*((NhuCau!BC$214:BC$245)/5))+SUMPRODUCT((NhuCau!$E$214:$E$245=$C248)*(NhuCau!BC$214:BC$245))),2)</f>
        <v>0</v>
      </c>
      <c r="BA248" s="2">
        <f>ROUND((SUMPRODUCT((NhuCau!$E$214:$E$245=CakyQuyhoach)*((NhuCau!BD$214:BD$245)/10))+SUMPRODUCT((NhuCau!$E$214:$E$245=Kykehoach)*((NhuCau!BD$214:BD$245)/5))+SUMPRODUCT((NhuCau!$E$214:$E$245=$C248)*(NhuCau!BD$214:BD$245))),2)</f>
        <v>0</v>
      </c>
      <c r="BB248" s="2">
        <f>ROUND((SUMPRODUCT((NhuCau!$E$214:$E$245=CakyQuyhoach)*((NhuCau!BE$214:BE$245)/10))+SUMPRODUCT((NhuCau!$E$214:$E$245=Kykehoach)*((NhuCau!BE$214:BE$245)/5))+SUMPRODUCT((NhuCau!$E$214:$E$245=$C248)*(NhuCau!BE$214:BE$245))),2)</f>
        <v>0</v>
      </c>
      <c r="BC248" s="2">
        <f>ROUND((SUMPRODUCT((NhuCau!$E$214:$E$245=CakyQuyhoach)*((NhuCau!BF$214:BF$245)/10))+SUMPRODUCT((NhuCau!$E$214:$E$245=Kykehoach)*((NhuCau!BF$214:BF$245)/5))+SUMPRODUCT((NhuCau!$E$214:$E$245=$C248)*(NhuCau!BF$214:BF$245))),2)</f>
        <v>0</v>
      </c>
      <c r="BD248" s="2">
        <f>ROUND((SUMPRODUCT((NhuCau!$E$214:$E$245=CakyQuyhoach)*((NhuCau!BG$214:BG$245)/10))+SUMPRODUCT((NhuCau!$E$214:$E$245=Kykehoach)*((NhuCau!BG$214:BG$245)/5))+SUMPRODUCT((NhuCau!$E$214:$E$245=$C248)*(NhuCau!BG$214:BG$245))),2)</f>
        <v>0</v>
      </c>
      <c r="BE248" s="2">
        <f>ROUND((SUMPRODUCT((NhuCau!$E$214:$E$245=CakyQuyhoach)*((NhuCau!BH$214:BH$245)/10))+SUMPRODUCT((NhuCau!$E$214:$E$245=Kykehoach)*((NhuCau!BH$214:BH$245)/5))+SUMPRODUCT((NhuCau!$E$214:$E$245=$C248)*(NhuCau!BH$214:BH$245))),2)</f>
        <v>0</v>
      </c>
      <c r="BF248" s="2">
        <f>ROUND((SUMPRODUCT((NhuCau!$E$214:$E$245=CakyQuyhoach)*((NhuCau!BI$214:BI$245)/10))+SUMPRODUCT((NhuCau!$E$214:$E$245=Kykehoach)*((NhuCau!BI$214:BI$245)/5))+SUMPRODUCT((NhuCau!$E$214:$E$245=$C248)*(NhuCau!BI$214:BI$245))),2)</f>
        <v>0</v>
      </c>
      <c r="BG248" s="2">
        <f>ROUND((SUMPRODUCT((NhuCau!$E$214:$E$245=CakyQuyhoach)*((NhuCau!BJ$214:BJ$245)/10))+SUMPRODUCT((NhuCau!$E$214:$E$245=Kykehoach)*((NhuCau!BJ$214:BJ$245)/5))+SUMPRODUCT((NhuCau!$E$214:$E$245=$C248)*(NhuCau!BJ$214:BJ$245))),2)</f>
        <v>0</v>
      </c>
    </row>
    <row r="249" spans="1:59" s="1" customFormat="1" ht="16.5" customHeight="1">
      <c r="A249" s="251" t="s">
        <v>42</v>
      </c>
      <c r="B249" s="252"/>
      <c r="C249" s="253" t="str">
        <f>BANGTINH!O10</f>
        <v>Năm 2029</v>
      </c>
      <c r="D249" s="246" t="s">
        <v>54</v>
      </c>
      <c r="E249" s="255">
        <f>SUM(F249:BG249)</f>
        <v>0</v>
      </c>
      <c r="F249" s="2">
        <f>ROUND((SUMPRODUCT((NhuCau!$E$214:$E$245=CakyQuyhoach)*((NhuCau!I$214:I$245)/10))+SUMPRODUCT((NhuCau!$E$214:$E$245=Kykehoach)*((NhuCau!I$214:I$245)/5))+SUMPRODUCT((NhuCau!$E$214:$E$245=$C249)*(NhuCau!I$214:I$245))),2)</f>
        <v>0</v>
      </c>
      <c r="G249" s="2">
        <f>ROUND((SUMPRODUCT((NhuCau!$E$214:$E$245=CakyQuyhoach)*((NhuCau!J$214:J$245)/10))+SUMPRODUCT((NhuCau!$E$214:$E$245=Kykehoach)*((NhuCau!J$214:J$245)/5))+SUMPRODUCT((NhuCau!$E$214:$E$245=$C249)*(NhuCau!J$214:J$245))),2)</f>
        <v>0</v>
      </c>
      <c r="H249" s="2">
        <f>ROUND((SUMPRODUCT((NhuCau!$E$214:$E$245=CakyQuyhoach)*((NhuCau!K$214:K$245)/10))+SUMPRODUCT((NhuCau!$E$214:$E$245=Kykehoach)*((NhuCau!K$214:K$245)/5))+SUMPRODUCT((NhuCau!$E$214:$E$245=$C249)*(NhuCau!K$214:K$245))),2)</f>
        <v>0</v>
      </c>
      <c r="I249" s="2">
        <f>ROUND((SUMPRODUCT((NhuCau!$E$214:$E$245=CakyQuyhoach)*((NhuCau!L$214:L$245)/10))+SUMPRODUCT((NhuCau!$E$214:$E$245=Kykehoach)*((NhuCau!L$214:L$245)/5))+SUMPRODUCT((NhuCau!$E$214:$E$245=$C249)*(NhuCau!L$214:L$245))),2)</f>
        <v>0</v>
      </c>
      <c r="J249" s="2">
        <f>ROUND((SUMPRODUCT((NhuCau!$E$214:$E$245=CakyQuyhoach)*((NhuCau!M$214:M$245)/10))+SUMPRODUCT((NhuCau!$E$214:$E$245=Kykehoach)*((NhuCau!M$214:M$245)/5))+SUMPRODUCT((NhuCau!$E$214:$E$245=$C249)*(NhuCau!M$214:M$245))),2)</f>
        <v>0</v>
      </c>
      <c r="K249" s="2">
        <f>ROUND((SUMPRODUCT((NhuCau!$E$214:$E$245=CakyQuyhoach)*((NhuCau!N$214:N$245)/10))+SUMPRODUCT((NhuCau!$E$214:$E$245=Kykehoach)*((NhuCau!N$214:N$245)/5))+SUMPRODUCT((NhuCau!$E$214:$E$245=$C249)*(NhuCau!N$214:N$245))),2)</f>
        <v>0</v>
      </c>
      <c r="L249" s="2">
        <f>ROUND((SUMPRODUCT((NhuCau!$E$214:$E$245=CakyQuyhoach)*((NhuCau!O$214:O$245)/10))+SUMPRODUCT((NhuCau!$E$214:$E$245=Kykehoach)*((NhuCau!O$214:O$245)/5))+SUMPRODUCT((NhuCau!$E$214:$E$245=$C249)*(NhuCau!O$214:O$245))),2)</f>
        <v>0</v>
      </c>
      <c r="M249" s="2">
        <f>ROUND((SUMPRODUCT((NhuCau!$E$214:$E$245=CakyQuyhoach)*((NhuCau!P$214:P$245)/10))+SUMPRODUCT((NhuCau!$E$214:$E$245=Kykehoach)*((NhuCau!P$214:P$245)/5))+SUMPRODUCT((NhuCau!$E$214:$E$245=$C249)*(NhuCau!P$214:P$245))),2)</f>
        <v>0</v>
      </c>
      <c r="N249" s="2">
        <f>ROUND((SUMPRODUCT((NhuCau!$E$214:$E$245=CakyQuyhoach)*((NhuCau!Q$214:Q$245)/10))+SUMPRODUCT((NhuCau!$E$214:$E$245=Kykehoach)*((NhuCau!Q$214:Q$245)/5))+SUMPRODUCT((NhuCau!$E$214:$E$245=$C249)*(NhuCau!Q$214:Q$245))),2)</f>
        <v>0</v>
      </c>
      <c r="O249" s="2">
        <f>ROUND((SUMPRODUCT((NhuCau!$E$214:$E$245=CakyQuyhoach)*((NhuCau!R$214:R$245)/10))+SUMPRODUCT((NhuCau!$E$214:$E$245=Kykehoach)*((NhuCau!R$214:R$245)/5))+SUMPRODUCT((NhuCau!$E$214:$E$245=$C249)*(NhuCau!R$214:R$245))),2)</f>
        <v>0</v>
      </c>
      <c r="P249" s="2">
        <f>ROUND((SUMPRODUCT((NhuCau!$E$214:$E$245=CakyQuyhoach)*((NhuCau!S$214:S$245)/10))+SUMPRODUCT((NhuCau!$E$214:$E$245=Kykehoach)*((NhuCau!S$214:S$245)/5))+SUMPRODUCT((NhuCau!$E$214:$E$245=$C249)*(NhuCau!S$214:S$245))),2)</f>
        <v>0</v>
      </c>
      <c r="Q249" s="2">
        <f>ROUND((SUMPRODUCT((NhuCau!$E$214:$E$245=CakyQuyhoach)*((NhuCau!T$214:T$245)/10))+SUMPRODUCT((NhuCau!$E$214:$E$245=Kykehoach)*((NhuCau!T$214:T$245)/5))+SUMPRODUCT((NhuCau!$E$214:$E$245=$C249)*(NhuCau!T$214:T$245))),2)</f>
        <v>0</v>
      </c>
      <c r="R249" s="2">
        <f>ROUND((SUMPRODUCT((NhuCau!$E$214:$E$245=CakyQuyhoach)*((NhuCau!U$214:U$245)/10))+SUMPRODUCT((NhuCau!$E$214:$E$245=Kykehoach)*((NhuCau!U$214:U$245)/5))+SUMPRODUCT((NhuCau!$E$214:$E$245=$C249)*(NhuCau!U$214:U$245))),2)</f>
        <v>0</v>
      </c>
      <c r="S249" s="2">
        <f>ROUND((SUMPRODUCT((NhuCau!$E$214:$E$245=CakyQuyhoach)*((NhuCau!V$214:V$245)/10))+SUMPRODUCT((NhuCau!$E$214:$E$245=Kykehoach)*((NhuCau!V$214:V$245)/5))+SUMPRODUCT((NhuCau!$E$214:$E$245=$C249)*(NhuCau!V$214:V$245))),2)</f>
        <v>0</v>
      </c>
      <c r="T249" s="2">
        <f>ROUND((SUMPRODUCT((NhuCau!$E$214:$E$245=CakyQuyhoach)*((NhuCau!W$214:W$245)/10))+SUMPRODUCT((NhuCau!$E$214:$E$245=Kykehoach)*((NhuCau!W$214:W$245)/5))+SUMPRODUCT((NhuCau!$E$214:$E$245=$C249)*(NhuCau!W$214:W$245))),2)</f>
        <v>0</v>
      </c>
      <c r="U249" s="2">
        <f>ROUND((SUMPRODUCT((NhuCau!$E$214:$E$245=CakyQuyhoach)*((NhuCau!X$214:X$245)/10))+SUMPRODUCT((NhuCau!$E$214:$E$245=Kykehoach)*((NhuCau!X$214:X$245)/5))+SUMPRODUCT((NhuCau!$E$214:$E$245=$C249)*(NhuCau!X$214:X$245))),2)</f>
        <v>0</v>
      </c>
      <c r="V249" s="2">
        <f>ROUND((SUMPRODUCT((NhuCau!$E$214:$E$245=CakyQuyhoach)*((NhuCau!Y$214:Y$245)/10))+SUMPRODUCT((NhuCau!$E$214:$E$245=Kykehoach)*((NhuCau!Y$214:Y$245)/5))+SUMPRODUCT((NhuCau!$E$214:$E$245=$C249)*(NhuCau!Y$214:Y$245))),2)</f>
        <v>0</v>
      </c>
      <c r="W249" s="2">
        <f>ROUND((SUMPRODUCT((NhuCau!$E$214:$E$245=CakyQuyhoach)*((NhuCau!Z$214:Z$245)/10))+SUMPRODUCT((NhuCau!$E$214:$E$245=Kykehoach)*((NhuCau!Z$214:Z$245)/5))+SUMPRODUCT((NhuCau!$E$214:$E$245=$C249)*(NhuCau!Z$214:Z$245))),2)</f>
        <v>0</v>
      </c>
      <c r="X249" s="2">
        <f>ROUND((SUMPRODUCT((NhuCau!$E$214:$E$245=CakyQuyhoach)*((NhuCau!AA$214:AA$245)/10))+SUMPRODUCT((NhuCau!$E$214:$E$245=Kykehoach)*((NhuCau!AA$214:AA$245)/5))+SUMPRODUCT((NhuCau!$E$214:$E$245=$C249)*(NhuCau!AA$214:AA$245))),2)</f>
        <v>0</v>
      </c>
      <c r="Y249" s="2">
        <f>ROUND((SUMPRODUCT((NhuCau!$E$214:$E$245=CakyQuyhoach)*((NhuCau!AB$214:AB$245)/10))+SUMPRODUCT((NhuCau!$E$214:$E$245=Kykehoach)*((NhuCau!AB$214:AB$245)/5))+SUMPRODUCT((NhuCau!$E$214:$E$245=$C249)*(NhuCau!AB$214:AB$245))),2)</f>
        <v>0</v>
      </c>
      <c r="Z249" s="2">
        <f>ROUND((SUMPRODUCT((NhuCau!$E$214:$E$245=CakyQuyhoach)*((NhuCau!AC$214:AC$245)/10))+SUMPRODUCT((NhuCau!$E$214:$E$245=Kykehoach)*((NhuCau!AC$214:AC$245)/5))+SUMPRODUCT((NhuCau!$E$214:$E$245=$C249)*(NhuCau!AC$214:AC$245))),2)</f>
        <v>0</v>
      </c>
      <c r="AA249" s="2">
        <f>ROUND((SUMPRODUCT((NhuCau!$E$214:$E$245=CakyQuyhoach)*((NhuCau!AD$214:AD$245)/10))+SUMPRODUCT((NhuCau!$E$214:$E$245=Kykehoach)*((NhuCau!AD$214:AD$245)/5))+SUMPRODUCT((NhuCau!$E$214:$E$245=$C249)*(NhuCau!AD$214:AD$245))),2)</f>
        <v>0</v>
      </c>
      <c r="AB249" s="2">
        <f>ROUND((SUMPRODUCT((NhuCau!$E$214:$E$245=CakyQuyhoach)*((NhuCau!AE$214:AE$245)/10))+SUMPRODUCT((NhuCau!$E$214:$E$245=Kykehoach)*((NhuCau!AE$214:AE$245)/5))+SUMPRODUCT((NhuCau!$E$214:$E$245=$C249)*(NhuCau!AE$214:AE$245))),2)</f>
        <v>0</v>
      </c>
      <c r="AC249" s="2">
        <f>ROUND((SUMPRODUCT((NhuCau!$E$214:$E$245=CakyQuyhoach)*((NhuCau!AF$214:AF$245)/10))+SUMPRODUCT((NhuCau!$E$214:$E$245=Kykehoach)*((NhuCau!AF$214:AF$245)/5))+SUMPRODUCT((NhuCau!$E$214:$E$245=$C249)*(NhuCau!AF$214:AF$245))),2)</f>
        <v>0</v>
      </c>
      <c r="AD249" s="2">
        <f>ROUND((SUMPRODUCT((NhuCau!$E$214:$E$245=CakyQuyhoach)*((NhuCau!AG$214:AG$245)/10))+SUMPRODUCT((NhuCau!$E$214:$E$245=Kykehoach)*((NhuCau!AG$214:AG$245)/5))+SUMPRODUCT((NhuCau!$E$214:$E$245=$C249)*(NhuCau!AG$214:AG$245))),2)</f>
        <v>0</v>
      </c>
      <c r="AE249" s="2">
        <f>ROUND((SUMPRODUCT((NhuCau!$E$214:$E$245=CakyQuyhoach)*((NhuCau!AH$214:AH$245)/10))+SUMPRODUCT((NhuCau!$E$214:$E$245=Kykehoach)*((NhuCau!AH$214:AH$245)/5))+SUMPRODUCT((NhuCau!$E$214:$E$245=$C249)*(NhuCau!AH$214:AH$245))),2)</f>
        <v>0</v>
      </c>
      <c r="AF249" s="2">
        <f>ROUND((SUMPRODUCT((NhuCau!$E$214:$E$245=CakyQuyhoach)*((NhuCau!AI$214:AI$245)/10))+SUMPRODUCT((NhuCau!$E$214:$E$245=Kykehoach)*((NhuCau!AI$214:AI$245)/5))+SUMPRODUCT((NhuCau!$E$214:$E$245=$C249)*(NhuCau!AI$214:AI$245))),2)</f>
        <v>0</v>
      </c>
      <c r="AG249" s="2">
        <f>ROUND((SUMPRODUCT((NhuCau!$E$214:$E$245=CakyQuyhoach)*((NhuCau!AJ$214:AJ$245)/10))+SUMPRODUCT((NhuCau!$E$214:$E$245=Kykehoach)*((NhuCau!AJ$214:AJ$245)/5))+SUMPRODUCT((NhuCau!$E$214:$E$245=$C249)*(NhuCau!AJ$214:AJ$245))),2)</f>
        <v>0</v>
      </c>
      <c r="AH249" s="2">
        <f>ROUND((SUMPRODUCT((NhuCau!$E$214:$E$245=CakyQuyhoach)*((NhuCau!AK$214:AK$245)/10))+SUMPRODUCT((NhuCau!$E$214:$E$245=Kykehoach)*((NhuCau!AK$214:AK$245)/5))+SUMPRODUCT((NhuCau!$E$214:$E$245=$C249)*(NhuCau!AK$214:AK$245))),2)</f>
        <v>0</v>
      </c>
      <c r="AI249" s="2">
        <f>ROUND((SUMPRODUCT((NhuCau!$E$214:$E$245=CakyQuyhoach)*((NhuCau!AL$214:AL$245)/10))+SUMPRODUCT((NhuCau!$E$214:$E$245=Kykehoach)*((NhuCau!AL$214:AL$245)/5))+SUMPRODUCT((NhuCau!$E$214:$E$245=$C249)*(NhuCau!AL$214:AL$245))),2)</f>
        <v>0</v>
      </c>
      <c r="AJ249" s="2">
        <f>ROUND((SUMPRODUCT((NhuCau!$E$214:$E$245=CakyQuyhoach)*((NhuCau!AM$214:AM$245)/10))+SUMPRODUCT((NhuCau!$E$214:$E$245=Kykehoach)*((NhuCau!AM$214:AM$245)/5))+SUMPRODUCT((NhuCau!$E$214:$E$245=$C249)*(NhuCau!AM$214:AM$245))),2)</f>
        <v>0</v>
      </c>
      <c r="AK249" s="2">
        <f>ROUND((SUMPRODUCT((NhuCau!$E$214:$E$245=CakyQuyhoach)*((NhuCau!AN$214:AN$245)/10))+SUMPRODUCT((NhuCau!$E$214:$E$245=Kykehoach)*((NhuCau!AN$214:AN$245)/5))+SUMPRODUCT((NhuCau!$E$214:$E$245=$C249)*(NhuCau!AN$214:AN$245))),2)</f>
        <v>0</v>
      </c>
      <c r="AL249" s="2">
        <f>ROUND((SUMPRODUCT((NhuCau!$E$214:$E$245=CakyQuyhoach)*((NhuCau!AO$214:AO$245)/10))+SUMPRODUCT((NhuCau!$E$214:$E$245=Kykehoach)*((NhuCau!AO$214:AO$245)/5))+SUMPRODUCT((NhuCau!$E$214:$E$245=$C249)*(NhuCau!AO$214:AO$245))),2)</f>
        <v>0</v>
      </c>
      <c r="AM249" s="2">
        <f>ROUND((SUMPRODUCT((NhuCau!$E$214:$E$245=CakyQuyhoach)*((NhuCau!AP$214:AP$245)/10))+SUMPRODUCT((NhuCau!$E$214:$E$245=Kykehoach)*((NhuCau!AP$214:AP$245)/5))+SUMPRODUCT((NhuCau!$E$214:$E$245=$C249)*(NhuCau!AP$214:AP$245))),2)</f>
        <v>0</v>
      </c>
      <c r="AN249" s="2">
        <f>ROUND((SUMPRODUCT((NhuCau!$E$214:$E$245=CakyQuyhoach)*((NhuCau!AQ$214:AQ$245)/10))+SUMPRODUCT((NhuCau!$E$214:$E$245=Kykehoach)*((NhuCau!AQ$214:AQ$245)/5))+SUMPRODUCT((NhuCau!$E$214:$E$245=$C249)*(NhuCau!AQ$214:AQ$245))),2)</f>
        <v>0</v>
      </c>
      <c r="AO249" s="2">
        <f>ROUND((SUMPRODUCT((NhuCau!$E$214:$E$245=CakyQuyhoach)*((NhuCau!AR$214:AR$245)/10))+SUMPRODUCT((NhuCau!$E$214:$E$245=Kykehoach)*((NhuCau!AR$214:AR$245)/5))+SUMPRODUCT((NhuCau!$E$214:$E$245=$C249)*(NhuCau!AR$214:AR$245))),2)</f>
        <v>0</v>
      </c>
      <c r="AP249" s="2">
        <f>ROUND((SUMPRODUCT((NhuCau!$E$214:$E$245=CakyQuyhoach)*((NhuCau!AS$214:AS$245)/10))+SUMPRODUCT((NhuCau!$E$214:$E$245=Kykehoach)*((NhuCau!AS$214:AS$245)/5))+SUMPRODUCT((NhuCau!$E$214:$E$245=$C249)*(NhuCau!AS$214:AS$245))),2)</f>
        <v>0</v>
      </c>
      <c r="AQ249" s="2">
        <f>ROUND((SUMPRODUCT((NhuCau!$E$214:$E$245=CakyQuyhoach)*((NhuCau!AT$214:AT$245)/10))+SUMPRODUCT((NhuCau!$E$214:$E$245=Kykehoach)*((NhuCau!AT$214:AT$245)/5))+SUMPRODUCT((NhuCau!$E$214:$E$245=$C249)*(NhuCau!AT$214:AT$245))),2)</f>
        <v>0</v>
      </c>
      <c r="AR249" s="2">
        <f>ROUND((SUMPRODUCT((NhuCau!$E$214:$E$245=CakyQuyhoach)*((NhuCau!AU$214:AU$245)/10))+SUMPRODUCT((NhuCau!$E$214:$E$245=Kykehoach)*((NhuCau!AU$214:AU$245)/5))+SUMPRODUCT((NhuCau!$E$214:$E$245=$C249)*(NhuCau!AU$214:AU$245))),2)</f>
        <v>0</v>
      </c>
      <c r="AS249" s="2">
        <f>ROUND((SUMPRODUCT((NhuCau!$E$214:$E$245=CakyQuyhoach)*((NhuCau!AV$214:AV$245)/10))+SUMPRODUCT((NhuCau!$E$214:$E$245=Kykehoach)*((NhuCau!AV$214:AV$245)/5))+SUMPRODUCT((NhuCau!$E$214:$E$245=$C249)*(NhuCau!AV$214:AV$245))),2)</f>
        <v>0</v>
      </c>
      <c r="AT249" s="2">
        <f>ROUND((SUMPRODUCT((NhuCau!$E$214:$E$245=CakyQuyhoach)*((NhuCau!AW$214:AW$245)/10))+SUMPRODUCT((NhuCau!$E$214:$E$245=Kykehoach)*((NhuCau!AW$214:AW$245)/5))+SUMPRODUCT((NhuCau!$E$214:$E$245=$C249)*(NhuCau!AW$214:AW$245))),2)</f>
        <v>0</v>
      </c>
      <c r="AU249" s="2">
        <f>ROUND((SUMPRODUCT((NhuCau!$E$214:$E$245=CakyQuyhoach)*((NhuCau!AX$214:AX$245)/10))+SUMPRODUCT((NhuCau!$E$214:$E$245=Kykehoach)*((NhuCau!AX$214:AX$245)/5))+SUMPRODUCT((NhuCau!$E$214:$E$245=$C249)*(NhuCau!AX$214:AX$245))),2)</f>
        <v>0</v>
      </c>
      <c r="AV249" s="2">
        <f>ROUND((SUMPRODUCT((NhuCau!$E$214:$E$245=CakyQuyhoach)*((NhuCau!AY$214:AY$245)/10))+SUMPRODUCT((NhuCau!$E$214:$E$245=Kykehoach)*((NhuCau!AY$214:AY$245)/5))+SUMPRODUCT((NhuCau!$E$214:$E$245=$C249)*(NhuCau!AY$214:AY$245))),2)</f>
        <v>0</v>
      </c>
      <c r="AW249" s="2">
        <f>ROUND((SUMPRODUCT((NhuCau!$E$214:$E$245=CakyQuyhoach)*((NhuCau!AZ$214:AZ$245)/10))+SUMPRODUCT((NhuCau!$E$214:$E$245=Kykehoach)*((NhuCau!AZ$214:AZ$245)/5))+SUMPRODUCT((NhuCau!$E$214:$E$245=$C249)*(NhuCau!AZ$214:AZ$245))),2)</f>
        <v>0</v>
      </c>
      <c r="AX249" s="2">
        <f>ROUND((SUMPRODUCT((NhuCau!$E$214:$E$245=CakyQuyhoach)*((NhuCau!BA$214:BA$245)/10))+SUMPRODUCT((NhuCau!$E$214:$E$245=Kykehoach)*((NhuCau!BA$214:BA$245)/5))+SUMPRODUCT((NhuCau!$E$214:$E$245=$C249)*(NhuCau!BA$214:BA$245))),2)</f>
        <v>0</v>
      </c>
      <c r="AY249" s="2">
        <f>ROUND((SUMPRODUCT((NhuCau!$E$214:$E$245=CakyQuyhoach)*((NhuCau!BB$214:BB$245)/10))+SUMPRODUCT((NhuCau!$E$214:$E$245=Kykehoach)*((NhuCau!BB$214:BB$245)/5))+SUMPRODUCT((NhuCau!$E$214:$E$245=$C249)*(NhuCau!BB$214:BB$245))),2)</f>
        <v>0</v>
      </c>
      <c r="AZ249" s="2">
        <f>ROUND((SUMPRODUCT((NhuCau!$E$214:$E$245=CakyQuyhoach)*((NhuCau!BC$214:BC$245)/10))+SUMPRODUCT((NhuCau!$E$214:$E$245=Kykehoach)*((NhuCau!BC$214:BC$245)/5))+SUMPRODUCT((NhuCau!$E$214:$E$245=$C249)*(NhuCau!BC$214:BC$245))),2)</f>
        <v>0</v>
      </c>
      <c r="BA249" s="2">
        <f>ROUND((SUMPRODUCT((NhuCau!$E$214:$E$245=CakyQuyhoach)*((NhuCau!BD$214:BD$245)/10))+SUMPRODUCT((NhuCau!$E$214:$E$245=Kykehoach)*((NhuCau!BD$214:BD$245)/5))+SUMPRODUCT((NhuCau!$E$214:$E$245=$C249)*(NhuCau!BD$214:BD$245))),2)</f>
        <v>0</v>
      </c>
      <c r="BB249" s="2">
        <f>ROUND((SUMPRODUCT((NhuCau!$E$214:$E$245=CakyQuyhoach)*((NhuCau!BE$214:BE$245)/10))+SUMPRODUCT((NhuCau!$E$214:$E$245=Kykehoach)*((NhuCau!BE$214:BE$245)/5))+SUMPRODUCT((NhuCau!$E$214:$E$245=$C249)*(NhuCau!BE$214:BE$245))),2)</f>
        <v>0</v>
      </c>
      <c r="BC249" s="2">
        <f>ROUND((SUMPRODUCT((NhuCau!$E$214:$E$245=CakyQuyhoach)*((NhuCau!BF$214:BF$245)/10))+SUMPRODUCT((NhuCau!$E$214:$E$245=Kykehoach)*((NhuCau!BF$214:BF$245)/5))+SUMPRODUCT((NhuCau!$E$214:$E$245=$C249)*(NhuCau!BF$214:BF$245))),2)</f>
        <v>0</v>
      </c>
      <c r="BD249" s="2">
        <f>ROUND((SUMPRODUCT((NhuCau!$E$214:$E$245=CakyQuyhoach)*((NhuCau!BG$214:BG$245)/10))+SUMPRODUCT((NhuCau!$E$214:$E$245=Kykehoach)*((NhuCau!BG$214:BG$245)/5))+SUMPRODUCT((NhuCau!$E$214:$E$245=$C249)*(NhuCau!BG$214:BG$245))),2)</f>
        <v>0</v>
      </c>
      <c r="BE249" s="2">
        <f>ROUND((SUMPRODUCT((NhuCau!$E$214:$E$245=CakyQuyhoach)*((NhuCau!BH$214:BH$245)/10))+SUMPRODUCT((NhuCau!$E$214:$E$245=Kykehoach)*((NhuCau!BH$214:BH$245)/5))+SUMPRODUCT((NhuCau!$E$214:$E$245=$C249)*(NhuCau!BH$214:BH$245))),2)</f>
        <v>0</v>
      </c>
      <c r="BF249" s="2">
        <f>ROUND((SUMPRODUCT((NhuCau!$E$214:$E$245=CakyQuyhoach)*((NhuCau!BI$214:BI$245)/10))+SUMPRODUCT((NhuCau!$E$214:$E$245=Kykehoach)*((NhuCau!BI$214:BI$245)/5))+SUMPRODUCT((NhuCau!$E$214:$E$245=$C249)*(NhuCau!BI$214:BI$245))),2)</f>
        <v>0</v>
      </c>
      <c r="BG249" s="2">
        <f>ROUND((SUMPRODUCT((NhuCau!$E$214:$E$245=CakyQuyhoach)*((NhuCau!BJ$214:BJ$245)/10))+SUMPRODUCT((NhuCau!$E$214:$E$245=Kykehoach)*((NhuCau!BJ$214:BJ$245)/5))+SUMPRODUCT((NhuCau!$E$214:$E$245=$C249)*(NhuCau!BJ$214:BJ$245))),2)</f>
        <v>0</v>
      </c>
    </row>
    <row r="250" spans="1:59" s="5" customFormat="1" ht="16.5" customHeight="1">
      <c r="A250" s="117" t="s">
        <v>42</v>
      </c>
      <c r="B250" s="256"/>
      <c r="C250" s="249" t="str">
        <f>BANGTINH!O11</f>
        <v>Năm 2030</v>
      </c>
      <c r="D250" s="246" t="s">
        <v>54</v>
      </c>
      <c r="E250" s="257">
        <f t="shared" ref="E250:F250" si="126">E243-E244</f>
        <v>0</v>
      </c>
      <c r="F250" s="8">
        <f t="shared" si="126"/>
        <v>0</v>
      </c>
      <c r="G250" s="8">
        <f t="shared" ref="G250:BG250" si="127">G243-G244</f>
        <v>0</v>
      </c>
      <c r="H250" s="8">
        <f t="shared" si="127"/>
        <v>0</v>
      </c>
      <c r="I250" s="8">
        <f t="shared" si="127"/>
        <v>0</v>
      </c>
      <c r="J250" s="8">
        <f t="shared" si="127"/>
        <v>0</v>
      </c>
      <c r="K250" s="8">
        <f t="shared" si="127"/>
        <v>0</v>
      </c>
      <c r="L250" s="8">
        <f t="shared" si="127"/>
        <v>0</v>
      </c>
      <c r="M250" s="8">
        <f t="shared" si="127"/>
        <v>0</v>
      </c>
      <c r="N250" s="8">
        <f t="shared" si="127"/>
        <v>0</v>
      </c>
      <c r="O250" s="8">
        <f t="shared" si="127"/>
        <v>0</v>
      </c>
      <c r="P250" s="8">
        <f t="shared" si="127"/>
        <v>0</v>
      </c>
      <c r="Q250" s="8">
        <f t="shared" si="127"/>
        <v>0</v>
      </c>
      <c r="R250" s="8">
        <f t="shared" si="127"/>
        <v>0</v>
      </c>
      <c r="S250" s="8">
        <f t="shared" si="127"/>
        <v>0</v>
      </c>
      <c r="T250" s="8">
        <f t="shared" si="127"/>
        <v>0</v>
      </c>
      <c r="U250" s="8">
        <f t="shared" si="127"/>
        <v>0</v>
      </c>
      <c r="V250" s="8">
        <f t="shared" si="127"/>
        <v>0</v>
      </c>
      <c r="W250" s="8">
        <f t="shared" si="127"/>
        <v>0</v>
      </c>
      <c r="X250" s="8">
        <f t="shared" si="127"/>
        <v>0</v>
      </c>
      <c r="Y250" s="8">
        <f t="shared" si="127"/>
        <v>0</v>
      </c>
      <c r="Z250" s="8">
        <f t="shared" si="127"/>
        <v>0</v>
      </c>
      <c r="AA250" s="8">
        <f t="shared" si="127"/>
        <v>0</v>
      </c>
      <c r="AB250" s="8">
        <f t="shared" si="127"/>
        <v>0</v>
      </c>
      <c r="AC250" s="8">
        <f t="shared" si="127"/>
        <v>0</v>
      </c>
      <c r="AD250" s="8">
        <f t="shared" si="127"/>
        <v>0</v>
      </c>
      <c r="AE250" s="8">
        <f t="shared" si="127"/>
        <v>0</v>
      </c>
      <c r="AF250" s="8">
        <f t="shared" si="127"/>
        <v>0</v>
      </c>
      <c r="AG250" s="8">
        <f t="shared" si="127"/>
        <v>0</v>
      </c>
      <c r="AH250" s="8">
        <f t="shared" si="127"/>
        <v>0</v>
      </c>
      <c r="AI250" s="8">
        <f t="shared" si="127"/>
        <v>0</v>
      </c>
      <c r="AJ250" s="8">
        <f t="shared" si="127"/>
        <v>0</v>
      </c>
      <c r="AK250" s="8">
        <f t="shared" si="127"/>
        <v>0</v>
      </c>
      <c r="AL250" s="8">
        <f t="shared" si="127"/>
        <v>0</v>
      </c>
      <c r="AM250" s="8">
        <f t="shared" si="127"/>
        <v>0</v>
      </c>
      <c r="AN250" s="8">
        <f t="shared" si="127"/>
        <v>0</v>
      </c>
      <c r="AO250" s="8">
        <f t="shared" si="127"/>
        <v>0</v>
      </c>
      <c r="AP250" s="8">
        <f t="shared" si="127"/>
        <v>0</v>
      </c>
      <c r="AQ250" s="8">
        <f t="shared" si="127"/>
        <v>0</v>
      </c>
      <c r="AR250" s="8">
        <f t="shared" si="127"/>
        <v>0</v>
      </c>
      <c r="AS250" s="8">
        <f t="shared" si="127"/>
        <v>0</v>
      </c>
      <c r="AT250" s="8">
        <f t="shared" si="127"/>
        <v>0</v>
      </c>
      <c r="AU250" s="8">
        <f t="shared" si="127"/>
        <v>0</v>
      </c>
      <c r="AV250" s="8">
        <f t="shared" si="127"/>
        <v>0</v>
      </c>
      <c r="AW250" s="8">
        <f t="shared" si="127"/>
        <v>0</v>
      </c>
      <c r="AX250" s="8">
        <f t="shared" si="127"/>
        <v>0</v>
      </c>
      <c r="AY250" s="8">
        <f t="shared" si="127"/>
        <v>0</v>
      </c>
      <c r="AZ250" s="8">
        <f t="shared" si="127"/>
        <v>0</v>
      </c>
      <c r="BA250" s="8">
        <f t="shared" si="127"/>
        <v>0</v>
      </c>
      <c r="BB250" s="8">
        <f t="shared" si="127"/>
        <v>0</v>
      </c>
      <c r="BC250" s="8">
        <f t="shared" si="127"/>
        <v>0</v>
      </c>
      <c r="BD250" s="8">
        <f t="shared" si="127"/>
        <v>0</v>
      </c>
      <c r="BE250" s="8">
        <f t="shared" si="127"/>
        <v>0</v>
      </c>
      <c r="BF250" s="8">
        <f t="shared" si="127"/>
        <v>0</v>
      </c>
      <c r="BG250" s="8">
        <f t="shared" si="127"/>
        <v>0</v>
      </c>
    </row>
    <row r="251" spans="1:59" s="5" customFormat="1" ht="16.5" customHeight="1">
      <c r="A251" s="117" t="s">
        <v>42</v>
      </c>
      <c r="B251" s="244"/>
      <c r="C251" s="245" t="s">
        <v>45</v>
      </c>
      <c r="D251" s="246" t="s">
        <v>21</v>
      </c>
      <c r="E251" s="247">
        <f>NhuCau!H246</f>
        <v>0</v>
      </c>
      <c r="F251" s="4">
        <f>NhuCau!I246</f>
        <v>0</v>
      </c>
      <c r="G251" s="4">
        <f>NhuCau!J246</f>
        <v>0</v>
      </c>
      <c r="H251" s="4">
        <f>NhuCau!K246</f>
        <v>0</v>
      </c>
      <c r="I251" s="4">
        <f>NhuCau!L246</f>
        <v>0</v>
      </c>
      <c r="J251" s="4">
        <f>NhuCau!M246</f>
        <v>0</v>
      </c>
      <c r="K251" s="4">
        <f>NhuCau!N246</f>
        <v>0</v>
      </c>
      <c r="L251" s="4">
        <f>NhuCau!O246</f>
        <v>0</v>
      </c>
      <c r="M251" s="4">
        <f>NhuCau!P246</f>
        <v>0</v>
      </c>
      <c r="N251" s="4">
        <f>NhuCau!Q246</f>
        <v>0</v>
      </c>
      <c r="O251" s="4">
        <f>NhuCau!R246</f>
        <v>0</v>
      </c>
      <c r="P251" s="4">
        <f>NhuCau!S246</f>
        <v>0</v>
      </c>
      <c r="Q251" s="4">
        <f>NhuCau!T246</f>
        <v>0</v>
      </c>
      <c r="R251" s="4">
        <f>NhuCau!U246</f>
        <v>0</v>
      </c>
      <c r="S251" s="4">
        <f>NhuCau!V246</f>
        <v>0</v>
      </c>
      <c r="T251" s="4">
        <f>NhuCau!W246</f>
        <v>0</v>
      </c>
      <c r="U251" s="4">
        <f>NhuCau!X246</f>
        <v>0</v>
      </c>
      <c r="V251" s="4">
        <f>NhuCau!Y246</f>
        <v>0</v>
      </c>
      <c r="W251" s="4">
        <f>NhuCau!Z246</f>
        <v>0</v>
      </c>
      <c r="X251" s="4">
        <f>NhuCau!AA246</f>
        <v>0</v>
      </c>
      <c r="Y251" s="4">
        <f>NhuCau!AB246</f>
        <v>0</v>
      </c>
      <c r="Z251" s="4">
        <f>NhuCau!AC246</f>
        <v>0</v>
      </c>
      <c r="AA251" s="4">
        <f>NhuCau!AD246</f>
        <v>0</v>
      </c>
      <c r="AB251" s="4">
        <f>NhuCau!AE246</f>
        <v>0</v>
      </c>
      <c r="AC251" s="4">
        <f>NhuCau!AF246</f>
        <v>0</v>
      </c>
      <c r="AD251" s="4">
        <f>NhuCau!AG246</f>
        <v>0</v>
      </c>
      <c r="AE251" s="4">
        <f>NhuCau!AH246</f>
        <v>0</v>
      </c>
      <c r="AF251" s="4">
        <f>NhuCau!AI246</f>
        <v>0</v>
      </c>
      <c r="AG251" s="4">
        <f>NhuCau!AJ246</f>
        <v>0</v>
      </c>
      <c r="AH251" s="4">
        <f>NhuCau!AK246</f>
        <v>0</v>
      </c>
      <c r="AI251" s="4">
        <f>NhuCau!AL246</f>
        <v>0</v>
      </c>
      <c r="AJ251" s="4">
        <f>NhuCau!AM246</f>
        <v>0</v>
      </c>
      <c r="AK251" s="4">
        <f>NhuCau!AN246</f>
        <v>0</v>
      </c>
      <c r="AL251" s="4">
        <f>NhuCau!AO246</f>
        <v>0</v>
      </c>
      <c r="AM251" s="4">
        <f>NhuCau!AP246</f>
        <v>0</v>
      </c>
      <c r="AN251" s="4">
        <f>NhuCau!AQ246</f>
        <v>0</v>
      </c>
      <c r="AO251" s="4">
        <f>NhuCau!AR246</f>
        <v>0</v>
      </c>
      <c r="AP251" s="4">
        <f>NhuCau!AS246</f>
        <v>0</v>
      </c>
      <c r="AQ251" s="4">
        <f>NhuCau!AT246</f>
        <v>0</v>
      </c>
      <c r="AR251" s="4">
        <f>NhuCau!AU246</f>
        <v>0</v>
      </c>
      <c r="AS251" s="4">
        <f>NhuCau!AV246</f>
        <v>0</v>
      </c>
      <c r="AT251" s="4">
        <f>NhuCau!AW246</f>
        <v>0</v>
      </c>
      <c r="AU251" s="4">
        <f>NhuCau!AX246</f>
        <v>0</v>
      </c>
      <c r="AV251" s="4">
        <f>NhuCau!AY246</f>
        <v>0</v>
      </c>
      <c r="AW251" s="4">
        <f>NhuCau!AZ246</f>
        <v>0</v>
      </c>
      <c r="AX251" s="4">
        <f>NhuCau!BA246</f>
        <v>0</v>
      </c>
      <c r="AY251" s="4">
        <f>NhuCau!BB246</f>
        <v>0</v>
      </c>
      <c r="AZ251" s="4">
        <f>NhuCau!BD246</f>
        <v>0</v>
      </c>
      <c r="BA251" s="4">
        <f>NhuCau!BE246</f>
        <v>0</v>
      </c>
      <c r="BB251" s="4">
        <f>NhuCau!BF246</f>
        <v>0</v>
      </c>
      <c r="BC251" s="4">
        <f>NhuCau!BG246</f>
        <v>0</v>
      </c>
      <c r="BD251" s="4">
        <f>NhuCau!BH246</f>
        <v>0</v>
      </c>
      <c r="BE251" s="4">
        <f>NhuCau!BI246</f>
        <v>0</v>
      </c>
      <c r="BF251" s="4">
        <f>NhuCau!BJ246</f>
        <v>0</v>
      </c>
      <c r="BG251" s="4">
        <f>NhuCau!BK246</f>
        <v>0</v>
      </c>
    </row>
    <row r="252" spans="1:59" s="5" customFormat="1" ht="16.5" customHeight="1">
      <c r="A252" s="117" t="s">
        <v>42</v>
      </c>
      <c r="B252" s="248"/>
      <c r="C252" s="249">
        <f>BANGTINH!O5</f>
        <v>0</v>
      </c>
      <c r="D252" s="246" t="s">
        <v>21</v>
      </c>
      <c r="E252" s="250">
        <f t="shared" ref="E252:F252" si="128">SUM(E253:E257)</f>
        <v>0</v>
      </c>
      <c r="F252" s="6">
        <f t="shared" si="128"/>
        <v>0</v>
      </c>
      <c r="G252" s="6">
        <f t="shared" ref="G252:BG252" si="129">SUM(G253:G257)</f>
        <v>0</v>
      </c>
      <c r="H252" s="6">
        <f t="shared" si="129"/>
        <v>0</v>
      </c>
      <c r="I252" s="6">
        <f t="shared" si="129"/>
        <v>0</v>
      </c>
      <c r="J252" s="6">
        <f t="shared" si="129"/>
        <v>0</v>
      </c>
      <c r="K252" s="6">
        <f t="shared" si="129"/>
        <v>0</v>
      </c>
      <c r="L252" s="6">
        <f t="shared" si="129"/>
        <v>0</v>
      </c>
      <c r="M252" s="6">
        <f t="shared" si="129"/>
        <v>0</v>
      </c>
      <c r="N252" s="6">
        <f t="shared" si="129"/>
        <v>0</v>
      </c>
      <c r="O252" s="6">
        <f t="shared" si="129"/>
        <v>0</v>
      </c>
      <c r="P252" s="6">
        <f t="shared" si="129"/>
        <v>0</v>
      </c>
      <c r="Q252" s="6">
        <f t="shared" si="129"/>
        <v>0</v>
      </c>
      <c r="R252" s="6">
        <f t="shared" si="129"/>
        <v>0</v>
      </c>
      <c r="S252" s="6">
        <f t="shared" si="129"/>
        <v>0</v>
      </c>
      <c r="T252" s="6">
        <f t="shared" si="129"/>
        <v>0</v>
      </c>
      <c r="U252" s="6">
        <f t="shared" si="129"/>
        <v>0</v>
      </c>
      <c r="V252" s="6">
        <f t="shared" si="129"/>
        <v>0</v>
      </c>
      <c r="W252" s="6">
        <f t="shared" si="129"/>
        <v>0</v>
      </c>
      <c r="X252" s="6">
        <f t="shared" si="129"/>
        <v>0</v>
      </c>
      <c r="Y252" s="6">
        <f t="shared" si="129"/>
        <v>0</v>
      </c>
      <c r="Z252" s="6">
        <f t="shared" si="129"/>
        <v>0</v>
      </c>
      <c r="AA252" s="6">
        <f t="shared" si="129"/>
        <v>0</v>
      </c>
      <c r="AB252" s="6">
        <f t="shared" si="129"/>
        <v>0</v>
      </c>
      <c r="AC252" s="6">
        <f t="shared" si="129"/>
        <v>0</v>
      </c>
      <c r="AD252" s="6">
        <f t="shared" si="129"/>
        <v>0</v>
      </c>
      <c r="AE252" s="6">
        <f t="shared" si="129"/>
        <v>0</v>
      </c>
      <c r="AF252" s="6">
        <f t="shared" si="129"/>
        <v>0</v>
      </c>
      <c r="AG252" s="6">
        <f t="shared" si="129"/>
        <v>0</v>
      </c>
      <c r="AH252" s="6">
        <f t="shared" si="129"/>
        <v>0</v>
      </c>
      <c r="AI252" s="6">
        <f t="shared" si="129"/>
        <v>0</v>
      </c>
      <c r="AJ252" s="6">
        <f t="shared" si="129"/>
        <v>0</v>
      </c>
      <c r="AK252" s="6">
        <f t="shared" si="129"/>
        <v>0</v>
      </c>
      <c r="AL252" s="6">
        <f t="shared" si="129"/>
        <v>0</v>
      </c>
      <c r="AM252" s="6">
        <f t="shared" si="129"/>
        <v>0</v>
      </c>
      <c r="AN252" s="6">
        <f t="shared" si="129"/>
        <v>0</v>
      </c>
      <c r="AO252" s="6">
        <f t="shared" si="129"/>
        <v>0</v>
      </c>
      <c r="AP252" s="6">
        <f t="shared" si="129"/>
        <v>0</v>
      </c>
      <c r="AQ252" s="6">
        <f t="shared" si="129"/>
        <v>0</v>
      </c>
      <c r="AR252" s="6">
        <f t="shared" si="129"/>
        <v>0</v>
      </c>
      <c r="AS252" s="6">
        <f t="shared" si="129"/>
        <v>0</v>
      </c>
      <c r="AT252" s="6">
        <f t="shared" si="129"/>
        <v>0</v>
      </c>
      <c r="AU252" s="6">
        <f t="shared" si="129"/>
        <v>0</v>
      </c>
      <c r="AV252" s="6">
        <f t="shared" si="129"/>
        <v>0</v>
      </c>
      <c r="AW252" s="6">
        <f t="shared" si="129"/>
        <v>0</v>
      </c>
      <c r="AX252" s="6">
        <f t="shared" si="129"/>
        <v>0</v>
      </c>
      <c r="AY252" s="6">
        <f t="shared" si="129"/>
        <v>0</v>
      </c>
      <c r="AZ252" s="6">
        <f t="shared" si="129"/>
        <v>0</v>
      </c>
      <c r="BA252" s="6">
        <f t="shared" si="129"/>
        <v>0</v>
      </c>
      <c r="BB252" s="6">
        <f t="shared" si="129"/>
        <v>0</v>
      </c>
      <c r="BC252" s="6">
        <f t="shared" si="129"/>
        <v>0</v>
      </c>
      <c r="BD252" s="6">
        <f t="shared" si="129"/>
        <v>0</v>
      </c>
      <c r="BE252" s="6">
        <f t="shared" si="129"/>
        <v>0</v>
      </c>
      <c r="BF252" s="6">
        <f t="shared" si="129"/>
        <v>0</v>
      </c>
      <c r="BG252" s="6">
        <f t="shared" si="129"/>
        <v>0</v>
      </c>
    </row>
    <row r="253" spans="1:59" s="1" customFormat="1" ht="16.5" customHeight="1">
      <c r="A253" s="251" t="s">
        <v>42</v>
      </c>
      <c r="B253" s="252"/>
      <c r="C253" s="253" t="str">
        <f>BANGTINH!O6</f>
        <v>Năm 2025</v>
      </c>
      <c r="D253" s="246" t="s">
        <v>21</v>
      </c>
      <c r="E253" s="255">
        <f>SUM(F253:BG253)</f>
        <v>0</v>
      </c>
      <c r="F253" s="2">
        <f>ROUND((SUMPRODUCT((NhuCau!$E$247:$E$256=CakyQuyhoach)*((NhuCau!I$247:I$256)/10))+SUMPRODUCT((NhuCau!$E$247:$E$256=Kykehoach)*((NhuCau!I$247:I$256)/5))+SUMPRODUCT((NhuCau!$E$247:$E$256=$C253)*(NhuCau!I$247:I$256))),2)</f>
        <v>0</v>
      </c>
      <c r="G253" s="2">
        <f>ROUND((SUMPRODUCT((NhuCau!$E$247:$E$256=CakyQuyhoach)*((NhuCau!J$247:J$256)/10))+SUMPRODUCT((NhuCau!$E$247:$E$256=Kykehoach)*((NhuCau!J$247:J$256)/5))+SUMPRODUCT((NhuCau!$E$247:$E$256=$C253)*(NhuCau!J$247:J$256))),2)</f>
        <v>0</v>
      </c>
      <c r="H253" s="2">
        <f>ROUND((SUMPRODUCT((NhuCau!$E$247:$E$256=CakyQuyhoach)*((NhuCau!K$247:K$256)/10))+SUMPRODUCT((NhuCau!$E$247:$E$256=Kykehoach)*((NhuCau!K$247:K$256)/5))+SUMPRODUCT((NhuCau!$E$247:$E$256=$C253)*(NhuCau!K$247:K$256))),2)</f>
        <v>0</v>
      </c>
      <c r="I253" s="2">
        <f>ROUND((SUMPRODUCT((NhuCau!$E$247:$E$256=CakyQuyhoach)*((NhuCau!L$247:L$256)/10))+SUMPRODUCT((NhuCau!$E$247:$E$256=Kykehoach)*((NhuCau!L$247:L$256)/5))+SUMPRODUCT((NhuCau!$E$247:$E$256=$C253)*(NhuCau!L$247:L$256))),2)</f>
        <v>0</v>
      </c>
      <c r="J253" s="2">
        <f>ROUND((SUMPRODUCT((NhuCau!$E$247:$E$256=CakyQuyhoach)*((NhuCau!M$247:M$256)/10))+SUMPRODUCT((NhuCau!$E$247:$E$256=Kykehoach)*((NhuCau!M$247:M$256)/5))+SUMPRODUCT((NhuCau!$E$247:$E$256=$C253)*(NhuCau!M$247:M$256))),2)</f>
        <v>0</v>
      </c>
      <c r="K253" s="2">
        <f>ROUND((SUMPRODUCT((NhuCau!$E$247:$E$256=CakyQuyhoach)*((NhuCau!N$247:N$256)/10))+SUMPRODUCT((NhuCau!$E$247:$E$256=Kykehoach)*((NhuCau!N$247:N$256)/5))+SUMPRODUCT((NhuCau!$E$247:$E$256=$C253)*(NhuCau!N$247:N$256))),2)</f>
        <v>0</v>
      </c>
      <c r="L253" s="2">
        <f>ROUND((SUMPRODUCT((NhuCau!$E$247:$E$256=CakyQuyhoach)*((NhuCau!O$247:O$256)/10))+SUMPRODUCT((NhuCau!$E$247:$E$256=Kykehoach)*((NhuCau!O$247:O$256)/5))+SUMPRODUCT((NhuCau!$E$247:$E$256=$C253)*(NhuCau!O$247:O$256))),2)</f>
        <v>0</v>
      </c>
      <c r="M253" s="2">
        <f>ROUND((SUMPRODUCT((NhuCau!$E$247:$E$256=CakyQuyhoach)*((NhuCau!P$247:P$256)/10))+SUMPRODUCT((NhuCau!$E$247:$E$256=Kykehoach)*((NhuCau!P$247:P$256)/5))+SUMPRODUCT((NhuCau!$E$247:$E$256=$C253)*(NhuCau!P$247:P$256))),2)</f>
        <v>0</v>
      </c>
      <c r="N253" s="2">
        <f>ROUND((SUMPRODUCT((NhuCau!$E$247:$E$256=CakyQuyhoach)*((NhuCau!Q$247:Q$256)/10))+SUMPRODUCT((NhuCau!$E$247:$E$256=Kykehoach)*((NhuCau!Q$247:Q$256)/5))+SUMPRODUCT((NhuCau!$E$247:$E$256=$C253)*(NhuCau!Q$247:Q$256))),2)</f>
        <v>0</v>
      </c>
      <c r="O253" s="2">
        <f>ROUND((SUMPRODUCT((NhuCau!$E$247:$E$256=CakyQuyhoach)*((NhuCau!R$247:R$256)/10))+SUMPRODUCT((NhuCau!$E$247:$E$256=Kykehoach)*((NhuCau!R$247:R$256)/5))+SUMPRODUCT((NhuCau!$E$247:$E$256=$C253)*(NhuCau!R$247:R$256))),2)</f>
        <v>0</v>
      </c>
      <c r="P253" s="2">
        <f>ROUND((SUMPRODUCT((NhuCau!$E$247:$E$256=CakyQuyhoach)*((NhuCau!S$247:S$256)/10))+SUMPRODUCT((NhuCau!$E$247:$E$256=Kykehoach)*((NhuCau!S$247:S$256)/5))+SUMPRODUCT((NhuCau!$E$247:$E$256=$C253)*(NhuCau!S$247:S$256))),2)</f>
        <v>0</v>
      </c>
      <c r="Q253" s="2">
        <f>ROUND((SUMPRODUCT((NhuCau!$E$247:$E$256=CakyQuyhoach)*((NhuCau!T$247:T$256)/10))+SUMPRODUCT((NhuCau!$E$247:$E$256=Kykehoach)*((NhuCau!T$247:T$256)/5))+SUMPRODUCT((NhuCau!$E$247:$E$256=$C253)*(NhuCau!T$247:T$256))),2)</f>
        <v>0</v>
      </c>
      <c r="R253" s="2">
        <f>ROUND((SUMPRODUCT((NhuCau!$E$247:$E$256=CakyQuyhoach)*((NhuCau!U$247:U$256)/10))+SUMPRODUCT((NhuCau!$E$247:$E$256=Kykehoach)*((NhuCau!U$247:U$256)/5))+SUMPRODUCT((NhuCau!$E$247:$E$256=$C253)*(NhuCau!U$247:U$256))),2)</f>
        <v>0</v>
      </c>
      <c r="S253" s="2">
        <f>ROUND((SUMPRODUCT((NhuCau!$E$247:$E$256=CakyQuyhoach)*((NhuCau!V$247:V$256)/10))+SUMPRODUCT((NhuCau!$E$247:$E$256=Kykehoach)*((NhuCau!V$247:V$256)/5))+SUMPRODUCT((NhuCau!$E$247:$E$256=$C253)*(NhuCau!V$247:V$256))),2)</f>
        <v>0</v>
      </c>
      <c r="T253" s="2">
        <f>ROUND((SUMPRODUCT((NhuCau!$E$247:$E$256=CakyQuyhoach)*((NhuCau!W$247:W$256)/10))+SUMPRODUCT((NhuCau!$E$247:$E$256=Kykehoach)*((NhuCau!W$247:W$256)/5))+SUMPRODUCT((NhuCau!$E$247:$E$256=$C253)*(NhuCau!W$247:W$256))),2)</f>
        <v>0</v>
      </c>
      <c r="U253" s="2">
        <f>ROUND((SUMPRODUCT((NhuCau!$E$247:$E$256=CakyQuyhoach)*((NhuCau!X$247:X$256)/10))+SUMPRODUCT((NhuCau!$E$247:$E$256=Kykehoach)*((NhuCau!X$247:X$256)/5))+SUMPRODUCT((NhuCau!$E$247:$E$256=$C253)*(NhuCau!X$247:X$256))),2)</f>
        <v>0</v>
      </c>
      <c r="V253" s="2">
        <f>ROUND((SUMPRODUCT((NhuCau!$E$247:$E$256=CakyQuyhoach)*((NhuCau!Y$247:Y$256)/10))+SUMPRODUCT((NhuCau!$E$247:$E$256=Kykehoach)*((NhuCau!Y$247:Y$256)/5))+SUMPRODUCT((NhuCau!$E$247:$E$256=$C253)*(NhuCau!Y$247:Y$256))),2)</f>
        <v>0</v>
      </c>
      <c r="W253" s="2">
        <f>ROUND((SUMPRODUCT((NhuCau!$E$247:$E$256=CakyQuyhoach)*((NhuCau!Z$247:Z$256)/10))+SUMPRODUCT((NhuCau!$E$247:$E$256=Kykehoach)*((NhuCau!Z$247:Z$256)/5))+SUMPRODUCT((NhuCau!$E$247:$E$256=$C253)*(NhuCau!Z$247:Z$256))),2)</f>
        <v>0</v>
      </c>
      <c r="X253" s="2">
        <f>ROUND((SUMPRODUCT((NhuCau!$E$247:$E$256=CakyQuyhoach)*((NhuCau!AA$247:AA$256)/10))+SUMPRODUCT((NhuCau!$E$247:$E$256=Kykehoach)*((NhuCau!AA$247:AA$256)/5))+SUMPRODUCT((NhuCau!$E$247:$E$256=$C253)*(NhuCau!AA$247:AA$256))),2)</f>
        <v>0</v>
      </c>
      <c r="Y253" s="2">
        <f>ROUND((SUMPRODUCT((NhuCau!$E$247:$E$256=CakyQuyhoach)*((NhuCau!AB$247:AB$256)/10))+SUMPRODUCT((NhuCau!$E$247:$E$256=Kykehoach)*((NhuCau!AB$247:AB$256)/5))+SUMPRODUCT((NhuCau!$E$247:$E$256=$C253)*(NhuCau!AB$247:AB$256))),2)</f>
        <v>0</v>
      </c>
      <c r="Z253" s="2">
        <f>ROUND((SUMPRODUCT((NhuCau!$E$247:$E$256=CakyQuyhoach)*((NhuCau!AC$247:AC$256)/10))+SUMPRODUCT((NhuCau!$E$247:$E$256=Kykehoach)*((NhuCau!AC$247:AC$256)/5))+SUMPRODUCT((NhuCau!$E$247:$E$256=$C253)*(NhuCau!AC$247:AC$256))),2)</f>
        <v>0</v>
      </c>
      <c r="AA253" s="2">
        <f>ROUND((SUMPRODUCT((NhuCau!$E$247:$E$256=CakyQuyhoach)*((NhuCau!AD$247:AD$256)/10))+SUMPRODUCT((NhuCau!$E$247:$E$256=Kykehoach)*((NhuCau!AD$247:AD$256)/5))+SUMPRODUCT((NhuCau!$E$247:$E$256=$C253)*(NhuCau!AD$247:AD$256))),2)</f>
        <v>0</v>
      </c>
      <c r="AB253" s="2">
        <f>ROUND((SUMPRODUCT((NhuCau!$E$247:$E$256=CakyQuyhoach)*((NhuCau!AE$247:AE$256)/10))+SUMPRODUCT((NhuCau!$E$247:$E$256=Kykehoach)*((NhuCau!AE$247:AE$256)/5))+SUMPRODUCT((NhuCau!$E$247:$E$256=$C253)*(NhuCau!AE$247:AE$256))),2)</f>
        <v>0</v>
      </c>
      <c r="AC253" s="2">
        <f>ROUND((SUMPRODUCT((NhuCau!$E$247:$E$256=CakyQuyhoach)*((NhuCau!AF$247:AF$256)/10))+SUMPRODUCT((NhuCau!$E$247:$E$256=Kykehoach)*((NhuCau!AF$247:AF$256)/5))+SUMPRODUCT((NhuCau!$E$247:$E$256=$C253)*(NhuCau!AF$247:AF$256))),2)</f>
        <v>0</v>
      </c>
      <c r="AD253" s="2">
        <f>ROUND((SUMPRODUCT((NhuCau!$E$247:$E$256=CakyQuyhoach)*((NhuCau!AG$247:AG$256)/10))+SUMPRODUCT((NhuCau!$E$247:$E$256=Kykehoach)*((NhuCau!AG$247:AG$256)/5))+SUMPRODUCT((NhuCau!$E$247:$E$256=$C253)*(NhuCau!AG$247:AG$256))),2)</f>
        <v>0</v>
      </c>
      <c r="AE253" s="2">
        <f>ROUND((SUMPRODUCT((NhuCau!$E$247:$E$256=CakyQuyhoach)*((NhuCau!AH$247:AH$256)/10))+SUMPRODUCT((NhuCau!$E$247:$E$256=Kykehoach)*((NhuCau!AH$247:AH$256)/5))+SUMPRODUCT((NhuCau!$E$247:$E$256=$C253)*(NhuCau!AH$247:AH$256))),2)</f>
        <v>0</v>
      </c>
      <c r="AF253" s="2">
        <f>ROUND((SUMPRODUCT((NhuCau!$E$247:$E$256=CakyQuyhoach)*((NhuCau!AI$247:AI$256)/10))+SUMPRODUCT((NhuCau!$E$247:$E$256=Kykehoach)*((NhuCau!AI$247:AI$256)/5))+SUMPRODUCT((NhuCau!$E$247:$E$256=$C253)*(NhuCau!AI$247:AI$256))),2)</f>
        <v>0</v>
      </c>
      <c r="AG253" s="2">
        <f>ROUND((SUMPRODUCT((NhuCau!$E$247:$E$256=CakyQuyhoach)*((NhuCau!AJ$247:AJ$256)/10))+SUMPRODUCT((NhuCau!$E$247:$E$256=Kykehoach)*((NhuCau!AJ$247:AJ$256)/5))+SUMPRODUCT((NhuCau!$E$247:$E$256=$C253)*(NhuCau!AJ$247:AJ$256))),2)</f>
        <v>0</v>
      </c>
      <c r="AH253" s="2">
        <f>ROUND((SUMPRODUCT((NhuCau!$E$247:$E$256=CakyQuyhoach)*((NhuCau!AK$247:AK$256)/10))+SUMPRODUCT((NhuCau!$E$247:$E$256=Kykehoach)*((NhuCau!AK$247:AK$256)/5))+SUMPRODUCT((NhuCau!$E$247:$E$256=$C253)*(NhuCau!AK$247:AK$256))),2)</f>
        <v>0</v>
      </c>
      <c r="AI253" s="2">
        <f>ROUND((SUMPRODUCT((NhuCau!$E$247:$E$256=CakyQuyhoach)*((NhuCau!AL$247:AL$256)/10))+SUMPRODUCT((NhuCau!$E$247:$E$256=Kykehoach)*((NhuCau!AL$247:AL$256)/5))+SUMPRODUCT((NhuCau!$E$247:$E$256=$C253)*(NhuCau!AL$247:AL$256))),2)</f>
        <v>0</v>
      </c>
      <c r="AJ253" s="2">
        <f>ROUND((SUMPRODUCT((NhuCau!$E$247:$E$256=CakyQuyhoach)*((NhuCau!AM$247:AM$256)/10))+SUMPRODUCT((NhuCau!$E$247:$E$256=Kykehoach)*((NhuCau!AM$247:AM$256)/5))+SUMPRODUCT((NhuCau!$E$247:$E$256=$C253)*(NhuCau!AM$247:AM$256))),2)</f>
        <v>0</v>
      </c>
      <c r="AK253" s="2">
        <f>ROUND((SUMPRODUCT((NhuCau!$E$247:$E$256=CakyQuyhoach)*((NhuCau!AN$247:AN$256)/10))+SUMPRODUCT((NhuCau!$E$247:$E$256=Kykehoach)*((NhuCau!AN$247:AN$256)/5))+SUMPRODUCT((NhuCau!$E$247:$E$256=$C253)*(NhuCau!AN$247:AN$256))),2)</f>
        <v>0</v>
      </c>
      <c r="AL253" s="2">
        <f>ROUND((SUMPRODUCT((NhuCau!$E$247:$E$256=CakyQuyhoach)*((NhuCau!AO$247:AO$256)/10))+SUMPRODUCT((NhuCau!$E$247:$E$256=Kykehoach)*((NhuCau!AO$247:AO$256)/5))+SUMPRODUCT((NhuCau!$E$247:$E$256=$C253)*(NhuCau!AO$247:AO$256))),2)</f>
        <v>0</v>
      </c>
      <c r="AM253" s="2">
        <f>ROUND((SUMPRODUCT((NhuCau!$E$247:$E$256=CakyQuyhoach)*((NhuCau!AP$247:AP$256)/10))+SUMPRODUCT((NhuCau!$E$247:$E$256=Kykehoach)*((NhuCau!AP$247:AP$256)/5))+SUMPRODUCT((NhuCau!$E$247:$E$256=$C253)*(NhuCau!AP$247:AP$256))),2)</f>
        <v>0</v>
      </c>
      <c r="AN253" s="2">
        <f>ROUND((SUMPRODUCT((NhuCau!$E$247:$E$256=CakyQuyhoach)*((NhuCau!AQ$247:AQ$256)/10))+SUMPRODUCT((NhuCau!$E$247:$E$256=Kykehoach)*((NhuCau!AQ$247:AQ$256)/5))+SUMPRODUCT((NhuCau!$E$247:$E$256=$C253)*(NhuCau!AQ$247:AQ$256))),2)</f>
        <v>0</v>
      </c>
      <c r="AO253" s="2">
        <f>ROUND((SUMPRODUCT((NhuCau!$E$247:$E$256=CakyQuyhoach)*((NhuCau!AR$247:AR$256)/10))+SUMPRODUCT((NhuCau!$E$247:$E$256=Kykehoach)*((NhuCau!AR$247:AR$256)/5))+SUMPRODUCT((NhuCau!$E$247:$E$256=$C253)*(NhuCau!AR$247:AR$256))),2)</f>
        <v>0</v>
      </c>
      <c r="AP253" s="2">
        <f>ROUND((SUMPRODUCT((NhuCau!$E$247:$E$256=CakyQuyhoach)*((NhuCau!AS$247:AS$256)/10))+SUMPRODUCT((NhuCau!$E$247:$E$256=Kykehoach)*((NhuCau!AS$247:AS$256)/5))+SUMPRODUCT((NhuCau!$E$247:$E$256=$C253)*(NhuCau!AS$247:AS$256))),2)</f>
        <v>0</v>
      </c>
      <c r="AQ253" s="2">
        <f>ROUND((SUMPRODUCT((NhuCau!$E$247:$E$256=CakyQuyhoach)*((NhuCau!AT$247:AT$256)/10))+SUMPRODUCT((NhuCau!$E$247:$E$256=Kykehoach)*((NhuCau!AT$247:AT$256)/5))+SUMPRODUCT((NhuCau!$E$247:$E$256=$C253)*(NhuCau!AT$247:AT$256))),2)</f>
        <v>0</v>
      </c>
      <c r="AR253" s="2">
        <f>ROUND((SUMPRODUCT((NhuCau!$E$247:$E$256=CakyQuyhoach)*((NhuCau!AU$247:AU$256)/10))+SUMPRODUCT((NhuCau!$E$247:$E$256=Kykehoach)*((NhuCau!AU$247:AU$256)/5))+SUMPRODUCT((NhuCau!$E$247:$E$256=$C253)*(NhuCau!AU$247:AU$256))),2)</f>
        <v>0</v>
      </c>
      <c r="AS253" s="2">
        <f>ROUND((SUMPRODUCT((NhuCau!$E$247:$E$256=CakyQuyhoach)*((NhuCau!AV$247:AV$256)/10))+SUMPRODUCT((NhuCau!$E$247:$E$256=Kykehoach)*((NhuCau!AV$247:AV$256)/5))+SUMPRODUCT((NhuCau!$E$247:$E$256=$C253)*(NhuCau!AV$247:AV$256))),2)</f>
        <v>0</v>
      </c>
      <c r="AT253" s="2">
        <f>ROUND((SUMPRODUCT((NhuCau!$E$247:$E$256=CakyQuyhoach)*((NhuCau!AW$247:AW$256)/10))+SUMPRODUCT((NhuCau!$E$247:$E$256=Kykehoach)*((NhuCau!AW$247:AW$256)/5))+SUMPRODUCT((NhuCau!$E$247:$E$256=$C253)*(NhuCau!AW$247:AW$256))),2)</f>
        <v>0</v>
      </c>
      <c r="AU253" s="2">
        <f>ROUND((SUMPRODUCT((NhuCau!$E$247:$E$256=CakyQuyhoach)*((NhuCau!AX$247:AX$256)/10))+SUMPRODUCT((NhuCau!$E$247:$E$256=Kykehoach)*((NhuCau!AX$247:AX$256)/5))+SUMPRODUCT((NhuCau!$E$247:$E$256=$C253)*(NhuCau!AX$247:AX$256))),2)</f>
        <v>0</v>
      </c>
      <c r="AV253" s="2">
        <f>ROUND((SUMPRODUCT((NhuCau!$E$247:$E$256=CakyQuyhoach)*((NhuCau!AY$247:AY$256)/10))+SUMPRODUCT((NhuCau!$E$247:$E$256=Kykehoach)*((NhuCau!AY$247:AY$256)/5))+SUMPRODUCT((NhuCau!$E$247:$E$256=$C253)*(NhuCau!AY$247:AY$256))),2)</f>
        <v>0</v>
      </c>
      <c r="AW253" s="2">
        <f>ROUND((SUMPRODUCT((NhuCau!$E$247:$E$256=CakyQuyhoach)*((NhuCau!AZ$247:AZ$256)/10))+SUMPRODUCT((NhuCau!$E$247:$E$256=Kykehoach)*((NhuCau!AZ$247:AZ$256)/5))+SUMPRODUCT((NhuCau!$E$247:$E$256=$C253)*(NhuCau!AZ$247:AZ$256))),2)</f>
        <v>0</v>
      </c>
      <c r="AX253" s="2">
        <f>ROUND((SUMPRODUCT((NhuCau!$E$247:$E$256=CakyQuyhoach)*((NhuCau!BA$247:BA$256)/10))+SUMPRODUCT((NhuCau!$E$247:$E$256=Kykehoach)*((NhuCau!BA$247:BA$256)/5))+SUMPRODUCT((NhuCau!$E$247:$E$256=$C253)*(NhuCau!BA$247:BA$256))),2)</f>
        <v>0</v>
      </c>
      <c r="AY253" s="2">
        <f>ROUND((SUMPRODUCT((NhuCau!$E$247:$E$256=CakyQuyhoach)*((NhuCau!BB$247:BB$256)/10))+SUMPRODUCT((NhuCau!$E$247:$E$256=Kykehoach)*((NhuCau!BB$247:BB$256)/5))+SUMPRODUCT((NhuCau!$E$247:$E$256=$C253)*(NhuCau!BB$247:BB$256))),2)</f>
        <v>0</v>
      </c>
      <c r="AZ253" s="2">
        <f>ROUND((SUMPRODUCT((NhuCau!$E$247:$E$256=CakyQuyhoach)*((NhuCau!BD$247:BD$256)/10))+SUMPRODUCT((NhuCau!$E$247:$E$256=Kykehoach)*((NhuCau!BD$247:BD$256)/5))+SUMPRODUCT((NhuCau!$E$247:$E$256=$C253)*(NhuCau!BD$247:BD$256))),2)</f>
        <v>0</v>
      </c>
      <c r="BA253" s="2">
        <f>ROUND((SUMPRODUCT((NhuCau!$E$247:$E$256=CakyQuyhoach)*((NhuCau!BE$247:BE$256)/10))+SUMPRODUCT((NhuCau!$E$247:$E$256=Kykehoach)*((NhuCau!BE$247:BE$256)/5))+SUMPRODUCT((NhuCau!$E$247:$E$256=$C253)*(NhuCau!BE$247:BE$256))),2)</f>
        <v>0</v>
      </c>
      <c r="BB253" s="2">
        <f>ROUND((SUMPRODUCT((NhuCau!$E$247:$E$256=CakyQuyhoach)*((NhuCau!BF$247:BF$256)/10))+SUMPRODUCT((NhuCau!$E$247:$E$256=Kykehoach)*((NhuCau!BF$247:BF$256)/5))+SUMPRODUCT((NhuCau!$E$247:$E$256=$C253)*(NhuCau!BF$247:BF$256))),2)</f>
        <v>0</v>
      </c>
      <c r="BC253" s="2">
        <f>ROUND((SUMPRODUCT((NhuCau!$E$247:$E$256=CakyQuyhoach)*((NhuCau!BG$247:BG$256)/10))+SUMPRODUCT((NhuCau!$E$247:$E$256=Kykehoach)*((NhuCau!BG$247:BG$256)/5))+SUMPRODUCT((NhuCau!$E$247:$E$256=$C253)*(NhuCau!BG$247:BG$256))),2)</f>
        <v>0</v>
      </c>
      <c r="BD253" s="2">
        <f>ROUND((SUMPRODUCT((NhuCau!$E$247:$E$256=CakyQuyhoach)*((NhuCau!BH$247:BH$256)/10))+SUMPRODUCT((NhuCau!$E$247:$E$256=Kykehoach)*((NhuCau!BH$247:BH$256)/5))+SUMPRODUCT((NhuCau!$E$247:$E$256=$C253)*(NhuCau!BH$247:BH$256))),2)</f>
        <v>0</v>
      </c>
      <c r="BE253" s="2">
        <f>ROUND((SUMPRODUCT((NhuCau!$E$247:$E$256=CakyQuyhoach)*((NhuCau!BI$247:BI$256)/10))+SUMPRODUCT((NhuCau!$E$247:$E$256=Kykehoach)*((NhuCau!BI$247:BI$256)/5))+SUMPRODUCT((NhuCau!$E$247:$E$256=$C253)*(NhuCau!BI$247:BI$256))),2)</f>
        <v>0</v>
      </c>
      <c r="BF253" s="2">
        <f>ROUND((SUMPRODUCT((NhuCau!$E$247:$E$256=CakyQuyhoach)*((NhuCau!BJ$247:BJ$256)/10))+SUMPRODUCT((NhuCau!$E$247:$E$256=Kykehoach)*((NhuCau!BJ$247:BJ$256)/5))+SUMPRODUCT((NhuCau!$E$247:$E$256=$C253)*(NhuCau!BJ$247:BJ$256))),2)</f>
        <v>0</v>
      </c>
      <c r="BG253" s="2">
        <f>ROUND((SUMPRODUCT((NhuCau!$E$247:$E$256=CakyQuyhoach)*((NhuCau!BK$247:BK$256)/10))+SUMPRODUCT((NhuCau!$E$247:$E$256=Kykehoach)*((NhuCau!BK$247:BK$256)/5))+SUMPRODUCT((NhuCau!$E$247:$E$256=$C253)*(NhuCau!BK$247:BK$256))),2)</f>
        <v>0</v>
      </c>
    </row>
    <row r="254" spans="1:59" s="1" customFormat="1" ht="16.5" customHeight="1">
      <c r="A254" s="251" t="s">
        <v>42</v>
      </c>
      <c r="B254" s="252"/>
      <c r="C254" s="253" t="str">
        <f>BANGTINH!O7</f>
        <v>Năm 2026</v>
      </c>
      <c r="D254" s="246" t="s">
        <v>21</v>
      </c>
      <c r="E254" s="255">
        <f>SUM(F254:BG254)</f>
        <v>0</v>
      </c>
      <c r="F254" s="2">
        <f>ROUND((SUMPRODUCT((NhuCau!$E$247:$E$256=CakyQuyhoach)*((NhuCau!I$247:I$256)/10))+SUMPRODUCT((NhuCau!$E$247:$E$256=Kykehoach)*((NhuCau!I$247:I$256)/5))+SUMPRODUCT((NhuCau!$E$247:$E$256=$C254)*(NhuCau!I$247:I$256))),2)</f>
        <v>0</v>
      </c>
      <c r="G254" s="2">
        <f>ROUND((SUMPRODUCT((NhuCau!$E$247:$E$256=CakyQuyhoach)*((NhuCau!J$247:J$256)/10))+SUMPRODUCT((NhuCau!$E$247:$E$256=Kykehoach)*((NhuCau!J$247:J$256)/5))+SUMPRODUCT((NhuCau!$E$247:$E$256=$C254)*(NhuCau!J$247:J$256))),2)</f>
        <v>0</v>
      </c>
      <c r="H254" s="2">
        <f>ROUND((SUMPRODUCT((NhuCau!$E$247:$E$256=CakyQuyhoach)*((NhuCau!K$247:K$256)/10))+SUMPRODUCT((NhuCau!$E$247:$E$256=Kykehoach)*((NhuCau!K$247:K$256)/5))+SUMPRODUCT((NhuCau!$E$247:$E$256=$C254)*(NhuCau!K$247:K$256))),2)</f>
        <v>0</v>
      </c>
      <c r="I254" s="2">
        <f>ROUND((SUMPRODUCT((NhuCau!$E$247:$E$256=CakyQuyhoach)*((NhuCau!L$247:L$256)/10))+SUMPRODUCT((NhuCau!$E$247:$E$256=Kykehoach)*((NhuCau!L$247:L$256)/5))+SUMPRODUCT((NhuCau!$E$247:$E$256=$C254)*(NhuCau!L$247:L$256))),2)</f>
        <v>0</v>
      </c>
      <c r="J254" s="2">
        <f>ROUND((SUMPRODUCT((NhuCau!$E$247:$E$256=CakyQuyhoach)*((NhuCau!M$247:M$256)/10))+SUMPRODUCT((NhuCau!$E$247:$E$256=Kykehoach)*((NhuCau!M$247:M$256)/5))+SUMPRODUCT((NhuCau!$E$247:$E$256=$C254)*(NhuCau!M$247:M$256))),2)</f>
        <v>0</v>
      </c>
      <c r="K254" s="2">
        <f>ROUND((SUMPRODUCT((NhuCau!$E$247:$E$256=CakyQuyhoach)*((NhuCau!N$247:N$256)/10))+SUMPRODUCT((NhuCau!$E$247:$E$256=Kykehoach)*((NhuCau!N$247:N$256)/5))+SUMPRODUCT((NhuCau!$E$247:$E$256=$C254)*(NhuCau!N$247:N$256))),2)</f>
        <v>0</v>
      </c>
      <c r="L254" s="2">
        <f>ROUND((SUMPRODUCT((NhuCau!$E$247:$E$256=CakyQuyhoach)*((NhuCau!O$247:O$256)/10))+SUMPRODUCT((NhuCau!$E$247:$E$256=Kykehoach)*((NhuCau!O$247:O$256)/5))+SUMPRODUCT((NhuCau!$E$247:$E$256=$C254)*(NhuCau!O$247:O$256))),2)</f>
        <v>0</v>
      </c>
      <c r="M254" s="2">
        <f>ROUND((SUMPRODUCT((NhuCau!$E$247:$E$256=CakyQuyhoach)*((NhuCau!P$247:P$256)/10))+SUMPRODUCT((NhuCau!$E$247:$E$256=Kykehoach)*((NhuCau!P$247:P$256)/5))+SUMPRODUCT((NhuCau!$E$247:$E$256=$C254)*(NhuCau!P$247:P$256))),2)</f>
        <v>0</v>
      </c>
      <c r="N254" s="2">
        <f>ROUND((SUMPRODUCT((NhuCau!$E$247:$E$256=CakyQuyhoach)*((NhuCau!Q$247:Q$256)/10))+SUMPRODUCT((NhuCau!$E$247:$E$256=Kykehoach)*((NhuCau!Q$247:Q$256)/5))+SUMPRODUCT((NhuCau!$E$247:$E$256=$C254)*(NhuCau!Q$247:Q$256))),2)</f>
        <v>0</v>
      </c>
      <c r="O254" s="2">
        <f>ROUND((SUMPRODUCT((NhuCau!$E$247:$E$256=CakyQuyhoach)*((NhuCau!R$247:R$256)/10))+SUMPRODUCT((NhuCau!$E$247:$E$256=Kykehoach)*((NhuCau!R$247:R$256)/5))+SUMPRODUCT((NhuCau!$E$247:$E$256=$C254)*(NhuCau!R$247:R$256))),2)</f>
        <v>0</v>
      </c>
      <c r="P254" s="2">
        <f>ROUND((SUMPRODUCT((NhuCau!$E$247:$E$256=CakyQuyhoach)*((NhuCau!S$247:S$256)/10))+SUMPRODUCT((NhuCau!$E$247:$E$256=Kykehoach)*((NhuCau!S$247:S$256)/5))+SUMPRODUCT((NhuCau!$E$247:$E$256=$C254)*(NhuCau!S$247:S$256))),2)</f>
        <v>0</v>
      </c>
      <c r="Q254" s="2">
        <f>ROUND((SUMPRODUCT((NhuCau!$E$247:$E$256=CakyQuyhoach)*((NhuCau!T$247:T$256)/10))+SUMPRODUCT((NhuCau!$E$247:$E$256=Kykehoach)*((NhuCau!T$247:T$256)/5))+SUMPRODUCT((NhuCau!$E$247:$E$256=$C254)*(NhuCau!T$247:T$256))),2)</f>
        <v>0</v>
      </c>
      <c r="R254" s="2">
        <f>ROUND((SUMPRODUCT((NhuCau!$E$247:$E$256=CakyQuyhoach)*((NhuCau!U$247:U$256)/10))+SUMPRODUCT((NhuCau!$E$247:$E$256=Kykehoach)*((NhuCau!U$247:U$256)/5))+SUMPRODUCT((NhuCau!$E$247:$E$256=$C254)*(NhuCau!U$247:U$256))),2)</f>
        <v>0</v>
      </c>
      <c r="S254" s="2">
        <f>ROUND((SUMPRODUCT((NhuCau!$E$247:$E$256=CakyQuyhoach)*((NhuCau!V$247:V$256)/10))+SUMPRODUCT((NhuCau!$E$247:$E$256=Kykehoach)*((NhuCau!V$247:V$256)/5))+SUMPRODUCT((NhuCau!$E$247:$E$256=$C254)*(NhuCau!V$247:V$256))),2)</f>
        <v>0</v>
      </c>
      <c r="T254" s="2">
        <f>ROUND((SUMPRODUCT((NhuCau!$E$247:$E$256=CakyQuyhoach)*((NhuCau!W$247:W$256)/10))+SUMPRODUCT((NhuCau!$E$247:$E$256=Kykehoach)*((NhuCau!W$247:W$256)/5))+SUMPRODUCT((NhuCau!$E$247:$E$256=$C254)*(NhuCau!W$247:W$256))),2)</f>
        <v>0</v>
      </c>
      <c r="U254" s="2">
        <f>ROUND((SUMPRODUCT((NhuCau!$E$247:$E$256=CakyQuyhoach)*((NhuCau!X$247:X$256)/10))+SUMPRODUCT((NhuCau!$E$247:$E$256=Kykehoach)*((NhuCau!X$247:X$256)/5))+SUMPRODUCT((NhuCau!$E$247:$E$256=$C254)*(NhuCau!X$247:X$256))),2)</f>
        <v>0</v>
      </c>
      <c r="V254" s="2">
        <f>ROUND((SUMPRODUCT((NhuCau!$E$247:$E$256=CakyQuyhoach)*((NhuCau!Y$247:Y$256)/10))+SUMPRODUCT((NhuCau!$E$247:$E$256=Kykehoach)*((NhuCau!Y$247:Y$256)/5))+SUMPRODUCT((NhuCau!$E$247:$E$256=$C254)*(NhuCau!Y$247:Y$256))),2)</f>
        <v>0</v>
      </c>
      <c r="W254" s="2">
        <f>ROUND((SUMPRODUCT((NhuCau!$E$247:$E$256=CakyQuyhoach)*((NhuCau!Z$247:Z$256)/10))+SUMPRODUCT((NhuCau!$E$247:$E$256=Kykehoach)*((NhuCau!Z$247:Z$256)/5))+SUMPRODUCT((NhuCau!$E$247:$E$256=$C254)*(NhuCau!Z$247:Z$256))),2)</f>
        <v>0</v>
      </c>
      <c r="X254" s="2">
        <f>ROUND((SUMPRODUCT((NhuCau!$E$247:$E$256=CakyQuyhoach)*((NhuCau!AA$247:AA$256)/10))+SUMPRODUCT((NhuCau!$E$247:$E$256=Kykehoach)*((NhuCau!AA$247:AA$256)/5))+SUMPRODUCT((NhuCau!$E$247:$E$256=$C254)*(NhuCau!AA$247:AA$256))),2)</f>
        <v>0</v>
      </c>
      <c r="Y254" s="2">
        <f>ROUND((SUMPRODUCT((NhuCau!$E$247:$E$256=CakyQuyhoach)*((NhuCau!AB$247:AB$256)/10))+SUMPRODUCT((NhuCau!$E$247:$E$256=Kykehoach)*((NhuCau!AB$247:AB$256)/5))+SUMPRODUCT((NhuCau!$E$247:$E$256=$C254)*(NhuCau!AB$247:AB$256))),2)</f>
        <v>0</v>
      </c>
      <c r="Z254" s="2">
        <f>ROUND((SUMPRODUCT((NhuCau!$E$247:$E$256=CakyQuyhoach)*((NhuCau!AC$247:AC$256)/10))+SUMPRODUCT((NhuCau!$E$247:$E$256=Kykehoach)*((NhuCau!AC$247:AC$256)/5))+SUMPRODUCT((NhuCau!$E$247:$E$256=$C254)*(NhuCau!AC$247:AC$256))),2)</f>
        <v>0</v>
      </c>
      <c r="AA254" s="2">
        <f>ROUND((SUMPRODUCT((NhuCau!$E$247:$E$256=CakyQuyhoach)*((NhuCau!AD$247:AD$256)/10))+SUMPRODUCT((NhuCau!$E$247:$E$256=Kykehoach)*((NhuCau!AD$247:AD$256)/5))+SUMPRODUCT((NhuCau!$E$247:$E$256=$C254)*(NhuCau!AD$247:AD$256))),2)</f>
        <v>0</v>
      </c>
      <c r="AB254" s="2">
        <f>ROUND((SUMPRODUCT((NhuCau!$E$247:$E$256=CakyQuyhoach)*((NhuCau!AE$247:AE$256)/10))+SUMPRODUCT((NhuCau!$E$247:$E$256=Kykehoach)*((NhuCau!AE$247:AE$256)/5))+SUMPRODUCT((NhuCau!$E$247:$E$256=$C254)*(NhuCau!AE$247:AE$256))),2)</f>
        <v>0</v>
      </c>
      <c r="AC254" s="2">
        <f>ROUND((SUMPRODUCT((NhuCau!$E$247:$E$256=CakyQuyhoach)*((NhuCau!AF$247:AF$256)/10))+SUMPRODUCT((NhuCau!$E$247:$E$256=Kykehoach)*((NhuCau!AF$247:AF$256)/5))+SUMPRODUCT((NhuCau!$E$247:$E$256=$C254)*(NhuCau!AF$247:AF$256))),2)</f>
        <v>0</v>
      </c>
      <c r="AD254" s="2">
        <f>ROUND((SUMPRODUCT((NhuCau!$E$247:$E$256=CakyQuyhoach)*((NhuCau!AG$247:AG$256)/10))+SUMPRODUCT((NhuCau!$E$247:$E$256=Kykehoach)*((NhuCau!AG$247:AG$256)/5))+SUMPRODUCT((NhuCau!$E$247:$E$256=$C254)*(NhuCau!AG$247:AG$256))),2)</f>
        <v>0</v>
      </c>
      <c r="AE254" s="2">
        <f>ROUND((SUMPRODUCT((NhuCau!$E$247:$E$256=CakyQuyhoach)*((NhuCau!AH$247:AH$256)/10))+SUMPRODUCT((NhuCau!$E$247:$E$256=Kykehoach)*((NhuCau!AH$247:AH$256)/5))+SUMPRODUCT((NhuCau!$E$247:$E$256=$C254)*(NhuCau!AH$247:AH$256))),2)</f>
        <v>0</v>
      </c>
      <c r="AF254" s="2">
        <f>ROUND((SUMPRODUCT((NhuCau!$E$247:$E$256=CakyQuyhoach)*((NhuCau!AI$247:AI$256)/10))+SUMPRODUCT((NhuCau!$E$247:$E$256=Kykehoach)*((NhuCau!AI$247:AI$256)/5))+SUMPRODUCT((NhuCau!$E$247:$E$256=$C254)*(NhuCau!AI$247:AI$256))),2)</f>
        <v>0</v>
      </c>
      <c r="AG254" s="2">
        <f>ROUND((SUMPRODUCT((NhuCau!$E$247:$E$256=CakyQuyhoach)*((NhuCau!AJ$247:AJ$256)/10))+SUMPRODUCT((NhuCau!$E$247:$E$256=Kykehoach)*((NhuCau!AJ$247:AJ$256)/5))+SUMPRODUCT((NhuCau!$E$247:$E$256=$C254)*(NhuCau!AJ$247:AJ$256))),2)</f>
        <v>0</v>
      </c>
      <c r="AH254" s="2">
        <f>ROUND((SUMPRODUCT((NhuCau!$E$247:$E$256=CakyQuyhoach)*((NhuCau!AK$247:AK$256)/10))+SUMPRODUCT((NhuCau!$E$247:$E$256=Kykehoach)*((NhuCau!AK$247:AK$256)/5))+SUMPRODUCT((NhuCau!$E$247:$E$256=$C254)*(NhuCau!AK$247:AK$256))),2)</f>
        <v>0</v>
      </c>
      <c r="AI254" s="2">
        <f>ROUND((SUMPRODUCT((NhuCau!$E$247:$E$256=CakyQuyhoach)*((NhuCau!AL$247:AL$256)/10))+SUMPRODUCT((NhuCau!$E$247:$E$256=Kykehoach)*((NhuCau!AL$247:AL$256)/5))+SUMPRODUCT((NhuCau!$E$247:$E$256=$C254)*(NhuCau!AL$247:AL$256))),2)</f>
        <v>0</v>
      </c>
      <c r="AJ254" s="2">
        <f>ROUND((SUMPRODUCT((NhuCau!$E$247:$E$256=CakyQuyhoach)*((NhuCau!AM$247:AM$256)/10))+SUMPRODUCT((NhuCau!$E$247:$E$256=Kykehoach)*((NhuCau!AM$247:AM$256)/5))+SUMPRODUCT((NhuCau!$E$247:$E$256=$C254)*(NhuCau!AM$247:AM$256))),2)</f>
        <v>0</v>
      </c>
      <c r="AK254" s="2">
        <f>ROUND((SUMPRODUCT((NhuCau!$E$247:$E$256=CakyQuyhoach)*((NhuCau!AN$247:AN$256)/10))+SUMPRODUCT((NhuCau!$E$247:$E$256=Kykehoach)*((NhuCau!AN$247:AN$256)/5))+SUMPRODUCT((NhuCau!$E$247:$E$256=$C254)*(NhuCau!AN$247:AN$256))),2)</f>
        <v>0</v>
      </c>
      <c r="AL254" s="2">
        <f>ROUND((SUMPRODUCT((NhuCau!$E$247:$E$256=CakyQuyhoach)*((NhuCau!AO$247:AO$256)/10))+SUMPRODUCT((NhuCau!$E$247:$E$256=Kykehoach)*((NhuCau!AO$247:AO$256)/5))+SUMPRODUCT((NhuCau!$E$247:$E$256=$C254)*(NhuCau!AO$247:AO$256))),2)</f>
        <v>0</v>
      </c>
      <c r="AM254" s="2">
        <f>ROUND((SUMPRODUCT((NhuCau!$E$247:$E$256=CakyQuyhoach)*((NhuCau!AP$247:AP$256)/10))+SUMPRODUCT((NhuCau!$E$247:$E$256=Kykehoach)*((NhuCau!AP$247:AP$256)/5))+SUMPRODUCT((NhuCau!$E$247:$E$256=$C254)*(NhuCau!AP$247:AP$256))),2)</f>
        <v>0</v>
      </c>
      <c r="AN254" s="2">
        <f>ROUND((SUMPRODUCT((NhuCau!$E$247:$E$256=CakyQuyhoach)*((NhuCau!AQ$247:AQ$256)/10))+SUMPRODUCT((NhuCau!$E$247:$E$256=Kykehoach)*((NhuCau!AQ$247:AQ$256)/5))+SUMPRODUCT((NhuCau!$E$247:$E$256=$C254)*(NhuCau!AQ$247:AQ$256))),2)</f>
        <v>0</v>
      </c>
      <c r="AO254" s="2">
        <f>ROUND((SUMPRODUCT((NhuCau!$E$247:$E$256=CakyQuyhoach)*((NhuCau!AR$247:AR$256)/10))+SUMPRODUCT((NhuCau!$E$247:$E$256=Kykehoach)*((NhuCau!AR$247:AR$256)/5))+SUMPRODUCT((NhuCau!$E$247:$E$256=$C254)*(NhuCau!AR$247:AR$256))),2)</f>
        <v>0</v>
      </c>
      <c r="AP254" s="2">
        <f>ROUND((SUMPRODUCT((NhuCau!$E$247:$E$256=CakyQuyhoach)*((NhuCau!AS$247:AS$256)/10))+SUMPRODUCT((NhuCau!$E$247:$E$256=Kykehoach)*((NhuCau!AS$247:AS$256)/5))+SUMPRODUCT((NhuCau!$E$247:$E$256=$C254)*(NhuCau!AS$247:AS$256))),2)</f>
        <v>0</v>
      </c>
      <c r="AQ254" s="2">
        <f>ROUND((SUMPRODUCT((NhuCau!$E$247:$E$256=CakyQuyhoach)*((NhuCau!AT$247:AT$256)/10))+SUMPRODUCT((NhuCau!$E$247:$E$256=Kykehoach)*((NhuCau!AT$247:AT$256)/5))+SUMPRODUCT((NhuCau!$E$247:$E$256=$C254)*(NhuCau!AT$247:AT$256))),2)</f>
        <v>0</v>
      </c>
      <c r="AR254" s="2">
        <f>ROUND((SUMPRODUCT((NhuCau!$E$247:$E$256=CakyQuyhoach)*((NhuCau!AU$247:AU$256)/10))+SUMPRODUCT((NhuCau!$E$247:$E$256=Kykehoach)*((NhuCau!AU$247:AU$256)/5))+SUMPRODUCT((NhuCau!$E$247:$E$256=$C254)*(NhuCau!AU$247:AU$256))),2)</f>
        <v>0</v>
      </c>
      <c r="AS254" s="2">
        <f>ROUND((SUMPRODUCT((NhuCau!$E$247:$E$256=CakyQuyhoach)*((NhuCau!AV$247:AV$256)/10))+SUMPRODUCT((NhuCau!$E$247:$E$256=Kykehoach)*((NhuCau!AV$247:AV$256)/5))+SUMPRODUCT((NhuCau!$E$247:$E$256=$C254)*(NhuCau!AV$247:AV$256))),2)</f>
        <v>0</v>
      </c>
      <c r="AT254" s="2">
        <f>ROUND((SUMPRODUCT((NhuCau!$E$247:$E$256=CakyQuyhoach)*((NhuCau!AW$247:AW$256)/10))+SUMPRODUCT((NhuCau!$E$247:$E$256=Kykehoach)*((NhuCau!AW$247:AW$256)/5))+SUMPRODUCT((NhuCau!$E$247:$E$256=$C254)*(NhuCau!AW$247:AW$256))),2)</f>
        <v>0</v>
      </c>
      <c r="AU254" s="2">
        <f>ROUND((SUMPRODUCT((NhuCau!$E$247:$E$256=CakyQuyhoach)*((NhuCau!AX$247:AX$256)/10))+SUMPRODUCT((NhuCau!$E$247:$E$256=Kykehoach)*((NhuCau!AX$247:AX$256)/5))+SUMPRODUCT((NhuCau!$E$247:$E$256=$C254)*(NhuCau!AX$247:AX$256))),2)</f>
        <v>0</v>
      </c>
      <c r="AV254" s="2">
        <f>ROUND((SUMPRODUCT((NhuCau!$E$247:$E$256=CakyQuyhoach)*((NhuCau!AY$247:AY$256)/10))+SUMPRODUCT((NhuCau!$E$247:$E$256=Kykehoach)*((NhuCau!AY$247:AY$256)/5))+SUMPRODUCT((NhuCau!$E$247:$E$256=$C254)*(NhuCau!AY$247:AY$256))),2)</f>
        <v>0</v>
      </c>
      <c r="AW254" s="2">
        <f>ROUND((SUMPRODUCT((NhuCau!$E$247:$E$256=CakyQuyhoach)*((NhuCau!AZ$247:AZ$256)/10))+SUMPRODUCT((NhuCau!$E$247:$E$256=Kykehoach)*((NhuCau!AZ$247:AZ$256)/5))+SUMPRODUCT((NhuCau!$E$247:$E$256=$C254)*(NhuCau!AZ$247:AZ$256))),2)</f>
        <v>0</v>
      </c>
      <c r="AX254" s="2">
        <f>ROUND((SUMPRODUCT((NhuCau!$E$247:$E$256=CakyQuyhoach)*((NhuCau!BA$247:BA$256)/10))+SUMPRODUCT((NhuCau!$E$247:$E$256=Kykehoach)*((NhuCau!BA$247:BA$256)/5))+SUMPRODUCT((NhuCau!$E$247:$E$256=$C254)*(NhuCau!BA$247:BA$256))),2)</f>
        <v>0</v>
      </c>
      <c r="AY254" s="2">
        <f>ROUND((SUMPRODUCT((NhuCau!$E$247:$E$256=CakyQuyhoach)*((NhuCau!BB$247:BB$256)/10))+SUMPRODUCT((NhuCau!$E$247:$E$256=Kykehoach)*((NhuCau!BB$247:BB$256)/5))+SUMPRODUCT((NhuCau!$E$247:$E$256=$C254)*(NhuCau!BB$247:BB$256))),2)</f>
        <v>0</v>
      </c>
      <c r="AZ254" s="2">
        <f>ROUND((SUMPRODUCT((NhuCau!$E$247:$E$256=CakyQuyhoach)*((NhuCau!BD$247:BD$256)/10))+SUMPRODUCT((NhuCau!$E$247:$E$256=Kykehoach)*((NhuCau!BD$247:BD$256)/5))+SUMPRODUCT((NhuCau!$E$247:$E$256=$C254)*(NhuCau!BD$247:BD$256))),2)</f>
        <v>0</v>
      </c>
      <c r="BA254" s="2">
        <f>ROUND((SUMPRODUCT((NhuCau!$E$247:$E$256=CakyQuyhoach)*((NhuCau!BE$247:BE$256)/10))+SUMPRODUCT((NhuCau!$E$247:$E$256=Kykehoach)*((NhuCau!BE$247:BE$256)/5))+SUMPRODUCT((NhuCau!$E$247:$E$256=$C254)*(NhuCau!BE$247:BE$256))),2)</f>
        <v>0</v>
      </c>
      <c r="BB254" s="2">
        <f>ROUND((SUMPRODUCT((NhuCau!$E$247:$E$256=CakyQuyhoach)*((NhuCau!BF$247:BF$256)/10))+SUMPRODUCT((NhuCau!$E$247:$E$256=Kykehoach)*((NhuCau!BF$247:BF$256)/5))+SUMPRODUCT((NhuCau!$E$247:$E$256=$C254)*(NhuCau!BF$247:BF$256))),2)</f>
        <v>0</v>
      </c>
      <c r="BC254" s="2">
        <f>ROUND((SUMPRODUCT((NhuCau!$E$247:$E$256=CakyQuyhoach)*((NhuCau!BG$247:BG$256)/10))+SUMPRODUCT((NhuCau!$E$247:$E$256=Kykehoach)*((NhuCau!BG$247:BG$256)/5))+SUMPRODUCT((NhuCau!$E$247:$E$256=$C254)*(NhuCau!BG$247:BG$256))),2)</f>
        <v>0</v>
      </c>
      <c r="BD254" s="2">
        <f>ROUND((SUMPRODUCT((NhuCau!$E$247:$E$256=CakyQuyhoach)*((NhuCau!BH$247:BH$256)/10))+SUMPRODUCT((NhuCau!$E$247:$E$256=Kykehoach)*((NhuCau!BH$247:BH$256)/5))+SUMPRODUCT((NhuCau!$E$247:$E$256=$C254)*(NhuCau!BH$247:BH$256))),2)</f>
        <v>0</v>
      </c>
      <c r="BE254" s="2">
        <f>ROUND((SUMPRODUCT((NhuCau!$E$247:$E$256=CakyQuyhoach)*((NhuCau!BI$247:BI$256)/10))+SUMPRODUCT((NhuCau!$E$247:$E$256=Kykehoach)*((NhuCau!BI$247:BI$256)/5))+SUMPRODUCT((NhuCau!$E$247:$E$256=$C254)*(NhuCau!BI$247:BI$256))),2)</f>
        <v>0</v>
      </c>
      <c r="BF254" s="2">
        <f>ROUND((SUMPRODUCT((NhuCau!$E$247:$E$256=CakyQuyhoach)*((NhuCau!BJ$247:BJ$256)/10))+SUMPRODUCT((NhuCau!$E$247:$E$256=Kykehoach)*((NhuCau!BJ$247:BJ$256)/5))+SUMPRODUCT((NhuCau!$E$247:$E$256=$C254)*(NhuCau!BJ$247:BJ$256))),2)</f>
        <v>0</v>
      </c>
      <c r="BG254" s="2">
        <f>ROUND((SUMPRODUCT((NhuCau!$E$247:$E$256=CakyQuyhoach)*((NhuCau!BK$247:BK$256)/10))+SUMPRODUCT((NhuCau!$E$247:$E$256=Kykehoach)*((NhuCau!BK$247:BK$256)/5))+SUMPRODUCT((NhuCau!$E$247:$E$256=$C254)*(NhuCau!BK$247:BK$256))),2)</f>
        <v>0</v>
      </c>
    </row>
    <row r="255" spans="1:59" s="1" customFormat="1" ht="16.5" customHeight="1">
      <c r="A255" s="251" t="s">
        <v>42</v>
      </c>
      <c r="B255" s="252"/>
      <c r="C255" s="253" t="str">
        <f>BANGTINH!O8</f>
        <v>Năm 2027</v>
      </c>
      <c r="D255" s="246" t="s">
        <v>21</v>
      </c>
      <c r="E255" s="255">
        <f>SUM(F255:BG255)</f>
        <v>0</v>
      </c>
      <c r="F255" s="2">
        <f>ROUND((SUMPRODUCT((NhuCau!$E$247:$E$256=CakyQuyhoach)*((NhuCau!I$247:I$256)/10))+SUMPRODUCT((NhuCau!$E$247:$E$256=Kykehoach)*((NhuCau!I$247:I$256)/5))+SUMPRODUCT((NhuCau!$E$247:$E$256=$C255)*(NhuCau!I$247:I$256))),2)</f>
        <v>0</v>
      </c>
      <c r="G255" s="2">
        <f>ROUND((SUMPRODUCT((NhuCau!$E$247:$E$256=CakyQuyhoach)*((NhuCau!J$247:J$256)/10))+SUMPRODUCT((NhuCau!$E$247:$E$256=Kykehoach)*((NhuCau!J$247:J$256)/5))+SUMPRODUCT((NhuCau!$E$247:$E$256=$C255)*(NhuCau!J$247:J$256))),2)</f>
        <v>0</v>
      </c>
      <c r="H255" s="2">
        <f>ROUND((SUMPRODUCT((NhuCau!$E$247:$E$256=CakyQuyhoach)*((NhuCau!K$247:K$256)/10))+SUMPRODUCT((NhuCau!$E$247:$E$256=Kykehoach)*((NhuCau!K$247:K$256)/5))+SUMPRODUCT((NhuCau!$E$247:$E$256=$C255)*(NhuCau!K$247:K$256))),2)</f>
        <v>0</v>
      </c>
      <c r="I255" s="2">
        <f>ROUND((SUMPRODUCT((NhuCau!$E$247:$E$256=CakyQuyhoach)*((NhuCau!L$247:L$256)/10))+SUMPRODUCT((NhuCau!$E$247:$E$256=Kykehoach)*((NhuCau!L$247:L$256)/5))+SUMPRODUCT((NhuCau!$E$247:$E$256=$C255)*(NhuCau!L$247:L$256))),2)</f>
        <v>0</v>
      </c>
      <c r="J255" s="2">
        <f>ROUND((SUMPRODUCT((NhuCau!$E$247:$E$256=CakyQuyhoach)*((NhuCau!M$247:M$256)/10))+SUMPRODUCT((NhuCau!$E$247:$E$256=Kykehoach)*((NhuCau!M$247:M$256)/5))+SUMPRODUCT((NhuCau!$E$247:$E$256=$C255)*(NhuCau!M$247:M$256))),2)</f>
        <v>0</v>
      </c>
      <c r="K255" s="2">
        <f>ROUND((SUMPRODUCT((NhuCau!$E$247:$E$256=CakyQuyhoach)*((NhuCau!N$247:N$256)/10))+SUMPRODUCT((NhuCau!$E$247:$E$256=Kykehoach)*((NhuCau!N$247:N$256)/5))+SUMPRODUCT((NhuCau!$E$247:$E$256=$C255)*(NhuCau!N$247:N$256))),2)</f>
        <v>0</v>
      </c>
      <c r="L255" s="2">
        <f>ROUND((SUMPRODUCT((NhuCau!$E$247:$E$256=CakyQuyhoach)*((NhuCau!O$247:O$256)/10))+SUMPRODUCT((NhuCau!$E$247:$E$256=Kykehoach)*((NhuCau!O$247:O$256)/5))+SUMPRODUCT((NhuCau!$E$247:$E$256=$C255)*(NhuCau!O$247:O$256))),2)</f>
        <v>0</v>
      </c>
      <c r="M255" s="2">
        <f>ROUND((SUMPRODUCT((NhuCau!$E$247:$E$256=CakyQuyhoach)*((NhuCau!P$247:P$256)/10))+SUMPRODUCT((NhuCau!$E$247:$E$256=Kykehoach)*((NhuCau!P$247:P$256)/5))+SUMPRODUCT((NhuCau!$E$247:$E$256=$C255)*(NhuCau!P$247:P$256))),2)</f>
        <v>0</v>
      </c>
      <c r="N255" s="2">
        <f>ROUND((SUMPRODUCT((NhuCau!$E$247:$E$256=CakyQuyhoach)*((NhuCau!Q$247:Q$256)/10))+SUMPRODUCT((NhuCau!$E$247:$E$256=Kykehoach)*((NhuCau!Q$247:Q$256)/5))+SUMPRODUCT((NhuCau!$E$247:$E$256=$C255)*(NhuCau!Q$247:Q$256))),2)</f>
        <v>0</v>
      </c>
      <c r="O255" s="2">
        <f>ROUND((SUMPRODUCT((NhuCau!$E$247:$E$256=CakyQuyhoach)*((NhuCau!R$247:R$256)/10))+SUMPRODUCT((NhuCau!$E$247:$E$256=Kykehoach)*((NhuCau!R$247:R$256)/5))+SUMPRODUCT((NhuCau!$E$247:$E$256=$C255)*(NhuCau!R$247:R$256))),2)</f>
        <v>0</v>
      </c>
      <c r="P255" s="2">
        <f>ROUND((SUMPRODUCT((NhuCau!$E$247:$E$256=CakyQuyhoach)*((NhuCau!S$247:S$256)/10))+SUMPRODUCT((NhuCau!$E$247:$E$256=Kykehoach)*((NhuCau!S$247:S$256)/5))+SUMPRODUCT((NhuCau!$E$247:$E$256=$C255)*(NhuCau!S$247:S$256))),2)</f>
        <v>0</v>
      </c>
      <c r="Q255" s="2">
        <f>ROUND((SUMPRODUCT((NhuCau!$E$247:$E$256=CakyQuyhoach)*((NhuCau!T$247:T$256)/10))+SUMPRODUCT((NhuCau!$E$247:$E$256=Kykehoach)*((NhuCau!T$247:T$256)/5))+SUMPRODUCT((NhuCau!$E$247:$E$256=$C255)*(NhuCau!T$247:T$256))),2)</f>
        <v>0</v>
      </c>
      <c r="R255" s="2">
        <f>ROUND((SUMPRODUCT((NhuCau!$E$247:$E$256=CakyQuyhoach)*((NhuCau!U$247:U$256)/10))+SUMPRODUCT((NhuCau!$E$247:$E$256=Kykehoach)*((NhuCau!U$247:U$256)/5))+SUMPRODUCT((NhuCau!$E$247:$E$256=$C255)*(NhuCau!U$247:U$256))),2)</f>
        <v>0</v>
      </c>
      <c r="S255" s="2">
        <f>ROUND((SUMPRODUCT((NhuCau!$E$247:$E$256=CakyQuyhoach)*((NhuCau!V$247:V$256)/10))+SUMPRODUCT((NhuCau!$E$247:$E$256=Kykehoach)*((NhuCau!V$247:V$256)/5))+SUMPRODUCT((NhuCau!$E$247:$E$256=$C255)*(NhuCau!V$247:V$256))),2)</f>
        <v>0</v>
      </c>
      <c r="T255" s="2">
        <f>ROUND((SUMPRODUCT((NhuCau!$E$247:$E$256=CakyQuyhoach)*((NhuCau!W$247:W$256)/10))+SUMPRODUCT((NhuCau!$E$247:$E$256=Kykehoach)*((NhuCau!W$247:W$256)/5))+SUMPRODUCT((NhuCau!$E$247:$E$256=$C255)*(NhuCau!W$247:W$256))),2)</f>
        <v>0</v>
      </c>
      <c r="U255" s="2">
        <f>ROUND((SUMPRODUCT((NhuCau!$E$247:$E$256=CakyQuyhoach)*((NhuCau!X$247:X$256)/10))+SUMPRODUCT((NhuCau!$E$247:$E$256=Kykehoach)*((NhuCau!X$247:X$256)/5))+SUMPRODUCT((NhuCau!$E$247:$E$256=$C255)*(NhuCau!X$247:X$256))),2)</f>
        <v>0</v>
      </c>
      <c r="V255" s="2">
        <f>ROUND((SUMPRODUCT((NhuCau!$E$247:$E$256=CakyQuyhoach)*((NhuCau!Y$247:Y$256)/10))+SUMPRODUCT((NhuCau!$E$247:$E$256=Kykehoach)*((NhuCau!Y$247:Y$256)/5))+SUMPRODUCT((NhuCau!$E$247:$E$256=$C255)*(NhuCau!Y$247:Y$256))),2)</f>
        <v>0</v>
      </c>
      <c r="W255" s="2">
        <f>ROUND((SUMPRODUCT((NhuCau!$E$247:$E$256=CakyQuyhoach)*((NhuCau!Z$247:Z$256)/10))+SUMPRODUCT((NhuCau!$E$247:$E$256=Kykehoach)*((NhuCau!Z$247:Z$256)/5))+SUMPRODUCT((NhuCau!$E$247:$E$256=$C255)*(NhuCau!Z$247:Z$256))),2)</f>
        <v>0</v>
      </c>
      <c r="X255" s="2">
        <f>ROUND((SUMPRODUCT((NhuCau!$E$247:$E$256=CakyQuyhoach)*((NhuCau!AA$247:AA$256)/10))+SUMPRODUCT((NhuCau!$E$247:$E$256=Kykehoach)*((NhuCau!AA$247:AA$256)/5))+SUMPRODUCT((NhuCau!$E$247:$E$256=$C255)*(NhuCau!AA$247:AA$256))),2)</f>
        <v>0</v>
      </c>
      <c r="Y255" s="2">
        <f>ROUND((SUMPRODUCT((NhuCau!$E$247:$E$256=CakyQuyhoach)*((NhuCau!AB$247:AB$256)/10))+SUMPRODUCT((NhuCau!$E$247:$E$256=Kykehoach)*((NhuCau!AB$247:AB$256)/5))+SUMPRODUCT((NhuCau!$E$247:$E$256=$C255)*(NhuCau!AB$247:AB$256))),2)</f>
        <v>0</v>
      </c>
      <c r="Z255" s="2">
        <f>ROUND((SUMPRODUCT((NhuCau!$E$247:$E$256=CakyQuyhoach)*((NhuCau!AC$247:AC$256)/10))+SUMPRODUCT((NhuCau!$E$247:$E$256=Kykehoach)*((NhuCau!AC$247:AC$256)/5))+SUMPRODUCT((NhuCau!$E$247:$E$256=$C255)*(NhuCau!AC$247:AC$256))),2)</f>
        <v>0</v>
      </c>
      <c r="AA255" s="2">
        <f>ROUND((SUMPRODUCT((NhuCau!$E$247:$E$256=CakyQuyhoach)*((NhuCau!AD$247:AD$256)/10))+SUMPRODUCT((NhuCau!$E$247:$E$256=Kykehoach)*((NhuCau!AD$247:AD$256)/5))+SUMPRODUCT((NhuCau!$E$247:$E$256=$C255)*(NhuCau!AD$247:AD$256))),2)</f>
        <v>0</v>
      </c>
      <c r="AB255" s="2">
        <f>ROUND((SUMPRODUCT((NhuCau!$E$247:$E$256=CakyQuyhoach)*((NhuCau!AE$247:AE$256)/10))+SUMPRODUCT((NhuCau!$E$247:$E$256=Kykehoach)*((NhuCau!AE$247:AE$256)/5))+SUMPRODUCT((NhuCau!$E$247:$E$256=$C255)*(NhuCau!AE$247:AE$256))),2)</f>
        <v>0</v>
      </c>
      <c r="AC255" s="2">
        <f>ROUND((SUMPRODUCT((NhuCau!$E$247:$E$256=CakyQuyhoach)*((NhuCau!AF$247:AF$256)/10))+SUMPRODUCT((NhuCau!$E$247:$E$256=Kykehoach)*((NhuCau!AF$247:AF$256)/5))+SUMPRODUCT((NhuCau!$E$247:$E$256=$C255)*(NhuCau!AF$247:AF$256))),2)</f>
        <v>0</v>
      </c>
      <c r="AD255" s="2">
        <f>ROUND((SUMPRODUCT((NhuCau!$E$247:$E$256=CakyQuyhoach)*((NhuCau!AG$247:AG$256)/10))+SUMPRODUCT((NhuCau!$E$247:$E$256=Kykehoach)*((NhuCau!AG$247:AG$256)/5))+SUMPRODUCT((NhuCau!$E$247:$E$256=$C255)*(NhuCau!AG$247:AG$256))),2)</f>
        <v>0</v>
      </c>
      <c r="AE255" s="2">
        <f>ROUND((SUMPRODUCT((NhuCau!$E$247:$E$256=CakyQuyhoach)*((NhuCau!AH$247:AH$256)/10))+SUMPRODUCT((NhuCau!$E$247:$E$256=Kykehoach)*((NhuCau!AH$247:AH$256)/5))+SUMPRODUCT((NhuCau!$E$247:$E$256=$C255)*(NhuCau!AH$247:AH$256))),2)</f>
        <v>0</v>
      </c>
      <c r="AF255" s="2">
        <f>ROUND((SUMPRODUCT((NhuCau!$E$247:$E$256=CakyQuyhoach)*((NhuCau!AI$247:AI$256)/10))+SUMPRODUCT((NhuCau!$E$247:$E$256=Kykehoach)*((NhuCau!AI$247:AI$256)/5))+SUMPRODUCT((NhuCau!$E$247:$E$256=$C255)*(NhuCau!AI$247:AI$256))),2)</f>
        <v>0</v>
      </c>
      <c r="AG255" s="2">
        <f>ROUND((SUMPRODUCT((NhuCau!$E$247:$E$256=CakyQuyhoach)*((NhuCau!AJ$247:AJ$256)/10))+SUMPRODUCT((NhuCau!$E$247:$E$256=Kykehoach)*((NhuCau!AJ$247:AJ$256)/5))+SUMPRODUCT((NhuCau!$E$247:$E$256=$C255)*(NhuCau!AJ$247:AJ$256))),2)</f>
        <v>0</v>
      </c>
      <c r="AH255" s="2">
        <f>ROUND((SUMPRODUCT((NhuCau!$E$247:$E$256=CakyQuyhoach)*((NhuCau!AK$247:AK$256)/10))+SUMPRODUCT((NhuCau!$E$247:$E$256=Kykehoach)*((NhuCau!AK$247:AK$256)/5))+SUMPRODUCT((NhuCau!$E$247:$E$256=$C255)*(NhuCau!AK$247:AK$256))),2)</f>
        <v>0</v>
      </c>
      <c r="AI255" s="2">
        <f>ROUND((SUMPRODUCT((NhuCau!$E$247:$E$256=CakyQuyhoach)*((NhuCau!AL$247:AL$256)/10))+SUMPRODUCT((NhuCau!$E$247:$E$256=Kykehoach)*((NhuCau!AL$247:AL$256)/5))+SUMPRODUCT((NhuCau!$E$247:$E$256=$C255)*(NhuCau!AL$247:AL$256))),2)</f>
        <v>0</v>
      </c>
      <c r="AJ255" s="2">
        <f>ROUND((SUMPRODUCT((NhuCau!$E$247:$E$256=CakyQuyhoach)*((NhuCau!AM$247:AM$256)/10))+SUMPRODUCT((NhuCau!$E$247:$E$256=Kykehoach)*((NhuCau!AM$247:AM$256)/5))+SUMPRODUCT((NhuCau!$E$247:$E$256=$C255)*(NhuCau!AM$247:AM$256))),2)</f>
        <v>0</v>
      </c>
      <c r="AK255" s="2">
        <f>ROUND((SUMPRODUCT((NhuCau!$E$247:$E$256=CakyQuyhoach)*((NhuCau!AN$247:AN$256)/10))+SUMPRODUCT((NhuCau!$E$247:$E$256=Kykehoach)*((NhuCau!AN$247:AN$256)/5))+SUMPRODUCT((NhuCau!$E$247:$E$256=$C255)*(NhuCau!AN$247:AN$256))),2)</f>
        <v>0</v>
      </c>
      <c r="AL255" s="2">
        <f>ROUND((SUMPRODUCT((NhuCau!$E$247:$E$256=CakyQuyhoach)*((NhuCau!AO$247:AO$256)/10))+SUMPRODUCT((NhuCau!$E$247:$E$256=Kykehoach)*((NhuCau!AO$247:AO$256)/5))+SUMPRODUCT((NhuCau!$E$247:$E$256=$C255)*(NhuCau!AO$247:AO$256))),2)</f>
        <v>0</v>
      </c>
      <c r="AM255" s="2">
        <f>ROUND((SUMPRODUCT((NhuCau!$E$247:$E$256=CakyQuyhoach)*((NhuCau!AP$247:AP$256)/10))+SUMPRODUCT((NhuCau!$E$247:$E$256=Kykehoach)*((NhuCau!AP$247:AP$256)/5))+SUMPRODUCT((NhuCau!$E$247:$E$256=$C255)*(NhuCau!AP$247:AP$256))),2)</f>
        <v>0</v>
      </c>
      <c r="AN255" s="2">
        <f>ROUND((SUMPRODUCT((NhuCau!$E$247:$E$256=CakyQuyhoach)*((NhuCau!AQ$247:AQ$256)/10))+SUMPRODUCT((NhuCau!$E$247:$E$256=Kykehoach)*((NhuCau!AQ$247:AQ$256)/5))+SUMPRODUCT((NhuCau!$E$247:$E$256=$C255)*(NhuCau!AQ$247:AQ$256))),2)</f>
        <v>0</v>
      </c>
      <c r="AO255" s="2">
        <f>ROUND((SUMPRODUCT((NhuCau!$E$247:$E$256=CakyQuyhoach)*((NhuCau!AR$247:AR$256)/10))+SUMPRODUCT((NhuCau!$E$247:$E$256=Kykehoach)*((NhuCau!AR$247:AR$256)/5))+SUMPRODUCT((NhuCau!$E$247:$E$256=$C255)*(NhuCau!AR$247:AR$256))),2)</f>
        <v>0</v>
      </c>
      <c r="AP255" s="2">
        <f>ROUND((SUMPRODUCT((NhuCau!$E$247:$E$256=CakyQuyhoach)*((NhuCau!AS$247:AS$256)/10))+SUMPRODUCT((NhuCau!$E$247:$E$256=Kykehoach)*((NhuCau!AS$247:AS$256)/5))+SUMPRODUCT((NhuCau!$E$247:$E$256=$C255)*(NhuCau!AS$247:AS$256))),2)</f>
        <v>0</v>
      </c>
      <c r="AQ255" s="2">
        <f>ROUND((SUMPRODUCT((NhuCau!$E$247:$E$256=CakyQuyhoach)*((NhuCau!AT$247:AT$256)/10))+SUMPRODUCT((NhuCau!$E$247:$E$256=Kykehoach)*((NhuCau!AT$247:AT$256)/5))+SUMPRODUCT((NhuCau!$E$247:$E$256=$C255)*(NhuCau!AT$247:AT$256))),2)</f>
        <v>0</v>
      </c>
      <c r="AR255" s="2">
        <f>ROUND((SUMPRODUCT((NhuCau!$E$247:$E$256=CakyQuyhoach)*((NhuCau!AU$247:AU$256)/10))+SUMPRODUCT((NhuCau!$E$247:$E$256=Kykehoach)*((NhuCau!AU$247:AU$256)/5))+SUMPRODUCT((NhuCau!$E$247:$E$256=$C255)*(NhuCau!AU$247:AU$256))),2)</f>
        <v>0</v>
      </c>
      <c r="AS255" s="2">
        <f>ROUND((SUMPRODUCT((NhuCau!$E$247:$E$256=CakyQuyhoach)*((NhuCau!AV$247:AV$256)/10))+SUMPRODUCT((NhuCau!$E$247:$E$256=Kykehoach)*((NhuCau!AV$247:AV$256)/5))+SUMPRODUCT((NhuCau!$E$247:$E$256=$C255)*(NhuCau!AV$247:AV$256))),2)</f>
        <v>0</v>
      </c>
      <c r="AT255" s="2">
        <f>ROUND((SUMPRODUCT((NhuCau!$E$247:$E$256=CakyQuyhoach)*((NhuCau!AW$247:AW$256)/10))+SUMPRODUCT((NhuCau!$E$247:$E$256=Kykehoach)*((NhuCau!AW$247:AW$256)/5))+SUMPRODUCT((NhuCau!$E$247:$E$256=$C255)*(NhuCau!AW$247:AW$256))),2)</f>
        <v>0</v>
      </c>
      <c r="AU255" s="2">
        <f>ROUND((SUMPRODUCT((NhuCau!$E$247:$E$256=CakyQuyhoach)*((NhuCau!AX$247:AX$256)/10))+SUMPRODUCT((NhuCau!$E$247:$E$256=Kykehoach)*((NhuCau!AX$247:AX$256)/5))+SUMPRODUCT((NhuCau!$E$247:$E$256=$C255)*(NhuCau!AX$247:AX$256))),2)</f>
        <v>0</v>
      </c>
      <c r="AV255" s="2">
        <f>ROUND((SUMPRODUCT((NhuCau!$E$247:$E$256=CakyQuyhoach)*((NhuCau!AY$247:AY$256)/10))+SUMPRODUCT((NhuCau!$E$247:$E$256=Kykehoach)*((NhuCau!AY$247:AY$256)/5))+SUMPRODUCT((NhuCau!$E$247:$E$256=$C255)*(NhuCau!AY$247:AY$256))),2)</f>
        <v>0</v>
      </c>
      <c r="AW255" s="2">
        <f>ROUND((SUMPRODUCT((NhuCau!$E$247:$E$256=CakyQuyhoach)*((NhuCau!AZ$247:AZ$256)/10))+SUMPRODUCT((NhuCau!$E$247:$E$256=Kykehoach)*((NhuCau!AZ$247:AZ$256)/5))+SUMPRODUCT((NhuCau!$E$247:$E$256=$C255)*(NhuCau!AZ$247:AZ$256))),2)</f>
        <v>0</v>
      </c>
      <c r="AX255" s="2">
        <f>ROUND((SUMPRODUCT((NhuCau!$E$247:$E$256=CakyQuyhoach)*((NhuCau!BA$247:BA$256)/10))+SUMPRODUCT((NhuCau!$E$247:$E$256=Kykehoach)*((NhuCau!BA$247:BA$256)/5))+SUMPRODUCT((NhuCau!$E$247:$E$256=$C255)*(NhuCau!BA$247:BA$256))),2)</f>
        <v>0</v>
      </c>
      <c r="AY255" s="2">
        <f>ROUND((SUMPRODUCT((NhuCau!$E$247:$E$256=CakyQuyhoach)*((NhuCau!BB$247:BB$256)/10))+SUMPRODUCT((NhuCau!$E$247:$E$256=Kykehoach)*((NhuCau!BB$247:BB$256)/5))+SUMPRODUCT((NhuCau!$E$247:$E$256=$C255)*(NhuCau!BB$247:BB$256))),2)</f>
        <v>0</v>
      </c>
      <c r="AZ255" s="2">
        <f>ROUND((SUMPRODUCT((NhuCau!$E$247:$E$256=CakyQuyhoach)*((NhuCau!BD$247:BD$256)/10))+SUMPRODUCT((NhuCau!$E$247:$E$256=Kykehoach)*((NhuCau!BD$247:BD$256)/5))+SUMPRODUCT((NhuCau!$E$247:$E$256=$C255)*(NhuCau!BD$247:BD$256))),2)</f>
        <v>0</v>
      </c>
      <c r="BA255" s="2">
        <f>ROUND((SUMPRODUCT((NhuCau!$E$247:$E$256=CakyQuyhoach)*((NhuCau!BE$247:BE$256)/10))+SUMPRODUCT((NhuCau!$E$247:$E$256=Kykehoach)*((NhuCau!BE$247:BE$256)/5))+SUMPRODUCT((NhuCau!$E$247:$E$256=$C255)*(NhuCau!BE$247:BE$256))),2)</f>
        <v>0</v>
      </c>
      <c r="BB255" s="2">
        <f>ROUND((SUMPRODUCT((NhuCau!$E$247:$E$256=CakyQuyhoach)*((NhuCau!BF$247:BF$256)/10))+SUMPRODUCT((NhuCau!$E$247:$E$256=Kykehoach)*((NhuCau!BF$247:BF$256)/5))+SUMPRODUCT((NhuCau!$E$247:$E$256=$C255)*(NhuCau!BF$247:BF$256))),2)</f>
        <v>0</v>
      </c>
      <c r="BC255" s="2">
        <f>ROUND((SUMPRODUCT((NhuCau!$E$247:$E$256=CakyQuyhoach)*((NhuCau!BG$247:BG$256)/10))+SUMPRODUCT((NhuCau!$E$247:$E$256=Kykehoach)*((NhuCau!BG$247:BG$256)/5))+SUMPRODUCT((NhuCau!$E$247:$E$256=$C255)*(NhuCau!BG$247:BG$256))),2)</f>
        <v>0</v>
      </c>
      <c r="BD255" s="2">
        <f>ROUND((SUMPRODUCT((NhuCau!$E$247:$E$256=CakyQuyhoach)*((NhuCau!BH$247:BH$256)/10))+SUMPRODUCT((NhuCau!$E$247:$E$256=Kykehoach)*((NhuCau!BH$247:BH$256)/5))+SUMPRODUCT((NhuCau!$E$247:$E$256=$C255)*(NhuCau!BH$247:BH$256))),2)</f>
        <v>0</v>
      </c>
      <c r="BE255" s="2">
        <f>ROUND((SUMPRODUCT((NhuCau!$E$247:$E$256=CakyQuyhoach)*((NhuCau!BI$247:BI$256)/10))+SUMPRODUCT((NhuCau!$E$247:$E$256=Kykehoach)*((NhuCau!BI$247:BI$256)/5))+SUMPRODUCT((NhuCau!$E$247:$E$256=$C255)*(NhuCau!BI$247:BI$256))),2)</f>
        <v>0</v>
      </c>
      <c r="BF255" s="2">
        <f>ROUND((SUMPRODUCT((NhuCau!$E$247:$E$256=CakyQuyhoach)*((NhuCau!BJ$247:BJ$256)/10))+SUMPRODUCT((NhuCau!$E$247:$E$256=Kykehoach)*((NhuCau!BJ$247:BJ$256)/5))+SUMPRODUCT((NhuCau!$E$247:$E$256=$C255)*(NhuCau!BJ$247:BJ$256))),2)</f>
        <v>0</v>
      </c>
      <c r="BG255" s="2">
        <f>ROUND((SUMPRODUCT((NhuCau!$E$247:$E$256=CakyQuyhoach)*((NhuCau!BK$247:BK$256)/10))+SUMPRODUCT((NhuCau!$E$247:$E$256=Kykehoach)*((NhuCau!BK$247:BK$256)/5))+SUMPRODUCT((NhuCau!$E$247:$E$256=$C255)*(NhuCau!BK$247:BK$256))),2)</f>
        <v>0</v>
      </c>
    </row>
    <row r="256" spans="1:59" s="1" customFormat="1" ht="16.5" customHeight="1">
      <c r="A256" s="251" t="s">
        <v>42</v>
      </c>
      <c r="B256" s="252"/>
      <c r="C256" s="253" t="str">
        <f>BANGTINH!O9</f>
        <v>Năm 2028</v>
      </c>
      <c r="D256" s="246" t="s">
        <v>21</v>
      </c>
      <c r="E256" s="255">
        <f>SUM(F256:BG256)</f>
        <v>0</v>
      </c>
      <c r="F256" s="2">
        <f>ROUND((SUMPRODUCT((NhuCau!$E$247:$E$256=CakyQuyhoach)*((NhuCau!I$247:I$256)/10))+SUMPRODUCT((NhuCau!$E$247:$E$256=Kykehoach)*((NhuCau!I$247:I$256)/5))+SUMPRODUCT((NhuCau!$E$247:$E$256=$C256)*(NhuCau!I$247:I$256))),2)</f>
        <v>0</v>
      </c>
      <c r="G256" s="2">
        <f>ROUND((SUMPRODUCT((NhuCau!$E$247:$E$256=CakyQuyhoach)*((NhuCau!J$247:J$256)/10))+SUMPRODUCT((NhuCau!$E$247:$E$256=Kykehoach)*((NhuCau!J$247:J$256)/5))+SUMPRODUCT((NhuCau!$E$247:$E$256=$C256)*(NhuCau!J$247:J$256))),2)</f>
        <v>0</v>
      </c>
      <c r="H256" s="2">
        <f>ROUND((SUMPRODUCT((NhuCau!$E$247:$E$256=CakyQuyhoach)*((NhuCau!K$247:K$256)/10))+SUMPRODUCT((NhuCau!$E$247:$E$256=Kykehoach)*((NhuCau!K$247:K$256)/5))+SUMPRODUCT((NhuCau!$E$247:$E$256=$C256)*(NhuCau!K$247:K$256))),2)</f>
        <v>0</v>
      </c>
      <c r="I256" s="2">
        <f>ROUND((SUMPRODUCT((NhuCau!$E$247:$E$256=CakyQuyhoach)*((NhuCau!L$247:L$256)/10))+SUMPRODUCT((NhuCau!$E$247:$E$256=Kykehoach)*((NhuCau!L$247:L$256)/5))+SUMPRODUCT((NhuCau!$E$247:$E$256=$C256)*(NhuCau!L$247:L$256))),2)</f>
        <v>0</v>
      </c>
      <c r="J256" s="2">
        <f>ROUND((SUMPRODUCT((NhuCau!$E$247:$E$256=CakyQuyhoach)*((NhuCau!M$247:M$256)/10))+SUMPRODUCT((NhuCau!$E$247:$E$256=Kykehoach)*((NhuCau!M$247:M$256)/5))+SUMPRODUCT((NhuCau!$E$247:$E$256=$C256)*(NhuCau!M$247:M$256))),2)</f>
        <v>0</v>
      </c>
      <c r="K256" s="2">
        <f>ROUND((SUMPRODUCT((NhuCau!$E$247:$E$256=CakyQuyhoach)*((NhuCau!N$247:N$256)/10))+SUMPRODUCT((NhuCau!$E$247:$E$256=Kykehoach)*((NhuCau!N$247:N$256)/5))+SUMPRODUCT((NhuCau!$E$247:$E$256=$C256)*(NhuCau!N$247:N$256))),2)</f>
        <v>0</v>
      </c>
      <c r="L256" s="2">
        <f>ROUND((SUMPRODUCT((NhuCau!$E$247:$E$256=CakyQuyhoach)*((NhuCau!O$247:O$256)/10))+SUMPRODUCT((NhuCau!$E$247:$E$256=Kykehoach)*((NhuCau!O$247:O$256)/5))+SUMPRODUCT((NhuCau!$E$247:$E$256=$C256)*(NhuCau!O$247:O$256))),2)</f>
        <v>0</v>
      </c>
      <c r="M256" s="2">
        <f>ROUND((SUMPRODUCT((NhuCau!$E$247:$E$256=CakyQuyhoach)*((NhuCau!P$247:P$256)/10))+SUMPRODUCT((NhuCau!$E$247:$E$256=Kykehoach)*((NhuCau!P$247:P$256)/5))+SUMPRODUCT((NhuCau!$E$247:$E$256=$C256)*(NhuCau!P$247:P$256))),2)</f>
        <v>0</v>
      </c>
      <c r="N256" s="2">
        <f>ROUND((SUMPRODUCT((NhuCau!$E$247:$E$256=CakyQuyhoach)*((NhuCau!Q$247:Q$256)/10))+SUMPRODUCT((NhuCau!$E$247:$E$256=Kykehoach)*((NhuCau!Q$247:Q$256)/5))+SUMPRODUCT((NhuCau!$E$247:$E$256=$C256)*(NhuCau!Q$247:Q$256))),2)</f>
        <v>0</v>
      </c>
      <c r="O256" s="2">
        <f>ROUND((SUMPRODUCT((NhuCau!$E$247:$E$256=CakyQuyhoach)*((NhuCau!R$247:R$256)/10))+SUMPRODUCT((NhuCau!$E$247:$E$256=Kykehoach)*((NhuCau!R$247:R$256)/5))+SUMPRODUCT((NhuCau!$E$247:$E$256=$C256)*(NhuCau!R$247:R$256))),2)</f>
        <v>0</v>
      </c>
      <c r="P256" s="2">
        <f>ROUND((SUMPRODUCT((NhuCau!$E$247:$E$256=CakyQuyhoach)*((NhuCau!S$247:S$256)/10))+SUMPRODUCT((NhuCau!$E$247:$E$256=Kykehoach)*((NhuCau!S$247:S$256)/5))+SUMPRODUCT((NhuCau!$E$247:$E$256=$C256)*(NhuCau!S$247:S$256))),2)</f>
        <v>0</v>
      </c>
      <c r="Q256" s="2">
        <f>ROUND((SUMPRODUCT((NhuCau!$E$247:$E$256=CakyQuyhoach)*((NhuCau!T$247:T$256)/10))+SUMPRODUCT((NhuCau!$E$247:$E$256=Kykehoach)*((NhuCau!T$247:T$256)/5))+SUMPRODUCT((NhuCau!$E$247:$E$256=$C256)*(NhuCau!T$247:T$256))),2)</f>
        <v>0</v>
      </c>
      <c r="R256" s="2">
        <f>ROUND((SUMPRODUCT((NhuCau!$E$247:$E$256=CakyQuyhoach)*((NhuCau!U$247:U$256)/10))+SUMPRODUCT((NhuCau!$E$247:$E$256=Kykehoach)*((NhuCau!U$247:U$256)/5))+SUMPRODUCT((NhuCau!$E$247:$E$256=$C256)*(NhuCau!U$247:U$256))),2)</f>
        <v>0</v>
      </c>
      <c r="S256" s="2">
        <f>ROUND((SUMPRODUCT((NhuCau!$E$247:$E$256=CakyQuyhoach)*((NhuCau!V$247:V$256)/10))+SUMPRODUCT((NhuCau!$E$247:$E$256=Kykehoach)*((NhuCau!V$247:V$256)/5))+SUMPRODUCT((NhuCau!$E$247:$E$256=$C256)*(NhuCau!V$247:V$256))),2)</f>
        <v>0</v>
      </c>
      <c r="T256" s="2">
        <f>ROUND((SUMPRODUCT((NhuCau!$E$247:$E$256=CakyQuyhoach)*((NhuCau!W$247:W$256)/10))+SUMPRODUCT((NhuCau!$E$247:$E$256=Kykehoach)*((NhuCau!W$247:W$256)/5))+SUMPRODUCT((NhuCau!$E$247:$E$256=$C256)*(NhuCau!W$247:W$256))),2)</f>
        <v>0</v>
      </c>
      <c r="U256" s="2">
        <f>ROUND((SUMPRODUCT((NhuCau!$E$247:$E$256=CakyQuyhoach)*((NhuCau!X$247:X$256)/10))+SUMPRODUCT((NhuCau!$E$247:$E$256=Kykehoach)*((NhuCau!X$247:X$256)/5))+SUMPRODUCT((NhuCau!$E$247:$E$256=$C256)*(NhuCau!X$247:X$256))),2)</f>
        <v>0</v>
      </c>
      <c r="V256" s="2">
        <f>ROUND((SUMPRODUCT((NhuCau!$E$247:$E$256=CakyQuyhoach)*((NhuCau!Y$247:Y$256)/10))+SUMPRODUCT((NhuCau!$E$247:$E$256=Kykehoach)*((NhuCau!Y$247:Y$256)/5))+SUMPRODUCT((NhuCau!$E$247:$E$256=$C256)*(NhuCau!Y$247:Y$256))),2)</f>
        <v>0</v>
      </c>
      <c r="W256" s="2">
        <f>ROUND((SUMPRODUCT((NhuCau!$E$247:$E$256=CakyQuyhoach)*((NhuCau!Z$247:Z$256)/10))+SUMPRODUCT((NhuCau!$E$247:$E$256=Kykehoach)*((NhuCau!Z$247:Z$256)/5))+SUMPRODUCT((NhuCau!$E$247:$E$256=$C256)*(NhuCau!Z$247:Z$256))),2)</f>
        <v>0</v>
      </c>
      <c r="X256" s="2">
        <f>ROUND((SUMPRODUCT((NhuCau!$E$247:$E$256=CakyQuyhoach)*((NhuCau!AA$247:AA$256)/10))+SUMPRODUCT((NhuCau!$E$247:$E$256=Kykehoach)*((NhuCau!AA$247:AA$256)/5))+SUMPRODUCT((NhuCau!$E$247:$E$256=$C256)*(NhuCau!AA$247:AA$256))),2)</f>
        <v>0</v>
      </c>
      <c r="Y256" s="2">
        <f>ROUND((SUMPRODUCT((NhuCau!$E$247:$E$256=CakyQuyhoach)*((NhuCau!AB$247:AB$256)/10))+SUMPRODUCT((NhuCau!$E$247:$E$256=Kykehoach)*((NhuCau!AB$247:AB$256)/5))+SUMPRODUCT((NhuCau!$E$247:$E$256=$C256)*(NhuCau!AB$247:AB$256))),2)</f>
        <v>0</v>
      </c>
      <c r="Z256" s="2">
        <f>ROUND((SUMPRODUCT((NhuCau!$E$247:$E$256=CakyQuyhoach)*((NhuCau!AC$247:AC$256)/10))+SUMPRODUCT((NhuCau!$E$247:$E$256=Kykehoach)*((NhuCau!AC$247:AC$256)/5))+SUMPRODUCT((NhuCau!$E$247:$E$256=$C256)*(NhuCau!AC$247:AC$256))),2)</f>
        <v>0</v>
      </c>
      <c r="AA256" s="2">
        <f>ROUND((SUMPRODUCT((NhuCau!$E$247:$E$256=CakyQuyhoach)*((NhuCau!AD$247:AD$256)/10))+SUMPRODUCT((NhuCau!$E$247:$E$256=Kykehoach)*((NhuCau!AD$247:AD$256)/5))+SUMPRODUCT((NhuCau!$E$247:$E$256=$C256)*(NhuCau!AD$247:AD$256))),2)</f>
        <v>0</v>
      </c>
      <c r="AB256" s="2">
        <f>ROUND((SUMPRODUCT((NhuCau!$E$247:$E$256=CakyQuyhoach)*((NhuCau!AE$247:AE$256)/10))+SUMPRODUCT((NhuCau!$E$247:$E$256=Kykehoach)*((NhuCau!AE$247:AE$256)/5))+SUMPRODUCT((NhuCau!$E$247:$E$256=$C256)*(NhuCau!AE$247:AE$256))),2)</f>
        <v>0</v>
      </c>
      <c r="AC256" s="2">
        <f>ROUND((SUMPRODUCT((NhuCau!$E$247:$E$256=CakyQuyhoach)*((NhuCau!AF$247:AF$256)/10))+SUMPRODUCT((NhuCau!$E$247:$E$256=Kykehoach)*((NhuCau!AF$247:AF$256)/5))+SUMPRODUCT((NhuCau!$E$247:$E$256=$C256)*(NhuCau!AF$247:AF$256))),2)</f>
        <v>0</v>
      </c>
      <c r="AD256" s="2">
        <f>ROUND((SUMPRODUCT((NhuCau!$E$247:$E$256=CakyQuyhoach)*((NhuCau!AG$247:AG$256)/10))+SUMPRODUCT((NhuCau!$E$247:$E$256=Kykehoach)*((NhuCau!AG$247:AG$256)/5))+SUMPRODUCT((NhuCau!$E$247:$E$256=$C256)*(NhuCau!AG$247:AG$256))),2)</f>
        <v>0</v>
      </c>
      <c r="AE256" s="2">
        <f>ROUND((SUMPRODUCT((NhuCau!$E$247:$E$256=CakyQuyhoach)*((NhuCau!AH$247:AH$256)/10))+SUMPRODUCT((NhuCau!$E$247:$E$256=Kykehoach)*((NhuCau!AH$247:AH$256)/5))+SUMPRODUCT((NhuCau!$E$247:$E$256=$C256)*(NhuCau!AH$247:AH$256))),2)</f>
        <v>0</v>
      </c>
      <c r="AF256" s="2">
        <f>ROUND((SUMPRODUCT((NhuCau!$E$247:$E$256=CakyQuyhoach)*((NhuCau!AI$247:AI$256)/10))+SUMPRODUCT((NhuCau!$E$247:$E$256=Kykehoach)*((NhuCau!AI$247:AI$256)/5))+SUMPRODUCT((NhuCau!$E$247:$E$256=$C256)*(NhuCau!AI$247:AI$256))),2)</f>
        <v>0</v>
      </c>
      <c r="AG256" s="2">
        <f>ROUND((SUMPRODUCT((NhuCau!$E$247:$E$256=CakyQuyhoach)*((NhuCau!AJ$247:AJ$256)/10))+SUMPRODUCT((NhuCau!$E$247:$E$256=Kykehoach)*((NhuCau!AJ$247:AJ$256)/5))+SUMPRODUCT((NhuCau!$E$247:$E$256=$C256)*(NhuCau!AJ$247:AJ$256))),2)</f>
        <v>0</v>
      </c>
      <c r="AH256" s="2">
        <f>ROUND((SUMPRODUCT((NhuCau!$E$247:$E$256=CakyQuyhoach)*((NhuCau!AK$247:AK$256)/10))+SUMPRODUCT((NhuCau!$E$247:$E$256=Kykehoach)*((NhuCau!AK$247:AK$256)/5))+SUMPRODUCT((NhuCau!$E$247:$E$256=$C256)*(NhuCau!AK$247:AK$256))),2)</f>
        <v>0</v>
      </c>
      <c r="AI256" s="2">
        <f>ROUND((SUMPRODUCT((NhuCau!$E$247:$E$256=CakyQuyhoach)*((NhuCau!AL$247:AL$256)/10))+SUMPRODUCT((NhuCau!$E$247:$E$256=Kykehoach)*((NhuCau!AL$247:AL$256)/5))+SUMPRODUCT((NhuCau!$E$247:$E$256=$C256)*(NhuCau!AL$247:AL$256))),2)</f>
        <v>0</v>
      </c>
      <c r="AJ256" s="2">
        <f>ROUND((SUMPRODUCT((NhuCau!$E$247:$E$256=CakyQuyhoach)*((NhuCau!AM$247:AM$256)/10))+SUMPRODUCT((NhuCau!$E$247:$E$256=Kykehoach)*((NhuCau!AM$247:AM$256)/5))+SUMPRODUCT((NhuCau!$E$247:$E$256=$C256)*(NhuCau!AM$247:AM$256))),2)</f>
        <v>0</v>
      </c>
      <c r="AK256" s="2">
        <f>ROUND((SUMPRODUCT((NhuCau!$E$247:$E$256=CakyQuyhoach)*((NhuCau!AN$247:AN$256)/10))+SUMPRODUCT((NhuCau!$E$247:$E$256=Kykehoach)*((NhuCau!AN$247:AN$256)/5))+SUMPRODUCT((NhuCau!$E$247:$E$256=$C256)*(NhuCau!AN$247:AN$256))),2)</f>
        <v>0</v>
      </c>
      <c r="AL256" s="2">
        <f>ROUND((SUMPRODUCT((NhuCau!$E$247:$E$256=CakyQuyhoach)*((NhuCau!AO$247:AO$256)/10))+SUMPRODUCT((NhuCau!$E$247:$E$256=Kykehoach)*((NhuCau!AO$247:AO$256)/5))+SUMPRODUCT((NhuCau!$E$247:$E$256=$C256)*(NhuCau!AO$247:AO$256))),2)</f>
        <v>0</v>
      </c>
      <c r="AM256" s="2">
        <f>ROUND((SUMPRODUCT((NhuCau!$E$247:$E$256=CakyQuyhoach)*((NhuCau!AP$247:AP$256)/10))+SUMPRODUCT((NhuCau!$E$247:$E$256=Kykehoach)*((NhuCau!AP$247:AP$256)/5))+SUMPRODUCT((NhuCau!$E$247:$E$256=$C256)*(NhuCau!AP$247:AP$256))),2)</f>
        <v>0</v>
      </c>
      <c r="AN256" s="2">
        <f>ROUND((SUMPRODUCT((NhuCau!$E$247:$E$256=CakyQuyhoach)*((NhuCau!AQ$247:AQ$256)/10))+SUMPRODUCT((NhuCau!$E$247:$E$256=Kykehoach)*((NhuCau!AQ$247:AQ$256)/5))+SUMPRODUCT((NhuCau!$E$247:$E$256=$C256)*(NhuCau!AQ$247:AQ$256))),2)</f>
        <v>0</v>
      </c>
      <c r="AO256" s="2">
        <f>ROUND((SUMPRODUCT((NhuCau!$E$247:$E$256=CakyQuyhoach)*((NhuCau!AR$247:AR$256)/10))+SUMPRODUCT((NhuCau!$E$247:$E$256=Kykehoach)*((NhuCau!AR$247:AR$256)/5))+SUMPRODUCT((NhuCau!$E$247:$E$256=$C256)*(NhuCau!AR$247:AR$256))),2)</f>
        <v>0</v>
      </c>
      <c r="AP256" s="2">
        <f>ROUND((SUMPRODUCT((NhuCau!$E$247:$E$256=CakyQuyhoach)*((NhuCau!AS$247:AS$256)/10))+SUMPRODUCT((NhuCau!$E$247:$E$256=Kykehoach)*((NhuCau!AS$247:AS$256)/5))+SUMPRODUCT((NhuCau!$E$247:$E$256=$C256)*(NhuCau!AS$247:AS$256))),2)</f>
        <v>0</v>
      </c>
      <c r="AQ256" s="2">
        <f>ROUND((SUMPRODUCT((NhuCau!$E$247:$E$256=CakyQuyhoach)*((NhuCau!AT$247:AT$256)/10))+SUMPRODUCT((NhuCau!$E$247:$E$256=Kykehoach)*((NhuCau!AT$247:AT$256)/5))+SUMPRODUCT((NhuCau!$E$247:$E$256=$C256)*(NhuCau!AT$247:AT$256))),2)</f>
        <v>0</v>
      </c>
      <c r="AR256" s="2">
        <f>ROUND((SUMPRODUCT((NhuCau!$E$247:$E$256=CakyQuyhoach)*((NhuCau!AU$247:AU$256)/10))+SUMPRODUCT((NhuCau!$E$247:$E$256=Kykehoach)*((NhuCau!AU$247:AU$256)/5))+SUMPRODUCT((NhuCau!$E$247:$E$256=$C256)*(NhuCau!AU$247:AU$256))),2)</f>
        <v>0</v>
      </c>
      <c r="AS256" s="2">
        <f>ROUND((SUMPRODUCT((NhuCau!$E$247:$E$256=CakyQuyhoach)*((NhuCau!AV$247:AV$256)/10))+SUMPRODUCT((NhuCau!$E$247:$E$256=Kykehoach)*((NhuCau!AV$247:AV$256)/5))+SUMPRODUCT((NhuCau!$E$247:$E$256=$C256)*(NhuCau!AV$247:AV$256))),2)</f>
        <v>0</v>
      </c>
      <c r="AT256" s="2">
        <f>ROUND((SUMPRODUCT((NhuCau!$E$247:$E$256=CakyQuyhoach)*((NhuCau!AW$247:AW$256)/10))+SUMPRODUCT((NhuCau!$E$247:$E$256=Kykehoach)*((NhuCau!AW$247:AW$256)/5))+SUMPRODUCT((NhuCau!$E$247:$E$256=$C256)*(NhuCau!AW$247:AW$256))),2)</f>
        <v>0</v>
      </c>
      <c r="AU256" s="2">
        <f>ROUND((SUMPRODUCT((NhuCau!$E$247:$E$256=CakyQuyhoach)*((NhuCau!AX$247:AX$256)/10))+SUMPRODUCT((NhuCau!$E$247:$E$256=Kykehoach)*((NhuCau!AX$247:AX$256)/5))+SUMPRODUCT((NhuCau!$E$247:$E$256=$C256)*(NhuCau!AX$247:AX$256))),2)</f>
        <v>0</v>
      </c>
      <c r="AV256" s="2">
        <f>ROUND((SUMPRODUCT((NhuCau!$E$247:$E$256=CakyQuyhoach)*((NhuCau!AY$247:AY$256)/10))+SUMPRODUCT((NhuCau!$E$247:$E$256=Kykehoach)*((NhuCau!AY$247:AY$256)/5))+SUMPRODUCT((NhuCau!$E$247:$E$256=$C256)*(NhuCau!AY$247:AY$256))),2)</f>
        <v>0</v>
      </c>
      <c r="AW256" s="2">
        <f>ROUND((SUMPRODUCT((NhuCau!$E$247:$E$256=CakyQuyhoach)*((NhuCau!AZ$247:AZ$256)/10))+SUMPRODUCT((NhuCau!$E$247:$E$256=Kykehoach)*((NhuCau!AZ$247:AZ$256)/5))+SUMPRODUCT((NhuCau!$E$247:$E$256=$C256)*(NhuCau!AZ$247:AZ$256))),2)</f>
        <v>0</v>
      </c>
      <c r="AX256" s="2">
        <f>ROUND((SUMPRODUCT((NhuCau!$E$247:$E$256=CakyQuyhoach)*((NhuCau!BA$247:BA$256)/10))+SUMPRODUCT((NhuCau!$E$247:$E$256=Kykehoach)*((NhuCau!BA$247:BA$256)/5))+SUMPRODUCT((NhuCau!$E$247:$E$256=$C256)*(NhuCau!BA$247:BA$256))),2)</f>
        <v>0</v>
      </c>
      <c r="AY256" s="2">
        <f>ROUND((SUMPRODUCT((NhuCau!$E$247:$E$256=CakyQuyhoach)*((NhuCau!BB$247:BB$256)/10))+SUMPRODUCT((NhuCau!$E$247:$E$256=Kykehoach)*((NhuCau!BB$247:BB$256)/5))+SUMPRODUCT((NhuCau!$E$247:$E$256=$C256)*(NhuCau!BB$247:BB$256))),2)</f>
        <v>0</v>
      </c>
      <c r="AZ256" s="2">
        <f>ROUND((SUMPRODUCT((NhuCau!$E$247:$E$256=CakyQuyhoach)*((NhuCau!BD$247:BD$256)/10))+SUMPRODUCT((NhuCau!$E$247:$E$256=Kykehoach)*((NhuCau!BD$247:BD$256)/5))+SUMPRODUCT((NhuCau!$E$247:$E$256=$C256)*(NhuCau!BD$247:BD$256))),2)</f>
        <v>0</v>
      </c>
      <c r="BA256" s="2">
        <f>ROUND((SUMPRODUCT((NhuCau!$E$247:$E$256=CakyQuyhoach)*((NhuCau!BE$247:BE$256)/10))+SUMPRODUCT((NhuCau!$E$247:$E$256=Kykehoach)*((NhuCau!BE$247:BE$256)/5))+SUMPRODUCT((NhuCau!$E$247:$E$256=$C256)*(NhuCau!BE$247:BE$256))),2)</f>
        <v>0</v>
      </c>
      <c r="BB256" s="2">
        <f>ROUND((SUMPRODUCT((NhuCau!$E$247:$E$256=CakyQuyhoach)*((NhuCau!BF$247:BF$256)/10))+SUMPRODUCT((NhuCau!$E$247:$E$256=Kykehoach)*((NhuCau!BF$247:BF$256)/5))+SUMPRODUCT((NhuCau!$E$247:$E$256=$C256)*(NhuCau!BF$247:BF$256))),2)</f>
        <v>0</v>
      </c>
      <c r="BC256" s="2">
        <f>ROUND((SUMPRODUCT((NhuCau!$E$247:$E$256=CakyQuyhoach)*((NhuCau!BG$247:BG$256)/10))+SUMPRODUCT((NhuCau!$E$247:$E$256=Kykehoach)*((NhuCau!BG$247:BG$256)/5))+SUMPRODUCT((NhuCau!$E$247:$E$256=$C256)*(NhuCau!BG$247:BG$256))),2)</f>
        <v>0</v>
      </c>
      <c r="BD256" s="2">
        <f>ROUND((SUMPRODUCT((NhuCau!$E$247:$E$256=CakyQuyhoach)*((NhuCau!BH$247:BH$256)/10))+SUMPRODUCT((NhuCau!$E$247:$E$256=Kykehoach)*((NhuCau!BH$247:BH$256)/5))+SUMPRODUCT((NhuCau!$E$247:$E$256=$C256)*(NhuCau!BH$247:BH$256))),2)</f>
        <v>0</v>
      </c>
      <c r="BE256" s="2">
        <f>ROUND((SUMPRODUCT((NhuCau!$E$247:$E$256=CakyQuyhoach)*((NhuCau!BI$247:BI$256)/10))+SUMPRODUCT((NhuCau!$E$247:$E$256=Kykehoach)*((NhuCau!BI$247:BI$256)/5))+SUMPRODUCT((NhuCau!$E$247:$E$256=$C256)*(NhuCau!BI$247:BI$256))),2)</f>
        <v>0</v>
      </c>
      <c r="BF256" s="2">
        <f>ROUND((SUMPRODUCT((NhuCau!$E$247:$E$256=CakyQuyhoach)*((NhuCau!BJ$247:BJ$256)/10))+SUMPRODUCT((NhuCau!$E$247:$E$256=Kykehoach)*((NhuCau!BJ$247:BJ$256)/5))+SUMPRODUCT((NhuCau!$E$247:$E$256=$C256)*(NhuCau!BJ$247:BJ$256))),2)</f>
        <v>0</v>
      </c>
      <c r="BG256" s="2">
        <f>ROUND((SUMPRODUCT((NhuCau!$E$247:$E$256=CakyQuyhoach)*((NhuCau!BK$247:BK$256)/10))+SUMPRODUCT((NhuCau!$E$247:$E$256=Kykehoach)*((NhuCau!BK$247:BK$256)/5))+SUMPRODUCT((NhuCau!$E$247:$E$256=$C256)*(NhuCau!BK$247:BK$256))),2)</f>
        <v>0</v>
      </c>
    </row>
    <row r="257" spans="1:59" s="1" customFormat="1" ht="16.5" customHeight="1">
      <c r="A257" s="251" t="s">
        <v>42</v>
      </c>
      <c r="B257" s="252"/>
      <c r="C257" s="253" t="str">
        <f>BANGTINH!O10</f>
        <v>Năm 2029</v>
      </c>
      <c r="D257" s="246" t="s">
        <v>21</v>
      </c>
      <c r="E257" s="255">
        <f>SUM(F257:BG257)</f>
        <v>0</v>
      </c>
      <c r="F257" s="2">
        <f>ROUND((SUMPRODUCT((NhuCau!$E$247:$E$256=CakyQuyhoach)*((NhuCau!I$247:I$256)/10))+SUMPRODUCT((NhuCau!$E$247:$E$256=Kykehoach)*((NhuCau!I$247:I$256)/5))+SUMPRODUCT((NhuCau!$E$247:$E$256=$C257)*(NhuCau!I$247:I$256))),2)</f>
        <v>0</v>
      </c>
      <c r="G257" s="2">
        <f>ROUND((SUMPRODUCT((NhuCau!$E$247:$E$256=CakyQuyhoach)*((NhuCau!J$247:J$256)/10))+SUMPRODUCT((NhuCau!$E$247:$E$256=Kykehoach)*((NhuCau!J$247:J$256)/5))+SUMPRODUCT((NhuCau!$E$247:$E$256=$C257)*(NhuCau!J$247:J$256))),2)</f>
        <v>0</v>
      </c>
      <c r="H257" s="2">
        <f>ROUND((SUMPRODUCT((NhuCau!$E$247:$E$256=CakyQuyhoach)*((NhuCau!K$247:K$256)/10))+SUMPRODUCT((NhuCau!$E$247:$E$256=Kykehoach)*((NhuCau!K$247:K$256)/5))+SUMPRODUCT((NhuCau!$E$247:$E$256=$C257)*(NhuCau!K$247:K$256))),2)</f>
        <v>0</v>
      </c>
      <c r="I257" s="2">
        <f>ROUND((SUMPRODUCT((NhuCau!$E$247:$E$256=CakyQuyhoach)*((NhuCau!L$247:L$256)/10))+SUMPRODUCT((NhuCau!$E$247:$E$256=Kykehoach)*((NhuCau!L$247:L$256)/5))+SUMPRODUCT((NhuCau!$E$247:$E$256=$C257)*(NhuCau!L$247:L$256))),2)</f>
        <v>0</v>
      </c>
      <c r="J257" s="2">
        <f>ROUND((SUMPRODUCT((NhuCau!$E$247:$E$256=CakyQuyhoach)*((NhuCau!M$247:M$256)/10))+SUMPRODUCT((NhuCau!$E$247:$E$256=Kykehoach)*((NhuCau!M$247:M$256)/5))+SUMPRODUCT((NhuCau!$E$247:$E$256=$C257)*(NhuCau!M$247:M$256))),2)</f>
        <v>0</v>
      </c>
      <c r="K257" s="2">
        <f>ROUND((SUMPRODUCT((NhuCau!$E$247:$E$256=CakyQuyhoach)*((NhuCau!N$247:N$256)/10))+SUMPRODUCT((NhuCau!$E$247:$E$256=Kykehoach)*((NhuCau!N$247:N$256)/5))+SUMPRODUCT((NhuCau!$E$247:$E$256=$C257)*(NhuCau!N$247:N$256))),2)</f>
        <v>0</v>
      </c>
      <c r="L257" s="2">
        <f>ROUND((SUMPRODUCT((NhuCau!$E$247:$E$256=CakyQuyhoach)*((NhuCau!O$247:O$256)/10))+SUMPRODUCT((NhuCau!$E$247:$E$256=Kykehoach)*((NhuCau!O$247:O$256)/5))+SUMPRODUCT((NhuCau!$E$247:$E$256=$C257)*(NhuCau!O$247:O$256))),2)</f>
        <v>0</v>
      </c>
      <c r="M257" s="2">
        <f>ROUND((SUMPRODUCT((NhuCau!$E$247:$E$256=CakyQuyhoach)*((NhuCau!P$247:P$256)/10))+SUMPRODUCT((NhuCau!$E$247:$E$256=Kykehoach)*((NhuCau!P$247:P$256)/5))+SUMPRODUCT((NhuCau!$E$247:$E$256=$C257)*(NhuCau!P$247:P$256))),2)</f>
        <v>0</v>
      </c>
      <c r="N257" s="2">
        <f>ROUND((SUMPRODUCT((NhuCau!$E$247:$E$256=CakyQuyhoach)*((NhuCau!Q$247:Q$256)/10))+SUMPRODUCT((NhuCau!$E$247:$E$256=Kykehoach)*((NhuCau!Q$247:Q$256)/5))+SUMPRODUCT((NhuCau!$E$247:$E$256=$C257)*(NhuCau!Q$247:Q$256))),2)</f>
        <v>0</v>
      </c>
      <c r="O257" s="2">
        <f>ROUND((SUMPRODUCT((NhuCau!$E$247:$E$256=CakyQuyhoach)*((NhuCau!R$247:R$256)/10))+SUMPRODUCT((NhuCau!$E$247:$E$256=Kykehoach)*((NhuCau!R$247:R$256)/5))+SUMPRODUCT((NhuCau!$E$247:$E$256=$C257)*(NhuCau!R$247:R$256))),2)</f>
        <v>0</v>
      </c>
      <c r="P257" s="2">
        <f>ROUND((SUMPRODUCT((NhuCau!$E$247:$E$256=CakyQuyhoach)*((NhuCau!S$247:S$256)/10))+SUMPRODUCT((NhuCau!$E$247:$E$256=Kykehoach)*((NhuCau!S$247:S$256)/5))+SUMPRODUCT((NhuCau!$E$247:$E$256=$C257)*(NhuCau!S$247:S$256))),2)</f>
        <v>0</v>
      </c>
      <c r="Q257" s="2">
        <f>ROUND((SUMPRODUCT((NhuCau!$E$247:$E$256=CakyQuyhoach)*((NhuCau!T$247:T$256)/10))+SUMPRODUCT((NhuCau!$E$247:$E$256=Kykehoach)*((NhuCau!T$247:T$256)/5))+SUMPRODUCT((NhuCau!$E$247:$E$256=$C257)*(NhuCau!T$247:T$256))),2)</f>
        <v>0</v>
      </c>
      <c r="R257" s="2">
        <f>ROUND((SUMPRODUCT((NhuCau!$E$247:$E$256=CakyQuyhoach)*((NhuCau!U$247:U$256)/10))+SUMPRODUCT((NhuCau!$E$247:$E$256=Kykehoach)*((NhuCau!U$247:U$256)/5))+SUMPRODUCT((NhuCau!$E$247:$E$256=$C257)*(NhuCau!U$247:U$256))),2)</f>
        <v>0</v>
      </c>
      <c r="S257" s="2">
        <f>ROUND((SUMPRODUCT((NhuCau!$E$247:$E$256=CakyQuyhoach)*((NhuCau!V$247:V$256)/10))+SUMPRODUCT((NhuCau!$E$247:$E$256=Kykehoach)*((NhuCau!V$247:V$256)/5))+SUMPRODUCT((NhuCau!$E$247:$E$256=$C257)*(NhuCau!V$247:V$256))),2)</f>
        <v>0</v>
      </c>
      <c r="T257" s="2">
        <f>ROUND((SUMPRODUCT((NhuCau!$E$247:$E$256=CakyQuyhoach)*((NhuCau!W$247:W$256)/10))+SUMPRODUCT((NhuCau!$E$247:$E$256=Kykehoach)*((NhuCau!W$247:W$256)/5))+SUMPRODUCT((NhuCau!$E$247:$E$256=$C257)*(NhuCau!W$247:W$256))),2)</f>
        <v>0</v>
      </c>
      <c r="U257" s="2">
        <f>ROUND((SUMPRODUCT((NhuCau!$E$247:$E$256=CakyQuyhoach)*((NhuCau!X$247:X$256)/10))+SUMPRODUCT((NhuCau!$E$247:$E$256=Kykehoach)*((NhuCau!X$247:X$256)/5))+SUMPRODUCT((NhuCau!$E$247:$E$256=$C257)*(NhuCau!X$247:X$256))),2)</f>
        <v>0</v>
      </c>
      <c r="V257" s="2">
        <f>ROUND((SUMPRODUCT((NhuCau!$E$247:$E$256=CakyQuyhoach)*((NhuCau!Y$247:Y$256)/10))+SUMPRODUCT((NhuCau!$E$247:$E$256=Kykehoach)*((NhuCau!Y$247:Y$256)/5))+SUMPRODUCT((NhuCau!$E$247:$E$256=$C257)*(NhuCau!Y$247:Y$256))),2)</f>
        <v>0</v>
      </c>
      <c r="W257" s="2">
        <f>ROUND((SUMPRODUCT((NhuCau!$E$247:$E$256=CakyQuyhoach)*((NhuCau!Z$247:Z$256)/10))+SUMPRODUCT((NhuCau!$E$247:$E$256=Kykehoach)*((NhuCau!Z$247:Z$256)/5))+SUMPRODUCT((NhuCau!$E$247:$E$256=$C257)*(NhuCau!Z$247:Z$256))),2)</f>
        <v>0</v>
      </c>
      <c r="X257" s="2">
        <f>ROUND((SUMPRODUCT((NhuCau!$E$247:$E$256=CakyQuyhoach)*((NhuCau!AA$247:AA$256)/10))+SUMPRODUCT((NhuCau!$E$247:$E$256=Kykehoach)*((NhuCau!AA$247:AA$256)/5))+SUMPRODUCT((NhuCau!$E$247:$E$256=$C257)*(NhuCau!AA$247:AA$256))),2)</f>
        <v>0</v>
      </c>
      <c r="Y257" s="2">
        <f>ROUND((SUMPRODUCT((NhuCau!$E$247:$E$256=CakyQuyhoach)*((NhuCau!AB$247:AB$256)/10))+SUMPRODUCT((NhuCau!$E$247:$E$256=Kykehoach)*((NhuCau!AB$247:AB$256)/5))+SUMPRODUCT((NhuCau!$E$247:$E$256=$C257)*(NhuCau!AB$247:AB$256))),2)</f>
        <v>0</v>
      </c>
      <c r="Z257" s="2">
        <f>ROUND((SUMPRODUCT((NhuCau!$E$247:$E$256=CakyQuyhoach)*((NhuCau!AC$247:AC$256)/10))+SUMPRODUCT((NhuCau!$E$247:$E$256=Kykehoach)*((NhuCau!AC$247:AC$256)/5))+SUMPRODUCT((NhuCau!$E$247:$E$256=$C257)*(NhuCau!AC$247:AC$256))),2)</f>
        <v>0</v>
      </c>
      <c r="AA257" s="2">
        <f>ROUND((SUMPRODUCT((NhuCau!$E$247:$E$256=CakyQuyhoach)*((NhuCau!AD$247:AD$256)/10))+SUMPRODUCT((NhuCau!$E$247:$E$256=Kykehoach)*((NhuCau!AD$247:AD$256)/5))+SUMPRODUCT((NhuCau!$E$247:$E$256=$C257)*(NhuCau!AD$247:AD$256))),2)</f>
        <v>0</v>
      </c>
      <c r="AB257" s="2">
        <f>ROUND((SUMPRODUCT((NhuCau!$E$247:$E$256=CakyQuyhoach)*((NhuCau!AE$247:AE$256)/10))+SUMPRODUCT((NhuCau!$E$247:$E$256=Kykehoach)*((NhuCau!AE$247:AE$256)/5))+SUMPRODUCT((NhuCau!$E$247:$E$256=$C257)*(NhuCau!AE$247:AE$256))),2)</f>
        <v>0</v>
      </c>
      <c r="AC257" s="2">
        <f>ROUND((SUMPRODUCT((NhuCau!$E$247:$E$256=CakyQuyhoach)*((NhuCau!AF$247:AF$256)/10))+SUMPRODUCT((NhuCau!$E$247:$E$256=Kykehoach)*((NhuCau!AF$247:AF$256)/5))+SUMPRODUCT((NhuCau!$E$247:$E$256=$C257)*(NhuCau!AF$247:AF$256))),2)</f>
        <v>0</v>
      </c>
      <c r="AD257" s="2">
        <f>ROUND((SUMPRODUCT((NhuCau!$E$247:$E$256=CakyQuyhoach)*((NhuCau!AG$247:AG$256)/10))+SUMPRODUCT((NhuCau!$E$247:$E$256=Kykehoach)*((NhuCau!AG$247:AG$256)/5))+SUMPRODUCT((NhuCau!$E$247:$E$256=$C257)*(NhuCau!AG$247:AG$256))),2)</f>
        <v>0</v>
      </c>
      <c r="AE257" s="2">
        <f>ROUND((SUMPRODUCT((NhuCau!$E$247:$E$256=CakyQuyhoach)*((NhuCau!AH$247:AH$256)/10))+SUMPRODUCT((NhuCau!$E$247:$E$256=Kykehoach)*((NhuCau!AH$247:AH$256)/5))+SUMPRODUCT((NhuCau!$E$247:$E$256=$C257)*(NhuCau!AH$247:AH$256))),2)</f>
        <v>0</v>
      </c>
      <c r="AF257" s="2">
        <f>ROUND((SUMPRODUCT((NhuCau!$E$247:$E$256=CakyQuyhoach)*((NhuCau!AI$247:AI$256)/10))+SUMPRODUCT((NhuCau!$E$247:$E$256=Kykehoach)*((NhuCau!AI$247:AI$256)/5))+SUMPRODUCT((NhuCau!$E$247:$E$256=$C257)*(NhuCau!AI$247:AI$256))),2)</f>
        <v>0</v>
      </c>
      <c r="AG257" s="2">
        <f>ROUND((SUMPRODUCT((NhuCau!$E$247:$E$256=CakyQuyhoach)*((NhuCau!AJ$247:AJ$256)/10))+SUMPRODUCT((NhuCau!$E$247:$E$256=Kykehoach)*((NhuCau!AJ$247:AJ$256)/5))+SUMPRODUCT((NhuCau!$E$247:$E$256=$C257)*(NhuCau!AJ$247:AJ$256))),2)</f>
        <v>0</v>
      </c>
      <c r="AH257" s="2">
        <f>ROUND((SUMPRODUCT((NhuCau!$E$247:$E$256=CakyQuyhoach)*((NhuCau!AK$247:AK$256)/10))+SUMPRODUCT((NhuCau!$E$247:$E$256=Kykehoach)*((NhuCau!AK$247:AK$256)/5))+SUMPRODUCT((NhuCau!$E$247:$E$256=$C257)*(NhuCau!AK$247:AK$256))),2)</f>
        <v>0</v>
      </c>
      <c r="AI257" s="2">
        <f>ROUND((SUMPRODUCT((NhuCau!$E$247:$E$256=CakyQuyhoach)*((NhuCau!AL$247:AL$256)/10))+SUMPRODUCT((NhuCau!$E$247:$E$256=Kykehoach)*((NhuCau!AL$247:AL$256)/5))+SUMPRODUCT((NhuCau!$E$247:$E$256=$C257)*(NhuCau!AL$247:AL$256))),2)</f>
        <v>0</v>
      </c>
      <c r="AJ257" s="2">
        <f>ROUND((SUMPRODUCT((NhuCau!$E$247:$E$256=CakyQuyhoach)*((NhuCau!AM$247:AM$256)/10))+SUMPRODUCT((NhuCau!$E$247:$E$256=Kykehoach)*((NhuCau!AM$247:AM$256)/5))+SUMPRODUCT((NhuCau!$E$247:$E$256=$C257)*(NhuCau!AM$247:AM$256))),2)</f>
        <v>0</v>
      </c>
      <c r="AK257" s="2">
        <f>ROUND((SUMPRODUCT((NhuCau!$E$247:$E$256=CakyQuyhoach)*((NhuCau!AN$247:AN$256)/10))+SUMPRODUCT((NhuCau!$E$247:$E$256=Kykehoach)*((NhuCau!AN$247:AN$256)/5))+SUMPRODUCT((NhuCau!$E$247:$E$256=$C257)*(NhuCau!AN$247:AN$256))),2)</f>
        <v>0</v>
      </c>
      <c r="AL257" s="2">
        <f>ROUND((SUMPRODUCT((NhuCau!$E$247:$E$256=CakyQuyhoach)*((NhuCau!AO$247:AO$256)/10))+SUMPRODUCT((NhuCau!$E$247:$E$256=Kykehoach)*((NhuCau!AO$247:AO$256)/5))+SUMPRODUCT((NhuCau!$E$247:$E$256=$C257)*(NhuCau!AO$247:AO$256))),2)</f>
        <v>0</v>
      </c>
      <c r="AM257" s="2">
        <f>ROUND((SUMPRODUCT((NhuCau!$E$247:$E$256=CakyQuyhoach)*((NhuCau!AP$247:AP$256)/10))+SUMPRODUCT((NhuCau!$E$247:$E$256=Kykehoach)*((NhuCau!AP$247:AP$256)/5))+SUMPRODUCT((NhuCau!$E$247:$E$256=$C257)*(NhuCau!AP$247:AP$256))),2)</f>
        <v>0</v>
      </c>
      <c r="AN257" s="2">
        <f>ROUND((SUMPRODUCT((NhuCau!$E$247:$E$256=CakyQuyhoach)*((NhuCau!AQ$247:AQ$256)/10))+SUMPRODUCT((NhuCau!$E$247:$E$256=Kykehoach)*((NhuCau!AQ$247:AQ$256)/5))+SUMPRODUCT((NhuCau!$E$247:$E$256=$C257)*(NhuCau!AQ$247:AQ$256))),2)</f>
        <v>0</v>
      </c>
      <c r="AO257" s="2">
        <f>ROUND((SUMPRODUCT((NhuCau!$E$247:$E$256=CakyQuyhoach)*((NhuCau!AR$247:AR$256)/10))+SUMPRODUCT((NhuCau!$E$247:$E$256=Kykehoach)*((NhuCau!AR$247:AR$256)/5))+SUMPRODUCT((NhuCau!$E$247:$E$256=$C257)*(NhuCau!AR$247:AR$256))),2)</f>
        <v>0</v>
      </c>
      <c r="AP257" s="2">
        <f>ROUND((SUMPRODUCT((NhuCau!$E$247:$E$256=CakyQuyhoach)*((NhuCau!AS$247:AS$256)/10))+SUMPRODUCT((NhuCau!$E$247:$E$256=Kykehoach)*((NhuCau!AS$247:AS$256)/5))+SUMPRODUCT((NhuCau!$E$247:$E$256=$C257)*(NhuCau!AS$247:AS$256))),2)</f>
        <v>0</v>
      </c>
      <c r="AQ257" s="2">
        <f>ROUND((SUMPRODUCT((NhuCau!$E$247:$E$256=CakyQuyhoach)*((NhuCau!AT$247:AT$256)/10))+SUMPRODUCT((NhuCau!$E$247:$E$256=Kykehoach)*((NhuCau!AT$247:AT$256)/5))+SUMPRODUCT((NhuCau!$E$247:$E$256=$C257)*(NhuCau!AT$247:AT$256))),2)</f>
        <v>0</v>
      </c>
      <c r="AR257" s="2">
        <f>ROUND((SUMPRODUCT((NhuCau!$E$247:$E$256=CakyQuyhoach)*((NhuCau!AU$247:AU$256)/10))+SUMPRODUCT((NhuCau!$E$247:$E$256=Kykehoach)*((NhuCau!AU$247:AU$256)/5))+SUMPRODUCT((NhuCau!$E$247:$E$256=$C257)*(NhuCau!AU$247:AU$256))),2)</f>
        <v>0</v>
      </c>
      <c r="AS257" s="2">
        <f>ROUND((SUMPRODUCT((NhuCau!$E$247:$E$256=CakyQuyhoach)*((NhuCau!AV$247:AV$256)/10))+SUMPRODUCT((NhuCau!$E$247:$E$256=Kykehoach)*((NhuCau!AV$247:AV$256)/5))+SUMPRODUCT((NhuCau!$E$247:$E$256=$C257)*(NhuCau!AV$247:AV$256))),2)</f>
        <v>0</v>
      </c>
      <c r="AT257" s="2">
        <f>ROUND((SUMPRODUCT((NhuCau!$E$247:$E$256=CakyQuyhoach)*((NhuCau!AW$247:AW$256)/10))+SUMPRODUCT((NhuCau!$E$247:$E$256=Kykehoach)*((NhuCau!AW$247:AW$256)/5))+SUMPRODUCT((NhuCau!$E$247:$E$256=$C257)*(NhuCau!AW$247:AW$256))),2)</f>
        <v>0</v>
      </c>
      <c r="AU257" s="2">
        <f>ROUND((SUMPRODUCT((NhuCau!$E$247:$E$256=CakyQuyhoach)*((NhuCau!AX$247:AX$256)/10))+SUMPRODUCT((NhuCau!$E$247:$E$256=Kykehoach)*((NhuCau!AX$247:AX$256)/5))+SUMPRODUCT((NhuCau!$E$247:$E$256=$C257)*(NhuCau!AX$247:AX$256))),2)</f>
        <v>0</v>
      </c>
      <c r="AV257" s="2">
        <f>ROUND((SUMPRODUCT((NhuCau!$E$247:$E$256=CakyQuyhoach)*((NhuCau!AY$247:AY$256)/10))+SUMPRODUCT((NhuCau!$E$247:$E$256=Kykehoach)*((NhuCau!AY$247:AY$256)/5))+SUMPRODUCT((NhuCau!$E$247:$E$256=$C257)*(NhuCau!AY$247:AY$256))),2)</f>
        <v>0</v>
      </c>
      <c r="AW257" s="2">
        <f>ROUND((SUMPRODUCT((NhuCau!$E$247:$E$256=CakyQuyhoach)*((NhuCau!AZ$247:AZ$256)/10))+SUMPRODUCT((NhuCau!$E$247:$E$256=Kykehoach)*((NhuCau!AZ$247:AZ$256)/5))+SUMPRODUCT((NhuCau!$E$247:$E$256=$C257)*(NhuCau!AZ$247:AZ$256))),2)</f>
        <v>0</v>
      </c>
      <c r="AX257" s="2">
        <f>ROUND((SUMPRODUCT((NhuCau!$E$247:$E$256=CakyQuyhoach)*((NhuCau!BA$247:BA$256)/10))+SUMPRODUCT((NhuCau!$E$247:$E$256=Kykehoach)*((NhuCau!BA$247:BA$256)/5))+SUMPRODUCT((NhuCau!$E$247:$E$256=$C257)*(NhuCau!BA$247:BA$256))),2)</f>
        <v>0</v>
      </c>
      <c r="AY257" s="2">
        <f>ROUND((SUMPRODUCT((NhuCau!$E$247:$E$256=CakyQuyhoach)*((NhuCau!BB$247:BB$256)/10))+SUMPRODUCT((NhuCau!$E$247:$E$256=Kykehoach)*((NhuCau!BB$247:BB$256)/5))+SUMPRODUCT((NhuCau!$E$247:$E$256=$C257)*(NhuCau!BB$247:BB$256))),2)</f>
        <v>0</v>
      </c>
      <c r="AZ257" s="2">
        <f>ROUND((SUMPRODUCT((NhuCau!$E$247:$E$256=CakyQuyhoach)*((NhuCau!BD$247:BD$256)/10))+SUMPRODUCT((NhuCau!$E$247:$E$256=Kykehoach)*((NhuCau!BD$247:BD$256)/5))+SUMPRODUCT((NhuCau!$E$247:$E$256=$C257)*(NhuCau!BD$247:BD$256))),2)</f>
        <v>0</v>
      </c>
      <c r="BA257" s="2">
        <f>ROUND((SUMPRODUCT((NhuCau!$E$247:$E$256=CakyQuyhoach)*((NhuCau!BE$247:BE$256)/10))+SUMPRODUCT((NhuCau!$E$247:$E$256=Kykehoach)*((NhuCau!BE$247:BE$256)/5))+SUMPRODUCT((NhuCau!$E$247:$E$256=$C257)*(NhuCau!BE$247:BE$256))),2)</f>
        <v>0</v>
      </c>
      <c r="BB257" s="2">
        <f>ROUND((SUMPRODUCT((NhuCau!$E$247:$E$256=CakyQuyhoach)*((NhuCau!BF$247:BF$256)/10))+SUMPRODUCT((NhuCau!$E$247:$E$256=Kykehoach)*((NhuCau!BF$247:BF$256)/5))+SUMPRODUCT((NhuCau!$E$247:$E$256=$C257)*(NhuCau!BF$247:BF$256))),2)</f>
        <v>0</v>
      </c>
      <c r="BC257" s="2">
        <f>ROUND((SUMPRODUCT((NhuCau!$E$247:$E$256=CakyQuyhoach)*((NhuCau!BG$247:BG$256)/10))+SUMPRODUCT((NhuCau!$E$247:$E$256=Kykehoach)*((NhuCau!BG$247:BG$256)/5))+SUMPRODUCT((NhuCau!$E$247:$E$256=$C257)*(NhuCau!BG$247:BG$256))),2)</f>
        <v>0</v>
      </c>
      <c r="BD257" s="2">
        <f>ROUND((SUMPRODUCT((NhuCau!$E$247:$E$256=CakyQuyhoach)*((NhuCau!BH$247:BH$256)/10))+SUMPRODUCT((NhuCau!$E$247:$E$256=Kykehoach)*((NhuCau!BH$247:BH$256)/5))+SUMPRODUCT((NhuCau!$E$247:$E$256=$C257)*(NhuCau!BH$247:BH$256))),2)</f>
        <v>0</v>
      </c>
      <c r="BE257" s="2">
        <f>ROUND((SUMPRODUCT((NhuCau!$E$247:$E$256=CakyQuyhoach)*((NhuCau!BI$247:BI$256)/10))+SUMPRODUCT((NhuCau!$E$247:$E$256=Kykehoach)*((NhuCau!BI$247:BI$256)/5))+SUMPRODUCT((NhuCau!$E$247:$E$256=$C257)*(NhuCau!BI$247:BI$256))),2)</f>
        <v>0</v>
      </c>
      <c r="BF257" s="2">
        <f>ROUND((SUMPRODUCT((NhuCau!$E$247:$E$256=CakyQuyhoach)*((NhuCau!BJ$247:BJ$256)/10))+SUMPRODUCT((NhuCau!$E$247:$E$256=Kykehoach)*((NhuCau!BJ$247:BJ$256)/5))+SUMPRODUCT((NhuCau!$E$247:$E$256=$C257)*(NhuCau!BJ$247:BJ$256))),2)</f>
        <v>0</v>
      </c>
      <c r="BG257" s="2">
        <f>ROUND((SUMPRODUCT((NhuCau!$E$247:$E$256=CakyQuyhoach)*((NhuCau!BK$247:BK$256)/10))+SUMPRODUCT((NhuCau!$E$247:$E$256=Kykehoach)*((NhuCau!BK$247:BK$256)/5))+SUMPRODUCT((NhuCau!$E$247:$E$256=$C257)*(NhuCau!BK$247:BK$256))),2)</f>
        <v>0</v>
      </c>
    </row>
    <row r="258" spans="1:59" s="5" customFormat="1" ht="16.5" customHeight="1">
      <c r="A258" s="117" t="s">
        <v>42</v>
      </c>
      <c r="B258" s="256"/>
      <c r="C258" s="249" t="str">
        <f>BANGTINH!O11</f>
        <v>Năm 2030</v>
      </c>
      <c r="D258" s="246" t="s">
        <v>21</v>
      </c>
      <c r="E258" s="257">
        <f t="shared" ref="E258:F258" si="130">E251-E252</f>
        <v>0</v>
      </c>
      <c r="F258" s="8">
        <f t="shared" si="130"/>
        <v>0</v>
      </c>
      <c r="G258" s="8">
        <f t="shared" ref="G258:BG258" si="131">G251-G252</f>
        <v>0</v>
      </c>
      <c r="H258" s="8">
        <f t="shared" si="131"/>
        <v>0</v>
      </c>
      <c r="I258" s="8">
        <f t="shared" si="131"/>
        <v>0</v>
      </c>
      <c r="J258" s="8">
        <f t="shared" si="131"/>
        <v>0</v>
      </c>
      <c r="K258" s="8">
        <f t="shared" si="131"/>
        <v>0</v>
      </c>
      <c r="L258" s="8">
        <f t="shared" si="131"/>
        <v>0</v>
      </c>
      <c r="M258" s="8">
        <f t="shared" si="131"/>
        <v>0</v>
      </c>
      <c r="N258" s="8">
        <f t="shared" si="131"/>
        <v>0</v>
      </c>
      <c r="O258" s="8">
        <f t="shared" si="131"/>
        <v>0</v>
      </c>
      <c r="P258" s="8">
        <f t="shared" si="131"/>
        <v>0</v>
      </c>
      <c r="Q258" s="8">
        <f t="shared" si="131"/>
        <v>0</v>
      </c>
      <c r="R258" s="8">
        <f t="shared" si="131"/>
        <v>0</v>
      </c>
      <c r="S258" s="8">
        <f t="shared" si="131"/>
        <v>0</v>
      </c>
      <c r="T258" s="8">
        <f t="shared" si="131"/>
        <v>0</v>
      </c>
      <c r="U258" s="8">
        <f t="shared" si="131"/>
        <v>0</v>
      </c>
      <c r="V258" s="8">
        <f t="shared" si="131"/>
        <v>0</v>
      </c>
      <c r="W258" s="8">
        <f t="shared" si="131"/>
        <v>0</v>
      </c>
      <c r="X258" s="8">
        <f t="shared" si="131"/>
        <v>0</v>
      </c>
      <c r="Y258" s="8">
        <f t="shared" si="131"/>
        <v>0</v>
      </c>
      <c r="Z258" s="8">
        <f t="shared" si="131"/>
        <v>0</v>
      </c>
      <c r="AA258" s="8">
        <f t="shared" si="131"/>
        <v>0</v>
      </c>
      <c r="AB258" s="8">
        <f t="shared" si="131"/>
        <v>0</v>
      </c>
      <c r="AC258" s="8">
        <f t="shared" si="131"/>
        <v>0</v>
      </c>
      <c r="AD258" s="8">
        <f t="shared" si="131"/>
        <v>0</v>
      </c>
      <c r="AE258" s="8">
        <f t="shared" si="131"/>
        <v>0</v>
      </c>
      <c r="AF258" s="8">
        <f t="shared" si="131"/>
        <v>0</v>
      </c>
      <c r="AG258" s="8">
        <f t="shared" si="131"/>
        <v>0</v>
      </c>
      <c r="AH258" s="8">
        <f t="shared" si="131"/>
        <v>0</v>
      </c>
      <c r="AI258" s="8">
        <f t="shared" si="131"/>
        <v>0</v>
      </c>
      <c r="AJ258" s="8">
        <f t="shared" si="131"/>
        <v>0</v>
      </c>
      <c r="AK258" s="8">
        <f t="shared" si="131"/>
        <v>0</v>
      </c>
      <c r="AL258" s="8">
        <f t="shared" si="131"/>
        <v>0</v>
      </c>
      <c r="AM258" s="8">
        <f t="shared" si="131"/>
        <v>0</v>
      </c>
      <c r="AN258" s="8">
        <f t="shared" si="131"/>
        <v>0</v>
      </c>
      <c r="AO258" s="8">
        <f t="shared" si="131"/>
        <v>0</v>
      </c>
      <c r="AP258" s="8">
        <f t="shared" si="131"/>
        <v>0</v>
      </c>
      <c r="AQ258" s="8">
        <f t="shared" si="131"/>
        <v>0</v>
      </c>
      <c r="AR258" s="8">
        <f t="shared" si="131"/>
        <v>0</v>
      </c>
      <c r="AS258" s="8">
        <f t="shared" si="131"/>
        <v>0</v>
      </c>
      <c r="AT258" s="8">
        <f t="shared" si="131"/>
        <v>0</v>
      </c>
      <c r="AU258" s="8">
        <f t="shared" si="131"/>
        <v>0</v>
      </c>
      <c r="AV258" s="8">
        <f t="shared" si="131"/>
        <v>0</v>
      </c>
      <c r="AW258" s="8">
        <f t="shared" si="131"/>
        <v>0</v>
      </c>
      <c r="AX258" s="8">
        <f t="shared" si="131"/>
        <v>0</v>
      </c>
      <c r="AY258" s="8">
        <f t="shared" si="131"/>
        <v>0</v>
      </c>
      <c r="AZ258" s="8">
        <f t="shared" si="131"/>
        <v>0</v>
      </c>
      <c r="BA258" s="8">
        <f t="shared" si="131"/>
        <v>0</v>
      </c>
      <c r="BB258" s="8">
        <f t="shared" si="131"/>
        <v>0</v>
      </c>
      <c r="BC258" s="8">
        <f t="shared" si="131"/>
        <v>0</v>
      </c>
      <c r="BD258" s="8">
        <f t="shared" si="131"/>
        <v>0</v>
      </c>
      <c r="BE258" s="8">
        <f t="shared" si="131"/>
        <v>0</v>
      </c>
      <c r="BF258" s="8">
        <f t="shared" si="131"/>
        <v>0</v>
      </c>
      <c r="BG258" s="8">
        <f t="shared" si="131"/>
        <v>0</v>
      </c>
    </row>
    <row r="259" spans="1:59" s="5" customFormat="1" ht="16.5" customHeight="1">
      <c r="A259" s="117" t="s">
        <v>42</v>
      </c>
      <c r="B259" s="244"/>
      <c r="C259" s="245" t="s">
        <v>45</v>
      </c>
      <c r="D259" s="246" t="s">
        <v>22</v>
      </c>
      <c r="E259" s="247">
        <f>NhuCau!H257</f>
        <v>0</v>
      </c>
      <c r="F259" s="4">
        <f>NhuCau!I257</f>
        <v>0</v>
      </c>
      <c r="G259" s="4">
        <f>NhuCau!J257</f>
        <v>0</v>
      </c>
      <c r="H259" s="4">
        <f>NhuCau!K257</f>
        <v>0</v>
      </c>
      <c r="I259" s="4">
        <f>NhuCau!L257</f>
        <v>0</v>
      </c>
      <c r="J259" s="4">
        <f>NhuCau!M257</f>
        <v>0</v>
      </c>
      <c r="K259" s="4">
        <f>NhuCau!N257</f>
        <v>0</v>
      </c>
      <c r="L259" s="4">
        <f>NhuCau!O257</f>
        <v>0</v>
      </c>
      <c r="M259" s="4">
        <f>NhuCau!P257</f>
        <v>0</v>
      </c>
      <c r="N259" s="4">
        <f>NhuCau!Q257</f>
        <v>0</v>
      </c>
      <c r="O259" s="4">
        <f>NhuCau!R257</f>
        <v>0</v>
      </c>
      <c r="P259" s="4">
        <f>NhuCau!S257</f>
        <v>0</v>
      </c>
      <c r="Q259" s="4">
        <f>NhuCau!T257</f>
        <v>0</v>
      </c>
      <c r="R259" s="4">
        <f>NhuCau!U257</f>
        <v>0</v>
      </c>
      <c r="S259" s="4">
        <f>NhuCau!V257</f>
        <v>0</v>
      </c>
      <c r="T259" s="4">
        <f>NhuCau!W257</f>
        <v>0</v>
      </c>
      <c r="U259" s="4">
        <f>NhuCau!X257</f>
        <v>0</v>
      </c>
      <c r="V259" s="4">
        <f>NhuCau!Y257</f>
        <v>0</v>
      </c>
      <c r="W259" s="4">
        <f>NhuCau!Z257</f>
        <v>0</v>
      </c>
      <c r="X259" s="4">
        <f>NhuCau!AA257</f>
        <v>0</v>
      </c>
      <c r="Y259" s="4">
        <f>NhuCau!AB257</f>
        <v>0</v>
      </c>
      <c r="Z259" s="4">
        <f>NhuCau!AC257</f>
        <v>0</v>
      </c>
      <c r="AA259" s="4">
        <f>NhuCau!AD257</f>
        <v>0</v>
      </c>
      <c r="AB259" s="4">
        <f>NhuCau!AE257</f>
        <v>0</v>
      </c>
      <c r="AC259" s="4">
        <f>NhuCau!AF257</f>
        <v>0</v>
      </c>
      <c r="AD259" s="4">
        <f>NhuCau!AG257</f>
        <v>0</v>
      </c>
      <c r="AE259" s="4">
        <f>NhuCau!AH257</f>
        <v>0</v>
      </c>
      <c r="AF259" s="4">
        <f>NhuCau!AI257</f>
        <v>0</v>
      </c>
      <c r="AG259" s="4">
        <f>NhuCau!AJ257</f>
        <v>0</v>
      </c>
      <c r="AH259" s="4">
        <f>NhuCau!AK257</f>
        <v>0</v>
      </c>
      <c r="AI259" s="4">
        <f>NhuCau!AL257</f>
        <v>0</v>
      </c>
      <c r="AJ259" s="4">
        <f>NhuCau!AM257</f>
        <v>0</v>
      </c>
      <c r="AK259" s="4">
        <f>NhuCau!AN257</f>
        <v>0</v>
      </c>
      <c r="AL259" s="4">
        <f>NhuCau!AO257</f>
        <v>0</v>
      </c>
      <c r="AM259" s="4">
        <f>NhuCau!AP257</f>
        <v>0</v>
      </c>
      <c r="AN259" s="4">
        <f>NhuCau!AQ257</f>
        <v>0</v>
      </c>
      <c r="AO259" s="4">
        <f>NhuCau!AR257</f>
        <v>0</v>
      </c>
      <c r="AP259" s="4">
        <f>NhuCau!AS257</f>
        <v>0</v>
      </c>
      <c r="AQ259" s="4">
        <f>NhuCau!AT257</f>
        <v>0</v>
      </c>
      <c r="AR259" s="4">
        <f>NhuCau!AU257</f>
        <v>0</v>
      </c>
      <c r="AS259" s="4">
        <f>NhuCau!AV257</f>
        <v>0</v>
      </c>
      <c r="AT259" s="4">
        <f>NhuCau!AW257</f>
        <v>0</v>
      </c>
      <c r="AU259" s="4">
        <f>NhuCau!AX257</f>
        <v>0</v>
      </c>
      <c r="AV259" s="4">
        <f>NhuCau!AY257</f>
        <v>0</v>
      </c>
      <c r="AW259" s="4">
        <f>NhuCau!AZ257</f>
        <v>0</v>
      </c>
      <c r="AX259" s="4">
        <f>NhuCau!BA257</f>
        <v>0</v>
      </c>
      <c r="AY259" s="4">
        <f>NhuCau!BB257</f>
        <v>0</v>
      </c>
      <c r="AZ259" s="4">
        <f>NhuCau!BD257</f>
        <v>0</v>
      </c>
      <c r="BA259" s="4">
        <f>NhuCau!BE257</f>
        <v>0</v>
      </c>
      <c r="BB259" s="4">
        <f>NhuCau!BF257</f>
        <v>0</v>
      </c>
      <c r="BC259" s="4">
        <f>NhuCau!BG257</f>
        <v>0</v>
      </c>
      <c r="BD259" s="4">
        <f>NhuCau!BH257</f>
        <v>0</v>
      </c>
      <c r="BE259" s="4">
        <f>NhuCau!BI257</f>
        <v>0</v>
      </c>
      <c r="BF259" s="4">
        <f>NhuCau!BJ257</f>
        <v>0</v>
      </c>
      <c r="BG259" s="4">
        <f>NhuCau!BK257</f>
        <v>0</v>
      </c>
    </row>
    <row r="260" spans="1:59" s="5" customFormat="1" ht="16.5" customHeight="1">
      <c r="A260" s="117" t="s">
        <v>42</v>
      </c>
      <c r="B260" s="248"/>
      <c r="C260" s="249">
        <f>BANGTINH!O5</f>
        <v>0</v>
      </c>
      <c r="D260" s="246" t="s">
        <v>22</v>
      </c>
      <c r="E260" s="250">
        <f t="shared" ref="E260:F260" si="132">SUM(E261:E265)</f>
        <v>0</v>
      </c>
      <c r="F260" s="6">
        <f t="shared" si="132"/>
        <v>0</v>
      </c>
      <c r="G260" s="6">
        <f t="shared" ref="G260:BG260" si="133">SUM(G261:G265)</f>
        <v>0</v>
      </c>
      <c r="H260" s="6">
        <f t="shared" si="133"/>
        <v>0</v>
      </c>
      <c r="I260" s="6">
        <f t="shared" si="133"/>
        <v>0</v>
      </c>
      <c r="J260" s="6">
        <f t="shared" si="133"/>
        <v>0</v>
      </c>
      <c r="K260" s="6">
        <f t="shared" si="133"/>
        <v>0</v>
      </c>
      <c r="L260" s="6">
        <f t="shared" si="133"/>
        <v>0</v>
      </c>
      <c r="M260" s="6">
        <f t="shared" si="133"/>
        <v>0</v>
      </c>
      <c r="N260" s="6">
        <f t="shared" si="133"/>
        <v>0</v>
      </c>
      <c r="O260" s="6">
        <f t="shared" si="133"/>
        <v>0</v>
      </c>
      <c r="P260" s="6">
        <f t="shared" si="133"/>
        <v>0</v>
      </c>
      <c r="Q260" s="6">
        <f t="shared" si="133"/>
        <v>0</v>
      </c>
      <c r="R260" s="6">
        <f t="shared" si="133"/>
        <v>0</v>
      </c>
      <c r="S260" s="6">
        <f t="shared" si="133"/>
        <v>0</v>
      </c>
      <c r="T260" s="6">
        <f t="shared" si="133"/>
        <v>0</v>
      </c>
      <c r="U260" s="6">
        <f t="shared" si="133"/>
        <v>0</v>
      </c>
      <c r="V260" s="6">
        <f t="shared" si="133"/>
        <v>0</v>
      </c>
      <c r="W260" s="6">
        <f t="shared" si="133"/>
        <v>0</v>
      </c>
      <c r="X260" s="6">
        <f t="shared" si="133"/>
        <v>0</v>
      </c>
      <c r="Y260" s="6">
        <f t="shared" si="133"/>
        <v>0</v>
      </c>
      <c r="Z260" s="6">
        <f t="shared" si="133"/>
        <v>0</v>
      </c>
      <c r="AA260" s="6">
        <f t="shared" si="133"/>
        <v>0</v>
      </c>
      <c r="AB260" s="6">
        <f t="shared" si="133"/>
        <v>0</v>
      </c>
      <c r="AC260" s="6">
        <f t="shared" si="133"/>
        <v>0</v>
      </c>
      <c r="AD260" s="6">
        <f t="shared" si="133"/>
        <v>0</v>
      </c>
      <c r="AE260" s="6">
        <f t="shared" si="133"/>
        <v>0</v>
      </c>
      <c r="AF260" s="6">
        <f t="shared" si="133"/>
        <v>0</v>
      </c>
      <c r="AG260" s="6">
        <f t="shared" si="133"/>
        <v>0</v>
      </c>
      <c r="AH260" s="6">
        <f t="shared" si="133"/>
        <v>0</v>
      </c>
      <c r="AI260" s="6">
        <f t="shared" si="133"/>
        <v>0</v>
      </c>
      <c r="AJ260" s="6">
        <f t="shared" si="133"/>
        <v>0</v>
      </c>
      <c r="AK260" s="6">
        <f t="shared" si="133"/>
        <v>0</v>
      </c>
      <c r="AL260" s="6">
        <f t="shared" si="133"/>
        <v>0</v>
      </c>
      <c r="AM260" s="6">
        <f t="shared" si="133"/>
        <v>0</v>
      </c>
      <c r="AN260" s="6">
        <f t="shared" si="133"/>
        <v>0</v>
      </c>
      <c r="AO260" s="6">
        <f t="shared" si="133"/>
        <v>0</v>
      </c>
      <c r="AP260" s="6">
        <f t="shared" si="133"/>
        <v>0</v>
      </c>
      <c r="AQ260" s="6">
        <f t="shared" si="133"/>
        <v>0</v>
      </c>
      <c r="AR260" s="6">
        <f t="shared" si="133"/>
        <v>0</v>
      </c>
      <c r="AS260" s="6">
        <f t="shared" si="133"/>
        <v>0</v>
      </c>
      <c r="AT260" s="6">
        <f t="shared" si="133"/>
        <v>0</v>
      </c>
      <c r="AU260" s="6">
        <f t="shared" si="133"/>
        <v>0</v>
      </c>
      <c r="AV260" s="6">
        <f t="shared" si="133"/>
        <v>0</v>
      </c>
      <c r="AW260" s="6">
        <f t="shared" si="133"/>
        <v>0</v>
      </c>
      <c r="AX260" s="6">
        <f t="shared" si="133"/>
        <v>0</v>
      </c>
      <c r="AY260" s="6">
        <f t="shared" si="133"/>
        <v>0</v>
      </c>
      <c r="AZ260" s="6">
        <f t="shared" si="133"/>
        <v>0</v>
      </c>
      <c r="BA260" s="6">
        <f t="shared" si="133"/>
        <v>0</v>
      </c>
      <c r="BB260" s="6">
        <f t="shared" si="133"/>
        <v>0</v>
      </c>
      <c r="BC260" s="6">
        <f t="shared" si="133"/>
        <v>0</v>
      </c>
      <c r="BD260" s="6">
        <f t="shared" si="133"/>
        <v>0</v>
      </c>
      <c r="BE260" s="6">
        <f t="shared" si="133"/>
        <v>0</v>
      </c>
      <c r="BF260" s="6">
        <f t="shared" si="133"/>
        <v>0</v>
      </c>
      <c r="BG260" s="6">
        <f t="shared" si="133"/>
        <v>0</v>
      </c>
    </row>
    <row r="261" spans="1:59" s="1" customFormat="1" ht="16.5" customHeight="1">
      <c r="A261" s="251" t="s">
        <v>42</v>
      </c>
      <c r="B261" s="252"/>
      <c r="C261" s="253" t="str">
        <f>BANGTINH!O6</f>
        <v>Năm 2025</v>
      </c>
      <c r="D261" s="246" t="s">
        <v>22</v>
      </c>
      <c r="E261" s="255">
        <f>SUM(F261:BG261)</f>
        <v>0</v>
      </c>
      <c r="F261" s="2">
        <f>ROUND((SUMPRODUCT((NhuCau!$E$258:$E$261=CakyQuyhoach)*((NhuCau!I$258:I$261)/10))+SUMPRODUCT((NhuCau!$E$258:$E$261=Kykehoach)*((NhuCau!I$258:I$261)/5))+SUMPRODUCT((NhuCau!$E$258:$E$261=$C261)*(NhuCau!I$258:I$261))),2)</f>
        <v>0</v>
      </c>
      <c r="G261" s="2">
        <f>ROUND((SUMPRODUCT((NhuCau!$E$258:$E$261=CakyQuyhoach)*((NhuCau!J$258:J$261)/10))+SUMPRODUCT((NhuCau!$E$258:$E$261=Kykehoach)*((NhuCau!J$258:J$261)/5))+SUMPRODUCT((NhuCau!$E$258:$E$261=$C261)*(NhuCau!J$258:J$261))),2)</f>
        <v>0</v>
      </c>
      <c r="H261" s="2">
        <f>ROUND((SUMPRODUCT((NhuCau!$E$258:$E$261=CakyQuyhoach)*((NhuCau!K$258:K$261)/10))+SUMPRODUCT((NhuCau!$E$258:$E$261=Kykehoach)*((NhuCau!K$258:K$261)/5))+SUMPRODUCT((NhuCau!$E$258:$E$261=$C261)*(NhuCau!K$258:K$261))),2)</f>
        <v>0</v>
      </c>
      <c r="I261" s="2">
        <f>ROUND((SUMPRODUCT((NhuCau!$E$258:$E$261=CakyQuyhoach)*((NhuCau!L$258:L$261)/10))+SUMPRODUCT((NhuCau!$E$258:$E$261=Kykehoach)*((NhuCau!L$258:L$261)/5))+SUMPRODUCT((NhuCau!$E$258:$E$261=$C261)*(NhuCau!L$258:L$261))),2)</f>
        <v>0</v>
      </c>
      <c r="J261" s="2">
        <f>ROUND((SUMPRODUCT((NhuCau!$E$258:$E$261=CakyQuyhoach)*((NhuCau!M$258:M$261)/10))+SUMPRODUCT((NhuCau!$E$258:$E$261=Kykehoach)*((NhuCau!M$258:M$261)/5))+SUMPRODUCT((NhuCau!$E$258:$E$261=$C261)*(NhuCau!M$258:M$261))),2)</f>
        <v>0</v>
      </c>
      <c r="K261" s="2">
        <f>ROUND((SUMPRODUCT((NhuCau!$E$258:$E$261=CakyQuyhoach)*((NhuCau!N$258:N$261)/10))+SUMPRODUCT((NhuCau!$E$258:$E$261=Kykehoach)*((NhuCau!N$258:N$261)/5))+SUMPRODUCT((NhuCau!$E$258:$E$261=$C261)*(NhuCau!N$258:N$261))),2)</f>
        <v>0</v>
      </c>
      <c r="L261" s="2">
        <f>ROUND((SUMPRODUCT((NhuCau!$E$258:$E$261=CakyQuyhoach)*((NhuCau!O$258:O$261)/10))+SUMPRODUCT((NhuCau!$E$258:$E$261=Kykehoach)*((NhuCau!O$258:O$261)/5))+SUMPRODUCT((NhuCau!$E$258:$E$261=$C261)*(NhuCau!O$258:O$261))),2)</f>
        <v>0</v>
      </c>
      <c r="M261" s="2">
        <f>ROUND((SUMPRODUCT((NhuCau!$E$258:$E$261=CakyQuyhoach)*((NhuCau!P$258:P$261)/10))+SUMPRODUCT((NhuCau!$E$258:$E$261=Kykehoach)*((NhuCau!P$258:P$261)/5))+SUMPRODUCT((NhuCau!$E$258:$E$261=$C261)*(NhuCau!P$258:P$261))),2)</f>
        <v>0</v>
      </c>
      <c r="N261" s="2">
        <f>ROUND((SUMPRODUCT((NhuCau!$E$258:$E$261=CakyQuyhoach)*((NhuCau!Q$258:Q$261)/10))+SUMPRODUCT((NhuCau!$E$258:$E$261=Kykehoach)*((NhuCau!Q$258:Q$261)/5))+SUMPRODUCT((NhuCau!$E$258:$E$261=$C261)*(NhuCau!Q$258:Q$261))),2)</f>
        <v>0</v>
      </c>
      <c r="O261" s="2">
        <f>ROUND((SUMPRODUCT((NhuCau!$E$258:$E$261=CakyQuyhoach)*((NhuCau!R$258:R$261)/10))+SUMPRODUCT((NhuCau!$E$258:$E$261=Kykehoach)*((NhuCau!R$258:R$261)/5))+SUMPRODUCT((NhuCau!$E$258:$E$261=$C261)*(NhuCau!R$258:R$261))),2)</f>
        <v>0</v>
      </c>
      <c r="P261" s="2">
        <f>ROUND((SUMPRODUCT((NhuCau!$E$258:$E$261=CakyQuyhoach)*((NhuCau!S$258:S$261)/10))+SUMPRODUCT((NhuCau!$E$258:$E$261=Kykehoach)*((NhuCau!S$258:S$261)/5))+SUMPRODUCT((NhuCau!$E$258:$E$261=$C261)*(NhuCau!S$258:S$261))),2)</f>
        <v>0</v>
      </c>
      <c r="Q261" s="2">
        <f>ROUND((SUMPRODUCT((NhuCau!$E$258:$E$261=CakyQuyhoach)*((NhuCau!T$258:T$261)/10))+SUMPRODUCT((NhuCau!$E$258:$E$261=Kykehoach)*((NhuCau!T$258:T$261)/5))+SUMPRODUCT((NhuCau!$E$258:$E$261=$C261)*(NhuCau!T$258:T$261))),2)</f>
        <v>0</v>
      </c>
      <c r="R261" s="2">
        <f>ROUND((SUMPRODUCT((NhuCau!$E$258:$E$261=CakyQuyhoach)*((NhuCau!U$258:U$261)/10))+SUMPRODUCT((NhuCau!$E$258:$E$261=Kykehoach)*((NhuCau!U$258:U$261)/5))+SUMPRODUCT((NhuCau!$E$258:$E$261=$C261)*(NhuCau!U$258:U$261))),2)</f>
        <v>0</v>
      </c>
      <c r="S261" s="2">
        <f>ROUND((SUMPRODUCT((NhuCau!$E$258:$E$261=CakyQuyhoach)*((NhuCau!V$258:V$261)/10))+SUMPRODUCT((NhuCau!$E$258:$E$261=Kykehoach)*((NhuCau!V$258:V$261)/5))+SUMPRODUCT((NhuCau!$E$258:$E$261=$C261)*(NhuCau!V$258:V$261))),2)</f>
        <v>0</v>
      </c>
      <c r="T261" s="2">
        <f>ROUND((SUMPRODUCT((NhuCau!$E$258:$E$261=CakyQuyhoach)*((NhuCau!W$258:W$261)/10))+SUMPRODUCT((NhuCau!$E$258:$E$261=Kykehoach)*((NhuCau!W$258:W$261)/5))+SUMPRODUCT((NhuCau!$E$258:$E$261=$C261)*(NhuCau!W$258:W$261))),2)</f>
        <v>0</v>
      </c>
      <c r="U261" s="2">
        <f>ROUND((SUMPRODUCT((NhuCau!$E$258:$E$261=CakyQuyhoach)*((NhuCau!X$258:X$261)/10))+SUMPRODUCT((NhuCau!$E$258:$E$261=Kykehoach)*((NhuCau!X$258:X$261)/5))+SUMPRODUCT((NhuCau!$E$258:$E$261=$C261)*(NhuCau!X$258:X$261))),2)</f>
        <v>0</v>
      </c>
      <c r="V261" s="2">
        <f>ROUND((SUMPRODUCT((NhuCau!$E$258:$E$261=CakyQuyhoach)*((NhuCau!Y$258:Y$261)/10))+SUMPRODUCT((NhuCau!$E$258:$E$261=Kykehoach)*((NhuCau!Y$258:Y$261)/5))+SUMPRODUCT((NhuCau!$E$258:$E$261=$C261)*(NhuCau!Y$258:Y$261))),2)</f>
        <v>0</v>
      </c>
      <c r="W261" s="2">
        <f>ROUND((SUMPRODUCT((NhuCau!$E$258:$E$261=CakyQuyhoach)*((NhuCau!Z$258:Z$261)/10))+SUMPRODUCT((NhuCau!$E$258:$E$261=Kykehoach)*((NhuCau!Z$258:Z$261)/5))+SUMPRODUCT((NhuCau!$E$258:$E$261=$C261)*(NhuCau!Z$258:Z$261))),2)</f>
        <v>0</v>
      </c>
      <c r="X261" s="2">
        <f>ROUND((SUMPRODUCT((NhuCau!$E$258:$E$261=CakyQuyhoach)*((NhuCau!AA$258:AA$261)/10))+SUMPRODUCT((NhuCau!$E$258:$E$261=Kykehoach)*((NhuCau!AA$258:AA$261)/5))+SUMPRODUCT((NhuCau!$E$258:$E$261=$C261)*(NhuCau!AA$258:AA$261))),2)</f>
        <v>0</v>
      </c>
      <c r="Y261" s="2">
        <f>ROUND((SUMPRODUCT((NhuCau!$E$258:$E$261=CakyQuyhoach)*((NhuCau!AB$258:AB$261)/10))+SUMPRODUCT((NhuCau!$E$258:$E$261=Kykehoach)*((NhuCau!AB$258:AB$261)/5))+SUMPRODUCT((NhuCau!$E$258:$E$261=$C261)*(NhuCau!AB$258:AB$261))),2)</f>
        <v>0</v>
      </c>
      <c r="Z261" s="2">
        <f>ROUND((SUMPRODUCT((NhuCau!$E$258:$E$261=CakyQuyhoach)*((NhuCau!AC$258:AC$261)/10))+SUMPRODUCT((NhuCau!$E$258:$E$261=Kykehoach)*((NhuCau!AC$258:AC$261)/5))+SUMPRODUCT((NhuCau!$E$258:$E$261=$C261)*(NhuCau!AC$258:AC$261))),2)</f>
        <v>0</v>
      </c>
      <c r="AA261" s="2">
        <f>ROUND((SUMPRODUCT((NhuCau!$E$258:$E$261=CakyQuyhoach)*((NhuCau!AD$258:AD$261)/10))+SUMPRODUCT((NhuCau!$E$258:$E$261=Kykehoach)*((NhuCau!AD$258:AD$261)/5))+SUMPRODUCT((NhuCau!$E$258:$E$261=$C261)*(NhuCau!AD$258:AD$261))),2)</f>
        <v>0</v>
      </c>
      <c r="AB261" s="2">
        <f>ROUND((SUMPRODUCT((NhuCau!$E$258:$E$261=CakyQuyhoach)*((NhuCau!AE$258:AE$261)/10))+SUMPRODUCT((NhuCau!$E$258:$E$261=Kykehoach)*((NhuCau!AE$258:AE$261)/5))+SUMPRODUCT((NhuCau!$E$258:$E$261=$C261)*(NhuCau!AE$258:AE$261))),2)</f>
        <v>0</v>
      </c>
      <c r="AC261" s="2">
        <f>ROUND((SUMPRODUCT((NhuCau!$E$258:$E$261=CakyQuyhoach)*((NhuCau!AF$258:AF$261)/10))+SUMPRODUCT((NhuCau!$E$258:$E$261=Kykehoach)*((NhuCau!AF$258:AF$261)/5))+SUMPRODUCT((NhuCau!$E$258:$E$261=$C261)*(NhuCau!AF$258:AF$261))),2)</f>
        <v>0</v>
      </c>
      <c r="AD261" s="2">
        <f>ROUND((SUMPRODUCT((NhuCau!$E$258:$E$261=CakyQuyhoach)*((NhuCau!AG$258:AG$261)/10))+SUMPRODUCT((NhuCau!$E$258:$E$261=Kykehoach)*((NhuCau!AG$258:AG$261)/5))+SUMPRODUCT((NhuCau!$E$258:$E$261=$C261)*(NhuCau!AG$258:AG$261))),2)</f>
        <v>0</v>
      </c>
      <c r="AE261" s="2">
        <f>ROUND((SUMPRODUCT((NhuCau!$E$258:$E$261=CakyQuyhoach)*((NhuCau!AH$258:AH$261)/10))+SUMPRODUCT((NhuCau!$E$258:$E$261=Kykehoach)*((NhuCau!AH$258:AH$261)/5))+SUMPRODUCT((NhuCau!$E$258:$E$261=$C261)*(NhuCau!AH$258:AH$261))),2)</f>
        <v>0</v>
      </c>
      <c r="AF261" s="2">
        <f>ROUND((SUMPRODUCT((NhuCau!$E$258:$E$261=CakyQuyhoach)*((NhuCau!AI$258:AI$261)/10))+SUMPRODUCT((NhuCau!$E$258:$E$261=Kykehoach)*((NhuCau!AI$258:AI$261)/5))+SUMPRODUCT((NhuCau!$E$258:$E$261=$C261)*(NhuCau!AI$258:AI$261))),2)</f>
        <v>0</v>
      </c>
      <c r="AG261" s="2">
        <f>ROUND((SUMPRODUCT((NhuCau!$E$258:$E$261=CakyQuyhoach)*((NhuCau!AJ$258:AJ$261)/10))+SUMPRODUCT((NhuCau!$E$258:$E$261=Kykehoach)*((NhuCau!AJ$258:AJ$261)/5))+SUMPRODUCT((NhuCau!$E$258:$E$261=$C261)*(NhuCau!AJ$258:AJ$261))),2)</f>
        <v>0</v>
      </c>
      <c r="AH261" s="2">
        <f>ROUND((SUMPRODUCT((NhuCau!$E$258:$E$261=CakyQuyhoach)*((NhuCau!AK$258:AK$261)/10))+SUMPRODUCT((NhuCau!$E$258:$E$261=Kykehoach)*((NhuCau!AK$258:AK$261)/5))+SUMPRODUCT((NhuCau!$E$258:$E$261=$C261)*(NhuCau!AK$258:AK$261))),2)</f>
        <v>0</v>
      </c>
      <c r="AI261" s="2">
        <f>ROUND((SUMPRODUCT((NhuCau!$E$258:$E$261=CakyQuyhoach)*((NhuCau!AL$258:AL$261)/10))+SUMPRODUCT((NhuCau!$E$258:$E$261=Kykehoach)*((NhuCau!AL$258:AL$261)/5))+SUMPRODUCT((NhuCau!$E$258:$E$261=$C261)*(NhuCau!AL$258:AL$261))),2)</f>
        <v>0</v>
      </c>
      <c r="AJ261" s="2">
        <f>ROUND((SUMPRODUCT((NhuCau!$E$258:$E$261=CakyQuyhoach)*((NhuCau!AM$258:AM$261)/10))+SUMPRODUCT((NhuCau!$E$258:$E$261=Kykehoach)*((NhuCau!AM$258:AM$261)/5))+SUMPRODUCT((NhuCau!$E$258:$E$261=$C261)*(NhuCau!AM$258:AM$261))),2)</f>
        <v>0</v>
      </c>
      <c r="AK261" s="2">
        <f>ROUND((SUMPRODUCT((NhuCau!$E$258:$E$261=CakyQuyhoach)*((NhuCau!AN$258:AN$261)/10))+SUMPRODUCT((NhuCau!$E$258:$E$261=Kykehoach)*((NhuCau!AN$258:AN$261)/5))+SUMPRODUCT((NhuCau!$E$258:$E$261=$C261)*(NhuCau!AN$258:AN$261))),2)</f>
        <v>0</v>
      </c>
      <c r="AL261" s="2">
        <f>ROUND((SUMPRODUCT((NhuCau!$E$258:$E$261=CakyQuyhoach)*((NhuCau!AO$258:AO$261)/10))+SUMPRODUCT((NhuCau!$E$258:$E$261=Kykehoach)*((NhuCau!AO$258:AO$261)/5))+SUMPRODUCT((NhuCau!$E$258:$E$261=$C261)*(NhuCau!AO$258:AO$261))),2)</f>
        <v>0</v>
      </c>
      <c r="AM261" s="2">
        <f>ROUND((SUMPRODUCT((NhuCau!$E$258:$E$261=CakyQuyhoach)*((NhuCau!AP$258:AP$261)/10))+SUMPRODUCT((NhuCau!$E$258:$E$261=Kykehoach)*((NhuCau!AP$258:AP$261)/5))+SUMPRODUCT((NhuCau!$E$258:$E$261=$C261)*(NhuCau!AP$258:AP$261))),2)</f>
        <v>0</v>
      </c>
      <c r="AN261" s="2">
        <f>ROUND((SUMPRODUCT((NhuCau!$E$258:$E$261=CakyQuyhoach)*((NhuCau!AQ$258:AQ$261)/10))+SUMPRODUCT((NhuCau!$E$258:$E$261=Kykehoach)*((NhuCau!AQ$258:AQ$261)/5))+SUMPRODUCT((NhuCau!$E$258:$E$261=$C261)*(NhuCau!AQ$258:AQ$261))),2)</f>
        <v>0</v>
      </c>
      <c r="AO261" s="2">
        <f>ROUND((SUMPRODUCT((NhuCau!$E$258:$E$261=CakyQuyhoach)*((NhuCau!AR$258:AR$261)/10))+SUMPRODUCT((NhuCau!$E$258:$E$261=Kykehoach)*((NhuCau!AR$258:AR$261)/5))+SUMPRODUCT((NhuCau!$E$258:$E$261=$C261)*(NhuCau!AR$258:AR$261))),2)</f>
        <v>0</v>
      </c>
      <c r="AP261" s="2">
        <f>ROUND((SUMPRODUCT((NhuCau!$E$258:$E$261=CakyQuyhoach)*((NhuCau!AS$258:AS$261)/10))+SUMPRODUCT((NhuCau!$E$258:$E$261=Kykehoach)*((NhuCau!AS$258:AS$261)/5))+SUMPRODUCT((NhuCau!$E$258:$E$261=$C261)*(NhuCau!AS$258:AS$261))),2)</f>
        <v>0</v>
      </c>
      <c r="AQ261" s="2">
        <f>ROUND((SUMPRODUCT((NhuCau!$E$258:$E$261=CakyQuyhoach)*((NhuCau!AT$258:AT$261)/10))+SUMPRODUCT((NhuCau!$E$258:$E$261=Kykehoach)*((NhuCau!AT$258:AT$261)/5))+SUMPRODUCT((NhuCau!$E$258:$E$261=$C261)*(NhuCau!AT$258:AT$261))),2)</f>
        <v>0</v>
      </c>
      <c r="AR261" s="2">
        <f>ROUND((SUMPRODUCT((NhuCau!$E$258:$E$261=CakyQuyhoach)*((NhuCau!AU$258:AU$261)/10))+SUMPRODUCT((NhuCau!$E$258:$E$261=Kykehoach)*((NhuCau!AU$258:AU$261)/5))+SUMPRODUCT((NhuCau!$E$258:$E$261=$C261)*(NhuCau!AU$258:AU$261))),2)</f>
        <v>0</v>
      </c>
      <c r="AS261" s="2">
        <f>ROUND((SUMPRODUCT((NhuCau!$E$258:$E$261=CakyQuyhoach)*((NhuCau!AV$258:AV$261)/10))+SUMPRODUCT((NhuCau!$E$258:$E$261=Kykehoach)*((NhuCau!AV$258:AV$261)/5))+SUMPRODUCT((NhuCau!$E$258:$E$261=$C261)*(NhuCau!AV$258:AV$261))),2)</f>
        <v>0</v>
      </c>
      <c r="AT261" s="2">
        <f>ROUND((SUMPRODUCT((NhuCau!$E$258:$E$261=CakyQuyhoach)*((NhuCau!AW$258:AW$261)/10))+SUMPRODUCT((NhuCau!$E$258:$E$261=Kykehoach)*((NhuCau!AW$258:AW$261)/5))+SUMPRODUCT((NhuCau!$E$258:$E$261=$C261)*(NhuCau!AW$258:AW$261))),2)</f>
        <v>0</v>
      </c>
      <c r="AU261" s="2">
        <f>ROUND((SUMPRODUCT((NhuCau!$E$258:$E$261=CakyQuyhoach)*((NhuCau!AX$258:AX$261)/10))+SUMPRODUCT((NhuCau!$E$258:$E$261=Kykehoach)*((NhuCau!AX$258:AX$261)/5))+SUMPRODUCT((NhuCau!$E$258:$E$261=$C261)*(NhuCau!AX$258:AX$261))),2)</f>
        <v>0</v>
      </c>
      <c r="AV261" s="2">
        <f>ROUND((SUMPRODUCT((NhuCau!$E$258:$E$261=CakyQuyhoach)*((NhuCau!AY$258:AY$261)/10))+SUMPRODUCT((NhuCau!$E$258:$E$261=Kykehoach)*((NhuCau!AY$258:AY$261)/5))+SUMPRODUCT((NhuCau!$E$258:$E$261=$C261)*(NhuCau!AY$258:AY$261))),2)</f>
        <v>0</v>
      </c>
      <c r="AW261" s="2">
        <f>ROUND((SUMPRODUCT((NhuCau!$E$258:$E$261=CakyQuyhoach)*((NhuCau!AZ$258:AZ$261)/10))+SUMPRODUCT((NhuCau!$E$258:$E$261=Kykehoach)*((NhuCau!AZ$258:AZ$261)/5))+SUMPRODUCT((NhuCau!$E$258:$E$261=$C261)*(NhuCau!AZ$258:AZ$261))),2)</f>
        <v>0</v>
      </c>
      <c r="AX261" s="2">
        <f>ROUND((SUMPRODUCT((NhuCau!$E$258:$E$261=CakyQuyhoach)*((NhuCau!BA$258:BA$261)/10))+SUMPRODUCT((NhuCau!$E$258:$E$261=Kykehoach)*((NhuCau!BA$258:BA$261)/5))+SUMPRODUCT((NhuCau!$E$258:$E$261=$C261)*(NhuCau!BA$258:BA$261))),2)</f>
        <v>0</v>
      </c>
      <c r="AY261" s="2">
        <f>ROUND((SUMPRODUCT((NhuCau!$E$258:$E$261=CakyQuyhoach)*((NhuCau!BB$258:BB$261)/10))+SUMPRODUCT((NhuCau!$E$258:$E$261=Kykehoach)*((NhuCau!BB$258:BB$261)/5))+SUMPRODUCT((NhuCau!$E$258:$E$261=$C261)*(NhuCau!BB$258:BB$261))),2)</f>
        <v>0</v>
      </c>
      <c r="AZ261" s="2">
        <f>ROUND((SUMPRODUCT((NhuCau!$E$258:$E$261=CakyQuyhoach)*((NhuCau!BD$258:BD$261)/10))+SUMPRODUCT((NhuCau!$E$258:$E$261=Kykehoach)*((NhuCau!BD$258:BD$261)/5))+SUMPRODUCT((NhuCau!$E$258:$E$261=$C261)*(NhuCau!BD$258:BD$261))),2)</f>
        <v>0</v>
      </c>
      <c r="BA261" s="2">
        <f>ROUND((SUMPRODUCT((NhuCau!$E$258:$E$261=CakyQuyhoach)*((NhuCau!BE$258:BE$261)/10))+SUMPRODUCT((NhuCau!$E$258:$E$261=Kykehoach)*((NhuCau!BE$258:BE$261)/5))+SUMPRODUCT((NhuCau!$E$258:$E$261=$C261)*(NhuCau!BE$258:BE$261))),2)</f>
        <v>0</v>
      </c>
      <c r="BB261" s="2">
        <f>ROUND((SUMPRODUCT((NhuCau!$E$258:$E$261=CakyQuyhoach)*((NhuCau!BF$258:BF$261)/10))+SUMPRODUCT((NhuCau!$E$258:$E$261=Kykehoach)*((NhuCau!BF$258:BF$261)/5))+SUMPRODUCT((NhuCau!$E$258:$E$261=$C261)*(NhuCau!BF$258:BF$261))),2)</f>
        <v>0</v>
      </c>
      <c r="BC261" s="2">
        <f>ROUND((SUMPRODUCT((NhuCau!$E$258:$E$261=CakyQuyhoach)*((NhuCau!BG$258:BG$261)/10))+SUMPRODUCT((NhuCau!$E$258:$E$261=Kykehoach)*((NhuCau!BG$258:BG$261)/5))+SUMPRODUCT((NhuCau!$E$258:$E$261=$C261)*(NhuCau!BG$258:BG$261))),2)</f>
        <v>0</v>
      </c>
      <c r="BD261" s="2">
        <f>ROUND((SUMPRODUCT((NhuCau!$E$258:$E$261=CakyQuyhoach)*((NhuCau!BH$258:BH$261)/10))+SUMPRODUCT((NhuCau!$E$258:$E$261=Kykehoach)*((NhuCau!BH$258:BH$261)/5))+SUMPRODUCT((NhuCau!$E$258:$E$261=$C261)*(NhuCau!BH$258:BH$261))),2)</f>
        <v>0</v>
      </c>
      <c r="BE261" s="2">
        <f>ROUND((SUMPRODUCT((NhuCau!$E$258:$E$261=CakyQuyhoach)*((NhuCau!BI$258:BI$261)/10))+SUMPRODUCT((NhuCau!$E$258:$E$261=Kykehoach)*((NhuCau!BI$258:BI$261)/5))+SUMPRODUCT((NhuCau!$E$258:$E$261=$C261)*(NhuCau!BI$258:BI$261))),2)</f>
        <v>0</v>
      </c>
      <c r="BF261" s="2">
        <f>ROUND((SUMPRODUCT((NhuCau!$E$258:$E$261=CakyQuyhoach)*((NhuCau!BJ$258:BJ$261)/10))+SUMPRODUCT((NhuCau!$E$258:$E$261=Kykehoach)*((NhuCau!BJ$258:BJ$261)/5))+SUMPRODUCT((NhuCau!$E$258:$E$261=$C261)*(NhuCau!BJ$258:BJ$261))),2)</f>
        <v>0</v>
      </c>
      <c r="BG261" s="2">
        <f>ROUND((SUMPRODUCT((NhuCau!$E$258:$E$261=CakyQuyhoach)*((NhuCau!BK$258:BK$261)/10))+SUMPRODUCT((NhuCau!$E$258:$E$261=Kykehoach)*((NhuCau!BK$258:BK$261)/5))+SUMPRODUCT((NhuCau!$E$258:$E$261=$C261)*(NhuCau!BK$258:BK$261))),2)</f>
        <v>0</v>
      </c>
    </row>
    <row r="262" spans="1:59" s="1" customFormat="1" ht="16.5" customHeight="1">
      <c r="A262" s="251" t="s">
        <v>42</v>
      </c>
      <c r="B262" s="252"/>
      <c r="C262" s="253" t="str">
        <f>BANGTINH!O7</f>
        <v>Năm 2026</v>
      </c>
      <c r="D262" s="246" t="s">
        <v>22</v>
      </c>
      <c r="E262" s="255">
        <f>SUM(F262:BG262)</f>
        <v>0</v>
      </c>
      <c r="F262" s="2">
        <f>ROUND((SUMPRODUCT((NhuCau!$E$258:$E$261=CakyQuyhoach)*((NhuCau!I$258:I$261)/10))+SUMPRODUCT((NhuCau!$E$258:$E$261=Kykehoach)*((NhuCau!I$258:I$261)/5))+SUMPRODUCT((NhuCau!$E$258:$E$261=$C262)*(NhuCau!I$258:I$261))),2)</f>
        <v>0</v>
      </c>
      <c r="G262" s="2">
        <f>ROUND((SUMPRODUCT((NhuCau!$E$258:$E$261=CakyQuyhoach)*((NhuCau!J$258:J$261)/10))+SUMPRODUCT((NhuCau!$E$258:$E$261=Kykehoach)*((NhuCau!J$258:J$261)/5))+SUMPRODUCT((NhuCau!$E$258:$E$261=$C262)*(NhuCau!J$258:J$261))),2)</f>
        <v>0</v>
      </c>
      <c r="H262" s="2">
        <f>ROUND((SUMPRODUCT((NhuCau!$E$258:$E$261=CakyQuyhoach)*((NhuCau!K$258:K$261)/10))+SUMPRODUCT((NhuCau!$E$258:$E$261=Kykehoach)*((NhuCau!K$258:K$261)/5))+SUMPRODUCT((NhuCau!$E$258:$E$261=$C262)*(NhuCau!K$258:K$261))),2)</f>
        <v>0</v>
      </c>
      <c r="I262" s="2">
        <f>ROUND((SUMPRODUCT((NhuCau!$E$258:$E$261=CakyQuyhoach)*((NhuCau!L$258:L$261)/10))+SUMPRODUCT((NhuCau!$E$258:$E$261=Kykehoach)*((NhuCau!L$258:L$261)/5))+SUMPRODUCT((NhuCau!$E$258:$E$261=$C262)*(NhuCau!L$258:L$261))),2)</f>
        <v>0</v>
      </c>
      <c r="J262" s="2">
        <f>ROUND((SUMPRODUCT((NhuCau!$E$258:$E$261=CakyQuyhoach)*((NhuCau!M$258:M$261)/10))+SUMPRODUCT((NhuCau!$E$258:$E$261=Kykehoach)*((NhuCau!M$258:M$261)/5))+SUMPRODUCT((NhuCau!$E$258:$E$261=$C262)*(NhuCau!M$258:M$261))),2)</f>
        <v>0</v>
      </c>
      <c r="K262" s="2">
        <f>ROUND((SUMPRODUCT((NhuCau!$E$258:$E$261=CakyQuyhoach)*((NhuCau!N$258:N$261)/10))+SUMPRODUCT((NhuCau!$E$258:$E$261=Kykehoach)*((NhuCau!N$258:N$261)/5))+SUMPRODUCT((NhuCau!$E$258:$E$261=$C262)*(NhuCau!N$258:N$261))),2)</f>
        <v>0</v>
      </c>
      <c r="L262" s="2">
        <f>ROUND((SUMPRODUCT((NhuCau!$E$258:$E$261=CakyQuyhoach)*((NhuCau!O$258:O$261)/10))+SUMPRODUCT((NhuCau!$E$258:$E$261=Kykehoach)*((NhuCau!O$258:O$261)/5))+SUMPRODUCT((NhuCau!$E$258:$E$261=$C262)*(NhuCau!O$258:O$261))),2)</f>
        <v>0</v>
      </c>
      <c r="M262" s="2">
        <f>ROUND((SUMPRODUCT((NhuCau!$E$258:$E$261=CakyQuyhoach)*((NhuCau!P$258:P$261)/10))+SUMPRODUCT((NhuCau!$E$258:$E$261=Kykehoach)*((NhuCau!P$258:P$261)/5))+SUMPRODUCT((NhuCau!$E$258:$E$261=$C262)*(NhuCau!P$258:P$261))),2)</f>
        <v>0</v>
      </c>
      <c r="N262" s="2">
        <f>ROUND((SUMPRODUCT((NhuCau!$E$258:$E$261=CakyQuyhoach)*((NhuCau!Q$258:Q$261)/10))+SUMPRODUCT((NhuCau!$E$258:$E$261=Kykehoach)*((NhuCau!Q$258:Q$261)/5))+SUMPRODUCT((NhuCau!$E$258:$E$261=$C262)*(NhuCau!Q$258:Q$261))),2)</f>
        <v>0</v>
      </c>
      <c r="O262" s="2">
        <f>ROUND((SUMPRODUCT((NhuCau!$E$258:$E$261=CakyQuyhoach)*((NhuCau!R$258:R$261)/10))+SUMPRODUCT((NhuCau!$E$258:$E$261=Kykehoach)*((NhuCau!R$258:R$261)/5))+SUMPRODUCT((NhuCau!$E$258:$E$261=$C262)*(NhuCau!R$258:R$261))),2)</f>
        <v>0</v>
      </c>
      <c r="P262" s="2">
        <f>ROUND((SUMPRODUCT((NhuCau!$E$258:$E$261=CakyQuyhoach)*((NhuCau!S$258:S$261)/10))+SUMPRODUCT((NhuCau!$E$258:$E$261=Kykehoach)*((NhuCau!S$258:S$261)/5))+SUMPRODUCT((NhuCau!$E$258:$E$261=$C262)*(NhuCau!S$258:S$261))),2)</f>
        <v>0</v>
      </c>
      <c r="Q262" s="2">
        <f>ROUND((SUMPRODUCT((NhuCau!$E$258:$E$261=CakyQuyhoach)*((NhuCau!T$258:T$261)/10))+SUMPRODUCT((NhuCau!$E$258:$E$261=Kykehoach)*((NhuCau!T$258:T$261)/5))+SUMPRODUCT((NhuCau!$E$258:$E$261=$C262)*(NhuCau!T$258:T$261))),2)</f>
        <v>0</v>
      </c>
      <c r="R262" s="2">
        <f>ROUND((SUMPRODUCT((NhuCau!$E$258:$E$261=CakyQuyhoach)*((NhuCau!U$258:U$261)/10))+SUMPRODUCT((NhuCau!$E$258:$E$261=Kykehoach)*((NhuCau!U$258:U$261)/5))+SUMPRODUCT((NhuCau!$E$258:$E$261=$C262)*(NhuCau!U$258:U$261))),2)</f>
        <v>0</v>
      </c>
      <c r="S262" s="2">
        <f>ROUND((SUMPRODUCT((NhuCau!$E$258:$E$261=CakyQuyhoach)*((NhuCau!V$258:V$261)/10))+SUMPRODUCT((NhuCau!$E$258:$E$261=Kykehoach)*((NhuCau!V$258:V$261)/5))+SUMPRODUCT((NhuCau!$E$258:$E$261=$C262)*(NhuCau!V$258:V$261))),2)</f>
        <v>0</v>
      </c>
      <c r="T262" s="2">
        <f>ROUND((SUMPRODUCT((NhuCau!$E$258:$E$261=CakyQuyhoach)*((NhuCau!W$258:W$261)/10))+SUMPRODUCT((NhuCau!$E$258:$E$261=Kykehoach)*((NhuCau!W$258:W$261)/5))+SUMPRODUCT((NhuCau!$E$258:$E$261=$C262)*(NhuCau!W$258:W$261))),2)</f>
        <v>0</v>
      </c>
      <c r="U262" s="2">
        <f>ROUND((SUMPRODUCT((NhuCau!$E$258:$E$261=CakyQuyhoach)*((NhuCau!X$258:X$261)/10))+SUMPRODUCT((NhuCau!$E$258:$E$261=Kykehoach)*((NhuCau!X$258:X$261)/5))+SUMPRODUCT((NhuCau!$E$258:$E$261=$C262)*(NhuCau!X$258:X$261))),2)</f>
        <v>0</v>
      </c>
      <c r="V262" s="2">
        <f>ROUND((SUMPRODUCT((NhuCau!$E$258:$E$261=CakyQuyhoach)*((NhuCau!Y$258:Y$261)/10))+SUMPRODUCT((NhuCau!$E$258:$E$261=Kykehoach)*((NhuCau!Y$258:Y$261)/5))+SUMPRODUCT((NhuCau!$E$258:$E$261=$C262)*(NhuCau!Y$258:Y$261))),2)</f>
        <v>0</v>
      </c>
      <c r="W262" s="2">
        <f>ROUND((SUMPRODUCT((NhuCau!$E$258:$E$261=CakyQuyhoach)*((NhuCau!Z$258:Z$261)/10))+SUMPRODUCT((NhuCau!$E$258:$E$261=Kykehoach)*((NhuCau!Z$258:Z$261)/5))+SUMPRODUCT((NhuCau!$E$258:$E$261=$C262)*(NhuCau!Z$258:Z$261))),2)</f>
        <v>0</v>
      </c>
      <c r="X262" s="2">
        <f>ROUND((SUMPRODUCT((NhuCau!$E$258:$E$261=CakyQuyhoach)*((NhuCau!AA$258:AA$261)/10))+SUMPRODUCT((NhuCau!$E$258:$E$261=Kykehoach)*((NhuCau!AA$258:AA$261)/5))+SUMPRODUCT((NhuCau!$E$258:$E$261=$C262)*(NhuCau!AA$258:AA$261))),2)</f>
        <v>0</v>
      </c>
      <c r="Y262" s="2">
        <f>ROUND((SUMPRODUCT((NhuCau!$E$258:$E$261=CakyQuyhoach)*((NhuCau!AB$258:AB$261)/10))+SUMPRODUCT((NhuCau!$E$258:$E$261=Kykehoach)*((NhuCau!AB$258:AB$261)/5))+SUMPRODUCT((NhuCau!$E$258:$E$261=$C262)*(NhuCau!AB$258:AB$261))),2)</f>
        <v>0</v>
      </c>
      <c r="Z262" s="2">
        <f>ROUND((SUMPRODUCT((NhuCau!$E$258:$E$261=CakyQuyhoach)*((NhuCau!AC$258:AC$261)/10))+SUMPRODUCT((NhuCau!$E$258:$E$261=Kykehoach)*((NhuCau!AC$258:AC$261)/5))+SUMPRODUCT((NhuCau!$E$258:$E$261=$C262)*(NhuCau!AC$258:AC$261))),2)</f>
        <v>0</v>
      </c>
      <c r="AA262" s="2">
        <f>ROUND((SUMPRODUCT((NhuCau!$E$258:$E$261=CakyQuyhoach)*((NhuCau!AD$258:AD$261)/10))+SUMPRODUCT((NhuCau!$E$258:$E$261=Kykehoach)*((NhuCau!AD$258:AD$261)/5))+SUMPRODUCT((NhuCau!$E$258:$E$261=$C262)*(NhuCau!AD$258:AD$261))),2)</f>
        <v>0</v>
      </c>
      <c r="AB262" s="2">
        <f>ROUND((SUMPRODUCT((NhuCau!$E$258:$E$261=CakyQuyhoach)*((NhuCau!AE$258:AE$261)/10))+SUMPRODUCT((NhuCau!$E$258:$E$261=Kykehoach)*((NhuCau!AE$258:AE$261)/5))+SUMPRODUCT((NhuCau!$E$258:$E$261=$C262)*(NhuCau!AE$258:AE$261))),2)</f>
        <v>0</v>
      </c>
      <c r="AC262" s="2">
        <f>ROUND((SUMPRODUCT((NhuCau!$E$258:$E$261=CakyQuyhoach)*((NhuCau!AF$258:AF$261)/10))+SUMPRODUCT((NhuCau!$E$258:$E$261=Kykehoach)*((NhuCau!AF$258:AF$261)/5))+SUMPRODUCT((NhuCau!$E$258:$E$261=$C262)*(NhuCau!AF$258:AF$261))),2)</f>
        <v>0</v>
      </c>
      <c r="AD262" s="2">
        <f>ROUND((SUMPRODUCT((NhuCau!$E$258:$E$261=CakyQuyhoach)*((NhuCau!AG$258:AG$261)/10))+SUMPRODUCT((NhuCau!$E$258:$E$261=Kykehoach)*((NhuCau!AG$258:AG$261)/5))+SUMPRODUCT((NhuCau!$E$258:$E$261=$C262)*(NhuCau!AG$258:AG$261))),2)</f>
        <v>0</v>
      </c>
      <c r="AE262" s="2">
        <f>ROUND((SUMPRODUCT((NhuCau!$E$258:$E$261=CakyQuyhoach)*((NhuCau!AH$258:AH$261)/10))+SUMPRODUCT((NhuCau!$E$258:$E$261=Kykehoach)*((NhuCau!AH$258:AH$261)/5))+SUMPRODUCT((NhuCau!$E$258:$E$261=$C262)*(NhuCau!AH$258:AH$261))),2)</f>
        <v>0</v>
      </c>
      <c r="AF262" s="2">
        <f>ROUND((SUMPRODUCT((NhuCau!$E$258:$E$261=CakyQuyhoach)*((NhuCau!AI$258:AI$261)/10))+SUMPRODUCT((NhuCau!$E$258:$E$261=Kykehoach)*((NhuCau!AI$258:AI$261)/5))+SUMPRODUCT((NhuCau!$E$258:$E$261=$C262)*(NhuCau!AI$258:AI$261))),2)</f>
        <v>0</v>
      </c>
      <c r="AG262" s="2">
        <f>ROUND((SUMPRODUCT((NhuCau!$E$258:$E$261=CakyQuyhoach)*((NhuCau!AJ$258:AJ$261)/10))+SUMPRODUCT((NhuCau!$E$258:$E$261=Kykehoach)*((NhuCau!AJ$258:AJ$261)/5))+SUMPRODUCT((NhuCau!$E$258:$E$261=$C262)*(NhuCau!AJ$258:AJ$261))),2)</f>
        <v>0</v>
      </c>
      <c r="AH262" s="2">
        <f>ROUND((SUMPRODUCT((NhuCau!$E$258:$E$261=CakyQuyhoach)*((NhuCau!AK$258:AK$261)/10))+SUMPRODUCT((NhuCau!$E$258:$E$261=Kykehoach)*((NhuCau!AK$258:AK$261)/5))+SUMPRODUCT((NhuCau!$E$258:$E$261=$C262)*(NhuCau!AK$258:AK$261))),2)</f>
        <v>0</v>
      </c>
      <c r="AI262" s="2">
        <f>ROUND((SUMPRODUCT((NhuCau!$E$258:$E$261=CakyQuyhoach)*((NhuCau!AL$258:AL$261)/10))+SUMPRODUCT((NhuCau!$E$258:$E$261=Kykehoach)*((NhuCau!AL$258:AL$261)/5))+SUMPRODUCT((NhuCau!$E$258:$E$261=$C262)*(NhuCau!AL$258:AL$261))),2)</f>
        <v>0</v>
      </c>
      <c r="AJ262" s="2">
        <f>ROUND((SUMPRODUCT((NhuCau!$E$258:$E$261=CakyQuyhoach)*((NhuCau!AM$258:AM$261)/10))+SUMPRODUCT((NhuCau!$E$258:$E$261=Kykehoach)*((NhuCau!AM$258:AM$261)/5))+SUMPRODUCT((NhuCau!$E$258:$E$261=$C262)*(NhuCau!AM$258:AM$261))),2)</f>
        <v>0</v>
      </c>
      <c r="AK262" s="2">
        <f>ROUND((SUMPRODUCT((NhuCau!$E$258:$E$261=CakyQuyhoach)*((NhuCau!AN$258:AN$261)/10))+SUMPRODUCT((NhuCau!$E$258:$E$261=Kykehoach)*((NhuCau!AN$258:AN$261)/5))+SUMPRODUCT((NhuCau!$E$258:$E$261=$C262)*(NhuCau!AN$258:AN$261))),2)</f>
        <v>0</v>
      </c>
      <c r="AL262" s="2">
        <f>ROUND((SUMPRODUCT((NhuCau!$E$258:$E$261=CakyQuyhoach)*((NhuCau!AO$258:AO$261)/10))+SUMPRODUCT((NhuCau!$E$258:$E$261=Kykehoach)*((NhuCau!AO$258:AO$261)/5))+SUMPRODUCT((NhuCau!$E$258:$E$261=$C262)*(NhuCau!AO$258:AO$261))),2)</f>
        <v>0</v>
      </c>
      <c r="AM262" s="2">
        <f>ROUND((SUMPRODUCT((NhuCau!$E$258:$E$261=CakyQuyhoach)*((NhuCau!AP$258:AP$261)/10))+SUMPRODUCT((NhuCau!$E$258:$E$261=Kykehoach)*((NhuCau!AP$258:AP$261)/5))+SUMPRODUCT((NhuCau!$E$258:$E$261=$C262)*(NhuCau!AP$258:AP$261))),2)</f>
        <v>0</v>
      </c>
      <c r="AN262" s="2">
        <f>ROUND((SUMPRODUCT((NhuCau!$E$258:$E$261=CakyQuyhoach)*((NhuCau!AQ$258:AQ$261)/10))+SUMPRODUCT((NhuCau!$E$258:$E$261=Kykehoach)*((NhuCau!AQ$258:AQ$261)/5))+SUMPRODUCT((NhuCau!$E$258:$E$261=$C262)*(NhuCau!AQ$258:AQ$261))),2)</f>
        <v>0</v>
      </c>
      <c r="AO262" s="2">
        <f>ROUND((SUMPRODUCT((NhuCau!$E$258:$E$261=CakyQuyhoach)*((NhuCau!AR$258:AR$261)/10))+SUMPRODUCT((NhuCau!$E$258:$E$261=Kykehoach)*((NhuCau!AR$258:AR$261)/5))+SUMPRODUCT((NhuCau!$E$258:$E$261=$C262)*(NhuCau!AR$258:AR$261))),2)</f>
        <v>0</v>
      </c>
      <c r="AP262" s="2">
        <f>ROUND((SUMPRODUCT((NhuCau!$E$258:$E$261=CakyQuyhoach)*((NhuCau!AS$258:AS$261)/10))+SUMPRODUCT((NhuCau!$E$258:$E$261=Kykehoach)*((NhuCau!AS$258:AS$261)/5))+SUMPRODUCT((NhuCau!$E$258:$E$261=$C262)*(NhuCau!AS$258:AS$261))),2)</f>
        <v>0</v>
      </c>
      <c r="AQ262" s="2">
        <f>ROUND((SUMPRODUCT((NhuCau!$E$258:$E$261=CakyQuyhoach)*((NhuCau!AT$258:AT$261)/10))+SUMPRODUCT((NhuCau!$E$258:$E$261=Kykehoach)*((NhuCau!AT$258:AT$261)/5))+SUMPRODUCT((NhuCau!$E$258:$E$261=$C262)*(NhuCau!AT$258:AT$261))),2)</f>
        <v>0</v>
      </c>
      <c r="AR262" s="2">
        <f>ROUND((SUMPRODUCT((NhuCau!$E$258:$E$261=CakyQuyhoach)*((NhuCau!AU$258:AU$261)/10))+SUMPRODUCT((NhuCau!$E$258:$E$261=Kykehoach)*((NhuCau!AU$258:AU$261)/5))+SUMPRODUCT((NhuCau!$E$258:$E$261=$C262)*(NhuCau!AU$258:AU$261))),2)</f>
        <v>0</v>
      </c>
      <c r="AS262" s="2">
        <f>ROUND((SUMPRODUCT((NhuCau!$E$258:$E$261=CakyQuyhoach)*((NhuCau!AV$258:AV$261)/10))+SUMPRODUCT((NhuCau!$E$258:$E$261=Kykehoach)*((NhuCau!AV$258:AV$261)/5))+SUMPRODUCT((NhuCau!$E$258:$E$261=$C262)*(NhuCau!AV$258:AV$261))),2)</f>
        <v>0</v>
      </c>
      <c r="AT262" s="2">
        <f>ROUND((SUMPRODUCT((NhuCau!$E$258:$E$261=CakyQuyhoach)*((NhuCau!AW$258:AW$261)/10))+SUMPRODUCT((NhuCau!$E$258:$E$261=Kykehoach)*((NhuCau!AW$258:AW$261)/5))+SUMPRODUCT((NhuCau!$E$258:$E$261=$C262)*(NhuCau!AW$258:AW$261))),2)</f>
        <v>0</v>
      </c>
      <c r="AU262" s="2">
        <f>ROUND((SUMPRODUCT((NhuCau!$E$258:$E$261=CakyQuyhoach)*((NhuCau!AX$258:AX$261)/10))+SUMPRODUCT((NhuCau!$E$258:$E$261=Kykehoach)*((NhuCau!AX$258:AX$261)/5))+SUMPRODUCT((NhuCau!$E$258:$E$261=$C262)*(NhuCau!AX$258:AX$261))),2)</f>
        <v>0</v>
      </c>
      <c r="AV262" s="2">
        <f>ROUND((SUMPRODUCT((NhuCau!$E$258:$E$261=CakyQuyhoach)*((NhuCau!AY$258:AY$261)/10))+SUMPRODUCT((NhuCau!$E$258:$E$261=Kykehoach)*((NhuCau!AY$258:AY$261)/5))+SUMPRODUCT((NhuCau!$E$258:$E$261=$C262)*(NhuCau!AY$258:AY$261))),2)</f>
        <v>0</v>
      </c>
      <c r="AW262" s="2">
        <f>ROUND((SUMPRODUCT((NhuCau!$E$258:$E$261=CakyQuyhoach)*((NhuCau!AZ$258:AZ$261)/10))+SUMPRODUCT((NhuCau!$E$258:$E$261=Kykehoach)*((NhuCau!AZ$258:AZ$261)/5))+SUMPRODUCT((NhuCau!$E$258:$E$261=$C262)*(NhuCau!AZ$258:AZ$261))),2)</f>
        <v>0</v>
      </c>
      <c r="AX262" s="2">
        <f>ROUND((SUMPRODUCT((NhuCau!$E$258:$E$261=CakyQuyhoach)*((NhuCau!BA$258:BA$261)/10))+SUMPRODUCT((NhuCau!$E$258:$E$261=Kykehoach)*((NhuCau!BA$258:BA$261)/5))+SUMPRODUCT((NhuCau!$E$258:$E$261=$C262)*(NhuCau!BA$258:BA$261))),2)</f>
        <v>0</v>
      </c>
      <c r="AY262" s="2">
        <f>ROUND((SUMPRODUCT((NhuCau!$E$258:$E$261=CakyQuyhoach)*((NhuCau!BB$258:BB$261)/10))+SUMPRODUCT((NhuCau!$E$258:$E$261=Kykehoach)*((NhuCau!BB$258:BB$261)/5))+SUMPRODUCT((NhuCau!$E$258:$E$261=$C262)*(NhuCau!BB$258:BB$261))),2)</f>
        <v>0</v>
      </c>
      <c r="AZ262" s="2">
        <f>ROUND((SUMPRODUCT((NhuCau!$E$258:$E$261=CakyQuyhoach)*((NhuCau!BD$258:BD$261)/10))+SUMPRODUCT((NhuCau!$E$258:$E$261=Kykehoach)*((NhuCau!BD$258:BD$261)/5))+SUMPRODUCT((NhuCau!$E$258:$E$261=$C262)*(NhuCau!BD$258:BD$261))),2)</f>
        <v>0</v>
      </c>
      <c r="BA262" s="2">
        <f>ROUND((SUMPRODUCT((NhuCau!$E$258:$E$261=CakyQuyhoach)*((NhuCau!BE$258:BE$261)/10))+SUMPRODUCT((NhuCau!$E$258:$E$261=Kykehoach)*((NhuCau!BE$258:BE$261)/5))+SUMPRODUCT((NhuCau!$E$258:$E$261=$C262)*(NhuCau!BE$258:BE$261))),2)</f>
        <v>0</v>
      </c>
      <c r="BB262" s="2">
        <f>ROUND((SUMPRODUCT((NhuCau!$E$258:$E$261=CakyQuyhoach)*((NhuCau!BF$258:BF$261)/10))+SUMPRODUCT((NhuCau!$E$258:$E$261=Kykehoach)*((NhuCau!BF$258:BF$261)/5))+SUMPRODUCT((NhuCau!$E$258:$E$261=$C262)*(NhuCau!BF$258:BF$261))),2)</f>
        <v>0</v>
      </c>
      <c r="BC262" s="2">
        <f>ROUND((SUMPRODUCT((NhuCau!$E$258:$E$261=CakyQuyhoach)*((NhuCau!BG$258:BG$261)/10))+SUMPRODUCT((NhuCau!$E$258:$E$261=Kykehoach)*((NhuCau!BG$258:BG$261)/5))+SUMPRODUCT((NhuCau!$E$258:$E$261=$C262)*(NhuCau!BG$258:BG$261))),2)</f>
        <v>0</v>
      </c>
      <c r="BD262" s="2">
        <f>ROUND((SUMPRODUCT((NhuCau!$E$258:$E$261=CakyQuyhoach)*((NhuCau!BH$258:BH$261)/10))+SUMPRODUCT((NhuCau!$E$258:$E$261=Kykehoach)*((NhuCau!BH$258:BH$261)/5))+SUMPRODUCT((NhuCau!$E$258:$E$261=$C262)*(NhuCau!BH$258:BH$261))),2)</f>
        <v>0</v>
      </c>
      <c r="BE262" s="2">
        <f>ROUND((SUMPRODUCT((NhuCau!$E$258:$E$261=CakyQuyhoach)*((NhuCau!BI$258:BI$261)/10))+SUMPRODUCT((NhuCau!$E$258:$E$261=Kykehoach)*((NhuCau!BI$258:BI$261)/5))+SUMPRODUCT((NhuCau!$E$258:$E$261=$C262)*(NhuCau!BI$258:BI$261))),2)</f>
        <v>0</v>
      </c>
      <c r="BF262" s="2">
        <f>ROUND((SUMPRODUCT((NhuCau!$E$258:$E$261=CakyQuyhoach)*((NhuCau!BJ$258:BJ$261)/10))+SUMPRODUCT((NhuCau!$E$258:$E$261=Kykehoach)*((NhuCau!BJ$258:BJ$261)/5))+SUMPRODUCT((NhuCau!$E$258:$E$261=$C262)*(NhuCau!BJ$258:BJ$261))),2)</f>
        <v>0</v>
      </c>
      <c r="BG262" s="2">
        <f>ROUND((SUMPRODUCT((NhuCau!$E$258:$E$261=CakyQuyhoach)*((NhuCau!BK$258:BK$261)/10))+SUMPRODUCT((NhuCau!$E$258:$E$261=Kykehoach)*((NhuCau!BK$258:BK$261)/5))+SUMPRODUCT((NhuCau!$E$258:$E$261=$C262)*(NhuCau!BK$258:BK$261))),2)</f>
        <v>0</v>
      </c>
    </row>
    <row r="263" spans="1:59" s="1" customFormat="1" ht="16.5" customHeight="1">
      <c r="A263" s="251" t="s">
        <v>42</v>
      </c>
      <c r="B263" s="252"/>
      <c r="C263" s="253" t="str">
        <f>BANGTINH!O8</f>
        <v>Năm 2027</v>
      </c>
      <c r="D263" s="246" t="s">
        <v>22</v>
      </c>
      <c r="E263" s="255">
        <f>SUM(F263:BG263)</f>
        <v>0</v>
      </c>
      <c r="F263" s="2">
        <f>ROUND((SUMPRODUCT((NhuCau!$E$258:$E$261=CakyQuyhoach)*((NhuCau!I$258:I$261)/10))+SUMPRODUCT((NhuCau!$E$258:$E$261=Kykehoach)*((NhuCau!I$258:I$261)/5))+SUMPRODUCT((NhuCau!$E$258:$E$261=$C263)*(NhuCau!I$258:I$261))),2)</f>
        <v>0</v>
      </c>
      <c r="G263" s="2">
        <f>ROUND((SUMPRODUCT((NhuCau!$E$258:$E$261=CakyQuyhoach)*((NhuCau!J$258:J$261)/10))+SUMPRODUCT((NhuCau!$E$258:$E$261=Kykehoach)*((NhuCau!J$258:J$261)/5))+SUMPRODUCT((NhuCau!$E$258:$E$261=$C263)*(NhuCau!J$258:J$261))),2)</f>
        <v>0</v>
      </c>
      <c r="H263" s="2">
        <f>ROUND((SUMPRODUCT((NhuCau!$E$258:$E$261=CakyQuyhoach)*((NhuCau!K$258:K$261)/10))+SUMPRODUCT((NhuCau!$E$258:$E$261=Kykehoach)*((NhuCau!K$258:K$261)/5))+SUMPRODUCT((NhuCau!$E$258:$E$261=$C263)*(NhuCau!K$258:K$261))),2)</f>
        <v>0</v>
      </c>
      <c r="I263" s="2">
        <f>ROUND((SUMPRODUCT((NhuCau!$E$258:$E$261=CakyQuyhoach)*((NhuCau!L$258:L$261)/10))+SUMPRODUCT((NhuCau!$E$258:$E$261=Kykehoach)*((NhuCau!L$258:L$261)/5))+SUMPRODUCT((NhuCau!$E$258:$E$261=$C263)*(NhuCau!L$258:L$261))),2)</f>
        <v>0</v>
      </c>
      <c r="J263" s="2">
        <f>ROUND((SUMPRODUCT((NhuCau!$E$258:$E$261=CakyQuyhoach)*((NhuCau!M$258:M$261)/10))+SUMPRODUCT((NhuCau!$E$258:$E$261=Kykehoach)*((NhuCau!M$258:M$261)/5))+SUMPRODUCT((NhuCau!$E$258:$E$261=$C263)*(NhuCau!M$258:M$261))),2)</f>
        <v>0</v>
      </c>
      <c r="K263" s="2">
        <f>ROUND((SUMPRODUCT((NhuCau!$E$258:$E$261=CakyQuyhoach)*((NhuCau!N$258:N$261)/10))+SUMPRODUCT((NhuCau!$E$258:$E$261=Kykehoach)*((NhuCau!N$258:N$261)/5))+SUMPRODUCT((NhuCau!$E$258:$E$261=$C263)*(NhuCau!N$258:N$261))),2)</f>
        <v>0</v>
      </c>
      <c r="L263" s="2">
        <f>ROUND((SUMPRODUCT((NhuCau!$E$258:$E$261=CakyQuyhoach)*((NhuCau!O$258:O$261)/10))+SUMPRODUCT((NhuCau!$E$258:$E$261=Kykehoach)*((NhuCau!O$258:O$261)/5))+SUMPRODUCT((NhuCau!$E$258:$E$261=$C263)*(NhuCau!O$258:O$261))),2)</f>
        <v>0</v>
      </c>
      <c r="M263" s="2">
        <f>ROUND((SUMPRODUCT((NhuCau!$E$258:$E$261=CakyQuyhoach)*((NhuCau!P$258:P$261)/10))+SUMPRODUCT((NhuCau!$E$258:$E$261=Kykehoach)*((NhuCau!P$258:P$261)/5))+SUMPRODUCT((NhuCau!$E$258:$E$261=$C263)*(NhuCau!P$258:P$261))),2)</f>
        <v>0</v>
      </c>
      <c r="N263" s="2">
        <f>ROUND((SUMPRODUCT((NhuCau!$E$258:$E$261=CakyQuyhoach)*((NhuCau!Q$258:Q$261)/10))+SUMPRODUCT((NhuCau!$E$258:$E$261=Kykehoach)*((NhuCau!Q$258:Q$261)/5))+SUMPRODUCT((NhuCau!$E$258:$E$261=$C263)*(NhuCau!Q$258:Q$261))),2)</f>
        <v>0</v>
      </c>
      <c r="O263" s="2">
        <f>ROUND((SUMPRODUCT((NhuCau!$E$258:$E$261=CakyQuyhoach)*((NhuCau!R$258:R$261)/10))+SUMPRODUCT((NhuCau!$E$258:$E$261=Kykehoach)*((NhuCau!R$258:R$261)/5))+SUMPRODUCT((NhuCau!$E$258:$E$261=$C263)*(NhuCau!R$258:R$261))),2)</f>
        <v>0</v>
      </c>
      <c r="P263" s="2">
        <f>ROUND((SUMPRODUCT((NhuCau!$E$258:$E$261=CakyQuyhoach)*((NhuCau!S$258:S$261)/10))+SUMPRODUCT((NhuCau!$E$258:$E$261=Kykehoach)*((NhuCau!S$258:S$261)/5))+SUMPRODUCT((NhuCau!$E$258:$E$261=$C263)*(NhuCau!S$258:S$261))),2)</f>
        <v>0</v>
      </c>
      <c r="Q263" s="2">
        <f>ROUND((SUMPRODUCT((NhuCau!$E$258:$E$261=CakyQuyhoach)*((NhuCau!T$258:T$261)/10))+SUMPRODUCT((NhuCau!$E$258:$E$261=Kykehoach)*((NhuCau!T$258:T$261)/5))+SUMPRODUCT((NhuCau!$E$258:$E$261=$C263)*(NhuCau!T$258:T$261))),2)</f>
        <v>0</v>
      </c>
      <c r="R263" s="2">
        <f>ROUND((SUMPRODUCT((NhuCau!$E$258:$E$261=CakyQuyhoach)*((NhuCau!U$258:U$261)/10))+SUMPRODUCT((NhuCau!$E$258:$E$261=Kykehoach)*((NhuCau!U$258:U$261)/5))+SUMPRODUCT((NhuCau!$E$258:$E$261=$C263)*(NhuCau!U$258:U$261))),2)</f>
        <v>0</v>
      </c>
      <c r="S263" s="2">
        <f>ROUND((SUMPRODUCT((NhuCau!$E$258:$E$261=CakyQuyhoach)*((NhuCau!V$258:V$261)/10))+SUMPRODUCT((NhuCau!$E$258:$E$261=Kykehoach)*((NhuCau!V$258:V$261)/5))+SUMPRODUCT((NhuCau!$E$258:$E$261=$C263)*(NhuCau!V$258:V$261))),2)</f>
        <v>0</v>
      </c>
      <c r="T263" s="2">
        <f>ROUND((SUMPRODUCT((NhuCau!$E$258:$E$261=CakyQuyhoach)*((NhuCau!W$258:W$261)/10))+SUMPRODUCT((NhuCau!$E$258:$E$261=Kykehoach)*((NhuCau!W$258:W$261)/5))+SUMPRODUCT((NhuCau!$E$258:$E$261=$C263)*(NhuCau!W$258:W$261))),2)</f>
        <v>0</v>
      </c>
      <c r="U263" s="2">
        <f>ROUND((SUMPRODUCT((NhuCau!$E$258:$E$261=CakyQuyhoach)*((NhuCau!X$258:X$261)/10))+SUMPRODUCT((NhuCau!$E$258:$E$261=Kykehoach)*((NhuCau!X$258:X$261)/5))+SUMPRODUCT((NhuCau!$E$258:$E$261=$C263)*(NhuCau!X$258:X$261))),2)</f>
        <v>0</v>
      </c>
      <c r="V263" s="2">
        <f>ROUND((SUMPRODUCT((NhuCau!$E$258:$E$261=CakyQuyhoach)*((NhuCau!Y$258:Y$261)/10))+SUMPRODUCT((NhuCau!$E$258:$E$261=Kykehoach)*((NhuCau!Y$258:Y$261)/5))+SUMPRODUCT((NhuCau!$E$258:$E$261=$C263)*(NhuCau!Y$258:Y$261))),2)</f>
        <v>0</v>
      </c>
      <c r="W263" s="2">
        <f>ROUND((SUMPRODUCT((NhuCau!$E$258:$E$261=CakyQuyhoach)*((NhuCau!Z$258:Z$261)/10))+SUMPRODUCT((NhuCau!$E$258:$E$261=Kykehoach)*((NhuCau!Z$258:Z$261)/5))+SUMPRODUCT((NhuCau!$E$258:$E$261=$C263)*(NhuCau!Z$258:Z$261))),2)</f>
        <v>0</v>
      </c>
      <c r="X263" s="2">
        <f>ROUND((SUMPRODUCT((NhuCau!$E$258:$E$261=CakyQuyhoach)*((NhuCau!AA$258:AA$261)/10))+SUMPRODUCT((NhuCau!$E$258:$E$261=Kykehoach)*((NhuCau!AA$258:AA$261)/5))+SUMPRODUCT((NhuCau!$E$258:$E$261=$C263)*(NhuCau!AA$258:AA$261))),2)</f>
        <v>0</v>
      </c>
      <c r="Y263" s="2">
        <f>ROUND((SUMPRODUCT((NhuCau!$E$258:$E$261=CakyQuyhoach)*((NhuCau!AB$258:AB$261)/10))+SUMPRODUCT((NhuCau!$E$258:$E$261=Kykehoach)*((NhuCau!AB$258:AB$261)/5))+SUMPRODUCT((NhuCau!$E$258:$E$261=$C263)*(NhuCau!AB$258:AB$261))),2)</f>
        <v>0</v>
      </c>
      <c r="Z263" s="2">
        <f>ROUND((SUMPRODUCT((NhuCau!$E$258:$E$261=CakyQuyhoach)*((NhuCau!AC$258:AC$261)/10))+SUMPRODUCT((NhuCau!$E$258:$E$261=Kykehoach)*((NhuCau!AC$258:AC$261)/5))+SUMPRODUCT((NhuCau!$E$258:$E$261=$C263)*(NhuCau!AC$258:AC$261))),2)</f>
        <v>0</v>
      </c>
      <c r="AA263" s="2">
        <f>ROUND((SUMPRODUCT((NhuCau!$E$258:$E$261=CakyQuyhoach)*((NhuCau!AD$258:AD$261)/10))+SUMPRODUCT((NhuCau!$E$258:$E$261=Kykehoach)*((NhuCau!AD$258:AD$261)/5))+SUMPRODUCT((NhuCau!$E$258:$E$261=$C263)*(NhuCau!AD$258:AD$261))),2)</f>
        <v>0</v>
      </c>
      <c r="AB263" s="2">
        <f>ROUND((SUMPRODUCT((NhuCau!$E$258:$E$261=CakyQuyhoach)*((NhuCau!AE$258:AE$261)/10))+SUMPRODUCT((NhuCau!$E$258:$E$261=Kykehoach)*((NhuCau!AE$258:AE$261)/5))+SUMPRODUCT((NhuCau!$E$258:$E$261=$C263)*(NhuCau!AE$258:AE$261))),2)</f>
        <v>0</v>
      </c>
      <c r="AC263" s="2">
        <f>ROUND((SUMPRODUCT((NhuCau!$E$258:$E$261=CakyQuyhoach)*((NhuCau!AF$258:AF$261)/10))+SUMPRODUCT((NhuCau!$E$258:$E$261=Kykehoach)*((NhuCau!AF$258:AF$261)/5))+SUMPRODUCT((NhuCau!$E$258:$E$261=$C263)*(NhuCau!AF$258:AF$261))),2)</f>
        <v>0</v>
      </c>
      <c r="AD263" s="2">
        <f>ROUND((SUMPRODUCT((NhuCau!$E$258:$E$261=CakyQuyhoach)*((NhuCau!AG$258:AG$261)/10))+SUMPRODUCT((NhuCau!$E$258:$E$261=Kykehoach)*((NhuCau!AG$258:AG$261)/5))+SUMPRODUCT((NhuCau!$E$258:$E$261=$C263)*(NhuCau!AG$258:AG$261))),2)</f>
        <v>0</v>
      </c>
      <c r="AE263" s="2">
        <f>ROUND((SUMPRODUCT((NhuCau!$E$258:$E$261=CakyQuyhoach)*((NhuCau!AH$258:AH$261)/10))+SUMPRODUCT((NhuCau!$E$258:$E$261=Kykehoach)*((NhuCau!AH$258:AH$261)/5))+SUMPRODUCT((NhuCau!$E$258:$E$261=$C263)*(NhuCau!AH$258:AH$261))),2)</f>
        <v>0</v>
      </c>
      <c r="AF263" s="2">
        <f>ROUND((SUMPRODUCT((NhuCau!$E$258:$E$261=CakyQuyhoach)*((NhuCau!AI$258:AI$261)/10))+SUMPRODUCT((NhuCau!$E$258:$E$261=Kykehoach)*((NhuCau!AI$258:AI$261)/5))+SUMPRODUCT((NhuCau!$E$258:$E$261=$C263)*(NhuCau!AI$258:AI$261))),2)</f>
        <v>0</v>
      </c>
      <c r="AG263" s="2">
        <f>ROUND((SUMPRODUCT((NhuCau!$E$258:$E$261=CakyQuyhoach)*((NhuCau!AJ$258:AJ$261)/10))+SUMPRODUCT((NhuCau!$E$258:$E$261=Kykehoach)*((NhuCau!AJ$258:AJ$261)/5))+SUMPRODUCT((NhuCau!$E$258:$E$261=$C263)*(NhuCau!AJ$258:AJ$261))),2)</f>
        <v>0</v>
      </c>
      <c r="AH263" s="2">
        <f>ROUND((SUMPRODUCT((NhuCau!$E$258:$E$261=CakyQuyhoach)*((NhuCau!AK$258:AK$261)/10))+SUMPRODUCT((NhuCau!$E$258:$E$261=Kykehoach)*((NhuCau!AK$258:AK$261)/5))+SUMPRODUCT((NhuCau!$E$258:$E$261=$C263)*(NhuCau!AK$258:AK$261))),2)</f>
        <v>0</v>
      </c>
      <c r="AI263" s="2">
        <f>ROUND((SUMPRODUCT((NhuCau!$E$258:$E$261=CakyQuyhoach)*((NhuCau!AL$258:AL$261)/10))+SUMPRODUCT((NhuCau!$E$258:$E$261=Kykehoach)*((NhuCau!AL$258:AL$261)/5))+SUMPRODUCT((NhuCau!$E$258:$E$261=$C263)*(NhuCau!AL$258:AL$261))),2)</f>
        <v>0</v>
      </c>
      <c r="AJ263" s="2">
        <f>ROUND((SUMPRODUCT((NhuCau!$E$258:$E$261=CakyQuyhoach)*((NhuCau!AM$258:AM$261)/10))+SUMPRODUCT((NhuCau!$E$258:$E$261=Kykehoach)*((NhuCau!AM$258:AM$261)/5))+SUMPRODUCT((NhuCau!$E$258:$E$261=$C263)*(NhuCau!AM$258:AM$261))),2)</f>
        <v>0</v>
      </c>
      <c r="AK263" s="2">
        <f>ROUND((SUMPRODUCT((NhuCau!$E$258:$E$261=CakyQuyhoach)*((NhuCau!AN$258:AN$261)/10))+SUMPRODUCT((NhuCau!$E$258:$E$261=Kykehoach)*((NhuCau!AN$258:AN$261)/5))+SUMPRODUCT((NhuCau!$E$258:$E$261=$C263)*(NhuCau!AN$258:AN$261))),2)</f>
        <v>0</v>
      </c>
      <c r="AL263" s="2">
        <f>ROUND((SUMPRODUCT((NhuCau!$E$258:$E$261=CakyQuyhoach)*((NhuCau!AO$258:AO$261)/10))+SUMPRODUCT((NhuCau!$E$258:$E$261=Kykehoach)*((NhuCau!AO$258:AO$261)/5))+SUMPRODUCT((NhuCau!$E$258:$E$261=$C263)*(NhuCau!AO$258:AO$261))),2)</f>
        <v>0</v>
      </c>
      <c r="AM263" s="2">
        <f>ROUND((SUMPRODUCT((NhuCau!$E$258:$E$261=CakyQuyhoach)*((NhuCau!AP$258:AP$261)/10))+SUMPRODUCT((NhuCau!$E$258:$E$261=Kykehoach)*((NhuCau!AP$258:AP$261)/5))+SUMPRODUCT((NhuCau!$E$258:$E$261=$C263)*(NhuCau!AP$258:AP$261))),2)</f>
        <v>0</v>
      </c>
      <c r="AN263" s="2">
        <f>ROUND((SUMPRODUCT((NhuCau!$E$258:$E$261=CakyQuyhoach)*((NhuCau!AQ$258:AQ$261)/10))+SUMPRODUCT((NhuCau!$E$258:$E$261=Kykehoach)*((NhuCau!AQ$258:AQ$261)/5))+SUMPRODUCT((NhuCau!$E$258:$E$261=$C263)*(NhuCau!AQ$258:AQ$261))),2)</f>
        <v>0</v>
      </c>
      <c r="AO263" s="2">
        <f>ROUND((SUMPRODUCT((NhuCau!$E$258:$E$261=CakyQuyhoach)*((NhuCau!AR$258:AR$261)/10))+SUMPRODUCT((NhuCau!$E$258:$E$261=Kykehoach)*((NhuCau!AR$258:AR$261)/5))+SUMPRODUCT((NhuCau!$E$258:$E$261=$C263)*(NhuCau!AR$258:AR$261))),2)</f>
        <v>0</v>
      </c>
      <c r="AP263" s="2">
        <f>ROUND((SUMPRODUCT((NhuCau!$E$258:$E$261=CakyQuyhoach)*((NhuCau!AS$258:AS$261)/10))+SUMPRODUCT((NhuCau!$E$258:$E$261=Kykehoach)*((NhuCau!AS$258:AS$261)/5))+SUMPRODUCT((NhuCau!$E$258:$E$261=$C263)*(NhuCau!AS$258:AS$261))),2)</f>
        <v>0</v>
      </c>
      <c r="AQ263" s="2">
        <f>ROUND((SUMPRODUCT((NhuCau!$E$258:$E$261=CakyQuyhoach)*((NhuCau!AT$258:AT$261)/10))+SUMPRODUCT((NhuCau!$E$258:$E$261=Kykehoach)*((NhuCau!AT$258:AT$261)/5))+SUMPRODUCT((NhuCau!$E$258:$E$261=$C263)*(NhuCau!AT$258:AT$261))),2)</f>
        <v>0</v>
      </c>
      <c r="AR263" s="2">
        <f>ROUND((SUMPRODUCT((NhuCau!$E$258:$E$261=CakyQuyhoach)*((NhuCau!AU$258:AU$261)/10))+SUMPRODUCT((NhuCau!$E$258:$E$261=Kykehoach)*((NhuCau!AU$258:AU$261)/5))+SUMPRODUCT((NhuCau!$E$258:$E$261=$C263)*(NhuCau!AU$258:AU$261))),2)</f>
        <v>0</v>
      </c>
      <c r="AS263" s="2">
        <f>ROUND((SUMPRODUCT((NhuCau!$E$258:$E$261=CakyQuyhoach)*((NhuCau!AV$258:AV$261)/10))+SUMPRODUCT((NhuCau!$E$258:$E$261=Kykehoach)*((NhuCau!AV$258:AV$261)/5))+SUMPRODUCT((NhuCau!$E$258:$E$261=$C263)*(NhuCau!AV$258:AV$261))),2)</f>
        <v>0</v>
      </c>
      <c r="AT263" s="2">
        <f>ROUND((SUMPRODUCT((NhuCau!$E$258:$E$261=CakyQuyhoach)*((NhuCau!AW$258:AW$261)/10))+SUMPRODUCT((NhuCau!$E$258:$E$261=Kykehoach)*((NhuCau!AW$258:AW$261)/5))+SUMPRODUCT((NhuCau!$E$258:$E$261=$C263)*(NhuCau!AW$258:AW$261))),2)</f>
        <v>0</v>
      </c>
      <c r="AU263" s="2">
        <f>ROUND((SUMPRODUCT((NhuCau!$E$258:$E$261=CakyQuyhoach)*((NhuCau!AX$258:AX$261)/10))+SUMPRODUCT((NhuCau!$E$258:$E$261=Kykehoach)*((NhuCau!AX$258:AX$261)/5))+SUMPRODUCT((NhuCau!$E$258:$E$261=$C263)*(NhuCau!AX$258:AX$261))),2)</f>
        <v>0</v>
      </c>
      <c r="AV263" s="2">
        <f>ROUND((SUMPRODUCT((NhuCau!$E$258:$E$261=CakyQuyhoach)*((NhuCau!AY$258:AY$261)/10))+SUMPRODUCT((NhuCau!$E$258:$E$261=Kykehoach)*((NhuCau!AY$258:AY$261)/5))+SUMPRODUCT((NhuCau!$E$258:$E$261=$C263)*(NhuCau!AY$258:AY$261))),2)</f>
        <v>0</v>
      </c>
      <c r="AW263" s="2">
        <f>ROUND((SUMPRODUCT((NhuCau!$E$258:$E$261=CakyQuyhoach)*((NhuCau!AZ$258:AZ$261)/10))+SUMPRODUCT((NhuCau!$E$258:$E$261=Kykehoach)*((NhuCau!AZ$258:AZ$261)/5))+SUMPRODUCT((NhuCau!$E$258:$E$261=$C263)*(NhuCau!AZ$258:AZ$261))),2)</f>
        <v>0</v>
      </c>
      <c r="AX263" s="2">
        <f>ROUND((SUMPRODUCT((NhuCau!$E$258:$E$261=CakyQuyhoach)*((NhuCau!BA$258:BA$261)/10))+SUMPRODUCT((NhuCau!$E$258:$E$261=Kykehoach)*((NhuCau!BA$258:BA$261)/5))+SUMPRODUCT((NhuCau!$E$258:$E$261=$C263)*(NhuCau!BA$258:BA$261))),2)</f>
        <v>0</v>
      </c>
      <c r="AY263" s="2">
        <f>ROUND((SUMPRODUCT((NhuCau!$E$258:$E$261=CakyQuyhoach)*((NhuCau!BB$258:BB$261)/10))+SUMPRODUCT((NhuCau!$E$258:$E$261=Kykehoach)*((NhuCau!BB$258:BB$261)/5))+SUMPRODUCT((NhuCau!$E$258:$E$261=$C263)*(NhuCau!BB$258:BB$261))),2)</f>
        <v>0</v>
      </c>
      <c r="AZ263" s="2">
        <f>ROUND((SUMPRODUCT((NhuCau!$E$258:$E$261=CakyQuyhoach)*((NhuCau!BD$258:BD$261)/10))+SUMPRODUCT((NhuCau!$E$258:$E$261=Kykehoach)*((NhuCau!BD$258:BD$261)/5))+SUMPRODUCT((NhuCau!$E$258:$E$261=$C263)*(NhuCau!BD$258:BD$261))),2)</f>
        <v>0</v>
      </c>
      <c r="BA263" s="2">
        <f>ROUND((SUMPRODUCT((NhuCau!$E$258:$E$261=CakyQuyhoach)*((NhuCau!BE$258:BE$261)/10))+SUMPRODUCT((NhuCau!$E$258:$E$261=Kykehoach)*((NhuCau!BE$258:BE$261)/5))+SUMPRODUCT((NhuCau!$E$258:$E$261=$C263)*(NhuCau!BE$258:BE$261))),2)</f>
        <v>0</v>
      </c>
      <c r="BB263" s="2">
        <f>ROUND((SUMPRODUCT((NhuCau!$E$258:$E$261=CakyQuyhoach)*((NhuCau!BF$258:BF$261)/10))+SUMPRODUCT((NhuCau!$E$258:$E$261=Kykehoach)*((NhuCau!BF$258:BF$261)/5))+SUMPRODUCT((NhuCau!$E$258:$E$261=$C263)*(NhuCau!BF$258:BF$261))),2)</f>
        <v>0</v>
      </c>
      <c r="BC263" s="2">
        <f>ROUND((SUMPRODUCT((NhuCau!$E$258:$E$261=CakyQuyhoach)*((NhuCau!BG$258:BG$261)/10))+SUMPRODUCT((NhuCau!$E$258:$E$261=Kykehoach)*((NhuCau!BG$258:BG$261)/5))+SUMPRODUCT((NhuCau!$E$258:$E$261=$C263)*(NhuCau!BG$258:BG$261))),2)</f>
        <v>0</v>
      </c>
      <c r="BD263" s="2">
        <f>ROUND((SUMPRODUCT((NhuCau!$E$258:$E$261=CakyQuyhoach)*((NhuCau!BH$258:BH$261)/10))+SUMPRODUCT((NhuCau!$E$258:$E$261=Kykehoach)*((NhuCau!BH$258:BH$261)/5))+SUMPRODUCT((NhuCau!$E$258:$E$261=$C263)*(NhuCau!BH$258:BH$261))),2)</f>
        <v>0</v>
      </c>
      <c r="BE263" s="2">
        <f>ROUND((SUMPRODUCT((NhuCau!$E$258:$E$261=CakyQuyhoach)*((NhuCau!BI$258:BI$261)/10))+SUMPRODUCT((NhuCau!$E$258:$E$261=Kykehoach)*((NhuCau!BI$258:BI$261)/5))+SUMPRODUCT((NhuCau!$E$258:$E$261=$C263)*(NhuCau!BI$258:BI$261))),2)</f>
        <v>0</v>
      </c>
      <c r="BF263" s="2">
        <f>ROUND((SUMPRODUCT((NhuCau!$E$258:$E$261=CakyQuyhoach)*((NhuCau!BJ$258:BJ$261)/10))+SUMPRODUCT((NhuCau!$E$258:$E$261=Kykehoach)*((NhuCau!BJ$258:BJ$261)/5))+SUMPRODUCT((NhuCau!$E$258:$E$261=$C263)*(NhuCau!BJ$258:BJ$261))),2)</f>
        <v>0</v>
      </c>
      <c r="BG263" s="2">
        <f>ROUND((SUMPRODUCT((NhuCau!$E$258:$E$261=CakyQuyhoach)*((NhuCau!BK$258:BK$261)/10))+SUMPRODUCT((NhuCau!$E$258:$E$261=Kykehoach)*((NhuCau!BK$258:BK$261)/5))+SUMPRODUCT((NhuCau!$E$258:$E$261=$C263)*(NhuCau!BK$258:BK$261))),2)</f>
        <v>0</v>
      </c>
    </row>
    <row r="264" spans="1:59" s="1" customFormat="1" ht="16.5" customHeight="1">
      <c r="A264" s="251" t="s">
        <v>42</v>
      </c>
      <c r="B264" s="252"/>
      <c r="C264" s="253" t="str">
        <f>BANGTINH!O9</f>
        <v>Năm 2028</v>
      </c>
      <c r="D264" s="246" t="s">
        <v>22</v>
      </c>
      <c r="E264" s="255">
        <f>SUM(F264:BG264)</f>
        <v>0</v>
      </c>
      <c r="F264" s="2">
        <f>ROUND((SUMPRODUCT((NhuCau!$E$258:$E$261=CakyQuyhoach)*((NhuCau!I$258:I$261)/10))+SUMPRODUCT((NhuCau!$E$258:$E$261=Kykehoach)*((NhuCau!I$258:I$261)/5))+SUMPRODUCT((NhuCau!$E$258:$E$261=$C264)*(NhuCau!I$258:I$261))),2)</f>
        <v>0</v>
      </c>
      <c r="G264" s="2">
        <f>ROUND((SUMPRODUCT((NhuCau!$E$258:$E$261=CakyQuyhoach)*((NhuCau!J$258:J$261)/10))+SUMPRODUCT((NhuCau!$E$258:$E$261=Kykehoach)*((NhuCau!J$258:J$261)/5))+SUMPRODUCT((NhuCau!$E$258:$E$261=$C264)*(NhuCau!J$258:J$261))),2)</f>
        <v>0</v>
      </c>
      <c r="H264" s="2">
        <f>ROUND((SUMPRODUCT((NhuCau!$E$258:$E$261=CakyQuyhoach)*((NhuCau!K$258:K$261)/10))+SUMPRODUCT((NhuCau!$E$258:$E$261=Kykehoach)*((NhuCau!K$258:K$261)/5))+SUMPRODUCT((NhuCau!$E$258:$E$261=$C264)*(NhuCau!K$258:K$261))),2)</f>
        <v>0</v>
      </c>
      <c r="I264" s="2">
        <f>ROUND((SUMPRODUCT((NhuCau!$E$258:$E$261=CakyQuyhoach)*((NhuCau!L$258:L$261)/10))+SUMPRODUCT((NhuCau!$E$258:$E$261=Kykehoach)*((NhuCau!L$258:L$261)/5))+SUMPRODUCT((NhuCau!$E$258:$E$261=$C264)*(NhuCau!L$258:L$261))),2)</f>
        <v>0</v>
      </c>
      <c r="J264" s="2">
        <f>ROUND((SUMPRODUCT((NhuCau!$E$258:$E$261=CakyQuyhoach)*((NhuCau!M$258:M$261)/10))+SUMPRODUCT((NhuCau!$E$258:$E$261=Kykehoach)*((NhuCau!M$258:M$261)/5))+SUMPRODUCT((NhuCau!$E$258:$E$261=$C264)*(NhuCau!M$258:M$261))),2)</f>
        <v>0</v>
      </c>
      <c r="K264" s="2">
        <f>ROUND((SUMPRODUCT((NhuCau!$E$258:$E$261=CakyQuyhoach)*((NhuCau!N$258:N$261)/10))+SUMPRODUCT((NhuCau!$E$258:$E$261=Kykehoach)*((NhuCau!N$258:N$261)/5))+SUMPRODUCT((NhuCau!$E$258:$E$261=$C264)*(NhuCau!N$258:N$261))),2)</f>
        <v>0</v>
      </c>
      <c r="L264" s="2">
        <f>ROUND((SUMPRODUCT((NhuCau!$E$258:$E$261=CakyQuyhoach)*((NhuCau!O$258:O$261)/10))+SUMPRODUCT((NhuCau!$E$258:$E$261=Kykehoach)*((NhuCau!O$258:O$261)/5))+SUMPRODUCT((NhuCau!$E$258:$E$261=$C264)*(NhuCau!O$258:O$261))),2)</f>
        <v>0</v>
      </c>
      <c r="M264" s="2">
        <f>ROUND((SUMPRODUCT((NhuCau!$E$258:$E$261=CakyQuyhoach)*((NhuCau!P$258:P$261)/10))+SUMPRODUCT((NhuCau!$E$258:$E$261=Kykehoach)*((NhuCau!P$258:P$261)/5))+SUMPRODUCT((NhuCau!$E$258:$E$261=$C264)*(NhuCau!P$258:P$261))),2)</f>
        <v>0</v>
      </c>
      <c r="N264" s="2">
        <f>ROUND((SUMPRODUCT((NhuCau!$E$258:$E$261=CakyQuyhoach)*((NhuCau!Q$258:Q$261)/10))+SUMPRODUCT((NhuCau!$E$258:$E$261=Kykehoach)*((NhuCau!Q$258:Q$261)/5))+SUMPRODUCT((NhuCau!$E$258:$E$261=$C264)*(NhuCau!Q$258:Q$261))),2)</f>
        <v>0</v>
      </c>
      <c r="O264" s="2">
        <f>ROUND((SUMPRODUCT((NhuCau!$E$258:$E$261=CakyQuyhoach)*((NhuCau!R$258:R$261)/10))+SUMPRODUCT((NhuCau!$E$258:$E$261=Kykehoach)*((NhuCau!R$258:R$261)/5))+SUMPRODUCT((NhuCau!$E$258:$E$261=$C264)*(NhuCau!R$258:R$261))),2)</f>
        <v>0</v>
      </c>
      <c r="P264" s="2">
        <f>ROUND((SUMPRODUCT((NhuCau!$E$258:$E$261=CakyQuyhoach)*((NhuCau!S$258:S$261)/10))+SUMPRODUCT((NhuCau!$E$258:$E$261=Kykehoach)*((NhuCau!S$258:S$261)/5))+SUMPRODUCT((NhuCau!$E$258:$E$261=$C264)*(NhuCau!S$258:S$261))),2)</f>
        <v>0</v>
      </c>
      <c r="Q264" s="2">
        <f>ROUND((SUMPRODUCT((NhuCau!$E$258:$E$261=CakyQuyhoach)*((NhuCau!T$258:T$261)/10))+SUMPRODUCT((NhuCau!$E$258:$E$261=Kykehoach)*((NhuCau!T$258:T$261)/5))+SUMPRODUCT((NhuCau!$E$258:$E$261=$C264)*(NhuCau!T$258:T$261))),2)</f>
        <v>0</v>
      </c>
      <c r="R264" s="2">
        <f>ROUND((SUMPRODUCT((NhuCau!$E$258:$E$261=CakyQuyhoach)*((NhuCau!U$258:U$261)/10))+SUMPRODUCT((NhuCau!$E$258:$E$261=Kykehoach)*((NhuCau!U$258:U$261)/5))+SUMPRODUCT((NhuCau!$E$258:$E$261=$C264)*(NhuCau!U$258:U$261))),2)</f>
        <v>0</v>
      </c>
      <c r="S264" s="2">
        <f>ROUND((SUMPRODUCT((NhuCau!$E$258:$E$261=CakyQuyhoach)*((NhuCau!V$258:V$261)/10))+SUMPRODUCT((NhuCau!$E$258:$E$261=Kykehoach)*((NhuCau!V$258:V$261)/5))+SUMPRODUCT((NhuCau!$E$258:$E$261=$C264)*(NhuCau!V$258:V$261))),2)</f>
        <v>0</v>
      </c>
      <c r="T264" s="2">
        <f>ROUND((SUMPRODUCT((NhuCau!$E$258:$E$261=CakyQuyhoach)*((NhuCau!W$258:W$261)/10))+SUMPRODUCT((NhuCau!$E$258:$E$261=Kykehoach)*((NhuCau!W$258:W$261)/5))+SUMPRODUCT((NhuCau!$E$258:$E$261=$C264)*(NhuCau!W$258:W$261))),2)</f>
        <v>0</v>
      </c>
      <c r="U264" s="2">
        <f>ROUND((SUMPRODUCT((NhuCau!$E$258:$E$261=CakyQuyhoach)*((NhuCau!X$258:X$261)/10))+SUMPRODUCT((NhuCau!$E$258:$E$261=Kykehoach)*((NhuCau!X$258:X$261)/5))+SUMPRODUCT((NhuCau!$E$258:$E$261=$C264)*(NhuCau!X$258:X$261))),2)</f>
        <v>0</v>
      </c>
      <c r="V264" s="2">
        <f>ROUND((SUMPRODUCT((NhuCau!$E$258:$E$261=CakyQuyhoach)*((NhuCau!Y$258:Y$261)/10))+SUMPRODUCT((NhuCau!$E$258:$E$261=Kykehoach)*((NhuCau!Y$258:Y$261)/5))+SUMPRODUCT((NhuCau!$E$258:$E$261=$C264)*(NhuCau!Y$258:Y$261))),2)</f>
        <v>0</v>
      </c>
      <c r="W264" s="2">
        <f>ROUND((SUMPRODUCT((NhuCau!$E$258:$E$261=CakyQuyhoach)*((NhuCau!Z$258:Z$261)/10))+SUMPRODUCT((NhuCau!$E$258:$E$261=Kykehoach)*((NhuCau!Z$258:Z$261)/5))+SUMPRODUCT((NhuCau!$E$258:$E$261=$C264)*(NhuCau!Z$258:Z$261))),2)</f>
        <v>0</v>
      </c>
      <c r="X264" s="2">
        <f>ROUND((SUMPRODUCT((NhuCau!$E$258:$E$261=CakyQuyhoach)*((NhuCau!AA$258:AA$261)/10))+SUMPRODUCT((NhuCau!$E$258:$E$261=Kykehoach)*((NhuCau!AA$258:AA$261)/5))+SUMPRODUCT((NhuCau!$E$258:$E$261=$C264)*(NhuCau!AA$258:AA$261))),2)</f>
        <v>0</v>
      </c>
      <c r="Y264" s="2">
        <f>ROUND((SUMPRODUCT((NhuCau!$E$258:$E$261=CakyQuyhoach)*((NhuCau!AB$258:AB$261)/10))+SUMPRODUCT((NhuCau!$E$258:$E$261=Kykehoach)*((NhuCau!AB$258:AB$261)/5))+SUMPRODUCT((NhuCau!$E$258:$E$261=$C264)*(NhuCau!AB$258:AB$261))),2)</f>
        <v>0</v>
      </c>
      <c r="Z264" s="2">
        <f>ROUND((SUMPRODUCT((NhuCau!$E$258:$E$261=CakyQuyhoach)*((NhuCau!AC$258:AC$261)/10))+SUMPRODUCT((NhuCau!$E$258:$E$261=Kykehoach)*((NhuCau!AC$258:AC$261)/5))+SUMPRODUCT((NhuCau!$E$258:$E$261=$C264)*(NhuCau!AC$258:AC$261))),2)</f>
        <v>0</v>
      </c>
      <c r="AA264" s="2">
        <f>ROUND((SUMPRODUCT((NhuCau!$E$258:$E$261=CakyQuyhoach)*((NhuCau!AD$258:AD$261)/10))+SUMPRODUCT((NhuCau!$E$258:$E$261=Kykehoach)*((NhuCau!AD$258:AD$261)/5))+SUMPRODUCT((NhuCau!$E$258:$E$261=$C264)*(NhuCau!AD$258:AD$261))),2)</f>
        <v>0</v>
      </c>
      <c r="AB264" s="2">
        <f>ROUND((SUMPRODUCT((NhuCau!$E$258:$E$261=CakyQuyhoach)*((NhuCau!AE$258:AE$261)/10))+SUMPRODUCT((NhuCau!$E$258:$E$261=Kykehoach)*((NhuCau!AE$258:AE$261)/5))+SUMPRODUCT((NhuCau!$E$258:$E$261=$C264)*(NhuCau!AE$258:AE$261))),2)</f>
        <v>0</v>
      </c>
      <c r="AC264" s="2">
        <f>ROUND((SUMPRODUCT((NhuCau!$E$258:$E$261=CakyQuyhoach)*((NhuCau!AF$258:AF$261)/10))+SUMPRODUCT((NhuCau!$E$258:$E$261=Kykehoach)*((NhuCau!AF$258:AF$261)/5))+SUMPRODUCT((NhuCau!$E$258:$E$261=$C264)*(NhuCau!AF$258:AF$261))),2)</f>
        <v>0</v>
      </c>
      <c r="AD264" s="2">
        <f>ROUND((SUMPRODUCT((NhuCau!$E$258:$E$261=CakyQuyhoach)*((NhuCau!AG$258:AG$261)/10))+SUMPRODUCT((NhuCau!$E$258:$E$261=Kykehoach)*((NhuCau!AG$258:AG$261)/5))+SUMPRODUCT((NhuCau!$E$258:$E$261=$C264)*(NhuCau!AG$258:AG$261))),2)</f>
        <v>0</v>
      </c>
      <c r="AE264" s="2">
        <f>ROUND((SUMPRODUCT((NhuCau!$E$258:$E$261=CakyQuyhoach)*((NhuCau!AH$258:AH$261)/10))+SUMPRODUCT((NhuCau!$E$258:$E$261=Kykehoach)*((NhuCau!AH$258:AH$261)/5))+SUMPRODUCT((NhuCau!$E$258:$E$261=$C264)*(NhuCau!AH$258:AH$261))),2)</f>
        <v>0</v>
      </c>
      <c r="AF264" s="2">
        <f>ROUND((SUMPRODUCT((NhuCau!$E$258:$E$261=CakyQuyhoach)*((NhuCau!AI$258:AI$261)/10))+SUMPRODUCT((NhuCau!$E$258:$E$261=Kykehoach)*((NhuCau!AI$258:AI$261)/5))+SUMPRODUCT((NhuCau!$E$258:$E$261=$C264)*(NhuCau!AI$258:AI$261))),2)</f>
        <v>0</v>
      </c>
      <c r="AG264" s="2">
        <f>ROUND((SUMPRODUCT((NhuCau!$E$258:$E$261=CakyQuyhoach)*((NhuCau!AJ$258:AJ$261)/10))+SUMPRODUCT((NhuCau!$E$258:$E$261=Kykehoach)*((NhuCau!AJ$258:AJ$261)/5))+SUMPRODUCT((NhuCau!$E$258:$E$261=$C264)*(NhuCau!AJ$258:AJ$261))),2)</f>
        <v>0</v>
      </c>
      <c r="AH264" s="2">
        <f>ROUND((SUMPRODUCT((NhuCau!$E$258:$E$261=CakyQuyhoach)*((NhuCau!AK$258:AK$261)/10))+SUMPRODUCT((NhuCau!$E$258:$E$261=Kykehoach)*((NhuCau!AK$258:AK$261)/5))+SUMPRODUCT((NhuCau!$E$258:$E$261=$C264)*(NhuCau!AK$258:AK$261))),2)</f>
        <v>0</v>
      </c>
      <c r="AI264" s="2">
        <f>ROUND((SUMPRODUCT((NhuCau!$E$258:$E$261=CakyQuyhoach)*((NhuCau!AL$258:AL$261)/10))+SUMPRODUCT((NhuCau!$E$258:$E$261=Kykehoach)*((NhuCau!AL$258:AL$261)/5))+SUMPRODUCT((NhuCau!$E$258:$E$261=$C264)*(NhuCau!AL$258:AL$261))),2)</f>
        <v>0</v>
      </c>
      <c r="AJ264" s="2">
        <f>ROUND((SUMPRODUCT((NhuCau!$E$258:$E$261=CakyQuyhoach)*((NhuCau!AM$258:AM$261)/10))+SUMPRODUCT((NhuCau!$E$258:$E$261=Kykehoach)*((NhuCau!AM$258:AM$261)/5))+SUMPRODUCT((NhuCau!$E$258:$E$261=$C264)*(NhuCau!AM$258:AM$261))),2)</f>
        <v>0</v>
      </c>
      <c r="AK264" s="2">
        <f>ROUND((SUMPRODUCT((NhuCau!$E$258:$E$261=CakyQuyhoach)*((NhuCau!AN$258:AN$261)/10))+SUMPRODUCT((NhuCau!$E$258:$E$261=Kykehoach)*((NhuCau!AN$258:AN$261)/5))+SUMPRODUCT((NhuCau!$E$258:$E$261=$C264)*(NhuCau!AN$258:AN$261))),2)</f>
        <v>0</v>
      </c>
      <c r="AL264" s="2">
        <f>ROUND((SUMPRODUCT((NhuCau!$E$258:$E$261=CakyQuyhoach)*((NhuCau!AO$258:AO$261)/10))+SUMPRODUCT((NhuCau!$E$258:$E$261=Kykehoach)*((NhuCau!AO$258:AO$261)/5))+SUMPRODUCT((NhuCau!$E$258:$E$261=$C264)*(NhuCau!AO$258:AO$261))),2)</f>
        <v>0</v>
      </c>
      <c r="AM264" s="2">
        <f>ROUND((SUMPRODUCT((NhuCau!$E$258:$E$261=CakyQuyhoach)*((NhuCau!AP$258:AP$261)/10))+SUMPRODUCT((NhuCau!$E$258:$E$261=Kykehoach)*((NhuCau!AP$258:AP$261)/5))+SUMPRODUCT((NhuCau!$E$258:$E$261=$C264)*(NhuCau!AP$258:AP$261))),2)</f>
        <v>0</v>
      </c>
      <c r="AN264" s="2">
        <f>ROUND((SUMPRODUCT((NhuCau!$E$258:$E$261=CakyQuyhoach)*((NhuCau!AQ$258:AQ$261)/10))+SUMPRODUCT((NhuCau!$E$258:$E$261=Kykehoach)*((NhuCau!AQ$258:AQ$261)/5))+SUMPRODUCT((NhuCau!$E$258:$E$261=$C264)*(NhuCau!AQ$258:AQ$261))),2)</f>
        <v>0</v>
      </c>
      <c r="AO264" s="2">
        <f>ROUND((SUMPRODUCT((NhuCau!$E$258:$E$261=CakyQuyhoach)*((NhuCau!AR$258:AR$261)/10))+SUMPRODUCT((NhuCau!$E$258:$E$261=Kykehoach)*((NhuCau!AR$258:AR$261)/5))+SUMPRODUCT((NhuCau!$E$258:$E$261=$C264)*(NhuCau!AR$258:AR$261))),2)</f>
        <v>0</v>
      </c>
      <c r="AP264" s="2">
        <f>ROUND((SUMPRODUCT((NhuCau!$E$258:$E$261=CakyQuyhoach)*((NhuCau!AS$258:AS$261)/10))+SUMPRODUCT((NhuCau!$E$258:$E$261=Kykehoach)*((NhuCau!AS$258:AS$261)/5))+SUMPRODUCT((NhuCau!$E$258:$E$261=$C264)*(NhuCau!AS$258:AS$261))),2)</f>
        <v>0</v>
      </c>
      <c r="AQ264" s="2">
        <f>ROUND((SUMPRODUCT((NhuCau!$E$258:$E$261=CakyQuyhoach)*((NhuCau!AT$258:AT$261)/10))+SUMPRODUCT((NhuCau!$E$258:$E$261=Kykehoach)*((NhuCau!AT$258:AT$261)/5))+SUMPRODUCT((NhuCau!$E$258:$E$261=$C264)*(NhuCau!AT$258:AT$261))),2)</f>
        <v>0</v>
      </c>
      <c r="AR264" s="2">
        <f>ROUND((SUMPRODUCT((NhuCau!$E$258:$E$261=CakyQuyhoach)*((NhuCau!AU$258:AU$261)/10))+SUMPRODUCT((NhuCau!$E$258:$E$261=Kykehoach)*((NhuCau!AU$258:AU$261)/5))+SUMPRODUCT((NhuCau!$E$258:$E$261=$C264)*(NhuCau!AU$258:AU$261))),2)</f>
        <v>0</v>
      </c>
      <c r="AS264" s="2">
        <f>ROUND((SUMPRODUCT((NhuCau!$E$258:$E$261=CakyQuyhoach)*((NhuCau!AV$258:AV$261)/10))+SUMPRODUCT((NhuCau!$E$258:$E$261=Kykehoach)*((NhuCau!AV$258:AV$261)/5))+SUMPRODUCT((NhuCau!$E$258:$E$261=$C264)*(NhuCau!AV$258:AV$261))),2)</f>
        <v>0</v>
      </c>
      <c r="AT264" s="2">
        <f>ROUND((SUMPRODUCT((NhuCau!$E$258:$E$261=CakyQuyhoach)*((NhuCau!AW$258:AW$261)/10))+SUMPRODUCT((NhuCau!$E$258:$E$261=Kykehoach)*((NhuCau!AW$258:AW$261)/5))+SUMPRODUCT((NhuCau!$E$258:$E$261=$C264)*(NhuCau!AW$258:AW$261))),2)</f>
        <v>0</v>
      </c>
      <c r="AU264" s="2">
        <f>ROUND((SUMPRODUCT((NhuCau!$E$258:$E$261=CakyQuyhoach)*((NhuCau!AX$258:AX$261)/10))+SUMPRODUCT((NhuCau!$E$258:$E$261=Kykehoach)*((NhuCau!AX$258:AX$261)/5))+SUMPRODUCT((NhuCau!$E$258:$E$261=$C264)*(NhuCau!AX$258:AX$261))),2)</f>
        <v>0</v>
      </c>
      <c r="AV264" s="2">
        <f>ROUND((SUMPRODUCT((NhuCau!$E$258:$E$261=CakyQuyhoach)*((NhuCau!AY$258:AY$261)/10))+SUMPRODUCT((NhuCau!$E$258:$E$261=Kykehoach)*((NhuCau!AY$258:AY$261)/5))+SUMPRODUCT((NhuCau!$E$258:$E$261=$C264)*(NhuCau!AY$258:AY$261))),2)</f>
        <v>0</v>
      </c>
      <c r="AW264" s="2">
        <f>ROUND((SUMPRODUCT((NhuCau!$E$258:$E$261=CakyQuyhoach)*((NhuCau!AZ$258:AZ$261)/10))+SUMPRODUCT((NhuCau!$E$258:$E$261=Kykehoach)*((NhuCau!AZ$258:AZ$261)/5))+SUMPRODUCT((NhuCau!$E$258:$E$261=$C264)*(NhuCau!AZ$258:AZ$261))),2)</f>
        <v>0</v>
      </c>
      <c r="AX264" s="2">
        <f>ROUND((SUMPRODUCT((NhuCau!$E$258:$E$261=CakyQuyhoach)*((NhuCau!BA$258:BA$261)/10))+SUMPRODUCT((NhuCau!$E$258:$E$261=Kykehoach)*((NhuCau!BA$258:BA$261)/5))+SUMPRODUCT((NhuCau!$E$258:$E$261=$C264)*(NhuCau!BA$258:BA$261))),2)</f>
        <v>0</v>
      </c>
      <c r="AY264" s="2">
        <f>ROUND((SUMPRODUCT((NhuCau!$E$258:$E$261=CakyQuyhoach)*((NhuCau!BB$258:BB$261)/10))+SUMPRODUCT((NhuCau!$E$258:$E$261=Kykehoach)*((NhuCau!BB$258:BB$261)/5))+SUMPRODUCT((NhuCau!$E$258:$E$261=$C264)*(NhuCau!BB$258:BB$261))),2)</f>
        <v>0</v>
      </c>
      <c r="AZ264" s="2">
        <f>ROUND((SUMPRODUCT((NhuCau!$E$258:$E$261=CakyQuyhoach)*((NhuCau!BD$258:BD$261)/10))+SUMPRODUCT((NhuCau!$E$258:$E$261=Kykehoach)*((NhuCau!BD$258:BD$261)/5))+SUMPRODUCT((NhuCau!$E$258:$E$261=$C264)*(NhuCau!BD$258:BD$261))),2)</f>
        <v>0</v>
      </c>
      <c r="BA264" s="2">
        <f>ROUND((SUMPRODUCT((NhuCau!$E$258:$E$261=CakyQuyhoach)*((NhuCau!BE$258:BE$261)/10))+SUMPRODUCT((NhuCau!$E$258:$E$261=Kykehoach)*((NhuCau!BE$258:BE$261)/5))+SUMPRODUCT((NhuCau!$E$258:$E$261=$C264)*(NhuCau!BE$258:BE$261))),2)</f>
        <v>0</v>
      </c>
      <c r="BB264" s="2">
        <f>ROUND((SUMPRODUCT((NhuCau!$E$258:$E$261=CakyQuyhoach)*((NhuCau!BF$258:BF$261)/10))+SUMPRODUCT((NhuCau!$E$258:$E$261=Kykehoach)*((NhuCau!BF$258:BF$261)/5))+SUMPRODUCT((NhuCau!$E$258:$E$261=$C264)*(NhuCau!BF$258:BF$261))),2)</f>
        <v>0</v>
      </c>
      <c r="BC264" s="2">
        <f>ROUND((SUMPRODUCT((NhuCau!$E$258:$E$261=CakyQuyhoach)*((NhuCau!BG$258:BG$261)/10))+SUMPRODUCT((NhuCau!$E$258:$E$261=Kykehoach)*((NhuCau!BG$258:BG$261)/5))+SUMPRODUCT((NhuCau!$E$258:$E$261=$C264)*(NhuCau!BG$258:BG$261))),2)</f>
        <v>0</v>
      </c>
      <c r="BD264" s="2">
        <f>ROUND((SUMPRODUCT((NhuCau!$E$258:$E$261=CakyQuyhoach)*((NhuCau!BH$258:BH$261)/10))+SUMPRODUCT((NhuCau!$E$258:$E$261=Kykehoach)*((NhuCau!BH$258:BH$261)/5))+SUMPRODUCT((NhuCau!$E$258:$E$261=$C264)*(NhuCau!BH$258:BH$261))),2)</f>
        <v>0</v>
      </c>
      <c r="BE264" s="2">
        <f>ROUND((SUMPRODUCT((NhuCau!$E$258:$E$261=CakyQuyhoach)*((NhuCau!BI$258:BI$261)/10))+SUMPRODUCT((NhuCau!$E$258:$E$261=Kykehoach)*((NhuCau!BI$258:BI$261)/5))+SUMPRODUCT((NhuCau!$E$258:$E$261=$C264)*(NhuCau!BI$258:BI$261))),2)</f>
        <v>0</v>
      </c>
      <c r="BF264" s="2">
        <f>ROUND((SUMPRODUCT((NhuCau!$E$258:$E$261=CakyQuyhoach)*((NhuCau!BJ$258:BJ$261)/10))+SUMPRODUCT((NhuCau!$E$258:$E$261=Kykehoach)*((NhuCau!BJ$258:BJ$261)/5))+SUMPRODUCT((NhuCau!$E$258:$E$261=$C264)*(NhuCau!BJ$258:BJ$261))),2)</f>
        <v>0</v>
      </c>
      <c r="BG264" s="2">
        <f>ROUND((SUMPRODUCT((NhuCau!$E$258:$E$261=CakyQuyhoach)*((NhuCau!BK$258:BK$261)/10))+SUMPRODUCT((NhuCau!$E$258:$E$261=Kykehoach)*((NhuCau!BK$258:BK$261)/5))+SUMPRODUCT((NhuCau!$E$258:$E$261=$C264)*(NhuCau!BK$258:BK$261))),2)</f>
        <v>0</v>
      </c>
    </row>
    <row r="265" spans="1:59" s="1" customFormat="1" ht="16.5" customHeight="1">
      <c r="A265" s="251" t="s">
        <v>42</v>
      </c>
      <c r="B265" s="252"/>
      <c r="C265" s="253" t="str">
        <f>BANGTINH!O10</f>
        <v>Năm 2029</v>
      </c>
      <c r="D265" s="246" t="s">
        <v>22</v>
      </c>
      <c r="E265" s="255">
        <f>SUM(F265:BG265)</f>
        <v>0</v>
      </c>
      <c r="F265" s="2">
        <f>ROUND((SUMPRODUCT((NhuCau!$E$258:$E$261=CakyQuyhoach)*((NhuCau!I$258:I$261)/10))+SUMPRODUCT((NhuCau!$E$258:$E$261=Kykehoach)*((NhuCau!I$258:I$261)/5))+SUMPRODUCT((NhuCau!$E$258:$E$261=$C265)*(NhuCau!I$258:I$261))),2)</f>
        <v>0</v>
      </c>
      <c r="G265" s="2">
        <f>ROUND((SUMPRODUCT((NhuCau!$E$258:$E$261=CakyQuyhoach)*((NhuCau!J$258:J$261)/10))+SUMPRODUCT((NhuCau!$E$258:$E$261=Kykehoach)*((NhuCau!J$258:J$261)/5))+SUMPRODUCT((NhuCau!$E$258:$E$261=$C265)*(NhuCau!J$258:J$261))),2)</f>
        <v>0</v>
      </c>
      <c r="H265" s="2">
        <f>ROUND((SUMPRODUCT((NhuCau!$E$258:$E$261=CakyQuyhoach)*((NhuCau!K$258:K$261)/10))+SUMPRODUCT((NhuCau!$E$258:$E$261=Kykehoach)*((NhuCau!K$258:K$261)/5))+SUMPRODUCT((NhuCau!$E$258:$E$261=$C265)*(NhuCau!K$258:K$261))),2)</f>
        <v>0</v>
      </c>
      <c r="I265" s="2">
        <f>ROUND((SUMPRODUCT((NhuCau!$E$258:$E$261=CakyQuyhoach)*((NhuCau!L$258:L$261)/10))+SUMPRODUCT((NhuCau!$E$258:$E$261=Kykehoach)*((NhuCau!L$258:L$261)/5))+SUMPRODUCT((NhuCau!$E$258:$E$261=$C265)*(NhuCau!L$258:L$261))),2)</f>
        <v>0</v>
      </c>
      <c r="J265" s="2">
        <f>ROUND((SUMPRODUCT((NhuCau!$E$258:$E$261=CakyQuyhoach)*((NhuCau!M$258:M$261)/10))+SUMPRODUCT((NhuCau!$E$258:$E$261=Kykehoach)*((NhuCau!M$258:M$261)/5))+SUMPRODUCT((NhuCau!$E$258:$E$261=$C265)*(NhuCau!M$258:M$261))),2)</f>
        <v>0</v>
      </c>
      <c r="K265" s="2">
        <f>ROUND((SUMPRODUCT((NhuCau!$E$258:$E$261=CakyQuyhoach)*((NhuCau!N$258:N$261)/10))+SUMPRODUCT((NhuCau!$E$258:$E$261=Kykehoach)*((NhuCau!N$258:N$261)/5))+SUMPRODUCT((NhuCau!$E$258:$E$261=$C265)*(NhuCau!N$258:N$261))),2)</f>
        <v>0</v>
      </c>
      <c r="L265" s="2">
        <f>ROUND((SUMPRODUCT((NhuCau!$E$258:$E$261=CakyQuyhoach)*((NhuCau!O$258:O$261)/10))+SUMPRODUCT((NhuCau!$E$258:$E$261=Kykehoach)*((NhuCau!O$258:O$261)/5))+SUMPRODUCT((NhuCau!$E$258:$E$261=$C265)*(NhuCau!O$258:O$261))),2)</f>
        <v>0</v>
      </c>
      <c r="M265" s="2">
        <f>ROUND((SUMPRODUCT((NhuCau!$E$258:$E$261=CakyQuyhoach)*((NhuCau!P$258:P$261)/10))+SUMPRODUCT((NhuCau!$E$258:$E$261=Kykehoach)*((NhuCau!P$258:P$261)/5))+SUMPRODUCT((NhuCau!$E$258:$E$261=$C265)*(NhuCau!P$258:P$261))),2)</f>
        <v>0</v>
      </c>
      <c r="N265" s="2">
        <f>ROUND((SUMPRODUCT((NhuCau!$E$258:$E$261=CakyQuyhoach)*((NhuCau!Q$258:Q$261)/10))+SUMPRODUCT((NhuCau!$E$258:$E$261=Kykehoach)*((NhuCau!Q$258:Q$261)/5))+SUMPRODUCT((NhuCau!$E$258:$E$261=$C265)*(NhuCau!Q$258:Q$261))),2)</f>
        <v>0</v>
      </c>
      <c r="O265" s="2">
        <f>ROUND((SUMPRODUCT((NhuCau!$E$258:$E$261=CakyQuyhoach)*((NhuCau!R$258:R$261)/10))+SUMPRODUCT((NhuCau!$E$258:$E$261=Kykehoach)*((NhuCau!R$258:R$261)/5))+SUMPRODUCT((NhuCau!$E$258:$E$261=$C265)*(NhuCau!R$258:R$261))),2)</f>
        <v>0</v>
      </c>
      <c r="P265" s="2">
        <f>ROUND((SUMPRODUCT((NhuCau!$E$258:$E$261=CakyQuyhoach)*((NhuCau!S$258:S$261)/10))+SUMPRODUCT((NhuCau!$E$258:$E$261=Kykehoach)*((NhuCau!S$258:S$261)/5))+SUMPRODUCT((NhuCau!$E$258:$E$261=$C265)*(NhuCau!S$258:S$261))),2)</f>
        <v>0</v>
      </c>
      <c r="Q265" s="2">
        <f>ROUND((SUMPRODUCT((NhuCau!$E$258:$E$261=CakyQuyhoach)*((NhuCau!T$258:T$261)/10))+SUMPRODUCT((NhuCau!$E$258:$E$261=Kykehoach)*((NhuCau!T$258:T$261)/5))+SUMPRODUCT((NhuCau!$E$258:$E$261=$C265)*(NhuCau!T$258:T$261))),2)</f>
        <v>0</v>
      </c>
      <c r="R265" s="2">
        <f>ROUND((SUMPRODUCT((NhuCau!$E$258:$E$261=CakyQuyhoach)*((NhuCau!U$258:U$261)/10))+SUMPRODUCT((NhuCau!$E$258:$E$261=Kykehoach)*((NhuCau!U$258:U$261)/5))+SUMPRODUCT((NhuCau!$E$258:$E$261=$C265)*(NhuCau!U$258:U$261))),2)</f>
        <v>0</v>
      </c>
      <c r="S265" s="2">
        <f>ROUND((SUMPRODUCT((NhuCau!$E$258:$E$261=CakyQuyhoach)*((NhuCau!V$258:V$261)/10))+SUMPRODUCT((NhuCau!$E$258:$E$261=Kykehoach)*((NhuCau!V$258:V$261)/5))+SUMPRODUCT((NhuCau!$E$258:$E$261=$C265)*(NhuCau!V$258:V$261))),2)</f>
        <v>0</v>
      </c>
      <c r="T265" s="2">
        <f>ROUND((SUMPRODUCT((NhuCau!$E$258:$E$261=CakyQuyhoach)*((NhuCau!W$258:W$261)/10))+SUMPRODUCT((NhuCau!$E$258:$E$261=Kykehoach)*((NhuCau!W$258:W$261)/5))+SUMPRODUCT((NhuCau!$E$258:$E$261=$C265)*(NhuCau!W$258:W$261))),2)</f>
        <v>0</v>
      </c>
      <c r="U265" s="2">
        <f>ROUND((SUMPRODUCT((NhuCau!$E$258:$E$261=CakyQuyhoach)*((NhuCau!X$258:X$261)/10))+SUMPRODUCT((NhuCau!$E$258:$E$261=Kykehoach)*((NhuCau!X$258:X$261)/5))+SUMPRODUCT((NhuCau!$E$258:$E$261=$C265)*(NhuCau!X$258:X$261))),2)</f>
        <v>0</v>
      </c>
      <c r="V265" s="2">
        <f>ROUND((SUMPRODUCT((NhuCau!$E$258:$E$261=CakyQuyhoach)*((NhuCau!Y$258:Y$261)/10))+SUMPRODUCT((NhuCau!$E$258:$E$261=Kykehoach)*((NhuCau!Y$258:Y$261)/5))+SUMPRODUCT((NhuCau!$E$258:$E$261=$C265)*(NhuCau!Y$258:Y$261))),2)</f>
        <v>0</v>
      </c>
      <c r="W265" s="2">
        <f>ROUND((SUMPRODUCT((NhuCau!$E$258:$E$261=CakyQuyhoach)*((NhuCau!Z$258:Z$261)/10))+SUMPRODUCT((NhuCau!$E$258:$E$261=Kykehoach)*((NhuCau!Z$258:Z$261)/5))+SUMPRODUCT((NhuCau!$E$258:$E$261=$C265)*(NhuCau!Z$258:Z$261))),2)</f>
        <v>0</v>
      </c>
      <c r="X265" s="2">
        <f>ROUND((SUMPRODUCT((NhuCau!$E$258:$E$261=CakyQuyhoach)*((NhuCau!AA$258:AA$261)/10))+SUMPRODUCT((NhuCau!$E$258:$E$261=Kykehoach)*((NhuCau!AA$258:AA$261)/5))+SUMPRODUCT((NhuCau!$E$258:$E$261=$C265)*(NhuCau!AA$258:AA$261))),2)</f>
        <v>0</v>
      </c>
      <c r="Y265" s="2">
        <f>ROUND((SUMPRODUCT((NhuCau!$E$258:$E$261=CakyQuyhoach)*((NhuCau!AB$258:AB$261)/10))+SUMPRODUCT((NhuCau!$E$258:$E$261=Kykehoach)*((NhuCau!AB$258:AB$261)/5))+SUMPRODUCT((NhuCau!$E$258:$E$261=$C265)*(NhuCau!AB$258:AB$261))),2)</f>
        <v>0</v>
      </c>
      <c r="Z265" s="2">
        <f>ROUND((SUMPRODUCT((NhuCau!$E$258:$E$261=CakyQuyhoach)*((NhuCau!AC$258:AC$261)/10))+SUMPRODUCT((NhuCau!$E$258:$E$261=Kykehoach)*((NhuCau!AC$258:AC$261)/5))+SUMPRODUCT((NhuCau!$E$258:$E$261=$C265)*(NhuCau!AC$258:AC$261))),2)</f>
        <v>0</v>
      </c>
      <c r="AA265" s="2">
        <f>ROUND((SUMPRODUCT((NhuCau!$E$258:$E$261=CakyQuyhoach)*((NhuCau!AD$258:AD$261)/10))+SUMPRODUCT((NhuCau!$E$258:$E$261=Kykehoach)*((NhuCau!AD$258:AD$261)/5))+SUMPRODUCT((NhuCau!$E$258:$E$261=$C265)*(NhuCau!AD$258:AD$261))),2)</f>
        <v>0</v>
      </c>
      <c r="AB265" s="2">
        <f>ROUND((SUMPRODUCT((NhuCau!$E$258:$E$261=CakyQuyhoach)*((NhuCau!AE$258:AE$261)/10))+SUMPRODUCT((NhuCau!$E$258:$E$261=Kykehoach)*((NhuCau!AE$258:AE$261)/5))+SUMPRODUCT((NhuCau!$E$258:$E$261=$C265)*(NhuCau!AE$258:AE$261))),2)</f>
        <v>0</v>
      </c>
      <c r="AC265" s="2">
        <f>ROUND((SUMPRODUCT((NhuCau!$E$258:$E$261=CakyQuyhoach)*((NhuCau!AF$258:AF$261)/10))+SUMPRODUCT((NhuCau!$E$258:$E$261=Kykehoach)*((NhuCau!AF$258:AF$261)/5))+SUMPRODUCT((NhuCau!$E$258:$E$261=$C265)*(NhuCau!AF$258:AF$261))),2)</f>
        <v>0</v>
      </c>
      <c r="AD265" s="2">
        <f>ROUND((SUMPRODUCT((NhuCau!$E$258:$E$261=CakyQuyhoach)*((NhuCau!AG$258:AG$261)/10))+SUMPRODUCT((NhuCau!$E$258:$E$261=Kykehoach)*((NhuCau!AG$258:AG$261)/5))+SUMPRODUCT((NhuCau!$E$258:$E$261=$C265)*(NhuCau!AG$258:AG$261))),2)</f>
        <v>0</v>
      </c>
      <c r="AE265" s="2">
        <f>ROUND((SUMPRODUCT((NhuCau!$E$258:$E$261=CakyQuyhoach)*((NhuCau!AH$258:AH$261)/10))+SUMPRODUCT((NhuCau!$E$258:$E$261=Kykehoach)*((NhuCau!AH$258:AH$261)/5))+SUMPRODUCT((NhuCau!$E$258:$E$261=$C265)*(NhuCau!AH$258:AH$261))),2)</f>
        <v>0</v>
      </c>
      <c r="AF265" s="2">
        <f>ROUND((SUMPRODUCT((NhuCau!$E$258:$E$261=CakyQuyhoach)*((NhuCau!AI$258:AI$261)/10))+SUMPRODUCT((NhuCau!$E$258:$E$261=Kykehoach)*((NhuCau!AI$258:AI$261)/5))+SUMPRODUCT((NhuCau!$E$258:$E$261=$C265)*(NhuCau!AI$258:AI$261))),2)</f>
        <v>0</v>
      </c>
      <c r="AG265" s="2">
        <f>ROUND((SUMPRODUCT((NhuCau!$E$258:$E$261=CakyQuyhoach)*((NhuCau!AJ$258:AJ$261)/10))+SUMPRODUCT((NhuCau!$E$258:$E$261=Kykehoach)*((NhuCau!AJ$258:AJ$261)/5))+SUMPRODUCT((NhuCau!$E$258:$E$261=$C265)*(NhuCau!AJ$258:AJ$261))),2)</f>
        <v>0</v>
      </c>
      <c r="AH265" s="2">
        <f>ROUND((SUMPRODUCT((NhuCau!$E$258:$E$261=CakyQuyhoach)*((NhuCau!AK$258:AK$261)/10))+SUMPRODUCT((NhuCau!$E$258:$E$261=Kykehoach)*((NhuCau!AK$258:AK$261)/5))+SUMPRODUCT((NhuCau!$E$258:$E$261=$C265)*(NhuCau!AK$258:AK$261))),2)</f>
        <v>0</v>
      </c>
      <c r="AI265" s="2">
        <f>ROUND((SUMPRODUCT((NhuCau!$E$258:$E$261=CakyQuyhoach)*((NhuCau!AL$258:AL$261)/10))+SUMPRODUCT((NhuCau!$E$258:$E$261=Kykehoach)*((NhuCau!AL$258:AL$261)/5))+SUMPRODUCT((NhuCau!$E$258:$E$261=$C265)*(NhuCau!AL$258:AL$261))),2)</f>
        <v>0</v>
      </c>
      <c r="AJ265" s="2">
        <f>ROUND((SUMPRODUCT((NhuCau!$E$258:$E$261=CakyQuyhoach)*((NhuCau!AM$258:AM$261)/10))+SUMPRODUCT((NhuCau!$E$258:$E$261=Kykehoach)*((NhuCau!AM$258:AM$261)/5))+SUMPRODUCT((NhuCau!$E$258:$E$261=$C265)*(NhuCau!AM$258:AM$261))),2)</f>
        <v>0</v>
      </c>
      <c r="AK265" s="2">
        <f>ROUND((SUMPRODUCT((NhuCau!$E$258:$E$261=CakyQuyhoach)*((NhuCau!AN$258:AN$261)/10))+SUMPRODUCT((NhuCau!$E$258:$E$261=Kykehoach)*((NhuCau!AN$258:AN$261)/5))+SUMPRODUCT((NhuCau!$E$258:$E$261=$C265)*(NhuCau!AN$258:AN$261))),2)</f>
        <v>0</v>
      </c>
      <c r="AL265" s="2">
        <f>ROUND((SUMPRODUCT((NhuCau!$E$258:$E$261=CakyQuyhoach)*((NhuCau!AO$258:AO$261)/10))+SUMPRODUCT((NhuCau!$E$258:$E$261=Kykehoach)*((NhuCau!AO$258:AO$261)/5))+SUMPRODUCT((NhuCau!$E$258:$E$261=$C265)*(NhuCau!AO$258:AO$261))),2)</f>
        <v>0</v>
      </c>
      <c r="AM265" s="2">
        <f>ROUND((SUMPRODUCT((NhuCau!$E$258:$E$261=CakyQuyhoach)*((NhuCau!AP$258:AP$261)/10))+SUMPRODUCT((NhuCau!$E$258:$E$261=Kykehoach)*((NhuCau!AP$258:AP$261)/5))+SUMPRODUCT((NhuCau!$E$258:$E$261=$C265)*(NhuCau!AP$258:AP$261))),2)</f>
        <v>0</v>
      </c>
      <c r="AN265" s="2">
        <f>ROUND((SUMPRODUCT((NhuCau!$E$258:$E$261=CakyQuyhoach)*((NhuCau!AQ$258:AQ$261)/10))+SUMPRODUCT((NhuCau!$E$258:$E$261=Kykehoach)*((NhuCau!AQ$258:AQ$261)/5))+SUMPRODUCT((NhuCau!$E$258:$E$261=$C265)*(NhuCau!AQ$258:AQ$261))),2)</f>
        <v>0</v>
      </c>
      <c r="AO265" s="2">
        <f>ROUND((SUMPRODUCT((NhuCau!$E$258:$E$261=CakyQuyhoach)*((NhuCau!AR$258:AR$261)/10))+SUMPRODUCT((NhuCau!$E$258:$E$261=Kykehoach)*((NhuCau!AR$258:AR$261)/5))+SUMPRODUCT((NhuCau!$E$258:$E$261=$C265)*(NhuCau!AR$258:AR$261))),2)</f>
        <v>0</v>
      </c>
      <c r="AP265" s="2">
        <f>ROUND((SUMPRODUCT((NhuCau!$E$258:$E$261=CakyQuyhoach)*((NhuCau!AS$258:AS$261)/10))+SUMPRODUCT((NhuCau!$E$258:$E$261=Kykehoach)*((NhuCau!AS$258:AS$261)/5))+SUMPRODUCT((NhuCau!$E$258:$E$261=$C265)*(NhuCau!AS$258:AS$261))),2)</f>
        <v>0</v>
      </c>
      <c r="AQ265" s="2">
        <f>ROUND((SUMPRODUCT((NhuCau!$E$258:$E$261=CakyQuyhoach)*((NhuCau!AT$258:AT$261)/10))+SUMPRODUCT((NhuCau!$E$258:$E$261=Kykehoach)*((NhuCau!AT$258:AT$261)/5))+SUMPRODUCT((NhuCau!$E$258:$E$261=$C265)*(NhuCau!AT$258:AT$261))),2)</f>
        <v>0</v>
      </c>
      <c r="AR265" s="2">
        <f>ROUND((SUMPRODUCT((NhuCau!$E$258:$E$261=CakyQuyhoach)*((NhuCau!AU$258:AU$261)/10))+SUMPRODUCT((NhuCau!$E$258:$E$261=Kykehoach)*((NhuCau!AU$258:AU$261)/5))+SUMPRODUCT((NhuCau!$E$258:$E$261=$C265)*(NhuCau!AU$258:AU$261))),2)</f>
        <v>0</v>
      </c>
      <c r="AS265" s="2">
        <f>ROUND((SUMPRODUCT((NhuCau!$E$258:$E$261=CakyQuyhoach)*((NhuCau!AV$258:AV$261)/10))+SUMPRODUCT((NhuCau!$E$258:$E$261=Kykehoach)*((NhuCau!AV$258:AV$261)/5))+SUMPRODUCT((NhuCau!$E$258:$E$261=$C265)*(NhuCau!AV$258:AV$261))),2)</f>
        <v>0</v>
      </c>
      <c r="AT265" s="2">
        <f>ROUND((SUMPRODUCT((NhuCau!$E$258:$E$261=CakyQuyhoach)*((NhuCau!AW$258:AW$261)/10))+SUMPRODUCT((NhuCau!$E$258:$E$261=Kykehoach)*((NhuCau!AW$258:AW$261)/5))+SUMPRODUCT((NhuCau!$E$258:$E$261=$C265)*(NhuCau!AW$258:AW$261))),2)</f>
        <v>0</v>
      </c>
      <c r="AU265" s="2">
        <f>ROUND((SUMPRODUCT((NhuCau!$E$258:$E$261=CakyQuyhoach)*((NhuCau!AX$258:AX$261)/10))+SUMPRODUCT((NhuCau!$E$258:$E$261=Kykehoach)*((NhuCau!AX$258:AX$261)/5))+SUMPRODUCT((NhuCau!$E$258:$E$261=$C265)*(NhuCau!AX$258:AX$261))),2)</f>
        <v>0</v>
      </c>
      <c r="AV265" s="2">
        <f>ROUND((SUMPRODUCT((NhuCau!$E$258:$E$261=CakyQuyhoach)*((NhuCau!AY$258:AY$261)/10))+SUMPRODUCT((NhuCau!$E$258:$E$261=Kykehoach)*((NhuCau!AY$258:AY$261)/5))+SUMPRODUCT((NhuCau!$E$258:$E$261=$C265)*(NhuCau!AY$258:AY$261))),2)</f>
        <v>0</v>
      </c>
      <c r="AW265" s="2">
        <f>ROUND((SUMPRODUCT((NhuCau!$E$258:$E$261=CakyQuyhoach)*((NhuCau!AZ$258:AZ$261)/10))+SUMPRODUCT((NhuCau!$E$258:$E$261=Kykehoach)*((NhuCau!AZ$258:AZ$261)/5))+SUMPRODUCT((NhuCau!$E$258:$E$261=$C265)*(NhuCau!AZ$258:AZ$261))),2)</f>
        <v>0</v>
      </c>
      <c r="AX265" s="2">
        <f>ROUND((SUMPRODUCT((NhuCau!$E$258:$E$261=CakyQuyhoach)*((NhuCau!BA$258:BA$261)/10))+SUMPRODUCT((NhuCau!$E$258:$E$261=Kykehoach)*((NhuCau!BA$258:BA$261)/5))+SUMPRODUCT((NhuCau!$E$258:$E$261=$C265)*(NhuCau!BA$258:BA$261))),2)</f>
        <v>0</v>
      </c>
      <c r="AY265" s="2">
        <f>ROUND((SUMPRODUCT((NhuCau!$E$258:$E$261=CakyQuyhoach)*((NhuCau!BB$258:BB$261)/10))+SUMPRODUCT((NhuCau!$E$258:$E$261=Kykehoach)*((NhuCau!BB$258:BB$261)/5))+SUMPRODUCT((NhuCau!$E$258:$E$261=$C265)*(NhuCau!BB$258:BB$261))),2)</f>
        <v>0</v>
      </c>
      <c r="AZ265" s="2">
        <f>ROUND((SUMPRODUCT((NhuCau!$E$258:$E$261=CakyQuyhoach)*((NhuCau!BD$258:BD$261)/10))+SUMPRODUCT((NhuCau!$E$258:$E$261=Kykehoach)*((NhuCau!BD$258:BD$261)/5))+SUMPRODUCT((NhuCau!$E$258:$E$261=$C265)*(NhuCau!BD$258:BD$261))),2)</f>
        <v>0</v>
      </c>
      <c r="BA265" s="2">
        <f>ROUND((SUMPRODUCT((NhuCau!$E$258:$E$261=CakyQuyhoach)*((NhuCau!BE$258:BE$261)/10))+SUMPRODUCT((NhuCau!$E$258:$E$261=Kykehoach)*((NhuCau!BE$258:BE$261)/5))+SUMPRODUCT((NhuCau!$E$258:$E$261=$C265)*(NhuCau!BE$258:BE$261))),2)</f>
        <v>0</v>
      </c>
      <c r="BB265" s="2">
        <f>ROUND((SUMPRODUCT((NhuCau!$E$258:$E$261=CakyQuyhoach)*((NhuCau!BF$258:BF$261)/10))+SUMPRODUCT((NhuCau!$E$258:$E$261=Kykehoach)*((NhuCau!BF$258:BF$261)/5))+SUMPRODUCT((NhuCau!$E$258:$E$261=$C265)*(NhuCau!BF$258:BF$261))),2)</f>
        <v>0</v>
      </c>
      <c r="BC265" s="2">
        <f>ROUND((SUMPRODUCT((NhuCau!$E$258:$E$261=CakyQuyhoach)*((NhuCau!BG$258:BG$261)/10))+SUMPRODUCT((NhuCau!$E$258:$E$261=Kykehoach)*((NhuCau!BG$258:BG$261)/5))+SUMPRODUCT((NhuCau!$E$258:$E$261=$C265)*(NhuCau!BG$258:BG$261))),2)</f>
        <v>0</v>
      </c>
      <c r="BD265" s="2">
        <f>ROUND((SUMPRODUCT((NhuCau!$E$258:$E$261=CakyQuyhoach)*((NhuCau!BH$258:BH$261)/10))+SUMPRODUCT((NhuCau!$E$258:$E$261=Kykehoach)*((NhuCau!BH$258:BH$261)/5))+SUMPRODUCT((NhuCau!$E$258:$E$261=$C265)*(NhuCau!BH$258:BH$261))),2)</f>
        <v>0</v>
      </c>
      <c r="BE265" s="2">
        <f>ROUND((SUMPRODUCT((NhuCau!$E$258:$E$261=CakyQuyhoach)*((NhuCau!BI$258:BI$261)/10))+SUMPRODUCT((NhuCau!$E$258:$E$261=Kykehoach)*((NhuCau!BI$258:BI$261)/5))+SUMPRODUCT((NhuCau!$E$258:$E$261=$C265)*(NhuCau!BI$258:BI$261))),2)</f>
        <v>0</v>
      </c>
      <c r="BF265" s="2">
        <f>ROUND((SUMPRODUCT((NhuCau!$E$258:$E$261=CakyQuyhoach)*((NhuCau!BJ$258:BJ$261)/10))+SUMPRODUCT((NhuCau!$E$258:$E$261=Kykehoach)*((NhuCau!BJ$258:BJ$261)/5))+SUMPRODUCT((NhuCau!$E$258:$E$261=$C265)*(NhuCau!BJ$258:BJ$261))),2)</f>
        <v>0</v>
      </c>
      <c r="BG265" s="2">
        <f>ROUND((SUMPRODUCT((NhuCau!$E$258:$E$261=CakyQuyhoach)*((NhuCau!BK$258:BK$261)/10))+SUMPRODUCT((NhuCau!$E$258:$E$261=Kykehoach)*((NhuCau!BK$258:BK$261)/5))+SUMPRODUCT((NhuCau!$E$258:$E$261=$C265)*(NhuCau!BK$258:BK$261))),2)</f>
        <v>0</v>
      </c>
    </row>
    <row r="266" spans="1:59" s="5" customFormat="1" ht="16.5" customHeight="1">
      <c r="A266" s="117" t="s">
        <v>42</v>
      </c>
      <c r="B266" s="256"/>
      <c r="C266" s="249" t="str">
        <f>BANGTINH!O11</f>
        <v>Năm 2030</v>
      </c>
      <c r="D266" s="246" t="s">
        <v>22</v>
      </c>
      <c r="E266" s="257">
        <f t="shared" ref="E266:F266" si="134">E259-E260</f>
        <v>0</v>
      </c>
      <c r="F266" s="8">
        <f t="shared" si="134"/>
        <v>0</v>
      </c>
      <c r="G266" s="8">
        <f t="shared" ref="G266:BG266" si="135">G259-G260</f>
        <v>0</v>
      </c>
      <c r="H266" s="8">
        <f t="shared" si="135"/>
        <v>0</v>
      </c>
      <c r="I266" s="8">
        <f t="shared" si="135"/>
        <v>0</v>
      </c>
      <c r="J266" s="8">
        <f t="shared" si="135"/>
        <v>0</v>
      </c>
      <c r="K266" s="8">
        <f t="shared" si="135"/>
        <v>0</v>
      </c>
      <c r="L266" s="8">
        <f t="shared" si="135"/>
        <v>0</v>
      </c>
      <c r="M266" s="8">
        <f t="shared" si="135"/>
        <v>0</v>
      </c>
      <c r="N266" s="8">
        <f t="shared" si="135"/>
        <v>0</v>
      </c>
      <c r="O266" s="8">
        <f t="shared" si="135"/>
        <v>0</v>
      </c>
      <c r="P266" s="8">
        <f t="shared" si="135"/>
        <v>0</v>
      </c>
      <c r="Q266" s="8">
        <f t="shared" si="135"/>
        <v>0</v>
      </c>
      <c r="R266" s="8">
        <f t="shared" si="135"/>
        <v>0</v>
      </c>
      <c r="S266" s="8">
        <f t="shared" si="135"/>
        <v>0</v>
      </c>
      <c r="T266" s="8">
        <f t="shared" si="135"/>
        <v>0</v>
      </c>
      <c r="U266" s="8">
        <f t="shared" si="135"/>
        <v>0</v>
      </c>
      <c r="V266" s="8">
        <f t="shared" si="135"/>
        <v>0</v>
      </c>
      <c r="W266" s="8">
        <f t="shared" si="135"/>
        <v>0</v>
      </c>
      <c r="X266" s="8">
        <f t="shared" si="135"/>
        <v>0</v>
      </c>
      <c r="Y266" s="8">
        <f t="shared" si="135"/>
        <v>0</v>
      </c>
      <c r="Z266" s="8">
        <f t="shared" si="135"/>
        <v>0</v>
      </c>
      <c r="AA266" s="8">
        <f t="shared" si="135"/>
        <v>0</v>
      </c>
      <c r="AB266" s="8">
        <f t="shared" si="135"/>
        <v>0</v>
      </c>
      <c r="AC266" s="8">
        <f t="shared" si="135"/>
        <v>0</v>
      </c>
      <c r="AD266" s="8">
        <f t="shared" si="135"/>
        <v>0</v>
      </c>
      <c r="AE266" s="8">
        <f t="shared" si="135"/>
        <v>0</v>
      </c>
      <c r="AF266" s="8">
        <f t="shared" si="135"/>
        <v>0</v>
      </c>
      <c r="AG266" s="8">
        <f t="shared" si="135"/>
        <v>0</v>
      </c>
      <c r="AH266" s="8">
        <f t="shared" si="135"/>
        <v>0</v>
      </c>
      <c r="AI266" s="8">
        <f t="shared" si="135"/>
        <v>0</v>
      </c>
      <c r="AJ266" s="8">
        <f t="shared" si="135"/>
        <v>0</v>
      </c>
      <c r="AK266" s="8">
        <f t="shared" si="135"/>
        <v>0</v>
      </c>
      <c r="AL266" s="8">
        <f t="shared" si="135"/>
        <v>0</v>
      </c>
      <c r="AM266" s="8">
        <f t="shared" si="135"/>
        <v>0</v>
      </c>
      <c r="AN266" s="8">
        <f t="shared" si="135"/>
        <v>0</v>
      </c>
      <c r="AO266" s="8">
        <f t="shared" si="135"/>
        <v>0</v>
      </c>
      <c r="AP266" s="8">
        <f t="shared" si="135"/>
        <v>0</v>
      </c>
      <c r="AQ266" s="8">
        <f t="shared" si="135"/>
        <v>0</v>
      </c>
      <c r="AR266" s="8">
        <f t="shared" si="135"/>
        <v>0</v>
      </c>
      <c r="AS266" s="8">
        <f t="shared" si="135"/>
        <v>0</v>
      </c>
      <c r="AT266" s="8">
        <f t="shared" si="135"/>
        <v>0</v>
      </c>
      <c r="AU266" s="8">
        <f t="shared" si="135"/>
        <v>0</v>
      </c>
      <c r="AV266" s="8">
        <f t="shared" si="135"/>
        <v>0</v>
      </c>
      <c r="AW266" s="8">
        <f t="shared" si="135"/>
        <v>0</v>
      </c>
      <c r="AX266" s="8">
        <f t="shared" si="135"/>
        <v>0</v>
      </c>
      <c r="AY266" s="8">
        <f t="shared" si="135"/>
        <v>0</v>
      </c>
      <c r="AZ266" s="8">
        <f t="shared" si="135"/>
        <v>0</v>
      </c>
      <c r="BA266" s="8">
        <f t="shared" si="135"/>
        <v>0</v>
      </c>
      <c r="BB266" s="8">
        <f t="shared" si="135"/>
        <v>0</v>
      </c>
      <c r="BC266" s="8">
        <f t="shared" si="135"/>
        <v>0</v>
      </c>
      <c r="BD266" s="8">
        <f t="shared" si="135"/>
        <v>0</v>
      </c>
      <c r="BE266" s="8">
        <f t="shared" si="135"/>
        <v>0</v>
      </c>
      <c r="BF266" s="8">
        <f t="shared" si="135"/>
        <v>0</v>
      </c>
      <c r="BG266" s="8">
        <f t="shared" si="135"/>
        <v>0</v>
      </c>
    </row>
    <row r="267" spans="1:59" s="5" customFormat="1" ht="16.5" customHeight="1">
      <c r="A267" s="117"/>
      <c r="B267" s="256"/>
      <c r="C267" s="245" t="s">
        <v>45</v>
      </c>
      <c r="D267" s="246" t="s">
        <v>27</v>
      </c>
      <c r="E267" s="247">
        <f>NhuCau!H262</f>
        <v>108.77499999999999</v>
      </c>
      <c r="F267" s="4">
        <f>NhuCau!I262</f>
        <v>62.097000000000001</v>
      </c>
      <c r="G267" s="4">
        <f>NhuCau!J262</f>
        <v>0</v>
      </c>
      <c r="H267" s="4">
        <f>NhuCau!K262</f>
        <v>9.6312999999999995</v>
      </c>
      <c r="I267" s="4">
        <f>NhuCau!L262</f>
        <v>3.6300000000000003</v>
      </c>
      <c r="J267" s="4">
        <f>NhuCau!M262</f>
        <v>0</v>
      </c>
      <c r="K267" s="4">
        <f>NhuCau!N262</f>
        <v>0</v>
      </c>
      <c r="L267" s="4">
        <f>NhuCau!O262</f>
        <v>0</v>
      </c>
      <c r="M267" s="4">
        <f>NhuCau!P262</f>
        <v>0</v>
      </c>
      <c r="N267" s="4">
        <f>NhuCau!Q262</f>
        <v>26.340000000000003</v>
      </c>
      <c r="O267" s="4">
        <f>NhuCau!R262</f>
        <v>0</v>
      </c>
      <c r="P267" s="4">
        <f>NhuCau!S262</f>
        <v>0</v>
      </c>
      <c r="Q267" s="4">
        <f>NhuCau!T262</f>
        <v>0</v>
      </c>
      <c r="R267" s="4">
        <f>NhuCau!U262</f>
        <v>1</v>
      </c>
      <c r="S267" s="4">
        <f>NhuCau!V262</f>
        <v>0.1</v>
      </c>
      <c r="T267" s="4">
        <f>NhuCau!W262</f>
        <v>0</v>
      </c>
      <c r="U267" s="4">
        <f>NhuCau!X262</f>
        <v>0</v>
      </c>
      <c r="V267" s="4">
        <f>NhuCau!Y262</f>
        <v>0</v>
      </c>
      <c r="W267" s="4">
        <f>NhuCau!Z262</f>
        <v>0</v>
      </c>
      <c r="X267" s="4">
        <f>NhuCau!AA262</f>
        <v>0</v>
      </c>
      <c r="Y267" s="4">
        <f>NhuCau!AB262</f>
        <v>0</v>
      </c>
      <c r="Z267" s="4">
        <f>NhuCau!AC262</f>
        <v>0</v>
      </c>
      <c r="AA267" s="4">
        <f>NhuCau!AD262</f>
        <v>0</v>
      </c>
      <c r="AB267" s="4">
        <f>NhuCau!AE262</f>
        <v>0</v>
      </c>
      <c r="AC267" s="4">
        <f>NhuCau!AF262</f>
        <v>0</v>
      </c>
      <c r="AD267" s="4">
        <f>NhuCau!AG262</f>
        <v>0</v>
      </c>
      <c r="AE267" s="4">
        <f>NhuCau!AH262</f>
        <v>0</v>
      </c>
      <c r="AF267" s="4">
        <f>NhuCau!AI262</f>
        <v>0</v>
      </c>
      <c r="AG267" s="4">
        <f>NhuCau!AJ262</f>
        <v>0</v>
      </c>
      <c r="AH267" s="4">
        <f>NhuCau!AK262</f>
        <v>0</v>
      </c>
      <c r="AI267" s="4">
        <f>NhuCau!AL262</f>
        <v>0</v>
      </c>
      <c r="AJ267" s="4">
        <f>NhuCau!AM262</f>
        <v>0</v>
      </c>
      <c r="AK267" s="4">
        <f>NhuCau!AN262</f>
        <v>0.2</v>
      </c>
      <c r="AL267" s="4">
        <f>NhuCau!AO262</f>
        <v>0</v>
      </c>
      <c r="AM267" s="4">
        <f>NhuCau!AP262</f>
        <v>1.1000000000000003</v>
      </c>
      <c r="AN267" s="4">
        <f>NhuCau!AQ262</f>
        <v>2.7000000000000006</v>
      </c>
      <c r="AO267" s="4">
        <f>NhuCau!AR262</f>
        <v>0</v>
      </c>
      <c r="AP267" s="4">
        <f>NhuCau!AS262</f>
        <v>0</v>
      </c>
      <c r="AQ267" s="4">
        <f>NhuCau!AT262</f>
        <v>0</v>
      </c>
      <c r="AR267" s="4">
        <f>NhuCau!AU262</f>
        <v>0</v>
      </c>
      <c r="AS267" s="4">
        <f>NhuCau!AV262</f>
        <v>0</v>
      </c>
      <c r="AT267" s="4">
        <f>NhuCau!AW262</f>
        <v>0</v>
      </c>
      <c r="AU267" s="4">
        <f>NhuCau!AX262</f>
        <v>0</v>
      </c>
      <c r="AV267" s="4">
        <f>NhuCau!AY262</f>
        <v>0</v>
      </c>
      <c r="AW267" s="4">
        <f>NhuCau!AZ262</f>
        <v>0</v>
      </c>
      <c r="AX267" s="4">
        <f>NhuCau!BA262</f>
        <v>0</v>
      </c>
      <c r="AY267" s="4">
        <f>NhuCau!BB262</f>
        <v>1</v>
      </c>
      <c r="AZ267" s="4">
        <f>NhuCau!BD262</f>
        <v>0</v>
      </c>
      <c r="BA267" s="4">
        <f>NhuCau!BE262</f>
        <v>0</v>
      </c>
      <c r="BB267" s="4">
        <f>NhuCau!BF262</f>
        <v>0.8</v>
      </c>
      <c r="BC267" s="4">
        <f>NhuCau!BG262</f>
        <v>0</v>
      </c>
      <c r="BD267" s="4">
        <f>NhuCau!BH262</f>
        <v>0.17670000000000002</v>
      </c>
      <c r="BE267" s="4">
        <f>NhuCau!BI262</f>
        <v>0</v>
      </c>
      <c r="BF267" s="4">
        <f>NhuCau!BJ262</f>
        <v>0</v>
      </c>
      <c r="BG267" s="4">
        <f>NhuCau!BK262</f>
        <v>0</v>
      </c>
    </row>
    <row r="268" spans="1:59" s="5" customFormat="1" ht="16.5" customHeight="1">
      <c r="A268" s="117"/>
      <c r="B268" s="256"/>
      <c r="C268" s="249">
        <f>BANGTINH!O5</f>
        <v>0</v>
      </c>
      <c r="D268" s="246" t="s">
        <v>27</v>
      </c>
      <c r="E268" s="250">
        <f t="shared" ref="E268:F268" si="136">SUM(E269:E273)</f>
        <v>108.78</v>
      </c>
      <c r="F268" s="6">
        <f t="shared" si="136"/>
        <v>62.1</v>
      </c>
      <c r="G268" s="6">
        <f t="shared" ref="G268:BG268" si="137">SUM(G269:G273)</f>
        <v>0</v>
      </c>
      <c r="H268" s="6">
        <f t="shared" si="137"/>
        <v>9.6300000000000008</v>
      </c>
      <c r="I268" s="6">
        <f t="shared" si="137"/>
        <v>3.63</v>
      </c>
      <c r="J268" s="6">
        <f t="shared" si="137"/>
        <v>0</v>
      </c>
      <c r="K268" s="6">
        <f t="shared" si="137"/>
        <v>0</v>
      </c>
      <c r="L268" s="6">
        <f t="shared" si="137"/>
        <v>0</v>
      </c>
      <c r="M268" s="6">
        <f t="shared" si="137"/>
        <v>0</v>
      </c>
      <c r="N268" s="6">
        <f t="shared" si="137"/>
        <v>26.34</v>
      </c>
      <c r="O268" s="6">
        <f t="shared" si="137"/>
        <v>0</v>
      </c>
      <c r="P268" s="6">
        <f t="shared" si="137"/>
        <v>0</v>
      </c>
      <c r="Q268" s="6">
        <f t="shared" si="137"/>
        <v>0</v>
      </c>
      <c r="R268" s="6">
        <f t="shared" si="137"/>
        <v>1</v>
      </c>
      <c r="S268" s="6">
        <f t="shared" si="137"/>
        <v>0.1</v>
      </c>
      <c r="T268" s="6">
        <f t="shared" si="137"/>
        <v>0</v>
      </c>
      <c r="U268" s="6">
        <f t="shared" si="137"/>
        <v>0</v>
      </c>
      <c r="V268" s="6">
        <f t="shared" si="137"/>
        <v>0</v>
      </c>
      <c r="W268" s="6">
        <f t="shared" si="137"/>
        <v>0</v>
      </c>
      <c r="X268" s="6">
        <f t="shared" si="137"/>
        <v>0</v>
      </c>
      <c r="Y268" s="6">
        <f t="shared" si="137"/>
        <v>0</v>
      </c>
      <c r="Z268" s="6">
        <f t="shared" si="137"/>
        <v>0</v>
      </c>
      <c r="AA268" s="6">
        <f t="shared" si="137"/>
        <v>0</v>
      </c>
      <c r="AB268" s="6">
        <f t="shared" si="137"/>
        <v>0</v>
      </c>
      <c r="AC268" s="6">
        <f t="shared" si="137"/>
        <v>0</v>
      </c>
      <c r="AD268" s="6">
        <f t="shared" si="137"/>
        <v>0</v>
      </c>
      <c r="AE268" s="6">
        <f t="shared" si="137"/>
        <v>0</v>
      </c>
      <c r="AF268" s="6">
        <f t="shared" si="137"/>
        <v>0</v>
      </c>
      <c r="AG268" s="6">
        <f t="shared" si="137"/>
        <v>0</v>
      </c>
      <c r="AH268" s="6">
        <f t="shared" si="137"/>
        <v>0</v>
      </c>
      <c r="AI268" s="6">
        <f t="shared" si="137"/>
        <v>0</v>
      </c>
      <c r="AJ268" s="6">
        <f t="shared" si="137"/>
        <v>0</v>
      </c>
      <c r="AK268" s="6">
        <f t="shared" si="137"/>
        <v>0.2</v>
      </c>
      <c r="AL268" s="6">
        <f t="shared" si="137"/>
        <v>0</v>
      </c>
      <c r="AM268" s="6">
        <f t="shared" si="137"/>
        <v>1.1000000000000001</v>
      </c>
      <c r="AN268" s="6">
        <f t="shared" si="137"/>
        <v>2.7</v>
      </c>
      <c r="AO268" s="6">
        <f t="shared" si="137"/>
        <v>0</v>
      </c>
      <c r="AP268" s="6">
        <f t="shared" si="137"/>
        <v>0</v>
      </c>
      <c r="AQ268" s="6">
        <f t="shared" si="137"/>
        <v>0</v>
      </c>
      <c r="AR268" s="6">
        <f t="shared" si="137"/>
        <v>0</v>
      </c>
      <c r="AS268" s="6">
        <f t="shared" si="137"/>
        <v>0</v>
      </c>
      <c r="AT268" s="6">
        <f t="shared" si="137"/>
        <v>0</v>
      </c>
      <c r="AU268" s="6">
        <f t="shared" si="137"/>
        <v>0</v>
      </c>
      <c r="AV268" s="6">
        <f t="shared" si="137"/>
        <v>0</v>
      </c>
      <c r="AW268" s="6">
        <f t="shared" si="137"/>
        <v>0</v>
      </c>
      <c r="AX268" s="6">
        <f t="shared" si="137"/>
        <v>0</v>
      </c>
      <c r="AY268" s="6">
        <f t="shared" si="137"/>
        <v>1</v>
      </c>
      <c r="AZ268" s="6">
        <f t="shared" si="137"/>
        <v>0</v>
      </c>
      <c r="BA268" s="6">
        <f t="shared" si="137"/>
        <v>0</v>
      </c>
      <c r="BB268" s="6">
        <f t="shared" si="137"/>
        <v>0.8</v>
      </c>
      <c r="BC268" s="6">
        <f t="shared" si="137"/>
        <v>0</v>
      </c>
      <c r="BD268" s="6">
        <f t="shared" si="137"/>
        <v>0.18</v>
      </c>
      <c r="BE268" s="6">
        <f t="shared" si="137"/>
        <v>0</v>
      </c>
      <c r="BF268" s="6">
        <f t="shared" si="137"/>
        <v>0</v>
      </c>
      <c r="BG268" s="6">
        <f t="shared" si="137"/>
        <v>0</v>
      </c>
    </row>
    <row r="269" spans="1:59" s="1" customFormat="1" ht="16.5" customHeight="1">
      <c r="A269" s="251"/>
      <c r="B269" s="258"/>
      <c r="C269" s="253" t="str">
        <f>BANGTINH!O6</f>
        <v>Năm 2025</v>
      </c>
      <c r="D269" s="259" t="s">
        <v>27</v>
      </c>
      <c r="E269" s="255">
        <f>SUM(F269:BG269)</f>
        <v>108.78</v>
      </c>
      <c r="F269" s="2">
        <f>ROUND((SUMPRODUCT((NhuCau!$E$263:$E$284=CakyQuyhoach)*((NhuCau!I$263:I$284)/10))+SUMPRODUCT((NhuCau!$E$263:$E$284=Kykehoach)*((NhuCau!I$263:I$284)/5))+SUMPRODUCT((NhuCau!$E$263:$E$284=$C269)*(NhuCau!I$263:I$284))),2)</f>
        <v>62.1</v>
      </c>
      <c r="G269" s="2">
        <f>ROUND((SUMPRODUCT((NhuCau!$E$263:$E$284=CakyQuyhoach)*((NhuCau!J$263:J$284)/10))+SUMPRODUCT((NhuCau!$E$263:$E$284=Kykehoach)*((NhuCau!J$263:J$284)/5))+SUMPRODUCT((NhuCau!$E$263:$E$284=$C269)*(NhuCau!J$263:J$284))),2)</f>
        <v>0</v>
      </c>
      <c r="H269" s="2">
        <f>ROUND((SUMPRODUCT((NhuCau!$E$263:$E$284=CakyQuyhoach)*((NhuCau!K$263:K$284)/10))+SUMPRODUCT((NhuCau!$E$263:$E$284=Kykehoach)*((NhuCau!K$263:K$284)/5))+SUMPRODUCT((NhuCau!$E$263:$E$284=$C269)*(NhuCau!K$263:K$284))),2)</f>
        <v>9.6300000000000008</v>
      </c>
      <c r="I269" s="2">
        <f>ROUND((SUMPRODUCT((NhuCau!$E$263:$E$284=CakyQuyhoach)*((NhuCau!L$263:L$284)/10))+SUMPRODUCT((NhuCau!$E$263:$E$284=Kykehoach)*((NhuCau!L$263:L$284)/5))+SUMPRODUCT((NhuCau!$E$263:$E$284=$C269)*(NhuCau!L$263:L$284))),2)</f>
        <v>3.63</v>
      </c>
      <c r="J269" s="2">
        <f>ROUND((SUMPRODUCT((NhuCau!$E$263:$E$284=CakyQuyhoach)*((NhuCau!M$263:M$284)/10))+SUMPRODUCT((NhuCau!$E$263:$E$284=Kykehoach)*((NhuCau!M$263:M$284)/5))+SUMPRODUCT((NhuCau!$E$263:$E$284=$C269)*(NhuCau!M$263:M$284))),2)</f>
        <v>0</v>
      </c>
      <c r="K269" s="2">
        <f>ROUND((SUMPRODUCT((NhuCau!$E$263:$E$284=CakyQuyhoach)*((NhuCau!N$263:N$284)/10))+SUMPRODUCT((NhuCau!$E$263:$E$284=Kykehoach)*((NhuCau!N$263:N$284)/5))+SUMPRODUCT((NhuCau!$E$263:$E$284=$C269)*(NhuCau!N$263:N$284))),2)</f>
        <v>0</v>
      </c>
      <c r="L269" s="2">
        <f>ROUND((SUMPRODUCT((NhuCau!$E$263:$E$284=CakyQuyhoach)*((NhuCau!O$263:O$284)/10))+SUMPRODUCT((NhuCau!$E$263:$E$284=Kykehoach)*((NhuCau!O$263:O$284)/5))+SUMPRODUCT((NhuCau!$E$263:$E$284=$C269)*(NhuCau!O$263:O$284))),2)</f>
        <v>0</v>
      </c>
      <c r="M269" s="2">
        <f>ROUND((SUMPRODUCT((NhuCau!$E$263:$E$284=CakyQuyhoach)*((NhuCau!P$263:P$284)/10))+SUMPRODUCT((NhuCau!$E$263:$E$284=Kykehoach)*((NhuCau!P$263:P$284)/5))+SUMPRODUCT((NhuCau!$E$263:$E$284=$C269)*(NhuCau!P$263:P$284))),2)</f>
        <v>0</v>
      </c>
      <c r="N269" s="2">
        <f>ROUND((SUMPRODUCT((NhuCau!$E$263:$E$284=CakyQuyhoach)*((NhuCau!Q$263:Q$284)/10))+SUMPRODUCT((NhuCau!$E$263:$E$284=Kykehoach)*((NhuCau!Q$263:Q$284)/5))+SUMPRODUCT((NhuCau!$E$263:$E$284=$C269)*(NhuCau!Q$263:Q$284))),2)</f>
        <v>26.34</v>
      </c>
      <c r="O269" s="2">
        <f>ROUND((SUMPRODUCT((NhuCau!$E$263:$E$284=CakyQuyhoach)*((NhuCau!R$263:R$284)/10))+SUMPRODUCT((NhuCau!$E$263:$E$284=Kykehoach)*((NhuCau!R$263:R$284)/5))+SUMPRODUCT((NhuCau!$E$263:$E$284=$C269)*(NhuCau!R$263:R$284))),2)</f>
        <v>0</v>
      </c>
      <c r="P269" s="2">
        <f>ROUND((SUMPRODUCT((NhuCau!$E$263:$E$284=CakyQuyhoach)*((NhuCau!S$263:S$284)/10))+SUMPRODUCT((NhuCau!$E$263:$E$284=Kykehoach)*((NhuCau!S$263:S$284)/5))+SUMPRODUCT((NhuCau!$E$263:$E$284=$C269)*(NhuCau!S$263:S$284))),2)</f>
        <v>0</v>
      </c>
      <c r="Q269" s="2">
        <f>ROUND((SUMPRODUCT((NhuCau!$E$263:$E$284=CakyQuyhoach)*((NhuCau!T$263:T$284)/10))+SUMPRODUCT((NhuCau!$E$263:$E$284=Kykehoach)*((NhuCau!T$263:T$284)/5))+SUMPRODUCT((NhuCau!$E$263:$E$284=$C269)*(NhuCau!T$263:T$284))),2)</f>
        <v>0</v>
      </c>
      <c r="R269" s="2">
        <f>ROUND((SUMPRODUCT((NhuCau!$E$263:$E$284=CakyQuyhoach)*((NhuCau!U$263:U$284)/10))+SUMPRODUCT((NhuCau!$E$263:$E$284=Kykehoach)*((NhuCau!U$263:U$284)/5))+SUMPRODUCT((NhuCau!$E$263:$E$284=$C269)*(NhuCau!U$263:U$284))),2)</f>
        <v>1</v>
      </c>
      <c r="S269" s="2">
        <f>ROUND((SUMPRODUCT((NhuCau!$E$263:$E$284=CakyQuyhoach)*((NhuCau!V$263:V$284)/10))+SUMPRODUCT((NhuCau!$E$263:$E$284=Kykehoach)*((NhuCau!V$263:V$284)/5))+SUMPRODUCT((NhuCau!$E$263:$E$284=$C269)*(NhuCau!V$263:V$284))),2)</f>
        <v>0.1</v>
      </c>
      <c r="T269" s="2">
        <f>ROUND((SUMPRODUCT((NhuCau!$E$263:$E$284=CakyQuyhoach)*((NhuCau!W$263:W$284)/10))+SUMPRODUCT((NhuCau!$E$263:$E$284=Kykehoach)*((NhuCau!W$263:W$284)/5))+SUMPRODUCT((NhuCau!$E$263:$E$284=$C269)*(NhuCau!W$263:W$284))),2)</f>
        <v>0</v>
      </c>
      <c r="U269" s="2">
        <f>ROUND((SUMPRODUCT((NhuCau!$E$263:$E$284=CakyQuyhoach)*((NhuCau!X$263:X$284)/10))+SUMPRODUCT((NhuCau!$E$263:$E$284=Kykehoach)*((NhuCau!X$263:X$284)/5))+SUMPRODUCT((NhuCau!$E$263:$E$284=$C269)*(NhuCau!X$263:X$284))),2)</f>
        <v>0</v>
      </c>
      <c r="V269" s="2">
        <f>ROUND((SUMPRODUCT((NhuCau!$E$263:$E$284=CakyQuyhoach)*((NhuCau!Y$263:Y$284)/10))+SUMPRODUCT((NhuCau!$E$263:$E$284=Kykehoach)*((NhuCau!Y$263:Y$284)/5))+SUMPRODUCT((NhuCau!$E$263:$E$284=$C269)*(NhuCau!Y$263:Y$284))),2)</f>
        <v>0</v>
      </c>
      <c r="W269" s="2">
        <f>ROUND((SUMPRODUCT((NhuCau!$E$263:$E$284=CakyQuyhoach)*((NhuCau!Z$263:Z$284)/10))+SUMPRODUCT((NhuCau!$E$263:$E$284=Kykehoach)*((NhuCau!Z$263:Z$284)/5))+SUMPRODUCT((NhuCau!$E$263:$E$284=$C269)*(NhuCau!Z$263:Z$284))),2)</f>
        <v>0</v>
      </c>
      <c r="X269" s="2">
        <f>ROUND((SUMPRODUCT((NhuCau!$E$263:$E$284=CakyQuyhoach)*((NhuCau!AA$263:AA$284)/10))+SUMPRODUCT((NhuCau!$E$263:$E$284=Kykehoach)*((NhuCau!AA$263:AA$284)/5))+SUMPRODUCT((NhuCau!$E$263:$E$284=$C269)*(NhuCau!AA$263:AA$284))),2)</f>
        <v>0</v>
      </c>
      <c r="Y269" s="2">
        <f>ROUND((SUMPRODUCT((NhuCau!$E$263:$E$284=CakyQuyhoach)*((NhuCau!AB$263:AB$284)/10))+SUMPRODUCT((NhuCau!$E$263:$E$284=Kykehoach)*((NhuCau!AB$263:AB$284)/5))+SUMPRODUCT((NhuCau!$E$263:$E$284=$C269)*(NhuCau!AB$263:AB$284))),2)</f>
        <v>0</v>
      </c>
      <c r="Z269" s="2">
        <f>ROUND((SUMPRODUCT((NhuCau!$E$263:$E$284=CakyQuyhoach)*((NhuCau!AC$263:AC$284)/10))+SUMPRODUCT((NhuCau!$E$263:$E$284=Kykehoach)*((NhuCau!AC$263:AC$284)/5))+SUMPRODUCT((NhuCau!$E$263:$E$284=$C269)*(NhuCau!AC$263:AC$284))),2)</f>
        <v>0</v>
      </c>
      <c r="AA269" s="2">
        <f>ROUND((SUMPRODUCT((NhuCau!$E$263:$E$284=CakyQuyhoach)*((NhuCau!AD$263:AD$284)/10))+SUMPRODUCT((NhuCau!$E$263:$E$284=Kykehoach)*((NhuCau!AD$263:AD$284)/5))+SUMPRODUCT((NhuCau!$E$263:$E$284=$C269)*(NhuCau!AD$263:AD$284))),2)</f>
        <v>0</v>
      </c>
      <c r="AB269" s="2">
        <f>ROUND((SUMPRODUCT((NhuCau!$E$263:$E$284=CakyQuyhoach)*((NhuCau!AE$263:AE$284)/10))+SUMPRODUCT((NhuCau!$E$263:$E$284=Kykehoach)*((NhuCau!AE$263:AE$284)/5))+SUMPRODUCT((NhuCau!$E$263:$E$284=$C269)*(NhuCau!AE$263:AE$284))),2)</f>
        <v>0</v>
      </c>
      <c r="AC269" s="2">
        <f>ROUND((SUMPRODUCT((NhuCau!$E$263:$E$284=CakyQuyhoach)*((NhuCau!AF$263:AF$284)/10))+SUMPRODUCT((NhuCau!$E$263:$E$284=Kykehoach)*((NhuCau!AF$263:AF$284)/5))+SUMPRODUCT((NhuCau!$E$263:$E$284=$C269)*(NhuCau!AF$263:AF$284))),2)</f>
        <v>0</v>
      </c>
      <c r="AD269" s="2">
        <f>ROUND((SUMPRODUCT((NhuCau!$E$263:$E$284=CakyQuyhoach)*((NhuCau!AG$263:AG$284)/10))+SUMPRODUCT((NhuCau!$E$263:$E$284=Kykehoach)*((NhuCau!AG$263:AG$284)/5))+SUMPRODUCT((NhuCau!$E$263:$E$284=$C269)*(NhuCau!AG$263:AG$284))),2)</f>
        <v>0</v>
      </c>
      <c r="AE269" s="2">
        <f>ROUND((SUMPRODUCT((NhuCau!$E$263:$E$284=CakyQuyhoach)*((NhuCau!AH$263:AH$284)/10))+SUMPRODUCT((NhuCau!$E$263:$E$284=Kykehoach)*((NhuCau!AH$263:AH$284)/5))+SUMPRODUCT((NhuCau!$E$263:$E$284=$C269)*(NhuCau!AH$263:AH$284))),2)</f>
        <v>0</v>
      </c>
      <c r="AF269" s="2">
        <f>ROUND((SUMPRODUCT((NhuCau!$E$263:$E$284=CakyQuyhoach)*((NhuCau!AI$263:AI$284)/10))+SUMPRODUCT((NhuCau!$E$263:$E$284=Kykehoach)*((NhuCau!AI$263:AI$284)/5))+SUMPRODUCT((NhuCau!$E$263:$E$284=$C269)*(NhuCau!AI$263:AI$284))),2)</f>
        <v>0</v>
      </c>
      <c r="AG269" s="2">
        <f>ROUND((SUMPRODUCT((NhuCau!$E$263:$E$284=CakyQuyhoach)*((NhuCau!AJ$263:AJ$284)/10))+SUMPRODUCT((NhuCau!$E$263:$E$284=Kykehoach)*((NhuCau!AJ$263:AJ$284)/5))+SUMPRODUCT((NhuCau!$E$263:$E$284=$C269)*(NhuCau!AJ$263:AJ$284))),2)</f>
        <v>0</v>
      </c>
      <c r="AH269" s="2">
        <f>ROUND((SUMPRODUCT((NhuCau!$E$263:$E$284=CakyQuyhoach)*((NhuCau!AK$263:AK$284)/10))+SUMPRODUCT((NhuCau!$E$263:$E$284=Kykehoach)*((NhuCau!AK$263:AK$284)/5))+SUMPRODUCT((NhuCau!$E$263:$E$284=$C269)*(NhuCau!AK$263:AK$284))),2)</f>
        <v>0</v>
      </c>
      <c r="AI269" s="2">
        <f>ROUND((SUMPRODUCT((NhuCau!$E$263:$E$284=CakyQuyhoach)*((NhuCau!AL$263:AL$284)/10))+SUMPRODUCT((NhuCau!$E$263:$E$284=Kykehoach)*((NhuCau!AL$263:AL$284)/5))+SUMPRODUCT((NhuCau!$E$263:$E$284=$C269)*(NhuCau!AL$263:AL$284))),2)</f>
        <v>0</v>
      </c>
      <c r="AJ269" s="2">
        <f>ROUND((SUMPRODUCT((NhuCau!$E$263:$E$284=CakyQuyhoach)*((NhuCau!AM$263:AM$284)/10))+SUMPRODUCT((NhuCau!$E$263:$E$284=Kykehoach)*((NhuCau!AM$263:AM$284)/5))+SUMPRODUCT((NhuCau!$E$263:$E$284=$C269)*(NhuCau!AM$263:AM$284))),2)</f>
        <v>0</v>
      </c>
      <c r="AK269" s="2">
        <f>ROUND((SUMPRODUCT((NhuCau!$E$263:$E$284=CakyQuyhoach)*((NhuCau!AN$263:AN$284)/10))+SUMPRODUCT((NhuCau!$E$263:$E$284=Kykehoach)*((NhuCau!AN$263:AN$284)/5))+SUMPRODUCT((NhuCau!$E$263:$E$284=$C269)*(NhuCau!AN$263:AN$284))),2)</f>
        <v>0.2</v>
      </c>
      <c r="AL269" s="2">
        <f>ROUND((SUMPRODUCT((NhuCau!$E$263:$E$284=CakyQuyhoach)*((NhuCau!AO$263:AO$284)/10))+SUMPRODUCT((NhuCau!$E$263:$E$284=Kykehoach)*((NhuCau!AO$263:AO$284)/5))+SUMPRODUCT((NhuCau!$E$263:$E$284=$C269)*(NhuCau!AO$263:AO$284))),2)</f>
        <v>0</v>
      </c>
      <c r="AM269" s="2">
        <f>ROUND((SUMPRODUCT((NhuCau!$E$263:$E$284=CakyQuyhoach)*((NhuCau!AP$263:AP$284)/10))+SUMPRODUCT((NhuCau!$E$263:$E$284=Kykehoach)*((NhuCau!AP$263:AP$284)/5))+SUMPRODUCT((NhuCau!$E$263:$E$284=$C269)*(NhuCau!AP$263:AP$284))),2)</f>
        <v>1.1000000000000001</v>
      </c>
      <c r="AN269" s="2">
        <f>ROUND((SUMPRODUCT((NhuCau!$E$263:$E$284=CakyQuyhoach)*((NhuCau!AQ$263:AQ$284)/10))+SUMPRODUCT((NhuCau!$E$263:$E$284=Kykehoach)*((NhuCau!AQ$263:AQ$284)/5))+SUMPRODUCT((NhuCau!$E$263:$E$284=$C269)*(NhuCau!AQ$263:AQ$284))),2)</f>
        <v>2.7</v>
      </c>
      <c r="AO269" s="2">
        <f>ROUND((SUMPRODUCT((NhuCau!$E$263:$E$284=CakyQuyhoach)*((NhuCau!AR$263:AR$284)/10))+SUMPRODUCT((NhuCau!$E$263:$E$284=Kykehoach)*((NhuCau!AR$263:AR$284)/5))+SUMPRODUCT((NhuCau!$E$263:$E$284=$C269)*(NhuCau!AR$263:AR$284))),2)</f>
        <v>0</v>
      </c>
      <c r="AP269" s="2">
        <f>ROUND((SUMPRODUCT((NhuCau!$E$263:$E$284=CakyQuyhoach)*((NhuCau!AS$263:AS$284)/10))+SUMPRODUCT((NhuCau!$E$263:$E$284=Kykehoach)*((NhuCau!AS$263:AS$284)/5))+SUMPRODUCT((NhuCau!$E$263:$E$284=$C269)*(NhuCau!AS$263:AS$284))),2)</f>
        <v>0</v>
      </c>
      <c r="AQ269" s="2">
        <f>ROUND((SUMPRODUCT((NhuCau!$E$263:$E$284=CakyQuyhoach)*((NhuCau!AT$263:AT$284)/10))+SUMPRODUCT((NhuCau!$E$263:$E$284=Kykehoach)*((NhuCau!AT$263:AT$284)/5))+SUMPRODUCT((NhuCau!$E$263:$E$284=$C269)*(NhuCau!AT$263:AT$284))),2)</f>
        <v>0</v>
      </c>
      <c r="AR269" s="2">
        <f>ROUND((SUMPRODUCT((NhuCau!$E$263:$E$284=CakyQuyhoach)*((NhuCau!AU$263:AU$284)/10))+SUMPRODUCT((NhuCau!$E$263:$E$284=Kykehoach)*((NhuCau!AU$263:AU$284)/5))+SUMPRODUCT((NhuCau!$E$263:$E$284=$C269)*(NhuCau!AU$263:AU$284))),2)</f>
        <v>0</v>
      </c>
      <c r="AS269" s="2">
        <f>ROUND((SUMPRODUCT((NhuCau!$E$263:$E$284=CakyQuyhoach)*((NhuCau!AV$263:AV$284)/10))+SUMPRODUCT((NhuCau!$E$263:$E$284=Kykehoach)*((NhuCau!AV$263:AV$284)/5))+SUMPRODUCT((NhuCau!$E$263:$E$284=$C269)*(NhuCau!AV$263:AV$284))),2)</f>
        <v>0</v>
      </c>
      <c r="AT269" s="2">
        <f>ROUND((SUMPRODUCT((NhuCau!$E$263:$E$284=CakyQuyhoach)*((NhuCau!AW$263:AW$284)/10))+SUMPRODUCT((NhuCau!$E$263:$E$284=Kykehoach)*((NhuCau!AW$263:AW$284)/5))+SUMPRODUCT((NhuCau!$E$263:$E$284=$C269)*(NhuCau!AW$263:AW$284))),2)</f>
        <v>0</v>
      </c>
      <c r="AU269" s="2">
        <f>ROUND((SUMPRODUCT((NhuCau!$E$263:$E$284=CakyQuyhoach)*((NhuCau!AX$263:AX$284)/10))+SUMPRODUCT((NhuCau!$E$263:$E$284=Kykehoach)*((NhuCau!AX$263:AX$284)/5))+SUMPRODUCT((NhuCau!$E$263:$E$284=$C269)*(NhuCau!AX$263:AX$284))),2)</f>
        <v>0</v>
      </c>
      <c r="AV269" s="2">
        <f>ROUND((SUMPRODUCT((NhuCau!$E$263:$E$284=CakyQuyhoach)*((NhuCau!AY$263:AY$284)/10))+SUMPRODUCT((NhuCau!$E$263:$E$284=Kykehoach)*((NhuCau!AY$263:AY$284)/5))+SUMPRODUCT((NhuCau!$E$263:$E$284=$C269)*(NhuCau!AY$263:AY$284))),2)</f>
        <v>0</v>
      </c>
      <c r="AW269" s="2">
        <f>ROUND((SUMPRODUCT((NhuCau!$E$263:$E$284=CakyQuyhoach)*((NhuCau!AZ$263:AZ$284)/10))+SUMPRODUCT((NhuCau!$E$263:$E$284=Kykehoach)*((NhuCau!AZ$263:AZ$284)/5))+SUMPRODUCT((NhuCau!$E$263:$E$284=$C269)*(NhuCau!AZ$263:AZ$284))),2)</f>
        <v>0</v>
      </c>
      <c r="AX269" s="2">
        <f>ROUND((SUMPRODUCT((NhuCau!$E$263:$E$284=CakyQuyhoach)*((NhuCau!BA$263:BA$284)/10))+SUMPRODUCT((NhuCau!$E$263:$E$284=Kykehoach)*((NhuCau!BA$263:BA$284)/5))+SUMPRODUCT((NhuCau!$E$263:$E$284=$C269)*(NhuCau!BA$263:BA$284))),2)</f>
        <v>0</v>
      </c>
      <c r="AY269" s="2">
        <f>ROUND((SUMPRODUCT((NhuCau!$E$263:$E$284=CakyQuyhoach)*((NhuCau!BB$263:BB$284)/10))+SUMPRODUCT((NhuCau!$E$263:$E$284=Kykehoach)*((NhuCau!BB$263:BB$284)/5))+SUMPRODUCT((NhuCau!$E$263:$E$284=$C269)*(NhuCau!BB$263:BB$284))),2)</f>
        <v>1</v>
      </c>
      <c r="AZ269" s="2">
        <f>ROUND((SUMPRODUCT((NhuCau!$E$263:$E$284=CakyQuyhoach)*((NhuCau!BD$263:BD$284)/10))+SUMPRODUCT((NhuCau!$E$263:$E$284=Kykehoach)*((NhuCau!BD$263:BD$284)/5))+SUMPRODUCT((NhuCau!$E$263:$E$284=$C269)*(NhuCau!BD$263:BD$284))),2)</f>
        <v>0</v>
      </c>
      <c r="BA269" s="2">
        <f>ROUND((SUMPRODUCT((NhuCau!$E$263:$E$284=CakyQuyhoach)*((NhuCau!BE$263:BE$284)/10))+SUMPRODUCT((NhuCau!$E$263:$E$284=Kykehoach)*((NhuCau!BE$263:BE$284)/5))+SUMPRODUCT((NhuCau!$E$263:$E$284=$C269)*(NhuCau!BE$263:BE$284))),2)</f>
        <v>0</v>
      </c>
      <c r="BB269" s="2">
        <f>ROUND((SUMPRODUCT((NhuCau!$E$263:$E$284=CakyQuyhoach)*((NhuCau!BF$263:BF$284)/10))+SUMPRODUCT((NhuCau!$E$263:$E$284=Kykehoach)*((NhuCau!BF$263:BF$284)/5))+SUMPRODUCT((NhuCau!$E$263:$E$284=$C269)*(NhuCau!BF$263:BF$284))),2)</f>
        <v>0.8</v>
      </c>
      <c r="BC269" s="2">
        <f>ROUND((SUMPRODUCT((NhuCau!$E$263:$E$284=CakyQuyhoach)*((NhuCau!BG$263:BG$284)/10))+SUMPRODUCT((NhuCau!$E$263:$E$284=Kykehoach)*((NhuCau!BG$263:BG$284)/5))+SUMPRODUCT((NhuCau!$E$263:$E$284=$C269)*(NhuCau!BG$263:BG$284))),2)</f>
        <v>0</v>
      </c>
      <c r="BD269" s="2">
        <f>ROUND((SUMPRODUCT((NhuCau!$E$263:$E$284=CakyQuyhoach)*((NhuCau!BH$263:BH$284)/10))+SUMPRODUCT((NhuCau!$E$263:$E$284=Kykehoach)*((NhuCau!BH$263:BH$284)/5))+SUMPRODUCT((NhuCau!$E$263:$E$284=$C269)*(NhuCau!BH$263:BH$284))),2)</f>
        <v>0.18</v>
      </c>
      <c r="BE269" s="2">
        <f>ROUND((SUMPRODUCT((NhuCau!$E$263:$E$284=CakyQuyhoach)*((NhuCau!BI$263:BI$284)/10))+SUMPRODUCT((NhuCau!$E$263:$E$284=Kykehoach)*((NhuCau!BI$263:BI$284)/5))+SUMPRODUCT((NhuCau!$E$263:$E$284=$C269)*(NhuCau!BI$263:BI$284))),2)</f>
        <v>0</v>
      </c>
      <c r="BF269" s="2">
        <f>ROUND((SUMPRODUCT((NhuCau!$E$263:$E$284=CakyQuyhoach)*((NhuCau!BJ$263:BJ$284)/10))+SUMPRODUCT((NhuCau!$E$263:$E$284=Kykehoach)*((NhuCau!BJ$263:BJ$284)/5))+SUMPRODUCT((NhuCau!$E$263:$E$284=$C269)*(NhuCau!BJ$263:BJ$284))),2)</f>
        <v>0</v>
      </c>
      <c r="BG269" s="2">
        <f>ROUND((SUMPRODUCT((NhuCau!$E$263:$E$284=CakyQuyhoach)*((NhuCau!BK$263:BK$284)/10))+SUMPRODUCT((NhuCau!$E$263:$E$284=Kykehoach)*((NhuCau!BK$263:BK$284)/5))+SUMPRODUCT((NhuCau!$E$263:$E$284=$C269)*(NhuCau!BK$263:BK$284))),2)</f>
        <v>0</v>
      </c>
    </row>
    <row r="270" spans="1:59" s="1" customFormat="1" ht="16.5" customHeight="1">
      <c r="A270" s="251"/>
      <c r="B270" s="258"/>
      <c r="C270" s="253" t="str">
        <f>BANGTINH!O7</f>
        <v>Năm 2026</v>
      </c>
      <c r="D270" s="259" t="s">
        <v>27</v>
      </c>
      <c r="E270" s="255">
        <f>SUM(F270:BG270)</f>
        <v>0</v>
      </c>
      <c r="F270" s="2">
        <f>ROUND((SUMPRODUCT((NhuCau!$E$263:$E$284=CakyQuyhoach)*((NhuCau!I$263:I$284)/10))+SUMPRODUCT((NhuCau!$E$263:$E$284=Kykehoach)*((NhuCau!I$263:I$284)/5))+SUMPRODUCT((NhuCau!$E$263:$E$284=$C270)*(NhuCau!I$263:I$284))),2)</f>
        <v>0</v>
      </c>
      <c r="G270" s="2">
        <f>ROUND((SUMPRODUCT((NhuCau!$E$263:$E$284=CakyQuyhoach)*((NhuCau!J$263:J$284)/10))+SUMPRODUCT((NhuCau!$E$263:$E$284=Kykehoach)*((NhuCau!J$263:J$284)/5))+SUMPRODUCT((NhuCau!$E$263:$E$284=$C270)*(NhuCau!J$263:J$284))),2)</f>
        <v>0</v>
      </c>
      <c r="H270" s="2">
        <f>ROUND((SUMPRODUCT((NhuCau!$E$263:$E$284=CakyQuyhoach)*((NhuCau!K$263:K$284)/10))+SUMPRODUCT((NhuCau!$E$263:$E$284=Kykehoach)*((NhuCau!K$263:K$284)/5))+SUMPRODUCT((NhuCau!$E$263:$E$284=$C270)*(NhuCau!K$263:K$284))),2)</f>
        <v>0</v>
      </c>
      <c r="I270" s="2">
        <f>ROUND((SUMPRODUCT((NhuCau!$E$263:$E$284=CakyQuyhoach)*((NhuCau!L$263:L$284)/10))+SUMPRODUCT((NhuCau!$E$263:$E$284=Kykehoach)*((NhuCau!L$263:L$284)/5))+SUMPRODUCT((NhuCau!$E$263:$E$284=$C270)*(NhuCau!L$263:L$284))),2)</f>
        <v>0</v>
      </c>
      <c r="J270" s="2">
        <f>ROUND((SUMPRODUCT((NhuCau!$E$263:$E$284=CakyQuyhoach)*((NhuCau!M$263:M$284)/10))+SUMPRODUCT((NhuCau!$E$263:$E$284=Kykehoach)*((NhuCau!M$263:M$284)/5))+SUMPRODUCT((NhuCau!$E$263:$E$284=$C270)*(NhuCau!M$263:M$284))),2)</f>
        <v>0</v>
      </c>
      <c r="K270" s="2">
        <f>ROUND((SUMPRODUCT((NhuCau!$E$263:$E$284=CakyQuyhoach)*((NhuCau!N$263:N$284)/10))+SUMPRODUCT((NhuCau!$E$263:$E$284=Kykehoach)*((NhuCau!N$263:N$284)/5))+SUMPRODUCT((NhuCau!$E$263:$E$284=$C270)*(NhuCau!N$263:N$284))),2)</f>
        <v>0</v>
      </c>
      <c r="L270" s="2">
        <f>ROUND((SUMPRODUCT((NhuCau!$E$263:$E$284=CakyQuyhoach)*((NhuCau!O$263:O$284)/10))+SUMPRODUCT((NhuCau!$E$263:$E$284=Kykehoach)*((NhuCau!O$263:O$284)/5))+SUMPRODUCT((NhuCau!$E$263:$E$284=$C270)*(NhuCau!O$263:O$284))),2)</f>
        <v>0</v>
      </c>
      <c r="M270" s="2">
        <f>ROUND((SUMPRODUCT((NhuCau!$E$263:$E$284=CakyQuyhoach)*((NhuCau!P$263:P$284)/10))+SUMPRODUCT((NhuCau!$E$263:$E$284=Kykehoach)*((NhuCau!P$263:P$284)/5))+SUMPRODUCT((NhuCau!$E$263:$E$284=$C270)*(NhuCau!P$263:P$284))),2)</f>
        <v>0</v>
      </c>
      <c r="N270" s="2">
        <f>ROUND((SUMPRODUCT((NhuCau!$E$263:$E$284=CakyQuyhoach)*((NhuCau!Q$263:Q$284)/10))+SUMPRODUCT((NhuCau!$E$263:$E$284=Kykehoach)*((NhuCau!Q$263:Q$284)/5))+SUMPRODUCT((NhuCau!$E$263:$E$284=$C270)*(NhuCau!Q$263:Q$284))),2)</f>
        <v>0</v>
      </c>
      <c r="O270" s="2">
        <f>ROUND((SUMPRODUCT((NhuCau!$E$263:$E$284=CakyQuyhoach)*((NhuCau!R$263:R$284)/10))+SUMPRODUCT((NhuCau!$E$263:$E$284=Kykehoach)*((NhuCau!R$263:R$284)/5))+SUMPRODUCT((NhuCau!$E$263:$E$284=$C270)*(NhuCau!R$263:R$284))),2)</f>
        <v>0</v>
      </c>
      <c r="P270" s="2">
        <f>ROUND((SUMPRODUCT((NhuCau!$E$263:$E$284=CakyQuyhoach)*((NhuCau!S$263:S$284)/10))+SUMPRODUCT((NhuCau!$E$263:$E$284=Kykehoach)*((NhuCau!S$263:S$284)/5))+SUMPRODUCT((NhuCau!$E$263:$E$284=$C270)*(NhuCau!S$263:S$284))),2)</f>
        <v>0</v>
      </c>
      <c r="Q270" s="2">
        <f>ROUND((SUMPRODUCT((NhuCau!$E$263:$E$284=CakyQuyhoach)*((NhuCau!T$263:T$284)/10))+SUMPRODUCT((NhuCau!$E$263:$E$284=Kykehoach)*((NhuCau!T$263:T$284)/5))+SUMPRODUCT((NhuCau!$E$263:$E$284=$C270)*(NhuCau!T$263:T$284))),2)</f>
        <v>0</v>
      </c>
      <c r="R270" s="2">
        <f>ROUND((SUMPRODUCT((NhuCau!$E$263:$E$284=CakyQuyhoach)*((NhuCau!U$263:U$284)/10))+SUMPRODUCT((NhuCau!$E$263:$E$284=Kykehoach)*((NhuCau!U$263:U$284)/5))+SUMPRODUCT((NhuCau!$E$263:$E$284=$C270)*(NhuCau!U$263:U$284))),2)</f>
        <v>0</v>
      </c>
      <c r="S270" s="2">
        <f>ROUND((SUMPRODUCT((NhuCau!$E$263:$E$284=CakyQuyhoach)*((NhuCau!V$263:V$284)/10))+SUMPRODUCT((NhuCau!$E$263:$E$284=Kykehoach)*((NhuCau!V$263:V$284)/5))+SUMPRODUCT((NhuCau!$E$263:$E$284=$C270)*(NhuCau!V$263:V$284))),2)</f>
        <v>0</v>
      </c>
      <c r="T270" s="2">
        <f>ROUND((SUMPRODUCT((NhuCau!$E$263:$E$284=CakyQuyhoach)*((NhuCau!W$263:W$284)/10))+SUMPRODUCT((NhuCau!$E$263:$E$284=Kykehoach)*((NhuCau!W$263:W$284)/5))+SUMPRODUCT((NhuCau!$E$263:$E$284=$C270)*(NhuCau!W$263:W$284))),2)</f>
        <v>0</v>
      </c>
      <c r="U270" s="2">
        <f>ROUND((SUMPRODUCT((NhuCau!$E$263:$E$284=CakyQuyhoach)*((NhuCau!X$263:X$284)/10))+SUMPRODUCT((NhuCau!$E$263:$E$284=Kykehoach)*((NhuCau!X$263:X$284)/5))+SUMPRODUCT((NhuCau!$E$263:$E$284=$C270)*(NhuCau!X$263:X$284))),2)</f>
        <v>0</v>
      </c>
      <c r="V270" s="2">
        <f>ROUND((SUMPRODUCT((NhuCau!$E$263:$E$284=CakyQuyhoach)*((NhuCau!Y$263:Y$284)/10))+SUMPRODUCT((NhuCau!$E$263:$E$284=Kykehoach)*((NhuCau!Y$263:Y$284)/5))+SUMPRODUCT((NhuCau!$E$263:$E$284=$C270)*(NhuCau!Y$263:Y$284))),2)</f>
        <v>0</v>
      </c>
      <c r="W270" s="2">
        <f>ROUND((SUMPRODUCT((NhuCau!$E$263:$E$284=CakyQuyhoach)*((NhuCau!Z$263:Z$284)/10))+SUMPRODUCT((NhuCau!$E$263:$E$284=Kykehoach)*((NhuCau!Z$263:Z$284)/5))+SUMPRODUCT((NhuCau!$E$263:$E$284=$C270)*(NhuCau!Z$263:Z$284))),2)</f>
        <v>0</v>
      </c>
      <c r="X270" s="2">
        <f>ROUND((SUMPRODUCT((NhuCau!$E$263:$E$284=CakyQuyhoach)*((NhuCau!AA$263:AA$284)/10))+SUMPRODUCT((NhuCau!$E$263:$E$284=Kykehoach)*((NhuCau!AA$263:AA$284)/5))+SUMPRODUCT((NhuCau!$E$263:$E$284=$C270)*(NhuCau!AA$263:AA$284))),2)</f>
        <v>0</v>
      </c>
      <c r="Y270" s="2">
        <f>ROUND((SUMPRODUCT((NhuCau!$E$263:$E$284=CakyQuyhoach)*((NhuCau!AB$263:AB$284)/10))+SUMPRODUCT((NhuCau!$E$263:$E$284=Kykehoach)*((NhuCau!AB$263:AB$284)/5))+SUMPRODUCT((NhuCau!$E$263:$E$284=$C270)*(NhuCau!AB$263:AB$284))),2)</f>
        <v>0</v>
      </c>
      <c r="Z270" s="2">
        <f>ROUND((SUMPRODUCT((NhuCau!$E$263:$E$284=CakyQuyhoach)*((NhuCau!AC$263:AC$284)/10))+SUMPRODUCT((NhuCau!$E$263:$E$284=Kykehoach)*((NhuCau!AC$263:AC$284)/5))+SUMPRODUCT((NhuCau!$E$263:$E$284=$C270)*(NhuCau!AC$263:AC$284))),2)</f>
        <v>0</v>
      </c>
      <c r="AA270" s="2">
        <f>ROUND((SUMPRODUCT((NhuCau!$E$263:$E$284=CakyQuyhoach)*((NhuCau!AD$263:AD$284)/10))+SUMPRODUCT((NhuCau!$E$263:$E$284=Kykehoach)*((NhuCau!AD$263:AD$284)/5))+SUMPRODUCT((NhuCau!$E$263:$E$284=$C270)*(NhuCau!AD$263:AD$284))),2)</f>
        <v>0</v>
      </c>
      <c r="AB270" s="2">
        <f>ROUND((SUMPRODUCT((NhuCau!$E$263:$E$284=CakyQuyhoach)*((NhuCau!AE$263:AE$284)/10))+SUMPRODUCT((NhuCau!$E$263:$E$284=Kykehoach)*((NhuCau!AE$263:AE$284)/5))+SUMPRODUCT((NhuCau!$E$263:$E$284=$C270)*(NhuCau!AE$263:AE$284))),2)</f>
        <v>0</v>
      </c>
      <c r="AC270" s="2">
        <f>ROUND((SUMPRODUCT((NhuCau!$E$263:$E$284=CakyQuyhoach)*((NhuCau!AF$263:AF$284)/10))+SUMPRODUCT((NhuCau!$E$263:$E$284=Kykehoach)*((NhuCau!AF$263:AF$284)/5))+SUMPRODUCT((NhuCau!$E$263:$E$284=$C270)*(NhuCau!AF$263:AF$284))),2)</f>
        <v>0</v>
      </c>
      <c r="AD270" s="2">
        <f>ROUND((SUMPRODUCT((NhuCau!$E$263:$E$284=CakyQuyhoach)*((NhuCau!AG$263:AG$284)/10))+SUMPRODUCT((NhuCau!$E$263:$E$284=Kykehoach)*((NhuCau!AG$263:AG$284)/5))+SUMPRODUCT((NhuCau!$E$263:$E$284=$C270)*(NhuCau!AG$263:AG$284))),2)</f>
        <v>0</v>
      </c>
      <c r="AE270" s="2">
        <f>ROUND((SUMPRODUCT((NhuCau!$E$263:$E$284=CakyQuyhoach)*((NhuCau!AH$263:AH$284)/10))+SUMPRODUCT((NhuCau!$E$263:$E$284=Kykehoach)*((NhuCau!AH$263:AH$284)/5))+SUMPRODUCT((NhuCau!$E$263:$E$284=$C270)*(NhuCau!AH$263:AH$284))),2)</f>
        <v>0</v>
      </c>
      <c r="AF270" s="2">
        <f>ROUND((SUMPRODUCT((NhuCau!$E$263:$E$284=CakyQuyhoach)*((NhuCau!AI$263:AI$284)/10))+SUMPRODUCT((NhuCau!$E$263:$E$284=Kykehoach)*((NhuCau!AI$263:AI$284)/5))+SUMPRODUCT((NhuCau!$E$263:$E$284=$C270)*(NhuCau!AI$263:AI$284))),2)</f>
        <v>0</v>
      </c>
      <c r="AG270" s="2">
        <f>ROUND((SUMPRODUCT((NhuCau!$E$263:$E$284=CakyQuyhoach)*((NhuCau!AJ$263:AJ$284)/10))+SUMPRODUCT((NhuCau!$E$263:$E$284=Kykehoach)*((NhuCau!AJ$263:AJ$284)/5))+SUMPRODUCT((NhuCau!$E$263:$E$284=$C270)*(NhuCau!AJ$263:AJ$284))),2)</f>
        <v>0</v>
      </c>
      <c r="AH270" s="2">
        <f>ROUND((SUMPRODUCT((NhuCau!$E$263:$E$284=CakyQuyhoach)*((NhuCau!AK$263:AK$284)/10))+SUMPRODUCT((NhuCau!$E$263:$E$284=Kykehoach)*((NhuCau!AK$263:AK$284)/5))+SUMPRODUCT((NhuCau!$E$263:$E$284=$C270)*(NhuCau!AK$263:AK$284))),2)</f>
        <v>0</v>
      </c>
      <c r="AI270" s="2">
        <f>ROUND((SUMPRODUCT((NhuCau!$E$263:$E$284=CakyQuyhoach)*((NhuCau!AL$263:AL$284)/10))+SUMPRODUCT((NhuCau!$E$263:$E$284=Kykehoach)*((NhuCau!AL$263:AL$284)/5))+SUMPRODUCT((NhuCau!$E$263:$E$284=$C270)*(NhuCau!AL$263:AL$284))),2)</f>
        <v>0</v>
      </c>
      <c r="AJ270" s="2">
        <f>ROUND((SUMPRODUCT((NhuCau!$E$263:$E$284=CakyQuyhoach)*((NhuCau!AM$263:AM$284)/10))+SUMPRODUCT((NhuCau!$E$263:$E$284=Kykehoach)*((NhuCau!AM$263:AM$284)/5))+SUMPRODUCT((NhuCau!$E$263:$E$284=$C270)*(NhuCau!AM$263:AM$284))),2)</f>
        <v>0</v>
      </c>
      <c r="AK270" s="2">
        <f>ROUND((SUMPRODUCT((NhuCau!$E$263:$E$284=CakyQuyhoach)*((NhuCau!AN$263:AN$284)/10))+SUMPRODUCT((NhuCau!$E$263:$E$284=Kykehoach)*((NhuCau!AN$263:AN$284)/5))+SUMPRODUCT((NhuCau!$E$263:$E$284=$C270)*(NhuCau!AN$263:AN$284))),2)</f>
        <v>0</v>
      </c>
      <c r="AL270" s="2">
        <f>ROUND((SUMPRODUCT((NhuCau!$E$263:$E$284=CakyQuyhoach)*((NhuCau!AO$263:AO$284)/10))+SUMPRODUCT((NhuCau!$E$263:$E$284=Kykehoach)*((NhuCau!AO$263:AO$284)/5))+SUMPRODUCT((NhuCau!$E$263:$E$284=$C270)*(NhuCau!AO$263:AO$284))),2)</f>
        <v>0</v>
      </c>
      <c r="AM270" s="2">
        <f>ROUND((SUMPRODUCT((NhuCau!$E$263:$E$284=CakyQuyhoach)*((NhuCau!AP$263:AP$284)/10))+SUMPRODUCT((NhuCau!$E$263:$E$284=Kykehoach)*((NhuCau!AP$263:AP$284)/5))+SUMPRODUCT((NhuCau!$E$263:$E$284=$C270)*(NhuCau!AP$263:AP$284))),2)</f>
        <v>0</v>
      </c>
      <c r="AN270" s="2">
        <f>ROUND((SUMPRODUCT((NhuCau!$E$263:$E$284=CakyQuyhoach)*((NhuCau!AQ$263:AQ$284)/10))+SUMPRODUCT((NhuCau!$E$263:$E$284=Kykehoach)*((NhuCau!AQ$263:AQ$284)/5))+SUMPRODUCT((NhuCau!$E$263:$E$284=$C270)*(NhuCau!AQ$263:AQ$284))),2)</f>
        <v>0</v>
      </c>
      <c r="AO270" s="2">
        <f>ROUND((SUMPRODUCT((NhuCau!$E$263:$E$284=CakyQuyhoach)*((NhuCau!AR$263:AR$284)/10))+SUMPRODUCT((NhuCau!$E$263:$E$284=Kykehoach)*((NhuCau!AR$263:AR$284)/5))+SUMPRODUCT((NhuCau!$E$263:$E$284=$C270)*(NhuCau!AR$263:AR$284))),2)</f>
        <v>0</v>
      </c>
      <c r="AP270" s="2">
        <f>ROUND((SUMPRODUCT((NhuCau!$E$263:$E$284=CakyQuyhoach)*((NhuCau!AS$263:AS$284)/10))+SUMPRODUCT((NhuCau!$E$263:$E$284=Kykehoach)*((NhuCau!AS$263:AS$284)/5))+SUMPRODUCT((NhuCau!$E$263:$E$284=$C270)*(NhuCau!AS$263:AS$284))),2)</f>
        <v>0</v>
      </c>
      <c r="AQ270" s="2">
        <f>ROUND((SUMPRODUCT((NhuCau!$E$263:$E$284=CakyQuyhoach)*((NhuCau!AT$263:AT$284)/10))+SUMPRODUCT((NhuCau!$E$263:$E$284=Kykehoach)*((NhuCau!AT$263:AT$284)/5))+SUMPRODUCT((NhuCau!$E$263:$E$284=$C270)*(NhuCau!AT$263:AT$284))),2)</f>
        <v>0</v>
      </c>
      <c r="AR270" s="2">
        <f>ROUND((SUMPRODUCT((NhuCau!$E$263:$E$284=CakyQuyhoach)*((NhuCau!AU$263:AU$284)/10))+SUMPRODUCT((NhuCau!$E$263:$E$284=Kykehoach)*((NhuCau!AU$263:AU$284)/5))+SUMPRODUCT((NhuCau!$E$263:$E$284=$C270)*(NhuCau!AU$263:AU$284))),2)</f>
        <v>0</v>
      </c>
      <c r="AS270" s="2">
        <f>ROUND((SUMPRODUCT((NhuCau!$E$263:$E$284=CakyQuyhoach)*((NhuCau!AV$263:AV$284)/10))+SUMPRODUCT((NhuCau!$E$263:$E$284=Kykehoach)*((NhuCau!AV$263:AV$284)/5))+SUMPRODUCT((NhuCau!$E$263:$E$284=$C270)*(NhuCau!AV$263:AV$284))),2)</f>
        <v>0</v>
      </c>
      <c r="AT270" s="2">
        <f>ROUND((SUMPRODUCT((NhuCau!$E$263:$E$284=CakyQuyhoach)*((NhuCau!AW$263:AW$284)/10))+SUMPRODUCT((NhuCau!$E$263:$E$284=Kykehoach)*((NhuCau!AW$263:AW$284)/5))+SUMPRODUCT((NhuCau!$E$263:$E$284=$C270)*(NhuCau!AW$263:AW$284))),2)</f>
        <v>0</v>
      </c>
      <c r="AU270" s="2">
        <f>ROUND((SUMPRODUCT((NhuCau!$E$263:$E$284=CakyQuyhoach)*((NhuCau!AX$263:AX$284)/10))+SUMPRODUCT((NhuCau!$E$263:$E$284=Kykehoach)*((NhuCau!AX$263:AX$284)/5))+SUMPRODUCT((NhuCau!$E$263:$E$284=$C270)*(NhuCau!AX$263:AX$284))),2)</f>
        <v>0</v>
      </c>
      <c r="AV270" s="2">
        <f>ROUND((SUMPRODUCT((NhuCau!$E$263:$E$284=CakyQuyhoach)*((NhuCau!AY$263:AY$284)/10))+SUMPRODUCT((NhuCau!$E$263:$E$284=Kykehoach)*((NhuCau!AY$263:AY$284)/5))+SUMPRODUCT((NhuCau!$E$263:$E$284=$C270)*(NhuCau!AY$263:AY$284))),2)</f>
        <v>0</v>
      </c>
      <c r="AW270" s="2">
        <f>ROUND((SUMPRODUCT((NhuCau!$E$263:$E$284=CakyQuyhoach)*((NhuCau!AZ$263:AZ$284)/10))+SUMPRODUCT((NhuCau!$E$263:$E$284=Kykehoach)*((NhuCau!AZ$263:AZ$284)/5))+SUMPRODUCT((NhuCau!$E$263:$E$284=$C270)*(NhuCau!AZ$263:AZ$284))),2)</f>
        <v>0</v>
      </c>
      <c r="AX270" s="2">
        <f>ROUND((SUMPRODUCT((NhuCau!$E$263:$E$284=CakyQuyhoach)*((NhuCau!BA$263:BA$284)/10))+SUMPRODUCT((NhuCau!$E$263:$E$284=Kykehoach)*((NhuCau!BA$263:BA$284)/5))+SUMPRODUCT((NhuCau!$E$263:$E$284=$C270)*(NhuCau!BA$263:BA$284))),2)</f>
        <v>0</v>
      </c>
      <c r="AY270" s="2">
        <f>ROUND((SUMPRODUCT((NhuCau!$E$263:$E$284=CakyQuyhoach)*((NhuCau!BB$263:BB$284)/10))+SUMPRODUCT((NhuCau!$E$263:$E$284=Kykehoach)*((NhuCau!BB$263:BB$284)/5))+SUMPRODUCT((NhuCau!$E$263:$E$284=$C270)*(NhuCau!BB$263:BB$284))),2)</f>
        <v>0</v>
      </c>
      <c r="AZ270" s="2">
        <f>ROUND((SUMPRODUCT((NhuCau!$E$263:$E$284=CakyQuyhoach)*((NhuCau!BD$263:BD$284)/10))+SUMPRODUCT((NhuCau!$E$263:$E$284=Kykehoach)*((NhuCau!BD$263:BD$284)/5))+SUMPRODUCT((NhuCau!$E$263:$E$284=$C270)*(NhuCau!BD$263:BD$284))),2)</f>
        <v>0</v>
      </c>
      <c r="BA270" s="2">
        <f>ROUND((SUMPRODUCT((NhuCau!$E$263:$E$284=CakyQuyhoach)*((NhuCau!BE$263:BE$284)/10))+SUMPRODUCT((NhuCau!$E$263:$E$284=Kykehoach)*((NhuCau!BE$263:BE$284)/5))+SUMPRODUCT((NhuCau!$E$263:$E$284=$C270)*(NhuCau!BE$263:BE$284))),2)</f>
        <v>0</v>
      </c>
      <c r="BB270" s="2">
        <f>ROUND((SUMPRODUCT((NhuCau!$E$263:$E$284=CakyQuyhoach)*((NhuCau!BF$263:BF$284)/10))+SUMPRODUCT((NhuCau!$E$263:$E$284=Kykehoach)*((NhuCau!BF$263:BF$284)/5))+SUMPRODUCT((NhuCau!$E$263:$E$284=$C270)*(NhuCau!BF$263:BF$284))),2)</f>
        <v>0</v>
      </c>
      <c r="BC270" s="2">
        <f>ROUND((SUMPRODUCT((NhuCau!$E$263:$E$284=CakyQuyhoach)*((NhuCau!BG$263:BG$284)/10))+SUMPRODUCT((NhuCau!$E$263:$E$284=Kykehoach)*((NhuCau!BG$263:BG$284)/5))+SUMPRODUCT((NhuCau!$E$263:$E$284=$C270)*(NhuCau!BG$263:BG$284))),2)</f>
        <v>0</v>
      </c>
      <c r="BD270" s="2">
        <f>ROUND((SUMPRODUCT((NhuCau!$E$263:$E$284=CakyQuyhoach)*((NhuCau!BH$263:BH$284)/10))+SUMPRODUCT((NhuCau!$E$263:$E$284=Kykehoach)*((NhuCau!BH$263:BH$284)/5))+SUMPRODUCT((NhuCau!$E$263:$E$284=$C270)*(NhuCau!BH$263:BH$284))),2)</f>
        <v>0</v>
      </c>
      <c r="BE270" s="2">
        <f>ROUND((SUMPRODUCT((NhuCau!$E$263:$E$284=CakyQuyhoach)*((NhuCau!BI$263:BI$284)/10))+SUMPRODUCT((NhuCau!$E$263:$E$284=Kykehoach)*((NhuCau!BI$263:BI$284)/5))+SUMPRODUCT((NhuCau!$E$263:$E$284=$C270)*(NhuCau!BI$263:BI$284))),2)</f>
        <v>0</v>
      </c>
      <c r="BF270" s="2">
        <f>ROUND((SUMPRODUCT((NhuCau!$E$263:$E$284=CakyQuyhoach)*((NhuCau!BJ$263:BJ$284)/10))+SUMPRODUCT((NhuCau!$E$263:$E$284=Kykehoach)*((NhuCau!BJ$263:BJ$284)/5))+SUMPRODUCT((NhuCau!$E$263:$E$284=$C270)*(NhuCau!BJ$263:BJ$284))),2)</f>
        <v>0</v>
      </c>
      <c r="BG270" s="2">
        <f>ROUND((SUMPRODUCT((NhuCau!$E$263:$E$284=CakyQuyhoach)*((NhuCau!BK$263:BK$284)/10))+SUMPRODUCT((NhuCau!$E$263:$E$284=Kykehoach)*((NhuCau!BK$263:BK$284)/5))+SUMPRODUCT((NhuCau!$E$263:$E$284=$C270)*(NhuCau!BK$263:BK$284))),2)</f>
        <v>0</v>
      </c>
    </row>
    <row r="271" spans="1:59" s="1" customFormat="1" ht="16.5" customHeight="1">
      <c r="A271" s="251"/>
      <c r="B271" s="258"/>
      <c r="C271" s="253" t="str">
        <f>BANGTINH!O8</f>
        <v>Năm 2027</v>
      </c>
      <c r="D271" s="259" t="s">
        <v>27</v>
      </c>
      <c r="E271" s="255">
        <f>SUM(F271:BG271)</f>
        <v>0</v>
      </c>
      <c r="F271" s="2">
        <f>ROUND((SUMPRODUCT((NhuCau!$E$263:$E$284=CakyQuyhoach)*((NhuCau!I$263:I$284)/10))+SUMPRODUCT((NhuCau!$E$263:$E$284=Kykehoach)*((NhuCau!I$263:I$284)/5))+SUMPRODUCT((NhuCau!$E$263:$E$284=$C271)*(NhuCau!I$263:I$284))),2)</f>
        <v>0</v>
      </c>
      <c r="G271" s="2">
        <f>ROUND((SUMPRODUCT((NhuCau!$E$263:$E$284=CakyQuyhoach)*((NhuCau!J$263:J$284)/10))+SUMPRODUCT((NhuCau!$E$263:$E$284=Kykehoach)*((NhuCau!J$263:J$284)/5))+SUMPRODUCT((NhuCau!$E$263:$E$284=$C271)*(NhuCau!J$263:J$284))),2)</f>
        <v>0</v>
      </c>
      <c r="H271" s="2">
        <f>ROUND((SUMPRODUCT((NhuCau!$E$263:$E$284=CakyQuyhoach)*((NhuCau!K$263:K$284)/10))+SUMPRODUCT((NhuCau!$E$263:$E$284=Kykehoach)*((NhuCau!K$263:K$284)/5))+SUMPRODUCT((NhuCau!$E$263:$E$284=$C271)*(NhuCau!K$263:K$284))),2)</f>
        <v>0</v>
      </c>
      <c r="I271" s="2">
        <f>ROUND((SUMPRODUCT((NhuCau!$E$263:$E$284=CakyQuyhoach)*((NhuCau!L$263:L$284)/10))+SUMPRODUCT((NhuCau!$E$263:$E$284=Kykehoach)*((NhuCau!L$263:L$284)/5))+SUMPRODUCT((NhuCau!$E$263:$E$284=$C271)*(NhuCau!L$263:L$284))),2)</f>
        <v>0</v>
      </c>
      <c r="J271" s="2">
        <f>ROUND((SUMPRODUCT((NhuCau!$E$263:$E$284=CakyQuyhoach)*((NhuCau!M$263:M$284)/10))+SUMPRODUCT((NhuCau!$E$263:$E$284=Kykehoach)*((NhuCau!M$263:M$284)/5))+SUMPRODUCT((NhuCau!$E$263:$E$284=$C271)*(NhuCau!M$263:M$284))),2)</f>
        <v>0</v>
      </c>
      <c r="K271" s="2">
        <f>ROUND((SUMPRODUCT((NhuCau!$E$263:$E$284=CakyQuyhoach)*((NhuCau!N$263:N$284)/10))+SUMPRODUCT((NhuCau!$E$263:$E$284=Kykehoach)*((NhuCau!N$263:N$284)/5))+SUMPRODUCT((NhuCau!$E$263:$E$284=$C271)*(NhuCau!N$263:N$284))),2)</f>
        <v>0</v>
      </c>
      <c r="L271" s="2">
        <f>ROUND((SUMPRODUCT((NhuCau!$E$263:$E$284=CakyQuyhoach)*((NhuCau!O$263:O$284)/10))+SUMPRODUCT((NhuCau!$E$263:$E$284=Kykehoach)*((NhuCau!O$263:O$284)/5))+SUMPRODUCT((NhuCau!$E$263:$E$284=$C271)*(NhuCau!O$263:O$284))),2)</f>
        <v>0</v>
      </c>
      <c r="M271" s="2">
        <f>ROUND((SUMPRODUCT((NhuCau!$E$263:$E$284=CakyQuyhoach)*((NhuCau!P$263:P$284)/10))+SUMPRODUCT((NhuCau!$E$263:$E$284=Kykehoach)*((NhuCau!P$263:P$284)/5))+SUMPRODUCT((NhuCau!$E$263:$E$284=$C271)*(NhuCau!P$263:P$284))),2)</f>
        <v>0</v>
      </c>
      <c r="N271" s="2">
        <f>ROUND((SUMPRODUCT((NhuCau!$E$263:$E$284=CakyQuyhoach)*((NhuCau!Q$263:Q$284)/10))+SUMPRODUCT((NhuCau!$E$263:$E$284=Kykehoach)*((NhuCau!Q$263:Q$284)/5))+SUMPRODUCT((NhuCau!$E$263:$E$284=$C271)*(NhuCau!Q$263:Q$284))),2)</f>
        <v>0</v>
      </c>
      <c r="O271" s="2">
        <f>ROUND((SUMPRODUCT((NhuCau!$E$263:$E$284=CakyQuyhoach)*((NhuCau!R$263:R$284)/10))+SUMPRODUCT((NhuCau!$E$263:$E$284=Kykehoach)*((NhuCau!R$263:R$284)/5))+SUMPRODUCT((NhuCau!$E$263:$E$284=$C271)*(NhuCau!R$263:R$284))),2)</f>
        <v>0</v>
      </c>
      <c r="P271" s="2">
        <f>ROUND((SUMPRODUCT((NhuCau!$E$263:$E$284=CakyQuyhoach)*((NhuCau!S$263:S$284)/10))+SUMPRODUCT((NhuCau!$E$263:$E$284=Kykehoach)*((NhuCau!S$263:S$284)/5))+SUMPRODUCT((NhuCau!$E$263:$E$284=$C271)*(NhuCau!S$263:S$284))),2)</f>
        <v>0</v>
      </c>
      <c r="Q271" s="2">
        <f>ROUND((SUMPRODUCT((NhuCau!$E$263:$E$284=CakyQuyhoach)*((NhuCau!T$263:T$284)/10))+SUMPRODUCT((NhuCau!$E$263:$E$284=Kykehoach)*((NhuCau!T$263:T$284)/5))+SUMPRODUCT((NhuCau!$E$263:$E$284=$C271)*(NhuCau!T$263:T$284))),2)</f>
        <v>0</v>
      </c>
      <c r="R271" s="2">
        <f>ROUND((SUMPRODUCT((NhuCau!$E$263:$E$284=CakyQuyhoach)*((NhuCau!U$263:U$284)/10))+SUMPRODUCT((NhuCau!$E$263:$E$284=Kykehoach)*((NhuCau!U$263:U$284)/5))+SUMPRODUCT((NhuCau!$E$263:$E$284=$C271)*(NhuCau!U$263:U$284))),2)</f>
        <v>0</v>
      </c>
      <c r="S271" s="2">
        <f>ROUND((SUMPRODUCT((NhuCau!$E$263:$E$284=CakyQuyhoach)*((NhuCau!V$263:V$284)/10))+SUMPRODUCT((NhuCau!$E$263:$E$284=Kykehoach)*((NhuCau!V$263:V$284)/5))+SUMPRODUCT((NhuCau!$E$263:$E$284=$C271)*(NhuCau!V$263:V$284))),2)</f>
        <v>0</v>
      </c>
      <c r="T271" s="2">
        <f>ROUND((SUMPRODUCT((NhuCau!$E$263:$E$284=CakyQuyhoach)*((NhuCau!W$263:W$284)/10))+SUMPRODUCT((NhuCau!$E$263:$E$284=Kykehoach)*((NhuCau!W$263:W$284)/5))+SUMPRODUCT((NhuCau!$E$263:$E$284=$C271)*(NhuCau!W$263:W$284))),2)</f>
        <v>0</v>
      </c>
      <c r="U271" s="2">
        <f>ROUND((SUMPRODUCT((NhuCau!$E$263:$E$284=CakyQuyhoach)*((NhuCau!X$263:X$284)/10))+SUMPRODUCT((NhuCau!$E$263:$E$284=Kykehoach)*((NhuCau!X$263:X$284)/5))+SUMPRODUCT((NhuCau!$E$263:$E$284=$C271)*(NhuCau!X$263:X$284))),2)</f>
        <v>0</v>
      </c>
      <c r="V271" s="2">
        <f>ROUND((SUMPRODUCT((NhuCau!$E$263:$E$284=CakyQuyhoach)*((NhuCau!Y$263:Y$284)/10))+SUMPRODUCT((NhuCau!$E$263:$E$284=Kykehoach)*((NhuCau!Y$263:Y$284)/5))+SUMPRODUCT((NhuCau!$E$263:$E$284=$C271)*(NhuCau!Y$263:Y$284))),2)</f>
        <v>0</v>
      </c>
      <c r="W271" s="2">
        <f>ROUND((SUMPRODUCT((NhuCau!$E$263:$E$284=CakyQuyhoach)*((NhuCau!Z$263:Z$284)/10))+SUMPRODUCT((NhuCau!$E$263:$E$284=Kykehoach)*((NhuCau!Z$263:Z$284)/5))+SUMPRODUCT((NhuCau!$E$263:$E$284=$C271)*(NhuCau!Z$263:Z$284))),2)</f>
        <v>0</v>
      </c>
      <c r="X271" s="2">
        <f>ROUND((SUMPRODUCT((NhuCau!$E$263:$E$284=CakyQuyhoach)*((NhuCau!AA$263:AA$284)/10))+SUMPRODUCT((NhuCau!$E$263:$E$284=Kykehoach)*((NhuCau!AA$263:AA$284)/5))+SUMPRODUCT((NhuCau!$E$263:$E$284=$C271)*(NhuCau!AA$263:AA$284))),2)</f>
        <v>0</v>
      </c>
      <c r="Y271" s="2">
        <f>ROUND((SUMPRODUCT((NhuCau!$E$263:$E$284=CakyQuyhoach)*((NhuCau!AB$263:AB$284)/10))+SUMPRODUCT((NhuCau!$E$263:$E$284=Kykehoach)*((NhuCau!AB$263:AB$284)/5))+SUMPRODUCT((NhuCau!$E$263:$E$284=$C271)*(NhuCau!AB$263:AB$284))),2)</f>
        <v>0</v>
      </c>
      <c r="Z271" s="2">
        <f>ROUND((SUMPRODUCT((NhuCau!$E$263:$E$284=CakyQuyhoach)*((NhuCau!AC$263:AC$284)/10))+SUMPRODUCT((NhuCau!$E$263:$E$284=Kykehoach)*((NhuCau!AC$263:AC$284)/5))+SUMPRODUCT((NhuCau!$E$263:$E$284=$C271)*(NhuCau!AC$263:AC$284))),2)</f>
        <v>0</v>
      </c>
      <c r="AA271" s="2">
        <f>ROUND((SUMPRODUCT((NhuCau!$E$263:$E$284=CakyQuyhoach)*((NhuCau!AD$263:AD$284)/10))+SUMPRODUCT((NhuCau!$E$263:$E$284=Kykehoach)*((NhuCau!AD$263:AD$284)/5))+SUMPRODUCT((NhuCau!$E$263:$E$284=$C271)*(NhuCau!AD$263:AD$284))),2)</f>
        <v>0</v>
      </c>
      <c r="AB271" s="2">
        <f>ROUND((SUMPRODUCT((NhuCau!$E$263:$E$284=CakyQuyhoach)*((NhuCau!AE$263:AE$284)/10))+SUMPRODUCT((NhuCau!$E$263:$E$284=Kykehoach)*((NhuCau!AE$263:AE$284)/5))+SUMPRODUCT((NhuCau!$E$263:$E$284=$C271)*(NhuCau!AE$263:AE$284))),2)</f>
        <v>0</v>
      </c>
      <c r="AC271" s="2">
        <f>ROUND((SUMPRODUCT((NhuCau!$E$263:$E$284=CakyQuyhoach)*((NhuCau!AF$263:AF$284)/10))+SUMPRODUCT((NhuCau!$E$263:$E$284=Kykehoach)*((NhuCau!AF$263:AF$284)/5))+SUMPRODUCT((NhuCau!$E$263:$E$284=$C271)*(NhuCau!AF$263:AF$284))),2)</f>
        <v>0</v>
      </c>
      <c r="AD271" s="2">
        <f>ROUND((SUMPRODUCT((NhuCau!$E$263:$E$284=CakyQuyhoach)*((NhuCau!AG$263:AG$284)/10))+SUMPRODUCT((NhuCau!$E$263:$E$284=Kykehoach)*((NhuCau!AG$263:AG$284)/5))+SUMPRODUCT((NhuCau!$E$263:$E$284=$C271)*(NhuCau!AG$263:AG$284))),2)</f>
        <v>0</v>
      </c>
      <c r="AE271" s="2">
        <f>ROUND((SUMPRODUCT((NhuCau!$E$263:$E$284=CakyQuyhoach)*((NhuCau!AH$263:AH$284)/10))+SUMPRODUCT((NhuCau!$E$263:$E$284=Kykehoach)*((NhuCau!AH$263:AH$284)/5))+SUMPRODUCT((NhuCau!$E$263:$E$284=$C271)*(NhuCau!AH$263:AH$284))),2)</f>
        <v>0</v>
      </c>
      <c r="AF271" s="2">
        <f>ROUND((SUMPRODUCT((NhuCau!$E$263:$E$284=CakyQuyhoach)*((NhuCau!AI$263:AI$284)/10))+SUMPRODUCT((NhuCau!$E$263:$E$284=Kykehoach)*((NhuCau!AI$263:AI$284)/5))+SUMPRODUCT((NhuCau!$E$263:$E$284=$C271)*(NhuCau!AI$263:AI$284))),2)</f>
        <v>0</v>
      </c>
      <c r="AG271" s="2">
        <f>ROUND((SUMPRODUCT((NhuCau!$E$263:$E$284=CakyQuyhoach)*((NhuCau!AJ$263:AJ$284)/10))+SUMPRODUCT((NhuCau!$E$263:$E$284=Kykehoach)*((NhuCau!AJ$263:AJ$284)/5))+SUMPRODUCT((NhuCau!$E$263:$E$284=$C271)*(NhuCau!AJ$263:AJ$284))),2)</f>
        <v>0</v>
      </c>
      <c r="AH271" s="2">
        <f>ROUND((SUMPRODUCT((NhuCau!$E$263:$E$284=CakyQuyhoach)*((NhuCau!AK$263:AK$284)/10))+SUMPRODUCT((NhuCau!$E$263:$E$284=Kykehoach)*((NhuCau!AK$263:AK$284)/5))+SUMPRODUCT((NhuCau!$E$263:$E$284=$C271)*(NhuCau!AK$263:AK$284))),2)</f>
        <v>0</v>
      </c>
      <c r="AI271" s="2">
        <f>ROUND((SUMPRODUCT((NhuCau!$E$263:$E$284=CakyQuyhoach)*((NhuCau!AL$263:AL$284)/10))+SUMPRODUCT((NhuCau!$E$263:$E$284=Kykehoach)*((NhuCau!AL$263:AL$284)/5))+SUMPRODUCT((NhuCau!$E$263:$E$284=$C271)*(NhuCau!AL$263:AL$284))),2)</f>
        <v>0</v>
      </c>
      <c r="AJ271" s="2">
        <f>ROUND((SUMPRODUCT((NhuCau!$E$263:$E$284=CakyQuyhoach)*((NhuCau!AM$263:AM$284)/10))+SUMPRODUCT((NhuCau!$E$263:$E$284=Kykehoach)*((NhuCau!AM$263:AM$284)/5))+SUMPRODUCT((NhuCau!$E$263:$E$284=$C271)*(NhuCau!AM$263:AM$284))),2)</f>
        <v>0</v>
      </c>
      <c r="AK271" s="2">
        <f>ROUND((SUMPRODUCT((NhuCau!$E$263:$E$284=CakyQuyhoach)*((NhuCau!AN$263:AN$284)/10))+SUMPRODUCT((NhuCau!$E$263:$E$284=Kykehoach)*((NhuCau!AN$263:AN$284)/5))+SUMPRODUCT((NhuCau!$E$263:$E$284=$C271)*(NhuCau!AN$263:AN$284))),2)</f>
        <v>0</v>
      </c>
      <c r="AL271" s="2">
        <f>ROUND((SUMPRODUCT((NhuCau!$E$263:$E$284=CakyQuyhoach)*((NhuCau!AO$263:AO$284)/10))+SUMPRODUCT((NhuCau!$E$263:$E$284=Kykehoach)*((NhuCau!AO$263:AO$284)/5))+SUMPRODUCT((NhuCau!$E$263:$E$284=$C271)*(NhuCau!AO$263:AO$284))),2)</f>
        <v>0</v>
      </c>
      <c r="AM271" s="2">
        <f>ROUND((SUMPRODUCT((NhuCau!$E$263:$E$284=CakyQuyhoach)*((NhuCau!AP$263:AP$284)/10))+SUMPRODUCT((NhuCau!$E$263:$E$284=Kykehoach)*((NhuCau!AP$263:AP$284)/5))+SUMPRODUCT((NhuCau!$E$263:$E$284=$C271)*(NhuCau!AP$263:AP$284))),2)</f>
        <v>0</v>
      </c>
      <c r="AN271" s="2">
        <f>ROUND((SUMPRODUCT((NhuCau!$E$263:$E$284=CakyQuyhoach)*((NhuCau!AQ$263:AQ$284)/10))+SUMPRODUCT((NhuCau!$E$263:$E$284=Kykehoach)*((NhuCau!AQ$263:AQ$284)/5))+SUMPRODUCT((NhuCau!$E$263:$E$284=$C271)*(NhuCau!AQ$263:AQ$284))),2)</f>
        <v>0</v>
      </c>
      <c r="AO271" s="2">
        <f>ROUND((SUMPRODUCT((NhuCau!$E$263:$E$284=CakyQuyhoach)*((NhuCau!AR$263:AR$284)/10))+SUMPRODUCT((NhuCau!$E$263:$E$284=Kykehoach)*((NhuCau!AR$263:AR$284)/5))+SUMPRODUCT((NhuCau!$E$263:$E$284=$C271)*(NhuCau!AR$263:AR$284))),2)</f>
        <v>0</v>
      </c>
      <c r="AP271" s="2">
        <f>ROUND((SUMPRODUCT((NhuCau!$E$263:$E$284=CakyQuyhoach)*((NhuCau!AS$263:AS$284)/10))+SUMPRODUCT((NhuCau!$E$263:$E$284=Kykehoach)*((NhuCau!AS$263:AS$284)/5))+SUMPRODUCT((NhuCau!$E$263:$E$284=$C271)*(NhuCau!AS$263:AS$284))),2)</f>
        <v>0</v>
      </c>
      <c r="AQ271" s="2">
        <f>ROUND((SUMPRODUCT((NhuCau!$E$263:$E$284=CakyQuyhoach)*((NhuCau!AT$263:AT$284)/10))+SUMPRODUCT((NhuCau!$E$263:$E$284=Kykehoach)*((NhuCau!AT$263:AT$284)/5))+SUMPRODUCT((NhuCau!$E$263:$E$284=$C271)*(NhuCau!AT$263:AT$284))),2)</f>
        <v>0</v>
      </c>
      <c r="AR271" s="2">
        <f>ROUND((SUMPRODUCT((NhuCau!$E$263:$E$284=CakyQuyhoach)*((NhuCau!AU$263:AU$284)/10))+SUMPRODUCT((NhuCau!$E$263:$E$284=Kykehoach)*((NhuCau!AU$263:AU$284)/5))+SUMPRODUCT((NhuCau!$E$263:$E$284=$C271)*(NhuCau!AU$263:AU$284))),2)</f>
        <v>0</v>
      </c>
      <c r="AS271" s="2">
        <f>ROUND((SUMPRODUCT((NhuCau!$E$263:$E$284=CakyQuyhoach)*((NhuCau!AV$263:AV$284)/10))+SUMPRODUCT((NhuCau!$E$263:$E$284=Kykehoach)*((NhuCau!AV$263:AV$284)/5))+SUMPRODUCT((NhuCau!$E$263:$E$284=$C271)*(NhuCau!AV$263:AV$284))),2)</f>
        <v>0</v>
      </c>
      <c r="AT271" s="2">
        <f>ROUND((SUMPRODUCT((NhuCau!$E$263:$E$284=CakyQuyhoach)*((NhuCau!AW$263:AW$284)/10))+SUMPRODUCT((NhuCau!$E$263:$E$284=Kykehoach)*((NhuCau!AW$263:AW$284)/5))+SUMPRODUCT((NhuCau!$E$263:$E$284=$C271)*(NhuCau!AW$263:AW$284))),2)</f>
        <v>0</v>
      </c>
      <c r="AU271" s="2">
        <f>ROUND((SUMPRODUCT((NhuCau!$E$263:$E$284=CakyQuyhoach)*((NhuCau!AX$263:AX$284)/10))+SUMPRODUCT((NhuCau!$E$263:$E$284=Kykehoach)*((NhuCau!AX$263:AX$284)/5))+SUMPRODUCT((NhuCau!$E$263:$E$284=$C271)*(NhuCau!AX$263:AX$284))),2)</f>
        <v>0</v>
      </c>
      <c r="AV271" s="2">
        <f>ROUND((SUMPRODUCT((NhuCau!$E$263:$E$284=CakyQuyhoach)*((NhuCau!AY$263:AY$284)/10))+SUMPRODUCT((NhuCau!$E$263:$E$284=Kykehoach)*((NhuCau!AY$263:AY$284)/5))+SUMPRODUCT((NhuCau!$E$263:$E$284=$C271)*(NhuCau!AY$263:AY$284))),2)</f>
        <v>0</v>
      </c>
      <c r="AW271" s="2">
        <f>ROUND((SUMPRODUCT((NhuCau!$E$263:$E$284=CakyQuyhoach)*((NhuCau!AZ$263:AZ$284)/10))+SUMPRODUCT((NhuCau!$E$263:$E$284=Kykehoach)*((NhuCau!AZ$263:AZ$284)/5))+SUMPRODUCT((NhuCau!$E$263:$E$284=$C271)*(NhuCau!AZ$263:AZ$284))),2)</f>
        <v>0</v>
      </c>
      <c r="AX271" s="2">
        <f>ROUND((SUMPRODUCT((NhuCau!$E$263:$E$284=CakyQuyhoach)*((NhuCau!BA$263:BA$284)/10))+SUMPRODUCT((NhuCau!$E$263:$E$284=Kykehoach)*((NhuCau!BA$263:BA$284)/5))+SUMPRODUCT((NhuCau!$E$263:$E$284=$C271)*(NhuCau!BA$263:BA$284))),2)</f>
        <v>0</v>
      </c>
      <c r="AY271" s="2">
        <f>ROUND((SUMPRODUCT((NhuCau!$E$263:$E$284=CakyQuyhoach)*((NhuCau!BB$263:BB$284)/10))+SUMPRODUCT((NhuCau!$E$263:$E$284=Kykehoach)*((NhuCau!BB$263:BB$284)/5))+SUMPRODUCT((NhuCau!$E$263:$E$284=$C271)*(NhuCau!BB$263:BB$284))),2)</f>
        <v>0</v>
      </c>
      <c r="AZ271" s="2">
        <f>ROUND((SUMPRODUCT((NhuCau!$E$263:$E$284=CakyQuyhoach)*((NhuCau!BD$263:BD$284)/10))+SUMPRODUCT((NhuCau!$E$263:$E$284=Kykehoach)*((NhuCau!BD$263:BD$284)/5))+SUMPRODUCT((NhuCau!$E$263:$E$284=$C271)*(NhuCau!BD$263:BD$284))),2)</f>
        <v>0</v>
      </c>
      <c r="BA271" s="2">
        <f>ROUND((SUMPRODUCT((NhuCau!$E$263:$E$284=CakyQuyhoach)*((NhuCau!BE$263:BE$284)/10))+SUMPRODUCT((NhuCau!$E$263:$E$284=Kykehoach)*((NhuCau!BE$263:BE$284)/5))+SUMPRODUCT((NhuCau!$E$263:$E$284=$C271)*(NhuCau!BE$263:BE$284))),2)</f>
        <v>0</v>
      </c>
      <c r="BB271" s="2">
        <f>ROUND((SUMPRODUCT((NhuCau!$E$263:$E$284=CakyQuyhoach)*((NhuCau!BF$263:BF$284)/10))+SUMPRODUCT((NhuCau!$E$263:$E$284=Kykehoach)*((NhuCau!BF$263:BF$284)/5))+SUMPRODUCT((NhuCau!$E$263:$E$284=$C271)*(NhuCau!BF$263:BF$284))),2)</f>
        <v>0</v>
      </c>
      <c r="BC271" s="2">
        <f>ROUND((SUMPRODUCT((NhuCau!$E$263:$E$284=CakyQuyhoach)*((NhuCau!BG$263:BG$284)/10))+SUMPRODUCT((NhuCau!$E$263:$E$284=Kykehoach)*((NhuCau!BG$263:BG$284)/5))+SUMPRODUCT((NhuCau!$E$263:$E$284=$C271)*(NhuCau!BG$263:BG$284))),2)</f>
        <v>0</v>
      </c>
      <c r="BD271" s="2">
        <f>ROUND((SUMPRODUCT((NhuCau!$E$263:$E$284=CakyQuyhoach)*((NhuCau!BH$263:BH$284)/10))+SUMPRODUCT((NhuCau!$E$263:$E$284=Kykehoach)*((NhuCau!BH$263:BH$284)/5))+SUMPRODUCT((NhuCau!$E$263:$E$284=$C271)*(NhuCau!BH$263:BH$284))),2)</f>
        <v>0</v>
      </c>
      <c r="BE271" s="2">
        <f>ROUND((SUMPRODUCT((NhuCau!$E$263:$E$284=CakyQuyhoach)*((NhuCau!BI$263:BI$284)/10))+SUMPRODUCT((NhuCau!$E$263:$E$284=Kykehoach)*((NhuCau!BI$263:BI$284)/5))+SUMPRODUCT((NhuCau!$E$263:$E$284=$C271)*(NhuCau!BI$263:BI$284))),2)</f>
        <v>0</v>
      </c>
      <c r="BF271" s="2">
        <f>ROUND((SUMPRODUCT((NhuCau!$E$263:$E$284=CakyQuyhoach)*((NhuCau!BJ$263:BJ$284)/10))+SUMPRODUCT((NhuCau!$E$263:$E$284=Kykehoach)*((NhuCau!BJ$263:BJ$284)/5))+SUMPRODUCT((NhuCau!$E$263:$E$284=$C271)*(NhuCau!BJ$263:BJ$284))),2)</f>
        <v>0</v>
      </c>
      <c r="BG271" s="2">
        <f>ROUND((SUMPRODUCT((NhuCau!$E$263:$E$284=CakyQuyhoach)*((NhuCau!BK$263:BK$284)/10))+SUMPRODUCT((NhuCau!$E$263:$E$284=Kykehoach)*((NhuCau!BK$263:BK$284)/5))+SUMPRODUCT((NhuCau!$E$263:$E$284=$C271)*(NhuCau!BK$263:BK$284))),2)</f>
        <v>0</v>
      </c>
    </row>
    <row r="272" spans="1:59" s="1" customFormat="1" ht="16.5" customHeight="1">
      <c r="A272" s="251"/>
      <c r="B272" s="258"/>
      <c r="C272" s="253" t="str">
        <f>BANGTINH!O9</f>
        <v>Năm 2028</v>
      </c>
      <c r="D272" s="259" t="s">
        <v>27</v>
      </c>
      <c r="E272" s="255">
        <f>SUM(F272:BG272)</f>
        <v>0</v>
      </c>
      <c r="F272" s="2">
        <f>ROUND((SUMPRODUCT((NhuCau!$E$263:$E$284=CakyQuyhoach)*((NhuCau!I$263:I$284)/10))+SUMPRODUCT((NhuCau!$E$263:$E$284=Kykehoach)*((NhuCau!I$263:I$284)/5))+SUMPRODUCT((NhuCau!$E$263:$E$284=$C272)*(NhuCau!I$263:I$284))),2)</f>
        <v>0</v>
      </c>
      <c r="G272" s="2">
        <f>ROUND((SUMPRODUCT((NhuCau!$E$263:$E$284=CakyQuyhoach)*((NhuCau!J$263:J$284)/10))+SUMPRODUCT((NhuCau!$E$263:$E$284=Kykehoach)*((NhuCau!J$263:J$284)/5))+SUMPRODUCT((NhuCau!$E$263:$E$284=$C272)*(NhuCau!J$263:J$284))),2)</f>
        <v>0</v>
      </c>
      <c r="H272" s="2">
        <f>ROUND((SUMPRODUCT((NhuCau!$E$263:$E$284=CakyQuyhoach)*((NhuCau!K$263:K$284)/10))+SUMPRODUCT((NhuCau!$E$263:$E$284=Kykehoach)*((NhuCau!K$263:K$284)/5))+SUMPRODUCT((NhuCau!$E$263:$E$284=$C272)*(NhuCau!K$263:K$284))),2)</f>
        <v>0</v>
      </c>
      <c r="I272" s="2">
        <f>ROUND((SUMPRODUCT((NhuCau!$E$263:$E$284=CakyQuyhoach)*((NhuCau!L$263:L$284)/10))+SUMPRODUCT((NhuCau!$E$263:$E$284=Kykehoach)*((NhuCau!L$263:L$284)/5))+SUMPRODUCT((NhuCau!$E$263:$E$284=$C272)*(NhuCau!L$263:L$284))),2)</f>
        <v>0</v>
      </c>
      <c r="J272" s="2">
        <f>ROUND((SUMPRODUCT((NhuCau!$E$263:$E$284=CakyQuyhoach)*((NhuCau!M$263:M$284)/10))+SUMPRODUCT((NhuCau!$E$263:$E$284=Kykehoach)*((NhuCau!M$263:M$284)/5))+SUMPRODUCT((NhuCau!$E$263:$E$284=$C272)*(NhuCau!M$263:M$284))),2)</f>
        <v>0</v>
      </c>
      <c r="K272" s="2">
        <f>ROUND((SUMPRODUCT((NhuCau!$E$263:$E$284=CakyQuyhoach)*((NhuCau!N$263:N$284)/10))+SUMPRODUCT((NhuCau!$E$263:$E$284=Kykehoach)*((NhuCau!N$263:N$284)/5))+SUMPRODUCT((NhuCau!$E$263:$E$284=$C272)*(NhuCau!N$263:N$284))),2)</f>
        <v>0</v>
      </c>
      <c r="L272" s="2">
        <f>ROUND((SUMPRODUCT((NhuCau!$E$263:$E$284=CakyQuyhoach)*((NhuCau!O$263:O$284)/10))+SUMPRODUCT((NhuCau!$E$263:$E$284=Kykehoach)*((NhuCau!O$263:O$284)/5))+SUMPRODUCT((NhuCau!$E$263:$E$284=$C272)*(NhuCau!O$263:O$284))),2)</f>
        <v>0</v>
      </c>
      <c r="M272" s="2">
        <f>ROUND((SUMPRODUCT((NhuCau!$E$263:$E$284=CakyQuyhoach)*((NhuCau!P$263:P$284)/10))+SUMPRODUCT((NhuCau!$E$263:$E$284=Kykehoach)*((NhuCau!P$263:P$284)/5))+SUMPRODUCT((NhuCau!$E$263:$E$284=$C272)*(NhuCau!P$263:P$284))),2)</f>
        <v>0</v>
      </c>
      <c r="N272" s="2">
        <f>ROUND((SUMPRODUCT((NhuCau!$E$263:$E$284=CakyQuyhoach)*((NhuCau!Q$263:Q$284)/10))+SUMPRODUCT((NhuCau!$E$263:$E$284=Kykehoach)*((NhuCau!Q$263:Q$284)/5))+SUMPRODUCT((NhuCau!$E$263:$E$284=$C272)*(NhuCau!Q$263:Q$284))),2)</f>
        <v>0</v>
      </c>
      <c r="O272" s="2">
        <f>ROUND((SUMPRODUCT((NhuCau!$E$263:$E$284=CakyQuyhoach)*((NhuCau!R$263:R$284)/10))+SUMPRODUCT((NhuCau!$E$263:$E$284=Kykehoach)*((NhuCau!R$263:R$284)/5))+SUMPRODUCT((NhuCau!$E$263:$E$284=$C272)*(NhuCau!R$263:R$284))),2)</f>
        <v>0</v>
      </c>
      <c r="P272" s="2">
        <f>ROUND((SUMPRODUCT((NhuCau!$E$263:$E$284=CakyQuyhoach)*((NhuCau!S$263:S$284)/10))+SUMPRODUCT((NhuCau!$E$263:$E$284=Kykehoach)*((NhuCau!S$263:S$284)/5))+SUMPRODUCT((NhuCau!$E$263:$E$284=$C272)*(NhuCau!S$263:S$284))),2)</f>
        <v>0</v>
      </c>
      <c r="Q272" s="2">
        <f>ROUND((SUMPRODUCT((NhuCau!$E$263:$E$284=CakyQuyhoach)*((NhuCau!T$263:T$284)/10))+SUMPRODUCT((NhuCau!$E$263:$E$284=Kykehoach)*((NhuCau!T$263:T$284)/5))+SUMPRODUCT((NhuCau!$E$263:$E$284=$C272)*(NhuCau!T$263:T$284))),2)</f>
        <v>0</v>
      </c>
      <c r="R272" s="2">
        <f>ROUND((SUMPRODUCT((NhuCau!$E$263:$E$284=CakyQuyhoach)*((NhuCau!U$263:U$284)/10))+SUMPRODUCT((NhuCau!$E$263:$E$284=Kykehoach)*((NhuCau!U$263:U$284)/5))+SUMPRODUCT((NhuCau!$E$263:$E$284=$C272)*(NhuCau!U$263:U$284))),2)</f>
        <v>0</v>
      </c>
      <c r="S272" s="2">
        <f>ROUND((SUMPRODUCT((NhuCau!$E$263:$E$284=CakyQuyhoach)*((NhuCau!V$263:V$284)/10))+SUMPRODUCT((NhuCau!$E$263:$E$284=Kykehoach)*((NhuCau!V$263:V$284)/5))+SUMPRODUCT((NhuCau!$E$263:$E$284=$C272)*(NhuCau!V$263:V$284))),2)</f>
        <v>0</v>
      </c>
      <c r="T272" s="2">
        <f>ROUND((SUMPRODUCT((NhuCau!$E$263:$E$284=CakyQuyhoach)*((NhuCau!W$263:W$284)/10))+SUMPRODUCT((NhuCau!$E$263:$E$284=Kykehoach)*((NhuCau!W$263:W$284)/5))+SUMPRODUCT((NhuCau!$E$263:$E$284=$C272)*(NhuCau!W$263:W$284))),2)</f>
        <v>0</v>
      </c>
      <c r="U272" s="2">
        <f>ROUND((SUMPRODUCT((NhuCau!$E$263:$E$284=CakyQuyhoach)*((NhuCau!X$263:X$284)/10))+SUMPRODUCT((NhuCau!$E$263:$E$284=Kykehoach)*((NhuCau!X$263:X$284)/5))+SUMPRODUCT((NhuCau!$E$263:$E$284=$C272)*(NhuCau!X$263:X$284))),2)</f>
        <v>0</v>
      </c>
      <c r="V272" s="2">
        <f>ROUND((SUMPRODUCT((NhuCau!$E$263:$E$284=CakyQuyhoach)*((NhuCau!Y$263:Y$284)/10))+SUMPRODUCT((NhuCau!$E$263:$E$284=Kykehoach)*((NhuCau!Y$263:Y$284)/5))+SUMPRODUCT((NhuCau!$E$263:$E$284=$C272)*(NhuCau!Y$263:Y$284))),2)</f>
        <v>0</v>
      </c>
      <c r="W272" s="2">
        <f>ROUND((SUMPRODUCT((NhuCau!$E$263:$E$284=CakyQuyhoach)*((NhuCau!Z$263:Z$284)/10))+SUMPRODUCT((NhuCau!$E$263:$E$284=Kykehoach)*((NhuCau!Z$263:Z$284)/5))+SUMPRODUCT((NhuCau!$E$263:$E$284=$C272)*(NhuCau!Z$263:Z$284))),2)</f>
        <v>0</v>
      </c>
      <c r="X272" s="2">
        <f>ROUND((SUMPRODUCT((NhuCau!$E$263:$E$284=CakyQuyhoach)*((NhuCau!AA$263:AA$284)/10))+SUMPRODUCT((NhuCau!$E$263:$E$284=Kykehoach)*((NhuCau!AA$263:AA$284)/5))+SUMPRODUCT((NhuCau!$E$263:$E$284=$C272)*(NhuCau!AA$263:AA$284))),2)</f>
        <v>0</v>
      </c>
      <c r="Y272" s="2">
        <f>ROUND((SUMPRODUCT((NhuCau!$E$263:$E$284=CakyQuyhoach)*((NhuCau!AB$263:AB$284)/10))+SUMPRODUCT((NhuCau!$E$263:$E$284=Kykehoach)*((NhuCau!AB$263:AB$284)/5))+SUMPRODUCT((NhuCau!$E$263:$E$284=$C272)*(NhuCau!AB$263:AB$284))),2)</f>
        <v>0</v>
      </c>
      <c r="Z272" s="2">
        <f>ROUND((SUMPRODUCT((NhuCau!$E$263:$E$284=CakyQuyhoach)*((NhuCau!AC$263:AC$284)/10))+SUMPRODUCT((NhuCau!$E$263:$E$284=Kykehoach)*((NhuCau!AC$263:AC$284)/5))+SUMPRODUCT((NhuCau!$E$263:$E$284=$C272)*(NhuCau!AC$263:AC$284))),2)</f>
        <v>0</v>
      </c>
      <c r="AA272" s="2">
        <f>ROUND((SUMPRODUCT((NhuCau!$E$263:$E$284=CakyQuyhoach)*((NhuCau!AD$263:AD$284)/10))+SUMPRODUCT((NhuCau!$E$263:$E$284=Kykehoach)*((NhuCau!AD$263:AD$284)/5))+SUMPRODUCT((NhuCau!$E$263:$E$284=$C272)*(NhuCau!AD$263:AD$284))),2)</f>
        <v>0</v>
      </c>
      <c r="AB272" s="2">
        <f>ROUND((SUMPRODUCT((NhuCau!$E$263:$E$284=CakyQuyhoach)*((NhuCau!AE$263:AE$284)/10))+SUMPRODUCT((NhuCau!$E$263:$E$284=Kykehoach)*((NhuCau!AE$263:AE$284)/5))+SUMPRODUCT((NhuCau!$E$263:$E$284=$C272)*(NhuCau!AE$263:AE$284))),2)</f>
        <v>0</v>
      </c>
      <c r="AC272" s="2">
        <f>ROUND((SUMPRODUCT((NhuCau!$E$263:$E$284=CakyQuyhoach)*((NhuCau!AF$263:AF$284)/10))+SUMPRODUCT((NhuCau!$E$263:$E$284=Kykehoach)*((NhuCau!AF$263:AF$284)/5))+SUMPRODUCT((NhuCau!$E$263:$E$284=$C272)*(NhuCau!AF$263:AF$284))),2)</f>
        <v>0</v>
      </c>
      <c r="AD272" s="2">
        <f>ROUND((SUMPRODUCT((NhuCau!$E$263:$E$284=CakyQuyhoach)*((NhuCau!AG$263:AG$284)/10))+SUMPRODUCT((NhuCau!$E$263:$E$284=Kykehoach)*((NhuCau!AG$263:AG$284)/5))+SUMPRODUCT((NhuCau!$E$263:$E$284=$C272)*(NhuCau!AG$263:AG$284))),2)</f>
        <v>0</v>
      </c>
      <c r="AE272" s="2">
        <f>ROUND((SUMPRODUCT((NhuCau!$E$263:$E$284=CakyQuyhoach)*((NhuCau!AH$263:AH$284)/10))+SUMPRODUCT((NhuCau!$E$263:$E$284=Kykehoach)*((NhuCau!AH$263:AH$284)/5))+SUMPRODUCT((NhuCau!$E$263:$E$284=$C272)*(NhuCau!AH$263:AH$284))),2)</f>
        <v>0</v>
      </c>
      <c r="AF272" s="2">
        <f>ROUND((SUMPRODUCT((NhuCau!$E$263:$E$284=CakyQuyhoach)*((NhuCau!AI$263:AI$284)/10))+SUMPRODUCT((NhuCau!$E$263:$E$284=Kykehoach)*((NhuCau!AI$263:AI$284)/5))+SUMPRODUCT((NhuCau!$E$263:$E$284=$C272)*(NhuCau!AI$263:AI$284))),2)</f>
        <v>0</v>
      </c>
      <c r="AG272" s="2">
        <f>ROUND((SUMPRODUCT((NhuCau!$E$263:$E$284=CakyQuyhoach)*((NhuCau!AJ$263:AJ$284)/10))+SUMPRODUCT((NhuCau!$E$263:$E$284=Kykehoach)*((NhuCau!AJ$263:AJ$284)/5))+SUMPRODUCT((NhuCau!$E$263:$E$284=$C272)*(NhuCau!AJ$263:AJ$284))),2)</f>
        <v>0</v>
      </c>
      <c r="AH272" s="2">
        <f>ROUND((SUMPRODUCT((NhuCau!$E$263:$E$284=CakyQuyhoach)*((NhuCau!AK$263:AK$284)/10))+SUMPRODUCT((NhuCau!$E$263:$E$284=Kykehoach)*((NhuCau!AK$263:AK$284)/5))+SUMPRODUCT((NhuCau!$E$263:$E$284=$C272)*(NhuCau!AK$263:AK$284))),2)</f>
        <v>0</v>
      </c>
      <c r="AI272" s="2">
        <f>ROUND((SUMPRODUCT((NhuCau!$E$263:$E$284=CakyQuyhoach)*((NhuCau!AL$263:AL$284)/10))+SUMPRODUCT((NhuCau!$E$263:$E$284=Kykehoach)*((NhuCau!AL$263:AL$284)/5))+SUMPRODUCT((NhuCau!$E$263:$E$284=$C272)*(NhuCau!AL$263:AL$284))),2)</f>
        <v>0</v>
      </c>
      <c r="AJ272" s="2">
        <f>ROUND((SUMPRODUCT((NhuCau!$E$263:$E$284=CakyQuyhoach)*((NhuCau!AM$263:AM$284)/10))+SUMPRODUCT((NhuCau!$E$263:$E$284=Kykehoach)*((NhuCau!AM$263:AM$284)/5))+SUMPRODUCT((NhuCau!$E$263:$E$284=$C272)*(NhuCau!AM$263:AM$284))),2)</f>
        <v>0</v>
      </c>
      <c r="AK272" s="2">
        <f>ROUND((SUMPRODUCT((NhuCau!$E$263:$E$284=CakyQuyhoach)*((NhuCau!AN$263:AN$284)/10))+SUMPRODUCT((NhuCau!$E$263:$E$284=Kykehoach)*((NhuCau!AN$263:AN$284)/5))+SUMPRODUCT((NhuCau!$E$263:$E$284=$C272)*(NhuCau!AN$263:AN$284))),2)</f>
        <v>0</v>
      </c>
      <c r="AL272" s="2">
        <f>ROUND((SUMPRODUCT((NhuCau!$E$263:$E$284=CakyQuyhoach)*((NhuCau!AO$263:AO$284)/10))+SUMPRODUCT((NhuCau!$E$263:$E$284=Kykehoach)*((NhuCau!AO$263:AO$284)/5))+SUMPRODUCT((NhuCau!$E$263:$E$284=$C272)*(NhuCau!AO$263:AO$284))),2)</f>
        <v>0</v>
      </c>
      <c r="AM272" s="2">
        <f>ROUND((SUMPRODUCT((NhuCau!$E$263:$E$284=CakyQuyhoach)*((NhuCau!AP$263:AP$284)/10))+SUMPRODUCT((NhuCau!$E$263:$E$284=Kykehoach)*((NhuCau!AP$263:AP$284)/5))+SUMPRODUCT((NhuCau!$E$263:$E$284=$C272)*(NhuCau!AP$263:AP$284))),2)</f>
        <v>0</v>
      </c>
      <c r="AN272" s="2">
        <f>ROUND((SUMPRODUCT((NhuCau!$E$263:$E$284=CakyQuyhoach)*((NhuCau!AQ$263:AQ$284)/10))+SUMPRODUCT((NhuCau!$E$263:$E$284=Kykehoach)*((NhuCau!AQ$263:AQ$284)/5))+SUMPRODUCT((NhuCau!$E$263:$E$284=$C272)*(NhuCau!AQ$263:AQ$284))),2)</f>
        <v>0</v>
      </c>
      <c r="AO272" s="2">
        <f>ROUND((SUMPRODUCT((NhuCau!$E$263:$E$284=CakyQuyhoach)*((NhuCau!AR$263:AR$284)/10))+SUMPRODUCT((NhuCau!$E$263:$E$284=Kykehoach)*((NhuCau!AR$263:AR$284)/5))+SUMPRODUCT((NhuCau!$E$263:$E$284=$C272)*(NhuCau!AR$263:AR$284))),2)</f>
        <v>0</v>
      </c>
      <c r="AP272" s="2">
        <f>ROUND((SUMPRODUCT((NhuCau!$E$263:$E$284=CakyQuyhoach)*((NhuCau!AS$263:AS$284)/10))+SUMPRODUCT((NhuCau!$E$263:$E$284=Kykehoach)*((NhuCau!AS$263:AS$284)/5))+SUMPRODUCT((NhuCau!$E$263:$E$284=$C272)*(NhuCau!AS$263:AS$284))),2)</f>
        <v>0</v>
      </c>
      <c r="AQ272" s="2">
        <f>ROUND((SUMPRODUCT((NhuCau!$E$263:$E$284=CakyQuyhoach)*((NhuCau!AT$263:AT$284)/10))+SUMPRODUCT((NhuCau!$E$263:$E$284=Kykehoach)*((NhuCau!AT$263:AT$284)/5))+SUMPRODUCT((NhuCau!$E$263:$E$284=$C272)*(NhuCau!AT$263:AT$284))),2)</f>
        <v>0</v>
      </c>
      <c r="AR272" s="2">
        <f>ROUND((SUMPRODUCT((NhuCau!$E$263:$E$284=CakyQuyhoach)*((NhuCau!AU$263:AU$284)/10))+SUMPRODUCT((NhuCau!$E$263:$E$284=Kykehoach)*((NhuCau!AU$263:AU$284)/5))+SUMPRODUCT((NhuCau!$E$263:$E$284=$C272)*(NhuCau!AU$263:AU$284))),2)</f>
        <v>0</v>
      </c>
      <c r="AS272" s="2">
        <f>ROUND((SUMPRODUCT((NhuCau!$E$263:$E$284=CakyQuyhoach)*((NhuCau!AV$263:AV$284)/10))+SUMPRODUCT((NhuCau!$E$263:$E$284=Kykehoach)*((NhuCau!AV$263:AV$284)/5))+SUMPRODUCT((NhuCau!$E$263:$E$284=$C272)*(NhuCau!AV$263:AV$284))),2)</f>
        <v>0</v>
      </c>
      <c r="AT272" s="2">
        <f>ROUND((SUMPRODUCT((NhuCau!$E$263:$E$284=CakyQuyhoach)*((NhuCau!AW$263:AW$284)/10))+SUMPRODUCT((NhuCau!$E$263:$E$284=Kykehoach)*((NhuCau!AW$263:AW$284)/5))+SUMPRODUCT((NhuCau!$E$263:$E$284=$C272)*(NhuCau!AW$263:AW$284))),2)</f>
        <v>0</v>
      </c>
      <c r="AU272" s="2">
        <f>ROUND((SUMPRODUCT((NhuCau!$E$263:$E$284=CakyQuyhoach)*((NhuCau!AX$263:AX$284)/10))+SUMPRODUCT((NhuCau!$E$263:$E$284=Kykehoach)*((NhuCau!AX$263:AX$284)/5))+SUMPRODUCT((NhuCau!$E$263:$E$284=$C272)*(NhuCau!AX$263:AX$284))),2)</f>
        <v>0</v>
      </c>
      <c r="AV272" s="2">
        <f>ROUND((SUMPRODUCT((NhuCau!$E$263:$E$284=CakyQuyhoach)*((NhuCau!AY$263:AY$284)/10))+SUMPRODUCT((NhuCau!$E$263:$E$284=Kykehoach)*((NhuCau!AY$263:AY$284)/5))+SUMPRODUCT((NhuCau!$E$263:$E$284=$C272)*(NhuCau!AY$263:AY$284))),2)</f>
        <v>0</v>
      </c>
      <c r="AW272" s="2">
        <f>ROUND((SUMPRODUCT((NhuCau!$E$263:$E$284=CakyQuyhoach)*((NhuCau!AZ$263:AZ$284)/10))+SUMPRODUCT((NhuCau!$E$263:$E$284=Kykehoach)*((NhuCau!AZ$263:AZ$284)/5))+SUMPRODUCT((NhuCau!$E$263:$E$284=$C272)*(NhuCau!AZ$263:AZ$284))),2)</f>
        <v>0</v>
      </c>
      <c r="AX272" s="2">
        <f>ROUND((SUMPRODUCT((NhuCau!$E$263:$E$284=CakyQuyhoach)*((NhuCau!BA$263:BA$284)/10))+SUMPRODUCT((NhuCau!$E$263:$E$284=Kykehoach)*((NhuCau!BA$263:BA$284)/5))+SUMPRODUCT((NhuCau!$E$263:$E$284=$C272)*(NhuCau!BA$263:BA$284))),2)</f>
        <v>0</v>
      </c>
      <c r="AY272" s="2">
        <f>ROUND((SUMPRODUCT((NhuCau!$E$263:$E$284=CakyQuyhoach)*((NhuCau!BB$263:BB$284)/10))+SUMPRODUCT((NhuCau!$E$263:$E$284=Kykehoach)*((NhuCau!BB$263:BB$284)/5))+SUMPRODUCT((NhuCau!$E$263:$E$284=$C272)*(NhuCau!BB$263:BB$284))),2)</f>
        <v>0</v>
      </c>
      <c r="AZ272" s="2">
        <f>ROUND((SUMPRODUCT((NhuCau!$E$263:$E$284=CakyQuyhoach)*((NhuCau!BD$263:BD$284)/10))+SUMPRODUCT((NhuCau!$E$263:$E$284=Kykehoach)*((NhuCau!BD$263:BD$284)/5))+SUMPRODUCT((NhuCau!$E$263:$E$284=$C272)*(NhuCau!BD$263:BD$284))),2)</f>
        <v>0</v>
      </c>
      <c r="BA272" s="2">
        <f>ROUND((SUMPRODUCT((NhuCau!$E$263:$E$284=CakyQuyhoach)*((NhuCau!BE$263:BE$284)/10))+SUMPRODUCT((NhuCau!$E$263:$E$284=Kykehoach)*((NhuCau!BE$263:BE$284)/5))+SUMPRODUCT((NhuCau!$E$263:$E$284=$C272)*(NhuCau!BE$263:BE$284))),2)</f>
        <v>0</v>
      </c>
      <c r="BB272" s="2">
        <f>ROUND((SUMPRODUCT((NhuCau!$E$263:$E$284=CakyQuyhoach)*((NhuCau!BF$263:BF$284)/10))+SUMPRODUCT((NhuCau!$E$263:$E$284=Kykehoach)*((NhuCau!BF$263:BF$284)/5))+SUMPRODUCT((NhuCau!$E$263:$E$284=$C272)*(NhuCau!BF$263:BF$284))),2)</f>
        <v>0</v>
      </c>
      <c r="BC272" s="2">
        <f>ROUND((SUMPRODUCT((NhuCau!$E$263:$E$284=CakyQuyhoach)*((NhuCau!BG$263:BG$284)/10))+SUMPRODUCT((NhuCau!$E$263:$E$284=Kykehoach)*((NhuCau!BG$263:BG$284)/5))+SUMPRODUCT((NhuCau!$E$263:$E$284=$C272)*(NhuCau!BG$263:BG$284))),2)</f>
        <v>0</v>
      </c>
      <c r="BD272" s="2">
        <f>ROUND((SUMPRODUCT((NhuCau!$E$263:$E$284=CakyQuyhoach)*((NhuCau!BH$263:BH$284)/10))+SUMPRODUCT((NhuCau!$E$263:$E$284=Kykehoach)*((NhuCau!BH$263:BH$284)/5))+SUMPRODUCT((NhuCau!$E$263:$E$284=$C272)*(NhuCau!BH$263:BH$284))),2)</f>
        <v>0</v>
      </c>
      <c r="BE272" s="2">
        <f>ROUND((SUMPRODUCT((NhuCau!$E$263:$E$284=CakyQuyhoach)*((NhuCau!BI$263:BI$284)/10))+SUMPRODUCT((NhuCau!$E$263:$E$284=Kykehoach)*((NhuCau!BI$263:BI$284)/5))+SUMPRODUCT((NhuCau!$E$263:$E$284=$C272)*(NhuCau!BI$263:BI$284))),2)</f>
        <v>0</v>
      </c>
      <c r="BF272" s="2">
        <f>ROUND((SUMPRODUCT((NhuCau!$E$263:$E$284=CakyQuyhoach)*((NhuCau!BJ$263:BJ$284)/10))+SUMPRODUCT((NhuCau!$E$263:$E$284=Kykehoach)*((NhuCau!BJ$263:BJ$284)/5))+SUMPRODUCT((NhuCau!$E$263:$E$284=$C272)*(NhuCau!BJ$263:BJ$284))),2)</f>
        <v>0</v>
      </c>
      <c r="BG272" s="2">
        <f>ROUND((SUMPRODUCT((NhuCau!$E$263:$E$284=CakyQuyhoach)*((NhuCau!BK$263:BK$284)/10))+SUMPRODUCT((NhuCau!$E$263:$E$284=Kykehoach)*((NhuCau!BK$263:BK$284)/5))+SUMPRODUCT((NhuCau!$E$263:$E$284=$C272)*(NhuCau!BK$263:BK$284))),2)</f>
        <v>0</v>
      </c>
    </row>
    <row r="273" spans="1:59" s="1" customFormat="1" ht="16.5" customHeight="1">
      <c r="A273" s="251"/>
      <c r="B273" s="258"/>
      <c r="C273" s="253" t="str">
        <f>BANGTINH!O10</f>
        <v>Năm 2029</v>
      </c>
      <c r="D273" s="259" t="s">
        <v>27</v>
      </c>
      <c r="E273" s="255">
        <f>SUM(F273:BG273)</f>
        <v>0</v>
      </c>
      <c r="F273" s="2">
        <f>ROUND((SUMPRODUCT((NhuCau!$E$263:$E$284=CakyQuyhoach)*((NhuCau!I$263:I$284)/10))+SUMPRODUCT((NhuCau!$E$263:$E$284=Kykehoach)*((NhuCau!I$263:I$284)/5))+SUMPRODUCT((NhuCau!$E$263:$E$284=$C273)*(NhuCau!I$263:I$284))),2)</f>
        <v>0</v>
      </c>
      <c r="G273" s="2">
        <f>ROUND((SUMPRODUCT((NhuCau!$E$263:$E$284=CakyQuyhoach)*((NhuCau!J$263:J$284)/10))+SUMPRODUCT((NhuCau!$E$263:$E$284=Kykehoach)*((NhuCau!J$263:J$284)/5))+SUMPRODUCT((NhuCau!$E$263:$E$284=$C273)*(NhuCau!J$263:J$284))),2)</f>
        <v>0</v>
      </c>
      <c r="H273" s="2">
        <f>ROUND((SUMPRODUCT((NhuCau!$E$263:$E$284=CakyQuyhoach)*((NhuCau!K$263:K$284)/10))+SUMPRODUCT((NhuCau!$E$263:$E$284=Kykehoach)*((NhuCau!K$263:K$284)/5))+SUMPRODUCT((NhuCau!$E$263:$E$284=$C273)*(NhuCau!K$263:K$284))),2)</f>
        <v>0</v>
      </c>
      <c r="I273" s="2">
        <f>ROUND((SUMPRODUCT((NhuCau!$E$263:$E$284=CakyQuyhoach)*((NhuCau!L$263:L$284)/10))+SUMPRODUCT((NhuCau!$E$263:$E$284=Kykehoach)*((NhuCau!L$263:L$284)/5))+SUMPRODUCT((NhuCau!$E$263:$E$284=$C273)*(NhuCau!L$263:L$284))),2)</f>
        <v>0</v>
      </c>
      <c r="J273" s="2">
        <f>ROUND((SUMPRODUCT((NhuCau!$E$263:$E$284=CakyQuyhoach)*((NhuCau!M$263:M$284)/10))+SUMPRODUCT((NhuCau!$E$263:$E$284=Kykehoach)*((NhuCau!M$263:M$284)/5))+SUMPRODUCT((NhuCau!$E$263:$E$284=$C273)*(NhuCau!M$263:M$284))),2)</f>
        <v>0</v>
      </c>
      <c r="K273" s="2">
        <f>ROUND((SUMPRODUCT((NhuCau!$E$263:$E$284=CakyQuyhoach)*((NhuCau!N$263:N$284)/10))+SUMPRODUCT((NhuCau!$E$263:$E$284=Kykehoach)*((NhuCau!N$263:N$284)/5))+SUMPRODUCT((NhuCau!$E$263:$E$284=$C273)*(NhuCau!N$263:N$284))),2)</f>
        <v>0</v>
      </c>
      <c r="L273" s="2">
        <f>ROUND((SUMPRODUCT((NhuCau!$E$263:$E$284=CakyQuyhoach)*((NhuCau!O$263:O$284)/10))+SUMPRODUCT((NhuCau!$E$263:$E$284=Kykehoach)*((NhuCau!O$263:O$284)/5))+SUMPRODUCT((NhuCau!$E$263:$E$284=$C273)*(NhuCau!O$263:O$284))),2)</f>
        <v>0</v>
      </c>
      <c r="M273" s="2">
        <f>ROUND((SUMPRODUCT((NhuCau!$E$263:$E$284=CakyQuyhoach)*((NhuCau!P$263:P$284)/10))+SUMPRODUCT((NhuCau!$E$263:$E$284=Kykehoach)*((NhuCau!P$263:P$284)/5))+SUMPRODUCT((NhuCau!$E$263:$E$284=$C273)*(NhuCau!P$263:P$284))),2)</f>
        <v>0</v>
      </c>
      <c r="N273" s="2">
        <f>ROUND((SUMPRODUCT((NhuCau!$E$263:$E$284=CakyQuyhoach)*((NhuCau!Q$263:Q$284)/10))+SUMPRODUCT((NhuCau!$E$263:$E$284=Kykehoach)*((NhuCau!Q$263:Q$284)/5))+SUMPRODUCT((NhuCau!$E$263:$E$284=$C273)*(NhuCau!Q$263:Q$284))),2)</f>
        <v>0</v>
      </c>
      <c r="O273" s="2">
        <f>ROUND((SUMPRODUCT((NhuCau!$E$263:$E$284=CakyQuyhoach)*((NhuCau!R$263:R$284)/10))+SUMPRODUCT((NhuCau!$E$263:$E$284=Kykehoach)*((NhuCau!R$263:R$284)/5))+SUMPRODUCT((NhuCau!$E$263:$E$284=$C273)*(NhuCau!R$263:R$284))),2)</f>
        <v>0</v>
      </c>
      <c r="P273" s="2">
        <f>ROUND((SUMPRODUCT((NhuCau!$E$263:$E$284=CakyQuyhoach)*((NhuCau!S$263:S$284)/10))+SUMPRODUCT((NhuCau!$E$263:$E$284=Kykehoach)*((NhuCau!S$263:S$284)/5))+SUMPRODUCT((NhuCau!$E$263:$E$284=$C273)*(NhuCau!S$263:S$284))),2)</f>
        <v>0</v>
      </c>
      <c r="Q273" s="2">
        <f>ROUND((SUMPRODUCT((NhuCau!$E$263:$E$284=CakyQuyhoach)*((NhuCau!T$263:T$284)/10))+SUMPRODUCT((NhuCau!$E$263:$E$284=Kykehoach)*((NhuCau!T$263:T$284)/5))+SUMPRODUCT((NhuCau!$E$263:$E$284=$C273)*(NhuCau!T$263:T$284))),2)</f>
        <v>0</v>
      </c>
      <c r="R273" s="2">
        <f>ROUND((SUMPRODUCT((NhuCau!$E$263:$E$284=CakyQuyhoach)*((NhuCau!U$263:U$284)/10))+SUMPRODUCT((NhuCau!$E$263:$E$284=Kykehoach)*((NhuCau!U$263:U$284)/5))+SUMPRODUCT((NhuCau!$E$263:$E$284=$C273)*(NhuCau!U$263:U$284))),2)</f>
        <v>0</v>
      </c>
      <c r="S273" s="2">
        <f>ROUND((SUMPRODUCT((NhuCau!$E$263:$E$284=CakyQuyhoach)*((NhuCau!V$263:V$284)/10))+SUMPRODUCT((NhuCau!$E$263:$E$284=Kykehoach)*((NhuCau!V$263:V$284)/5))+SUMPRODUCT((NhuCau!$E$263:$E$284=$C273)*(NhuCau!V$263:V$284))),2)</f>
        <v>0</v>
      </c>
      <c r="T273" s="2">
        <f>ROUND((SUMPRODUCT((NhuCau!$E$263:$E$284=CakyQuyhoach)*((NhuCau!W$263:W$284)/10))+SUMPRODUCT((NhuCau!$E$263:$E$284=Kykehoach)*((NhuCau!W$263:W$284)/5))+SUMPRODUCT((NhuCau!$E$263:$E$284=$C273)*(NhuCau!W$263:W$284))),2)</f>
        <v>0</v>
      </c>
      <c r="U273" s="2">
        <f>ROUND((SUMPRODUCT((NhuCau!$E$263:$E$284=CakyQuyhoach)*((NhuCau!X$263:X$284)/10))+SUMPRODUCT((NhuCau!$E$263:$E$284=Kykehoach)*((NhuCau!X$263:X$284)/5))+SUMPRODUCT((NhuCau!$E$263:$E$284=$C273)*(NhuCau!X$263:X$284))),2)</f>
        <v>0</v>
      </c>
      <c r="V273" s="2">
        <f>ROUND((SUMPRODUCT((NhuCau!$E$263:$E$284=CakyQuyhoach)*((NhuCau!Y$263:Y$284)/10))+SUMPRODUCT((NhuCau!$E$263:$E$284=Kykehoach)*((NhuCau!Y$263:Y$284)/5))+SUMPRODUCT((NhuCau!$E$263:$E$284=$C273)*(NhuCau!Y$263:Y$284))),2)</f>
        <v>0</v>
      </c>
      <c r="W273" s="2">
        <f>ROUND((SUMPRODUCT((NhuCau!$E$263:$E$284=CakyQuyhoach)*((NhuCau!Z$263:Z$284)/10))+SUMPRODUCT((NhuCau!$E$263:$E$284=Kykehoach)*((NhuCau!Z$263:Z$284)/5))+SUMPRODUCT((NhuCau!$E$263:$E$284=$C273)*(NhuCau!Z$263:Z$284))),2)</f>
        <v>0</v>
      </c>
      <c r="X273" s="2">
        <f>ROUND((SUMPRODUCT((NhuCau!$E$263:$E$284=CakyQuyhoach)*((NhuCau!AA$263:AA$284)/10))+SUMPRODUCT((NhuCau!$E$263:$E$284=Kykehoach)*((NhuCau!AA$263:AA$284)/5))+SUMPRODUCT((NhuCau!$E$263:$E$284=$C273)*(NhuCau!AA$263:AA$284))),2)</f>
        <v>0</v>
      </c>
      <c r="Y273" s="2">
        <f>ROUND((SUMPRODUCT((NhuCau!$E$263:$E$284=CakyQuyhoach)*((NhuCau!AB$263:AB$284)/10))+SUMPRODUCT((NhuCau!$E$263:$E$284=Kykehoach)*((NhuCau!AB$263:AB$284)/5))+SUMPRODUCT((NhuCau!$E$263:$E$284=$C273)*(NhuCau!AB$263:AB$284))),2)</f>
        <v>0</v>
      </c>
      <c r="Z273" s="2">
        <f>ROUND((SUMPRODUCT((NhuCau!$E$263:$E$284=CakyQuyhoach)*((NhuCau!AC$263:AC$284)/10))+SUMPRODUCT((NhuCau!$E$263:$E$284=Kykehoach)*((NhuCau!AC$263:AC$284)/5))+SUMPRODUCT((NhuCau!$E$263:$E$284=$C273)*(NhuCau!AC$263:AC$284))),2)</f>
        <v>0</v>
      </c>
      <c r="AA273" s="2">
        <f>ROUND((SUMPRODUCT((NhuCau!$E$263:$E$284=CakyQuyhoach)*((NhuCau!AD$263:AD$284)/10))+SUMPRODUCT((NhuCau!$E$263:$E$284=Kykehoach)*((NhuCau!AD$263:AD$284)/5))+SUMPRODUCT((NhuCau!$E$263:$E$284=$C273)*(NhuCau!AD$263:AD$284))),2)</f>
        <v>0</v>
      </c>
      <c r="AB273" s="2">
        <f>ROUND((SUMPRODUCT((NhuCau!$E$263:$E$284=CakyQuyhoach)*((NhuCau!AE$263:AE$284)/10))+SUMPRODUCT((NhuCau!$E$263:$E$284=Kykehoach)*((NhuCau!AE$263:AE$284)/5))+SUMPRODUCT((NhuCau!$E$263:$E$284=$C273)*(NhuCau!AE$263:AE$284))),2)</f>
        <v>0</v>
      </c>
      <c r="AC273" s="2">
        <f>ROUND((SUMPRODUCT((NhuCau!$E$263:$E$284=CakyQuyhoach)*((NhuCau!AF$263:AF$284)/10))+SUMPRODUCT((NhuCau!$E$263:$E$284=Kykehoach)*((NhuCau!AF$263:AF$284)/5))+SUMPRODUCT((NhuCau!$E$263:$E$284=$C273)*(NhuCau!AF$263:AF$284))),2)</f>
        <v>0</v>
      </c>
      <c r="AD273" s="2">
        <f>ROUND((SUMPRODUCT((NhuCau!$E$263:$E$284=CakyQuyhoach)*((NhuCau!AG$263:AG$284)/10))+SUMPRODUCT((NhuCau!$E$263:$E$284=Kykehoach)*((NhuCau!AG$263:AG$284)/5))+SUMPRODUCT((NhuCau!$E$263:$E$284=$C273)*(NhuCau!AG$263:AG$284))),2)</f>
        <v>0</v>
      </c>
      <c r="AE273" s="2">
        <f>ROUND((SUMPRODUCT((NhuCau!$E$263:$E$284=CakyQuyhoach)*((NhuCau!AH$263:AH$284)/10))+SUMPRODUCT((NhuCau!$E$263:$E$284=Kykehoach)*((NhuCau!AH$263:AH$284)/5))+SUMPRODUCT((NhuCau!$E$263:$E$284=$C273)*(NhuCau!AH$263:AH$284))),2)</f>
        <v>0</v>
      </c>
      <c r="AF273" s="2">
        <f>ROUND((SUMPRODUCT((NhuCau!$E$263:$E$284=CakyQuyhoach)*((NhuCau!AI$263:AI$284)/10))+SUMPRODUCT((NhuCau!$E$263:$E$284=Kykehoach)*((NhuCau!AI$263:AI$284)/5))+SUMPRODUCT((NhuCau!$E$263:$E$284=$C273)*(NhuCau!AI$263:AI$284))),2)</f>
        <v>0</v>
      </c>
      <c r="AG273" s="2">
        <f>ROUND((SUMPRODUCT((NhuCau!$E$263:$E$284=CakyQuyhoach)*((NhuCau!AJ$263:AJ$284)/10))+SUMPRODUCT((NhuCau!$E$263:$E$284=Kykehoach)*((NhuCau!AJ$263:AJ$284)/5))+SUMPRODUCT((NhuCau!$E$263:$E$284=$C273)*(NhuCau!AJ$263:AJ$284))),2)</f>
        <v>0</v>
      </c>
      <c r="AH273" s="2">
        <f>ROUND((SUMPRODUCT((NhuCau!$E$263:$E$284=CakyQuyhoach)*((NhuCau!AK$263:AK$284)/10))+SUMPRODUCT((NhuCau!$E$263:$E$284=Kykehoach)*((NhuCau!AK$263:AK$284)/5))+SUMPRODUCT((NhuCau!$E$263:$E$284=$C273)*(NhuCau!AK$263:AK$284))),2)</f>
        <v>0</v>
      </c>
      <c r="AI273" s="2">
        <f>ROUND((SUMPRODUCT((NhuCau!$E$263:$E$284=CakyQuyhoach)*((NhuCau!AL$263:AL$284)/10))+SUMPRODUCT((NhuCau!$E$263:$E$284=Kykehoach)*((NhuCau!AL$263:AL$284)/5))+SUMPRODUCT((NhuCau!$E$263:$E$284=$C273)*(NhuCau!AL$263:AL$284))),2)</f>
        <v>0</v>
      </c>
      <c r="AJ273" s="2">
        <f>ROUND((SUMPRODUCT((NhuCau!$E$263:$E$284=CakyQuyhoach)*((NhuCau!AM$263:AM$284)/10))+SUMPRODUCT((NhuCau!$E$263:$E$284=Kykehoach)*((NhuCau!AM$263:AM$284)/5))+SUMPRODUCT((NhuCau!$E$263:$E$284=$C273)*(NhuCau!AM$263:AM$284))),2)</f>
        <v>0</v>
      </c>
      <c r="AK273" s="2">
        <f>ROUND((SUMPRODUCT((NhuCau!$E$263:$E$284=CakyQuyhoach)*((NhuCau!AN$263:AN$284)/10))+SUMPRODUCT((NhuCau!$E$263:$E$284=Kykehoach)*((NhuCau!AN$263:AN$284)/5))+SUMPRODUCT((NhuCau!$E$263:$E$284=$C273)*(NhuCau!AN$263:AN$284))),2)</f>
        <v>0</v>
      </c>
      <c r="AL273" s="2">
        <f>ROUND((SUMPRODUCT((NhuCau!$E$263:$E$284=CakyQuyhoach)*((NhuCau!AO$263:AO$284)/10))+SUMPRODUCT((NhuCau!$E$263:$E$284=Kykehoach)*((NhuCau!AO$263:AO$284)/5))+SUMPRODUCT((NhuCau!$E$263:$E$284=$C273)*(NhuCau!AO$263:AO$284))),2)</f>
        <v>0</v>
      </c>
      <c r="AM273" s="2">
        <f>ROUND((SUMPRODUCT((NhuCau!$E$263:$E$284=CakyQuyhoach)*((NhuCau!AP$263:AP$284)/10))+SUMPRODUCT((NhuCau!$E$263:$E$284=Kykehoach)*((NhuCau!AP$263:AP$284)/5))+SUMPRODUCT((NhuCau!$E$263:$E$284=$C273)*(NhuCau!AP$263:AP$284))),2)</f>
        <v>0</v>
      </c>
      <c r="AN273" s="2">
        <f>ROUND((SUMPRODUCT((NhuCau!$E$263:$E$284=CakyQuyhoach)*((NhuCau!AQ$263:AQ$284)/10))+SUMPRODUCT((NhuCau!$E$263:$E$284=Kykehoach)*((NhuCau!AQ$263:AQ$284)/5))+SUMPRODUCT((NhuCau!$E$263:$E$284=$C273)*(NhuCau!AQ$263:AQ$284))),2)</f>
        <v>0</v>
      </c>
      <c r="AO273" s="2">
        <f>ROUND((SUMPRODUCT((NhuCau!$E$263:$E$284=CakyQuyhoach)*((NhuCau!AR$263:AR$284)/10))+SUMPRODUCT((NhuCau!$E$263:$E$284=Kykehoach)*((NhuCau!AR$263:AR$284)/5))+SUMPRODUCT((NhuCau!$E$263:$E$284=$C273)*(NhuCau!AR$263:AR$284))),2)</f>
        <v>0</v>
      </c>
      <c r="AP273" s="2">
        <f>ROUND((SUMPRODUCT((NhuCau!$E$263:$E$284=CakyQuyhoach)*((NhuCau!AS$263:AS$284)/10))+SUMPRODUCT((NhuCau!$E$263:$E$284=Kykehoach)*((NhuCau!AS$263:AS$284)/5))+SUMPRODUCT((NhuCau!$E$263:$E$284=$C273)*(NhuCau!AS$263:AS$284))),2)</f>
        <v>0</v>
      </c>
      <c r="AQ273" s="2">
        <f>ROUND((SUMPRODUCT((NhuCau!$E$263:$E$284=CakyQuyhoach)*((NhuCau!AT$263:AT$284)/10))+SUMPRODUCT((NhuCau!$E$263:$E$284=Kykehoach)*((NhuCau!AT$263:AT$284)/5))+SUMPRODUCT((NhuCau!$E$263:$E$284=$C273)*(NhuCau!AT$263:AT$284))),2)</f>
        <v>0</v>
      </c>
      <c r="AR273" s="2">
        <f>ROUND((SUMPRODUCT((NhuCau!$E$263:$E$284=CakyQuyhoach)*((NhuCau!AU$263:AU$284)/10))+SUMPRODUCT((NhuCau!$E$263:$E$284=Kykehoach)*((NhuCau!AU$263:AU$284)/5))+SUMPRODUCT((NhuCau!$E$263:$E$284=$C273)*(NhuCau!AU$263:AU$284))),2)</f>
        <v>0</v>
      </c>
      <c r="AS273" s="2">
        <f>ROUND((SUMPRODUCT((NhuCau!$E$263:$E$284=CakyQuyhoach)*((NhuCau!AV$263:AV$284)/10))+SUMPRODUCT((NhuCau!$E$263:$E$284=Kykehoach)*((NhuCau!AV$263:AV$284)/5))+SUMPRODUCT((NhuCau!$E$263:$E$284=$C273)*(NhuCau!AV$263:AV$284))),2)</f>
        <v>0</v>
      </c>
      <c r="AT273" s="2">
        <f>ROUND((SUMPRODUCT((NhuCau!$E$263:$E$284=CakyQuyhoach)*((NhuCau!AW$263:AW$284)/10))+SUMPRODUCT((NhuCau!$E$263:$E$284=Kykehoach)*((NhuCau!AW$263:AW$284)/5))+SUMPRODUCT((NhuCau!$E$263:$E$284=$C273)*(NhuCau!AW$263:AW$284))),2)</f>
        <v>0</v>
      </c>
      <c r="AU273" s="2">
        <f>ROUND((SUMPRODUCT((NhuCau!$E$263:$E$284=CakyQuyhoach)*((NhuCau!AX$263:AX$284)/10))+SUMPRODUCT((NhuCau!$E$263:$E$284=Kykehoach)*((NhuCau!AX$263:AX$284)/5))+SUMPRODUCT((NhuCau!$E$263:$E$284=$C273)*(NhuCau!AX$263:AX$284))),2)</f>
        <v>0</v>
      </c>
      <c r="AV273" s="2">
        <f>ROUND((SUMPRODUCT((NhuCau!$E$263:$E$284=CakyQuyhoach)*((NhuCau!AY$263:AY$284)/10))+SUMPRODUCT((NhuCau!$E$263:$E$284=Kykehoach)*((NhuCau!AY$263:AY$284)/5))+SUMPRODUCT((NhuCau!$E$263:$E$284=$C273)*(NhuCau!AY$263:AY$284))),2)</f>
        <v>0</v>
      </c>
      <c r="AW273" s="2">
        <f>ROUND((SUMPRODUCT((NhuCau!$E$263:$E$284=CakyQuyhoach)*((NhuCau!AZ$263:AZ$284)/10))+SUMPRODUCT((NhuCau!$E$263:$E$284=Kykehoach)*((NhuCau!AZ$263:AZ$284)/5))+SUMPRODUCT((NhuCau!$E$263:$E$284=$C273)*(NhuCau!AZ$263:AZ$284))),2)</f>
        <v>0</v>
      </c>
      <c r="AX273" s="2">
        <f>ROUND((SUMPRODUCT((NhuCau!$E$263:$E$284=CakyQuyhoach)*((NhuCau!BA$263:BA$284)/10))+SUMPRODUCT((NhuCau!$E$263:$E$284=Kykehoach)*((NhuCau!BA$263:BA$284)/5))+SUMPRODUCT((NhuCau!$E$263:$E$284=$C273)*(NhuCau!BA$263:BA$284))),2)</f>
        <v>0</v>
      </c>
      <c r="AY273" s="2">
        <f>ROUND((SUMPRODUCT((NhuCau!$E$263:$E$284=CakyQuyhoach)*((NhuCau!BB$263:BB$284)/10))+SUMPRODUCT((NhuCau!$E$263:$E$284=Kykehoach)*((NhuCau!BB$263:BB$284)/5))+SUMPRODUCT((NhuCau!$E$263:$E$284=$C273)*(NhuCau!BB$263:BB$284))),2)</f>
        <v>0</v>
      </c>
      <c r="AZ273" s="2">
        <f>ROUND((SUMPRODUCT((NhuCau!$E$263:$E$284=CakyQuyhoach)*((NhuCau!BD$263:BD$284)/10))+SUMPRODUCT((NhuCau!$E$263:$E$284=Kykehoach)*((NhuCau!BD$263:BD$284)/5))+SUMPRODUCT((NhuCau!$E$263:$E$284=$C273)*(NhuCau!BD$263:BD$284))),2)</f>
        <v>0</v>
      </c>
      <c r="BA273" s="2">
        <f>ROUND((SUMPRODUCT((NhuCau!$E$263:$E$284=CakyQuyhoach)*((NhuCau!BE$263:BE$284)/10))+SUMPRODUCT((NhuCau!$E$263:$E$284=Kykehoach)*((NhuCau!BE$263:BE$284)/5))+SUMPRODUCT((NhuCau!$E$263:$E$284=$C273)*(NhuCau!BE$263:BE$284))),2)</f>
        <v>0</v>
      </c>
      <c r="BB273" s="2">
        <f>ROUND((SUMPRODUCT((NhuCau!$E$263:$E$284=CakyQuyhoach)*((NhuCau!BF$263:BF$284)/10))+SUMPRODUCT((NhuCau!$E$263:$E$284=Kykehoach)*((NhuCau!BF$263:BF$284)/5))+SUMPRODUCT((NhuCau!$E$263:$E$284=$C273)*(NhuCau!BF$263:BF$284))),2)</f>
        <v>0</v>
      </c>
      <c r="BC273" s="2">
        <f>ROUND((SUMPRODUCT((NhuCau!$E$263:$E$284=CakyQuyhoach)*((NhuCau!BG$263:BG$284)/10))+SUMPRODUCT((NhuCau!$E$263:$E$284=Kykehoach)*((NhuCau!BG$263:BG$284)/5))+SUMPRODUCT((NhuCau!$E$263:$E$284=$C273)*(NhuCau!BG$263:BG$284))),2)</f>
        <v>0</v>
      </c>
      <c r="BD273" s="2">
        <f>ROUND((SUMPRODUCT((NhuCau!$E$263:$E$284=CakyQuyhoach)*((NhuCau!BH$263:BH$284)/10))+SUMPRODUCT((NhuCau!$E$263:$E$284=Kykehoach)*((NhuCau!BH$263:BH$284)/5))+SUMPRODUCT((NhuCau!$E$263:$E$284=$C273)*(NhuCau!BH$263:BH$284))),2)</f>
        <v>0</v>
      </c>
      <c r="BE273" s="2">
        <f>ROUND((SUMPRODUCT((NhuCau!$E$263:$E$284=CakyQuyhoach)*((NhuCau!BI$263:BI$284)/10))+SUMPRODUCT((NhuCau!$E$263:$E$284=Kykehoach)*((NhuCau!BI$263:BI$284)/5))+SUMPRODUCT((NhuCau!$E$263:$E$284=$C273)*(NhuCau!BI$263:BI$284))),2)</f>
        <v>0</v>
      </c>
      <c r="BF273" s="2">
        <f>ROUND((SUMPRODUCT((NhuCau!$E$263:$E$284=CakyQuyhoach)*((NhuCau!BJ$263:BJ$284)/10))+SUMPRODUCT((NhuCau!$E$263:$E$284=Kykehoach)*((NhuCau!BJ$263:BJ$284)/5))+SUMPRODUCT((NhuCau!$E$263:$E$284=$C273)*(NhuCau!BJ$263:BJ$284))),2)</f>
        <v>0</v>
      </c>
      <c r="BG273" s="2">
        <f>ROUND((SUMPRODUCT((NhuCau!$E$263:$E$284=CakyQuyhoach)*((NhuCau!BK$263:BK$284)/10))+SUMPRODUCT((NhuCau!$E$263:$E$284=Kykehoach)*((NhuCau!BK$263:BK$284)/5))+SUMPRODUCT((NhuCau!$E$263:$E$284=$C273)*(NhuCau!BK$263:BK$284))),2)</f>
        <v>0</v>
      </c>
    </row>
    <row r="274" spans="1:59" s="5" customFormat="1" ht="16.5" customHeight="1">
      <c r="A274" s="117"/>
      <c r="B274" s="256"/>
      <c r="C274" s="249" t="str">
        <f>BANGTINH!O11</f>
        <v>Năm 2030</v>
      </c>
      <c r="D274" s="246" t="s">
        <v>27</v>
      </c>
      <c r="E274" s="257">
        <f t="shared" ref="E274:F274" si="138">E267-E268</f>
        <v>-5.0000000000096634E-3</v>
      </c>
      <c r="F274" s="8">
        <f t="shared" si="138"/>
        <v>-3.0000000000001137E-3</v>
      </c>
      <c r="G274" s="8">
        <f t="shared" ref="G274:BG274" si="139">G267-G268</f>
        <v>0</v>
      </c>
      <c r="H274" s="8">
        <f t="shared" si="139"/>
        <v>1.2999999999987466E-3</v>
      </c>
      <c r="I274" s="8">
        <f t="shared" si="139"/>
        <v>0</v>
      </c>
      <c r="J274" s="8">
        <f t="shared" si="139"/>
        <v>0</v>
      </c>
      <c r="K274" s="8">
        <f t="shared" si="139"/>
        <v>0</v>
      </c>
      <c r="L274" s="8">
        <f t="shared" si="139"/>
        <v>0</v>
      </c>
      <c r="M274" s="8">
        <f t="shared" si="139"/>
        <v>0</v>
      </c>
      <c r="N274" s="8">
        <f t="shared" si="139"/>
        <v>0</v>
      </c>
      <c r="O274" s="8">
        <f t="shared" si="139"/>
        <v>0</v>
      </c>
      <c r="P274" s="8">
        <f t="shared" si="139"/>
        <v>0</v>
      </c>
      <c r="Q274" s="8">
        <f t="shared" si="139"/>
        <v>0</v>
      </c>
      <c r="R274" s="8">
        <f t="shared" si="139"/>
        <v>0</v>
      </c>
      <c r="S274" s="8">
        <f t="shared" si="139"/>
        <v>0</v>
      </c>
      <c r="T274" s="8">
        <f t="shared" si="139"/>
        <v>0</v>
      </c>
      <c r="U274" s="8">
        <f t="shared" si="139"/>
        <v>0</v>
      </c>
      <c r="V274" s="8">
        <f t="shared" si="139"/>
        <v>0</v>
      </c>
      <c r="W274" s="8">
        <f t="shared" si="139"/>
        <v>0</v>
      </c>
      <c r="X274" s="8">
        <f t="shared" si="139"/>
        <v>0</v>
      </c>
      <c r="Y274" s="8">
        <f t="shared" si="139"/>
        <v>0</v>
      </c>
      <c r="Z274" s="8">
        <f t="shared" si="139"/>
        <v>0</v>
      </c>
      <c r="AA274" s="8">
        <f t="shared" si="139"/>
        <v>0</v>
      </c>
      <c r="AB274" s="8">
        <f t="shared" si="139"/>
        <v>0</v>
      </c>
      <c r="AC274" s="8">
        <f t="shared" si="139"/>
        <v>0</v>
      </c>
      <c r="AD274" s="8">
        <f t="shared" si="139"/>
        <v>0</v>
      </c>
      <c r="AE274" s="8">
        <f t="shared" si="139"/>
        <v>0</v>
      </c>
      <c r="AF274" s="8">
        <f t="shared" si="139"/>
        <v>0</v>
      </c>
      <c r="AG274" s="8">
        <f t="shared" si="139"/>
        <v>0</v>
      </c>
      <c r="AH274" s="8">
        <f t="shared" si="139"/>
        <v>0</v>
      </c>
      <c r="AI274" s="8">
        <f t="shared" si="139"/>
        <v>0</v>
      </c>
      <c r="AJ274" s="8">
        <f t="shared" si="139"/>
        <v>0</v>
      </c>
      <c r="AK274" s="8">
        <f t="shared" si="139"/>
        <v>0</v>
      </c>
      <c r="AL274" s="8">
        <f t="shared" si="139"/>
        <v>0</v>
      </c>
      <c r="AM274" s="8">
        <f t="shared" si="139"/>
        <v>0</v>
      </c>
      <c r="AN274" s="8">
        <f t="shared" si="139"/>
        <v>0</v>
      </c>
      <c r="AO274" s="8">
        <f t="shared" si="139"/>
        <v>0</v>
      </c>
      <c r="AP274" s="8">
        <f t="shared" si="139"/>
        <v>0</v>
      </c>
      <c r="AQ274" s="8">
        <f t="shared" si="139"/>
        <v>0</v>
      </c>
      <c r="AR274" s="8">
        <f t="shared" si="139"/>
        <v>0</v>
      </c>
      <c r="AS274" s="8">
        <f t="shared" si="139"/>
        <v>0</v>
      </c>
      <c r="AT274" s="8">
        <f t="shared" si="139"/>
        <v>0</v>
      </c>
      <c r="AU274" s="8">
        <f t="shared" si="139"/>
        <v>0</v>
      </c>
      <c r="AV274" s="8">
        <f t="shared" si="139"/>
        <v>0</v>
      </c>
      <c r="AW274" s="8">
        <f t="shared" si="139"/>
        <v>0</v>
      </c>
      <c r="AX274" s="8">
        <f t="shared" si="139"/>
        <v>0</v>
      </c>
      <c r="AY274" s="8">
        <f t="shared" si="139"/>
        <v>0</v>
      </c>
      <c r="AZ274" s="8">
        <f t="shared" si="139"/>
        <v>0</v>
      </c>
      <c r="BA274" s="8">
        <f t="shared" si="139"/>
        <v>0</v>
      </c>
      <c r="BB274" s="8">
        <f t="shared" si="139"/>
        <v>0</v>
      </c>
      <c r="BC274" s="8">
        <f t="shared" si="139"/>
        <v>0</v>
      </c>
      <c r="BD274" s="8">
        <f t="shared" si="139"/>
        <v>-3.2999999999999696E-3</v>
      </c>
      <c r="BE274" s="8">
        <f t="shared" si="139"/>
        <v>0</v>
      </c>
      <c r="BF274" s="8">
        <f t="shared" si="139"/>
        <v>0</v>
      </c>
      <c r="BG274" s="8">
        <f t="shared" si="139"/>
        <v>0</v>
      </c>
    </row>
    <row r="275" spans="1:59" s="5" customFormat="1" ht="16.5" customHeight="1">
      <c r="A275" s="117" t="s">
        <v>42</v>
      </c>
      <c r="B275" s="244"/>
      <c r="C275" s="245" t="s">
        <v>45</v>
      </c>
      <c r="D275" s="246" t="s">
        <v>28</v>
      </c>
      <c r="E275" s="247">
        <f>NhuCau!H285</f>
        <v>2.9999999999999996</v>
      </c>
      <c r="F275" s="4">
        <f>NhuCau!I285</f>
        <v>2.9</v>
      </c>
      <c r="G275" s="4">
        <f>NhuCau!J285</f>
        <v>0</v>
      </c>
      <c r="H275" s="4">
        <f>NhuCau!K285</f>
        <v>0</v>
      </c>
      <c r="I275" s="4">
        <f>NhuCau!L285</f>
        <v>0</v>
      </c>
      <c r="J275" s="4">
        <f>NhuCau!M285</f>
        <v>0</v>
      </c>
      <c r="K275" s="4">
        <f>NhuCau!N285</f>
        <v>0</v>
      </c>
      <c r="L275" s="4">
        <f>NhuCau!O285</f>
        <v>0</v>
      </c>
      <c r="M275" s="4">
        <f>NhuCau!P285</f>
        <v>0</v>
      </c>
      <c r="N275" s="4">
        <f>NhuCau!Q285</f>
        <v>0</v>
      </c>
      <c r="O275" s="4">
        <f>NhuCau!R285</f>
        <v>0</v>
      </c>
      <c r="P275" s="4">
        <f>NhuCau!S285</f>
        <v>0</v>
      </c>
      <c r="Q275" s="4">
        <f>NhuCau!T285</f>
        <v>0</v>
      </c>
      <c r="R275" s="4">
        <f>NhuCau!U285</f>
        <v>0</v>
      </c>
      <c r="S275" s="4">
        <f>NhuCau!V285</f>
        <v>0</v>
      </c>
      <c r="T275" s="4">
        <f>NhuCau!W285</f>
        <v>0</v>
      </c>
      <c r="U275" s="4">
        <f>NhuCau!X285</f>
        <v>0</v>
      </c>
      <c r="V275" s="4">
        <f>NhuCau!Y285</f>
        <v>0</v>
      </c>
      <c r="W275" s="4">
        <f>NhuCau!Z285</f>
        <v>0</v>
      </c>
      <c r="X275" s="4">
        <f>NhuCau!AA285</f>
        <v>0</v>
      </c>
      <c r="Y275" s="4">
        <f>NhuCau!AB285</f>
        <v>0</v>
      </c>
      <c r="Z275" s="4">
        <f>NhuCau!AC285</f>
        <v>0</v>
      </c>
      <c r="AA275" s="4">
        <f>NhuCau!AD285</f>
        <v>0</v>
      </c>
      <c r="AB275" s="4">
        <f>NhuCau!AE285</f>
        <v>0</v>
      </c>
      <c r="AC275" s="4">
        <f>NhuCau!AF285</f>
        <v>0</v>
      </c>
      <c r="AD275" s="4">
        <f>NhuCau!AG285</f>
        <v>0</v>
      </c>
      <c r="AE275" s="4">
        <f>NhuCau!AH285</f>
        <v>0</v>
      </c>
      <c r="AF275" s="4">
        <f>NhuCau!AI285</f>
        <v>0</v>
      </c>
      <c r="AG275" s="4">
        <f>NhuCau!AJ285</f>
        <v>0</v>
      </c>
      <c r="AH275" s="4">
        <f>NhuCau!AK285</f>
        <v>0</v>
      </c>
      <c r="AI275" s="4">
        <f>NhuCau!AL285</f>
        <v>0</v>
      </c>
      <c r="AJ275" s="4">
        <f>NhuCau!AM285</f>
        <v>0</v>
      </c>
      <c r="AK275" s="4">
        <f>NhuCau!AN285</f>
        <v>0</v>
      </c>
      <c r="AL275" s="4">
        <f>NhuCau!AO285</f>
        <v>0</v>
      </c>
      <c r="AM275" s="4">
        <f>NhuCau!AP285</f>
        <v>0.05</v>
      </c>
      <c r="AN275" s="4">
        <f>NhuCau!AQ285</f>
        <v>0.05</v>
      </c>
      <c r="AO275" s="4">
        <f>NhuCau!AR285</f>
        <v>0</v>
      </c>
      <c r="AP275" s="4">
        <f>NhuCau!AS285</f>
        <v>0</v>
      </c>
      <c r="AQ275" s="4">
        <f>NhuCau!AT285</f>
        <v>0</v>
      </c>
      <c r="AR275" s="4">
        <f>NhuCau!AU285</f>
        <v>0</v>
      </c>
      <c r="AS275" s="4">
        <f>NhuCau!AV285</f>
        <v>0</v>
      </c>
      <c r="AT275" s="4">
        <f>NhuCau!AW285</f>
        <v>0</v>
      </c>
      <c r="AU275" s="4">
        <f>NhuCau!AX285</f>
        <v>0</v>
      </c>
      <c r="AV275" s="4">
        <f>NhuCau!AY285</f>
        <v>0</v>
      </c>
      <c r="AW275" s="4">
        <f>NhuCau!AZ285</f>
        <v>0</v>
      </c>
      <c r="AX275" s="4">
        <f>NhuCau!BA285</f>
        <v>0</v>
      </c>
      <c r="AY275" s="4">
        <f>NhuCau!BB285</f>
        <v>0</v>
      </c>
      <c r="AZ275" s="4">
        <f>NhuCau!BD285</f>
        <v>0</v>
      </c>
      <c r="BA275" s="4">
        <f>NhuCau!BE285</f>
        <v>0</v>
      </c>
      <c r="BB275" s="4">
        <f>NhuCau!BF285</f>
        <v>0</v>
      </c>
      <c r="BC275" s="4">
        <f>NhuCau!BG285</f>
        <v>0</v>
      </c>
      <c r="BD275" s="4">
        <f>NhuCau!BH285</f>
        <v>0</v>
      </c>
      <c r="BE275" s="4">
        <f>NhuCau!BI285</f>
        <v>0</v>
      </c>
      <c r="BF275" s="4">
        <f>NhuCau!BJ285</f>
        <v>0</v>
      </c>
      <c r="BG275" s="4">
        <f>NhuCau!BK285</f>
        <v>0</v>
      </c>
    </row>
    <row r="276" spans="1:59" s="5" customFormat="1" ht="16.5" customHeight="1">
      <c r="A276" s="117" t="s">
        <v>42</v>
      </c>
      <c r="B276" s="248"/>
      <c r="C276" s="249">
        <f>BANGTINH!O5</f>
        <v>0</v>
      </c>
      <c r="D276" s="246" t="s">
        <v>28</v>
      </c>
      <c r="E276" s="250">
        <f t="shared" ref="E276:F276" si="140">SUM(E277:E281)</f>
        <v>2.9999999999999996</v>
      </c>
      <c r="F276" s="6">
        <f t="shared" si="140"/>
        <v>2.9</v>
      </c>
      <c r="G276" s="6">
        <f t="shared" ref="G276:BG276" si="141">SUM(G277:G281)</f>
        <v>0</v>
      </c>
      <c r="H276" s="6">
        <f t="shared" si="141"/>
        <v>0</v>
      </c>
      <c r="I276" s="6">
        <f t="shared" si="141"/>
        <v>0</v>
      </c>
      <c r="J276" s="6">
        <f t="shared" si="141"/>
        <v>0</v>
      </c>
      <c r="K276" s="6">
        <f t="shared" si="141"/>
        <v>0</v>
      </c>
      <c r="L276" s="6">
        <f t="shared" si="141"/>
        <v>0</v>
      </c>
      <c r="M276" s="6">
        <f t="shared" si="141"/>
        <v>0</v>
      </c>
      <c r="N276" s="6">
        <f t="shared" si="141"/>
        <v>0</v>
      </c>
      <c r="O276" s="6">
        <f t="shared" si="141"/>
        <v>0</v>
      </c>
      <c r="P276" s="6">
        <f t="shared" si="141"/>
        <v>0</v>
      </c>
      <c r="Q276" s="6">
        <f t="shared" si="141"/>
        <v>0</v>
      </c>
      <c r="R276" s="6">
        <f t="shared" si="141"/>
        <v>0</v>
      </c>
      <c r="S276" s="6">
        <f t="shared" si="141"/>
        <v>0</v>
      </c>
      <c r="T276" s="6">
        <f t="shared" si="141"/>
        <v>0</v>
      </c>
      <c r="U276" s="6">
        <f t="shared" si="141"/>
        <v>0</v>
      </c>
      <c r="V276" s="6">
        <f t="shared" si="141"/>
        <v>0</v>
      </c>
      <c r="W276" s="6">
        <f t="shared" si="141"/>
        <v>0</v>
      </c>
      <c r="X276" s="6">
        <f t="shared" si="141"/>
        <v>0</v>
      </c>
      <c r="Y276" s="6">
        <f t="shared" si="141"/>
        <v>0</v>
      </c>
      <c r="Z276" s="6">
        <f t="shared" si="141"/>
        <v>0</v>
      </c>
      <c r="AA276" s="6">
        <f t="shared" si="141"/>
        <v>0</v>
      </c>
      <c r="AB276" s="6">
        <f t="shared" si="141"/>
        <v>0</v>
      </c>
      <c r="AC276" s="6">
        <f t="shared" si="141"/>
        <v>0</v>
      </c>
      <c r="AD276" s="6">
        <f t="shared" si="141"/>
        <v>0</v>
      </c>
      <c r="AE276" s="6">
        <f t="shared" si="141"/>
        <v>0</v>
      </c>
      <c r="AF276" s="6">
        <f t="shared" si="141"/>
        <v>0</v>
      </c>
      <c r="AG276" s="6">
        <f t="shared" si="141"/>
        <v>0</v>
      </c>
      <c r="AH276" s="6">
        <f t="shared" si="141"/>
        <v>0</v>
      </c>
      <c r="AI276" s="6">
        <f t="shared" si="141"/>
        <v>0</v>
      </c>
      <c r="AJ276" s="6">
        <f t="shared" si="141"/>
        <v>0</v>
      </c>
      <c r="AK276" s="6">
        <f t="shared" si="141"/>
        <v>0</v>
      </c>
      <c r="AL276" s="6">
        <f t="shared" si="141"/>
        <v>0</v>
      </c>
      <c r="AM276" s="6">
        <f t="shared" si="141"/>
        <v>0.05</v>
      </c>
      <c r="AN276" s="6">
        <f t="shared" si="141"/>
        <v>0.05</v>
      </c>
      <c r="AO276" s="6">
        <f t="shared" si="141"/>
        <v>0</v>
      </c>
      <c r="AP276" s="6">
        <f t="shared" si="141"/>
        <v>0</v>
      </c>
      <c r="AQ276" s="6">
        <f t="shared" si="141"/>
        <v>0</v>
      </c>
      <c r="AR276" s="6">
        <f t="shared" si="141"/>
        <v>0</v>
      </c>
      <c r="AS276" s="6">
        <f t="shared" si="141"/>
        <v>0</v>
      </c>
      <c r="AT276" s="6">
        <f t="shared" si="141"/>
        <v>0</v>
      </c>
      <c r="AU276" s="6">
        <f t="shared" si="141"/>
        <v>0</v>
      </c>
      <c r="AV276" s="6">
        <f t="shared" si="141"/>
        <v>0</v>
      </c>
      <c r="AW276" s="6">
        <f t="shared" si="141"/>
        <v>0</v>
      </c>
      <c r="AX276" s="6">
        <f t="shared" si="141"/>
        <v>0</v>
      </c>
      <c r="AY276" s="6">
        <f t="shared" si="141"/>
        <v>0</v>
      </c>
      <c r="AZ276" s="6">
        <f t="shared" si="141"/>
        <v>0</v>
      </c>
      <c r="BA276" s="6">
        <f t="shared" si="141"/>
        <v>0</v>
      </c>
      <c r="BB276" s="6">
        <f t="shared" si="141"/>
        <v>0</v>
      </c>
      <c r="BC276" s="6">
        <f t="shared" si="141"/>
        <v>0</v>
      </c>
      <c r="BD276" s="6">
        <f t="shared" si="141"/>
        <v>0</v>
      </c>
      <c r="BE276" s="6">
        <f t="shared" si="141"/>
        <v>0</v>
      </c>
      <c r="BF276" s="6">
        <f t="shared" si="141"/>
        <v>0</v>
      </c>
      <c r="BG276" s="6">
        <f t="shared" si="141"/>
        <v>0</v>
      </c>
    </row>
    <row r="277" spans="1:59" s="1" customFormat="1" ht="16.5" customHeight="1">
      <c r="A277" s="251" t="s">
        <v>42</v>
      </c>
      <c r="B277" s="252"/>
      <c r="C277" s="253" t="str">
        <f>BANGTINH!O6</f>
        <v>Năm 2025</v>
      </c>
      <c r="D277" s="246" t="s">
        <v>28</v>
      </c>
      <c r="E277" s="255">
        <f>SUM(F277:BG277)</f>
        <v>2.9999999999999996</v>
      </c>
      <c r="F277" s="2">
        <f>ROUND((SUMPRODUCT((NhuCau!$E$286:$E$299=CakyQuyhoach)*((NhuCau!I$286:I$299)/10))+SUMPRODUCT((NhuCau!$E$286:$E$299=Kykehoach)*((NhuCau!I$286:I$299)/5))+SUMPRODUCT((NhuCau!$E$286:$E$299=$C277)*(NhuCau!I$286:I$299))),2)</f>
        <v>2.9</v>
      </c>
      <c r="G277" s="2">
        <f>ROUND((SUMPRODUCT((NhuCau!$E$286:$E$299=CakyQuyhoach)*((NhuCau!J$286:J$299)/10))+SUMPRODUCT((NhuCau!$E$286:$E$299=Kykehoach)*((NhuCau!J$286:J$299)/5))+SUMPRODUCT((NhuCau!$E$286:$E$299=$C277)*(NhuCau!J$286:J$299))),2)</f>
        <v>0</v>
      </c>
      <c r="H277" s="2">
        <f>ROUND((SUMPRODUCT((NhuCau!$E$286:$E$299=CakyQuyhoach)*((NhuCau!K$286:K$299)/10))+SUMPRODUCT((NhuCau!$E$286:$E$299=Kykehoach)*((NhuCau!K$286:K$299)/5))+SUMPRODUCT((NhuCau!$E$286:$E$299=$C277)*(NhuCau!K$286:K$299))),2)</f>
        <v>0</v>
      </c>
      <c r="I277" s="2">
        <f>ROUND((SUMPRODUCT((NhuCau!$E$286:$E$299=CakyQuyhoach)*((NhuCau!L$286:L$299)/10))+SUMPRODUCT((NhuCau!$E$286:$E$299=Kykehoach)*((NhuCau!L$286:L$299)/5))+SUMPRODUCT((NhuCau!$E$286:$E$299=$C277)*(NhuCau!L$286:L$299))),2)</f>
        <v>0</v>
      </c>
      <c r="J277" s="2">
        <f>ROUND((SUMPRODUCT((NhuCau!$E$286:$E$299=CakyQuyhoach)*((NhuCau!M$286:M$299)/10))+SUMPRODUCT((NhuCau!$E$286:$E$299=Kykehoach)*((NhuCau!M$286:M$299)/5))+SUMPRODUCT((NhuCau!$E$286:$E$299=$C277)*(NhuCau!M$286:M$299))),2)</f>
        <v>0</v>
      </c>
      <c r="K277" s="2">
        <f>ROUND((SUMPRODUCT((NhuCau!$E$286:$E$299=CakyQuyhoach)*((NhuCau!N$286:N$299)/10))+SUMPRODUCT((NhuCau!$E$286:$E$299=Kykehoach)*((NhuCau!N$286:N$299)/5))+SUMPRODUCT((NhuCau!$E$286:$E$299=$C277)*(NhuCau!N$286:N$299))),2)</f>
        <v>0</v>
      </c>
      <c r="L277" s="2">
        <f>ROUND((SUMPRODUCT((NhuCau!$E$286:$E$299=CakyQuyhoach)*((NhuCau!O$286:O$299)/10))+SUMPRODUCT((NhuCau!$E$286:$E$299=Kykehoach)*((NhuCau!O$286:O$299)/5))+SUMPRODUCT((NhuCau!$E$286:$E$299=$C277)*(NhuCau!O$286:O$299))),2)</f>
        <v>0</v>
      </c>
      <c r="M277" s="2">
        <f>ROUND((SUMPRODUCT((NhuCau!$E$286:$E$299=CakyQuyhoach)*((NhuCau!P$286:P$299)/10))+SUMPRODUCT((NhuCau!$E$286:$E$299=Kykehoach)*((NhuCau!P$286:P$299)/5))+SUMPRODUCT((NhuCau!$E$286:$E$299=$C277)*(NhuCau!P$286:P$299))),2)</f>
        <v>0</v>
      </c>
      <c r="N277" s="2">
        <f>ROUND((SUMPRODUCT((NhuCau!$E$286:$E$299=CakyQuyhoach)*((NhuCau!Q$286:Q$299)/10))+SUMPRODUCT((NhuCau!$E$286:$E$299=Kykehoach)*((NhuCau!Q$286:Q$299)/5))+SUMPRODUCT((NhuCau!$E$286:$E$299=$C277)*(NhuCau!Q$286:Q$299))),2)</f>
        <v>0</v>
      </c>
      <c r="O277" s="2">
        <f>ROUND((SUMPRODUCT((NhuCau!$E$286:$E$299=CakyQuyhoach)*((NhuCau!R$286:R$299)/10))+SUMPRODUCT((NhuCau!$E$286:$E$299=Kykehoach)*((NhuCau!R$286:R$299)/5))+SUMPRODUCT((NhuCau!$E$286:$E$299=$C277)*(NhuCau!R$286:R$299))),2)</f>
        <v>0</v>
      </c>
      <c r="P277" s="2">
        <f>ROUND((SUMPRODUCT((NhuCau!$E$286:$E$299=CakyQuyhoach)*((NhuCau!S$286:S$299)/10))+SUMPRODUCT((NhuCau!$E$286:$E$299=Kykehoach)*((NhuCau!S$286:S$299)/5))+SUMPRODUCT((NhuCau!$E$286:$E$299=$C277)*(NhuCau!S$286:S$299))),2)</f>
        <v>0</v>
      </c>
      <c r="Q277" s="2">
        <f>ROUND((SUMPRODUCT((NhuCau!$E$286:$E$299=CakyQuyhoach)*((NhuCau!T$286:T$299)/10))+SUMPRODUCT((NhuCau!$E$286:$E$299=Kykehoach)*((NhuCau!T$286:T$299)/5))+SUMPRODUCT((NhuCau!$E$286:$E$299=$C277)*(NhuCau!T$286:T$299))),2)</f>
        <v>0</v>
      </c>
      <c r="R277" s="2">
        <f>ROUND((SUMPRODUCT((NhuCau!$E$286:$E$299=CakyQuyhoach)*((NhuCau!U$286:U$299)/10))+SUMPRODUCT((NhuCau!$E$286:$E$299=Kykehoach)*((NhuCau!U$286:U$299)/5))+SUMPRODUCT((NhuCau!$E$286:$E$299=$C277)*(NhuCau!U$286:U$299))),2)</f>
        <v>0</v>
      </c>
      <c r="S277" s="2">
        <f>ROUND((SUMPRODUCT((NhuCau!$E$286:$E$299=CakyQuyhoach)*((NhuCau!V$286:V$299)/10))+SUMPRODUCT((NhuCau!$E$286:$E$299=Kykehoach)*((NhuCau!V$286:V$299)/5))+SUMPRODUCT((NhuCau!$E$286:$E$299=$C277)*(NhuCau!V$286:V$299))),2)</f>
        <v>0</v>
      </c>
      <c r="T277" s="2">
        <f>ROUND((SUMPRODUCT((NhuCau!$E$286:$E$299=CakyQuyhoach)*((NhuCau!W$286:W$299)/10))+SUMPRODUCT((NhuCau!$E$286:$E$299=Kykehoach)*((NhuCau!W$286:W$299)/5))+SUMPRODUCT((NhuCau!$E$286:$E$299=$C277)*(NhuCau!W$286:W$299))),2)</f>
        <v>0</v>
      </c>
      <c r="U277" s="2">
        <f>ROUND((SUMPRODUCT((NhuCau!$E$286:$E$299=CakyQuyhoach)*((NhuCau!X$286:X$299)/10))+SUMPRODUCT((NhuCau!$E$286:$E$299=Kykehoach)*((NhuCau!X$286:X$299)/5))+SUMPRODUCT((NhuCau!$E$286:$E$299=$C277)*(NhuCau!X$286:X$299))),2)</f>
        <v>0</v>
      </c>
      <c r="V277" s="2">
        <f>ROUND((SUMPRODUCT((NhuCau!$E$286:$E$299=CakyQuyhoach)*((NhuCau!Y$286:Y$299)/10))+SUMPRODUCT((NhuCau!$E$286:$E$299=Kykehoach)*((NhuCau!Y$286:Y$299)/5))+SUMPRODUCT((NhuCau!$E$286:$E$299=$C277)*(NhuCau!Y$286:Y$299))),2)</f>
        <v>0</v>
      </c>
      <c r="W277" s="2">
        <f>ROUND((SUMPRODUCT((NhuCau!$E$286:$E$299=CakyQuyhoach)*((NhuCau!Z$286:Z$299)/10))+SUMPRODUCT((NhuCau!$E$286:$E$299=Kykehoach)*((NhuCau!Z$286:Z$299)/5))+SUMPRODUCT((NhuCau!$E$286:$E$299=$C277)*(NhuCau!Z$286:Z$299))),2)</f>
        <v>0</v>
      </c>
      <c r="X277" s="2">
        <f>ROUND((SUMPRODUCT((NhuCau!$E$286:$E$299=CakyQuyhoach)*((NhuCau!AA$286:AA$299)/10))+SUMPRODUCT((NhuCau!$E$286:$E$299=Kykehoach)*((NhuCau!AA$286:AA$299)/5))+SUMPRODUCT((NhuCau!$E$286:$E$299=$C277)*(NhuCau!AA$286:AA$299))),2)</f>
        <v>0</v>
      </c>
      <c r="Y277" s="2">
        <f>ROUND((SUMPRODUCT((NhuCau!$E$286:$E$299=CakyQuyhoach)*((NhuCau!AB$286:AB$299)/10))+SUMPRODUCT((NhuCau!$E$286:$E$299=Kykehoach)*((NhuCau!AB$286:AB$299)/5))+SUMPRODUCT((NhuCau!$E$286:$E$299=$C277)*(NhuCau!AB$286:AB$299))),2)</f>
        <v>0</v>
      </c>
      <c r="Z277" s="2">
        <f>ROUND((SUMPRODUCT((NhuCau!$E$286:$E$299=CakyQuyhoach)*((NhuCau!AC$286:AC$299)/10))+SUMPRODUCT((NhuCau!$E$286:$E$299=Kykehoach)*((NhuCau!AC$286:AC$299)/5))+SUMPRODUCT((NhuCau!$E$286:$E$299=$C277)*(NhuCau!AC$286:AC$299))),2)</f>
        <v>0</v>
      </c>
      <c r="AA277" s="2">
        <f>ROUND((SUMPRODUCT((NhuCau!$E$286:$E$299=CakyQuyhoach)*((NhuCau!AD$286:AD$299)/10))+SUMPRODUCT((NhuCau!$E$286:$E$299=Kykehoach)*((NhuCau!AD$286:AD$299)/5))+SUMPRODUCT((NhuCau!$E$286:$E$299=$C277)*(NhuCau!AD$286:AD$299))),2)</f>
        <v>0</v>
      </c>
      <c r="AB277" s="2">
        <f>ROUND((SUMPRODUCT((NhuCau!$E$286:$E$299=CakyQuyhoach)*((NhuCau!AE$286:AE$299)/10))+SUMPRODUCT((NhuCau!$E$286:$E$299=Kykehoach)*((NhuCau!AE$286:AE$299)/5))+SUMPRODUCT((NhuCau!$E$286:$E$299=$C277)*(NhuCau!AE$286:AE$299))),2)</f>
        <v>0</v>
      </c>
      <c r="AC277" s="2">
        <f>ROUND((SUMPRODUCT((NhuCau!$E$286:$E$299=CakyQuyhoach)*((NhuCau!AF$286:AF$299)/10))+SUMPRODUCT((NhuCau!$E$286:$E$299=Kykehoach)*((NhuCau!AF$286:AF$299)/5))+SUMPRODUCT((NhuCau!$E$286:$E$299=$C277)*(NhuCau!AF$286:AF$299))),2)</f>
        <v>0</v>
      </c>
      <c r="AD277" s="2">
        <f>ROUND((SUMPRODUCT((NhuCau!$E$286:$E$299=CakyQuyhoach)*((NhuCau!AG$286:AG$299)/10))+SUMPRODUCT((NhuCau!$E$286:$E$299=Kykehoach)*((NhuCau!AG$286:AG$299)/5))+SUMPRODUCT((NhuCau!$E$286:$E$299=$C277)*(NhuCau!AG$286:AG$299))),2)</f>
        <v>0</v>
      </c>
      <c r="AE277" s="2">
        <f>ROUND((SUMPRODUCT((NhuCau!$E$286:$E$299=CakyQuyhoach)*((NhuCau!AH$286:AH$299)/10))+SUMPRODUCT((NhuCau!$E$286:$E$299=Kykehoach)*((NhuCau!AH$286:AH$299)/5))+SUMPRODUCT((NhuCau!$E$286:$E$299=$C277)*(NhuCau!AH$286:AH$299))),2)</f>
        <v>0</v>
      </c>
      <c r="AF277" s="2">
        <f>ROUND((SUMPRODUCT((NhuCau!$E$286:$E$299=CakyQuyhoach)*((NhuCau!AI$286:AI$299)/10))+SUMPRODUCT((NhuCau!$E$286:$E$299=Kykehoach)*((NhuCau!AI$286:AI$299)/5))+SUMPRODUCT((NhuCau!$E$286:$E$299=$C277)*(NhuCau!AI$286:AI$299))),2)</f>
        <v>0</v>
      </c>
      <c r="AG277" s="2">
        <f>ROUND((SUMPRODUCT((NhuCau!$E$286:$E$299=CakyQuyhoach)*((NhuCau!AJ$286:AJ$299)/10))+SUMPRODUCT((NhuCau!$E$286:$E$299=Kykehoach)*((NhuCau!AJ$286:AJ$299)/5))+SUMPRODUCT((NhuCau!$E$286:$E$299=$C277)*(NhuCau!AJ$286:AJ$299))),2)</f>
        <v>0</v>
      </c>
      <c r="AH277" s="2">
        <f>ROUND((SUMPRODUCT((NhuCau!$E$286:$E$299=CakyQuyhoach)*((NhuCau!AK$286:AK$299)/10))+SUMPRODUCT((NhuCau!$E$286:$E$299=Kykehoach)*((NhuCau!AK$286:AK$299)/5))+SUMPRODUCT((NhuCau!$E$286:$E$299=$C277)*(NhuCau!AK$286:AK$299))),2)</f>
        <v>0</v>
      </c>
      <c r="AI277" s="2">
        <f>ROUND((SUMPRODUCT((NhuCau!$E$286:$E$299=CakyQuyhoach)*((NhuCau!AL$286:AL$299)/10))+SUMPRODUCT((NhuCau!$E$286:$E$299=Kykehoach)*((NhuCau!AL$286:AL$299)/5))+SUMPRODUCT((NhuCau!$E$286:$E$299=$C277)*(NhuCau!AL$286:AL$299))),2)</f>
        <v>0</v>
      </c>
      <c r="AJ277" s="2">
        <f>ROUND((SUMPRODUCT((NhuCau!$E$286:$E$299=CakyQuyhoach)*((NhuCau!AM$286:AM$299)/10))+SUMPRODUCT((NhuCau!$E$286:$E$299=Kykehoach)*((NhuCau!AM$286:AM$299)/5))+SUMPRODUCT((NhuCau!$E$286:$E$299=$C277)*(NhuCau!AM$286:AM$299))),2)</f>
        <v>0</v>
      </c>
      <c r="AK277" s="2">
        <f>ROUND((SUMPRODUCT((NhuCau!$E$286:$E$299=CakyQuyhoach)*((NhuCau!AN$286:AN$299)/10))+SUMPRODUCT((NhuCau!$E$286:$E$299=Kykehoach)*((NhuCau!AN$286:AN$299)/5))+SUMPRODUCT((NhuCau!$E$286:$E$299=$C277)*(NhuCau!AN$286:AN$299))),2)</f>
        <v>0</v>
      </c>
      <c r="AL277" s="2">
        <f>ROUND((SUMPRODUCT((NhuCau!$E$286:$E$299=CakyQuyhoach)*((NhuCau!AO$286:AO$299)/10))+SUMPRODUCT((NhuCau!$E$286:$E$299=Kykehoach)*((NhuCau!AO$286:AO$299)/5))+SUMPRODUCT((NhuCau!$E$286:$E$299=$C277)*(NhuCau!AO$286:AO$299))),2)</f>
        <v>0</v>
      </c>
      <c r="AM277" s="2">
        <f>ROUND((SUMPRODUCT((NhuCau!$E$286:$E$299=CakyQuyhoach)*((NhuCau!AP$286:AP$299)/10))+SUMPRODUCT((NhuCau!$E$286:$E$299=Kykehoach)*((NhuCau!AP$286:AP$299)/5))+SUMPRODUCT((NhuCau!$E$286:$E$299=$C277)*(NhuCau!AP$286:AP$299))),2)</f>
        <v>0.05</v>
      </c>
      <c r="AN277" s="2">
        <f>ROUND((SUMPRODUCT((NhuCau!$E$286:$E$299=CakyQuyhoach)*((NhuCau!AQ$286:AQ$299)/10))+SUMPRODUCT((NhuCau!$E$286:$E$299=Kykehoach)*((NhuCau!AQ$286:AQ$299)/5))+SUMPRODUCT((NhuCau!$E$286:$E$299=$C277)*(NhuCau!AQ$286:AQ$299))),2)</f>
        <v>0.05</v>
      </c>
      <c r="AO277" s="2">
        <f>ROUND((SUMPRODUCT((NhuCau!$E$286:$E$299=CakyQuyhoach)*((NhuCau!AR$286:AR$299)/10))+SUMPRODUCT((NhuCau!$E$286:$E$299=Kykehoach)*((NhuCau!AR$286:AR$299)/5))+SUMPRODUCT((NhuCau!$E$286:$E$299=$C277)*(NhuCau!AR$286:AR$299))),2)</f>
        <v>0</v>
      </c>
      <c r="AP277" s="2">
        <f>ROUND((SUMPRODUCT((NhuCau!$E$286:$E$299=CakyQuyhoach)*((NhuCau!AS$286:AS$299)/10))+SUMPRODUCT((NhuCau!$E$286:$E$299=Kykehoach)*((NhuCau!AS$286:AS$299)/5))+SUMPRODUCT((NhuCau!$E$286:$E$299=$C277)*(NhuCau!AS$286:AS$299))),2)</f>
        <v>0</v>
      </c>
      <c r="AQ277" s="2">
        <f>ROUND((SUMPRODUCT((NhuCau!$E$286:$E$299=CakyQuyhoach)*((NhuCau!AT$286:AT$299)/10))+SUMPRODUCT((NhuCau!$E$286:$E$299=Kykehoach)*((NhuCau!AT$286:AT$299)/5))+SUMPRODUCT((NhuCau!$E$286:$E$299=$C277)*(NhuCau!AT$286:AT$299))),2)</f>
        <v>0</v>
      </c>
      <c r="AR277" s="2">
        <f>ROUND((SUMPRODUCT((NhuCau!$E$286:$E$299=CakyQuyhoach)*((NhuCau!AU$286:AU$299)/10))+SUMPRODUCT((NhuCau!$E$286:$E$299=Kykehoach)*((NhuCau!AU$286:AU$299)/5))+SUMPRODUCT((NhuCau!$E$286:$E$299=$C277)*(NhuCau!AU$286:AU$299))),2)</f>
        <v>0</v>
      </c>
      <c r="AS277" s="2">
        <f>ROUND((SUMPRODUCT((NhuCau!$E$286:$E$299=CakyQuyhoach)*((NhuCau!AV$286:AV$299)/10))+SUMPRODUCT((NhuCau!$E$286:$E$299=Kykehoach)*((NhuCau!AV$286:AV$299)/5))+SUMPRODUCT((NhuCau!$E$286:$E$299=$C277)*(NhuCau!AV$286:AV$299))),2)</f>
        <v>0</v>
      </c>
      <c r="AT277" s="2">
        <f>ROUND((SUMPRODUCT((NhuCau!$E$286:$E$299=CakyQuyhoach)*((NhuCau!AW$286:AW$299)/10))+SUMPRODUCT((NhuCau!$E$286:$E$299=Kykehoach)*((NhuCau!AW$286:AW$299)/5))+SUMPRODUCT((NhuCau!$E$286:$E$299=$C277)*(NhuCau!AW$286:AW$299))),2)</f>
        <v>0</v>
      </c>
      <c r="AU277" s="2">
        <f>ROUND((SUMPRODUCT((NhuCau!$E$286:$E$299=CakyQuyhoach)*((NhuCau!AX$286:AX$299)/10))+SUMPRODUCT((NhuCau!$E$286:$E$299=Kykehoach)*((NhuCau!AX$286:AX$299)/5))+SUMPRODUCT((NhuCau!$E$286:$E$299=$C277)*(NhuCau!AX$286:AX$299))),2)</f>
        <v>0</v>
      </c>
      <c r="AV277" s="2">
        <f>ROUND((SUMPRODUCT((NhuCau!$E$286:$E$299=CakyQuyhoach)*((NhuCau!AY$286:AY$299)/10))+SUMPRODUCT((NhuCau!$E$286:$E$299=Kykehoach)*((NhuCau!AY$286:AY$299)/5))+SUMPRODUCT((NhuCau!$E$286:$E$299=$C277)*(NhuCau!AY$286:AY$299))),2)</f>
        <v>0</v>
      </c>
      <c r="AW277" s="2">
        <f>ROUND((SUMPRODUCT((NhuCau!$E$286:$E$299=CakyQuyhoach)*((NhuCau!AZ$286:AZ$299)/10))+SUMPRODUCT((NhuCau!$E$286:$E$299=Kykehoach)*((NhuCau!AZ$286:AZ$299)/5))+SUMPRODUCT((NhuCau!$E$286:$E$299=$C277)*(NhuCau!AZ$286:AZ$299))),2)</f>
        <v>0</v>
      </c>
      <c r="AX277" s="2">
        <f>ROUND((SUMPRODUCT((NhuCau!$E$286:$E$299=CakyQuyhoach)*((NhuCau!BA$286:BA$299)/10))+SUMPRODUCT((NhuCau!$E$286:$E$299=Kykehoach)*((NhuCau!BA$286:BA$299)/5))+SUMPRODUCT((NhuCau!$E$286:$E$299=$C277)*(NhuCau!BA$286:BA$299))),2)</f>
        <v>0</v>
      </c>
      <c r="AY277" s="2">
        <f>ROUND((SUMPRODUCT((NhuCau!$E$286:$E$299=CakyQuyhoach)*((NhuCau!BB$286:BB$299)/10))+SUMPRODUCT((NhuCau!$E$286:$E$299=Kykehoach)*((NhuCau!BB$286:BB$299)/5))+SUMPRODUCT((NhuCau!$E$286:$E$299=$C277)*(NhuCau!BB$286:BB$299))),2)</f>
        <v>0</v>
      </c>
      <c r="AZ277" s="2">
        <f>ROUND((SUMPRODUCT((NhuCau!$E$286:$E$299=CakyQuyhoach)*((NhuCau!BD$286:BD$299)/10))+SUMPRODUCT((NhuCau!$E$286:$E$299=Kykehoach)*((NhuCau!BD$286:BD$299)/5))+SUMPRODUCT((NhuCau!$E$286:$E$299=$C277)*(NhuCau!BD$286:BD$299))),2)</f>
        <v>0</v>
      </c>
      <c r="BA277" s="2">
        <f>ROUND((SUMPRODUCT((NhuCau!$E$286:$E$299=CakyQuyhoach)*((NhuCau!BE$286:BE$299)/10))+SUMPRODUCT((NhuCau!$E$286:$E$299=Kykehoach)*((NhuCau!BE$286:BE$299)/5))+SUMPRODUCT((NhuCau!$E$286:$E$299=$C277)*(NhuCau!BE$286:BE$299))),2)</f>
        <v>0</v>
      </c>
      <c r="BB277" s="2">
        <f>ROUND((SUMPRODUCT((NhuCau!$E$286:$E$299=CakyQuyhoach)*((NhuCau!BF$286:BF$299)/10))+SUMPRODUCT((NhuCau!$E$286:$E$299=Kykehoach)*((NhuCau!BF$286:BF$299)/5))+SUMPRODUCT((NhuCau!$E$286:$E$299=$C277)*(NhuCau!BF$286:BF$299))),2)</f>
        <v>0</v>
      </c>
      <c r="BC277" s="2">
        <f>ROUND((SUMPRODUCT((NhuCau!$E$286:$E$299=CakyQuyhoach)*((NhuCau!BG$286:BG$299)/10))+SUMPRODUCT((NhuCau!$E$286:$E$299=Kykehoach)*((NhuCau!BG$286:BG$299)/5))+SUMPRODUCT((NhuCau!$E$286:$E$299=$C277)*(NhuCau!BG$286:BG$299))),2)</f>
        <v>0</v>
      </c>
      <c r="BD277" s="2">
        <f>ROUND((SUMPRODUCT((NhuCau!$E$286:$E$299=CakyQuyhoach)*((NhuCau!BH$286:BH$299)/10))+SUMPRODUCT((NhuCau!$E$286:$E$299=Kykehoach)*((NhuCau!BH$286:BH$299)/5))+SUMPRODUCT((NhuCau!$E$286:$E$299=$C277)*(NhuCau!BH$286:BH$299))),2)</f>
        <v>0</v>
      </c>
      <c r="BE277" s="2">
        <f>ROUND((SUMPRODUCT((NhuCau!$E$286:$E$299=CakyQuyhoach)*((NhuCau!BI$286:BI$299)/10))+SUMPRODUCT((NhuCau!$E$286:$E$299=Kykehoach)*((NhuCau!BI$286:BI$299)/5))+SUMPRODUCT((NhuCau!$E$286:$E$299=$C277)*(NhuCau!BI$286:BI$299))),2)</f>
        <v>0</v>
      </c>
      <c r="BF277" s="2">
        <f>ROUND((SUMPRODUCT((NhuCau!$E$286:$E$299=CakyQuyhoach)*((NhuCau!BJ$286:BJ$299)/10))+SUMPRODUCT((NhuCau!$E$286:$E$299=Kykehoach)*((NhuCau!BJ$286:BJ$299)/5))+SUMPRODUCT((NhuCau!$E$286:$E$299=$C277)*(NhuCau!BJ$286:BJ$299))),2)</f>
        <v>0</v>
      </c>
      <c r="BG277" s="2">
        <f>ROUND((SUMPRODUCT((NhuCau!$E$286:$E$299=CakyQuyhoach)*((NhuCau!BK$286:BK$299)/10))+SUMPRODUCT((NhuCau!$E$286:$E$299=Kykehoach)*((NhuCau!BK$286:BK$299)/5))+SUMPRODUCT((NhuCau!$E$286:$E$299=$C277)*(NhuCau!BK$286:BK$299))),2)</f>
        <v>0</v>
      </c>
    </row>
    <row r="278" spans="1:59" s="1" customFormat="1" ht="16.5" customHeight="1">
      <c r="A278" s="251" t="s">
        <v>42</v>
      </c>
      <c r="B278" s="252"/>
      <c r="C278" s="253" t="str">
        <f>BANGTINH!O7</f>
        <v>Năm 2026</v>
      </c>
      <c r="D278" s="246" t="s">
        <v>28</v>
      </c>
      <c r="E278" s="255">
        <f>SUM(F278:BG278)</f>
        <v>0</v>
      </c>
      <c r="F278" s="2">
        <f>ROUND((SUMPRODUCT((NhuCau!$E$286:$E$299=CakyQuyhoach)*((NhuCau!I$286:I$299)/10))+SUMPRODUCT((NhuCau!$E$286:$E$299=Kykehoach)*((NhuCau!I$286:I$299)/5))+SUMPRODUCT((NhuCau!$E$286:$E$299=$C278)*(NhuCau!I$286:I$299))),2)</f>
        <v>0</v>
      </c>
      <c r="G278" s="2">
        <f>ROUND((SUMPRODUCT((NhuCau!$E$286:$E$299=CakyQuyhoach)*((NhuCau!J$286:J$299)/10))+SUMPRODUCT((NhuCau!$E$286:$E$299=Kykehoach)*((NhuCau!J$286:J$299)/5))+SUMPRODUCT((NhuCau!$E$286:$E$299=$C278)*(NhuCau!J$286:J$299))),2)</f>
        <v>0</v>
      </c>
      <c r="H278" s="2">
        <f>ROUND((SUMPRODUCT((NhuCau!$E$286:$E$299=CakyQuyhoach)*((NhuCau!K$286:K$299)/10))+SUMPRODUCT((NhuCau!$E$286:$E$299=Kykehoach)*((NhuCau!K$286:K$299)/5))+SUMPRODUCT((NhuCau!$E$286:$E$299=$C278)*(NhuCau!K$286:K$299))),2)</f>
        <v>0</v>
      </c>
      <c r="I278" s="2">
        <f>ROUND((SUMPRODUCT((NhuCau!$E$286:$E$299=CakyQuyhoach)*((NhuCau!L$286:L$299)/10))+SUMPRODUCT((NhuCau!$E$286:$E$299=Kykehoach)*((NhuCau!L$286:L$299)/5))+SUMPRODUCT((NhuCau!$E$286:$E$299=$C278)*(NhuCau!L$286:L$299))),2)</f>
        <v>0</v>
      </c>
      <c r="J278" s="2">
        <f>ROUND((SUMPRODUCT((NhuCau!$E$286:$E$299=CakyQuyhoach)*((NhuCau!M$286:M$299)/10))+SUMPRODUCT((NhuCau!$E$286:$E$299=Kykehoach)*((NhuCau!M$286:M$299)/5))+SUMPRODUCT((NhuCau!$E$286:$E$299=$C278)*(NhuCau!M$286:M$299))),2)</f>
        <v>0</v>
      </c>
      <c r="K278" s="2">
        <f>ROUND((SUMPRODUCT((NhuCau!$E$286:$E$299=CakyQuyhoach)*((NhuCau!N$286:N$299)/10))+SUMPRODUCT((NhuCau!$E$286:$E$299=Kykehoach)*((NhuCau!N$286:N$299)/5))+SUMPRODUCT((NhuCau!$E$286:$E$299=$C278)*(NhuCau!N$286:N$299))),2)</f>
        <v>0</v>
      </c>
      <c r="L278" s="2">
        <f>ROUND((SUMPRODUCT((NhuCau!$E$286:$E$299=CakyQuyhoach)*((NhuCau!O$286:O$299)/10))+SUMPRODUCT((NhuCau!$E$286:$E$299=Kykehoach)*((NhuCau!O$286:O$299)/5))+SUMPRODUCT((NhuCau!$E$286:$E$299=$C278)*(NhuCau!O$286:O$299))),2)</f>
        <v>0</v>
      </c>
      <c r="M278" s="2">
        <f>ROUND((SUMPRODUCT((NhuCau!$E$286:$E$299=CakyQuyhoach)*((NhuCau!P$286:P$299)/10))+SUMPRODUCT((NhuCau!$E$286:$E$299=Kykehoach)*((NhuCau!P$286:P$299)/5))+SUMPRODUCT((NhuCau!$E$286:$E$299=$C278)*(NhuCau!P$286:P$299))),2)</f>
        <v>0</v>
      </c>
      <c r="N278" s="2">
        <f>ROUND((SUMPRODUCT((NhuCau!$E$286:$E$299=CakyQuyhoach)*((NhuCau!Q$286:Q$299)/10))+SUMPRODUCT((NhuCau!$E$286:$E$299=Kykehoach)*((NhuCau!Q$286:Q$299)/5))+SUMPRODUCT((NhuCau!$E$286:$E$299=$C278)*(NhuCau!Q$286:Q$299))),2)</f>
        <v>0</v>
      </c>
      <c r="O278" s="2">
        <f>ROUND((SUMPRODUCT((NhuCau!$E$286:$E$299=CakyQuyhoach)*((NhuCau!R$286:R$299)/10))+SUMPRODUCT((NhuCau!$E$286:$E$299=Kykehoach)*((NhuCau!R$286:R$299)/5))+SUMPRODUCT((NhuCau!$E$286:$E$299=$C278)*(NhuCau!R$286:R$299))),2)</f>
        <v>0</v>
      </c>
      <c r="P278" s="2">
        <f>ROUND((SUMPRODUCT((NhuCau!$E$286:$E$299=CakyQuyhoach)*((NhuCau!S$286:S$299)/10))+SUMPRODUCT((NhuCau!$E$286:$E$299=Kykehoach)*((NhuCau!S$286:S$299)/5))+SUMPRODUCT((NhuCau!$E$286:$E$299=$C278)*(NhuCau!S$286:S$299))),2)</f>
        <v>0</v>
      </c>
      <c r="Q278" s="2">
        <f>ROUND((SUMPRODUCT((NhuCau!$E$286:$E$299=CakyQuyhoach)*((NhuCau!T$286:T$299)/10))+SUMPRODUCT((NhuCau!$E$286:$E$299=Kykehoach)*((NhuCau!T$286:T$299)/5))+SUMPRODUCT((NhuCau!$E$286:$E$299=$C278)*(NhuCau!T$286:T$299))),2)</f>
        <v>0</v>
      </c>
      <c r="R278" s="2">
        <f>ROUND((SUMPRODUCT((NhuCau!$E$286:$E$299=CakyQuyhoach)*((NhuCau!U$286:U$299)/10))+SUMPRODUCT((NhuCau!$E$286:$E$299=Kykehoach)*((NhuCau!U$286:U$299)/5))+SUMPRODUCT((NhuCau!$E$286:$E$299=$C278)*(NhuCau!U$286:U$299))),2)</f>
        <v>0</v>
      </c>
      <c r="S278" s="2">
        <f>ROUND((SUMPRODUCT((NhuCau!$E$286:$E$299=CakyQuyhoach)*((NhuCau!V$286:V$299)/10))+SUMPRODUCT((NhuCau!$E$286:$E$299=Kykehoach)*((NhuCau!V$286:V$299)/5))+SUMPRODUCT((NhuCau!$E$286:$E$299=$C278)*(NhuCau!V$286:V$299))),2)</f>
        <v>0</v>
      </c>
      <c r="T278" s="2">
        <f>ROUND((SUMPRODUCT((NhuCau!$E$286:$E$299=CakyQuyhoach)*((NhuCau!W$286:W$299)/10))+SUMPRODUCT((NhuCau!$E$286:$E$299=Kykehoach)*((NhuCau!W$286:W$299)/5))+SUMPRODUCT((NhuCau!$E$286:$E$299=$C278)*(NhuCau!W$286:W$299))),2)</f>
        <v>0</v>
      </c>
      <c r="U278" s="2">
        <f>ROUND((SUMPRODUCT((NhuCau!$E$286:$E$299=CakyQuyhoach)*((NhuCau!X$286:X$299)/10))+SUMPRODUCT((NhuCau!$E$286:$E$299=Kykehoach)*((NhuCau!X$286:X$299)/5))+SUMPRODUCT((NhuCau!$E$286:$E$299=$C278)*(NhuCau!X$286:X$299))),2)</f>
        <v>0</v>
      </c>
      <c r="V278" s="2">
        <f>ROUND((SUMPRODUCT((NhuCau!$E$286:$E$299=CakyQuyhoach)*((NhuCau!Y$286:Y$299)/10))+SUMPRODUCT((NhuCau!$E$286:$E$299=Kykehoach)*((NhuCau!Y$286:Y$299)/5))+SUMPRODUCT((NhuCau!$E$286:$E$299=$C278)*(NhuCau!Y$286:Y$299))),2)</f>
        <v>0</v>
      </c>
      <c r="W278" s="2">
        <f>ROUND((SUMPRODUCT((NhuCau!$E$286:$E$299=CakyQuyhoach)*((NhuCau!Z$286:Z$299)/10))+SUMPRODUCT((NhuCau!$E$286:$E$299=Kykehoach)*((NhuCau!Z$286:Z$299)/5))+SUMPRODUCT((NhuCau!$E$286:$E$299=$C278)*(NhuCau!Z$286:Z$299))),2)</f>
        <v>0</v>
      </c>
      <c r="X278" s="2">
        <f>ROUND((SUMPRODUCT((NhuCau!$E$286:$E$299=CakyQuyhoach)*((NhuCau!AA$286:AA$299)/10))+SUMPRODUCT((NhuCau!$E$286:$E$299=Kykehoach)*((NhuCau!AA$286:AA$299)/5))+SUMPRODUCT((NhuCau!$E$286:$E$299=$C278)*(NhuCau!AA$286:AA$299))),2)</f>
        <v>0</v>
      </c>
      <c r="Y278" s="2">
        <f>ROUND((SUMPRODUCT((NhuCau!$E$286:$E$299=CakyQuyhoach)*((NhuCau!AB$286:AB$299)/10))+SUMPRODUCT((NhuCau!$E$286:$E$299=Kykehoach)*((NhuCau!AB$286:AB$299)/5))+SUMPRODUCT((NhuCau!$E$286:$E$299=$C278)*(NhuCau!AB$286:AB$299))),2)</f>
        <v>0</v>
      </c>
      <c r="Z278" s="2">
        <f>ROUND((SUMPRODUCT((NhuCau!$E$286:$E$299=CakyQuyhoach)*((NhuCau!AC$286:AC$299)/10))+SUMPRODUCT((NhuCau!$E$286:$E$299=Kykehoach)*((NhuCau!AC$286:AC$299)/5))+SUMPRODUCT((NhuCau!$E$286:$E$299=$C278)*(NhuCau!AC$286:AC$299))),2)</f>
        <v>0</v>
      </c>
      <c r="AA278" s="2">
        <f>ROUND((SUMPRODUCT((NhuCau!$E$286:$E$299=CakyQuyhoach)*((NhuCau!AD$286:AD$299)/10))+SUMPRODUCT((NhuCau!$E$286:$E$299=Kykehoach)*((NhuCau!AD$286:AD$299)/5))+SUMPRODUCT((NhuCau!$E$286:$E$299=$C278)*(NhuCau!AD$286:AD$299))),2)</f>
        <v>0</v>
      </c>
      <c r="AB278" s="2">
        <f>ROUND((SUMPRODUCT((NhuCau!$E$286:$E$299=CakyQuyhoach)*((NhuCau!AE$286:AE$299)/10))+SUMPRODUCT((NhuCau!$E$286:$E$299=Kykehoach)*((NhuCau!AE$286:AE$299)/5))+SUMPRODUCT((NhuCau!$E$286:$E$299=$C278)*(NhuCau!AE$286:AE$299))),2)</f>
        <v>0</v>
      </c>
      <c r="AC278" s="2">
        <f>ROUND((SUMPRODUCT((NhuCau!$E$286:$E$299=CakyQuyhoach)*((NhuCau!AF$286:AF$299)/10))+SUMPRODUCT((NhuCau!$E$286:$E$299=Kykehoach)*((NhuCau!AF$286:AF$299)/5))+SUMPRODUCT((NhuCau!$E$286:$E$299=$C278)*(NhuCau!AF$286:AF$299))),2)</f>
        <v>0</v>
      </c>
      <c r="AD278" s="2">
        <f>ROUND((SUMPRODUCT((NhuCau!$E$286:$E$299=CakyQuyhoach)*((NhuCau!AG$286:AG$299)/10))+SUMPRODUCT((NhuCau!$E$286:$E$299=Kykehoach)*((NhuCau!AG$286:AG$299)/5))+SUMPRODUCT((NhuCau!$E$286:$E$299=$C278)*(NhuCau!AG$286:AG$299))),2)</f>
        <v>0</v>
      </c>
      <c r="AE278" s="2">
        <f>ROUND((SUMPRODUCT((NhuCau!$E$286:$E$299=CakyQuyhoach)*((NhuCau!AH$286:AH$299)/10))+SUMPRODUCT((NhuCau!$E$286:$E$299=Kykehoach)*((NhuCau!AH$286:AH$299)/5))+SUMPRODUCT((NhuCau!$E$286:$E$299=$C278)*(NhuCau!AH$286:AH$299))),2)</f>
        <v>0</v>
      </c>
      <c r="AF278" s="2">
        <f>ROUND((SUMPRODUCT((NhuCau!$E$286:$E$299=CakyQuyhoach)*((NhuCau!AI$286:AI$299)/10))+SUMPRODUCT((NhuCau!$E$286:$E$299=Kykehoach)*((NhuCau!AI$286:AI$299)/5))+SUMPRODUCT((NhuCau!$E$286:$E$299=$C278)*(NhuCau!AI$286:AI$299))),2)</f>
        <v>0</v>
      </c>
      <c r="AG278" s="2">
        <f>ROUND((SUMPRODUCT((NhuCau!$E$286:$E$299=CakyQuyhoach)*((NhuCau!AJ$286:AJ$299)/10))+SUMPRODUCT((NhuCau!$E$286:$E$299=Kykehoach)*((NhuCau!AJ$286:AJ$299)/5))+SUMPRODUCT((NhuCau!$E$286:$E$299=$C278)*(NhuCau!AJ$286:AJ$299))),2)</f>
        <v>0</v>
      </c>
      <c r="AH278" s="2">
        <f>ROUND((SUMPRODUCT((NhuCau!$E$286:$E$299=CakyQuyhoach)*((NhuCau!AK$286:AK$299)/10))+SUMPRODUCT((NhuCau!$E$286:$E$299=Kykehoach)*((NhuCau!AK$286:AK$299)/5))+SUMPRODUCT((NhuCau!$E$286:$E$299=$C278)*(NhuCau!AK$286:AK$299))),2)</f>
        <v>0</v>
      </c>
      <c r="AI278" s="2">
        <f>ROUND((SUMPRODUCT((NhuCau!$E$286:$E$299=CakyQuyhoach)*((NhuCau!AL$286:AL$299)/10))+SUMPRODUCT((NhuCau!$E$286:$E$299=Kykehoach)*((NhuCau!AL$286:AL$299)/5))+SUMPRODUCT((NhuCau!$E$286:$E$299=$C278)*(NhuCau!AL$286:AL$299))),2)</f>
        <v>0</v>
      </c>
      <c r="AJ278" s="2">
        <f>ROUND((SUMPRODUCT((NhuCau!$E$286:$E$299=CakyQuyhoach)*((NhuCau!AM$286:AM$299)/10))+SUMPRODUCT((NhuCau!$E$286:$E$299=Kykehoach)*((NhuCau!AM$286:AM$299)/5))+SUMPRODUCT((NhuCau!$E$286:$E$299=$C278)*(NhuCau!AM$286:AM$299))),2)</f>
        <v>0</v>
      </c>
      <c r="AK278" s="2">
        <f>ROUND((SUMPRODUCT((NhuCau!$E$286:$E$299=CakyQuyhoach)*((NhuCau!AN$286:AN$299)/10))+SUMPRODUCT((NhuCau!$E$286:$E$299=Kykehoach)*((NhuCau!AN$286:AN$299)/5))+SUMPRODUCT((NhuCau!$E$286:$E$299=$C278)*(NhuCau!AN$286:AN$299))),2)</f>
        <v>0</v>
      </c>
      <c r="AL278" s="2">
        <f>ROUND((SUMPRODUCT((NhuCau!$E$286:$E$299=CakyQuyhoach)*((NhuCau!AO$286:AO$299)/10))+SUMPRODUCT((NhuCau!$E$286:$E$299=Kykehoach)*((NhuCau!AO$286:AO$299)/5))+SUMPRODUCT((NhuCau!$E$286:$E$299=$C278)*(NhuCau!AO$286:AO$299))),2)</f>
        <v>0</v>
      </c>
      <c r="AM278" s="2">
        <f>ROUND((SUMPRODUCT((NhuCau!$E$286:$E$299=CakyQuyhoach)*((NhuCau!AP$286:AP$299)/10))+SUMPRODUCT((NhuCau!$E$286:$E$299=Kykehoach)*((NhuCau!AP$286:AP$299)/5))+SUMPRODUCT((NhuCau!$E$286:$E$299=$C278)*(NhuCau!AP$286:AP$299))),2)</f>
        <v>0</v>
      </c>
      <c r="AN278" s="2">
        <f>ROUND((SUMPRODUCT((NhuCau!$E$286:$E$299=CakyQuyhoach)*((NhuCau!AQ$286:AQ$299)/10))+SUMPRODUCT((NhuCau!$E$286:$E$299=Kykehoach)*((NhuCau!AQ$286:AQ$299)/5))+SUMPRODUCT((NhuCau!$E$286:$E$299=$C278)*(NhuCau!AQ$286:AQ$299))),2)</f>
        <v>0</v>
      </c>
      <c r="AO278" s="2">
        <f>ROUND((SUMPRODUCT((NhuCau!$E$286:$E$299=CakyQuyhoach)*((NhuCau!AR$286:AR$299)/10))+SUMPRODUCT((NhuCau!$E$286:$E$299=Kykehoach)*((NhuCau!AR$286:AR$299)/5))+SUMPRODUCT((NhuCau!$E$286:$E$299=$C278)*(NhuCau!AR$286:AR$299))),2)</f>
        <v>0</v>
      </c>
      <c r="AP278" s="2">
        <f>ROUND((SUMPRODUCT((NhuCau!$E$286:$E$299=CakyQuyhoach)*((NhuCau!AS$286:AS$299)/10))+SUMPRODUCT((NhuCau!$E$286:$E$299=Kykehoach)*((NhuCau!AS$286:AS$299)/5))+SUMPRODUCT((NhuCau!$E$286:$E$299=$C278)*(NhuCau!AS$286:AS$299))),2)</f>
        <v>0</v>
      </c>
      <c r="AQ278" s="2">
        <f>ROUND((SUMPRODUCT((NhuCau!$E$286:$E$299=CakyQuyhoach)*((NhuCau!AT$286:AT$299)/10))+SUMPRODUCT((NhuCau!$E$286:$E$299=Kykehoach)*((NhuCau!AT$286:AT$299)/5))+SUMPRODUCT((NhuCau!$E$286:$E$299=$C278)*(NhuCau!AT$286:AT$299))),2)</f>
        <v>0</v>
      </c>
      <c r="AR278" s="2">
        <f>ROUND((SUMPRODUCT((NhuCau!$E$286:$E$299=CakyQuyhoach)*((NhuCau!AU$286:AU$299)/10))+SUMPRODUCT((NhuCau!$E$286:$E$299=Kykehoach)*((NhuCau!AU$286:AU$299)/5))+SUMPRODUCT((NhuCau!$E$286:$E$299=$C278)*(NhuCau!AU$286:AU$299))),2)</f>
        <v>0</v>
      </c>
      <c r="AS278" s="2">
        <f>ROUND((SUMPRODUCT((NhuCau!$E$286:$E$299=CakyQuyhoach)*((NhuCau!AV$286:AV$299)/10))+SUMPRODUCT((NhuCau!$E$286:$E$299=Kykehoach)*((NhuCau!AV$286:AV$299)/5))+SUMPRODUCT((NhuCau!$E$286:$E$299=$C278)*(NhuCau!AV$286:AV$299))),2)</f>
        <v>0</v>
      </c>
      <c r="AT278" s="2">
        <f>ROUND((SUMPRODUCT((NhuCau!$E$286:$E$299=CakyQuyhoach)*((NhuCau!AW$286:AW$299)/10))+SUMPRODUCT((NhuCau!$E$286:$E$299=Kykehoach)*((NhuCau!AW$286:AW$299)/5))+SUMPRODUCT((NhuCau!$E$286:$E$299=$C278)*(NhuCau!AW$286:AW$299))),2)</f>
        <v>0</v>
      </c>
      <c r="AU278" s="2">
        <f>ROUND((SUMPRODUCT((NhuCau!$E$286:$E$299=CakyQuyhoach)*((NhuCau!AX$286:AX$299)/10))+SUMPRODUCT((NhuCau!$E$286:$E$299=Kykehoach)*((NhuCau!AX$286:AX$299)/5))+SUMPRODUCT((NhuCau!$E$286:$E$299=$C278)*(NhuCau!AX$286:AX$299))),2)</f>
        <v>0</v>
      </c>
      <c r="AV278" s="2">
        <f>ROUND((SUMPRODUCT((NhuCau!$E$286:$E$299=CakyQuyhoach)*((NhuCau!AY$286:AY$299)/10))+SUMPRODUCT((NhuCau!$E$286:$E$299=Kykehoach)*((NhuCau!AY$286:AY$299)/5))+SUMPRODUCT((NhuCau!$E$286:$E$299=$C278)*(NhuCau!AY$286:AY$299))),2)</f>
        <v>0</v>
      </c>
      <c r="AW278" s="2">
        <f>ROUND((SUMPRODUCT((NhuCau!$E$286:$E$299=CakyQuyhoach)*((NhuCau!AZ$286:AZ$299)/10))+SUMPRODUCT((NhuCau!$E$286:$E$299=Kykehoach)*((NhuCau!AZ$286:AZ$299)/5))+SUMPRODUCT((NhuCau!$E$286:$E$299=$C278)*(NhuCau!AZ$286:AZ$299))),2)</f>
        <v>0</v>
      </c>
      <c r="AX278" s="2">
        <f>ROUND((SUMPRODUCT((NhuCau!$E$286:$E$299=CakyQuyhoach)*((NhuCau!BA$286:BA$299)/10))+SUMPRODUCT((NhuCau!$E$286:$E$299=Kykehoach)*((NhuCau!BA$286:BA$299)/5))+SUMPRODUCT((NhuCau!$E$286:$E$299=$C278)*(NhuCau!BA$286:BA$299))),2)</f>
        <v>0</v>
      </c>
      <c r="AY278" s="2">
        <f>ROUND((SUMPRODUCT((NhuCau!$E$286:$E$299=CakyQuyhoach)*((NhuCau!BB$286:BB$299)/10))+SUMPRODUCT((NhuCau!$E$286:$E$299=Kykehoach)*((NhuCau!BB$286:BB$299)/5))+SUMPRODUCT((NhuCau!$E$286:$E$299=$C278)*(NhuCau!BB$286:BB$299))),2)</f>
        <v>0</v>
      </c>
      <c r="AZ278" s="2">
        <f>ROUND((SUMPRODUCT((NhuCau!$E$286:$E$299=CakyQuyhoach)*((NhuCau!BD$286:BD$299)/10))+SUMPRODUCT((NhuCau!$E$286:$E$299=Kykehoach)*((NhuCau!BD$286:BD$299)/5))+SUMPRODUCT((NhuCau!$E$286:$E$299=$C278)*(NhuCau!BD$286:BD$299))),2)</f>
        <v>0</v>
      </c>
      <c r="BA278" s="2">
        <f>ROUND((SUMPRODUCT((NhuCau!$E$286:$E$299=CakyQuyhoach)*((NhuCau!BE$286:BE$299)/10))+SUMPRODUCT((NhuCau!$E$286:$E$299=Kykehoach)*((NhuCau!BE$286:BE$299)/5))+SUMPRODUCT((NhuCau!$E$286:$E$299=$C278)*(NhuCau!BE$286:BE$299))),2)</f>
        <v>0</v>
      </c>
      <c r="BB278" s="2">
        <f>ROUND((SUMPRODUCT((NhuCau!$E$286:$E$299=CakyQuyhoach)*((NhuCau!BF$286:BF$299)/10))+SUMPRODUCT((NhuCau!$E$286:$E$299=Kykehoach)*((NhuCau!BF$286:BF$299)/5))+SUMPRODUCT((NhuCau!$E$286:$E$299=$C278)*(NhuCau!BF$286:BF$299))),2)</f>
        <v>0</v>
      </c>
      <c r="BC278" s="2">
        <f>ROUND((SUMPRODUCT((NhuCau!$E$286:$E$299=CakyQuyhoach)*((NhuCau!BG$286:BG$299)/10))+SUMPRODUCT((NhuCau!$E$286:$E$299=Kykehoach)*((NhuCau!BG$286:BG$299)/5))+SUMPRODUCT((NhuCau!$E$286:$E$299=$C278)*(NhuCau!BG$286:BG$299))),2)</f>
        <v>0</v>
      </c>
      <c r="BD278" s="2">
        <f>ROUND((SUMPRODUCT((NhuCau!$E$286:$E$299=CakyQuyhoach)*((NhuCau!BH$286:BH$299)/10))+SUMPRODUCT((NhuCau!$E$286:$E$299=Kykehoach)*((NhuCau!BH$286:BH$299)/5))+SUMPRODUCT((NhuCau!$E$286:$E$299=$C278)*(NhuCau!BH$286:BH$299))),2)</f>
        <v>0</v>
      </c>
      <c r="BE278" s="2">
        <f>ROUND((SUMPRODUCT((NhuCau!$E$286:$E$299=CakyQuyhoach)*((NhuCau!BI$286:BI$299)/10))+SUMPRODUCT((NhuCau!$E$286:$E$299=Kykehoach)*((NhuCau!BI$286:BI$299)/5))+SUMPRODUCT((NhuCau!$E$286:$E$299=$C278)*(NhuCau!BI$286:BI$299))),2)</f>
        <v>0</v>
      </c>
      <c r="BF278" s="2">
        <f>ROUND((SUMPRODUCT((NhuCau!$E$286:$E$299=CakyQuyhoach)*((NhuCau!BJ$286:BJ$299)/10))+SUMPRODUCT((NhuCau!$E$286:$E$299=Kykehoach)*((NhuCau!BJ$286:BJ$299)/5))+SUMPRODUCT((NhuCau!$E$286:$E$299=$C278)*(NhuCau!BJ$286:BJ$299))),2)</f>
        <v>0</v>
      </c>
      <c r="BG278" s="2">
        <f>ROUND((SUMPRODUCT((NhuCau!$E$286:$E$299=CakyQuyhoach)*((NhuCau!BK$286:BK$299)/10))+SUMPRODUCT((NhuCau!$E$286:$E$299=Kykehoach)*((NhuCau!BK$286:BK$299)/5))+SUMPRODUCT((NhuCau!$E$286:$E$299=$C278)*(NhuCau!BK$286:BK$299))),2)</f>
        <v>0</v>
      </c>
    </row>
    <row r="279" spans="1:59" s="1" customFormat="1" ht="16.5" customHeight="1">
      <c r="A279" s="251" t="s">
        <v>42</v>
      </c>
      <c r="B279" s="252"/>
      <c r="C279" s="253" t="str">
        <f>BANGTINH!O8</f>
        <v>Năm 2027</v>
      </c>
      <c r="D279" s="246" t="s">
        <v>28</v>
      </c>
      <c r="E279" s="255">
        <f>SUM(F279:BG279)</f>
        <v>0</v>
      </c>
      <c r="F279" s="2">
        <f>ROUND((SUMPRODUCT((NhuCau!$E$286:$E$299=CakyQuyhoach)*((NhuCau!I$286:I$299)/10))+SUMPRODUCT((NhuCau!$E$286:$E$299=Kykehoach)*((NhuCau!I$286:I$299)/5))+SUMPRODUCT((NhuCau!$E$286:$E$299=$C279)*(NhuCau!I$286:I$299))),2)</f>
        <v>0</v>
      </c>
      <c r="G279" s="2">
        <f>ROUND((SUMPRODUCT((NhuCau!$E$286:$E$299=CakyQuyhoach)*((NhuCau!J$286:J$299)/10))+SUMPRODUCT((NhuCau!$E$286:$E$299=Kykehoach)*((NhuCau!J$286:J$299)/5))+SUMPRODUCT((NhuCau!$E$286:$E$299=$C279)*(NhuCau!J$286:J$299))),2)</f>
        <v>0</v>
      </c>
      <c r="H279" s="2">
        <f>ROUND((SUMPRODUCT((NhuCau!$E$286:$E$299=CakyQuyhoach)*((NhuCau!K$286:K$299)/10))+SUMPRODUCT((NhuCau!$E$286:$E$299=Kykehoach)*((NhuCau!K$286:K$299)/5))+SUMPRODUCT((NhuCau!$E$286:$E$299=$C279)*(NhuCau!K$286:K$299))),2)</f>
        <v>0</v>
      </c>
      <c r="I279" s="2">
        <f>ROUND((SUMPRODUCT((NhuCau!$E$286:$E$299=CakyQuyhoach)*((NhuCau!L$286:L$299)/10))+SUMPRODUCT((NhuCau!$E$286:$E$299=Kykehoach)*((NhuCau!L$286:L$299)/5))+SUMPRODUCT((NhuCau!$E$286:$E$299=$C279)*(NhuCau!L$286:L$299))),2)</f>
        <v>0</v>
      </c>
      <c r="J279" s="2">
        <f>ROUND((SUMPRODUCT((NhuCau!$E$286:$E$299=CakyQuyhoach)*((NhuCau!M$286:M$299)/10))+SUMPRODUCT((NhuCau!$E$286:$E$299=Kykehoach)*((NhuCau!M$286:M$299)/5))+SUMPRODUCT((NhuCau!$E$286:$E$299=$C279)*(NhuCau!M$286:M$299))),2)</f>
        <v>0</v>
      </c>
      <c r="K279" s="2">
        <f>ROUND((SUMPRODUCT((NhuCau!$E$286:$E$299=CakyQuyhoach)*((NhuCau!N$286:N$299)/10))+SUMPRODUCT((NhuCau!$E$286:$E$299=Kykehoach)*((NhuCau!N$286:N$299)/5))+SUMPRODUCT((NhuCau!$E$286:$E$299=$C279)*(NhuCau!N$286:N$299))),2)</f>
        <v>0</v>
      </c>
      <c r="L279" s="2">
        <f>ROUND((SUMPRODUCT((NhuCau!$E$286:$E$299=CakyQuyhoach)*((NhuCau!O$286:O$299)/10))+SUMPRODUCT((NhuCau!$E$286:$E$299=Kykehoach)*((NhuCau!O$286:O$299)/5))+SUMPRODUCT((NhuCau!$E$286:$E$299=$C279)*(NhuCau!O$286:O$299))),2)</f>
        <v>0</v>
      </c>
      <c r="M279" s="2">
        <f>ROUND((SUMPRODUCT((NhuCau!$E$286:$E$299=CakyQuyhoach)*((NhuCau!P$286:P$299)/10))+SUMPRODUCT((NhuCau!$E$286:$E$299=Kykehoach)*((NhuCau!P$286:P$299)/5))+SUMPRODUCT((NhuCau!$E$286:$E$299=$C279)*(NhuCau!P$286:P$299))),2)</f>
        <v>0</v>
      </c>
      <c r="N279" s="2">
        <f>ROUND((SUMPRODUCT((NhuCau!$E$286:$E$299=CakyQuyhoach)*((NhuCau!Q$286:Q$299)/10))+SUMPRODUCT((NhuCau!$E$286:$E$299=Kykehoach)*((NhuCau!Q$286:Q$299)/5))+SUMPRODUCT((NhuCau!$E$286:$E$299=$C279)*(NhuCau!Q$286:Q$299))),2)</f>
        <v>0</v>
      </c>
      <c r="O279" s="2">
        <f>ROUND((SUMPRODUCT((NhuCau!$E$286:$E$299=CakyQuyhoach)*((NhuCau!R$286:R$299)/10))+SUMPRODUCT((NhuCau!$E$286:$E$299=Kykehoach)*((NhuCau!R$286:R$299)/5))+SUMPRODUCT((NhuCau!$E$286:$E$299=$C279)*(NhuCau!R$286:R$299))),2)</f>
        <v>0</v>
      </c>
      <c r="P279" s="2">
        <f>ROUND((SUMPRODUCT((NhuCau!$E$286:$E$299=CakyQuyhoach)*((NhuCau!S$286:S$299)/10))+SUMPRODUCT((NhuCau!$E$286:$E$299=Kykehoach)*((NhuCau!S$286:S$299)/5))+SUMPRODUCT((NhuCau!$E$286:$E$299=$C279)*(NhuCau!S$286:S$299))),2)</f>
        <v>0</v>
      </c>
      <c r="Q279" s="2">
        <f>ROUND((SUMPRODUCT((NhuCau!$E$286:$E$299=CakyQuyhoach)*((NhuCau!T$286:T$299)/10))+SUMPRODUCT((NhuCau!$E$286:$E$299=Kykehoach)*((NhuCau!T$286:T$299)/5))+SUMPRODUCT((NhuCau!$E$286:$E$299=$C279)*(NhuCau!T$286:T$299))),2)</f>
        <v>0</v>
      </c>
      <c r="R279" s="2">
        <f>ROUND((SUMPRODUCT((NhuCau!$E$286:$E$299=CakyQuyhoach)*((NhuCau!U$286:U$299)/10))+SUMPRODUCT((NhuCau!$E$286:$E$299=Kykehoach)*((NhuCau!U$286:U$299)/5))+SUMPRODUCT((NhuCau!$E$286:$E$299=$C279)*(NhuCau!U$286:U$299))),2)</f>
        <v>0</v>
      </c>
      <c r="S279" s="2">
        <f>ROUND((SUMPRODUCT((NhuCau!$E$286:$E$299=CakyQuyhoach)*((NhuCau!V$286:V$299)/10))+SUMPRODUCT((NhuCau!$E$286:$E$299=Kykehoach)*((NhuCau!V$286:V$299)/5))+SUMPRODUCT((NhuCau!$E$286:$E$299=$C279)*(NhuCau!V$286:V$299))),2)</f>
        <v>0</v>
      </c>
      <c r="T279" s="2">
        <f>ROUND((SUMPRODUCT((NhuCau!$E$286:$E$299=CakyQuyhoach)*((NhuCau!W$286:W$299)/10))+SUMPRODUCT((NhuCau!$E$286:$E$299=Kykehoach)*((NhuCau!W$286:W$299)/5))+SUMPRODUCT((NhuCau!$E$286:$E$299=$C279)*(NhuCau!W$286:W$299))),2)</f>
        <v>0</v>
      </c>
      <c r="U279" s="2">
        <f>ROUND((SUMPRODUCT((NhuCau!$E$286:$E$299=CakyQuyhoach)*((NhuCau!X$286:X$299)/10))+SUMPRODUCT((NhuCau!$E$286:$E$299=Kykehoach)*((NhuCau!X$286:X$299)/5))+SUMPRODUCT((NhuCau!$E$286:$E$299=$C279)*(NhuCau!X$286:X$299))),2)</f>
        <v>0</v>
      </c>
      <c r="V279" s="2">
        <f>ROUND((SUMPRODUCT((NhuCau!$E$286:$E$299=CakyQuyhoach)*((NhuCau!Y$286:Y$299)/10))+SUMPRODUCT((NhuCau!$E$286:$E$299=Kykehoach)*((NhuCau!Y$286:Y$299)/5))+SUMPRODUCT((NhuCau!$E$286:$E$299=$C279)*(NhuCau!Y$286:Y$299))),2)</f>
        <v>0</v>
      </c>
      <c r="W279" s="2">
        <f>ROUND((SUMPRODUCT((NhuCau!$E$286:$E$299=CakyQuyhoach)*((NhuCau!Z$286:Z$299)/10))+SUMPRODUCT((NhuCau!$E$286:$E$299=Kykehoach)*((NhuCau!Z$286:Z$299)/5))+SUMPRODUCT((NhuCau!$E$286:$E$299=$C279)*(NhuCau!Z$286:Z$299))),2)</f>
        <v>0</v>
      </c>
      <c r="X279" s="2">
        <f>ROUND((SUMPRODUCT((NhuCau!$E$286:$E$299=CakyQuyhoach)*((NhuCau!AA$286:AA$299)/10))+SUMPRODUCT((NhuCau!$E$286:$E$299=Kykehoach)*((NhuCau!AA$286:AA$299)/5))+SUMPRODUCT((NhuCau!$E$286:$E$299=$C279)*(NhuCau!AA$286:AA$299))),2)</f>
        <v>0</v>
      </c>
      <c r="Y279" s="2">
        <f>ROUND((SUMPRODUCT((NhuCau!$E$286:$E$299=CakyQuyhoach)*((NhuCau!AB$286:AB$299)/10))+SUMPRODUCT((NhuCau!$E$286:$E$299=Kykehoach)*((NhuCau!AB$286:AB$299)/5))+SUMPRODUCT((NhuCau!$E$286:$E$299=$C279)*(NhuCau!AB$286:AB$299))),2)</f>
        <v>0</v>
      </c>
      <c r="Z279" s="2">
        <f>ROUND((SUMPRODUCT((NhuCau!$E$286:$E$299=CakyQuyhoach)*((NhuCau!AC$286:AC$299)/10))+SUMPRODUCT((NhuCau!$E$286:$E$299=Kykehoach)*((NhuCau!AC$286:AC$299)/5))+SUMPRODUCT((NhuCau!$E$286:$E$299=$C279)*(NhuCau!AC$286:AC$299))),2)</f>
        <v>0</v>
      </c>
      <c r="AA279" s="2">
        <f>ROUND((SUMPRODUCT((NhuCau!$E$286:$E$299=CakyQuyhoach)*((NhuCau!AD$286:AD$299)/10))+SUMPRODUCT((NhuCau!$E$286:$E$299=Kykehoach)*((NhuCau!AD$286:AD$299)/5))+SUMPRODUCT((NhuCau!$E$286:$E$299=$C279)*(NhuCau!AD$286:AD$299))),2)</f>
        <v>0</v>
      </c>
      <c r="AB279" s="2">
        <f>ROUND((SUMPRODUCT((NhuCau!$E$286:$E$299=CakyQuyhoach)*((NhuCau!AE$286:AE$299)/10))+SUMPRODUCT((NhuCau!$E$286:$E$299=Kykehoach)*((NhuCau!AE$286:AE$299)/5))+SUMPRODUCT((NhuCau!$E$286:$E$299=$C279)*(NhuCau!AE$286:AE$299))),2)</f>
        <v>0</v>
      </c>
      <c r="AC279" s="2">
        <f>ROUND((SUMPRODUCT((NhuCau!$E$286:$E$299=CakyQuyhoach)*((NhuCau!AF$286:AF$299)/10))+SUMPRODUCT((NhuCau!$E$286:$E$299=Kykehoach)*((NhuCau!AF$286:AF$299)/5))+SUMPRODUCT((NhuCau!$E$286:$E$299=$C279)*(NhuCau!AF$286:AF$299))),2)</f>
        <v>0</v>
      </c>
      <c r="AD279" s="2">
        <f>ROUND((SUMPRODUCT((NhuCau!$E$286:$E$299=CakyQuyhoach)*((NhuCau!AG$286:AG$299)/10))+SUMPRODUCT((NhuCau!$E$286:$E$299=Kykehoach)*((NhuCau!AG$286:AG$299)/5))+SUMPRODUCT((NhuCau!$E$286:$E$299=$C279)*(NhuCau!AG$286:AG$299))),2)</f>
        <v>0</v>
      </c>
      <c r="AE279" s="2">
        <f>ROUND((SUMPRODUCT((NhuCau!$E$286:$E$299=CakyQuyhoach)*((NhuCau!AH$286:AH$299)/10))+SUMPRODUCT((NhuCau!$E$286:$E$299=Kykehoach)*((NhuCau!AH$286:AH$299)/5))+SUMPRODUCT((NhuCau!$E$286:$E$299=$C279)*(NhuCau!AH$286:AH$299))),2)</f>
        <v>0</v>
      </c>
      <c r="AF279" s="2">
        <f>ROUND((SUMPRODUCT((NhuCau!$E$286:$E$299=CakyQuyhoach)*((NhuCau!AI$286:AI$299)/10))+SUMPRODUCT((NhuCau!$E$286:$E$299=Kykehoach)*((NhuCau!AI$286:AI$299)/5))+SUMPRODUCT((NhuCau!$E$286:$E$299=$C279)*(NhuCau!AI$286:AI$299))),2)</f>
        <v>0</v>
      </c>
      <c r="AG279" s="2">
        <f>ROUND((SUMPRODUCT((NhuCau!$E$286:$E$299=CakyQuyhoach)*((NhuCau!AJ$286:AJ$299)/10))+SUMPRODUCT((NhuCau!$E$286:$E$299=Kykehoach)*((NhuCau!AJ$286:AJ$299)/5))+SUMPRODUCT((NhuCau!$E$286:$E$299=$C279)*(NhuCau!AJ$286:AJ$299))),2)</f>
        <v>0</v>
      </c>
      <c r="AH279" s="2">
        <f>ROUND((SUMPRODUCT((NhuCau!$E$286:$E$299=CakyQuyhoach)*((NhuCau!AK$286:AK$299)/10))+SUMPRODUCT((NhuCau!$E$286:$E$299=Kykehoach)*((NhuCau!AK$286:AK$299)/5))+SUMPRODUCT((NhuCau!$E$286:$E$299=$C279)*(NhuCau!AK$286:AK$299))),2)</f>
        <v>0</v>
      </c>
      <c r="AI279" s="2">
        <f>ROUND((SUMPRODUCT((NhuCau!$E$286:$E$299=CakyQuyhoach)*((NhuCau!AL$286:AL$299)/10))+SUMPRODUCT((NhuCau!$E$286:$E$299=Kykehoach)*((NhuCau!AL$286:AL$299)/5))+SUMPRODUCT((NhuCau!$E$286:$E$299=$C279)*(NhuCau!AL$286:AL$299))),2)</f>
        <v>0</v>
      </c>
      <c r="AJ279" s="2">
        <f>ROUND((SUMPRODUCT((NhuCau!$E$286:$E$299=CakyQuyhoach)*((NhuCau!AM$286:AM$299)/10))+SUMPRODUCT((NhuCau!$E$286:$E$299=Kykehoach)*((NhuCau!AM$286:AM$299)/5))+SUMPRODUCT((NhuCau!$E$286:$E$299=$C279)*(NhuCau!AM$286:AM$299))),2)</f>
        <v>0</v>
      </c>
      <c r="AK279" s="2">
        <f>ROUND((SUMPRODUCT((NhuCau!$E$286:$E$299=CakyQuyhoach)*((NhuCau!AN$286:AN$299)/10))+SUMPRODUCT((NhuCau!$E$286:$E$299=Kykehoach)*((NhuCau!AN$286:AN$299)/5))+SUMPRODUCT((NhuCau!$E$286:$E$299=$C279)*(NhuCau!AN$286:AN$299))),2)</f>
        <v>0</v>
      </c>
      <c r="AL279" s="2">
        <f>ROUND((SUMPRODUCT((NhuCau!$E$286:$E$299=CakyQuyhoach)*((NhuCau!AO$286:AO$299)/10))+SUMPRODUCT((NhuCau!$E$286:$E$299=Kykehoach)*((NhuCau!AO$286:AO$299)/5))+SUMPRODUCT((NhuCau!$E$286:$E$299=$C279)*(NhuCau!AO$286:AO$299))),2)</f>
        <v>0</v>
      </c>
      <c r="AM279" s="2">
        <f>ROUND((SUMPRODUCT((NhuCau!$E$286:$E$299=CakyQuyhoach)*((NhuCau!AP$286:AP$299)/10))+SUMPRODUCT((NhuCau!$E$286:$E$299=Kykehoach)*((NhuCau!AP$286:AP$299)/5))+SUMPRODUCT((NhuCau!$E$286:$E$299=$C279)*(NhuCau!AP$286:AP$299))),2)</f>
        <v>0</v>
      </c>
      <c r="AN279" s="2">
        <f>ROUND((SUMPRODUCT((NhuCau!$E$286:$E$299=CakyQuyhoach)*((NhuCau!AQ$286:AQ$299)/10))+SUMPRODUCT((NhuCau!$E$286:$E$299=Kykehoach)*((NhuCau!AQ$286:AQ$299)/5))+SUMPRODUCT((NhuCau!$E$286:$E$299=$C279)*(NhuCau!AQ$286:AQ$299))),2)</f>
        <v>0</v>
      </c>
      <c r="AO279" s="2">
        <f>ROUND((SUMPRODUCT((NhuCau!$E$286:$E$299=CakyQuyhoach)*((NhuCau!AR$286:AR$299)/10))+SUMPRODUCT((NhuCau!$E$286:$E$299=Kykehoach)*((NhuCau!AR$286:AR$299)/5))+SUMPRODUCT((NhuCau!$E$286:$E$299=$C279)*(NhuCau!AR$286:AR$299))),2)</f>
        <v>0</v>
      </c>
      <c r="AP279" s="2">
        <f>ROUND((SUMPRODUCT((NhuCau!$E$286:$E$299=CakyQuyhoach)*((NhuCau!AS$286:AS$299)/10))+SUMPRODUCT((NhuCau!$E$286:$E$299=Kykehoach)*((NhuCau!AS$286:AS$299)/5))+SUMPRODUCT((NhuCau!$E$286:$E$299=$C279)*(NhuCau!AS$286:AS$299))),2)</f>
        <v>0</v>
      </c>
      <c r="AQ279" s="2">
        <f>ROUND((SUMPRODUCT((NhuCau!$E$286:$E$299=CakyQuyhoach)*((NhuCau!AT$286:AT$299)/10))+SUMPRODUCT((NhuCau!$E$286:$E$299=Kykehoach)*((NhuCau!AT$286:AT$299)/5))+SUMPRODUCT((NhuCau!$E$286:$E$299=$C279)*(NhuCau!AT$286:AT$299))),2)</f>
        <v>0</v>
      </c>
      <c r="AR279" s="2">
        <f>ROUND((SUMPRODUCT((NhuCau!$E$286:$E$299=CakyQuyhoach)*((NhuCau!AU$286:AU$299)/10))+SUMPRODUCT((NhuCau!$E$286:$E$299=Kykehoach)*((NhuCau!AU$286:AU$299)/5))+SUMPRODUCT((NhuCau!$E$286:$E$299=$C279)*(NhuCau!AU$286:AU$299))),2)</f>
        <v>0</v>
      </c>
      <c r="AS279" s="2">
        <f>ROUND((SUMPRODUCT((NhuCau!$E$286:$E$299=CakyQuyhoach)*((NhuCau!AV$286:AV$299)/10))+SUMPRODUCT((NhuCau!$E$286:$E$299=Kykehoach)*((NhuCau!AV$286:AV$299)/5))+SUMPRODUCT((NhuCau!$E$286:$E$299=$C279)*(NhuCau!AV$286:AV$299))),2)</f>
        <v>0</v>
      </c>
      <c r="AT279" s="2">
        <f>ROUND((SUMPRODUCT((NhuCau!$E$286:$E$299=CakyQuyhoach)*((NhuCau!AW$286:AW$299)/10))+SUMPRODUCT((NhuCau!$E$286:$E$299=Kykehoach)*((NhuCau!AW$286:AW$299)/5))+SUMPRODUCT((NhuCau!$E$286:$E$299=$C279)*(NhuCau!AW$286:AW$299))),2)</f>
        <v>0</v>
      </c>
      <c r="AU279" s="2">
        <f>ROUND((SUMPRODUCT((NhuCau!$E$286:$E$299=CakyQuyhoach)*((NhuCau!AX$286:AX$299)/10))+SUMPRODUCT((NhuCau!$E$286:$E$299=Kykehoach)*((NhuCau!AX$286:AX$299)/5))+SUMPRODUCT((NhuCau!$E$286:$E$299=$C279)*(NhuCau!AX$286:AX$299))),2)</f>
        <v>0</v>
      </c>
      <c r="AV279" s="2">
        <f>ROUND((SUMPRODUCT((NhuCau!$E$286:$E$299=CakyQuyhoach)*((NhuCau!AY$286:AY$299)/10))+SUMPRODUCT((NhuCau!$E$286:$E$299=Kykehoach)*((NhuCau!AY$286:AY$299)/5))+SUMPRODUCT((NhuCau!$E$286:$E$299=$C279)*(NhuCau!AY$286:AY$299))),2)</f>
        <v>0</v>
      </c>
      <c r="AW279" s="2">
        <f>ROUND((SUMPRODUCT((NhuCau!$E$286:$E$299=CakyQuyhoach)*((NhuCau!AZ$286:AZ$299)/10))+SUMPRODUCT((NhuCau!$E$286:$E$299=Kykehoach)*((NhuCau!AZ$286:AZ$299)/5))+SUMPRODUCT((NhuCau!$E$286:$E$299=$C279)*(NhuCau!AZ$286:AZ$299))),2)</f>
        <v>0</v>
      </c>
      <c r="AX279" s="2">
        <f>ROUND((SUMPRODUCT((NhuCau!$E$286:$E$299=CakyQuyhoach)*((NhuCau!BA$286:BA$299)/10))+SUMPRODUCT((NhuCau!$E$286:$E$299=Kykehoach)*((NhuCau!BA$286:BA$299)/5))+SUMPRODUCT((NhuCau!$E$286:$E$299=$C279)*(NhuCau!BA$286:BA$299))),2)</f>
        <v>0</v>
      </c>
      <c r="AY279" s="2">
        <f>ROUND((SUMPRODUCT((NhuCau!$E$286:$E$299=CakyQuyhoach)*((NhuCau!BB$286:BB$299)/10))+SUMPRODUCT((NhuCau!$E$286:$E$299=Kykehoach)*((NhuCau!BB$286:BB$299)/5))+SUMPRODUCT((NhuCau!$E$286:$E$299=$C279)*(NhuCau!BB$286:BB$299))),2)</f>
        <v>0</v>
      </c>
      <c r="AZ279" s="2">
        <f>ROUND((SUMPRODUCT((NhuCau!$E$286:$E$299=CakyQuyhoach)*((NhuCau!BD$286:BD$299)/10))+SUMPRODUCT((NhuCau!$E$286:$E$299=Kykehoach)*((NhuCau!BD$286:BD$299)/5))+SUMPRODUCT((NhuCau!$E$286:$E$299=$C279)*(NhuCau!BD$286:BD$299))),2)</f>
        <v>0</v>
      </c>
      <c r="BA279" s="2">
        <f>ROUND((SUMPRODUCT((NhuCau!$E$286:$E$299=CakyQuyhoach)*((NhuCau!BE$286:BE$299)/10))+SUMPRODUCT((NhuCau!$E$286:$E$299=Kykehoach)*((NhuCau!BE$286:BE$299)/5))+SUMPRODUCT((NhuCau!$E$286:$E$299=$C279)*(NhuCau!BE$286:BE$299))),2)</f>
        <v>0</v>
      </c>
      <c r="BB279" s="2">
        <f>ROUND((SUMPRODUCT((NhuCau!$E$286:$E$299=CakyQuyhoach)*((NhuCau!BF$286:BF$299)/10))+SUMPRODUCT((NhuCau!$E$286:$E$299=Kykehoach)*((NhuCau!BF$286:BF$299)/5))+SUMPRODUCT((NhuCau!$E$286:$E$299=$C279)*(NhuCau!BF$286:BF$299))),2)</f>
        <v>0</v>
      </c>
      <c r="BC279" s="2">
        <f>ROUND((SUMPRODUCT((NhuCau!$E$286:$E$299=CakyQuyhoach)*((NhuCau!BG$286:BG$299)/10))+SUMPRODUCT((NhuCau!$E$286:$E$299=Kykehoach)*((NhuCau!BG$286:BG$299)/5))+SUMPRODUCT((NhuCau!$E$286:$E$299=$C279)*(NhuCau!BG$286:BG$299))),2)</f>
        <v>0</v>
      </c>
      <c r="BD279" s="2">
        <f>ROUND((SUMPRODUCT((NhuCau!$E$286:$E$299=CakyQuyhoach)*((NhuCau!BH$286:BH$299)/10))+SUMPRODUCT((NhuCau!$E$286:$E$299=Kykehoach)*((NhuCau!BH$286:BH$299)/5))+SUMPRODUCT((NhuCau!$E$286:$E$299=$C279)*(NhuCau!BH$286:BH$299))),2)</f>
        <v>0</v>
      </c>
      <c r="BE279" s="2">
        <f>ROUND((SUMPRODUCT((NhuCau!$E$286:$E$299=CakyQuyhoach)*((NhuCau!BI$286:BI$299)/10))+SUMPRODUCT((NhuCau!$E$286:$E$299=Kykehoach)*((NhuCau!BI$286:BI$299)/5))+SUMPRODUCT((NhuCau!$E$286:$E$299=$C279)*(NhuCau!BI$286:BI$299))),2)</f>
        <v>0</v>
      </c>
      <c r="BF279" s="2">
        <f>ROUND((SUMPRODUCT((NhuCau!$E$286:$E$299=CakyQuyhoach)*((NhuCau!BJ$286:BJ$299)/10))+SUMPRODUCT((NhuCau!$E$286:$E$299=Kykehoach)*((NhuCau!BJ$286:BJ$299)/5))+SUMPRODUCT((NhuCau!$E$286:$E$299=$C279)*(NhuCau!BJ$286:BJ$299))),2)</f>
        <v>0</v>
      </c>
      <c r="BG279" s="2">
        <f>ROUND((SUMPRODUCT((NhuCau!$E$286:$E$299=CakyQuyhoach)*((NhuCau!BK$286:BK$299)/10))+SUMPRODUCT((NhuCau!$E$286:$E$299=Kykehoach)*((NhuCau!BK$286:BK$299)/5))+SUMPRODUCT((NhuCau!$E$286:$E$299=$C279)*(NhuCau!BK$286:BK$299))),2)</f>
        <v>0</v>
      </c>
    </row>
    <row r="280" spans="1:59" s="1" customFormat="1" ht="16.5" customHeight="1">
      <c r="A280" s="251" t="s">
        <v>42</v>
      </c>
      <c r="B280" s="252"/>
      <c r="C280" s="253" t="str">
        <f>BANGTINH!O9</f>
        <v>Năm 2028</v>
      </c>
      <c r="D280" s="246" t="s">
        <v>28</v>
      </c>
      <c r="E280" s="255">
        <f>SUM(F280:BG280)</f>
        <v>0</v>
      </c>
      <c r="F280" s="2">
        <f>ROUND((SUMPRODUCT((NhuCau!$E$286:$E$299=CakyQuyhoach)*((NhuCau!I$286:I$299)/10))+SUMPRODUCT((NhuCau!$E$286:$E$299=Kykehoach)*((NhuCau!I$286:I$299)/5))+SUMPRODUCT((NhuCau!$E$286:$E$299=$C280)*(NhuCau!I$286:I$299))),2)</f>
        <v>0</v>
      </c>
      <c r="G280" s="2">
        <f>ROUND((SUMPRODUCT((NhuCau!$E$286:$E$299=CakyQuyhoach)*((NhuCau!J$286:J$299)/10))+SUMPRODUCT((NhuCau!$E$286:$E$299=Kykehoach)*((NhuCau!J$286:J$299)/5))+SUMPRODUCT((NhuCau!$E$286:$E$299=$C280)*(NhuCau!J$286:J$299))),2)</f>
        <v>0</v>
      </c>
      <c r="H280" s="2">
        <f>ROUND((SUMPRODUCT((NhuCau!$E$286:$E$299=CakyQuyhoach)*((NhuCau!K$286:K$299)/10))+SUMPRODUCT((NhuCau!$E$286:$E$299=Kykehoach)*((NhuCau!K$286:K$299)/5))+SUMPRODUCT((NhuCau!$E$286:$E$299=$C280)*(NhuCau!K$286:K$299))),2)</f>
        <v>0</v>
      </c>
      <c r="I280" s="2">
        <f>ROUND((SUMPRODUCT((NhuCau!$E$286:$E$299=CakyQuyhoach)*((NhuCau!L$286:L$299)/10))+SUMPRODUCT((NhuCau!$E$286:$E$299=Kykehoach)*((NhuCau!L$286:L$299)/5))+SUMPRODUCT((NhuCau!$E$286:$E$299=$C280)*(NhuCau!L$286:L$299))),2)</f>
        <v>0</v>
      </c>
      <c r="J280" s="2">
        <f>ROUND((SUMPRODUCT((NhuCau!$E$286:$E$299=CakyQuyhoach)*((NhuCau!M$286:M$299)/10))+SUMPRODUCT((NhuCau!$E$286:$E$299=Kykehoach)*((NhuCau!M$286:M$299)/5))+SUMPRODUCT((NhuCau!$E$286:$E$299=$C280)*(NhuCau!M$286:M$299))),2)</f>
        <v>0</v>
      </c>
      <c r="K280" s="2">
        <f>ROUND((SUMPRODUCT((NhuCau!$E$286:$E$299=CakyQuyhoach)*((NhuCau!N$286:N$299)/10))+SUMPRODUCT((NhuCau!$E$286:$E$299=Kykehoach)*((NhuCau!N$286:N$299)/5))+SUMPRODUCT((NhuCau!$E$286:$E$299=$C280)*(NhuCau!N$286:N$299))),2)</f>
        <v>0</v>
      </c>
      <c r="L280" s="2">
        <f>ROUND((SUMPRODUCT((NhuCau!$E$286:$E$299=CakyQuyhoach)*((NhuCau!O$286:O$299)/10))+SUMPRODUCT((NhuCau!$E$286:$E$299=Kykehoach)*((NhuCau!O$286:O$299)/5))+SUMPRODUCT((NhuCau!$E$286:$E$299=$C280)*(NhuCau!O$286:O$299))),2)</f>
        <v>0</v>
      </c>
      <c r="M280" s="2">
        <f>ROUND((SUMPRODUCT((NhuCau!$E$286:$E$299=CakyQuyhoach)*((NhuCau!P$286:P$299)/10))+SUMPRODUCT((NhuCau!$E$286:$E$299=Kykehoach)*((NhuCau!P$286:P$299)/5))+SUMPRODUCT((NhuCau!$E$286:$E$299=$C280)*(NhuCau!P$286:P$299))),2)</f>
        <v>0</v>
      </c>
      <c r="N280" s="2">
        <f>ROUND((SUMPRODUCT((NhuCau!$E$286:$E$299=CakyQuyhoach)*((NhuCau!Q$286:Q$299)/10))+SUMPRODUCT((NhuCau!$E$286:$E$299=Kykehoach)*((NhuCau!Q$286:Q$299)/5))+SUMPRODUCT((NhuCau!$E$286:$E$299=$C280)*(NhuCau!Q$286:Q$299))),2)</f>
        <v>0</v>
      </c>
      <c r="O280" s="2">
        <f>ROUND((SUMPRODUCT((NhuCau!$E$286:$E$299=CakyQuyhoach)*((NhuCau!R$286:R$299)/10))+SUMPRODUCT((NhuCau!$E$286:$E$299=Kykehoach)*((NhuCau!R$286:R$299)/5))+SUMPRODUCT((NhuCau!$E$286:$E$299=$C280)*(NhuCau!R$286:R$299))),2)</f>
        <v>0</v>
      </c>
      <c r="P280" s="2">
        <f>ROUND((SUMPRODUCT((NhuCau!$E$286:$E$299=CakyQuyhoach)*((NhuCau!S$286:S$299)/10))+SUMPRODUCT((NhuCau!$E$286:$E$299=Kykehoach)*((NhuCau!S$286:S$299)/5))+SUMPRODUCT((NhuCau!$E$286:$E$299=$C280)*(NhuCau!S$286:S$299))),2)</f>
        <v>0</v>
      </c>
      <c r="Q280" s="2">
        <f>ROUND((SUMPRODUCT((NhuCau!$E$286:$E$299=CakyQuyhoach)*((NhuCau!T$286:T$299)/10))+SUMPRODUCT((NhuCau!$E$286:$E$299=Kykehoach)*((NhuCau!T$286:T$299)/5))+SUMPRODUCT((NhuCau!$E$286:$E$299=$C280)*(NhuCau!T$286:T$299))),2)</f>
        <v>0</v>
      </c>
      <c r="R280" s="2">
        <f>ROUND((SUMPRODUCT((NhuCau!$E$286:$E$299=CakyQuyhoach)*((NhuCau!U$286:U$299)/10))+SUMPRODUCT((NhuCau!$E$286:$E$299=Kykehoach)*((NhuCau!U$286:U$299)/5))+SUMPRODUCT((NhuCau!$E$286:$E$299=$C280)*(NhuCau!U$286:U$299))),2)</f>
        <v>0</v>
      </c>
      <c r="S280" s="2">
        <f>ROUND((SUMPRODUCT((NhuCau!$E$286:$E$299=CakyQuyhoach)*((NhuCau!V$286:V$299)/10))+SUMPRODUCT((NhuCau!$E$286:$E$299=Kykehoach)*((NhuCau!V$286:V$299)/5))+SUMPRODUCT((NhuCau!$E$286:$E$299=$C280)*(NhuCau!V$286:V$299))),2)</f>
        <v>0</v>
      </c>
      <c r="T280" s="2">
        <f>ROUND((SUMPRODUCT((NhuCau!$E$286:$E$299=CakyQuyhoach)*((NhuCau!W$286:W$299)/10))+SUMPRODUCT((NhuCau!$E$286:$E$299=Kykehoach)*((NhuCau!W$286:W$299)/5))+SUMPRODUCT((NhuCau!$E$286:$E$299=$C280)*(NhuCau!W$286:W$299))),2)</f>
        <v>0</v>
      </c>
      <c r="U280" s="2">
        <f>ROUND((SUMPRODUCT((NhuCau!$E$286:$E$299=CakyQuyhoach)*((NhuCau!X$286:X$299)/10))+SUMPRODUCT((NhuCau!$E$286:$E$299=Kykehoach)*((NhuCau!X$286:X$299)/5))+SUMPRODUCT((NhuCau!$E$286:$E$299=$C280)*(NhuCau!X$286:X$299))),2)</f>
        <v>0</v>
      </c>
      <c r="V280" s="2">
        <f>ROUND((SUMPRODUCT((NhuCau!$E$286:$E$299=CakyQuyhoach)*((NhuCau!Y$286:Y$299)/10))+SUMPRODUCT((NhuCau!$E$286:$E$299=Kykehoach)*((NhuCau!Y$286:Y$299)/5))+SUMPRODUCT((NhuCau!$E$286:$E$299=$C280)*(NhuCau!Y$286:Y$299))),2)</f>
        <v>0</v>
      </c>
      <c r="W280" s="2">
        <f>ROUND((SUMPRODUCT((NhuCau!$E$286:$E$299=CakyQuyhoach)*((NhuCau!Z$286:Z$299)/10))+SUMPRODUCT((NhuCau!$E$286:$E$299=Kykehoach)*((NhuCau!Z$286:Z$299)/5))+SUMPRODUCT((NhuCau!$E$286:$E$299=$C280)*(NhuCau!Z$286:Z$299))),2)</f>
        <v>0</v>
      </c>
      <c r="X280" s="2">
        <f>ROUND((SUMPRODUCT((NhuCau!$E$286:$E$299=CakyQuyhoach)*((NhuCau!AA$286:AA$299)/10))+SUMPRODUCT((NhuCau!$E$286:$E$299=Kykehoach)*((NhuCau!AA$286:AA$299)/5))+SUMPRODUCT((NhuCau!$E$286:$E$299=$C280)*(NhuCau!AA$286:AA$299))),2)</f>
        <v>0</v>
      </c>
      <c r="Y280" s="2">
        <f>ROUND((SUMPRODUCT((NhuCau!$E$286:$E$299=CakyQuyhoach)*((NhuCau!AB$286:AB$299)/10))+SUMPRODUCT((NhuCau!$E$286:$E$299=Kykehoach)*((NhuCau!AB$286:AB$299)/5))+SUMPRODUCT((NhuCau!$E$286:$E$299=$C280)*(NhuCau!AB$286:AB$299))),2)</f>
        <v>0</v>
      </c>
      <c r="Z280" s="2">
        <f>ROUND((SUMPRODUCT((NhuCau!$E$286:$E$299=CakyQuyhoach)*((NhuCau!AC$286:AC$299)/10))+SUMPRODUCT((NhuCau!$E$286:$E$299=Kykehoach)*((NhuCau!AC$286:AC$299)/5))+SUMPRODUCT((NhuCau!$E$286:$E$299=$C280)*(NhuCau!AC$286:AC$299))),2)</f>
        <v>0</v>
      </c>
      <c r="AA280" s="2">
        <f>ROUND((SUMPRODUCT((NhuCau!$E$286:$E$299=CakyQuyhoach)*((NhuCau!AD$286:AD$299)/10))+SUMPRODUCT((NhuCau!$E$286:$E$299=Kykehoach)*((NhuCau!AD$286:AD$299)/5))+SUMPRODUCT((NhuCau!$E$286:$E$299=$C280)*(NhuCau!AD$286:AD$299))),2)</f>
        <v>0</v>
      </c>
      <c r="AB280" s="2">
        <f>ROUND((SUMPRODUCT((NhuCau!$E$286:$E$299=CakyQuyhoach)*((NhuCau!AE$286:AE$299)/10))+SUMPRODUCT((NhuCau!$E$286:$E$299=Kykehoach)*((NhuCau!AE$286:AE$299)/5))+SUMPRODUCT((NhuCau!$E$286:$E$299=$C280)*(NhuCau!AE$286:AE$299))),2)</f>
        <v>0</v>
      </c>
      <c r="AC280" s="2">
        <f>ROUND((SUMPRODUCT((NhuCau!$E$286:$E$299=CakyQuyhoach)*((NhuCau!AF$286:AF$299)/10))+SUMPRODUCT((NhuCau!$E$286:$E$299=Kykehoach)*((NhuCau!AF$286:AF$299)/5))+SUMPRODUCT((NhuCau!$E$286:$E$299=$C280)*(NhuCau!AF$286:AF$299))),2)</f>
        <v>0</v>
      </c>
      <c r="AD280" s="2">
        <f>ROUND((SUMPRODUCT((NhuCau!$E$286:$E$299=CakyQuyhoach)*((NhuCau!AG$286:AG$299)/10))+SUMPRODUCT((NhuCau!$E$286:$E$299=Kykehoach)*((NhuCau!AG$286:AG$299)/5))+SUMPRODUCT((NhuCau!$E$286:$E$299=$C280)*(NhuCau!AG$286:AG$299))),2)</f>
        <v>0</v>
      </c>
      <c r="AE280" s="2">
        <f>ROUND((SUMPRODUCT((NhuCau!$E$286:$E$299=CakyQuyhoach)*((NhuCau!AH$286:AH$299)/10))+SUMPRODUCT((NhuCau!$E$286:$E$299=Kykehoach)*((NhuCau!AH$286:AH$299)/5))+SUMPRODUCT((NhuCau!$E$286:$E$299=$C280)*(NhuCau!AH$286:AH$299))),2)</f>
        <v>0</v>
      </c>
      <c r="AF280" s="2">
        <f>ROUND((SUMPRODUCT((NhuCau!$E$286:$E$299=CakyQuyhoach)*((NhuCau!AI$286:AI$299)/10))+SUMPRODUCT((NhuCau!$E$286:$E$299=Kykehoach)*((NhuCau!AI$286:AI$299)/5))+SUMPRODUCT((NhuCau!$E$286:$E$299=$C280)*(NhuCau!AI$286:AI$299))),2)</f>
        <v>0</v>
      </c>
      <c r="AG280" s="2">
        <f>ROUND((SUMPRODUCT((NhuCau!$E$286:$E$299=CakyQuyhoach)*((NhuCau!AJ$286:AJ$299)/10))+SUMPRODUCT((NhuCau!$E$286:$E$299=Kykehoach)*((NhuCau!AJ$286:AJ$299)/5))+SUMPRODUCT((NhuCau!$E$286:$E$299=$C280)*(NhuCau!AJ$286:AJ$299))),2)</f>
        <v>0</v>
      </c>
      <c r="AH280" s="2">
        <f>ROUND((SUMPRODUCT((NhuCau!$E$286:$E$299=CakyQuyhoach)*((NhuCau!AK$286:AK$299)/10))+SUMPRODUCT((NhuCau!$E$286:$E$299=Kykehoach)*((NhuCau!AK$286:AK$299)/5))+SUMPRODUCT((NhuCau!$E$286:$E$299=$C280)*(NhuCau!AK$286:AK$299))),2)</f>
        <v>0</v>
      </c>
      <c r="AI280" s="2">
        <f>ROUND((SUMPRODUCT((NhuCau!$E$286:$E$299=CakyQuyhoach)*((NhuCau!AL$286:AL$299)/10))+SUMPRODUCT((NhuCau!$E$286:$E$299=Kykehoach)*((NhuCau!AL$286:AL$299)/5))+SUMPRODUCT((NhuCau!$E$286:$E$299=$C280)*(NhuCau!AL$286:AL$299))),2)</f>
        <v>0</v>
      </c>
      <c r="AJ280" s="2">
        <f>ROUND((SUMPRODUCT((NhuCau!$E$286:$E$299=CakyQuyhoach)*((NhuCau!AM$286:AM$299)/10))+SUMPRODUCT((NhuCau!$E$286:$E$299=Kykehoach)*((NhuCau!AM$286:AM$299)/5))+SUMPRODUCT((NhuCau!$E$286:$E$299=$C280)*(NhuCau!AM$286:AM$299))),2)</f>
        <v>0</v>
      </c>
      <c r="AK280" s="2">
        <f>ROUND((SUMPRODUCT((NhuCau!$E$286:$E$299=CakyQuyhoach)*((NhuCau!AN$286:AN$299)/10))+SUMPRODUCT((NhuCau!$E$286:$E$299=Kykehoach)*((NhuCau!AN$286:AN$299)/5))+SUMPRODUCT((NhuCau!$E$286:$E$299=$C280)*(NhuCau!AN$286:AN$299))),2)</f>
        <v>0</v>
      </c>
      <c r="AL280" s="2">
        <f>ROUND((SUMPRODUCT((NhuCau!$E$286:$E$299=CakyQuyhoach)*((NhuCau!AO$286:AO$299)/10))+SUMPRODUCT((NhuCau!$E$286:$E$299=Kykehoach)*((NhuCau!AO$286:AO$299)/5))+SUMPRODUCT((NhuCau!$E$286:$E$299=$C280)*(NhuCau!AO$286:AO$299))),2)</f>
        <v>0</v>
      </c>
      <c r="AM280" s="2">
        <f>ROUND((SUMPRODUCT((NhuCau!$E$286:$E$299=CakyQuyhoach)*((NhuCau!AP$286:AP$299)/10))+SUMPRODUCT((NhuCau!$E$286:$E$299=Kykehoach)*((NhuCau!AP$286:AP$299)/5))+SUMPRODUCT((NhuCau!$E$286:$E$299=$C280)*(NhuCau!AP$286:AP$299))),2)</f>
        <v>0</v>
      </c>
      <c r="AN280" s="2">
        <f>ROUND((SUMPRODUCT((NhuCau!$E$286:$E$299=CakyQuyhoach)*((NhuCau!AQ$286:AQ$299)/10))+SUMPRODUCT((NhuCau!$E$286:$E$299=Kykehoach)*((NhuCau!AQ$286:AQ$299)/5))+SUMPRODUCT((NhuCau!$E$286:$E$299=$C280)*(NhuCau!AQ$286:AQ$299))),2)</f>
        <v>0</v>
      </c>
      <c r="AO280" s="2">
        <f>ROUND((SUMPRODUCT((NhuCau!$E$286:$E$299=CakyQuyhoach)*((NhuCau!AR$286:AR$299)/10))+SUMPRODUCT((NhuCau!$E$286:$E$299=Kykehoach)*((NhuCau!AR$286:AR$299)/5))+SUMPRODUCT((NhuCau!$E$286:$E$299=$C280)*(NhuCau!AR$286:AR$299))),2)</f>
        <v>0</v>
      </c>
      <c r="AP280" s="2">
        <f>ROUND((SUMPRODUCT((NhuCau!$E$286:$E$299=CakyQuyhoach)*((NhuCau!AS$286:AS$299)/10))+SUMPRODUCT((NhuCau!$E$286:$E$299=Kykehoach)*((NhuCau!AS$286:AS$299)/5))+SUMPRODUCT((NhuCau!$E$286:$E$299=$C280)*(NhuCau!AS$286:AS$299))),2)</f>
        <v>0</v>
      </c>
      <c r="AQ280" s="2">
        <f>ROUND((SUMPRODUCT((NhuCau!$E$286:$E$299=CakyQuyhoach)*((NhuCau!AT$286:AT$299)/10))+SUMPRODUCT((NhuCau!$E$286:$E$299=Kykehoach)*((NhuCau!AT$286:AT$299)/5))+SUMPRODUCT((NhuCau!$E$286:$E$299=$C280)*(NhuCau!AT$286:AT$299))),2)</f>
        <v>0</v>
      </c>
      <c r="AR280" s="2">
        <f>ROUND((SUMPRODUCT((NhuCau!$E$286:$E$299=CakyQuyhoach)*((NhuCau!AU$286:AU$299)/10))+SUMPRODUCT((NhuCau!$E$286:$E$299=Kykehoach)*((NhuCau!AU$286:AU$299)/5))+SUMPRODUCT((NhuCau!$E$286:$E$299=$C280)*(NhuCau!AU$286:AU$299))),2)</f>
        <v>0</v>
      </c>
      <c r="AS280" s="2">
        <f>ROUND((SUMPRODUCT((NhuCau!$E$286:$E$299=CakyQuyhoach)*((NhuCau!AV$286:AV$299)/10))+SUMPRODUCT((NhuCau!$E$286:$E$299=Kykehoach)*((NhuCau!AV$286:AV$299)/5))+SUMPRODUCT((NhuCau!$E$286:$E$299=$C280)*(NhuCau!AV$286:AV$299))),2)</f>
        <v>0</v>
      </c>
      <c r="AT280" s="2">
        <f>ROUND((SUMPRODUCT((NhuCau!$E$286:$E$299=CakyQuyhoach)*((NhuCau!AW$286:AW$299)/10))+SUMPRODUCT((NhuCau!$E$286:$E$299=Kykehoach)*((NhuCau!AW$286:AW$299)/5))+SUMPRODUCT((NhuCau!$E$286:$E$299=$C280)*(NhuCau!AW$286:AW$299))),2)</f>
        <v>0</v>
      </c>
      <c r="AU280" s="2">
        <f>ROUND((SUMPRODUCT((NhuCau!$E$286:$E$299=CakyQuyhoach)*((NhuCau!AX$286:AX$299)/10))+SUMPRODUCT((NhuCau!$E$286:$E$299=Kykehoach)*((NhuCau!AX$286:AX$299)/5))+SUMPRODUCT((NhuCau!$E$286:$E$299=$C280)*(NhuCau!AX$286:AX$299))),2)</f>
        <v>0</v>
      </c>
      <c r="AV280" s="2">
        <f>ROUND((SUMPRODUCT((NhuCau!$E$286:$E$299=CakyQuyhoach)*((NhuCau!AY$286:AY$299)/10))+SUMPRODUCT((NhuCau!$E$286:$E$299=Kykehoach)*((NhuCau!AY$286:AY$299)/5))+SUMPRODUCT((NhuCau!$E$286:$E$299=$C280)*(NhuCau!AY$286:AY$299))),2)</f>
        <v>0</v>
      </c>
      <c r="AW280" s="2">
        <f>ROUND((SUMPRODUCT((NhuCau!$E$286:$E$299=CakyQuyhoach)*((NhuCau!AZ$286:AZ$299)/10))+SUMPRODUCT((NhuCau!$E$286:$E$299=Kykehoach)*((NhuCau!AZ$286:AZ$299)/5))+SUMPRODUCT((NhuCau!$E$286:$E$299=$C280)*(NhuCau!AZ$286:AZ$299))),2)</f>
        <v>0</v>
      </c>
      <c r="AX280" s="2">
        <f>ROUND((SUMPRODUCT((NhuCau!$E$286:$E$299=CakyQuyhoach)*((NhuCau!BA$286:BA$299)/10))+SUMPRODUCT((NhuCau!$E$286:$E$299=Kykehoach)*((NhuCau!BA$286:BA$299)/5))+SUMPRODUCT((NhuCau!$E$286:$E$299=$C280)*(NhuCau!BA$286:BA$299))),2)</f>
        <v>0</v>
      </c>
      <c r="AY280" s="2">
        <f>ROUND((SUMPRODUCT((NhuCau!$E$286:$E$299=CakyQuyhoach)*((NhuCau!BB$286:BB$299)/10))+SUMPRODUCT((NhuCau!$E$286:$E$299=Kykehoach)*((NhuCau!BB$286:BB$299)/5))+SUMPRODUCT((NhuCau!$E$286:$E$299=$C280)*(NhuCau!BB$286:BB$299))),2)</f>
        <v>0</v>
      </c>
      <c r="AZ280" s="2">
        <f>ROUND((SUMPRODUCT((NhuCau!$E$286:$E$299=CakyQuyhoach)*((NhuCau!BD$286:BD$299)/10))+SUMPRODUCT((NhuCau!$E$286:$E$299=Kykehoach)*((NhuCau!BD$286:BD$299)/5))+SUMPRODUCT((NhuCau!$E$286:$E$299=$C280)*(NhuCau!BD$286:BD$299))),2)</f>
        <v>0</v>
      </c>
      <c r="BA280" s="2">
        <f>ROUND((SUMPRODUCT((NhuCau!$E$286:$E$299=CakyQuyhoach)*((NhuCau!BE$286:BE$299)/10))+SUMPRODUCT((NhuCau!$E$286:$E$299=Kykehoach)*((NhuCau!BE$286:BE$299)/5))+SUMPRODUCT((NhuCau!$E$286:$E$299=$C280)*(NhuCau!BE$286:BE$299))),2)</f>
        <v>0</v>
      </c>
      <c r="BB280" s="2">
        <f>ROUND((SUMPRODUCT((NhuCau!$E$286:$E$299=CakyQuyhoach)*((NhuCau!BF$286:BF$299)/10))+SUMPRODUCT((NhuCau!$E$286:$E$299=Kykehoach)*((NhuCau!BF$286:BF$299)/5))+SUMPRODUCT((NhuCau!$E$286:$E$299=$C280)*(NhuCau!BF$286:BF$299))),2)</f>
        <v>0</v>
      </c>
      <c r="BC280" s="2">
        <f>ROUND((SUMPRODUCT((NhuCau!$E$286:$E$299=CakyQuyhoach)*((NhuCau!BG$286:BG$299)/10))+SUMPRODUCT((NhuCau!$E$286:$E$299=Kykehoach)*((NhuCau!BG$286:BG$299)/5))+SUMPRODUCT((NhuCau!$E$286:$E$299=$C280)*(NhuCau!BG$286:BG$299))),2)</f>
        <v>0</v>
      </c>
      <c r="BD280" s="2">
        <f>ROUND((SUMPRODUCT((NhuCau!$E$286:$E$299=CakyQuyhoach)*((NhuCau!BH$286:BH$299)/10))+SUMPRODUCT((NhuCau!$E$286:$E$299=Kykehoach)*((NhuCau!BH$286:BH$299)/5))+SUMPRODUCT((NhuCau!$E$286:$E$299=$C280)*(NhuCau!BH$286:BH$299))),2)</f>
        <v>0</v>
      </c>
      <c r="BE280" s="2">
        <f>ROUND((SUMPRODUCT((NhuCau!$E$286:$E$299=CakyQuyhoach)*((NhuCau!BI$286:BI$299)/10))+SUMPRODUCT((NhuCau!$E$286:$E$299=Kykehoach)*((NhuCau!BI$286:BI$299)/5))+SUMPRODUCT((NhuCau!$E$286:$E$299=$C280)*(NhuCau!BI$286:BI$299))),2)</f>
        <v>0</v>
      </c>
      <c r="BF280" s="2">
        <f>ROUND((SUMPRODUCT((NhuCau!$E$286:$E$299=CakyQuyhoach)*((NhuCau!BJ$286:BJ$299)/10))+SUMPRODUCT((NhuCau!$E$286:$E$299=Kykehoach)*((NhuCau!BJ$286:BJ$299)/5))+SUMPRODUCT((NhuCau!$E$286:$E$299=$C280)*(NhuCau!BJ$286:BJ$299))),2)</f>
        <v>0</v>
      </c>
      <c r="BG280" s="2">
        <f>ROUND((SUMPRODUCT((NhuCau!$E$286:$E$299=CakyQuyhoach)*((NhuCau!BK$286:BK$299)/10))+SUMPRODUCT((NhuCau!$E$286:$E$299=Kykehoach)*((NhuCau!BK$286:BK$299)/5))+SUMPRODUCT((NhuCau!$E$286:$E$299=$C280)*(NhuCau!BK$286:BK$299))),2)</f>
        <v>0</v>
      </c>
    </row>
    <row r="281" spans="1:59" s="1" customFormat="1" ht="16.5" customHeight="1">
      <c r="A281" s="251" t="s">
        <v>42</v>
      </c>
      <c r="B281" s="252"/>
      <c r="C281" s="253" t="str">
        <f>BANGTINH!O10</f>
        <v>Năm 2029</v>
      </c>
      <c r="D281" s="246" t="s">
        <v>28</v>
      </c>
      <c r="E281" s="255">
        <f>SUM(F281:BG281)</f>
        <v>0</v>
      </c>
      <c r="F281" s="2">
        <f>ROUND((SUMPRODUCT((NhuCau!$E$286:$E$299=CakyQuyhoach)*((NhuCau!I$286:I$299)/10))+SUMPRODUCT((NhuCau!$E$286:$E$299=Kykehoach)*((NhuCau!I$286:I$299)/5))+SUMPRODUCT((NhuCau!$E$286:$E$299=$C281)*(NhuCau!I$286:I$299))),2)</f>
        <v>0</v>
      </c>
      <c r="G281" s="2">
        <f>ROUND((SUMPRODUCT((NhuCau!$E$286:$E$299=CakyQuyhoach)*((NhuCau!J$286:J$299)/10))+SUMPRODUCT((NhuCau!$E$286:$E$299=Kykehoach)*((NhuCau!J$286:J$299)/5))+SUMPRODUCT((NhuCau!$E$286:$E$299=$C281)*(NhuCau!J$286:J$299))),2)</f>
        <v>0</v>
      </c>
      <c r="H281" s="2">
        <f>ROUND((SUMPRODUCT((NhuCau!$E$286:$E$299=CakyQuyhoach)*((NhuCau!K$286:K$299)/10))+SUMPRODUCT((NhuCau!$E$286:$E$299=Kykehoach)*((NhuCau!K$286:K$299)/5))+SUMPRODUCT((NhuCau!$E$286:$E$299=$C281)*(NhuCau!K$286:K$299))),2)</f>
        <v>0</v>
      </c>
      <c r="I281" s="2">
        <f>ROUND((SUMPRODUCT((NhuCau!$E$286:$E$299=CakyQuyhoach)*((NhuCau!L$286:L$299)/10))+SUMPRODUCT((NhuCau!$E$286:$E$299=Kykehoach)*((NhuCau!L$286:L$299)/5))+SUMPRODUCT((NhuCau!$E$286:$E$299=$C281)*(NhuCau!L$286:L$299))),2)</f>
        <v>0</v>
      </c>
      <c r="J281" s="2">
        <f>ROUND((SUMPRODUCT((NhuCau!$E$286:$E$299=CakyQuyhoach)*((NhuCau!M$286:M$299)/10))+SUMPRODUCT((NhuCau!$E$286:$E$299=Kykehoach)*((NhuCau!M$286:M$299)/5))+SUMPRODUCT((NhuCau!$E$286:$E$299=$C281)*(NhuCau!M$286:M$299))),2)</f>
        <v>0</v>
      </c>
      <c r="K281" s="2">
        <f>ROUND((SUMPRODUCT((NhuCau!$E$286:$E$299=CakyQuyhoach)*((NhuCau!N$286:N$299)/10))+SUMPRODUCT((NhuCau!$E$286:$E$299=Kykehoach)*((NhuCau!N$286:N$299)/5))+SUMPRODUCT((NhuCau!$E$286:$E$299=$C281)*(NhuCau!N$286:N$299))),2)</f>
        <v>0</v>
      </c>
      <c r="L281" s="2">
        <f>ROUND((SUMPRODUCT((NhuCau!$E$286:$E$299=CakyQuyhoach)*((NhuCau!O$286:O$299)/10))+SUMPRODUCT((NhuCau!$E$286:$E$299=Kykehoach)*((NhuCau!O$286:O$299)/5))+SUMPRODUCT((NhuCau!$E$286:$E$299=$C281)*(NhuCau!O$286:O$299))),2)</f>
        <v>0</v>
      </c>
      <c r="M281" s="2">
        <f>ROUND((SUMPRODUCT((NhuCau!$E$286:$E$299=CakyQuyhoach)*((NhuCau!P$286:P$299)/10))+SUMPRODUCT((NhuCau!$E$286:$E$299=Kykehoach)*((NhuCau!P$286:P$299)/5))+SUMPRODUCT((NhuCau!$E$286:$E$299=$C281)*(NhuCau!P$286:P$299))),2)</f>
        <v>0</v>
      </c>
      <c r="N281" s="2">
        <f>ROUND((SUMPRODUCT((NhuCau!$E$286:$E$299=CakyQuyhoach)*((NhuCau!Q$286:Q$299)/10))+SUMPRODUCT((NhuCau!$E$286:$E$299=Kykehoach)*((NhuCau!Q$286:Q$299)/5))+SUMPRODUCT((NhuCau!$E$286:$E$299=$C281)*(NhuCau!Q$286:Q$299))),2)</f>
        <v>0</v>
      </c>
      <c r="O281" s="2">
        <f>ROUND((SUMPRODUCT((NhuCau!$E$286:$E$299=CakyQuyhoach)*((NhuCau!R$286:R$299)/10))+SUMPRODUCT((NhuCau!$E$286:$E$299=Kykehoach)*((NhuCau!R$286:R$299)/5))+SUMPRODUCT((NhuCau!$E$286:$E$299=$C281)*(NhuCau!R$286:R$299))),2)</f>
        <v>0</v>
      </c>
      <c r="P281" s="2">
        <f>ROUND((SUMPRODUCT((NhuCau!$E$286:$E$299=CakyQuyhoach)*((NhuCau!S$286:S$299)/10))+SUMPRODUCT((NhuCau!$E$286:$E$299=Kykehoach)*((NhuCau!S$286:S$299)/5))+SUMPRODUCT((NhuCau!$E$286:$E$299=$C281)*(NhuCau!S$286:S$299))),2)</f>
        <v>0</v>
      </c>
      <c r="Q281" s="2">
        <f>ROUND((SUMPRODUCT((NhuCau!$E$286:$E$299=CakyQuyhoach)*((NhuCau!T$286:T$299)/10))+SUMPRODUCT((NhuCau!$E$286:$E$299=Kykehoach)*((NhuCau!T$286:T$299)/5))+SUMPRODUCT((NhuCau!$E$286:$E$299=$C281)*(NhuCau!T$286:T$299))),2)</f>
        <v>0</v>
      </c>
      <c r="R281" s="2">
        <f>ROUND((SUMPRODUCT((NhuCau!$E$286:$E$299=CakyQuyhoach)*((NhuCau!U$286:U$299)/10))+SUMPRODUCT((NhuCau!$E$286:$E$299=Kykehoach)*((NhuCau!U$286:U$299)/5))+SUMPRODUCT((NhuCau!$E$286:$E$299=$C281)*(NhuCau!U$286:U$299))),2)</f>
        <v>0</v>
      </c>
      <c r="S281" s="2">
        <f>ROUND((SUMPRODUCT((NhuCau!$E$286:$E$299=CakyQuyhoach)*((NhuCau!V$286:V$299)/10))+SUMPRODUCT((NhuCau!$E$286:$E$299=Kykehoach)*((NhuCau!V$286:V$299)/5))+SUMPRODUCT((NhuCau!$E$286:$E$299=$C281)*(NhuCau!V$286:V$299))),2)</f>
        <v>0</v>
      </c>
      <c r="T281" s="2">
        <f>ROUND((SUMPRODUCT((NhuCau!$E$286:$E$299=CakyQuyhoach)*((NhuCau!W$286:W$299)/10))+SUMPRODUCT((NhuCau!$E$286:$E$299=Kykehoach)*((NhuCau!W$286:W$299)/5))+SUMPRODUCT((NhuCau!$E$286:$E$299=$C281)*(NhuCau!W$286:W$299))),2)</f>
        <v>0</v>
      </c>
      <c r="U281" s="2">
        <f>ROUND((SUMPRODUCT((NhuCau!$E$286:$E$299=CakyQuyhoach)*((NhuCau!X$286:X$299)/10))+SUMPRODUCT((NhuCau!$E$286:$E$299=Kykehoach)*((NhuCau!X$286:X$299)/5))+SUMPRODUCT((NhuCau!$E$286:$E$299=$C281)*(NhuCau!X$286:X$299))),2)</f>
        <v>0</v>
      </c>
      <c r="V281" s="2">
        <f>ROUND((SUMPRODUCT((NhuCau!$E$286:$E$299=CakyQuyhoach)*((NhuCau!Y$286:Y$299)/10))+SUMPRODUCT((NhuCau!$E$286:$E$299=Kykehoach)*((NhuCau!Y$286:Y$299)/5))+SUMPRODUCT((NhuCau!$E$286:$E$299=$C281)*(NhuCau!Y$286:Y$299))),2)</f>
        <v>0</v>
      </c>
      <c r="W281" s="2">
        <f>ROUND((SUMPRODUCT((NhuCau!$E$286:$E$299=CakyQuyhoach)*((NhuCau!Z$286:Z$299)/10))+SUMPRODUCT((NhuCau!$E$286:$E$299=Kykehoach)*((NhuCau!Z$286:Z$299)/5))+SUMPRODUCT((NhuCau!$E$286:$E$299=$C281)*(NhuCau!Z$286:Z$299))),2)</f>
        <v>0</v>
      </c>
      <c r="X281" s="2">
        <f>ROUND((SUMPRODUCT((NhuCau!$E$286:$E$299=CakyQuyhoach)*((NhuCau!AA$286:AA$299)/10))+SUMPRODUCT((NhuCau!$E$286:$E$299=Kykehoach)*((NhuCau!AA$286:AA$299)/5))+SUMPRODUCT((NhuCau!$E$286:$E$299=$C281)*(NhuCau!AA$286:AA$299))),2)</f>
        <v>0</v>
      </c>
      <c r="Y281" s="2">
        <f>ROUND((SUMPRODUCT((NhuCau!$E$286:$E$299=CakyQuyhoach)*((NhuCau!AB$286:AB$299)/10))+SUMPRODUCT((NhuCau!$E$286:$E$299=Kykehoach)*((NhuCau!AB$286:AB$299)/5))+SUMPRODUCT((NhuCau!$E$286:$E$299=$C281)*(NhuCau!AB$286:AB$299))),2)</f>
        <v>0</v>
      </c>
      <c r="Z281" s="2">
        <f>ROUND((SUMPRODUCT((NhuCau!$E$286:$E$299=CakyQuyhoach)*((NhuCau!AC$286:AC$299)/10))+SUMPRODUCT((NhuCau!$E$286:$E$299=Kykehoach)*((NhuCau!AC$286:AC$299)/5))+SUMPRODUCT((NhuCau!$E$286:$E$299=$C281)*(NhuCau!AC$286:AC$299))),2)</f>
        <v>0</v>
      </c>
      <c r="AA281" s="2">
        <f>ROUND((SUMPRODUCT((NhuCau!$E$286:$E$299=CakyQuyhoach)*((NhuCau!AD$286:AD$299)/10))+SUMPRODUCT((NhuCau!$E$286:$E$299=Kykehoach)*((NhuCau!AD$286:AD$299)/5))+SUMPRODUCT((NhuCau!$E$286:$E$299=$C281)*(NhuCau!AD$286:AD$299))),2)</f>
        <v>0</v>
      </c>
      <c r="AB281" s="2">
        <f>ROUND((SUMPRODUCT((NhuCau!$E$286:$E$299=CakyQuyhoach)*((NhuCau!AE$286:AE$299)/10))+SUMPRODUCT((NhuCau!$E$286:$E$299=Kykehoach)*((NhuCau!AE$286:AE$299)/5))+SUMPRODUCT((NhuCau!$E$286:$E$299=$C281)*(NhuCau!AE$286:AE$299))),2)</f>
        <v>0</v>
      </c>
      <c r="AC281" s="2">
        <f>ROUND((SUMPRODUCT((NhuCau!$E$286:$E$299=CakyQuyhoach)*((NhuCau!AF$286:AF$299)/10))+SUMPRODUCT((NhuCau!$E$286:$E$299=Kykehoach)*((NhuCau!AF$286:AF$299)/5))+SUMPRODUCT((NhuCau!$E$286:$E$299=$C281)*(NhuCau!AF$286:AF$299))),2)</f>
        <v>0</v>
      </c>
      <c r="AD281" s="2">
        <f>ROUND((SUMPRODUCT((NhuCau!$E$286:$E$299=CakyQuyhoach)*((NhuCau!AG$286:AG$299)/10))+SUMPRODUCT((NhuCau!$E$286:$E$299=Kykehoach)*((NhuCau!AG$286:AG$299)/5))+SUMPRODUCT((NhuCau!$E$286:$E$299=$C281)*(NhuCau!AG$286:AG$299))),2)</f>
        <v>0</v>
      </c>
      <c r="AE281" s="2">
        <f>ROUND((SUMPRODUCT((NhuCau!$E$286:$E$299=CakyQuyhoach)*((NhuCau!AH$286:AH$299)/10))+SUMPRODUCT((NhuCau!$E$286:$E$299=Kykehoach)*((NhuCau!AH$286:AH$299)/5))+SUMPRODUCT((NhuCau!$E$286:$E$299=$C281)*(NhuCau!AH$286:AH$299))),2)</f>
        <v>0</v>
      </c>
      <c r="AF281" s="2">
        <f>ROUND((SUMPRODUCT((NhuCau!$E$286:$E$299=CakyQuyhoach)*((NhuCau!AI$286:AI$299)/10))+SUMPRODUCT((NhuCau!$E$286:$E$299=Kykehoach)*((NhuCau!AI$286:AI$299)/5))+SUMPRODUCT((NhuCau!$E$286:$E$299=$C281)*(NhuCau!AI$286:AI$299))),2)</f>
        <v>0</v>
      </c>
      <c r="AG281" s="2">
        <f>ROUND((SUMPRODUCT((NhuCau!$E$286:$E$299=CakyQuyhoach)*((NhuCau!AJ$286:AJ$299)/10))+SUMPRODUCT((NhuCau!$E$286:$E$299=Kykehoach)*((NhuCau!AJ$286:AJ$299)/5))+SUMPRODUCT((NhuCau!$E$286:$E$299=$C281)*(NhuCau!AJ$286:AJ$299))),2)</f>
        <v>0</v>
      </c>
      <c r="AH281" s="2">
        <f>ROUND((SUMPRODUCT((NhuCau!$E$286:$E$299=CakyQuyhoach)*((NhuCau!AK$286:AK$299)/10))+SUMPRODUCT((NhuCau!$E$286:$E$299=Kykehoach)*((NhuCau!AK$286:AK$299)/5))+SUMPRODUCT((NhuCau!$E$286:$E$299=$C281)*(NhuCau!AK$286:AK$299))),2)</f>
        <v>0</v>
      </c>
      <c r="AI281" s="2">
        <f>ROUND((SUMPRODUCT((NhuCau!$E$286:$E$299=CakyQuyhoach)*((NhuCau!AL$286:AL$299)/10))+SUMPRODUCT((NhuCau!$E$286:$E$299=Kykehoach)*((NhuCau!AL$286:AL$299)/5))+SUMPRODUCT((NhuCau!$E$286:$E$299=$C281)*(NhuCau!AL$286:AL$299))),2)</f>
        <v>0</v>
      </c>
      <c r="AJ281" s="2">
        <f>ROUND((SUMPRODUCT((NhuCau!$E$286:$E$299=CakyQuyhoach)*((NhuCau!AM$286:AM$299)/10))+SUMPRODUCT((NhuCau!$E$286:$E$299=Kykehoach)*((NhuCau!AM$286:AM$299)/5))+SUMPRODUCT((NhuCau!$E$286:$E$299=$C281)*(NhuCau!AM$286:AM$299))),2)</f>
        <v>0</v>
      </c>
      <c r="AK281" s="2">
        <f>ROUND((SUMPRODUCT((NhuCau!$E$286:$E$299=CakyQuyhoach)*((NhuCau!AN$286:AN$299)/10))+SUMPRODUCT((NhuCau!$E$286:$E$299=Kykehoach)*((NhuCau!AN$286:AN$299)/5))+SUMPRODUCT((NhuCau!$E$286:$E$299=$C281)*(NhuCau!AN$286:AN$299))),2)</f>
        <v>0</v>
      </c>
      <c r="AL281" s="2">
        <f>ROUND((SUMPRODUCT((NhuCau!$E$286:$E$299=CakyQuyhoach)*((NhuCau!AO$286:AO$299)/10))+SUMPRODUCT((NhuCau!$E$286:$E$299=Kykehoach)*((NhuCau!AO$286:AO$299)/5))+SUMPRODUCT((NhuCau!$E$286:$E$299=$C281)*(NhuCau!AO$286:AO$299))),2)</f>
        <v>0</v>
      </c>
      <c r="AM281" s="2">
        <f>ROUND((SUMPRODUCT((NhuCau!$E$286:$E$299=CakyQuyhoach)*((NhuCau!AP$286:AP$299)/10))+SUMPRODUCT((NhuCau!$E$286:$E$299=Kykehoach)*((NhuCau!AP$286:AP$299)/5))+SUMPRODUCT((NhuCau!$E$286:$E$299=$C281)*(NhuCau!AP$286:AP$299))),2)</f>
        <v>0</v>
      </c>
      <c r="AN281" s="2">
        <f>ROUND((SUMPRODUCT((NhuCau!$E$286:$E$299=CakyQuyhoach)*((NhuCau!AQ$286:AQ$299)/10))+SUMPRODUCT((NhuCau!$E$286:$E$299=Kykehoach)*((NhuCau!AQ$286:AQ$299)/5))+SUMPRODUCT((NhuCau!$E$286:$E$299=$C281)*(NhuCau!AQ$286:AQ$299))),2)</f>
        <v>0</v>
      </c>
      <c r="AO281" s="2">
        <f>ROUND((SUMPRODUCT((NhuCau!$E$286:$E$299=CakyQuyhoach)*((NhuCau!AR$286:AR$299)/10))+SUMPRODUCT((NhuCau!$E$286:$E$299=Kykehoach)*((NhuCau!AR$286:AR$299)/5))+SUMPRODUCT((NhuCau!$E$286:$E$299=$C281)*(NhuCau!AR$286:AR$299))),2)</f>
        <v>0</v>
      </c>
      <c r="AP281" s="2">
        <f>ROUND((SUMPRODUCT((NhuCau!$E$286:$E$299=CakyQuyhoach)*((NhuCau!AS$286:AS$299)/10))+SUMPRODUCT((NhuCau!$E$286:$E$299=Kykehoach)*((NhuCau!AS$286:AS$299)/5))+SUMPRODUCT((NhuCau!$E$286:$E$299=$C281)*(NhuCau!AS$286:AS$299))),2)</f>
        <v>0</v>
      </c>
      <c r="AQ281" s="2">
        <f>ROUND((SUMPRODUCT((NhuCau!$E$286:$E$299=CakyQuyhoach)*((NhuCau!AT$286:AT$299)/10))+SUMPRODUCT((NhuCau!$E$286:$E$299=Kykehoach)*((NhuCau!AT$286:AT$299)/5))+SUMPRODUCT((NhuCau!$E$286:$E$299=$C281)*(NhuCau!AT$286:AT$299))),2)</f>
        <v>0</v>
      </c>
      <c r="AR281" s="2">
        <f>ROUND((SUMPRODUCT((NhuCau!$E$286:$E$299=CakyQuyhoach)*((NhuCau!AU$286:AU$299)/10))+SUMPRODUCT((NhuCau!$E$286:$E$299=Kykehoach)*((NhuCau!AU$286:AU$299)/5))+SUMPRODUCT((NhuCau!$E$286:$E$299=$C281)*(NhuCau!AU$286:AU$299))),2)</f>
        <v>0</v>
      </c>
      <c r="AS281" s="2">
        <f>ROUND((SUMPRODUCT((NhuCau!$E$286:$E$299=CakyQuyhoach)*((NhuCau!AV$286:AV$299)/10))+SUMPRODUCT((NhuCau!$E$286:$E$299=Kykehoach)*((NhuCau!AV$286:AV$299)/5))+SUMPRODUCT((NhuCau!$E$286:$E$299=$C281)*(NhuCau!AV$286:AV$299))),2)</f>
        <v>0</v>
      </c>
      <c r="AT281" s="2">
        <f>ROUND((SUMPRODUCT((NhuCau!$E$286:$E$299=CakyQuyhoach)*((NhuCau!AW$286:AW$299)/10))+SUMPRODUCT((NhuCau!$E$286:$E$299=Kykehoach)*((NhuCau!AW$286:AW$299)/5))+SUMPRODUCT((NhuCau!$E$286:$E$299=$C281)*(NhuCau!AW$286:AW$299))),2)</f>
        <v>0</v>
      </c>
      <c r="AU281" s="2">
        <f>ROUND((SUMPRODUCT((NhuCau!$E$286:$E$299=CakyQuyhoach)*((NhuCau!AX$286:AX$299)/10))+SUMPRODUCT((NhuCau!$E$286:$E$299=Kykehoach)*((NhuCau!AX$286:AX$299)/5))+SUMPRODUCT((NhuCau!$E$286:$E$299=$C281)*(NhuCau!AX$286:AX$299))),2)</f>
        <v>0</v>
      </c>
      <c r="AV281" s="2">
        <f>ROUND((SUMPRODUCT((NhuCau!$E$286:$E$299=CakyQuyhoach)*((NhuCau!AY$286:AY$299)/10))+SUMPRODUCT((NhuCau!$E$286:$E$299=Kykehoach)*((NhuCau!AY$286:AY$299)/5))+SUMPRODUCT((NhuCau!$E$286:$E$299=$C281)*(NhuCau!AY$286:AY$299))),2)</f>
        <v>0</v>
      </c>
      <c r="AW281" s="2">
        <f>ROUND((SUMPRODUCT((NhuCau!$E$286:$E$299=CakyQuyhoach)*((NhuCau!AZ$286:AZ$299)/10))+SUMPRODUCT((NhuCau!$E$286:$E$299=Kykehoach)*((NhuCau!AZ$286:AZ$299)/5))+SUMPRODUCT((NhuCau!$E$286:$E$299=$C281)*(NhuCau!AZ$286:AZ$299))),2)</f>
        <v>0</v>
      </c>
      <c r="AX281" s="2">
        <f>ROUND((SUMPRODUCT((NhuCau!$E$286:$E$299=CakyQuyhoach)*((NhuCau!BA$286:BA$299)/10))+SUMPRODUCT((NhuCau!$E$286:$E$299=Kykehoach)*((NhuCau!BA$286:BA$299)/5))+SUMPRODUCT((NhuCau!$E$286:$E$299=$C281)*(NhuCau!BA$286:BA$299))),2)</f>
        <v>0</v>
      </c>
      <c r="AY281" s="2">
        <f>ROUND((SUMPRODUCT((NhuCau!$E$286:$E$299=CakyQuyhoach)*((NhuCau!BB$286:BB$299)/10))+SUMPRODUCT((NhuCau!$E$286:$E$299=Kykehoach)*((NhuCau!BB$286:BB$299)/5))+SUMPRODUCT((NhuCau!$E$286:$E$299=$C281)*(NhuCau!BB$286:BB$299))),2)</f>
        <v>0</v>
      </c>
      <c r="AZ281" s="2">
        <f>ROUND((SUMPRODUCT((NhuCau!$E$286:$E$299=CakyQuyhoach)*((NhuCau!BD$286:BD$299)/10))+SUMPRODUCT((NhuCau!$E$286:$E$299=Kykehoach)*((NhuCau!BD$286:BD$299)/5))+SUMPRODUCT((NhuCau!$E$286:$E$299=$C281)*(NhuCau!BD$286:BD$299))),2)</f>
        <v>0</v>
      </c>
      <c r="BA281" s="2">
        <f>ROUND((SUMPRODUCT((NhuCau!$E$286:$E$299=CakyQuyhoach)*((NhuCau!BE$286:BE$299)/10))+SUMPRODUCT((NhuCau!$E$286:$E$299=Kykehoach)*((NhuCau!BE$286:BE$299)/5))+SUMPRODUCT((NhuCau!$E$286:$E$299=$C281)*(NhuCau!BE$286:BE$299))),2)</f>
        <v>0</v>
      </c>
      <c r="BB281" s="2">
        <f>ROUND((SUMPRODUCT((NhuCau!$E$286:$E$299=CakyQuyhoach)*((NhuCau!BF$286:BF$299)/10))+SUMPRODUCT((NhuCau!$E$286:$E$299=Kykehoach)*((NhuCau!BF$286:BF$299)/5))+SUMPRODUCT((NhuCau!$E$286:$E$299=$C281)*(NhuCau!BF$286:BF$299))),2)</f>
        <v>0</v>
      </c>
      <c r="BC281" s="2">
        <f>ROUND((SUMPRODUCT((NhuCau!$E$286:$E$299=CakyQuyhoach)*((NhuCau!BG$286:BG$299)/10))+SUMPRODUCT((NhuCau!$E$286:$E$299=Kykehoach)*((NhuCau!BG$286:BG$299)/5))+SUMPRODUCT((NhuCau!$E$286:$E$299=$C281)*(NhuCau!BG$286:BG$299))),2)</f>
        <v>0</v>
      </c>
      <c r="BD281" s="2">
        <f>ROUND((SUMPRODUCT((NhuCau!$E$286:$E$299=CakyQuyhoach)*((NhuCau!BH$286:BH$299)/10))+SUMPRODUCT((NhuCau!$E$286:$E$299=Kykehoach)*((NhuCau!BH$286:BH$299)/5))+SUMPRODUCT((NhuCau!$E$286:$E$299=$C281)*(NhuCau!BH$286:BH$299))),2)</f>
        <v>0</v>
      </c>
      <c r="BE281" s="2">
        <f>ROUND((SUMPRODUCT((NhuCau!$E$286:$E$299=CakyQuyhoach)*((NhuCau!BI$286:BI$299)/10))+SUMPRODUCT((NhuCau!$E$286:$E$299=Kykehoach)*((NhuCau!BI$286:BI$299)/5))+SUMPRODUCT((NhuCau!$E$286:$E$299=$C281)*(NhuCau!BI$286:BI$299))),2)</f>
        <v>0</v>
      </c>
      <c r="BF281" s="2">
        <f>ROUND((SUMPRODUCT((NhuCau!$E$286:$E$299=CakyQuyhoach)*((NhuCau!BJ$286:BJ$299)/10))+SUMPRODUCT((NhuCau!$E$286:$E$299=Kykehoach)*((NhuCau!BJ$286:BJ$299)/5))+SUMPRODUCT((NhuCau!$E$286:$E$299=$C281)*(NhuCau!BJ$286:BJ$299))),2)</f>
        <v>0</v>
      </c>
      <c r="BG281" s="2">
        <f>ROUND((SUMPRODUCT((NhuCau!$E$286:$E$299=CakyQuyhoach)*((NhuCau!BK$286:BK$299)/10))+SUMPRODUCT((NhuCau!$E$286:$E$299=Kykehoach)*((NhuCau!BK$286:BK$299)/5))+SUMPRODUCT((NhuCau!$E$286:$E$299=$C281)*(NhuCau!BK$286:BK$299))),2)</f>
        <v>0</v>
      </c>
    </row>
    <row r="282" spans="1:59" s="5" customFormat="1" ht="16.5" customHeight="1">
      <c r="A282" s="117" t="s">
        <v>42</v>
      </c>
      <c r="B282" s="256"/>
      <c r="C282" s="249" t="str">
        <f>BANGTINH!O11</f>
        <v>Năm 2030</v>
      </c>
      <c r="D282" s="246" t="s">
        <v>28</v>
      </c>
      <c r="E282" s="257">
        <f t="shared" ref="E282:F282" si="142">E275-E276</f>
        <v>0</v>
      </c>
      <c r="F282" s="8">
        <f t="shared" si="142"/>
        <v>0</v>
      </c>
      <c r="G282" s="8">
        <f t="shared" ref="G282:BG282" si="143">G275-G276</f>
        <v>0</v>
      </c>
      <c r="H282" s="8">
        <f t="shared" si="143"/>
        <v>0</v>
      </c>
      <c r="I282" s="8">
        <f t="shared" si="143"/>
        <v>0</v>
      </c>
      <c r="J282" s="8">
        <f t="shared" si="143"/>
        <v>0</v>
      </c>
      <c r="K282" s="8">
        <f t="shared" si="143"/>
        <v>0</v>
      </c>
      <c r="L282" s="8">
        <f t="shared" si="143"/>
        <v>0</v>
      </c>
      <c r="M282" s="8">
        <f t="shared" si="143"/>
        <v>0</v>
      </c>
      <c r="N282" s="8">
        <f t="shared" si="143"/>
        <v>0</v>
      </c>
      <c r="O282" s="8">
        <f t="shared" si="143"/>
        <v>0</v>
      </c>
      <c r="P282" s="8">
        <f t="shared" si="143"/>
        <v>0</v>
      </c>
      <c r="Q282" s="8">
        <f t="shared" si="143"/>
        <v>0</v>
      </c>
      <c r="R282" s="8">
        <f t="shared" si="143"/>
        <v>0</v>
      </c>
      <c r="S282" s="8">
        <f t="shared" si="143"/>
        <v>0</v>
      </c>
      <c r="T282" s="8">
        <f t="shared" si="143"/>
        <v>0</v>
      </c>
      <c r="U282" s="8">
        <f t="shared" si="143"/>
        <v>0</v>
      </c>
      <c r="V282" s="8">
        <f t="shared" si="143"/>
        <v>0</v>
      </c>
      <c r="W282" s="8">
        <f t="shared" si="143"/>
        <v>0</v>
      </c>
      <c r="X282" s="8">
        <f t="shared" si="143"/>
        <v>0</v>
      </c>
      <c r="Y282" s="8">
        <f t="shared" si="143"/>
        <v>0</v>
      </c>
      <c r="Z282" s="8">
        <f t="shared" si="143"/>
        <v>0</v>
      </c>
      <c r="AA282" s="8">
        <f t="shared" si="143"/>
        <v>0</v>
      </c>
      <c r="AB282" s="8">
        <f t="shared" si="143"/>
        <v>0</v>
      </c>
      <c r="AC282" s="8">
        <f t="shared" si="143"/>
        <v>0</v>
      </c>
      <c r="AD282" s="8">
        <f t="shared" si="143"/>
        <v>0</v>
      </c>
      <c r="AE282" s="8">
        <f t="shared" si="143"/>
        <v>0</v>
      </c>
      <c r="AF282" s="8">
        <f t="shared" si="143"/>
        <v>0</v>
      </c>
      <c r="AG282" s="8">
        <f t="shared" si="143"/>
        <v>0</v>
      </c>
      <c r="AH282" s="8">
        <f t="shared" si="143"/>
        <v>0</v>
      </c>
      <c r="AI282" s="8">
        <f t="shared" si="143"/>
        <v>0</v>
      </c>
      <c r="AJ282" s="8">
        <f t="shared" si="143"/>
        <v>0</v>
      </c>
      <c r="AK282" s="8">
        <f t="shared" si="143"/>
        <v>0</v>
      </c>
      <c r="AL282" s="8">
        <f t="shared" si="143"/>
        <v>0</v>
      </c>
      <c r="AM282" s="8">
        <f t="shared" si="143"/>
        <v>0</v>
      </c>
      <c r="AN282" s="8">
        <f t="shared" si="143"/>
        <v>0</v>
      </c>
      <c r="AO282" s="8">
        <f t="shared" si="143"/>
        <v>0</v>
      </c>
      <c r="AP282" s="8">
        <f t="shared" si="143"/>
        <v>0</v>
      </c>
      <c r="AQ282" s="8">
        <f t="shared" si="143"/>
        <v>0</v>
      </c>
      <c r="AR282" s="8">
        <f t="shared" si="143"/>
        <v>0</v>
      </c>
      <c r="AS282" s="8">
        <f t="shared" si="143"/>
        <v>0</v>
      </c>
      <c r="AT282" s="8">
        <f t="shared" si="143"/>
        <v>0</v>
      </c>
      <c r="AU282" s="8">
        <f t="shared" si="143"/>
        <v>0</v>
      </c>
      <c r="AV282" s="8">
        <f t="shared" si="143"/>
        <v>0</v>
      </c>
      <c r="AW282" s="8">
        <f t="shared" si="143"/>
        <v>0</v>
      </c>
      <c r="AX282" s="8">
        <f t="shared" si="143"/>
        <v>0</v>
      </c>
      <c r="AY282" s="8">
        <f t="shared" si="143"/>
        <v>0</v>
      </c>
      <c r="AZ282" s="8">
        <f t="shared" si="143"/>
        <v>0</v>
      </c>
      <c r="BA282" s="8">
        <f t="shared" si="143"/>
        <v>0</v>
      </c>
      <c r="BB282" s="8">
        <f t="shared" si="143"/>
        <v>0</v>
      </c>
      <c r="BC282" s="8">
        <f t="shared" si="143"/>
        <v>0</v>
      </c>
      <c r="BD282" s="8">
        <f t="shared" si="143"/>
        <v>0</v>
      </c>
      <c r="BE282" s="8">
        <f t="shared" si="143"/>
        <v>0</v>
      </c>
      <c r="BF282" s="8">
        <f t="shared" si="143"/>
        <v>0</v>
      </c>
      <c r="BG282" s="8">
        <f t="shared" si="143"/>
        <v>0</v>
      </c>
    </row>
    <row r="283" spans="1:59" s="5" customFormat="1" ht="16.5" customHeight="1">
      <c r="A283" s="117" t="s">
        <v>42</v>
      </c>
      <c r="B283" s="244"/>
      <c r="C283" s="245" t="s">
        <v>45</v>
      </c>
      <c r="D283" s="246" t="s">
        <v>206</v>
      </c>
      <c r="E283" s="247">
        <f>NhuCau!H303</f>
        <v>0</v>
      </c>
      <c r="F283" s="4">
        <f>NhuCau!I300</f>
        <v>0</v>
      </c>
      <c r="G283" s="4">
        <f>NhuCau!J300</f>
        <v>0</v>
      </c>
      <c r="H283" s="4">
        <f>NhuCau!K300</f>
        <v>0</v>
      </c>
      <c r="I283" s="4">
        <f>NhuCau!L300</f>
        <v>0</v>
      </c>
      <c r="J283" s="4">
        <f>NhuCau!M300</f>
        <v>0</v>
      </c>
      <c r="K283" s="4">
        <f>NhuCau!N300</f>
        <v>0</v>
      </c>
      <c r="L283" s="4">
        <f>NhuCau!O300</f>
        <v>0</v>
      </c>
      <c r="M283" s="4">
        <f>NhuCau!P300</f>
        <v>0</v>
      </c>
      <c r="N283" s="4">
        <f>NhuCau!Q300</f>
        <v>0</v>
      </c>
      <c r="O283" s="4">
        <f>NhuCau!R300</f>
        <v>0</v>
      </c>
      <c r="P283" s="4">
        <f>NhuCau!S300</f>
        <v>0</v>
      </c>
      <c r="Q283" s="4">
        <f>NhuCau!T300</f>
        <v>0</v>
      </c>
      <c r="R283" s="4">
        <f>NhuCau!U300</f>
        <v>0</v>
      </c>
      <c r="S283" s="4">
        <f>NhuCau!V300</f>
        <v>0</v>
      </c>
      <c r="T283" s="4">
        <f>NhuCau!W300</f>
        <v>0</v>
      </c>
      <c r="U283" s="4">
        <f>NhuCau!X300</f>
        <v>0</v>
      </c>
      <c r="V283" s="4">
        <f>NhuCau!Y300</f>
        <v>0</v>
      </c>
      <c r="W283" s="4">
        <f>NhuCau!Z300</f>
        <v>0</v>
      </c>
      <c r="X283" s="4">
        <f>NhuCau!AA300</f>
        <v>0</v>
      </c>
      <c r="Y283" s="4">
        <f>NhuCau!AB300</f>
        <v>0</v>
      </c>
      <c r="Z283" s="4">
        <f>NhuCau!AC300</f>
        <v>0</v>
      </c>
      <c r="AA283" s="4">
        <f>NhuCau!AD300</f>
        <v>0</v>
      </c>
      <c r="AB283" s="4">
        <f>NhuCau!AE300</f>
        <v>0</v>
      </c>
      <c r="AC283" s="4">
        <f>NhuCau!AF300</f>
        <v>0</v>
      </c>
      <c r="AD283" s="4">
        <f>NhuCau!AG300</f>
        <v>0</v>
      </c>
      <c r="AE283" s="4">
        <f>NhuCau!AH300</f>
        <v>0</v>
      </c>
      <c r="AF283" s="4">
        <f>NhuCau!AI300</f>
        <v>0</v>
      </c>
      <c r="AG283" s="4">
        <f>NhuCau!AJ300</f>
        <v>0</v>
      </c>
      <c r="AH283" s="4">
        <f>NhuCau!AK300</f>
        <v>0</v>
      </c>
      <c r="AI283" s="4">
        <f>NhuCau!AL300</f>
        <v>0</v>
      </c>
      <c r="AJ283" s="4">
        <f>NhuCau!AM300</f>
        <v>0</v>
      </c>
      <c r="AK283" s="4">
        <f>NhuCau!AN300</f>
        <v>0</v>
      </c>
      <c r="AL283" s="4">
        <f>NhuCau!AO300</f>
        <v>0</v>
      </c>
      <c r="AM283" s="4">
        <f>NhuCau!AP300</f>
        <v>0</v>
      </c>
      <c r="AN283" s="4">
        <f>NhuCau!AQ300</f>
        <v>0</v>
      </c>
      <c r="AO283" s="4">
        <f>NhuCau!AR300</f>
        <v>0</v>
      </c>
      <c r="AP283" s="4">
        <f>NhuCau!AS300</f>
        <v>0</v>
      </c>
      <c r="AQ283" s="4">
        <f>NhuCau!AT300</f>
        <v>0</v>
      </c>
      <c r="AR283" s="4">
        <f>NhuCau!AU300</f>
        <v>0</v>
      </c>
      <c r="AS283" s="4">
        <f>NhuCau!AV300</f>
        <v>0</v>
      </c>
      <c r="AT283" s="4">
        <f>NhuCau!AW300</f>
        <v>0</v>
      </c>
      <c r="AU283" s="4">
        <f>NhuCau!AX300</f>
        <v>0</v>
      </c>
      <c r="AV283" s="4">
        <f>NhuCau!AY300</f>
        <v>0</v>
      </c>
      <c r="AW283" s="4">
        <f>NhuCau!AZ300</f>
        <v>0</v>
      </c>
      <c r="AX283" s="4">
        <f>NhuCau!BA300</f>
        <v>0</v>
      </c>
      <c r="AY283" s="4">
        <f>NhuCau!BB300</f>
        <v>0</v>
      </c>
      <c r="AZ283" s="4">
        <f>NhuCau!BD300</f>
        <v>0</v>
      </c>
      <c r="BA283" s="4">
        <f>NhuCau!BE300</f>
        <v>0</v>
      </c>
      <c r="BB283" s="4">
        <f>NhuCau!BF300</f>
        <v>0</v>
      </c>
      <c r="BC283" s="4">
        <f>NhuCau!BG300</f>
        <v>0</v>
      </c>
      <c r="BD283" s="4">
        <f>NhuCau!BH300</f>
        <v>0</v>
      </c>
      <c r="BE283" s="4">
        <f>NhuCau!BI300</f>
        <v>0</v>
      </c>
      <c r="BF283" s="4">
        <f>NhuCau!BJ300</f>
        <v>0</v>
      </c>
      <c r="BG283" s="4">
        <f>NhuCau!BK300</f>
        <v>0</v>
      </c>
    </row>
    <row r="284" spans="1:59" s="5" customFormat="1" ht="16.5" customHeight="1">
      <c r="A284" s="117" t="s">
        <v>42</v>
      </c>
      <c r="B284" s="248"/>
      <c r="C284" s="249">
        <f t="shared" ref="C284:C290" si="144">C276</f>
        <v>0</v>
      </c>
      <c r="D284" s="246" t="s">
        <v>206</v>
      </c>
      <c r="E284" s="250">
        <f t="shared" ref="E284:F284" si="145">SUM(E285:E289)</f>
        <v>0</v>
      </c>
      <c r="F284" s="6">
        <f t="shared" si="145"/>
        <v>0</v>
      </c>
      <c r="G284" s="6">
        <f t="shared" ref="G284:BG284" si="146">SUM(G285:G289)</f>
        <v>0</v>
      </c>
      <c r="H284" s="6">
        <f t="shared" si="146"/>
        <v>0</v>
      </c>
      <c r="I284" s="6">
        <f t="shared" si="146"/>
        <v>0</v>
      </c>
      <c r="J284" s="6">
        <f t="shared" si="146"/>
        <v>0</v>
      </c>
      <c r="K284" s="6">
        <f t="shared" si="146"/>
        <v>0</v>
      </c>
      <c r="L284" s="6">
        <f t="shared" si="146"/>
        <v>0</v>
      </c>
      <c r="M284" s="6">
        <f t="shared" si="146"/>
        <v>0</v>
      </c>
      <c r="N284" s="6">
        <f t="shared" si="146"/>
        <v>0</v>
      </c>
      <c r="O284" s="6">
        <f t="shared" si="146"/>
        <v>0</v>
      </c>
      <c r="P284" s="6">
        <f t="shared" si="146"/>
        <v>0</v>
      </c>
      <c r="Q284" s="6">
        <f t="shared" si="146"/>
        <v>0</v>
      </c>
      <c r="R284" s="6">
        <f t="shared" si="146"/>
        <v>0</v>
      </c>
      <c r="S284" s="6">
        <f t="shared" si="146"/>
        <v>0</v>
      </c>
      <c r="T284" s="6">
        <f t="shared" si="146"/>
        <v>0</v>
      </c>
      <c r="U284" s="6">
        <f t="shared" si="146"/>
        <v>0</v>
      </c>
      <c r="V284" s="6">
        <f t="shared" si="146"/>
        <v>0</v>
      </c>
      <c r="W284" s="6">
        <f t="shared" si="146"/>
        <v>0</v>
      </c>
      <c r="X284" s="6">
        <f t="shared" si="146"/>
        <v>0</v>
      </c>
      <c r="Y284" s="6">
        <f t="shared" si="146"/>
        <v>0</v>
      </c>
      <c r="Z284" s="6">
        <f t="shared" si="146"/>
        <v>0</v>
      </c>
      <c r="AA284" s="6">
        <f t="shared" si="146"/>
        <v>0</v>
      </c>
      <c r="AB284" s="6">
        <f t="shared" si="146"/>
        <v>0</v>
      </c>
      <c r="AC284" s="6">
        <f t="shared" si="146"/>
        <v>0</v>
      </c>
      <c r="AD284" s="6">
        <f t="shared" si="146"/>
        <v>0</v>
      </c>
      <c r="AE284" s="6">
        <f t="shared" si="146"/>
        <v>0</v>
      </c>
      <c r="AF284" s="6">
        <f t="shared" si="146"/>
        <v>0</v>
      </c>
      <c r="AG284" s="6">
        <f t="shared" si="146"/>
        <v>0</v>
      </c>
      <c r="AH284" s="6">
        <f t="shared" si="146"/>
        <v>0</v>
      </c>
      <c r="AI284" s="6">
        <f t="shared" si="146"/>
        <v>0</v>
      </c>
      <c r="AJ284" s="6">
        <f t="shared" si="146"/>
        <v>0</v>
      </c>
      <c r="AK284" s="6">
        <f t="shared" si="146"/>
        <v>0</v>
      </c>
      <c r="AL284" s="6">
        <f t="shared" si="146"/>
        <v>0</v>
      </c>
      <c r="AM284" s="6">
        <f t="shared" si="146"/>
        <v>0</v>
      </c>
      <c r="AN284" s="6">
        <f t="shared" si="146"/>
        <v>0</v>
      </c>
      <c r="AO284" s="6">
        <f t="shared" si="146"/>
        <v>0</v>
      </c>
      <c r="AP284" s="6">
        <f t="shared" si="146"/>
        <v>0</v>
      </c>
      <c r="AQ284" s="6">
        <f t="shared" si="146"/>
        <v>0</v>
      </c>
      <c r="AR284" s="6">
        <f t="shared" si="146"/>
        <v>0</v>
      </c>
      <c r="AS284" s="6">
        <f t="shared" si="146"/>
        <v>0</v>
      </c>
      <c r="AT284" s="6">
        <f t="shared" si="146"/>
        <v>0</v>
      </c>
      <c r="AU284" s="6">
        <f t="shared" si="146"/>
        <v>0</v>
      </c>
      <c r="AV284" s="6">
        <f t="shared" si="146"/>
        <v>0</v>
      </c>
      <c r="AW284" s="6">
        <f t="shared" si="146"/>
        <v>0</v>
      </c>
      <c r="AX284" s="6">
        <f t="shared" si="146"/>
        <v>0</v>
      </c>
      <c r="AY284" s="6">
        <f t="shared" si="146"/>
        <v>0</v>
      </c>
      <c r="AZ284" s="6">
        <f t="shared" si="146"/>
        <v>0</v>
      </c>
      <c r="BA284" s="6">
        <f t="shared" si="146"/>
        <v>0</v>
      </c>
      <c r="BB284" s="6">
        <f t="shared" si="146"/>
        <v>0</v>
      </c>
      <c r="BC284" s="6">
        <f t="shared" si="146"/>
        <v>0</v>
      </c>
      <c r="BD284" s="6">
        <f t="shared" si="146"/>
        <v>0</v>
      </c>
      <c r="BE284" s="6">
        <f t="shared" si="146"/>
        <v>0</v>
      </c>
      <c r="BF284" s="6">
        <f t="shared" si="146"/>
        <v>0</v>
      </c>
      <c r="BG284" s="6">
        <f t="shared" si="146"/>
        <v>0</v>
      </c>
    </row>
    <row r="285" spans="1:59" s="1" customFormat="1" ht="16.5" customHeight="1">
      <c r="A285" s="251" t="s">
        <v>42</v>
      </c>
      <c r="B285" s="252"/>
      <c r="C285" s="253" t="str">
        <f t="shared" si="144"/>
        <v>Năm 2025</v>
      </c>
      <c r="D285" s="246" t="s">
        <v>206</v>
      </c>
      <c r="E285" s="255">
        <f>SUM(F285:BG285)</f>
        <v>0</v>
      </c>
      <c r="F285" s="2" cm="1">
        <f t="array" ref="F285">ROUND((SUMPRODUCT((NhuCau!$E$302:$E$309=CakyQuyhoach)*((NhuCau!I$302:I$309)/10))+SUMPRODUCT((NhuCau!$E$302:$E$309=Kykehoach)*((NhuCau!I$302:I$309)/5))+SUMPRODUCT((NhuCau!$E$302:$E$309=$C285)*(NhuCau!I$302:I$309))),2)</f>
        <v>0</v>
      </c>
      <c r="G285" s="2" cm="1">
        <f t="array" ref="G285">ROUND((SUMPRODUCT((NhuCau!$E$302:$E$309=CakyQuyhoach)*((NhuCau!J$302:J$309)/10))+SUMPRODUCT((NhuCau!$E$302:$E$309=Kykehoach)*((NhuCau!J$302:J$309)/5))+SUMPRODUCT((NhuCau!$E$302:$E$309=$C285)*(NhuCau!J$302:J$309))),2)</f>
        <v>0</v>
      </c>
      <c r="H285" s="2" cm="1">
        <f t="array" ref="H285">ROUND((SUMPRODUCT((NhuCau!$E$302:$E$309=CakyQuyhoach)*((NhuCau!K$302:K$309)/10))+SUMPRODUCT((NhuCau!$E$302:$E$309=Kykehoach)*((NhuCau!K$302:K$309)/5))+SUMPRODUCT((NhuCau!$E$302:$E$309=$C285)*(NhuCau!K$302:K$309))),2)</f>
        <v>0</v>
      </c>
      <c r="I285" s="2" cm="1">
        <f t="array" ref="I285">ROUND((SUMPRODUCT((NhuCau!$E$302:$E$309=CakyQuyhoach)*((NhuCau!L$302:L$309)/10))+SUMPRODUCT((NhuCau!$E$302:$E$309=Kykehoach)*((NhuCau!L$302:L$309)/5))+SUMPRODUCT((NhuCau!$E$302:$E$309=$C285)*(NhuCau!L$302:L$309))),2)</f>
        <v>0</v>
      </c>
      <c r="J285" s="2" cm="1">
        <f t="array" ref="J285">ROUND((SUMPRODUCT((NhuCau!$E$302:$E$309=CakyQuyhoach)*((NhuCau!M$302:M$309)/10))+SUMPRODUCT((NhuCau!$E$302:$E$309=Kykehoach)*((NhuCau!M$302:M$309)/5))+SUMPRODUCT((NhuCau!$E$302:$E$309=$C285)*(NhuCau!M$302:M$309))),2)</f>
        <v>0</v>
      </c>
      <c r="K285" s="2" cm="1">
        <f t="array" ref="K285">ROUND((SUMPRODUCT((NhuCau!$E$302:$E$309=CakyQuyhoach)*((NhuCau!N$302:N$309)/10))+SUMPRODUCT((NhuCau!$E$302:$E$309=Kykehoach)*((NhuCau!N$302:N$309)/5))+SUMPRODUCT((NhuCau!$E$302:$E$309=$C285)*(NhuCau!N$302:N$309))),2)</f>
        <v>0</v>
      </c>
      <c r="L285" s="2" cm="1">
        <f t="array" ref="L285">ROUND((SUMPRODUCT((NhuCau!$E$302:$E$309=CakyQuyhoach)*((NhuCau!O$302:O$309)/10))+SUMPRODUCT((NhuCau!$E$302:$E$309=Kykehoach)*((NhuCau!O$302:O$309)/5))+SUMPRODUCT((NhuCau!$E$302:$E$309=$C285)*(NhuCau!O$302:O$309))),2)</f>
        <v>0</v>
      </c>
      <c r="M285" s="2" cm="1">
        <f t="array" ref="M285">ROUND((SUMPRODUCT((NhuCau!$E$302:$E$309=CakyQuyhoach)*((NhuCau!P$302:P$309)/10))+SUMPRODUCT((NhuCau!$E$302:$E$309=Kykehoach)*((NhuCau!P$302:P$309)/5))+SUMPRODUCT((NhuCau!$E$302:$E$309=$C285)*(NhuCau!P$302:P$309))),2)</f>
        <v>0</v>
      </c>
      <c r="N285" s="2" cm="1">
        <f t="array" ref="N285">ROUND((SUMPRODUCT((NhuCau!$E$302:$E$309=CakyQuyhoach)*((NhuCau!Q$302:Q$309)/10))+SUMPRODUCT((NhuCau!$E$302:$E$309=Kykehoach)*((NhuCau!Q$302:Q$309)/5))+SUMPRODUCT((NhuCau!$E$302:$E$309=$C285)*(NhuCau!Q$302:Q$309))),2)</f>
        <v>0</v>
      </c>
      <c r="O285" s="2" cm="1">
        <f t="array" ref="O285">ROUND((SUMPRODUCT((NhuCau!$E$302:$E$309=CakyQuyhoach)*((NhuCau!R$302:R$309)/10))+SUMPRODUCT((NhuCau!$E$302:$E$309=Kykehoach)*((NhuCau!R$302:R$309)/5))+SUMPRODUCT((NhuCau!$E$302:$E$309=$C285)*(NhuCau!R$302:R$309))),2)</f>
        <v>0</v>
      </c>
      <c r="P285" s="2" cm="1">
        <f t="array" ref="P285">ROUND((SUMPRODUCT((NhuCau!$E$302:$E$309=CakyQuyhoach)*((NhuCau!S$302:S$309)/10))+SUMPRODUCT((NhuCau!$E$302:$E$309=Kykehoach)*((NhuCau!S$302:S$309)/5))+SUMPRODUCT((NhuCau!$E$302:$E$309=$C285)*(NhuCau!S$302:S$309))),2)</f>
        <v>0</v>
      </c>
      <c r="Q285" s="2" cm="1">
        <f t="array" ref="Q285">ROUND((SUMPRODUCT((NhuCau!$E$302:$E$309=CakyQuyhoach)*((NhuCau!T$302:T$309)/10))+SUMPRODUCT((NhuCau!$E$302:$E$309=Kykehoach)*((NhuCau!T$302:T$309)/5))+SUMPRODUCT((NhuCau!$E$302:$E$309=$C285)*(NhuCau!T$302:T$309))),2)</f>
        <v>0</v>
      </c>
      <c r="R285" s="2" cm="1">
        <f t="array" ref="R285">ROUND((SUMPRODUCT((NhuCau!$E$302:$E$309=CakyQuyhoach)*((NhuCau!U$302:U$309)/10))+SUMPRODUCT((NhuCau!$E$302:$E$309=Kykehoach)*((NhuCau!U$302:U$309)/5))+SUMPRODUCT((NhuCau!$E$302:$E$309=$C285)*(NhuCau!U$302:U$309))),2)</f>
        <v>0</v>
      </c>
      <c r="S285" s="2" cm="1">
        <f t="array" ref="S285">ROUND((SUMPRODUCT((NhuCau!$E$302:$E$309=CakyQuyhoach)*((NhuCau!V$302:V$309)/10))+SUMPRODUCT((NhuCau!$E$302:$E$309=Kykehoach)*((NhuCau!V$302:V$309)/5))+SUMPRODUCT((NhuCau!$E$302:$E$309=$C285)*(NhuCau!V$302:V$309))),2)</f>
        <v>0</v>
      </c>
      <c r="T285" s="2" cm="1">
        <f t="array" ref="T285">ROUND((SUMPRODUCT((NhuCau!$E$302:$E$309=CakyQuyhoach)*((NhuCau!W$302:W$309)/10))+SUMPRODUCT((NhuCau!$E$302:$E$309=Kykehoach)*((NhuCau!W$302:W$309)/5))+SUMPRODUCT((NhuCau!$E$302:$E$309=$C285)*(NhuCau!W$302:W$309))),2)</f>
        <v>0</v>
      </c>
      <c r="U285" s="2" cm="1">
        <f t="array" ref="U285">ROUND((SUMPRODUCT((NhuCau!$E$302:$E$309=CakyQuyhoach)*((NhuCau!X$302:X$309)/10))+SUMPRODUCT((NhuCau!$E$302:$E$309=Kykehoach)*((NhuCau!X$302:X$309)/5))+SUMPRODUCT((NhuCau!$E$302:$E$309=$C285)*(NhuCau!X$302:X$309))),2)</f>
        <v>0</v>
      </c>
      <c r="V285" s="2" cm="1">
        <f t="array" ref="V285">ROUND((SUMPRODUCT((NhuCau!$E$302:$E$309=CakyQuyhoach)*((NhuCau!Y$302:Y$309)/10))+SUMPRODUCT((NhuCau!$E$302:$E$309=Kykehoach)*((NhuCau!Y$302:Y$309)/5))+SUMPRODUCT((NhuCau!$E$302:$E$309=$C285)*(NhuCau!Y$302:Y$309))),2)</f>
        <v>0</v>
      </c>
      <c r="W285" s="2" cm="1">
        <f t="array" ref="W285">ROUND((SUMPRODUCT((NhuCau!$E$302:$E$309=CakyQuyhoach)*((NhuCau!Z$302:Z$309)/10))+SUMPRODUCT((NhuCau!$E$302:$E$309=Kykehoach)*((NhuCau!Z$302:Z$309)/5))+SUMPRODUCT((NhuCau!$E$302:$E$309=$C285)*(NhuCau!Z$302:Z$309))),2)</f>
        <v>0</v>
      </c>
      <c r="X285" s="2" cm="1">
        <f t="array" ref="X285">ROUND((SUMPRODUCT((NhuCau!$E$302:$E$309=CakyQuyhoach)*((NhuCau!AA$302:AA$309)/10))+SUMPRODUCT((NhuCau!$E$302:$E$309=Kykehoach)*((NhuCau!AA$302:AA$309)/5))+SUMPRODUCT((NhuCau!$E$302:$E$309=$C285)*(NhuCau!AA$302:AA$309))),2)</f>
        <v>0</v>
      </c>
      <c r="Y285" s="2" cm="1">
        <f t="array" ref="Y285">ROUND((SUMPRODUCT((NhuCau!$E$302:$E$309=CakyQuyhoach)*((NhuCau!AB$302:AB$309)/10))+SUMPRODUCT((NhuCau!$E$302:$E$309=Kykehoach)*((NhuCau!AB$302:AB$309)/5))+SUMPRODUCT((NhuCau!$E$302:$E$309=$C285)*(NhuCau!AB$302:AB$309))),2)</f>
        <v>0</v>
      </c>
      <c r="Z285" s="2" cm="1">
        <f t="array" ref="Z285">ROUND((SUMPRODUCT((NhuCau!$E$302:$E$309=CakyQuyhoach)*((NhuCau!AC$302:AC$309)/10))+SUMPRODUCT((NhuCau!$E$302:$E$309=Kykehoach)*((NhuCau!AC$302:AC$309)/5))+SUMPRODUCT((NhuCau!$E$302:$E$309=$C285)*(NhuCau!AC$302:AC$309))),2)</f>
        <v>0</v>
      </c>
      <c r="AA285" s="2" cm="1">
        <f t="array" ref="AA285">ROUND((SUMPRODUCT((NhuCau!$E$302:$E$309=CakyQuyhoach)*((NhuCau!AD$302:AD$309)/10))+SUMPRODUCT((NhuCau!$E$302:$E$309=Kykehoach)*((NhuCau!AD$302:AD$309)/5))+SUMPRODUCT((NhuCau!$E$302:$E$309=$C285)*(NhuCau!AD$302:AD$309))),2)</f>
        <v>0</v>
      </c>
      <c r="AB285" s="2" cm="1">
        <f t="array" ref="AB285">ROUND((SUMPRODUCT((NhuCau!$E$302:$E$309=CakyQuyhoach)*((NhuCau!AE$302:AE$309)/10))+SUMPRODUCT((NhuCau!$E$302:$E$309=Kykehoach)*((NhuCau!AE$302:AE$309)/5))+SUMPRODUCT((NhuCau!$E$302:$E$309=$C285)*(NhuCau!AE$302:AE$309))),2)</f>
        <v>0</v>
      </c>
      <c r="AC285" s="2" cm="1">
        <f t="array" ref="AC285">ROUND((SUMPRODUCT((NhuCau!$E$302:$E$309=CakyQuyhoach)*((NhuCau!AF$302:AF$309)/10))+SUMPRODUCT((NhuCau!$E$302:$E$309=Kykehoach)*((NhuCau!AF$302:AF$309)/5))+SUMPRODUCT((NhuCau!$E$302:$E$309=$C285)*(NhuCau!AF$302:AF$309))),2)</f>
        <v>0</v>
      </c>
      <c r="AD285" s="2" cm="1">
        <f t="array" ref="AD285">ROUND((SUMPRODUCT((NhuCau!$E$302:$E$309=CakyQuyhoach)*((NhuCau!AG$302:AG$309)/10))+SUMPRODUCT((NhuCau!$E$302:$E$309=Kykehoach)*((NhuCau!AG$302:AG$309)/5))+SUMPRODUCT((NhuCau!$E$302:$E$309=$C285)*(NhuCau!AG$302:AG$309))),2)</f>
        <v>0</v>
      </c>
      <c r="AE285" s="2" cm="1">
        <f t="array" ref="AE285">ROUND((SUMPRODUCT((NhuCau!$E$302:$E$309=CakyQuyhoach)*((NhuCau!AH$302:AH$309)/10))+SUMPRODUCT((NhuCau!$E$302:$E$309=Kykehoach)*((NhuCau!AH$302:AH$309)/5))+SUMPRODUCT((NhuCau!$E$302:$E$309=$C285)*(NhuCau!AH$302:AH$309))),2)</f>
        <v>0</v>
      </c>
      <c r="AF285" s="2" cm="1">
        <f t="array" ref="AF285">ROUND((SUMPRODUCT((NhuCau!$E$302:$E$309=CakyQuyhoach)*((NhuCau!AI$302:AI$309)/10))+SUMPRODUCT((NhuCau!$E$302:$E$309=Kykehoach)*((NhuCau!AI$302:AI$309)/5))+SUMPRODUCT((NhuCau!$E$302:$E$309=$C285)*(NhuCau!AI$302:AI$309))),2)</f>
        <v>0</v>
      </c>
      <c r="AG285" s="2" cm="1">
        <f t="array" ref="AG285">ROUND((SUMPRODUCT((NhuCau!$E$302:$E$309=CakyQuyhoach)*((NhuCau!AJ$302:AJ$309)/10))+SUMPRODUCT((NhuCau!$E$302:$E$309=Kykehoach)*((NhuCau!AJ$302:AJ$309)/5))+SUMPRODUCT((NhuCau!$E$302:$E$309=$C285)*(NhuCau!AJ$302:AJ$309))),2)</f>
        <v>0</v>
      </c>
      <c r="AH285" s="2" cm="1">
        <f t="array" ref="AH285">ROUND((SUMPRODUCT((NhuCau!$E$302:$E$309=CakyQuyhoach)*((NhuCau!AK$302:AK$309)/10))+SUMPRODUCT((NhuCau!$E$302:$E$309=Kykehoach)*((NhuCau!AK$302:AK$309)/5))+SUMPRODUCT((NhuCau!$E$302:$E$309=$C285)*(NhuCau!AK$302:AK$309))),2)</f>
        <v>0</v>
      </c>
      <c r="AI285" s="2" cm="1">
        <f t="array" ref="AI285">ROUND((SUMPRODUCT((NhuCau!$E$302:$E$309=CakyQuyhoach)*((NhuCau!AL$302:AL$309)/10))+SUMPRODUCT((NhuCau!$E$302:$E$309=Kykehoach)*((NhuCau!AL$302:AL$309)/5))+SUMPRODUCT((NhuCau!$E$302:$E$309=$C285)*(NhuCau!AL$302:AL$309))),2)</f>
        <v>0</v>
      </c>
      <c r="AJ285" s="2" cm="1">
        <f t="array" ref="AJ285">ROUND((SUMPRODUCT((NhuCau!$E$302:$E$309=CakyQuyhoach)*((NhuCau!AM$302:AM$309)/10))+SUMPRODUCT((NhuCau!$E$302:$E$309=Kykehoach)*((NhuCau!AM$302:AM$309)/5))+SUMPRODUCT((NhuCau!$E$302:$E$309=$C285)*(NhuCau!AM$302:AM$309))),2)</f>
        <v>0</v>
      </c>
      <c r="AK285" s="2" cm="1">
        <f t="array" ref="AK285">ROUND((SUMPRODUCT((NhuCau!$E$302:$E$309=CakyQuyhoach)*((NhuCau!AN$302:AN$309)/10))+SUMPRODUCT((NhuCau!$E$302:$E$309=Kykehoach)*((NhuCau!AN$302:AN$309)/5))+SUMPRODUCT((NhuCau!$E$302:$E$309=$C285)*(NhuCau!AN$302:AN$309))),2)</f>
        <v>0</v>
      </c>
      <c r="AL285" s="2" cm="1">
        <f t="array" ref="AL285">ROUND((SUMPRODUCT((NhuCau!$E$302:$E$309=CakyQuyhoach)*((NhuCau!AO$302:AO$309)/10))+SUMPRODUCT((NhuCau!$E$302:$E$309=Kykehoach)*((NhuCau!AO$302:AO$309)/5))+SUMPRODUCT((NhuCau!$E$302:$E$309=$C285)*(NhuCau!AO$302:AO$309))),2)</f>
        <v>0</v>
      </c>
      <c r="AM285" s="2" cm="1">
        <f t="array" ref="AM285">ROUND((SUMPRODUCT((NhuCau!$E$302:$E$309=CakyQuyhoach)*((NhuCau!AP$302:AP$309)/10))+SUMPRODUCT((NhuCau!$E$302:$E$309=Kykehoach)*((NhuCau!AP$302:AP$309)/5))+SUMPRODUCT((NhuCau!$E$302:$E$309=$C285)*(NhuCau!AP$302:AP$309))),2)</f>
        <v>0</v>
      </c>
      <c r="AN285" s="2" cm="1">
        <f t="array" ref="AN285">ROUND((SUMPRODUCT((NhuCau!$E$302:$E$309=CakyQuyhoach)*((NhuCau!AQ$302:AQ$309)/10))+SUMPRODUCT((NhuCau!$E$302:$E$309=Kykehoach)*((NhuCau!AQ$302:AQ$309)/5))+SUMPRODUCT((NhuCau!$E$302:$E$309=$C285)*(NhuCau!AQ$302:AQ$309))),2)</f>
        <v>0</v>
      </c>
      <c r="AO285" s="2" cm="1">
        <f t="array" ref="AO285">ROUND((SUMPRODUCT((NhuCau!$E$302:$E$309=CakyQuyhoach)*((NhuCau!AR$302:AR$309)/10))+SUMPRODUCT((NhuCau!$E$302:$E$309=Kykehoach)*((NhuCau!AR$302:AR$309)/5))+SUMPRODUCT((NhuCau!$E$302:$E$309=$C285)*(NhuCau!AR$302:AR$309))),2)</f>
        <v>0</v>
      </c>
      <c r="AP285" s="2" cm="1">
        <f t="array" ref="AP285">ROUND((SUMPRODUCT((NhuCau!$E$302:$E$309=CakyQuyhoach)*((NhuCau!AS$302:AS$309)/10))+SUMPRODUCT((NhuCau!$E$302:$E$309=Kykehoach)*((NhuCau!AS$302:AS$309)/5))+SUMPRODUCT((NhuCau!$E$302:$E$309=$C285)*(NhuCau!AS$302:AS$309))),2)</f>
        <v>0</v>
      </c>
      <c r="AQ285" s="2" cm="1">
        <f t="array" ref="AQ285">ROUND((SUMPRODUCT((NhuCau!$E$302:$E$309=CakyQuyhoach)*((NhuCau!AT$302:AT$309)/10))+SUMPRODUCT((NhuCau!$E$302:$E$309=Kykehoach)*((NhuCau!AT$302:AT$309)/5))+SUMPRODUCT((NhuCau!$E$302:$E$309=$C285)*(NhuCau!AT$302:AT$309))),2)</f>
        <v>0</v>
      </c>
      <c r="AR285" s="2" cm="1">
        <f t="array" ref="AR285">ROUND((SUMPRODUCT((NhuCau!$E$302:$E$309=CakyQuyhoach)*((NhuCau!AU$302:AU$309)/10))+SUMPRODUCT((NhuCau!$E$302:$E$309=Kykehoach)*((NhuCau!AU$302:AU$309)/5))+SUMPRODUCT((NhuCau!$E$302:$E$309=$C285)*(NhuCau!AU$302:AU$309))),2)</f>
        <v>0</v>
      </c>
      <c r="AS285" s="2" cm="1">
        <f t="array" ref="AS285">ROUND((SUMPRODUCT((NhuCau!$E$302:$E$309=CakyQuyhoach)*((NhuCau!AV$302:AV$309)/10))+SUMPRODUCT((NhuCau!$E$302:$E$309=Kykehoach)*((NhuCau!AV$302:AV$309)/5))+SUMPRODUCT((NhuCau!$E$302:$E$309=$C285)*(NhuCau!AV$302:AV$309))),2)</f>
        <v>0</v>
      </c>
      <c r="AT285" s="2" cm="1">
        <f t="array" ref="AT285">ROUND((SUMPRODUCT((NhuCau!$E$302:$E$309=CakyQuyhoach)*((NhuCau!AW$302:AW$309)/10))+SUMPRODUCT((NhuCau!$E$302:$E$309=Kykehoach)*((NhuCau!AW$302:AW$309)/5))+SUMPRODUCT((NhuCau!$E$302:$E$309=$C285)*(NhuCau!AW$302:AW$309))),2)</f>
        <v>0</v>
      </c>
      <c r="AU285" s="2" cm="1">
        <f t="array" ref="AU285">ROUND((SUMPRODUCT((NhuCau!$E$302:$E$309=CakyQuyhoach)*((NhuCau!AX$302:AX$309)/10))+SUMPRODUCT((NhuCau!$E$302:$E$309=Kykehoach)*((NhuCau!AX$302:AX$309)/5))+SUMPRODUCT((NhuCau!$E$302:$E$309=$C285)*(NhuCau!AX$302:AX$309))),2)</f>
        <v>0</v>
      </c>
      <c r="AV285" s="2" cm="1">
        <f t="array" ref="AV285">ROUND((SUMPRODUCT((NhuCau!$E$302:$E$309=CakyQuyhoach)*((NhuCau!AY$302:AY$309)/10))+SUMPRODUCT((NhuCau!$E$302:$E$309=Kykehoach)*((NhuCau!AY$302:AY$309)/5))+SUMPRODUCT((NhuCau!$E$302:$E$309=$C285)*(NhuCau!AY$302:AY$309))),2)</f>
        <v>0</v>
      </c>
      <c r="AW285" s="2" cm="1">
        <f t="array" ref="AW285">ROUND((SUMPRODUCT((NhuCau!$E$302:$E$309=CakyQuyhoach)*((NhuCau!AZ$302:AZ$309)/10))+SUMPRODUCT((NhuCau!$E$302:$E$309=Kykehoach)*((NhuCau!AZ$302:AZ$309)/5))+SUMPRODUCT((NhuCau!$E$302:$E$309=$C285)*(NhuCau!AZ$302:AZ$309))),2)</f>
        <v>0</v>
      </c>
      <c r="AX285" s="2" cm="1">
        <f t="array" ref="AX285">ROUND((SUMPRODUCT((NhuCau!$E$302:$E$309=CakyQuyhoach)*((NhuCau!BA$302:BA$309)/10))+SUMPRODUCT((NhuCau!$E$302:$E$309=Kykehoach)*((NhuCau!BA$302:BA$309)/5))+SUMPRODUCT((NhuCau!$E$302:$E$309=$C285)*(NhuCau!BA$302:BA$309))),2)</f>
        <v>0</v>
      </c>
      <c r="AY285" s="2" cm="1">
        <f t="array" ref="AY285">ROUND((SUMPRODUCT((NhuCau!$E$302:$E$309=CakyQuyhoach)*((NhuCau!BB$302:BB$309)/10))+SUMPRODUCT((NhuCau!$E$302:$E$309=Kykehoach)*((NhuCau!BB$302:BB$309)/5))+SUMPRODUCT((NhuCau!$E$302:$E$309=$C285)*(NhuCau!BB$302:BB$309))),2)</f>
        <v>0</v>
      </c>
      <c r="AZ285" s="2" cm="1">
        <f t="array" ref="AZ285">ROUND((SUMPRODUCT((NhuCau!$E$302:$E$309=CakyQuyhoach)*((NhuCau!BD$302:BD$309)/10))+SUMPRODUCT((NhuCau!$E$302:$E$309=Kykehoach)*((NhuCau!BD$302:BD$309)/5))+SUMPRODUCT((NhuCau!$E$302:$E$309=$C285)*(NhuCau!BD$302:BD$309))),2)</f>
        <v>0</v>
      </c>
      <c r="BA285" s="2" cm="1">
        <f t="array" ref="BA285">ROUND((SUMPRODUCT((NhuCau!$E$302:$E$309=CakyQuyhoach)*((NhuCau!BE$302:BE$309)/10))+SUMPRODUCT((NhuCau!$E$302:$E$309=Kykehoach)*((NhuCau!BE$302:BE$309)/5))+SUMPRODUCT((NhuCau!$E$302:$E$309=$C285)*(NhuCau!BE$302:BE$309))),2)</f>
        <v>0</v>
      </c>
      <c r="BB285" s="2" cm="1">
        <f t="array" ref="BB285">ROUND((SUMPRODUCT((NhuCau!$E$302:$E$309=CakyQuyhoach)*((NhuCau!BF$302:BF$309)/10))+SUMPRODUCT((NhuCau!$E$302:$E$309=Kykehoach)*((NhuCau!BF$302:BF$309)/5))+SUMPRODUCT((NhuCau!$E$302:$E$309=$C285)*(NhuCau!BF$302:BF$309))),2)</f>
        <v>0</v>
      </c>
      <c r="BC285" s="2" cm="1">
        <f t="array" ref="BC285">ROUND((SUMPRODUCT((NhuCau!$E$302:$E$309=CakyQuyhoach)*((NhuCau!BG$302:BG$309)/10))+SUMPRODUCT((NhuCau!$E$302:$E$309=Kykehoach)*((NhuCau!BG$302:BG$309)/5))+SUMPRODUCT((NhuCau!$E$302:$E$309=$C285)*(NhuCau!BG$302:BG$309))),2)</f>
        <v>0</v>
      </c>
      <c r="BD285" s="2" cm="1">
        <f t="array" ref="BD285">ROUND((SUMPRODUCT((NhuCau!$E$302:$E$309=CakyQuyhoach)*((NhuCau!BH$302:BH$309)/10))+SUMPRODUCT((NhuCau!$E$302:$E$309=Kykehoach)*((NhuCau!BH$302:BH$309)/5))+SUMPRODUCT((NhuCau!$E$302:$E$309=$C285)*(NhuCau!BH$302:BH$309))),2)</f>
        <v>0</v>
      </c>
      <c r="BE285" s="2" cm="1">
        <f t="array" ref="BE285">ROUND((SUMPRODUCT((NhuCau!$E$302:$E$309=CakyQuyhoach)*((NhuCau!BI$302:BI$309)/10))+SUMPRODUCT((NhuCau!$E$302:$E$309=Kykehoach)*((NhuCau!BI$302:BI$309)/5))+SUMPRODUCT((NhuCau!$E$302:$E$309=$C285)*(NhuCau!BI$302:BI$309))),2)</f>
        <v>0</v>
      </c>
      <c r="BF285" s="2" cm="1">
        <f t="array" ref="BF285">ROUND((SUMPRODUCT((NhuCau!$E$302:$E$309=CakyQuyhoach)*((NhuCau!BJ$302:BJ$309)/10))+SUMPRODUCT((NhuCau!$E$302:$E$309=Kykehoach)*((NhuCau!BJ$302:BJ$309)/5))+SUMPRODUCT((NhuCau!$E$302:$E$309=$C285)*(NhuCau!BJ$302:BJ$309))),2)</f>
        <v>0</v>
      </c>
      <c r="BG285" s="2" cm="1">
        <f t="array" ref="BG285">ROUND((SUMPRODUCT((NhuCau!$E$302:$E$309=CakyQuyhoach)*((NhuCau!BK$302:BK$309)/10))+SUMPRODUCT((NhuCau!$E$302:$E$309=Kykehoach)*((NhuCau!BK$302:BK$309)/5))+SUMPRODUCT((NhuCau!$E$302:$E$309=$C285)*(NhuCau!BK$302:BK$309))),2)</f>
        <v>0</v>
      </c>
    </row>
    <row r="286" spans="1:59" s="1" customFormat="1" ht="16.5" customHeight="1">
      <c r="A286" s="251" t="s">
        <v>42</v>
      </c>
      <c r="B286" s="252"/>
      <c r="C286" s="253" t="str">
        <f t="shared" si="144"/>
        <v>Năm 2026</v>
      </c>
      <c r="D286" s="246" t="s">
        <v>206</v>
      </c>
      <c r="E286" s="255">
        <f>SUM(F286:BG286)</f>
        <v>0</v>
      </c>
      <c r="F286" s="2" cm="1">
        <f t="array" ref="F286">ROUND((SUMPRODUCT((NhuCau!$E$302:$E$309=CakyQuyhoach)*((NhuCau!I$302:I$309)/10))+SUMPRODUCT((NhuCau!$E$302:$E$309=Kykehoach)*((NhuCau!I$302:I$309)/5))+SUMPRODUCT((NhuCau!$E$302:$E$309=$C286)*(NhuCau!I$302:I$309))),2)</f>
        <v>0</v>
      </c>
      <c r="G286" s="2" cm="1">
        <f t="array" ref="G286">ROUND((SUMPRODUCT((NhuCau!$E$302:$E$309=CakyQuyhoach)*((NhuCau!J$302:J$309)/10))+SUMPRODUCT((NhuCau!$E$302:$E$309=Kykehoach)*((NhuCau!J$302:J$309)/5))+SUMPRODUCT((NhuCau!$E$302:$E$309=$C286)*(NhuCau!J$302:J$309))),2)</f>
        <v>0</v>
      </c>
      <c r="H286" s="2" cm="1">
        <f t="array" ref="H286">ROUND((SUMPRODUCT((NhuCau!$E$302:$E$309=CakyQuyhoach)*((NhuCau!K$302:K$309)/10))+SUMPRODUCT((NhuCau!$E$302:$E$309=Kykehoach)*((NhuCau!K$302:K$309)/5))+SUMPRODUCT((NhuCau!$E$302:$E$309=$C286)*(NhuCau!K$302:K$309))),2)</f>
        <v>0</v>
      </c>
      <c r="I286" s="2" cm="1">
        <f t="array" ref="I286">ROUND((SUMPRODUCT((NhuCau!$E$302:$E$309=CakyQuyhoach)*((NhuCau!L$302:L$309)/10))+SUMPRODUCT((NhuCau!$E$302:$E$309=Kykehoach)*((NhuCau!L$302:L$309)/5))+SUMPRODUCT((NhuCau!$E$302:$E$309=$C286)*(NhuCau!L$302:L$309))),2)</f>
        <v>0</v>
      </c>
      <c r="J286" s="2" cm="1">
        <f t="array" ref="J286">ROUND((SUMPRODUCT((NhuCau!$E$302:$E$309=CakyQuyhoach)*((NhuCau!M$302:M$309)/10))+SUMPRODUCT((NhuCau!$E$302:$E$309=Kykehoach)*((NhuCau!M$302:M$309)/5))+SUMPRODUCT((NhuCau!$E$302:$E$309=$C286)*(NhuCau!M$302:M$309))),2)</f>
        <v>0</v>
      </c>
      <c r="K286" s="2" cm="1">
        <f t="array" ref="K286">ROUND((SUMPRODUCT((NhuCau!$E$302:$E$309=CakyQuyhoach)*((NhuCau!N$302:N$309)/10))+SUMPRODUCT((NhuCau!$E$302:$E$309=Kykehoach)*((NhuCau!N$302:N$309)/5))+SUMPRODUCT((NhuCau!$E$302:$E$309=$C286)*(NhuCau!N$302:N$309))),2)</f>
        <v>0</v>
      </c>
      <c r="L286" s="2" cm="1">
        <f t="array" ref="L286">ROUND((SUMPRODUCT((NhuCau!$E$302:$E$309=CakyQuyhoach)*((NhuCau!O$302:O$309)/10))+SUMPRODUCT((NhuCau!$E$302:$E$309=Kykehoach)*((NhuCau!O$302:O$309)/5))+SUMPRODUCT((NhuCau!$E$302:$E$309=$C286)*(NhuCau!O$302:O$309))),2)</f>
        <v>0</v>
      </c>
      <c r="M286" s="2" cm="1">
        <f t="array" ref="M286">ROUND((SUMPRODUCT((NhuCau!$E$302:$E$309=CakyQuyhoach)*((NhuCau!P$302:P$309)/10))+SUMPRODUCT((NhuCau!$E$302:$E$309=Kykehoach)*((NhuCau!P$302:P$309)/5))+SUMPRODUCT((NhuCau!$E$302:$E$309=$C286)*(NhuCau!P$302:P$309))),2)</f>
        <v>0</v>
      </c>
      <c r="N286" s="2" cm="1">
        <f t="array" ref="N286">ROUND((SUMPRODUCT((NhuCau!$E$302:$E$309=CakyQuyhoach)*((NhuCau!Q$302:Q$309)/10))+SUMPRODUCT((NhuCau!$E$302:$E$309=Kykehoach)*((NhuCau!Q$302:Q$309)/5))+SUMPRODUCT((NhuCau!$E$302:$E$309=$C286)*(NhuCau!Q$302:Q$309))),2)</f>
        <v>0</v>
      </c>
      <c r="O286" s="2" cm="1">
        <f t="array" ref="O286">ROUND((SUMPRODUCT((NhuCau!$E$302:$E$309=CakyQuyhoach)*((NhuCau!R$302:R$309)/10))+SUMPRODUCT((NhuCau!$E$302:$E$309=Kykehoach)*((NhuCau!R$302:R$309)/5))+SUMPRODUCT((NhuCau!$E$302:$E$309=$C286)*(NhuCau!R$302:R$309))),2)</f>
        <v>0</v>
      </c>
      <c r="P286" s="2" cm="1">
        <f t="array" ref="P286">ROUND((SUMPRODUCT((NhuCau!$E$302:$E$309=CakyQuyhoach)*((NhuCau!S$302:S$309)/10))+SUMPRODUCT((NhuCau!$E$302:$E$309=Kykehoach)*((NhuCau!S$302:S$309)/5))+SUMPRODUCT((NhuCau!$E$302:$E$309=$C286)*(NhuCau!S$302:S$309))),2)</f>
        <v>0</v>
      </c>
      <c r="Q286" s="2" cm="1">
        <f t="array" ref="Q286">ROUND((SUMPRODUCT((NhuCau!$E$302:$E$309=CakyQuyhoach)*((NhuCau!T$302:T$309)/10))+SUMPRODUCT((NhuCau!$E$302:$E$309=Kykehoach)*((NhuCau!T$302:T$309)/5))+SUMPRODUCT((NhuCau!$E$302:$E$309=$C286)*(NhuCau!T$302:T$309))),2)</f>
        <v>0</v>
      </c>
      <c r="R286" s="2" cm="1">
        <f t="array" ref="R286">ROUND((SUMPRODUCT((NhuCau!$E$302:$E$309=CakyQuyhoach)*((NhuCau!U$302:U$309)/10))+SUMPRODUCT((NhuCau!$E$302:$E$309=Kykehoach)*((NhuCau!U$302:U$309)/5))+SUMPRODUCT((NhuCau!$E$302:$E$309=$C286)*(NhuCau!U$302:U$309))),2)</f>
        <v>0</v>
      </c>
      <c r="S286" s="2" cm="1">
        <f t="array" ref="S286">ROUND((SUMPRODUCT((NhuCau!$E$302:$E$309=CakyQuyhoach)*((NhuCau!V$302:V$309)/10))+SUMPRODUCT((NhuCau!$E$302:$E$309=Kykehoach)*((NhuCau!V$302:V$309)/5))+SUMPRODUCT((NhuCau!$E$302:$E$309=$C286)*(NhuCau!V$302:V$309))),2)</f>
        <v>0</v>
      </c>
      <c r="T286" s="2" cm="1">
        <f t="array" ref="T286">ROUND((SUMPRODUCT((NhuCau!$E$302:$E$309=CakyQuyhoach)*((NhuCau!W$302:W$309)/10))+SUMPRODUCT((NhuCau!$E$302:$E$309=Kykehoach)*((NhuCau!W$302:W$309)/5))+SUMPRODUCT((NhuCau!$E$302:$E$309=$C286)*(NhuCau!W$302:W$309))),2)</f>
        <v>0</v>
      </c>
      <c r="U286" s="2" cm="1">
        <f t="array" ref="U286">ROUND((SUMPRODUCT((NhuCau!$E$302:$E$309=CakyQuyhoach)*((NhuCau!X$302:X$309)/10))+SUMPRODUCT((NhuCau!$E$302:$E$309=Kykehoach)*((NhuCau!X$302:X$309)/5))+SUMPRODUCT((NhuCau!$E$302:$E$309=$C286)*(NhuCau!X$302:X$309))),2)</f>
        <v>0</v>
      </c>
      <c r="V286" s="2" cm="1">
        <f t="array" ref="V286">ROUND((SUMPRODUCT((NhuCau!$E$302:$E$309=CakyQuyhoach)*((NhuCau!Y$302:Y$309)/10))+SUMPRODUCT((NhuCau!$E$302:$E$309=Kykehoach)*((NhuCau!Y$302:Y$309)/5))+SUMPRODUCT((NhuCau!$E$302:$E$309=$C286)*(NhuCau!Y$302:Y$309))),2)</f>
        <v>0</v>
      </c>
      <c r="W286" s="2" cm="1">
        <f t="array" ref="W286">ROUND((SUMPRODUCT((NhuCau!$E$302:$E$309=CakyQuyhoach)*((NhuCau!Z$302:Z$309)/10))+SUMPRODUCT((NhuCau!$E$302:$E$309=Kykehoach)*((NhuCau!Z$302:Z$309)/5))+SUMPRODUCT((NhuCau!$E$302:$E$309=$C286)*(NhuCau!Z$302:Z$309))),2)</f>
        <v>0</v>
      </c>
      <c r="X286" s="2" cm="1">
        <f t="array" ref="X286">ROUND((SUMPRODUCT((NhuCau!$E$302:$E$309=CakyQuyhoach)*((NhuCau!AA$302:AA$309)/10))+SUMPRODUCT((NhuCau!$E$302:$E$309=Kykehoach)*((NhuCau!AA$302:AA$309)/5))+SUMPRODUCT((NhuCau!$E$302:$E$309=$C286)*(NhuCau!AA$302:AA$309))),2)</f>
        <v>0</v>
      </c>
      <c r="Y286" s="2" cm="1">
        <f t="array" ref="Y286">ROUND((SUMPRODUCT((NhuCau!$E$302:$E$309=CakyQuyhoach)*((NhuCau!AB$302:AB$309)/10))+SUMPRODUCT((NhuCau!$E$302:$E$309=Kykehoach)*((NhuCau!AB$302:AB$309)/5))+SUMPRODUCT((NhuCau!$E$302:$E$309=$C286)*(NhuCau!AB$302:AB$309))),2)</f>
        <v>0</v>
      </c>
      <c r="Z286" s="2" cm="1">
        <f t="array" ref="Z286">ROUND((SUMPRODUCT((NhuCau!$E$302:$E$309=CakyQuyhoach)*((NhuCau!AC$302:AC$309)/10))+SUMPRODUCT((NhuCau!$E$302:$E$309=Kykehoach)*((NhuCau!AC$302:AC$309)/5))+SUMPRODUCT((NhuCau!$E$302:$E$309=$C286)*(NhuCau!AC$302:AC$309))),2)</f>
        <v>0</v>
      </c>
      <c r="AA286" s="2" cm="1">
        <f t="array" ref="AA286">ROUND((SUMPRODUCT((NhuCau!$E$302:$E$309=CakyQuyhoach)*((NhuCau!AD$302:AD$309)/10))+SUMPRODUCT((NhuCau!$E$302:$E$309=Kykehoach)*((NhuCau!AD$302:AD$309)/5))+SUMPRODUCT((NhuCau!$E$302:$E$309=$C286)*(NhuCau!AD$302:AD$309))),2)</f>
        <v>0</v>
      </c>
      <c r="AB286" s="2" cm="1">
        <f t="array" ref="AB286">ROUND((SUMPRODUCT((NhuCau!$E$302:$E$309=CakyQuyhoach)*((NhuCau!AE$302:AE$309)/10))+SUMPRODUCT((NhuCau!$E$302:$E$309=Kykehoach)*((NhuCau!AE$302:AE$309)/5))+SUMPRODUCT((NhuCau!$E$302:$E$309=$C286)*(NhuCau!AE$302:AE$309))),2)</f>
        <v>0</v>
      </c>
      <c r="AC286" s="2" cm="1">
        <f t="array" ref="AC286">ROUND((SUMPRODUCT((NhuCau!$E$302:$E$309=CakyQuyhoach)*((NhuCau!AF$302:AF$309)/10))+SUMPRODUCT((NhuCau!$E$302:$E$309=Kykehoach)*((NhuCau!AF$302:AF$309)/5))+SUMPRODUCT((NhuCau!$E$302:$E$309=$C286)*(NhuCau!AF$302:AF$309))),2)</f>
        <v>0</v>
      </c>
      <c r="AD286" s="2" cm="1">
        <f t="array" ref="AD286">ROUND((SUMPRODUCT((NhuCau!$E$302:$E$309=CakyQuyhoach)*((NhuCau!AG$302:AG$309)/10))+SUMPRODUCT((NhuCau!$E$302:$E$309=Kykehoach)*((NhuCau!AG$302:AG$309)/5))+SUMPRODUCT((NhuCau!$E$302:$E$309=$C286)*(NhuCau!AG$302:AG$309))),2)</f>
        <v>0</v>
      </c>
      <c r="AE286" s="2" cm="1">
        <f t="array" ref="AE286">ROUND((SUMPRODUCT((NhuCau!$E$302:$E$309=CakyQuyhoach)*((NhuCau!AH$302:AH$309)/10))+SUMPRODUCT((NhuCau!$E$302:$E$309=Kykehoach)*((NhuCau!AH$302:AH$309)/5))+SUMPRODUCT((NhuCau!$E$302:$E$309=$C286)*(NhuCau!AH$302:AH$309))),2)</f>
        <v>0</v>
      </c>
      <c r="AF286" s="2" cm="1">
        <f t="array" ref="AF286">ROUND((SUMPRODUCT((NhuCau!$E$302:$E$309=CakyQuyhoach)*((NhuCau!AI$302:AI$309)/10))+SUMPRODUCT((NhuCau!$E$302:$E$309=Kykehoach)*((NhuCau!AI$302:AI$309)/5))+SUMPRODUCT((NhuCau!$E$302:$E$309=$C286)*(NhuCau!AI$302:AI$309))),2)</f>
        <v>0</v>
      </c>
      <c r="AG286" s="2" cm="1">
        <f t="array" ref="AG286">ROUND((SUMPRODUCT((NhuCau!$E$302:$E$309=CakyQuyhoach)*((NhuCau!AJ$302:AJ$309)/10))+SUMPRODUCT((NhuCau!$E$302:$E$309=Kykehoach)*((NhuCau!AJ$302:AJ$309)/5))+SUMPRODUCT((NhuCau!$E$302:$E$309=$C286)*(NhuCau!AJ$302:AJ$309))),2)</f>
        <v>0</v>
      </c>
      <c r="AH286" s="2" cm="1">
        <f t="array" ref="AH286">ROUND((SUMPRODUCT((NhuCau!$E$302:$E$309=CakyQuyhoach)*((NhuCau!AK$302:AK$309)/10))+SUMPRODUCT((NhuCau!$E$302:$E$309=Kykehoach)*((NhuCau!AK$302:AK$309)/5))+SUMPRODUCT((NhuCau!$E$302:$E$309=$C286)*(NhuCau!AK$302:AK$309))),2)</f>
        <v>0</v>
      </c>
      <c r="AI286" s="2" cm="1">
        <f t="array" ref="AI286">ROUND((SUMPRODUCT((NhuCau!$E$302:$E$309=CakyQuyhoach)*((NhuCau!AL$302:AL$309)/10))+SUMPRODUCT((NhuCau!$E$302:$E$309=Kykehoach)*((NhuCau!AL$302:AL$309)/5))+SUMPRODUCT((NhuCau!$E$302:$E$309=$C286)*(NhuCau!AL$302:AL$309))),2)</f>
        <v>0</v>
      </c>
      <c r="AJ286" s="2" cm="1">
        <f t="array" ref="AJ286">ROUND((SUMPRODUCT((NhuCau!$E$302:$E$309=CakyQuyhoach)*((NhuCau!AM$302:AM$309)/10))+SUMPRODUCT((NhuCau!$E$302:$E$309=Kykehoach)*((NhuCau!AM$302:AM$309)/5))+SUMPRODUCT((NhuCau!$E$302:$E$309=$C286)*(NhuCau!AM$302:AM$309))),2)</f>
        <v>0</v>
      </c>
      <c r="AK286" s="2" cm="1">
        <f t="array" ref="AK286">ROUND((SUMPRODUCT((NhuCau!$E$302:$E$309=CakyQuyhoach)*((NhuCau!AN$302:AN$309)/10))+SUMPRODUCT((NhuCau!$E$302:$E$309=Kykehoach)*((NhuCau!AN$302:AN$309)/5))+SUMPRODUCT((NhuCau!$E$302:$E$309=$C286)*(NhuCau!AN$302:AN$309))),2)</f>
        <v>0</v>
      </c>
      <c r="AL286" s="2" cm="1">
        <f t="array" ref="AL286">ROUND((SUMPRODUCT((NhuCau!$E$302:$E$309=CakyQuyhoach)*((NhuCau!AO$302:AO$309)/10))+SUMPRODUCT((NhuCau!$E$302:$E$309=Kykehoach)*((NhuCau!AO$302:AO$309)/5))+SUMPRODUCT((NhuCau!$E$302:$E$309=$C286)*(NhuCau!AO$302:AO$309))),2)</f>
        <v>0</v>
      </c>
      <c r="AM286" s="2" cm="1">
        <f t="array" ref="AM286">ROUND((SUMPRODUCT((NhuCau!$E$302:$E$309=CakyQuyhoach)*((NhuCau!AP$302:AP$309)/10))+SUMPRODUCT((NhuCau!$E$302:$E$309=Kykehoach)*((NhuCau!AP$302:AP$309)/5))+SUMPRODUCT((NhuCau!$E$302:$E$309=$C286)*(NhuCau!AP$302:AP$309))),2)</f>
        <v>0</v>
      </c>
      <c r="AN286" s="2" cm="1">
        <f t="array" ref="AN286">ROUND((SUMPRODUCT((NhuCau!$E$302:$E$309=CakyQuyhoach)*((NhuCau!AQ$302:AQ$309)/10))+SUMPRODUCT((NhuCau!$E$302:$E$309=Kykehoach)*((NhuCau!AQ$302:AQ$309)/5))+SUMPRODUCT((NhuCau!$E$302:$E$309=$C286)*(NhuCau!AQ$302:AQ$309))),2)</f>
        <v>0</v>
      </c>
      <c r="AO286" s="2" cm="1">
        <f t="array" ref="AO286">ROUND((SUMPRODUCT((NhuCau!$E$302:$E$309=CakyQuyhoach)*((NhuCau!AR$302:AR$309)/10))+SUMPRODUCT((NhuCau!$E$302:$E$309=Kykehoach)*((NhuCau!AR$302:AR$309)/5))+SUMPRODUCT((NhuCau!$E$302:$E$309=$C286)*(NhuCau!AR$302:AR$309))),2)</f>
        <v>0</v>
      </c>
      <c r="AP286" s="2" cm="1">
        <f t="array" ref="AP286">ROUND((SUMPRODUCT((NhuCau!$E$302:$E$309=CakyQuyhoach)*((NhuCau!AS$302:AS$309)/10))+SUMPRODUCT((NhuCau!$E$302:$E$309=Kykehoach)*((NhuCau!AS$302:AS$309)/5))+SUMPRODUCT((NhuCau!$E$302:$E$309=$C286)*(NhuCau!AS$302:AS$309))),2)</f>
        <v>0</v>
      </c>
      <c r="AQ286" s="2" cm="1">
        <f t="array" ref="AQ286">ROUND((SUMPRODUCT((NhuCau!$E$302:$E$309=CakyQuyhoach)*((NhuCau!AT$302:AT$309)/10))+SUMPRODUCT((NhuCau!$E$302:$E$309=Kykehoach)*((NhuCau!AT$302:AT$309)/5))+SUMPRODUCT((NhuCau!$E$302:$E$309=$C286)*(NhuCau!AT$302:AT$309))),2)</f>
        <v>0</v>
      </c>
      <c r="AR286" s="2" cm="1">
        <f t="array" ref="AR286">ROUND((SUMPRODUCT((NhuCau!$E$302:$E$309=CakyQuyhoach)*((NhuCau!AU$302:AU$309)/10))+SUMPRODUCT((NhuCau!$E$302:$E$309=Kykehoach)*((NhuCau!AU$302:AU$309)/5))+SUMPRODUCT((NhuCau!$E$302:$E$309=$C286)*(NhuCau!AU$302:AU$309))),2)</f>
        <v>0</v>
      </c>
      <c r="AS286" s="2" cm="1">
        <f t="array" ref="AS286">ROUND((SUMPRODUCT((NhuCau!$E$302:$E$309=CakyQuyhoach)*((NhuCau!AV$302:AV$309)/10))+SUMPRODUCT((NhuCau!$E$302:$E$309=Kykehoach)*((NhuCau!AV$302:AV$309)/5))+SUMPRODUCT((NhuCau!$E$302:$E$309=$C286)*(NhuCau!AV$302:AV$309))),2)</f>
        <v>0</v>
      </c>
      <c r="AT286" s="2" cm="1">
        <f t="array" ref="AT286">ROUND((SUMPRODUCT((NhuCau!$E$302:$E$309=CakyQuyhoach)*((NhuCau!AW$302:AW$309)/10))+SUMPRODUCT((NhuCau!$E$302:$E$309=Kykehoach)*((NhuCau!AW$302:AW$309)/5))+SUMPRODUCT((NhuCau!$E$302:$E$309=$C286)*(NhuCau!AW$302:AW$309))),2)</f>
        <v>0</v>
      </c>
      <c r="AU286" s="2" cm="1">
        <f t="array" ref="AU286">ROUND((SUMPRODUCT((NhuCau!$E$302:$E$309=CakyQuyhoach)*((NhuCau!AX$302:AX$309)/10))+SUMPRODUCT((NhuCau!$E$302:$E$309=Kykehoach)*((NhuCau!AX$302:AX$309)/5))+SUMPRODUCT((NhuCau!$E$302:$E$309=$C286)*(NhuCau!AX$302:AX$309))),2)</f>
        <v>0</v>
      </c>
      <c r="AV286" s="2" cm="1">
        <f t="array" ref="AV286">ROUND((SUMPRODUCT((NhuCau!$E$302:$E$309=CakyQuyhoach)*((NhuCau!AY$302:AY$309)/10))+SUMPRODUCT((NhuCau!$E$302:$E$309=Kykehoach)*((NhuCau!AY$302:AY$309)/5))+SUMPRODUCT((NhuCau!$E$302:$E$309=$C286)*(NhuCau!AY$302:AY$309))),2)</f>
        <v>0</v>
      </c>
      <c r="AW286" s="2" cm="1">
        <f t="array" ref="AW286">ROUND((SUMPRODUCT((NhuCau!$E$302:$E$309=CakyQuyhoach)*((NhuCau!AZ$302:AZ$309)/10))+SUMPRODUCT((NhuCau!$E$302:$E$309=Kykehoach)*((NhuCau!AZ$302:AZ$309)/5))+SUMPRODUCT((NhuCau!$E$302:$E$309=$C286)*(NhuCau!AZ$302:AZ$309))),2)</f>
        <v>0</v>
      </c>
      <c r="AX286" s="2" cm="1">
        <f t="array" ref="AX286">ROUND((SUMPRODUCT((NhuCau!$E$302:$E$309=CakyQuyhoach)*((NhuCau!BA$302:BA$309)/10))+SUMPRODUCT((NhuCau!$E$302:$E$309=Kykehoach)*((NhuCau!BA$302:BA$309)/5))+SUMPRODUCT((NhuCau!$E$302:$E$309=$C286)*(NhuCau!BA$302:BA$309))),2)</f>
        <v>0</v>
      </c>
      <c r="AY286" s="2" cm="1">
        <f t="array" ref="AY286">ROUND((SUMPRODUCT((NhuCau!$E$302:$E$309=CakyQuyhoach)*((NhuCau!BB$302:BB$309)/10))+SUMPRODUCT((NhuCau!$E$302:$E$309=Kykehoach)*((NhuCau!BB$302:BB$309)/5))+SUMPRODUCT((NhuCau!$E$302:$E$309=$C286)*(NhuCau!BB$302:BB$309))),2)</f>
        <v>0</v>
      </c>
      <c r="AZ286" s="2" cm="1">
        <f t="array" ref="AZ286">ROUND((SUMPRODUCT((NhuCau!$E$302:$E$309=CakyQuyhoach)*((NhuCau!BD$302:BD$309)/10))+SUMPRODUCT((NhuCau!$E$302:$E$309=Kykehoach)*((NhuCau!BD$302:BD$309)/5))+SUMPRODUCT((NhuCau!$E$302:$E$309=$C286)*(NhuCau!BD$302:BD$309))),2)</f>
        <v>0</v>
      </c>
      <c r="BA286" s="2" cm="1">
        <f t="array" ref="BA286">ROUND((SUMPRODUCT((NhuCau!$E$302:$E$309=CakyQuyhoach)*((NhuCau!BE$302:BE$309)/10))+SUMPRODUCT((NhuCau!$E$302:$E$309=Kykehoach)*((NhuCau!BE$302:BE$309)/5))+SUMPRODUCT((NhuCau!$E$302:$E$309=$C286)*(NhuCau!BE$302:BE$309))),2)</f>
        <v>0</v>
      </c>
      <c r="BB286" s="2" cm="1">
        <f t="array" ref="BB286">ROUND((SUMPRODUCT((NhuCau!$E$302:$E$309=CakyQuyhoach)*((NhuCau!BF$302:BF$309)/10))+SUMPRODUCT((NhuCau!$E$302:$E$309=Kykehoach)*((NhuCau!BF$302:BF$309)/5))+SUMPRODUCT((NhuCau!$E$302:$E$309=$C286)*(NhuCau!BF$302:BF$309))),2)</f>
        <v>0</v>
      </c>
      <c r="BC286" s="2" cm="1">
        <f t="array" ref="BC286">ROUND((SUMPRODUCT((NhuCau!$E$302:$E$309=CakyQuyhoach)*((NhuCau!BG$302:BG$309)/10))+SUMPRODUCT((NhuCau!$E$302:$E$309=Kykehoach)*((NhuCau!BG$302:BG$309)/5))+SUMPRODUCT((NhuCau!$E$302:$E$309=$C286)*(NhuCau!BG$302:BG$309))),2)</f>
        <v>0</v>
      </c>
      <c r="BD286" s="2" cm="1">
        <f t="array" ref="BD286">ROUND((SUMPRODUCT((NhuCau!$E$302:$E$309=CakyQuyhoach)*((NhuCau!BH$302:BH$309)/10))+SUMPRODUCT((NhuCau!$E$302:$E$309=Kykehoach)*((NhuCau!BH$302:BH$309)/5))+SUMPRODUCT((NhuCau!$E$302:$E$309=$C286)*(NhuCau!BH$302:BH$309))),2)</f>
        <v>0</v>
      </c>
      <c r="BE286" s="2" cm="1">
        <f t="array" ref="BE286">ROUND((SUMPRODUCT((NhuCau!$E$302:$E$309=CakyQuyhoach)*((NhuCau!BI$302:BI$309)/10))+SUMPRODUCT((NhuCau!$E$302:$E$309=Kykehoach)*((NhuCau!BI$302:BI$309)/5))+SUMPRODUCT((NhuCau!$E$302:$E$309=$C286)*(NhuCau!BI$302:BI$309))),2)</f>
        <v>0</v>
      </c>
      <c r="BF286" s="2" cm="1">
        <f t="array" ref="BF286">ROUND((SUMPRODUCT((NhuCau!$E$302:$E$309=CakyQuyhoach)*((NhuCau!BJ$302:BJ$309)/10))+SUMPRODUCT((NhuCau!$E$302:$E$309=Kykehoach)*((NhuCau!BJ$302:BJ$309)/5))+SUMPRODUCT((NhuCau!$E$302:$E$309=$C286)*(NhuCau!BJ$302:BJ$309))),2)</f>
        <v>0</v>
      </c>
      <c r="BG286" s="2" cm="1">
        <f t="array" ref="BG286">ROUND((SUMPRODUCT((NhuCau!$E$302:$E$309=CakyQuyhoach)*((NhuCau!BK$302:BK$309)/10))+SUMPRODUCT((NhuCau!$E$302:$E$309=Kykehoach)*((NhuCau!BK$302:BK$309)/5))+SUMPRODUCT((NhuCau!$E$302:$E$309=$C286)*(NhuCau!BK$302:BK$309))),2)</f>
        <v>0</v>
      </c>
    </row>
    <row r="287" spans="1:59" s="1" customFormat="1" ht="16.5" customHeight="1">
      <c r="A287" s="251" t="s">
        <v>42</v>
      </c>
      <c r="B287" s="252"/>
      <c r="C287" s="253" t="str">
        <f t="shared" si="144"/>
        <v>Năm 2027</v>
      </c>
      <c r="D287" s="246" t="s">
        <v>206</v>
      </c>
      <c r="E287" s="255">
        <f>SUM(F287:BG287)</f>
        <v>0</v>
      </c>
      <c r="F287" s="2" cm="1">
        <f t="array" ref="F287">ROUND((SUMPRODUCT((NhuCau!$E$302:$E$309=CakyQuyhoach)*((NhuCau!I$302:I$309)/10))+SUMPRODUCT((NhuCau!$E$302:$E$309=Kykehoach)*((NhuCau!I$302:I$309)/5))+SUMPRODUCT((NhuCau!$E$302:$E$309=$C287)*(NhuCau!I$302:I$309))),2)</f>
        <v>0</v>
      </c>
      <c r="G287" s="2" cm="1">
        <f t="array" ref="G287">ROUND((SUMPRODUCT((NhuCau!$E$302:$E$309=CakyQuyhoach)*((NhuCau!J$302:J$309)/10))+SUMPRODUCT((NhuCau!$E$302:$E$309=Kykehoach)*((NhuCau!J$302:J$309)/5))+SUMPRODUCT((NhuCau!$E$302:$E$309=$C287)*(NhuCau!J$302:J$309))),2)</f>
        <v>0</v>
      </c>
      <c r="H287" s="2" cm="1">
        <f t="array" ref="H287">ROUND((SUMPRODUCT((NhuCau!$E$302:$E$309=CakyQuyhoach)*((NhuCau!K$302:K$309)/10))+SUMPRODUCT((NhuCau!$E$302:$E$309=Kykehoach)*((NhuCau!K$302:K$309)/5))+SUMPRODUCT((NhuCau!$E$302:$E$309=$C287)*(NhuCau!K$302:K$309))),2)</f>
        <v>0</v>
      </c>
      <c r="I287" s="2" cm="1">
        <f t="array" ref="I287">ROUND((SUMPRODUCT((NhuCau!$E$302:$E$309=CakyQuyhoach)*((NhuCau!L$302:L$309)/10))+SUMPRODUCT((NhuCau!$E$302:$E$309=Kykehoach)*((NhuCau!L$302:L$309)/5))+SUMPRODUCT((NhuCau!$E$302:$E$309=$C287)*(NhuCau!L$302:L$309))),2)</f>
        <v>0</v>
      </c>
      <c r="J287" s="2" cm="1">
        <f t="array" ref="J287">ROUND((SUMPRODUCT((NhuCau!$E$302:$E$309=CakyQuyhoach)*((NhuCau!M$302:M$309)/10))+SUMPRODUCT((NhuCau!$E$302:$E$309=Kykehoach)*((NhuCau!M$302:M$309)/5))+SUMPRODUCT((NhuCau!$E$302:$E$309=$C287)*(NhuCau!M$302:M$309))),2)</f>
        <v>0</v>
      </c>
      <c r="K287" s="2" cm="1">
        <f t="array" ref="K287">ROUND((SUMPRODUCT((NhuCau!$E$302:$E$309=CakyQuyhoach)*((NhuCau!N$302:N$309)/10))+SUMPRODUCT((NhuCau!$E$302:$E$309=Kykehoach)*((NhuCau!N$302:N$309)/5))+SUMPRODUCT((NhuCau!$E$302:$E$309=$C287)*(NhuCau!N$302:N$309))),2)</f>
        <v>0</v>
      </c>
      <c r="L287" s="2" cm="1">
        <f t="array" ref="L287">ROUND((SUMPRODUCT((NhuCau!$E$302:$E$309=CakyQuyhoach)*((NhuCau!O$302:O$309)/10))+SUMPRODUCT((NhuCau!$E$302:$E$309=Kykehoach)*((NhuCau!O$302:O$309)/5))+SUMPRODUCT((NhuCau!$E$302:$E$309=$C287)*(NhuCau!O$302:O$309))),2)</f>
        <v>0</v>
      </c>
      <c r="M287" s="2" cm="1">
        <f t="array" ref="M287">ROUND((SUMPRODUCT((NhuCau!$E$302:$E$309=CakyQuyhoach)*((NhuCau!P$302:P$309)/10))+SUMPRODUCT((NhuCau!$E$302:$E$309=Kykehoach)*((NhuCau!P$302:P$309)/5))+SUMPRODUCT((NhuCau!$E$302:$E$309=$C287)*(NhuCau!P$302:P$309))),2)</f>
        <v>0</v>
      </c>
      <c r="N287" s="2" cm="1">
        <f t="array" ref="N287">ROUND((SUMPRODUCT((NhuCau!$E$302:$E$309=CakyQuyhoach)*((NhuCau!Q$302:Q$309)/10))+SUMPRODUCT((NhuCau!$E$302:$E$309=Kykehoach)*((NhuCau!Q$302:Q$309)/5))+SUMPRODUCT((NhuCau!$E$302:$E$309=$C287)*(NhuCau!Q$302:Q$309))),2)</f>
        <v>0</v>
      </c>
      <c r="O287" s="2" cm="1">
        <f t="array" ref="O287">ROUND((SUMPRODUCT((NhuCau!$E$302:$E$309=CakyQuyhoach)*((NhuCau!R$302:R$309)/10))+SUMPRODUCT((NhuCau!$E$302:$E$309=Kykehoach)*((NhuCau!R$302:R$309)/5))+SUMPRODUCT((NhuCau!$E$302:$E$309=$C287)*(NhuCau!R$302:R$309))),2)</f>
        <v>0</v>
      </c>
      <c r="P287" s="2" cm="1">
        <f t="array" ref="P287">ROUND((SUMPRODUCT((NhuCau!$E$302:$E$309=CakyQuyhoach)*((NhuCau!S$302:S$309)/10))+SUMPRODUCT((NhuCau!$E$302:$E$309=Kykehoach)*((NhuCau!S$302:S$309)/5))+SUMPRODUCT((NhuCau!$E$302:$E$309=$C287)*(NhuCau!S$302:S$309))),2)</f>
        <v>0</v>
      </c>
      <c r="Q287" s="2" cm="1">
        <f t="array" ref="Q287">ROUND((SUMPRODUCT((NhuCau!$E$302:$E$309=CakyQuyhoach)*((NhuCau!T$302:T$309)/10))+SUMPRODUCT((NhuCau!$E$302:$E$309=Kykehoach)*((NhuCau!T$302:T$309)/5))+SUMPRODUCT((NhuCau!$E$302:$E$309=$C287)*(NhuCau!T$302:T$309))),2)</f>
        <v>0</v>
      </c>
      <c r="R287" s="2" cm="1">
        <f t="array" ref="R287">ROUND((SUMPRODUCT((NhuCau!$E$302:$E$309=CakyQuyhoach)*((NhuCau!U$302:U$309)/10))+SUMPRODUCT((NhuCau!$E$302:$E$309=Kykehoach)*((NhuCau!U$302:U$309)/5))+SUMPRODUCT((NhuCau!$E$302:$E$309=$C287)*(NhuCau!U$302:U$309))),2)</f>
        <v>0</v>
      </c>
      <c r="S287" s="2" cm="1">
        <f t="array" ref="S287">ROUND((SUMPRODUCT((NhuCau!$E$302:$E$309=CakyQuyhoach)*((NhuCau!V$302:V$309)/10))+SUMPRODUCT((NhuCau!$E$302:$E$309=Kykehoach)*((NhuCau!V$302:V$309)/5))+SUMPRODUCT((NhuCau!$E$302:$E$309=$C287)*(NhuCau!V$302:V$309))),2)</f>
        <v>0</v>
      </c>
      <c r="T287" s="2" cm="1">
        <f t="array" ref="T287">ROUND((SUMPRODUCT((NhuCau!$E$302:$E$309=CakyQuyhoach)*((NhuCau!W$302:W$309)/10))+SUMPRODUCT((NhuCau!$E$302:$E$309=Kykehoach)*((NhuCau!W$302:W$309)/5))+SUMPRODUCT((NhuCau!$E$302:$E$309=$C287)*(NhuCau!W$302:W$309))),2)</f>
        <v>0</v>
      </c>
      <c r="U287" s="2" cm="1">
        <f t="array" ref="U287">ROUND((SUMPRODUCT((NhuCau!$E$302:$E$309=CakyQuyhoach)*((NhuCau!X$302:X$309)/10))+SUMPRODUCT((NhuCau!$E$302:$E$309=Kykehoach)*((NhuCau!X$302:X$309)/5))+SUMPRODUCT((NhuCau!$E$302:$E$309=$C287)*(NhuCau!X$302:X$309))),2)</f>
        <v>0</v>
      </c>
      <c r="V287" s="2" cm="1">
        <f t="array" ref="V287">ROUND((SUMPRODUCT((NhuCau!$E$302:$E$309=CakyQuyhoach)*((NhuCau!Y$302:Y$309)/10))+SUMPRODUCT((NhuCau!$E$302:$E$309=Kykehoach)*((NhuCau!Y$302:Y$309)/5))+SUMPRODUCT((NhuCau!$E$302:$E$309=$C287)*(NhuCau!Y$302:Y$309))),2)</f>
        <v>0</v>
      </c>
      <c r="W287" s="2" cm="1">
        <f t="array" ref="W287">ROUND((SUMPRODUCT((NhuCau!$E$302:$E$309=CakyQuyhoach)*((NhuCau!Z$302:Z$309)/10))+SUMPRODUCT((NhuCau!$E$302:$E$309=Kykehoach)*((NhuCau!Z$302:Z$309)/5))+SUMPRODUCT((NhuCau!$E$302:$E$309=$C287)*(NhuCau!Z$302:Z$309))),2)</f>
        <v>0</v>
      </c>
      <c r="X287" s="2" cm="1">
        <f t="array" ref="X287">ROUND((SUMPRODUCT((NhuCau!$E$302:$E$309=CakyQuyhoach)*((NhuCau!AA$302:AA$309)/10))+SUMPRODUCT((NhuCau!$E$302:$E$309=Kykehoach)*((NhuCau!AA$302:AA$309)/5))+SUMPRODUCT((NhuCau!$E$302:$E$309=$C287)*(NhuCau!AA$302:AA$309))),2)</f>
        <v>0</v>
      </c>
      <c r="Y287" s="2" cm="1">
        <f t="array" ref="Y287">ROUND((SUMPRODUCT((NhuCau!$E$302:$E$309=CakyQuyhoach)*((NhuCau!AB$302:AB$309)/10))+SUMPRODUCT((NhuCau!$E$302:$E$309=Kykehoach)*((NhuCau!AB$302:AB$309)/5))+SUMPRODUCT((NhuCau!$E$302:$E$309=$C287)*(NhuCau!AB$302:AB$309))),2)</f>
        <v>0</v>
      </c>
      <c r="Z287" s="2" cm="1">
        <f t="array" ref="Z287">ROUND((SUMPRODUCT((NhuCau!$E$302:$E$309=CakyQuyhoach)*((NhuCau!AC$302:AC$309)/10))+SUMPRODUCT((NhuCau!$E$302:$E$309=Kykehoach)*((NhuCau!AC$302:AC$309)/5))+SUMPRODUCT((NhuCau!$E$302:$E$309=$C287)*(NhuCau!AC$302:AC$309))),2)</f>
        <v>0</v>
      </c>
      <c r="AA287" s="2" cm="1">
        <f t="array" ref="AA287">ROUND((SUMPRODUCT((NhuCau!$E$302:$E$309=CakyQuyhoach)*((NhuCau!AD$302:AD$309)/10))+SUMPRODUCT((NhuCau!$E$302:$E$309=Kykehoach)*((NhuCau!AD$302:AD$309)/5))+SUMPRODUCT((NhuCau!$E$302:$E$309=$C287)*(NhuCau!AD$302:AD$309))),2)</f>
        <v>0</v>
      </c>
      <c r="AB287" s="2" cm="1">
        <f t="array" ref="AB287">ROUND((SUMPRODUCT((NhuCau!$E$302:$E$309=CakyQuyhoach)*((NhuCau!AE$302:AE$309)/10))+SUMPRODUCT((NhuCau!$E$302:$E$309=Kykehoach)*((NhuCau!AE$302:AE$309)/5))+SUMPRODUCT((NhuCau!$E$302:$E$309=$C287)*(NhuCau!AE$302:AE$309))),2)</f>
        <v>0</v>
      </c>
      <c r="AC287" s="2" cm="1">
        <f t="array" ref="AC287">ROUND((SUMPRODUCT((NhuCau!$E$302:$E$309=CakyQuyhoach)*((NhuCau!AF$302:AF$309)/10))+SUMPRODUCT((NhuCau!$E$302:$E$309=Kykehoach)*((NhuCau!AF$302:AF$309)/5))+SUMPRODUCT((NhuCau!$E$302:$E$309=$C287)*(NhuCau!AF$302:AF$309))),2)</f>
        <v>0</v>
      </c>
      <c r="AD287" s="2" cm="1">
        <f t="array" ref="AD287">ROUND((SUMPRODUCT((NhuCau!$E$302:$E$309=CakyQuyhoach)*((NhuCau!AG$302:AG$309)/10))+SUMPRODUCT((NhuCau!$E$302:$E$309=Kykehoach)*((NhuCau!AG$302:AG$309)/5))+SUMPRODUCT((NhuCau!$E$302:$E$309=$C287)*(NhuCau!AG$302:AG$309))),2)</f>
        <v>0</v>
      </c>
      <c r="AE287" s="2" cm="1">
        <f t="array" ref="AE287">ROUND((SUMPRODUCT((NhuCau!$E$302:$E$309=CakyQuyhoach)*((NhuCau!AH$302:AH$309)/10))+SUMPRODUCT((NhuCau!$E$302:$E$309=Kykehoach)*((NhuCau!AH$302:AH$309)/5))+SUMPRODUCT((NhuCau!$E$302:$E$309=$C287)*(NhuCau!AH$302:AH$309))),2)</f>
        <v>0</v>
      </c>
      <c r="AF287" s="2" cm="1">
        <f t="array" ref="AF287">ROUND((SUMPRODUCT((NhuCau!$E$302:$E$309=CakyQuyhoach)*((NhuCau!AI$302:AI$309)/10))+SUMPRODUCT((NhuCau!$E$302:$E$309=Kykehoach)*((NhuCau!AI$302:AI$309)/5))+SUMPRODUCT((NhuCau!$E$302:$E$309=$C287)*(NhuCau!AI$302:AI$309))),2)</f>
        <v>0</v>
      </c>
      <c r="AG287" s="2" cm="1">
        <f t="array" ref="AG287">ROUND((SUMPRODUCT((NhuCau!$E$302:$E$309=CakyQuyhoach)*((NhuCau!AJ$302:AJ$309)/10))+SUMPRODUCT((NhuCau!$E$302:$E$309=Kykehoach)*((NhuCau!AJ$302:AJ$309)/5))+SUMPRODUCT((NhuCau!$E$302:$E$309=$C287)*(NhuCau!AJ$302:AJ$309))),2)</f>
        <v>0</v>
      </c>
      <c r="AH287" s="2" cm="1">
        <f t="array" ref="AH287">ROUND((SUMPRODUCT((NhuCau!$E$302:$E$309=CakyQuyhoach)*((NhuCau!AK$302:AK$309)/10))+SUMPRODUCT((NhuCau!$E$302:$E$309=Kykehoach)*((NhuCau!AK$302:AK$309)/5))+SUMPRODUCT((NhuCau!$E$302:$E$309=$C287)*(NhuCau!AK$302:AK$309))),2)</f>
        <v>0</v>
      </c>
      <c r="AI287" s="2" cm="1">
        <f t="array" ref="AI287">ROUND((SUMPRODUCT((NhuCau!$E$302:$E$309=CakyQuyhoach)*((NhuCau!AL$302:AL$309)/10))+SUMPRODUCT((NhuCau!$E$302:$E$309=Kykehoach)*((NhuCau!AL$302:AL$309)/5))+SUMPRODUCT((NhuCau!$E$302:$E$309=$C287)*(NhuCau!AL$302:AL$309))),2)</f>
        <v>0</v>
      </c>
      <c r="AJ287" s="2" cm="1">
        <f t="array" ref="AJ287">ROUND((SUMPRODUCT((NhuCau!$E$302:$E$309=CakyQuyhoach)*((NhuCau!AM$302:AM$309)/10))+SUMPRODUCT((NhuCau!$E$302:$E$309=Kykehoach)*((NhuCau!AM$302:AM$309)/5))+SUMPRODUCT((NhuCau!$E$302:$E$309=$C287)*(NhuCau!AM$302:AM$309))),2)</f>
        <v>0</v>
      </c>
      <c r="AK287" s="2" cm="1">
        <f t="array" ref="AK287">ROUND((SUMPRODUCT((NhuCau!$E$302:$E$309=CakyQuyhoach)*((NhuCau!AN$302:AN$309)/10))+SUMPRODUCT((NhuCau!$E$302:$E$309=Kykehoach)*((NhuCau!AN$302:AN$309)/5))+SUMPRODUCT((NhuCau!$E$302:$E$309=$C287)*(NhuCau!AN$302:AN$309))),2)</f>
        <v>0</v>
      </c>
      <c r="AL287" s="2" cm="1">
        <f t="array" ref="AL287">ROUND((SUMPRODUCT((NhuCau!$E$302:$E$309=CakyQuyhoach)*((NhuCau!AO$302:AO$309)/10))+SUMPRODUCT((NhuCau!$E$302:$E$309=Kykehoach)*((NhuCau!AO$302:AO$309)/5))+SUMPRODUCT((NhuCau!$E$302:$E$309=$C287)*(NhuCau!AO$302:AO$309))),2)</f>
        <v>0</v>
      </c>
      <c r="AM287" s="2" cm="1">
        <f t="array" ref="AM287">ROUND((SUMPRODUCT((NhuCau!$E$302:$E$309=CakyQuyhoach)*((NhuCau!AP$302:AP$309)/10))+SUMPRODUCT((NhuCau!$E$302:$E$309=Kykehoach)*((NhuCau!AP$302:AP$309)/5))+SUMPRODUCT((NhuCau!$E$302:$E$309=$C287)*(NhuCau!AP$302:AP$309))),2)</f>
        <v>0</v>
      </c>
      <c r="AN287" s="2" cm="1">
        <f t="array" ref="AN287">ROUND((SUMPRODUCT((NhuCau!$E$302:$E$309=CakyQuyhoach)*((NhuCau!AQ$302:AQ$309)/10))+SUMPRODUCT((NhuCau!$E$302:$E$309=Kykehoach)*((NhuCau!AQ$302:AQ$309)/5))+SUMPRODUCT((NhuCau!$E$302:$E$309=$C287)*(NhuCau!AQ$302:AQ$309))),2)</f>
        <v>0</v>
      </c>
      <c r="AO287" s="2" cm="1">
        <f t="array" ref="AO287">ROUND((SUMPRODUCT((NhuCau!$E$302:$E$309=CakyQuyhoach)*((NhuCau!AR$302:AR$309)/10))+SUMPRODUCT((NhuCau!$E$302:$E$309=Kykehoach)*((NhuCau!AR$302:AR$309)/5))+SUMPRODUCT((NhuCau!$E$302:$E$309=$C287)*(NhuCau!AR$302:AR$309))),2)</f>
        <v>0</v>
      </c>
      <c r="AP287" s="2" cm="1">
        <f t="array" ref="AP287">ROUND((SUMPRODUCT((NhuCau!$E$302:$E$309=CakyQuyhoach)*((NhuCau!AS$302:AS$309)/10))+SUMPRODUCT((NhuCau!$E$302:$E$309=Kykehoach)*((NhuCau!AS$302:AS$309)/5))+SUMPRODUCT((NhuCau!$E$302:$E$309=$C287)*(NhuCau!AS$302:AS$309))),2)</f>
        <v>0</v>
      </c>
      <c r="AQ287" s="2" cm="1">
        <f t="array" ref="AQ287">ROUND((SUMPRODUCT((NhuCau!$E$302:$E$309=CakyQuyhoach)*((NhuCau!AT$302:AT$309)/10))+SUMPRODUCT((NhuCau!$E$302:$E$309=Kykehoach)*((NhuCau!AT$302:AT$309)/5))+SUMPRODUCT((NhuCau!$E$302:$E$309=$C287)*(NhuCau!AT$302:AT$309))),2)</f>
        <v>0</v>
      </c>
      <c r="AR287" s="2" cm="1">
        <f t="array" ref="AR287">ROUND((SUMPRODUCT((NhuCau!$E$302:$E$309=CakyQuyhoach)*((NhuCau!AU$302:AU$309)/10))+SUMPRODUCT((NhuCau!$E$302:$E$309=Kykehoach)*((NhuCau!AU$302:AU$309)/5))+SUMPRODUCT((NhuCau!$E$302:$E$309=$C287)*(NhuCau!AU$302:AU$309))),2)</f>
        <v>0</v>
      </c>
      <c r="AS287" s="2" cm="1">
        <f t="array" ref="AS287">ROUND((SUMPRODUCT((NhuCau!$E$302:$E$309=CakyQuyhoach)*((NhuCau!AV$302:AV$309)/10))+SUMPRODUCT((NhuCau!$E$302:$E$309=Kykehoach)*((NhuCau!AV$302:AV$309)/5))+SUMPRODUCT((NhuCau!$E$302:$E$309=$C287)*(NhuCau!AV$302:AV$309))),2)</f>
        <v>0</v>
      </c>
      <c r="AT287" s="2" cm="1">
        <f t="array" ref="AT287">ROUND((SUMPRODUCT((NhuCau!$E$302:$E$309=CakyQuyhoach)*((NhuCau!AW$302:AW$309)/10))+SUMPRODUCT((NhuCau!$E$302:$E$309=Kykehoach)*((NhuCau!AW$302:AW$309)/5))+SUMPRODUCT((NhuCau!$E$302:$E$309=$C287)*(NhuCau!AW$302:AW$309))),2)</f>
        <v>0</v>
      </c>
      <c r="AU287" s="2" cm="1">
        <f t="array" ref="AU287">ROUND((SUMPRODUCT((NhuCau!$E$302:$E$309=CakyQuyhoach)*((NhuCau!AX$302:AX$309)/10))+SUMPRODUCT((NhuCau!$E$302:$E$309=Kykehoach)*((NhuCau!AX$302:AX$309)/5))+SUMPRODUCT((NhuCau!$E$302:$E$309=$C287)*(NhuCau!AX$302:AX$309))),2)</f>
        <v>0</v>
      </c>
      <c r="AV287" s="2" cm="1">
        <f t="array" ref="AV287">ROUND((SUMPRODUCT((NhuCau!$E$302:$E$309=CakyQuyhoach)*((NhuCau!AY$302:AY$309)/10))+SUMPRODUCT((NhuCau!$E$302:$E$309=Kykehoach)*((NhuCau!AY$302:AY$309)/5))+SUMPRODUCT((NhuCau!$E$302:$E$309=$C287)*(NhuCau!AY$302:AY$309))),2)</f>
        <v>0</v>
      </c>
      <c r="AW287" s="2" cm="1">
        <f t="array" ref="AW287">ROUND((SUMPRODUCT((NhuCau!$E$302:$E$309=CakyQuyhoach)*((NhuCau!AZ$302:AZ$309)/10))+SUMPRODUCT((NhuCau!$E$302:$E$309=Kykehoach)*((NhuCau!AZ$302:AZ$309)/5))+SUMPRODUCT((NhuCau!$E$302:$E$309=$C287)*(NhuCau!AZ$302:AZ$309))),2)</f>
        <v>0</v>
      </c>
      <c r="AX287" s="2" cm="1">
        <f t="array" ref="AX287">ROUND((SUMPRODUCT((NhuCau!$E$302:$E$309=CakyQuyhoach)*((NhuCau!BA$302:BA$309)/10))+SUMPRODUCT((NhuCau!$E$302:$E$309=Kykehoach)*((NhuCau!BA$302:BA$309)/5))+SUMPRODUCT((NhuCau!$E$302:$E$309=$C287)*(NhuCau!BA$302:BA$309))),2)</f>
        <v>0</v>
      </c>
      <c r="AY287" s="2" cm="1">
        <f t="array" ref="AY287">ROUND((SUMPRODUCT((NhuCau!$E$302:$E$309=CakyQuyhoach)*((NhuCau!BB$302:BB$309)/10))+SUMPRODUCT((NhuCau!$E$302:$E$309=Kykehoach)*((NhuCau!BB$302:BB$309)/5))+SUMPRODUCT((NhuCau!$E$302:$E$309=$C287)*(NhuCau!BB$302:BB$309))),2)</f>
        <v>0</v>
      </c>
      <c r="AZ287" s="2" cm="1">
        <f t="array" ref="AZ287">ROUND((SUMPRODUCT((NhuCau!$E$302:$E$309=CakyQuyhoach)*((NhuCau!BD$302:BD$309)/10))+SUMPRODUCT((NhuCau!$E$302:$E$309=Kykehoach)*((NhuCau!BD$302:BD$309)/5))+SUMPRODUCT((NhuCau!$E$302:$E$309=$C287)*(NhuCau!BD$302:BD$309))),2)</f>
        <v>0</v>
      </c>
      <c r="BA287" s="2" cm="1">
        <f t="array" ref="BA287">ROUND((SUMPRODUCT((NhuCau!$E$302:$E$309=CakyQuyhoach)*((NhuCau!BE$302:BE$309)/10))+SUMPRODUCT((NhuCau!$E$302:$E$309=Kykehoach)*((NhuCau!BE$302:BE$309)/5))+SUMPRODUCT((NhuCau!$E$302:$E$309=$C287)*(NhuCau!BE$302:BE$309))),2)</f>
        <v>0</v>
      </c>
      <c r="BB287" s="2" cm="1">
        <f t="array" ref="BB287">ROUND((SUMPRODUCT((NhuCau!$E$302:$E$309=CakyQuyhoach)*((NhuCau!BF$302:BF$309)/10))+SUMPRODUCT((NhuCau!$E$302:$E$309=Kykehoach)*((NhuCau!BF$302:BF$309)/5))+SUMPRODUCT((NhuCau!$E$302:$E$309=$C287)*(NhuCau!BF$302:BF$309))),2)</f>
        <v>0</v>
      </c>
      <c r="BC287" s="2" cm="1">
        <f t="array" ref="BC287">ROUND((SUMPRODUCT((NhuCau!$E$302:$E$309=CakyQuyhoach)*((NhuCau!BG$302:BG$309)/10))+SUMPRODUCT((NhuCau!$E$302:$E$309=Kykehoach)*((NhuCau!BG$302:BG$309)/5))+SUMPRODUCT((NhuCau!$E$302:$E$309=$C287)*(NhuCau!BG$302:BG$309))),2)</f>
        <v>0</v>
      </c>
      <c r="BD287" s="2" cm="1">
        <f t="array" ref="BD287">ROUND((SUMPRODUCT((NhuCau!$E$302:$E$309=CakyQuyhoach)*((NhuCau!BH$302:BH$309)/10))+SUMPRODUCT((NhuCau!$E$302:$E$309=Kykehoach)*((NhuCau!BH$302:BH$309)/5))+SUMPRODUCT((NhuCau!$E$302:$E$309=$C287)*(NhuCau!BH$302:BH$309))),2)</f>
        <v>0</v>
      </c>
      <c r="BE287" s="2" cm="1">
        <f t="array" ref="BE287">ROUND((SUMPRODUCT((NhuCau!$E$302:$E$309=CakyQuyhoach)*((NhuCau!BI$302:BI$309)/10))+SUMPRODUCT((NhuCau!$E$302:$E$309=Kykehoach)*((NhuCau!BI$302:BI$309)/5))+SUMPRODUCT((NhuCau!$E$302:$E$309=$C287)*(NhuCau!BI$302:BI$309))),2)</f>
        <v>0</v>
      </c>
      <c r="BF287" s="2" cm="1">
        <f t="array" ref="BF287">ROUND((SUMPRODUCT((NhuCau!$E$302:$E$309=CakyQuyhoach)*((NhuCau!BJ$302:BJ$309)/10))+SUMPRODUCT((NhuCau!$E$302:$E$309=Kykehoach)*((NhuCau!BJ$302:BJ$309)/5))+SUMPRODUCT((NhuCau!$E$302:$E$309=$C287)*(NhuCau!BJ$302:BJ$309))),2)</f>
        <v>0</v>
      </c>
      <c r="BG287" s="2" cm="1">
        <f t="array" ref="BG287">ROUND((SUMPRODUCT((NhuCau!$E$302:$E$309=CakyQuyhoach)*((NhuCau!BK$302:BK$309)/10))+SUMPRODUCT((NhuCau!$E$302:$E$309=Kykehoach)*((NhuCau!BK$302:BK$309)/5))+SUMPRODUCT((NhuCau!$E$302:$E$309=$C287)*(NhuCau!BK$302:BK$309))),2)</f>
        <v>0</v>
      </c>
    </row>
    <row r="288" spans="1:59" s="1" customFormat="1" ht="16.5" customHeight="1">
      <c r="A288" s="251" t="s">
        <v>42</v>
      </c>
      <c r="B288" s="252"/>
      <c r="C288" s="253" t="str">
        <f t="shared" si="144"/>
        <v>Năm 2028</v>
      </c>
      <c r="D288" s="246" t="s">
        <v>206</v>
      </c>
      <c r="E288" s="255">
        <f>SUM(F288:BG288)</f>
        <v>0</v>
      </c>
      <c r="F288" s="2" cm="1">
        <f t="array" ref="F288">ROUND((SUMPRODUCT((NhuCau!$E$302:$E$309=CakyQuyhoach)*((NhuCau!I$302:I$309)/10))+SUMPRODUCT((NhuCau!$E$302:$E$309=Kykehoach)*((NhuCau!I$302:I$309)/5))+SUMPRODUCT((NhuCau!$E$302:$E$309=$C288)*(NhuCau!I$302:I$309))),2)</f>
        <v>0</v>
      </c>
      <c r="G288" s="2" cm="1">
        <f t="array" ref="G288">ROUND((SUMPRODUCT((NhuCau!$E$302:$E$309=CakyQuyhoach)*((NhuCau!J$302:J$309)/10))+SUMPRODUCT((NhuCau!$E$302:$E$309=Kykehoach)*((NhuCau!J$302:J$309)/5))+SUMPRODUCT((NhuCau!$E$302:$E$309=$C288)*(NhuCau!J$302:J$309))),2)</f>
        <v>0</v>
      </c>
      <c r="H288" s="2" cm="1">
        <f t="array" ref="H288">ROUND((SUMPRODUCT((NhuCau!$E$302:$E$309=CakyQuyhoach)*((NhuCau!K$302:K$309)/10))+SUMPRODUCT((NhuCau!$E$302:$E$309=Kykehoach)*((NhuCau!K$302:K$309)/5))+SUMPRODUCT((NhuCau!$E$302:$E$309=$C288)*(NhuCau!K$302:K$309))),2)</f>
        <v>0</v>
      </c>
      <c r="I288" s="2" cm="1">
        <f t="array" ref="I288">ROUND((SUMPRODUCT((NhuCau!$E$302:$E$309=CakyQuyhoach)*((NhuCau!L$302:L$309)/10))+SUMPRODUCT((NhuCau!$E$302:$E$309=Kykehoach)*((NhuCau!L$302:L$309)/5))+SUMPRODUCT((NhuCau!$E$302:$E$309=$C288)*(NhuCau!L$302:L$309))),2)</f>
        <v>0</v>
      </c>
      <c r="J288" s="2" cm="1">
        <f t="array" ref="J288">ROUND((SUMPRODUCT((NhuCau!$E$302:$E$309=CakyQuyhoach)*((NhuCau!M$302:M$309)/10))+SUMPRODUCT((NhuCau!$E$302:$E$309=Kykehoach)*((NhuCau!M$302:M$309)/5))+SUMPRODUCT((NhuCau!$E$302:$E$309=$C288)*(NhuCau!M$302:M$309))),2)</f>
        <v>0</v>
      </c>
      <c r="K288" s="2" cm="1">
        <f t="array" ref="K288">ROUND((SUMPRODUCT((NhuCau!$E$302:$E$309=CakyQuyhoach)*((NhuCau!N$302:N$309)/10))+SUMPRODUCT((NhuCau!$E$302:$E$309=Kykehoach)*((NhuCau!N$302:N$309)/5))+SUMPRODUCT((NhuCau!$E$302:$E$309=$C288)*(NhuCau!N$302:N$309))),2)</f>
        <v>0</v>
      </c>
      <c r="L288" s="2" cm="1">
        <f t="array" ref="L288">ROUND((SUMPRODUCT((NhuCau!$E$302:$E$309=CakyQuyhoach)*((NhuCau!O$302:O$309)/10))+SUMPRODUCT((NhuCau!$E$302:$E$309=Kykehoach)*((NhuCau!O$302:O$309)/5))+SUMPRODUCT((NhuCau!$E$302:$E$309=$C288)*(NhuCau!O$302:O$309))),2)</f>
        <v>0</v>
      </c>
      <c r="M288" s="2" cm="1">
        <f t="array" ref="M288">ROUND((SUMPRODUCT((NhuCau!$E$302:$E$309=CakyQuyhoach)*((NhuCau!P$302:P$309)/10))+SUMPRODUCT((NhuCau!$E$302:$E$309=Kykehoach)*((NhuCau!P$302:P$309)/5))+SUMPRODUCT((NhuCau!$E$302:$E$309=$C288)*(NhuCau!P$302:P$309))),2)</f>
        <v>0</v>
      </c>
      <c r="N288" s="2" cm="1">
        <f t="array" ref="N288">ROUND((SUMPRODUCT((NhuCau!$E$302:$E$309=CakyQuyhoach)*((NhuCau!Q$302:Q$309)/10))+SUMPRODUCT((NhuCau!$E$302:$E$309=Kykehoach)*((NhuCau!Q$302:Q$309)/5))+SUMPRODUCT((NhuCau!$E$302:$E$309=$C288)*(NhuCau!Q$302:Q$309))),2)</f>
        <v>0</v>
      </c>
      <c r="O288" s="2" cm="1">
        <f t="array" ref="O288">ROUND((SUMPRODUCT((NhuCau!$E$302:$E$309=CakyQuyhoach)*((NhuCau!R$302:R$309)/10))+SUMPRODUCT((NhuCau!$E$302:$E$309=Kykehoach)*((NhuCau!R$302:R$309)/5))+SUMPRODUCT((NhuCau!$E$302:$E$309=$C288)*(NhuCau!R$302:R$309))),2)</f>
        <v>0</v>
      </c>
      <c r="P288" s="2" cm="1">
        <f t="array" ref="P288">ROUND((SUMPRODUCT((NhuCau!$E$302:$E$309=CakyQuyhoach)*((NhuCau!S$302:S$309)/10))+SUMPRODUCT((NhuCau!$E$302:$E$309=Kykehoach)*((NhuCau!S$302:S$309)/5))+SUMPRODUCT((NhuCau!$E$302:$E$309=$C288)*(NhuCau!S$302:S$309))),2)</f>
        <v>0</v>
      </c>
      <c r="Q288" s="2" cm="1">
        <f t="array" ref="Q288">ROUND((SUMPRODUCT((NhuCau!$E$302:$E$309=CakyQuyhoach)*((NhuCau!T$302:T$309)/10))+SUMPRODUCT((NhuCau!$E$302:$E$309=Kykehoach)*((NhuCau!T$302:T$309)/5))+SUMPRODUCT((NhuCau!$E$302:$E$309=$C288)*(NhuCau!T$302:T$309))),2)</f>
        <v>0</v>
      </c>
      <c r="R288" s="2" cm="1">
        <f t="array" ref="R288">ROUND((SUMPRODUCT((NhuCau!$E$302:$E$309=CakyQuyhoach)*((NhuCau!U$302:U$309)/10))+SUMPRODUCT((NhuCau!$E$302:$E$309=Kykehoach)*((NhuCau!U$302:U$309)/5))+SUMPRODUCT((NhuCau!$E$302:$E$309=$C288)*(NhuCau!U$302:U$309))),2)</f>
        <v>0</v>
      </c>
      <c r="S288" s="2" cm="1">
        <f t="array" ref="S288">ROUND((SUMPRODUCT((NhuCau!$E$302:$E$309=CakyQuyhoach)*((NhuCau!V$302:V$309)/10))+SUMPRODUCT((NhuCau!$E$302:$E$309=Kykehoach)*((NhuCau!V$302:V$309)/5))+SUMPRODUCT((NhuCau!$E$302:$E$309=$C288)*(NhuCau!V$302:V$309))),2)</f>
        <v>0</v>
      </c>
      <c r="T288" s="2" cm="1">
        <f t="array" ref="T288">ROUND((SUMPRODUCT((NhuCau!$E$302:$E$309=CakyQuyhoach)*((NhuCau!W$302:W$309)/10))+SUMPRODUCT((NhuCau!$E$302:$E$309=Kykehoach)*((NhuCau!W$302:W$309)/5))+SUMPRODUCT((NhuCau!$E$302:$E$309=$C288)*(NhuCau!W$302:W$309))),2)</f>
        <v>0</v>
      </c>
      <c r="U288" s="2" cm="1">
        <f t="array" ref="U288">ROUND((SUMPRODUCT((NhuCau!$E$302:$E$309=CakyQuyhoach)*((NhuCau!X$302:X$309)/10))+SUMPRODUCT((NhuCau!$E$302:$E$309=Kykehoach)*((NhuCau!X$302:X$309)/5))+SUMPRODUCT((NhuCau!$E$302:$E$309=$C288)*(NhuCau!X$302:X$309))),2)</f>
        <v>0</v>
      </c>
      <c r="V288" s="2" cm="1">
        <f t="array" ref="V288">ROUND((SUMPRODUCT((NhuCau!$E$302:$E$309=CakyQuyhoach)*((NhuCau!Y$302:Y$309)/10))+SUMPRODUCT((NhuCau!$E$302:$E$309=Kykehoach)*((NhuCau!Y$302:Y$309)/5))+SUMPRODUCT((NhuCau!$E$302:$E$309=$C288)*(NhuCau!Y$302:Y$309))),2)</f>
        <v>0</v>
      </c>
      <c r="W288" s="2" cm="1">
        <f t="array" ref="W288">ROUND((SUMPRODUCT((NhuCau!$E$302:$E$309=CakyQuyhoach)*((NhuCau!Z$302:Z$309)/10))+SUMPRODUCT((NhuCau!$E$302:$E$309=Kykehoach)*((NhuCau!Z$302:Z$309)/5))+SUMPRODUCT((NhuCau!$E$302:$E$309=$C288)*(NhuCau!Z$302:Z$309))),2)</f>
        <v>0</v>
      </c>
      <c r="X288" s="2" cm="1">
        <f t="array" ref="X288">ROUND((SUMPRODUCT((NhuCau!$E$302:$E$309=CakyQuyhoach)*((NhuCau!AA$302:AA$309)/10))+SUMPRODUCT((NhuCau!$E$302:$E$309=Kykehoach)*((NhuCau!AA$302:AA$309)/5))+SUMPRODUCT((NhuCau!$E$302:$E$309=$C288)*(NhuCau!AA$302:AA$309))),2)</f>
        <v>0</v>
      </c>
      <c r="Y288" s="2" cm="1">
        <f t="array" ref="Y288">ROUND((SUMPRODUCT((NhuCau!$E$302:$E$309=CakyQuyhoach)*((NhuCau!AB$302:AB$309)/10))+SUMPRODUCT((NhuCau!$E$302:$E$309=Kykehoach)*((NhuCau!AB$302:AB$309)/5))+SUMPRODUCT((NhuCau!$E$302:$E$309=$C288)*(NhuCau!AB$302:AB$309))),2)</f>
        <v>0</v>
      </c>
      <c r="Z288" s="2" cm="1">
        <f t="array" ref="Z288">ROUND((SUMPRODUCT((NhuCau!$E$302:$E$309=CakyQuyhoach)*((NhuCau!AC$302:AC$309)/10))+SUMPRODUCT((NhuCau!$E$302:$E$309=Kykehoach)*((NhuCau!AC$302:AC$309)/5))+SUMPRODUCT((NhuCau!$E$302:$E$309=$C288)*(NhuCau!AC$302:AC$309))),2)</f>
        <v>0</v>
      </c>
      <c r="AA288" s="2" cm="1">
        <f t="array" ref="AA288">ROUND((SUMPRODUCT((NhuCau!$E$302:$E$309=CakyQuyhoach)*((NhuCau!AD$302:AD$309)/10))+SUMPRODUCT((NhuCau!$E$302:$E$309=Kykehoach)*((NhuCau!AD$302:AD$309)/5))+SUMPRODUCT((NhuCau!$E$302:$E$309=$C288)*(NhuCau!AD$302:AD$309))),2)</f>
        <v>0</v>
      </c>
      <c r="AB288" s="2" cm="1">
        <f t="array" ref="AB288">ROUND((SUMPRODUCT((NhuCau!$E$302:$E$309=CakyQuyhoach)*((NhuCau!AE$302:AE$309)/10))+SUMPRODUCT((NhuCau!$E$302:$E$309=Kykehoach)*((NhuCau!AE$302:AE$309)/5))+SUMPRODUCT((NhuCau!$E$302:$E$309=$C288)*(NhuCau!AE$302:AE$309))),2)</f>
        <v>0</v>
      </c>
      <c r="AC288" s="2" cm="1">
        <f t="array" ref="AC288">ROUND((SUMPRODUCT((NhuCau!$E$302:$E$309=CakyQuyhoach)*((NhuCau!AF$302:AF$309)/10))+SUMPRODUCT((NhuCau!$E$302:$E$309=Kykehoach)*((NhuCau!AF$302:AF$309)/5))+SUMPRODUCT((NhuCau!$E$302:$E$309=$C288)*(NhuCau!AF$302:AF$309))),2)</f>
        <v>0</v>
      </c>
      <c r="AD288" s="2" cm="1">
        <f t="array" ref="AD288">ROUND((SUMPRODUCT((NhuCau!$E$302:$E$309=CakyQuyhoach)*((NhuCau!AG$302:AG$309)/10))+SUMPRODUCT((NhuCau!$E$302:$E$309=Kykehoach)*((NhuCau!AG$302:AG$309)/5))+SUMPRODUCT((NhuCau!$E$302:$E$309=$C288)*(NhuCau!AG$302:AG$309))),2)</f>
        <v>0</v>
      </c>
      <c r="AE288" s="2" cm="1">
        <f t="array" ref="AE288">ROUND((SUMPRODUCT((NhuCau!$E$302:$E$309=CakyQuyhoach)*((NhuCau!AH$302:AH$309)/10))+SUMPRODUCT((NhuCau!$E$302:$E$309=Kykehoach)*((NhuCau!AH$302:AH$309)/5))+SUMPRODUCT((NhuCau!$E$302:$E$309=$C288)*(NhuCau!AH$302:AH$309))),2)</f>
        <v>0</v>
      </c>
      <c r="AF288" s="2" cm="1">
        <f t="array" ref="AF288">ROUND((SUMPRODUCT((NhuCau!$E$302:$E$309=CakyQuyhoach)*((NhuCau!AI$302:AI$309)/10))+SUMPRODUCT((NhuCau!$E$302:$E$309=Kykehoach)*((NhuCau!AI$302:AI$309)/5))+SUMPRODUCT((NhuCau!$E$302:$E$309=$C288)*(NhuCau!AI$302:AI$309))),2)</f>
        <v>0</v>
      </c>
      <c r="AG288" s="2" cm="1">
        <f t="array" ref="AG288">ROUND((SUMPRODUCT((NhuCau!$E$302:$E$309=CakyQuyhoach)*((NhuCau!AJ$302:AJ$309)/10))+SUMPRODUCT((NhuCau!$E$302:$E$309=Kykehoach)*((NhuCau!AJ$302:AJ$309)/5))+SUMPRODUCT((NhuCau!$E$302:$E$309=$C288)*(NhuCau!AJ$302:AJ$309))),2)</f>
        <v>0</v>
      </c>
      <c r="AH288" s="2" cm="1">
        <f t="array" ref="AH288">ROUND((SUMPRODUCT((NhuCau!$E$302:$E$309=CakyQuyhoach)*((NhuCau!AK$302:AK$309)/10))+SUMPRODUCT((NhuCau!$E$302:$E$309=Kykehoach)*((NhuCau!AK$302:AK$309)/5))+SUMPRODUCT((NhuCau!$E$302:$E$309=$C288)*(NhuCau!AK$302:AK$309))),2)</f>
        <v>0</v>
      </c>
      <c r="AI288" s="2" cm="1">
        <f t="array" ref="AI288">ROUND((SUMPRODUCT((NhuCau!$E$302:$E$309=CakyQuyhoach)*((NhuCau!AL$302:AL$309)/10))+SUMPRODUCT((NhuCau!$E$302:$E$309=Kykehoach)*((NhuCau!AL$302:AL$309)/5))+SUMPRODUCT((NhuCau!$E$302:$E$309=$C288)*(NhuCau!AL$302:AL$309))),2)</f>
        <v>0</v>
      </c>
      <c r="AJ288" s="2" cm="1">
        <f t="array" ref="AJ288">ROUND((SUMPRODUCT((NhuCau!$E$302:$E$309=CakyQuyhoach)*((NhuCau!AM$302:AM$309)/10))+SUMPRODUCT((NhuCau!$E$302:$E$309=Kykehoach)*((NhuCau!AM$302:AM$309)/5))+SUMPRODUCT((NhuCau!$E$302:$E$309=$C288)*(NhuCau!AM$302:AM$309))),2)</f>
        <v>0</v>
      </c>
      <c r="AK288" s="2" cm="1">
        <f t="array" ref="AK288">ROUND((SUMPRODUCT((NhuCau!$E$302:$E$309=CakyQuyhoach)*((NhuCau!AN$302:AN$309)/10))+SUMPRODUCT((NhuCau!$E$302:$E$309=Kykehoach)*((NhuCau!AN$302:AN$309)/5))+SUMPRODUCT((NhuCau!$E$302:$E$309=$C288)*(NhuCau!AN$302:AN$309))),2)</f>
        <v>0</v>
      </c>
      <c r="AL288" s="2" cm="1">
        <f t="array" ref="AL288">ROUND((SUMPRODUCT((NhuCau!$E$302:$E$309=CakyQuyhoach)*((NhuCau!AO$302:AO$309)/10))+SUMPRODUCT((NhuCau!$E$302:$E$309=Kykehoach)*((NhuCau!AO$302:AO$309)/5))+SUMPRODUCT((NhuCau!$E$302:$E$309=$C288)*(NhuCau!AO$302:AO$309))),2)</f>
        <v>0</v>
      </c>
      <c r="AM288" s="2" cm="1">
        <f t="array" ref="AM288">ROUND((SUMPRODUCT((NhuCau!$E$302:$E$309=CakyQuyhoach)*((NhuCau!AP$302:AP$309)/10))+SUMPRODUCT((NhuCau!$E$302:$E$309=Kykehoach)*((NhuCau!AP$302:AP$309)/5))+SUMPRODUCT((NhuCau!$E$302:$E$309=$C288)*(NhuCau!AP$302:AP$309))),2)</f>
        <v>0</v>
      </c>
      <c r="AN288" s="2" cm="1">
        <f t="array" ref="AN288">ROUND((SUMPRODUCT((NhuCau!$E$302:$E$309=CakyQuyhoach)*((NhuCau!AQ$302:AQ$309)/10))+SUMPRODUCT((NhuCau!$E$302:$E$309=Kykehoach)*((NhuCau!AQ$302:AQ$309)/5))+SUMPRODUCT((NhuCau!$E$302:$E$309=$C288)*(NhuCau!AQ$302:AQ$309))),2)</f>
        <v>0</v>
      </c>
      <c r="AO288" s="2" cm="1">
        <f t="array" ref="AO288">ROUND((SUMPRODUCT((NhuCau!$E$302:$E$309=CakyQuyhoach)*((NhuCau!AR$302:AR$309)/10))+SUMPRODUCT((NhuCau!$E$302:$E$309=Kykehoach)*((NhuCau!AR$302:AR$309)/5))+SUMPRODUCT((NhuCau!$E$302:$E$309=$C288)*(NhuCau!AR$302:AR$309))),2)</f>
        <v>0</v>
      </c>
      <c r="AP288" s="2" cm="1">
        <f t="array" ref="AP288">ROUND((SUMPRODUCT((NhuCau!$E$302:$E$309=CakyQuyhoach)*((NhuCau!AS$302:AS$309)/10))+SUMPRODUCT((NhuCau!$E$302:$E$309=Kykehoach)*((NhuCau!AS$302:AS$309)/5))+SUMPRODUCT((NhuCau!$E$302:$E$309=$C288)*(NhuCau!AS$302:AS$309))),2)</f>
        <v>0</v>
      </c>
      <c r="AQ288" s="2" cm="1">
        <f t="array" ref="AQ288">ROUND((SUMPRODUCT((NhuCau!$E$302:$E$309=CakyQuyhoach)*((NhuCau!AT$302:AT$309)/10))+SUMPRODUCT((NhuCau!$E$302:$E$309=Kykehoach)*((NhuCau!AT$302:AT$309)/5))+SUMPRODUCT((NhuCau!$E$302:$E$309=$C288)*(NhuCau!AT$302:AT$309))),2)</f>
        <v>0</v>
      </c>
      <c r="AR288" s="2" cm="1">
        <f t="array" ref="AR288">ROUND((SUMPRODUCT((NhuCau!$E$302:$E$309=CakyQuyhoach)*((NhuCau!AU$302:AU$309)/10))+SUMPRODUCT((NhuCau!$E$302:$E$309=Kykehoach)*((NhuCau!AU$302:AU$309)/5))+SUMPRODUCT((NhuCau!$E$302:$E$309=$C288)*(NhuCau!AU$302:AU$309))),2)</f>
        <v>0</v>
      </c>
      <c r="AS288" s="2" cm="1">
        <f t="array" ref="AS288">ROUND((SUMPRODUCT((NhuCau!$E$302:$E$309=CakyQuyhoach)*((NhuCau!AV$302:AV$309)/10))+SUMPRODUCT((NhuCau!$E$302:$E$309=Kykehoach)*((NhuCau!AV$302:AV$309)/5))+SUMPRODUCT((NhuCau!$E$302:$E$309=$C288)*(NhuCau!AV$302:AV$309))),2)</f>
        <v>0</v>
      </c>
      <c r="AT288" s="2" cm="1">
        <f t="array" ref="AT288">ROUND((SUMPRODUCT((NhuCau!$E$302:$E$309=CakyQuyhoach)*((NhuCau!AW$302:AW$309)/10))+SUMPRODUCT((NhuCau!$E$302:$E$309=Kykehoach)*((NhuCau!AW$302:AW$309)/5))+SUMPRODUCT((NhuCau!$E$302:$E$309=$C288)*(NhuCau!AW$302:AW$309))),2)</f>
        <v>0</v>
      </c>
      <c r="AU288" s="2" cm="1">
        <f t="array" ref="AU288">ROUND((SUMPRODUCT((NhuCau!$E$302:$E$309=CakyQuyhoach)*((NhuCau!AX$302:AX$309)/10))+SUMPRODUCT((NhuCau!$E$302:$E$309=Kykehoach)*((NhuCau!AX$302:AX$309)/5))+SUMPRODUCT((NhuCau!$E$302:$E$309=$C288)*(NhuCau!AX$302:AX$309))),2)</f>
        <v>0</v>
      </c>
      <c r="AV288" s="2" cm="1">
        <f t="array" ref="AV288">ROUND((SUMPRODUCT((NhuCau!$E$302:$E$309=CakyQuyhoach)*((NhuCau!AY$302:AY$309)/10))+SUMPRODUCT((NhuCau!$E$302:$E$309=Kykehoach)*((NhuCau!AY$302:AY$309)/5))+SUMPRODUCT((NhuCau!$E$302:$E$309=$C288)*(NhuCau!AY$302:AY$309))),2)</f>
        <v>0</v>
      </c>
      <c r="AW288" s="2" cm="1">
        <f t="array" ref="AW288">ROUND((SUMPRODUCT((NhuCau!$E$302:$E$309=CakyQuyhoach)*((NhuCau!AZ$302:AZ$309)/10))+SUMPRODUCT((NhuCau!$E$302:$E$309=Kykehoach)*((NhuCau!AZ$302:AZ$309)/5))+SUMPRODUCT((NhuCau!$E$302:$E$309=$C288)*(NhuCau!AZ$302:AZ$309))),2)</f>
        <v>0</v>
      </c>
      <c r="AX288" s="2" cm="1">
        <f t="array" ref="AX288">ROUND((SUMPRODUCT((NhuCau!$E$302:$E$309=CakyQuyhoach)*((NhuCau!BA$302:BA$309)/10))+SUMPRODUCT((NhuCau!$E$302:$E$309=Kykehoach)*((NhuCau!BA$302:BA$309)/5))+SUMPRODUCT((NhuCau!$E$302:$E$309=$C288)*(NhuCau!BA$302:BA$309))),2)</f>
        <v>0</v>
      </c>
      <c r="AY288" s="2" cm="1">
        <f t="array" ref="AY288">ROUND((SUMPRODUCT((NhuCau!$E$302:$E$309=CakyQuyhoach)*((NhuCau!BB$302:BB$309)/10))+SUMPRODUCT((NhuCau!$E$302:$E$309=Kykehoach)*((NhuCau!BB$302:BB$309)/5))+SUMPRODUCT((NhuCau!$E$302:$E$309=$C288)*(NhuCau!BB$302:BB$309))),2)</f>
        <v>0</v>
      </c>
      <c r="AZ288" s="2" cm="1">
        <f t="array" ref="AZ288">ROUND((SUMPRODUCT((NhuCau!$E$302:$E$309=CakyQuyhoach)*((NhuCau!BD$302:BD$309)/10))+SUMPRODUCT((NhuCau!$E$302:$E$309=Kykehoach)*((NhuCau!BD$302:BD$309)/5))+SUMPRODUCT((NhuCau!$E$302:$E$309=$C288)*(NhuCau!BD$302:BD$309))),2)</f>
        <v>0</v>
      </c>
      <c r="BA288" s="2" cm="1">
        <f t="array" ref="BA288">ROUND((SUMPRODUCT((NhuCau!$E$302:$E$309=CakyQuyhoach)*((NhuCau!BE$302:BE$309)/10))+SUMPRODUCT((NhuCau!$E$302:$E$309=Kykehoach)*((NhuCau!BE$302:BE$309)/5))+SUMPRODUCT((NhuCau!$E$302:$E$309=$C288)*(NhuCau!BE$302:BE$309))),2)</f>
        <v>0</v>
      </c>
      <c r="BB288" s="2" cm="1">
        <f t="array" ref="BB288">ROUND((SUMPRODUCT((NhuCau!$E$302:$E$309=CakyQuyhoach)*((NhuCau!BF$302:BF$309)/10))+SUMPRODUCT((NhuCau!$E$302:$E$309=Kykehoach)*((NhuCau!BF$302:BF$309)/5))+SUMPRODUCT((NhuCau!$E$302:$E$309=$C288)*(NhuCau!BF$302:BF$309))),2)</f>
        <v>0</v>
      </c>
      <c r="BC288" s="2" cm="1">
        <f t="array" ref="BC288">ROUND((SUMPRODUCT((NhuCau!$E$302:$E$309=CakyQuyhoach)*((NhuCau!BG$302:BG$309)/10))+SUMPRODUCT((NhuCau!$E$302:$E$309=Kykehoach)*((NhuCau!BG$302:BG$309)/5))+SUMPRODUCT((NhuCau!$E$302:$E$309=$C288)*(NhuCau!BG$302:BG$309))),2)</f>
        <v>0</v>
      </c>
      <c r="BD288" s="2" cm="1">
        <f t="array" ref="BD288">ROUND((SUMPRODUCT((NhuCau!$E$302:$E$309=CakyQuyhoach)*((NhuCau!BH$302:BH$309)/10))+SUMPRODUCT((NhuCau!$E$302:$E$309=Kykehoach)*((NhuCau!BH$302:BH$309)/5))+SUMPRODUCT((NhuCau!$E$302:$E$309=$C288)*(NhuCau!BH$302:BH$309))),2)</f>
        <v>0</v>
      </c>
      <c r="BE288" s="2" cm="1">
        <f t="array" ref="BE288">ROUND((SUMPRODUCT((NhuCau!$E$302:$E$309=CakyQuyhoach)*((NhuCau!BI$302:BI$309)/10))+SUMPRODUCT((NhuCau!$E$302:$E$309=Kykehoach)*((NhuCau!BI$302:BI$309)/5))+SUMPRODUCT((NhuCau!$E$302:$E$309=$C288)*(NhuCau!BI$302:BI$309))),2)</f>
        <v>0</v>
      </c>
      <c r="BF288" s="2" cm="1">
        <f t="array" ref="BF288">ROUND((SUMPRODUCT((NhuCau!$E$302:$E$309=CakyQuyhoach)*((NhuCau!BJ$302:BJ$309)/10))+SUMPRODUCT((NhuCau!$E$302:$E$309=Kykehoach)*((NhuCau!BJ$302:BJ$309)/5))+SUMPRODUCT((NhuCau!$E$302:$E$309=$C288)*(NhuCau!BJ$302:BJ$309))),2)</f>
        <v>0</v>
      </c>
      <c r="BG288" s="2" cm="1">
        <f t="array" ref="BG288">ROUND((SUMPRODUCT((NhuCau!$E$302:$E$309=CakyQuyhoach)*((NhuCau!BK$302:BK$309)/10))+SUMPRODUCT((NhuCau!$E$302:$E$309=Kykehoach)*((NhuCau!BK$302:BK$309)/5))+SUMPRODUCT((NhuCau!$E$302:$E$309=$C288)*(NhuCau!BK$302:BK$309))),2)</f>
        <v>0</v>
      </c>
    </row>
    <row r="289" spans="1:59" s="1" customFormat="1" ht="16.5" customHeight="1">
      <c r="A289" s="251" t="s">
        <v>42</v>
      </c>
      <c r="B289" s="252"/>
      <c r="C289" s="253" t="str">
        <f t="shared" si="144"/>
        <v>Năm 2029</v>
      </c>
      <c r="D289" s="246" t="s">
        <v>206</v>
      </c>
      <c r="E289" s="255">
        <f>SUM(F289:BG289)</f>
        <v>0</v>
      </c>
      <c r="F289" s="2" cm="1">
        <f t="array" ref="F289">ROUND((SUMPRODUCT((NhuCau!$E$302:$E$309=CakyQuyhoach)*((NhuCau!I$302:I$309)/10))+SUMPRODUCT((NhuCau!$E$302:$E$309=Kykehoach)*((NhuCau!I$302:I$309)/5))+SUMPRODUCT((NhuCau!$E$302:$E$309=$C289)*(NhuCau!I$302:I$309))),2)</f>
        <v>0</v>
      </c>
      <c r="G289" s="2" cm="1">
        <f t="array" ref="G289">ROUND((SUMPRODUCT((NhuCau!$E$302:$E$309=CakyQuyhoach)*((NhuCau!J$302:J$309)/10))+SUMPRODUCT((NhuCau!$E$302:$E$309=Kykehoach)*((NhuCau!J$302:J$309)/5))+SUMPRODUCT((NhuCau!$E$302:$E$309=$C289)*(NhuCau!J$302:J$309))),2)</f>
        <v>0</v>
      </c>
      <c r="H289" s="2" cm="1">
        <f t="array" ref="H289">ROUND((SUMPRODUCT((NhuCau!$E$302:$E$309=CakyQuyhoach)*((NhuCau!K$302:K$309)/10))+SUMPRODUCT((NhuCau!$E$302:$E$309=Kykehoach)*((NhuCau!K$302:K$309)/5))+SUMPRODUCT((NhuCau!$E$302:$E$309=$C289)*(NhuCau!K$302:K$309))),2)</f>
        <v>0</v>
      </c>
      <c r="I289" s="2" cm="1">
        <f t="array" ref="I289">ROUND((SUMPRODUCT((NhuCau!$E$302:$E$309=CakyQuyhoach)*((NhuCau!L$302:L$309)/10))+SUMPRODUCT((NhuCau!$E$302:$E$309=Kykehoach)*((NhuCau!L$302:L$309)/5))+SUMPRODUCT((NhuCau!$E$302:$E$309=$C289)*(NhuCau!L$302:L$309))),2)</f>
        <v>0</v>
      </c>
      <c r="J289" s="2" cm="1">
        <f t="array" ref="J289">ROUND((SUMPRODUCT((NhuCau!$E$302:$E$309=CakyQuyhoach)*((NhuCau!M$302:M$309)/10))+SUMPRODUCT((NhuCau!$E$302:$E$309=Kykehoach)*((NhuCau!M$302:M$309)/5))+SUMPRODUCT((NhuCau!$E$302:$E$309=$C289)*(NhuCau!M$302:M$309))),2)</f>
        <v>0</v>
      </c>
      <c r="K289" s="2" cm="1">
        <f t="array" ref="K289">ROUND((SUMPRODUCT((NhuCau!$E$302:$E$309=CakyQuyhoach)*((NhuCau!N$302:N$309)/10))+SUMPRODUCT((NhuCau!$E$302:$E$309=Kykehoach)*((NhuCau!N$302:N$309)/5))+SUMPRODUCT((NhuCau!$E$302:$E$309=$C289)*(NhuCau!N$302:N$309))),2)</f>
        <v>0</v>
      </c>
      <c r="L289" s="2" cm="1">
        <f t="array" ref="L289">ROUND((SUMPRODUCT((NhuCau!$E$302:$E$309=CakyQuyhoach)*((NhuCau!O$302:O$309)/10))+SUMPRODUCT((NhuCau!$E$302:$E$309=Kykehoach)*((NhuCau!O$302:O$309)/5))+SUMPRODUCT((NhuCau!$E$302:$E$309=$C289)*(NhuCau!O$302:O$309))),2)</f>
        <v>0</v>
      </c>
      <c r="M289" s="2" cm="1">
        <f t="array" ref="M289">ROUND((SUMPRODUCT((NhuCau!$E$302:$E$309=CakyQuyhoach)*((NhuCau!P$302:P$309)/10))+SUMPRODUCT((NhuCau!$E$302:$E$309=Kykehoach)*((NhuCau!P$302:P$309)/5))+SUMPRODUCT((NhuCau!$E$302:$E$309=$C289)*(NhuCau!P$302:P$309))),2)</f>
        <v>0</v>
      </c>
      <c r="N289" s="2" cm="1">
        <f t="array" ref="N289">ROUND((SUMPRODUCT((NhuCau!$E$302:$E$309=CakyQuyhoach)*((NhuCau!Q$302:Q$309)/10))+SUMPRODUCT((NhuCau!$E$302:$E$309=Kykehoach)*((NhuCau!Q$302:Q$309)/5))+SUMPRODUCT((NhuCau!$E$302:$E$309=$C289)*(NhuCau!Q$302:Q$309))),2)</f>
        <v>0</v>
      </c>
      <c r="O289" s="2" cm="1">
        <f t="array" ref="O289">ROUND((SUMPRODUCT((NhuCau!$E$302:$E$309=CakyQuyhoach)*((NhuCau!R$302:R$309)/10))+SUMPRODUCT((NhuCau!$E$302:$E$309=Kykehoach)*((NhuCau!R$302:R$309)/5))+SUMPRODUCT((NhuCau!$E$302:$E$309=$C289)*(NhuCau!R$302:R$309))),2)</f>
        <v>0</v>
      </c>
      <c r="P289" s="2" cm="1">
        <f t="array" ref="P289">ROUND((SUMPRODUCT((NhuCau!$E$302:$E$309=CakyQuyhoach)*((NhuCau!S$302:S$309)/10))+SUMPRODUCT((NhuCau!$E$302:$E$309=Kykehoach)*((NhuCau!S$302:S$309)/5))+SUMPRODUCT((NhuCau!$E$302:$E$309=$C289)*(NhuCau!S$302:S$309))),2)</f>
        <v>0</v>
      </c>
      <c r="Q289" s="2" cm="1">
        <f t="array" ref="Q289">ROUND((SUMPRODUCT((NhuCau!$E$302:$E$309=CakyQuyhoach)*((NhuCau!T$302:T$309)/10))+SUMPRODUCT((NhuCau!$E$302:$E$309=Kykehoach)*((NhuCau!T$302:T$309)/5))+SUMPRODUCT((NhuCau!$E$302:$E$309=$C289)*(NhuCau!T$302:T$309))),2)</f>
        <v>0</v>
      </c>
      <c r="R289" s="2" cm="1">
        <f t="array" ref="R289">ROUND((SUMPRODUCT((NhuCau!$E$302:$E$309=CakyQuyhoach)*((NhuCau!U$302:U$309)/10))+SUMPRODUCT((NhuCau!$E$302:$E$309=Kykehoach)*((NhuCau!U$302:U$309)/5))+SUMPRODUCT((NhuCau!$E$302:$E$309=$C289)*(NhuCau!U$302:U$309))),2)</f>
        <v>0</v>
      </c>
      <c r="S289" s="2" cm="1">
        <f t="array" ref="S289">ROUND((SUMPRODUCT((NhuCau!$E$302:$E$309=CakyQuyhoach)*((NhuCau!V$302:V$309)/10))+SUMPRODUCT((NhuCau!$E$302:$E$309=Kykehoach)*((NhuCau!V$302:V$309)/5))+SUMPRODUCT((NhuCau!$E$302:$E$309=$C289)*(NhuCau!V$302:V$309))),2)</f>
        <v>0</v>
      </c>
      <c r="T289" s="2" cm="1">
        <f t="array" ref="T289">ROUND((SUMPRODUCT((NhuCau!$E$302:$E$309=CakyQuyhoach)*((NhuCau!W$302:W$309)/10))+SUMPRODUCT((NhuCau!$E$302:$E$309=Kykehoach)*((NhuCau!W$302:W$309)/5))+SUMPRODUCT((NhuCau!$E$302:$E$309=$C289)*(NhuCau!W$302:W$309))),2)</f>
        <v>0</v>
      </c>
      <c r="U289" s="2" cm="1">
        <f t="array" ref="U289">ROUND((SUMPRODUCT((NhuCau!$E$302:$E$309=CakyQuyhoach)*((NhuCau!X$302:X$309)/10))+SUMPRODUCT((NhuCau!$E$302:$E$309=Kykehoach)*((NhuCau!X$302:X$309)/5))+SUMPRODUCT((NhuCau!$E$302:$E$309=$C289)*(NhuCau!X$302:X$309))),2)</f>
        <v>0</v>
      </c>
      <c r="V289" s="2" cm="1">
        <f t="array" ref="V289">ROUND((SUMPRODUCT((NhuCau!$E$302:$E$309=CakyQuyhoach)*((NhuCau!Y$302:Y$309)/10))+SUMPRODUCT((NhuCau!$E$302:$E$309=Kykehoach)*((NhuCau!Y$302:Y$309)/5))+SUMPRODUCT((NhuCau!$E$302:$E$309=$C289)*(NhuCau!Y$302:Y$309))),2)</f>
        <v>0</v>
      </c>
      <c r="W289" s="2" cm="1">
        <f t="array" ref="W289">ROUND((SUMPRODUCT((NhuCau!$E$302:$E$309=CakyQuyhoach)*((NhuCau!Z$302:Z$309)/10))+SUMPRODUCT((NhuCau!$E$302:$E$309=Kykehoach)*((NhuCau!Z$302:Z$309)/5))+SUMPRODUCT((NhuCau!$E$302:$E$309=$C289)*(NhuCau!Z$302:Z$309))),2)</f>
        <v>0</v>
      </c>
      <c r="X289" s="2" cm="1">
        <f t="array" ref="X289">ROUND((SUMPRODUCT((NhuCau!$E$302:$E$309=CakyQuyhoach)*((NhuCau!AA$302:AA$309)/10))+SUMPRODUCT((NhuCau!$E$302:$E$309=Kykehoach)*((NhuCau!AA$302:AA$309)/5))+SUMPRODUCT((NhuCau!$E$302:$E$309=$C289)*(NhuCau!AA$302:AA$309))),2)</f>
        <v>0</v>
      </c>
      <c r="Y289" s="2" cm="1">
        <f t="array" ref="Y289">ROUND((SUMPRODUCT((NhuCau!$E$302:$E$309=CakyQuyhoach)*((NhuCau!AB$302:AB$309)/10))+SUMPRODUCT((NhuCau!$E$302:$E$309=Kykehoach)*((NhuCau!AB$302:AB$309)/5))+SUMPRODUCT((NhuCau!$E$302:$E$309=$C289)*(NhuCau!AB$302:AB$309))),2)</f>
        <v>0</v>
      </c>
      <c r="Z289" s="2" cm="1">
        <f t="array" ref="Z289">ROUND((SUMPRODUCT((NhuCau!$E$302:$E$309=CakyQuyhoach)*((NhuCau!AC$302:AC$309)/10))+SUMPRODUCT((NhuCau!$E$302:$E$309=Kykehoach)*((NhuCau!AC$302:AC$309)/5))+SUMPRODUCT((NhuCau!$E$302:$E$309=$C289)*(NhuCau!AC$302:AC$309))),2)</f>
        <v>0</v>
      </c>
      <c r="AA289" s="2" cm="1">
        <f t="array" ref="AA289">ROUND((SUMPRODUCT((NhuCau!$E$302:$E$309=CakyQuyhoach)*((NhuCau!AD$302:AD$309)/10))+SUMPRODUCT((NhuCau!$E$302:$E$309=Kykehoach)*((NhuCau!AD$302:AD$309)/5))+SUMPRODUCT((NhuCau!$E$302:$E$309=$C289)*(NhuCau!AD$302:AD$309))),2)</f>
        <v>0</v>
      </c>
      <c r="AB289" s="2" cm="1">
        <f t="array" ref="AB289">ROUND((SUMPRODUCT((NhuCau!$E$302:$E$309=CakyQuyhoach)*((NhuCau!AE$302:AE$309)/10))+SUMPRODUCT((NhuCau!$E$302:$E$309=Kykehoach)*((NhuCau!AE$302:AE$309)/5))+SUMPRODUCT((NhuCau!$E$302:$E$309=$C289)*(NhuCau!AE$302:AE$309))),2)</f>
        <v>0</v>
      </c>
      <c r="AC289" s="2" cm="1">
        <f t="array" ref="AC289">ROUND((SUMPRODUCT((NhuCau!$E$302:$E$309=CakyQuyhoach)*((NhuCau!AF$302:AF$309)/10))+SUMPRODUCT((NhuCau!$E$302:$E$309=Kykehoach)*((NhuCau!AF$302:AF$309)/5))+SUMPRODUCT((NhuCau!$E$302:$E$309=$C289)*(NhuCau!AF$302:AF$309))),2)</f>
        <v>0</v>
      </c>
      <c r="AD289" s="2" cm="1">
        <f t="array" ref="AD289">ROUND((SUMPRODUCT((NhuCau!$E$302:$E$309=CakyQuyhoach)*((NhuCau!AG$302:AG$309)/10))+SUMPRODUCT((NhuCau!$E$302:$E$309=Kykehoach)*((NhuCau!AG$302:AG$309)/5))+SUMPRODUCT((NhuCau!$E$302:$E$309=$C289)*(NhuCau!AG$302:AG$309))),2)</f>
        <v>0</v>
      </c>
      <c r="AE289" s="2" cm="1">
        <f t="array" ref="AE289">ROUND((SUMPRODUCT((NhuCau!$E$302:$E$309=CakyQuyhoach)*((NhuCau!AH$302:AH$309)/10))+SUMPRODUCT((NhuCau!$E$302:$E$309=Kykehoach)*((NhuCau!AH$302:AH$309)/5))+SUMPRODUCT((NhuCau!$E$302:$E$309=$C289)*(NhuCau!AH$302:AH$309))),2)</f>
        <v>0</v>
      </c>
      <c r="AF289" s="2" cm="1">
        <f t="array" ref="AF289">ROUND((SUMPRODUCT((NhuCau!$E$302:$E$309=CakyQuyhoach)*((NhuCau!AI$302:AI$309)/10))+SUMPRODUCT((NhuCau!$E$302:$E$309=Kykehoach)*((NhuCau!AI$302:AI$309)/5))+SUMPRODUCT((NhuCau!$E$302:$E$309=$C289)*(NhuCau!AI$302:AI$309))),2)</f>
        <v>0</v>
      </c>
      <c r="AG289" s="2" cm="1">
        <f t="array" ref="AG289">ROUND((SUMPRODUCT((NhuCau!$E$302:$E$309=CakyQuyhoach)*((NhuCau!AJ$302:AJ$309)/10))+SUMPRODUCT((NhuCau!$E$302:$E$309=Kykehoach)*((NhuCau!AJ$302:AJ$309)/5))+SUMPRODUCT((NhuCau!$E$302:$E$309=$C289)*(NhuCau!AJ$302:AJ$309))),2)</f>
        <v>0</v>
      </c>
      <c r="AH289" s="2" cm="1">
        <f t="array" ref="AH289">ROUND((SUMPRODUCT((NhuCau!$E$302:$E$309=CakyQuyhoach)*((NhuCau!AK$302:AK$309)/10))+SUMPRODUCT((NhuCau!$E$302:$E$309=Kykehoach)*((NhuCau!AK$302:AK$309)/5))+SUMPRODUCT((NhuCau!$E$302:$E$309=$C289)*(NhuCau!AK$302:AK$309))),2)</f>
        <v>0</v>
      </c>
      <c r="AI289" s="2" cm="1">
        <f t="array" ref="AI289">ROUND((SUMPRODUCT((NhuCau!$E$302:$E$309=CakyQuyhoach)*((NhuCau!AL$302:AL$309)/10))+SUMPRODUCT((NhuCau!$E$302:$E$309=Kykehoach)*((NhuCau!AL$302:AL$309)/5))+SUMPRODUCT((NhuCau!$E$302:$E$309=$C289)*(NhuCau!AL$302:AL$309))),2)</f>
        <v>0</v>
      </c>
      <c r="AJ289" s="2" cm="1">
        <f t="array" ref="AJ289">ROUND((SUMPRODUCT((NhuCau!$E$302:$E$309=CakyQuyhoach)*((NhuCau!AM$302:AM$309)/10))+SUMPRODUCT((NhuCau!$E$302:$E$309=Kykehoach)*((NhuCau!AM$302:AM$309)/5))+SUMPRODUCT((NhuCau!$E$302:$E$309=$C289)*(NhuCau!AM$302:AM$309))),2)</f>
        <v>0</v>
      </c>
      <c r="AK289" s="2" cm="1">
        <f t="array" ref="AK289">ROUND((SUMPRODUCT((NhuCau!$E$302:$E$309=CakyQuyhoach)*((NhuCau!AN$302:AN$309)/10))+SUMPRODUCT((NhuCau!$E$302:$E$309=Kykehoach)*((NhuCau!AN$302:AN$309)/5))+SUMPRODUCT((NhuCau!$E$302:$E$309=$C289)*(NhuCau!AN$302:AN$309))),2)</f>
        <v>0</v>
      </c>
      <c r="AL289" s="2" cm="1">
        <f t="array" ref="AL289">ROUND((SUMPRODUCT((NhuCau!$E$302:$E$309=CakyQuyhoach)*((NhuCau!AO$302:AO$309)/10))+SUMPRODUCT((NhuCau!$E$302:$E$309=Kykehoach)*((NhuCau!AO$302:AO$309)/5))+SUMPRODUCT((NhuCau!$E$302:$E$309=$C289)*(NhuCau!AO$302:AO$309))),2)</f>
        <v>0</v>
      </c>
      <c r="AM289" s="2" cm="1">
        <f t="array" ref="AM289">ROUND((SUMPRODUCT((NhuCau!$E$302:$E$309=CakyQuyhoach)*((NhuCau!AP$302:AP$309)/10))+SUMPRODUCT((NhuCau!$E$302:$E$309=Kykehoach)*((NhuCau!AP$302:AP$309)/5))+SUMPRODUCT((NhuCau!$E$302:$E$309=$C289)*(NhuCau!AP$302:AP$309))),2)</f>
        <v>0</v>
      </c>
      <c r="AN289" s="2" cm="1">
        <f t="array" ref="AN289">ROUND((SUMPRODUCT((NhuCau!$E$302:$E$309=CakyQuyhoach)*((NhuCau!AQ$302:AQ$309)/10))+SUMPRODUCT((NhuCau!$E$302:$E$309=Kykehoach)*((NhuCau!AQ$302:AQ$309)/5))+SUMPRODUCT((NhuCau!$E$302:$E$309=$C289)*(NhuCau!AQ$302:AQ$309))),2)</f>
        <v>0</v>
      </c>
      <c r="AO289" s="2" cm="1">
        <f t="array" ref="AO289">ROUND((SUMPRODUCT((NhuCau!$E$302:$E$309=CakyQuyhoach)*((NhuCau!AR$302:AR$309)/10))+SUMPRODUCT((NhuCau!$E$302:$E$309=Kykehoach)*((NhuCau!AR$302:AR$309)/5))+SUMPRODUCT((NhuCau!$E$302:$E$309=$C289)*(NhuCau!AR$302:AR$309))),2)</f>
        <v>0</v>
      </c>
      <c r="AP289" s="2" cm="1">
        <f t="array" ref="AP289">ROUND((SUMPRODUCT((NhuCau!$E$302:$E$309=CakyQuyhoach)*((NhuCau!AS$302:AS$309)/10))+SUMPRODUCT((NhuCau!$E$302:$E$309=Kykehoach)*((NhuCau!AS$302:AS$309)/5))+SUMPRODUCT((NhuCau!$E$302:$E$309=$C289)*(NhuCau!AS$302:AS$309))),2)</f>
        <v>0</v>
      </c>
      <c r="AQ289" s="2" cm="1">
        <f t="array" ref="AQ289">ROUND((SUMPRODUCT((NhuCau!$E$302:$E$309=CakyQuyhoach)*((NhuCau!AT$302:AT$309)/10))+SUMPRODUCT((NhuCau!$E$302:$E$309=Kykehoach)*((NhuCau!AT$302:AT$309)/5))+SUMPRODUCT((NhuCau!$E$302:$E$309=$C289)*(NhuCau!AT$302:AT$309))),2)</f>
        <v>0</v>
      </c>
      <c r="AR289" s="2" cm="1">
        <f t="array" ref="AR289">ROUND((SUMPRODUCT((NhuCau!$E$302:$E$309=CakyQuyhoach)*((NhuCau!AU$302:AU$309)/10))+SUMPRODUCT((NhuCau!$E$302:$E$309=Kykehoach)*((NhuCau!AU$302:AU$309)/5))+SUMPRODUCT((NhuCau!$E$302:$E$309=$C289)*(NhuCau!AU$302:AU$309))),2)</f>
        <v>0</v>
      </c>
      <c r="AS289" s="2" cm="1">
        <f t="array" ref="AS289">ROUND((SUMPRODUCT((NhuCau!$E$302:$E$309=CakyQuyhoach)*((NhuCau!AV$302:AV$309)/10))+SUMPRODUCT((NhuCau!$E$302:$E$309=Kykehoach)*((NhuCau!AV$302:AV$309)/5))+SUMPRODUCT((NhuCau!$E$302:$E$309=$C289)*(NhuCau!AV$302:AV$309))),2)</f>
        <v>0</v>
      </c>
      <c r="AT289" s="2" cm="1">
        <f t="array" ref="AT289">ROUND((SUMPRODUCT((NhuCau!$E$302:$E$309=CakyQuyhoach)*((NhuCau!AW$302:AW$309)/10))+SUMPRODUCT((NhuCau!$E$302:$E$309=Kykehoach)*((NhuCau!AW$302:AW$309)/5))+SUMPRODUCT((NhuCau!$E$302:$E$309=$C289)*(NhuCau!AW$302:AW$309))),2)</f>
        <v>0</v>
      </c>
      <c r="AU289" s="2" cm="1">
        <f t="array" ref="AU289">ROUND((SUMPRODUCT((NhuCau!$E$302:$E$309=CakyQuyhoach)*((NhuCau!AX$302:AX$309)/10))+SUMPRODUCT((NhuCau!$E$302:$E$309=Kykehoach)*((NhuCau!AX$302:AX$309)/5))+SUMPRODUCT((NhuCau!$E$302:$E$309=$C289)*(NhuCau!AX$302:AX$309))),2)</f>
        <v>0</v>
      </c>
      <c r="AV289" s="2" cm="1">
        <f t="array" ref="AV289">ROUND((SUMPRODUCT((NhuCau!$E$302:$E$309=CakyQuyhoach)*((NhuCau!AY$302:AY$309)/10))+SUMPRODUCT((NhuCau!$E$302:$E$309=Kykehoach)*((NhuCau!AY$302:AY$309)/5))+SUMPRODUCT((NhuCau!$E$302:$E$309=$C289)*(NhuCau!AY$302:AY$309))),2)</f>
        <v>0</v>
      </c>
      <c r="AW289" s="2" cm="1">
        <f t="array" ref="AW289">ROUND((SUMPRODUCT((NhuCau!$E$302:$E$309=CakyQuyhoach)*((NhuCau!AZ$302:AZ$309)/10))+SUMPRODUCT((NhuCau!$E$302:$E$309=Kykehoach)*((NhuCau!AZ$302:AZ$309)/5))+SUMPRODUCT((NhuCau!$E$302:$E$309=$C289)*(NhuCau!AZ$302:AZ$309))),2)</f>
        <v>0</v>
      </c>
      <c r="AX289" s="2" cm="1">
        <f t="array" ref="AX289">ROUND((SUMPRODUCT((NhuCau!$E$302:$E$309=CakyQuyhoach)*((NhuCau!BA$302:BA$309)/10))+SUMPRODUCT((NhuCau!$E$302:$E$309=Kykehoach)*((NhuCau!BA$302:BA$309)/5))+SUMPRODUCT((NhuCau!$E$302:$E$309=$C289)*(NhuCau!BA$302:BA$309))),2)</f>
        <v>0</v>
      </c>
      <c r="AY289" s="2" cm="1">
        <f t="array" ref="AY289">ROUND((SUMPRODUCT((NhuCau!$E$302:$E$309=CakyQuyhoach)*((NhuCau!BB$302:BB$309)/10))+SUMPRODUCT((NhuCau!$E$302:$E$309=Kykehoach)*((NhuCau!BB$302:BB$309)/5))+SUMPRODUCT((NhuCau!$E$302:$E$309=$C289)*(NhuCau!BB$302:BB$309))),2)</f>
        <v>0</v>
      </c>
      <c r="AZ289" s="2" cm="1">
        <f t="array" ref="AZ289">ROUND((SUMPRODUCT((NhuCau!$E$302:$E$309=CakyQuyhoach)*((NhuCau!BD$302:BD$309)/10))+SUMPRODUCT((NhuCau!$E$302:$E$309=Kykehoach)*((NhuCau!BD$302:BD$309)/5))+SUMPRODUCT((NhuCau!$E$302:$E$309=$C289)*(NhuCau!BD$302:BD$309))),2)</f>
        <v>0</v>
      </c>
      <c r="BA289" s="2" cm="1">
        <f t="array" ref="BA289">ROUND((SUMPRODUCT((NhuCau!$E$302:$E$309=CakyQuyhoach)*((NhuCau!BE$302:BE$309)/10))+SUMPRODUCT((NhuCau!$E$302:$E$309=Kykehoach)*((NhuCau!BE$302:BE$309)/5))+SUMPRODUCT((NhuCau!$E$302:$E$309=$C289)*(NhuCau!BE$302:BE$309))),2)</f>
        <v>0</v>
      </c>
      <c r="BB289" s="2" cm="1">
        <f t="array" ref="BB289">ROUND((SUMPRODUCT((NhuCau!$E$302:$E$309=CakyQuyhoach)*((NhuCau!BF$302:BF$309)/10))+SUMPRODUCT((NhuCau!$E$302:$E$309=Kykehoach)*((NhuCau!BF$302:BF$309)/5))+SUMPRODUCT((NhuCau!$E$302:$E$309=$C289)*(NhuCau!BF$302:BF$309))),2)</f>
        <v>0</v>
      </c>
      <c r="BC289" s="2" cm="1">
        <f t="array" ref="BC289">ROUND((SUMPRODUCT((NhuCau!$E$302:$E$309=CakyQuyhoach)*((NhuCau!BG$302:BG$309)/10))+SUMPRODUCT((NhuCau!$E$302:$E$309=Kykehoach)*((NhuCau!BG$302:BG$309)/5))+SUMPRODUCT((NhuCau!$E$302:$E$309=$C289)*(NhuCau!BG$302:BG$309))),2)</f>
        <v>0</v>
      </c>
      <c r="BD289" s="2" cm="1">
        <f t="array" ref="BD289">ROUND((SUMPRODUCT((NhuCau!$E$302:$E$309=CakyQuyhoach)*((NhuCau!BH$302:BH$309)/10))+SUMPRODUCT((NhuCau!$E$302:$E$309=Kykehoach)*((NhuCau!BH$302:BH$309)/5))+SUMPRODUCT((NhuCau!$E$302:$E$309=$C289)*(NhuCau!BH$302:BH$309))),2)</f>
        <v>0</v>
      </c>
      <c r="BE289" s="2" cm="1">
        <f t="array" ref="BE289">ROUND((SUMPRODUCT((NhuCau!$E$302:$E$309=CakyQuyhoach)*((NhuCau!BI$302:BI$309)/10))+SUMPRODUCT((NhuCau!$E$302:$E$309=Kykehoach)*((NhuCau!BI$302:BI$309)/5))+SUMPRODUCT((NhuCau!$E$302:$E$309=$C289)*(NhuCau!BI$302:BI$309))),2)</f>
        <v>0</v>
      </c>
      <c r="BF289" s="2" cm="1">
        <f t="array" ref="BF289">ROUND((SUMPRODUCT((NhuCau!$E$302:$E$309=CakyQuyhoach)*((NhuCau!BJ$302:BJ$309)/10))+SUMPRODUCT((NhuCau!$E$302:$E$309=Kykehoach)*((NhuCau!BJ$302:BJ$309)/5))+SUMPRODUCT((NhuCau!$E$302:$E$309=$C289)*(NhuCau!BJ$302:BJ$309))),2)</f>
        <v>0</v>
      </c>
      <c r="BG289" s="2" cm="1">
        <f t="array" ref="BG289">ROUND((SUMPRODUCT((NhuCau!$E$302:$E$309=CakyQuyhoach)*((NhuCau!BK$302:BK$309)/10))+SUMPRODUCT((NhuCau!$E$302:$E$309=Kykehoach)*((NhuCau!BK$302:BK$309)/5))+SUMPRODUCT((NhuCau!$E$302:$E$309=$C289)*(NhuCau!BK$302:BK$309))),2)</f>
        <v>0</v>
      </c>
    </row>
    <row r="290" spans="1:59" s="5" customFormat="1" ht="16.5" customHeight="1">
      <c r="A290" s="117" t="s">
        <v>42</v>
      </c>
      <c r="B290" s="256"/>
      <c r="C290" s="249" t="str">
        <f t="shared" si="144"/>
        <v>Năm 2030</v>
      </c>
      <c r="D290" s="246" t="s">
        <v>206</v>
      </c>
      <c r="E290" s="257">
        <f t="shared" ref="E290:F290" si="147">E283-E284</f>
        <v>0</v>
      </c>
      <c r="F290" s="8">
        <f t="shared" si="147"/>
        <v>0</v>
      </c>
      <c r="G290" s="8">
        <f t="shared" ref="G290:BG290" si="148">G283-G284</f>
        <v>0</v>
      </c>
      <c r="H290" s="8">
        <f t="shared" si="148"/>
        <v>0</v>
      </c>
      <c r="I290" s="8">
        <f t="shared" si="148"/>
        <v>0</v>
      </c>
      <c r="J290" s="8">
        <f t="shared" si="148"/>
        <v>0</v>
      </c>
      <c r="K290" s="8">
        <f t="shared" si="148"/>
        <v>0</v>
      </c>
      <c r="L290" s="8">
        <f t="shared" si="148"/>
        <v>0</v>
      </c>
      <c r="M290" s="8">
        <f t="shared" si="148"/>
        <v>0</v>
      </c>
      <c r="N290" s="8">
        <f t="shared" si="148"/>
        <v>0</v>
      </c>
      <c r="O290" s="8">
        <f t="shared" si="148"/>
        <v>0</v>
      </c>
      <c r="P290" s="8">
        <f t="shared" si="148"/>
        <v>0</v>
      </c>
      <c r="Q290" s="8">
        <f t="shared" si="148"/>
        <v>0</v>
      </c>
      <c r="R290" s="8">
        <f t="shared" si="148"/>
        <v>0</v>
      </c>
      <c r="S290" s="8">
        <f t="shared" si="148"/>
        <v>0</v>
      </c>
      <c r="T290" s="8">
        <f t="shared" si="148"/>
        <v>0</v>
      </c>
      <c r="U290" s="8">
        <f t="shared" si="148"/>
        <v>0</v>
      </c>
      <c r="V290" s="8">
        <f t="shared" si="148"/>
        <v>0</v>
      </c>
      <c r="W290" s="8">
        <f t="shared" si="148"/>
        <v>0</v>
      </c>
      <c r="X290" s="8">
        <f t="shared" si="148"/>
        <v>0</v>
      </c>
      <c r="Y290" s="8">
        <f t="shared" si="148"/>
        <v>0</v>
      </c>
      <c r="Z290" s="8">
        <f t="shared" si="148"/>
        <v>0</v>
      </c>
      <c r="AA290" s="8">
        <f t="shared" si="148"/>
        <v>0</v>
      </c>
      <c r="AB290" s="8">
        <f t="shared" si="148"/>
        <v>0</v>
      </c>
      <c r="AC290" s="8">
        <f t="shared" si="148"/>
        <v>0</v>
      </c>
      <c r="AD290" s="8">
        <f t="shared" si="148"/>
        <v>0</v>
      </c>
      <c r="AE290" s="8">
        <f t="shared" si="148"/>
        <v>0</v>
      </c>
      <c r="AF290" s="8">
        <f t="shared" si="148"/>
        <v>0</v>
      </c>
      <c r="AG290" s="8">
        <f t="shared" si="148"/>
        <v>0</v>
      </c>
      <c r="AH290" s="8">
        <f t="shared" si="148"/>
        <v>0</v>
      </c>
      <c r="AI290" s="8">
        <f t="shared" si="148"/>
        <v>0</v>
      </c>
      <c r="AJ290" s="8">
        <f t="shared" si="148"/>
        <v>0</v>
      </c>
      <c r="AK290" s="8">
        <f t="shared" si="148"/>
        <v>0</v>
      </c>
      <c r="AL290" s="8">
        <f t="shared" si="148"/>
        <v>0</v>
      </c>
      <c r="AM290" s="8">
        <f t="shared" si="148"/>
        <v>0</v>
      </c>
      <c r="AN290" s="8">
        <f t="shared" si="148"/>
        <v>0</v>
      </c>
      <c r="AO290" s="8">
        <f t="shared" si="148"/>
        <v>0</v>
      </c>
      <c r="AP290" s="8">
        <f t="shared" si="148"/>
        <v>0</v>
      </c>
      <c r="AQ290" s="8">
        <f t="shared" si="148"/>
        <v>0</v>
      </c>
      <c r="AR290" s="8">
        <f t="shared" si="148"/>
        <v>0</v>
      </c>
      <c r="AS290" s="8">
        <f t="shared" si="148"/>
        <v>0</v>
      </c>
      <c r="AT290" s="8">
        <f t="shared" si="148"/>
        <v>0</v>
      </c>
      <c r="AU290" s="8">
        <f t="shared" si="148"/>
        <v>0</v>
      </c>
      <c r="AV290" s="8">
        <f t="shared" si="148"/>
        <v>0</v>
      </c>
      <c r="AW290" s="8">
        <f t="shared" si="148"/>
        <v>0</v>
      </c>
      <c r="AX290" s="8">
        <f t="shared" si="148"/>
        <v>0</v>
      </c>
      <c r="AY290" s="8">
        <f t="shared" si="148"/>
        <v>0</v>
      </c>
      <c r="AZ290" s="8">
        <f t="shared" si="148"/>
        <v>0</v>
      </c>
      <c r="BA290" s="8">
        <f t="shared" si="148"/>
        <v>0</v>
      </c>
      <c r="BB290" s="8">
        <f t="shared" si="148"/>
        <v>0</v>
      </c>
      <c r="BC290" s="8">
        <f t="shared" si="148"/>
        <v>0</v>
      </c>
      <c r="BD290" s="8">
        <f t="shared" si="148"/>
        <v>0</v>
      </c>
      <c r="BE290" s="8">
        <f t="shared" si="148"/>
        <v>0</v>
      </c>
      <c r="BF290" s="8">
        <f t="shared" si="148"/>
        <v>0</v>
      </c>
      <c r="BG290" s="8">
        <f t="shared" si="148"/>
        <v>0</v>
      </c>
    </row>
    <row r="291" spans="1:59" s="5" customFormat="1" ht="16.5" customHeight="1">
      <c r="A291" s="117" t="s">
        <v>42</v>
      </c>
      <c r="B291" s="244"/>
      <c r="C291" s="245" t="s">
        <v>45</v>
      </c>
      <c r="D291" s="246" t="s">
        <v>207</v>
      </c>
      <c r="E291" s="247">
        <f>NhuCau!H311</f>
        <v>0</v>
      </c>
      <c r="F291" s="4">
        <f>NhuCau!I310</f>
        <v>0</v>
      </c>
      <c r="G291" s="4">
        <f>NhuCau!J310</f>
        <v>0</v>
      </c>
      <c r="H291" s="4">
        <f>NhuCau!K310</f>
        <v>0</v>
      </c>
      <c r="I291" s="4">
        <f>NhuCau!L310</f>
        <v>0</v>
      </c>
      <c r="J291" s="4">
        <f>NhuCau!M310</f>
        <v>0</v>
      </c>
      <c r="K291" s="4">
        <f>NhuCau!N310</f>
        <v>0</v>
      </c>
      <c r="L291" s="4">
        <f>NhuCau!O310</f>
        <v>0</v>
      </c>
      <c r="M291" s="4">
        <f>NhuCau!P310</f>
        <v>0</v>
      </c>
      <c r="N291" s="4">
        <f>NhuCau!Q310</f>
        <v>0</v>
      </c>
      <c r="O291" s="4">
        <f>NhuCau!R310</f>
        <v>0</v>
      </c>
      <c r="P291" s="4">
        <f>NhuCau!S310</f>
        <v>0</v>
      </c>
      <c r="Q291" s="4">
        <f>NhuCau!T310</f>
        <v>0</v>
      </c>
      <c r="R291" s="4">
        <f>NhuCau!U310</f>
        <v>0</v>
      </c>
      <c r="S291" s="4">
        <f>NhuCau!V310</f>
        <v>0</v>
      </c>
      <c r="T291" s="4">
        <f>NhuCau!W310</f>
        <v>0</v>
      </c>
      <c r="U291" s="4">
        <f>NhuCau!X310</f>
        <v>0</v>
      </c>
      <c r="V291" s="4">
        <f>NhuCau!Y310</f>
        <v>0</v>
      </c>
      <c r="W291" s="4">
        <f>NhuCau!Z310</f>
        <v>0</v>
      </c>
      <c r="X291" s="4">
        <f>NhuCau!AA310</f>
        <v>0</v>
      </c>
      <c r="Y291" s="4">
        <f>NhuCau!AB310</f>
        <v>0</v>
      </c>
      <c r="Z291" s="4">
        <f>NhuCau!AC310</f>
        <v>0</v>
      </c>
      <c r="AA291" s="4">
        <f>NhuCau!AD310</f>
        <v>0</v>
      </c>
      <c r="AB291" s="4">
        <f>NhuCau!AE310</f>
        <v>0</v>
      </c>
      <c r="AC291" s="4">
        <f>NhuCau!AF310</f>
        <v>0</v>
      </c>
      <c r="AD291" s="4">
        <f>NhuCau!AG310</f>
        <v>0</v>
      </c>
      <c r="AE291" s="4">
        <f>NhuCau!AH310</f>
        <v>0</v>
      </c>
      <c r="AF291" s="4">
        <f>NhuCau!AI310</f>
        <v>0</v>
      </c>
      <c r="AG291" s="4">
        <f>NhuCau!AJ310</f>
        <v>0</v>
      </c>
      <c r="AH291" s="4">
        <f>NhuCau!AK310</f>
        <v>0</v>
      </c>
      <c r="AI291" s="4">
        <f>NhuCau!AL310</f>
        <v>0</v>
      </c>
      <c r="AJ291" s="4">
        <f>NhuCau!AM310</f>
        <v>0</v>
      </c>
      <c r="AK291" s="4">
        <f>NhuCau!AN310</f>
        <v>0</v>
      </c>
      <c r="AL291" s="4">
        <f>NhuCau!AO310</f>
        <v>0</v>
      </c>
      <c r="AM291" s="4">
        <f>NhuCau!AP310</f>
        <v>0</v>
      </c>
      <c r="AN291" s="4">
        <f>NhuCau!AQ310</f>
        <v>0</v>
      </c>
      <c r="AO291" s="4">
        <f>NhuCau!AR310</f>
        <v>0</v>
      </c>
      <c r="AP291" s="4">
        <f>NhuCau!AS310</f>
        <v>0</v>
      </c>
      <c r="AQ291" s="4">
        <f>NhuCau!AT310</f>
        <v>0</v>
      </c>
      <c r="AR291" s="4">
        <f>NhuCau!AU310</f>
        <v>0</v>
      </c>
      <c r="AS291" s="4">
        <f>NhuCau!AV310</f>
        <v>0</v>
      </c>
      <c r="AT291" s="4">
        <f>NhuCau!AW310</f>
        <v>0</v>
      </c>
      <c r="AU291" s="4">
        <f>NhuCau!AX310</f>
        <v>0</v>
      </c>
      <c r="AV291" s="4">
        <f>NhuCau!AY310</f>
        <v>0</v>
      </c>
      <c r="AW291" s="4">
        <f>NhuCau!AZ310</f>
        <v>0</v>
      </c>
      <c r="AX291" s="4">
        <f>NhuCau!BA310</f>
        <v>0</v>
      </c>
      <c r="AY291" s="4">
        <f>NhuCau!BB310</f>
        <v>0</v>
      </c>
      <c r="AZ291" s="4">
        <f>NhuCau!BD310</f>
        <v>0</v>
      </c>
      <c r="BA291" s="4">
        <f>NhuCau!BE310</f>
        <v>0</v>
      </c>
      <c r="BB291" s="4">
        <f>NhuCau!BF310</f>
        <v>0</v>
      </c>
      <c r="BC291" s="4">
        <f>NhuCau!BG310</f>
        <v>0</v>
      </c>
      <c r="BD291" s="4">
        <f>NhuCau!BH310</f>
        <v>0</v>
      </c>
      <c r="BE291" s="4">
        <f>NhuCau!BI310</f>
        <v>0</v>
      </c>
      <c r="BF291" s="4">
        <f>NhuCau!BJ310</f>
        <v>0</v>
      </c>
      <c r="BG291" s="4">
        <f>NhuCau!BK310</f>
        <v>0</v>
      </c>
    </row>
    <row r="292" spans="1:59" s="5" customFormat="1" ht="16.5" customHeight="1">
      <c r="A292" s="117" t="s">
        <v>42</v>
      </c>
      <c r="B292" s="248"/>
      <c r="C292" s="249">
        <f t="shared" ref="C292:C298" si="149">C276</f>
        <v>0</v>
      </c>
      <c r="D292" s="246" t="s">
        <v>207</v>
      </c>
      <c r="E292" s="250">
        <f t="shared" ref="E292:F292" si="150">SUM(E293:E297)</f>
        <v>0</v>
      </c>
      <c r="F292" s="6">
        <f t="shared" si="150"/>
        <v>0</v>
      </c>
      <c r="G292" s="6">
        <f t="shared" ref="G292:BG292" si="151">SUM(G293:G297)</f>
        <v>0</v>
      </c>
      <c r="H292" s="6">
        <f t="shared" si="151"/>
        <v>0</v>
      </c>
      <c r="I292" s="6">
        <f t="shared" si="151"/>
        <v>0</v>
      </c>
      <c r="J292" s="6">
        <f t="shared" si="151"/>
        <v>0</v>
      </c>
      <c r="K292" s="6">
        <f t="shared" si="151"/>
        <v>0</v>
      </c>
      <c r="L292" s="6">
        <f t="shared" si="151"/>
        <v>0</v>
      </c>
      <c r="M292" s="6">
        <f t="shared" si="151"/>
        <v>0</v>
      </c>
      <c r="N292" s="6">
        <f t="shared" si="151"/>
        <v>0</v>
      </c>
      <c r="O292" s="6">
        <f t="shared" si="151"/>
        <v>0</v>
      </c>
      <c r="P292" s="6">
        <f t="shared" si="151"/>
        <v>0</v>
      </c>
      <c r="Q292" s="6">
        <f t="shared" si="151"/>
        <v>0</v>
      </c>
      <c r="R292" s="6">
        <f t="shared" si="151"/>
        <v>0</v>
      </c>
      <c r="S292" s="6">
        <f t="shared" si="151"/>
        <v>0</v>
      </c>
      <c r="T292" s="6">
        <f t="shared" si="151"/>
        <v>0</v>
      </c>
      <c r="U292" s="6">
        <f t="shared" si="151"/>
        <v>0</v>
      </c>
      <c r="V292" s="6">
        <f t="shared" si="151"/>
        <v>0</v>
      </c>
      <c r="W292" s="6">
        <f t="shared" si="151"/>
        <v>0</v>
      </c>
      <c r="X292" s="6">
        <f t="shared" si="151"/>
        <v>0</v>
      </c>
      <c r="Y292" s="6">
        <f t="shared" si="151"/>
        <v>0</v>
      </c>
      <c r="Z292" s="6">
        <f t="shared" si="151"/>
        <v>0</v>
      </c>
      <c r="AA292" s="6">
        <f t="shared" si="151"/>
        <v>0</v>
      </c>
      <c r="AB292" s="6">
        <f t="shared" si="151"/>
        <v>0</v>
      </c>
      <c r="AC292" s="6">
        <f t="shared" si="151"/>
        <v>0</v>
      </c>
      <c r="AD292" s="6">
        <f t="shared" si="151"/>
        <v>0</v>
      </c>
      <c r="AE292" s="6">
        <f t="shared" si="151"/>
        <v>0</v>
      </c>
      <c r="AF292" s="6">
        <f t="shared" si="151"/>
        <v>0</v>
      </c>
      <c r="AG292" s="6">
        <f t="shared" si="151"/>
        <v>0</v>
      </c>
      <c r="AH292" s="6">
        <f t="shared" si="151"/>
        <v>0</v>
      </c>
      <c r="AI292" s="6">
        <f t="shared" si="151"/>
        <v>0</v>
      </c>
      <c r="AJ292" s="6">
        <f t="shared" si="151"/>
        <v>0</v>
      </c>
      <c r="AK292" s="6">
        <f t="shared" si="151"/>
        <v>0</v>
      </c>
      <c r="AL292" s="6">
        <f t="shared" si="151"/>
        <v>0</v>
      </c>
      <c r="AM292" s="6">
        <f t="shared" si="151"/>
        <v>0</v>
      </c>
      <c r="AN292" s="6">
        <f t="shared" si="151"/>
        <v>0</v>
      </c>
      <c r="AO292" s="6">
        <f t="shared" si="151"/>
        <v>0</v>
      </c>
      <c r="AP292" s="6">
        <f t="shared" si="151"/>
        <v>0</v>
      </c>
      <c r="AQ292" s="6">
        <f t="shared" si="151"/>
        <v>0</v>
      </c>
      <c r="AR292" s="6">
        <f t="shared" si="151"/>
        <v>0</v>
      </c>
      <c r="AS292" s="6">
        <f t="shared" si="151"/>
        <v>0</v>
      </c>
      <c r="AT292" s="6">
        <f t="shared" si="151"/>
        <v>0</v>
      </c>
      <c r="AU292" s="6">
        <f t="shared" si="151"/>
        <v>0</v>
      </c>
      <c r="AV292" s="6">
        <f t="shared" si="151"/>
        <v>0</v>
      </c>
      <c r="AW292" s="6">
        <f t="shared" si="151"/>
        <v>0</v>
      </c>
      <c r="AX292" s="6">
        <f t="shared" si="151"/>
        <v>0</v>
      </c>
      <c r="AY292" s="6">
        <f t="shared" si="151"/>
        <v>0</v>
      </c>
      <c r="AZ292" s="6">
        <f t="shared" si="151"/>
        <v>0</v>
      </c>
      <c r="BA292" s="6">
        <f t="shared" si="151"/>
        <v>0</v>
      </c>
      <c r="BB292" s="6">
        <f t="shared" si="151"/>
        <v>0</v>
      </c>
      <c r="BC292" s="6">
        <f t="shared" si="151"/>
        <v>0</v>
      </c>
      <c r="BD292" s="6">
        <f t="shared" si="151"/>
        <v>0</v>
      </c>
      <c r="BE292" s="6">
        <f t="shared" si="151"/>
        <v>0</v>
      </c>
      <c r="BF292" s="6">
        <f t="shared" si="151"/>
        <v>0</v>
      </c>
      <c r="BG292" s="6">
        <f t="shared" si="151"/>
        <v>0</v>
      </c>
    </row>
    <row r="293" spans="1:59" s="1" customFormat="1" ht="16.5" customHeight="1">
      <c r="A293" s="251" t="s">
        <v>42</v>
      </c>
      <c r="B293" s="252"/>
      <c r="C293" s="253" t="str">
        <f t="shared" si="149"/>
        <v>Năm 2025</v>
      </c>
      <c r="D293" s="246" t="s">
        <v>207</v>
      </c>
      <c r="E293" s="255">
        <f>SUM(F293:BG293)</f>
        <v>0</v>
      </c>
      <c r="F293" s="2" cm="1">
        <f t="array" ref="F293">ROUND((SUMPRODUCT((NhuCau!$E$311:$E$318=CakyQuyhoach)*((NhuCau!I$311:I$318)/10))+SUMPRODUCT((NhuCau!$E$311:$E$318=Kykehoach)*((NhuCau!I$311:I$318)/5))+SUMPRODUCT((NhuCau!$E$311:$E$318=$C293)*(NhuCau!I$311:I$318))),2)</f>
        <v>0</v>
      </c>
      <c r="G293" s="2" cm="1">
        <f t="array" ref="G293">ROUND((SUMPRODUCT((NhuCau!$E$311:$E$318=CakyQuyhoach)*((NhuCau!J$311:J$318)/10))+SUMPRODUCT((NhuCau!$E$311:$E$318=Kykehoach)*((NhuCau!J$311:J$318)/5))+SUMPRODUCT((NhuCau!$E$311:$E$318=$C293)*(NhuCau!J$311:J$318))),2)</f>
        <v>0</v>
      </c>
      <c r="H293" s="2" cm="1">
        <f t="array" ref="H293">ROUND((SUMPRODUCT((NhuCau!$E$311:$E$318=CakyQuyhoach)*((NhuCau!K$311:K$318)/10))+SUMPRODUCT((NhuCau!$E$311:$E$318=Kykehoach)*((NhuCau!K$311:K$318)/5))+SUMPRODUCT((NhuCau!$E$311:$E$318=$C293)*(NhuCau!K$311:K$318))),2)</f>
        <v>0</v>
      </c>
      <c r="I293" s="2" cm="1">
        <f t="array" ref="I293">ROUND((SUMPRODUCT((NhuCau!$E$311:$E$318=CakyQuyhoach)*((NhuCau!L$311:L$318)/10))+SUMPRODUCT((NhuCau!$E$311:$E$318=Kykehoach)*((NhuCau!L$311:L$318)/5))+SUMPRODUCT((NhuCau!$E$311:$E$318=$C293)*(NhuCau!L$311:L$318))),2)</f>
        <v>0</v>
      </c>
      <c r="J293" s="2" cm="1">
        <f t="array" ref="J293">ROUND((SUMPRODUCT((NhuCau!$E$311:$E$318=CakyQuyhoach)*((NhuCau!M$311:M$318)/10))+SUMPRODUCT((NhuCau!$E$311:$E$318=Kykehoach)*((NhuCau!M$311:M$318)/5))+SUMPRODUCT((NhuCau!$E$311:$E$318=$C293)*(NhuCau!M$311:M$318))),2)</f>
        <v>0</v>
      </c>
      <c r="K293" s="2" cm="1">
        <f t="array" ref="K293">ROUND((SUMPRODUCT((NhuCau!$E$311:$E$318=CakyQuyhoach)*((NhuCau!N$311:N$318)/10))+SUMPRODUCT((NhuCau!$E$311:$E$318=Kykehoach)*((NhuCau!N$311:N$318)/5))+SUMPRODUCT((NhuCau!$E$311:$E$318=$C293)*(NhuCau!N$311:N$318))),2)</f>
        <v>0</v>
      </c>
      <c r="L293" s="2" cm="1">
        <f t="array" ref="L293">ROUND((SUMPRODUCT((NhuCau!$E$311:$E$318=CakyQuyhoach)*((NhuCau!O$311:O$318)/10))+SUMPRODUCT((NhuCau!$E$311:$E$318=Kykehoach)*((NhuCau!O$311:O$318)/5))+SUMPRODUCT((NhuCau!$E$311:$E$318=$C293)*(NhuCau!O$311:O$318))),2)</f>
        <v>0</v>
      </c>
      <c r="M293" s="2" cm="1">
        <f t="array" ref="M293">ROUND((SUMPRODUCT((NhuCau!$E$311:$E$318=CakyQuyhoach)*((NhuCau!P$311:P$318)/10))+SUMPRODUCT((NhuCau!$E$311:$E$318=Kykehoach)*((NhuCau!P$311:P$318)/5))+SUMPRODUCT((NhuCau!$E$311:$E$318=$C293)*(NhuCau!P$311:P$318))),2)</f>
        <v>0</v>
      </c>
      <c r="N293" s="2" cm="1">
        <f t="array" ref="N293">ROUND((SUMPRODUCT((NhuCau!$E$311:$E$318=CakyQuyhoach)*((NhuCau!Q$311:Q$318)/10))+SUMPRODUCT((NhuCau!$E$311:$E$318=Kykehoach)*((NhuCau!Q$311:Q$318)/5))+SUMPRODUCT((NhuCau!$E$311:$E$318=$C293)*(NhuCau!Q$311:Q$318))),2)</f>
        <v>0</v>
      </c>
      <c r="O293" s="2" cm="1">
        <f t="array" ref="O293">ROUND((SUMPRODUCT((NhuCau!$E$311:$E$318=CakyQuyhoach)*((NhuCau!R$311:R$318)/10))+SUMPRODUCT((NhuCau!$E$311:$E$318=Kykehoach)*((NhuCau!R$311:R$318)/5))+SUMPRODUCT((NhuCau!$E$311:$E$318=$C293)*(NhuCau!R$311:R$318))),2)</f>
        <v>0</v>
      </c>
      <c r="P293" s="2" cm="1">
        <f t="array" ref="P293">ROUND((SUMPRODUCT((NhuCau!$E$311:$E$318=CakyQuyhoach)*((NhuCau!S$311:S$318)/10))+SUMPRODUCT((NhuCau!$E$311:$E$318=Kykehoach)*((NhuCau!S$311:S$318)/5))+SUMPRODUCT((NhuCau!$E$311:$E$318=$C293)*(NhuCau!S$311:S$318))),2)</f>
        <v>0</v>
      </c>
      <c r="Q293" s="2" cm="1">
        <f t="array" ref="Q293">ROUND((SUMPRODUCT((NhuCau!$E$311:$E$318=CakyQuyhoach)*((NhuCau!T$311:T$318)/10))+SUMPRODUCT((NhuCau!$E$311:$E$318=Kykehoach)*((NhuCau!T$311:T$318)/5))+SUMPRODUCT((NhuCau!$E$311:$E$318=$C293)*(NhuCau!T$311:T$318))),2)</f>
        <v>0</v>
      </c>
      <c r="R293" s="2" cm="1">
        <f t="array" ref="R293">ROUND((SUMPRODUCT((NhuCau!$E$311:$E$318=CakyQuyhoach)*((NhuCau!U$311:U$318)/10))+SUMPRODUCT((NhuCau!$E$311:$E$318=Kykehoach)*((NhuCau!U$311:U$318)/5))+SUMPRODUCT((NhuCau!$E$311:$E$318=$C293)*(NhuCau!U$311:U$318))),2)</f>
        <v>0</v>
      </c>
      <c r="S293" s="2" cm="1">
        <f t="array" ref="S293">ROUND((SUMPRODUCT((NhuCau!$E$311:$E$318=CakyQuyhoach)*((NhuCau!V$311:V$318)/10))+SUMPRODUCT((NhuCau!$E$311:$E$318=Kykehoach)*((NhuCau!V$311:V$318)/5))+SUMPRODUCT((NhuCau!$E$311:$E$318=$C293)*(NhuCau!V$311:V$318))),2)</f>
        <v>0</v>
      </c>
      <c r="T293" s="2" cm="1">
        <f t="array" ref="T293">ROUND((SUMPRODUCT((NhuCau!$E$311:$E$318=CakyQuyhoach)*((NhuCau!W$311:W$318)/10))+SUMPRODUCT((NhuCau!$E$311:$E$318=Kykehoach)*((NhuCau!W$311:W$318)/5))+SUMPRODUCT((NhuCau!$E$311:$E$318=$C293)*(NhuCau!W$311:W$318))),2)</f>
        <v>0</v>
      </c>
      <c r="U293" s="2" cm="1">
        <f t="array" ref="U293">ROUND((SUMPRODUCT((NhuCau!$E$311:$E$318=CakyQuyhoach)*((NhuCau!X$311:X$318)/10))+SUMPRODUCT((NhuCau!$E$311:$E$318=Kykehoach)*((NhuCau!X$311:X$318)/5))+SUMPRODUCT((NhuCau!$E$311:$E$318=$C293)*(NhuCau!X$311:X$318))),2)</f>
        <v>0</v>
      </c>
      <c r="V293" s="2" cm="1">
        <f t="array" ref="V293">ROUND((SUMPRODUCT((NhuCau!$E$311:$E$318=CakyQuyhoach)*((NhuCau!Y$311:Y$318)/10))+SUMPRODUCT((NhuCau!$E$311:$E$318=Kykehoach)*((NhuCau!Y$311:Y$318)/5))+SUMPRODUCT((NhuCau!$E$311:$E$318=$C293)*(NhuCau!Y$311:Y$318))),2)</f>
        <v>0</v>
      </c>
      <c r="W293" s="2" cm="1">
        <f t="array" ref="W293">ROUND((SUMPRODUCT((NhuCau!$E$311:$E$318=CakyQuyhoach)*((NhuCau!Z$311:Z$318)/10))+SUMPRODUCT((NhuCau!$E$311:$E$318=Kykehoach)*((NhuCau!Z$311:Z$318)/5))+SUMPRODUCT((NhuCau!$E$311:$E$318=$C293)*(NhuCau!Z$311:Z$318))),2)</f>
        <v>0</v>
      </c>
      <c r="X293" s="2" cm="1">
        <f t="array" ref="X293">ROUND((SUMPRODUCT((NhuCau!$E$311:$E$318=CakyQuyhoach)*((NhuCau!AA$311:AA$318)/10))+SUMPRODUCT((NhuCau!$E$311:$E$318=Kykehoach)*((NhuCau!AA$311:AA$318)/5))+SUMPRODUCT((NhuCau!$E$311:$E$318=$C293)*(NhuCau!AA$311:AA$318))),2)</f>
        <v>0</v>
      </c>
      <c r="Y293" s="2" cm="1">
        <f t="array" ref="Y293">ROUND((SUMPRODUCT((NhuCau!$E$311:$E$318=CakyQuyhoach)*((NhuCau!AB$311:AB$318)/10))+SUMPRODUCT((NhuCau!$E$311:$E$318=Kykehoach)*((NhuCau!AB$311:AB$318)/5))+SUMPRODUCT((NhuCau!$E$311:$E$318=$C293)*(NhuCau!AB$311:AB$318))),2)</f>
        <v>0</v>
      </c>
      <c r="Z293" s="2" cm="1">
        <f t="array" ref="Z293">ROUND((SUMPRODUCT((NhuCau!$E$311:$E$318=CakyQuyhoach)*((NhuCau!AC$311:AC$318)/10))+SUMPRODUCT((NhuCau!$E$311:$E$318=Kykehoach)*((NhuCau!AC$311:AC$318)/5))+SUMPRODUCT((NhuCau!$E$311:$E$318=$C293)*(NhuCau!AC$311:AC$318))),2)</f>
        <v>0</v>
      </c>
      <c r="AA293" s="2" cm="1">
        <f t="array" ref="AA293">ROUND((SUMPRODUCT((NhuCau!$E$311:$E$318=CakyQuyhoach)*((NhuCau!AD$311:AD$318)/10))+SUMPRODUCT((NhuCau!$E$311:$E$318=Kykehoach)*((NhuCau!AD$311:AD$318)/5))+SUMPRODUCT((NhuCau!$E$311:$E$318=$C293)*(NhuCau!AD$311:AD$318))),2)</f>
        <v>0</v>
      </c>
      <c r="AB293" s="2" cm="1">
        <f t="array" ref="AB293">ROUND((SUMPRODUCT((NhuCau!$E$311:$E$318=CakyQuyhoach)*((NhuCau!AE$311:AE$318)/10))+SUMPRODUCT((NhuCau!$E$311:$E$318=Kykehoach)*((NhuCau!AE$311:AE$318)/5))+SUMPRODUCT((NhuCau!$E$311:$E$318=$C293)*(NhuCau!AE$311:AE$318))),2)</f>
        <v>0</v>
      </c>
      <c r="AC293" s="2" cm="1">
        <f t="array" ref="AC293">ROUND((SUMPRODUCT((NhuCau!$E$311:$E$318=CakyQuyhoach)*((NhuCau!AF$311:AF$318)/10))+SUMPRODUCT((NhuCau!$E$311:$E$318=Kykehoach)*((NhuCau!AF$311:AF$318)/5))+SUMPRODUCT((NhuCau!$E$311:$E$318=$C293)*(NhuCau!AF$311:AF$318))),2)</f>
        <v>0</v>
      </c>
      <c r="AD293" s="2" cm="1">
        <f t="array" ref="AD293">ROUND((SUMPRODUCT((NhuCau!$E$311:$E$318=CakyQuyhoach)*((NhuCau!AG$311:AG$318)/10))+SUMPRODUCT((NhuCau!$E$311:$E$318=Kykehoach)*((NhuCau!AG$311:AG$318)/5))+SUMPRODUCT((NhuCau!$E$311:$E$318=$C293)*(NhuCau!AG$311:AG$318))),2)</f>
        <v>0</v>
      </c>
      <c r="AE293" s="2" cm="1">
        <f t="array" ref="AE293">ROUND((SUMPRODUCT((NhuCau!$E$311:$E$318=CakyQuyhoach)*((NhuCau!AH$311:AH$318)/10))+SUMPRODUCT((NhuCau!$E$311:$E$318=Kykehoach)*((NhuCau!AH$311:AH$318)/5))+SUMPRODUCT((NhuCau!$E$311:$E$318=$C293)*(NhuCau!AH$311:AH$318))),2)</f>
        <v>0</v>
      </c>
      <c r="AF293" s="2" cm="1">
        <f t="array" ref="AF293">ROUND((SUMPRODUCT((NhuCau!$E$311:$E$318=CakyQuyhoach)*((NhuCau!AI$311:AI$318)/10))+SUMPRODUCT((NhuCau!$E$311:$E$318=Kykehoach)*((NhuCau!AI$311:AI$318)/5))+SUMPRODUCT((NhuCau!$E$311:$E$318=$C293)*(NhuCau!AI$311:AI$318))),2)</f>
        <v>0</v>
      </c>
      <c r="AG293" s="2" cm="1">
        <f t="array" ref="AG293">ROUND((SUMPRODUCT((NhuCau!$E$311:$E$318=CakyQuyhoach)*((NhuCau!AJ$311:AJ$318)/10))+SUMPRODUCT((NhuCau!$E$311:$E$318=Kykehoach)*((NhuCau!AJ$311:AJ$318)/5))+SUMPRODUCT((NhuCau!$E$311:$E$318=$C293)*(NhuCau!AJ$311:AJ$318))),2)</f>
        <v>0</v>
      </c>
      <c r="AH293" s="2" cm="1">
        <f t="array" ref="AH293">ROUND((SUMPRODUCT((NhuCau!$E$311:$E$318=CakyQuyhoach)*((NhuCau!AK$311:AK$318)/10))+SUMPRODUCT((NhuCau!$E$311:$E$318=Kykehoach)*((NhuCau!AK$311:AK$318)/5))+SUMPRODUCT((NhuCau!$E$311:$E$318=$C293)*(NhuCau!AK$311:AK$318))),2)</f>
        <v>0</v>
      </c>
      <c r="AI293" s="2" cm="1">
        <f t="array" ref="AI293">ROUND((SUMPRODUCT((NhuCau!$E$311:$E$318=CakyQuyhoach)*((NhuCau!AL$311:AL$318)/10))+SUMPRODUCT((NhuCau!$E$311:$E$318=Kykehoach)*((NhuCau!AL$311:AL$318)/5))+SUMPRODUCT((NhuCau!$E$311:$E$318=$C293)*(NhuCau!AL$311:AL$318))),2)</f>
        <v>0</v>
      </c>
      <c r="AJ293" s="2" cm="1">
        <f t="array" ref="AJ293">ROUND((SUMPRODUCT((NhuCau!$E$311:$E$318=CakyQuyhoach)*((NhuCau!AM$311:AM$318)/10))+SUMPRODUCT((NhuCau!$E$311:$E$318=Kykehoach)*((NhuCau!AM$311:AM$318)/5))+SUMPRODUCT((NhuCau!$E$311:$E$318=$C293)*(NhuCau!AM$311:AM$318))),2)</f>
        <v>0</v>
      </c>
      <c r="AK293" s="2" cm="1">
        <f t="array" ref="AK293">ROUND((SUMPRODUCT((NhuCau!$E$311:$E$318=CakyQuyhoach)*((NhuCau!AN$311:AN$318)/10))+SUMPRODUCT((NhuCau!$E$311:$E$318=Kykehoach)*((NhuCau!AN$311:AN$318)/5))+SUMPRODUCT((NhuCau!$E$311:$E$318=$C293)*(NhuCau!AN$311:AN$318))),2)</f>
        <v>0</v>
      </c>
      <c r="AL293" s="2" cm="1">
        <f t="array" ref="AL293">ROUND((SUMPRODUCT((NhuCau!$E$311:$E$318=CakyQuyhoach)*((NhuCau!AO$311:AO$318)/10))+SUMPRODUCT((NhuCau!$E$311:$E$318=Kykehoach)*((NhuCau!AO$311:AO$318)/5))+SUMPRODUCT((NhuCau!$E$311:$E$318=$C293)*(NhuCau!AO$311:AO$318))),2)</f>
        <v>0</v>
      </c>
      <c r="AM293" s="2" cm="1">
        <f t="array" ref="AM293">ROUND((SUMPRODUCT((NhuCau!$E$311:$E$318=CakyQuyhoach)*((NhuCau!AP$311:AP$318)/10))+SUMPRODUCT((NhuCau!$E$311:$E$318=Kykehoach)*((NhuCau!AP$311:AP$318)/5))+SUMPRODUCT((NhuCau!$E$311:$E$318=$C293)*(NhuCau!AP$311:AP$318))),2)</f>
        <v>0</v>
      </c>
      <c r="AN293" s="2" cm="1">
        <f t="array" ref="AN293">ROUND((SUMPRODUCT((NhuCau!$E$311:$E$318=CakyQuyhoach)*((NhuCau!AQ$311:AQ$318)/10))+SUMPRODUCT((NhuCau!$E$311:$E$318=Kykehoach)*((NhuCau!AQ$311:AQ$318)/5))+SUMPRODUCT((NhuCau!$E$311:$E$318=$C293)*(NhuCau!AQ$311:AQ$318))),2)</f>
        <v>0</v>
      </c>
      <c r="AO293" s="2" cm="1">
        <f t="array" ref="AO293">ROUND((SUMPRODUCT((NhuCau!$E$311:$E$318=CakyQuyhoach)*((NhuCau!AR$311:AR$318)/10))+SUMPRODUCT((NhuCau!$E$311:$E$318=Kykehoach)*((NhuCau!AR$311:AR$318)/5))+SUMPRODUCT((NhuCau!$E$311:$E$318=$C293)*(NhuCau!AR$311:AR$318))),2)</f>
        <v>0</v>
      </c>
      <c r="AP293" s="2" cm="1">
        <f t="array" ref="AP293">ROUND((SUMPRODUCT((NhuCau!$E$311:$E$318=CakyQuyhoach)*((NhuCau!AS$311:AS$318)/10))+SUMPRODUCT((NhuCau!$E$311:$E$318=Kykehoach)*((NhuCau!AS$311:AS$318)/5))+SUMPRODUCT((NhuCau!$E$311:$E$318=$C293)*(NhuCau!AS$311:AS$318))),2)</f>
        <v>0</v>
      </c>
      <c r="AQ293" s="2" cm="1">
        <f t="array" ref="AQ293">ROUND((SUMPRODUCT((NhuCau!$E$311:$E$318=CakyQuyhoach)*((NhuCau!AT$311:AT$318)/10))+SUMPRODUCT((NhuCau!$E$311:$E$318=Kykehoach)*((NhuCau!AT$311:AT$318)/5))+SUMPRODUCT((NhuCau!$E$311:$E$318=$C293)*(NhuCau!AT$311:AT$318))),2)</f>
        <v>0</v>
      </c>
      <c r="AR293" s="2" cm="1">
        <f t="array" ref="AR293">ROUND((SUMPRODUCT((NhuCau!$E$311:$E$318=CakyQuyhoach)*((NhuCau!AU$311:AU$318)/10))+SUMPRODUCT((NhuCau!$E$311:$E$318=Kykehoach)*((NhuCau!AU$311:AU$318)/5))+SUMPRODUCT((NhuCau!$E$311:$E$318=$C293)*(NhuCau!AU$311:AU$318))),2)</f>
        <v>0</v>
      </c>
      <c r="AS293" s="2" cm="1">
        <f t="array" ref="AS293">ROUND((SUMPRODUCT((NhuCau!$E$311:$E$318=CakyQuyhoach)*((NhuCau!AV$311:AV$318)/10))+SUMPRODUCT((NhuCau!$E$311:$E$318=Kykehoach)*((NhuCau!AV$311:AV$318)/5))+SUMPRODUCT((NhuCau!$E$311:$E$318=$C293)*(NhuCau!AV$311:AV$318))),2)</f>
        <v>0</v>
      </c>
      <c r="AT293" s="2" cm="1">
        <f t="array" ref="AT293">ROUND((SUMPRODUCT((NhuCau!$E$311:$E$318=CakyQuyhoach)*((NhuCau!AW$311:AW$318)/10))+SUMPRODUCT((NhuCau!$E$311:$E$318=Kykehoach)*((NhuCau!AW$311:AW$318)/5))+SUMPRODUCT((NhuCau!$E$311:$E$318=$C293)*(NhuCau!AW$311:AW$318))),2)</f>
        <v>0</v>
      </c>
      <c r="AU293" s="2" cm="1">
        <f t="array" ref="AU293">ROUND((SUMPRODUCT((NhuCau!$E$311:$E$318=CakyQuyhoach)*((NhuCau!AX$311:AX$318)/10))+SUMPRODUCT((NhuCau!$E$311:$E$318=Kykehoach)*((NhuCau!AX$311:AX$318)/5))+SUMPRODUCT((NhuCau!$E$311:$E$318=$C293)*(NhuCau!AX$311:AX$318))),2)</f>
        <v>0</v>
      </c>
      <c r="AV293" s="2" cm="1">
        <f t="array" ref="AV293">ROUND((SUMPRODUCT((NhuCau!$E$311:$E$318=CakyQuyhoach)*((NhuCau!AY$311:AY$318)/10))+SUMPRODUCT((NhuCau!$E$311:$E$318=Kykehoach)*((NhuCau!AY$311:AY$318)/5))+SUMPRODUCT((NhuCau!$E$311:$E$318=$C293)*(NhuCau!AY$311:AY$318))),2)</f>
        <v>0</v>
      </c>
      <c r="AW293" s="2" cm="1">
        <f t="array" ref="AW293">ROUND((SUMPRODUCT((NhuCau!$E$311:$E$318=CakyQuyhoach)*((NhuCau!AZ$311:AZ$318)/10))+SUMPRODUCT((NhuCau!$E$311:$E$318=Kykehoach)*((NhuCau!AZ$311:AZ$318)/5))+SUMPRODUCT((NhuCau!$E$311:$E$318=$C293)*(NhuCau!AZ$311:AZ$318))),2)</f>
        <v>0</v>
      </c>
      <c r="AX293" s="2" cm="1">
        <f t="array" ref="AX293">ROUND((SUMPRODUCT((NhuCau!$E$311:$E$318=CakyQuyhoach)*((NhuCau!BA$311:BA$318)/10))+SUMPRODUCT((NhuCau!$E$311:$E$318=Kykehoach)*((NhuCau!BA$311:BA$318)/5))+SUMPRODUCT((NhuCau!$E$311:$E$318=$C293)*(NhuCau!BA$311:BA$318))),2)</f>
        <v>0</v>
      </c>
      <c r="AY293" s="2" cm="1">
        <f t="array" ref="AY293">ROUND((SUMPRODUCT((NhuCau!$E$311:$E$318=CakyQuyhoach)*((NhuCau!BB$311:BB$318)/10))+SUMPRODUCT((NhuCau!$E$311:$E$318=Kykehoach)*((NhuCau!BB$311:BB$318)/5))+SUMPRODUCT((NhuCau!$E$311:$E$318=$C293)*(NhuCau!BB$311:BB$318))),2)</f>
        <v>0</v>
      </c>
      <c r="AZ293" s="2" cm="1">
        <f t="array" ref="AZ293">ROUND((SUMPRODUCT((NhuCau!$E$311:$E$318=CakyQuyhoach)*((NhuCau!BD$311:BD$318)/10))+SUMPRODUCT((NhuCau!$E$311:$E$318=Kykehoach)*((NhuCau!BD$311:BD$318)/5))+SUMPRODUCT((NhuCau!$E$311:$E$318=$C293)*(NhuCau!BD$311:BD$318))),2)</f>
        <v>0</v>
      </c>
      <c r="BA293" s="2" cm="1">
        <f t="array" ref="BA293">ROUND((SUMPRODUCT((NhuCau!$E$311:$E$318=CakyQuyhoach)*((NhuCau!BE$311:BE$318)/10))+SUMPRODUCT((NhuCau!$E$311:$E$318=Kykehoach)*((NhuCau!BE$311:BE$318)/5))+SUMPRODUCT((NhuCau!$E$311:$E$318=$C293)*(NhuCau!BE$311:BE$318))),2)</f>
        <v>0</v>
      </c>
      <c r="BB293" s="2" cm="1">
        <f t="array" ref="BB293">ROUND((SUMPRODUCT((NhuCau!$E$311:$E$318=CakyQuyhoach)*((NhuCau!BF$311:BF$318)/10))+SUMPRODUCT((NhuCau!$E$311:$E$318=Kykehoach)*((NhuCau!BF$311:BF$318)/5))+SUMPRODUCT((NhuCau!$E$311:$E$318=$C293)*(NhuCau!BF$311:BF$318))),2)</f>
        <v>0</v>
      </c>
      <c r="BC293" s="2" cm="1">
        <f t="array" ref="BC293">ROUND((SUMPRODUCT((NhuCau!$E$311:$E$318=CakyQuyhoach)*((NhuCau!BG$311:BG$318)/10))+SUMPRODUCT((NhuCau!$E$311:$E$318=Kykehoach)*((NhuCau!BG$311:BG$318)/5))+SUMPRODUCT((NhuCau!$E$311:$E$318=$C293)*(NhuCau!BG$311:BG$318))),2)</f>
        <v>0</v>
      </c>
      <c r="BD293" s="2" cm="1">
        <f t="array" ref="BD293">ROUND((SUMPRODUCT((NhuCau!$E$311:$E$318=CakyQuyhoach)*((NhuCau!BH$311:BH$318)/10))+SUMPRODUCT((NhuCau!$E$311:$E$318=Kykehoach)*((NhuCau!BH$311:BH$318)/5))+SUMPRODUCT((NhuCau!$E$311:$E$318=$C293)*(NhuCau!BH$311:BH$318))),2)</f>
        <v>0</v>
      </c>
      <c r="BE293" s="2" cm="1">
        <f t="array" ref="BE293">ROUND((SUMPRODUCT((NhuCau!$E$311:$E$318=CakyQuyhoach)*((NhuCau!BI$311:BI$318)/10))+SUMPRODUCT((NhuCau!$E$311:$E$318=Kykehoach)*((NhuCau!BI$311:BI$318)/5))+SUMPRODUCT((NhuCau!$E$311:$E$318=$C293)*(NhuCau!BI$311:BI$318))),2)</f>
        <v>0</v>
      </c>
      <c r="BF293" s="2" cm="1">
        <f t="array" ref="BF293">ROUND((SUMPRODUCT((NhuCau!$E$311:$E$318=CakyQuyhoach)*((NhuCau!BJ$311:BJ$318)/10))+SUMPRODUCT((NhuCau!$E$311:$E$318=Kykehoach)*((NhuCau!BJ$311:BJ$318)/5))+SUMPRODUCT((NhuCau!$E$311:$E$318=$C293)*(NhuCau!BJ$311:BJ$318))),2)</f>
        <v>0</v>
      </c>
      <c r="BG293" s="2" cm="1">
        <f t="array" ref="BG293">ROUND((SUMPRODUCT((NhuCau!$E$311:$E$318=CakyQuyhoach)*((NhuCau!BK$311:BK$318)/10))+SUMPRODUCT((NhuCau!$E$311:$E$318=Kykehoach)*((NhuCau!BK$311:BK$318)/5))+SUMPRODUCT((NhuCau!$E$311:$E$318=$C293)*(NhuCau!BK$311:BK$318))),2)</f>
        <v>0</v>
      </c>
    </row>
    <row r="294" spans="1:59" s="1" customFormat="1" ht="16.5" customHeight="1">
      <c r="A294" s="251" t="s">
        <v>42</v>
      </c>
      <c r="B294" s="252"/>
      <c r="C294" s="253" t="str">
        <f t="shared" si="149"/>
        <v>Năm 2026</v>
      </c>
      <c r="D294" s="246" t="s">
        <v>207</v>
      </c>
      <c r="E294" s="255">
        <f>SUM(F294:BG294)</f>
        <v>0</v>
      </c>
      <c r="F294" s="2" cm="1">
        <f t="array" ref="F294">ROUND((SUMPRODUCT((NhuCau!$E$311:$E$318=CakyQuyhoach)*((NhuCau!I$311:I$318)/10))+SUMPRODUCT((NhuCau!$E$311:$E$318=Kykehoach)*((NhuCau!I$311:I$318)/5))+SUMPRODUCT((NhuCau!$E$311:$E$318=$C294)*(NhuCau!I$311:I$318))),2)</f>
        <v>0</v>
      </c>
      <c r="G294" s="2" cm="1">
        <f t="array" ref="G294">ROUND((SUMPRODUCT((NhuCau!$E$311:$E$318=CakyQuyhoach)*((NhuCau!J$311:J$318)/10))+SUMPRODUCT((NhuCau!$E$311:$E$318=Kykehoach)*((NhuCau!J$311:J$318)/5))+SUMPRODUCT((NhuCau!$E$311:$E$318=$C294)*(NhuCau!J$311:J$318))),2)</f>
        <v>0</v>
      </c>
      <c r="H294" s="2" cm="1">
        <f t="array" ref="H294">ROUND((SUMPRODUCT((NhuCau!$E$311:$E$318=CakyQuyhoach)*((NhuCau!K$311:K$318)/10))+SUMPRODUCT((NhuCau!$E$311:$E$318=Kykehoach)*((NhuCau!K$311:K$318)/5))+SUMPRODUCT((NhuCau!$E$311:$E$318=$C294)*(NhuCau!K$311:K$318))),2)</f>
        <v>0</v>
      </c>
      <c r="I294" s="2" cm="1">
        <f t="array" ref="I294">ROUND((SUMPRODUCT((NhuCau!$E$311:$E$318=CakyQuyhoach)*((NhuCau!L$311:L$318)/10))+SUMPRODUCT((NhuCau!$E$311:$E$318=Kykehoach)*((NhuCau!L$311:L$318)/5))+SUMPRODUCT((NhuCau!$E$311:$E$318=$C294)*(NhuCau!L$311:L$318))),2)</f>
        <v>0</v>
      </c>
      <c r="J294" s="2" cm="1">
        <f t="array" ref="J294">ROUND((SUMPRODUCT((NhuCau!$E$311:$E$318=CakyQuyhoach)*((NhuCau!M$311:M$318)/10))+SUMPRODUCT((NhuCau!$E$311:$E$318=Kykehoach)*((NhuCau!M$311:M$318)/5))+SUMPRODUCT((NhuCau!$E$311:$E$318=$C294)*(NhuCau!M$311:M$318))),2)</f>
        <v>0</v>
      </c>
      <c r="K294" s="2" cm="1">
        <f t="array" ref="K294">ROUND((SUMPRODUCT((NhuCau!$E$311:$E$318=CakyQuyhoach)*((NhuCau!N$311:N$318)/10))+SUMPRODUCT((NhuCau!$E$311:$E$318=Kykehoach)*((NhuCau!N$311:N$318)/5))+SUMPRODUCT((NhuCau!$E$311:$E$318=$C294)*(NhuCau!N$311:N$318))),2)</f>
        <v>0</v>
      </c>
      <c r="L294" s="2" cm="1">
        <f t="array" ref="L294">ROUND((SUMPRODUCT((NhuCau!$E$311:$E$318=CakyQuyhoach)*((NhuCau!O$311:O$318)/10))+SUMPRODUCT((NhuCau!$E$311:$E$318=Kykehoach)*((NhuCau!O$311:O$318)/5))+SUMPRODUCT((NhuCau!$E$311:$E$318=$C294)*(NhuCau!O$311:O$318))),2)</f>
        <v>0</v>
      </c>
      <c r="M294" s="2" cm="1">
        <f t="array" ref="M294">ROUND((SUMPRODUCT((NhuCau!$E$311:$E$318=CakyQuyhoach)*((NhuCau!P$311:P$318)/10))+SUMPRODUCT((NhuCau!$E$311:$E$318=Kykehoach)*((NhuCau!P$311:P$318)/5))+SUMPRODUCT((NhuCau!$E$311:$E$318=$C294)*(NhuCau!P$311:P$318))),2)</f>
        <v>0</v>
      </c>
      <c r="N294" s="2" cm="1">
        <f t="array" ref="N294">ROUND((SUMPRODUCT((NhuCau!$E$311:$E$318=CakyQuyhoach)*((NhuCau!Q$311:Q$318)/10))+SUMPRODUCT((NhuCau!$E$311:$E$318=Kykehoach)*((NhuCau!Q$311:Q$318)/5))+SUMPRODUCT((NhuCau!$E$311:$E$318=$C294)*(NhuCau!Q$311:Q$318))),2)</f>
        <v>0</v>
      </c>
      <c r="O294" s="2" cm="1">
        <f t="array" ref="O294">ROUND((SUMPRODUCT((NhuCau!$E$311:$E$318=CakyQuyhoach)*((NhuCau!R$311:R$318)/10))+SUMPRODUCT((NhuCau!$E$311:$E$318=Kykehoach)*((NhuCau!R$311:R$318)/5))+SUMPRODUCT((NhuCau!$E$311:$E$318=$C294)*(NhuCau!R$311:R$318))),2)</f>
        <v>0</v>
      </c>
      <c r="P294" s="2" cm="1">
        <f t="array" ref="P294">ROUND((SUMPRODUCT((NhuCau!$E$311:$E$318=CakyQuyhoach)*((NhuCau!S$311:S$318)/10))+SUMPRODUCT((NhuCau!$E$311:$E$318=Kykehoach)*((NhuCau!S$311:S$318)/5))+SUMPRODUCT((NhuCau!$E$311:$E$318=$C294)*(NhuCau!S$311:S$318))),2)</f>
        <v>0</v>
      </c>
      <c r="Q294" s="2" cm="1">
        <f t="array" ref="Q294">ROUND((SUMPRODUCT((NhuCau!$E$311:$E$318=CakyQuyhoach)*((NhuCau!T$311:T$318)/10))+SUMPRODUCT((NhuCau!$E$311:$E$318=Kykehoach)*((NhuCau!T$311:T$318)/5))+SUMPRODUCT((NhuCau!$E$311:$E$318=$C294)*(NhuCau!T$311:T$318))),2)</f>
        <v>0</v>
      </c>
      <c r="R294" s="2" cm="1">
        <f t="array" ref="R294">ROUND((SUMPRODUCT((NhuCau!$E$311:$E$318=CakyQuyhoach)*((NhuCau!U$311:U$318)/10))+SUMPRODUCT((NhuCau!$E$311:$E$318=Kykehoach)*((NhuCau!U$311:U$318)/5))+SUMPRODUCT((NhuCau!$E$311:$E$318=$C294)*(NhuCau!U$311:U$318))),2)</f>
        <v>0</v>
      </c>
      <c r="S294" s="2" cm="1">
        <f t="array" ref="S294">ROUND((SUMPRODUCT((NhuCau!$E$311:$E$318=CakyQuyhoach)*((NhuCau!V$311:V$318)/10))+SUMPRODUCT((NhuCau!$E$311:$E$318=Kykehoach)*((NhuCau!V$311:V$318)/5))+SUMPRODUCT((NhuCau!$E$311:$E$318=$C294)*(NhuCau!V$311:V$318))),2)</f>
        <v>0</v>
      </c>
      <c r="T294" s="2" cm="1">
        <f t="array" ref="T294">ROUND((SUMPRODUCT((NhuCau!$E$311:$E$318=CakyQuyhoach)*((NhuCau!W$311:W$318)/10))+SUMPRODUCT((NhuCau!$E$311:$E$318=Kykehoach)*((NhuCau!W$311:W$318)/5))+SUMPRODUCT((NhuCau!$E$311:$E$318=$C294)*(NhuCau!W$311:W$318))),2)</f>
        <v>0</v>
      </c>
      <c r="U294" s="2" cm="1">
        <f t="array" ref="U294">ROUND((SUMPRODUCT((NhuCau!$E$311:$E$318=CakyQuyhoach)*((NhuCau!X$311:X$318)/10))+SUMPRODUCT((NhuCau!$E$311:$E$318=Kykehoach)*((NhuCau!X$311:X$318)/5))+SUMPRODUCT((NhuCau!$E$311:$E$318=$C294)*(NhuCau!X$311:X$318))),2)</f>
        <v>0</v>
      </c>
      <c r="V294" s="2" cm="1">
        <f t="array" ref="V294">ROUND((SUMPRODUCT((NhuCau!$E$311:$E$318=CakyQuyhoach)*((NhuCau!Y$311:Y$318)/10))+SUMPRODUCT((NhuCau!$E$311:$E$318=Kykehoach)*((NhuCau!Y$311:Y$318)/5))+SUMPRODUCT((NhuCau!$E$311:$E$318=$C294)*(NhuCau!Y$311:Y$318))),2)</f>
        <v>0</v>
      </c>
      <c r="W294" s="2" cm="1">
        <f t="array" ref="W294">ROUND((SUMPRODUCT((NhuCau!$E$311:$E$318=CakyQuyhoach)*((NhuCau!Z$311:Z$318)/10))+SUMPRODUCT((NhuCau!$E$311:$E$318=Kykehoach)*((NhuCau!Z$311:Z$318)/5))+SUMPRODUCT((NhuCau!$E$311:$E$318=$C294)*(NhuCau!Z$311:Z$318))),2)</f>
        <v>0</v>
      </c>
      <c r="X294" s="2" cm="1">
        <f t="array" ref="X294">ROUND((SUMPRODUCT((NhuCau!$E$311:$E$318=CakyQuyhoach)*((NhuCau!AA$311:AA$318)/10))+SUMPRODUCT((NhuCau!$E$311:$E$318=Kykehoach)*((NhuCau!AA$311:AA$318)/5))+SUMPRODUCT((NhuCau!$E$311:$E$318=$C294)*(NhuCau!AA$311:AA$318))),2)</f>
        <v>0</v>
      </c>
      <c r="Y294" s="2" cm="1">
        <f t="array" ref="Y294">ROUND((SUMPRODUCT((NhuCau!$E$311:$E$318=CakyQuyhoach)*((NhuCau!AB$311:AB$318)/10))+SUMPRODUCT((NhuCau!$E$311:$E$318=Kykehoach)*((NhuCau!AB$311:AB$318)/5))+SUMPRODUCT((NhuCau!$E$311:$E$318=$C294)*(NhuCau!AB$311:AB$318))),2)</f>
        <v>0</v>
      </c>
      <c r="Z294" s="2" cm="1">
        <f t="array" ref="Z294">ROUND((SUMPRODUCT((NhuCau!$E$311:$E$318=CakyQuyhoach)*((NhuCau!AC$311:AC$318)/10))+SUMPRODUCT((NhuCau!$E$311:$E$318=Kykehoach)*((NhuCau!AC$311:AC$318)/5))+SUMPRODUCT((NhuCau!$E$311:$E$318=$C294)*(NhuCau!AC$311:AC$318))),2)</f>
        <v>0</v>
      </c>
      <c r="AA294" s="2" cm="1">
        <f t="array" ref="AA294">ROUND((SUMPRODUCT((NhuCau!$E$311:$E$318=CakyQuyhoach)*((NhuCau!AD$311:AD$318)/10))+SUMPRODUCT((NhuCau!$E$311:$E$318=Kykehoach)*((NhuCau!AD$311:AD$318)/5))+SUMPRODUCT((NhuCau!$E$311:$E$318=$C294)*(NhuCau!AD$311:AD$318))),2)</f>
        <v>0</v>
      </c>
      <c r="AB294" s="2" cm="1">
        <f t="array" ref="AB294">ROUND((SUMPRODUCT((NhuCau!$E$311:$E$318=CakyQuyhoach)*((NhuCau!AE$311:AE$318)/10))+SUMPRODUCT((NhuCau!$E$311:$E$318=Kykehoach)*((NhuCau!AE$311:AE$318)/5))+SUMPRODUCT((NhuCau!$E$311:$E$318=$C294)*(NhuCau!AE$311:AE$318))),2)</f>
        <v>0</v>
      </c>
      <c r="AC294" s="2" cm="1">
        <f t="array" ref="AC294">ROUND((SUMPRODUCT((NhuCau!$E$311:$E$318=CakyQuyhoach)*((NhuCau!AF$311:AF$318)/10))+SUMPRODUCT((NhuCau!$E$311:$E$318=Kykehoach)*((NhuCau!AF$311:AF$318)/5))+SUMPRODUCT((NhuCau!$E$311:$E$318=$C294)*(NhuCau!AF$311:AF$318))),2)</f>
        <v>0</v>
      </c>
      <c r="AD294" s="2" cm="1">
        <f t="array" ref="AD294">ROUND((SUMPRODUCT((NhuCau!$E$311:$E$318=CakyQuyhoach)*((NhuCau!AG$311:AG$318)/10))+SUMPRODUCT((NhuCau!$E$311:$E$318=Kykehoach)*((NhuCau!AG$311:AG$318)/5))+SUMPRODUCT((NhuCau!$E$311:$E$318=$C294)*(NhuCau!AG$311:AG$318))),2)</f>
        <v>0</v>
      </c>
      <c r="AE294" s="2" cm="1">
        <f t="array" ref="AE294">ROUND((SUMPRODUCT((NhuCau!$E$311:$E$318=CakyQuyhoach)*((NhuCau!AH$311:AH$318)/10))+SUMPRODUCT((NhuCau!$E$311:$E$318=Kykehoach)*((NhuCau!AH$311:AH$318)/5))+SUMPRODUCT((NhuCau!$E$311:$E$318=$C294)*(NhuCau!AH$311:AH$318))),2)</f>
        <v>0</v>
      </c>
      <c r="AF294" s="2" cm="1">
        <f t="array" ref="AF294">ROUND((SUMPRODUCT((NhuCau!$E$311:$E$318=CakyQuyhoach)*((NhuCau!AI$311:AI$318)/10))+SUMPRODUCT((NhuCau!$E$311:$E$318=Kykehoach)*((NhuCau!AI$311:AI$318)/5))+SUMPRODUCT((NhuCau!$E$311:$E$318=$C294)*(NhuCau!AI$311:AI$318))),2)</f>
        <v>0</v>
      </c>
      <c r="AG294" s="2" cm="1">
        <f t="array" ref="AG294">ROUND((SUMPRODUCT((NhuCau!$E$311:$E$318=CakyQuyhoach)*((NhuCau!AJ$311:AJ$318)/10))+SUMPRODUCT((NhuCau!$E$311:$E$318=Kykehoach)*((NhuCau!AJ$311:AJ$318)/5))+SUMPRODUCT((NhuCau!$E$311:$E$318=$C294)*(NhuCau!AJ$311:AJ$318))),2)</f>
        <v>0</v>
      </c>
      <c r="AH294" s="2" cm="1">
        <f t="array" ref="AH294">ROUND((SUMPRODUCT((NhuCau!$E$311:$E$318=CakyQuyhoach)*((NhuCau!AK$311:AK$318)/10))+SUMPRODUCT((NhuCau!$E$311:$E$318=Kykehoach)*((NhuCau!AK$311:AK$318)/5))+SUMPRODUCT((NhuCau!$E$311:$E$318=$C294)*(NhuCau!AK$311:AK$318))),2)</f>
        <v>0</v>
      </c>
      <c r="AI294" s="2" cm="1">
        <f t="array" ref="AI294">ROUND((SUMPRODUCT((NhuCau!$E$311:$E$318=CakyQuyhoach)*((NhuCau!AL$311:AL$318)/10))+SUMPRODUCT((NhuCau!$E$311:$E$318=Kykehoach)*((NhuCau!AL$311:AL$318)/5))+SUMPRODUCT((NhuCau!$E$311:$E$318=$C294)*(NhuCau!AL$311:AL$318))),2)</f>
        <v>0</v>
      </c>
      <c r="AJ294" s="2" cm="1">
        <f t="array" ref="AJ294">ROUND((SUMPRODUCT((NhuCau!$E$311:$E$318=CakyQuyhoach)*((NhuCau!AM$311:AM$318)/10))+SUMPRODUCT((NhuCau!$E$311:$E$318=Kykehoach)*((NhuCau!AM$311:AM$318)/5))+SUMPRODUCT((NhuCau!$E$311:$E$318=$C294)*(NhuCau!AM$311:AM$318))),2)</f>
        <v>0</v>
      </c>
      <c r="AK294" s="2" cm="1">
        <f t="array" ref="AK294">ROUND((SUMPRODUCT((NhuCau!$E$311:$E$318=CakyQuyhoach)*((NhuCau!AN$311:AN$318)/10))+SUMPRODUCT((NhuCau!$E$311:$E$318=Kykehoach)*((NhuCau!AN$311:AN$318)/5))+SUMPRODUCT((NhuCau!$E$311:$E$318=$C294)*(NhuCau!AN$311:AN$318))),2)</f>
        <v>0</v>
      </c>
      <c r="AL294" s="2" cm="1">
        <f t="array" ref="AL294">ROUND((SUMPRODUCT((NhuCau!$E$311:$E$318=CakyQuyhoach)*((NhuCau!AO$311:AO$318)/10))+SUMPRODUCT((NhuCau!$E$311:$E$318=Kykehoach)*((NhuCau!AO$311:AO$318)/5))+SUMPRODUCT((NhuCau!$E$311:$E$318=$C294)*(NhuCau!AO$311:AO$318))),2)</f>
        <v>0</v>
      </c>
      <c r="AM294" s="2" cm="1">
        <f t="array" ref="AM294">ROUND((SUMPRODUCT((NhuCau!$E$311:$E$318=CakyQuyhoach)*((NhuCau!AP$311:AP$318)/10))+SUMPRODUCT((NhuCau!$E$311:$E$318=Kykehoach)*((NhuCau!AP$311:AP$318)/5))+SUMPRODUCT((NhuCau!$E$311:$E$318=$C294)*(NhuCau!AP$311:AP$318))),2)</f>
        <v>0</v>
      </c>
      <c r="AN294" s="2" cm="1">
        <f t="array" ref="AN294">ROUND((SUMPRODUCT((NhuCau!$E$311:$E$318=CakyQuyhoach)*((NhuCau!AQ$311:AQ$318)/10))+SUMPRODUCT((NhuCau!$E$311:$E$318=Kykehoach)*((NhuCau!AQ$311:AQ$318)/5))+SUMPRODUCT((NhuCau!$E$311:$E$318=$C294)*(NhuCau!AQ$311:AQ$318))),2)</f>
        <v>0</v>
      </c>
      <c r="AO294" s="2" cm="1">
        <f t="array" ref="AO294">ROUND((SUMPRODUCT((NhuCau!$E$311:$E$318=CakyQuyhoach)*((NhuCau!AR$311:AR$318)/10))+SUMPRODUCT((NhuCau!$E$311:$E$318=Kykehoach)*((NhuCau!AR$311:AR$318)/5))+SUMPRODUCT((NhuCau!$E$311:$E$318=$C294)*(NhuCau!AR$311:AR$318))),2)</f>
        <v>0</v>
      </c>
      <c r="AP294" s="2" cm="1">
        <f t="array" ref="AP294">ROUND((SUMPRODUCT((NhuCau!$E$311:$E$318=CakyQuyhoach)*((NhuCau!AS$311:AS$318)/10))+SUMPRODUCT((NhuCau!$E$311:$E$318=Kykehoach)*((NhuCau!AS$311:AS$318)/5))+SUMPRODUCT((NhuCau!$E$311:$E$318=$C294)*(NhuCau!AS$311:AS$318))),2)</f>
        <v>0</v>
      </c>
      <c r="AQ294" s="2" cm="1">
        <f t="array" ref="AQ294">ROUND((SUMPRODUCT((NhuCau!$E$311:$E$318=CakyQuyhoach)*((NhuCau!AT$311:AT$318)/10))+SUMPRODUCT((NhuCau!$E$311:$E$318=Kykehoach)*((NhuCau!AT$311:AT$318)/5))+SUMPRODUCT((NhuCau!$E$311:$E$318=$C294)*(NhuCau!AT$311:AT$318))),2)</f>
        <v>0</v>
      </c>
      <c r="AR294" s="2" cm="1">
        <f t="array" ref="AR294">ROUND((SUMPRODUCT((NhuCau!$E$311:$E$318=CakyQuyhoach)*((NhuCau!AU$311:AU$318)/10))+SUMPRODUCT((NhuCau!$E$311:$E$318=Kykehoach)*((NhuCau!AU$311:AU$318)/5))+SUMPRODUCT((NhuCau!$E$311:$E$318=$C294)*(NhuCau!AU$311:AU$318))),2)</f>
        <v>0</v>
      </c>
      <c r="AS294" s="2" cm="1">
        <f t="array" ref="AS294">ROUND((SUMPRODUCT((NhuCau!$E$311:$E$318=CakyQuyhoach)*((NhuCau!AV$311:AV$318)/10))+SUMPRODUCT((NhuCau!$E$311:$E$318=Kykehoach)*((NhuCau!AV$311:AV$318)/5))+SUMPRODUCT((NhuCau!$E$311:$E$318=$C294)*(NhuCau!AV$311:AV$318))),2)</f>
        <v>0</v>
      </c>
      <c r="AT294" s="2" cm="1">
        <f t="array" ref="AT294">ROUND((SUMPRODUCT((NhuCau!$E$311:$E$318=CakyQuyhoach)*((NhuCau!AW$311:AW$318)/10))+SUMPRODUCT((NhuCau!$E$311:$E$318=Kykehoach)*((NhuCau!AW$311:AW$318)/5))+SUMPRODUCT((NhuCau!$E$311:$E$318=$C294)*(NhuCau!AW$311:AW$318))),2)</f>
        <v>0</v>
      </c>
      <c r="AU294" s="2" cm="1">
        <f t="array" ref="AU294">ROUND((SUMPRODUCT((NhuCau!$E$311:$E$318=CakyQuyhoach)*((NhuCau!AX$311:AX$318)/10))+SUMPRODUCT((NhuCau!$E$311:$E$318=Kykehoach)*((NhuCau!AX$311:AX$318)/5))+SUMPRODUCT((NhuCau!$E$311:$E$318=$C294)*(NhuCau!AX$311:AX$318))),2)</f>
        <v>0</v>
      </c>
      <c r="AV294" s="2" cm="1">
        <f t="array" ref="AV294">ROUND((SUMPRODUCT((NhuCau!$E$311:$E$318=CakyQuyhoach)*((NhuCau!AY$311:AY$318)/10))+SUMPRODUCT((NhuCau!$E$311:$E$318=Kykehoach)*((NhuCau!AY$311:AY$318)/5))+SUMPRODUCT((NhuCau!$E$311:$E$318=$C294)*(NhuCau!AY$311:AY$318))),2)</f>
        <v>0</v>
      </c>
      <c r="AW294" s="2" cm="1">
        <f t="array" ref="AW294">ROUND((SUMPRODUCT((NhuCau!$E$311:$E$318=CakyQuyhoach)*((NhuCau!AZ$311:AZ$318)/10))+SUMPRODUCT((NhuCau!$E$311:$E$318=Kykehoach)*((NhuCau!AZ$311:AZ$318)/5))+SUMPRODUCT((NhuCau!$E$311:$E$318=$C294)*(NhuCau!AZ$311:AZ$318))),2)</f>
        <v>0</v>
      </c>
      <c r="AX294" s="2" cm="1">
        <f t="array" ref="AX294">ROUND((SUMPRODUCT((NhuCau!$E$311:$E$318=CakyQuyhoach)*((NhuCau!BA$311:BA$318)/10))+SUMPRODUCT((NhuCau!$E$311:$E$318=Kykehoach)*((NhuCau!BA$311:BA$318)/5))+SUMPRODUCT((NhuCau!$E$311:$E$318=$C294)*(NhuCau!BA$311:BA$318))),2)</f>
        <v>0</v>
      </c>
      <c r="AY294" s="2" cm="1">
        <f t="array" ref="AY294">ROUND((SUMPRODUCT((NhuCau!$E$311:$E$318=CakyQuyhoach)*((NhuCau!BB$311:BB$318)/10))+SUMPRODUCT((NhuCau!$E$311:$E$318=Kykehoach)*((NhuCau!BB$311:BB$318)/5))+SUMPRODUCT((NhuCau!$E$311:$E$318=$C294)*(NhuCau!BB$311:BB$318))),2)</f>
        <v>0</v>
      </c>
      <c r="AZ294" s="2" cm="1">
        <f t="array" ref="AZ294">ROUND((SUMPRODUCT((NhuCau!$E$311:$E$318=CakyQuyhoach)*((NhuCau!BD$311:BD$318)/10))+SUMPRODUCT((NhuCau!$E$311:$E$318=Kykehoach)*((NhuCau!BD$311:BD$318)/5))+SUMPRODUCT((NhuCau!$E$311:$E$318=$C294)*(NhuCau!BD$311:BD$318))),2)</f>
        <v>0</v>
      </c>
      <c r="BA294" s="2" cm="1">
        <f t="array" ref="BA294">ROUND((SUMPRODUCT((NhuCau!$E$311:$E$318=CakyQuyhoach)*((NhuCau!BE$311:BE$318)/10))+SUMPRODUCT((NhuCau!$E$311:$E$318=Kykehoach)*((NhuCau!BE$311:BE$318)/5))+SUMPRODUCT((NhuCau!$E$311:$E$318=$C294)*(NhuCau!BE$311:BE$318))),2)</f>
        <v>0</v>
      </c>
      <c r="BB294" s="2" cm="1">
        <f t="array" ref="BB294">ROUND((SUMPRODUCT((NhuCau!$E$311:$E$318=CakyQuyhoach)*((NhuCau!BF$311:BF$318)/10))+SUMPRODUCT((NhuCau!$E$311:$E$318=Kykehoach)*((NhuCau!BF$311:BF$318)/5))+SUMPRODUCT((NhuCau!$E$311:$E$318=$C294)*(NhuCau!BF$311:BF$318))),2)</f>
        <v>0</v>
      </c>
      <c r="BC294" s="2" cm="1">
        <f t="array" ref="BC294">ROUND((SUMPRODUCT((NhuCau!$E$311:$E$318=CakyQuyhoach)*((NhuCau!BG$311:BG$318)/10))+SUMPRODUCT((NhuCau!$E$311:$E$318=Kykehoach)*((NhuCau!BG$311:BG$318)/5))+SUMPRODUCT((NhuCau!$E$311:$E$318=$C294)*(NhuCau!BG$311:BG$318))),2)</f>
        <v>0</v>
      </c>
      <c r="BD294" s="2" cm="1">
        <f t="array" ref="BD294">ROUND((SUMPRODUCT((NhuCau!$E$311:$E$318=CakyQuyhoach)*((NhuCau!BH$311:BH$318)/10))+SUMPRODUCT((NhuCau!$E$311:$E$318=Kykehoach)*((NhuCau!BH$311:BH$318)/5))+SUMPRODUCT((NhuCau!$E$311:$E$318=$C294)*(NhuCau!BH$311:BH$318))),2)</f>
        <v>0</v>
      </c>
      <c r="BE294" s="2" cm="1">
        <f t="array" ref="BE294">ROUND((SUMPRODUCT((NhuCau!$E$311:$E$318=CakyQuyhoach)*((NhuCau!BI$311:BI$318)/10))+SUMPRODUCT((NhuCau!$E$311:$E$318=Kykehoach)*((NhuCau!BI$311:BI$318)/5))+SUMPRODUCT((NhuCau!$E$311:$E$318=$C294)*(NhuCau!BI$311:BI$318))),2)</f>
        <v>0</v>
      </c>
      <c r="BF294" s="2" cm="1">
        <f t="array" ref="BF294">ROUND((SUMPRODUCT((NhuCau!$E$311:$E$318=CakyQuyhoach)*((NhuCau!BJ$311:BJ$318)/10))+SUMPRODUCT((NhuCau!$E$311:$E$318=Kykehoach)*((NhuCau!BJ$311:BJ$318)/5))+SUMPRODUCT((NhuCau!$E$311:$E$318=$C294)*(NhuCau!BJ$311:BJ$318))),2)</f>
        <v>0</v>
      </c>
      <c r="BG294" s="2" cm="1">
        <f t="array" ref="BG294">ROUND((SUMPRODUCT((NhuCau!$E$311:$E$318=CakyQuyhoach)*((NhuCau!BK$311:BK$318)/10))+SUMPRODUCT((NhuCau!$E$311:$E$318=Kykehoach)*((NhuCau!BK$311:BK$318)/5))+SUMPRODUCT((NhuCau!$E$311:$E$318=$C294)*(NhuCau!BK$311:BK$318))),2)</f>
        <v>0</v>
      </c>
    </row>
    <row r="295" spans="1:59" s="1" customFormat="1" ht="16.5" customHeight="1">
      <c r="A295" s="251" t="s">
        <v>42</v>
      </c>
      <c r="B295" s="252"/>
      <c r="C295" s="253" t="str">
        <f t="shared" si="149"/>
        <v>Năm 2027</v>
      </c>
      <c r="D295" s="246" t="s">
        <v>207</v>
      </c>
      <c r="E295" s="255">
        <f>SUM(F295:BG295)</f>
        <v>0</v>
      </c>
      <c r="F295" s="2" cm="1">
        <f t="array" ref="F295">ROUND((SUMPRODUCT((NhuCau!$E$311:$E$318=CakyQuyhoach)*((NhuCau!I$311:I$318)/10))+SUMPRODUCT((NhuCau!$E$311:$E$318=Kykehoach)*((NhuCau!I$311:I$318)/5))+SUMPRODUCT((NhuCau!$E$311:$E$318=$C295)*(NhuCau!I$311:I$318))),2)</f>
        <v>0</v>
      </c>
      <c r="G295" s="2" cm="1">
        <f t="array" ref="G295">ROUND((SUMPRODUCT((NhuCau!$E$311:$E$318=CakyQuyhoach)*((NhuCau!J$311:J$318)/10))+SUMPRODUCT((NhuCau!$E$311:$E$318=Kykehoach)*((NhuCau!J$311:J$318)/5))+SUMPRODUCT((NhuCau!$E$311:$E$318=$C295)*(NhuCau!J$311:J$318))),2)</f>
        <v>0</v>
      </c>
      <c r="H295" s="2" cm="1">
        <f t="array" ref="H295">ROUND((SUMPRODUCT((NhuCau!$E$311:$E$318=CakyQuyhoach)*((NhuCau!K$311:K$318)/10))+SUMPRODUCT((NhuCau!$E$311:$E$318=Kykehoach)*((NhuCau!K$311:K$318)/5))+SUMPRODUCT((NhuCau!$E$311:$E$318=$C295)*(NhuCau!K$311:K$318))),2)</f>
        <v>0</v>
      </c>
      <c r="I295" s="2" cm="1">
        <f t="array" ref="I295">ROUND((SUMPRODUCT((NhuCau!$E$311:$E$318=CakyQuyhoach)*((NhuCau!L$311:L$318)/10))+SUMPRODUCT((NhuCau!$E$311:$E$318=Kykehoach)*((NhuCau!L$311:L$318)/5))+SUMPRODUCT((NhuCau!$E$311:$E$318=$C295)*(NhuCau!L$311:L$318))),2)</f>
        <v>0</v>
      </c>
      <c r="J295" s="2" cm="1">
        <f t="array" ref="J295">ROUND((SUMPRODUCT((NhuCau!$E$311:$E$318=CakyQuyhoach)*((NhuCau!M$311:M$318)/10))+SUMPRODUCT((NhuCau!$E$311:$E$318=Kykehoach)*((NhuCau!M$311:M$318)/5))+SUMPRODUCT((NhuCau!$E$311:$E$318=$C295)*(NhuCau!M$311:M$318))),2)</f>
        <v>0</v>
      </c>
      <c r="K295" s="2" cm="1">
        <f t="array" ref="K295">ROUND((SUMPRODUCT((NhuCau!$E$311:$E$318=CakyQuyhoach)*((NhuCau!N$311:N$318)/10))+SUMPRODUCT((NhuCau!$E$311:$E$318=Kykehoach)*((NhuCau!N$311:N$318)/5))+SUMPRODUCT((NhuCau!$E$311:$E$318=$C295)*(NhuCau!N$311:N$318))),2)</f>
        <v>0</v>
      </c>
      <c r="L295" s="2" cm="1">
        <f t="array" ref="L295">ROUND((SUMPRODUCT((NhuCau!$E$311:$E$318=CakyQuyhoach)*((NhuCau!O$311:O$318)/10))+SUMPRODUCT((NhuCau!$E$311:$E$318=Kykehoach)*((NhuCau!O$311:O$318)/5))+SUMPRODUCT((NhuCau!$E$311:$E$318=$C295)*(NhuCau!O$311:O$318))),2)</f>
        <v>0</v>
      </c>
      <c r="M295" s="2" cm="1">
        <f t="array" ref="M295">ROUND((SUMPRODUCT((NhuCau!$E$311:$E$318=CakyQuyhoach)*((NhuCau!P$311:P$318)/10))+SUMPRODUCT((NhuCau!$E$311:$E$318=Kykehoach)*((NhuCau!P$311:P$318)/5))+SUMPRODUCT((NhuCau!$E$311:$E$318=$C295)*(NhuCau!P$311:P$318))),2)</f>
        <v>0</v>
      </c>
      <c r="N295" s="2" cm="1">
        <f t="array" ref="N295">ROUND((SUMPRODUCT((NhuCau!$E$311:$E$318=CakyQuyhoach)*((NhuCau!Q$311:Q$318)/10))+SUMPRODUCT((NhuCau!$E$311:$E$318=Kykehoach)*((NhuCau!Q$311:Q$318)/5))+SUMPRODUCT((NhuCau!$E$311:$E$318=$C295)*(NhuCau!Q$311:Q$318))),2)</f>
        <v>0</v>
      </c>
      <c r="O295" s="2" cm="1">
        <f t="array" ref="O295">ROUND((SUMPRODUCT((NhuCau!$E$311:$E$318=CakyQuyhoach)*((NhuCau!R$311:R$318)/10))+SUMPRODUCT((NhuCau!$E$311:$E$318=Kykehoach)*((NhuCau!R$311:R$318)/5))+SUMPRODUCT((NhuCau!$E$311:$E$318=$C295)*(NhuCau!R$311:R$318))),2)</f>
        <v>0</v>
      </c>
      <c r="P295" s="2" cm="1">
        <f t="array" ref="P295">ROUND((SUMPRODUCT((NhuCau!$E$311:$E$318=CakyQuyhoach)*((NhuCau!S$311:S$318)/10))+SUMPRODUCT((NhuCau!$E$311:$E$318=Kykehoach)*((NhuCau!S$311:S$318)/5))+SUMPRODUCT((NhuCau!$E$311:$E$318=$C295)*(NhuCau!S$311:S$318))),2)</f>
        <v>0</v>
      </c>
      <c r="Q295" s="2" cm="1">
        <f t="array" ref="Q295">ROUND((SUMPRODUCT((NhuCau!$E$311:$E$318=CakyQuyhoach)*((NhuCau!T$311:T$318)/10))+SUMPRODUCT((NhuCau!$E$311:$E$318=Kykehoach)*((NhuCau!T$311:T$318)/5))+SUMPRODUCT((NhuCau!$E$311:$E$318=$C295)*(NhuCau!T$311:T$318))),2)</f>
        <v>0</v>
      </c>
      <c r="R295" s="2" cm="1">
        <f t="array" ref="R295">ROUND((SUMPRODUCT((NhuCau!$E$311:$E$318=CakyQuyhoach)*((NhuCau!U$311:U$318)/10))+SUMPRODUCT((NhuCau!$E$311:$E$318=Kykehoach)*((NhuCau!U$311:U$318)/5))+SUMPRODUCT((NhuCau!$E$311:$E$318=$C295)*(NhuCau!U$311:U$318))),2)</f>
        <v>0</v>
      </c>
      <c r="S295" s="2" cm="1">
        <f t="array" ref="S295">ROUND((SUMPRODUCT((NhuCau!$E$311:$E$318=CakyQuyhoach)*((NhuCau!V$311:V$318)/10))+SUMPRODUCT((NhuCau!$E$311:$E$318=Kykehoach)*((NhuCau!V$311:V$318)/5))+SUMPRODUCT((NhuCau!$E$311:$E$318=$C295)*(NhuCau!V$311:V$318))),2)</f>
        <v>0</v>
      </c>
      <c r="T295" s="2" cm="1">
        <f t="array" ref="T295">ROUND((SUMPRODUCT((NhuCau!$E$311:$E$318=CakyQuyhoach)*((NhuCau!W$311:W$318)/10))+SUMPRODUCT((NhuCau!$E$311:$E$318=Kykehoach)*((NhuCau!W$311:W$318)/5))+SUMPRODUCT((NhuCau!$E$311:$E$318=$C295)*(NhuCau!W$311:W$318))),2)</f>
        <v>0</v>
      </c>
      <c r="U295" s="2" cm="1">
        <f t="array" ref="U295">ROUND((SUMPRODUCT((NhuCau!$E$311:$E$318=CakyQuyhoach)*((NhuCau!X$311:X$318)/10))+SUMPRODUCT((NhuCau!$E$311:$E$318=Kykehoach)*((NhuCau!X$311:X$318)/5))+SUMPRODUCT((NhuCau!$E$311:$E$318=$C295)*(NhuCau!X$311:X$318))),2)</f>
        <v>0</v>
      </c>
      <c r="V295" s="2" cm="1">
        <f t="array" ref="V295">ROUND((SUMPRODUCT((NhuCau!$E$311:$E$318=CakyQuyhoach)*((NhuCau!Y$311:Y$318)/10))+SUMPRODUCT((NhuCau!$E$311:$E$318=Kykehoach)*((NhuCau!Y$311:Y$318)/5))+SUMPRODUCT((NhuCau!$E$311:$E$318=$C295)*(NhuCau!Y$311:Y$318))),2)</f>
        <v>0</v>
      </c>
      <c r="W295" s="2" cm="1">
        <f t="array" ref="W295">ROUND((SUMPRODUCT((NhuCau!$E$311:$E$318=CakyQuyhoach)*((NhuCau!Z$311:Z$318)/10))+SUMPRODUCT((NhuCau!$E$311:$E$318=Kykehoach)*((NhuCau!Z$311:Z$318)/5))+SUMPRODUCT((NhuCau!$E$311:$E$318=$C295)*(NhuCau!Z$311:Z$318))),2)</f>
        <v>0</v>
      </c>
      <c r="X295" s="2" cm="1">
        <f t="array" ref="X295">ROUND((SUMPRODUCT((NhuCau!$E$311:$E$318=CakyQuyhoach)*((NhuCau!AA$311:AA$318)/10))+SUMPRODUCT((NhuCau!$E$311:$E$318=Kykehoach)*((NhuCau!AA$311:AA$318)/5))+SUMPRODUCT((NhuCau!$E$311:$E$318=$C295)*(NhuCau!AA$311:AA$318))),2)</f>
        <v>0</v>
      </c>
      <c r="Y295" s="2" cm="1">
        <f t="array" ref="Y295">ROUND((SUMPRODUCT((NhuCau!$E$311:$E$318=CakyQuyhoach)*((NhuCau!AB$311:AB$318)/10))+SUMPRODUCT((NhuCau!$E$311:$E$318=Kykehoach)*((NhuCau!AB$311:AB$318)/5))+SUMPRODUCT((NhuCau!$E$311:$E$318=$C295)*(NhuCau!AB$311:AB$318))),2)</f>
        <v>0</v>
      </c>
      <c r="Z295" s="2" cm="1">
        <f t="array" ref="Z295">ROUND((SUMPRODUCT((NhuCau!$E$311:$E$318=CakyQuyhoach)*((NhuCau!AC$311:AC$318)/10))+SUMPRODUCT((NhuCau!$E$311:$E$318=Kykehoach)*((NhuCau!AC$311:AC$318)/5))+SUMPRODUCT((NhuCau!$E$311:$E$318=$C295)*(NhuCau!AC$311:AC$318))),2)</f>
        <v>0</v>
      </c>
      <c r="AA295" s="2" cm="1">
        <f t="array" ref="AA295">ROUND((SUMPRODUCT((NhuCau!$E$311:$E$318=CakyQuyhoach)*((NhuCau!AD$311:AD$318)/10))+SUMPRODUCT((NhuCau!$E$311:$E$318=Kykehoach)*((NhuCau!AD$311:AD$318)/5))+SUMPRODUCT((NhuCau!$E$311:$E$318=$C295)*(NhuCau!AD$311:AD$318))),2)</f>
        <v>0</v>
      </c>
      <c r="AB295" s="2" cm="1">
        <f t="array" ref="AB295">ROUND((SUMPRODUCT((NhuCau!$E$311:$E$318=CakyQuyhoach)*((NhuCau!AE$311:AE$318)/10))+SUMPRODUCT((NhuCau!$E$311:$E$318=Kykehoach)*((NhuCau!AE$311:AE$318)/5))+SUMPRODUCT((NhuCau!$E$311:$E$318=$C295)*(NhuCau!AE$311:AE$318))),2)</f>
        <v>0</v>
      </c>
      <c r="AC295" s="2" cm="1">
        <f t="array" ref="AC295">ROUND((SUMPRODUCT((NhuCau!$E$311:$E$318=CakyQuyhoach)*((NhuCau!AF$311:AF$318)/10))+SUMPRODUCT((NhuCau!$E$311:$E$318=Kykehoach)*((NhuCau!AF$311:AF$318)/5))+SUMPRODUCT((NhuCau!$E$311:$E$318=$C295)*(NhuCau!AF$311:AF$318))),2)</f>
        <v>0</v>
      </c>
      <c r="AD295" s="2" cm="1">
        <f t="array" ref="AD295">ROUND((SUMPRODUCT((NhuCau!$E$311:$E$318=CakyQuyhoach)*((NhuCau!AG$311:AG$318)/10))+SUMPRODUCT((NhuCau!$E$311:$E$318=Kykehoach)*((NhuCau!AG$311:AG$318)/5))+SUMPRODUCT((NhuCau!$E$311:$E$318=$C295)*(NhuCau!AG$311:AG$318))),2)</f>
        <v>0</v>
      </c>
      <c r="AE295" s="2" cm="1">
        <f t="array" ref="AE295">ROUND((SUMPRODUCT((NhuCau!$E$311:$E$318=CakyQuyhoach)*((NhuCau!AH$311:AH$318)/10))+SUMPRODUCT((NhuCau!$E$311:$E$318=Kykehoach)*((NhuCau!AH$311:AH$318)/5))+SUMPRODUCT((NhuCau!$E$311:$E$318=$C295)*(NhuCau!AH$311:AH$318))),2)</f>
        <v>0</v>
      </c>
      <c r="AF295" s="2" cm="1">
        <f t="array" ref="AF295">ROUND((SUMPRODUCT((NhuCau!$E$311:$E$318=CakyQuyhoach)*((NhuCau!AI$311:AI$318)/10))+SUMPRODUCT((NhuCau!$E$311:$E$318=Kykehoach)*((NhuCau!AI$311:AI$318)/5))+SUMPRODUCT((NhuCau!$E$311:$E$318=$C295)*(NhuCau!AI$311:AI$318))),2)</f>
        <v>0</v>
      </c>
      <c r="AG295" s="2" cm="1">
        <f t="array" ref="AG295">ROUND((SUMPRODUCT((NhuCau!$E$311:$E$318=CakyQuyhoach)*((NhuCau!AJ$311:AJ$318)/10))+SUMPRODUCT((NhuCau!$E$311:$E$318=Kykehoach)*((NhuCau!AJ$311:AJ$318)/5))+SUMPRODUCT((NhuCau!$E$311:$E$318=$C295)*(NhuCau!AJ$311:AJ$318))),2)</f>
        <v>0</v>
      </c>
      <c r="AH295" s="2" cm="1">
        <f t="array" ref="AH295">ROUND((SUMPRODUCT((NhuCau!$E$311:$E$318=CakyQuyhoach)*((NhuCau!AK$311:AK$318)/10))+SUMPRODUCT((NhuCau!$E$311:$E$318=Kykehoach)*((NhuCau!AK$311:AK$318)/5))+SUMPRODUCT((NhuCau!$E$311:$E$318=$C295)*(NhuCau!AK$311:AK$318))),2)</f>
        <v>0</v>
      </c>
      <c r="AI295" s="2" cm="1">
        <f t="array" ref="AI295">ROUND((SUMPRODUCT((NhuCau!$E$311:$E$318=CakyQuyhoach)*((NhuCau!AL$311:AL$318)/10))+SUMPRODUCT((NhuCau!$E$311:$E$318=Kykehoach)*((NhuCau!AL$311:AL$318)/5))+SUMPRODUCT((NhuCau!$E$311:$E$318=$C295)*(NhuCau!AL$311:AL$318))),2)</f>
        <v>0</v>
      </c>
      <c r="AJ295" s="2" cm="1">
        <f t="array" ref="AJ295">ROUND((SUMPRODUCT((NhuCau!$E$311:$E$318=CakyQuyhoach)*((NhuCau!AM$311:AM$318)/10))+SUMPRODUCT((NhuCau!$E$311:$E$318=Kykehoach)*((NhuCau!AM$311:AM$318)/5))+SUMPRODUCT((NhuCau!$E$311:$E$318=$C295)*(NhuCau!AM$311:AM$318))),2)</f>
        <v>0</v>
      </c>
      <c r="AK295" s="2" cm="1">
        <f t="array" ref="AK295">ROUND((SUMPRODUCT((NhuCau!$E$311:$E$318=CakyQuyhoach)*((NhuCau!AN$311:AN$318)/10))+SUMPRODUCT((NhuCau!$E$311:$E$318=Kykehoach)*((NhuCau!AN$311:AN$318)/5))+SUMPRODUCT((NhuCau!$E$311:$E$318=$C295)*(NhuCau!AN$311:AN$318))),2)</f>
        <v>0</v>
      </c>
      <c r="AL295" s="2" cm="1">
        <f t="array" ref="AL295">ROUND((SUMPRODUCT((NhuCau!$E$311:$E$318=CakyQuyhoach)*((NhuCau!AO$311:AO$318)/10))+SUMPRODUCT((NhuCau!$E$311:$E$318=Kykehoach)*((NhuCau!AO$311:AO$318)/5))+SUMPRODUCT((NhuCau!$E$311:$E$318=$C295)*(NhuCau!AO$311:AO$318))),2)</f>
        <v>0</v>
      </c>
      <c r="AM295" s="2" cm="1">
        <f t="array" ref="AM295">ROUND((SUMPRODUCT((NhuCau!$E$311:$E$318=CakyQuyhoach)*((NhuCau!AP$311:AP$318)/10))+SUMPRODUCT((NhuCau!$E$311:$E$318=Kykehoach)*((NhuCau!AP$311:AP$318)/5))+SUMPRODUCT((NhuCau!$E$311:$E$318=$C295)*(NhuCau!AP$311:AP$318))),2)</f>
        <v>0</v>
      </c>
      <c r="AN295" s="2" cm="1">
        <f t="array" ref="AN295">ROUND((SUMPRODUCT((NhuCau!$E$311:$E$318=CakyQuyhoach)*((NhuCau!AQ$311:AQ$318)/10))+SUMPRODUCT((NhuCau!$E$311:$E$318=Kykehoach)*((NhuCau!AQ$311:AQ$318)/5))+SUMPRODUCT((NhuCau!$E$311:$E$318=$C295)*(NhuCau!AQ$311:AQ$318))),2)</f>
        <v>0</v>
      </c>
      <c r="AO295" s="2" cm="1">
        <f t="array" ref="AO295">ROUND((SUMPRODUCT((NhuCau!$E$311:$E$318=CakyQuyhoach)*((NhuCau!AR$311:AR$318)/10))+SUMPRODUCT((NhuCau!$E$311:$E$318=Kykehoach)*((NhuCau!AR$311:AR$318)/5))+SUMPRODUCT((NhuCau!$E$311:$E$318=$C295)*(NhuCau!AR$311:AR$318))),2)</f>
        <v>0</v>
      </c>
      <c r="AP295" s="2" cm="1">
        <f t="array" ref="AP295">ROUND((SUMPRODUCT((NhuCau!$E$311:$E$318=CakyQuyhoach)*((NhuCau!AS$311:AS$318)/10))+SUMPRODUCT((NhuCau!$E$311:$E$318=Kykehoach)*((NhuCau!AS$311:AS$318)/5))+SUMPRODUCT((NhuCau!$E$311:$E$318=$C295)*(NhuCau!AS$311:AS$318))),2)</f>
        <v>0</v>
      </c>
      <c r="AQ295" s="2" cm="1">
        <f t="array" ref="AQ295">ROUND((SUMPRODUCT((NhuCau!$E$311:$E$318=CakyQuyhoach)*((NhuCau!AT$311:AT$318)/10))+SUMPRODUCT((NhuCau!$E$311:$E$318=Kykehoach)*((NhuCau!AT$311:AT$318)/5))+SUMPRODUCT((NhuCau!$E$311:$E$318=$C295)*(NhuCau!AT$311:AT$318))),2)</f>
        <v>0</v>
      </c>
      <c r="AR295" s="2" cm="1">
        <f t="array" ref="AR295">ROUND((SUMPRODUCT((NhuCau!$E$311:$E$318=CakyQuyhoach)*((NhuCau!AU$311:AU$318)/10))+SUMPRODUCT((NhuCau!$E$311:$E$318=Kykehoach)*((NhuCau!AU$311:AU$318)/5))+SUMPRODUCT((NhuCau!$E$311:$E$318=$C295)*(NhuCau!AU$311:AU$318))),2)</f>
        <v>0</v>
      </c>
      <c r="AS295" s="2" cm="1">
        <f t="array" ref="AS295">ROUND((SUMPRODUCT((NhuCau!$E$311:$E$318=CakyQuyhoach)*((NhuCau!AV$311:AV$318)/10))+SUMPRODUCT((NhuCau!$E$311:$E$318=Kykehoach)*((NhuCau!AV$311:AV$318)/5))+SUMPRODUCT((NhuCau!$E$311:$E$318=$C295)*(NhuCau!AV$311:AV$318))),2)</f>
        <v>0</v>
      </c>
      <c r="AT295" s="2" cm="1">
        <f t="array" ref="AT295">ROUND((SUMPRODUCT((NhuCau!$E$311:$E$318=CakyQuyhoach)*((NhuCau!AW$311:AW$318)/10))+SUMPRODUCT((NhuCau!$E$311:$E$318=Kykehoach)*((NhuCau!AW$311:AW$318)/5))+SUMPRODUCT((NhuCau!$E$311:$E$318=$C295)*(NhuCau!AW$311:AW$318))),2)</f>
        <v>0</v>
      </c>
      <c r="AU295" s="2" cm="1">
        <f t="array" ref="AU295">ROUND((SUMPRODUCT((NhuCau!$E$311:$E$318=CakyQuyhoach)*((NhuCau!AX$311:AX$318)/10))+SUMPRODUCT((NhuCau!$E$311:$E$318=Kykehoach)*((NhuCau!AX$311:AX$318)/5))+SUMPRODUCT((NhuCau!$E$311:$E$318=$C295)*(NhuCau!AX$311:AX$318))),2)</f>
        <v>0</v>
      </c>
      <c r="AV295" s="2" cm="1">
        <f t="array" ref="AV295">ROUND((SUMPRODUCT((NhuCau!$E$311:$E$318=CakyQuyhoach)*((NhuCau!AY$311:AY$318)/10))+SUMPRODUCT((NhuCau!$E$311:$E$318=Kykehoach)*((NhuCau!AY$311:AY$318)/5))+SUMPRODUCT((NhuCau!$E$311:$E$318=$C295)*(NhuCau!AY$311:AY$318))),2)</f>
        <v>0</v>
      </c>
      <c r="AW295" s="2" cm="1">
        <f t="array" ref="AW295">ROUND((SUMPRODUCT((NhuCau!$E$311:$E$318=CakyQuyhoach)*((NhuCau!AZ$311:AZ$318)/10))+SUMPRODUCT((NhuCau!$E$311:$E$318=Kykehoach)*((NhuCau!AZ$311:AZ$318)/5))+SUMPRODUCT((NhuCau!$E$311:$E$318=$C295)*(NhuCau!AZ$311:AZ$318))),2)</f>
        <v>0</v>
      </c>
      <c r="AX295" s="2" cm="1">
        <f t="array" ref="AX295">ROUND((SUMPRODUCT((NhuCau!$E$311:$E$318=CakyQuyhoach)*((NhuCau!BA$311:BA$318)/10))+SUMPRODUCT((NhuCau!$E$311:$E$318=Kykehoach)*((NhuCau!BA$311:BA$318)/5))+SUMPRODUCT((NhuCau!$E$311:$E$318=$C295)*(NhuCau!BA$311:BA$318))),2)</f>
        <v>0</v>
      </c>
      <c r="AY295" s="2" cm="1">
        <f t="array" ref="AY295">ROUND((SUMPRODUCT((NhuCau!$E$311:$E$318=CakyQuyhoach)*((NhuCau!BB$311:BB$318)/10))+SUMPRODUCT((NhuCau!$E$311:$E$318=Kykehoach)*((NhuCau!BB$311:BB$318)/5))+SUMPRODUCT((NhuCau!$E$311:$E$318=$C295)*(NhuCau!BB$311:BB$318))),2)</f>
        <v>0</v>
      </c>
      <c r="AZ295" s="2" cm="1">
        <f t="array" ref="AZ295">ROUND((SUMPRODUCT((NhuCau!$E$311:$E$318=CakyQuyhoach)*((NhuCau!BD$311:BD$318)/10))+SUMPRODUCT((NhuCau!$E$311:$E$318=Kykehoach)*((NhuCau!BD$311:BD$318)/5))+SUMPRODUCT((NhuCau!$E$311:$E$318=$C295)*(NhuCau!BD$311:BD$318))),2)</f>
        <v>0</v>
      </c>
      <c r="BA295" s="2" cm="1">
        <f t="array" ref="BA295">ROUND((SUMPRODUCT((NhuCau!$E$311:$E$318=CakyQuyhoach)*((NhuCau!BE$311:BE$318)/10))+SUMPRODUCT((NhuCau!$E$311:$E$318=Kykehoach)*((NhuCau!BE$311:BE$318)/5))+SUMPRODUCT((NhuCau!$E$311:$E$318=$C295)*(NhuCau!BE$311:BE$318))),2)</f>
        <v>0</v>
      </c>
      <c r="BB295" s="2" cm="1">
        <f t="array" ref="BB295">ROUND((SUMPRODUCT((NhuCau!$E$311:$E$318=CakyQuyhoach)*((NhuCau!BF$311:BF$318)/10))+SUMPRODUCT((NhuCau!$E$311:$E$318=Kykehoach)*((NhuCau!BF$311:BF$318)/5))+SUMPRODUCT((NhuCau!$E$311:$E$318=$C295)*(NhuCau!BF$311:BF$318))),2)</f>
        <v>0</v>
      </c>
      <c r="BC295" s="2" cm="1">
        <f t="array" ref="BC295">ROUND((SUMPRODUCT((NhuCau!$E$311:$E$318=CakyQuyhoach)*((NhuCau!BG$311:BG$318)/10))+SUMPRODUCT((NhuCau!$E$311:$E$318=Kykehoach)*((NhuCau!BG$311:BG$318)/5))+SUMPRODUCT((NhuCau!$E$311:$E$318=$C295)*(NhuCau!BG$311:BG$318))),2)</f>
        <v>0</v>
      </c>
      <c r="BD295" s="2" cm="1">
        <f t="array" ref="BD295">ROUND((SUMPRODUCT((NhuCau!$E$311:$E$318=CakyQuyhoach)*((NhuCau!BH$311:BH$318)/10))+SUMPRODUCT((NhuCau!$E$311:$E$318=Kykehoach)*((NhuCau!BH$311:BH$318)/5))+SUMPRODUCT((NhuCau!$E$311:$E$318=$C295)*(NhuCau!BH$311:BH$318))),2)</f>
        <v>0</v>
      </c>
      <c r="BE295" s="2" cm="1">
        <f t="array" ref="BE295">ROUND((SUMPRODUCT((NhuCau!$E$311:$E$318=CakyQuyhoach)*((NhuCau!BI$311:BI$318)/10))+SUMPRODUCT((NhuCau!$E$311:$E$318=Kykehoach)*((NhuCau!BI$311:BI$318)/5))+SUMPRODUCT((NhuCau!$E$311:$E$318=$C295)*(NhuCau!BI$311:BI$318))),2)</f>
        <v>0</v>
      </c>
      <c r="BF295" s="2" cm="1">
        <f t="array" ref="BF295">ROUND((SUMPRODUCT((NhuCau!$E$311:$E$318=CakyQuyhoach)*((NhuCau!BJ$311:BJ$318)/10))+SUMPRODUCT((NhuCau!$E$311:$E$318=Kykehoach)*((NhuCau!BJ$311:BJ$318)/5))+SUMPRODUCT((NhuCau!$E$311:$E$318=$C295)*(NhuCau!BJ$311:BJ$318))),2)</f>
        <v>0</v>
      </c>
      <c r="BG295" s="2" cm="1">
        <f t="array" ref="BG295">ROUND((SUMPRODUCT((NhuCau!$E$311:$E$318=CakyQuyhoach)*((NhuCau!BK$311:BK$318)/10))+SUMPRODUCT((NhuCau!$E$311:$E$318=Kykehoach)*((NhuCau!BK$311:BK$318)/5))+SUMPRODUCT((NhuCau!$E$311:$E$318=$C295)*(NhuCau!BK$311:BK$318))),2)</f>
        <v>0</v>
      </c>
    </row>
    <row r="296" spans="1:59" s="1" customFormat="1" ht="16.5" customHeight="1">
      <c r="A296" s="251" t="s">
        <v>42</v>
      </c>
      <c r="B296" s="252"/>
      <c r="C296" s="253" t="str">
        <f t="shared" si="149"/>
        <v>Năm 2028</v>
      </c>
      <c r="D296" s="246" t="s">
        <v>207</v>
      </c>
      <c r="E296" s="255">
        <f>SUM(F296:BG296)</f>
        <v>0</v>
      </c>
      <c r="F296" s="2" cm="1">
        <f t="array" ref="F296">ROUND((SUMPRODUCT((NhuCau!$E$311:$E$318=CakyQuyhoach)*((NhuCau!I$311:I$318)/10))+SUMPRODUCT((NhuCau!$E$311:$E$318=Kykehoach)*((NhuCau!I$311:I$318)/5))+SUMPRODUCT((NhuCau!$E$311:$E$318=$C296)*(NhuCau!I$311:I$318))),2)</f>
        <v>0</v>
      </c>
      <c r="G296" s="2" cm="1">
        <f t="array" ref="G296">ROUND((SUMPRODUCT((NhuCau!$E$311:$E$318=CakyQuyhoach)*((NhuCau!J$311:J$318)/10))+SUMPRODUCT((NhuCau!$E$311:$E$318=Kykehoach)*((NhuCau!J$311:J$318)/5))+SUMPRODUCT((NhuCau!$E$311:$E$318=$C296)*(NhuCau!J$311:J$318))),2)</f>
        <v>0</v>
      </c>
      <c r="H296" s="2" cm="1">
        <f t="array" ref="H296">ROUND((SUMPRODUCT((NhuCau!$E$311:$E$318=CakyQuyhoach)*((NhuCau!K$311:K$318)/10))+SUMPRODUCT((NhuCau!$E$311:$E$318=Kykehoach)*((NhuCau!K$311:K$318)/5))+SUMPRODUCT((NhuCau!$E$311:$E$318=$C296)*(NhuCau!K$311:K$318))),2)</f>
        <v>0</v>
      </c>
      <c r="I296" s="2" cm="1">
        <f t="array" ref="I296">ROUND((SUMPRODUCT((NhuCau!$E$311:$E$318=CakyQuyhoach)*((NhuCau!L$311:L$318)/10))+SUMPRODUCT((NhuCau!$E$311:$E$318=Kykehoach)*((NhuCau!L$311:L$318)/5))+SUMPRODUCT((NhuCau!$E$311:$E$318=$C296)*(NhuCau!L$311:L$318))),2)</f>
        <v>0</v>
      </c>
      <c r="J296" s="2" cm="1">
        <f t="array" ref="J296">ROUND((SUMPRODUCT((NhuCau!$E$311:$E$318=CakyQuyhoach)*((NhuCau!M$311:M$318)/10))+SUMPRODUCT((NhuCau!$E$311:$E$318=Kykehoach)*((NhuCau!M$311:M$318)/5))+SUMPRODUCT((NhuCau!$E$311:$E$318=$C296)*(NhuCau!M$311:M$318))),2)</f>
        <v>0</v>
      </c>
      <c r="K296" s="2" cm="1">
        <f t="array" ref="K296">ROUND((SUMPRODUCT((NhuCau!$E$311:$E$318=CakyQuyhoach)*((NhuCau!N$311:N$318)/10))+SUMPRODUCT((NhuCau!$E$311:$E$318=Kykehoach)*((NhuCau!N$311:N$318)/5))+SUMPRODUCT((NhuCau!$E$311:$E$318=$C296)*(NhuCau!N$311:N$318))),2)</f>
        <v>0</v>
      </c>
      <c r="L296" s="2" cm="1">
        <f t="array" ref="L296">ROUND((SUMPRODUCT((NhuCau!$E$311:$E$318=CakyQuyhoach)*((NhuCau!O$311:O$318)/10))+SUMPRODUCT((NhuCau!$E$311:$E$318=Kykehoach)*((NhuCau!O$311:O$318)/5))+SUMPRODUCT((NhuCau!$E$311:$E$318=$C296)*(NhuCau!O$311:O$318))),2)</f>
        <v>0</v>
      </c>
      <c r="M296" s="2" cm="1">
        <f t="array" ref="M296">ROUND((SUMPRODUCT((NhuCau!$E$311:$E$318=CakyQuyhoach)*((NhuCau!P$311:P$318)/10))+SUMPRODUCT((NhuCau!$E$311:$E$318=Kykehoach)*((NhuCau!P$311:P$318)/5))+SUMPRODUCT((NhuCau!$E$311:$E$318=$C296)*(NhuCau!P$311:P$318))),2)</f>
        <v>0</v>
      </c>
      <c r="N296" s="2" cm="1">
        <f t="array" ref="N296">ROUND((SUMPRODUCT((NhuCau!$E$311:$E$318=CakyQuyhoach)*((NhuCau!Q$311:Q$318)/10))+SUMPRODUCT((NhuCau!$E$311:$E$318=Kykehoach)*((NhuCau!Q$311:Q$318)/5))+SUMPRODUCT((NhuCau!$E$311:$E$318=$C296)*(NhuCau!Q$311:Q$318))),2)</f>
        <v>0</v>
      </c>
      <c r="O296" s="2" cm="1">
        <f t="array" ref="O296">ROUND((SUMPRODUCT((NhuCau!$E$311:$E$318=CakyQuyhoach)*((NhuCau!R$311:R$318)/10))+SUMPRODUCT((NhuCau!$E$311:$E$318=Kykehoach)*((NhuCau!R$311:R$318)/5))+SUMPRODUCT((NhuCau!$E$311:$E$318=$C296)*(NhuCau!R$311:R$318))),2)</f>
        <v>0</v>
      </c>
      <c r="P296" s="2" cm="1">
        <f t="array" ref="P296">ROUND((SUMPRODUCT((NhuCau!$E$311:$E$318=CakyQuyhoach)*((NhuCau!S$311:S$318)/10))+SUMPRODUCT((NhuCau!$E$311:$E$318=Kykehoach)*((NhuCau!S$311:S$318)/5))+SUMPRODUCT((NhuCau!$E$311:$E$318=$C296)*(NhuCau!S$311:S$318))),2)</f>
        <v>0</v>
      </c>
      <c r="Q296" s="2" cm="1">
        <f t="array" ref="Q296">ROUND((SUMPRODUCT((NhuCau!$E$311:$E$318=CakyQuyhoach)*((NhuCau!T$311:T$318)/10))+SUMPRODUCT((NhuCau!$E$311:$E$318=Kykehoach)*((NhuCau!T$311:T$318)/5))+SUMPRODUCT((NhuCau!$E$311:$E$318=$C296)*(NhuCau!T$311:T$318))),2)</f>
        <v>0</v>
      </c>
      <c r="R296" s="2" cm="1">
        <f t="array" ref="R296">ROUND((SUMPRODUCT((NhuCau!$E$311:$E$318=CakyQuyhoach)*((NhuCau!U$311:U$318)/10))+SUMPRODUCT((NhuCau!$E$311:$E$318=Kykehoach)*((NhuCau!U$311:U$318)/5))+SUMPRODUCT((NhuCau!$E$311:$E$318=$C296)*(NhuCau!U$311:U$318))),2)</f>
        <v>0</v>
      </c>
      <c r="S296" s="2" cm="1">
        <f t="array" ref="S296">ROUND((SUMPRODUCT((NhuCau!$E$311:$E$318=CakyQuyhoach)*((NhuCau!V$311:V$318)/10))+SUMPRODUCT((NhuCau!$E$311:$E$318=Kykehoach)*((NhuCau!V$311:V$318)/5))+SUMPRODUCT((NhuCau!$E$311:$E$318=$C296)*(NhuCau!V$311:V$318))),2)</f>
        <v>0</v>
      </c>
      <c r="T296" s="2" cm="1">
        <f t="array" ref="T296">ROUND((SUMPRODUCT((NhuCau!$E$311:$E$318=CakyQuyhoach)*((NhuCau!W$311:W$318)/10))+SUMPRODUCT((NhuCau!$E$311:$E$318=Kykehoach)*((NhuCau!W$311:W$318)/5))+SUMPRODUCT((NhuCau!$E$311:$E$318=$C296)*(NhuCau!W$311:W$318))),2)</f>
        <v>0</v>
      </c>
      <c r="U296" s="2" cm="1">
        <f t="array" ref="U296">ROUND((SUMPRODUCT((NhuCau!$E$311:$E$318=CakyQuyhoach)*((NhuCau!X$311:X$318)/10))+SUMPRODUCT((NhuCau!$E$311:$E$318=Kykehoach)*((NhuCau!X$311:X$318)/5))+SUMPRODUCT((NhuCau!$E$311:$E$318=$C296)*(NhuCau!X$311:X$318))),2)</f>
        <v>0</v>
      </c>
      <c r="V296" s="2" cm="1">
        <f t="array" ref="V296">ROUND((SUMPRODUCT((NhuCau!$E$311:$E$318=CakyQuyhoach)*((NhuCau!Y$311:Y$318)/10))+SUMPRODUCT((NhuCau!$E$311:$E$318=Kykehoach)*((NhuCau!Y$311:Y$318)/5))+SUMPRODUCT((NhuCau!$E$311:$E$318=$C296)*(NhuCau!Y$311:Y$318))),2)</f>
        <v>0</v>
      </c>
      <c r="W296" s="2" cm="1">
        <f t="array" ref="W296">ROUND((SUMPRODUCT((NhuCau!$E$311:$E$318=CakyQuyhoach)*((NhuCau!Z$311:Z$318)/10))+SUMPRODUCT((NhuCau!$E$311:$E$318=Kykehoach)*((NhuCau!Z$311:Z$318)/5))+SUMPRODUCT((NhuCau!$E$311:$E$318=$C296)*(NhuCau!Z$311:Z$318))),2)</f>
        <v>0</v>
      </c>
      <c r="X296" s="2" cm="1">
        <f t="array" ref="X296">ROUND((SUMPRODUCT((NhuCau!$E$311:$E$318=CakyQuyhoach)*((NhuCau!AA$311:AA$318)/10))+SUMPRODUCT((NhuCau!$E$311:$E$318=Kykehoach)*((NhuCau!AA$311:AA$318)/5))+SUMPRODUCT((NhuCau!$E$311:$E$318=$C296)*(NhuCau!AA$311:AA$318))),2)</f>
        <v>0</v>
      </c>
      <c r="Y296" s="2" cm="1">
        <f t="array" ref="Y296">ROUND((SUMPRODUCT((NhuCau!$E$311:$E$318=CakyQuyhoach)*((NhuCau!AB$311:AB$318)/10))+SUMPRODUCT((NhuCau!$E$311:$E$318=Kykehoach)*((NhuCau!AB$311:AB$318)/5))+SUMPRODUCT((NhuCau!$E$311:$E$318=$C296)*(NhuCau!AB$311:AB$318))),2)</f>
        <v>0</v>
      </c>
      <c r="Z296" s="2" cm="1">
        <f t="array" ref="Z296">ROUND((SUMPRODUCT((NhuCau!$E$311:$E$318=CakyQuyhoach)*((NhuCau!AC$311:AC$318)/10))+SUMPRODUCT((NhuCau!$E$311:$E$318=Kykehoach)*((NhuCau!AC$311:AC$318)/5))+SUMPRODUCT((NhuCau!$E$311:$E$318=$C296)*(NhuCau!AC$311:AC$318))),2)</f>
        <v>0</v>
      </c>
      <c r="AA296" s="2" cm="1">
        <f t="array" ref="AA296">ROUND((SUMPRODUCT((NhuCau!$E$311:$E$318=CakyQuyhoach)*((NhuCau!AD$311:AD$318)/10))+SUMPRODUCT((NhuCau!$E$311:$E$318=Kykehoach)*((NhuCau!AD$311:AD$318)/5))+SUMPRODUCT((NhuCau!$E$311:$E$318=$C296)*(NhuCau!AD$311:AD$318))),2)</f>
        <v>0</v>
      </c>
      <c r="AB296" s="2" cm="1">
        <f t="array" ref="AB296">ROUND((SUMPRODUCT((NhuCau!$E$311:$E$318=CakyQuyhoach)*((NhuCau!AE$311:AE$318)/10))+SUMPRODUCT((NhuCau!$E$311:$E$318=Kykehoach)*((NhuCau!AE$311:AE$318)/5))+SUMPRODUCT((NhuCau!$E$311:$E$318=$C296)*(NhuCau!AE$311:AE$318))),2)</f>
        <v>0</v>
      </c>
      <c r="AC296" s="2" cm="1">
        <f t="array" ref="AC296">ROUND((SUMPRODUCT((NhuCau!$E$311:$E$318=CakyQuyhoach)*((NhuCau!AF$311:AF$318)/10))+SUMPRODUCT((NhuCau!$E$311:$E$318=Kykehoach)*((NhuCau!AF$311:AF$318)/5))+SUMPRODUCT((NhuCau!$E$311:$E$318=$C296)*(NhuCau!AF$311:AF$318))),2)</f>
        <v>0</v>
      </c>
      <c r="AD296" s="2" cm="1">
        <f t="array" ref="AD296">ROUND((SUMPRODUCT((NhuCau!$E$311:$E$318=CakyQuyhoach)*((NhuCau!AG$311:AG$318)/10))+SUMPRODUCT((NhuCau!$E$311:$E$318=Kykehoach)*((NhuCau!AG$311:AG$318)/5))+SUMPRODUCT((NhuCau!$E$311:$E$318=$C296)*(NhuCau!AG$311:AG$318))),2)</f>
        <v>0</v>
      </c>
      <c r="AE296" s="2" cm="1">
        <f t="array" ref="AE296">ROUND((SUMPRODUCT((NhuCau!$E$311:$E$318=CakyQuyhoach)*((NhuCau!AH$311:AH$318)/10))+SUMPRODUCT((NhuCau!$E$311:$E$318=Kykehoach)*((NhuCau!AH$311:AH$318)/5))+SUMPRODUCT((NhuCau!$E$311:$E$318=$C296)*(NhuCau!AH$311:AH$318))),2)</f>
        <v>0</v>
      </c>
      <c r="AF296" s="2" cm="1">
        <f t="array" ref="AF296">ROUND((SUMPRODUCT((NhuCau!$E$311:$E$318=CakyQuyhoach)*((NhuCau!AI$311:AI$318)/10))+SUMPRODUCT((NhuCau!$E$311:$E$318=Kykehoach)*((NhuCau!AI$311:AI$318)/5))+SUMPRODUCT((NhuCau!$E$311:$E$318=$C296)*(NhuCau!AI$311:AI$318))),2)</f>
        <v>0</v>
      </c>
      <c r="AG296" s="2" cm="1">
        <f t="array" ref="AG296">ROUND((SUMPRODUCT((NhuCau!$E$311:$E$318=CakyQuyhoach)*((NhuCau!AJ$311:AJ$318)/10))+SUMPRODUCT((NhuCau!$E$311:$E$318=Kykehoach)*((NhuCau!AJ$311:AJ$318)/5))+SUMPRODUCT((NhuCau!$E$311:$E$318=$C296)*(NhuCau!AJ$311:AJ$318))),2)</f>
        <v>0</v>
      </c>
      <c r="AH296" s="2" cm="1">
        <f t="array" ref="AH296">ROUND((SUMPRODUCT((NhuCau!$E$311:$E$318=CakyQuyhoach)*((NhuCau!AK$311:AK$318)/10))+SUMPRODUCT((NhuCau!$E$311:$E$318=Kykehoach)*((NhuCau!AK$311:AK$318)/5))+SUMPRODUCT((NhuCau!$E$311:$E$318=$C296)*(NhuCau!AK$311:AK$318))),2)</f>
        <v>0</v>
      </c>
      <c r="AI296" s="2" cm="1">
        <f t="array" ref="AI296">ROUND((SUMPRODUCT((NhuCau!$E$311:$E$318=CakyQuyhoach)*((NhuCau!AL$311:AL$318)/10))+SUMPRODUCT((NhuCau!$E$311:$E$318=Kykehoach)*((NhuCau!AL$311:AL$318)/5))+SUMPRODUCT((NhuCau!$E$311:$E$318=$C296)*(NhuCau!AL$311:AL$318))),2)</f>
        <v>0</v>
      </c>
      <c r="AJ296" s="2" cm="1">
        <f t="array" ref="AJ296">ROUND((SUMPRODUCT((NhuCau!$E$311:$E$318=CakyQuyhoach)*((NhuCau!AM$311:AM$318)/10))+SUMPRODUCT((NhuCau!$E$311:$E$318=Kykehoach)*((NhuCau!AM$311:AM$318)/5))+SUMPRODUCT((NhuCau!$E$311:$E$318=$C296)*(NhuCau!AM$311:AM$318))),2)</f>
        <v>0</v>
      </c>
      <c r="AK296" s="2" cm="1">
        <f t="array" ref="AK296">ROUND((SUMPRODUCT((NhuCau!$E$311:$E$318=CakyQuyhoach)*((NhuCau!AN$311:AN$318)/10))+SUMPRODUCT((NhuCau!$E$311:$E$318=Kykehoach)*((NhuCau!AN$311:AN$318)/5))+SUMPRODUCT((NhuCau!$E$311:$E$318=$C296)*(NhuCau!AN$311:AN$318))),2)</f>
        <v>0</v>
      </c>
      <c r="AL296" s="2" cm="1">
        <f t="array" ref="AL296">ROUND((SUMPRODUCT((NhuCau!$E$311:$E$318=CakyQuyhoach)*((NhuCau!AO$311:AO$318)/10))+SUMPRODUCT((NhuCau!$E$311:$E$318=Kykehoach)*((NhuCau!AO$311:AO$318)/5))+SUMPRODUCT((NhuCau!$E$311:$E$318=$C296)*(NhuCau!AO$311:AO$318))),2)</f>
        <v>0</v>
      </c>
      <c r="AM296" s="2" cm="1">
        <f t="array" ref="AM296">ROUND((SUMPRODUCT((NhuCau!$E$311:$E$318=CakyQuyhoach)*((NhuCau!AP$311:AP$318)/10))+SUMPRODUCT((NhuCau!$E$311:$E$318=Kykehoach)*((NhuCau!AP$311:AP$318)/5))+SUMPRODUCT((NhuCau!$E$311:$E$318=$C296)*(NhuCau!AP$311:AP$318))),2)</f>
        <v>0</v>
      </c>
      <c r="AN296" s="2" cm="1">
        <f t="array" ref="AN296">ROUND((SUMPRODUCT((NhuCau!$E$311:$E$318=CakyQuyhoach)*((NhuCau!AQ$311:AQ$318)/10))+SUMPRODUCT((NhuCau!$E$311:$E$318=Kykehoach)*((NhuCau!AQ$311:AQ$318)/5))+SUMPRODUCT((NhuCau!$E$311:$E$318=$C296)*(NhuCau!AQ$311:AQ$318))),2)</f>
        <v>0</v>
      </c>
      <c r="AO296" s="2" cm="1">
        <f t="array" ref="AO296">ROUND((SUMPRODUCT((NhuCau!$E$311:$E$318=CakyQuyhoach)*((NhuCau!AR$311:AR$318)/10))+SUMPRODUCT((NhuCau!$E$311:$E$318=Kykehoach)*((NhuCau!AR$311:AR$318)/5))+SUMPRODUCT((NhuCau!$E$311:$E$318=$C296)*(NhuCau!AR$311:AR$318))),2)</f>
        <v>0</v>
      </c>
      <c r="AP296" s="2" cm="1">
        <f t="array" ref="AP296">ROUND((SUMPRODUCT((NhuCau!$E$311:$E$318=CakyQuyhoach)*((NhuCau!AS$311:AS$318)/10))+SUMPRODUCT((NhuCau!$E$311:$E$318=Kykehoach)*((NhuCau!AS$311:AS$318)/5))+SUMPRODUCT((NhuCau!$E$311:$E$318=$C296)*(NhuCau!AS$311:AS$318))),2)</f>
        <v>0</v>
      </c>
      <c r="AQ296" s="2" cm="1">
        <f t="array" ref="AQ296">ROUND((SUMPRODUCT((NhuCau!$E$311:$E$318=CakyQuyhoach)*((NhuCau!AT$311:AT$318)/10))+SUMPRODUCT((NhuCau!$E$311:$E$318=Kykehoach)*((NhuCau!AT$311:AT$318)/5))+SUMPRODUCT((NhuCau!$E$311:$E$318=$C296)*(NhuCau!AT$311:AT$318))),2)</f>
        <v>0</v>
      </c>
      <c r="AR296" s="2" cm="1">
        <f t="array" ref="AR296">ROUND((SUMPRODUCT((NhuCau!$E$311:$E$318=CakyQuyhoach)*((NhuCau!AU$311:AU$318)/10))+SUMPRODUCT((NhuCau!$E$311:$E$318=Kykehoach)*((NhuCau!AU$311:AU$318)/5))+SUMPRODUCT((NhuCau!$E$311:$E$318=$C296)*(NhuCau!AU$311:AU$318))),2)</f>
        <v>0</v>
      </c>
      <c r="AS296" s="2" cm="1">
        <f t="array" ref="AS296">ROUND((SUMPRODUCT((NhuCau!$E$311:$E$318=CakyQuyhoach)*((NhuCau!AV$311:AV$318)/10))+SUMPRODUCT((NhuCau!$E$311:$E$318=Kykehoach)*((NhuCau!AV$311:AV$318)/5))+SUMPRODUCT((NhuCau!$E$311:$E$318=$C296)*(NhuCau!AV$311:AV$318))),2)</f>
        <v>0</v>
      </c>
      <c r="AT296" s="2" cm="1">
        <f t="array" ref="AT296">ROUND((SUMPRODUCT((NhuCau!$E$311:$E$318=CakyQuyhoach)*((NhuCau!AW$311:AW$318)/10))+SUMPRODUCT((NhuCau!$E$311:$E$318=Kykehoach)*((NhuCau!AW$311:AW$318)/5))+SUMPRODUCT((NhuCau!$E$311:$E$318=$C296)*(NhuCau!AW$311:AW$318))),2)</f>
        <v>0</v>
      </c>
      <c r="AU296" s="2" cm="1">
        <f t="array" ref="AU296">ROUND((SUMPRODUCT((NhuCau!$E$311:$E$318=CakyQuyhoach)*((NhuCau!AX$311:AX$318)/10))+SUMPRODUCT((NhuCau!$E$311:$E$318=Kykehoach)*((NhuCau!AX$311:AX$318)/5))+SUMPRODUCT((NhuCau!$E$311:$E$318=$C296)*(NhuCau!AX$311:AX$318))),2)</f>
        <v>0</v>
      </c>
      <c r="AV296" s="2" cm="1">
        <f t="array" ref="AV296">ROUND((SUMPRODUCT((NhuCau!$E$311:$E$318=CakyQuyhoach)*((NhuCau!AY$311:AY$318)/10))+SUMPRODUCT((NhuCau!$E$311:$E$318=Kykehoach)*((NhuCau!AY$311:AY$318)/5))+SUMPRODUCT((NhuCau!$E$311:$E$318=$C296)*(NhuCau!AY$311:AY$318))),2)</f>
        <v>0</v>
      </c>
      <c r="AW296" s="2" cm="1">
        <f t="array" ref="AW296">ROUND((SUMPRODUCT((NhuCau!$E$311:$E$318=CakyQuyhoach)*((NhuCau!AZ$311:AZ$318)/10))+SUMPRODUCT((NhuCau!$E$311:$E$318=Kykehoach)*((NhuCau!AZ$311:AZ$318)/5))+SUMPRODUCT((NhuCau!$E$311:$E$318=$C296)*(NhuCau!AZ$311:AZ$318))),2)</f>
        <v>0</v>
      </c>
      <c r="AX296" s="2" cm="1">
        <f t="array" ref="AX296">ROUND((SUMPRODUCT((NhuCau!$E$311:$E$318=CakyQuyhoach)*((NhuCau!BA$311:BA$318)/10))+SUMPRODUCT((NhuCau!$E$311:$E$318=Kykehoach)*((NhuCau!BA$311:BA$318)/5))+SUMPRODUCT((NhuCau!$E$311:$E$318=$C296)*(NhuCau!BA$311:BA$318))),2)</f>
        <v>0</v>
      </c>
      <c r="AY296" s="2" cm="1">
        <f t="array" ref="AY296">ROUND((SUMPRODUCT((NhuCau!$E$311:$E$318=CakyQuyhoach)*((NhuCau!BB$311:BB$318)/10))+SUMPRODUCT((NhuCau!$E$311:$E$318=Kykehoach)*((NhuCau!BB$311:BB$318)/5))+SUMPRODUCT((NhuCau!$E$311:$E$318=$C296)*(NhuCau!BB$311:BB$318))),2)</f>
        <v>0</v>
      </c>
      <c r="AZ296" s="2" cm="1">
        <f t="array" ref="AZ296">ROUND((SUMPRODUCT((NhuCau!$E$311:$E$318=CakyQuyhoach)*((NhuCau!BD$311:BD$318)/10))+SUMPRODUCT((NhuCau!$E$311:$E$318=Kykehoach)*((NhuCau!BD$311:BD$318)/5))+SUMPRODUCT((NhuCau!$E$311:$E$318=$C296)*(NhuCau!BD$311:BD$318))),2)</f>
        <v>0</v>
      </c>
      <c r="BA296" s="2" cm="1">
        <f t="array" ref="BA296">ROUND((SUMPRODUCT((NhuCau!$E$311:$E$318=CakyQuyhoach)*((NhuCau!BE$311:BE$318)/10))+SUMPRODUCT((NhuCau!$E$311:$E$318=Kykehoach)*((NhuCau!BE$311:BE$318)/5))+SUMPRODUCT((NhuCau!$E$311:$E$318=$C296)*(NhuCau!BE$311:BE$318))),2)</f>
        <v>0</v>
      </c>
      <c r="BB296" s="2" cm="1">
        <f t="array" ref="BB296">ROUND((SUMPRODUCT((NhuCau!$E$311:$E$318=CakyQuyhoach)*((NhuCau!BF$311:BF$318)/10))+SUMPRODUCT((NhuCau!$E$311:$E$318=Kykehoach)*((NhuCau!BF$311:BF$318)/5))+SUMPRODUCT((NhuCau!$E$311:$E$318=$C296)*(NhuCau!BF$311:BF$318))),2)</f>
        <v>0</v>
      </c>
      <c r="BC296" s="2" cm="1">
        <f t="array" ref="BC296">ROUND((SUMPRODUCT((NhuCau!$E$311:$E$318=CakyQuyhoach)*((NhuCau!BG$311:BG$318)/10))+SUMPRODUCT((NhuCau!$E$311:$E$318=Kykehoach)*((NhuCau!BG$311:BG$318)/5))+SUMPRODUCT((NhuCau!$E$311:$E$318=$C296)*(NhuCau!BG$311:BG$318))),2)</f>
        <v>0</v>
      </c>
      <c r="BD296" s="2" cm="1">
        <f t="array" ref="BD296">ROUND((SUMPRODUCT((NhuCau!$E$311:$E$318=CakyQuyhoach)*((NhuCau!BH$311:BH$318)/10))+SUMPRODUCT((NhuCau!$E$311:$E$318=Kykehoach)*((NhuCau!BH$311:BH$318)/5))+SUMPRODUCT((NhuCau!$E$311:$E$318=$C296)*(NhuCau!BH$311:BH$318))),2)</f>
        <v>0</v>
      </c>
      <c r="BE296" s="2" cm="1">
        <f t="array" ref="BE296">ROUND((SUMPRODUCT((NhuCau!$E$311:$E$318=CakyQuyhoach)*((NhuCau!BI$311:BI$318)/10))+SUMPRODUCT((NhuCau!$E$311:$E$318=Kykehoach)*((NhuCau!BI$311:BI$318)/5))+SUMPRODUCT((NhuCau!$E$311:$E$318=$C296)*(NhuCau!BI$311:BI$318))),2)</f>
        <v>0</v>
      </c>
      <c r="BF296" s="2" cm="1">
        <f t="array" ref="BF296">ROUND((SUMPRODUCT((NhuCau!$E$311:$E$318=CakyQuyhoach)*((NhuCau!BJ$311:BJ$318)/10))+SUMPRODUCT((NhuCau!$E$311:$E$318=Kykehoach)*((NhuCau!BJ$311:BJ$318)/5))+SUMPRODUCT((NhuCau!$E$311:$E$318=$C296)*(NhuCau!BJ$311:BJ$318))),2)</f>
        <v>0</v>
      </c>
      <c r="BG296" s="2" cm="1">
        <f t="array" ref="BG296">ROUND((SUMPRODUCT((NhuCau!$E$311:$E$318=CakyQuyhoach)*((NhuCau!BK$311:BK$318)/10))+SUMPRODUCT((NhuCau!$E$311:$E$318=Kykehoach)*((NhuCau!BK$311:BK$318)/5))+SUMPRODUCT((NhuCau!$E$311:$E$318=$C296)*(NhuCau!BK$311:BK$318))),2)</f>
        <v>0</v>
      </c>
    </row>
    <row r="297" spans="1:59" s="1" customFormat="1" ht="16.5" customHeight="1">
      <c r="A297" s="251" t="s">
        <v>42</v>
      </c>
      <c r="B297" s="252"/>
      <c r="C297" s="253" t="str">
        <f t="shared" si="149"/>
        <v>Năm 2029</v>
      </c>
      <c r="D297" s="246" t="s">
        <v>207</v>
      </c>
      <c r="E297" s="255">
        <f>SUM(F297:BG297)</f>
        <v>0</v>
      </c>
      <c r="F297" s="2" cm="1">
        <f t="array" ref="F297">ROUND((SUMPRODUCT((NhuCau!$E$311:$E$318=CakyQuyhoach)*((NhuCau!I$311:I$318)/10))+SUMPRODUCT((NhuCau!$E$311:$E$318=Kykehoach)*((NhuCau!I$311:I$318)/5))+SUMPRODUCT((NhuCau!$E$311:$E$318=$C297)*(NhuCau!I$311:I$318))),2)</f>
        <v>0</v>
      </c>
      <c r="G297" s="2" cm="1">
        <f t="array" ref="G297">ROUND((SUMPRODUCT((NhuCau!$E$311:$E$318=CakyQuyhoach)*((NhuCau!J$311:J$318)/10))+SUMPRODUCT((NhuCau!$E$311:$E$318=Kykehoach)*((NhuCau!J$311:J$318)/5))+SUMPRODUCT((NhuCau!$E$311:$E$318=$C297)*(NhuCau!J$311:J$318))),2)</f>
        <v>0</v>
      </c>
      <c r="H297" s="2" cm="1">
        <f t="array" ref="H297">ROUND((SUMPRODUCT((NhuCau!$E$311:$E$318=CakyQuyhoach)*((NhuCau!K$311:K$318)/10))+SUMPRODUCT((NhuCau!$E$311:$E$318=Kykehoach)*((NhuCau!K$311:K$318)/5))+SUMPRODUCT((NhuCau!$E$311:$E$318=$C297)*(NhuCau!K$311:K$318))),2)</f>
        <v>0</v>
      </c>
      <c r="I297" s="2" cm="1">
        <f t="array" ref="I297">ROUND((SUMPRODUCT((NhuCau!$E$311:$E$318=CakyQuyhoach)*((NhuCau!L$311:L$318)/10))+SUMPRODUCT((NhuCau!$E$311:$E$318=Kykehoach)*((NhuCau!L$311:L$318)/5))+SUMPRODUCT((NhuCau!$E$311:$E$318=$C297)*(NhuCau!L$311:L$318))),2)</f>
        <v>0</v>
      </c>
      <c r="J297" s="2" cm="1">
        <f t="array" ref="J297">ROUND((SUMPRODUCT((NhuCau!$E$311:$E$318=CakyQuyhoach)*((NhuCau!M$311:M$318)/10))+SUMPRODUCT((NhuCau!$E$311:$E$318=Kykehoach)*((NhuCau!M$311:M$318)/5))+SUMPRODUCT((NhuCau!$E$311:$E$318=$C297)*(NhuCau!M$311:M$318))),2)</f>
        <v>0</v>
      </c>
      <c r="K297" s="2" cm="1">
        <f t="array" ref="K297">ROUND((SUMPRODUCT((NhuCau!$E$311:$E$318=CakyQuyhoach)*((NhuCau!N$311:N$318)/10))+SUMPRODUCT((NhuCau!$E$311:$E$318=Kykehoach)*((NhuCau!N$311:N$318)/5))+SUMPRODUCT((NhuCau!$E$311:$E$318=$C297)*(NhuCau!N$311:N$318))),2)</f>
        <v>0</v>
      </c>
      <c r="L297" s="2" cm="1">
        <f t="array" ref="L297">ROUND((SUMPRODUCT((NhuCau!$E$311:$E$318=CakyQuyhoach)*((NhuCau!O$311:O$318)/10))+SUMPRODUCT((NhuCau!$E$311:$E$318=Kykehoach)*((NhuCau!O$311:O$318)/5))+SUMPRODUCT((NhuCau!$E$311:$E$318=$C297)*(NhuCau!O$311:O$318))),2)</f>
        <v>0</v>
      </c>
      <c r="M297" s="2" cm="1">
        <f t="array" ref="M297">ROUND((SUMPRODUCT((NhuCau!$E$311:$E$318=CakyQuyhoach)*((NhuCau!P$311:P$318)/10))+SUMPRODUCT((NhuCau!$E$311:$E$318=Kykehoach)*((NhuCau!P$311:P$318)/5))+SUMPRODUCT((NhuCau!$E$311:$E$318=$C297)*(NhuCau!P$311:P$318))),2)</f>
        <v>0</v>
      </c>
      <c r="N297" s="2" cm="1">
        <f t="array" ref="N297">ROUND((SUMPRODUCT((NhuCau!$E$311:$E$318=CakyQuyhoach)*((NhuCau!Q$311:Q$318)/10))+SUMPRODUCT((NhuCau!$E$311:$E$318=Kykehoach)*((NhuCau!Q$311:Q$318)/5))+SUMPRODUCT((NhuCau!$E$311:$E$318=$C297)*(NhuCau!Q$311:Q$318))),2)</f>
        <v>0</v>
      </c>
      <c r="O297" s="2" cm="1">
        <f t="array" ref="O297">ROUND((SUMPRODUCT((NhuCau!$E$311:$E$318=CakyQuyhoach)*((NhuCau!R$311:R$318)/10))+SUMPRODUCT((NhuCau!$E$311:$E$318=Kykehoach)*((NhuCau!R$311:R$318)/5))+SUMPRODUCT((NhuCau!$E$311:$E$318=$C297)*(NhuCau!R$311:R$318))),2)</f>
        <v>0</v>
      </c>
      <c r="P297" s="2" cm="1">
        <f t="array" ref="P297">ROUND((SUMPRODUCT((NhuCau!$E$311:$E$318=CakyQuyhoach)*((NhuCau!S$311:S$318)/10))+SUMPRODUCT((NhuCau!$E$311:$E$318=Kykehoach)*((NhuCau!S$311:S$318)/5))+SUMPRODUCT((NhuCau!$E$311:$E$318=$C297)*(NhuCau!S$311:S$318))),2)</f>
        <v>0</v>
      </c>
      <c r="Q297" s="2" cm="1">
        <f t="array" ref="Q297">ROUND((SUMPRODUCT((NhuCau!$E$311:$E$318=CakyQuyhoach)*((NhuCau!T$311:T$318)/10))+SUMPRODUCT((NhuCau!$E$311:$E$318=Kykehoach)*((NhuCau!T$311:T$318)/5))+SUMPRODUCT((NhuCau!$E$311:$E$318=$C297)*(NhuCau!T$311:T$318))),2)</f>
        <v>0</v>
      </c>
      <c r="R297" s="2" cm="1">
        <f t="array" ref="R297">ROUND((SUMPRODUCT((NhuCau!$E$311:$E$318=CakyQuyhoach)*((NhuCau!U$311:U$318)/10))+SUMPRODUCT((NhuCau!$E$311:$E$318=Kykehoach)*((NhuCau!U$311:U$318)/5))+SUMPRODUCT((NhuCau!$E$311:$E$318=$C297)*(NhuCau!U$311:U$318))),2)</f>
        <v>0</v>
      </c>
      <c r="S297" s="2" cm="1">
        <f t="array" ref="S297">ROUND((SUMPRODUCT((NhuCau!$E$311:$E$318=CakyQuyhoach)*((NhuCau!V$311:V$318)/10))+SUMPRODUCT((NhuCau!$E$311:$E$318=Kykehoach)*((NhuCau!V$311:V$318)/5))+SUMPRODUCT((NhuCau!$E$311:$E$318=$C297)*(NhuCau!V$311:V$318))),2)</f>
        <v>0</v>
      </c>
      <c r="T297" s="2" cm="1">
        <f t="array" ref="T297">ROUND((SUMPRODUCT((NhuCau!$E$311:$E$318=CakyQuyhoach)*((NhuCau!W$311:W$318)/10))+SUMPRODUCT((NhuCau!$E$311:$E$318=Kykehoach)*((NhuCau!W$311:W$318)/5))+SUMPRODUCT((NhuCau!$E$311:$E$318=$C297)*(NhuCau!W$311:W$318))),2)</f>
        <v>0</v>
      </c>
      <c r="U297" s="2" cm="1">
        <f t="array" ref="U297">ROUND((SUMPRODUCT((NhuCau!$E$311:$E$318=CakyQuyhoach)*((NhuCau!X$311:X$318)/10))+SUMPRODUCT((NhuCau!$E$311:$E$318=Kykehoach)*((NhuCau!X$311:X$318)/5))+SUMPRODUCT((NhuCau!$E$311:$E$318=$C297)*(NhuCau!X$311:X$318))),2)</f>
        <v>0</v>
      </c>
      <c r="V297" s="2" cm="1">
        <f t="array" ref="V297">ROUND((SUMPRODUCT((NhuCau!$E$311:$E$318=CakyQuyhoach)*((NhuCau!Y$311:Y$318)/10))+SUMPRODUCT((NhuCau!$E$311:$E$318=Kykehoach)*((NhuCau!Y$311:Y$318)/5))+SUMPRODUCT((NhuCau!$E$311:$E$318=$C297)*(NhuCau!Y$311:Y$318))),2)</f>
        <v>0</v>
      </c>
      <c r="W297" s="2" cm="1">
        <f t="array" ref="W297">ROUND((SUMPRODUCT((NhuCau!$E$311:$E$318=CakyQuyhoach)*((NhuCau!Z$311:Z$318)/10))+SUMPRODUCT((NhuCau!$E$311:$E$318=Kykehoach)*((NhuCau!Z$311:Z$318)/5))+SUMPRODUCT((NhuCau!$E$311:$E$318=$C297)*(NhuCau!Z$311:Z$318))),2)</f>
        <v>0</v>
      </c>
      <c r="X297" s="2" cm="1">
        <f t="array" ref="X297">ROUND((SUMPRODUCT((NhuCau!$E$311:$E$318=CakyQuyhoach)*((NhuCau!AA$311:AA$318)/10))+SUMPRODUCT((NhuCau!$E$311:$E$318=Kykehoach)*((NhuCau!AA$311:AA$318)/5))+SUMPRODUCT((NhuCau!$E$311:$E$318=$C297)*(NhuCau!AA$311:AA$318))),2)</f>
        <v>0</v>
      </c>
      <c r="Y297" s="2" cm="1">
        <f t="array" ref="Y297">ROUND((SUMPRODUCT((NhuCau!$E$311:$E$318=CakyQuyhoach)*((NhuCau!AB$311:AB$318)/10))+SUMPRODUCT((NhuCau!$E$311:$E$318=Kykehoach)*((NhuCau!AB$311:AB$318)/5))+SUMPRODUCT((NhuCau!$E$311:$E$318=$C297)*(NhuCau!AB$311:AB$318))),2)</f>
        <v>0</v>
      </c>
      <c r="Z297" s="2" cm="1">
        <f t="array" ref="Z297">ROUND((SUMPRODUCT((NhuCau!$E$311:$E$318=CakyQuyhoach)*((NhuCau!AC$311:AC$318)/10))+SUMPRODUCT((NhuCau!$E$311:$E$318=Kykehoach)*((NhuCau!AC$311:AC$318)/5))+SUMPRODUCT((NhuCau!$E$311:$E$318=$C297)*(NhuCau!AC$311:AC$318))),2)</f>
        <v>0</v>
      </c>
      <c r="AA297" s="2" cm="1">
        <f t="array" ref="AA297">ROUND((SUMPRODUCT((NhuCau!$E$311:$E$318=CakyQuyhoach)*((NhuCau!AD$311:AD$318)/10))+SUMPRODUCT((NhuCau!$E$311:$E$318=Kykehoach)*((NhuCau!AD$311:AD$318)/5))+SUMPRODUCT((NhuCau!$E$311:$E$318=$C297)*(NhuCau!AD$311:AD$318))),2)</f>
        <v>0</v>
      </c>
      <c r="AB297" s="2" cm="1">
        <f t="array" ref="AB297">ROUND((SUMPRODUCT((NhuCau!$E$311:$E$318=CakyQuyhoach)*((NhuCau!AE$311:AE$318)/10))+SUMPRODUCT((NhuCau!$E$311:$E$318=Kykehoach)*((NhuCau!AE$311:AE$318)/5))+SUMPRODUCT((NhuCau!$E$311:$E$318=$C297)*(NhuCau!AE$311:AE$318))),2)</f>
        <v>0</v>
      </c>
      <c r="AC297" s="2" cm="1">
        <f t="array" ref="AC297">ROUND((SUMPRODUCT((NhuCau!$E$311:$E$318=CakyQuyhoach)*((NhuCau!AF$311:AF$318)/10))+SUMPRODUCT((NhuCau!$E$311:$E$318=Kykehoach)*((NhuCau!AF$311:AF$318)/5))+SUMPRODUCT((NhuCau!$E$311:$E$318=$C297)*(NhuCau!AF$311:AF$318))),2)</f>
        <v>0</v>
      </c>
      <c r="AD297" s="2" cm="1">
        <f t="array" ref="AD297">ROUND((SUMPRODUCT((NhuCau!$E$311:$E$318=CakyQuyhoach)*((NhuCau!AG$311:AG$318)/10))+SUMPRODUCT((NhuCau!$E$311:$E$318=Kykehoach)*((NhuCau!AG$311:AG$318)/5))+SUMPRODUCT((NhuCau!$E$311:$E$318=$C297)*(NhuCau!AG$311:AG$318))),2)</f>
        <v>0</v>
      </c>
      <c r="AE297" s="2" cm="1">
        <f t="array" ref="AE297">ROUND((SUMPRODUCT((NhuCau!$E$311:$E$318=CakyQuyhoach)*((NhuCau!AH$311:AH$318)/10))+SUMPRODUCT((NhuCau!$E$311:$E$318=Kykehoach)*((NhuCau!AH$311:AH$318)/5))+SUMPRODUCT((NhuCau!$E$311:$E$318=$C297)*(NhuCau!AH$311:AH$318))),2)</f>
        <v>0</v>
      </c>
      <c r="AF297" s="2" cm="1">
        <f t="array" ref="AF297">ROUND((SUMPRODUCT((NhuCau!$E$311:$E$318=CakyQuyhoach)*((NhuCau!AI$311:AI$318)/10))+SUMPRODUCT((NhuCau!$E$311:$E$318=Kykehoach)*((NhuCau!AI$311:AI$318)/5))+SUMPRODUCT((NhuCau!$E$311:$E$318=$C297)*(NhuCau!AI$311:AI$318))),2)</f>
        <v>0</v>
      </c>
      <c r="AG297" s="2" cm="1">
        <f t="array" ref="AG297">ROUND((SUMPRODUCT((NhuCau!$E$311:$E$318=CakyQuyhoach)*((NhuCau!AJ$311:AJ$318)/10))+SUMPRODUCT((NhuCau!$E$311:$E$318=Kykehoach)*((NhuCau!AJ$311:AJ$318)/5))+SUMPRODUCT((NhuCau!$E$311:$E$318=$C297)*(NhuCau!AJ$311:AJ$318))),2)</f>
        <v>0</v>
      </c>
      <c r="AH297" s="2" cm="1">
        <f t="array" ref="AH297">ROUND((SUMPRODUCT((NhuCau!$E$311:$E$318=CakyQuyhoach)*((NhuCau!AK$311:AK$318)/10))+SUMPRODUCT((NhuCau!$E$311:$E$318=Kykehoach)*((NhuCau!AK$311:AK$318)/5))+SUMPRODUCT((NhuCau!$E$311:$E$318=$C297)*(NhuCau!AK$311:AK$318))),2)</f>
        <v>0</v>
      </c>
      <c r="AI297" s="2" cm="1">
        <f t="array" ref="AI297">ROUND((SUMPRODUCT((NhuCau!$E$311:$E$318=CakyQuyhoach)*((NhuCau!AL$311:AL$318)/10))+SUMPRODUCT((NhuCau!$E$311:$E$318=Kykehoach)*((NhuCau!AL$311:AL$318)/5))+SUMPRODUCT((NhuCau!$E$311:$E$318=$C297)*(NhuCau!AL$311:AL$318))),2)</f>
        <v>0</v>
      </c>
      <c r="AJ297" s="2" cm="1">
        <f t="array" ref="AJ297">ROUND((SUMPRODUCT((NhuCau!$E$311:$E$318=CakyQuyhoach)*((NhuCau!AM$311:AM$318)/10))+SUMPRODUCT((NhuCau!$E$311:$E$318=Kykehoach)*((NhuCau!AM$311:AM$318)/5))+SUMPRODUCT((NhuCau!$E$311:$E$318=$C297)*(NhuCau!AM$311:AM$318))),2)</f>
        <v>0</v>
      </c>
      <c r="AK297" s="2" cm="1">
        <f t="array" ref="AK297">ROUND((SUMPRODUCT((NhuCau!$E$311:$E$318=CakyQuyhoach)*((NhuCau!AN$311:AN$318)/10))+SUMPRODUCT((NhuCau!$E$311:$E$318=Kykehoach)*((NhuCau!AN$311:AN$318)/5))+SUMPRODUCT((NhuCau!$E$311:$E$318=$C297)*(NhuCau!AN$311:AN$318))),2)</f>
        <v>0</v>
      </c>
      <c r="AL297" s="2" cm="1">
        <f t="array" ref="AL297">ROUND((SUMPRODUCT((NhuCau!$E$311:$E$318=CakyQuyhoach)*((NhuCau!AO$311:AO$318)/10))+SUMPRODUCT((NhuCau!$E$311:$E$318=Kykehoach)*((NhuCau!AO$311:AO$318)/5))+SUMPRODUCT((NhuCau!$E$311:$E$318=$C297)*(NhuCau!AO$311:AO$318))),2)</f>
        <v>0</v>
      </c>
      <c r="AM297" s="2" cm="1">
        <f t="array" ref="AM297">ROUND((SUMPRODUCT((NhuCau!$E$311:$E$318=CakyQuyhoach)*((NhuCau!AP$311:AP$318)/10))+SUMPRODUCT((NhuCau!$E$311:$E$318=Kykehoach)*((NhuCau!AP$311:AP$318)/5))+SUMPRODUCT((NhuCau!$E$311:$E$318=$C297)*(NhuCau!AP$311:AP$318))),2)</f>
        <v>0</v>
      </c>
      <c r="AN297" s="2" cm="1">
        <f t="array" ref="AN297">ROUND((SUMPRODUCT((NhuCau!$E$311:$E$318=CakyQuyhoach)*((NhuCau!AQ$311:AQ$318)/10))+SUMPRODUCT((NhuCau!$E$311:$E$318=Kykehoach)*((NhuCau!AQ$311:AQ$318)/5))+SUMPRODUCT((NhuCau!$E$311:$E$318=$C297)*(NhuCau!AQ$311:AQ$318))),2)</f>
        <v>0</v>
      </c>
      <c r="AO297" s="2" cm="1">
        <f t="array" ref="AO297">ROUND((SUMPRODUCT((NhuCau!$E$311:$E$318=CakyQuyhoach)*((NhuCau!AR$311:AR$318)/10))+SUMPRODUCT((NhuCau!$E$311:$E$318=Kykehoach)*((NhuCau!AR$311:AR$318)/5))+SUMPRODUCT((NhuCau!$E$311:$E$318=$C297)*(NhuCau!AR$311:AR$318))),2)</f>
        <v>0</v>
      </c>
      <c r="AP297" s="2" cm="1">
        <f t="array" ref="AP297">ROUND((SUMPRODUCT((NhuCau!$E$311:$E$318=CakyQuyhoach)*((NhuCau!AS$311:AS$318)/10))+SUMPRODUCT((NhuCau!$E$311:$E$318=Kykehoach)*((NhuCau!AS$311:AS$318)/5))+SUMPRODUCT((NhuCau!$E$311:$E$318=$C297)*(NhuCau!AS$311:AS$318))),2)</f>
        <v>0</v>
      </c>
      <c r="AQ297" s="2" cm="1">
        <f t="array" ref="AQ297">ROUND((SUMPRODUCT((NhuCau!$E$311:$E$318=CakyQuyhoach)*((NhuCau!AT$311:AT$318)/10))+SUMPRODUCT((NhuCau!$E$311:$E$318=Kykehoach)*((NhuCau!AT$311:AT$318)/5))+SUMPRODUCT((NhuCau!$E$311:$E$318=$C297)*(NhuCau!AT$311:AT$318))),2)</f>
        <v>0</v>
      </c>
      <c r="AR297" s="2" cm="1">
        <f t="array" ref="AR297">ROUND((SUMPRODUCT((NhuCau!$E$311:$E$318=CakyQuyhoach)*((NhuCau!AU$311:AU$318)/10))+SUMPRODUCT((NhuCau!$E$311:$E$318=Kykehoach)*((NhuCau!AU$311:AU$318)/5))+SUMPRODUCT((NhuCau!$E$311:$E$318=$C297)*(NhuCau!AU$311:AU$318))),2)</f>
        <v>0</v>
      </c>
      <c r="AS297" s="2" cm="1">
        <f t="array" ref="AS297">ROUND((SUMPRODUCT((NhuCau!$E$311:$E$318=CakyQuyhoach)*((NhuCau!AV$311:AV$318)/10))+SUMPRODUCT((NhuCau!$E$311:$E$318=Kykehoach)*((NhuCau!AV$311:AV$318)/5))+SUMPRODUCT((NhuCau!$E$311:$E$318=$C297)*(NhuCau!AV$311:AV$318))),2)</f>
        <v>0</v>
      </c>
      <c r="AT297" s="2" cm="1">
        <f t="array" ref="AT297">ROUND((SUMPRODUCT((NhuCau!$E$311:$E$318=CakyQuyhoach)*((NhuCau!AW$311:AW$318)/10))+SUMPRODUCT((NhuCau!$E$311:$E$318=Kykehoach)*((NhuCau!AW$311:AW$318)/5))+SUMPRODUCT((NhuCau!$E$311:$E$318=$C297)*(NhuCau!AW$311:AW$318))),2)</f>
        <v>0</v>
      </c>
      <c r="AU297" s="2" cm="1">
        <f t="array" ref="AU297">ROUND((SUMPRODUCT((NhuCau!$E$311:$E$318=CakyQuyhoach)*((NhuCau!AX$311:AX$318)/10))+SUMPRODUCT((NhuCau!$E$311:$E$318=Kykehoach)*((NhuCau!AX$311:AX$318)/5))+SUMPRODUCT((NhuCau!$E$311:$E$318=$C297)*(NhuCau!AX$311:AX$318))),2)</f>
        <v>0</v>
      </c>
      <c r="AV297" s="2" cm="1">
        <f t="array" ref="AV297">ROUND((SUMPRODUCT((NhuCau!$E$311:$E$318=CakyQuyhoach)*((NhuCau!AY$311:AY$318)/10))+SUMPRODUCT((NhuCau!$E$311:$E$318=Kykehoach)*((NhuCau!AY$311:AY$318)/5))+SUMPRODUCT((NhuCau!$E$311:$E$318=$C297)*(NhuCau!AY$311:AY$318))),2)</f>
        <v>0</v>
      </c>
      <c r="AW297" s="2" cm="1">
        <f t="array" ref="AW297">ROUND((SUMPRODUCT((NhuCau!$E$311:$E$318=CakyQuyhoach)*((NhuCau!AZ$311:AZ$318)/10))+SUMPRODUCT((NhuCau!$E$311:$E$318=Kykehoach)*((NhuCau!AZ$311:AZ$318)/5))+SUMPRODUCT((NhuCau!$E$311:$E$318=$C297)*(NhuCau!AZ$311:AZ$318))),2)</f>
        <v>0</v>
      </c>
      <c r="AX297" s="2" cm="1">
        <f t="array" ref="AX297">ROUND((SUMPRODUCT((NhuCau!$E$311:$E$318=CakyQuyhoach)*((NhuCau!BA$311:BA$318)/10))+SUMPRODUCT((NhuCau!$E$311:$E$318=Kykehoach)*((NhuCau!BA$311:BA$318)/5))+SUMPRODUCT((NhuCau!$E$311:$E$318=$C297)*(NhuCau!BA$311:BA$318))),2)</f>
        <v>0</v>
      </c>
      <c r="AY297" s="2" cm="1">
        <f t="array" ref="AY297">ROUND((SUMPRODUCT((NhuCau!$E$311:$E$318=CakyQuyhoach)*((NhuCau!BB$311:BB$318)/10))+SUMPRODUCT((NhuCau!$E$311:$E$318=Kykehoach)*((NhuCau!BB$311:BB$318)/5))+SUMPRODUCT((NhuCau!$E$311:$E$318=$C297)*(NhuCau!BB$311:BB$318))),2)</f>
        <v>0</v>
      </c>
      <c r="AZ297" s="2" cm="1">
        <f t="array" ref="AZ297">ROUND((SUMPRODUCT((NhuCau!$E$311:$E$318=CakyQuyhoach)*((NhuCau!BD$311:BD$318)/10))+SUMPRODUCT((NhuCau!$E$311:$E$318=Kykehoach)*((NhuCau!BD$311:BD$318)/5))+SUMPRODUCT((NhuCau!$E$311:$E$318=$C297)*(NhuCau!BD$311:BD$318))),2)</f>
        <v>0</v>
      </c>
      <c r="BA297" s="2" cm="1">
        <f t="array" ref="BA297">ROUND((SUMPRODUCT((NhuCau!$E$311:$E$318=CakyQuyhoach)*((NhuCau!BE$311:BE$318)/10))+SUMPRODUCT((NhuCau!$E$311:$E$318=Kykehoach)*((NhuCau!BE$311:BE$318)/5))+SUMPRODUCT((NhuCau!$E$311:$E$318=$C297)*(NhuCau!BE$311:BE$318))),2)</f>
        <v>0</v>
      </c>
      <c r="BB297" s="2" cm="1">
        <f t="array" ref="BB297">ROUND((SUMPRODUCT((NhuCau!$E$311:$E$318=CakyQuyhoach)*((NhuCau!BF$311:BF$318)/10))+SUMPRODUCT((NhuCau!$E$311:$E$318=Kykehoach)*((NhuCau!BF$311:BF$318)/5))+SUMPRODUCT((NhuCau!$E$311:$E$318=$C297)*(NhuCau!BF$311:BF$318))),2)</f>
        <v>0</v>
      </c>
      <c r="BC297" s="2" cm="1">
        <f t="array" ref="BC297">ROUND((SUMPRODUCT((NhuCau!$E$311:$E$318=CakyQuyhoach)*((NhuCau!BG$311:BG$318)/10))+SUMPRODUCT((NhuCau!$E$311:$E$318=Kykehoach)*((NhuCau!BG$311:BG$318)/5))+SUMPRODUCT((NhuCau!$E$311:$E$318=$C297)*(NhuCau!BG$311:BG$318))),2)</f>
        <v>0</v>
      </c>
      <c r="BD297" s="2" cm="1">
        <f t="array" ref="BD297">ROUND((SUMPRODUCT((NhuCau!$E$311:$E$318=CakyQuyhoach)*((NhuCau!BH$311:BH$318)/10))+SUMPRODUCT((NhuCau!$E$311:$E$318=Kykehoach)*((NhuCau!BH$311:BH$318)/5))+SUMPRODUCT((NhuCau!$E$311:$E$318=$C297)*(NhuCau!BH$311:BH$318))),2)</f>
        <v>0</v>
      </c>
      <c r="BE297" s="2" cm="1">
        <f t="array" ref="BE297">ROUND((SUMPRODUCT((NhuCau!$E$311:$E$318=CakyQuyhoach)*((NhuCau!BI$311:BI$318)/10))+SUMPRODUCT((NhuCau!$E$311:$E$318=Kykehoach)*((NhuCau!BI$311:BI$318)/5))+SUMPRODUCT((NhuCau!$E$311:$E$318=$C297)*(NhuCau!BI$311:BI$318))),2)</f>
        <v>0</v>
      </c>
      <c r="BF297" s="2" cm="1">
        <f t="array" ref="BF297">ROUND((SUMPRODUCT((NhuCau!$E$311:$E$318=CakyQuyhoach)*((NhuCau!BJ$311:BJ$318)/10))+SUMPRODUCT((NhuCau!$E$311:$E$318=Kykehoach)*((NhuCau!BJ$311:BJ$318)/5))+SUMPRODUCT((NhuCau!$E$311:$E$318=$C297)*(NhuCau!BJ$311:BJ$318))),2)</f>
        <v>0</v>
      </c>
      <c r="BG297" s="2" cm="1">
        <f t="array" ref="BG297">ROUND((SUMPRODUCT((NhuCau!$E$311:$E$318=CakyQuyhoach)*((NhuCau!BK$311:BK$318)/10))+SUMPRODUCT((NhuCau!$E$311:$E$318=Kykehoach)*((NhuCau!BK$311:BK$318)/5))+SUMPRODUCT((NhuCau!$E$311:$E$318=$C297)*(NhuCau!BK$311:BK$318))),2)</f>
        <v>0</v>
      </c>
    </row>
    <row r="298" spans="1:59" s="5" customFormat="1" ht="16.5" customHeight="1">
      <c r="A298" s="117" t="s">
        <v>42</v>
      </c>
      <c r="B298" s="256"/>
      <c r="C298" s="249" t="str">
        <f t="shared" si="149"/>
        <v>Năm 2030</v>
      </c>
      <c r="D298" s="246" t="s">
        <v>207</v>
      </c>
      <c r="E298" s="257">
        <f t="shared" ref="E298:F298" si="152">E291-E292</f>
        <v>0</v>
      </c>
      <c r="F298" s="8">
        <f t="shared" si="152"/>
        <v>0</v>
      </c>
      <c r="G298" s="8">
        <f t="shared" ref="G298:BG298" si="153">G291-G292</f>
        <v>0</v>
      </c>
      <c r="H298" s="8">
        <f t="shared" si="153"/>
        <v>0</v>
      </c>
      <c r="I298" s="8">
        <f t="shared" si="153"/>
        <v>0</v>
      </c>
      <c r="J298" s="8">
        <f t="shared" si="153"/>
        <v>0</v>
      </c>
      <c r="K298" s="8">
        <f t="shared" si="153"/>
        <v>0</v>
      </c>
      <c r="L298" s="8">
        <f t="shared" si="153"/>
        <v>0</v>
      </c>
      <c r="M298" s="8">
        <f t="shared" si="153"/>
        <v>0</v>
      </c>
      <c r="N298" s="8">
        <f t="shared" si="153"/>
        <v>0</v>
      </c>
      <c r="O298" s="8">
        <f t="shared" si="153"/>
        <v>0</v>
      </c>
      <c r="P298" s="8">
        <f t="shared" si="153"/>
        <v>0</v>
      </c>
      <c r="Q298" s="8">
        <f t="shared" si="153"/>
        <v>0</v>
      </c>
      <c r="R298" s="8">
        <f t="shared" si="153"/>
        <v>0</v>
      </c>
      <c r="S298" s="8">
        <f t="shared" si="153"/>
        <v>0</v>
      </c>
      <c r="T298" s="8">
        <f t="shared" si="153"/>
        <v>0</v>
      </c>
      <c r="U298" s="8">
        <f t="shared" si="153"/>
        <v>0</v>
      </c>
      <c r="V298" s="8">
        <f t="shared" si="153"/>
        <v>0</v>
      </c>
      <c r="W298" s="8">
        <f t="shared" si="153"/>
        <v>0</v>
      </c>
      <c r="X298" s="8">
        <f t="shared" si="153"/>
        <v>0</v>
      </c>
      <c r="Y298" s="8">
        <f t="shared" si="153"/>
        <v>0</v>
      </c>
      <c r="Z298" s="8">
        <f t="shared" si="153"/>
        <v>0</v>
      </c>
      <c r="AA298" s="8">
        <f t="shared" si="153"/>
        <v>0</v>
      </c>
      <c r="AB298" s="8">
        <f t="shared" si="153"/>
        <v>0</v>
      </c>
      <c r="AC298" s="8">
        <f t="shared" si="153"/>
        <v>0</v>
      </c>
      <c r="AD298" s="8">
        <f t="shared" si="153"/>
        <v>0</v>
      </c>
      <c r="AE298" s="8">
        <f t="shared" si="153"/>
        <v>0</v>
      </c>
      <c r="AF298" s="8">
        <f t="shared" si="153"/>
        <v>0</v>
      </c>
      <c r="AG298" s="8">
        <f t="shared" si="153"/>
        <v>0</v>
      </c>
      <c r="AH298" s="8">
        <f t="shared" si="153"/>
        <v>0</v>
      </c>
      <c r="AI298" s="8">
        <f t="shared" si="153"/>
        <v>0</v>
      </c>
      <c r="AJ298" s="8">
        <f t="shared" si="153"/>
        <v>0</v>
      </c>
      <c r="AK298" s="8">
        <f t="shared" si="153"/>
        <v>0</v>
      </c>
      <c r="AL298" s="8">
        <f t="shared" si="153"/>
        <v>0</v>
      </c>
      <c r="AM298" s="8">
        <f t="shared" si="153"/>
        <v>0</v>
      </c>
      <c r="AN298" s="8">
        <f t="shared" si="153"/>
        <v>0</v>
      </c>
      <c r="AO298" s="8">
        <f t="shared" si="153"/>
        <v>0</v>
      </c>
      <c r="AP298" s="8">
        <f t="shared" si="153"/>
        <v>0</v>
      </c>
      <c r="AQ298" s="8">
        <f t="shared" si="153"/>
        <v>0</v>
      </c>
      <c r="AR298" s="8">
        <f t="shared" si="153"/>
        <v>0</v>
      </c>
      <c r="AS298" s="8">
        <f t="shared" si="153"/>
        <v>0</v>
      </c>
      <c r="AT298" s="8">
        <f t="shared" si="153"/>
        <v>0</v>
      </c>
      <c r="AU298" s="8">
        <f t="shared" si="153"/>
        <v>0</v>
      </c>
      <c r="AV298" s="8">
        <f t="shared" si="153"/>
        <v>0</v>
      </c>
      <c r="AW298" s="8">
        <f t="shared" si="153"/>
        <v>0</v>
      </c>
      <c r="AX298" s="8">
        <f t="shared" si="153"/>
        <v>0</v>
      </c>
      <c r="AY298" s="8">
        <f t="shared" si="153"/>
        <v>0</v>
      </c>
      <c r="AZ298" s="8">
        <f t="shared" si="153"/>
        <v>0</v>
      </c>
      <c r="BA298" s="8">
        <f t="shared" si="153"/>
        <v>0</v>
      </c>
      <c r="BB298" s="8">
        <f t="shared" si="153"/>
        <v>0</v>
      </c>
      <c r="BC298" s="8">
        <f t="shared" si="153"/>
        <v>0</v>
      </c>
      <c r="BD298" s="8">
        <f t="shared" si="153"/>
        <v>0</v>
      </c>
      <c r="BE298" s="8">
        <f t="shared" si="153"/>
        <v>0</v>
      </c>
      <c r="BF298" s="8">
        <f t="shared" si="153"/>
        <v>0</v>
      </c>
      <c r="BG298" s="8">
        <f t="shared" si="153"/>
        <v>0</v>
      </c>
    </row>
    <row r="299" spans="1:59" s="5" customFormat="1" ht="16.5" customHeight="1">
      <c r="A299" s="117" t="s">
        <v>42</v>
      </c>
      <c r="B299" s="244"/>
      <c r="C299" s="245" t="s">
        <v>45</v>
      </c>
      <c r="D299" s="246" t="s">
        <v>208</v>
      </c>
      <c r="E299" s="247">
        <f>NhuCau!H319</f>
        <v>0</v>
      </c>
      <c r="F299" s="4">
        <f>NhuCau!I319</f>
        <v>0</v>
      </c>
      <c r="G299" s="4">
        <f>NhuCau!J319</f>
        <v>0</v>
      </c>
      <c r="H299" s="4">
        <f>NhuCau!K319</f>
        <v>0</v>
      </c>
      <c r="I299" s="4">
        <f>NhuCau!L319</f>
        <v>0</v>
      </c>
      <c r="J299" s="4">
        <f>NhuCau!M319</f>
        <v>0</v>
      </c>
      <c r="K299" s="4">
        <f>NhuCau!N319</f>
        <v>0</v>
      </c>
      <c r="L299" s="4">
        <f>NhuCau!O319</f>
        <v>0</v>
      </c>
      <c r="M299" s="4">
        <f>NhuCau!P319</f>
        <v>0</v>
      </c>
      <c r="N299" s="4">
        <f>NhuCau!Q319</f>
        <v>0</v>
      </c>
      <c r="O299" s="4">
        <f>NhuCau!R319</f>
        <v>0</v>
      </c>
      <c r="P299" s="4">
        <f>NhuCau!S319</f>
        <v>0</v>
      </c>
      <c r="Q299" s="4">
        <f>NhuCau!T319</f>
        <v>0</v>
      </c>
      <c r="R299" s="4">
        <f>NhuCau!U319</f>
        <v>0</v>
      </c>
      <c r="S299" s="4">
        <f>NhuCau!V319</f>
        <v>0</v>
      </c>
      <c r="T299" s="4">
        <f>NhuCau!W319</f>
        <v>0</v>
      </c>
      <c r="U299" s="4">
        <f>NhuCau!X319</f>
        <v>0</v>
      </c>
      <c r="V299" s="4">
        <f>NhuCau!Y319</f>
        <v>0</v>
      </c>
      <c r="W299" s="4">
        <f>NhuCau!Z319</f>
        <v>0</v>
      </c>
      <c r="X299" s="4">
        <f>NhuCau!AA319</f>
        <v>0</v>
      </c>
      <c r="Y299" s="4">
        <f>NhuCau!AB319</f>
        <v>0</v>
      </c>
      <c r="Z299" s="4">
        <f>NhuCau!AC319</f>
        <v>0</v>
      </c>
      <c r="AA299" s="4">
        <f>NhuCau!AD319</f>
        <v>0</v>
      </c>
      <c r="AB299" s="4">
        <f>NhuCau!AE319</f>
        <v>0</v>
      </c>
      <c r="AC299" s="4">
        <f>NhuCau!AF319</f>
        <v>0</v>
      </c>
      <c r="AD299" s="4">
        <f>NhuCau!AG319</f>
        <v>0</v>
      </c>
      <c r="AE299" s="4">
        <f>NhuCau!AH319</f>
        <v>0</v>
      </c>
      <c r="AF299" s="4">
        <f>NhuCau!AI319</f>
        <v>0</v>
      </c>
      <c r="AG299" s="4">
        <f>NhuCau!AJ319</f>
        <v>0</v>
      </c>
      <c r="AH299" s="4">
        <f>NhuCau!AK319</f>
        <v>0</v>
      </c>
      <c r="AI299" s="4">
        <f>NhuCau!AL319</f>
        <v>0</v>
      </c>
      <c r="AJ299" s="4">
        <f>NhuCau!AM319</f>
        <v>0</v>
      </c>
      <c r="AK299" s="4">
        <f>NhuCau!AN319</f>
        <v>0</v>
      </c>
      <c r="AL299" s="4">
        <f>NhuCau!AO319</f>
        <v>0</v>
      </c>
      <c r="AM299" s="4">
        <f>NhuCau!AP319</f>
        <v>0</v>
      </c>
      <c r="AN299" s="4">
        <f>NhuCau!AQ319</f>
        <v>0</v>
      </c>
      <c r="AO299" s="4">
        <f>NhuCau!AR319</f>
        <v>0</v>
      </c>
      <c r="AP299" s="4">
        <f>NhuCau!AS319</f>
        <v>0</v>
      </c>
      <c r="AQ299" s="4">
        <f>NhuCau!AT319</f>
        <v>0</v>
      </c>
      <c r="AR299" s="4">
        <f>NhuCau!AU319</f>
        <v>0</v>
      </c>
      <c r="AS299" s="4">
        <f>NhuCau!AV319</f>
        <v>0</v>
      </c>
      <c r="AT299" s="4">
        <f>NhuCau!AW319</f>
        <v>0</v>
      </c>
      <c r="AU299" s="4">
        <f>NhuCau!AX319</f>
        <v>0</v>
      </c>
      <c r="AV299" s="4">
        <f>NhuCau!AY319</f>
        <v>0</v>
      </c>
      <c r="AW299" s="4">
        <f>NhuCau!AZ319</f>
        <v>0</v>
      </c>
      <c r="AX299" s="4">
        <f>NhuCau!BA319</f>
        <v>0</v>
      </c>
      <c r="AY299" s="4">
        <f>NhuCau!BB319</f>
        <v>0</v>
      </c>
      <c r="AZ299" s="4">
        <f>NhuCau!BD319</f>
        <v>0</v>
      </c>
      <c r="BA299" s="4">
        <f>NhuCau!BE319</f>
        <v>0</v>
      </c>
      <c r="BB299" s="4">
        <f>NhuCau!BF319</f>
        <v>0</v>
      </c>
      <c r="BC299" s="4">
        <f>NhuCau!BG319</f>
        <v>0</v>
      </c>
      <c r="BD299" s="4">
        <f>NhuCau!BH319</f>
        <v>0</v>
      </c>
      <c r="BE299" s="4">
        <f>NhuCau!BI319</f>
        <v>0</v>
      </c>
      <c r="BF299" s="4">
        <f>NhuCau!BJ319</f>
        <v>0</v>
      </c>
      <c r="BG299" s="4">
        <f>NhuCau!BK319</f>
        <v>0</v>
      </c>
    </row>
    <row r="300" spans="1:59" s="5" customFormat="1" ht="16.5" customHeight="1">
      <c r="A300" s="117" t="s">
        <v>42</v>
      </c>
      <c r="B300" s="248"/>
      <c r="C300" s="249">
        <f>BANGTINH!O5</f>
        <v>0</v>
      </c>
      <c r="D300" s="246" t="s">
        <v>208</v>
      </c>
      <c r="E300" s="250">
        <f t="shared" ref="E300:F300" si="154">SUM(E301:E305)</f>
        <v>0</v>
      </c>
      <c r="F300" s="6">
        <f t="shared" si="154"/>
        <v>0</v>
      </c>
      <c r="G300" s="6">
        <f t="shared" ref="G300:BG300" si="155">SUM(G301:G305)</f>
        <v>0</v>
      </c>
      <c r="H300" s="6">
        <f t="shared" si="155"/>
        <v>0</v>
      </c>
      <c r="I300" s="6">
        <f t="shared" si="155"/>
        <v>0</v>
      </c>
      <c r="J300" s="6">
        <f t="shared" si="155"/>
        <v>0</v>
      </c>
      <c r="K300" s="6">
        <f t="shared" si="155"/>
        <v>0</v>
      </c>
      <c r="L300" s="6">
        <f t="shared" si="155"/>
        <v>0</v>
      </c>
      <c r="M300" s="6">
        <f t="shared" si="155"/>
        <v>0</v>
      </c>
      <c r="N300" s="6">
        <f t="shared" si="155"/>
        <v>0</v>
      </c>
      <c r="O300" s="6">
        <f t="shared" si="155"/>
        <v>0</v>
      </c>
      <c r="P300" s="6">
        <f t="shared" si="155"/>
        <v>0</v>
      </c>
      <c r="Q300" s="6">
        <f t="shared" si="155"/>
        <v>0</v>
      </c>
      <c r="R300" s="6">
        <f t="shared" si="155"/>
        <v>0</v>
      </c>
      <c r="S300" s="6">
        <f t="shared" si="155"/>
        <v>0</v>
      </c>
      <c r="T300" s="6">
        <f t="shared" si="155"/>
        <v>0</v>
      </c>
      <c r="U300" s="6">
        <f t="shared" si="155"/>
        <v>0</v>
      </c>
      <c r="V300" s="6">
        <f t="shared" si="155"/>
        <v>0</v>
      </c>
      <c r="W300" s="6">
        <f t="shared" si="155"/>
        <v>0</v>
      </c>
      <c r="X300" s="6">
        <f t="shared" si="155"/>
        <v>0</v>
      </c>
      <c r="Y300" s="6">
        <f t="shared" si="155"/>
        <v>0</v>
      </c>
      <c r="Z300" s="6">
        <f t="shared" si="155"/>
        <v>0</v>
      </c>
      <c r="AA300" s="6">
        <f t="shared" si="155"/>
        <v>0</v>
      </c>
      <c r="AB300" s="6">
        <f t="shared" si="155"/>
        <v>0</v>
      </c>
      <c r="AC300" s="6">
        <f t="shared" si="155"/>
        <v>0</v>
      </c>
      <c r="AD300" s="6">
        <f t="shared" si="155"/>
        <v>0</v>
      </c>
      <c r="AE300" s="6">
        <f t="shared" si="155"/>
        <v>0</v>
      </c>
      <c r="AF300" s="6">
        <f t="shared" si="155"/>
        <v>0</v>
      </c>
      <c r="AG300" s="6">
        <f t="shared" si="155"/>
        <v>0</v>
      </c>
      <c r="AH300" s="6">
        <f t="shared" si="155"/>
        <v>0</v>
      </c>
      <c r="AI300" s="6">
        <f t="shared" si="155"/>
        <v>0</v>
      </c>
      <c r="AJ300" s="6">
        <f t="shared" si="155"/>
        <v>0</v>
      </c>
      <c r="AK300" s="6">
        <f t="shared" si="155"/>
        <v>0</v>
      </c>
      <c r="AL300" s="6">
        <f t="shared" si="155"/>
        <v>0</v>
      </c>
      <c r="AM300" s="6">
        <f t="shared" si="155"/>
        <v>0</v>
      </c>
      <c r="AN300" s="6">
        <f t="shared" si="155"/>
        <v>0</v>
      </c>
      <c r="AO300" s="6">
        <f t="shared" si="155"/>
        <v>0</v>
      </c>
      <c r="AP300" s="6">
        <f t="shared" si="155"/>
        <v>0</v>
      </c>
      <c r="AQ300" s="6">
        <f t="shared" si="155"/>
        <v>0</v>
      </c>
      <c r="AR300" s="6">
        <f t="shared" si="155"/>
        <v>0</v>
      </c>
      <c r="AS300" s="6">
        <f t="shared" si="155"/>
        <v>0</v>
      </c>
      <c r="AT300" s="6">
        <f t="shared" si="155"/>
        <v>0</v>
      </c>
      <c r="AU300" s="6">
        <f t="shared" si="155"/>
        <v>0</v>
      </c>
      <c r="AV300" s="6">
        <f t="shared" si="155"/>
        <v>0</v>
      </c>
      <c r="AW300" s="6">
        <f t="shared" si="155"/>
        <v>0</v>
      </c>
      <c r="AX300" s="6">
        <f t="shared" si="155"/>
        <v>0</v>
      </c>
      <c r="AY300" s="6">
        <f t="shared" si="155"/>
        <v>0</v>
      </c>
      <c r="AZ300" s="6">
        <f t="shared" si="155"/>
        <v>0</v>
      </c>
      <c r="BA300" s="6">
        <f t="shared" si="155"/>
        <v>0</v>
      </c>
      <c r="BB300" s="6">
        <f t="shared" si="155"/>
        <v>0</v>
      </c>
      <c r="BC300" s="6">
        <f t="shared" si="155"/>
        <v>0</v>
      </c>
      <c r="BD300" s="6">
        <f t="shared" si="155"/>
        <v>0</v>
      </c>
      <c r="BE300" s="6">
        <f t="shared" si="155"/>
        <v>0</v>
      </c>
      <c r="BF300" s="6">
        <f t="shared" si="155"/>
        <v>0</v>
      </c>
      <c r="BG300" s="6">
        <f t="shared" si="155"/>
        <v>0</v>
      </c>
    </row>
    <row r="301" spans="1:59" s="1" customFormat="1" ht="16.5" customHeight="1">
      <c r="A301" s="251" t="s">
        <v>42</v>
      </c>
      <c r="B301" s="252"/>
      <c r="C301" s="253" t="str">
        <f>BANGTINH!O6</f>
        <v>Năm 2025</v>
      </c>
      <c r="D301" s="246" t="s">
        <v>208</v>
      </c>
      <c r="E301" s="255">
        <f>SUM(F301:BG301)</f>
        <v>0</v>
      </c>
      <c r="F301" s="2">
        <f>ROUND((SUMPRODUCT((NhuCau!$E$320:$E$327=CakyQuyhoach)*((NhuCau!I$320:I$327)/10))+SUMPRODUCT((NhuCau!$E$320:$E$327=Kykehoach)*((NhuCau!I$320:I$327)/5))+SUMPRODUCT((NhuCau!$E$320:$E$327=$C301)*(NhuCau!I$320:I$327))),2)</f>
        <v>0</v>
      </c>
      <c r="G301" s="2">
        <f>ROUND((SUMPRODUCT((NhuCau!$E$320:$E$327=CakyQuyhoach)*((NhuCau!J$320:J$327)/10))+SUMPRODUCT((NhuCau!$E$320:$E$327=Kykehoach)*((NhuCau!J$320:J$327)/5))+SUMPRODUCT((NhuCau!$E$320:$E$327=$C301)*(NhuCau!J$320:J$327))),2)</f>
        <v>0</v>
      </c>
      <c r="H301" s="2">
        <f>ROUND((SUMPRODUCT((NhuCau!$E$320:$E$327=CakyQuyhoach)*((NhuCau!K$320:K$327)/10))+SUMPRODUCT((NhuCau!$E$320:$E$327=Kykehoach)*((NhuCau!K$320:K$327)/5))+SUMPRODUCT((NhuCau!$E$320:$E$327=$C301)*(NhuCau!K$320:K$327))),2)</f>
        <v>0</v>
      </c>
      <c r="I301" s="2">
        <f>ROUND((SUMPRODUCT((NhuCau!$E$320:$E$327=CakyQuyhoach)*((NhuCau!L$320:L$327)/10))+SUMPRODUCT((NhuCau!$E$320:$E$327=Kykehoach)*((NhuCau!L$320:L$327)/5))+SUMPRODUCT((NhuCau!$E$320:$E$327=$C301)*(NhuCau!L$320:L$327))),2)</f>
        <v>0</v>
      </c>
      <c r="J301" s="2">
        <f>ROUND((SUMPRODUCT((NhuCau!$E$320:$E$327=CakyQuyhoach)*((NhuCau!M$320:M$327)/10))+SUMPRODUCT((NhuCau!$E$320:$E$327=Kykehoach)*((NhuCau!M$320:M$327)/5))+SUMPRODUCT((NhuCau!$E$320:$E$327=$C301)*(NhuCau!M$320:M$327))),2)</f>
        <v>0</v>
      </c>
      <c r="K301" s="2">
        <f>ROUND((SUMPRODUCT((NhuCau!$E$320:$E$327=CakyQuyhoach)*((NhuCau!N$320:N$327)/10))+SUMPRODUCT((NhuCau!$E$320:$E$327=Kykehoach)*((NhuCau!N$320:N$327)/5))+SUMPRODUCT((NhuCau!$E$320:$E$327=$C301)*(NhuCau!N$320:N$327))),2)</f>
        <v>0</v>
      </c>
      <c r="L301" s="2">
        <f>ROUND((SUMPRODUCT((NhuCau!$E$320:$E$327=CakyQuyhoach)*((NhuCau!O$320:O$327)/10))+SUMPRODUCT((NhuCau!$E$320:$E$327=Kykehoach)*((NhuCau!O$320:O$327)/5))+SUMPRODUCT((NhuCau!$E$320:$E$327=$C301)*(NhuCau!O$320:O$327))),2)</f>
        <v>0</v>
      </c>
      <c r="M301" s="2">
        <f>ROUND((SUMPRODUCT((NhuCau!$E$320:$E$327=CakyQuyhoach)*((NhuCau!P$320:P$327)/10))+SUMPRODUCT((NhuCau!$E$320:$E$327=Kykehoach)*((NhuCau!P$320:P$327)/5))+SUMPRODUCT((NhuCau!$E$320:$E$327=$C301)*(NhuCau!P$320:P$327))),2)</f>
        <v>0</v>
      </c>
      <c r="N301" s="2">
        <f>ROUND((SUMPRODUCT((NhuCau!$E$320:$E$327=CakyQuyhoach)*((NhuCau!Q$320:Q$327)/10))+SUMPRODUCT((NhuCau!$E$320:$E$327=Kykehoach)*((NhuCau!Q$320:Q$327)/5))+SUMPRODUCT((NhuCau!$E$320:$E$327=$C301)*(NhuCau!Q$320:Q$327))),2)</f>
        <v>0</v>
      </c>
      <c r="O301" s="2">
        <f>ROUND((SUMPRODUCT((NhuCau!$E$320:$E$327=CakyQuyhoach)*((NhuCau!R$320:R$327)/10))+SUMPRODUCT((NhuCau!$E$320:$E$327=Kykehoach)*((NhuCau!R$320:R$327)/5))+SUMPRODUCT((NhuCau!$E$320:$E$327=$C301)*(NhuCau!R$320:R$327))),2)</f>
        <v>0</v>
      </c>
      <c r="P301" s="2">
        <f>ROUND((SUMPRODUCT((NhuCau!$E$320:$E$327=CakyQuyhoach)*((NhuCau!S$320:S$327)/10))+SUMPRODUCT((NhuCau!$E$320:$E$327=Kykehoach)*((NhuCau!S$320:S$327)/5))+SUMPRODUCT((NhuCau!$E$320:$E$327=$C301)*(NhuCau!S$320:S$327))),2)</f>
        <v>0</v>
      </c>
      <c r="Q301" s="2">
        <f>ROUND((SUMPRODUCT((NhuCau!$E$320:$E$327=CakyQuyhoach)*((NhuCau!T$320:T$327)/10))+SUMPRODUCT((NhuCau!$E$320:$E$327=Kykehoach)*((NhuCau!T$320:T$327)/5))+SUMPRODUCT((NhuCau!$E$320:$E$327=$C301)*(NhuCau!T$320:T$327))),2)</f>
        <v>0</v>
      </c>
      <c r="R301" s="2">
        <f>ROUND((SUMPRODUCT((NhuCau!$E$320:$E$327=CakyQuyhoach)*((NhuCau!U$320:U$327)/10))+SUMPRODUCT((NhuCau!$E$320:$E$327=Kykehoach)*((NhuCau!U$320:U$327)/5))+SUMPRODUCT((NhuCau!$E$320:$E$327=$C301)*(NhuCau!U$320:U$327))),2)</f>
        <v>0</v>
      </c>
      <c r="S301" s="2">
        <f>ROUND((SUMPRODUCT((NhuCau!$E$320:$E$327=CakyQuyhoach)*((NhuCau!V$320:V$327)/10))+SUMPRODUCT((NhuCau!$E$320:$E$327=Kykehoach)*((NhuCau!V$320:V$327)/5))+SUMPRODUCT((NhuCau!$E$320:$E$327=$C301)*(NhuCau!V$320:V$327))),2)</f>
        <v>0</v>
      </c>
      <c r="T301" s="2">
        <f>ROUND((SUMPRODUCT((NhuCau!$E$320:$E$327=CakyQuyhoach)*((NhuCau!W$320:W$327)/10))+SUMPRODUCT((NhuCau!$E$320:$E$327=Kykehoach)*((NhuCau!W$320:W$327)/5))+SUMPRODUCT((NhuCau!$E$320:$E$327=$C301)*(NhuCau!W$320:W$327))),2)</f>
        <v>0</v>
      </c>
      <c r="U301" s="2">
        <f>ROUND((SUMPRODUCT((NhuCau!$E$320:$E$327=CakyQuyhoach)*((NhuCau!X$320:X$327)/10))+SUMPRODUCT((NhuCau!$E$320:$E$327=Kykehoach)*((NhuCau!X$320:X$327)/5))+SUMPRODUCT((NhuCau!$E$320:$E$327=$C301)*(NhuCau!X$320:X$327))),2)</f>
        <v>0</v>
      </c>
      <c r="V301" s="2">
        <f>ROUND((SUMPRODUCT((NhuCau!$E$320:$E$327=CakyQuyhoach)*((NhuCau!Y$320:Y$327)/10))+SUMPRODUCT((NhuCau!$E$320:$E$327=Kykehoach)*((NhuCau!Y$320:Y$327)/5))+SUMPRODUCT((NhuCau!$E$320:$E$327=$C301)*(NhuCau!Y$320:Y$327))),2)</f>
        <v>0</v>
      </c>
      <c r="W301" s="2">
        <f>ROUND((SUMPRODUCT((NhuCau!$E$320:$E$327=CakyQuyhoach)*((NhuCau!Z$320:Z$327)/10))+SUMPRODUCT((NhuCau!$E$320:$E$327=Kykehoach)*((NhuCau!Z$320:Z$327)/5))+SUMPRODUCT((NhuCau!$E$320:$E$327=$C301)*(NhuCau!Z$320:Z$327))),2)</f>
        <v>0</v>
      </c>
      <c r="X301" s="2">
        <f>ROUND((SUMPRODUCT((NhuCau!$E$320:$E$327=CakyQuyhoach)*((NhuCau!AA$320:AA$327)/10))+SUMPRODUCT((NhuCau!$E$320:$E$327=Kykehoach)*((NhuCau!AA$320:AA$327)/5))+SUMPRODUCT((NhuCau!$E$320:$E$327=$C301)*(NhuCau!AA$320:AA$327))),2)</f>
        <v>0</v>
      </c>
      <c r="Y301" s="2">
        <f>ROUND((SUMPRODUCT((NhuCau!$E$320:$E$327=CakyQuyhoach)*((NhuCau!AB$320:AB$327)/10))+SUMPRODUCT((NhuCau!$E$320:$E$327=Kykehoach)*((NhuCau!AB$320:AB$327)/5))+SUMPRODUCT((NhuCau!$E$320:$E$327=$C301)*(NhuCau!AB$320:AB$327))),2)</f>
        <v>0</v>
      </c>
      <c r="Z301" s="2">
        <f>ROUND((SUMPRODUCT((NhuCau!$E$320:$E$327=CakyQuyhoach)*((NhuCau!AC$320:AC$327)/10))+SUMPRODUCT((NhuCau!$E$320:$E$327=Kykehoach)*((NhuCau!AC$320:AC$327)/5))+SUMPRODUCT((NhuCau!$E$320:$E$327=$C301)*(NhuCau!AC$320:AC$327))),2)</f>
        <v>0</v>
      </c>
      <c r="AA301" s="2">
        <f>ROUND((SUMPRODUCT((NhuCau!$E$320:$E$327=CakyQuyhoach)*((NhuCau!AD$320:AD$327)/10))+SUMPRODUCT((NhuCau!$E$320:$E$327=Kykehoach)*((NhuCau!AD$320:AD$327)/5))+SUMPRODUCT((NhuCau!$E$320:$E$327=$C301)*(NhuCau!AD$320:AD$327))),2)</f>
        <v>0</v>
      </c>
      <c r="AB301" s="2">
        <f>ROUND((SUMPRODUCT((NhuCau!$E$320:$E$327=CakyQuyhoach)*((NhuCau!AE$320:AE$327)/10))+SUMPRODUCT((NhuCau!$E$320:$E$327=Kykehoach)*((NhuCau!AE$320:AE$327)/5))+SUMPRODUCT((NhuCau!$E$320:$E$327=$C301)*(NhuCau!AE$320:AE$327))),2)</f>
        <v>0</v>
      </c>
      <c r="AC301" s="2">
        <f>ROUND((SUMPRODUCT((NhuCau!$E$320:$E$327=CakyQuyhoach)*((NhuCau!AF$320:AF$327)/10))+SUMPRODUCT((NhuCau!$E$320:$E$327=Kykehoach)*((NhuCau!AF$320:AF$327)/5))+SUMPRODUCT((NhuCau!$E$320:$E$327=$C301)*(NhuCau!AF$320:AF$327))),2)</f>
        <v>0</v>
      </c>
      <c r="AD301" s="2">
        <f>ROUND((SUMPRODUCT((NhuCau!$E$320:$E$327=CakyQuyhoach)*((NhuCau!AG$320:AG$327)/10))+SUMPRODUCT((NhuCau!$E$320:$E$327=Kykehoach)*((NhuCau!AG$320:AG$327)/5))+SUMPRODUCT((NhuCau!$E$320:$E$327=$C301)*(NhuCau!AG$320:AG$327))),2)</f>
        <v>0</v>
      </c>
      <c r="AE301" s="2">
        <f>ROUND((SUMPRODUCT((NhuCau!$E$320:$E$327=CakyQuyhoach)*((NhuCau!AH$320:AH$327)/10))+SUMPRODUCT((NhuCau!$E$320:$E$327=Kykehoach)*((NhuCau!AH$320:AH$327)/5))+SUMPRODUCT((NhuCau!$E$320:$E$327=$C301)*(NhuCau!AH$320:AH$327))),2)</f>
        <v>0</v>
      </c>
      <c r="AF301" s="2">
        <f>ROUND((SUMPRODUCT((NhuCau!$E$320:$E$327=CakyQuyhoach)*((NhuCau!AI$320:AI$327)/10))+SUMPRODUCT((NhuCau!$E$320:$E$327=Kykehoach)*((NhuCau!AI$320:AI$327)/5))+SUMPRODUCT((NhuCau!$E$320:$E$327=$C301)*(NhuCau!AI$320:AI$327))),2)</f>
        <v>0</v>
      </c>
      <c r="AG301" s="2">
        <f>ROUND((SUMPRODUCT((NhuCau!$E$320:$E$327=CakyQuyhoach)*((NhuCau!AJ$320:AJ$327)/10))+SUMPRODUCT((NhuCau!$E$320:$E$327=Kykehoach)*((NhuCau!AJ$320:AJ$327)/5))+SUMPRODUCT((NhuCau!$E$320:$E$327=$C301)*(NhuCau!AJ$320:AJ$327))),2)</f>
        <v>0</v>
      </c>
      <c r="AH301" s="2">
        <f>ROUND((SUMPRODUCT((NhuCau!$E$320:$E$327=CakyQuyhoach)*((NhuCau!AK$320:AK$327)/10))+SUMPRODUCT((NhuCau!$E$320:$E$327=Kykehoach)*((NhuCau!AK$320:AK$327)/5))+SUMPRODUCT((NhuCau!$E$320:$E$327=$C301)*(NhuCau!AK$320:AK$327))),2)</f>
        <v>0</v>
      </c>
      <c r="AI301" s="2">
        <f>ROUND((SUMPRODUCT((NhuCau!$E$320:$E$327=CakyQuyhoach)*((NhuCau!AL$320:AL$327)/10))+SUMPRODUCT((NhuCau!$E$320:$E$327=Kykehoach)*((NhuCau!AL$320:AL$327)/5))+SUMPRODUCT((NhuCau!$E$320:$E$327=$C301)*(NhuCau!AL$320:AL$327))),2)</f>
        <v>0</v>
      </c>
      <c r="AJ301" s="2">
        <f>ROUND((SUMPRODUCT((NhuCau!$E$320:$E$327=CakyQuyhoach)*((NhuCau!AM$320:AM$327)/10))+SUMPRODUCT((NhuCau!$E$320:$E$327=Kykehoach)*((NhuCau!AM$320:AM$327)/5))+SUMPRODUCT((NhuCau!$E$320:$E$327=$C301)*(NhuCau!AM$320:AM$327))),2)</f>
        <v>0</v>
      </c>
      <c r="AK301" s="2">
        <f>ROUND((SUMPRODUCT((NhuCau!$E$320:$E$327=CakyQuyhoach)*((NhuCau!AN$320:AN$327)/10))+SUMPRODUCT((NhuCau!$E$320:$E$327=Kykehoach)*((NhuCau!AN$320:AN$327)/5))+SUMPRODUCT((NhuCau!$E$320:$E$327=$C301)*(NhuCau!AN$320:AN$327))),2)</f>
        <v>0</v>
      </c>
      <c r="AL301" s="2">
        <f>ROUND((SUMPRODUCT((NhuCau!$E$320:$E$327=CakyQuyhoach)*((NhuCau!AO$320:AO$327)/10))+SUMPRODUCT((NhuCau!$E$320:$E$327=Kykehoach)*((NhuCau!AO$320:AO$327)/5))+SUMPRODUCT((NhuCau!$E$320:$E$327=$C301)*(NhuCau!AO$320:AO$327))),2)</f>
        <v>0</v>
      </c>
      <c r="AM301" s="2">
        <f>ROUND((SUMPRODUCT((NhuCau!$E$320:$E$327=CakyQuyhoach)*((NhuCau!AP$320:AP$327)/10))+SUMPRODUCT((NhuCau!$E$320:$E$327=Kykehoach)*((NhuCau!AP$320:AP$327)/5))+SUMPRODUCT((NhuCau!$E$320:$E$327=$C301)*(NhuCau!AP$320:AP$327))),2)</f>
        <v>0</v>
      </c>
      <c r="AN301" s="2">
        <f>ROUND((SUMPRODUCT((NhuCau!$E$320:$E$327=CakyQuyhoach)*((NhuCau!AQ$320:AQ$327)/10))+SUMPRODUCT((NhuCau!$E$320:$E$327=Kykehoach)*((NhuCau!AQ$320:AQ$327)/5))+SUMPRODUCT((NhuCau!$E$320:$E$327=$C301)*(NhuCau!AQ$320:AQ$327))),2)</f>
        <v>0</v>
      </c>
      <c r="AO301" s="2">
        <f>ROUND((SUMPRODUCT((NhuCau!$E$320:$E$327=CakyQuyhoach)*((NhuCau!AR$320:AR$327)/10))+SUMPRODUCT((NhuCau!$E$320:$E$327=Kykehoach)*((NhuCau!AR$320:AR$327)/5))+SUMPRODUCT((NhuCau!$E$320:$E$327=$C301)*(NhuCau!AR$320:AR$327))),2)</f>
        <v>0</v>
      </c>
      <c r="AP301" s="2">
        <f>ROUND((SUMPRODUCT((NhuCau!$E$320:$E$327=CakyQuyhoach)*((NhuCau!AS$320:AS$327)/10))+SUMPRODUCT((NhuCau!$E$320:$E$327=Kykehoach)*((NhuCau!AS$320:AS$327)/5))+SUMPRODUCT((NhuCau!$E$320:$E$327=$C301)*(NhuCau!AS$320:AS$327))),2)</f>
        <v>0</v>
      </c>
      <c r="AQ301" s="2">
        <f>ROUND((SUMPRODUCT((NhuCau!$E$320:$E$327=CakyQuyhoach)*((NhuCau!AT$320:AT$327)/10))+SUMPRODUCT((NhuCau!$E$320:$E$327=Kykehoach)*((NhuCau!AT$320:AT$327)/5))+SUMPRODUCT((NhuCau!$E$320:$E$327=$C301)*(NhuCau!AT$320:AT$327))),2)</f>
        <v>0</v>
      </c>
      <c r="AR301" s="2">
        <f>ROUND((SUMPRODUCT((NhuCau!$E$320:$E$327=CakyQuyhoach)*((NhuCau!AU$320:AU$327)/10))+SUMPRODUCT((NhuCau!$E$320:$E$327=Kykehoach)*((NhuCau!AU$320:AU$327)/5))+SUMPRODUCT((NhuCau!$E$320:$E$327=$C301)*(NhuCau!AU$320:AU$327))),2)</f>
        <v>0</v>
      </c>
      <c r="AS301" s="2">
        <f>ROUND((SUMPRODUCT((NhuCau!$E$320:$E$327=CakyQuyhoach)*((NhuCau!AV$320:AV$327)/10))+SUMPRODUCT((NhuCau!$E$320:$E$327=Kykehoach)*((NhuCau!AV$320:AV$327)/5))+SUMPRODUCT((NhuCau!$E$320:$E$327=$C301)*(NhuCau!AV$320:AV$327))),2)</f>
        <v>0</v>
      </c>
      <c r="AT301" s="2">
        <f>ROUND((SUMPRODUCT((NhuCau!$E$320:$E$327=CakyQuyhoach)*((NhuCau!AW$320:AW$327)/10))+SUMPRODUCT((NhuCau!$E$320:$E$327=Kykehoach)*((NhuCau!AW$320:AW$327)/5))+SUMPRODUCT((NhuCau!$E$320:$E$327=$C301)*(NhuCau!AW$320:AW$327))),2)</f>
        <v>0</v>
      </c>
      <c r="AU301" s="2">
        <f>ROUND((SUMPRODUCT((NhuCau!$E$320:$E$327=CakyQuyhoach)*((NhuCau!AX$320:AX$327)/10))+SUMPRODUCT((NhuCau!$E$320:$E$327=Kykehoach)*((NhuCau!AX$320:AX$327)/5))+SUMPRODUCT((NhuCau!$E$320:$E$327=$C301)*(NhuCau!AX$320:AX$327))),2)</f>
        <v>0</v>
      </c>
      <c r="AV301" s="2">
        <f>ROUND((SUMPRODUCT((NhuCau!$E$320:$E$327=CakyQuyhoach)*((NhuCau!AY$320:AY$327)/10))+SUMPRODUCT((NhuCau!$E$320:$E$327=Kykehoach)*((NhuCau!AY$320:AY$327)/5))+SUMPRODUCT((NhuCau!$E$320:$E$327=$C301)*(NhuCau!AY$320:AY$327))),2)</f>
        <v>0</v>
      </c>
      <c r="AW301" s="2">
        <f>ROUND((SUMPRODUCT((NhuCau!$E$320:$E$327=CakyQuyhoach)*((NhuCau!AZ$320:AZ$327)/10))+SUMPRODUCT((NhuCau!$E$320:$E$327=Kykehoach)*((NhuCau!AZ$320:AZ$327)/5))+SUMPRODUCT((NhuCau!$E$320:$E$327=$C301)*(NhuCau!AZ$320:AZ$327))),2)</f>
        <v>0</v>
      </c>
      <c r="AX301" s="2">
        <f>ROUND((SUMPRODUCT((NhuCau!$E$320:$E$327=CakyQuyhoach)*((NhuCau!BA$320:BA$327)/10))+SUMPRODUCT((NhuCau!$E$320:$E$327=Kykehoach)*((NhuCau!BA$320:BA$327)/5))+SUMPRODUCT((NhuCau!$E$320:$E$327=$C301)*(NhuCau!BA$320:BA$327))),2)</f>
        <v>0</v>
      </c>
      <c r="AY301" s="2">
        <f>ROUND((SUMPRODUCT((NhuCau!$E$320:$E$327=CakyQuyhoach)*((NhuCau!BB$320:BB$327)/10))+SUMPRODUCT((NhuCau!$E$320:$E$327=Kykehoach)*((NhuCau!BB$320:BB$327)/5))+SUMPRODUCT((NhuCau!$E$320:$E$327=$C301)*(NhuCau!BB$320:BB$327))),2)</f>
        <v>0</v>
      </c>
      <c r="AZ301" s="2">
        <f>ROUND((SUMPRODUCT((NhuCau!$E$320:$E$327=CakyQuyhoach)*((NhuCau!BD$320:BD$327)/10))+SUMPRODUCT((NhuCau!$E$320:$E$327=Kykehoach)*((NhuCau!BD$320:BD$327)/5))+SUMPRODUCT((NhuCau!$E$320:$E$327=$C301)*(NhuCau!BD$320:BD$327))),2)</f>
        <v>0</v>
      </c>
      <c r="BA301" s="2">
        <f>ROUND((SUMPRODUCT((NhuCau!$E$320:$E$327=CakyQuyhoach)*((NhuCau!BE$320:BE$327)/10))+SUMPRODUCT((NhuCau!$E$320:$E$327=Kykehoach)*((NhuCau!BE$320:BE$327)/5))+SUMPRODUCT((NhuCau!$E$320:$E$327=$C301)*(NhuCau!BE$320:BE$327))),2)</f>
        <v>0</v>
      </c>
      <c r="BB301" s="2">
        <f>ROUND((SUMPRODUCT((NhuCau!$E$320:$E$327=CakyQuyhoach)*((NhuCau!BF$320:BF$327)/10))+SUMPRODUCT((NhuCau!$E$320:$E$327=Kykehoach)*((NhuCau!BF$320:BF$327)/5))+SUMPRODUCT((NhuCau!$E$320:$E$327=$C301)*(NhuCau!BF$320:BF$327))),2)</f>
        <v>0</v>
      </c>
      <c r="BC301" s="2">
        <f>ROUND((SUMPRODUCT((NhuCau!$E$320:$E$327=CakyQuyhoach)*((NhuCau!BG$320:BG$327)/10))+SUMPRODUCT((NhuCau!$E$320:$E$327=Kykehoach)*((NhuCau!BG$320:BG$327)/5))+SUMPRODUCT((NhuCau!$E$320:$E$327=$C301)*(NhuCau!BG$320:BG$327))),2)</f>
        <v>0</v>
      </c>
      <c r="BD301" s="2">
        <f>ROUND((SUMPRODUCT((NhuCau!$E$320:$E$327=CakyQuyhoach)*((NhuCau!BH$320:BH$327)/10))+SUMPRODUCT((NhuCau!$E$320:$E$327=Kykehoach)*((NhuCau!BH$320:BH$327)/5))+SUMPRODUCT((NhuCau!$E$320:$E$327=$C301)*(NhuCau!BH$320:BH$327))),2)</f>
        <v>0</v>
      </c>
      <c r="BE301" s="2">
        <f>ROUND((SUMPRODUCT((NhuCau!$E$320:$E$327=CakyQuyhoach)*((NhuCau!BI$320:BI$327)/10))+SUMPRODUCT((NhuCau!$E$320:$E$327=Kykehoach)*((NhuCau!BI$320:BI$327)/5))+SUMPRODUCT((NhuCau!$E$320:$E$327=$C301)*(NhuCau!BI$320:BI$327))),2)</f>
        <v>0</v>
      </c>
      <c r="BF301" s="2">
        <f>ROUND((SUMPRODUCT((NhuCau!$E$320:$E$327=CakyQuyhoach)*((NhuCau!BJ$320:BJ$327)/10))+SUMPRODUCT((NhuCau!$E$320:$E$327=Kykehoach)*((NhuCau!BJ$320:BJ$327)/5))+SUMPRODUCT((NhuCau!$E$320:$E$327=$C301)*(NhuCau!BJ$320:BJ$327))),2)</f>
        <v>0</v>
      </c>
      <c r="BG301" s="2">
        <f>ROUND((SUMPRODUCT((NhuCau!$E$320:$E$327=CakyQuyhoach)*((NhuCau!BK$320:BK$327)/10))+SUMPRODUCT((NhuCau!$E$320:$E$327=Kykehoach)*((NhuCau!BK$320:BK$327)/5))+SUMPRODUCT((NhuCau!$E$320:$E$327=$C301)*(NhuCau!BK$320:BK$327))),2)</f>
        <v>0</v>
      </c>
    </row>
    <row r="302" spans="1:59" s="1" customFormat="1" ht="16.5" customHeight="1">
      <c r="A302" s="251" t="s">
        <v>42</v>
      </c>
      <c r="B302" s="252"/>
      <c r="C302" s="253" t="str">
        <f>BANGTINH!O7</f>
        <v>Năm 2026</v>
      </c>
      <c r="D302" s="246" t="s">
        <v>208</v>
      </c>
      <c r="E302" s="255">
        <f>SUM(F302:BG302)</f>
        <v>0</v>
      </c>
      <c r="F302" s="2">
        <f>ROUND((SUMPRODUCT((NhuCau!$E$320:$E$327=CakyQuyhoach)*((NhuCau!I$320:I$327)/10))+SUMPRODUCT((NhuCau!$E$320:$E$327=Kykehoach)*((NhuCau!I$320:I$327)/5))+SUMPRODUCT((NhuCau!$E$320:$E$327=$C302)*(NhuCau!I$320:I$327))),2)</f>
        <v>0</v>
      </c>
      <c r="G302" s="2">
        <f>ROUND((SUMPRODUCT((NhuCau!$E$320:$E$327=CakyQuyhoach)*((NhuCau!J$320:J$327)/10))+SUMPRODUCT((NhuCau!$E$320:$E$327=Kykehoach)*((NhuCau!J$320:J$327)/5))+SUMPRODUCT((NhuCau!$E$320:$E$327=$C302)*(NhuCau!J$320:J$327))),2)</f>
        <v>0</v>
      </c>
      <c r="H302" s="2">
        <f>ROUND((SUMPRODUCT((NhuCau!$E$320:$E$327=CakyQuyhoach)*((NhuCau!K$320:K$327)/10))+SUMPRODUCT((NhuCau!$E$320:$E$327=Kykehoach)*((NhuCau!K$320:K$327)/5))+SUMPRODUCT((NhuCau!$E$320:$E$327=$C302)*(NhuCau!K$320:K$327))),2)</f>
        <v>0</v>
      </c>
      <c r="I302" s="2">
        <f>ROUND((SUMPRODUCT((NhuCau!$E$320:$E$327=CakyQuyhoach)*((NhuCau!L$320:L$327)/10))+SUMPRODUCT((NhuCau!$E$320:$E$327=Kykehoach)*((NhuCau!L$320:L$327)/5))+SUMPRODUCT((NhuCau!$E$320:$E$327=$C302)*(NhuCau!L$320:L$327))),2)</f>
        <v>0</v>
      </c>
      <c r="J302" s="2">
        <f>ROUND((SUMPRODUCT((NhuCau!$E$320:$E$327=CakyQuyhoach)*((NhuCau!M$320:M$327)/10))+SUMPRODUCT((NhuCau!$E$320:$E$327=Kykehoach)*((NhuCau!M$320:M$327)/5))+SUMPRODUCT((NhuCau!$E$320:$E$327=$C302)*(NhuCau!M$320:M$327))),2)</f>
        <v>0</v>
      </c>
      <c r="K302" s="2">
        <f>ROUND((SUMPRODUCT((NhuCau!$E$320:$E$327=CakyQuyhoach)*((NhuCau!N$320:N$327)/10))+SUMPRODUCT((NhuCau!$E$320:$E$327=Kykehoach)*((NhuCau!N$320:N$327)/5))+SUMPRODUCT((NhuCau!$E$320:$E$327=$C302)*(NhuCau!N$320:N$327))),2)</f>
        <v>0</v>
      </c>
      <c r="L302" s="2">
        <f>ROUND((SUMPRODUCT((NhuCau!$E$320:$E$327=CakyQuyhoach)*((NhuCau!O$320:O$327)/10))+SUMPRODUCT((NhuCau!$E$320:$E$327=Kykehoach)*((NhuCau!O$320:O$327)/5))+SUMPRODUCT((NhuCau!$E$320:$E$327=$C302)*(NhuCau!O$320:O$327))),2)</f>
        <v>0</v>
      </c>
      <c r="M302" s="2">
        <f>ROUND((SUMPRODUCT((NhuCau!$E$320:$E$327=CakyQuyhoach)*((NhuCau!P$320:P$327)/10))+SUMPRODUCT((NhuCau!$E$320:$E$327=Kykehoach)*((NhuCau!P$320:P$327)/5))+SUMPRODUCT((NhuCau!$E$320:$E$327=$C302)*(NhuCau!P$320:P$327))),2)</f>
        <v>0</v>
      </c>
      <c r="N302" s="2">
        <f>ROUND((SUMPRODUCT((NhuCau!$E$320:$E$327=CakyQuyhoach)*((NhuCau!Q$320:Q$327)/10))+SUMPRODUCT((NhuCau!$E$320:$E$327=Kykehoach)*((NhuCau!Q$320:Q$327)/5))+SUMPRODUCT((NhuCau!$E$320:$E$327=$C302)*(NhuCau!Q$320:Q$327))),2)</f>
        <v>0</v>
      </c>
      <c r="O302" s="2">
        <f>ROUND((SUMPRODUCT((NhuCau!$E$320:$E$327=CakyQuyhoach)*((NhuCau!R$320:R$327)/10))+SUMPRODUCT((NhuCau!$E$320:$E$327=Kykehoach)*((NhuCau!R$320:R$327)/5))+SUMPRODUCT((NhuCau!$E$320:$E$327=$C302)*(NhuCau!R$320:R$327))),2)</f>
        <v>0</v>
      </c>
      <c r="P302" s="2">
        <f>ROUND((SUMPRODUCT((NhuCau!$E$320:$E$327=CakyQuyhoach)*((NhuCau!S$320:S$327)/10))+SUMPRODUCT((NhuCau!$E$320:$E$327=Kykehoach)*((NhuCau!S$320:S$327)/5))+SUMPRODUCT((NhuCau!$E$320:$E$327=$C302)*(NhuCau!S$320:S$327))),2)</f>
        <v>0</v>
      </c>
      <c r="Q302" s="2">
        <f>ROUND((SUMPRODUCT((NhuCau!$E$320:$E$327=CakyQuyhoach)*((NhuCau!T$320:T$327)/10))+SUMPRODUCT((NhuCau!$E$320:$E$327=Kykehoach)*((NhuCau!T$320:T$327)/5))+SUMPRODUCT((NhuCau!$E$320:$E$327=$C302)*(NhuCau!T$320:T$327))),2)</f>
        <v>0</v>
      </c>
      <c r="R302" s="2">
        <f>ROUND((SUMPRODUCT((NhuCau!$E$320:$E$327=CakyQuyhoach)*((NhuCau!U$320:U$327)/10))+SUMPRODUCT((NhuCau!$E$320:$E$327=Kykehoach)*((NhuCau!U$320:U$327)/5))+SUMPRODUCT((NhuCau!$E$320:$E$327=$C302)*(NhuCau!U$320:U$327))),2)</f>
        <v>0</v>
      </c>
      <c r="S302" s="2">
        <f>ROUND((SUMPRODUCT((NhuCau!$E$320:$E$327=CakyQuyhoach)*((NhuCau!V$320:V$327)/10))+SUMPRODUCT((NhuCau!$E$320:$E$327=Kykehoach)*((NhuCau!V$320:V$327)/5))+SUMPRODUCT((NhuCau!$E$320:$E$327=$C302)*(NhuCau!V$320:V$327))),2)</f>
        <v>0</v>
      </c>
      <c r="T302" s="2">
        <f>ROUND((SUMPRODUCT((NhuCau!$E$320:$E$327=CakyQuyhoach)*((NhuCau!W$320:W$327)/10))+SUMPRODUCT((NhuCau!$E$320:$E$327=Kykehoach)*((NhuCau!W$320:W$327)/5))+SUMPRODUCT((NhuCau!$E$320:$E$327=$C302)*(NhuCau!W$320:W$327))),2)</f>
        <v>0</v>
      </c>
      <c r="U302" s="2">
        <f>ROUND((SUMPRODUCT((NhuCau!$E$320:$E$327=CakyQuyhoach)*((NhuCau!X$320:X$327)/10))+SUMPRODUCT((NhuCau!$E$320:$E$327=Kykehoach)*((NhuCau!X$320:X$327)/5))+SUMPRODUCT((NhuCau!$E$320:$E$327=$C302)*(NhuCau!X$320:X$327))),2)</f>
        <v>0</v>
      </c>
      <c r="V302" s="2">
        <f>ROUND((SUMPRODUCT((NhuCau!$E$320:$E$327=CakyQuyhoach)*((NhuCau!Y$320:Y$327)/10))+SUMPRODUCT((NhuCau!$E$320:$E$327=Kykehoach)*((NhuCau!Y$320:Y$327)/5))+SUMPRODUCT((NhuCau!$E$320:$E$327=$C302)*(NhuCau!Y$320:Y$327))),2)</f>
        <v>0</v>
      </c>
      <c r="W302" s="2">
        <f>ROUND((SUMPRODUCT((NhuCau!$E$320:$E$327=CakyQuyhoach)*((NhuCau!Z$320:Z$327)/10))+SUMPRODUCT((NhuCau!$E$320:$E$327=Kykehoach)*((NhuCau!Z$320:Z$327)/5))+SUMPRODUCT((NhuCau!$E$320:$E$327=$C302)*(NhuCau!Z$320:Z$327))),2)</f>
        <v>0</v>
      </c>
      <c r="X302" s="2">
        <f>ROUND((SUMPRODUCT((NhuCau!$E$320:$E$327=CakyQuyhoach)*((NhuCau!AA$320:AA$327)/10))+SUMPRODUCT((NhuCau!$E$320:$E$327=Kykehoach)*((NhuCau!AA$320:AA$327)/5))+SUMPRODUCT((NhuCau!$E$320:$E$327=$C302)*(NhuCau!AA$320:AA$327))),2)</f>
        <v>0</v>
      </c>
      <c r="Y302" s="2">
        <f>ROUND((SUMPRODUCT((NhuCau!$E$320:$E$327=CakyQuyhoach)*((NhuCau!AB$320:AB$327)/10))+SUMPRODUCT((NhuCau!$E$320:$E$327=Kykehoach)*((NhuCau!AB$320:AB$327)/5))+SUMPRODUCT((NhuCau!$E$320:$E$327=$C302)*(NhuCau!AB$320:AB$327))),2)</f>
        <v>0</v>
      </c>
      <c r="Z302" s="2">
        <f>ROUND((SUMPRODUCT((NhuCau!$E$320:$E$327=CakyQuyhoach)*((NhuCau!AC$320:AC$327)/10))+SUMPRODUCT((NhuCau!$E$320:$E$327=Kykehoach)*((NhuCau!AC$320:AC$327)/5))+SUMPRODUCT((NhuCau!$E$320:$E$327=$C302)*(NhuCau!AC$320:AC$327))),2)</f>
        <v>0</v>
      </c>
      <c r="AA302" s="2">
        <f>ROUND((SUMPRODUCT((NhuCau!$E$320:$E$327=CakyQuyhoach)*((NhuCau!AD$320:AD$327)/10))+SUMPRODUCT((NhuCau!$E$320:$E$327=Kykehoach)*((NhuCau!AD$320:AD$327)/5))+SUMPRODUCT((NhuCau!$E$320:$E$327=$C302)*(NhuCau!AD$320:AD$327))),2)</f>
        <v>0</v>
      </c>
      <c r="AB302" s="2">
        <f>ROUND((SUMPRODUCT((NhuCau!$E$320:$E$327=CakyQuyhoach)*((NhuCau!AE$320:AE$327)/10))+SUMPRODUCT((NhuCau!$E$320:$E$327=Kykehoach)*((NhuCau!AE$320:AE$327)/5))+SUMPRODUCT((NhuCau!$E$320:$E$327=$C302)*(NhuCau!AE$320:AE$327))),2)</f>
        <v>0</v>
      </c>
      <c r="AC302" s="2">
        <f>ROUND((SUMPRODUCT((NhuCau!$E$320:$E$327=CakyQuyhoach)*((NhuCau!AF$320:AF$327)/10))+SUMPRODUCT((NhuCau!$E$320:$E$327=Kykehoach)*((NhuCau!AF$320:AF$327)/5))+SUMPRODUCT((NhuCau!$E$320:$E$327=$C302)*(NhuCau!AF$320:AF$327))),2)</f>
        <v>0</v>
      </c>
      <c r="AD302" s="2">
        <f>ROUND((SUMPRODUCT((NhuCau!$E$320:$E$327=CakyQuyhoach)*((NhuCau!AG$320:AG$327)/10))+SUMPRODUCT((NhuCau!$E$320:$E$327=Kykehoach)*((NhuCau!AG$320:AG$327)/5))+SUMPRODUCT((NhuCau!$E$320:$E$327=$C302)*(NhuCau!AG$320:AG$327))),2)</f>
        <v>0</v>
      </c>
      <c r="AE302" s="2">
        <f>ROUND((SUMPRODUCT((NhuCau!$E$320:$E$327=CakyQuyhoach)*((NhuCau!AH$320:AH$327)/10))+SUMPRODUCT((NhuCau!$E$320:$E$327=Kykehoach)*((NhuCau!AH$320:AH$327)/5))+SUMPRODUCT((NhuCau!$E$320:$E$327=$C302)*(NhuCau!AH$320:AH$327))),2)</f>
        <v>0</v>
      </c>
      <c r="AF302" s="2">
        <f>ROUND((SUMPRODUCT((NhuCau!$E$320:$E$327=CakyQuyhoach)*((NhuCau!AI$320:AI$327)/10))+SUMPRODUCT((NhuCau!$E$320:$E$327=Kykehoach)*((NhuCau!AI$320:AI$327)/5))+SUMPRODUCT((NhuCau!$E$320:$E$327=$C302)*(NhuCau!AI$320:AI$327))),2)</f>
        <v>0</v>
      </c>
      <c r="AG302" s="2">
        <f>ROUND((SUMPRODUCT((NhuCau!$E$320:$E$327=CakyQuyhoach)*((NhuCau!AJ$320:AJ$327)/10))+SUMPRODUCT((NhuCau!$E$320:$E$327=Kykehoach)*((NhuCau!AJ$320:AJ$327)/5))+SUMPRODUCT((NhuCau!$E$320:$E$327=$C302)*(NhuCau!AJ$320:AJ$327))),2)</f>
        <v>0</v>
      </c>
      <c r="AH302" s="2">
        <f>ROUND((SUMPRODUCT((NhuCau!$E$320:$E$327=CakyQuyhoach)*((NhuCau!AK$320:AK$327)/10))+SUMPRODUCT((NhuCau!$E$320:$E$327=Kykehoach)*((NhuCau!AK$320:AK$327)/5))+SUMPRODUCT((NhuCau!$E$320:$E$327=$C302)*(NhuCau!AK$320:AK$327))),2)</f>
        <v>0</v>
      </c>
      <c r="AI302" s="2">
        <f>ROUND((SUMPRODUCT((NhuCau!$E$320:$E$327=CakyQuyhoach)*((NhuCau!AL$320:AL$327)/10))+SUMPRODUCT((NhuCau!$E$320:$E$327=Kykehoach)*((NhuCau!AL$320:AL$327)/5))+SUMPRODUCT((NhuCau!$E$320:$E$327=$C302)*(NhuCau!AL$320:AL$327))),2)</f>
        <v>0</v>
      </c>
      <c r="AJ302" s="2">
        <f>ROUND((SUMPRODUCT((NhuCau!$E$320:$E$327=CakyQuyhoach)*((NhuCau!AM$320:AM$327)/10))+SUMPRODUCT((NhuCau!$E$320:$E$327=Kykehoach)*((NhuCau!AM$320:AM$327)/5))+SUMPRODUCT((NhuCau!$E$320:$E$327=$C302)*(NhuCau!AM$320:AM$327))),2)</f>
        <v>0</v>
      </c>
      <c r="AK302" s="2">
        <f>ROUND((SUMPRODUCT((NhuCau!$E$320:$E$327=CakyQuyhoach)*((NhuCau!AN$320:AN$327)/10))+SUMPRODUCT((NhuCau!$E$320:$E$327=Kykehoach)*((NhuCau!AN$320:AN$327)/5))+SUMPRODUCT((NhuCau!$E$320:$E$327=$C302)*(NhuCau!AN$320:AN$327))),2)</f>
        <v>0</v>
      </c>
      <c r="AL302" s="2">
        <f>ROUND((SUMPRODUCT((NhuCau!$E$320:$E$327=CakyQuyhoach)*((NhuCau!AO$320:AO$327)/10))+SUMPRODUCT((NhuCau!$E$320:$E$327=Kykehoach)*((NhuCau!AO$320:AO$327)/5))+SUMPRODUCT((NhuCau!$E$320:$E$327=$C302)*(NhuCau!AO$320:AO$327))),2)</f>
        <v>0</v>
      </c>
      <c r="AM302" s="2">
        <f>ROUND((SUMPRODUCT((NhuCau!$E$320:$E$327=CakyQuyhoach)*((NhuCau!AP$320:AP$327)/10))+SUMPRODUCT((NhuCau!$E$320:$E$327=Kykehoach)*((NhuCau!AP$320:AP$327)/5))+SUMPRODUCT((NhuCau!$E$320:$E$327=$C302)*(NhuCau!AP$320:AP$327))),2)</f>
        <v>0</v>
      </c>
      <c r="AN302" s="2">
        <f>ROUND((SUMPRODUCT((NhuCau!$E$320:$E$327=CakyQuyhoach)*((NhuCau!AQ$320:AQ$327)/10))+SUMPRODUCT((NhuCau!$E$320:$E$327=Kykehoach)*((NhuCau!AQ$320:AQ$327)/5))+SUMPRODUCT((NhuCau!$E$320:$E$327=$C302)*(NhuCau!AQ$320:AQ$327))),2)</f>
        <v>0</v>
      </c>
      <c r="AO302" s="2">
        <f>ROUND((SUMPRODUCT((NhuCau!$E$320:$E$327=CakyQuyhoach)*((NhuCau!AR$320:AR$327)/10))+SUMPRODUCT((NhuCau!$E$320:$E$327=Kykehoach)*((NhuCau!AR$320:AR$327)/5))+SUMPRODUCT((NhuCau!$E$320:$E$327=$C302)*(NhuCau!AR$320:AR$327))),2)</f>
        <v>0</v>
      </c>
      <c r="AP302" s="2">
        <f>ROUND((SUMPRODUCT((NhuCau!$E$320:$E$327=CakyQuyhoach)*((NhuCau!AS$320:AS$327)/10))+SUMPRODUCT((NhuCau!$E$320:$E$327=Kykehoach)*((NhuCau!AS$320:AS$327)/5))+SUMPRODUCT((NhuCau!$E$320:$E$327=$C302)*(NhuCau!AS$320:AS$327))),2)</f>
        <v>0</v>
      </c>
      <c r="AQ302" s="2">
        <f>ROUND((SUMPRODUCT((NhuCau!$E$320:$E$327=CakyQuyhoach)*((NhuCau!AT$320:AT$327)/10))+SUMPRODUCT((NhuCau!$E$320:$E$327=Kykehoach)*((NhuCau!AT$320:AT$327)/5))+SUMPRODUCT((NhuCau!$E$320:$E$327=$C302)*(NhuCau!AT$320:AT$327))),2)</f>
        <v>0</v>
      </c>
      <c r="AR302" s="2">
        <f>ROUND((SUMPRODUCT((NhuCau!$E$320:$E$327=CakyQuyhoach)*((NhuCau!AU$320:AU$327)/10))+SUMPRODUCT((NhuCau!$E$320:$E$327=Kykehoach)*((NhuCau!AU$320:AU$327)/5))+SUMPRODUCT((NhuCau!$E$320:$E$327=$C302)*(NhuCau!AU$320:AU$327))),2)</f>
        <v>0</v>
      </c>
      <c r="AS302" s="2">
        <f>ROUND((SUMPRODUCT((NhuCau!$E$320:$E$327=CakyQuyhoach)*((NhuCau!AV$320:AV$327)/10))+SUMPRODUCT((NhuCau!$E$320:$E$327=Kykehoach)*((NhuCau!AV$320:AV$327)/5))+SUMPRODUCT((NhuCau!$E$320:$E$327=$C302)*(NhuCau!AV$320:AV$327))),2)</f>
        <v>0</v>
      </c>
      <c r="AT302" s="2">
        <f>ROUND((SUMPRODUCT((NhuCau!$E$320:$E$327=CakyQuyhoach)*((NhuCau!AW$320:AW$327)/10))+SUMPRODUCT((NhuCau!$E$320:$E$327=Kykehoach)*((NhuCau!AW$320:AW$327)/5))+SUMPRODUCT((NhuCau!$E$320:$E$327=$C302)*(NhuCau!AW$320:AW$327))),2)</f>
        <v>0</v>
      </c>
      <c r="AU302" s="2">
        <f>ROUND((SUMPRODUCT((NhuCau!$E$320:$E$327=CakyQuyhoach)*((NhuCau!AX$320:AX$327)/10))+SUMPRODUCT((NhuCau!$E$320:$E$327=Kykehoach)*((NhuCau!AX$320:AX$327)/5))+SUMPRODUCT((NhuCau!$E$320:$E$327=$C302)*(NhuCau!AX$320:AX$327))),2)</f>
        <v>0</v>
      </c>
      <c r="AV302" s="2">
        <f>ROUND((SUMPRODUCT((NhuCau!$E$320:$E$327=CakyQuyhoach)*((NhuCau!AY$320:AY$327)/10))+SUMPRODUCT((NhuCau!$E$320:$E$327=Kykehoach)*((NhuCau!AY$320:AY$327)/5))+SUMPRODUCT((NhuCau!$E$320:$E$327=$C302)*(NhuCau!AY$320:AY$327))),2)</f>
        <v>0</v>
      </c>
      <c r="AW302" s="2">
        <f>ROUND((SUMPRODUCT((NhuCau!$E$320:$E$327=CakyQuyhoach)*((NhuCau!AZ$320:AZ$327)/10))+SUMPRODUCT((NhuCau!$E$320:$E$327=Kykehoach)*((NhuCau!AZ$320:AZ$327)/5))+SUMPRODUCT((NhuCau!$E$320:$E$327=$C302)*(NhuCau!AZ$320:AZ$327))),2)</f>
        <v>0</v>
      </c>
      <c r="AX302" s="2">
        <f>ROUND((SUMPRODUCT((NhuCau!$E$320:$E$327=CakyQuyhoach)*((NhuCau!BA$320:BA$327)/10))+SUMPRODUCT((NhuCau!$E$320:$E$327=Kykehoach)*((NhuCau!BA$320:BA$327)/5))+SUMPRODUCT((NhuCau!$E$320:$E$327=$C302)*(NhuCau!BA$320:BA$327))),2)</f>
        <v>0</v>
      </c>
      <c r="AY302" s="2">
        <f>ROUND((SUMPRODUCT((NhuCau!$E$320:$E$327=CakyQuyhoach)*((NhuCau!BB$320:BB$327)/10))+SUMPRODUCT((NhuCau!$E$320:$E$327=Kykehoach)*((NhuCau!BB$320:BB$327)/5))+SUMPRODUCT((NhuCau!$E$320:$E$327=$C302)*(NhuCau!BB$320:BB$327))),2)</f>
        <v>0</v>
      </c>
      <c r="AZ302" s="2">
        <f>ROUND((SUMPRODUCT((NhuCau!$E$320:$E$327=CakyQuyhoach)*((NhuCau!BD$320:BD$327)/10))+SUMPRODUCT((NhuCau!$E$320:$E$327=Kykehoach)*((NhuCau!BD$320:BD$327)/5))+SUMPRODUCT((NhuCau!$E$320:$E$327=$C302)*(NhuCau!BD$320:BD$327))),2)</f>
        <v>0</v>
      </c>
      <c r="BA302" s="2">
        <f>ROUND((SUMPRODUCT((NhuCau!$E$320:$E$327=CakyQuyhoach)*((NhuCau!BE$320:BE$327)/10))+SUMPRODUCT((NhuCau!$E$320:$E$327=Kykehoach)*((NhuCau!BE$320:BE$327)/5))+SUMPRODUCT((NhuCau!$E$320:$E$327=$C302)*(NhuCau!BE$320:BE$327))),2)</f>
        <v>0</v>
      </c>
      <c r="BB302" s="2">
        <f>ROUND((SUMPRODUCT((NhuCau!$E$320:$E$327=CakyQuyhoach)*((NhuCau!BF$320:BF$327)/10))+SUMPRODUCT((NhuCau!$E$320:$E$327=Kykehoach)*((NhuCau!BF$320:BF$327)/5))+SUMPRODUCT((NhuCau!$E$320:$E$327=$C302)*(NhuCau!BF$320:BF$327))),2)</f>
        <v>0</v>
      </c>
      <c r="BC302" s="2">
        <f>ROUND((SUMPRODUCT((NhuCau!$E$320:$E$327=CakyQuyhoach)*((NhuCau!BG$320:BG$327)/10))+SUMPRODUCT((NhuCau!$E$320:$E$327=Kykehoach)*((NhuCau!BG$320:BG$327)/5))+SUMPRODUCT((NhuCau!$E$320:$E$327=$C302)*(NhuCau!BG$320:BG$327))),2)</f>
        <v>0</v>
      </c>
      <c r="BD302" s="2">
        <f>ROUND((SUMPRODUCT((NhuCau!$E$320:$E$327=CakyQuyhoach)*((NhuCau!BH$320:BH$327)/10))+SUMPRODUCT((NhuCau!$E$320:$E$327=Kykehoach)*((NhuCau!BH$320:BH$327)/5))+SUMPRODUCT((NhuCau!$E$320:$E$327=$C302)*(NhuCau!BH$320:BH$327))),2)</f>
        <v>0</v>
      </c>
      <c r="BE302" s="2">
        <f>ROUND((SUMPRODUCT((NhuCau!$E$320:$E$327=CakyQuyhoach)*((NhuCau!BI$320:BI$327)/10))+SUMPRODUCT((NhuCau!$E$320:$E$327=Kykehoach)*((NhuCau!BI$320:BI$327)/5))+SUMPRODUCT((NhuCau!$E$320:$E$327=$C302)*(NhuCau!BI$320:BI$327))),2)</f>
        <v>0</v>
      </c>
      <c r="BF302" s="2">
        <f>ROUND((SUMPRODUCT((NhuCau!$E$320:$E$327=CakyQuyhoach)*((NhuCau!BJ$320:BJ$327)/10))+SUMPRODUCT((NhuCau!$E$320:$E$327=Kykehoach)*((NhuCau!BJ$320:BJ$327)/5))+SUMPRODUCT((NhuCau!$E$320:$E$327=$C302)*(NhuCau!BJ$320:BJ$327))),2)</f>
        <v>0</v>
      </c>
      <c r="BG302" s="2">
        <f>ROUND((SUMPRODUCT((NhuCau!$E$320:$E$327=CakyQuyhoach)*((NhuCau!BK$320:BK$327)/10))+SUMPRODUCT((NhuCau!$E$320:$E$327=Kykehoach)*((NhuCau!BK$320:BK$327)/5))+SUMPRODUCT((NhuCau!$E$320:$E$327=$C302)*(NhuCau!BK$320:BK$327))),2)</f>
        <v>0</v>
      </c>
    </row>
    <row r="303" spans="1:59" s="1" customFormat="1" ht="16.5" customHeight="1">
      <c r="A303" s="251" t="s">
        <v>42</v>
      </c>
      <c r="B303" s="252"/>
      <c r="C303" s="253" t="str">
        <f>BANGTINH!O8</f>
        <v>Năm 2027</v>
      </c>
      <c r="D303" s="246" t="s">
        <v>208</v>
      </c>
      <c r="E303" s="255">
        <f>SUM(F303:BG303)</f>
        <v>0</v>
      </c>
      <c r="F303" s="2">
        <f>ROUND((SUMPRODUCT((NhuCau!$E$320:$E$327=CakyQuyhoach)*((NhuCau!I$320:I$327)/10))+SUMPRODUCT((NhuCau!$E$320:$E$327=Kykehoach)*((NhuCau!I$320:I$327)/5))+SUMPRODUCT((NhuCau!$E$320:$E$327=$C303)*(NhuCau!I$320:I$327))),2)</f>
        <v>0</v>
      </c>
      <c r="G303" s="2">
        <f>ROUND((SUMPRODUCT((NhuCau!$E$320:$E$327=CakyQuyhoach)*((NhuCau!J$320:J$327)/10))+SUMPRODUCT((NhuCau!$E$320:$E$327=Kykehoach)*((NhuCau!J$320:J$327)/5))+SUMPRODUCT((NhuCau!$E$320:$E$327=$C303)*(NhuCau!J$320:J$327))),2)</f>
        <v>0</v>
      </c>
      <c r="H303" s="2">
        <f>ROUND((SUMPRODUCT((NhuCau!$E$320:$E$327=CakyQuyhoach)*((NhuCau!K$320:K$327)/10))+SUMPRODUCT((NhuCau!$E$320:$E$327=Kykehoach)*((NhuCau!K$320:K$327)/5))+SUMPRODUCT((NhuCau!$E$320:$E$327=$C303)*(NhuCau!K$320:K$327))),2)</f>
        <v>0</v>
      </c>
      <c r="I303" s="2">
        <f>ROUND((SUMPRODUCT((NhuCau!$E$320:$E$327=CakyQuyhoach)*((NhuCau!L$320:L$327)/10))+SUMPRODUCT((NhuCau!$E$320:$E$327=Kykehoach)*((NhuCau!L$320:L$327)/5))+SUMPRODUCT((NhuCau!$E$320:$E$327=$C303)*(NhuCau!L$320:L$327))),2)</f>
        <v>0</v>
      </c>
      <c r="J303" s="2">
        <f>ROUND((SUMPRODUCT((NhuCau!$E$320:$E$327=CakyQuyhoach)*((NhuCau!M$320:M$327)/10))+SUMPRODUCT((NhuCau!$E$320:$E$327=Kykehoach)*((NhuCau!M$320:M$327)/5))+SUMPRODUCT((NhuCau!$E$320:$E$327=$C303)*(NhuCau!M$320:M$327))),2)</f>
        <v>0</v>
      </c>
      <c r="K303" s="2">
        <f>ROUND((SUMPRODUCT((NhuCau!$E$320:$E$327=CakyQuyhoach)*((NhuCau!N$320:N$327)/10))+SUMPRODUCT((NhuCau!$E$320:$E$327=Kykehoach)*((NhuCau!N$320:N$327)/5))+SUMPRODUCT((NhuCau!$E$320:$E$327=$C303)*(NhuCau!N$320:N$327))),2)</f>
        <v>0</v>
      </c>
      <c r="L303" s="2">
        <f>ROUND((SUMPRODUCT((NhuCau!$E$320:$E$327=CakyQuyhoach)*((NhuCau!O$320:O$327)/10))+SUMPRODUCT((NhuCau!$E$320:$E$327=Kykehoach)*((NhuCau!O$320:O$327)/5))+SUMPRODUCT((NhuCau!$E$320:$E$327=$C303)*(NhuCau!O$320:O$327))),2)</f>
        <v>0</v>
      </c>
      <c r="M303" s="2">
        <f>ROUND((SUMPRODUCT((NhuCau!$E$320:$E$327=CakyQuyhoach)*((NhuCau!P$320:P$327)/10))+SUMPRODUCT((NhuCau!$E$320:$E$327=Kykehoach)*((NhuCau!P$320:P$327)/5))+SUMPRODUCT((NhuCau!$E$320:$E$327=$C303)*(NhuCau!P$320:P$327))),2)</f>
        <v>0</v>
      </c>
      <c r="N303" s="2">
        <f>ROUND((SUMPRODUCT((NhuCau!$E$320:$E$327=CakyQuyhoach)*((NhuCau!Q$320:Q$327)/10))+SUMPRODUCT((NhuCau!$E$320:$E$327=Kykehoach)*((NhuCau!Q$320:Q$327)/5))+SUMPRODUCT((NhuCau!$E$320:$E$327=$C303)*(NhuCau!Q$320:Q$327))),2)</f>
        <v>0</v>
      </c>
      <c r="O303" s="2">
        <f>ROUND((SUMPRODUCT((NhuCau!$E$320:$E$327=CakyQuyhoach)*((NhuCau!R$320:R$327)/10))+SUMPRODUCT((NhuCau!$E$320:$E$327=Kykehoach)*((NhuCau!R$320:R$327)/5))+SUMPRODUCT((NhuCau!$E$320:$E$327=$C303)*(NhuCau!R$320:R$327))),2)</f>
        <v>0</v>
      </c>
      <c r="P303" s="2">
        <f>ROUND((SUMPRODUCT((NhuCau!$E$320:$E$327=CakyQuyhoach)*((NhuCau!S$320:S$327)/10))+SUMPRODUCT((NhuCau!$E$320:$E$327=Kykehoach)*((NhuCau!S$320:S$327)/5))+SUMPRODUCT((NhuCau!$E$320:$E$327=$C303)*(NhuCau!S$320:S$327))),2)</f>
        <v>0</v>
      </c>
      <c r="Q303" s="2">
        <f>ROUND((SUMPRODUCT((NhuCau!$E$320:$E$327=CakyQuyhoach)*((NhuCau!T$320:T$327)/10))+SUMPRODUCT((NhuCau!$E$320:$E$327=Kykehoach)*((NhuCau!T$320:T$327)/5))+SUMPRODUCT((NhuCau!$E$320:$E$327=$C303)*(NhuCau!T$320:T$327))),2)</f>
        <v>0</v>
      </c>
      <c r="R303" s="2">
        <f>ROUND((SUMPRODUCT((NhuCau!$E$320:$E$327=CakyQuyhoach)*((NhuCau!U$320:U$327)/10))+SUMPRODUCT((NhuCau!$E$320:$E$327=Kykehoach)*((NhuCau!U$320:U$327)/5))+SUMPRODUCT((NhuCau!$E$320:$E$327=$C303)*(NhuCau!U$320:U$327))),2)</f>
        <v>0</v>
      </c>
      <c r="S303" s="2">
        <f>ROUND((SUMPRODUCT((NhuCau!$E$320:$E$327=CakyQuyhoach)*((NhuCau!V$320:V$327)/10))+SUMPRODUCT((NhuCau!$E$320:$E$327=Kykehoach)*((NhuCau!V$320:V$327)/5))+SUMPRODUCT((NhuCau!$E$320:$E$327=$C303)*(NhuCau!V$320:V$327))),2)</f>
        <v>0</v>
      </c>
      <c r="T303" s="2">
        <f>ROUND((SUMPRODUCT((NhuCau!$E$320:$E$327=CakyQuyhoach)*((NhuCau!W$320:W$327)/10))+SUMPRODUCT((NhuCau!$E$320:$E$327=Kykehoach)*((NhuCau!W$320:W$327)/5))+SUMPRODUCT((NhuCau!$E$320:$E$327=$C303)*(NhuCau!W$320:W$327))),2)</f>
        <v>0</v>
      </c>
      <c r="U303" s="2">
        <f>ROUND((SUMPRODUCT((NhuCau!$E$320:$E$327=CakyQuyhoach)*((NhuCau!X$320:X$327)/10))+SUMPRODUCT((NhuCau!$E$320:$E$327=Kykehoach)*((NhuCau!X$320:X$327)/5))+SUMPRODUCT((NhuCau!$E$320:$E$327=$C303)*(NhuCau!X$320:X$327))),2)</f>
        <v>0</v>
      </c>
      <c r="V303" s="2">
        <f>ROUND((SUMPRODUCT((NhuCau!$E$320:$E$327=CakyQuyhoach)*((NhuCau!Y$320:Y$327)/10))+SUMPRODUCT((NhuCau!$E$320:$E$327=Kykehoach)*((NhuCau!Y$320:Y$327)/5))+SUMPRODUCT((NhuCau!$E$320:$E$327=$C303)*(NhuCau!Y$320:Y$327))),2)</f>
        <v>0</v>
      </c>
      <c r="W303" s="2">
        <f>ROUND((SUMPRODUCT((NhuCau!$E$320:$E$327=CakyQuyhoach)*((NhuCau!Z$320:Z$327)/10))+SUMPRODUCT((NhuCau!$E$320:$E$327=Kykehoach)*((NhuCau!Z$320:Z$327)/5))+SUMPRODUCT((NhuCau!$E$320:$E$327=$C303)*(NhuCau!Z$320:Z$327))),2)</f>
        <v>0</v>
      </c>
      <c r="X303" s="2">
        <f>ROUND((SUMPRODUCT((NhuCau!$E$320:$E$327=CakyQuyhoach)*((NhuCau!AA$320:AA$327)/10))+SUMPRODUCT((NhuCau!$E$320:$E$327=Kykehoach)*((NhuCau!AA$320:AA$327)/5))+SUMPRODUCT((NhuCau!$E$320:$E$327=$C303)*(NhuCau!AA$320:AA$327))),2)</f>
        <v>0</v>
      </c>
      <c r="Y303" s="2">
        <f>ROUND((SUMPRODUCT((NhuCau!$E$320:$E$327=CakyQuyhoach)*((NhuCau!AB$320:AB$327)/10))+SUMPRODUCT((NhuCau!$E$320:$E$327=Kykehoach)*((NhuCau!AB$320:AB$327)/5))+SUMPRODUCT((NhuCau!$E$320:$E$327=$C303)*(NhuCau!AB$320:AB$327))),2)</f>
        <v>0</v>
      </c>
      <c r="Z303" s="2">
        <f>ROUND((SUMPRODUCT((NhuCau!$E$320:$E$327=CakyQuyhoach)*((NhuCau!AC$320:AC$327)/10))+SUMPRODUCT((NhuCau!$E$320:$E$327=Kykehoach)*((NhuCau!AC$320:AC$327)/5))+SUMPRODUCT((NhuCau!$E$320:$E$327=$C303)*(NhuCau!AC$320:AC$327))),2)</f>
        <v>0</v>
      </c>
      <c r="AA303" s="2">
        <f>ROUND((SUMPRODUCT((NhuCau!$E$320:$E$327=CakyQuyhoach)*((NhuCau!AD$320:AD$327)/10))+SUMPRODUCT((NhuCau!$E$320:$E$327=Kykehoach)*((NhuCau!AD$320:AD$327)/5))+SUMPRODUCT((NhuCau!$E$320:$E$327=$C303)*(NhuCau!AD$320:AD$327))),2)</f>
        <v>0</v>
      </c>
      <c r="AB303" s="2">
        <f>ROUND((SUMPRODUCT((NhuCau!$E$320:$E$327=CakyQuyhoach)*((NhuCau!AE$320:AE$327)/10))+SUMPRODUCT((NhuCau!$E$320:$E$327=Kykehoach)*((NhuCau!AE$320:AE$327)/5))+SUMPRODUCT((NhuCau!$E$320:$E$327=$C303)*(NhuCau!AE$320:AE$327))),2)</f>
        <v>0</v>
      </c>
      <c r="AC303" s="2">
        <f>ROUND((SUMPRODUCT((NhuCau!$E$320:$E$327=CakyQuyhoach)*((NhuCau!AF$320:AF$327)/10))+SUMPRODUCT((NhuCau!$E$320:$E$327=Kykehoach)*((NhuCau!AF$320:AF$327)/5))+SUMPRODUCT((NhuCau!$E$320:$E$327=$C303)*(NhuCau!AF$320:AF$327))),2)</f>
        <v>0</v>
      </c>
      <c r="AD303" s="2">
        <f>ROUND((SUMPRODUCT((NhuCau!$E$320:$E$327=CakyQuyhoach)*((NhuCau!AG$320:AG$327)/10))+SUMPRODUCT((NhuCau!$E$320:$E$327=Kykehoach)*((NhuCau!AG$320:AG$327)/5))+SUMPRODUCT((NhuCau!$E$320:$E$327=$C303)*(NhuCau!AG$320:AG$327))),2)</f>
        <v>0</v>
      </c>
      <c r="AE303" s="2">
        <f>ROUND((SUMPRODUCT((NhuCau!$E$320:$E$327=CakyQuyhoach)*((NhuCau!AH$320:AH$327)/10))+SUMPRODUCT((NhuCau!$E$320:$E$327=Kykehoach)*((NhuCau!AH$320:AH$327)/5))+SUMPRODUCT((NhuCau!$E$320:$E$327=$C303)*(NhuCau!AH$320:AH$327))),2)</f>
        <v>0</v>
      </c>
      <c r="AF303" s="2">
        <f>ROUND((SUMPRODUCT((NhuCau!$E$320:$E$327=CakyQuyhoach)*((NhuCau!AI$320:AI$327)/10))+SUMPRODUCT((NhuCau!$E$320:$E$327=Kykehoach)*((NhuCau!AI$320:AI$327)/5))+SUMPRODUCT((NhuCau!$E$320:$E$327=$C303)*(NhuCau!AI$320:AI$327))),2)</f>
        <v>0</v>
      </c>
      <c r="AG303" s="2">
        <f>ROUND((SUMPRODUCT((NhuCau!$E$320:$E$327=CakyQuyhoach)*((NhuCau!AJ$320:AJ$327)/10))+SUMPRODUCT((NhuCau!$E$320:$E$327=Kykehoach)*((NhuCau!AJ$320:AJ$327)/5))+SUMPRODUCT((NhuCau!$E$320:$E$327=$C303)*(NhuCau!AJ$320:AJ$327))),2)</f>
        <v>0</v>
      </c>
      <c r="AH303" s="2">
        <f>ROUND((SUMPRODUCT((NhuCau!$E$320:$E$327=CakyQuyhoach)*((NhuCau!AK$320:AK$327)/10))+SUMPRODUCT((NhuCau!$E$320:$E$327=Kykehoach)*((NhuCau!AK$320:AK$327)/5))+SUMPRODUCT((NhuCau!$E$320:$E$327=$C303)*(NhuCau!AK$320:AK$327))),2)</f>
        <v>0</v>
      </c>
      <c r="AI303" s="2">
        <f>ROUND((SUMPRODUCT((NhuCau!$E$320:$E$327=CakyQuyhoach)*((NhuCau!AL$320:AL$327)/10))+SUMPRODUCT((NhuCau!$E$320:$E$327=Kykehoach)*((NhuCau!AL$320:AL$327)/5))+SUMPRODUCT((NhuCau!$E$320:$E$327=$C303)*(NhuCau!AL$320:AL$327))),2)</f>
        <v>0</v>
      </c>
      <c r="AJ303" s="2">
        <f>ROUND((SUMPRODUCT((NhuCau!$E$320:$E$327=CakyQuyhoach)*((NhuCau!AM$320:AM$327)/10))+SUMPRODUCT((NhuCau!$E$320:$E$327=Kykehoach)*((NhuCau!AM$320:AM$327)/5))+SUMPRODUCT((NhuCau!$E$320:$E$327=$C303)*(NhuCau!AM$320:AM$327))),2)</f>
        <v>0</v>
      </c>
      <c r="AK303" s="2">
        <f>ROUND((SUMPRODUCT((NhuCau!$E$320:$E$327=CakyQuyhoach)*((NhuCau!AN$320:AN$327)/10))+SUMPRODUCT((NhuCau!$E$320:$E$327=Kykehoach)*((NhuCau!AN$320:AN$327)/5))+SUMPRODUCT((NhuCau!$E$320:$E$327=$C303)*(NhuCau!AN$320:AN$327))),2)</f>
        <v>0</v>
      </c>
      <c r="AL303" s="2">
        <f>ROUND((SUMPRODUCT((NhuCau!$E$320:$E$327=CakyQuyhoach)*((NhuCau!AO$320:AO$327)/10))+SUMPRODUCT((NhuCau!$E$320:$E$327=Kykehoach)*((NhuCau!AO$320:AO$327)/5))+SUMPRODUCT((NhuCau!$E$320:$E$327=$C303)*(NhuCau!AO$320:AO$327))),2)</f>
        <v>0</v>
      </c>
      <c r="AM303" s="2">
        <f>ROUND((SUMPRODUCT((NhuCau!$E$320:$E$327=CakyQuyhoach)*((NhuCau!AP$320:AP$327)/10))+SUMPRODUCT((NhuCau!$E$320:$E$327=Kykehoach)*((NhuCau!AP$320:AP$327)/5))+SUMPRODUCT((NhuCau!$E$320:$E$327=$C303)*(NhuCau!AP$320:AP$327))),2)</f>
        <v>0</v>
      </c>
      <c r="AN303" s="2">
        <f>ROUND((SUMPRODUCT((NhuCau!$E$320:$E$327=CakyQuyhoach)*((NhuCau!AQ$320:AQ$327)/10))+SUMPRODUCT((NhuCau!$E$320:$E$327=Kykehoach)*((NhuCau!AQ$320:AQ$327)/5))+SUMPRODUCT((NhuCau!$E$320:$E$327=$C303)*(NhuCau!AQ$320:AQ$327))),2)</f>
        <v>0</v>
      </c>
      <c r="AO303" s="2">
        <f>ROUND((SUMPRODUCT((NhuCau!$E$320:$E$327=CakyQuyhoach)*((NhuCau!AR$320:AR$327)/10))+SUMPRODUCT((NhuCau!$E$320:$E$327=Kykehoach)*((NhuCau!AR$320:AR$327)/5))+SUMPRODUCT((NhuCau!$E$320:$E$327=$C303)*(NhuCau!AR$320:AR$327))),2)</f>
        <v>0</v>
      </c>
      <c r="AP303" s="2">
        <f>ROUND((SUMPRODUCT((NhuCau!$E$320:$E$327=CakyQuyhoach)*((NhuCau!AS$320:AS$327)/10))+SUMPRODUCT((NhuCau!$E$320:$E$327=Kykehoach)*((NhuCau!AS$320:AS$327)/5))+SUMPRODUCT((NhuCau!$E$320:$E$327=$C303)*(NhuCau!AS$320:AS$327))),2)</f>
        <v>0</v>
      </c>
      <c r="AQ303" s="2">
        <f>ROUND((SUMPRODUCT((NhuCau!$E$320:$E$327=CakyQuyhoach)*((NhuCau!AT$320:AT$327)/10))+SUMPRODUCT((NhuCau!$E$320:$E$327=Kykehoach)*((NhuCau!AT$320:AT$327)/5))+SUMPRODUCT((NhuCau!$E$320:$E$327=$C303)*(NhuCau!AT$320:AT$327))),2)</f>
        <v>0</v>
      </c>
      <c r="AR303" s="2">
        <f>ROUND((SUMPRODUCT((NhuCau!$E$320:$E$327=CakyQuyhoach)*((NhuCau!AU$320:AU$327)/10))+SUMPRODUCT((NhuCau!$E$320:$E$327=Kykehoach)*((NhuCau!AU$320:AU$327)/5))+SUMPRODUCT((NhuCau!$E$320:$E$327=$C303)*(NhuCau!AU$320:AU$327))),2)</f>
        <v>0</v>
      </c>
      <c r="AS303" s="2">
        <f>ROUND((SUMPRODUCT((NhuCau!$E$320:$E$327=CakyQuyhoach)*((NhuCau!AV$320:AV$327)/10))+SUMPRODUCT((NhuCau!$E$320:$E$327=Kykehoach)*((NhuCau!AV$320:AV$327)/5))+SUMPRODUCT((NhuCau!$E$320:$E$327=$C303)*(NhuCau!AV$320:AV$327))),2)</f>
        <v>0</v>
      </c>
      <c r="AT303" s="2">
        <f>ROUND((SUMPRODUCT((NhuCau!$E$320:$E$327=CakyQuyhoach)*((NhuCau!AW$320:AW$327)/10))+SUMPRODUCT((NhuCau!$E$320:$E$327=Kykehoach)*((NhuCau!AW$320:AW$327)/5))+SUMPRODUCT((NhuCau!$E$320:$E$327=$C303)*(NhuCau!AW$320:AW$327))),2)</f>
        <v>0</v>
      </c>
      <c r="AU303" s="2">
        <f>ROUND((SUMPRODUCT((NhuCau!$E$320:$E$327=CakyQuyhoach)*((NhuCau!AX$320:AX$327)/10))+SUMPRODUCT((NhuCau!$E$320:$E$327=Kykehoach)*((NhuCau!AX$320:AX$327)/5))+SUMPRODUCT((NhuCau!$E$320:$E$327=$C303)*(NhuCau!AX$320:AX$327))),2)</f>
        <v>0</v>
      </c>
      <c r="AV303" s="2">
        <f>ROUND((SUMPRODUCT((NhuCau!$E$320:$E$327=CakyQuyhoach)*((NhuCau!AY$320:AY$327)/10))+SUMPRODUCT((NhuCau!$E$320:$E$327=Kykehoach)*((NhuCau!AY$320:AY$327)/5))+SUMPRODUCT((NhuCau!$E$320:$E$327=$C303)*(NhuCau!AY$320:AY$327))),2)</f>
        <v>0</v>
      </c>
      <c r="AW303" s="2">
        <f>ROUND((SUMPRODUCT((NhuCau!$E$320:$E$327=CakyQuyhoach)*((NhuCau!AZ$320:AZ$327)/10))+SUMPRODUCT((NhuCau!$E$320:$E$327=Kykehoach)*((NhuCau!AZ$320:AZ$327)/5))+SUMPRODUCT((NhuCau!$E$320:$E$327=$C303)*(NhuCau!AZ$320:AZ$327))),2)</f>
        <v>0</v>
      </c>
      <c r="AX303" s="2">
        <f>ROUND((SUMPRODUCT((NhuCau!$E$320:$E$327=CakyQuyhoach)*((NhuCau!BA$320:BA$327)/10))+SUMPRODUCT((NhuCau!$E$320:$E$327=Kykehoach)*((NhuCau!BA$320:BA$327)/5))+SUMPRODUCT((NhuCau!$E$320:$E$327=$C303)*(NhuCau!BA$320:BA$327))),2)</f>
        <v>0</v>
      </c>
      <c r="AY303" s="2">
        <f>ROUND((SUMPRODUCT((NhuCau!$E$320:$E$327=CakyQuyhoach)*((NhuCau!BB$320:BB$327)/10))+SUMPRODUCT((NhuCau!$E$320:$E$327=Kykehoach)*((NhuCau!BB$320:BB$327)/5))+SUMPRODUCT((NhuCau!$E$320:$E$327=$C303)*(NhuCau!BB$320:BB$327))),2)</f>
        <v>0</v>
      </c>
      <c r="AZ303" s="2">
        <f>ROUND((SUMPRODUCT((NhuCau!$E$320:$E$327=CakyQuyhoach)*((NhuCau!BD$320:BD$327)/10))+SUMPRODUCT((NhuCau!$E$320:$E$327=Kykehoach)*((NhuCau!BD$320:BD$327)/5))+SUMPRODUCT((NhuCau!$E$320:$E$327=$C303)*(NhuCau!BD$320:BD$327))),2)</f>
        <v>0</v>
      </c>
      <c r="BA303" s="2">
        <f>ROUND((SUMPRODUCT((NhuCau!$E$320:$E$327=CakyQuyhoach)*((NhuCau!BE$320:BE$327)/10))+SUMPRODUCT((NhuCau!$E$320:$E$327=Kykehoach)*((NhuCau!BE$320:BE$327)/5))+SUMPRODUCT((NhuCau!$E$320:$E$327=$C303)*(NhuCau!BE$320:BE$327))),2)</f>
        <v>0</v>
      </c>
      <c r="BB303" s="2">
        <f>ROUND((SUMPRODUCT((NhuCau!$E$320:$E$327=CakyQuyhoach)*((NhuCau!BF$320:BF$327)/10))+SUMPRODUCT((NhuCau!$E$320:$E$327=Kykehoach)*((NhuCau!BF$320:BF$327)/5))+SUMPRODUCT((NhuCau!$E$320:$E$327=$C303)*(NhuCau!BF$320:BF$327))),2)</f>
        <v>0</v>
      </c>
      <c r="BC303" s="2">
        <f>ROUND((SUMPRODUCT((NhuCau!$E$320:$E$327=CakyQuyhoach)*((NhuCau!BG$320:BG$327)/10))+SUMPRODUCT((NhuCau!$E$320:$E$327=Kykehoach)*((NhuCau!BG$320:BG$327)/5))+SUMPRODUCT((NhuCau!$E$320:$E$327=$C303)*(NhuCau!BG$320:BG$327))),2)</f>
        <v>0</v>
      </c>
      <c r="BD303" s="2">
        <f>ROUND((SUMPRODUCT((NhuCau!$E$320:$E$327=CakyQuyhoach)*((NhuCau!BH$320:BH$327)/10))+SUMPRODUCT((NhuCau!$E$320:$E$327=Kykehoach)*((NhuCau!BH$320:BH$327)/5))+SUMPRODUCT((NhuCau!$E$320:$E$327=$C303)*(NhuCau!BH$320:BH$327))),2)</f>
        <v>0</v>
      </c>
      <c r="BE303" s="2">
        <f>ROUND((SUMPRODUCT((NhuCau!$E$320:$E$327=CakyQuyhoach)*((NhuCau!BI$320:BI$327)/10))+SUMPRODUCT((NhuCau!$E$320:$E$327=Kykehoach)*((NhuCau!BI$320:BI$327)/5))+SUMPRODUCT((NhuCau!$E$320:$E$327=$C303)*(NhuCau!BI$320:BI$327))),2)</f>
        <v>0</v>
      </c>
      <c r="BF303" s="2">
        <f>ROUND((SUMPRODUCT((NhuCau!$E$320:$E$327=CakyQuyhoach)*((NhuCau!BJ$320:BJ$327)/10))+SUMPRODUCT((NhuCau!$E$320:$E$327=Kykehoach)*((NhuCau!BJ$320:BJ$327)/5))+SUMPRODUCT((NhuCau!$E$320:$E$327=$C303)*(NhuCau!BJ$320:BJ$327))),2)</f>
        <v>0</v>
      </c>
      <c r="BG303" s="2">
        <f>ROUND((SUMPRODUCT((NhuCau!$E$320:$E$327=CakyQuyhoach)*((NhuCau!BK$320:BK$327)/10))+SUMPRODUCT((NhuCau!$E$320:$E$327=Kykehoach)*((NhuCau!BK$320:BK$327)/5))+SUMPRODUCT((NhuCau!$E$320:$E$327=$C303)*(NhuCau!BK$320:BK$327))),2)</f>
        <v>0</v>
      </c>
    </row>
    <row r="304" spans="1:59" s="1" customFormat="1" ht="16.5" customHeight="1">
      <c r="A304" s="251" t="s">
        <v>42</v>
      </c>
      <c r="B304" s="252"/>
      <c r="C304" s="253" t="str">
        <f>BANGTINH!O9</f>
        <v>Năm 2028</v>
      </c>
      <c r="D304" s="246" t="s">
        <v>208</v>
      </c>
      <c r="E304" s="255">
        <f>SUM(F304:BG304)</f>
        <v>0</v>
      </c>
      <c r="F304" s="2">
        <f>ROUND((SUMPRODUCT((NhuCau!$E$320:$E$327=CakyQuyhoach)*((NhuCau!I$320:I$327)/10))+SUMPRODUCT((NhuCau!$E$320:$E$327=Kykehoach)*((NhuCau!I$320:I$327)/5))+SUMPRODUCT((NhuCau!$E$320:$E$327=$C304)*(NhuCau!I$320:I$327))),2)</f>
        <v>0</v>
      </c>
      <c r="G304" s="2">
        <f>ROUND((SUMPRODUCT((NhuCau!$E$320:$E$327=CakyQuyhoach)*((NhuCau!J$320:J$327)/10))+SUMPRODUCT((NhuCau!$E$320:$E$327=Kykehoach)*((NhuCau!J$320:J$327)/5))+SUMPRODUCT((NhuCau!$E$320:$E$327=$C304)*(NhuCau!J$320:J$327))),2)</f>
        <v>0</v>
      </c>
      <c r="H304" s="2">
        <f>ROUND((SUMPRODUCT((NhuCau!$E$320:$E$327=CakyQuyhoach)*((NhuCau!K$320:K$327)/10))+SUMPRODUCT((NhuCau!$E$320:$E$327=Kykehoach)*((NhuCau!K$320:K$327)/5))+SUMPRODUCT((NhuCau!$E$320:$E$327=$C304)*(NhuCau!K$320:K$327))),2)</f>
        <v>0</v>
      </c>
      <c r="I304" s="2">
        <f>ROUND((SUMPRODUCT((NhuCau!$E$320:$E$327=CakyQuyhoach)*((NhuCau!L$320:L$327)/10))+SUMPRODUCT((NhuCau!$E$320:$E$327=Kykehoach)*((NhuCau!L$320:L$327)/5))+SUMPRODUCT((NhuCau!$E$320:$E$327=$C304)*(NhuCau!L$320:L$327))),2)</f>
        <v>0</v>
      </c>
      <c r="J304" s="2">
        <f>ROUND((SUMPRODUCT((NhuCau!$E$320:$E$327=CakyQuyhoach)*((NhuCau!M$320:M$327)/10))+SUMPRODUCT((NhuCau!$E$320:$E$327=Kykehoach)*((NhuCau!M$320:M$327)/5))+SUMPRODUCT((NhuCau!$E$320:$E$327=$C304)*(NhuCau!M$320:M$327))),2)</f>
        <v>0</v>
      </c>
      <c r="K304" s="2">
        <f>ROUND((SUMPRODUCT((NhuCau!$E$320:$E$327=CakyQuyhoach)*((NhuCau!N$320:N$327)/10))+SUMPRODUCT((NhuCau!$E$320:$E$327=Kykehoach)*((NhuCau!N$320:N$327)/5))+SUMPRODUCT((NhuCau!$E$320:$E$327=$C304)*(NhuCau!N$320:N$327))),2)</f>
        <v>0</v>
      </c>
      <c r="L304" s="2">
        <f>ROUND((SUMPRODUCT((NhuCau!$E$320:$E$327=CakyQuyhoach)*((NhuCau!O$320:O$327)/10))+SUMPRODUCT((NhuCau!$E$320:$E$327=Kykehoach)*((NhuCau!O$320:O$327)/5))+SUMPRODUCT((NhuCau!$E$320:$E$327=$C304)*(NhuCau!O$320:O$327))),2)</f>
        <v>0</v>
      </c>
      <c r="M304" s="2">
        <f>ROUND((SUMPRODUCT((NhuCau!$E$320:$E$327=CakyQuyhoach)*((NhuCau!P$320:P$327)/10))+SUMPRODUCT((NhuCau!$E$320:$E$327=Kykehoach)*((NhuCau!P$320:P$327)/5))+SUMPRODUCT((NhuCau!$E$320:$E$327=$C304)*(NhuCau!P$320:P$327))),2)</f>
        <v>0</v>
      </c>
      <c r="N304" s="2">
        <f>ROUND((SUMPRODUCT((NhuCau!$E$320:$E$327=CakyQuyhoach)*((NhuCau!Q$320:Q$327)/10))+SUMPRODUCT((NhuCau!$E$320:$E$327=Kykehoach)*((NhuCau!Q$320:Q$327)/5))+SUMPRODUCT((NhuCau!$E$320:$E$327=$C304)*(NhuCau!Q$320:Q$327))),2)</f>
        <v>0</v>
      </c>
      <c r="O304" s="2">
        <f>ROUND((SUMPRODUCT((NhuCau!$E$320:$E$327=CakyQuyhoach)*((NhuCau!R$320:R$327)/10))+SUMPRODUCT((NhuCau!$E$320:$E$327=Kykehoach)*((NhuCau!R$320:R$327)/5))+SUMPRODUCT((NhuCau!$E$320:$E$327=$C304)*(NhuCau!R$320:R$327))),2)</f>
        <v>0</v>
      </c>
      <c r="P304" s="2">
        <f>ROUND((SUMPRODUCT((NhuCau!$E$320:$E$327=CakyQuyhoach)*((NhuCau!S$320:S$327)/10))+SUMPRODUCT((NhuCau!$E$320:$E$327=Kykehoach)*((NhuCau!S$320:S$327)/5))+SUMPRODUCT((NhuCau!$E$320:$E$327=$C304)*(NhuCau!S$320:S$327))),2)</f>
        <v>0</v>
      </c>
      <c r="Q304" s="2">
        <f>ROUND((SUMPRODUCT((NhuCau!$E$320:$E$327=CakyQuyhoach)*((NhuCau!T$320:T$327)/10))+SUMPRODUCT((NhuCau!$E$320:$E$327=Kykehoach)*((NhuCau!T$320:T$327)/5))+SUMPRODUCT((NhuCau!$E$320:$E$327=$C304)*(NhuCau!T$320:T$327))),2)</f>
        <v>0</v>
      </c>
      <c r="R304" s="2">
        <f>ROUND((SUMPRODUCT((NhuCau!$E$320:$E$327=CakyQuyhoach)*((NhuCau!U$320:U$327)/10))+SUMPRODUCT((NhuCau!$E$320:$E$327=Kykehoach)*((NhuCau!U$320:U$327)/5))+SUMPRODUCT((NhuCau!$E$320:$E$327=$C304)*(NhuCau!U$320:U$327))),2)</f>
        <v>0</v>
      </c>
      <c r="S304" s="2">
        <f>ROUND((SUMPRODUCT((NhuCau!$E$320:$E$327=CakyQuyhoach)*((NhuCau!V$320:V$327)/10))+SUMPRODUCT((NhuCau!$E$320:$E$327=Kykehoach)*((NhuCau!V$320:V$327)/5))+SUMPRODUCT((NhuCau!$E$320:$E$327=$C304)*(NhuCau!V$320:V$327))),2)</f>
        <v>0</v>
      </c>
      <c r="T304" s="2">
        <f>ROUND((SUMPRODUCT((NhuCau!$E$320:$E$327=CakyQuyhoach)*((NhuCau!W$320:W$327)/10))+SUMPRODUCT((NhuCau!$E$320:$E$327=Kykehoach)*((NhuCau!W$320:W$327)/5))+SUMPRODUCT((NhuCau!$E$320:$E$327=$C304)*(NhuCau!W$320:W$327))),2)</f>
        <v>0</v>
      </c>
      <c r="U304" s="2">
        <f>ROUND((SUMPRODUCT((NhuCau!$E$320:$E$327=CakyQuyhoach)*((NhuCau!X$320:X$327)/10))+SUMPRODUCT((NhuCau!$E$320:$E$327=Kykehoach)*((NhuCau!X$320:X$327)/5))+SUMPRODUCT((NhuCau!$E$320:$E$327=$C304)*(NhuCau!X$320:X$327))),2)</f>
        <v>0</v>
      </c>
      <c r="V304" s="2">
        <f>ROUND((SUMPRODUCT((NhuCau!$E$320:$E$327=CakyQuyhoach)*((NhuCau!Y$320:Y$327)/10))+SUMPRODUCT((NhuCau!$E$320:$E$327=Kykehoach)*((NhuCau!Y$320:Y$327)/5))+SUMPRODUCT((NhuCau!$E$320:$E$327=$C304)*(NhuCau!Y$320:Y$327))),2)</f>
        <v>0</v>
      </c>
      <c r="W304" s="2">
        <f>ROUND((SUMPRODUCT((NhuCau!$E$320:$E$327=CakyQuyhoach)*((NhuCau!Z$320:Z$327)/10))+SUMPRODUCT((NhuCau!$E$320:$E$327=Kykehoach)*((NhuCau!Z$320:Z$327)/5))+SUMPRODUCT((NhuCau!$E$320:$E$327=$C304)*(NhuCau!Z$320:Z$327))),2)</f>
        <v>0</v>
      </c>
      <c r="X304" s="2">
        <f>ROUND((SUMPRODUCT((NhuCau!$E$320:$E$327=CakyQuyhoach)*((NhuCau!AA$320:AA$327)/10))+SUMPRODUCT((NhuCau!$E$320:$E$327=Kykehoach)*((NhuCau!AA$320:AA$327)/5))+SUMPRODUCT((NhuCau!$E$320:$E$327=$C304)*(NhuCau!AA$320:AA$327))),2)</f>
        <v>0</v>
      </c>
      <c r="Y304" s="2">
        <f>ROUND((SUMPRODUCT((NhuCau!$E$320:$E$327=CakyQuyhoach)*((NhuCau!AB$320:AB$327)/10))+SUMPRODUCT((NhuCau!$E$320:$E$327=Kykehoach)*((NhuCau!AB$320:AB$327)/5))+SUMPRODUCT((NhuCau!$E$320:$E$327=$C304)*(NhuCau!AB$320:AB$327))),2)</f>
        <v>0</v>
      </c>
      <c r="Z304" s="2">
        <f>ROUND((SUMPRODUCT((NhuCau!$E$320:$E$327=CakyQuyhoach)*((NhuCau!AC$320:AC$327)/10))+SUMPRODUCT((NhuCau!$E$320:$E$327=Kykehoach)*((NhuCau!AC$320:AC$327)/5))+SUMPRODUCT((NhuCau!$E$320:$E$327=$C304)*(NhuCau!AC$320:AC$327))),2)</f>
        <v>0</v>
      </c>
      <c r="AA304" s="2">
        <f>ROUND((SUMPRODUCT((NhuCau!$E$320:$E$327=CakyQuyhoach)*((NhuCau!AD$320:AD$327)/10))+SUMPRODUCT((NhuCau!$E$320:$E$327=Kykehoach)*((NhuCau!AD$320:AD$327)/5))+SUMPRODUCT((NhuCau!$E$320:$E$327=$C304)*(NhuCau!AD$320:AD$327))),2)</f>
        <v>0</v>
      </c>
      <c r="AB304" s="2">
        <f>ROUND((SUMPRODUCT((NhuCau!$E$320:$E$327=CakyQuyhoach)*((NhuCau!AE$320:AE$327)/10))+SUMPRODUCT((NhuCau!$E$320:$E$327=Kykehoach)*((NhuCau!AE$320:AE$327)/5))+SUMPRODUCT((NhuCau!$E$320:$E$327=$C304)*(NhuCau!AE$320:AE$327))),2)</f>
        <v>0</v>
      </c>
      <c r="AC304" s="2">
        <f>ROUND((SUMPRODUCT((NhuCau!$E$320:$E$327=CakyQuyhoach)*((NhuCau!AF$320:AF$327)/10))+SUMPRODUCT((NhuCau!$E$320:$E$327=Kykehoach)*((NhuCau!AF$320:AF$327)/5))+SUMPRODUCT((NhuCau!$E$320:$E$327=$C304)*(NhuCau!AF$320:AF$327))),2)</f>
        <v>0</v>
      </c>
      <c r="AD304" s="2">
        <f>ROUND((SUMPRODUCT((NhuCau!$E$320:$E$327=CakyQuyhoach)*((NhuCau!AG$320:AG$327)/10))+SUMPRODUCT((NhuCau!$E$320:$E$327=Kykehoach)*((NhuCau!AG$320:AG$327)/5))+SUMPRODUCT((NhuCau!$E$320:$E$327=$C304)*(NhuCau!AG$320:AG$327))),2)</f>
        <v>0</v>
      </c>
      <c r="AE304" s="2">
        <f>ROUND((SUMPRODUCT((NhuCau!$E$320:$E$327=CakyQuyhoach)*((NhuCau!AH$320:AH$327)/10))+SUMPRODUCT((NhuCau!$E$320:$E$327=Kykehoach)*((NhuCau!AH$320:AH$327)/5))+SUMPRODUCT((NhuCau!$E$320:$E$327=$C304)*(NhuCau!AH$320:AH$327))),2)</f>
        <v>0</v>
      </c>
      <c r="AF304" s="2">
        <f>ROUND((SUMPRODUCT((NhuCau!$E$320:$E$327=CakyQuyhoach)*((NhuCau!AI$320:AI$327)/10))+SUMPRODUCT((NhuCau!$E$320:$E$327=Kykehoach)*((NhuCau!AI$320:AI$327)/5))+SUMPRODUCT((NhuCau!$E$320:$E$327=$C304)*(NhuCau!AI$320:AI$327))),2)</f>
        <v>0</v>
      </c>
      <c r="AG304" s="2">
        <f>ROUND((SUMPRODUCT((NhuCau!$E$320:$E$327=CakyQuyhoach)*((NhuCau!AJ$320:AJ$327)/10))+SUMPRODUCT((NhuCau!$E$320:$E$327=Kykehoach)*((NhuCau!AJ$320:AJ$327)/5))+SUMPRODUCT((NhuCau!$E$320:$E$327=$C304)*(NhuCau!AJ$320:AJ$327))),2)</f>
        <v>0</v>
      </c>
      <c r="AH304" s="2">
        <f>ROUND((SUMPRODUCT((NhuCau!$E$320:$E$327=CakyQuyhoach)*((NhuCau!AK$320:AK$327)/10))+SUMPRODUCT((NhuCau!$E$320:$E$327=Kykehoach)*((NhuCau!AK$320:AK$327)/5))+SUMPRODUCT((NhuCau!$E$320:$E$327=$C304)*(NhuCau!AK$320:AK$327))),2)</f>
        <v>0</v>
      </c>
      <c r="AI304" s="2">
        <f>ROUND((SUMPRODUCT((NhuCau!$E$320:$E$327=CakyQuyhoach)*((NhuCau!AL$320:AL$327)/10))+SUMPRODUCT((NhuCau!$E$320:$E$327=Kykehoach)*((NhuCau!AL$320:AL$327)/5))+SUMPRODUCT((NhuCau!$E$320:$E$327=$C304)*(NhuCau!AL$320:AL$327))),2)</f>
        <v>0</v>
      </c>
      <c r="AJ304" s="2">
        <f>ROUND((SUMPRODUCT((NhuCau!$E$320:$E$327=CakyQuyhoach)*((NhuCau!AM$320:AM$327)/10))+SUMPRODUCT((NhuCau!$E$320:$E$327=Kykehoach)*((NhuCau!AM$320:AM$327)/5))+SUMPRODUCT((NhuCau!$E$320:$E$327=$C304)*(NhuCau!AM$320:AM$327))),2)</f>
        <v>0</v>
      </c>
      <c r="AK304" s="2">
        <f>ROUND((SUMPRODUCT((NhuCau!$E$320:$E$327=CakyQuyhoach)*((NhuCau!AN$320:AN$327)/10))+SUMPRODUCT((NhuCau!$E$320:$E$327=Kykehoach)*((NhuCau!AN$320:AN$327)/5))+SUMPRODUCT((NhuCau!$E$320:$E$327=$C304)*(NhuCau!AN$320:AN$327))),2)</f>
        <v>0</v>
      </c>
      <c r="AL304" s="2">
        <f>ROUND((SUMPRODUCT((NhuCau!$E$320:$E$327=CakyQuyhoach)*((NhuCau!AO$320:AO$327)/10))+SUMPRODUCT((NhuCau!$E$320:$E$327=Kykehoach)*((NhuCau!AO$320:AO$327)/5))+SUMPRODUCT((NhuCau!$E$320:$E$327=$C304)*(NhuCau!AO$320:AO$327))),2)</f>
        <v>0</v>
      </c>
      <c r="AM304" s="2">
        <f>ROUND((SUMPRODUCT((NhuCau!$E$320:$E$327=CakyQuyhoach)*((NhuCau!AP$320:AP$327)/10))+SUMPRODUCT((NhuCau!$E$320:$E$327=Kykehoach)*((NhuCau!AP$320:AP$327)/5))+SUMPRODUCT((NhuCau!$E$320:$E$327=$C304)*(NhuCau!AP$320:AP$327))),2)</f>
        <v>0</v>
      </c>
      <c r="AN304" s="2">
        <f>ROUND((SUMPRODUCT((NhuCau!$E$320:$E$327=CakyQuyhoach)*((NhuCau!AQ$320:AQ$327)/10))+SUMPRODUCT((NhuCau!$E$320:$E$327=Kykehoach)*((NhuCau!AQ$320:AQ$327)/5))+SUMPRODUCT((NhuCau!$E$320:$E$327=$C304)*(NhuCau!AQ$320:AQ$327))),2)</f>
        <v>0</v>
      </c>
      <c r="AO304" s="2">
        <f>ROUND((SUMPRODUCT((NhuCau!$E$320:$E$327=CakyQuyhoach)*((NhuCau!AR$320:AR$327)/10))+SUMPRODUCT((NhuCau!$E$320:$E$327=Kykehoach)*((NhuCau!AR$320:AR$327)/5))+SUMPRODUCT((NhuCau!$E$320:$E$327=$C304)*(NhuCau!AR$320:AR$327))),2)</f>
        <v>0</v>
      </c>
      <c r="AP304" s="2">
        <f>ROUND((SUMPRODUCT((NhuCau!$E$320:$E$327=CakyQuyhoach)*((NhuCau!AS$320:AS$327)/10))+SUMPRODUCT((NhuCau!$E$320:$E$327=Kykehoach)*((NhuCau!AS$320:AS$327)/5))+SUMPRODUCT((NhuCau!$E$320:$E$327=$C304)*(NhuCau!AS$320:AS$327))),2)</f>
        <v>0</v>
      </c>
      <c r="AQ304" s="2">
        <f>ROUND((SUMPRODUCT((NhuCau!$E$320:$E$327=CakyQuyhoach)*((NhuCau!AT$320:AT$327)/10))+SUMPRODUCT((NhuCau!$E$320:$E$327=Kykehoach)*((NhuCau!AT$320:AT$327)/5))+SUMPRODUCT((NhuCau!$E$320:$E$327=$C304)*(NhuCau!AT$320:AT$327))),2)</f>
        <v>0</v>
      </c>
      <c r="AR304" s="2">
        <f>ROUND((SUMPRODUCT((NhuCau!$E$320:$E$327=CakyQuyhoach)*((NhuCau!AU$320:AU$327)/10))+SUMPRODUCT((NhuCau!$E$320:$E$327=Kykehoach)*((NhuCau!AU$320:AU$327)/5))+SUMPRODUCT((NhuCau!$E$320:$E$327=$C304)*(NhuCau!AU$320:AU$327))),2)</f>
        <v>0</v>
      </c>
      <c r="AS304" s="2">
        <f>ROUND((SUMPRODUCT((NhuCau!$E$320:$E$327=CakyQuyhoach)*((NhuCau!AV$320:AV$327)/10))+SUMPRODUCT((NhuCau!$E$320:$E$327=Kykehoach)*((NhuCau!AV$320:AV$327)/5))+SUMPRODUCT((NhuCau!$E$320:$E$327=$C304)*(NhuCau!AV$320:AV$327))),2)</f>
        <v>0</v>
      </c>
      <c r="AT304" s="2">
        <f>ROUND((SUMPRODUCT((NhuCau!$E$320:$E$327=CakyQuyhoach)*((NhuCau!AW$320:AW$327)/10))+SUMPRODUCT((NhuCau!$E$320:$E$327=Kykehoach)*((NhuCau!AW$320:AW$327)/5))+SUMPRODUCT((NhuCau!$E$320:$E$327=$C304)*(NhuCau!AW$320:AW$327))),2)</f>
        <v>0</v>
      </c>
      <c r="AU304" s="2">
        <f>ROUND((SUMPRODUCT((NhuCau!$E$320:$E$327=CakyQuyhoach)*((NhuCau!AX$320:AX$327)/10))+SUMPRODUCT((NhuCau!$E$320:$E$327=Kykehoach)*((NhuCau!AX$320:AX$327)/5))+SUMPRODUCT((NhuCau!$E$320:$E$327=$C304)*(NhuCau!AX$320:AX$327))),2)</f>
        <v>0</v>
      </c>
      <c r="AV304" s="2">
        <f>ROUND((SUMPRODUCT((NhuCau!$E$320:$E$327=CakyQuyhoach)*((NhuCau!AY$320:AY$327)/10))+SUMPRODUCT((NhuCau!$E$320:$E$327=Kykehoach)*((NhuCau!AY$320:AY$327)/5))+SUMPRODUCT((NhuCau!$E$320:$E$327=$C304)*(NhuCau!AY$320:AY$327))),2)</f>
        <v>0</v>
      </c>
      <c r="AW304" s="2">
        <f>ROUND((SUMPRODUCT((NhuCau!$E$320:$E$327=CakyQuyhoach)*((NhuCau!AZ$320:AZ$327)/10))+SUMPRODUCT((NhuCau!$E$320:$E$327=Kykehoach)*((NhuCau!AZ$320:AZ$327)/5))+SUMPRODUCT((NhuCau!$E$320:$E$327=$C304)*(NhuCau!AZ$320:AZ$327))),2)</f>
        <v>0</v>
      </c>
      <c r="AX304" s="2">
        <f>ROUND((SUMPRODUCT((NhuCau!$E$320:$E$327=CakyQuyhoach)*((NhuCau!BA$320:BA$327)/10))+SUMPRODUCT((NhuCau!$E$320:$E$327=Kykehoach)*((NhuCau!BA$320:BA$327)/5))+SUMPRODUCT((NhuCau!$E$320:$E$327=$C304)*(NhuCau!BA$320:BA$327))),2)</f>
        <v>0</v>
      </c>
      <c r="AY304" s="2">
        <f>ROUND((SUMPRODUCT((NhuCau!$E$320:$E$327=CakyQuyhoach)*((NhuCau!BB$320:BB$327)/10))+SUMPRODUCT((NhuCau!$E$320:$E$327=Kykehoach)*((NhuCau!BB$320:BB$327)/5))+SUMPRODUCT((NhuCau!$E$320:$E$327=$C304)*(NhuCau!BB$320:BB$327))),2)</f>
        <v>0</v>
      </c>
      <c r="AZ304" s="2">
        <f>ROUND((SUMPRODUCT((NhuCau!$E$320:$E$327=CakyQuyhoach)*((NhuCau!BD$320:BD$327)/10))+SUMPRODUCT((NhuCau!$E$320:$E$327=Kykehoach)*((NhuCau!BD$320:BD$327)/5))+SUMPRODUCT((NhuCau!$E$320:$E$327=$C304)*(NhuCau!BD$320:BD$327))),2)</f>
        <v>0</v>
      </c>
      <c r="BA304" s="2">
        <f>ROUND((SUMPRODUCT((NhuCau!$E$320:$E$327=CakyQuyhoach)*((NhuCau!BE$320:BE$327)/10))+SUMPRODUCT((NhuCau!$E$320:$E$327=Kykehoach)*((NhuCau!BE$320:BE$327)/5))+SUMPRODUCT((NhuCau!$E$320:$E$327=$C304)*(NhuCau!BE$320:BE$327))),2)</f>
        <v>0</v>
      </c>
      <c r="BB304" s="2">
        <f>ROUND((SUMPRODUCT((NhuCau!$E$320:$E$327=CakyQuyhoach)*((NhuCau!BF$320:BF$327)/10))+SUMPRODUCT((NhuCau!$E$320:$E$327=Kykehoach)*((NhuCau!BF$320:BF$327)/5))+SUMPRODUCT((NhuCau!$E$320:$E$327=$C304)*(NhuCau!BF$320:BF$327))),2)</f>
        <v>0</v>
      </c>
      <c r="BC304" s="2">
        <f>ROUND((SUMPRODUCT((NhuCau!$E$320:$E$327=CakyQuyhoach)*((NhuCau!BG$320:BG$327)/10))+SUMPRODUCT((NhuCau!$E$320:$E$327=Kykehoach)*((NhuCau!BG$320:BG$327)/5))+SUMPRODUCT((NhuCau!$E$320:$E$327=$C304)*(NhuCau!BG$320:BG$327))),2)</f>
        <v>0</v>
      </c>
      <c r="BD304" s="2">
        <f>ROUND((SUMPRODUCT((NhuCau!$E$320:$E$327=CakyQuyhoach)*((NhuCau!BH$320:BH$327)/10))+SUMPRODUCT((NhuCau!$E$320:$E$327=Kykehoach)*((NhuCau!BH$320:BH$327)/5))+SUMPRODUCT((NhuCau!$E$320:$E$327=$C304)*(NhuCau!BH$320:BH$327))),2)</f>
        <v>0</v>
      </c>
      <c r="BE304" s="2">
        <f>ROUND((SUMPRODUCT((NhuCau!$E$320:$E$327=CakyQuyhoach)*((NhuCau!BI$320:BI$327)/10))+SUMPRODUCT((NhuCau!$E$320:$E$327=Kykehoach)*((NhuCau!BI$320:BI$327)/5))+SUMPRODUCT((NhuCau!$E$320:$E$327=$C304)*(NhuCau!BI$320:BI$327))),2)</f>
        <v>0</v>
      </c>
      <c r="BF304" s="2">
        <f>ROUND((SUMPRODUCT((NhuCau!$E$320:$E$327=CakyQuyhoach)*((NhuCau!BJ$320:BJ$327)/10))+SUMPRODUCT((NhuCau!$E$320:$E$327=Kykehoach)*((NhuCau!BJ$320:BJ$327)/5))+SUMPRODUCT((NhuCau!$E$320:$E$327=$C304)*(NhuCau!BJ$320:BJ$327))),2)</f>
        <v>0</v>
      </c>
      <c r="BG304" s="2">
        <f>ROUND((SUMPRODUCT((NhuCau!$E$320:$E$327=CakyQuyhoach)*((NhuCau!BK$320:BK$327)/10))+SUMPRODUCT((NhuCau!$E$320:$E$327=Kykehoach)*((NhuCau!BK$320:BK$327)/5))+SUMPRODUCT((NhuCau!$E$320:$E$327=$C304)*(NhuCau!BK$320:BK$327))),2)</f>
        <v>0</v>
      </c>
    </row>
    <row r="305" spans="1:59" s="1" customFormat="1" ht="16.5" customHeight="1">
      <c r="A305" s="251" t="s">
        <v>42</v>
      </c>
      <c r="B305" s="252"/>
      <c r="C305" s="253" t="str">
        <f>BANGTINH!O10</f>
        <v>Năm 2029</v>
      </c>
      <c r="D305" s="246" t="s">
        <v>208</v>
      </c>
      <c r="E305" s="255">
        <f>SUM(F305:BG305)</f>
        <v>0</v>
      </c>
      <c r="F305" s="2">
        <f>ROUND((SUMPRODUCT((NhuCau!$E$320:$E$327=CakyQuyhoach)*((NhuCau!I$320:I$327)/10))+SUMPRODUCT((NhuCau!$E$320:$E$327=Kykehoach)*((NhuCau!I$320:I$327)/5))+SUMPRODUCT((NhuCau!$E$320:$E$327=$C305)*(NhuCau!I$320:I$327))),2)</f>
        <v>0</v>
      </c>
      <c r="G305" s="2">
        <f>ROUND((SUMPRODUCT((NhuCau!$E$320:$E$327=CakyQuyhoach)*((NhuCau!J$320:J$327)/10))+SUMPRODUCT((NhuCau!$E$320:$E$327=Kykehoach)*((NhuCau!J$320:J$327)/5))+SUMPRODUCT((NhuCau!$E$320:$E$327=$C305)*(NhuCau!J$320:J$327))),2)</f>
        <v>0</v>
      </c>
      <c r="H305" s="2">
        <f>ROUND((SUMPRODUCT((NhuCau!$E$320:$E$327=CakyQuyhoach)*((NhuCau!K$320:K$327)/10))+SUMPRODUCT((NhuCau!$E$320:$E$327=Kykehoach)*((NhuCau!K$320:K$327)/5))+SUMPRODUCT((NhuCau!$E$320:$E$327=$C305)*(NhuCau!K$320:K$327))),2)</f>
        <v>0</v>
      </c>
      <c r="I305" s="2">
        <f>ROUND((SUMPRODUCT((NhuCau!$E$320:$E$327=CakyQuyhoach)*((NhuCau!L$320:L$327)/10))+SUMPRODUCT((NhuCau!$E$320:$E$327=Kykehoach)*((NhuCau!L$320:L$327)/5))+SUMPRODUCT((NhuCau!$E$320:$E$327=$C305)*(NhuCau!L$320:L$327))),2)</f>
        <v>0</v>
      </c>
      <c r="J305" s="2">
        <f>ROUND((SUMPRODUCT((NhuCau!$E$320:$E$327=CakyQuyhoach)*((NhuCau!M$320:M$327)/10))+SUMPRODUCT((NhuCau!$E$320:$E$327=Kykehoach)*((NhuCau!M$320:M$327)/5))+SUMPRODUCT((NhuCau!$E$320:$E$327=$C305)*(NhuCau!M$320:M$327))),2)</f>
        <v>0</v>
      </c>
      <c r="K305" s="2">
        <f>ROUND((SUMPRODUCT((NhuCau!$E$320:$E$327=CakyQuyhoach)*((NhuCau!N$320:N$327)/10))+SUMPRODUCT((NhuCau!$E$320:$E$327=Kykehoach)*((NhuCau!N$320:N$327)/5))+SUMPRODUCT((NhuCau!$E$320:$E$327=$C305)*(NhuCau!N$320:N$327))),2)</f>
        <v>0</v>
      </c>
      <c r="L305" s="2">
        <f>ROUND((SUMPRODUCT((NhuCau!$E$320:$E$327=CakyQuyhoach)*((NhuCau!O$320:O$327)/10))+SUMPRODUCT((NhuCau!$E$320:$E$327=Kykehoach)*((NhuCau!O$320:O$327)/5))+SUMPRODUCT((NhuCau!$E$320:$E$327=$C305)*(NhuCau!O$320:O$327))),2)</f>
        <v>0</v>
      </c>
      <c r="M305" s="2">
        <f>ROUND((SUMPRODUCT((NhuCau!$E$320:$E$327=CakyQuyhoach)*((NhuCau!P$320:P$327)/10))+SUMPRODUCT((NhuCau!$E$320:$E$327=Kykehoach)*((NhuCau!P$320:P$327)/5))+SUMPRODUCT((NhuCau!$E$320:$E$327=$C305)*(NhuCau!P$320:P$327))),2)</f>
        <v>0</v>
      </c>
      <c r="N305" s="2">
        <f>ROUND((SUMPRODUCT((NhuCau!$E$320:$E$327=CakyQuyhoach)*((NhuCau!Q$320:Q$327)/10))+SUMPRODUCT((NhuCau!$E$320:$E$327=Kykehoach)*((NhuCau!Q$320:Q$327)/5))+SUMPRODUCT((NhuCau!$E$320:$E$327=$C305)*(NhuCau!Q$320:Q$327))),2)</f>
        <v>0</v>
      </c>
      <c r="O305" s="2">
        <f>ROUND((SUMPRODUCT((NhuCau!$E$320:$E$327=CakyQuyhoach)*((NhuCau!R$320:R$327)/10))+SUMPRODUCT((NhuCau!$E$320:$E$327=Kykehoach)*((NhuCau!R$320:R$327)/5))+SUMPRODUCT((NhuCau!$E$320:$E$327=$C305)*(NhuCau!R$320:R$327))),2)</f>
        <v>0</v>
      </c>
      <c r="P305" s="2">
        <f>ROUND((SUMPRODUCT((NhuCau!$E$320:$E$327=CakyQuyhoach)*((NhuCau!S$320:S$327)/10))+SUMPRODUCT((NhuCau!$E$320:$E$327=Kykehoach)*((NhuCau!S$320:S$327)/5))+SUMPRODUCT((NhuCau!$E$320:$E$327=$C305)*(NhuCau!S$320:S$327))),2)</f>
        <v>0</v>
      </c>
      <c r="Q305" s="2">
        <f>ROUND((SUMPRODUCT((NhuCau!$E$320:$E$327=CakyQuyhoach)*((NhuCau!T$320:T$327)/10))+SUMPRODUCT((NhuCau!$E$320:$E$327=Kykehoach)*((NhuCau!T$320:T$327)/5))+SUMPRODUCT((NhuCau!$E$320:$E$327=$C305)*(NhuCau!T$320:T$327))),2)</f>
        <v>0</v>
      </c>
      <c r="R305" s="2">
        <f>ROUND((SUMPRODUCT((NhuCau!$E$320:$E$327=CakyQuyhoach)*((NhuCau!U$320:U$327)/10))+SUMPRODUCT((NhuCau!$E$320:$E$327=Kykehoach)*((NhuCau!U$320:U$327)/5))+SUMPRODUCT((NhuCau!$E$320:$E$327=$C305)*(NhuCau!U$320:U$327))),2)</f>
        <v>0</v>
      </c>
      <c r="S305" s="2">
        <f>ROUND((SUMPRODUCT((NhuCau!$E$320:$E$327=CakyQuyhoach)*((NhuCau!V$320:V$327)/10))+SUMPRODUCT((NhuCau!$E$320:$E$327=Kykehoach)*((NhuCau!V$320:V$327)/5))+SUMPRODUCT((NhuCau!$E$320:$E$327=$C305)*(NhuCau!V$320:V$327))),2)</f>
        <v>0</v>
      </c>
      <c r="T305" s="2">
        <f>ROUND((SUMPRODUCT((NhuCau!$E$320:$E$327=CakyQuyhoach)*((NhuCau!W$320:W$327)/10))+SUMPRODUCT((NhuCau!$E$320:$E$327=Kykehoach)*((NhuCau!W$320:W$327)/5))+SUMPRODUCT((NhuCau!$E$320:$E$327=$C305)*(NhuCau!W$320:W$327))),2)</f>
        <v>0</v>
      </c>
      <c r="U305" s="2">
        <f>ROUND((SUMPRODUCT((NhuCau!$E$320:$E$327=CakyQuyhoach)*((NhuCau!X$320:X$327)/10))+SUMPRODUCT((NhuCau!$E$320:$E$327=Kykehoach)*((NhuCau!X$320:X$327)/5))+SUMPRODUCT((NhuCau!$E$320:$E$327=$C305)*(NhuCau!X$320:X$327))),2)</f>
        <v>0</v>
      </c>
      <c r="V305" s="2">
        <f>ROUND((SUMPRODUCT((NhuCau!$E$320:$E$327=CakyQuyhoach)*((NhuCau!Y$320:Y$327)/10))+SUMPRODUCT((NhuCau!$E$320:$E$327=Kykehoach)*((NhuCau!Y$320:Y$327)/5))+SUMPRODUCT((NhuCau!$E$320:$E$327=$C305)*(NhuCau!Y$320:Y$327))),2)</f>
        <v>0</v>
      </c>
      <c r="W305" s="2">
        <f>ROUND((SUMPRODUCT((NhuCau!$E$320:$E$327=CakyQuyhoach)*((NhuCau!Z$320:Z$327)/10))+SUMPRODUCT((NhuCau!$E$320:$E$327=Kykehoach)*((NhuCau!Z$320:Z$327)/5))+SUMPRODUCT((NhuCau!$E$320:$E$327=$C305)*(NhuCau!Z$320:Z$327))),2)</f>
        <v>0</v>
      </c>
      <c r="X305" s="2">
        <f>ROUND((SUMPRODUCT((NhuCau!$E$320:$E$327=CakyQuyhoach)*((NhuCau!AA$320:AA$327)/10))+SUMPRODUCT((NhuCau!$E$320:$E$327=Kykehoach)*((NhuCau!AA$320:AA$327)/5))+SUMPRODUCT((NhuCau!$E$320:$E$327=$C305)*(NhuCau!AA$320:AA$327))),2)</f>
        <v>0</v>
      </c>
      <c r="Y305" s="2">
        <f>ROUND((SUMPRODUCT((NhuCau!$E$320:$E$327=CakyQuyhoach)*((NhuCau!AB$320:AB$327)/10))+SUMPRODUCT((NhuCau!$E$320:$E$327=Kykehoach)*((NhuCau!AB$320:AB$327)/5))+SUMPRODUCT((NhuCau!$E$320:$E$327=$C305)*(NhuCau!AB$320:AB$327))),2)</f>
        <v>0</v>
      </c>
      <c r="Z305" s="2">
        <f>ROUND((SUMPRODUCT((NhuCau!$E$320:$E$327=CakyQuyhoach)*((NhuCau!AC$320:AC$327)/10))+SUMPRODUCT((NhuCau!$E$320:$E$327=Kykehoach)*((NhuCau!AC$320:AC$327)/5))+SUMPRODUCT((NhuCau!$E$320:$E$327=$C305)*(NhuCau!AC$320:AC$327))),2)</f>
        <v>0</v>
      </c>
      <c r="AA305" s="2">
        <f>ROUND((SUMPRODUCT((NhuCau!$E$320:$E$327=CakyQuyhoach)*((NhuCau!AD$320:AD$327)/10))+SUMPRODUCT((NhuCau!$E$320:$E$327=Kykehoach)*((NhuCau!AD$320:AD$327)/5))+SUMPRODUCT((NhuCau!$E$320:$E$327=$C305)*(NhuCau!AD$320:AD$327))),2)</f>
        <v>0</v>
      </c>
      <c r="AB305" s="2">
        <f>ROUND((SUMPRODUCT((NhuCau!$E$320:$E$327=CakyQuyhoach)*((NhuCau!AE$320:AE$327)/10))+SUMPRODUCT((NhuCau!$E$320:$E$327=Kykehoach)*((NhuCau!AE$320:AE$327)/5))+SUMPRODUCT((NhuCau!$E$320:$E$327=$C305)*(NhuCau!AE$320:AE$327))),2)</f>
        <v>0</v>
      </c>
      <c r="AC305" s="2">
        <f>ROUND((SUMPRODUCT((NhuCau!$E$320:$E$327=CakyQuyhoach)*((NhuCau!AF$320:AF$327)/10))+SUMPRODUCT((NhuCau!$E$320:$E$327=Kykehoach)*((NhuCau!AF$320:AF$327)/5))+SUMPRODUCT((NhuCau!$E$320:$E$327=$C305)*(NhuCau!AF$320:AF$327))),2)</f>
        <v>0</v>
      </c>
      <c r="AD305" s="2">
        <f>ROUND((SUMPRODUCT((NhuCau!$E$320:$E$327=CakyQuyhoach)*((NhuCau!AG$320:AG$327)/10))+SUMPRODUCT((NhuCau!$E$320:$E$327=Kykehoach)*((NhuCau!AG$320:AG$327)/5))+SUMPRODUCT((NhuCau!$E$320:$E$327=$C305)*(NhuCau!AG$320:AG$327))),2)</f>
        <v>0</v>
      </c>
      <c r="AE305" s="2">
        <f>ROUND((SUMPRODUCT((NhuCau!$E$320:$E$327=CakyQuyhoach)*((NhuCau!AH$320:AH$327)/10))+SUMPRODUCT((NhuCau!$E$320:$E$327=Kykehoach)*((NhuCau!AH$320:AH$327)/5))+SUMPRODUCT((NhuCau!$E$320:$E$327=$C305)*(NhuCau!AH$320:AH$327))),2)</f>
        <v>0</v>
      </c>
      <c r="AF305" s="2">
        <f>ROUND((SUMPRODUCT((NhuCau!$E$320:$E$327=CakyQuyhoach)*((NhuCau!AI$320:AI$327)/10))+SUMPRODUCT((NhuCau!$E$320:$E$327=Kykehoach)*((NhuCau!AI$320:AI$327)/5))+SUMPRODUCT((NhuCau!$E$320:$E$327=$C305)*(NhuCau!AI$320:AI$327))),2)</f>
        <v>0</v>
      </c>
      <c r="AG305" s="2">
        <f>ROUND((SUMPRODUCT((NhuCau!$E$320:$E$327=CakyQuyhoach)*((NhuCau!AJ$320:AJ$327)/10))+SUMPRODUCT((NhuCau!$E$320:$E$327=Kykehoach)*((NhuCau!AJ$320:AJ$327)/5))+SUMPRODUCT((NhuCau!$E$320:$E$327=$C305)*(NhuCau!AJ$320:AJ$327))),2)</f>
        <v>0</v>
      </c>
      <c r="AH305" s="2">
        <f>ROUND((SUMPRODUCT((NhuCau!$E$320:$E$327=CakyQuyhoach)*((NhuCau!AK$320:AK$327)/10))+SUMPRODUCT((NhuCau!$E$320:$E$327=Kykehoach)*((NhuCau!AK$320:AK$327)/5))+SUMPRODUCT((NhuCau!$E$320:$E$327=$C305)*(NhuCau!AK$320:AK$327))),2)</f>
        <v>0</v>
      </c>
      <c r="AI305" s="2">
        <f>ROUND((SUMPRODUCT((NhuCau!$E$320:$E$327=CakyQuyhoach)*((NhuCau!AL$320:AL$327)/10))+SUMPRODUCT((NhuCau!$E$320:$E$327=Kykehoach)*((NhuCau!AL$320:AL$327)/5))+SUMPRODUCT((NhuCau!$E$320:$E$327=$C305)*(NhuCau!AL$320:AL$327))),2)</f>
        <v>0</v>
      </c>
      <c r="AJ305" s="2">
        <f>ROUND((SUMPRODUCT((NhuCau!$E$320:$E$327=CakyQuyhoach)*((NhuCau!AM$320:AM$327)/10))+SUMPRODUCT((NhuCau!$E$320:$E$327=Kykehoach)*((NhuCau!AM$320:AM$327)/5))+SUMPRODUCT((NhuCau!$E$320:$E$327=$C305)*(NhuCau!AM$320:AM$327))),2)</f>
        <v>0</v>
      </c>
      <c r="AK305" s="2">
        <f>ROUND((SUMPRODUCT((NhuCau!$E$320:$E$327=CakyQuyhoach)*((NhuCau!AN$320:AN$327)/10))+SUMPRODUCT((NhuCau!$E$320:$E$327=Kykehoach)*((NhuCau!AN$320:AN$327)/5))+SUMPRODUCT((NhuCau!$E$320:$E$327=$C305)*(NhuCau!AN$320:AN$327))),2)</f>
        <v>0</v>
      </c>
      <c r="AL305" s="2">
        <f>ROUND((SUMPRODUCT((NhuCau!$E$320:$E$327=CakyQuyhoach)*((NhuCau!AO$320:AO$327)/10))+SUMPRODUCT((NhuCau!$E$320:$E$327=Kykehoach)*((NhuCau!AO$320:AO$327)/5))+SUMPRODUCT((NhuCau!$E$320:$E$327=$C305)*(NhuCau!AO$320:AO$327))),2)</f>
        <v>0</v>
      </c>
      <c r="AM305" s="2">
        <f>ROUND((SUMPRODUCT((NhuCau!$E$320:$E$327=CakyQuyhoach)*((NhuCau!AP$320:AP$327)/10))+SUMPRODUCT((NhuCau!$E$320:$E$327=Kykehoach)*((NhuCau!AP$320:AP$327)/5))+SUMPRODUCT((NhuCau!$E$320:$E$327=$C305)*(NhuCau!AP$320:AP$327))),2)</f>
        <v>0</v>
      </c>
      <c r="AN305" s="2">
        <f>ROUND((SUMPRODUCT((NhuCau!$E$320:$E$327=CakyQuyhoach)*((NhuCau!AQ$320:AQ$327)/10))+SUMPRODUCT((NhuCau!$E$320:$E$327=Kykehoach)*((NhuCau!AQ$320:AQ$327)/5))+SUMPRODUCT((NhuCau!$E$320:$E$327=$C305)*(NhuCau!AQ$320:AQ$327))),2)</f>
        <v>0</v>
      </c>
      <c r="AO305" s="2">
        <f>ROUND((SUMPRODUCT((NhuCau!$E$320:$E$327=CakyQuyhoach)*((NhuCau!AR$320:AR$327)/10))+SUMPRODUCT((NhuCau!$E$320:$E$327=Kykehoach)*((NhuCau!AR$320:AR$327)/5))+SUMPRODUCT((NhuCau!$E$320:$E$327=$C305)*(NhuCau!AR$320:AR$327))),2)</f>
        <v>0</v>
      </c>
      <c r="AP305" s="2">
        <f>ROUND((SUMPRODUCT((NhuCau!$E$320:$E$327=CakyQuyhoach)*((NhuCau!AS$320:AS$327)/10))+SUMPRODUCT((NhuCau!$E$320:$E$327=Kykehoach)*((NhuCau!AS$320:AS$327)/5))+SUMPRODUCT((NhuCau!$E$320:$E$327=$C305)*(NhuCau!AS$320:AS$327))),2)</f>
        <v>0</v>
      </c>
      <c r="AQ305" s="2">
        <f>ROUND((SUMPRODUCT((NhuCau!$E$320:$E$327=CakyQuyhoach)*((NhuCau!AT$320:AT$327)/10))+SUMPRODUCT((NhuCau!$E$320:$E$327=Kykehoach)*((NhuCau!AT$320:AT$327)/5))+SUMPRODUCT((NhuCau!$E$320:$E$327=$C305)*(NhuCau!AT$320:AT$327))),2)</f>
        <v>0</v>
      </c>
      <c r="AR305" s="2">
        <f>ROUND((SUMPRODUCT((NhuCau!$E$320:$E$327=CakyQuyhoach)*((NhuCau!AU$320:AU$327)/10))+SUMPRODUCT((NhuCau!$E$320:$E$327=Kykehoach)*((NhuCau!AU$320:AU$327)/5))+SUMPRODUCT((NhuCau!$E$320:$E$327=$C305)*(NhuCau!AU$320:AU$327))),2)</f>
        <v>0</v>
      </c>
      <c r="AS305" s="2">
        <f>ROUND((SUMPRODUCT((NhuCau!$E$320:$E$327=CakyQuyhoach)*((NhuCau!AV$320:AV$327)/10))+SUMPRODUCT((NhuCau!$E$320:$E$327=Kykehoach)*((NhuCau!AV$320:AV$327)/5))+SUMPRODUCT((NhuCau!$E$320:$E$327=$C305)*(NhuCau!AV$320:AV$327))),2)</f>
        <v>0</v>
      </c>
      <c r="AT305" s="2">
        <f>ROUND((SUMPRODUCT((NhuCau!$E$320:$E$327=CakyQuyhoach)*((NhuCau!AW$320:AW$327)/10))+SUMPRODUCT((NhuCau!$E$320:$E$327=Kykehoach)*((NhuCau!AW$320:AW$327)/5))+SUMPRODUCT((NhuCau!$E$320:$E$327=$C305)*(NhuCau!AW$320:AW$327))),2)</f>
        <v>0</v>
      </c>
      <c r="AU305" s="2">
        <f>ROUND((SUMPRODUCT((NhuCau!$E$320:$E$327=CakyQuyhoach)*((NhuCau!AX$320:AX$327)/10))+SUMPRODUCT((NhuCau!$E$320:$E$327=Kykehoach)*((NhuCau!AX$320:AX$327)/5))+SUMPRODUCT((NhuCau!$E$320:$E$327=$C305)*(NhuCau!AX$320:AX$327))),2)</f>
        <v>0</v>
      </c>
      <c r="AV305" s="2">
        <f>ROUND((SUMPRODUCT((NhuCau!$E$320:$E$327=CakyQuyhoach)*((NhuCau!AY$320:AY$327)/10))+SUMPRODUCT((NhuCau!$E$320:$E$327=Kykehoach)*((NhuCau!AY$320:AY$327)/5))+SUMPRODUCT((NhuCau!$E$320:$E$327=$C305)*(NhuCau!AY$320:AY$327))),2)</f>
        <v>0</v>
      </c>
      <c r="AW305" s="2">
        <f>ROUND((SUMPRODUCT((NhuCau!$E$320:$E$327=CakyQuyhoach)*((NhuCau!AZ$320:AZ$327)/10))+SUMPRODUCT((NhuCau!$E$320:$E$327=Kykehoach)*((NhuCau!AZ$320:AZ$327)/5))+SUMPRODUCT((NhuCau!$E$320:$E$327=$C305)*(NhuCau!AZ$320:AZ$327))),2)</f>
        <v>0</v>
      </c>
      <c r="AX305" s="2">
        <f>ROUND((SUMPRODUCT((NhuCau!$E$320:$E$327=CakyQuyhoach)*((NhuCau!BA$320:BA$327)/10))+SUMPRODUCT((NhuCau!$E$320:$E$327=Kykehoach)*((NhuCau!BA$320:BA$327)/5))+SUMPRODUCT((NhuCau!$E$320:$E$327=$C305)*(NhuCau!BA$320:BA$327))),2)</f>
        <v>0</v>
      </c>
      <c r="AY305" s="2">
        <f>ROUND((SUMPRODUCT((NhuCau!$E$320:$E$327=CakyQuyhoach)*((NhuCau!BB$320:BB$327)/10))+SUMPRODUCT((NhuCau!$E$320:$E$327=Kykehoach)*((NhuCau!BB$320:BB$327)/5))+SUMPRODUCT((NhuCau!$E$320:$E$327=$C305)*(NhuCau!BB$320:BB$327))),2)</f>
        <v>0</v>
      </c>
      <c r="AZ305" s="2">
        <f>ROUND((SUMPRODUCT((NhuCau!$E$320:$E$327=CakyQuyhoach)*((NhuCau!BD$320:BD$327)/10))+SUMPRODUCT((NhuCau!$E$320:$E$327=Kykehoach)*((NhuCau!BD$320:BD$327)/5))+SUMPRODUCT((NhuCau!$E$320:$E$327=$C305)*(NhuCau!BD$320:BD$327))),2)</f>
        <v>0</v>
      </c>
      <c r="BA305" s="2">
        <f>ROUND((SUMPRODUCT((NhuCau!$E$320:$E$327=CakyQuyhoach)*((NhuCau!BE$320:BE$327)/10))+SUMPRODUCT((NhuCau!$E$320:$E$327=Kykehoach)*((NhuCau!BE$320:BE$327)/5))+SUMPRODUCT((NhuCau!$E$320:$E$327=$C305)*(NhuCau!BE$320:BE$327))),2)</f>
        <v>0</v>
      </c>
      <c r="BB305" s="2">
        <f>ROUND((SUMPRODUCT((NhuCau!$E$320:$E$327=CakyQuyhoach)*((NhuCau!BF$320:BF$327)/10))+SUMPRODUCT((NhuCau!$E$320:$E$327=Kykehoach)*((NhuCau!BF$320:BF$327)/5))+SUMPRODUCT((NhuCau!$E$320:$E$327=$C305)*(NhuCau!BF$320:BF$327))),2)</f>
        <v>0</v>
      </c>
      <c r="BC305" s="2">
        <f>ROUND((SUMPRODUCT((NhuCau!$E$320:$E$327=CakyQuyhoach)*((NhuCau!BG$320:BG$327)/10))+SUMPRODUCT((NhuCau!$E$320:$E$327=Kykehoach)*((NhuCau!BG$320:BG$327)/5))+SUMPRODUCT((NhuCau!$E$320:$E$327=$C305)*(NhuCau!BG$320:BG$327))),2)</f>
        <v>0</v>
      </c>
      <c r="BD305" s="2">
        <f>ROUND((SUMPRODUCT((NhuCau!$E$320:$E$327=CakyQuyhoach)*((NhuCau!BH$320:BH$327)/10))+SUMPRODUCT((NhuCau!$E$320:$E$327=Kykehoach)*((NhuCau!BH$320:BH$327)/5))+SUMPRODUCT((NhuCau!$E$320:$E$327=$C305)*(NhuCau!BH$320:BH$327))),2)</f>
        <v>0</v>
      </c>
      <c r="BE305" s="2">
        <f>ROUND((SUMPRODUCT((NhuCau!$E$320:$E$327=CakyQuyhoach)*((NhuCau!BI$320:BI$327)/10))+SUMPRODUCT((NhuCau!$E$320:$E$327=Kykehoach)*((NhuCau!BI$320:BI$327)/5))+SUMPRODUCT((NhuCau!$E$320:$E$327=$C305)*(NhuCau!BI$320:BI$327))),2)</f>
        <v>0</v>
      </c>
      <c r="BF305" s="2">
        <f>ROUND((SUMPRODUCT((NhuCau!$E$320:$E$327=CakyQuyhoach)*((NhuCau!BJ$320:BJ$327)/10))+SUMPRODUCT((NhuCau!$E$320:$E$327=Kykehoach)*((NhuCau!BJ$320:BJ$327)/5))+SUMPRODUCT((NhuCau!$E$320:$E$327=$C305)*(NhuCau!BJ$320:BJ$327))),2)</f>
        <v>0</v>
      </c>
      <c r="BG305" s="2">
        <f>ROUND((SUMPRODUCT((NhuCau!$E$320:$E$327=CakyQuyhoach)*((NhuCau!BK$320:BK$327)/10))+SUMPRODUCT((NhuCau!$E$320:$E$327=Kykehoach)*((NhuCau!BK$320:BK$327)/5))+SUMPRODUCT((NhuCau!$E$320:$E$327=$C305)*(NhuCau!BK$320:BK$327))),2)</f>
        <v>0</v>
      </c>
    </row>
    <row r="306" spans="1:59" s="5" customFormat="1" ht="16.5" customHeight="1">
      <c r="A306" s="117" t="s">
        <v>42</v>
      </c>
      <c r="B306" s="256"/>
      <c r="C306" s="249" t="str">
        <f>BANGTINH!O11</f>
        <v>Năm 2030</v>
      </c>
      <c r="D306" s="246" t="s">
        <v>208</v>
      </c>
      <c r="E306" s="257">
        <f t="shared" ref="E306:F306" si="156">E299-E300</f>
        <v>0</v>
      </c>
      <c r="F306" s="8">
        <f t="shared" si="156"/>
        <v>0</v>
      </c>
      <c r="G306" s="8">
        <f t="shared" ref="G306:BG306" si="157">G299-G300</f>
        <v>0</v>
      </c>
      <c r="H306" s="8">
        <f t="shared" si="157"/>
        <v>0</v>
      </c>
      <c r="I306" s="8">
        <f t="shared" si="157"/>
        <v>0</v>
      </c>
      <c r="J306" s="8">
        <f t="shared" si="157"/>
        <v>0</v>
      </c>
      <c r="K306" s="8">
        <f t="shared" si="157"/>
        <v>0</v>
      </c>
      <c r="L306" s="8">
        <f t="shared" si="157"/>
        <v>0</v>
      </c>
      <c r="M306" s="8">
        <f t="shared" si="157"/>
        <v>0</v>
      </c>
      <c r="N306" s="8">
        <f t="shared" si="157"/>
        <v>0</v>
      </c>
      <c r="O306" s="8">
        <f t="shared" si="157"/>
        <v>0</v>
      </c>
      <c r="P306" s="8">
        <f t="shared" si="157"/>
        <v>0</v>
      </c>
      <c r="Q306" s="8">
        <f t="shared" si="157"/>
        <v>0</v>
      </c>
      <c r="R306" s="8">
        <f t="shared" si="157"/>
        <v>0</v>
      </c>
      <c r="S306" s="8">
        <f t="shared" si="157"/>
        <v>0</v>
      </c>
      <c r="T306" s="8">
        <f t="shared" si="157"/>
        <v>0</v>
      </c>
      <c r="U306" s="8">
        <f t="shared" si="157"/>
        <v>0</v>
      </c>
      <c r="V306" s="8">
        <f t="shared" si="157"/>
        <v>0</v>
      </c>
      <c r="W306" s="8">
        <f t="shared" si="157"/>
        <v>0</v>
      </c>
      <c r="X306" s="8">
        <f t="shared" si="157"/>
        <v>0</v>
      </c>
      <c r="Y306" s="8">
        <f t="shared" si="157"/>
        <v>0</v>
      </c>
      <c r="Z306" s="8">
        <f t="shared" si="157"/>
        <v>0</v>
      </c>
      <c r="AA306" s="8">
        <f t="shared" si="157"/>
        <v>0</v>
      </c>
      <c r="AB306" s="8">
        <f t="shared" si="157"/>
        <v>0</v>
      </c>
      <c r="AC306" s="8">
        <f t="shared" si="157"/>
        <v>0</v>
      </c>
      <c r="AD306" s="8">
        <f t="shared" si="157"/>
        <v>0</v>
      </c>
      <c r="AE306" s="8">
        <f t="shared" si="157"/>
        <v>0</v>
      </c>
      <c r="AF306" s="8">
        <f t="shared" si="157"/>
        <v>0</v>
      </c>
      <c r="AG306" s="8">
        <f t="shared" si="157"/>
        <v>0</v>
      </c>
      <c r="AH306" s="8">
        <f t="shared" si="157"/>
        <v>0</v>
      </c>
      <c r="AI306" s="8">
        <f t="shared" si="157"/>
        <v>0</v>
      </c>
      <c r="AJ306" s="8">
        <f t="shared" si="157"/>
        <v>0</v>
      </c>
      <c r="AK306" s="8">
        <f t="shared" si="157"/>
        <v>0</v>
      </c>
      <c r="AL306" s="8">
        <f t="shared" si="157"/>
        <v>0</v>
      </c>
      <c r="AM306" s="8">
        <f t="shared" si="157"/>
        <v>0</v>
      </c>
      <c r="AN306" s="8">
        <f t="shared" si="157"/>
        <v>0</v>
      </c>
      <c r="AO306" s="8">
        <f t="shared" si="157"/>
        <v>0</v>
      </c>
      <c r="AP306" s="8">
        <f t="shared" si="157"/>
        <v>0</v>
      </c>
      <c r="AQ306" s="8">
        <f t="shared" si="157"/>
        <v>0</v>
      </c>
      <c r="AR306" s="8">
        <f t="shared" si="157"/>
        <v>0</v>
      </c>
      <c r="AS306" s="8">
        <f t="shared" si="157"/>
        <v>0</v>
      </c>
      <c r="AT306" s="8">
        <f t="shared" si="157"/>
        <v>0</v>
      </c>
      <c r="AU306" s="8">
        <f t="shared" si="157"/>
        <v>0</v>
      </c>
      <c r="AV306" s="8">
        <f t="shared" si="157"/>
        <v>0</v>
      </c>
      <c r="AW306" s="8">
        <f t="shared" si="157"/>
        <v>0</v>
      </c>
      <c r="AX306" s="8">
        <f t="shared" si="157"/>
        <v>0</v>
      </c>
      <c r="AY306" s="8">
        <f t="shared" si="157"/>
        <v>0</v>
      </c>
      <c r="AZ306" s="8">
        <f t="shared" si="157"/>
        <v>0</v>
      </c>
      <c r="BA306" s="8">
        <f t="shared" si="157"/>
        <v>0</v>
      </c>
      <c r="BB306" s="8">
        <f t="shared" si="157"/>
        <v>0</v>
      </c>
      <c r="BC306" s="8">
        <f t="shared" si="157"/>
        <v>0</v>
      </c>
      <c r="BD306" s="8">
        <f t="shared" si="157"/>
        <v>0</v>
      </c>
      <c r="BE306" s="8">
        <f t="shared" si="157"/>
        <v>0</v>
      </c>
      <c r="BF306" s="8">
        <f t="shared" si="157"/>
        <v>0</v>
      </c>
      <c r="BG306" s="8">
        <f t="shared" si="157"/>
        <v>0</v>
      </c>
    </row>
    <row r="307" spans="1:59" s="5" customFormat="1" ht="16.5" customHeight="1">
      <c r="A307" s="117" t="s">
        <v>42</v>
      </c>
      <c r="B307" s="244"/>
      <c r="C307" s="245" t="s">
        <v>45</v>
      </c>
      <c r="D307" s="246" t="s">
        <v>23</v>
      </c>
      <c r="E307" s="247">
        <f>NhuCau!H328</f>
        <v>0</v>
      </c>
      <c r="F307" s="4">
        <f>NhuCau!I328</f>
        <v>0</v>
      </c>
      <c r="G307" s="4">
        <f>NhuCau!J328</f>
        <v>0</v>
      </c>
      <c r="H307" s="4">
        <f>NhuCau!K328</f>
        <v>0</v>
      </c>
      <c r="I307" s="4">
        <f>NhuCau!L328</f>
        <v>0</v>
      </c>
      <c r="J307" s="4">
        <f>NhuCau!M328</f>
        <v>0</v>
      </c>
      <c r="K307" s="4">
        <f>NhuCau!N328</f>
        <v>0</v>
      </c>
      <c r="L307" s="4">
        <f>NhuCau!O328</f>
        <v>0</v>
      </c>
      <c r="M307" s="4">
        <f>NhuCau!P328</f>
        <v>0</v>
      </c>
      <c r="N307" s="4">
        <f>NhuCau!Q328</f>
        <v>0</v>
      </c>
      <c r="O307" s="4">
        <f>NhuCau!R328</f>
        <v>0</v>
      </c>
      <c r="P307" s="4">
        <f>NhuCau!S328</f>
        <v>0</v>
      </c>
      <c r="Q307" s="4">
        <f>NhuCau!T328</f>
        <v>0</v>
      </c>
      <c r="R307" s="4">
        <f>NhuCau!U328</f>
        <v>0</v>
      </c>
      <c r="S307" s="4">
        <f>NhuCau!V328</f>
        <v>0</v>
      </c>
      <c r="T307" s="4">
        <f>NhuCau!W328</f>
        <v>0</v>
      </c>
      <c r="U307" s="4">
        <f>NhuCau!X328</f>
        <v>0</v>
      </c>
      <c r="V307" s="4">
        <f>NhuCau!Y328</f>
        <v>0</v>
      </c>
      <c r="W307" s="4">
        <f>NhuCau!Z328</f>
        <v>0</v>
      </c>
      <c r="X307" s="4">
        <f>NhuCau!AA328</f>
        <v>0</v>
      </c>
      <c r="Y307" s="4">
        <f>NhuCau!AB328</f>
        <v>0</v>
      </c>
      <c r="Z307" s="4">
        <f>NhuCau!AC328</f>
        <v>0</v>
      </c>
      <c r="AA307" s="4">
        <f>NhuCau!AD328</f>
        <v>0</v>
      </c>
      <c r="AB307" s="4">
        <f>NhuCau!AE328</f>
        <v>0</v>
      </c>
      <c r="AC307" s="4">
        <f>NhuCau!AF328</f>
        <v>0</v>
      </c>
      <c r="AD307" s="4">
        <f>NhuCau!AG328</f>
        <v>0</v>
      </c>
      <c r="AE307" s="4">
        <f>NhuCau!AH328</f>
        <v>0</v>
      </c>
      <c r="AF307" s="4">
        <f>NhuCau!AI328</f>
        <v>0</v>
      </c>
      <c r="AG307" s="4">
        <f>NhuCau!AJ328</f>
        <v>0</v>
      </c>
      <c r="AH307" s="4">
        <f>NhuCau!AK328</f>
        <v>0</v>
      </c>
      <c r="AI307" s="4">
        <f>NhuCau!AL328</f>
        <v>0</v>
      </c>
      <c r="AJ307" s="4">
        <f>NhuCau!AM328</f>
        <v>0</v>
      </c>
      <c r="AK307" s="4">
        <f>NhuCau!AN328</f>
        <v>0</v>
      </c>
      <c r="AL307" s="4">
        <f>NhuCau!AO328</f>
        <v>0</v>
      </c>
      <c r="AM307" s="4">
        <f>NhuCau!AP328</f>
        <v>0</v>
      </c>
      <c r="AN307" s="4">
        <f>NhuCau!AQ328</f>
        <v>0</v>
      </c>
      <c r="AO307" s="4">
        <f>NhuCau!AR328</f>
        <v>0</v>
      </c>
      <c r="AP307" s="4">
        <f>NhuCau!AS328</f>
        <v>0</v>
      </c>
      <c r="AQ307" s="4">
        <f>NhuCau!AT328</f>
        <v>0</v>
      </c>
      <c r="AR307" s="4">
        <f>NhuCau!AU328</f>
        <v>0</v>
      </c>
      <c r="AS307" s="4">
        <f>NhuCau!AV328</f>
        <v>0</v>
      </c>
      <c r="AT307" s="4">
        <f>NhuCau!AW328</f>
        <v>0</v>
      </c>
      <c r="AU307" s="4">
        <f>NhuCau!AX328</f>
        <v>0</v>
      </c>
      <c r="AV307" s="4">
        <f>NhuCau!AY328</f>
        <v>0</v>
      </c>
      <c r="AW307" s="4">
        <f>NhuCau!AZ328</f>
        <v>0</v>
      </c>
      <c r="AX307" s="4">
        <f>NhuCau!BA328</f>
        <v>0</v>
      </c>
      <c r="AY307" s="4">
        <f>NhuCau!BB328</f>
        <v>0</v>
      </c>
      <c r="AZ307" s="4">
        <f>NhuCau!BD328</f>
        <v>0</v>
      </c>
      <c r="BA307" s="4">
        <f>NhuCau!BE328</f>
        <v>0</v>
      </c>
      <c r="BB307" s="4">
        <f>NhuCau!BF328</f>
        <v>0</v>
      </c>
      <c r="BC307" s="4">
        <f>NhuCau!BG328</f>
        <v>0</v>
      </c>
      <c r="BD307" s="4">
        <f>NhuCau!BH328</f>
        <v>0</v>
      </c>
      <c r="BE307" s="4">
        <f>NhuCau!BI328</f>
        <v>0</v>
      </c>
      <c r="BF307" s="4">
        <f>NhuCau!BJ328</f>
        <v>0</v>
      </c>
      <c r="BG307" s="4">
        <f>NhuCau!BK328</f>
        <v>0</v>
      </c>
    </row>
    <row r="308" spans="1:59" s="5" customFormat="1" ht="16.5" customHeight="1">
      <c r="A308" s="117" t="s">
        <v>42</v>
      </c>
      <c r="B308" s="248"/>
      <c r="C308" s="249">
        <f>BANGTINH!O5</f>
        <v>0</v>
      </c>
      <c r="D308" s="246" t="s">
        <v>23</v>
      </c>
      <c r="E308" s="250">
        <f t="shared" ref="E308:F308" si="158">SUM(E309:E313)</f>
        <v>0</v>
      </c>
      <c r="F308" s="6">
        <f t="shared" si="158"/>
        <v>0</v>
      </c>
      <c r="G308" s="6">
        <f t="shared" ref="G308:BG308" si="159">SUM(G309:G313)</f>
        <v>0</v>
      </c>
      <c r="H308" s="6">
        <f t="shared" si="159"/>
        <v>0</v>
      </c>
      <c r="I308" s="6">
        <f t="shared" si="159"/>
        <v>0</v>
      </c>
      <c r="J308" s="6">
        <f t="shared" si="159"/>
        <v>0</v>
      </c>
      <c r="K308" s="6">
        <f t="shared" si="159"/>
        <v>0</v>
      </c>
      <c r="L308" s="6">
        <f t="shared" si="159"/>
        <v>0</v>
      </c>
      <c r="M308" s="6">
        <f t="shared" si="159"/>
        <v>0</v>
      </c>
      <c r="N308" s="6">
        <f t="shared" si="159"/>
        <v>0</v>
      </c>
      <c r="O308" s="6">
        <f t="shared" si="159"/>
        <v>0</v>
      </c>
      <c r="P308" s="6">
        <f t="shared" si="159"/>
        <v>0</v>
      </c>
      <c r="Q308" s="6">
        <f t="shared" si="159"/>
        <v>0</v>
      </c>
      <c r="R308" s="6">
        <f t="shared" si="159"/>
        <v>0</v>
      </c>
      <c r="S308" s="6">
        <f t="shared" si="159"/>
        <v>0</v>
      </c>
      <c r="T308" s="6">
        <f t="shared" si="159"/>
        <v>0</v>
      </c>
      <c r="U308" s="6">
        <f t="shared" si="159"/>
        <v>0</v>
      </c>
      <c r="V308" s="6">
        <f t="shared" si="159"/>
        <v>0</v>
      </c>
      <c r="W308" s="6">
        <f t="shared" si="159"/>
        <v>0</v>
      </c>
      <c r="X308" s="6">
        <f t="shared" si="159"/>
        <v>0</v>
      </c>
      <c r="Y308" s="6">
        <f t="shared" si="159"/>
        <v>0</v>
      </c>
      <c r="Z308" s="6">
        <f t="shared" si="159"/>
        <v>0</v>
      </c>
      <c r="AA308" s="6">
        <f t="shared" si="159"/>
        <v>0</v>
      </c>
      <c r="AB308" s="6">
        <f t="shared" si="159"/>
        <v>0</v>
      </c>
      <c r="AC308" s="6">
        <f t="shared" si="159"/>
        <v>0</v>
      </c>
      <c r="AD308" s="6">
        <f t="shared" si="159"/>
        <v>0</v>
      </c>
      <c r="AE308" s="6">
        <f t="shared" si="159"/>
        <v>0</v>
      </c>
      <c r="AF308" s="6">
        <f t="shared" si="159"/>
        <v>0</v>
      </c>
      <c r="AG308" s="6">
        <f t="shared" si="159"/>
        <v>0</v>
      </c>
      <c r="AH308" s="6">
        <f t="shared" si="159"/>
        <v>0</v>
      </c>
      <c r="AI308" s="6">
        <f t="shared" si="159"/>
        <v>0</v>
      </c>
      <c r="AJ308" s="6">
        <f t="shared" si="159"/>
        <v>0</v>
      </c>
      <c r="AK308" s="6">
        <f t="shared" si="159"/>
        <v>0</v>
      </c>
      <c r="AL308" s="6">
        <f t="shared" si="159"/>
        <v>0</v>
      </c>
      <c r="AM308" s="6">
        <f t="shared" si="159"/>
        <v>0</v>
      </c>
      <c r="AN308" s="6">
        <f t="shared" si="159"/>
        <v>0</v>
      </c>
      <c r="AO308" s="6">
        <f t="shared" si="159"/>
        <v>0</v>
      </c>
      <c r="AP308" s="6">
        <f t="shared" si="159"/>
        <v>0</v>
      </c>
      <c r="AQ308" s="6">
        <f t="shared" si="159"/>
        <v>0</v>
      </c>
      <c r="AR308" s="6">
        <f t="shared" si="159"/>
        <v>0</v>
      </c>
      <c r="AS308" s="6">
        <f t="shared" si="159"/>
        <v>0</v>
      </c>
      <c r="AT308" s="6">
        <f t="shared" si="159"/>
        <v>0</v>
      </c>
      <c r="AU308" s="6">
        <f t="shared" si="159"/>
        <v>0</v>
      </c>
      <c r="AV308" s="6">
        <f t="shared" si="159"/>
        <v>0</v>
      </c>
      <c r="AW308" s="6">
        <f t="shared" si="159"/>
        <v>0</v>
      </c>
      <c r="AX308" s="6">
        <f t="shared" si="159"/>
        <v>0</v>
      </c>
      <c r="AY308" s="6">
        <f t="shared" si="159"/>
        <v>0</v>
      </c>
      <c r="AZ308" s="6">
        <f t="shared" si="159"/>
        <v>0</v>
      </c>
      <c r="BA308" s="6">
        <f t="shared" si="159"/>
        <v>0</v>
      </c>
      <c r="BB308" s="6">
        <f t="shared" si="159"/>
        <v>0</v>
      </c>
      <c r="BC308" s="6">
        <f t="shared" si="159"/>
        <v>0</v>
      </c>
      <c r="BD308" s="6">
        <f t="shared" si="159"/>
        <v>0</v>
      </c>
      <c r="BE308" s="6">
        <f t="shared" si="159"/>
        <v>0</v>
      </c>
      <c r="BF308" s="6">
        <f t="shared" si="159"/>
        <v>0</v>
      </c>
      <c r="BG308" s="6">
        <f t="shared" si="159"/>
        <v>0</v>
      </c>
    </row>
    <row r="309" spans="1:59" s="1" customFormat="1" ht="16.5" customHeight="1">
      <c r="A309" s="251" t="s">
        <v>42</v>
      </c>
      <c r="B309" s="252"/>
      <c r="C309" s="253" t="str">
        <f>BANGTINH!O6</f>
        <v>Năm 2025</v>
      </c>
      <c r="D309" s="246" t="s">
        <v>23</v>
      </c>
      <c r="E309" s="255">
        <f>SUM(F309:BG309)</f>
        <v>0</v>
      </c>
      <c r="F309" s="2">
        <f>ROUND((SUMPRODUCT((NhuCau!$E$329:$E$334=CakyQuyhoach)*((NhuCau!I$329:I$334)/10))+SUMPRODUCT((NhuCau!$E$329:$E$334=Kykehoach)*((NhuCau!I$329:I$334)/5))+SUMPRODUCT((NhuCau!$E$329:$E$334=$C309)*(NhuCau!I$329:I$334))),2)</f>
        <v>0</v>
      </c>
      <c r="G309" s="2">
        <f>ROUND((SUMPRODUCT((NhuCau!$E$329:$E$334=CakyQuyhoach)*((NhuCau!J$329:J$334)/10))+SUMPRODUCT((NhuCau!$E$329:$E$334=Kykehoach)*((NhuCau!J$329:J$334)/5))+SUMPRODUCT((NhuCau!$E$329:$E$334=$C309)*(NhuCau!J$329:J$334))),2)</f>
        <v>0</v>
      </c>
      <c r="H309" s="2">
        <f>ROUND((SUMPRODUCT((NhuCau!$E$329:$E$334=CakyQuyhoach)*((NhuCau!K$329:K$334)/10))+SUMPRODUCT((NhuCau!$E$329:$E$334=Kykehoach)*((NhuCau!K$329:K$334)/5))+SUMPRODUCT((NhuCau!$E$329:$E$334=$C309)*(NhuCau!K$329:K$334))),2)</f>
        <v>0</v>
      </c>
      <c r="I309" s="2">
        <f>ROUND((SUMPRODUCT((NhuCau!$E$329:$E$334=CakyQuyhoach)*((NhuCau!L$329:L$334)/10))+SUMPRODUCT((NhuCau!$E$329:$E$334=Kykehoach)*((NhuCau!L$329:L$334)/5))+SUMPRODUCT((NhuCau!$E$329:$E$334=$C309)*(NhuCau!L$329:L$334))),2)</f>
        <v>0</v>
      </c>
      <c r="J309" s="2">
        <f>ROUND((SUMPRODUCT((NhuCau!$E$329:$E$334=CakyQuyhoach)*((NhuCau!M$329:M$334)/10))+SUMPRODUCT((NhuCau!$E$329:$E$334=Kykehoach)*((NhuCau!M$329:M$334)/5))+SUMPRODUCT((NhuCau!$E$329:$E$334=$C309)*(NhuCau!M$329:M$334))),2)</f>
        <v>0</v>
      </c>
      <c r="K309" s="2">
        <f>ROUND((SUMPRODUCT((NhuCau!$E$329:$E$334=CakyQuyhoach)*((NhuCau!N$329:N$334)/10))+SUMPRODUCT((NhuCau!$E$329:$E$334=Kykehoach)*((NhuCau!N$329:N$334)/5))+SUMPRODUCT((NhuCau!$E$329:$E$334=$C309)*(NhuCau!N$329:N$334))),2)</f>
        <v>0</v>
      </c>
      <c r="L309" s="2">
        <f>ROUND((SUMPRODUCT((NhuCau!$E$329:$E$334=CakyQuyhoach)*((NhuCau!O$329:O$334)/10))+SUMPRODUCT((NhuCau!$E$329:$E$334=Kykehoach)*((NhuCau!O$329:O$334)/5))+SUMPRODUCT((NhuCau!$E$329:$E$334=$C309)*(NhuCau!O$329:O$334))),2)</f>
        <v>0</v>
      </c>
      <c r="M309" s="2">
        <f>ROUND((SUMPRODUCT((NhuCau!$E$329:$E$334=CakyQuyhoach)*((NhuCau!P$329:P$334)/10))+SUMPRODUCT((NhuCau!$E$329:$E$334=Kykehoach)*((NhuCau!P$329:P$334)/5))+SUMPRODUCT((NhuCau!$E$329:$E$334=$C309)*(NhuCau!P$329:P$334))),2)</f>
        <v>0</v>
      </c>
      <c r="N309" s="2">
        <f>ROUND((SUMPRODUCT((NhuCau!$E$329:$E$334=CakyQuyhoach)*((NhuCau!Q$329:Q$334)/10))+SUMPRODUCT((NhuCau!$E$329:$E$334=Kykehoach)*((NhuCau!Q$329:Q$334)/5))+SUMPRODUCT((NhuCau!$E$329:$E$334=$C309)*(NhuCau!Q$329:Q$334))),2)</f>
        <v>0</v>
      </c>
      <c r="O309" s="2">
        <f>ROUND((SUMPRODUCT((NhuCau!$E$329:$E$334=CakyQuyhoach)*((NhuCau!R$329:R$334)/10))+SUMPRODUCT((NhuCau!$E$329:$E$334=Kykehoach)*((NhuCau!R$329:R$334)/5))+SUMPRODUCT((NhuCau!$E$329:$E$334=$C309)*(NhuCau!R$329:R$334))),2)</f>
        <v>0</v>
      </c>
      <c r="P309" s="2">
        <f>ROUND((SUMPRODUCT((NhuCau!$E$329:$E$334=CakyQuyhoach)*((NhuCau!S$329:S$334)/10))+SUMPRODUCT((NhuCau!$E$329:$E$334=Kykehoach)*((NhuCau!S$329:S$334)/5))+SUMPRODUCT((NhuCau!$E$329:$E$334=$C309)*(NhuCau!S$329:S$334))),2)</f>
        <v>0</v>
      </c>
      <c r="Q309" s="2">
        <f>ROUND((SUMPRODUCT((NhuCau!$E$329:$E$334=CakyQuyhoach)*((NhuCau!T$329:T$334)/10))+SUMPRODUCT((NhuCau!$E$329:$E$334=Kykehoach)*((NhuCau!T$329:T$334)/5))+SUMPRODUCT((NhuCau!$E$329:$E$334=$C309)*(NhuCau!T$329:T$334))),2)</f>
        <v>0</v>
      </c>
      <c r="R309" s="2">
        <f>ROUND((SUMPRODUCT((NhuCau!$E$329:$E$334=CakyQuyhoach)*((NhuCau!U$329:U$334)/10))+SUMPRODUCT((NhuCau!$E$329:$E$334=Kykehoach)*((NhuCau!U$329:U$334)/5))+SUMPRODUCT((NhuCau!$E$329:$E$334=$C309)*(NhuCau!U$329:U$334))),2)</f>
        <v>0</v>
      </c>
      <c r="S309" s="2">
        <f>ROUND((SUMPRODUCT((NhuCau!$E$329:$E$334=CakyQuyhoach)*((NhuCau!V$329:V$334)/10))+SUMPRODUCT((NhuCau!$E$329:$E$334=Kykehoach)*((NhuCau!V$329:V$334)/5))+SUMPRODUCT((NhuCau!$E$329:$E$334=$C309)*(NhuCau!V$329:V$334))),2)</f>
        <v>0</v>
      </c>
      <c r="T309" s="2">
        <f>ROUND((SUMPRODUCT((NhuCau!$E$329:$E$334=CakyQuyhoach)*((NhuCau!W$329:W$334)/10))+SUMPRODUCT((NhuCau!$E$329:$E$334=Kykehoach)*((NhuCau!W$329:W$334)/5))+SUMPRODUCT((NhuCau!$E$329:$E$334=$C309)*(NhuCau!W$329:W$334))),2)</f>
        <v>0</v>
      </c>
      <c r="U309" s="2">
        <f>ROUND((SUMPRODUCT((NhuCau!$E$329:$E$334=CakyQuyhoach)*((NhuCau!X$329:X$334)/10))+SUMPRODUCT((NhuCau!$E$329:$E$334=Kykehoach)*((NhuCau!X$329:X$334)/5))+SUMPRODUCT((NhuCau!$E$329:$E$334=$C309)*(NhuCau!X$329:X$334))),2)</f>
        <v>0</v>
      </c>
      <c r="V309" s="2">
        <f>ROUND((SUMPRODUCT((NhuCau!$E$329:$E$334=CakyQuyhoach)*((NhuCau!Y$329:Y$334)/10))+SUMPRODUCT((NhuCau!$E$329:$E$334=Kykehoach)*((NhuCau!Y$329:Y$334)/5))+SUMPRODUCT((NhuCau!$E$329:$E$334=$C309)*(NhuCau!Y$329:Y$334))),2)</f>
        <v>0</v>
      </c>
      <c r="W309" s="2">
        <f>ROUND((SUMPRODUCT((NhuCau!$E$329:$E$334=CakyQuyhoach)*((NhuCau!Z$329:Z$334)/10))+SUMPRODUCT((NhuCau!$E$329:$E$334=Kykehoach)*((NhuCau!Z$329:Z$334)/5))+SUMPRODUCT((NhuCau!$E$329:$E$334=$C309)*(NhuCau!Z$329:Z$334))),2)</f>
        <v>0</v>
      </c>
      <c r="X309" s="2">
        <f>ROUND((SUMPRODUCT((NhuCau!$E$329:$E$334=CakyQuyhoach)*((NhuCau!AA$329:AA$334)/10))+SUMPRODUCT((NhuCau!$E$329:$E$334=Kykehoach)*((NhuCau!AA$329:AA$334)/5))+SUMPRODUCT((NhuCau!$E$329:$E$334=$C309)*(NhuCau!AA$329:AA$334))),2)</f>
        <v>0</v>
      </c>
      <c r="Y309" s="2">
        <f>ROUND((SUMPRODUCT((NhuCau!$E$329:$E$334=CakyQuyhoach)*((NhuCau!AB$329:AB$334)/10))+SUMPRODUCT((NhuCau!$E$329:$E$334=Kykehoach)*((NhuCau!AB$329:AB$334)/5))+SUMPRODUCT((NhuCau!$E$329:$E$334=$C309)*(NhuCau!AB$329:AB$334))),2)</f>
        <v>0</v>
      </c>
      <c r="Z309" s="2">
        <f>ROUND((SUMPRODUCT((NhuCau!$E$329:$E$334=CakyQuyhoach)*((NhuCau!AC$329:AC$334)/10))+SUMPRODUCT((NhuCau!$E$329:$E$334=Kykehoach)*((NhuCau!AC$329:AC$334)/5))+SUMPRODUCT((NhuCau!$E$329:$E$334=$C309)*(NhuCau!AC$329:AC$334))),2)</f>
        <v>0</v>
      </c>
      <c r="AA309" s="2">
        <f>ROUND((SUMPRODUCT((NhuCau!$E$329:$E$334=CakyQuyhoach)*((NhuCau!AD$329:AD$334)/10))+SUMPRODUCT((NhuCau!$E$329:$E$334=Kykehoach)*((NhuCau!AD$329:AD$334)/5))+SUMPRODUCT((NhuCau!$E$329:$E$334=$C309)*(NhuCau!AD$329:AD$334))),2)</f>
        <v>0</v>
      </c>
      <c r="AB309" s="2">
        <f>ROUND((SUMPRODUCT((NhuCau!$E$329:$E$334=CakyQuyhoach)*((NhuCau!AE$329:AE$334)/10))+SUMPRODUCT((NhuCau!$E$329:$E$334=Kykehoach)*((NhuCau!AE$329:AE$334)/5))+SUMPRODUCT((NhuCau!$E$329:$E$334=$C309)*(NhuCau!AE$329:AE$334))),2)</f>
        <v>0</v>
      </c>
      <c r="AC309" s="2">
        <f>ROUND((SUMPRODUCT((NhuCau!$E$329:$E$334=CakyQuyhoach)*((NhuCau!AF$329:AF$334)/10))+SUMPRODUCT((NhuCau!$E$329:$E$334=Kykehoach)*((NhuCau!AF$329:AF$334)/5))+SUMPRODUCT((NhuCau!$E$329:$E$334=$C309)*(NhuCau!AF$329:AF$334))),2)</f>
        <v>0</v>
      </c>
      <c r="AD309" s="2">
        <f>ROUND((SUMPRODUCT((NhuCau!$E$329:$E$334=CakyQuyhoach)*((NhuCau!AG$329:AG$334)/10))+SUMPRODUCT((NhuCau!$E$329:$E$334=Kykehoach)*((NhuCau!AG$329:AG$334)/5))+SUMPRODUCT((NhuCau!$E$329:$E$334=$C309)*(NhuCau!AG$329:AG$334))),2)</f>
        <v>0</v>
      </c>
      <c r="AE309" s="2">
        <f>ROUND((SUMPRODUCT((NhuCau!$E$329:$E$334=CakyQuyhoach)*((NhuCau!AH$329:AH$334)/10))+SUMPRODUCT((NhuCau!$E$329:$E$334=Kykehoach)*((NhuCau!AH$329:AH$334)/5))+SUMPRODUCT((NhuCau!$E$329:$E$334=$C309)*(NhuCau!AH$329:AH$334))),2)</f>
        <v>0</v>
      </c>
      <c r="AF309" s="2">
        <f>ROUND((SUMPRODUCT((NhuCau!$E$329:$E$334=CakyQuyhoach)*((NhuCau!AI$329:AI$334)/10))+SUMPRODUCT((NhuCau!$E$329:$E$334=Kykehoach)*((NhuCau!AI$329:AI$334)/5))+SUMPRODUCT((NhuCau!$E$329:$E$334=$C309)*(NhuCau!AI$329:AI$334))),2)</f>
        <v>0</v>
      </c>
      <c r="AG309" s="2">
        <f>ROUND((SUMPRODUCT((NhuCau!$E$329:$E$334=CakyQuyhoach)*((NhuCau!AJ$329:AJ$334)/10))+SUMPRODUCT((NhuCau!$E$329:$E$334=Kykehoach)*((NhuCau!AJ$329:AJ$334)/5))+SUMPRODUCT((NhuCau!$E$329:$E$334=$C309)*(NhuCau!AJ$329:AJ$334))),2)</f>
        <v>0</v>
      </c>
      <c r="AH309" s="2">
        <f>ROUND((SUMPRODUCT((NhuCau!$E$329:$E$334=CakyQuyhoach)*((NhuCau!AK$329:AK$334)/10))+SUMPRODUCT((NhuCau!$E$329:$E$334=Kykehoach)*((NhuCau!AK$329:AK$334)/5))+SUMPRODUCT((NhuCau!$E$329:$E$334=$C309)*(NhuCau!AK$329:AK$334))),2)</f>
        <v>0</v>
      </c>
      <c r="AI309" s="2">
        <f>ROUND((SUMPRODUCT((NhuCau!$E$329:$E$334=CakyQuyhoach)*((NhuCau!AL$329:AL$334)/10))+SUMPRODUCT((NhuCau!$E$329:$E$334=Kykehoach)*((NhuCau!AL$329:AL$334)/5))+SUMPRODUCT((NhuCau!$E$329:$E$334=$C309)*(NhuCau!AL$329:AL$334))),2)</f>
        <v>0</v>
      </c>
      <c r="AJ309" s="2">
        <f>ROUND((SUMPRODUCT((NhuCau!$E$329:$E$334=CakyQuyhoach)*((NhuCau!AM$329:AM$334)/10))+SUMPRODUCT((NhuCau!$E$329:$E$334=Kykehoach)*((NhuCau!AM$329:AM$334)/5))+SUMPRODUCT((NhuCau!$E$329:$E$334=$C309)*(NhuCau!AM$329:AM$334))),2)</f>
        <v>0</v>
      </c>
      <c r="AK309" s="2">
        <f>ROUND((SUMPRODUCT((NhuCau!$E$329:$E$334=CakyQuyhoach)*((NhuCau!AN$329:AN$334)/10))+SUMPRODUCT((NhuCau!$E$329:$E$334=Kykehoach)*((NhuCau!AN$329:AN$334)/5))+SUMPRODUCT((NhuCau!$E$329:$E$334=$C309)*(NhuCau!AN$329:AN$334))),2)</f>
        <v>0</v>
      </c>
      <c r="AL309" s="2">
        <f>ROUND((SUMPRODUCT((NhuCau!$E$329:$E$334=CakyQuyhoach)*((NhuCau!AO$329:AO$334)/10))+SUMPRODUCT((NhuCau!$E$329:$E$334=Kykehoach)*((NhuCau!AO$329:AO$334)/5))+SUMPRODUCT((NhuCau!$E$329:$E$334=$C309)*(NhuCau!AO$329:AO$334))),2)</f>
        <v>0</v>
      </c>
      <c r="AM309" s="2">
        <f>ROUND((SUMPRODUCT((NhuCau!$E$329:$E$334=CakyQuyhoach)*((NhuCau!AP$329:AP$334)/10))+SUMPRODUCT((NhuCau!$E$329:$E$334=Kykehoach)*((NhuCau!AP$329:AP$334)/5))+SUMPRODUCT((NhuCau!$E$329:$E$334=$C309)*(NhuCau!AP$329:AP$334))),2)</f>
        <v>0</v>
      </c>
      <c r="AN309" s="2">
        <f>ROUND((SUMPRODUCT((NhuCau!$E$329:$E$334=CakyQuyhoach)*((NhuCau!AQ$329:AQ$334)/10))+SUMPRODUCT((NhuCau!$E$329:$E$334=Kykehoach)*((NhuCau!AQ$329:AQ$334)/5))+SUMPRODUCT((NhuCau!$E$329:$E$334=$C309)*(NhuCau!AQ$329:AQ$334))),2)</f>
        <v>0</v>
      </c>
      <c r="AO309" s="2">
        <f>ROUND((SUMPRODUCT((NhuCau!$E$329:$E$334=CakyQuyhoach)*((NhuCau!AR$329:AR$334)/10))+SUMPRODUCT((NhuCau!$E$329:$E$334=Kykehoach)*((NhuCau!AR$329:AR$334)/5))+SUMPRODUCT((NhuCau!$E$329:$E$334=$C309)*(NhuCau!AR$329:AR$334))),2)</f>
        <v>0</v>
      </c>
      <c r="AP309" s="2">
        <f>ROUND((SUMPRODUCT((NhuCau!$E$329:$E$334=CakyQuyhoach)*((NhuCau!AS$329:AS$334)/10))+SUMPRODUCT((NhuCau!$E$329:$E$334=Kykehoach)*((NhuCau!AS$329:AS$334)/5))+SUMPRODUCT((NhuCau!$E$329:$E$334=$C309)*(NhuCau!AS$329:AS$334))),2)</f>
        <v>0</v>
      </c>
      <c r="AQ309" s="2">
        <f>ROUND((SUMPRODUCT((NhuCau!$E$329:$E$334=CakyQuyhoach)*((NhuCau!AT$329:AT$334)/10))+SUMPRODUCT((NhuCau!$E$329:$E$334=Kykehoach)*((NhuCau!AT$329:AT$334)/5))+SUMPRODUCT((NhuCau!$E$329:$E$334=$C309)*(NhuCau!AT$329:AT$334))),2)</f>
        <v>0</v>
      </c>
      <c r="AR309" s="2">
        <f>ROUND((SUMPRODUCT((NhuCau!$E$329:$E$334=CakyQuyhoach)*((NhuCau!AU$329:AU$334)/10))+SUMPRODUCT((NhuCau!$E$329:$E$334=Kykehoach)*((NhuCau!AU$329:AU$334)/5))+SUMPRODUCT((NhuCau!$E$329:$E$334=$C309)*(NhuCau!AU$329:AU$334))),2)</f>
        <v>0</v>
      </c>
      <c r="AS309" s="2">
        <f>ROUND((SUMPRODUCT((NhuCau!$E$329:$E$334=CakyQuyhoach)*((NhuCau!AV$329:AV$334)/10))+SUMPRODUCT((NhuCau!$E$329:$E$334=Kykehoach)*((NhuCau!AV$329:AV$334)/5))+SUMPRODUCT((NhuCau!$E$329:$E$334=$C309)*(NhuCau!AV$329:AV$334))),2)</f>
        <v>0</v>
      </c>
      <c r="AT309" s="2">
        <f>ROUND((SUMPRODUCT((NhuCau!$E$329:$E$334=CakyQuyhoach)*((NhuCau!AW$329:AW$334)/10))+SUMPRODUCT((NhuCau!$E$329:$E$334=Kykehoach)*((NhuCau!AW$329:AW$334)/5))+SUMPRODUCT((NhuCau!$E$329:$E$334=$C309)*(NhuCau!AW$329:AW$334))),2)</f>
        <v>0</v>
      </c>
      <c r="AU309" s="2">
        <f>ROUND((SUMPRODUCT((NhuCau!$E$329:$E$334=CakyQuyhoach)*((NhuCau!AX$329:AX$334)/10))+SUMPRODUCT((NhuCau!$E$329:$E$334=Kykehoach)*((NhuCau!AX$329:AX$334)/5))+SUMPRODUCT((NhuCau!$E$329:$E$334=$C309)*(NhuCau!AX$329:AX$334))),2)</f>
        <v>0</v>
      </c>
      <c r="AV309" s="2">
        <f>ROUND((SUMPRODUCT((NhuCau!$E$329:$E$334=CakyQuyhoach)*((NhuCau!AY$329:AY$334)/10))+SUMPRODUCT((NhuCau!$E$329:$E$334=Kykehoach)*((NhuCau!AY$329:AY$334)/5))+SUMPRODUCT((NhuCau!$E$329:$E$334=$C309)*(NhuCau!AY$329:AY$334))),2)</f>
        <v>0</v>
      </c>
      <c r="AW309" s="2">
        <f>ROUND((SUMPRODUCT((NhuCau!$E$329:$E$334=CakyQuyhoach)*((NhuCau!AZ$329:AZ$334)/10))+SUMPRODUCT((NhuCau!$E$329:$E$334=Kykehoach)*((NhuCau!AZ$329:AZ$334)/5))+SUMPRODUCT((NhuCau!$E$329:$E$334=$C309)*(NhuCau!AZ$329:AZ$334))),2)</f>
        <v>0</v>
      </c>
      <c r="AX309" s="2">
        <f>ROUND((SUMPRODUCT((NhuCau!$E$329:$E$334=CakyQuyhoach)*((NhuCau!BA$329:BA$334)/10))+SUMPRODUCT((NhuCau!$E$329:$E$334=Kykehoach)*((NhuCau!BA$329:BA$334)/5))+SUMPRODUCT((NhuCau!$E$329:$E$334=$C309)*(NhuCau!BA$329:BA$334))),2)</f>
        <v>0</v>
      </c>
      <c r="AY309" s="2">
        <f>ROUND((SUMPRODUCT((NhuCau!$E$329:$E$334=CakyQuyhoach)*((NhuCau!BB$329:BB$334)/10))+SUMPRODUCT((NhuCau!$E$329:$E$334=Kykehoach)*((NhuCau!BB$329:BB$334)/5))+SUMPRODUCT((NhuCau!$E$329:$E$334=$C309)*(NhuCau!BB$329:BB$334))),2)</f>
        <v>0</v>
      </c>
      <c r="AZ309" s="2">
        <f>ROUND((SUMPRODUCT((NhuCau!$E$329:$E$334=CakyQuyhoach)*((NhuCau!BD$329:BD$334)/10))+SUMPRODUCT((NhuCau!$E$329:$E$334=Kykehoach)*((NhuCau!BD$329:BD$334)/5))+SUMPRODUCT((NhuCau!$E$329:$E$334=$C309)*(NhuCau!BD$329:BD$334))),2)</f>
        <v>0</v>
      </c>
      <c r="BA309" s="2">
        <f>ROUND((SUMPRODUCT((NhuCau!$E$329:$E$334=CakyQuyhoach)*((NhuCau!BE$329:BE$334)/10))+SUMPRODUCT((NhuCau!$E$329:$E$334=Kykehoach)*((NhuCau!BE$329:BE$334)/5))+SUMPRODUCT((NhuCau!$E$329:$E$334=$C309)*(NhuCau!BE$329:BE$334))),2)</f>
        <v>0</v>
      </c>
      <c r="BB309" s="2">
        <f>ROUND((SUMPRODUCT((NhuCau!$E$329:$E$334=CakyQuyhoach)*((NhuCau!BF$329:BF$334)/10))+SUMPRODUCT((NhuCau!$E$329:$E$334=Kykehoach)*((NhuCau!BF$329:BF$334)/5))+SUMPRODUCT((NhuCau!$E$329:$E$334=$C309)*(NhuCau!BF$329:BF$334))),2)</f>
        <v>0</v>
      </c>
      <c r="BC309" s="2">
        <f>ROUND((SUMPRODUCT((NhuCau!$E$329:$E$334=CakyQuyhoach)*((NhuCau!BG$329:BG$334)/10))+SUMPRODUCT((NhuCau!$E$329:$E$334=Kykehoach)*((NhuCau!BG$329:BG$334)/5))+SUMPRODUCT((NhuCau!$E$329:$E$334=$C309)*(NhuCau!BG$329:BG$334))),2)</f>
        <v>0</v>
      </c>
      <c r="BD309" s="2">
        <f>ROUND((SUMPRODUCT((NhuCau!$E$329:$E$334=CakyQuyhoach)*((NhuCau!BH$329:BH$334)/10))+SUMPRODUCT((NhuCau!$E$329:$E$334=Kykehoach)*((NhuCau!BH$329:BH$334)/5))+SUMPRODUCT((NhuCau!$E$329:$E$334=$C309)*(NhuCau!BH$329:BH$334))),2)</f>
        <v>0</v>
      </c>
      <c r="BE309" s="2">
        <f>ROUND((SUMPRODUCT((NhuCau!$E$329:$E$334=CakyQuyhoach)*((NhuCau!BI$329:BI$334)/10))+SUMPRODUCT((NhuCau!$E$329:$E$334=Kykehoach)*((NhuCau!BI$329:BI$334)/5))+SUMPRODUCT((NhuCau!$E$329:$E$334=$C309)*(NhuCau!BI$329:BI$334))),2)</f>
        <v>0</v>
      </c>
      <c r="BF309" s="2">
        <f>ROUND((SUMPRODUCT((NhuCau!$E$329:$E$334=CakyQuyhoach)*((NhuCau!BJ$329:BJ$334)/10))+SUMPRODUCT((NhuCau!$E$329:$E$334=Kykehoach)*((NhuCau!BJ$329:BJ$334)/5))+SUMPRODUCT((NhuCau!$E$329:$E$334=$C309)*(NhuCau!BJ$329:BJ$334))),2)</f>
        <v>0</v>
      </c>
      <c r="BG309" s="2">
        <f>ROUND((SUMPRODUCT((NhuCau!$E$329:$E$334=CakyQuyhoach)*((NhuCau!BK$329:BK$334)/10))+SUMPRODUCT((NhuCau!$E$329:$E$334=Kykehoach)*((NhuCau!BK$329:BK$334)/5))+SUMPRODUCT((NhuCau!$E$329:$E$334=$C309)*(NhuCau!BK$329:BK$334))),2)</f>
        <v>0</v>
      </c>
    </row>
    <row r="310" spans="1:59" s="1" customFormat="1" ht="16.5" customHeight="1">
      <c r="A310" s="251" t="s">
        <v>42</v>
      </c>
      <c r="B310" s="252"/>
      <c r="C310" s="253" t="str">
        <f>BANGTINH!O7</f>
        <v>Năm 2026</v>
      </c>
      <c r="D310" s="246" t="s">
        <v>23</v>
      </c>
      <c r="E310" s="255">
        <f>SUM(F310:BG310)</f>
        <v>0</v>
      </c>
      <c r="F310" s="2">
        <f>ROUND((SUMPRODUCT((NhuCau!$E$329:$E$334=CakyQuyhoach)*((NhuCau!I$329:I$334)/10))+SUMPRODUCT((NhuCau!$E$329:$E$334=Kykehoach)*((NhuCau!I$329:I$334)/5))+SUMPRODUCT((NhuCau!$E$329:$E$334=$C310)*(NhuCau!I$329:I$334))),2)</f>
        <v>0</v>
      </c>
      <c r="G310" s="2">
        <f>ROUND((SUMPRODUCT((NhuCau!$E$329:$E$334=CakyQuyhoach)*((NhuCau!J$329:J$334)/10))+SUMPRODUCT((NhuCau!$E$329:$E$334=Kykehoach)*((NhuCau!J$329:J$334)/5))+SUMPRODUCT((NhuCau!$E$329:$E$334=$C310)*(NhuCau!J$329:J$334))),2)</f>
        <v>0</v>
      </c>
      <c r="H310" s="2">
        <f>ROUND((SUMPRODUCT((NhuCau!$E$329:$E$334=CakyQuyhoach)*((NhuCau!K$329:K$334)/10))+SUMPRODUCT((NhuCau!$E$329:$E$334=Kykehoach)*((NhuCau!K$329:K$334)/5))+SUMPRODUCT((NhuCau!$E$329:$E$334=$C310)*(NhuCau!K$329:K$334))),2)</f>
        <v>0</v>
      </c>
      <c r="I310" s="2">
        <f>ROUND((SUMPRODUCT((NhuCau!$E$329:$E$334=CakyQuyhoach)*((NhuCau!L$329:L$334)/10))+SUMPRODUCT((NhuCau!$E$329:$E$334=Kykehoach)*((NhuCau!L$329:L$334)/5))+SUMPRODUCT((NhuCau!$E$329:$E$334=$C310)*(NhuCau!L$329:L$334))),2)</f>
        <v>0</v>
      </c>
      <c r="J310" s="2">
        <f>ROUND((SUMPRODUCT((NhuCau!$E$329:$E$334=CakyQuyhoach)*((NhuCau!M$329:M$334)/10))+SUMPRODUCT((NhuCau!$E$329:$E$334=Kykehoach)*((NhuCau!M$329:M$334)/5))+SUMPRODUCT((NhuCau!$E$329:$E$334=$C310)*(NhuCau!M$329:M$334))),2)</f>
        <v>0</v>
      </c>
      <c r="K310" s="2">
        <f>ROUND((SUMPRODUCT((NhuCau!$E$329:$E$334=CakyQuyhoach)*((NhuCau!N$329:N$334)/10))+SUMPRODUCT((NhuCau!$E$329:$E$334=Kykehoach)*((NhuCau!N$329:N$334)/5))+SUMPRODUCT((NhuCau!$E$329:$E$334=$C310)*(NhuCau!N$329:N$334))),2)</f>
        <v>0</v>
      </c>
      <c r="L310" s="2">
        <f>ROUND((SUMPRODUCT((NhuCau!$E$329:$E$334=CakyQuyhoach)*((NhuCau!O$329:O$334)/10))+SUMPRODUCT((NhuCau!$E$329:$E$334=Kykehoach)*((NhuCau!O$329:O$334)/5))+SUMPRODUCT((NhuCau!$E$329:$E$334=$C310)*(NhuCau!O$329:O$334))),2)</f>
        <v>0</v>
      </c>
      <c r="M310" s="2">
        <f>ROUND((SUMPRODUCT((NhuCau!$E$329:$E$334=CakyQuyhoach)*((NhuCau!P$329:P$334)/10))+SUMPRODUCT((NhuCau!$E$329:$E$334=Kykehoach)*((NhuCau!P$329:P$334)/5))+SUMPRODUCT((NhuCau!$E$329:$E$334=$C310)*(NhuCau!P$329:P$334))),2)</f>
        <v>0</v>
      </c>
      <c r="N310" s="2">
        <f>ROUND((SUMPRODUCT((NhuCau!$E$329:$E$334=CakyQuyhoach)*((NhuCau!Q$329:Q$334)/10))+SUMPRODUCT((NhuCau!$E$329:$E$334=Kykehoach)*((NhuCau!Q$329:Q$334)/5))+SUMPRODUCT((NhuCau!$E$329:$E$334=$C310)*(NhuCau!Q$329:Q$334))),2)</f>
        <v>0</v>
      </c>
      <c r="O310" s="2">
        <f>ROUND((SUMPRODUCT((NhuCau!$E$329:$E$334=CakyQuyhoach)*((NhuCau!R$329:R$334)/10))+SUMPRODUCT((NhuCau!$E$329:$E$334=Kykehoach)*((NhuCau!R$329:R$334)/5))+SUMPRODUCT((NhuCau!$E$329:$E$334=$C310)*(NhuCau!R$329:R$334))),2)</f>
        <v>0</v>
      </c>
      <c r="P310" s="2">
        <f>ROUND((SUMPRODUCT((NhuCau!$E$329:$E$334=CakyQuyhoach)*((NhuCau!S$329:S$334)/10))+SUMPRODUCT((NhuCau!$E$329:$E$334=Kykehoach)*((NhuCau!S$329:S$334)/5))+SUMPRODUCT((NhuCau!$E$329:$E$334=$C310)*(NhuCau!S$329:S$334))),2)</f>
        <v>0</v>
      </c>
      <c r="Q310" s="2">
        <f>ROUND((SUMPRODUCT((NhuCau!$E$329:$E$334=CakyQuyhoach)*((NhuCau!T$329:T$334)/10))+SUMPRODUCT((NhuCau!$E$329:$E$334=Kykehoach)*((NhuCau!T$329:T$334)/5))+SUMPRODUCT((NhuCau!$E$329:$E$334=$C310)*(NhuCau!T$329:T$334))),2)</f>
        <v>0</v>
      </c>
      <c r="R310" s="2">
        <f>ROUND((SUMPRODUCT((NhuCau!$E$329:$E$334=CakyQuyhoach)*((NhuCau!U$329:U$334)/10))+SUMPRODUCT((NhuCau!$E$329:$E$334=Kykehoach)*((NhuCau!U$329:U$334)/5))+SUMPRODUCT((NhuCau!$E$329:$E$334=$C310)*(NhuCau!U$329:U$334))),2)</f>
        <v>0</v>
      </c>
      <c r="S310" s="2">
        <f>ROUND((SUMPRODUCT((NhuCau!$E$329:$E$334=CakyQuyhoach)*((NhuCau!V$329:V$334)/10))+SUMPRODUCT((NhuCau!$E$329:$E$334=Kykehoach)*((NhuCau!V$329:V$334)/5))+SUMPRODUCT((NhuCau!$E$329:$E$334=$C310)*(NhuCau!V$329:V$334))),2)</f>
        <v>0</v>
      </c>
      <c r="T310" s="2">
        <f>ROUND((SUMPRODUCT((NhuCau!$E$329:$E$334=CakyQuyhoach)*((NhuCau!W$329:W$334)/10))+SUMPRODUCT((NhuCau!$E$329:$E$334=Kykehoach)*((NhuCau!W$329:W$334)/5))+SUMPRODUCT((NhuCau!$E$329:$E$334=$C310)*(NhuCau!W$329:W$334))),2)</f>
        <v>0</v>
      </c>
      <c r="U310" s="2">
        <f>ROUND((SUMPRODUCT((NhuCau!$E$329:$E$334=CakyQuyhoach)*((NhuCau!X$329:X$334)/10))+SUMPRODUCT((NhuCau!$E$329:$E$334=Kykehoach)*((NhuCau!X$329:X$334)/5))+SUMPRODUCT((NhuCau!$E$329:$E$334=$C310)*(NhuCau!X$329:X$334))),2)</f>
        <v>0</v>
      </c>
      <c r="V310" s="2">
        <f>ROUND((SUMPRODUCT((NhuCau!$E$329:$E$334=CakyQuyhoach)*((NhuCau!Y$329:Y$334)/10))+SUMPRODUCT((NhuCau!$E$329:$E$334=Kykehoach)*((NhuCau!Y$329:Y$334)/5))+SUMPRODUCT((NhuCau!$E$329:$E$334=$C310)*(NhuCau!Y$329:Y$334))),2)</f>
        <v>0</v>
      </c>
      <c r="W310" s="2">
        <f>ROUND((SUMPRODUCT((NhuCau!$E$329:$E$334=CakyQuyhoach)*((NhuCau!Z$329:Z$334)/10))+SUMPRODUCT((NhuCau!$E$329:$E$334=Kykehoach)*((NhuCau!Z$329:Z$334)/5))+SUMPRODUCT((NhuCau!$E$329:$E$334=$C310)*(NhuCau!Z$329:Z$334))),2)</f>
        <v>0</v>
      </c>
      <c r="X310" s="2">
        <f>ROUND((SUMPRODUCT((NhuCau!$E$329:$E$334=CakyQuyhoach)*((NhuCau!AA$329:AA$334)/10))+SUMPRODUCT((NhuCau!$E$329:$E$334=Kykehoach)*((NhuCau!AA$329:AA$334)/5))+SUMPRODUCT((NhuCau!$E$329:$E$334=$C310)*(NhuCau!AA$329:AA$334))),2)</f>
        <v>0</v>
      </c>
      <c r="Y310" s="2">
        <f>ROUND((SUMPRODUCT((NhuCau!$E$329:$E$334=CakyQuyhoach)*((NhuCau!AB$329:AB$334)/10))+SUMPRODUCT((NhuCau!$E$329:$E$334=Kykehoach)*((NhuCau!AB$329:AB$334)/5))+SUMPRODUCT((NhuCau!$E$329:$E$334=$C310)*(NhuCau!AB$329:AB$334))),2)</f>
        <v>0</v>
      </c>
      <c r="Z310" s="2">
        <f>ROUND((SUMPRODUCT((NhuCau!$E$329:$E$334=CakyQuyhoach)*((NhuCau!AC$329:AC$334)/10))+SUMPRODUCT((NhuCau!$E$329:$E$334=Kykehoach)*((NhuCau!AC$329:AC$334)/5))+SUMPRODUCT((NhuCau!$E$329:$E$334=$C310)*(NhuCau!AC$329:AC$334))),2)</f>
        <v>0</v>
      </c>
      <c r="AA310" s="2">
        <f>ROUND((SUMPRODUCT((NhuCau!$E$329:$E$334=CakyQuyhoach)*((NhuCau!AD$329:AD$334)/10))+SUMPRODUCT((NhuCau!$E$329:$E$334=Kykehoach)*((NhuCau!AD$329:AD$334)/5))+SUMPRODUCT((NhuCau!$E$329:$E$334=$C310)*(NhuCau!AD$329:AD$334))),2)</f>
        <v>0</v>
      </c>
      <c r="AB310" s="2">
        <f>ROUND((SUMPRODUCT((NhuCau!$E$329:$E$334=CakyQuyhoach)*((NhuCau!AE$329:AE$334)/10))+SUMPRODUCT((NhuCau!$E$329:$E$334=Kykehoach)*((NhuCau!AE$329:AE$334)/5))+SUMPRODUCT((NhuCau!$E$329:$E$334=$C310)*(NhuCau!AE$329:AE$334))),2)</f>
        <v>0</v>
      </c>
      <c r="AC310" s="2">
        <f>ROUND((SUMPRODUCT((NhuCau!$E$329:$E$334=CakyQuyhoach)*((NhuCau!AF$329:AF$334)/10))+SUMPRODUCT((NhuCau!$E$329:$E$334=Kykehoach)*((NhuCau!AF$329:AF$334)/5))+SUMPRODUCT((NhuCau!$E$329:$E$334=$C310)*(NhuCau!AF$329:AF$334))),2)</f>
        <v>0</v>
      </c>
      <c r="AD310" s="2">
        <f>ROUND((SUMPRODUCT((NhuCau!$E$329:$E$334=CakyQuyhoach)*((NhuCau!AG$329:AG$334)/10))+SUMPRODUCT((NhuCau!$E$329:$E$334=Kykehoach)*((NhuCau!AG$329:AG$334)/5))+SUMPRODUCT((NhuCau!$E$329:$E$334=$C310)*(NhuCau!AG$329:AG$334))),2)</f>
        <v>0</v>
      </c>
      <c r="AE310" s="2">
        <f>ROUND((SUMPRODUCT((NhuCau!$E$329:$E$334=CakyQuyhoach)*((NhuCau!AH$329:AH$334)/10))+SUMPRODUCT((NhuCau!$E$329:$E$334=Kykehoach)*((NhuCau!AH$329:AH$334)/5))+SUMPRODUCT((NhuCau!$E$329:$E$334=$C310)*(NhuCau!AH$329:AH$334))),2)</f>
        <v>0</v>
      </c>
      <c r="AF310" s="2">
        <f>ROUND((SUMPRODUCT((NhuCau!$E$329:$E$334=CakyQuyhoach)*((NhuCau!AI$329:AI$334)/10))+SUMPRODUCT((NhuCau!$E$329:$E$334=Kykehoach)*((NhuCau!AI$329:AI$334)/5))+SUMPRODUCT((NhuCau!$E$329:$E$334=$C310)*(NhuCau!AI$329:AI$334))),2)</f>
        <v>0</v>
      </c>
      <c r="AG310" s="2">
        <f>ROUND((SUMPRODUCT((NhuCau!$E$329:$E$334=CakyQuyhoach)*((NhuCau!AJ$329:AJ$334)/10))+SUMPRODUCT((NhuCau!$E$329:$E$334=Kykehoach)*((NhuCau!AJ$329:AJ$334)/5))+SUMPRODUCT((NhuCau!$E$329:$E$334=$C310)*(NhuCau!AJ$329:AJ$334))),2)</f>
        <v>0</v>
      </c>
      <c r="AH310" s="2">
        <f>ROUND((SUMPRODUCT((NhuCau!$E$329:$E$334=CakyQuyhoach)*((NhuCau!AK$329:AK$334)/10))+SUMPRODUCT((NhuCau!$E$329:$E$334=Kykehoach)*((NhuCau!AK$329:AK$334)/5))+SUMPRODUCT((NhuCau!$E$329:$E$334=$C310)*(NhuCau!AK$329:AK$334))),2)</f>
        <v>0</v>
      </c>
      <c r="AI310" s="2">
        <f>ROUND((SUMPRODUCT((NhuCau!$E$329:$E$334=CakyQuyhoach)*((NhuCau!AL$329:AL$334)/10))+SUMPRODUCT((NhuCau!$E$329:$E$334=Kykehoach)*((NhuCau!AL$329:AL$334)/5))+SUMPRODUCT((NhuCau!$E$329:$E$334=$C310)*(NhuCau!AL$329:AL$334))),2)</f>
        <v>0</v>
      </c>
      <c r="AJ310" s="2">
        <f>ROUND((SUMPRODUCT((NhuCau!$E$329:$E$334=CakyQuyhoach)*((NhuCau!AM$329:AM$334)/10))+SUMPRODUCT((NhuCau!$E$329:$E$334=Kykehoach)*((NhuCau!AM$329:AM$334)/5))+SUMPRODUCT((NhuCau!$E$329:$E$334=$C310)*(NhuCau!AM$329:AM$334))),2)</f>
        <v>0</v>
      </c>
      <c r="AK310" s="2">
        <f>ROUND((SUMPRODUCT((NhuCau!$E$329:$E$334=CakyQuyhoach)*((NhuCau!AN$329:AN$334)/10))+SUMPRODUCT((NhuCau!$E$329:$E$334=Kykehoach)*((NhuCau!AN$329:AN$334)/5))+SUMPRODUCT((NhuCau!$E$329:$E$334=$C310)*(NhuCau!AN$329:AN$334))),2)</f>
        <v>0</v>
      </c>
      <c r="AL310" s="2">
        <f>ROUND((SUMPRODUCT((NhuCau!$E$329:$E$334=CakyQuyhoach)*((NhuCau!AO$329:AO$334)/10))+SUMPRODUCT((NhuCau!$E$329:$E$334=Kykehoach)*((NhuCau!AO$329:AO$334)/5))+SUMPRODUCT((NhuCau!$E$329:$E$334=$C310)*(NhuCau!AO$329:AO$334))),2)</f>
        <v>0</v>
      </c>
      <c r="AM310" s="2">
        <f>ROUND((SUMPRODUCT((NhuCau!$E$329:$E$334=CakyQuyhoach)*((NhuCau!AP$329:AP$334)/10))+SUMPRODUCT((NhuCau!$E$329:$E$334=Kykehoach)*((NhuCau!AP$329:AP$334)/5))+SUMPRODUCT((NhuCau!$E$329:$E$334=$C310)*(NhuCau!AP$329:AP$334))),2)</f>
        <v>0</v>
      </c>
      <c r="AN310" s="2">
        <f>ROUND((SUMPRODUCT((NhuCau!$E$329:$E$334=CakyQuyhoach)*((NhuCau!AQ$329:AQ$334)/10))+SUMPRODUCT((NhuCau!$E$329:$E$334=Kykehoach)*((NhuCau!AQ$329:AQ$334)/5))+SUMPRODUCT((NhuCau!$E$329:$E$334=$C310)*(NhuCau!AQ$329:AQ$334))),2)</f>
        <v>0</v>
      </c>
      <c r="AO310" s="2">
        <f>ROUND((SUMPRODUCT((NhuCau!$E$329:$E$334=CakyQuyhoach)*((NhuCau!AR$329:AR$334)/10))+SUMPRODUCT((NhuCau!$E$329:$E$334=Kykehoach)*((NhuCau!AR$329:AR$334)/5))+SUMPRODUCT((NhuCau!$E$329:$E$334=$C310)*(NhuCau!AR$329:AR$334))),2)</f>
        <v>0</v>
      </c>
      <c r="AP310" s="2">
        <f>ROUND((SUMPRODUCT((NhuCau!$E$329:$E$334=CakyQuyhoach)*((NhuCau!AS$329:AS$334)/10))+SUMPRODUCT((NhuCau!$E$329:$E$334=Kykehoach)*((NhuCau!AS$329:AS$334)/5))+SUMPRODUCT((NhuCau!$E$329:$E$334=$C310)*(NhuCau!AS$329:AS$334))),2)</f>
        <v>0</v>
      </c>
      <c r="AQ310" s="2">
        <f>ROUND((SUMPRODUCT((NhuCau!$E$329:$E$334=CakyQuyhoach)*((NhuCau!AT$329:AT$334)/10))+SUMPRODUCT((NhuCau!$E$329:$E$334=Kykehoach)*((NhuCau!AT$329:AT$334)/5))+SUMPRODUCT((NhuCau!$E$329:$E$334=$C310)*(NhuCau!AT$329:AT$334))),2)</f>
        <v>0</v>
      </c>
      <c r="AR310" s="2">
        <f>ROUND((SUMPRODUCT((NhuCau!$E$329:$E$334=CakyQuyhoach)*((NhuCau!AU$329:AU$334)/10))+SUMPRODUCT((NhuCau!$E$329:$E$334=Kykehoach)*((NhuCau!AU$329:AU$334)/5))+SUMPRODUCT((NhuCau!$E$329:$E$334=$C310)*(NhuCau!AU$329:AU$334))),2)</f>
        <v>0</v>
      </c>
      <c r="AS310" s="2">
        <f>ROUND((SUMPRODUCT((NhuCau!$E$329:$E$334=CakyQuyhoach)*((NhuCau!AV$329:AV$334)/10))+SUMPRODUCT((NhuCau!$E$329:$E$334=Kykehoach)*((NhuCau!AV$329:AV$334)/5))+SUMPRODUCT((NhuCau!$E$329:$E$334=$C310)*(NhuCau!AV$329:AV$334))),2)</f>
        <v>0</v>
      </c>
      <c r="AT310" s="2">
        <f>ROUND((SUMPRODUCT((NhuCau!$E$329:$E$334=CakyQuyhoach)*((NhuCau!AW$329:AW$334)/10))+SUMPRODUCT((NhuCau!$E$329:$E$334=Kykehoach)*((NhuCau!AW$329:AW$334)/5))+SUMPRODUCT((NhuCau!$E$329:$E$334=$C310)*(NhuCau!AW$329:AW$334))),2)</f>
        <v>0</v>
      </c>
      <c r="AU310" s="2">
        <f>ROUND((SUMPRODUCT((NhuCau!$E$329:$E$334=CakyQuyhoach)*((NhuCau!AX$329:AX$334)/10))+SUMPRODUCT((NhuCau!$E$329:$E$334=Kykehoach)*((NhuCau!AX$329:AX$334)/5))+SUMPRODUCT((NhuCau!$E$329:$E$334=$C310)*(NhuCau!AX$329:AX$334))),2)</f>
        <v>0</v>
      </c>
      <c r="AV310" s="2">
        <f>ROUND((SUMPRODUCT((NhuCau!$E$329:$E$334=CakyQuyhoach)*((NhuCau!AY$329:AY$334)/10))+SUMPRODUCT((NhuCau!$E$329:$E$334=Kykehoach)*((NhuCau!AY$329:AY$334)/5))+SUMPRODUCT((NhuCau!$E$329:$E$334=$C310)*(NhuCau!AY$329:AY$334))),2)</f>
        <v>0</v>
      </c>
      <c r="AW310" s="2">
        <f>ROUND((SUMPRODUCT((NhuCau!$E$329:$E$334=CakyQuyhoach)*((NhuCau!AZ$329:AZ$334)/10))+SUMPRODUCT((NhuCau!$E$329:$E$334=Kykehoach)*((NhuCau!AZ$329:AZ$334)/5))+SUMPRODUCT((NhuCau!$E$329:$E$334=$C310)*(NhuCau!AZ$329:AZ$334))),2)</f>
        <v>0</v>
      </c>
      <c r="AX310" s="2">
        <f>ROUND((SUMPRODUCT((NhuCau!$E$329:$E$334=CakyQuyhoach)*((NhuCau!BA$329:BA$334)/10))+SUMPRODUCT((NhuCau!$E$329:$E$334=Kykehoach)*((NhuCau!BA$329:BA$334)/5))+SUMPRODUCT((NhuCau!$E$329:$E$334=$C310)*(NhuCau!BA$329:BA$334))),2)</f>
        <v>0</v>
      </c>
      <c r="AY310" s="2">
        <f>ROUND((SUMPRODUCT((NhuCau!$E$329:$E$334=CakyQuyhoach)*((NhuCau!BB$329:BB$334)/10))+SUMPRODUCT((NhuCau!$E$329:$E$334=Kykehoach)*((NhuCau!BB$329:BB$334)/5))+SUMPRODUCT((NhuCau!$E$329:$E$334=$C310)*(NhuCau!BB$329:BB$334))),2)</f>
        <v>0</v>
      </c>
      <c r="AZ310" s="2">
        <f>ROUND((SUMPRODUCT((NhuCau!$E$329:$E$334=CakyQuyhoach)*((NhuCau!BD$329:BD$334)/10))+SUMPRODUCT((NhuCau!$E$329:$E$334=Kykehoach)*((NhuCau!BD$329:BD$334)/5))+SUMPRODUCT((NhuCau!$E$329:$E$334=$C310)*(NhuCau!BD$329:BD$334))),2)</f>
        <v>0</v>
      </c>
      <c r="BA310" s="2">
        <f>ROUND((SUMPRODUCT((NhuCau!$E$329:$E$334=CakyQuyhoach)*((NhuCau!BE$329:BE$334)/10))+SUMPRODUCT((NhuCau!$E$329:$E$334=Kykehoach)*((NhuCau!BE$329:BE$334)/5))+SUMPRODUCT((NhuCau!$E$329:$E$334=$C310)*(NhuCau!BE$329:BE$334))),2)</f>
        <v>0</v>
      </c>
      <c r="BB310" s="2">
        <f>ROUND((SUMPRODUCT((NhuCau!$E$329:$E$334=CakyQuyhoach)*((NhuCau!BF$329:BF$334)/10))+SUMPRODUCT((NhuCau!$E$329:$E$334=Kykehoach)*((NhuCau!BF$329:BF$334)/5))+SUMPRODUCT((NhuCau!$E$329:$E$334=$C310)*(NhuCau!BF$329:BF$334))),2)</f>
        <v>0</v>
      </c>
      <c r="BC310" s="2">
        <f>ROUND((SUMPRODUCT((NhuCau!$E$329:$E$334=CakyQuyhoach)*((NhuCau!BG$329:BG$334)/10))+SUMPRODUCT((NhuCau!$E$329:$E$334=Kykehoach)*((NhuCau!BG$329:BG$334)/5))+SUMPRODUCT((NhuCau!$E$329:$E$334=$C310)*(NhuCau!BG$329:BG$334))),2)</f>
        <v>0</v>
      </c>
      <c r="BD310" s="2">
        <f>ROUND((SUMPRODUCT((NhuCau!$E$329:$E$334=CakyQuyhoach)*((NhuCau!BH$329:BH$334)/10))+SUMPRODUCT((NhuCau!$E$329:$E$334=Kykehoach)*((NhuCau!BH$329:BH$334)/5))+SUMPRODUCT((NhuCau!$E$329:$E$334=$C310)*(NhuCau!BH$329:BH$334))),2)</f>
        <v>0</v>
      </c>
      <c r="BE310" s="2">
        <f>ROUND((SUMPRODUCT((NhuCau!$E$329:$E$334=CakyQuyhoach)*((NhuCau!BI$329:BI$334)/10))+SUMPRODUCT((NhuCau!$E$329:$E$334=Kykehoach)*((NhuCau!BI$329:BI$334)/5))+SUMPRODUCT((NhuCau!$E$329:$E$334=$C310)*(NhuCau!BI$329:BI$334))),2)</f>
        <v>0</v>
      </c>
      <c r="BF310" s="2">
        <f>ROUND((SUMPRODUCT((NhuCau!$E$329:$E$334=CakyQuyhoach)*((NhuCau!BJ$329:BJ$334)/10))+SUMPRODUCT((NhuCau!$E$329:$E$334=Kykehoach)*((NhuCau!BJ$329:BJ$334)/5))+SUMPRODUCT((NhuCau!$E$329:$E$334=$C310)*(NhuCau!BJ$329:BJ$334))),2)</f>
        <v>0</v>
      </c>
      <c r="BG310" s="2">
        <f>ROUND((SUMPRODUCT((NhuCau!$E$329:$E$334=CakyQuyhoach)*((NhuCau!BK$329:BK$334)/10))+SUMPRODUCT((NhuCau!$E$329:$E$334=Kykehoach)*((NhuCau!BK$329:BK$334)/5))+SUMPRODUCT((NhuCau!$E$329:$E$334=$C310)*(NhuCau!BK$329:BK$334))),2)</f>
        <v>0</v>
      </c>
    </row>
    <row r="311" spans="1:59" s="1" customFormat="1" ht="16.5" customHeight="1">
      <c r="A311" s="251" t="s">
        <v>42</v>
      </c>
      <c r="B311" s="252"/>
      <c r="C311" s="253" t="str">
        <f>BANGTINH!O8</f>
        <v>Năm 2027</v>
      </c>
      <c r="D311" s="246" t="s">
        <v>23</v>
      </c>
      <c r="E311" s="255">
        <f>SUM(F311:BG311)</f>
        <v>0</v>
      </c>
      <c r="F311" s="2">
        <f>ROUND((SUMPRODUCT((NhuCau!$E$329:$E$334=CakyQuyhoach)*((NhuCau!I$329:I$334)/10))+SUMPRODUCT((NhuCau!$E$329:$E$334=Kykehoach)*((NhuCau!I$329:I$334)/5))+SUMPRODUCT((NhuCau!$E$329:$E$334=$C311)*(NhuCau!I$329:I$334))),2)</f>
        <v>0</v>
      </c>
      <c r="G311" s="2">
        <f>ROUND((SUMPRODUCT((NhuCau!$E$329:$E$334=CakyQuyhoach)*((NhuCau!J$329:J$334)/10))+SUMPRODUCT((NhuCau!$E$329:$E$334=Kykehoach)*((NhuCau!J$329:J$334)/5))+SUMPRODUCT((NhuCau!$E$329:$E$334=$C311)*(NhuCau!J$329:J$334))),2)</f>
        <v>0</v>
      </c>
      <c r="H311" s="2">
        <f>ROUND((SUMPRODUCT((NhuCau!$E$329:$E$334=CakyQuyhoach)*((NhuCau!K$329:K$334)/10))+SUMPRODUCT((NhuCau!$E$329:$E$334=Kykehoach)*((NhuCau!K$329:K$334)/5))+SUMPRODUCT((NhuCau!$E$329:$E$334=$C311)*(NhuCau!K$329:K$334))),2)</f>
        <v>0</v>
      </c>
      <c r="I311" s="2">
        <f>ROUND((SUMPRODUCT((NhuCau!$E$329:$E$334=CakyQuyhoach)*((NhuCau!L$329:L$334)/10))+SUMPRODUCT((NhuCau!$E$329:$E$334=Kykehoach)*((NhuCau!L$329:L$334)/5))+SUMPRODUCT((NhuCau!$E$329:$E$334=$C311)*(NhuCau!L$329:L$334))),2)</f>
        <v>0</v>
      </c>
      <c r="J311" s="2">
        <f>ROUND((SUMPRODUCT((NhuCau!$E$329:$E$334=CakyQuyhoach)*((NhuCau!M$329:M$334)/10))+SUMPRODUCT((NhuCau!$E$329:$E$334=Kykehoach)*((NhuCau!M$329:M$334)/5))+SUMPRODUCT((NhuCau!$E$329:$E$334=$C311)*(NhuCau!M$329:M$334))),2)</f>
        <v>0</v>
      </c>
      <c r="K311" s="2">
        <f>ROUND((SUMPRODUCT((NhuCau!$E$329:$E$334=CakyQuyhoach)*((NhuCau!N$329:N$334)/10))+SUMPRODUCT((NhuCau!$E$329:$E$334=Kykehoach)*((NhuCau!N$329:N$334)/5))+SUMPRODUCT((NhuCau!$E$329:$E$334=$C311)*(NhuCau!N$329:N$334))),2)</f>
        <v>0</v>
      </c>
      <c r="L311" s="2">
        <f>ROUND((SUMPRODUCT((NhuCau!$E$329:$E$334=CakyQuyhoach)*((NhuCau!O$329:O$334)/10))+SUMPRODUCT((NhuCau!$E$329:$E$334=Kykehoach)*((NhuCau!O$329:O$334)/5))+SUMPRODUCT((NhuCau!$E$329:$E$334=$C311)*(NhuCau!O$329:O$334))),2)</f>
        <v>0</v>
      </c>
      <c r="M311" s="2">
        <f>ROUND((SUMPRODUCT((NhuCau!$E$329:$E$334=CakyQuyhoach)*((NhuCau!P$329:P$334)/10))+SUMPRODUCT((NhuCau!$E$329:$E$334=Kykehoach)*((NhuCau!P$329:P$334)/5))+SUMPRODUCT((NhuCau!$E$329:$E$334=$C311)*(NhuCau!P$329:P$334))),2)</f>
        <v>0</v>
      </c>
      <c r="N311" s="2">
        <f>ROUND((SUMPRODUCT((NhuCau!$E$329:$E$334=CakyQuyhoach)*((NhuCau!Q$329:Q$334)/10))+SUMPRODUCT((NhuCau!$E$329:$E$334=Kykehoach)*((NhuCau!Q$329:Q$334)/5))+SUMPRODUCT((NhuCau!$E$329:$E$334=$C311)*(NhuCau!Q$329:Q$334))),2)</f>
        <v>0</v>
      </c>
      <c r="O311" s="2">
        <f>ROUND((SUMPRODUCT((NhuCau!$E$329:$E$334=CakyQuyhoach)*((NhuCau!R$329:R$334)/10))+SUMPRODUCT((NhuCau!$E$329:$E$334=Kykehoach)*((NhuCau!R$329:R$334)/5))+SUMPRODUCT((NhuCau!$E$329:$E$334=$C311)*(NhuCau!R$329:R$334))),2)</f>
        <v>0</v>
      </c>
      <c r="P311" s="2">
        <f>ROUND((SUMPRODUCT((NhuCau!$E$329:$E$334=CakyQuyhoach)*((NhuCau!S$329:S$334)/10))+SUMPRODUCT((NhuCau!$E$329:$E$334=Kykehoach)*((NhuCau!S$329:S$334)/5))+SUMPRODUCT((NhuCau!$E$329:$E$334=$C311)*(NhuCau!S$329:S$334))),2)</f>
        <v>0</v>
      </c>
      <c r="Q311" s="2">
        <f>ROUND((SUMPRODUCT((NhuCau!$E$329:$E$334=CakyQuyhoach)*((NhuCau!T$329:T$334)/10))+SUMPRODUCT((NhuCau!$E$329:$E$334=Kykehoach)*((NhuCau!T$329:T$334)/5))+SUMPRODUCT((NhuCau!$E$329:$E$334=$C311)*(NhuCau!T$329:T$334))),2)</f>
        <v>0</v>
      </c>
      <c r="R311" s="2">
        <f>ROUND((SUMPRODUCT((NhuCau!$E$329:$E$334=CakyQuyhoach)*((NhuCau!U$329:U$334)/10))+SUMPRODUCT((NhuCau!$E$329:$E$334=Kykehoach)*((NhuCau!U$329:U$334)/5))+SUMPRODUCT((NhuCau!$E$329:$E$334=$C311)*(NhuCau!U$329:U$334))),2)</f>
        <v>0</v>
      </c>
      <c r="S311" s="2">
        <f>ROUND((SUMPRODUCT((NhuCau!$E$329:$E$334=CakyQuyhoach)*((NhuCau!V$329:V$334)/10))+SUMPRODUCT((NhuCau!$E$329:$E$334=Kykehoach)*((NhuCau!V$329:V$334)/5))+SUMPRODUCT((NhuCau!$E$329:$E$334=$C311)*(NhuCau!V$329:V$334))),2)</f>
        <v>0</v>
      </c>
      <c r="T311" s="2">
        <f>ROUND((SUMPRODUCT((NhuCau!$E$329:$E$334=CakyQuyhoach)*((NhuCau!W$329:W$334)/10))+SUMPRODUCT((NhuCau!$E$329:$E$334=Kykehoach)*((NhuCau!W$329:W$334)/5))+SUMPRODUCT((NhuCau!$E$329:$E$334=$C311)*(NhuCau!W$329:W$334))),2)</f>
        <v>0</v>
      </c>
      <c r="U311" s="2">
        <f>ROUND((SUMPRODUCT((NhuCau!$E$329:$E$334=CakyQuyhoach)*((NhuCau!X$329:X$334)/10))+SUMPRODUCT((NhuCau!$E$329:$E$334=Kykehoach)*((NhuCau!X$329:X$334)/5))+SUMPRODUCT((NhuCau!$E$329:$E$334=$C311)*(NhuCau!X$329:X$334))),2)</f>
        <v>0</v>
      </c>
      <c r="V311" s="2">
        <f>ROUND((SUMPRODUCT((NhuCau!$E$329:$E$334=CakyQuyhoach)*((NhuCau!Y$329:Y$334)/10))+SUMPRODUCT((NhuCau!$E$329:$E$334=Kykehoach)*((NhuCau!Y$329:Y$334)/5))+SUMPRODUCT((NhuCau!$E$329:$E$334=$C311)*(NhuCau!Y$329:Y$334))),2)</f>
        <v>0</v>
      </c>
      <c r="W311" s="2">
        <f>ROUND((SUMPRODUCT((NhuCau!$E$329:$E$334=CakyQuyhoach)*((NhuCau!Z$329:Z$334)/10))+SUMPRODUCT((NhuCau!$E$329:$E$334=Kykehoach)*((NhuCau!Z$329:Z$334)/5))+SUMPRODUCT((NhuCau!$E$329:$E$334=$C311)*(NhuCau!Z$329:Z$334))),2)</f>
        <v>0</v>
      </c>
      <c r="X311" s="2">
        <f>ROUND((SUMPRODUCT((NhuCau!$E$329:$E$334=CakyQuyhoach)*((NhuCau!AA$329:AA$334)/10))+SUMPRODUCT((NhuCau!$E$329:$E$334=Kykehoach)*((NhuCau!AA$329:AA$334)/5))+SUMPRODUCT((NhuCau!$E$329:$E$334=$C311)*(NhuCau!AA$329:AA$334))),2)</f>
        <v>0</v>
      </c>
      <c r="Y311" s="2">
        <f>ROUND((SUMPRODUCT((NhuCau!$E$329:$E$334=CakyQuyhoach)*((NhuCau!AB$329:AB$334)/10))+SUMPRODUCT((NhuCau!$E$329:$E$334=Kykehoach)*((NhuCau!AB$329:AB$334)/5))+SUMPRODUCT((NhuCau!$E$329:$E$334=$C311)*(NhuCau!AB$329:AB$334))),2)</f>
        <v>0</v>
      </c>
      <c r="Z311" s="2">
        <f>ROUND((SUMPRODUCT((NhuCau!$E$329:$E$334=CakyQuyhoach)*((NhuCau!AC$329:AC$334)/10))+SUMPRODUCT((NhuCau!$E$329:$E$334=Kykehoach)*((NhuCau!AC$329:AC$334)/5))+SUMPRODUCT((NhuCau!$E$329:$E$334=$C311)*(NhuCau!AC$329:AC$334))),2)</f>
        <v>0</v>
      </c>
      <c r="AA311" s="2">
        <f>ROUND((SUMPRODUCT((NhuCau!$E$329:$E$334=CakyQuyhoach)*((NhuCau!AD$329:AD$334)/10))+SUMPRODUCT((NhuCau!$E$329:$E$334=Kykehoach)*((NhuCau!AD$329:AD$334)/5))+SUMPRODUCT((NhuCau!$E$329:$E$334=$C311)*(NhuCau!AD$329:AD$334))),2)</f>
        <v>0</v>
      </c>
      <c r="AB311" s="2">
        <f>ROUND((SUMPRODUCT((NhuCau!$E$329:$E$334=CakyQuyhoach)*((NhuCau!AE$329:AE$334)/10))+SUMPRODUCT((NhuCau!$E$329:$E$334=Kykehoach)*((NhuCau!AE$329:AE$334)/5))+SUMPRODUCT((NhuCau!$E$329:$E$334=$C311)*(NhuCau!AE$329:AE$334))),2)</f>
        <v>0</v>
      </c>
      <c r="AC311" s="2">
        <f>ROUND((SUMPRODUCT((NhuCau!$E$329:$E$334=CakyQuyhoach)*((NhuCau!AF$329:AF$334)/10))+SUMPRODUCT((NhuCau!$E$329:$E$334=Kykehoach)*((NhuCau!AF$329:AF$334)/5))+SUMPRODUCT((NhuCau!$E$329:$E$334=$C311)*(NhuCau!AF$329:AF$334))),2)</f>
        <v>0</v>
      </c>
      <c r="AD311" s="2">
        <f>ROUND((SUMPRODUCT((NhuCau!$E$329:$E$334=CakyQuyhoach)*((NhuCau!AG$329:AG$334)/10))+SUMPRODUCT((NhuCau!$E$329:$E$334=Kykehoach)*((NhuCau!AG$329:AG$334)/5))+SUMPRODUCT((NhuCau!$E$329:$E$334=$C311)*(NhuCau!AG$329:AG$334))),2)</f>
        <v>0</v>
      </c>
      <c r="AE311" s="2">
        <f>ROUND((SUMPRODUCT((NhuCau!$E$329:$E$334=CakyQuyhoach)*((NhuCau!AH$329:AH$334)/10))+SUMPRODUCT((NhuCau!$E$329:$E$334=Kykehoach)*((NhuCau!AH$329:AH$334)/5))+SUMPRODUCT((NhuCau!$E$329:$E$334=$C311)*(NhuCau!AH$329:AH$334))),2)</f>
        <v>0</v>
      </c>
      <c r="AF311" s="2">
        <f>ROUND((SUMPRODUCT((NhuCau!$E$329:$E$334=CakyQuyhoach)*((NhuCau!AI$329:AI$334)/10))+SUMPRODUCT((NhuCau!$E$329:$E$334=Kykehoach)*((NhuCau!AI$329:AI$334)/5))+SUMPRODUCT((NhuCau!$E$329:$E$334=$C311)*(NhuCau!AI$329:AI$334))),2)</f>
        <v>0</v>
      </c>
      <c r="AG311" s="2">
        <f>ROUND((SUMPRODUCT((NhuCau!$E$329:$E$334=CakyQuyhoach)*((NhuCau!AJ$329:AJ$334)/10))+SUMPRODUCT((NhuCau!$E$329:$E$334=Kykehoach)*((NhuCau!AJ$329:AJ$334)/5))+SUMPRODUCT((NhuCau!$E$329:$E$334=$C311)*(NhuCau!AJ$329:AJ$334))),2)</f>
        <v>0</v>
      </c>
      <c r="AH311" s="2">
        <f>ROUND((SUMPRODUCT((NhuCau!$E$329:$E$334=CakyQuyhoach)*((NhuCau!AK$329:AK$334)/10))+SUMPRODUCT((NhuCau!$E$329:$E$334=Kykehoach)*((NhuCau!AK$329:AK$334)/5))+SUMPRODUCT((NhuCau!$E$329:$E$334=$C311)*(NhuCau!AK$329:AK$334))),2)</f>
        <v>0</v>
      </c>
      <c r="AI311" s="2">
        <f>ROUND((SUMPRODUCT((NhuCau!$E$329:$E$334=CakyQuyhoach)*((NhuCau!AL$329:AL$334)/10))+SUMPRODUCT((NhuCau!$E$329:$E$334=Kykehoach)*((NhuCau!AL$329:AL$334)/5))+SUMPRODUCT((NhuCau!$E$329:$E$334=$C311)*(NhuCau!AL$329:AL$334))),2)</f>
        <v>0</v>
      </c>
      <c r="AJ311" s="2">
        <f>ROUND((SUMPRODUCT((NhuCau!$E$329:$E$334=CakyQuyhoach)*((NhuCau!AM$329:AM$334)/10))+SUMPRODUCT((NhuCau!$E$329:$E$334=Kykehoach)*((NhuCau!AM$329:AM$334)/5))+SUMPRODUCT((NhuCau!$E$329:$E$334=$C311)*(NhuCau!AM$329:AM$334))),2)</f>
        <v>0</v>
      </c>
      <c r="AK311" s="2">
        <f>ROUND((SUMPRODUCT((NhuCau!$E$329:$E$334=CakyQuyhoach)*((NhuCau!AN$329:AN$334)/10))+SUMPRODUCT((NhuCau!$E$329:$E$334=Kykehoach)*((NhuCau!AN$329:AN$334)/5))+SUMPRODUCT((NhuCau!$E$329:$E$334=$C311)*(NhuCau!AN$329:AN$334))),2)</f>
        <v>0</v>
      </c>
      <c r="AL311" s="2">
        <f>ROUND((SUMPRODUCT((NhuCau!$E$329:$E$334=CakyQuyhoach)*((NhuCau!AO$329:AO$334)/10))+SUMPRODUCT((NhuCau!$E$329:$E$334=Kykehoach)*((NhuCau!AO$329:AO$334)/5))+SUMPRODUCT((NhuCau!$E$329:$E$334=$C311)*(NhuCau!AO$329:AO$334))),2)</f>
        <v>0</v>
      </c>
      <c r="AM311" s="2">
        <f>ROUND((SUMPRODUCT((NhuCau!$E$329:$E$334=CakyQuyhoach)*((NhuCau!AP$329:AP$334)/10))+SUMPRODUCT((NhuCau!$E$329:$E$334=Kykehoach)*((NhuCau!AP$329:AP$334)/5))+SUMPRODUCT((NhuCau!$E$329:$E$334=$C311)*(NhuCau!AP$329:AP$334))),2)</f>
        <v>0</v>
      </c>
      <c r="AN311" s="2">
        <f>ROUND((SUMPRODUCT((NhuCau!$E$329:$E$334=CakyQuyhoach)*((NhuCau!AQ$329:AQ$334)/10))+SUMPRODUCT((NhuCau!$E$329:$E$334=Kykehoach)*((NhuCau!AQ$329:AQ$334)/5))+SUMPRODUCT((NhuCau!$E$329:$E$334=$C311)*(NhuCau!AQ$329:AQ$334))),2)</f>
        <v>0</v>
      </c>
      <c r="AO311" s="2">
        <f>ROUND((SUMPRODUCT((NhuCau!$E$329:$E$334=CakyQuyhoach)*((NhuCau!AR$329:AR$334)/10))+SUMPRODUCT((NhuCau!$E$329:$E$334=Kykehoach)*((NhuCau!AR$329:AR$334)/5))+SUMPRODUCT((NhuCau!$E$329:$E$334=$C311)*(NhuCau!AR$329:AR$334))),2)</f>
        <v>0</v>
      </c>
      <c r="AP311" s="2">
        <f>ROUND((SUMPRODUCT((NhuCau!$E$329:$E$334=CakyQuyhoach)*((NhuCau!AS$329:AS$334)/10))+SUMPRODUCT((NhuCau!$E$329:$E$334=Kykehoach)*((NhuCau!AS$329:AS$334)/5))+SUMPRODUCT((NhuCau!$E$329:$E$334=$C311)*(NhuCau!AS$329:AS$334))),2)</f>
        <v>0</v>
      </c>
      <c r="AQ311" s="2">
        <f>ROUND((SUMPRODUCT((NhuCau!$E$329:$E$334=CakyQuyhoach)*((NhuCau!AT$329:AT$334)/10))+SUMPRODUCT((NhuCau!$E$329:$E$334=Kykehoach)*((NhuCau!AT$329:AT$334)/5))+SUMPRODUCT((NhuCau!$E$329:$E$334=$C311)*(NhuCau!AT$329:AT$334))),2)</f>
        <v>0</v>
      </c>
      <c r="AR311" s="2">
        <f>ROUND((SUMPRODUCT((NhuCau!$E$329:$E$334=CakyQuyhoach)*((NhuCau!AU$329:AU$334)/10))+SUMPRODUCT((NhuCau!$E$329:$E$334=Kykehoach)*((NhuCau!AU$329:AU$334)/5))+SUMPRODUCT((NhuCau!$E$329:$E$334=$C311)*(NhuCau!AU$329:AU$334))),2)</f>
        <v>0</v>
      </c>
      <c r="AS311" s="2">
        <f>ROUND((SUMPRODUCT((NhuCau!$E$329:$E$334=CakyQuyhoach)*((NhuCau!AV$329:AV$334)/10))+SUMPRODUCT((NhuCau!$E$329:$E$334=Kykehoach)*((NhuCau!AV$329:AV$334)/5))+SUMPRODUCT((NhuCau!$E$329:$E$334=$C311)*(NhuCau!AV$329:AV$334))),2)</f>
        <v>0</v>
      </c>
      <c r="AT311" s="2">
        <f>ROUND((SUMPRODUCT((NhuCau!$E$329:$E$334=CakyQuyhoach)*((NhuCau!AW$329:AW$334)/10))+SUMPRODUCT((NhuCau!$E$329:$E$334=Kykehoach)*((NhuCau!AW$329:AW$334)/5))+SUMPRODUCT((NhuCau!$E$329:$E$334=$C311)*(NhuCau!AW$329:AW$334))),2)</f>
        <v>0</v>
      </c>
      <c r="AU311" s="2">
        <f>ROUND((SUMPRODUCT((NhuCau!$E$329:$E$334=CakyQuyhoach)*((NhuCau!AX$329:AX$334)/10))+SUMPRODUCT((NhuCau!$E$329:$E$334=Kykehoach)*((NhuCau!AX$329:AX$334)/5))+SUMPRODUCT((NhuCau!$E$329:$E$334=$C311)*(NhuCau!AX$329:AX$334))),2)</f>
        <v>0</v>
      </c>
      <c r="AV311" s="2">
        <f>ROUND((SUMPRODUCT((NhuCau!$E$329:$E$334=CakyQuyhoach)*((NhuCau!AY$329:AY$334)/10))+SUMPRODUCT((NhuCau!$E$329:$E$334=Kykehoach)*((NhuCau!AY$329:AY$334)/5))+SUMPRODUCT((NhuCau!$E$329:$E$334=$C311)*(NhuCau!AY$329:AY$334))),2)</f>
        <v>0</v>
      </c>
      <c r="AW311" s="2">
        <f>ROUND((SUMPRODUCT((NhuCau!$E$329:$E$334=CakyQuyhoach)*((NhuCau!AZ$329:AZ$334)/10))+SUMPRODUCT((NhuCau!$E$329:$E$334=Kykehoach)*((NhuCau!AZ$329:AZ$334)/5))+SUMPRODUCT((NhuCau!$E$329:$E$334=$C311)*(NhuCau!AZ$329:AZ$334))),2)</f>
        <v>0</v>
      </c>
      <c r="AX311" s="2">
        <f>ROUND((SUMPRODUCT((NhuCau!$E$329:$E$334=CakyQuyhoach)*((NhuCau!BA$329:BA$334)/10))+SUMPRODUCT((NhuCau!$E$329:$E$334=Kykehoach)*((NhuCau!BA$329:BA$334)/5))+SUMPRODUCT((NhuCau!$E$329:$E$334=$C311)*(NhuCau!BA$329:BA$334))),2)</f>
        <v>0</v>
      </c>
      <c r="AY311" s="2">
        <f>ROUND((SUMPRODUCT((NhuCau!$E$329:$E$334=CakyQuyhoach)*((NhuCau!BB$329:BB$334)/10))+SUMPRODUCT((NhuCau!$E$329:$E$334=Kykehoach)*((NhuCau!BB$329:BB$334)/5))+SUMPRODUCT((NhuCau!$E$329:$E$334=$C311)*(NhuCau!BB$329:BB$334))),2)</f>
        <v>0</v>
      </c>
      <c r="AZ311" s="2">
        <f>ROUND((SUMPRODUCT((NhuCau!$E$329:$E$334=CakyQuyhoach)*((NhuCau!BD$329:BD$334)/10))+SUMPRODUCT((NhuCau!$E$329:$E$334=Kykehoach)*((NhuCau!BD$329:BD$334)/5))+SUMPRODUCT((NhuCau!$E$329:$E$334=$C311)*(NhuCau!BD$329:BD$334))),2)</f>
        <v>0</v>
      </c>
      <c r="BA311" s="2">
        <f>ROUND((SUMPRODUCT((NhuCau!$E$329:$E$334=CakyQuyhoach)*((NhuCau!BE$329:BE$334)/10))+SUMPRODUCT((NhuCau!$E$329:$E$334=Kykehoach)*((NhuCau!BE$329:BE$334)/5))+SUMPRODUCT((NhuCau!$E$329:$E$334=$C311)*(NhuCau!BE$329:BE$334))),2)</f>
        <v>0</v>
      </c>
      <c r="BB311" s="2">
        <f>ROUND((SUMPRODUCT((NhuCau!$E$329:$E$334=CakyQuyhoach)*((NhuCau!BF$329:BF$334)/10))+SUMPRODUCT((NhuCau!$E$329:$E$334=Kykehoach)*((NhuCau!BF$329:BF$334)/5))+SUMPRODUCT((NhuCau!$E$329:$E$334=$C311)*(NhuCau!BF$329:BF$334))),2)</f>
        <v>0</v>
      </c>
      <c r="BC311" s="2">
        <f>ROUND((SUMPRODUCT((NhuCau!$E$329:$E$334=CakyQuyhoach)*((NhuCau!BG$329:BG$334)/10))+SUMPRODUCT((NhuCau!$E$329:$E$334=Kykehoach)*((NhuCau!BG$329:BG$334)/5))+SUMPRODUCT((NhuCau!$E$329:$E$334=$C311)*(NhuCau!BG$329:BG$334))),2)</f>
        <v>0</v>
      </c>
      <c r="BD311" s="2">
        <f>ROUND((SUMPRODUCT((NhuCau!$E$329:$E$334=CakyQuyhoach)*((NhuCau!BH$329:BH$334)/10))+SUMPRODUCT((NhuCau!$E$329:$E$334=Kykehoach)*((NhuCau!BH$329:BH$334)/5))+SUMPRODUCT((NhuCau!$E$329:$E$334=$C311)*(NhuCau!BH$329:BH$334))),2)</f>
        <v>0</v>
      </c>
      <c r="BE311" s="2">
        <f>ROUND((SUMPRODUCT((NhuCau!$E$329:$E$334=CakyQuyhoach)*((NhuCau!BI$329:BI$334)/10))+SUMPRODUCT((NhuCau!$E$329:$E$334=Kykehoach)*((NhuCau!BI$329:BI$334)/5))+SUMPRODUCT((NhuCau!$E$329:$E$334=$C311)*(NhuCau!BI$329:BI$334))),2)</f>
        <v>0</v>
      </c>
      <c r="BF311" s="2">
        <f>ROUND((SUMPRODUCT((NhuCau!$E$329:$E$334=CakyQuyhoach)*((NhuCau!BJ$329:BJ$334)/10))+SUMPRODUCT((NhuCau!$E$329:$E$334=Kykehoach)*((NhuCau!BJ$329:BJ$334)/5))+SUMPRODUCT((NhuCau!$E$329:$E$334=$C311)*(NhuCau!BJ$329:BJ$334))),2)</f>
        <v>0</v>
      </c>
      <c r="BG311" s="2">
        <f>ROUND((SUMPRODUCT((NhuCau!$E$329:$E$334=CakyQuyhoach)*((NhuCau!BK$329:BK$334)/10))+SUMPRODUCT((NhuCau!$E$329:$E$334=Kykehoach)*((NhuCau!BK$329:BK$334)/5))+SUMPRODUCT((NhuCau!$E$329:$E$334=$C311)*(NhuCau!BK$329:BK$334))),2)</f>
        <v>0</v>
      </c>
    </row>
    <row r="312" spans="1:59" s="1" customFormat="1" ht="16.5" customHeight="1">
      <c r="A312" s="251" t="s">
        <v>42</v>
      </c>
      <c r="B312" s="252"/>
      <c r="C312" s="253" t="str">
        <f>BANGTINH!O9</f>
        <v>Năm 2028</v>
      </c>
      <c r="D312" s="246" t="s">
        <v>23</v>
      </c>
      <c r="E312" s="255">
        <f>SUM(F312:BG312)</f>
        <v>0</v>
      </c>
      <c r="F312" s="2">
        <f>ROUND((SUMPRODUCT((NhuCau!$E$329:$E$334=CakyQuyhoach)*((NhuCau!I$329:I$334)/10))+SUMPRODUCT((NhuCau!$E$329:$E$334=Kykehoach)*((NhuCau!I$329:I$334)/5))+SUMPRODUCT((NhuCau!$E$329:$E$334=$C312)*(NhuCau!I$329:I$334))),2)</f>
        <v>0</v>
      </c>
      <c r="G312" s="2">
        <f>ROUND((SUMPRODUCT((NhuCau!$E$329:$E$334=CakyQuyhoach)*((NhuCau!J$329:J$334)/10))+SUMPRODUCT((NhuCau!$E$329:$E$334=Kykehoach)*((NhuCau!J$329:J$334)/5))+SUMPRODUCT((NhuCau!$E$329:$E$334=$C312)*(NhuCau!J$329:J$334))),2)</f>
        <v>0</v>
      </c>
      <c r="H312" s="2">
        <f>ROUND((SUMPRODUCT((NhuCau!$E$329:$E$334=CakyQuyhoach)*((NhuCau!K$329:K$334)/10))+SUMPRODUCT((NhuCau!$E$329:$E$334=Kykehoach)*((NhuCau!K$329:K$334)/5))+SUMPRODUCT((NhuCau!$E$329:$E$334=$C312)*(NhuCau!K$329:K$334))),2)</f>
        <v>0</v>
      </c>
      <c r="I312" s="2">
        <f>ROUND((SUMPRODUCT((NhuCau!$E$329:$E$334=CakyQuyhoach)*((NhuCau!L$329:L$334)/10))+SUMPRODUCT((NhuCau!$E$329:$E$334=Kykehoach)*((NhuCau!L$329:L$334)/5))+SUMPRODUCT((NhuCau!$E$329:$E$334=$C312)*(NhuCau!L$329:L$334))),2)</f>
        <v>0</v>
      </c>
      <c r="J312" s="2">
        <f>ROUND((SUMPRODUCT((NhuCau!$E$329:$E$334=CakyQuyhoach)*((NhuCau!M$329:M$334)/10))+SUMPRODUCT((NhuCau!$E$329:$E$334=Kykehoach)*((NhuCau!M$329:M$334)/5))+SUMPRODUCT((NhuCau!$E$329:$E$334=$C312)*(NhuCau!M$329:M$334))),2)</f>
        <v>0</v>
      </c>
      <c r="K312" s="2">
        <f>ROUND((SUMPRODUCT((NhuCau!$E$329:$E$334=CakyQuyhoach)*((NhuCau!N$329:N$334)/10))+SUMPRODUCT((NhuCau!$E$329:$E$334=Kykehoach)*((NhuCau!N$329:N$334)/5))+SUMPRODUCT((NhuCau!$E$329:$E$334=$C312)*(NhuCau!N$329:N$334))),2)</f>
        <v>0</v>
      </c>
      <c r="L312" s="2">
        <f>ROUND((SUMPRODUCT((NhuCau!$E$329:$E$334=CakyQuyhoach)*((NhuCau!O$329:O$334)/10))+SUMPRODUCT((NhuCau!$E$329:$E$334=Kykehoach)*((NhuCau!O$329:O$334)/5))+SUMPRODUCT((NhuCau!$E$329:$E$334=$C312)*(NhuCau!O$329:O$334))),2)</f>
        <v>0</v>
      </c>
      <c r="M312" s="2">
        <f>ROUND((SUMPRODUCT((NhuCau!$E$329:$E$334=CakyQuyhoach)*((NhuCau!P$329:P$334)/10))+SUMPRODUCT((NhuCau!$E$329:$E$334=Kykehoach)*((NhuCau!P$329:P$334)/5))+SUMPRODUCT((NhuCau!$E$329:$E$334=$C312)*(NhuCau!P$329:P$334))),2)</f>
        <v>0</v>
      </c>
      <c r="N312" s="2">
        <f>ROUND((SUMPRODUCT((NhuCau!$E$329:$E$334=CakyQuyhoach)*((NhuCau!Q$329:Q$334)/10))+SUMPRODUCT((NhuCau!$E$329:$E$334=Kykehoach)*((NhuCau!Q$329:Q$334)/5))+SUMPRODUCT((NhuCau!$E$329:$E$334=$C312)*(NhuCau!Q$329:Q$334))),2)</f>
        <v>0</v>
      </c>
      <c r="O312" s="2">
        <f>ROUND((SUMPRODUCT((NhuCau!$E$329:$E$334=CakyQuyhoach)*((NhuCau!R$329:R$334)/10))+SUMPRODUCT((NhuCau!$E$329:$E$334=Kykehoach)*((NhuCau!R$329:R$334)/5))+SUMPRODUCT((NhuCau!$E$329:$E$334=$C312)*(NhuCau!R$329:R$334))),2)</f>
        <v>0</v>
      </c>
      <c r="P312" s="2">
        <f>ROUND((SUMPRODUCT((NhuCau!$E$329:$E$334=CakyQuyhoach)*((NhuCau!S$329:S$334)/10))+SUMPRODUCT((NhuCau!$E$329:$E$334=Kykehoach)*((NhuCau!S$329:S$334)/5))+SUMPRODUCT((NhuCau!$E$329:$E$334=$C312)*(NhuCau!S$329:S$334))),2)</f>
        <v>0</v>
      </c>
      <c r="Q312" s="2">
        <f>ROUND((SUMPRODUCT((NhuCau!$E$329:$E$334=CakyQuyhoach)*((NhuCau!T$329:T$334)/10))+SUMPRODUCT((NhuCau!$E$329:$E$334=Kykehoach)*((NhuCau!T$329:T$334)/5))+SUMPRODUCT((NhuCau!$E$329:$E$334=$C312)*(NhuCau!T$329:T$334))),2)</f>
        <v>0</v>
      </c>
      <c r="R312" s="2">
        <f>ROUND((SUMPRODUCT((NhuCau!$E$329:$E$334=CakyQuyhoach)*((NhuCau!U$329:U$334)/10))+SUMPRODUCT((NhuCau!$E$329:$E$334=Kykehoach)*((NhuCau!U$329:U$334)/5))+SUMPRODUCT((NhuCau!$E$329:$E$334=$C312)*(NhuCau!U$329:U$334))),2)</f>
        <v>0</v>
      </c>
      <c r="S312" s="2">
        <f>ROUND((SUMPRODUCT((NhuCau!$E$329:$E$334=CakyQuyhoach)*((NhuCau!V$329:V$334)/10))+SUMPRODUCT((NhuCau!$E$329:$E$334=Kykehoach)*((NhuCau!V$329:V$334)/5))+SUMPRODUCT((NhuCau!$E$329:$E$334=$C312)*(NhuCau!V$329:V$334))),2)</f>
        <v>0</v>
      </c>
      <c r="T312" s="2">
        <f>ROUND((SUMPRODUCT((NhuCau!$E$329:$E$334=CakyQuyhoach)*((NhuCau!W$329:W$334)/10))+SUMPRODUCT((NhuCau!$E$329:$E$334=Kykehoach)*((NhuCau!W$329:W$334)/5))+SUMPRODUCT((NhuCau!$E$329:$E$334=$C312)*(NhuCau!W$329:W$334))),2)</f>
        <v>0</v>
      </c>
      <c r="U312" s="2">
        <f>ROUND((SUMPRODUCT((NhuCau!$E$329:$E$334=CakyQuyhoach)*((NhuCau!X$329:X$334)/10))+SUMPRODUCT((NhuCau!$E$329:$E$334=Kykehoach)*((NhuCau!X$329:X$334)/5))+SUMPRODUCT((NhuCau!$E$329:$E$334=$C312)*(NhuCau!X$329:X$334))),2)</f>
        <v>0</v>
      </c>
      <c r="V312" s="2">
        <f>ROUND((SUMPRODUCT((NhuCau!$E$329:$E$334=CakyQuyhoach)*((NhuCau!Y$329:Y$334)/10))+SUMPRODUCT((NhuCau!$E$329:$E$334=Kykehoach)*((NhuCau!Y$329:Y$334)/5))+SUMPRODUCT((NhuCau!$E$329:$E$334=$C312)*(NhuCau!Y$329:Y$334))),2)</f>
        <v>0</v>
      </c>
      <c r="W312" s="2">
        <f>ROUND((SUMPRODUCT((NhuCau!$E$329:$E$334=CakyQuyhoach)*((NhuCau!Z$329:Z$334)/10))+SUMPRODUCT((NhuCau!$E$329:$E$334=Kykehoach)*((NhuCau!Z$329:Z$334)/5))+SUMPRODUCT((NhuCau!$E$329:$E$334=$C312)*(NhuCau!Z$329:Z$334))),2)</f>
        <v>0</v>
      </c>
      <c r="X312" s="2">
        <f>ROUND((SUMPRODUCT((NhuCau!$E$329:$E$334=CakyQuyhoach)*((NhuCau!AA$329:AA$334)/10))+SUMPRODUCT((NhuCau!$E$329:$E$334=Kykehoach)*((NhuCau!AA$329:AA$334)/5))+SUMPRODUCT((NhuCau!$E$329:$E$334=$C312)*(NhuCau!AA$329:AA$334))),2)</f>
        <v>0</v>
      </c>
      <c r="Y312" s="2">
        <f>ROUND((SUMPRODUCT((NhuCau!$E$329:$E$334=CakyQuyhoach)*((NhuCau!AB$329:AB$334)/10))+SUMPRODUCT((NhuCau!$E$329:$E$334=Kykehoach)*((NhuCau!AB$329:AB$334)/5))+SUMPRODUCT((NhuCau!$E$329:$E$334=$C312)*(NhuCau!AB$329:AB$334))),2)</f>
        <v>0</v>
      </c>
      <c r="Z312" s="2">
        <f>ROUND((SUMPRODUCT((NhuCau!$E$329:$E$334=CakyQuyhoach)*((NhuCau!AC$329:AC$334)/10))+SUMPRODUCT((NhuCau!$E$329:$E$334=Kykehoach)*((NhuCau!AC$329:AC$334)/5))+SUMPRODUCT((NhuCau!$E$329:$E$334=$C312)*(NhuCau!AC$329:AC$334))),2)</f>
        <v>0</v>
      </c>
      <c r="AA312" s="2">
        <f>ROUND((SUMPRODUCT((NhuCau!$E$329:$E$334=CakyQuyhoach)*((NhuCau!AD$329:AD$334)/10))+SUMPRODUCT((NhuCau!$E$329:$E$334=Kykehoach)*((NhuCau!AD$329:AD$334)/5))+SUMPRODUCT((NhuCau!$E$329:$E$334=$C312)*(NhuCau!AD$329:AD$334))),2)</f>
        <v>0</v>
      </c>
      <c r="AB312" s="2">
        <f>ROUND((SUMPRODUCT((NhuCau!$E$329:$E$334=CakyQuyhoach)*((NhuCau!AE$329:AE$334)/10))+SUMPRODUCT((NhuCau!$E$329:$E$334=Kykehoach)*((NhuCau!AE$329:AE$334)/5))+SUMPRODUCT((NhuCau!$E$329:$E$334=$C312)*(NhuCau!AE$329:AE$334))),2)</f>
        <v>0</v>
      </c>
      <c r="AC312" s="2">
        <f>ROUND((SUMPRODUCT((NhuCau!$E$329:$E$334=CakyQuyhoach)*((NhuCau!AF$329:AF$334)/10))+SUMPRODUCT((NhuCau!$E$329:$E$334=Kykehoach)*((NhuCau!AF$329:AF$334)/5))+SUMPRODUCT((NhuCau!$E$329:$E$334=$C312)*(NhuCau!AF$329:AF$334))),2)</f>
        <v>0</v>
      </c>
      <c r="AD312" s="2">
        <f>ROUND((SUMPRODUCT((NhuCau!$E$329:$E$334=CakyQuyhoach)*((NhuCau!AG$329:AG$334)/10))+SUMPRODUCT((NhuCau!$E$329:$E$334=Kykehoach)*((NhuCau!AG$329:AG$334)/5))+SUMPRODUCT((NhuCau!$E$329:$E$334=$C312)*(NhuCau!AG$329:AG$334))),2)</f>
        <v>0</v>
      </c>
      <c r="AE312" s="2">
        <f>ROUND((SUMPRODUCT((NhuCau!$E$329:$E$334=CakyQuyhoach)*((NhuCau!AH$329:AH$334)/10))+SUMPRODUCT((NhuCau!$E$329:$E$334=Kykehoach)*((NhuCau!AH$329:AH$334)/5))+SUMPRODUCT((NhuCau!$E$329:$E$334=$C312)*(NhuCau!AH$329:AH$334))),2)</f>
        <v>0</v>
      </c>
      <c r="AF312" s="2">
        <f>ROUND((SUMPRODUCT((NhuCau!$E$329:$E$334=CakyQuyhoach)*((NhuCau!AI$329:AI$334)/10))+SUMPRODUCT((NhuCau!$E$329:$E$334=Kykehoach)*((NhuCau!AI$329:AI$334)/5))+SUMPRODUCT((NhuCau!$E$329:$E$334=$C312)*(NhuCau!AI$329:AI$334))),2)</f>
        <v>0</v>
      </c>
      <c r="AG312" s="2">
        <f>ROUND((SUMPRODUCT((NhuCau!$E$329:$E$334=CakyQuyhoach)*((NhuCau!AJ$329:AJ$334)/10))+SUMPRODUCT((NhuCau!$E$329:$E$334=Kykehoach)*((NhuCau!AJ$329:AJ$334)/5))+SUMPRODUCT((NhuCau!$E$329:$E$334=$C312)*(NhuCau!AJ$329:AJ$334))),2)</f>
        <v>0</v>
      </c>
      <c r="AH312" s="2">
        <f>ROUND((SUMPRODUCT((NhuCau!$E$329:$E$334=CakyQuyhoach)*((NhuCau!AK$329:AK$334)/10))+SUMPRODUCT((NhuCau!$E$329:$E$334=Kykehoach)*((NhuCau!AK$329:AK$334)/5))+SUMPRODUCT((NhuCau!$E$329:$E$334=$C312)*(NhuCau!AK$329:AK$334))),2)</f>
        <v>0</v>
      </c>
      <c r="AI312" s="2">
        <f>ROUND((SUMPRODUCT((NhuCau!$E$329:$E$334=CakyQuyhoach)*((NhuCau!AL$329:AL$334)/10))+SUMPRODUCT((NhuCau!$E$329:$E$334=Kykehoach)*((NhuCau!AL$329:AL$334)/5))+SUMPRODUCT((NhuCau!$E$329:$E$334=$C312)*(NhuCau!AL$329:AL$334))),2)</f>
        <v>0</v>
      </c>
      <c r="AJ312" s="2">
        <f>ROUND((SUMPRODUCT((NhuCau!$E$329:$E$334=CakyQuyhoach)*((NhuCau!AM$329:AM$334)/10))+SUMPRODUCT((NhuCau!$E$329:$E$334=Kykehoach)*((NhuCau!AM$329:AM$334)/5))+SUMPRODUCT((NhuCau!$E$329:$E$334=$C312)*(NhuCau!AM$329:AM$334))),2)</f>
        <v>0</v>
      </c>
      <c r="AK312" s="2">
        <f>ROUND((SUMPRODUCT((NhuCau!$E$329:$E$334=CakyQuyhoach)*((NhuCau!AN$329:AN$334)/10))+SUMPRODUCT((NhuCau!$E$329:$E$334=Kykehoach)*((NhuCau!AN$329:AN$334)/5))+SUMPRODUCT((NhuCau!$E$329:$E$334=$C312)*(NhuCau!AN$329:AN$334))),2)</f>
        <v>0</v>
      </c>
      <c r="AL312" s="2">
        <f>ROUND((SUMPRODUCT((NhuCau!$E$329:$E$334=CakyQuyhoach)*((NhuCau!AO$329:AO$334)/10))+SUMPRODUCT((NhuCau!$E$329:$E$334=Kykehoach)*((NhuCau!AO$329:AO$334)/5))+SUMPRODUCT((NhuCau!$E$329:$E$334=$C312)*(NhuCau!AO$329:AO$334))),2)</f>
        <v>0</v>
      </c>
      <c r="AM312" s="2">
        <f>ROUND((SUMPRODUCT((NhuCau!$E$329:$E$334=CakyQuyhoach)*((NhuCau!AP$329:AP$334)/10))+SUMPRODUCT((NhuCau!$E$329:$E$334=Kykehoach)*((NhuCau!AP$329:AP$334)/5))+SUMPRODUCT((NhuCau!$E$329:$E$334=$C312)*(NhuCau!AP$329:AP$334))),2)</f>
        <v>0</v>
      </c>
      <c r="AN312" s="2">
        <f>ROUND((SUMPRODUCT((NhuCau!$E$329:$E$334=CakyQuyhoach)*((NhuCau!AQ$329:AQ$334)/10))+SUMPRODUCT((NhuCau!$E$329:$E$334=Kykehoach)*((NhuCau!AQ$329:AQ$334)/5))+SUMPRODUCT((NhuCau!$E$329:$E$334=$C312)*(NhuCau!AQ$329:AQ$334))),2)</f>
        <v>0</v>
      </c>
      <c r="AO312" s="2">
        <f>ROUND((SUMPRODUCT((NhuCau!$E$329:$E$334=CakyQuyhoach)*((NhuCau!AR$329:AR$334)/10))+SUMPRODUCT((NhuCau!$E$329:$E$334=Kykehoach)*((NhuCau!AR$329:AR$334)/5))+SUMPRODUCT((NhuCau!$E$329:$E$334=$C312)*(NhuCau!AR$329:AR$334))),2)</f>
        <v>0</v>
      </c>
      <c r="AP312" s="2">
        <f>ROUND((SUMPRODUCT((NhuCau!$E$329:$E$334=CakyQuyhoach)*((NhuCau!AS$329:AS$334)/10))+SUMPRODUCT((NhuCau!$E$329:$E$334=Kykehoach)*((NhuCau!AS$329:AS$334)/5))+SUMPRODUCT((NhuCau!$E$329:$E$334=$C312)*(NhuCau!AS$329:AS$334))),2)</f>
        <v>0</v>
      </c>
      <c r="AQ312" s="2">
        <f>ROUND((SUMPRODUCT((NhuCau!$E$329:$E$334=CakyQuyhoach)*((NhuCau!AT$329:AT$334)/10))+SUMPRODUCT((NhuCau!$E$329:$E$334=Kykehoach)*((NhuCau!AT$329:AT$334)/5))+SUMPRODUCT((NhuCau!$E$329:$E$334=$C312)*(NhuCau!AT$329:AT$334))),2)</f>
        <v>0</v>
      </c>
      <c r="AR312" s="2">
        <f>ROUND((SUMPRODUCT((NhuCau!$E$329:$E$334=CakyQuyhoach)*((NhuCau!AU$329:AU$334)/10))+SUMPRODUCT((NhuCau!$E$329:$E$334=Kykehoach)*((NhuCau!AU$329:AU$334)/5))+SUMPRODUCT((NhuCau!$E$329:$E$334=$C312)*(NhuCau!AU$329:AU$334))),2)</f>
        <v>0</v>
      </c>
      <c r="AS312" s="2">
        <f>ROUND((SUMPRODUCT((NhuCau!$E$329:$E$334=CakyQuyhoach)*((NhuCau!AV$329:AV$334)/10))+SUMPRODUCT((NhuCau!$E$329:$E$334=Kykehoach)*((NhuCau!AV$329:AV$334)/5))+SUMPRODUCT((NhuCau!$E$329:$E$334=$C312)*(NhuCau!AV$329:AV$334))),2)</f>
        <v>0</v>
      </c>
      <c r="AT312" s="2">
        <f>ROUND((SUMPRODUCT((NhuCau!$E$329:$E$334=CakyQuyhoach)*((NhuCau!AW$329:AW$334)/10))+SUMPRODUCT((NhuCau!$E$329:$E$334=Kykehoach)*((NhuCau!AW$329:AW$334)/5))+SUMPRODUCT((NhuCau!$E$329:$E$334=$C312)*(NhuCau!AW$329:AW$334))),2)</f>
        <v>0</v>
      </c>
      <c r="AU312" s="2">
        <f>ROUND((SUMPRODUCT((NhuCau!$E$329:$E$334=CakyQuyhoach)*((NhuCau!AX$329:AX$334)/10))+SUMPRODUCT((NhuCau!$E$329:$E$334=Kykehoach)*((NhuCau!AX$329:AX$334)/5))+SUMPRODUCT((NhuCau!$E$329:$E$334=$C312)*(NhuCau!AX$329:AX$334))),2)</f>
        <v>0</v>
      </c>
      <c r="AV312" s="2">
        <f>ROUND((SUMPRODUCT((NhuCau!$E$329:$E$334=CakyQuyhoach)*((NhuCau!AY$329:AY$334)/10))+SUMPRODUCT((NhuCau!$E$329:$E$334=Kykehoach)*((NhuCau!AY$329:AY$334)/5))+SUMPRODUCT((NhuCau!$E$329:$E$334=$C312)*(NhuCau!AY$329:AY$334))),2)</f>
        <v>0</v>
      </c>
      <c r="AW312" s="2">
        <f>ROUND((SUMPRODUCT((NhuCau!$E$329:$E$334=CakyQuyhoach)*((NhuCau!AZ$329:AZ$334)/10))+SUMPRODUCT((NhuCau!$E$329:$E$334=Kykehoach)*((NhuCau!AZ$329:AZ$334)/5))+SUMPRODUCT((NhuCau!$E$329:$E$334=$C312)*(NhuCau!AZ$329:AZ$334))),2)</f>
        <v>0</v>
      </c>
      <c r="AX312" s="2">
        <f>ROUND((SUMPRODUCT((NhuCau!$E$329:$E$334=CakyQuyhoach)*((NhuCau!BA$329:BA$334)/10))+SUMPRODUCT((NhuCau!$E$329:$E$334=Kykehoach)*((NhuCau!BA$329:BA$334)/5))+SUMPRODUCT((NhuCau!$E$329:$E$334=$C312)*(NhuCau!BA$329:BA$334))),2)</f>
        <v>0</v>
      </c>
      <c r="AY312" s="2">
        <f>ROUND((SUMPRODUCT((NhuCau!$E$329:$E$334=CakyQuyhoach)*((NhuCau!BB$329:BB$334)/10))+SUMPRODUCT((NhuCau!$E$329:$E$334=Kykehoach)*((NhuCau!BB$329:BB$334)/5))+SUMPRODUCT((NhuCau!$E$329:$E$334=$C312)*(NhuCau!BB$329:BB$334))),2)</f>
        <v>0</v>
      </c>
      <c r="AZ312" s="2">
        <f>ROUND((SUMPRODUCT((NhuCau!$E$329:$E$334=CakyQuyhoach)*((NhuCau!BD$329:BD$334)/10))+SUMPRODUCT((NhuCau!$E$329:$E$334=Kykehoach)*((NhuCau!BD$329:BD$334)/5))+SUMPRODUCT((NhuCau!$E$329:$E$334=$C312)*(NhuCau!BD$329:BD$334))),2)</f>
        <v>0</v>
      </c>
      <c r="BA312" s="2">
        <f>ROUND((SUMPRODUCT((NhuCau!$E$329:$E$334=CakyQuyhoach)*((NhuCau!BE$329:BE$334)/10))+SUMPRODUCT((NhuCau!$E$329:$E$334=Kykehoach)*((NhuCau!BE$329:BE$334)/5))+SUMPRODUCT((NhuCau!$E$329:$E$334=$C312)*(NhuCau!BE$329:BE$334))),2)</f>
        <v>0</v>
      </c>
      <c r="BB312" s="2">
        <f>ROUND((SUMPRODUCT((NhuCau!$E$329:$E$334=CakyQuyhoach)*((NhuCau!BF$329:BF$334)/10))+SUMPRODUCT((NhuCau!$E$329:$E$334=Kykehoach)*((NhuCau!BF$329:BF$334)/5))+SUMPRODUCT((NhuCau!$E$329:$E$334=$C312)*(NhuCau!BF$329:BF$334))),2)</f>
        <v>0</v>
      </c>
      <c r="BC312" s="2">
        <f>ROUND((SUMPRODUCT((NhuCau!$E$329:$E$334=CakyQuyhoach)*((NhuCau!BG$329:BG$334)/10))+SUMPRODUCT((NhuCau!$E$329:$E$334=Kykehoach)*((NhuCau!BG$329:BG$334)/5))+SUMPRODUCT((NhuCau!$E$329:$E$334=$C312)*(NhuCau!BG$329:BG$334))),2)</f>
        <v>0</v>
      </c>
      <c r="BD312" s="2">
        <f>ROUND((SUMPRODUCT((NhuCau!$E$329:$E$334=CakyQuyhoach)*((NhuCau!BH$329:BH$334)/10))+SUMPRODUCT((NhuCau!$E$329:$E$334=Kykehoach)*((NhuCau!BH$329:BH$334)/5))+SUMPRODUCT((NhuCau!$E$329:$E$334=$C312)*(NhuCau!BH$329:BH$334))),2)</f>
        <v>0</v>
      </c>
      <c r="BE312" s="2">
        <f>ROUND((SUMPRODUCT((NhuCau!$E$329:$E$334=CakyQuyhoach)*((NhuCau!BI$329:BI$334)/10))+SUMPRODUCT((NhuCau!$E$329:$E$334=Kykehoach)*((NhuCau!BI$329:BI$334)/5))+SUMPRODUCT((NhuCau!$E$329:$E$334=$C312)*(NhuCau!BI$329:BI$334))),2)</f>
        <v>0</v>
      </c>
      <c r="BF312" s="2">
        <f>ROUND((SUMPRODUCT((NhuCau!$E$329:$E$334=CakyQuyhoach)*((NhuCau!BJ$329:BJ$334)/10))+SUMPRODUCT((NhuCau!$E$329:$E$334=Kykehoach)*((NhuCau!BJ$329:BJ$334)/5))+SUMPRODUCT((NhuCau!$E$329:$E$334=$C312)*(NhuCau!BJ$329:BJ$334))),2)</f>
        <v>0</v>
      </c>
      <c r="BG312" s="2">
        <f>ROUND((SUMPRODUCT((NhuCau!$E$329:$E$334=CakyQuyhoach)*((NhuCau!BK$329:BK$334)/10))+SUMPRODUCT((NhuCau!$E$329:$E$334=Kykehoach)*((NhuCau!BK$329:BK$334)/5))+SUMPRODUCT((NhuCau!$E$329:$E$334=$C312)*(NhuCau!BK$329:BK$334))),2)</f>
        <v>0</v>
      </c>
    </row>
    <row r="313" spans="1:59" s="1" customFormat="1" ht="16.5" customHeight="1">
      <c r="A313" s="251" t="s">
        <v>42</v>
      </c>
      <c r="B313" s="252"/>
      <c r="C313" s="253" t="str">
        <f>BANGTINH!O10</f>
        <v>Năm 2029</v>
      </c>
      <c r="D313" s="246" t="s">
        <v>23</v>
      </c>
      <c r="E313" s="255">
        <f>SUM(F313:BG313)</f>
        <v>0</v>
      </c>
      <c r="F313" s="2">
        <f>ROUND((SUMPRODUCT((NhuCau!$E$329:$E$334=CakyQuyhoach)*((NhuCau!I$329:I$334)/10))+SUMPRODUCT((NhuCau!$E$329:$E$334=Kykehoach)*((NhuCau!I$329:I$334)/5))+SUMPRODUCT((NhuCau!$E$329:$E$334=$C313)*(NhuCau!I$329:I$334))),2)</f>
        <v>0</v>
      </c>
      <c r="G313" s="2">
        <f>ROUND((SUMPRODUCT((NhuCau!$E$329:$E$334=CakyQuyhoach)*((NhuCau!J$329:J$334)/10))+SUMPRODUCT((NhuCau!$E$329:$E$334=Kykehoach)*((NhuCau!J$329:J$334)/5))+SUMPRODUCT((NhuCau!$E$329:$E$334=$C313)*(NhuCau!J$329:J$334))),2)</f>
        <v>0</v>
      </c>
      <c r="H313" s="2">
        <f>ROUND((SUMPRODUCT((NhuCau!$E$329:$E$334=CakyQuyhoach)*((NhuCau!K$329:K$334)/10))+SUMPRODUCT((NhuCau!$E$329:$E$334=Kykehoach)*((NhuCau!K$329:K$334)/5))+SUMPRODUCT((NhuCau!$E$329:$E$334=$C313)*(NhuCau!K$329:K$334))),2)</f>
        <v>0</v>
      </c>
      <c r="I313" s="2">
        <f>ROUND((SUMPRODUCT((NhuCau!$E$329:$E$334=CakyQuyhoach)*((NhuCau!L$329:L$334)/10))+SUMPRODUCT((NhuCau!$E$329:$E$334=Kykehoach)*((NhuCau!L$329:L$334)/5))+SUMPRODUCT((NhuCau!$E$329:$E$334=$C313)*(NhuCau!L$329:L$334))),2)</f>
        <v>0</v>
      </c>
      <c r="J313" s="2">
        <f>ROUND((SUMPRODUCT((NhuCau!$E$329:$E$334=CakyQuyhoach)*((NhuCau!M$329:M$334)/10))+SUMPRODUCT((NhuCau!$E$329:$E$334=Kykehoach)*((NhuCau!M$329:M$334)/5))+SUMPRODUCT((NhuCau!$E$329:$E$334=$C313)*(NhuCau!M$329:M$334))),2)</f>
        <v>0</v>
      </c>
      <c r="K313" s="2">
        <f>ROUND((SUMPRODUCT((NhuCau!$E$329:$E$334=CakyQuyhoach)*((NhuCau!N$329:N$334)/10))+SUMPRODUCT((NhuCau!$E$329:$E$334=Kykehoach)*((NhuCau!N$329:N$334)/5))+SUMPRODUCT((NhuCau!$E$329:$E$334=$C313)*(NhuCau!N$329:N$334))),2)</f>
        <v>0</v>
      </c>
      <c r="L313" s="2">
        <f>ROUND((SUMPRODUCT((NhuCau!$E$329:$E$334=CakyQuyhoach)*((NhuCau!O$329:O$334)/10))+SUMPRODUCT((NhuCau!$E$329:$E$334=Kykehoach)*((NhuCau!O$329:O$334)/5))+SUMPRODUCT((NhuCau!$E$329:$E$334=$C313)*(NhuCau!O$329:O$334))),2)</f>
        <v>0</v>
      </c>
      <c r="M313" s="2">
        <f>ROUND((SUMPRODUCT((NhuCau!$E$329:$E$334=CakyQuyhoach)*((NhuCau!P$329:P$334)/10))+SUMPRODUCT((NhuCau!$E$329:$E$334=Kykehoach)*((NhuCau!P$329:P$334)/5))+SUMPRODUCT((NhuCau!$E$329:$E$334=$C313)*(NhuCau!P$329:P$334))),2)</f>
        <v>0</v>
      </c>
      <c r="N313" s="2">
        <f>ROUND((SUMPRODUCT((NhuCau!$E$329:$E$334=CakyQuyhoach)*((NhuCau!Q$329:Q$334)/10))+SUMPRODUCT((NhuCau!$E$329:$E$334=Kykehoach)*((NhuCau!Q$329:Q$334)/5))+SUMPRODUCT((NhuCau!$E$329:$E$334=$C313)*(NhuCau!Q$329:Q$334))),2)</f>
        <v>0</v>
      </c>
      <c r="O313" s="2">
        <f>ROUND((SUMPRODUCT((NhuCau!$E$329:$E$334=CakyQuyhoach)*((NhuCau!R$329:R$334)/10))+SUMPRODUCT((NhuCau!$E$329:$E$334=Kykehoach)*((NhuCau!R$329:R$334)/5))+SUMPRODUCT((NhuCau!$E$329:$E$334=$C313)*(NhuCau!R$329:R$334))),2)</f>
        <v>0</v>
      </c>
      <c r="P313" s="2">
        <f>ROUND((SUMPRODUCT((NhuCau!$E$329:$E$334=CakyQuyhoach)*((NhuCau!S$329:S$334)/10))+SUMPRODUCT((NhuCau!$E$329:$E$334=Kykehoach)*((NhuCau!S$329:S$334)/5))+SUMPRODUCT((NhuCau!$E$329:$E$334=$C313)*(NhuCau!S$329:S$334))),2)</f>
        <v>0</v>
      </c>
      <c r="Q313" s="2">
        <f>ROUND((SUMPRODUCT((NhuCau!$E$329:$E$334=CakyQuyhoach)*((NhuCau!T$329:T$334)/10))+SUMPRODUCT((NhuCau!$E$329:$E$334=Kykehoach)*((NhuCau!T$329:T$334)/5))+SUMPRODUCT((NhuCau!$E$329:$E$334=$C313)*(NhuCau!T$329:T$334))),2)</f>
        <v>0</v>
      </c>
      <c r="R313" s="2">
        <f>ROUND((SUMPRODUCT((NhuCau!$E$329:$E$334=CakyQuyhoach)*((NhuCau!U$329:U$334)/10))+SUMPRODUCT((NhuCau!$E$329:$E$334=Kykehoach)*((NhuCau!U$329:U$334)/5))+SUMPRODUCT((NhuCau!$E$329:$E$334=$C313)*(NhuCau!U$329:U$334))),2)</f>
        <v>0</v>
      </c>
      <c r="S313" s="2">
        <f>ROUND((SUMPRODUCT((NhuCau!$E$329:$E$334=CakyQuyhoach)*((NhuCau!V$329:V$334)/10))+SUMPRODUCT((NhuCau!$E$329:$E$334=Kykehoach)*((NhuCau!V$329:V$334)/5))+SUMPRODUCT((NhuCau!$E$329:$E$334=$C313)*(NhuCau!V$329:V$334))),2)</f>
        <v>0</v>
      </c>
      <c r="T313" s="2">
        <f>ROUND((SUMPRODUCT((NhuCau!$E$329:$E$334=CakyQuyhoach)*((NhuCau!W$329:W$334)/10))+SUMPRODUCT((NhuCau!$E$329:$E$334=Kykehoach)*((NhuCau!W$329:W$334)/5))+SUMPRODUCT((NhuCau!$E$329:$E$334=$C313)*(NhuCau!W$329:W$334))),2)</f>
        <v>0</v>
      </c>
      <c r="U313" s="2">
        <f>ROUND((SUMPRODUCT((NhuCau!$E$329:$E$334=CakyQuyhoach)*((NhuCau!X$329:X$334)/10))+SUMPRODUCT((NhuCau!$E$329:$E$334=Kykehoach)*((NhuCau!X$329:X$334)/5))+SUMPRODUCT((NhuCau!$E$329:$E$334=$C313)*(NhuCau!X$329:X$334))),2)</f>
        <v>0</v>
      </c>
      <c r="V313" s="2">
        <f>ROUND((SUMPRODUCT((NhuCau!$E$329:$E$334=CakyQuyhoach)*((NhuCau!Y$329:Y$334)/10))+SUMPRODUCT((NhuCau!$E$329:$E$334=Kykehoach)*((NhuCau!Y$329:Y$334)/5))+SUMPRODUCT((NhuCau!$E$329:$E$334=$C313)*(NhuCau!Y$329:Y$334))),2)</f>
        <v>0</v>
      </c>
      <c r="W313" s="2">
        <f>ROUND((SUMPRODUCT((NhuCau!$E$329:$E$334=CakyQuyhoach)*((NhuCau!Z$329:Z$334)/10))+SUMPRODUCT((NhuCau!$E$329:$E$334=Kykehoach)*((NhuCau!Z$329:Z$334)/5))+SUMPRODUCT((NhuCau!$E$329:$E$334=$C313)*(NhuCau!Z$329:Z$334))),2)</f>
        <v>0</v>
      </c>
      <c r="X313" s="2">
        <f>ROUND((SUMPRODUCT((NhuCau!$E$329:$E$334=CakyQuyhoach)*((NhuCau!AA$329:AA$334)/10))+SUMPRODUCT((NhuCau!$E$329:$E$334=Kykehoach)*((NhuCau!AA$329:AA$334)/5))+SUMPRODUCT((NhuCau!$E$329:$E$334=$C313)*(NhuCau!AA$329:AA$334))),2)</f>
        <v>0</v>
      </c>
      <c r="Y313" s="2">
        <f>ROUND((SUMPRODUCT((NhuCau!$E$329:$E$334=CakyQuyhoach)*((NhuCau!AB$329:AB$334)/10))+SUMPRODUCT((NhuCau!$E$329:$E$334=Kykehoach)*((NhuCau!AB$329:AB$334)/5))+SUMPRODUCT((NhuCau!$E$329:$E$334=$C313)*(NhuCau!AB$329:AB$334))),2)</f>
        <v>0</v>
      </c>
      <c r="Z313" s="2">
        <f>ROUND((SUMPRODUCT((NhuCau!$E$329:$E$334=CakyQuyhoach)*((NhuCau!AC$329:AC$334)/10))+SUMPRODUCT((NhuCau!$E$329:$E$334=Kykehoach)*((NhuCau!AC$329:AC$334)/5))+SUMPRODUCT((NhuCau!$E$329:$E$334=$C313)*(NhuCau!AC$329:AC$334))),2)</f>
        <v>0</v>
      </c>
      <c r="AA313" s="2">
        <f>ROUND((SUMPRODUCT((NhuCau!$E$329:$E$334=CakyQuyhoach)*((NhuCau!AD$329:AD$334)/10))+SUMPRODUCT((NhuCau!$E$329:$E$334=Kykehoach)*((NhuCau!AD$329:AD$334)/5))+SUMPRODUCT((NhuCau!$E$329:$E$334=$C313)*(NhuCau!AD$329:AD$334))),2)</f>
        <v>0</v>
      </c>
      <c r="AB313" s="2">
        <f>ROUND((SUMPRODUCT((NhuCau!$E$329:$E$334=CakyQuyhoach)*((NhuCau!AE$329:AE$334)/10))+SUMPRODUCT((NhuCau!$E$329:$E$334=Kykehoach)*((NhuCau!AE$329:AE$334)/5))+SUMPRODUCT((NhuCau!$E$329:$E$334=$C313)*(NhuCau!AE$329:AE$334))),2)</f>
        <v>0</v>
      </c>
      <c r="AC313" s="2">
        <f>ROUND((SUMPRODUCT((NhuCau!$E$329:$E$334=CakyQuyhoach)*((NhuCau!AF$329:AF$334)/10))+SUMPRODUCT((NhuCau!$E$329:$E$334=Kykehoach)*((NhuCau!AF$329:AF$334)/5))+SUMPRODUCT((NhuCau!$E$329:$E$334=$C313)*(NhuCau!AF$329:AF$334))),2)</f>
        <v>0</v>
      </c>
      <c r="AD313" s="2">
        <f>ROUND((SUMPRODUCT((NhuCau!$E$329:$E$334=CakyQuyhoach)*((NhuCau!AG$329:AG$334)/10))+SUMPRODUCT((NhuCau!$E$329:$E$334=Kykehoach)*((NhuCau!AG$329:AG$334)/5))+SUMPRODUCT((NhuCau!$E$329:$E$334=$C313)*(NhuCau!AG$329:AG$334))),2)</f>
        <v>0</v>
      </c>
      <c r="AE313" s="2">
        <f>ROUND((SUMPRODUCT((NhuCau!$E$329:$E$334=CakyQuyhoach)*((NhuCau!AH$329:AH$334)/10))+SUMPRODUCT((NhuCau!$E$329:$E$334=Kykehoach)*((NhuCau!AH$329:AH$334)/5))+SUMPRODUCT((NhuCau!$E$329:$E$334=$C313)*(NhuCau!AH$329:AH$334))),2)</f>
        <v>0</v>
      </c>
      <c r="AF313" s="2">
        <f>ROUND((SUMPRODUCT((NhuCau!$E$329:$E$334=CakyQuyhoach)*((NhuCau!AI$329:AI$334)/10))+SUMPRODUCT((NhuCau!$E$329:$E$334=Kykehoach)*((NhuCau!AI$329:AI$334)/5))+SUMPRODUCT((NhuCau!$E$329:$E$334=$C313)*(NhuCau!AI$329:AI$334))),2)</f>
        <v>0</v>
      </c>
      <c r="AG313" s="2">
        <f>ROUND((SUMPRODUCT((NhuCau!$E$329:$E$334=CakyQuyhoach)*((NhuCau!AJ$329:AJ$334)/10))+SUMPRODUCT((NhuCau!$E$329:$E$334=Kykehoach)*((NhuCau!AJ$329:AJ$334)/5))+SUMPRODUCT((NhuCau!$E$329:$E$334=$C313)*(NhuCau!AJ$329:AJ$334))),2)</f>
        <v>0</v>
      </c>
      <c r="AH313" s="2">
        <f>ROUND((SUMPRODUCT((NhuCau!$E$329:$E$334=CakyQuyhoach)*((NhuCau!AK$329:AK$334)/10))+SUMPRODUCT((NhuCau!$E$329:$E$334=Kykehoach)*((NhuCau!AK$329:AK$334)/5))+SUMPRODUCT((NhuCau!$E$329:$E$334=$C313)*(NhuCau!AK$329:AK$334))),2)</f>
        <v>0</v>
      </c>
      <c r="AI313" s="2">
        <f>ROUND((SUMPRODUCT((NhuCau!$E$329:$E$334=CakyQuyhoach)*((NhuCau!AL$329:AL$334)/10))+SUMPRODUCT((NhuCau!$E$329:$E$334=Kykehoach)*((NhuCau!AL$329:AL$334)/5))+SUMPRODUCT((NhuCau!$E$329:$E$334=$C313)*(NhuCau!AL$329:AL$334))),2)</f>
        <v>0</v>
      </c>
      <c r="AJ313" s="2">
        <f>ROUND((SUMPRODUCT((NhuCau!$E$329:$E$334=CakyQuyhoach)*((NhuCau!AM$329:AM$334)/10))+SUMPRODUCT((NhuCau!$E$329:$E$334=Kykehoach)*((NhuCau!AM$329:AM$334)/5))+SUMPRODUCT((NhuCau!$E$329:$E$334=$C313)*(NhuCau!AM$329:AM$334))),2)</f>
        <v>0</v>
      </c>
      <c r="AK313" s="2">
        <f>ROUND((SUMPRODUCT((NhuCau!$E$329:$E$334=CakyQuyhoach)*((NhuCau!AN$329:AN$334)/10))+SUMPRODUCT((NhuCau!$E$329:$E$334=Kykehoach)*((NhuCau!AN$329:AN$334)/5))+SUMPRODUCT((NhuCau!$E$329:$E$334=$C313)*(NhuCau!AN$329:AN$334))),2)</f>
        <v>0</v>
      </c>
      <c r="AL313" s="2">
        <f>ROUND((SUMPRODUCT((NhuCau!$E$329:$E$334=CakyQuyhoach)*((NhuCau!AO$329:AO$334)/10))+SUMPRODUCT((NhuCau!$E$329:$E$334=Kykehoach)*((NhuCau!AO$329:AO$334)/5))+SUMPRODUCT((NhuCau!$E$329:$E$334=$C313)*(NhuCau!AO$329:AO$334))),2)</f>
        <v>0</v>
      </c>
      <c r="AM313" s="2">
        <f>ROUND((SUMPRODUCT((NhuCau!$E$329:$E$334=CakyQuyhoach)*((NhuCau!AP$329:AP$334)/10))+SUMPRODUCT((NhuCau!$E$329:$E$334=Kykehoach)*((NhuCau!AP$329:AP$334)/5))+SUMPRODUCT((NhuCau!$E$329:$E$334=$C313)*(NhuCau!AP$329:AP$334))),2)</f>
        <v>0</v>
      </c>
      <c r="AN313" s="2">
        <f>ROUND((SUMPRODUCT((NhuCau!$E$329:$E$334=CakyQuyhoach)*((NhuCau!AQ$329:AQ$334)/10))+SUMPRODUCT((NhuCau!$E$329:$E$334=Kykehoach)*((NhuCau!AQ$329:AQ$334)/5))+SUMPRODUCT((NhuCau!$E$329:$E$334=$C313)*(NhuCau!AQ$329:AQ$334))),2)</f>
        <v>0</v>
      </c>
      <c r="AO313" s="2">
        <f>ROUND((SUMPRODUCT((NhuCau!$E$329:$E$334=CakyQuyhoach)*((NhuCau!AR$329:AR$334)/10))+SUMPRODUCT((NhuCau!$E$329:$E$334=Kykehoach)*((NhuCau!AR$329:AR$334)/5))+SUMPRODUCT((NhuCau!$E$329:$E$334=$C313)*(NhuCau!AR$329:AR$334))),2)</f>
        <v>0</v>
      </c>
      <c r="AP313" s="2">
        <f>ROUND((SUMPRODUCT((NhuCau!$E$329:$E$334=CakyQuyhoach)*((NhuCau!AS$329:AS$334)/10))+SUMPRODUCT((NhuCau!$E$329:$E$334=Kykehoach)*((NhuCau!AS$329:AS$334)/5))+SUMPRODUCT((NhuCau!$E$329:$E$334=$C313)*(NhuCau!AS$329:AS$334))),2)</f>
        <v>0</v>
      </c>
      <c r="AQ313" s="2">
        <f>ROUND((SUMPRODUCT((NhuCau!$E$329:$E$334=CakyQuyhoach)*((NhuCau!AT$329:AT$334)/10))+SUMPRODUCT((NhuCau!$E$329:$E$334=Kykehoach)*((NhuCau!AT$329:AT$334)/5))+SUMPRODUCT((NhuCau!$E$329:$E$334=$C313)*(NhuCau!AT$329:AT$334))),2)</f>
        <v>0</v>
      </c>
      <c r="AR313" s="2">
        <f>ROUND((SUMPRODUCT((NhuCau!$E$329:$E$334=CakyQuyhoach)*((NhuCau!AU$329:AU$334)/10))+SUMPRODUCT((NhuCau!$E$329:$E$334=Kykehoach)*((NhuCau!AU$329:AU$334)/5))+SUMPRODUCT((NhuCau!$E$329:$E$334=$C313)*(NhuCau!AU$329:AU$334))),2)</f>
        <v>0</v>
      </c>
      <c r="AS313" s="2">
        <f>ROUND((SUMPRODUCT((NhuCau!$E$329:$E$334=CakyQuyhoach)*((NhuCau!AV$329:AV$334)/10))+SUMPRODUCT((NhuCau!$E$329:$E$334=Kykehoach)*((NhuCau!AV$329:AV$334)/5))+SUMPRODUCT((NhuCau!$E$329:$E$334=$C313)*(NhuCau!AV$329:AV$334))),2)</f>
        <v>0</v>
      </c>
      <c r="AT313" s="2">
        <f>ROUND((SUMPRODUCT((NhuCau!$E$329:$E$334=CakyQuyhoach)*((NhuCau!AW$329:AW$334)/10))+SUMPRODUCT((NhuCau!$E$329:$E$334=Kykehoach)*((NhuCau!AW$329:AW$334)/5))+SUMPRODUCT((NhuCau!$E$329:$E$334=$C313)*(NhuCau!AW$329:AW$334))),2)</f>
        <v>0</v>
      </c>
      <c r="AU313" s="2">
        <f>ROUND((SUMPRODUCT((NhuCau!$E$329:$E$334=CakyQuyhoach)*((NhuCau!AX$329:AX$334)/10))+SUMPRODUCT((NhuCau!$E$329:$E$334=Kykehoach)*((NhuCau!AX$329:AX$334)/5))+SUMPRODUCT((NhuCau!$E$329:$E$334=$C313)*(NhuCau!AX$329:AX$334))),2)</f>
        <v>0</v>
      </c>
      <c r="AV313" s="2">
        <f>ROUND((SUMPRODUCT((NhuCau!$E$329:$E$334=CakyQuyhoach)*((NhuCau!AY$329:AY$334)/10))+SUMPRODUCT((NhuCau!$E$329:$E$334=Kykehoach)*((NhuCau!AY$329:AY$334)/5))+SUMPRODUCT((NhuCau!$E$329:$E$334=$C313)*(NhuCau!AY$329:AY$334))),2)</f>
        <v>0</v>
      </c>
      <c r="AW313" s="2">
        <f>ROUND((SUMPRODUCT((NhuCau!$E$329:$E$334=CakyQuyhoach)*((NhuCau!AZ$329:AZ$334)/10))+SUMPRODUCT((NhuCau!$E$329:$E$334=Kykehoach)*((NhuCau!AZ$329:AZ$334)/5))+SUMPRODUCT((NhuCau!$E$329:$E$334=$C313)*(NhuCau!AZ$329:AZ$334))),2)</f>
        <v>0</v>
      </c>
      <c r="AX313" s="2">
        <f>ROUND((SUMPRODUCT((NhuCau!$E$329:$E$334=CakyQuyhoach)*((NhuCau!BA$329:BA$334)/10))+SUMPRODUCT((NhuCau!$E$329:$E$334=Kykehoach)*((NhuCau!BA$329:BA$334)/5))+SUMPRODUCT((NhuCau!$E$329:$E$334=$C313)*(NhuCau!BA$329:BA$334))),2)</f>
        <v>0</v>
      </c>
      <c r="AY313" s="2">
        <f>ROUND((SUMPRODUCT((NhuCau!$E$329:$E$334=CakyQuyhoach)*((NhuCau!BB$329:BB$334)/10))+SUMPRODUCT((NhuCau!$E$329:$E$334=Kykehoach)*((NhuCau!BB$329:BB$334)/5))+SUMPRODUCT((NhuCau!$E$329:$E$334=$C313)*(NhuCau!BB$329:BB$334))),2)</f>
        <v>0</v>
      </c>
      <c r="AZ313" s="2">
        <f>ROUND((SUMPRODUCT((NhuCau!$E$329:$E$334=CakyQuyhoach)*((NhuCau!BD$329:BD$334)/10))+SUMPRODUCT((NhuCau!$E$329:$E$334=Kykehoach)*((NhuCau!BD$329:BD$334)/5))+SUMPRODUCT((NhuCau!$E$329:$E$334=$C313)*(NhuCau!BD$329:BD$334))),2)</f>
        <v>0</v>
      </c>
      <c r="BA313" s="2">
        <f>ROUND((SUMPRODUCT((NhuCau!$E$329:$E$334=CakyQuyhoach)*((NhuCau!BE$329:BE$334)/10))+SUMPRODUCT((NhuCau!$E$329:$E$334=Kykehoach)*((NhuCau!BE$329:BE$334)/5))+SUMPRODUCT((NhuCau!$E$329:$E$334=$C313)*(NhuCau!BE$329:BE$334))),2)</f>
        <v>0</v>
      </c>
      <c r="BB313" s="2">
        <f>ROUND((SUMPRODUCT((NhuCau!$E$329:$E$334=CakyQuyhoach)*((NhuCau!BF$329:BF$334)/10))+SUMPRODUCT((NhuCau!$E$329:$E$334=Kykehoach)*((NhuCau!BF$329:BF$334)/5))+SUMPRODUCT((NhuCau!$E$329:$E$334=$C313)*(NhuCau!BF$329:BF$334))),2)</f>
        <v>0</v>
      </c>
      <c r="BC313" s="2">
        <f>ROUND((SUMPRODUCT((NhuCau!$E$329:$E$334=CakyQuyhoach)*((NhuCau!BG$329:BG$334)/10))+SUMPRODUCT((NhuCau!$E$329:$E$334=Kykehoach)*((NhuCau!BG$329:BG$334)/5))+SUMPRODUCT((NhuCau!$E$329:$E$334=$C313)*(NhuCau!BG$329:BG$334))),2)</f>
        <v>0</v>
      </c>
      <c r="BD313" s="2">
        <f>ROUND((SUMPRODUCT((NhuCau!$E$329:$E$334=CakyQuyhoach)*((NhuCau!BH$329:BH$334)/10))+SUMPRODUCT((NhuCau!$E$329:$E$334=Kykehoach)*((NhuCau!BH$329:BH$334)/5))+SUMPRODUCT((NhuCau!$E$329:$E$334=$C313)*(NhuCau!BH$329:BH$334))),2)</f>
        <v>0</v>
      </c>
      <c r="BE313" s="2">
        <f>ROUND((SUMPRODUCT((NhuCau!$E$329:$E$334=CakyQuyhoach)*((NhuCau!BI$329:BI$334)/10))+SUMPRODUCT((NhuCau!$E$329:$E$334=Kykehoach)*((NhuCau!BI$329:BI$334)/5))+SUMPRODUCT((NhuCau!$E$329:$E$334=$C313)*(NhuCau!BI$329:BI$334))),2)</f>
        <v>0</v>
      </c>
      <c r="BF313" s="2">
        <f>ROUND((SUMPRODUCT((NhuCau!$E$329:$E$334=CakyQuyhoach)*((NhuCau!BJ$329:BJ$334)/10))+SUMPRODUCT((NhuCau!$E$329:$E$334=Kykehoach)*((NhuCau!BJ$329:BJ$334)/5))+SUMPRODUCT((NhuCau!$E$329:$E$334=$C313)*(NhuCau!BJ$329:BJ$334))),2)</f>
        <v>0</v>
      </c>
      <c r="BG313" s="2">
        <f>ROUND((SUMPRODUCT((NhuCau!$E$329:$E$334=CakyQuyhoach)*((NhuCau!BK$329:BK$334)/10))+SUMPRODUCT((NhuCau!$E$329:$E$334=Kykehoach)*((NhuCau!BK$329:BK$334)/5))+SUMPRODUCT((NhuCau!$E$329:$E$334=$C313)*(NhuCau!BK$329:BK$334))),2)</f>
        <v>0</v>
      </c>
    </row>
    <row r="314" spans="1:59" s="5" customFormat="1" ht="16.5" customHeight="1">
      <c r="A314" s="117" t="s">
        <v>42</v>
      </c>
      <c r="B314" s="256"/>
      <c r="C314" s="249" t="str">
        <f>BANGTINH!O11</f>
        <v>Năm 2030</v>
      </c>
      <c r="D314" s="246" t="s">
        <v>23</v>
      </c>
      <c r="E314" s="257">
        <f t="shared" ref="E314:F314" si="160">E307-E308</f>
        <v>0</v>
      </c>
      <c r="F314" s="8">
        <f t="shared" si="160"/>
        <v>0</v>
      </c>
      <c r="G314" s="8">
        <f t="shared" ref="G314:BG314" si="161">G307-G308</f>
        <v>0</v>
      </c>
      <c r="H314" s="8">
        <f t="shared" si="161"/>
        <v>0</v>
      </c>
      <c r="I314" s="8">
        <f t="shared" si="161"/>
        <v>0</v>
      </c>
      <c r="J314" s="8">
        <f t="shared" si="161"/>
        <v>0</v>
      </c>
      <c r="K314" s="8">
        <f t="shared" si="161"/>
        <v>0</v>
      </c>
      <c r="L314" s="8">
        <f t="shared" si="161"/>
        <v>0</v>
      </c>
      <c r="M314" s="8">
        <f t="shared" si="161"/>
        <v>0</v>
      </c>
      <c r="N314" s="8">
        <f t="shared" si="161"/>
        <v>0</v>
      </c>
      <c r="O314" s="8">
        <f t="shared" si="161"/>
        <v>0</v>
      </c>
      <c r="P314" s="8">
        <f t="shared" si="161"/>
        <v>0</v>
      </c>
      <c r="Q314" s="8">
        <f t="shared" si="161"/>
        <v>0</v>
      </c>
      <c r="R314" s="8">
        <f t="shared" si="161"/>
        <v>0</v>
      </c>
      <c r="S314" s="8">
        <f t="shared" si="161"/>
        <v>0</v>
      </c>
      <c r="T314" s="8">
        <f t="shared" si="161"/>
        <v>0</v>
      </c>
      <c r="U314" s="8">
        <f t="shared" si="161"/>
        <v>0</v>
      </c>
      <c r="V314" s="8">
        <f t="shared" si="161"/>
        <v>0</v>
      </c>
      <c r="W314" s="8">
        <f t="shared" si="161"/>
        <v>0</v>
      </c>
      <c r="X314" s="8">
        <f t="shared" si="161"/>
        <v>0</v>
      </c>
      <c r="Y314" s="8">
        <f t="shared" si="161"/>
        <v>0</v>
      </c>
      <c r="Z314" s="8">
        <f t="shared" si="161"/>
        <v>0</v>
      </c>
      <c r="AA314" s="8">
        <f t="shared" si="161"/>
        <v>0</v>
      </c>
      <c r="AB314" s="8">
        <f t="shared" si="161"/>
        <v>0</v>
      </c>
      <c r="AC314" s="8">
        <f t="shared" si="161"/>
        <v>0</v>
      </c>
      <c r="AD314" s="8">
        <f t="shared" si="161"/>
        <v>0</v>
      </c>
      <c r="AE314" s="8">
        <f t="shared" si="161"/>
        <v>0</v>
      </c>
      <c r="AF314" s="8">
        <f t="shared" si="161"/>
        <v>0</v>
      </c>
      <c r="AG314" s="8">
        <f t="shared" si="161"/>
        <v>0</v>
      </c>
      <c r="AH314" s="8">
        <f t="shared" si="161"/>
        <v>0</v>
      </c>
      <c r="AI314" s="8">
        <f t="shared" si="161"/>
        <v>0</v>
      </c>
      <c r="AJ314" s="8">
        <f t="shared" si="161"/>
        <v>0</v>
      </c>
      <c r="AK314" s="8">
        <f t="shared" si="161"/>
        <v>0</v>
      </c>
      <c r="AL314" s="8">
        <f t="shared" si="161"/>
        <v>0</v>
      </c>
      <c r="AM314" s="8">
        <f t="shared" si="161"/>
        <v>0</v>
      </c>
      <c r="AN314" s="8">
        <f t="shared" si="161"/>
        <v>0</v>
      </c>
      <c r="AO314" s="8">
        <f t="shared" si="161"/>
        <v>0</v>
      </c>
      <c r="AP314" s="8">
        <f t="shared" si="161"/>
        <v>0</v>
      </c>
      <c r="AQ314" s="8">
        <f t="shared" si="161"/>
        <v>0</v>
      </c>
      <c r="AR314" s="8">
        <f t="shared" si="161"/>
        <v>0</v>
      </c>
      <c r="AS314" s="8">
        <f t="shared" si="161"/>
        <v>0</v>
      </c>
      <c r="AT314" s="8">
        <f t="shared" si="161"/>
        <v>0</v>
      </c>
      <c r="AU314" s="8">
        <f t="shared" si="161"/>
        <v>0</v>
      </c>
      <c r="AV314" s="8">
        <f t="shared" si="161"/>
        <v>0</v>
      </c>
      <c r="AW314" s="8">
        <f t="shared" si="161"/>
        <v>0</v>
      </c>
      <c r="AX314" s="8">
        <f t="shared" si="161"/>
        <v>0</v>
      </c>
      <c r="AY314" s="8">
        <f t="shared" si="161"/>
        <v>0</v>
      </c>
      <c r="AZ314" s="8">
        <f t="shared" si="161"/>
        <v>0</v>
      </c>
      <c r="BA314" s="8">
        <f t="shared" si="161"/>
        <v>0</v>
      </c>
      <c r="BB314" s="8">
        <f t="shared" si="161"/>
        <v>0</v>
      </c>
      <c r="BC314" s="8">
        <f t="shared" si="161"/>
        <v>0</v>
      </c>
      <c r="BD314" s="8">
        <f t="shared" si="161"/>
        <v>0</v>
      </c>
      <c r="BE314" s="8">
        <f t="shared" si="161"/>
        <v>0</v>
      </c>
      <c r="BF314" s="8">
        <f t="shared" si="161"/>
        <v>0</v>
      </c>
      <c r="BG314" s="8">
        <f t="shared" si="161"/>
        <v>0</v>
      </c>
    </row>
    <row r="315" spans="1:59" s="5" customFormat="1" ht="16.5" customHeight="1">
      <c r="A315" s="117" t="s">
        <v>42</v>
      </c>
      <c r="B315" s="244"/>
      <c r="C315" s="245" t="s">
        <v>45</v>
      </c>
      <c r="D315" s="246" t="s">
        <v>29</v>
      </c>
      <c r="E315" s="247">
        <f>NhuCau!H335</f>
        <v>0.78</v>
      </c>
      <c r="F315" s="4">
        <f>NhuCau!I335</f>
        <v>0.70000000000000007</v>
      </c>
      <c r="G315" s="4">
        <f>NhuCau!J335</f>
        <v>0</v>
      </c>
      <c r="H315" s="4">
        <f>NhuCau!K335</f>
        <v>0</v>
      </c>
      <c r="I315" s="4">
        <f>NhuCau!L335</f>
        <v>0</v>
      </c>
      <c r="J315" s="4">
        <f>NhuCau!M335</f>
        <v>0</v>
      </c>
      <c r="K315" s="4">
        <f>NhuCau!N335</f>
        <v>0</v>
      </c>
      <c r="L315" s="4">
        <f>NhuCau!O335</f>
        <v>0</v>
      </c>
      <c r="M315" s="4">
        <f>NhuCau!P335</f>
        <v>0</v>
      </c>
      <c r="N315" s="4">
        <f>NhuCau!Q335</f>
        <v>0.08</v>
      </c>
      <c r="O315" s="4">
        <f>NhuCau!R335</f>
        <v>0</v>
      </c>
      <c r="P315" s="4">
        <f>NhuCau!S335</f>
        <v>0</v>
      </c>
      <c r="Q315" s="4">
        <f>NhuCau!T335</f>
        <v>0</v>
      </c>
      <c r="R315" s="4">
        <f>NhuCau!U335</f>
        <v>0</v>
      </c>
      <c r="S315" s="4">
        <f>NhuCau!V335</f>
        <v>0</v>
      </c>
      <c r="T315" s="4">
        <f>NhuCau!W335</f>
        <v>0</v>
      </c>
      <c r="U315" s="4">
        <f>NhuCau!X335</f>
        <v>0</v>
      </c>
      <c r="V315" s="4">
        <f>NhuCau!Y335</f>
        <v>0</v>
      </c>
      <c r="W315" s="4">
        <f>NhuCau!Z335</f>
        <v>0</v>
      </c>
      <c r="X315" s="4">
        <f>NhuCau!AA335</f>
        <v>0</v>
      </c>
      <c r="Y315" s="4">
        <f>NhuCau!AB335</f>
        <v>0</v>
      </c>
      <c r="Z315" s="4">
        <f>NhuCau!AC335</f>
        <v>0</v>
      </c>
      <c r="AA315" s="4">
        <f>NhuCau!AD335</f>
        <v>0</v>
      </c>
      <c r="AB315" s="4">
        <f>NhuCau!AE335</f>
        <v>0</v>
      </c>
      <c r="AC315" s="4">
        <f>NhuCau!AF335</f>
        <v>0</v>
      </c>
      <c r="AD315" s="4">
        <f>NhuCau!AG335</f>
        <v>0</v>
      </c>
      <c r="AE315" s="4">
        <f>NhuCau!AH335</f>
        <v>0</v>
      </c>
      <c r="AF315" s="4">
        <f>NhuCau!AI335</f>
        <v>0</v>
      </c>
      <c r="AG315" s="4">
        <f>NhuCau!AJ335</f>
        <v>0</v>
      </c>
      <c r="AH315" s="4">
        <f>NhuCau!AK335</f>
        <v>0</v>
      </c>
      <c r="AI315" s="4">
        <f>NhuCau!AL335</f>
        <v>0</v>
      </c>
      <c r="AJ315" s="4">
        <f>NhuCau!AM335</f>
        <v>0</v>
      </c>
      <c r="AK315" s="4">
        <f>NhuCau!AN335</f>
        <v>0</v>
      </c>
      <c r="AL315" s="4">
        <f>NhuCau!AO335</f>
        <v>0</v>
      </c>
      <c r="AM315" s="4">
        <f>NhuCau!AP335</f>
        <v>0</v>
      </c>
      <c r="AN315" s="4">
        <f>NhuCau!AQ335</f>
        <v>0</v>
      </c>
      <c r="AO315" s="4">
        <f>NhuCau!AR335</f>
        <v>0</v>
      </c>
      <c r="AP315" s="4">
        <f>NhuCau!AS335</f>
        <v>0</v>
      </c>
      <c r="AQ315" s="4">
        <f>NhuCau!AT335</f>
        <v>0</v>
      </c>
      <c r="AR315" s="4">
        <f>NhuCau!AU335</f>
        <v>0</v>
      </c>
      <c r="AS315" s="4">
        <f>NhuCau!AV335</f>
        <v>0</v>
      </c>
      <c r="AT315" s="4">
        <f>NhuCau!AW335</f>
        <v>0</v>
      </c>
      <c r="AU315" s="4">
        <f>NhuCau!AX335</f>
        <v>0</v>
      </c>
      <c r="AV315" s="4">
        <f>NhuCau!AY335</f>
        <v>0</v>
      </c>
      <c r="AW315" s="4">
        <f>NhuCau!AZ335</f>
        <v>0</v>
      </c>
      <c r="AX315" s="4">
        <f>NhuCau!BA335</f>
        <v>0</v>
      </c>
      <c r="AY315" s="4">
        <f>NhuCau!BB335</f>
        <v>0</v>
      </c>
      <c r="AZ315" s="4">
        <f>NhuCau!BD335</f>
        <v>0</v>
      </c>
      <c r="BA315" s="4">
        <f>NhuCau!BE335</f>
        <v>0</v>
      </c>
      <c r="BB315" s="4">
        <f>NhuCau!BF335</f>
        <v>0</v>
      </c>
      <c r="BC315" s="4">
        <f>NhuCau!BG335</f>
        <v>0</v>
      </c>
      <c r="BD315" s="4">
        <f>NhuCau!BH335</f>
        <v>0</v>
      </c>
      <c r="BE315" s="4">
        <f>NhuCau!BI335</f>
        <v>0</v>
      </c>
      <c r="BF315" s="4">
        <f>NhuCau!BJ335</f>
        <v>0</v>
      </c>
      <c r="BG315" s="4">
        <f>NhuCau!BK335</f>
        <v>0</v>
      </c>
    </row>
    <row r="316" spans="1:59" s="5" customFormat="1" ht="16.5" customHeight="1">
      <c r="A316" s="117" t="s">
        <v>42</v>
      </c>
      <c r="B316" s="248"/>
      <c r="C316" s="249">
        <f>BANGTINH!O5</f>
        <v>0</v>
      </c>
      <c r="D316" s="246" t="s">
        <v>29</v>
      </c>
      <c r="E316" s="250">
        <f t="shared" ref="E316:F316" si="162">SUM(E317:E321)</f>
        <v>0.77999999999999992</v>
      </c>
      <c r="F316" s="6">
        <f t="shared" si="162"/>
        <v>0.7</v>
      </c>
      <c r="G316" s="6">
        <f t="shared" ref="G316:BG316" si="163">SUM(G317:G321)</f>
        <v>0</v>
      </c>
      <c r="H316" s="6">
        <f t="shared" si="163"/>
        <v>0</v>
      </c>
      <c r="I316" s="6">
        <f t="shared" si="163"/>
        <v>0</v>
      </c>
      <c r="J316" s="6">
        <f t="shared" si="163"/>
        <v>0</v>
      </c>
      <c r="K316" s="6">
        <f t="shared" si="163"/>
        <v>0</v>
      </c>
      <c r="L316" s="6">
        <f t="shared" si="163"/>
        <v>0</v>
      </c>
      <c r="M316" s="6">
        <f t="shared" si="163"/>
        <v>0</v>
      </c>
      <c r="N316" s="6">
        <f t="shared" si="163"/>
        <v>0.08</v>
      </c>
      <c r="O316" s="6">
        <f t="shared" si="163"/>
        <v>0</v>
      </c>
      <c r="P316" s="6">
        <f t="shared" si="163"/>
        <v>0</v>
      </c>
      <c r="Q316" s="6">
        <f t="shared" si="163"/>
        <v>0</v>
      </c>
      <c r="R316" s="6">
        <f t="shared" si="163"/>
        <v>0</v>
      </c>
      <c r="S316" s="6">
        <f t="shared" si="163"/>
        <v>0</v>
      </c>
      <c r="T316" s="6">
        <f t="shared" si="163"/>
        <v>0</v>
      </c>
      <c r="U316" s="6">
        <f t="shared" si="163"/>
        <v>0</v>
      </c>
      <c r="V316" s="6">
        <f t="shared" si="163"/>
        <v>0</v>
      </c>
      <c r="W316" s="6">
        <f t="shared" si="163"/>
        <v>0</v>
      </c>
      <c r="X316" s="6">
        <f t="shared" si="163"/>
        <v>0</v>
      </c>
      <c r="Y316" s="6">
        <f t="shared" si="163"/>
        <v>0</v>
      </c>
      <c r="Z316" s="6">
        <f t="shared" si="163"/>
        <v>0</v>
      </c>
      <c r="AA316" s="6">
        <f t="shared" si="163"/>
        <v>0</v>
      </c>
      <c r="AB316" s="6">
        <f t="shared" si="163"/>
        <v>0</v>
      </c>
      <c r="AC316" s="6">
        <f t="shared" si="163"/>
        <v>0</v>
      </c>
      <c r="AD316" s="6">
        <f t="shared" si="163"/>
        <v>0</v>
      </c>
      <c r="AE316" s="6">
        <f t="shared" si="163"/>
        <v>0</v>
      </c>
      <c r="AF316" s="6">
        <f t="shared" si="163"/>
        <v>0</v>
      </c>
      <c r="AG316" s="6">
        <f t="shared" si="163"/>
        <v>0</v>
      </c>
      <c r="AH316" s="6">
        <f t="shared" si="163"/>
        <v>0</v>
      </c>
      <c r="AI316" s="6">
        <f t="shared" si="163"/>
        <v>0</v>
      </c>
      <c r="AJ316" s="6">
        <f t="shared" si="163"/>
        <v>0</v>
      </c>
      <c r="AK316" s="6">
        <f t="shared" si="163"/>
        <v>0</v>
      </c>
      <c r="AL316" s="6">
        <f t="shared" si="163"/>
        <v>0</v>
      </c>
      <c r="AM316" s="6">
        <f t="shared" si="163"/>
        <v>0</v>
      </c>
      <c r="AN316" s="6">
        <f t="shared" si="163"/>
        <v>0</v>
      </c>
      <c r="AO316" s="6">
        <f t="shared" si="163"/>
        <v>0</v>
      </c>
      <c r="AP316" s="6">
        <f t="shared" si="163"/>
        <v>0</v>
      </c>
      <c r="AQ316" s="6">
        <f t="shared" si="163"/>
        <v>0</v>
      </c>
      <c r="AR316" s="6">
        <f t="shared" si="163"/>
        <v>0</v>
      </c>
      <c r="AS316" s="6">
        <f t="shared" si="163"/>
        <v>0</v>
      </c>
      <c r="AT316" s="6">
        <f t="shared" si="163"/>
        <v>0</v>
      </c>
      <c r="AU316" s="6">
        <f t="shared" si="163"/>
        <v>0</v>
      </c>
      <c r="AV316" s="6">
        <f t="shared" si="163"/>
        <v>0</v>
      </c>
      <c r="AW316" s="6">
        <f t="shared" si="163"/>
        <v>0</v>
      </c>
      <c r="AX316" s="6">
        <f t="shared" si="163"/>
        <v>0</v>
      </c>
      <c r="AY316" s="6">
        <f t="shared" si="163"/>
        <v>0</v>
      </c>
      <c r="AZ316" s="6">
        <f t="shared" si="163"/>
        <v>0</v>
      </c>
      <c r="BA316" s="6">
        <f t="shared" si="163"/>
        <v>0</v>
      </c>
      <c r="BB316" s="6">
        <f t="shared" si="163"/>
        <v>0</v>
      </c>
      <c r="BC316" s="6">
        <f t="shared" si="163"/>
        <v>0</v>
      </c>
      <c r="BD316" s="6">
        <f t="shared" si="163"/>
        <v>0</v>
      </c>
      <c r="BE316" s="6">
        <f t="shared" si="163"/>
        <v>0</v>
      </c>
      <c r="BF316" s="6">
        <f t="shared" si="163"/>
        <v>0</v>
      </c>
      <c r="BG316" s="6">
        <f t="shared" si="163"/>
        <v>0</v>
      </c>
    </row>
    <row r="317" spans="1:59" s="1" customFormat="1" ht="16.5" customHeight="1">
      <c r="A317" s="251" t="s">
        <v>42</v>
      </c>
      <c r="B317" s="252"/>
      <c r="C317" s="253" t="str">
        <f>BANGTINH!O6</f>
        <v>Năm 2025</v>
      </c>
      <c r="D317" s="246" t="s">
        <v>29</v>
      </c>
      <c r="E317" s="255">
        <f>SUM(F317:BG317)</f>
        <v>0.77999999999999992</v>
      </c>
      <c r="F317" s="2">
        <f>ROUND((SUMPRODUCT((NhuCau!$E$336:$E$341=CakyQuyhoach)*((NhuCau!I$336:I$341)/10))+SUMPRODUCT((NhuCau!$E$336:$E$341=Kykehoach)*((NhuCau!I$336:I$341)/5))+SUMPRODUCT((NhuCau!$E$336:$E$341=$C317)*(NhuCau!I$336:I$341))),2)</f>
        <v>0.7</v>
      </c>
      <c r="G317" s="2">
        <f>ROUND((SUMPRODUCT((NhuCau!$E$336:$E$341=CakyQuyhoach)*((NhuCau!J$336:J$341)/10))+SUMPRODUCT((NhuCau!$E$336:$E$341=Kykehoach)*((NhuCau!J$336:J$341)/5))+SUMPRODUCT((NhuCau!$E$336:$E$341=$C317)*(NhuCau!J$336:J$341))),2)</f>
        <v>0</v>
      </c>
      <c r="H317" s="2">
        <f>ROUND((SUMPRODUCT((NhuCau!$E$336:$E$341=CakyQuyhoach)*((NhuCau!K$336:K$341)/10))+SUMPRODUCT((NhuCau!$E$336:$E$341=Kykehoach)*((NhuCau!K$336:K$341)/5))+SUMPRODUCT((NhuCau!$E$336:$E$341=$C317)*(NhuCau!K$336:K$341))),2)</f>
        <v>0</v>
      </c>
      <c r="I317" s="2">
        <f>ROUND((SUMPRODUCT((NhuCau!$E$336:$E$341=CakyQuyhoach)*((NhuCau!L$336:L$341)/10))+SUMPRODUCT((NhuCau!$E$336:$E$341=Kykehoach)*((NhuCau!L$336:L$341)/5))+SUMPRODUCT((NhuCau!$E$336:$E$341=$C317)*(NhuCau!L$336:L$341))),2)</f>
        <v>0</v>
      </c>
      <c r="J317" s="2">
        <f>ROUND((SUMPRODUCT((NhuCau!$E$336:$E$341=CakyQuyhoach)*((NhuCau!M$336:M$341)/10))+SUMPRODUCT((NhuCau!$E$336:$E$341=Kykehoach)*((NhuCau!M$336:M$341)/5))+SUMPRODUCT((NhuCau!$E$336:$E$341=$C317)*(NhuCau!M$336:M$341))),2)</f>
        <v>0</v>
      </c>
      <c r="K317" s="2">
        <f>ROUND((SUMPRODUCT((NhuCau!$E$336:$E$341=CakyQuyhoach)*((NhuCau!N$336:N$341)/10))+SUMPRODUCT((NhuCau!$E$336:$E$341=Kykehoach)*((NhuCau!N$336:N$341)/5))+SUMPRODUCT((NhuCau!$E$336:$E$341=$C317)*(NhuCau!N$336:N$341))),2)</f>
        <v>0</v>
      </c>
      <c r="L317" s="2">
        <f>ROUND((SUMPRODUCT((NhuCau!$E$336:$E$341=CakyQuyhoach)*((NhuCau!O$336:O$341)/10))+SUMPRODUCT((NhuCau!$E$336:$E$341=Kykehoach)*((NhuCau!O$336:O$341)/5))+SUMPRODUCT((NhuCau!$E$336:$E$341=$C317)*(NhuCau!O$336:O$341))),2)</f>
        <v>0</v>
      </c>
      <c r="M317" s="2">
        <f>ROUND((SUMPRODUCT((NhuCau!$E$336:$E$341=CakyQuyhoach)*((NhuCau!P$336:P$341)/10))+SUMPRODUCT((NhuCau!$E$336:$E$341=Kykehoach)*((NhuCau!P$336:P$341)/5))+SUMPRODUCT((NhuCau!$E$336:$E$341=$C317)*(NhuCau!P$336:P$341))),2)</f>
        <v>0</v>
      </c>
      <c r="N317" s="2">
        <f>ROUND((SUMPRODUCT((NhuCau!$E$336:$E$341=CakyQuyhoach)*((NhuCau!Q$336:Q$341)/10))+SUMPRODUCT((NhuCau!$E$336:$E$341=Kykehoach)*((NhuCau!Q$336:Q$341)/5))+SUMPRODUCT((NhuCau!$E$336:$E$341=$C317)*(NhuCau!Q$336:Q$341))),2)</f>
        <v>0.08</v>
      </c>
      <c r="O317" s="2">
        <f>ROUND((SUMPRODUCT((NhuCau!$E$336:$E$341=CakyQuyhoach)*((NhuCau!R$336:R$341)/10))+SUMPRODUCT((NhuCau!$E$336:$E$341=Kykehoach)*((NhuCau!R$336:R$341)/5))+SUMPRODUCT((NhuCau!$E$336:$E$341=$C317)*(NhuCau!R$336:R$341))),2)</f>
        <v>0</v>
      </c>
      <c r="P317" s="2">
        <f>ROUND((SUMPRODUCT((NhuCau!$E$336:$E$341=CakyQuyhoach)*((NhuCau!S$336:S$341)/10))+SUMPRODUCT((NhuCau!$E$336:$E$341=Kykehoach)*((NhuCau!S$336:S$341)/5))+SUMPRODUCT((NhuCau!$E$336:$E$341=$C317)*(NhuCau!S$336:S$341))),2)</f>
        <v>0</v>
      </c>
      <c r="Q317" s="2">
        <f>ROUND((SUMPRODUCT((NhuCau!$E$336:$E$341=CakyQuyhoach)*((NhuCau!T$336:T$341)/10))+SUMPRODUCT((NhuCau!$E$336:$E$341=Kykehoach)*((NhuCau!T$336:T$341)/5))+SUMPRODUCT((NhuCau!$E$336:$E$341=$C317)*(NhuCau!T$336:T$341))),2)</f>
        <v>0</v>
      </c>
      <c r="R317" s="2">
        <f>ROUND((SUMPRODUCT((NhuCau!$E$336:$E$341=CakyQuyhoach)*((NhuCau!U$336:U$341)/10))+SUMPRODUCT((NhuCau!$E$336:$E$341=Kykehoach)*((NhuCau!U$336:U$341)/5))+SUMPRODUCT((NhuCau!$E$336:$E$341=$C317)*(NhuCau!U$336:U$341))),2)</f>
        <v>0</v>
      </c>
      <c r="S317" s="2">
        <f>ROUND((SUMPRODUCT((NhuCau!$E$336:$E$341=CakyQuyhoach)*((NhuCau!V$336:V$341)/10))+SUMPRODUCT((NhuCau!$E$336:$E$341=Kykehoach)*((NhuCau!V$336:V$341)/5))+SUMPRODUCT((NhuCau!$E$336:$E$341=$C317)*(NhuCau!V$336:V$341))),2)</f>
        <v>0</v>
      </c>
      <c r="T317" s="2">
        <f>ROUND((SUMPRODUCT((NhuCau!$E$336:$E$341=CakyQuyhoach)*((NhuCau!W$336:W$341)/10))+SUMPRODUCT((NhuCau!$E$336:$E$341=Kykehoach)*((NhuCau!W$336:W$341)/5))+SUMPRODUCT((NhuCau!$E$336:$E$341=$C317)*(NhuCau!W$336:W$341))),2)</f>
        <v>0</v>
      </c>
      <c r="U317" s="2">
        <f>ROUND((SUMPRODUCT((NhuCau!$E$336:$E$341=CakyQuyhoach)*((NhuCau!X$336:X$341)/10))+SUMPRODUCT((NhuCau!$E$336:$E$341=Kykehoach)*((NhuCau!X$336:X$341)/5))+SUMPRODUCT((NhuCau!$E$336:$E$341=$C317)*(NhuCau!X$336:X$341))),2)</f>
        <v>0</v>
      </c>
      <c r="V317" s="2">
        <f>ROUND((SUMPRODUCT((NhuCau!$E$336:$E$341=CakyQuyhoach)*((NhuCau!Y$336:Y$341)/10))+SUMPRODUCT((NhuCau!$E$336:$E$341=Kykehoach)*((NhuCau!Y$336:Y$341)/5))+SUMPRODUCT((NhuCau!$E$336:$E$341=$C317)*(NhuCau!Y$336:Y$341))),2)</f>
        <v>0</v>
      </c>
      <c r="W317" s="2">
        <f>ROUND((SUMPRODUCT((NhuCau!$E$336:$E$341=CakyQuyhoach)*((NhuCau!Z$336:Z$341)/10))+SUMPRODUCT((NhuCau!$E$336:$E$341=Kykehoach)*((NhuCau!Z$336:Z$341)/5))+SUMPRODUCT((NhuCau!$E$336:$E$341=$C317)*(NhuCau!Z$336:Z$341))),2)</f>
        <v>0</v>
      </c>
      <c r="X317" s="2">
        <f>ROUND((SUMPRODUCT((NhuCau!$E$336:$E$341=CakyQuyhoach)*((NhuCau!AA$336:AA$341)/10))+SUMPRODUCT((NhuCau!$E$336:$E$341=Kykehoach)*((NhuCau!AA$336:AA$341)/5))+SUMPRODUCT((NhuCau!$E$336:$E$341=$C317)*(NhuCau!AA$336:AA$341))),2)</f>
        <v>0</v>
      </c>
      <c r="Y317" s="2">
        <f>ROUND((SUMPRODUCT((NhuCau!$E$336:$E$341=CakyQuyhoach)*((NhuCau!AB$336:AB$341)/10))+SUMPRODUCT((NhuCau!$E$336:$E$341=Kykehoach)*((NhuCau!AB$336:AB$341)/5))+SUMPRODUCT((NhuCau!$E$336:$E$341=$C317)*(NhuCau!AB$336:AB$341))),2)</f>
        <v>0</v>
      </c>
      <c r="Z317" s="2">
        <f>ROUND((SUMPRODUCT((NhuCau!$E$336:$E$341=CakyQuyhoach)*((NhuCau!AC$336:AC$341)/10))+SUMPRODUCT((NhuCau!$E$336:$E$341=Kykehoach)*((NhuCau!AC$336:AC$341)/5))+SUMPRODUCT((NhuCau!$E$336:$E$341=$C317)*(NhuCau!AC$336:AC$341))),2)</f>
        <v>0</v>
      </c>
      <c r="AA317" s="2">
        <f>ROUND((SUMPRODUCT((NhuCau!$E$336:$E$341=CakyQuyhoach)*((NhuCau!AD$336:AD$341)/10))+SUMPRODUCT((NhuCau!$E$336:$E$341=Kykehoach)*((NhuCau!AD$336:AD$341)/5))+SUMPRODUCT((NhuCau!$E$336:$E$341=$C317)*(NhuCau!AD$336:AD$341))),2)</f>
        <v>0</v>
      </c>
      <c r="AB317" s="2">
        <f>ROUND((SUMPRODUCT((NhuCau!$E$336:$E$341=CakyQuyhoach)*((NhuCau!AE$336:AE$341)/10))+SUMPRODUCT((NhuCau!$E$336:$E$341=Kykehoach)*((NhuCau!AE$336:AE$341)/5))+SUMPRODUCT((NhuCau!$E$336:$E$341=$C317)*(NhuCau!AE$336:AE$341))),2)</f>
        <v>0</v>
      </c>
      <c r="AC317" s="2">
        <f>ROUND((SUMPRODUCT((NhuCau!$E$336:$E$341=CakyQuyhoach)*((NhuCau!AF$336:AF$341)/10))+SUMPRODUCT((NhuCau!$E$336:$E$341=Kykehoach)*((NhuCau!AF$336:AF$341)/5))+SUMPRODUCT((NhuCau!$E$336:$E$341=$C317)*(NhuCau!AF$336:AF$341))),2)</f>
        <v>0</v>
      </c>
      <c r="AD317" s="2">
        <f>ROUND((SUMPRODUCT((NhuCau!$E$336:$E$341=CakyQuyhoach)*((NhuCau!AG$336:AG$341)/10))+SUMPRODUCT((NhuCau!$E$336:$E$341=Kykehoach)*((NhuCau!AG$336:AG$341)/5))+SUMPRODUCT((NhuCau!$E$336:$E$341=$C317)*(NhuCau!AG$336:AG$341))),2)</f>
        <v>0</v>
      </c>
      <c r="AE317" s="2">
        <f>ROUND((SUMPRODUCT((NhuCau!$E$336:$E$341=CakyQuyhoach)*((NhuCau!AH$336:AH$341)/10))+SUMPRODUCT((NhuCau!$E$336:$E$341=Kykehoach)*((NhuCau!AH$336:AH$341)/5))+SUMPRODUCT((NhuCau!$E$336:$E$341=$C317)*(NhuCau!AH$336:AH$341))),2)</f>
        <v>0</v>
      </c>
      <c r="AF317" s="2">
        <f>ROUND((SUMPRODUCT((NhuCau!$E$336:$E$341=CakyQuyhoach)*((NhuCau!AI$336:AI$341)/10))+SUMPRODUCT((NhuCau!$E$336:$E$341=Kykehoach)*((NhuCau!AI$336:AI$341)/5))+SUMPRODUCT((NhuCau!$E$336:$E$341=$C317)*(NhuCau!AI$336:AI$341))),2)</f>
        <v>0</v>
      </c>
      <c r="AG317" s="2">
        <f>ROUND((SUMPRODUCT((NhuCau!$E$336:$E$341=CakyQuyhoach)*((NhuCau!AJ$336:AJ$341)/10))+SUMPRODUCT((NhuCau!$E$336:$E$341=Kykehoach)*((NhuCau!AJ$336:AJ$341)/5))+SUMPRODUCT((NhuCau!$E$336:$E$341=$C317)*(NhuCau!AJ$336:AJ$341))),2)</f>
        <v>0</v>
      </c>
      <c r="AH317" s="2">
        <f>ROUND((SUMPRODUCT((NhuCau!$E$336:$E$341=CakyQuyhoach)*((NhuCau!AK$336:AK$341)/10))+SUMPRODUCT((NhuCau!$E$336:$E$341=Kykehoach)*((NhuCau!AK$336:AK$341)/5))+SUMPRODUCT((NhuCau!$E$336:$E$341=$C317)*(NhuCau!AK$336:AK$341))),2)</f>
        <v>0</v>
      </c>
      <c r="AI317" s="2">
        <f>ROUND((SUMPRODUCT((NhuCau!$E$336:$E$341=CakyQuyhoach)*((NhuCau!AL$336:AL$341)/10))+SUMPRODUCT((NhuCau!$E$336:$E$341=Kykehoach)*((NhuCau!AL$336:AL$341)/5))+SUMPRODUCT((NhuCau!$E$336:$E$341=$C317)*(NhuCau!AL$336:AL$341))),2)</f>
        <v>0</v>
      </c>
      <c r="AJ317" s="2">
        <f>ROUND((SUMPRODUCT((NhuCau!$E$336:$E$341=CakyQuyhoach)*((NhuCau!AM$336:AM$341)/10))+SUMPRODUCT((NhuCau!$E$336:$E$341=Kykehoach)*((NhuCau!AM$336:AM$341)/5))+SUMPRODUCT((NhuCau!$E$336:$E$341=$C317)*(NhuCau!AM$336:AM$341))),2)</f>
        <v>0</v>
      </c>
      <c r="AK317" s="2">
        <f>ROUND((SUMPRODUCT((NhuCau!$E$336:$E$341=CakyQuyhoach)*((NhuCau!AN$336:AN$341)/10))+SUMPRODUCT((NhuCau!$E$336:$E$341=Kykehoach)*((NhuCau!AN$336:AN$341)/5))+SUMPRODUCT((NhuCau!$E$336:$E$341=$C317)*(NhuCau!AN$336:AN$341))),2)</f>
        <v>0</v>
      </c>
      <c r="AL317" s="2">
        <f>ROUND((SUMPRODUCT((NhuCau!$E$336:$E$341=CakyQuyhoach)*((NhuCau!AO$336:AO$341)/10))+SUMPRODUCT((NhuCau!$E$336:$E$341=Kykehoach)*((NhuCau!AO$336:AO$341)/5))+SUMPRODUCT((NhuCau!$E$336:$E$341=$C317)*(NhuCau!AO$336:AO$341))),2)</f>
        <v>0</v>
      </c>
      <c r="AM317" s="2">
        <f>ROUND((SUMPRODUCT((NhuCau!$E$336:$E$341=CakyQuyhoach)*((NhuCau!AP$336:AP$341)/10))+SUMPRODUCT((NhuCau!$E$336:$E$341=Kykehoach)*((NhuCau!AP$336:AP$341)/5))+SUMPRODUCT((NhuCau!$E$336:$E$341=$C317)*(NhuCau!AP$336:AP$341))),2)</f>
        <v>0</v>
      </c>
      <c r="AN317" s="2">
        <f>ROUND((SUMPRODUCT((NhuCau!$E$336:$E$341=CakyQuyhoach)*((NhuCau!AQ$336:AQ$341)/10))+SUMPRODUCT((NhuCau!$E$336:$E$341=Kykehoach)*((NhuCau!AQ$336:AQ$341)/5))+SUMPRODUCT((NhuCau!$E$336:$E$341=$C317)*(NhuCau!AQ$336:AQ$341))),2)</f>
        <v>0</v>
      </c>
      <c r="AO317" s="2">
        <f>ROUND((SUMPRODUCT((NhuCau!$E$336:$E$341=CakyQuyhoach)*((NhuCau!AR$336:AR$341)/10))+SUMPRODUCT((NhuCau!$E$336:$E$341=Kykehoach)*((NhuCau!AR$336:AR$341)/5))+SUMPRODUCT((NhuCau!$E$336:$E$341=$C317)*(NhuCau!AR$336:AR$341))),2)</f>
        <v>0</v>
      </c>
      <c r="AP317" s="2">
        <f>ROUND((SUMPRODUCT((NhuCau!$E$336:$E$341=CakyQuyhoach)*((NhuCau!AS$336:AS$341)/10))+SUMPRODUCT((NhuCau!$E$336:$E$341=Kykehoach)*((NhuCau!AS$336:AS$341)/5))+SUMPRODUCT((NhuCau!$E$336:$E$341=$C317)*(NhuCau!AS$336:AS$341))),2)</f>
        <v>0</v>
      </c>
      <c r="AQ317" s="2">
        <f>ROUND((SUMPRODUCT((NhuCau!$E$336:$E$341=CakyQuyhoach)*((NhuCau!AT$336:AT$341)/10))+SUMPRODUCT((NhuCau!$E$336:$E$341=Kykehoach)*((NhuCau!AT$336:AT$341)/5))+SUMPRODUCT((NhuCau!$E$336:$E$341=$C317)*(NhuCau!AT$336:AT$341))),2)</f>
        <v>0</v>
      </c>
      <c r="AR317" s="2">
        <f>ROUND((SUMPRODUCT((NhuCau!$E$336:$E$341=CakyQuyhoach)*((NhuCau!AU$336:AU$341)/10))+SUMPRODUCT((NhuCau!$E$336:$E$341=Kykehoach)*((NhuCau!AU$336:AU$341)/5))+SUMPRODUCT((NhuCau!$E$336:$E$341=$C317)*(NhuCau!AU$336:AU$341))),2)</f>
        <v>0</v>
      </c>
      <c r="AS317" s="2">
        <f>ROUND((SUMPRODUCT((NhuCau!$E$336:$E$341=CakyQuyhoach)*((NhuCau!AV$336:AV$341)/10))+SUMPRODUCT((NhuCau!$E$336:$E$341=Kykehoach)*((NhuCau!AV$336:AV$341)/5))+SUMPRODUCT((NhuCau!$E$336:$E$341=$C317)*(NhuCau!AV$336:AV$341))),2)</f>
        <v>0</v>
      </c>
      <c r="AT317" s="2">
        <f>ROUND((SUMPRODUCT((NhuCau!$E$336:$E$341=CakyQuyhoach)*((NhuCau!AW$336:AW$341)/10))+SUMPRODUCT((NhuCau!$E$336:$E$341=Kykehoach)*((NhuCau!AW$336:AW$341)/5))+SUMPRODUCT((NhuCau!$E$336:$E$341=$C317)*(NhuCau!AW$336:AW$341))),2)</f>
        <v>0</v>
      </c>
      <c r="AU317" s="2">
        <f>ROUND((SUMPRODUCT((NhuCau!$E$336:$E$341=CakyQuyhoach)*((NhuCau!AX$336:AX$341)/10))+SUMPRODUCT((NhuCau!$E$336:$E$341=Kykehoach)*((NhuCau!AX$336:AX$341)/5))+SUMPRODUCT((NhuCau!$E$336:$E$341=$C317)*(NhuCau!AX$336:AX$341))),2)</f>
        <v>0</v>
      </c>
      <c r="AV317" s="2">
        <f>ROUND((SUMPRODUCT((NhuCau!$E$336:$E$341=CakyQuyhoach)*((NhuCau!AY$336:AY$341)/10))+SUMPRODUCT((NhuCau!$E$336:$E$341=Kykehoach)*((NhuCau!AY$336:AY$341)/5))+SUMPRODUCT((NhuCau!$E$336:$E$341=$C317)*(NhuCau!AY$336:AY$341))),2)</f>
        <v>0</v>
      </c>
      <c r="AW317" s="2">
        <f>ROUND((SUMPRODUCT((NhuCau!$E$336:$E$341=CakyQuyhoach)*((NhuCau!AZ$336:AZ$341)/10))+SUMPRODUCT((NhuCau!$E$336:$E$341=Kykehoach)*((NhuCau!AZ$336:AZ$341)/5))+SUMPRODUCT((NhuCau!$E$336:$E$341=$C317)*(NhuCau!AZ$336:AZ$341))),2)</f>
        <v>0</v>
      </c>
      <c r="AX317" s="2">
        <f>ROUND((SUMPRODUCT((NhuCau!$E$336:$E$341=CakyQuyhoach)*((NhuCau!BA$336:BA$341)/10))+SUMPRODUCT((NhuCau!$E$336:$E$341=Kykehoach)*((NhuCau!BA$336:BA$341)/5))+SUMPRODUCT((NhuCau!$E$336:$E$341=$C317)*(NhuCau!BA$336:BA$341))),2)</f>
        <v>0</v>
      </c>
      <c r="AY317" s="2">
        <f>ROUND((SUMPRODUCT((NhuCau!$E$336:$E$341=CakyQuyhoach)*((NhuCau!BB$336:BB$341)/10))+SUMPRODUCT((NhuCau!$E$336:$E$341=Kykehoach)*((NhuCau!BB$336:BB$341)/5))+SUMPRODUCT((NhuCau!$E$336:$E$341=$C317)*(NhuCau!BB$336:BB$341))),2)</f>
        <v>0</v>
      </c>
      <c r="AZ317" s="2">
        <f>ROUND((SUMPRODUCT((NhuCau!$E$336:$E$341=CakyQuyhoach)*((NhuCau!BD$336:BD$341)/10))+SUMPRODUCT((NhuCau!$E$336:$E$341=Kykehoach)*((NhuCau!BD$336:BD$341)/5))+SUMPRODUCT((NhuCau!$E$336:$E$341=$C317)*(NhuCau!BD$336:BD$341))),2)</f>
        <v>0</v>
      </c>
      <c r="BA317" s="2">
        <f>ROUND((SUMPRODUCT((NhuCau!$E$336:$E$341=CakyQuyhoach)*((NhuCau!BE$336:BE$341)/10))+SUMPRODUCT((NhuCau!$E$336:$E$341=Kykehoach)*((NhuCau!BE$336:BE$341)/5))+SUMPRODUCT((NhuCau!$E$336:$E$341=$C317)*(NhuCau!BE$336:BE$341))),2)</f>
        <v>0</v>
      </c>
      <c r="BB317" s="2">
        <f>ROUND((SUMPRODUCT((NhuCau!$E$336:$E$341=CakyQuyhoach)*((NhuCau!BF$336:BF$341)/10))+SUMPRODUCT((NhuCau!$E$336:$E$341=Kykehoach)*((NhuCau!BF$336:BF$341)/5))+SUMPRODUCT((NhuCau!$E$336:$E$341=$C317)*(NhuCau!BF$336:BF$341))),2)</f>
        <v>0</v>
      </c>
      <c r="BC317" s="2">
        <f>ROUND((SUMPRODUCT((NhuCau!$E$336:$E$341=CakyQuyhoach)*((NhuCau!BG$336:BG$341)/10))+SUMPRODUCT((NhuCau!$E$336:$E$341=Kykehoach)*((NhuCau!BG$336:BG$341)/5))+SUMPRODUCT((NhuCau!$E$336:$E$341=$C317)*(NhuCau!BG$336:BG$341))),2)</f>
        <v>0</v>
      </c>
      <c r="BD317" s="2">
        <f>ROUND((SUMPRODUCT((NhuCau!$E$336:$E$341=CakyQuyhoach)*((NhuCau!BH$336:BH$341)/10))+SUMPRODUCT((NhuCau!$E$336:$E$341=Kykehoach)*((NhuCau!BH$336:BH$341)/5))+SUMPRODUCT((NhuCau!$E$336:$E$341=$C317)*(NhuCau!BH$336:BH$341))),2)</f>
        <v>0</v>
      </c>
      <c r="BE317" s="2">
        <f>ROUND((SUMPRODUCT((NhuCau!$E$336:$E$341=CakyQuyhoach)*((NhuCau!BI$336:BI$341)/10))+SUMPRODUCT((NhuCau!$E$336:$E$341=Kykehoach)*((NhuCau!BI$336:BI$341)/5))+SUMPRODUCT((NhuCau!$E$336:$E$341=$C317)*(NhuCau!BI$336:BI$341))),2)</f>
        <v>0</v>
      </c>
      <c r="BF317" s="2">
        <f>ROUND((SUMPRODUCT((NhuCau!$E$336:$E$341=CakyQuyhoach)*((NhuCau!BJ$336:BJ$341)/10))+SUMPRODUCT((NhuCau!$E$336:$E$341=Kykehoach)*((NhuCau!BJ$336:BJ$341)/5))+SUMPRODUCT((NhuCau!$E$336:$E$341=$C317)*(NhuCau!BJ$336:BJ$341))),2)</f>
        <v>0</v>
      </c>
      <c r="BG317" s="2">
        <f>ROUND((SUMPRODUCT((NhuCau!$E$336:$E$341=CakyQuyhoach)*((NhuCau!BK$336:BK$341)/10))+SUMPRODUCT((NhuCau!$E$336:$E$341=Kykehoach)*((NhuCau!BK$336:BK$341)/5))+SUMPRODUCT((NhuCau!$E$336:$E$341=$C317)*(NhuCau!BK$336:BK$341))),2)</f>
        <v>0</v>
      </c>
    </row>
    <row r="318" spans="1:59" s="1" customFormat="1" ht="16.5" customHeight="1">
      <c r="A318" s="251" t="s">
        <v>42</v>
      </c>
      <c r="B318" s="252"/>
      <c r="C318" s="253" t="str">
        <f>BANGTINH!O7</f>
        <v>Năm 2026</v>
      </c>
      <c r="D318" s="246" t="s">
        <v>29</v>
      </c>
      <c r="E318" s="255">
        <f>SUM(F318:BG318)</f>
        <v>0</v>
      </c>
      <c r="F318" s="2">
        <f>ROUND((SUMPRODUCT((NhuCau!$E$336:$E$341=CakyQuyhoach)*((NhuCau!I$336:I$341)/10))+SUMPRODUCT((NhuCau!$E$336:$E$341=Kykehoach)*((NhuCau!I$336:I$341)/5))+SUMPRODUCT((NhuCau!$E$336:$E$341=$C318)*(NhuCau!I$336:I$341))),2)</f>
        <v>0</v>
      </c>
      <c r="G318" s="2">
        <f>ROUND((SUMPRODUCT((NhuCau!$E$336:$E$341=CakyQuyhoach)*((NhuCau!J$336:J$341)/10))+SUMPRODUCT((NhuCau!$E$336:$E$341=Kykehoach)*((NhuCau!J$336:J$341)/5))+SUMPRODUCT((NhuCau!$E$336:$E$341=$C318)*(NhuCau!J$336:J$341))),2)</f>
        <v>0</v>
      </c>
      <c r="H318" s="2">
        <f>ROUND((SUMPRODUCT((NhuCau!$E$336:$E$341=CakyQuyhoach)*((NhuCau!K$336:K$341)/10))+SUMPRODUCT((NhuCau!$E$336:$E$341=Kykehoach)*((NhuCau!K$336:K$341)/5))+SUMPRODUCT((NhuCau!$E$336:$E$341=$C318)*(NhuCau!K$336:K$341))),2)</f>
        <v>0</v>
      </c>
      <c r="I318" s="2">
        <f>ROUND((SUMPRODUCT((NhuCau!$E$336:$E$341=CakyQuyhoach)*((NhuCau!L$336:L$341)/10))+SUMPRODUCT((NhuCau!$E$336:$E$341=Kykehoach)*((NhuCau!L$336:L$341)/5))+SUMPRODUCT((NhuCau!$E$336:$E$341=$C318)*(NhuCau!L$336:L$341))),2)</f>
        <v>0</v>
      </c>
      <c r="J318" s="2">
        <f>ROUND((SUMPRODUCT((NhuCau!$E$336:$E$341=CakyQuyhoach)*((NhuCau!M$336:M$341)/10))+SUMPRODUCT((NhuCau!$E$336:$E$341=Kykehoach)*((NhuCau!M$336:M$341)/5))+SUMPRODUCT((NhuCau!$E$336:$E$341=$C318)*(NhuCau!M$336:M$341))),2)</f>
        <v>0</v>
      </c>
      <c r="K318" s="2">
        <f>ROUND((SUMPRODUCT((NhuCau!$E$336:$E$341=CakyQuyhoach)*((NhuCau!N$336:N$341)/10))+SUMPRODUCT((NhuCau!$E$336:$E$341=Kykehoach)*((NhuCau!N$336:N$341)/5))+SUMPRODUCT((NhuCau!$E$336:$E$341=$C318)*(NhuCau!N$336:N$341))),2)</f>
        <v>0</v>
      </c>
      <c r="L318" s="2">
        <f>ROUND((SUMPRODUCT((NhuCau!$E$336:$E$341=CakyQuyhoach)*((NhuCau!O$336:O$341)/10))+SUMPRODUCT((NhuCau!$E$336:$E$341=Kykehoach)*((NhuCau!O$336:O$341)/5))+SUMPRODUCT((NhuCau!$E$336:$E$341=$C318)*(NhuCau!O$336:O$341))),2)</f>
        <v>0</v>
      </c>
      <c r="M318" s="2">
        <f>ROUND((SUMPRODUCT((NhuCau!$E$336:$E$341=CakyQuyhoach)*((NhuCau!P$336:P$341)/10))+SUMPRODUCT((NhuCau!$E$336:$E$341=Kykehoach)*((NhuCau!P$336:P$341)/5))+SUMPRODUCT((NhuCau!$E$336:$E$341=$C318)*(NhuCau!P$336:P$341))),2)</f>
        <v>0</v>
      </c>
      <c r="N318" s="2">
        <f>ROUND((SUMPRODUCT((NhuCau!$E$336:$E$341=CakyQuyhoach)*((NhuCau!Q$336:Q$341)/10))+SUMPRODUCT((NhuCau!$E$336:$E$341=Kykehoach)*((NhuCau!Q$336:Q$341)/5))+SUMPRODUCT((NhuCau!$E$336:$E$341=$C318)*(NhuCau!Q$336:Q$341))),2)</f>
        <v>0</v>
      </c>
      <c r="O318" s="2">
        <f>ROUND((SUMPRODUCT((NhuCau!$E$336:$E$341=CakyQuyhoach)*((NhuCau!R$336:R$341)/10))+SUMPRODUCT((NhuCau!$E$336:$E$341=Kykehoach)*((NhuCau!R$336:R$341)/5))+SUMPRODUCT((NhuCau!$E$336:$E$341=$C318)*(NhuCau!R$336:R$341))),2)</f>
        <v>0</v>
      </c>
      <c r="P318" s="2">
        <f>ROUND((SUMPRODUCT((NhuCau!$E$336:$E$341=CakyQuyhoach)*((NhuCau!S$336:S$341)/10))+SUMPRODUCT((NhuCau!$E$336:$E$341=Kykehoach)*((NhuCau!S$336:S$341)/5))+SUMPRODUCT((NhuCau!$E$336:$E$341=$C318)*(NhuCau!S$336:S$341))),2)</f>
        <v>0</v>
      </c>
      <c r="Q318" s="2">
        <f>ROUND((SUMPRODUCT((NhuCau!$E$336:$E$341=CakyQuyhoach)*((NhuCau!T$336:T$341)/10))+SUMPRODUCT((NhuCau!$E$336:$E$341=Kykehoach)*((NhuCau!T$336:T$341)/5))+SUMPRODUCT((NhuCau!$E$336:$E$341=$C318)*(NhuCau!T$336:T$341))),2)</f>
        <v>0</v>
      </c>
      <c r="R318" s="2">
        <f>ROUND((SUMPRODUCT((NhuCau!$E$336:$E$341=CakyQuyhoach)*((NhuCau!U$336:U$341)/10))+SUMPRODUCT((NhuCau!$E$336:$E$341=Kykehoach)*((NhuCau!U$336:U$341)/5))+SUMPRODUCT((NhuCau!$E$336:$E$341=$C318)*(NhuCau!U$336:U$341))),2)</f>
        <v>0</v>
      </c>
      <c r="S318" s="2">
        <f>ROUND((SUMPRODUCT((NhuCau!$E$336:$E$341=CakyQuyhoach)*((NhuCau!V$336:V$341)/10))+SUMPRODUCT((NhuCau!$E$336:$E$341=Kykehoach)*((NhuCau!V$336:V$341)/5))+SUMPRODUCT((NhuCau!$E$336:$E$341=$C318)*(NhuCau!V$336:V$341))),2)</f>
        <v>0</v>
      </c>
      <c r="T318" s="2">
        <f>ROUND((SUMPRODUCT((NhuCau!$E$336:$E$341=CakyQuyhoach)*((NhuCau!W$336:W$341)/10))+SUMPRODUCT((NhuCau!$E$336:$E$341=Kykehoach)*((NhuCau!W$336:W$341)/5))+SUMPRODUCT((NhuCau!$E$336:$E$341=$C318)*(NhuCau!W$336:W$341))),2)</f>
        <v>0</v>
      </c>
      <c r="U318" s="2">
        <f>ROUND((SUMPRODUCT((NhuCau!$E$336:$E$341=CakyQuyhoach)*((NhuCau!X$336:X$341)/10))+SUMPRODUCT((NhuCau!$E$336:$E$341=Kykehoach)*((NhuCau!X$336:X$341)/5))+SUMPRODUCT((NhuCau!$E$336:$E$341=$C318)*(NhuCau!X$336:X$341))),2)</f>
        <v>0</v>
      </c>
      <c r="V318" s="2">
        <f>ROUND((SUMPRODUCT((NhuCau!$E$336:$E$341=CakyQuyhoach)*((NhuCau!Y$336:Y$341)/10))+SUMPRODUCT((NhuCau!$E$336:$E$341=Kykehoach)*((NhuCau!Y$336:Y$341)/5))+SUMPRODUCT((NhuCau!$E$336:$E$341=$C318)*(NhuCau!Y$336:Y$341))),2)</f>
        <v>0</v>
      </c>
      <c r="W318" s="2">
        <f>ROUND((SUMPRODUCT((NhuCau!$E$336:$E$341=CakyQuyhoach)*((NhuCau!Z$336:Z$341)/10))+SUMPRODUCT((NhuCau!$E$336:$E$341=Kykehoach)*((NhuCau!Z$336:Z$341)/5))+SUMPRODUCT((NhuCau!$E$336:$E$341=$C318)*(NhuCau!Z$336:Z$341))),2)</f>
        <v>0</v>
      </c>
      <c r="X318" s="2">
        <f>ROUND((SUMPRODUCT((NhuCau!$E$336:$E$341=CakyQuyhoach)*((NhuCau!AA$336:AA$341)/10))+SUMPRODUCT((NhuCau!$E$336:$E$341=Kykehoach)*((NhuCau!AA$336:AA$341)/5))+SUMPRODUCT((NhuCau!$E$336:$E$341=$C318)*(NhuCau!AA$336:AA$341))),2)</f>
        <v>0</v>
      </c>
      <c r="Y318" s="2">
        <f>ROUND((SUMPRODUCT((NhuCau!$E$336:$E$341=CakyQuyhoach)*((NhuCau!AB$336:AB$341)/10))+SUMPRODUCT((NhuCau!$E$336:$E$341=Kykehoach)*((NhuCau!AB$336:AB$341)/5))+SUMPRODUCT((NhuCau!$E$336:$E$341=$C318)*(NhuCau!AB$336:AB$341))),2)</f>
        <v>0</v>
      </c>
      <c r="Z318" s="2">
        <f>ROUND((SUMPRODUCT((NhuCau!$E$336:$E$341=CakyQuyhoach)*((NhuCau!AC$336:AC$341)/10))+SUMPRODUCT((NhuCau!$E$336:$E$341=Kykehoach)*((NhuCau!AC$336:AC$341)/5))+SUMPRODUCT((NhuCau!$E$336:$E$341=$C318)*(NhuCau!AC$336:AC$341))),2)</f>
        <v>0</v>
      </c>
      <c r="AA318" s="2">
        <f>ROUND((SUMPRODUCT((NhuCau!$E$336:$E$341=CakyQuyhoach)*((NhuCau!AD$336:AD$341)/10))+SUMPRODUCT((NhuCau!$E$336:$E$341=Kykehoach)*((NhuCau!AD$336:AD$341)/5))+SUMPRODUCT((NhuCau!$E$336:$E$341=$C318)*(NhuCau!AD$336:AD$341))),2)</f>
        <v>0</v>
      </c>
      <c r="AB318" s="2">
        <f>ROUND((SUMPRODUCT((NhuCau!$E$336:$E$341=CakyQuyhoach)*((NhuCau!AE$336:AE$341)/10))+SUMPRODUCT((NhuCau!$E$336:$E$341=Kykehoach)*((NhuCau!AE$336:AE$341)/5))+SUMPRODUCT((NhuCau!$E$336:$E$341=$C318)*(NhuCau!AE$336:AE$341))),2)</f>
        <v>0</v>
      </c>
      <c r="AC318" s="2">
        <f>ROUND((SUMPRODUCT((NhuCau!$E$336:$E$341=CakyQuyhoach)*((NhuCau!AF$336:AF$341)/10))+SUMPRODUCT((NhuCau!$E$336:$E$341=Kykehoach)*((NhuCau!AF$336:AF$341)/5))+SUMPRODUCT((NhuCau!$E$336:$E$341=$C318)*(NhuCau!AF$336:AF$341))),2)</f>
        <v>0</v>
      </c>
      <c r="AD318" s="2">
        <f>ROUND((SUMPRODUCT((NhuCau!$E$336:$E$341=CakyQuyhoach)*((NhuCau!AG$336:AG$341)/10))+SUMPRODUCT((NhuCau!$E$336:$E$341=Kykehoach)*((NhuCau!AG$336:AG$341)/5))+SUMPRODUCT((NhuCau!$E$336:$E$341=$C318)*(NhuCau!AG$336:AG$341))),2)</f>
        <v>0</v>
      </c>
      <c r="AE318" s="2">
        <f>ROUND((SUMPRODUCT((NhuCau!$E$336:$E$341=CakyQuyhoach)*((NhuCau!AH$336:AH$341)/10))+SUMPRODUCT((NhuCau!$E$336:$E$341=Kykehoach)*((NhuCau!AH$336:AH$341)/5))+SUMPRODUCT((NhuCau!$E$336:$E$341=$C318)*(NhuCau!AH$336:AH$341))),2)</f>
        <v>0</v>
      </c>
      <c r="AF318" s="2">
        <f>ROUND((SUMPRODUCT((NhuCau!$E$336:$E$341=CakyQuyhoach)*((NhuCau!AI$336:AI$341)/10))+SUMPRODUCT((NhuCau!$E$336:$E$341=Kykehoach)*((NhuCau!AI$336:AI$341)/5))+SUMPRODUCT((NhuCau!$E$336:$E$341=$C318)*(NhuCau!AI$336:AI$341))),2)</f>
        <v>0</v>
      </c>
      <c r="AG318" s="2">
        <f>ROUND((SUMPRODUCT((NhuCau!$E$336:$E$341=CakyQuyhoach)*((NhuCau!AJ$336:AJ$341)/10))+SUMPRODUCT((NhuCau!$E$336:$E$341=Kykehoach)*((NhuCau!AJ$336:AJ$341)/5))+SUMPRODUCT((NhuCau!$E$336:$E$341=$C318)*(NhuCau!AJ$336:AJ$341))),2)</f>
        <v>0</v>
      </c>
      <c r="AH318" s="2">
        <f>ROUND((SUMPRODUCT((NhuCau!$E$336:$E$341=CakyQuyhoach)*((NhuCau!AK$336:AK$341)/10))+SUMPRODUCT((NhuCau!$E$336:$E$341=Kykehoach)*((NhuCau!AK$336:AK$341)/5))+SUMPRODUCT((NhuCau!$E$336:$E$341=$C318)*(NhuCau!AK$336:AK$341))),2)</f>
        <v>0</v>
      </c>
      <c r="AI318" s="2">
        <f>ROUND((SUMPRODUCT((NhuCau!$E$336:$E$341=CakyQuyhoach)*((NhuCau!AL$336:AL$341)/10))+SUMPRODUCT((NhuCau!$E$336:$E$341=Kykehoach)*((NhuCau!AL$336:AL$341)/5))+SUMPRODUCT((NhuCau!$E$336:$E$341=$C318)*(NhuCau!AL$336:AL$341))),2)</f>
        <v>0</v>
      </c>
      <c r="AJ318" s="2">
        <f>ROUND((SUMPRODUCT((NhuCau!$E$336:$E$341=CakyQuyhoach)*((NhuCau!AM$336:AM$341)/10))+SUMPRODUCT((NhuCau!$E$336:$E$341=Kykehoach)*((NhuCau!AM$336:AM$341)/5))+SUMPRODUCT((NhuCau!$E$336:$E$341=$C318)*(NhuCau!AM$336:AM$341))),2)</f>
        <v>0</v>
      </c>
      <c r="AK318" s="2">
        <f>ROUND((SUMPRODUCT((NhuCau!$E$336:$E$341=CakyQuyhoach)*((NhuCau!AN$336:AN$341)/10))+SUMPRODUCT((NhuCau!$E$336:$E$341=Kykehoach)*((NhuCau!AN$336:AN$341)/5))+SUMPRODUCT((NhuCau!$E$336:$E$341=$C318)*(NhuCau!AN$336:AN$341))),2)</f>
        <v>0</v>
      </c>
      <c r="AL318" s="2">
        <f>ROUND((SUMPRODUCT((NhuCau!$E$336:$E$341=CakyQuyhoach)*((NhuCau!AO$336:AO$341)/10))+SUMPRODUCT((NhuCau!$E$336:$E$341=Kykehoach)*((NhuCau!AO$336:AO$341)/5))+SUMPRODUCT((NhuCau!$E$336:$E$341=$C318)*(NhuCau!AO$336:AO$341))),2)</f>
        <v>0</v>
      </c>
      <c r="AM318" s="2">
        <f>ROUND((SUMPRODUCT((NhuCau!$E$336:$E$341=CakyQuyhoach)*((NhuCau!AP$336:AP$341)/10))+SUMPRODUCT((NhuCau!$E$336:$E$341=Kykehoach)*((NhuCau!AP$336:AP$341)/5))+SUMPRODUCT((NhuCau!$E$336:$E$341=$C318)*(NhuCau!AP$336:AP$341))),2)</f>
        <v>0</v>
      </c>
      <c r="AN318" s="2">
        <f>ROUND((SUMPRODUCT((NhuCau!$E$336:$E$341=CakyQuyhoach)*((NhuCau!AQ$336:AQ$341)/10))+SUMPRODUCT((NhuCau!$E$336:$E$341=Kykehoach)*((NhuCau!AQ$336:AQ$341)/5))+SUMPRODUCT((NhuCau!$E$336:$E$341=$C318)*(NhuCau!AQ$336:AQ$341))),2)</f>
        <v>0</v>
      </c>
      <c r="AO318" s="2">
        <f>ROUND((SUMPRODUCT((NhuCau!$E$336:$E$341=CakyQuyhoach)*((NhuCau!AR$336:AR$341)/10))+SUMPRODUCT((NhuCau!$E$336:$E$341=Kykehoach)*((NhuCau!AR$336:AR$341)/5))+SUMPRODUCT((NhuCau!$E$336:$E$341=$C318)*(NhuCau!AR$336:AR$341))),2)</f>
        <v>0</v>
      </c>
      <c r="AP318" s="2">
        <f>ROUND((SUMPRODUCT((NhuCau!$E$336:$E$341=CakyQuyhoach)*((NhuCau!AS$336:AS$341)/10))+SUMPRODUCT((NhuCau!$E$336:$E$341=Kykehoach)*((NhuCau!AS$336:AS$341)/5))+SUMPRODUCT((NhuCau!$E$336:$E$341=$C318)*(NhuCau!AS$336:AS$341))),2)</f>
        <v>0</v>
      </c>
      <c r="AQ318" s="2">
        <f>ROUND((SUMPRODUCT((NhuCau!$E$336:$E$341=CakyQuyhoach)*((NhuCau!AT$336:AT$341)/10))+SUMPRODUCT((NhuCau!$E$336:$E$341=Kykehoach)*((NhuCau!AT$336:AT$341)/5))+SUMPRODUCT((NhuCau!$E$336:$E$341=$C318)*(NhuCau!AT$336:AT$341))),2)</f>
        <v>0</v>
      </c>
      <c r="AR318" s="2">
        <f>ROUND((SUMPRODUCT((NhuCau!$E$336:$E$341=CakyQuyhoach)*((NhuCau!AU$336:AU$341)/10))+SUMPRODUCT((NhuCau!$E$336:$E$341=Kykehoach)*((NhuCau!AU$336:AU$341)/5))+SUMPRODUCT((NhuCau!$E$336:$E$341=$C318)*(NhuCau!AU$336:AU$341))),2)</f>
        <v>0</v>
      </c>
      <c r="AS318" s="2">
        <f>ROUND((SUMPRODUCT((NhuCau!$E$336:$E$341=CakyQuyhoach)*((NhuCau!AV$336:AV$341)/10))+SUMPRODUCT((NhuCau!$E$336:$E$341=Kykehoach)*((NhuCau!AV$336:AV$341)/5))+SUMPRODUCT((NhuCau!$E$336:$E$341=$C318)*(NhuCau!AV$336:AV$341))),2)</f>
        <v>0</v>
      </c>
      <c r="AT318" s="2">
        <f>ROUND((SUMPRODUCT((NhuCau!$E$336:$E$341=CakyQuyhoach)*((NhuCau!AW$336:AW$341)/10))+SUMPRODUCT((NhuCau!$E$336:$E$341=Kykehoach)*((NhuCau!AW$336:AW$341)/5))+SUMPRODUCT((NhuCau!$E$336:$E$341=$C318)*(NhuCau!AW$336:AW$341))),2)</f>
        <v>0</v>
      </c>
      <c r="AU318" s="2">
        <f>ROUND((SUMPRODUCT((NhuCau!$E$336:$E$341=CakyQuyhoach)*((NhuCau!AX$336:AX$341)/10))+SUMPRODUCT((NhuCau!$E$336:$E$341=Kykehoach)*((NhuCau!AX$336:AX$341)/5))+SUMPRODUCT((NhuCau!$E$336:$E$341=$C318)*(NhuCau!AX$336:AX$341))),2)</f>
        <v>0</v>
      </c>
      <c r="AV318" s="2">
        <f>ROUND((SUMPRODUCT((NhuCau!$E$336:$E$341=CakyQuyhoach)*((NhuCau!AY$336:AY$341)/10))+SUMPRODUCT((NhuCau!$E$336:$E$341=Kykehoach)*((NhuCau!AY$336:AY$341)/5))+SUMPRODUCT((NhuCau!$E$336:$E$341=$C318)*(NhuCau!AY$336:AY$341))),2)</f>
        <v>0</v>
      </c>
      <c r="AW318" s="2">
        <f>ROUND((SUMPRODUCT((NhuCau!$E$336:$E$341=CakyQuyhoach)*((NhuCau!AZ$336:AZ$341)/10))+SUMPRODUCT((NhuCau!$E$336:$E$341=Kykehoach)*((NhuCau!AZ$336:AZ$341)/5))+SUMPRODUCT((NhuCau!$E$336:$E$341=$C318)*(NhuCau!AZ$336:AZ$341))),2)</f>
        <v>0</v>
      </c>
      <c r="AX318" s="2">
        <f>ROUND((SUMPRODUCT((NhuCau!$E$336:$E$341=CakyQuyhoach)*((NhuCau!BA$336:BA$341)/10))+SUMPRODUCT((NhuCau!$E$336:$E$341=Kykehoach)*((NhuCau!BA$336:BA$341)/5))+SUMPRODUCT((NhuCau!$E$336:$E$341=$C318)*(NhuCau!BA$336:BA$341))),2)</f>
        <v>0</v>
      </c>
      <c r="AY318" s="2">
        <f>ROUND((SUMPRODUCT((NhuCau!$E$336:$E$341=CakyQuyhoach)*((NhuCau!BB$336:BB$341)/10))+SUMPRODUCT((NhuCau!$E$336:$E$341=Kykehoach)*((NhuCau!BB$336:BB$341)/5))+SUMPRODUCT((NhuCau!$E$336:$E$341=$C318)*(NhuCau!BB$336:BB$341))),2)</f>
        <v>0</v>
      </c>
      <c r="AZ318" s="2">
        <f>ROUND((SUMPRODUCT((NhuCau!$E$336:$E$341=CakyQuyhoach)*((NhuCau!BD$336:BD$341)/10))+SUMPRODUCT((NhuCau!$E$336:$E$341=Kykehoach)*((NhuCau!BD$336:BD$341)/5))+SUMPRODUCT((NhuCau!$E$336:$E$341=$C318)*(NhuCau!BD$336:BD$341))),2)</f>
        <v>0</v>
      </c>
      <c r="BA318" s="2">
        <f>ROUND((SUMPRODUCT((NhuCau!$E$336:$E$341=CakyQuyhoach)*((NhuCau!BE$336:BE$341)/10))+SUMPRODUCT((NhuCau!$E$336:$E$341=Kykehoach)*((NhuCau!BE$336:BE$341)/5))+SUMPRODUCT((NhuCau!$E$336:$E$341=$C318)*(NhuCau!BE$336:BE$341))),2)</f>
        <v>0</v>
      </c>
      <c r="BB318" s="2">
        <f>ROUND((SUMPRODUCT((NhuCau!$E$336:$E$341=CakyQuyhoach)*((NhuCau!BF$336:BF$341)/10))+SUMPRODUCT((NhuCau!$E$336:$E$341=Kykehoach)*((NhuCau!BF$336:BF$341)/5))+SUMPRODUCT((NhuCau!$E$336:$E$341=$C318)*(NhuCau!BF$336:BF$341))),2)</f>
        <v>0</v>
      </c>
      <c r="BC318" s="2">
        <f>ROUND((SUMPRODUCT((NhuCau!$E$336:$E$341=CakyQuyhoach)*((NhuCau!BG$336:BG$341)/10))+SUMPRODUCT((NhuCau!$E$336:$E$341=Kykehoach)*((NhuCau!BG$336:BG$341)/5))+SUMPRODUCT((NhuCau!$E$336:$E$341=$C318)*(NhuCau!BG$336:BG$341))),2)</f>
        <v>0</v>
      </c>
      <c r="BD318" s="2">
        <f>ROUND((SUMPRODUCT((NhuCau!$E$336:$E$341=CakyQuyhoach)*((NhuCau!BH$336:BH$341)/10))+SUMPRODUCT((NhuCau!$E$336:$E$341=Kykehoach)*((NhuCau!BH$336:BH$341)/5))+SUMPRODUCT((NhuCau!$E$336:$E$341=$C318)*(NhuCau!BH$336:BH$341))),2)</f>
        <v>0</v>
      </c>
      <c r="BE318" s="2">
        <f>ROUND((SUMPRODUCT((NhuCau!$E$336:$E$341=CakyQuyhoach)*((NhuCau!BI$336:BI$341)/10))+SUMPRODUCT((NhuCau!$E$336:$E$341=Kykehoach)*((NhuCau!BI$336:BI$341)/5))+SUMPRODUCT((NhuCau!$E$336:$E$341=$C318)*(NhuCau!BI$336:BI$341))),2)</f>
        <v>0</v>
      </c>
      <c r="BF318" s="2">
        <f>ROUND((SUMPRODUCT((NhuCau!$E$336:$E$341=CakyQuyhoach)*((NhuCau!BJ$336:BJ$341)/10))+SUMPRODUCT((NhuCau!$E$336:$E$341=Kykehoach)*((NhuCau!BJ$336:BJ$341)/5))+SUMPRODUCT((NhuCau!$E$336:$E$341=$C318)*(NhuCau!BJ$336:BJ$341))),2)</f>
        <v>0</v>
      </c>
      <c r="BG318" s="2">
        <f>ROUND((SUMPRODUCT((NhuCau!$E$336:$E$341=CakyQuyhoach)*((NhuCau!BK$336:BK$341)/10))+SUMPRODUCT((NhuCau!$E$336:$E$341=Kykehoach)*((NhuCau!BK$336:BK$341)/5))+SUMPRODUCT((NhuCau!$E$336:$E$341=$C318)*(NhuCau!BK$336:BK$341))),2)</f>
        <v>0</v>
      </c>
    </row>
    <row r="319" spans="1:59" s="1" customFormat="1" ht="16.5" customHeight="1">
      <c r="A319" s="251" t="s">
        <v>42</v>
      </c>
      <c r="B319" s="252"/>
      <c r="C319" s="253" t="str">
        <f>BANGTINH!O8</f>
        <v>Năm 2027</v>
      </c>
      <c r="D319" s="246" t="s">
        <v>29</v>
      </c>
      <c r="E319" s="255">
        <f>SUM(F319:BG319)</f>
        <v>0</v>
      </c>
      <c r="F319" s="2">
        <f>ROUND((SUMPRODUCT((NhuCau!$E$336:$E$341=CakyQuyhoach)*((NhuCau!I$336:I$341)/10))+SUMPRODUCT((NhuCau!$E$336:$E$341=Kykehoach)*((NhuCau!I$336:I$341)/5))+SUMPRODUCT((NhuCau!$E$336:$E$341=$C319)*(NhuCau!I$336:I$341))),2)</f>
        <v>0</v>
      </c>
      <c r="G319" s="2">
        <f>ROUND((SUMPRODUCT((NhuCau!$E$336:$E$341=CakyQuyhoach)*((NhuCau!J$336:J$341)/10))+SUMPRODUCT((NhuCau!$E$336:$E$341=Kykehoach)*((NhuCau!J$336:J$341)/5))+SUMPRODUCT((NhuCau!$E$336:$E$341=$C319)*(NhuCau!J$336:J$341))),2)</f>
        <v>0</v>
      </c>
      <c r="H319" s="2">
        <f>ROUND((SUMPRODUCT((NhuCau!$E$336:$E$341=CakyQuyhoach)*((NhuCau!K$336:K$341)/10))+SUMPRODUCT((NhuCau!$E$336:$E$341=Kykehoach)*((NhuCau!K$336:K$341)/5))+SUMPRODUCT((NhuCau!$E$336:$E$341=$C319)*(NhuCau!K$336:K$341))),2)</f>
        <v>0</v>
      </c>
      <c r="I319" s="2">
        <f>ROUND((SUMPRODUCT((NhuCau!$E$336:$E$341=CakyQuyhoach)*((NhuCau!L$336:L$341)/10))+SUMPRODUCT((NhuCau!$E$336:$E$341=Kykehoach)*((NhuCau!L$336:L$341)/5))+SUMPRODUCT((NhuCau!$E$336:$E$341=$C319)*(NhuCau!L$336:L$341))),2)</f>
        <v>0</v>
      </c>
      <c r="J319" s="2">
        <f>ROUND((SUMPRODUCT((NhuCau!$E$336:$E$341=CakyQuyhoach)*((NhuCau!M$336:M$341)/10))+SUMPRODUCT((NhuCau!$E$336:$E$341=Kykehoach)*((NhuCau!M$336:M$341)/5))+SUMPRODUCT((NhuCau!$E$336:$E$341=$C319)*(NhuCau!M$336:M$341))),2)</f>
        <v>0</v>
      </c>
      <c r="K319" s="2">
        <f>ROUND((SUMPRODUCT((NhuCau!$E$336:$E$341=CakyQuyhoach)*((NhuCau!N$336:N$341)/10))+SUMPRODUCT((NhuCau!$E$336:$E$341=Kykehoach)*((NhuCau!N$336:N$341)/5))+SUMPRODUCT((NhuCau!$E$336:$E$341=$C319)*(NhuCau!N$336:N$341))),2)</f>
        <v>0</v>
      </c>
      <c r="L319" s="2">
        <f>ROUND((SUMPRODUCT((NhuCau!$E$336:$E$341=CakyQuyhoach)*((NhuCau!O$336:O$341)/10))+SUMPRODUCT((NhuCau!$E$336:$E$341=Kykehoach)*((NhuCau!O$336:O$341)/5))+SUMPRODUCT((NhuCau!$E$336:$E$341=$C319)*(NhuCau!O$336:O$341))),2)</f>
        <v>0</v>
      </c>
      <c r="M319" s="2">
        <f>ROUND((SUMPRODUCT((NhuCau!$E$336:$E$341=CakyQuyhoach)*((NhuCau!P$336:P$341)/10))+SUMPRODUCT((NhuCau!$E$336:$E$341=Kykehoach)*((NhuCau!P$336:P$341)/5))+SUMPRODUCT((NhuCau!$E$336:$E$341=$C319)*(NhuCau!P$336:P$341))),2)</f>
        <v>0</v>
      </c>
      <c r="N319" s="2">
        <f>ROUND((SUMPRODUCT((NhuCau!$E$336:$E$341=CakyQuyhoach)*((NhuCau!Q$336:Q$341)/10))+SUMPRODUCT((NhuCau!$E$336:$E$341=Kykehoach)*((NhuCau!Q$336:Q$341)/5))+SUMPRODUCT((NhuCau!$E$336:$E$341=$C319)*(NhuCau!Q$336:Q$341))),2)</f>
        <v>0</v>
      </c>
      <c r="O319" s="2">
        <f>ROUND((SUMPRODUCT((NhuCau!$E$336:$E$341=CakyQuyhoach)*((NhuCau!R$336:R$341)/10))+SUMPRODUCT((NhuCau!$E$336:$E$341=Kykehoach)*((NhuCau!R$336:R$341)/5))+SUMPRODUCT((NhuCau!$E$336:$E$341=$C319)*(NhuCau!R$336:R$341))),2)</f>
        <v>0</v>
      </c>
      <c r="P319" s="2">
        <f>ROUND((SUMPRODUCT((NhuCau!$E$336:$E$341=CakyQuyhoach)*((NhuCau!S$336:S$341)/10))+SUMPRODUCT((NhuCau!$E$336:$E$341=Kykehoach)*((NhuCau!S$336:S$341)/5))+SUMPRODUCT((NhuCau!$E$336:$E$341=$C319)*(NhuCau!S$336:S$341))),2)</f>
        <v>0</v>
      </c>
      <c r="Q319" s="2">
        <f>ROUND((SUMPRODUCT((NhuCau!$E$336:$E$341=CakyQuyhoach)*((NhuCau!T$336:T$341)/10))+SUMPRODUCT((NhuCau!$E$336:$E$341=Kykehoach)*((NhuCau!T$336:T$341)/5))+SUMPRODUCT((NhuCau!$E$336:$E$341=$C319)*(NhuCau!T$336:T$341))),2)</f>
        <v>0</v>
      </c>
      <c r="R319" s="2">
        <f>ROUND((SUMPRODUCT((NhuCau!$E$336:$E$341=CakyQuyhoach)*((NhuCau!U$336:U$341)/10))+SUMPRODUCT((NhuCau!$E$336:$E$341=Kykehoach)*((NhuCau!U$336:U$341)/5))+SUMPRODUCT((NhuCau!$E$336:$E$341=$C319)*(NhuCau!U$336:U$341))),2)</f>
        <v>0</v>
      </c>
      <c r="S319" s="2">
        <f>ROUND((SUMPRODUCT((NhuCau!$E$336:$E$341=CakyQuyhoach)*((NhuCau!V$336:V$341)/10))+SUMPRODUCT((NhuCau!$E$336:$E$341=Kykehoach)*((NhuCau!V$336:V$341)/5))+SUMPRODUCT((NhuCau!$E$336:$E$341=$C319)*(NhuCau!V$336:V$341))),2)</f>
        <v>0</v>
      </c>
      <c r="T319" s="2">
        <f>ROUND((SUMPRODUCT((NhuCau!$E$336:$E$341=CakyQuyhoach)*((NhuCau!W$336:W$341)/10))+SUMPRODUCT((NhuCau!$E$336:$E$341=Kykehoach)*((NhuCau!W$336:W$341)/5))+SUMPRODUCT((NhuCau!$E$336:$E$341=$C319)*(NhuCau!W$336:W$341))),2)</f>
        <v>0</v>
      </c>
      <c r="U319" s="2">
        <f>ROUND((SUMPRODUCT((NhuCau!$E$336:$E$341=CakyQuyhoach)*((NhuCau!X$336:X$341)/10))+SUMPRODUCT((NhuCau!$E$336:$E$341=Kykehoach)*((NhuCau!X$336:X$341)/5))+SUMPRODUCT((NhuCau!$E$336:$E$341=$C319)*(NhuCau!X$336:X$341))),2)</f>
        <v>0</v>
      </c>
      <c r="V319" s="2">
        <f>ROUND((SUMPRODUCT((NhuCau!$E$336:$E$341=CakyQuyhoach)*((NhuCau!Y$336:Y$341)/10))+SUMPRODUCT((NhuCau!$E$336:$E$341=Kykehoach)*((NhuCau!Y$336:Y$341)/5))+SUMPRODUCT((NhuCau!$E$336:$E$341=$C319)*(NhuCau!Y$336:Y$341))),2)</f>
        <v>0</v>
      </c>
      <c r="W319" s="2">
        <f>ROUND((SUMPRODUCT((NhuCau!$E$336:$E$341=CakyQuyhoach)*((NhuCau!Z$336:Z$341)/10))+SUMPRODUCT((NhuCau!$E$336:$E$341=Kykehoach)*((NhuCau!Z$336:Z$341)/5))+SUMPRODUCT((NhuCau!$E$336:$E$341=$C319)*(NhuCau!Z$336:Z$341))),2)</f>
        <v>0</v>
      </c>
      <c r="X319" s="2">
        <f>ROUND((SUMPRODUCT((NhuCau!$E$336:$E$341=CakyQuyhoach)*((NhuCau!AA$336:AA$341)/10))+SUMPRODUCT((NhuCau!$E$336:$E$341=Kykehoach)*((NhuCau!AA$336:AA$341)/5))+SUMPRODUCT((NhuCau!$E$336:$E$341=$C319)*(NhuCau!AA$336:AA$341))),2)</f>
        <v>0</v>
      </c>
      <c r="Y319" s="2">
        <f>ROUND((SUMPRODUCT((NhuCau!$E$336:$E$341=CakyQuyhoach)*((NhuCau!AB$336:AB$341)/10))+SUMPRODUCT((NhuCau!$E$336:$E$341=Kykehoach)*((NhuCau!AB$336:AB$341)/5))+SUMPRODUCT((NhuCau!$E$336:$E$341=$C319)*(NhuCau!AB$336:AB$341))),2)</f>
        <v>0</v>
      </c>
      <c r="Z319" s="2">
        <f>ROUND((SUMPRODUCT((NhuCau!$E$336:$E$341=CakyQuyhoach)*((NhuCau!AC$336:AC$341)/10))+SUMPRODUCT((NhuCau!$E$336:$E$341=Kykehoach)*((NhuCau!AC$336:AC$341)/5))+SUMPRODUCT((NhuCau!$E$336:$E$341=$C319)*(NhuCau!AC$336:AC$341))),2)</f>
        <v>0</v>
      </c>
      <c r="AA319" s="2">
        <f>ROUND((SUMPRODUCT((NhuCau!$E$336:$E$341=CakyQuyhoach)*((NhuCau!AD$336:AD$341)/10))+SUMPRODUCT((NhuCau!$E$336:$E$341=Kykehoach)*((NhuCau!AD$336:AD$341)/5))+SUMPRODUCT((NhuCau!$E$336:$E$341=$C319)*(NhuCau!AD$336:AD$341))),2)</f>
        <v>0</v>
      </c>
      <c r="AB319" s="2">
        <f>ROUND((SUMPRODUCT((NhuCau!$E$336:$E$341=CakyQuyhoach)*((NhuCau!AE$336:AE$341)/10))+SUMPRODUCT((NhuCau!$E$336:$E$341=Kykehoach)*((NhuCau!AE$336:AE$341)/5))+SUMPRODUCT((NhuCau!$E$336:$E$341=$C319)*(NhuCau!AE$336:AE$341))),2)</f>
        <v>0</v>
      </c>
      <c r="AC319" s="2">
        <f>ROUND((SUMPRODUCT((NhuCau!$E$336:$E$341=CakyQuyhoach)*((NhuCau!AF$336:AF$341)/10))+SUMPRODUCT((NhuCau!$E$336:$E$341=Kykehoach)*((NhuCau!AF$336:AF$341)/5))+SUMPRODUCT((NhuCau!$E$336:$E$341=$C319)*(NhuCau!AF$336:AF$341))),2)</f>
        <v>0</v>
      </c>
      <c r="AD319" s="2">
        <f>ROUND((SUMPRODUCT((NhuCau!$E$336:$E$341=CakyQuyhoach)*((NhuCau!AG$336:AG$341)/10))+SUMPRODUCT((NhuCau!$E$336:$E$341=Kykehoach)*((NhuCau!AG$336:AG$341)/5))+SUMPRODUCT((NhuCau!$E$336:$E$341=$C319)*(NhuCau!AG$336:AG$341))),2)</f>
        <v>0</v>
      </c>
      <c r="AE319" s="2">
        <f>ROUND((SUMPRODUCT((NhuCau!$E$336:$E$341=CakyQuyhoach)*((NhuCau!AH$336:AH$341)/10))+SUMPRODUCT((NhuCau!$E$336:$E$341=Kykehoach)*((NhuCau!AH$336:AH$341)/5))+SUMPRODUCT((NhuCau!$E$336:$E$341=$C319)*(NhuCau!AH$336:AH$341))),2)</f>
        <v>0</v>
      </c>
      <c r="AF319" s="2">
        <f>ROUND((SUMPRODUCT((NhuCau!$E$336:$E$341=CakyQuyhoach)*((NhuCau!AI$336:AI$341)/10))+SUMPRODUCT((NhuCau!$E$336:$E$341=Kykehoach)*((NhuCau!AI$336:AI$341)/5))+SUMPRODUCT((NhuCau!$E$336:$E$341=$C319)*(NhuCau!AI$336:AI$341))),2)</f>
        <v>0</v>
      </c>
      <c r="AG319" s="2">
        <f>ROUND((SUMPRODUCT((NhuCau!$E$336:$E$341=CakyQuyhoach)*((NhuCau!AJ$336:AJ$341)/10))+SUMPRODUCT((NhuCau!$E$336:$E$341=Kykehoach)*((NhuCau!AJ$336:AJ$341)/5))+SUMPRODUCT((NhuCau!$E$336:$E$341=$C319)*(NhuCau!AJ$336:AJ$341))),2)</f>
        <v>0</v>
      </c>
      <c r="AH319" s="2">
        <f>ROUND((SUMPRODUCT((NhuCau!$E$336:$E$341=CakyQuyhoach)*((NhuCau!AK$336:AK$341)/10))+SUMPRODUCT((NhuCau!$E$336:$E$341=Kykehoach)*((NhuCau!AK$336:AK$341)/5))+SUMPRODUCT((NhuCau!$E$336:$E$341=$C319)*(NhuCau!AK$336:AK$341))),2)</f>
        <v>0</v>
      </c>
      <c r="AI319" s="2">
        <f>ROUND((SUMPRODUCT((NhuCau!$E$336:$E$341=CakyQuyhoach)*((NhuCau!AL$336:AL$341)/10))+SUMPRODUCT((NhuCau!$E$336:$E$341=Kykehoach)*((NhuCau!AL$336:AL$341)/5))+SUMPRODUCT((NhuCau!$E$336:$E$341=$C319)*(NhuCau!AL$336:AL$341))),2)</f>
        <v>0</v>
      </c>
      <c r="AJ319" s="2">
        <f>ROUND((SUMPRODUCT((NhuCau!$E$336:$E$341=CakyQuyhoach)*((NhuCau!AM$336:AM$341)/10))+SUMPRODUCT((NhuCau!$E$336:$E$341=Kykehoach)*((NhuCau!AM$336:AM$341)/5))+SUMPRODUCT((NhuCau!$E$336:$E$341=$C319)*(NhuCau!AM$336:AM$341))),2)</f>
        <v>0</v>
      </c>
      <c r="AK319" s="2">
        <f>ROUND((SUMPRODUCT((NhuCau!$E$336:$E$341=CakyQuyhoach)*((NhuCau!AN$336:AN$341)/10))+SUMPRODUCT((NhuCau!$E$336:$E$341=Kykehoach)*((NhuCau!AN$336:AN$341)/5))+SUMPRODUCT((NhuCau!$E$336:$E$341=$C319)*(NhuCau!AN$336:AN$341))),2)</f>
        <v>0</v>
      </c>
      <c r="AL319" s="2">
        <f>ROUND((SUMPRODUCT((NhuCau!$E$336:$E$341=CakyQuyhoach)*((NhuCau!AO$336:AO$341)/10))+SUMPRODUCT((NhuCau!$E$336:$E$341=Kykehoach)*((NhuCau!AO$336:AO$341)/5))+SUMPRODUCT((NhuCau!$E$336:$E$341=$C319)*(NhuCau!AO$336:AO$341))),2)</f>
        <v>0</v>
      </c>
      <c r="AM319" s="2">
        <f>ROUND((SUMPRODUCT((NhuCau!$E$336:$E$341=CakyQuyhoach)*((NhuCau!AP$336:AP$341)/10))+SUMPRODUCT((NhuCau!$E$336:$E$341=Kykehoach)*((NhuCau!AP$336:AP$341)/5))+SUMPRODUCT((NhuCau!$E$336:$E$341=$C319)*(NhuCau!AP$336:AP$341))),2)</f>
        <v>0</v>
      </c>
      <c r="AN319" s="2">
        <f>ROUND((SUMPRODUCT((NhuCau!$E$336:$E$341=CakyQuyhoach)*((NhuCau!AQ$336:AQ$341)/10))+SUMPRODUCT((NhuCau!$E$336:$E$341=Kykehoach)*((NhuCau!AQ$336:AQ$341)/5))+SUMPRODUCT((NhuCau!$E$336:$E$341=$C319)*(NhuCau!AQ$336:AQ$341))),2)</f>
        <v>0</v>
      </c>
      <c r="AO319" s="2">
        <f>ROUND((SUMPRODUCT((NhuCau!$E$336:$E$341=CakyQuyhoach)*((NhuCau!AR$336:AR$341)/10))+SUMPRODUCT((NhuCau!$E$336:$E$341=Kykehoach)*((NhuCau!AR$336:AR$341)/5))+SUMPRODUCT((NhuCau!$E$336:$E$341=$C319)*(NhuCau!AR$336:AR$341))),2)</f>
        <v>0</v>
      </c>
      <c r="AP319" s="2">
        <f>ROUND((SUMPRODUCT((NhuCau!$E$336:$E$341=CakyQuyhoach)*((NhuCau!AS$336:AS$341)/10))+SUMPRODUCT((NhuCau!$E$336:$E$341=Kykehoach)*((NhuCau!AS$336:AS$341)/5))+SUMPRODUCT((NhuCau!$E$336:$E$341=$C319)*(NhuCau!AS$336:AS$341))),2)</f>
        <v>0</v>
      </c>
      <c r="AQ319" s="2">
        <f>ROUND((SUMPRODUCT((NhuCau!$E$336:$E$341=CakyQuyhoach)*((NhuCau!AT$336:AT$341)/10))+SUMPRODUCT((NhuCau!$E$336:$E$341=Kykehoach)*((NhuCau!AT$336:AT$341)/5))+SUMPRODUCT((NhuCau!$E$336:$E$341=$C319)*(NhuCau!AT$336:AT$341))),2)</f>
        <v>0</v>
      </c>
      <c r="AR319" s="2">
        <f>ROUND((SUMPRODUCT((NhuCau!$E$336:$E$341=CakyQuyhoach)*((NhuCau!AU$336:AU$341)/10))+SUMPRODUCT((NhuCau!$E$336:$E$341=Kykehoach)*((NhuCau!AU$336:AU$341)/5))+SUMPRODUCT((NhuCau!$E$336:$E$341=$C319)*(NhuCau!AU$336:AU$341))),2)</f>
        <v>0</v>
      </c>
      <c r="AS319" s="2">
        <f>ROUND((SUMPRODUCT((NhuCau!$E$336:$E$341=CakyQuyhoach)*((NhuCau!AV$336:AV$341)/10))+SUMPRODUCT((NhuCau!$E$336:$E$341=Kykehoach)*((NhuCau!AV$336:AV$341)/5))+SUMPRODUCT((NhuCau!$E$336:$E$341=$C319)*(NhuCau!AV$336:AV$341))),2)</f>
        <v>0</v>
      </c>
      <c r="AT319" s="2">
        <f>ROUND((SUMPRODUCT((NhuCau!$E$336:$E$341=CakyQuyhoach)*((NhuCau!AW$336:AW$341)/10))+SUMPRODUCT((NhuCau!$E$336:$E$341=Kykehoach)*((NhuCau!AW$336:AW$341)/5))+SUMPRODUCT((NhuCau!$E$336:$E$341=$C319)*(NhuCau!AW$336:AW$341))),2)</f>
        <v>0</v>
      </c>
      <c r="AU319" s="2">
        <f>ROUND((SUMPRODUCT((NhuCau!$E$336:$E$341=CakyQuyhoach)*((NhuCau!AX$336:AX$341)/10))+SUMPRODUCT((NhuCau!$E$336:$E$341=Kykehoach)*((NhuCau!AX$336:AX$341)/5))+SUMPRODUCT((NhuCau!$E$336:$E$341=$C319)*(NhuCau!AX$336:AX$341))),2)</f>
        <v>0</v>
      </c>
      <c r="AV319" s="2">
        <f>ROUND((SUMPRODUCT((NhuCau!$E$336:$E$341=CakyQuyhoach)*((NhuCau!AY$336:AY$341)/10))+SUMPRODUCT((NhuCau!$E$336:$E$341=Kykehoach)*((NhuCau!AY$336:AY$341)/5))+SUMPRODUCT((NhuCau!$E$336:$E$341=$C319)*(NhuCau!AY$336:AY$341))),2)</f>
        <v>0</v>
      </c>
      <c r="AW319" s="2">
        <f>ROUND((SUMPRODUCT((NhuCau!$E$336:$E$341=CakyQuyhoach)*((NhuCau!AZ$336:AZ$341)/10))+SUMPRODUCT((NhuCau!$E$336:$E$341=Kykehoach)*((NhuCau!AZ$336:AZ$341)/5))+SUMPRODUCT((NhuCau!$E$336:$E$341=$C319)*(NhuCau!AZ$336:AZ$341))),2)</f>
        <v>0</v>
      </c>
      <c r="AX319" s="2">
        <f>ROUND((SUMPRODUCT((NhuCau!$E$336:$E$341=CakyQuyhoach)*((NhuCau!BA$336:BA$341)/10))+SUMPRODUCT((NhuCau!$E$336:$E$341=Kykehoach)*((NhuCau!BA$336:BA$341)/5))+SUMPRODUCT((NhuCau!$E$336:$E$341=$C319)*(NhuCau!BA$336:BA$341))),2)</f>
        <v>0</v>
      </c>
      <c r="AY319" s="2">
        <f>ROUND((SUMPRODUCT((NhuCau!$E$336:$E$341=CakyQuyhoach)*((NhuCau!BB$336:BB$341)/10))+SUMPRODUCT((NhuCau!$E$336:$E$341=Kykehoach)*((NhuCau!BB$336:BB$341)/5))+SUMPRODUCT((NhuCau!$E$336:$E$341=$C319)*(NhuCau!BB$336:BB$341))),2)</f>
        <v>0</v>
      </c>
      <c r="AZ319" s="2">
        <f>ROUND((SUMPRODUCT((NhuCau!$E$336:$E$341=CakyQuyhoach)*((NhuCau!BD$336:BD$341)/10))+SUMPRODUCT((NhuCau!$E$336:$E$341=Kykehoach)*((NhuCau!BD$336:BD$341)/5))+SUMPRODUCT((NhuCau!$E$336:$E$341=$C319)*(NhuCau!BD$336:BD$341))),2)</f>
        <v>0</v>
      </c>
      <c r="BA319" s="2">
        <f>ROUND((SUMPRODUCT((NhuCau!$E$336:$E$341=CakyQuyhoach)*((NhuCau!BE$336:BE$341)/10))+SUMPRODUCT((NhuCau!$E$336:$E$341=Kykehoach)*((NhuCau!BE$336:BE$341)/5))+SUMPRODUCT((NhuCau!$E$336:$E$341=$C319)*(NhuCau!BE$336:BE$341))),2)</f>
        <v>0</v>
      </c>
      <c r="BB319" s="2">
        <f>ROUND((SUMPRODUCT((NhuCau!$E$336:$E$341=CakyQuyhoach)*((NhuCau!BF$336:BF$341)/10))+SUMPRODUCT((NhuCau!$E$336:$E$341=Kykehoach)*((NhuCau!BF$336:BF$341)/5))+SUMPRODUCT((NhuCau!$E$336:$E$341=$C319)*(NhuCau!BF$336:BF$341))),2)</f>
        <v>0</v>
      </c>
      <c r="BC319" s="2">
        <f>ROUND((SUMPRODUCT((NhuCau!$E$336:$E$341=CakyQuyhoach)*((NhuCau!BG$336:BG$341)/10))+SUMPRODUCT((NhuCau!$E$336:$E$341=Kykehoach)*((NhuCau!BG$336:BG$341)/5))+SUMPRODUCT((NhuCau!$E$336:$E$341=$C319)*(NhuCau!BG$336:BG$341))),2)</f>
        <v>0</v>
      </c>
      <c r="BD319" s="2">
        <f>ROUND((SUMPRODUCT((NhuCau!$E$336:$E$341=CakyQuyhoach)*((NhuCau!BH$336:BH$341)/10))+SUMPRODUCT((NhuCau!$E$336:$E$341=Kykehoach)*((NhuCau!BH$336:BH$341)/5))+SUMPRODUCT((NhuCau!$E$336:$E$341=$C319)*(NhuCau!BH$336:BH$341))),2)</f>
        <v>0</v>
      </c>
      <c r="BE319" s="2">
        <f>ROUND((SUMPRODUCT((NhuCau!$E$336:$E$341=CakyQuyhoach)*((NhuCau!BI$336:BI$341)/10))+SUMPRODUCT((NhuCau!$E$336:$E$341=Kykehoach)*((NhuCau!BI$336:BI$341)/5))+SUMPRODUCT((NhuCau!$E$336:$E$341=$C319)*(NhuCau!BI$336:BI$341))),2)</f>
        <v>0</v>
      </c>
      <c r="BF319" s="2">
        <f>ROUND((SUMPRODUCT((NhuCau!$E$336:$E$341=CakyQuyhoach)*((NhuCau!BJ$336:BJ$341)/10))+SUMPRODUCT((NhuCau!$E$336:$E$341=Kykehoach)*((NhuCau!BJ$336:BJ$341)/5))+SUMPRODUCT((NhuCau!$E$336:$E$341=$C319)*(NhuCau!BJ$336:BJ$341))),2)</f>
        <v>0</v>
      </c>
      <c r="BG319" s="2">
        <f>ROUND((SUMPRODUCT((NhuCau!$E$336:$E$341=CakyQuyhoach)*((NhuCau!BK$336:BK$341)/10))+SUMPRODUCT((NhuCau!$E$336:$E$341=Kykehoach)*((NhuCau!BK$336:BK$341)/5))+SUMPRODUCT((NhuCau!$E$336:$E$341=$C319)*(NhuCau!BK$336:BK$341))),2)</f>
        <v>0</v>
      </c>
    </row>
    <row r="320" spans="1:59" s="1" customFormat="1" ht="16.5" customHeight="1">
      <c r="A320" s="251" t="s">
        <v>42</v>
      </c>
      <c r="B320" s="252"/>
      <c r="C320" s="253" t="str">
        <f>BANGTINH!O9</f>
        <v>Năm 2028</v>
      </c>
      <c r="D320" s="246" t="s">
        <v>29</v>
      </c>
      <c r="E320" s="255">
        <f>SUM(F320:BG320)</f>
        <v>0</v>
      </c>
      <c r="F320" s="2">
        <f>ROUND((SUMPRODUCT((NhuCau!$E$336:$E$341=CakyQuyhoach)*((NhuCau!I$336:I$341)/10))+SUMPRODUCT((NhuCau!$E$336:$E$341=Kykehoach)*((NhuCau!I$336:I$341)/5))+SUMPRODUCT((NhuCau!$E$336:$E$341=$C320)*(NhuCau!I$336:I$341))),2)</f>
        <v>0</v>
      </c>
      <c r="G320" s="2">
        <f>ROUND((SUMPRODUCT((NhuCau!$E$336:$E$341=CakyQuyhoach)*((NhuCau!J$336:J$341)/10))+SUMPRODUCT((NhuCau!$E$336:$E$341=Kykehoach)*((NhuCau!J$336:J$341)/5))+SUMPRODUCT((NhuCau!$E$336:$E$341=$C320)*(NhuCau!J$336:J$341))),2)</f>
        <v>0</v>
      </c>
      <c r="H320" s="2">
        <f>ROUND((SUMPRODUCT((NhuCau!$E$336:$E$341=CakyQuyhoach)*((NhuCau!K$336:K$341)/10))+SUMPRODUCT((NhuCau!$E$336:$E$341=Kykehoach)*((NhuCau!K$336:K$341)/5))+SUMPRODUCT((NhuCau!$E$336:$E$341=$C320)*(NhuCau!K$336:K$341))),2)</f>
        <v>0</v>
      </c>
      <c r="I320" s="2">
        <f>ROUND((SUMPRODUCT((NhuCau!$E$336:$E$341=CakyQuyhoach)*((NhuCau!L$336:L$341)/10))+SUMPRODUCT((NhuCau!$E$336:$E$341=Kykehoach)*((NhuCau!L$336:L$341)/5))+SUMPRODUCT((NhuCau!$E$336:$E$341=$C320)*(NhuCau!L$336:L$341))),2)</f>
        <v>0</v>
      </c>
      <c r="J320" s="2">
        <f>ROUND((SUMPRODUCT((NhuCau!$E$336:$E$341=CakyQuyhoach)*((NhuCau!M$336:M$341)/10))+SUMPRODUCT((NhuCau!$E$336:$E$341=Kykehoach)*((NhuCau!M$336:M$341)/5))+SUMPRODUCT((NhuCau!$E$336:$E$341=$C320)*(NhuCau!M$336:M$341))),2)</f>
        <v>0</v>
      </c>
      <c r="K320" s="2">
        <f>ROUND((SUMPRODUCT((NhuCau!$E$336:$E$341=CakyQuyhoach)*((NhuCau!N$336:N$341)/10))+SUMPRODUCT((NhuCau!$E$336:$E$341=Kykehoach)*((NhuCau!N$336:N$341)/5))+SUMPRODUCT((NhuCau!$E$336:$E$341=$C320)*(NhuCau!N$336:N$341))),2)</f>
        <v>0</v>
      </c>
      <c r="L320" s="2">
        <f>ROUND((SUMPRODUCT((NhuCau!$E$336:$E$341=CakyQuyhoach)*((NhuCau!O$336:O$341)/10))+SUMPRODUCT((NhuCau!$E$336:$E$341=Kykehoach)*((NhuCau!O$336:O$341)/5))+SUMPRODUCT((NhuCau!$E$336:$E$341=$C320)*(NhuCau!O$336:O$341))),2)</f>
        <v>0</v>
      </c>
      <c r="M320" s="2">
        <f>ROUND((SUMPRODUCT((NhuCau!$E$336:$E$341=CakyQuyhoach)*((NhuCau!P$336:P$341)/10))+SUMPRODUCT((NhuCau!$E$336:$E$341=Kykehoach)*((NhuCau!P$336:P$341)/5))+SUMPRODUCT((NhuCau!$E$336:$E$341=$C320)*(NhuCau!P$336:P$341))),2)</f>
        <v>0</v>
      </c>
      <c r="N320" s="2">
        <f>ROUND((SUMPRODUCT((NhuCau!$E$336:$E$341=CakyQuyhoach)*((NhuCau!Q$336:Q$341)/10))+SUMPRODUCT((NhuCau!$E$336:$E$341=Kykehoach)*((NhuCau!Q$336:Q$341)/5))+SUMPRODUCT((NhuCau!$E$336:$E$341=$C320)*(NhuCau!Q$336:Q$341))),2)</f>
        <v>0</v>
      </c>
      <c r="O320" s="2">
        <f>ROUND((SUMPRODUCT((NhuCau!$E$336:$E$341=CakyQuyhoach)*((NhuCau!R$336:R$341)/10))+SUMPRODUCT((NhuCau!$E$336:$E$341=Kykehoach)*((NhuCau!R$336:R$341)/5))+SUMPRODUCT((NhuCau!$E$336:$E$341=$C320)*(NhuCau!R$336:R$341))),2)</f>
        <v>0</v>
      </c>
      <c r="P320" s="2">
        <f>ROUND((SUMPRODUCT((NhuCau!$E$336:$E$341=CakyQuyhoach)*((NhuCau!S$336:S$341)/10))+SUMPRODUCT((NhuCau!$E$336:$E$341=Kykehoach)*((NhuCau!S$336:S$341)/5))+SUMPRODUCT((NhuCau!$E$336:$E$341=$C320)*(NhuCau!S$336:S$341))),2)</f>
        <v>0</v>
      </c>
      <c r="Q320" s="2">
        <f>ROUND((SUMPRODUCT((NhuCau!$E$336:$E$341=CakyQuyhoach)*((NhuCau!T$336:T$341)/10))+SUMPRODUCT((NhuCau!$E$336:$E$341=Kykehoach)*((NhuCau!T$336:T$341)/5))+SUMPRODUCT((NhuCau!$E$336:$E$341=$C320)*(NhuCau!T$336:T$341))),2)</f>
        <v>0</v>
      </c>
      <c r="R320" s="2">
        <f>ROUND((SUMPRODUCT((NhuCau!$E$336:$E$341=CakyQuyhoach)*((NhuCau!U$336:U$341)/10))+SUMPRODUCT((NhuCau!$E$336:$E$341=Kykehoach)*((NhuCau!U$336:U$341)/5))+SUMPRODUCT((NhuCau!$E$336:$E$341=$C320)*(NhuCau!U$336:U$341))),2)</f>
        <v>0</v>
      </c>
      <c r="S320" s="2">
        <f>ROUND((SUMPRODUCT((NhuCau!$E$336:$E$341=CakyQuyhoach)*((NhuCau!V$336:V$341)/10))+SUMPRODUCT((NhuCau!$E$336:$E$341=Kykehoach)*((NhuCau!V$336:V$341)/5))+SUMPRODUCT((NhuCau!$E$336:$E$341=$C320)*(NhuCau!V$336:V$341))),2)</f>
        <v>0</v>
      </c>
      <c r="T320" s="2">
        <f>ROUND((SUMPRODUCT((NhuCau!$E$336:$E$341=CakyQuyhoach)*((NhuCau!W$336:W$341)/10))+SUMPRODUCT((NhuCau!$E$336:$E$341=Kykehoach)*((NhuCau!W$336:W$341)/5))+SUMPRODUCT((NhuCau!$E$336:$E$341=$C320)*(NhuCau!W$336:W$341))),2)</f>
        <v>0</v>
      </c>
      <c r="U320" s="2">
        <f>ROUND((SUMPRODUCT((NhuCau!$E$336:$E$341=CakyQuyhoach)*((NhuCau!X$336:X$341)/10))+SUMPRODUCT((NhuCau!$E$336:$E$341=Kykehoach)*((NhuCau!X$336:X$341)/5))+SUMPRODUCT((NhuCau!$E$336:$E$341=$C320)*(NhuCau!X$336:X$341))),2)</f>
        <v>0</v>
      </c>
      <c r="V320" s="2">
        <f>ROUND((SUMPRODUCT((NhuCau!$E$336:$E$341=CakyQuyhoach)*((NhuCau!Y$336:Y$341)/10))+SUMPRODUCT((NhuCau!$E$336:$E$341=Kykehoach)*((NhuCau!Y$336:Y$341)/5))+SUMPRODUCT((NhuCau!$E$336:$E$341=$C320)*(NhuCau!Y$336:Y$341))),2)</f>
        <v>0</v>
      </c>
      <c r="W320" s="2">
        <f>ROUND((SUMPRODUCT((NhuCau!$E$336:$E$341=CakyQuyhoach)*((NhuCau!Z$336:Z$341)/10))+SUMPRODUCT((NhuCau!$E$336:$E$341=Kykehoach)*((NhuCau!Z$336:Z$341)/5))+SUMPRODUCT((NhuCau!$E$336:$E$341=$C320)*(NhuCau!Z$336:Z$341))),2)</f>
        <v>0</v>
      </c>
      <c r="X320" s="2">
        <f>ROUND((SUMPRODUCT((NhuCau!$E$336:$E$341=CakyQuyhoach)*((NhuCau!AA$336:AA$341)/10))+SUMPRODUCT((NhuCau!$E$336:$E$341=Kykehoach)*((NhuCau!AA$336:AA$341)/5))+SUMPRODUCT((NhuCau!$E$336:$E$341=$C320)*(NhuCau!AA$336:AA$341))),2)</f>
        <v>0</v>
      </c>
      <c r="Y320" s="2">
        <f>ROUND((SUMPRODUCT((NhuCau!$E$336:$E$341=CakyQuyhoach)*((NhuCau!AB$336:AB$341)/10))+SUMPRODUCT((NhuCau!$E$336:$E$341=Kykehoach)*((NhuCau!AB$336:AB$341)/5))+SUMPRODUCT((NhuCau!$E$336:$E$341=$C320)*(NhuCau!AB$336:AB$341))),2)</f>
        <v>0</v>
      </c>
      <c r="Z320" s="2">
        <f>ROUND((SUMPRODUCT((NhuCau!$E$336:$E$341=CakyQuyhoach)*((NhuCau!AC$336:AC$341)/10))+SUMPRODUCT((NhuCau!$E$336:$E$341=Kykehoach)*((NhuCau!AC$336:AC$341)/5))+SUMPRODUCT((NhuCau!$E$336:$E$341=$C320)*(NhuCau!AC$336:AC$341))),2)</f>
        <v>0</v>
      </c>
      <c r="AA320" s="2">
        <f>ROUND((SUMPRODUCT((NhuCau!$E$336:$E$341=CakyQuyhoach)*((NhuCau!AD$336:AD$341)/10))+SUMPRODUCT((NhuCau!$E$336:$E$341=Kykehoach)*((NhuCau!AD$336:AD$341)/5))+SUMPRODUCT((NhuCau!$E$336:$E$341=$C320)*(NhuCau!AD$336:AD$341))),2)</f>
        <v>0</v>
      </c>
      <c r="AB320" s="2">
        <f>ROUND((SUMPRODUCT((NhuCau!$E$336:$E$341=CakyQuyhoach)*((NhuCau!AE$336:AE$341)/10))+SUMPRODUCT((NhuCau!$E$336:$E$341=Kykehoach)*((NhuCau!AE$336:AE$341)/5))+SUMPRODUCT((NhuCau!$E$336:$E$341=$C320)*(NhuCau!AE$336:AE$341))),2)</f>
        <v>0</v>
      </c>
      <c r="AC320" s="2">
        <f>ROUND((SUMPRODUCT((NhuCau!$E$336:$E$341=CakyQuyhoach)*((NhuCau!AF$336:AF$341)/10))+SUMPRODUCT((NhuCau!$E$336:$E$341=Kykehoach)*((NhuCau!AF$336:AF$341)/5))+SUMPRODUCT((NhuCau!$E$336:$E$341=$C320)*(NhuCau!AF$336:AF$341))),2)</f>
        <v>0</v>
      </c>
      <c r="AD320" s="2">
        <f>ROUND((SUMPRODUCT((NhuCau!$E$336:$E$341=CakyQuyhoach)*((NhuCau!AG$336:AG$341)/10))+SUMPRODUCT((NhuCau!$E$336:$E$341=Kykehoach)*((NhuCau!AG$336:AG$341)/5))+SUMPRODUCT((NhuCau!$E$336:$E$341=$C320)*(NhuCau!AG$336:AG$341))),2)</f>
        <v>0</v>
      </c>
      <c r="AE320" s="2">
        <f>ROUND((SUMPRODUCT((NhuCau!$E$336:$E$341=CakyQuyhoach)*((NhuCau!AH$336:AH$341)/10))+SUMPRODUCT((NhuCau!$E$336:$E$341=Kykehoach)*((NhuCau!AH$336:AH$341)/5))+SUMPRODUCT((NhuCau!$E$336:$E$341=$C320)*(NhuCau!AH$336:AH$341))),2)</f>
        <v>0</v>
      </c>
      <c r="AF320" s="2">
        <f>ROUND((SUMPRODUCT((NhuCau!$E$336:$E$341=CakyQuyhoach)*((NhuCau!AI$336:AI$341)/10))+SUMPRODUCT((NhuCau!$E$336:$E$341=Kykehoach)*((NhuCau!AI$336:AI$341)/5))+SUMPRODUCT((NhuCau!$E$336:$E$341=$C320)*(NhuCau!AI$336:AI$341))),2)</f>
        <v>0</v>
      </c>
      <c r="AG320" s="2">
        <f>ROUND((SUMPRODUCT((NhuCau!$E$336:$E$341=CakyQuyhoach)*((NhuCau!AJ$336:AJ$341)/10))+SUMPRODUCT((NhuCau!$E$336:$E$341=Kykehoach)*((NhuCau!AJ$336:AJ$341)/5))+SUMPRODUCT((NhuCau!$E$336:$E$341=$C320)*(NhuCau!AJ$336:AJ$341))),2)</f>
        <v>0</v>
      </c>
      <c r="AH320" s="2">
        <f>ROUND((SUMPRODUCT((NhuCau!$E$336:$E$341=CakyQuyhoach)*((NhuCau!AK$336:AK$341)/10))+SUMPRODUCT((NhuCau!$E$336:$E$341=Kykehoach)*((NhuCau!AK$336:AK$341)/5))+SUMPRODUCT((NhuCau!$E$336:$E$341=$C320)*(NhuCau!AK$336:AK$341))),2)</f>
        <v>0</v>
      </c>
      <c r="AI320" s="2">
        <f>ROUND((SUMPRODUCT((NhuCau!$E$336:$E$341=CakyQuyhoach)*((NhuCau!AL$336:AL$341)/10))+SUMPRODUCT((NhuCau!$E$336:$E$341=Kykehoach)*((NhuCau!AL$336:AL$341)/5))+SUMPRODUCT((NhuCau!$E$336:$E$341=$C320)*(NhuCau!AL$336:AL$341))),2)</f>
        <v>0</v>
      </c>
      <c r="AJ320" s="2">
        <f>ROUND((SUMPRODUCT((NhuCau!$E$336:$E$341=CakyQuyhoach)*((NhuCau!AM$336:AM$341)/10))+SUMPRODUCT((NhuCau!$E$336:$E$341=Kykehoach)*((NhuCau!AM$336:AM$341)/5))+SUMPRODUCT((NhuCau!$E$336:$E$341=$C320)*(NhuCau!AM$336:AM$341))),2)</f>
        <v>0</v>
      </c>
      <c r="AK320" s="2">
        <f>ROUND((SUMPRODUCT((NhuCau!$E$336:$E$341=CakyQuyhoach)*((NhuCau!AN$336:AN$341)/10))+SUMPRODUCT((NhuCau!$E$336:$E$341=Kykehoach)*((NhuCau!AN$336:AN$341)/5))+SUMPRODUCT((NhuCau!$E$336:$E$341=$C320)*(NhuCau!AN$336:AN$341))),2)</f>
        <v>0</v>
      </c>
      <c r="AL320" s="2">
        <f>ROUND((SUMPRODUCT((NhuCau!$E$336:$E$341=CakyQuyhoach)*((NhuCau!AO$336:AO$341)/10))+SUMPRODUCT((NhuCau!$E$336:$E$341=Kykehoach)*((NhuCau!AO$336:AO$341)/5))+SUMPRODUCT((NhuCau!$E$336:$E$341=$C320)*(NhuCau!AO$336:AO$341))),2)</f>
        <v>0</v>
      </c>
      <c r="AM320" s="2">
        <f>ROUND((SUMPRODUCT((NhuCau!$E$336:$E$341=CakyQuyhoach)*((NhuCau!AP$336:AP$341)/10))+SUMPRODUCT((NhuCau!$E$336:$E$341=Kykehoach)*((NhuCau!AP$336:AP$341)/5))+SUMPRODUCT((NhuCau!$E$336:$E$341=$C320)*(NhuCau!AP$336:AP$341))),2)</f>
        <v>0</v>
      </c>
      <c r="AN320" s="2">
        <f>ROUND((SUMPRODUCT((NhuCau!$E$336:$E$341=CakyQuyhoach)*((NhuCau!AQ$336:AQ$341)/10))+SUMPRODUCT((NhuCau!$E$336:$E$341=Kykehoach)*((NhuCau!AQ$336:AQ$341)/5))+SUMPRODUCT((NhuCau!$E$336:$E$341=$C320)*(NhuCau!AQ$336:AQ$341))),2)</f>
        <v>0</v>
      </c>
      <c r="AO320" s="2">
        <f>ROUND((SUMPRODUCT((NhuCau!$E$336:$E$341=CakyQuyhoach)*((NhuCau!AR$336:AR$341)/10))+SUMPRODUCT((NhuCau!$E$336:$E$341=Kykehoach)*((NhuCau!AR$336:AR$341)/5))+SUMPRODUCT((NhuCau!$E$336:$E$341=$C320)*(NhuCau!AR$336:AR$341))),2)</f>
        <v>0</v>
      </c>
      <c r="AP320" s="2">
        <f>ROUND((SUMPRODUCT((NhuCau!$E$336:$E$341=CakyQuyhoach)*((NhuCau!AS$336:AS$341)/10))+SUMPRODUCT((NhuCau!$E$336:$E$341=Kykehoach)*((NhuCau!AS$336:AS$341)/5))+SUMPRODUCT((NhuCau!$E$336:$E$341=$C320)*(NhuCau!AS$336:AS$341))),2)</f>
        <v>0</v>
      </c>
      <c r="AQ320" s="2">
        <f>ROUND((SUMPRODUCT((NhuCau!$E$336:$E$341=CakyQuyhoach)*((NhuCau!AT$336:AT$341)/10))+SUMPRODUCT((NhuCau!$E$336:$E$341=Kykehoach)*((NhuCau!AT$336:AT$341)/5))+SUMPRODUCT((NhuCau!$E$336:$E$341=$C320)*(NhuCau!AT$336:AT$341))),2)</f>
        <v>0</v>
      </c>
      <c r="AR320" s="2">
        <f>ROUND((SUMPRODUCT((NhuCau!$E$336:$E$341=CakyQuyhoach)*((NhuCau!AU$336:AU$341)/10))+SUMPRODUCT((NhuCau!$E$336:$E$341=Kykehoach)*((NhuCau!AU$336:AU$341)/5))+SUMPRODUCT((NhuCau!$E$336:$E$341=$C320)*(NhuCau!AU$336:AU$341))),2)</f>
        <v>0</v>
      </c>
      <c r="AS320" s="2">
        <f>ROUND((SUMPRODUCT((NhuCau!$E$336:$E$341=CakyQuyhoach)*((NhuCau!AV$336:AV$341)/10))+SUMPRODUCT((NhuCau!$E$336:$E$341=Kykehoach)*((NhuCau!AV$336:AV$341)/5))+SUMPRODUCT((NhuCau!$E$336:$E$341=$C320)*(NhuCau!AV$336:AV$341))),2)</f>
        <v>0</v>
      </c>
      <c r="AT320" s="2">
        <f>ROUND((SUMPRODUCT((NhuCau!$E$336:$E$341=CakyQuyhoach)*((NhuCau!AW$336:AW$341)/10))+SUMPRODUCT((NhuCau!$E$336:$E$341=Kykehoach)*((NhuCau!AW$336:AW$341)/5))+SUMPRODUCT((NhuCau!$E$336:$E$341=$C320)*(NhuCau!AW$336:AW$341))),2)</f>
        <v>0</v>
      </c>
      <c r="AU320" s="2">
        <f>ROUND((SUMPRODUCT((NhuCau!$E$336:$E$341=CakyQuyhoach)*((NhuCau!AX$336:AX$341)/10))+SUMPRODUCT((NhuCau!$E$336:$E$341=Kykehoach)*((NhuCau!AX$336:AX$341)/5))+SUMPRODUCT((NhuCau!$E$336:$E$341=$C320)*(NhuCau!AX$336:AX$341))),2)</f>
        <v>0</v>
      </c>
      <c r="AV320" s="2">
        <f>ROUND((SUMPRODUCT((NhuCau!$E$336:$E$341=CakyQuyhoach)*((NhuCau!AY$336:AY$341)/10))+SUMPRODUCT((NhuCau!$E$336:$E$341=Kykehoach)*((NhuCau!AY$336:AY$341)/5))+SUMPRODUCT((NhuCau!$E$336:$E$341=$C320)*(NhuCau!AY$336:AY$341))),2)</f>
        <v>0</v>
      </c>
      <c r="AW320" s="2">
        <f>ROUND((SUMPRODUCT((NhuCau!$E$336:$E$341=CakyQuyhoach)*((NhuCau!AZ$336:AZ$341)/10))+SUMPRODUCT((NhuCau!$E$336:$E$341=Kykehoach)*((NhuCau!AZ$336:AZ$341)/5))+SUMPRODUCT((NhuCau!$E$336:$E$341=$C320)*(NhuCau!AZ$336:AZ$341))),2)</f>
        <v>0</v>
      </c>
      <c r="AX320" s="2">
        <f>ROUND((SUMPRODUCT((NhuCau!$E$336:$E$341=CakyQuyhoach)*((NhuCau!BA$336:BA$341)/10))+SUMPRODUCT((NhuCau!$E$336:$E$341=Kykehoach)*((NhuCau!BA$336:BA$341)/5))+SUMPRODUCT((NhuCau!$E$336:$E$341=$C320)*(NhuCau!BA$336:BA$341))),2)</f>
        <v>0</v>
      </c>
      <c r="AY320" s="2">
        <f>ROUND((SUMPRODUCT((NhuCau!$E$336:$E$341=CakyQuyhoach)*((NhuCau!BB$336:BB$341)/10))+SUMPRODUCT((NhuCau!$E$336:$E$341=Kykehoach)*((NhuCau!BB$336:BB$341)/5))+SUMPRODUCT((NhuCau!$E$336:$E$341=$C320)*(NhuCau!BB$336:BB$341))),2)</f>
        <v>0</v>
      </c>
      <c r="AZ320" s="2">
        <f>ROUND((SUMPRODUCT((NhuCau!$E$336:$E$341=CakyQuyhoach)*((NhuCau!BD$336:BD$341)/10))+SUMPRODUCT((NhuCau!$E$336:$E$341=Kykehoach)*((NhuCau!BD$336:BD$341)/5))+SUMPRODUCT((NhuCau!$E$336:$E$341=$C320)*(NhuCau!BD$336:BD$341))),2)</f>
        <v>0</v>
      </c>
      <c r="BA320" s="2">
        <f>ROUND((SUMPRODUCT((NhuCau!$E$336:$E$341=CakyQuyhoach)*((NhuCau!BE$336:BE$341)/10))+SUMPRODUCT((NhuCau!$E$336:$E$341=Kykehoach)*((NhuCau!BE$336:BE$341)/5))+SUMPRODUCT((NhuCau!$E$336:$E$341=$C320)*(NhuCau!BE$336:BE$341))),2)</f>
        <v>0</v>
      </c>
      <c r="BB320" s="2">
        <f>ROUND((SUMPRODUCT((NhuCau!$E$336:$E$341=CakyQuyhoach)*((NhuCau!BF$336:BF$341)/10))+SUMPRODUCT((NhuCau!$E$336:$E$341=Kykehoach)*((NhuCau!BF$336:BF$341)/5))+SUMPRODUCT((NhuCau!$E$336:$E$341=$C320)*(NhuCau!BF$336:BF$341))),2)</f>
        <v>0</v>
      </c>
      <c r="BC320" s="2">
        <f>ROUND((SUMPRODUCT((NhuCau!$E$336:$E$341=CakyQuyhoach)*((NhuCau!BG$336:BG$341)/10))+SUMPRODUCT((NhuCau!$E$336:$E$341=Kykehoach)*((NhuCau!BG$336:BG$341)/5))+SUMPRODUCT((NhuCau!$E$336:$E$341=$C320)*(NhuCau!BG$336:BG$341))),2)</f>
        <v>0</v>
      </c>
      <c r="BD320" s="2">
        <f>ROUND((SUMPRODUCT((NhuCau!$E$336:$E$341=CakyQuyhoach)*((NhuCau!BH$336:BH$341)/10))+SUMPRODUCT((NhuCau!$E$336:$E$341=Kykehoach)*((NhuCau!BH$336:BH$341)/5))+SUMPRODUCT((NhuCau!$E$336:$E$341=$C320)*(NhuCau!BH$336:BH$341))),2)</f>
        <v>0</v>
      </c>
      <c r="BE320" s="2">
        <f>ROUND((SUMPRODUCT((NhuCau!$E$336:$E$341=CakyQuyhoach)*((NhuCau!BI$336:BI$341)/10))+SUMPRODUCT((NhuCau!$E$336:$E$341=Kykehoach)*((NhuCau!BI$336:BI$341)/5))+SUMPRODUCT((NhuCau!$E$336:$E$341=$C320)*(NhuCau!BI$336:BI$341))),2)</f>
        <v>0</v>
      </c>
      <c r="BF320" s="2">
        <f>ROUND((SUMPRODUCT((NhuCau!$E$336:$E$341=CakyQuyhoach)*((NhuCau!BJ$336:BJ$341)/10))+SUMPRODUCT((NhuCau!$E$336:$E$341=Kykehoach)*((NhuCau!BJ$336:BJ$341)/5))+SUMPRODUCT((NhuCau!$E$336:$E$341=$C320)*(NhuCau!BJ$336:BJ$341))),2)</f>
        <v>0</v>
      </c>
      <c r="BG320" s="2">
        <f>ROUND((SUMPRODUCT((NhuCau!$E$336:$E$341=CakyQuyhoach)*((NhuCau!BK$336:BK$341)/10))+SUMPRODUCT((NhuCau!$E$336:$E$341=Kykehoach)*((NhuCau!BK$336:BK$341)/5))+SUMPRODUCT((NhuCau!$E$336:$E$341=$C320)*(NhuCau!BK$336:BK$341))),2)</f>
        <v>0</v>
      </c>
    </row>
    <row r="321" spans="1:59" s="1" customFormat="1" ht="16.5" customHeight="1">
      <c r="A321" s="251" t="s">
        <v>42</v>
      </c>
      <c r="B321" s="252"/>
      <c r="C321" s="253" t="str">
        <f>BANGTINH!O10</f>
        <v>Năm 2029</v>
      </c>
      <c r="D321" s="246" t="s">
        <v>29</v>
      </c>
      <c r="E321" s="255">
        <f>SUM(F321:BG321)</f>
        <v>0</v>
      </c>
      <c r="F321" s="2">
        <f>ROUND((SUMPRODUCT((NhuCau!$E$336:$E$341=CakyQuyhoach)*((NhuCau!I$336:I$341)/10))+SUMPRODUCT((NhuCau!$E$336:$E$341=Kykehoach)*((NhuCau!I$336:I$341)/5))+SUMPRODUCT((NhuCau!$E$336:$E$341=$C321)*(NhuCau!I$336:I$341))),2)</f>
        <v>0</v>
      </c>
      <c r="G321" s="2">
        <f>ROUND((SUMPRODUCT((NhuCau!$E$336:$E$341=CakyQuyhoach)*((NhuCau!J$336:J$341)/10))+SUMPRODUCT((NhuCau!$E$336:$E$341=Kykehoach)*((NhuCau!J$336:J$341)/5))+SUMPRODUCT((NhuCau!$E$336:$E$341=$C321)*(NhuCau!J$336:J$341))),2)</f>
        <v>0</v>
      </c>
      <c r="H321" s="2">
        <f>ROUND((SUMPRODUCT((NhuCau!$E$336:$E$341=CakyQuyhoach)*((NhuCau!K$336:K$341)/10))+SUMPRODUCT((NhuCau!$E$336:$E$341=Kykehoach)*((NhuCau!K$336:K$341)/5))+SUMPRODUCT((NhuCau!$E$336:$E$341=$C321)*(NhuCau!K$336:K$341))),2)</f>
        <v>0</v>
      </c>
      <c r="I321" s="2">
        <f>ROUND((SUMPRODUCT((NhuCau!$E$336:$E$341=CakyQuyhoach)*((NhuCau!L$336:L$341)/10))+SUMPRODUCT((NhuCau!$E$336:$E$341=Kykehoach)*((NhuCau!L$336:L$341)/5))+SUMPRODUCT((NhuCau!$E$336:$E$341=$C321)*(NhuCau!L$336:L$341))),2)</f>
        <v>0</v>
      </c>
      <c r="J321" s="2">
        <f>ROUND((SUMPRODUCT((NhuCau!$E$336:$E$341=CakyQuyhoach)*((NhuCau!M$336:M$341)/10))+SUMPRODUCT((NhuCau!$E$336:$E$341=Kykehoach)*((NhuCau!M$336:M$341)/5))+SUMPRODUCT((NhuCau!$E$336:$E$341=$C321)*(NhuCau!M$336:M$341))),2)</f>
        <v>0</v>
      </c>
      <c r="K321" s="2">
        <f>ROUND((SUMPRODUCT((NhuCau!$E$336:$E$341=CakyQuyhoach)*((NhuCau!N$336:N$341)/10))+SUMPRODUCT((NhuCau!$E$336:$E$341=Kykehoach)*((NhuCau!N$336:N$341)/5))+SUMPRODUCT((NhuCau!$E$336:$E$341=$C321)*(NhuCau!N$336:N$341))),2)</f>
        <v>0</v>
      </c>
      <c r="L321" s="2">
        <f>ROUND((SUMPRODUCT((NhuCau!$E$336:$E$341=CakyQuyhoach)*((NhuCau!O$336:O$341)/10))+SUMPRODUCT((NhuCau!$E$336:$E$341=Kykehoach)*((NhuCau!O$336:O$341)/5))+SUMPRODUCT((NhuCau!$E$336:$E$341=$C321)*(NhuCau!O$336:O$341))),2)</f>
        <v>0</v>
      </c>
      <c r="M321" s="2">
        <f>ROUND((SUMPRODUCT((NhuCau!$E$336:$E$341=CakyQuyhoach)*((NhuCau!P$336:P$341)/10))+SUMPRODUCT((NhuCau!$E$336:$E$341=Kykehoach)*((NhuCau!P$336:P$341)/5))+SUMPRODUCT((NhuCau!$E$336:$E$341=$C321)*(NhuCau!P$336:P$341))),2)</f>
        <v>0</v>
      </c>
      <c r="N321" s="2">
        <f>ROUND((SUMPRODUCT((NhuCau!$E$336:$E$341=CakyQuyhoach)*((NhuCau!Q$336:Q$341)/10))+SUMPRODUCT((NhuCau!$E$336:$E$341=Kykehoach)*((NhuCau!Q$336:Q$341)/5))+SUMPRODUCT((NhuCau!$E$336:$E$341=$C321)*(NhuCau!Q$336:Q$341))),2)</f>
        <v>0</v>
      </c>
      <c r="O321" s="2">
        <f>ROUND((SUMPRODUCT((NhuCau!$E$336:$E$341=CakyQuyhoach)*((NhuCau!R$336:R$341)/10))+SUMPRODUCT((NhuCau!$E$336:$E$341=Kykehoach)*((NhuCau!R$336:R$341)/5))+SUMPRODUCT((NhuCau!$E$336:$E$341=$C321)*(NhuCau!R$336:R$341))),2)</f>
        <v>0</v>
      </c>
      <c r="P321" s="2">
        <f>ROUND((SUMPRODUCT((NhuCau!$E$336:$E$341=CakyQuyhoach)*((NhuCau!S$336:S$341)/10))+SUMPRODUCT((NhuCau!$E$336:$E$341=Kykehoach)*((NhuCau!S$336:S$341)/5))+SUMPRODUCT((NhuCau!$E$336:$E$341=$C321)*(NhuCau!S$336:S$341))),2)</f>
        <v>0</v>
      </c>
      <c r="Q321" s="2">
        <f>ROUND((SUMPRODUCT((NhuCau!$E$336:$E$341=CakyQuyhoach)*((NhuCau!T$336:T$341)/10))+SUMPRODUCT((NhuCau!$E$336:$E$341=Kykehoach)*((NhuCau!T$336:T$341)/5))+SUMPRODUCT((NhuCau!$E$336:$E$341=$C321)*(NhuCau!T$336:T$341))),2)</f>
        <v>0</v>
      </c>
      <c r="R321" s="2">
        <f>ROUND((SUMPRODUCT((NhuCau!$E$336:$E$341=CakyQuyhoach)*((NhuCau!U$336:U$341)/10))+SUMPRODUCT((NhuCau!$E$336:$E$341=Kykehoach)*((NhuCau!U$336:U$341)/5))+SUMPRODUCT((NhuCau!$E$336:$E$341=$C321)*(NhuCau!U$336:U$341))),2)</f>
        <v>0</v>
      </c>
      <c r="S321" s="2">
        <f>ROUND((SUMPRODUCT((NhuCau!$E$336:$E$341=CakyQuyhoach)*((NhuCau!V$336:V$341)/10))+SUMPRODUCT((NhuCau!$E$336:$E$341=Kykehoach)*((NhuCau!V$336:V$341)/5))+SUMPRODUCT((NhuCau!$E$336:$E$341=$C321)*(NhuCau!V$336:V$341))),2)</f>
        <v>0</v>
      </c>
      <c r="T321" s="2">
        <f>ROUND((SUMPRODUCT((NhuCau!$E$336:$E$341=CakyQuyhoach)*((NhuCau!W$336:W$341)/10))+SUMPRODUCT((NhuCau!$E$336:$E$341=Kykehoach)*((NhuCau!W$336:W$341)/5))+SUMPRODUCT((NhuCau!$E$336:$E$341=$C321)*(NhuCau!W$336:W$341))),2)</f>
        <v>0</v>
      </c>
      <c r="U321" s="2">
        <f>ROUND((SUMPRODUCT((NhuCau!$E$336:$E$341=CakyQuyhoach)*((NhuCau!X$336:X$341)/10))+SUMPRODUCT((NhuCau!$E$336:$E$341=Kykehoach)*((NhuCau!X$336:X$341)/5))+SUMPRODUCT((NhuCau!$E$336:$E$341=$C321)*(NhuCau!X$336:X$341))),2)</f>
        <v>0</v>
      </c>
      <c r="V321" s="2">
        <f>ROUND((SUMPRODUCT((NhuCau!$E$336:$E$341=CakyQuyhoach)*((NhuCau!Y$336:Y$341)/10))+SUMPRODUCT((NhuCau!$E$336:$E$341=Kykehoach)*((NhuCau!Y$336:Y$341)/5))+SUMPRODUCT((NhuCau!$E$336:$E$341=$C321)*(NhuCau!Y$336:Y$341))),2)</f>
        <v>0</v>
      </c>
      <c r="W321" s="2">
        <f>ROUND((SUMPRODUCT((NhuCau!$E$336:$E$341=CakyQuyhoach)*((NhuCau!Z$336:Z$341)/10))+SUMPRODUCT((NhuCau!$E$336:$E$341=Kykehoach)*((NhuCau!Z$336:Z$341)/5))+SUMPRODUCT((NhuCau!$E$336:$E$341=$C321)*(NhuCau!Z$336:Z$341))),2)</f>
        <v>0</v>
      </c>
      <c r="X321" s="2">
        <f>ROUND((SUMPRODUCT((NhuCau!$E$336:$E$341=CakyQuyhoach)*((NhuCau!AA$336:AA$341)/10))+SUMPRODUCT((NhuCau!$E$336:$E$341=Kykehoach)*((NhuCau!AA$336:AA$341)/5))+SUMPRODUCT((NhuCau!$E$336:$E$341=$C321)*(NhuCau!AA$336:AA$341))),2)</f>
        <v>0</v>
      </c>
      <c r="Y321" s="2">
        <f>ROUND((SUMPRODUCT((NhuCau!$E$336:$E$341=CakyQuyhoach)*((NhuCau!AB$336:AB$341)/10))+SUMPRODUCT((NhuCau!$E$336:$E$341=Kykehoach)*((NhuCau!AB$336:AB$341)/5))+SUMPRODUCT((NhuCau!$E$336:$E$341=$C321)*(NhuCau!AB$336:AB$341))),2)</f>
        <v>0</v>
      </c>
      <c r="Z321" s="2">
        <f>ROUND((SUMPRODUCT((NhuCau!$E$336:$E$341=CakyQuyhoach)*((NhuCau!AC$336:AC$341)/10))+SUMPRODUCT((NhuCau!$E$336:$E$341=Kykehoach)*((NhuCau!AC$336:AC$341)/5))+SUMPRODUCT((NhuCau!$E$336:$E$341=$C321)*(NhuCau!AC$336:AC$341))),2)</f>
        <v>0</v>
      </c>
      <c r="AA321" s="2">
        <f>ROUND((SUMPRODUCT((NhuCau!$E$336:$E$341=CakyQuyhoach)*((NhuCau!AD$336:AD$341)/10))+SUMPRODUCT((NhuCau!$E$336:$E$341=Kykehoach)*((NhuCau!AD$336:AD$341)/5))+SUMPRODUCT((NhuCau!$E$336:$E$341=$C321)*(NhuCau!AD$336:AD$341))),2)</f>
        <v>0</v>
      </c>
      <c r="AB321" s="2">
        <f>ROUND((SUMPRODUCT((NhuCau!$E$336:$E$341=CakyQuyhoach)*((NhuCau!AE$336:AE$341)/10))+SUMPRODUCT((NhuCau!$E$336:$E$341=Kykehoach)*((NhuCau!AE$336:AE$341)/5))+SUMPRODUCT((NhuCau!$E$336:$E$341=$C321)*(NhuCau!AE$336:AE$341))),2)</f>
        <v>0</v>
      </c>
      <c r="AC321" s="2">
        <f>ROUND((SUMPRODUCT((NhuCau!$E$336:$E$341=CakyQuyhoach)*((NhuCau!AF$336:AF$341)/10))+SUMPRODUCT((NhuCau!$E$336:$E$341=Kykehoach)*((NhuCau!AF$336:AF$341)/5))+SUMPRODUCT((NhuCau!$E$336:$E$341=$C321)*(NhuCau!AF$336:AF$341))),2)</f>
        <v>0</v>
      </c>
      <c r="AD321" s="2">
        <f>ROUND((SUMPRODUCT((NhuCau!$E$336:$E$341=CakyQuyhoach)*((NhuCau!AG$336:AG$341)/10))+SUMPRODUCT((NhuCau!$E$336:$E$341=Kykehoach)*((NhuCau!AG$336:AG$341)/5))+SUMPRODUCT((NhuCau!$E$336:$E$341=$C321)*(NhuCau!AG$336:AG$341))),2)</f>
        <v>0</v>
      </c>
      <c r="AE321" s="2">
        <f>ROUND((SUMPRODUCT((NhuCau!$E$336:$E$341=CakyQuyhoach)*((NhuCau!AH$336:AH$341)/10))+SUMPRODUCT((NhuCau!$E$336:$E$341=Kykehoach)*((NhuCau!AH$336:AH$341)/5))+SUMPRODUCT((NhuCau!$E$336:$E$341=$C321)*(NhuCau!AH$336:AH$341))),2)</f>
        <v>0</v>
      </c>
      <c r="AF321" s="2">
        <f>ROUND((SUMPRODUCT((NhuCau!$E$336:$E$341=CakyQuyhoach)*((NhuCau!AI$336:AI$341)/10))+SUMPRODUCT((NhuCau!$E$336:$E$341=Kykehoach)*((NhuCau!AI$336:AI$341)/5))+SUMPRODUCT((NhuCau!$E$336:$E$341=$C321)*(NhuCau!AI$336:AI$341))),2)</f>
        <v>0</v>
      </c>
      <c r="AG321" s="2">
        <f>ROUND((SUMPRODUCT((NhuCau!$E$336:$E$341=CakyQuyhoach)*((NhuCau!AJ$336:AJ$341)/10))+SUMPRODUCT((NhuCau!$E$336:$E$341=Kykehoach)*((NhuCau!AJ$336:AJ$341)/5))+SUMPRODUCT((NhuCau!$E$336:$E$341=$C321)*(NhuCau!AJ$336:AJ$341))),2)</f>
        <v>0</v>
      </c>
      <c r="AH321" s="2">
        <f>ROUND((SUMPRODUCT((NhuCau!$E$336:$E$341=CakyQuyhoach)*((NhuCau!AK$336:AK$341)/10))+SUMPRODUCT((NhuCau!$E$336:$E$341=Kykehoach)*((NhuCau!AK$336:AK$341)/5))+SUMPRODUCT((NhuCau!$E$336:$E$341=$C321)*(NhuCau!AK$336:AK$341))),2)</f>
        <v>0</v>
      </c>
      <c r="AI321" s="2">
        <f>ROUND((SUMPRODUCT((NhuCau!$E$336:$E$341=CakyQuyhoach)*((NhuCau!AL$336:AL$341)/10))+SUMPRODUCT((NhuCau!$E$336:$E$341=Kykehoach)*((NhuCau!AL$336:AL$341)/5))+SUMPRODUCT((NhuCau!$E$336:$E$341=$C321)*(NhuCau!AL$336:AL$341))),2)</f>
        <v>0</v>
      </c>
      <c r="AJ321" s="2">
        <f>ROUND((SUMPRODUCT((NhuCau!$E$336:$E$341=CakyQuyhoach)*((NhuCau!AM$336:AM$341)/10))+SUMPRODUCT((NhuCau!$E$336:$E$341=Kykehoach)*((NhuCau!AM$336:AM$341)/5))+SUMPRODUCT((NhuCau!$E$336:$E$341=$C321)*(NhuCau!AM$336:AM$341))),2)</f>
        <v>0</v>
      </c>
      <c r="AK321" s="2">
        <f>ROUND((SUMPRODUCT((NhuCau!$E$336:$E$341=CakyQuyhoach)*((NhuCau!AN$336:AN$341)/10))+SUMPRODUCT((NhuCau!$E$336:$E$341=Kykehoach)*((NhuCau!AN$336:AN$341)/5))+SUMPRODUCT((NhuCau!$E$336:$E$341=$C321)*(NhuCau!AN$336:AN$341))),2)</f>
        <v>0</v>
      </c>
      <c r="AL321" s="2">
        <f>ROUND((SUMPRODUCT((NhuCau!$E$336:$E$341=CakyQuyhoach)*((NhuCau!AO$336:AO$341)/10))+SUMPRODUCT((NhuCau!$E$336:$E$341=Kykehoach)*((NhuCau!AO$336:AO$341)/5))+SUMPRODUCT((NhuCau!$E$336:$E$341=$C321)*(NhuCau!AO$336:AO$341))),2)</f>
        <v>0</v>
      </c>
      <c r="AM321" s="2">
        <f>ROUND((SUMPRODUCT((NhuCau!$E$336:$E$341=CakyQuyhoach)*((NhuCau!AP$336:AP$341)/10))+SUMPRODUCT((NhuCau!$E$336:$E$341=Kykehoach)*((NhuCau!AP$336:AP$341)/5))+SUMPRODUCT((NhuCau!$E$336:$E$341=$C321)*(NhuCau!AP$336:AP$341))),2)</f>
        <v>0</v>
      </c>
      <c r="AN321" s="2">
        <f>ROUND((SUMPRODUCT((NhuCau!$E$336:$E$341=CakyQuyhoach)*((NhuCau!AQ$336:AQ$341)/10))+SUMPRODUCT((NhuCau!$E$336:$E$341=Kykehoach)*((NhuCau!AQ$336:AQ$341)/5))+SUMPRODUCT((NhuCau!$E$336:$E$341=$C321)*(NhuCau!AQ$336:AQ$341))),2)</f>
        <v>0</v>
      </c>
      <c r="AO321" s="2">
        <f>ROUND((SUMPRODUCT((NhuCau!$E$336:$E$341=CakyQuyhoach)*((NhuCau!AR$336:AR$341)/10))+SUMPRODUCT((NhuCau!$E$336:$E$341=Kykehoach)*((NhuCau!AR$336:AR$341)/5))+SUMPRODUCT((NhuCau!$E$336:$E$341=$C321)*(NhuCau!AR$336:AR$341))),2)</f>
        <v>0</v>
      </c>
      <c r="AP321" s="2">
        <f>ROUND((SUMPRODUCT((NhuCau!$E$336:$E$341=CakyQuyhoach)*((NhuCau!AS$336:AS$341)/10))+SUMPRODUCT((NhuCau!$E$336:$E$341=Kykehoach)*((NhuCau!AS$336:AS$341)/5))+SUMPRODUCT((NhuCau!$E$336:$E$341=$C321)*(NhuCau!AS$336:AS$341))),2)</f>
        <v>0</v>
      </c>
      <c r="AQ321" s="2">
        <f>ROUND((SUMPRODUCT((NhuCau!$E$336:$E$341=CakyQuyhoach)*((NhuCau!AT$336:AT$341)/10))+SUMPRODUCT((NhuCau!$E$336:$E$341=Kykehoach)*((NhuCau!AT$336:AT$341)/5))+SUMPRODUCT((NhuCau!$E$336:$E$341=$C321)*(NhuCau!AT$336:AT$341))),2)</f>
        <v>0</v>
      </c>
      <c r="AR321" s="2">
        <f>ROUND((SUMPRODUCT((NhuCau!$E$336:$E$341=CakyQuyhoach)*((NhuCau!AU$336:AU$341)/10))+SUMPRODUCT((NhuCau!$E$336:$E$341=Kykehoach)*((NhuCau!AU$336:AU$341)/5))+SUMPRODUCT((NhuCau!$E$336:$E$341=$C321)*(NhuCau!AU$336:AU$341))),2)</f>
        <v>0</v>
      </c>
      <c r="AS321" s="2">
        <f>ROUND((SUMPRODUCT((NhuCau!$E$336:$E$341=CakyQuyhoach)*((NhuCau!AV$336:AV$341)/10))+SUMPRODUCT((NhuCau!$E$336:$E$341=Kykehoach)*((NhuCau!AV$336:AV$341)/5))+SUMPRODUCT((NhuCau!$E$336:$E$341=$C321)*(NhuCau!AV$336:AV$341))),2)</f>
        <v>0</v>
      </c>
      <c r="AT321" s="2">
        <f>ROUND((SUMPRODUCT((NhuCau!$E$336:$E$341=CakyQuyhoach)*((NhuCau!AW$336:AW$341)/10))+SUMPRODUCT((NhuCau!$E$336:$E$341=Kykehoach)*((NhuCau!AW$336:AW$341)/5))+SUMPRODUCT((NhuCau!$E$336:$E$341=$C321)*(NhuCau!AW$336:AW$341))),2)</f>
        <v>0</v>
      </c>
      <c r="AU321" s="2">
        <f>ROUND((SUMPRODUCT((NhuCau!$E$336:$E$341=CakyQuyhoach)*((NhuCau!AX$336:AX$341)/10))+SUMPRODUCT((NhuCau!$E$336:$E$341=Kykehoach)*((NhuCau!AX$336:AX$341)/5))+SUMPRODUCT((NhuCau!$E$336:$E$341=$C321)*(NhuCau!AX$336:AX$341))),2)</f>
        <v>0</v>
      </c>
      <c r="AV321" s="2">
        <f>ROUND((SUMPRODUCT((NhuCau!$E$336:$E$341=CakyQuyhoach)*((NhuCau!AY$336:AY$341)/10))+SUMPRODUCT((NhuCau!$E$336:$E$341=Kykehoach)*((NhuCau!AY$336:AY$341)/5))+SUMPRODUCT((NhuCau!$E$336:$E$341=$C321)*(NhuCau!AY$336:AY$341))),2)</f>
        <v>0</v>
      </c>
      <c r="AW321" s="2">
        <f>ROUND((SUMPRODUCT((NhuCau!$E$336:$E$341=CakyQuyhoach)*((NhuCau!AZ$336:AZ$341)/10))+SUMPRODUCT((NhuCau!$E$336:$E$341=Kykehoach)*((NhuCau!AZ$336:AZ$341)/5))+SUMPRODUCT((NhuCau!$E$336:$E$341=$C321)*(NhuCau!AZ$336:AZ$341))),2)</f>
        <v>0</v>
      </c>
      <c r="AX321" s="2">
        <f>ROUND((SUMPRODUCT((NhuCau!$E$336:$E$341=CakyQuyhoach)*((NhuCau!BA$336:BA$341)/10))+SUMPRODUCT((NhuCau!$E$336:$E$341=Kykehoach)*((NhuCau!BA$336:BA$341)/5))+SUMPRODUCT((NhuCau!$E$336:$E$341=$C321)*(NhuCau!BA$336:BA$341))),2)</f>
        <v>0</v>
      </c>
      <c r="AY321" s="2">
        <f>ROUND((SUMPRODUCT((NhuCau!$E$336:$E$341=CakyQuyhoach)*((NhuCau!BB$336:BB$341)/10))+SUMPRODUCT((NhuCau!$E$336:$E$341=Kykehoach)*((NhuCau!BB$336:BB$341)/5))+SUMPRODUCT((NhuCau!$E$336:$E$341=$C321)*(NhuCau!BB$336:BB$341))),2)</f>
        <v>0</v>
      </c>
      <c r="AZ321" s="2">
        <f>ROUND((SUMPRODUCT((NhuCau!$E$336:$E$341=CakyQuyhoach)*((NhuCau!BD$336:BD$341)/10))+SUMPRODUCT((NhuCau!$E$336:$E$341=Kykehoach)*((NhuCau!BD$336:BD$341)/5))+SUMPRODUCT((NhuCau!$E$336:$E$341=$C321)*(NhuCau!BD$336:BD$341))),2)</f>
        <v>0</v>
      </c>
      <c r="BA321" s="2">
        <f>ROUND((SUMPRODUCT((NhuCau!$E$336:$E$341=CakyQuyhoach)*((NhuCau!BE$336:BE$341)/10))+SUMPRODUCT((NhuCau!$E$336:$E$341=Kykehoach)*((NhuCau!BE$336:BE$341)/5))+SUMPRODUCT((NhuCau!$E$336:$E$341=$C321)*(NhuCau!BE$336:BE$341))),2)</f>
        <v>0</v>
      </c>
      <c r="BB321" s="2">
        <f>ROUND((SUMPRODUCT((NhuCau!$E$336:$E$341=CakyQuyhoach)*((NhuCau!BF$336:BF$341)/10))+SUMPRODUCT((NhuCau!$E$336:$E$341=Kykehoach)*((NhuCau!BF$336:BF$341)/5))+SUMPRODUCT((NhuCau!$E$336:$E$341=$C321)*(NhuCau!BF$336:BF$341))),2)</f>
        <v>0</v>
      </c>
      <c r="BC321" s="2">
        <f>ROUND((SUMPRODUCT((NhuCau!$E$336:$E$341=CakyQuyhoach)*((NhuCau!BG$336:BG$341)/10))+SUMPRODUCT((NhuCau!$E$336:$E$341=Kykehoach)*((NhuCau!BG$336:BG$341)/5))+SUMPRODUCT((NhuCau!$E$336:$E$341=$C321)*(NhuCau!BG$336:BG$341))),2)</f>
        <v>0</v>
      </c>
      <c r="BD321" s="2">
        <f>ROUND((SUMPRODUCT((NhuCau!$E$336:$E$341=CakyQuyhoach)*((NhuCau!BH$336:BH$341)/10))+SUMPRODUCT((NhuCau!$E$336:$E$341=Kykehoach)*((NhuCau!BH$336:BH$341)/5))+SUMPRODUCT((NhuCau!$E$336:$E$341=$C321)*(NhuCau!BH$336:BH$341))),2)</f>
        <v>0</v>
      </c>
      <c r="BE321" s="2">
        <f>ROUND((SUMPRODUCT((NhuCau!$E$336:$E$341=CakyQuyhoach)*((NhuCau!BI$336:BI$341)/10))+SUMPRODUCT((NhuCau!$E$336:$E$341=Kykehoach)*((NhuCau!BI$336:BI$341)/5))+SUMPRODUCT((NhuCau!$E$336:$E$341=$C321)*(NhuCau!BI$336:BI$341))),2)</f>
        <v>0</v>
      </c>
      <c r="BF321" s="2">
        <f>ROUND((SUMPRODUCT((NhuCau!$E$336:$E$341=CakyQuyhoach)*((NhuCau!BJ$336:BJ$341)/10))+SUMPRODUCT((NhuCau!$E$336:$E$341=Kykehoach)*((NhuCau!BJ$336:BJ$341)/5))+SUMPRODUCT((NhuCau!$E$336:$E$341=$C321)*(NhuCau!BJ$336:BJ$341))),2)</f>
        <v>0</v>
      </c>
      <c r="BG321" s="2">
        <f>ROUND((SUMPRODUCT((NhuCau!$E$336:$E$341=CakyQuyhoach)*((NhuCau!BK$336:BK$341)/10))+SUMPRODUCT((NhuCau!$E$336:$E$341=Kykehoach)*((NhuCau!BK$336:BK$341)/5))+SUMPRODUCT((NhuCau!$E$336:$E$341=$C321)*(NhuCau!BK$336:BK$341))),2)</f>
        <v>0</v>
      </c>
    </row>
    <row r="322" spans="1:59" s="5" customFormat="1" ht="16.5" customHeight="1">
      <c r="A322" s="117" t="s">
        <v>42</v>
      </c>
      <c r="B322" s="256"/>
      <c r="C322" s="249" t="str">
        <f>BANGTINH!O11</f>
        <v>Năm 2030</v>
      </c>
      <c r="D322" s="246" t="s">
        <v>29</v>
      </c>
      <c r="E322" s="257">
        <f t="shared" ref="E322:F322" si="164">E315-E316</f>
        <v>0</v>
      </c>
      <c r="F322" s="8">
        <f t="shared" si="164"/>
        <v>0</v>
      </c>
      <c r="G322" s="8">
        <f t="shared" ref="G322:BG322" si="165">G315-G316</f>
        <v>0</v>
      </c>
      <c r="H322" s="8">
        <f t="shared" si="165"/>
        <v>0</v>
      </c>
      <c r="I322" s="8">
        <f t="shared" si="165"/>
        <v>0</v>
      </c>
      <c r="J322" s="8">
        <f t="shared" si="165"/>
        <v>0</v>
      </c>
      <c r="K322" s="8">
        <f t="shared" si="165"/>
        <v>0</v>
      </c>
      <c r="L322" s="8">
        <f t="shared" si="165"/>
        <v>0</v>
      </c>
      <c r="M322" s="8">
        <f t="shared" si="165"/>
        <v>0</v>
      </c>
      <c r="N322" s="8">
        <f t="shared" si="165"/>
        <v>0</v>
      </c>
      <c r="O322" s="8">
        <f t="shared" si="165"/>
        <v>0</v>
      </c>
      <c r="P322" s="8">
        <f t="shared" si="165"/>
        <v>0</v>
      </c>
      <c r="Q322" s="8">
        <f t="shared" si="165"/>
        <v>0</v>
      </c>
      <c r="R322" s="8">
        <f t="shared" si="165"/>
        <v>0</v>
      </c>
      <c r="S322" s="8">
        <f t="shared" si="165"/>
        <v>0</v>
      </c>
      <c r="T322" s="8">
        <f t="shared" si="165"/>
        <v>0</v>
      </c>
      <c r="U322" s="8">
        <f t="shared" si="165"/>
        <v>0</v>
      </c>
      <c r="V322" s="8">
        <f t="shared" si="165"/>
        <v>0</v>
      </c>
      <c r="W322" s="8">
        <f t="shared" si="165"/>
        <v>0</v>
      </c>
      <c r="X322" s="8">
        <f t="shared" si="165"/>
        <v>0</v>
      </c>
      <c r="Y322" s="8">
        <f t="shared" si="165"/>
        <v>0</v>
      </c>
      <c r="Z322" s="8">
        <f t="shared" si="165"/>
        <v>0</v>
      </c>
      <c r="AA322" s="8">
        <f t="shared" si="165"/>
        <v>0</v>
      </c>
      <c r="AB322" s="8">
        <f t="shared" si="165"/>
        <v>0</v>
      </c>
      <c r="AC322" s="8">
        <f t="shared" si="165"/>
        <v>0</v>
      </c>
      <c r="AD322" s="8">
        <f t="shared" si="165"/>
        <v>0</v>
      </c>
      <c r="AE322" s="8">
        <f t="shared" si="165"/>
        <v>0</v>
      </c>
      <c r="AF322" s="8">
        <f t="shared" si="165"/>
        <v>0</v>
      </c>
      <c r="AG322" s="8">
        <f t="shared" si="165"/>
        <v>0</v>
      </c>
      <c r="AH322" s="8">
        <f t="shared" si="165"/>
        <v>0</v>
      </c>
      <c r="AI322" s="8">
        <f t="shared" si="165"/>
        <v>0</v>
      </c>
      <c r="AJ322" s="8">
        <f t="shared" si="165"/>
        <v>0</v>
      </c>
      <c r="AK322" s="8">
        <f t="shared" si="165"/>
        <v>0</v>
      </c>
      <c r="AL322" s="8">
        <f t="shared" si="165"/>
        <v>0</v>
      </c>
      <c r="AM322" s="8">
        <f t="shared" si="165"/>
        <v>0</v>
      </c>
      <c r="AN322" s="8">
        <f t="shared" si="165"/>
        <v>0</v>
      </c>
      <c r="AO322" s="8">
        <f t="shared" si="165"/>
        <v>0</v>
      </c>
      <c r="AP322" s="8">
        <f t="shared" si="165"/>
        <v>0</v>
      </c>
      <c r="AQ322" s="8">
        <f t="shared" si="165"/>
        <v>0</v>
      </c>
      <c r="AR322" s="8">
        <f t="shared" si="165"/>
        <v>0</v>
      </c>
      <c r="AS322" s="8">
        <f t="shared" si="165"/>
        <v>0</v>
      </c>
      <c r="AT322" s="8">
        <f t="shared" si="165"/>
        <v>0</v>
      </c>
      <c r="AU322" s="8">
        <f t="shared" si="165"/>
        <v>0</v>
      </c>
      <c r="AV322" s="8">
        <f t="shared" si="165"/>
        <v>0</v>
      </c>
      <c r="AW322" s="8">
        <f t="shared" si="165"/>
        <v>0</v>
      </c>
      <c r="AX322" s="8">
        <f t="shared" si="165"/>
        <v>0</v>
      </c>
      <c r="AY322" s="8">
        <f t="shared" si="165"/>
        <v>0</v>
      </c>
      <c r="AZ322" s="8">
        <f t="shared" si="165"/>
        <v>0</v>
      </c>
      <c r="BA322" s="8">
        <f t="shared" si="165"/>
        <v>0</v>
      </c>
      <c r="BB322" s="8">
        <f t="shared" si="165"/>
        <v>0</v>
      </c>
      <c r="BC322" s="8">
        <f t="shared" si="165"/>
        <v>0</v>
      </c>
      <c r="BD322" s="8">
        <f t="shared" si="165"/>
        <v>0</v>
      </c>
      <c r="BE322" s="8">
        <f t="shared" si="165"/>
        <v>0</v>
      </c>
      <c r="BF322" s="8">
        <f t="shared" si="165"/>
        <v>0</v>
      </c>
      <c r="BG322" s="8">
        <f t="shared" si="165"/>
        <v>0</v>
      </c>
    </row>
    <row r="323" spans="1:59" s="5" customFormat="1" ht="16.5" customHeight="1">
      <c r="A323" s="117" t="s">
        <v>42</v>
      </c>
      <c r="B323" s="244"/>
      <c r="C323" s="245" t="s">
        <v>45</v>
      </c>
      <c r="D323" s="246" t="s">
        <v>30</v>
      </c>
      <c r="E323" s="247">
        <f>NhuCau!H342</f>
        <v>0</v>
      </c>
      <c r="F323" s="4">
        <f>NhuCau!I342</f>
        <v>0</v>
      </c>
      <c r="G323" s="4">
        <f>NhuCau!J342</f>
        <v>0</v>
      </c>
      <c r="H323" s="4">
        <f>NhuCau!K342</f>
        <v>0</v>
      </c>
      <c r="I323" s="4">
        <f>NhuCau!L342</f>
        <v>0</v>
      </c>
      <c r="J323" s="4">
        <f>NhuCau!M342</f>
        <v>0</v>
      </c>
      <c r="K323" s="4">
        <f>NhuCau!N342</f>
        <v>0</v>
      </c>
      <c r="L323" s="4">
        <f>NhuCau!O342</f>
        <v>0</v>
      </c>
      <c r="M323" s="4">
        <f>NhuCau!P342</f>
        <v>0</v>
      </c>
      <c r="N323" s="4">
        <f>NhuCau!Q342</f>
        <v>0</v>
      </c>
      <c r="O323" s="4">
        <f>NhuCau!R342</f>
        <v>0</v>
      </c>
      <c r="P323" s="4">
        <f>NhuCau!S342</f>
        <v>0</v>
      </c>
      <c r="Q323" s="4">
        <f>NhuCau!T342</f>
        <v>0</v>
      </c>
      <c r="R323" s="4">
        <f>NhuCau!U342</f>
        <v>0</v>
      </c>
      <c r="S323" s="4">
        <f>NhuCau!V342</f>
        <v>0</v>
      </c>
      <c r="T323" s="4">
        <f>NhuCau!W342</f>
        <v>0</v>
      </c>
      <c r="U323" s="4">
        <f>NhuCau!X342</f>
        <v>0</v>
      </c>
      <c r="V323" s="4">
        <f>NhuCau!Y342</f>
        <v>0</v>
      </c>
      <c r="W323" s="4">
        <f>NhuCau!Z342</f>
        <v>0</v>
      </c>
      <c r="X323" s="4">
        <f>NhuCau!AA342</f>
        <v>0</v>
      </c>
      <c r="Y323" s="4">
        <f>NhuCau!AB342</f>
        <v>0</v>
      </c>
      <c r="Z323" s="4">
        <f>NhuCau!AC342</f>
        <v>0</v>
      </c>
      <c r="AA323" s="4">
        <f>NhuCau!AD342</f>
        <v>0</v>
      </c>
      <c r="AB323" s="4">
        <f>NhuCau!AE342</f>
        <v>0</v>
      </c>
      <c r="AC323" s="4">
        <f>NhuCau!AF342</f>
        <v>0</v>
      </c>
      <c r="AD323" s="4">
        <f>NhuCau!AG342</f>
        <v>0</v>
      </c>
      <c r="AE323" s="4">
        <f>NhuCau!AH342</f>
        <v>0</v>
      </c>
      <c r="AF323" s="4">
        <f>NhuCau!AI342</f>
        <v>0</v>
      </c>
      <c r="AG323" s="4">
        <f>NhuCau!AJ342</f>
        <v>0</v>
      </c>
      <c r="AH323" s="4">
        <f>NhuCau!AK342</f>
        <v>0</v>
      </c>
      <c r="AI323" s="4">
        <f>NhuCau!AL342</f>
        <v>0</v>
      </c>
      <c r="AJ323" s="4">
        <f>NhuCau!AM342</f>
        <v>0</v>
      </c>
      <c r="AK323" s="4">
        <f>NhuCau!AN342</f>
        <v>0</v>
      </c>
      <c r="AL323" s="4">
        <f>NhuCau!AO342</f>
        <v>0</v>
      </c>
      <c r="AM323" s="4">
        <f>NhuCau!AP342</f>
        <v>0</v>
      </c>
      <c r="AN323" s="4">
        <f>NhuCau!AQ342</f>
        <v>0</v>
      </c>
      <c r="AO323" s="4">
        <f>NhuCau!AR342</f>
        <v>0</v>
      </c>
      <c r="AP323" s="4">
        <f>NhuCau!AS342</f>
        <v>0</v>
      </c>
      <c r="AQ323" s="4">
        <f>NhuCau!AT342</f>
        <v>0</v>
      </c>
      <c r="AR323" s="4">
        <f>NhuCau!AU342</f>
        <v>0</v>
      </c>
      <c r="AS323" s="4">
        <f>NhuCau!AV342</f>
        <v>0</v>
      </c>
      <c r="AT323" s="4">
        <f>NhuCau!AW342</f>
        <v>0</v>
      </c>
      <c r="AU323" s="4">
        <f>NhuCau!AX342</f>
        <v>0</v>
      </c>
      <c r="AV323" s="4">
        <f>NhuCau!AY342</f>
        <v>0</v>
      </c>
      <c r="AW323" s="4">
        <f>NhuCau!AZ342</f>
        <v>0</v>
      </c>
      <c r="AX323" s="4">
        <f>NhuCau!BA342</f>
        <v>0</v>
      </c>
      <c r="AY323" s="4">
        <f>NhuCau!BB342</f>
        <v>0</v>
      </c>
      <c r="AZ323" s="4">
        <f>NhuCau!BD342</f>
        <v>0</v>
      </c>
      <c r="BA323" s="4">
        <f>NhuCau!BE342</f>
        <v>0</v>
      </c>
      <c r="BB323" s="4">
        <f>NhuCau!BF342</f>
        <v>0</v>
      </c>
      <c r="BC323" s="4">
        <f>NhuCau!BG342</f>
        <v>0</v>
      </c>
      <c r="BD323" s="4">
        <f>NhuCau!BH342</f>
        <v>0</v>
      </c>
      <c r="BE323" s="4">
        <f>NhuCau!BI342</f>
        <v>0</v>
      </c>
      <c r="BF323" s="4">
        <f>NhuCau!BJ342</f>
        <v>0</v>
      </c>
      <c r="BG323" s="4">
        <f>NhuCau!BK342</f>
        <v>0</v>
      </c>
    </row>
    <row r="324" spans="1:59" s="5" customFormat="1" ht="16.5" customHeight="1">
      <c r="A324" s="117" t="s">
        <v>42</v>
      </c>
      <c r="B324" s="248"/>
      <c r="C324" s="249">
        <f>BANGTINH!O5</f>
        <v>0</v>
      </c>
      <c r="D324" s="246" t="s">
        <v>30</v>
      </c>
      <c r="E324" s="250">
        <f t="shared" ref="E324:F324" si="166">SUM(E325:E329)</f>
        <v>0</v>
      </c>
      <c r="F324" s="6">
        <f t="shared" si="166"/>
        <v>0</v>
      </c>
      <c r="G324" s="6">
        <f t="shared" ref="G324:BG324" si="167">SUM(G325:G329)</f>
        <v>0</v>
      </c>
      <c r="H324" s="6">
        <f t="shared" si="167"/>
        <v>0</v>
      </c>
      <c r="I324" s="6">
        <f t="shared" si="167"/>
        <v>0</v>
      </c>
      <c r="J324" s="6">
        <f t="shared" si="167"/>
        <v>0</v>
      </c>
      <c r="K324" s="6">
        <f t="shared" si="167"/>
        <v>0</v>
      </c>
      <c r="L324" s="6">
        <f t="shared" si="167"/>
        <v>0</v>
      </c>
      <c r="M324" s="6">
        <f t="shared" si="167"/>
        <v>0</v>
      </c>
      <c r="N324" s="6">
        <f t="shared" si="167"/>
        <v>0</v>
      </c>
      <c r="O324" s="6">
        <f t="shared" si="167"/>
        <v>0</v>
      </c>
      <c r="P324" s="6">
        <f t="shared" si="167"/>
        <v>0</v>
      </c>
      <c r="Q324" s="6">
        <f t="shared" si="167"/>
        <v>0</v>
      </c>
      <c r="R324" s="6">
        <f t="shared" si="167"/>
        <v>0</v>
      </c>
      <c r="S324" s="6">
        <f t="shared" si="167"/>
        <v>0</v>
      </c>
      <c r="T324" s="6">
        <f t="shared" si="167"/>
        <v>0</v>
      </c>
      <c r="U324" s="6">
        <f t="shared" si="167"/>
        <v>0</v>
      </c>
      <c r="V324" s="6">
        <f t="shared" si="167"/>
        <v>0</v>
      </c>
      <c r="W324" s="6">
        <f t="shared" si="167"/>
        <v>0</v>
      </c>
      <c r="X324" s="6">
        <f t="shared" si="167"/>
        <v>0</v>
      </c>
      <c r="Y324" s="6">
        <f t="shared" si="167"/>
        <v>0</v>
      </c>
      <c r="Z324" s="6">
        <f t="shared" si="167"/>
        <v>0</v>
      </c>
      <c r="AA324" s="6">
        <f t="shared" si="167"/>
        <v>0</v>
      </c>
      <c r="AB324" s="6">
        <f t="shared" si="167"/>
        <v>0</v>
      </c>
      <c r="AC324" s="6">
        <f t="shared" si="167"/>
        <v>0</v>
      </c>
      <c r="AD324" s="6">
        <f t="shared" si="167"/>
        <v>0</v>
      </c>
      <c r="AE324" s="6">
        <f t="shared" si="167"/>
        <v>0</v>
      </c>
      <c r="AF324" s="6">
        <f t="shared" si="167"/>
        <v>0</v>
      </c>
      <c r="AG324" s="6">
        <f t="shared" si="167"/>
        <v>0</v>
      </c>
      <c r="AH324" s="6">
        <f t="shared" si="167"/>
        <v>0</v>
      </c>
      <c r="AI324" s="6">
        <f t="shared" si="167"/>
        <v>0</v>
      </c>
      <c r="AJ324" s="6">
        <f t="shared" si="167"/>
        <v>0</v>
      </c>
      <c r="AK324" s="6">
        <f t="shared" si="167"/>
        <v>0</v>
      </c>
      <c r="AL324" s="6">
        <f t="shared" si="167"/>
        <v>0</v>
      </c>
      <c r="AM324" s="6">
        <f t="shared" si="167"/>
        <v>0</v>
      </c>
      <c r="AN324" s="6">
        <f t="shared" si="167"/>
        <v>0</v>
      </c>
      <c r="AO324" s="6">
        <f t="shared" si="167"/>
        <v>0</v>
      </c>
      <c r="AP324" s="6">
        <f t="shared" si="167"/>
        <v>0</v>
      </c>
      <c r="AQ324" s="6">
        <f t="shared" si="167"/>
        <v>0</v>
      </c>
      <c r="AR324" s="6">
        <f t="shared" si="167"/>
        <v>0</v>
      </c>
      <c r="AS324" s="6">
        <f t="shared" si="167"/>
        <v>0</v>
      </c>
      <c r="AT324" s="6">
        <f t="shared" si="167"/>
        <v>0</v>
      </c>
      <c r="AU324" s="6">
        <f t="shared" si="167"/>
        <v>0</v>
      </c>
      <c r="AV324" s="6">
        <f t="shared" si="167"/>
        <v>0</v>
      </c>
      <c r="AW324" s="6">
        <f t="shared" si="167"/>
        <v>0</v>
      </c>
      <c r="AX324" s="6">
        <f t="shared" si="167"/>
        <v>0</v>
      </c>
      <c r="AY324" s="6">
        <f t="shared" si="167"/>
        <v>0</v>
      </c>
      <c r="AZ324" s="6">
        <f t="shared" si="167"/>
        <v>0</v>
      </c>
      <c r="BA324" s="6">
        <f t="shared" si="167"/>
        <v>0</v>
      </c>
      <c r="BB324" s="6">
        <f t="shared" si="167"/>
        <v>0</v>
      </c>
      <c r="BC324" s="6">
        <f t="shared" si="167"/>
        <v>0</v>
      </c>
      <c r="BD324" s="6">
        <f t="shared" si="167"/>
        <v>0</v>
      </c>
      <c r="BE324" s="6">
        <f t="shared" si="167"/>
        <v>0</v>
      </c>
      <c r="BF324" s="6">
        <f t="shared" si="167"/>
        <v>0</v>
      </c>
      <c r="BG324" s="6">
        <f t="shared" si="167"/>
        <v>0</v>
      </c>
    </row>
    <row r="325" spans="1:59" s="1" customFormat="1" ht="16.5" customHeight="1">
      <c r="A325" s="251" t="s">
        <v>42</v>
      </c>
      <c r="B325" s="252"/>
      <c r="C325" s="253" t="str">
        <f>BANGTINH!O6</f>
        <v>Năm 2025</v>
      </c>
      <c r="D325" s="246" t="s">
        <v>30</v>
      </c>
      <c r="E325" s="255">
        <f>SUM(F325:BG325)</f>
        <v>0</v>
      </c>
      <c r="F325" s="2">
        <f>ROUND((SUMPRODUCT((NhuCau!$E$343:$E$347=CakyQuyhoach)*((NhuCau!I$343:I$347)/10))+SUMPRODUCT((NhuCau!$E$343:$E$347=Kykehoach)*((NhuCau!I$343:I$347)/5))+SUMPRODUCT((NhuCau!$E$343:$E$347=$C325)*(NhuCau!I$343:I$347))),2)</f>
        <v>0</v>
      </c>
      <c r="G325" s="2">
        <f>ROUND((SUMPRODUCT((NhuCau!$E$343:$E$347=CakyQuyhoach)*((NhuCau!J$343:J$347)/10))+SUMPRODUCT((NhuCau!$E$343:$E$347=Kykehoach)*((NhuCau!J$343:J$347)/5))+SUMPRODUCT((NhuCau!$E$343:$E$347=$C325)*(NhuCau!J$343:J$347))),2)</f>
        <v>0</v>
      </c>
      <c r="H325" s="2">
        <f>ROUND((SUMPRODUCT((NhuCau!$E$343:$E$347=CakyQuyhoach)*((NhuCau!K$343:K$347)/10))+SUMPRODUCT((NhuCau!$E$343:$E$347=Kykehoach)*((NhuCau!K$343:K$347)/5))+SUMPRODUCT((NhuCau!$E$343:$E$347=$C325)*(NhuCau!K$343:K$347))),2)</f>
        <v>0</v>
      </c>
      <c r="I325" s="2">
        <f>ROUND((SUMPRODUCT((NhuCau!$E$343:$E$347=CakyQuyhoach)*((NhuCau!L$343:L$347)/10))+SUMPRODUCT((NhuCau!$E$343:$E$347=Kykehoach)*((NhuCau!L$343:L$347)/5))+SUMPRODUCT((NhuCau!$E$343:$E$347=$C325)*(NhuCau!L$343:L$347))),2)</f>
        <v>0</v>
      </c>
      <c r="J325" s="2">
        <f>ROUND((SUMPRODUCT((NhuCau!$E$343:$E$347=CakyQuyhoach)*((NhuCau!M$343:M$347)/10))+SUMPRODUCT((NhuCau!$E$343:$E$347=Kykehoach)*((NhuCau!M$343:M$347)/5))+SUMPRODUCT((NhuCau!$E$343:$E$347=$C325)*(NhuCau!M$343:M$347))),2)</f>
        <v>0</v>
      </c>
      <c r="K325" s="2">
        <f>ROUND((SUMPRODUCT((NhuCau!$E$343:$E$347=CakyQuyhoach)*((NhuCau!N$343:N$347)/10))+SUMPRODUCT((NhuCau!$E$343:$E$347=Kykehoach)*((NhuCau!N$343:N$347)/5))+SUMPRODUCT((NhuCau!$E$343:$E$347=$C325)*(NhuCau!N$343:N$347))),2)</f>
        <v>0</v>
      </c>
      <c r="L325" s="2">
        <f>ROUND((SUMPRODUCT((NhuCau!$E$343:$E$347=CakyQuyhoach)*((NhuCau!O$343:O$347)/10))+SUMPRODUCT((NhuCau!$E$343:$E$347=Kykehoach)*((NhuCau!O$343:O$347)/5))+SUMPRODUCT((NhuCau!$E$343:$E$347=$C325)*(NhuCau!O$343:O$347))),2)</f>
        <v>0</v>
      </c>
      <c r="M325" s="2">
        <f>ROUND((SUMPRODUCT((NhuCau!$E$343:$E$347=CakyQuyhoach)*((NhuCau!P$343:P$347)/10))+SUMPRODUCT((NhuCau!$E$343:$E$347=Kykehoach)*((NhuCau!P$343:P$347)/5))+SUMPRODUCT((NhuCau!$E$343:$E$347=$C325)*(NhuCau!P$343:P$347))),2)</f>
        <v>0</v>
      </c>
      <c r="N325" s="2">
        <f>ROUND((SUMPRODUCT((NhuCau!$E$343:$E$347=CakyQuyhoach)*((NhuCau!Q$343:Q$347)/10))+SUMPRODUCT((NhuCau!$E$343:$E$347=Kykehoach)*((NhuCau!Q$343:Q$347)/5))+SUMPRODUCT((NhuCau!$E$343:$E$347=$C325)*(NhuCau!Q$343:Q$347))),2)</f>
        <v>0</v>
      </c>
      <c r="O325" s="2">
        <f>ROUND((SUMPRODUCT((NhuCau!$E$343:$E$347=CakyQuyhoach)*((NhuCau!R$343:R$347)/10))+SUMPRODUCT((NhuCau!$E$343:$E$347=Kykehoach)*((NhuCau!R$343:R$347)/5))+SUMPRODUCT((NhuCau!$E$343:$E$347=$C325)*(NhuCau!R$343:R$347))),2)</f>
        <v>0</v>
      </c>
      <c r="P325" s="2">
        <f>ROUND((SUMPRODUCT((NhuCau!$E$343:$E$347=CakyQuyhoach)*((NhuCau!S$343:S$347)/10))+SUMPRODUCT((NhuCau!$E$343:$E$347=Kykehoach)*((NhuCau!S$343:S$347)/5))+SUMPRODUCT((NhuCau!$E$343:$E$347=$C325)*(NhuCau!S$343:S$347))),2)</f>
        <v>0</v>
      </c>
      <c r="Q325" s="2">
        <f>ROUND((SUMPRODUCT((NhuCau!$E$343:$E$347=CakyQuyhoach)*((NhuCau!T$343:T$347)/10))+SUMPRODUCT((NhuCau!$E$343:$E$347=Kykehoach)*((NhuCau!T$343:T$347)/5))+SUMPRODUCT((NhuCau!$E$343:$E$347=$C325)*(NhuCau!T$343:T$347))),2)</f>
        <v>0</v>
      </c>
      <c r="R325" s="2">
        <f>ROUND((SUMPRODUCT((NhuCau!$E$343:$E$347=CakyQuyhoach)*((NhuCau!U$343:U$347)/10))+SUMPRODUCT((NhuCau!$E$343:$E$347=Kykehoach)*((NhuCau!U$343:U$347)/5))+SUMPRODUCT((NhuCau!$E$343:$E$347=$C325)*(NhuCau!U$343:U$347))),2)</f>
        <v>0</v>
      </c>
      <c r="S325" s="2">
        <f>ROUND((SUMPRODUCT((NhuCau!$E$343:$E$347=CakyQuyhoach)*((NhuCau!V$343:V$347)/10))+SUMPRODUCT((NhuCau!$E$343:$E$347=Kykehoach)*((NhuCau!V$343:V$347)/5))+SUMPRODUCT((NhuCau!$E$343:$E$347=$C325)*(NhuCau!V$343:V$347))),2)</f>
        <v>0</v>
      </c>
      <c r="T325" s="2">
        <f>ROUND((SUMPRODUCT((NhuCau!$E$343:$E$347=CakyQuyhoach)*((NhuCau!W$343:W$347)/10))+SUMPRODUCT((NhuCau!$E$343:$E$347=Kykehoach)*((NhuCau!W$343:W$347)/5))+SUMPRODUCT((NhuCau!$E$343:$E$347=$C325)*(NhuCau!W$343:W$347))),2)</f>
        <v>0</v>
      </c>
      <c r="U325" s="2">
        <f>ROUND((SUMPRODUCT((NhuCau!$E$343:$E$347=CakyQuyhoach)*((NhuCau!X$343:X$347)/10))+SUMPRODUCT((NhuCau!$E$343:$E$347=Kykehoach)*((NhuCau!X$343:X$347)/5))+SUMPRODUCT((NhuCau!$E$343:$E$347=$C325)*(NhuCau!X$343:X$347))),2)</f>
        <v>0</v>
      </c>
      <c r="V325" s="2">
        <f>ROUND((SUMPRODUCT((NhuCau!$E$343:$E$347=CakyQuyhoach)*((NhuCau!Y$343:Y$347)/10))+SUMPRODUCT((NhuCau!$E$343:$E$347=Kykehoach)*((NhuCau!Y$343:Y$347)/5))+SUMPRODUCT((NhuCau!$E$343:$E$347=$C325)*(NhuCau!Y$343:Y$347))),2)</f>
        <v>0</v>
      </c>
      <c r="W325" s="2">
        <f>ROUND((SUMPRODUCT((NhuCau!$E$343:$E$347=CakyQuyhoach)*((NhuCau!Z$343:Z$347)/10))+SUMPRODUCT((NhuCau!$E$343:$E$347=Kykehoach)*((NhuCau!Z$343:Z$347)/5))+SUMPRODUCT((NhuCau!$E$343:$E$347=$C325)*(NhuCau!Z$343:Z$347))),2)</f>
        <v>0</v>
      </c>
      <c r="X325" s="2">
        <f>ROUND((SUMPRODUCT((NhuCau!$E$343:$E$347=CakyQuyhoach)*((NhuCau!AA$343:AA$347)/10))+SUMPRODUCT((NhuCau!$E$343:$E$347=Kykehoach)*((NhuCau!AA$343:AA$347)/5))+SUMPRODUCT((NhuCau!$E$343:$E$347=$C325)*(NhuCau!AA$343:AA$347))),2)</f>
        <v>0</v>
      </c>
      <c r="Y325" s="2">
        <f>ROUND((SUMPRODUCT((NhuCau!$E$343:$E$347=CakyQuyhoach)*((NhuCau!AB$343:AB$347)/10))+SUMPRODUCT((NhuCau!$E$343:$E$347=Kykehoach)*((NhuCau!AB$343:AB$347)/5))+SUMPRODUCT((NhuCau!$E$343:$E$347=$C325)*(NhuCau!AB$343:AB$347))),2)</f>
        <v>0</v>
      </c>
      <c r="Z325" s="2">
        <f>ROUND((SUMPRODUCT((NhuCau!$E$343:$E$347=CakyQuyhoach)*((NhuCau!AC$343:AC$347)/10))+SUMPRODUCT((NhuCau!$E$343:$E$347=Kykehoach)*((NhuCau!AC$343:AC$347)/5))+SUMPRODUCT((NhuCau!$E$343:$E$347=$C325)*(NhuCau!AC$343:AC$347))),2)</f>
        <v>0</v>
      </c>
      <c r="AA325" s="2">
        <f>ROUND((SUMPRODUCT((NhuCau!$E$343:$E$347=CakyQuyhoach)*((NhuCau!AD$343:AD$347)/10))+SUMPRODUCT((NhuCau!$E$343:$E$347=Kykehoach)*((NhuCau!AD$343:AD$347)/5))+SUMPRODUCT((NhuCau!$E$343:$E$347=$C325)*(NhuCau!AD$343:AD$347))),2)</f>
        <v>0</v>
      </c>
      <c r="AB325" s="2">
        <f>ROUND((SUMPRODUCT((NhuCau!$E$343:$E$347=CakyQuyhoach)*((NhuCau!AE$343:AE$347)/10))+SUMPRODUCT((NhuCau!$E$343:$E$347=Kykehoach)*((NhuCau!AE$343:AE$347)/5))+SUMPRODUCT((NhuCau!$E$343:$E$347=$C325)*(NhuCau!AE$343:AE$347))),2)</f>
        <v>0</v>
      </c>
      <c r="AC325" s="2">
        <f>ROUND((SUMPRODUCT((NhuCau!$E$343:$E$347=CakyQuyhoach)*((NhuCau!AF$343:AF$347)/10))+SUMPRODUCT((NhuCau!$E$343:$E$347=Kykehoach)*((NhuCau!AF$343:AF$347)/5))+SUMPRODUCT((NhuCau!$E$343:$E$347=$C325)*(NhuCau!AF$343:AF$347))),2)</f>
        <v>0</v>
      </c>
      <c r="AD325" s="2">
        <f>ROUND((SUMPRODUCT((NhuCau!$E$343:$E$347=CakyQuyhoach)*((NhuCau!AG$343:AG$347)/10))+SUMPRODUCT((NhuCau!$E$343:$E$347=Kykehoach)*((NhuCau!AG$343:AG$347)/5))+SUMPRODUCT((NhuCau!$E$343:$E$347=$C325)*(NhuCau!AG$343:AG$347))),2)</f>
        <v>0</v>
      </c>
      <c r="AE325" s="2">
        <f>ROUND((SUMPRODUCT((NhuCau!$E$343:$E$347=CakyQuyhoach)*((NhuCau!AH$343:AH$347)/10))+SUMPRODUCT((NhuCau!$E$343:$E$347=Kykehoach)*((NhuCau!AH$343:AH$347)/5))+SUMPRODUCT((NhuCau!$E$343:$E$347=$C325)*(NhuCau!AH$343:AH$347))),2)</f>
        <v>0</v>
      </c>
      <c r="AF325" s="2">
        <f>ROUND((SUMPRODUCT((NhuCau!$E$343:$E$347=CakyQuyhoach)*((NhuCau!AI$343:AI$347)/10))+SUMPRODUCT((NhuCau!$E$343:$E$347=Kykehoach)*((NhuCau!AI$343:AI$347)/5))+SUMPRODUCT((NhuCau!$E$343:$E$347=$C325)*(NhuCau!AI$343:AI$347))),2)</f>
        <v>0</v>
      </c>
      <c r="AG325" s="2">
        <f>ROUND((SUMPRODUCT((NhuCau!$E$343:$E$347=CakyQuyhoach)*((NhuCau!AJ$343:AJ$347)/10))+SUMPRODUCT((NhuCau!$E$343:$E$347=Kykehoach)*((NhuCau!AJ$343:AJ$347)/5))+SUMPRODUCT((NhuCau!$E$343:$E$347=$C325)*(NhuCau!AJ$343:AJ$347))),2)</f>
        <v>0</v>
      </c>
      <c r="AH325" s="2">
        <f>ROUND((SUMPRODUCT((NhuCau!$E$343:$E$347=CakyQuyhoach)*((NhuCau!AK$343:AK$347)/10))+SUMPRODUCT((NhuCau!$E$343:$E$347=Kykehoach)*((NhuCau!AK$343:AK$347)/5))+SUMPRODUCT((NhuCau!$E$343:$E$347=$C325)*(NhuCau!AK$343:AK$347))),2)</f>
        <v>0</v>
      </c>
      <c r="AI325" s="2">
        <f>ROUND((SUMPRODUCT((NhuCau!$E$343:$E$347=CakyQuyhoach)*((NhuCau!AL$343:AL$347)/10))+SUMPRODUCT((NhuCau!$E$343:$E$347=Kykehoach)*((NhuCau!AL$343:AL$347)/5))+SUMPRODUCT((NhuCau!$E$343:$E$347=$C325)*(NhuCau!AL$343:AL$347))),2)</f>
        <v>0</v>
      </c>
      <c r="AJ325" s="2">
        <f>ROUND((SUMPRODUCT((NhuCau!$E$343:$E$347=CakyQuyhoach)*((NhuCau!AM$343:AM$347)/10))+SUMPRODUCT((NhuCau!$E$343:$E$347=Kykehoach)*((NhuCau!AM$343:AM$347)/5))+SUMPRODUCT((NhuCau!$E$343:$E$347=$C325)*(NhuCau!AM$343:AM$347))),2)</f>
        <v>0</v>
      </c>
      <c r="AK325" s="2">
        <f>ROUND((SUMPRODUCT((NhuCau!$E$343:$E$347=CakyQuyhoach)*((NhuCau!AN$343:AN$347)/10))+SUMPRODUCT((NhuCau!$E$343:$E$347=Kykehoach)*((NhuCau!AN$343:AN$347)/5))+SUMPRODUCT((NhuCau!$E$343:$E$347=$C325)*(NhuCau!AN$343:AN$347))),2)</f>
        <v>0</v>
      </c>
      <c r="AL325" s="2">
        <f>ROUND((SUMPRODUCT((NhuCau!$E$343:$E$347=CakyQuyhoach)*((NhuCau!AO$343:AO$347)/10))+SUMPRODUCT((NhuCau!$E$343:$E$347=Kykehoach)*((NhuCau!AO$343:AO$347)/5))+SUMPRODUCT((NhuCau!$E$343:$E$347=$C325)*(NhuCau!AO$343:AO$347))),2)</f>
        <v>0</v>
      </c>
      <c r="AM325" s="2">
        <f>ROUND((SUMPRODUCT((NhuCau!$E$343:$E$347=CakyQuyhoach)*((NhuCau!AP$343:AP$347)/10))+SUMPRODUCT((NhuCau!$E$343:$E$347=Kykehoach)*((NhuCau!AP$343:AP$347)/5))+SUMPRODUCT((NhuCau!$E$343:$E$347=$C325)*(NhuCau!AP$343:AP$347))),2)</f>
        <v>0</v>
      </c>
      <c r="AN325" s="2">
        <f>ROUND((SUMPRODUCT((NhuCau!$E$343:$E$347=CakyQuyhoach)*((NhuCau!AQ$343:AQ$347)/10))+SUMPRODUCT((NhuCau!$E$343:$E$347=Kykehoach)*((NhuCau!AQ$343:AQ$347)/5))+SUMPRODUCT((NhuCau!$E$343:$E$347=$C325)*(NhuCau!AQ$343:AQ$347))),2)</f>
        <v>0</v>
      </c>
      <c r="AO325" s="2">
        <f>ROUND((SUMPRODUCT((NhuCau!$E$343:$E$347=CakyQuyhoach)*((NhuCau!AR$343:AR$347)/10))+SUMPRODUCT((NhuCau!$E$343:$E$347=Kykehoach)*((NhuCau!AR$343:AR$347)/5))+SUMPRODUCT((NhuCau!$E$343:$E$347=$C325)*(NhuCau!AR$343:AR$347))),2)</f>
        <v>0</v>
      </c>
      <c r="AP325" s="2">
        <f>ROUND((SUMPRODUCT((NhuCau!$E$343:$E$347=CakyQuyhoach)*((NhuCau!AS$343:AS$347)/10))+SUMPRODUCT((NhuCau!$E$343:$E$347=Kykehoach)*((NhuCau!AS$343:AS$347)/5))+SUMPRODUCT((NhuCau!$E$343:$E$347=$C325)*(NhuCau!AS$343:AS$347))),2)</f>
        <v>0</v>
      </c>
      <c r="AQ325" s="2">
        <f>ROUND((SUMPRODUCT((NhuCau!$E$343:$E$347=CakyQuyhoach)*((NhuCau!AT$343:AT$347)/10))+SUMPRODUCT((NhuCau!$E$343:$E$347=Kykehoach)*((NhuCau!AT$343:AT$347)/5))+SUMPRODUCT((NhuCau!$E$343:$E$347=$C325)*(NhuCau!AT$343:AT$347))),2)</f>
        <v>0</v>
      </c>
      <c r="AR325" s="2">
        <f>ROUND((SUMPRODUCT((NhuCau!$E$343:$E$347=CakyQuyhoach)*((NhuCau!AU$343:AU$347)/10))+SUMPRODUCT((NhuCau!$E$343:$E$347=Kykehoach)*((NhuCau!AU$343:AU$347)/5))+SUMPRODUCT((NhuCau!$E$343:$E$347=$C325)*(NhuCau!AU$343:AU$347))),2)</f>
        <v>0</v>
      </c>
      <c r="AS325" s="2">
        <f>ROUND((SUMPRODUCT((NhuCau!$E$343:$E$347=CakyQuyhoach)*((NhuCau!AV$343:AV$347)/10))+SUMPRODUCT((NhuCau!$E$343:$E$347=Kykehoach)*((NhuCau!AV$343:AV$347)/5))+SUMPRODUCT((NhuCau!$E$343:$E$347=$C325)*(NhuCau!AV$343:AV$347))),2)</f>
        <v>0</v>
      </c>
      <c r="AT325" s="2">
        <f>ROUND((SUMPRODUCT((NhuCau!$E$343:$E$347=CakyQuyhoach)*((NhuCau!AW$343:AW$347)/10))+SUMPRODUCT((NhuCau!$E$343:$E$347=Kykehoach)*((NhuCau!AW$343:AW$347)/5))+SUMPRODUCT((NhuCau!$E$343:$E$347=$C325)*(NhuCau!AW$343:AW$347))),2)</f>
        <v>0</v>
      </c>
      <c r="AU325" s="2">
        <f>ROUND((SUMPRODUCT((NhuCau!$E$343:$E$347=CakyQuyhoach)*((NhuCau!AX$343:AX$347)/10))+SUMPRODUCT((NhuCau!$E$343:$E$347=Kykehoach)*((NhuCau!AX$343:AX$347)/5))+SUMPRODUCT((NhuCau!$E$343:$E$347=$C325)*(NhuCau!AX$343:AX$347))),2)</f>
        <v>0</v>
      </c>
      <c r="AV325" s="2">
        <f>ROUND((SUMPRODUCT((NhuCau!$E$343:$E$347=CakyQuyhoach)*((NhuCau!AY$343:AY$347)/10))+SUMPRODUCT((NhuCau!$E$343:$E$347=Kykehoach)*((NhuCau!AY$343:AY$347)/5))+SUMPRODUCT((NhuCau!$E$343:$E$347=$C325)*(NhuCau!AY$343:AY$347))),2)</f>
        <v>0</v>
      </c>
      <c r="AW325" s="2">
        <f>ROUND((SUMPRODUCT((NhuCau!$E$343:$E$347=CakyQuyhoach)*((NhuCau!AZ$343:AZ$347)/10))+SUMPRODUCT((NhuCau!$E$343:$E$347=Kykehoach)*((NhuCau!AZ$343:AZ$347)/5))+SUMPRODUCT((NhuCau!$E$343:$E$347=$C325)*(NhuCau!AZ$343:AZ$347))),2)</f>
        <v>0</v>
      </c>
      <c r="AX325" s="2">
        <f>ROUND((SUMPRODUCT((NhuCau!$E$343:$E$347=CakyQuyhoach)*((NhuCau!BA$343:BA$347)/10))+SUMPRODUCT((NhuCau!$E$343:$E$347=Kykehoach)*((NhuCau!BA$343:BA$347)/5))+SUMPRODUCT((NhuCau!$E$343:$E$347=$C325)*(NhuCau!BA$343:BA$347))),2)</f>
        <v>0</v>
      </c>
      <c r="AY325" s="2">
        <f>ROUND((SUMPRODUCT((NhuCau!$E$343:$E$347=CakyQuyhoach)*((NhuCau!BB$343:BB$347)/10))+SUMPRODUCT((NhuCau!$E$343:$E$347=Kykehoach)*((NhuCau!BB$343:BB$347)/5))+SUMPRODUCT((NhuCau!$E$343:$E$347=$C325)*(NhuCau!BB$343:BB$347))),2)</f>
        <v>0</v>
      </c>
      <c r="AZ325" s="2">
        <f>ROUND((SUMPRODUCT((NhuCau!$E$343:$E$347=CakyQuyhoach)*((NhuCau!BD$343:BD$347)/10))+SUMPRODUCT((NhuCau!$E$343:$E$347=Kykehoach)*((NhuCau!BD$343:BD$347)/5))+SUMPRODUCT((NhuCau!$E$343:$E$347=$C325)*(NhuCau!BD$343:BD$347))),2)</f>
        <v>0</v>
      </c>
      <c r="BA325" s="2">
        <f>ROUND((SUMPRODUCT((NhuCau!$E$343:$E$347=CakyQuyhoach)*((NhuCau!BE$343:BE$347)/10))+SUMPRODUCT((NhuCau!$E$343:$E$347=Kykehoach)*((NhuCau!BE$343:BE$347)/5))+SUMPRODUCT((NhuCau!$E$343:$E$347=$C325)*(NhuCau!BE$343:BE$347))),2)</f>
        <v>0</v>
      </c>
      <c r="BB325" s="2">
        <f>ROUND((SUMPRODUCT((NhuCau!$E$343:$E$347=CakyQuyhoach)*((NhuCau!BF$343:BF$347)/10))+SUMPRODUCT((NhuCau!$E$343:$E$347=Kykehoach)*((NhuCau!BF$343:BF$347)/5))+SUMPRODUCT((NhuCau!$E$343:$E$347=$C325)*(NhuCau!BF$343:BF$347))),2)</f>
        <v>0</v>
      </c>
      <c r="BC325" s="2">
        <f>ROUND((SUMPRODUCT((NhuCau!$E$343:$E$347=CakyQuyhoach)*((NhuCau!BG$343:BG$347)/10))+SUMPRODUCT((NhuCau!$E$343:$E$347=Kykehoach)*((NhuCau!BG$343:BG$347)/5))+SUMPRODUCT((NhuCau!$E$343:$E$347=$C325)*(NhuCau!BG$343:BG$347))),2)</f>
        <v>0</v>
      </c>
      <c r="BD325" s="2">
        <f>ROUND((SUMPRODUCT((NhuCau!$E$343:$E$347=CakyQuyhoach)*((NhuCau!BH$343:BH$347)/10))+SUMPRODUCT((NhuCau!$E$343:$E$347=Kykehoach)*((NhuCau!BH$343:BH$347)/5))+SUMPRODUCT((NhuCau!$E$343:$E$347=$C325)*(NhuCau!BH$343:BH$347))),2)</f>
        <v>0</v>
      </c>
      <c r="BE325" s="2">
        <f>ROUND((SUMPRODUCT((NhuCau!$E$343:$E$347=CakyQuyhoach)*((NhuCau!BI$343:BI$347)/10))+SUMPRODUCT((NhuCau!$E$343:$E$347=Kykehoach)*((NhuCau!BI$343:BI$347)/5))+SUMPRODUCT((NhuCau!$E$343:$E$347=$C325)*(NhuCau!BI$343:BI$347))),2)</f>
        <v>0</v>
      </c>
      <c r="BF325" s="2">
        <f>ROUND((SUMPRODUCT((NhuCau!$E$343:$E$347=CakyQuyhoach)*((NhuCau!BJ$343:BJ$347)/10))+SUMPRODUCT((NhuCau!$E$343:$E$347=Kykehoach)*((NhuCau!BJ$343:BJ$347)/5))+SUMPRODUCT((NhuCau!$E$343:$E$347=$C325)*(NhuCau!BJ$343:BJ$347))),2)</f>
        <v>0</v>
      </c>
      <c r="BG325" s="2">
        <f>ROUND((SUMPRODUCT((NhuCau!$E$343:$E$347=CakyQuyhoach)*((NhuCau!BK$343:BK$347)/10))+SUMPRODUCT((NhuCau!$E$343:$E$347=Kykehoach)*((NhuCau!BK$343:BK$347)/5))+SUMPRODUCT((NhuCau!$E$343:$E$347=$C325)*(NhuCau!BK$343:BK$347))),2)</f>
        <v>0</v>
      </c>
    </row>
    <row r="326" spans="1:59" s="1" customFormat="1" ht="16.5" customHeight="1">
      <c r="A326" s="251" t="s">
        <v>42</v>
      </c>
      <c r="B326" s="252"/>
      <c r="C326" s="253" t="str">
        <f>BANGTINH!O7</f>
        <v>Năm 2026</v>
      </c>
      <c r="D326" s="246" t="s">
        <v>30</v>
      </c>
      <c r="E326" s="255">
        <f>SUM(F326:BG326)</f>
        <v>0</v>
      </c>
      <c r="F326" s="2">
        <f>ROUND((SUMPRODUCT((NhuCau!$E$343:$E$347=CakyQuyhoach)*((NhuCau!I$343:I$347)/10))+SUMPRODUCT((NhuCau!$E$343:$E$347=Kykehoach)*((NhuCau!I$343:I$347)/5))+SUMPRODUCT((NhuCau!$E$343:$E$347=$C326)*(NhuCau!I$343:I$347))),2)</f>
        <v>0</v>
      </c>
      <c r="G326" s="2">
        <f>ROUND((SUMPRODUCT((NhuCau!$E$343:$E$347=CakyQuyhoach)*((NhuCau!J$343:J$347)/10))+SUMPRODUCT((NhuCau!$E$343:$E$347=Kykehoach)*((NhuCau!J$343:J$347)/5))+SUMPRODUCT((NhuCau!$E$343:$E$347=$C326)*(NhuCau!J$343:J$347))),2)</f>
        <v>0</v>
      </c>
      <c r="H326" s="2">
        <f>ROUND((SUMPRODUCT((NhuCau!$E$343:$E$347=CakyQuyhoach)*((NhuCau!K$343:K$347)/10))+SUMPRODUCT((NhuCau!$E$343:$E$347=Kykehoach)*((NhuCau!K$343:K$347)/5))+SUMPRODUCT((NhuCau!$E$343:$E$347=$C326)*(NhuCau!K$343:K$347))),2)</f>
        <v>0</v>
      </c>
      <c r="I326" s="2">
        <f>ROUND((SUMPRODUCT((NhuCau!$E$343:$E$347=CakyQuyhoach)*((NhuCau!L$343:L$347)/10))+SUMPRODUCT((NhuCau!$E$343:$E$347=Kykehoach)*((NhuCau!L$343:L$347)/5))+SUMPRODUCT((NhuCau!$E$343:$E$347=$C326)*(NhuCau!L$343:L$347))),2)</f>
        <v>0</v>
      </c>
      <c r="J326" s="2">
        <f>ROUND((SUMPRODUCT((NhuCau!$E$343:$E$347=CakyQuyhoach)*((NhuCau!M$343:M$347)/10))+SUMPRODUCT((NhuCau!$E$343:$E$347=Kykehoach)*((NhuCau!M$343:M$347)/5))+SUMPRODUCT((NhuCau!$E$343:$E$347=$C326)*(NhuCau!M$343:M$347))),2)</f>
        <v>0</v>
      </c>
      <c r="K326" s="2">
        <f>ROUND((SUMPRODUCT((NhuCau!$E$343:$E$347=CakyQuyhoach)*((NhuCau!N$343:N$347)/10))+SUMPRODUCT((NhuCau!$E$343:$E$347=Kykehoach)*((NhuCau!N$343:N$347)/5))+SUMPRODUCT((NhuCau!$E$343:$E$347=$C326)*(NhuCau!N$343:N$347))),2)</f>
        <v>0</v>
      </c>
      <c r="L326" s="2">
        <f>ROUND((SUMPRODUCT((NhuCau!$E$343:$E$347=CakyQuyhoach)*((NhuCau!O$343:O$347)/10))+SUMPRODUCT((NhuCau!$E$343:$E$347=Kykehoach)*((NhuCau!O$343:O$347)/5))+SUMPRODUCT((NhuCau!$E$343:$E$347=$C326)*(NhuCau!O$343:O$347))),2)</f>
        <v>0</v>
      </c>
      <c r="M326" s="2">
        <f>ROUND((SUMPRODUCT((NhuCau!$E$343:$E$347=CakyQuyhoach)*((NhuCau!P$343:P$347)/10))+SUMPRODUCT((NhuCau!$E$343:$E$347=Kykehoach)*((NhuCau!P$343:P$347)/5))+SUMPRODUCT((NhuCau!$E$343:$E$347=$C326)*(NhuCau!P$343:P$347))),2)</f>
        <v>0</v>
      </c>
      <c r="N326" s="2">
        <f>ROUND((SUMPRODUCT((NhuCau!$E$343:$E$347=CakyQuyhoach)*((NhuCau!Q$343:Q$347)/10))+SUMPRODUCT((NhuCau!$E$343:$E$347=Kykehoach)*((NhuCau!Q$343:Q$347)/5))+SUMPRODUCT((NhuCau!$E$343:$E$347=$C326)*(NhuCau!Q$343:Q$347))),2)</f>
        <v>0</v>
      </c>
      <c r="O326" s="2">
        <f>ROUND((SUMPRODUCT((NhuCau!$E$343:$E$347=CakyQuyhoach)*((NhuCau!R$343:R$347)/10))+SUMPRODUCT((NhuCau!$E$343:$E$347=Kykehoach)*((NhuCau!R$343:R$347)/5))+SUMPRODUCT((NhuCau!$E$343:$E$347=$C326)*(NhuCau!R$343:R$347))),2)</f>
        <v>0</v>
      </c>
      <c r="P326" s="2">
        <f>ROUND((SUMPRODUCT((NhuCau!$E$343:$E$347=CakyQuyhoach)*((NhuCau!S$343:S$347)/10))+SUMPRODUCT((NhuCau!$E$343:$E$347=Kykehoach)*((NhuCau!S$343:S$347)/5))+SUMPRODUCT((NhuCau!$E$343:$E$347=$C326)*(NhuCau!S$343:S$347))),2)</f>
        <v>0</v>
      </c>
      <c r="Q326" s="2">
        <f>ROUND((SUMPRODUCT((NhuCau!$E$343:$E$347=CakyQuyhoach)*((NhuCau!T$343:T$347)/10))+SUMPRODUCT((NhuCau!$E$343:$E$347=Kykehoach)*((NhuCau!T$343:T$347)/5))+SUMPRODUCT((NhuCau!$E$343:$E$347=$C326)*(NhuCau!T$343:T$347))),2)</f>
        <v>0</v>
      </c>
      <c r="R326" s="2">
        <f>ROUND((SUMPRODUCT((NhuCau!$E$343:$E$347=CakyQuyhoach)*((NhuCau!U$343:U$347)/10))+SUMPRODUCT((NhuCau!$E$343:$E$347=Kykehoach)*((NhuCau!U$343:U$347)/5))+SUMPRODUCT((NhuCau!$E$343:$E$347=$C326)*(NhuCau!U$343:U$347))),2)</f>
        <v>0</v>
      </c>
      <c r="S326" s="2">
        <f>ROUND((SUMPRODUCT((NhuCau!$E$343:$E$347=CakyQuyhoach)*((NhuCau!V$343:V$347)/10))+SUMPRODUCT((NhuCau!$E$343:$E$347=Kykehoach)*((NhuCau!V$343:V$347)/5))+SUMPRODUCT((NhuCau!$E$343:$E$347=$C326)*(NhuCau!V$343:V$347))),2)</f>
        <v>0</v>
      </c>
      <c r="T326" s="2">
        <f>ROUND((SUMPRODUCT((NhuCau!$E$343:$E$347=CakyQuyhoach)*((NhuCau!W$343:W$347)/10))+SUMPRODUCT((NhuCau!$E$343:$E$347=Kykehoach)*((NhuCau!W$343:W$347)/5))+SUMPRODUCT((NhuCau!$E$343:$E$347=$C326)*(NhuCau!W$343:W$347))),2)</f>
        <v>0</v>
      </c>
      <c r="U326" s="2">
        <f>ROUND((SUMPRODUCT((NhuCau!$E$343:$E$347=CakyQuyhoach)*((NhuCau!X$343:X$347)/10))+SUMPRODUCT((NhuCau!$E$343:$E$347=Kykehoach)*((NhuCau!X$343:X$347)/5))+SUMPRODUCT((NhuCau!$E$343:$E$347=$C326)*(NhuCau!X$343:X$347))),2)</f>
        <v>0</v>
      </c>
      <c r="V326" s="2">
        <f>ROUND((SUMPRODUCT((NhuCau!$E$343:$E$347=CakyQuyhoach)*((NhuCau!Y$343:Y$347)/10))+SUMPRODUCT((NhuCau!$E$343:$E$347=Kykehoach)*((NhuCau!Y$343:Y$347)/5))+SUMPRODUCT((NhuCau!$E$343:$E$347=$C326)*(NhuCau!Y$343:Y$347))),2)</f>
        <v>0</v>
      </c>
      <c r="W326" s="2">
        <f>ROUND((SUMPRODUCT((NhuCau!$E$343:$E$347=CakyQuyhoach)*((NhuCau!Z$343:Z$347)/10))+SUMPRODUCT((NhuCau!$E$343:$E$347=Kykehoach)*((NhuCau!Z$343:Z$347)/5))+SUMPRODUCT((NhuCau!$E$343:$E$347=$C326)*(NhuCau!Z$343:Z$347))),2)</f>
        <v>0</v>
      </c>
      <c r="X326" s="2">
        <f>ROUND((SUMPRODUCT((NhuCau!$E$343:$E$347=CakyQuyhoach)*((NhuCau!AA$343:AA$347)/10))+SUMPRODUCT((NhuCau!$E$343:$E$347=Kykehoach)*((NhuCau!AA$343:AA$347)/5))+SUMPRODUCT((NhuCau!$E$343:$E$347=$C326)*(NhuCau!AA$343:AA$347))),2)</f>
        <v>0</v>
      </c>
      <c r="Y326" s="2">
        <f>ROUND((SUMPRODUCT((NhuCau!$E$343:$E$347=CakyQuyhoach)*((NhuCau!AB$343:AB$347)/10))+SUMPRODUCT((NhuCau!$E$343:$E$347=Kykehoach)*((NhuCau!AB$343:AB$347)/5))+SUMPRODUCT((NhuCau!$E$343:$E$347=$C326)*(NhuCau!AB$343:AB$347))),2)</f>
        <v>0</v>
      </c>
      <c r="Z326" s="2">
        <f>ROUND((SUMPRODUCT((NhuCau!$E$343:$E$347=CakyQuyhoach)*((NhuCau!AC$343:AC$347)/10))+SUMPRODUCT((NhuCau!$E$343:$E$347=Kykehoach)*((NhuCau!AC$343:AC$347)/5))+SUMPRODUCT((NhuCau!$E$343:$E$347=$C326)*(NhuCau!AC$343:AC$347))),2)</f>
        <v>0</v>
      </c>
      <c r="AA326" s="2">
        <f>ROUND((SUMPRODUCT((NhuCau!$E$343:$E$347=CakyQuyhoach)*((NhuCau!AD$343:AD$347)/10))+SUMPRODUCT((NhuCau!$E$343:$E$347=Kykehoach)*((NhuCau!AD$343:AD$347)/5))+SUMPRODUCT((NhuCau!$E$343:$E$347=$C326)*(NhuCau!AD$343:AD$347))),2)</f>
        <v>0</v>
      </c>
      <c r="AB326" s="2">
        <f>ROUND((SUMPRODUCT((NhuCau!$E$343:$E$347=CakyQuyhoach)*((NhuCau!AE$343:AE$347)/10))+SUMPRODUCT((NhuCau!$E$343:$E$347=Kykehoach)*((NhuCau!AE$343:AE$347)/5))+SUMPRODUCT((NhuCau!$E$343:$E$347=$C326)*(NhuCau!AE$343:AE$347))),2)</f>
        <v>0</v>
      </c>
      <c r="AC326" s="2">
        <f>ROUND((SUMPRODUCT((NhuCau!$E$343:$E$347=CakyQuyhoach)*((NhuCau!AF$343:AF$347)/10))+SUMPRODUCT((NhuCau!$E$343:$E$347=Kykehoach)*((NhuCau!AF$343:AF$347)/5))+SUMPRODUCT((NhuCau!$E$343:$E$347=$C326)*(NhuCau!AF$343:AF$347))),2)</f>
        <v>0</v>
      </c>
      <c r="AD326" s="2">
        <f>ROUND((SUMPRODUCT((NhuCau!$E$343:$E$347=CakyQuyhoach)*((NhuCau!AG$343:AG$347)/10))+SUMPRODUCT((NhuCau!$E$343:$E$347=Kykehoach)*((NhuCau!AG$343:AG$347)/5))+SUMPRODUCT((NhuCau!$E$343:$E$347=$C326)*(NhuCau!AG$343:AG$347))),2)</f>
        <v>0</v>
      </c>
      <c r="AE326" s="2">
        <f>ROUND((SUMPRODUCT((NhuCau!$E$343:$E$347=CakyQuyhoach)*((NhuCau!AH$343:AH$347)/10))+SUMPRODUCT((NhuCau!$E$343:$E$347=Kykehoach)*((NhuCau!AH$343:AH$347)/5))+SUMPRODUCT((NhuCau!$E$343:$E$347=$C326)*(NhuCau!AH$343:AH$347))),2)</f>
        <v>0</v>
      </c>
      <c r="AF326" s="2">
        <f>ROUND((SUMPRODUCT((NhuCau!$E$343:$E$347=CakyQuyhoach)*((NhuCau!AI$343:AI$347)/10))+SUMPRODUCT((NhuCau!$E$343:$E$347=Kykehoach)*((NhuCau!AI$343:AI$347)/5))+SUMPRODUCT((NhuCau!$E$343:$E$347=$C326)*(NhuCau!AI$343:AI$347))),2)</f>
        <v>0</v>
      </c>
      <c r="AG326" s="2">
        <f>ROUND((SUMPRODUCT((NhuCau!$E$343:$E$347=CakyQuyhoach)*((NhuCau!AJ$343:AJ$347)/10))+SUMPRODUCT((NhuCau!$E$343:$E$347=Kykehoach)*((NhuCau!AJ$343:AJ$347)/5))+SUMPRODUCT((NhuCau!$E$343:$E$347=$C326)*(NhuCau!AJ$343:AJ$347))),2)</f>
        <v>0</v>
      </c>
      <c r="AH326" s="2">
        <f>ROUND((SUMPRODUCT((NhuCau!$E$343:$E$347=CakyQuyhoach)*((NhuCau!AK$343:AK$347)/10))+SUMPRODUCT((NhuCau!$E$343:$E$347=Kykehoach)*((NhuCau!AK$343:AK$347)/5))+SUMPRODUCT((NhuCau!$E$343:$E$347=$C326)*(NhuCau!AK$343:AK$347))),2)</f>
        <v>0</v>
      </c>
      <c r="AI326" s="2">
        <f>ROUND((SUMPRODUCT((NhuCau!$E$343:$E$347=CakyQuyhoach)*((NhuCau!AL$343:AL$347)/10))+SUMPRODUCT((NhuCau!$E$343:$E$347=Kykehoach)*((NhuCau!AL$343:AL$347)/5))+SUMPRODUCT((NhuCau!$E$343:$E$347=$C326)*(NhuCau!AL$343:AL$347))),2)</f>
        <v>0</v>
      </c>
      <c r="AJ326" s="2">
        <f>ROUND((SUMPRODUCT((NhuCau!$E$343:$E$347=CakyQuyhoach)*((NhuCau!AM$343:AM$347)/10))+SUMPRODUCT((NhuCau!$E$343:$E$347=Kykehoach)*((NhuCau!AM$343:AM$347)/5))+SUMPRODUCT((NhuCau!$E$343:$E$347=$C326)*(NhuCau!AM$343:AM$347))),2)</f>
        <v>0</v>
      </c>
      <c r="AK326" s="2">
        <f>ROUND((SUMPRODUCT((NhuCau!$E$343:$E$347=CakyQuyhoach)*((NhuCau!AN$343:AN$347)/10))+SUMPRODUCT((NhuCau!$E$343:$E$347=Kykehoach)*((NhuCau!AN$343:AN$347)/5))+SUMPRODUCT((NhuCau!$E$343:$E$347=$C326)*(NhuCau!AN$343:AN$347))),2)</f>
        <v>0</v>
      </c>
      <c r="AL326" s="2">
        <f>ROUND((SUMPRODUCT((NhuCau!$E$343:$E$347=CakyQuyhoach)*((NhuCau!AO$343:AO$347)/10))+SUMPRODUCT((NhuCau!$E$343:$E$347=Kykehoach)*((NhuCau!AO$343:AO$347)/5))+SUMPRODUCT((NhuCau!$E$343:$E$347=$C326)*(NhuCau!AO$343:AO$347))),2)</f>
        <v>0</v>
      </c>
      <c r="AM326" s="2">
        <f>ROUND((SUMPRODUCT((NhuCau!$E$343:$E$347=CakyQuyhoach)*((NhuCau!AP$343:AP$347)/10))+SUMPRODUCT((NhuCau!$E$343:$E$347=Kykehoach)*((NhuCau!AP$343:AP$347)/5))+SUMPRODUCT((NhuCau!$E$343:$E$347=$C326)*(NhuCau!AP$343:AP$347))),2)</f>
        <v>0</v>
      </c>
      <c r="AN326" s="2">
        <f>ROUND((SUMPRODUCT((NhuCau!$E$343:$E$347=CakyQuyhoach)*((NhuCau!AQ$343:AQ$347)/10))+SUMPRODUCT((NhuCau!$E$343:$E$347=Kykehoach)*((NhuCau!AQ$343:AQ$347)/5))+SUMPRODUCT((NhuCau!$E$343:$E$347=$C326)*(NhuCau!AQ$343:AQ$347))),2)</f>
        <v>0</v>
      </c>
      <c r="AO326" s="2">
        <f>ROUND((SUMPRODUCT((NhuCau!$E$343:$E$347=CakyQuyhoach)*((NhuCau!AR$343:AR$347)/10))+SUMPRODUCT((NhuCau!$E$343:$E$347=Kykehoach)*((NhuCau!AR$343:AR$347)/5))+SUMPRODUCT((NhuCau!$E$343:$E$347=$C326)*(NhuCau!AR$343:AR$347))),2)</f>
        <v>0</v>
      </c>
      <c r="AP326" s="2">
        <f>ROUND((SUMPRODUCT((NhuCau!$E$343:$E$347=CakyQuyhoach)*((NhuCau!AS$343:AS$347)/10))+SUMPRODUCT((NhuCau!$E$343:$E$347=Kykehoach)*((NhuCau!AS$343:AS$347)/5))+SUMPRODUCT((NhuCau!$E$343:$E$347=$C326)*(NhuCau!AS$343:AS$347))),2)</f>
        <v>0</v>
      </c>
      <c r="AQ326" s="2">
        <f>ROUND((SUMPRODUCT((NhuCau!$E$343:$E$347=CakyQuyhoach)*((NhuCau!AT$343:AT$347)/10))+SUMPRODUCT((NhuCau!$E$343:$E$347=Kykehoach)*((NhuCau!AT$343:AT$347)/5))+SUMPRODUCT((NhuCau!$E$343:$E$347=$C326)*(NhuCau!AT$343:AT$347))),2)</f>
        <v>0</v>
      </c>
      <c r="AR326" s="2">
        <f>ROUND((SUMPRODUCT((NhuCau!$E$343:$E$347=CakyQuyhoach)*((NhuCau!AU$343:AU$347)/10))+SUMPRODUCT((NhuCau!$E$343:$E$347=Kykehoach)*((NhuCau!AU$343:AU$347)/5))+SUMPRODUCT((NhuCau!$E$343:$E$347=$C326)*(NhuCau!AU$343:AU$347))),2)</f>
        <v>0</v>
      </c>
      <c r="AS326" s="2">
        <f>ROUND((SUMPRODUCT((NhuCau!$E$343:$E$347=CakyQuyhoach)*((NhuCau!AV$343:AV$347)/10))+SUMPRODUCT((NhuCau!$E$343:$E$347=Kykehoach)*((NhuCau!AV$343:AV$347)/5))+SUMPRODUCT((NhuCau!$E$343:$E$347=$C326)*(NhuCau!AV$343:AV$347))),2)</f>
        <v>0</v>
      </c>
      <c r="AT326" s="2">
        <f>ROUND((SUMPRODUCT((NhuCau!$E$343:$E$347=CakyQuyhoach)*((NhuCau!AW$343:AW$347)/10))+SUMPRODUCT((NhuCau!$E$343:$E$347=Kykehoach)*((NhuCau!AW$343:AW$347)/5))+SUMPRODUCT((NhuCau!$E$343:$E$347=$C326)*(NhuCau!AW$343:AW$347))),2)</f>
        <v>0</v>
      </c>
      <c r="AU326" s="2">
        <f>ROUND((SUMPRODUCT((NhuCau!$E$343:$E$347=CakyQuyhoach)*((NhuCau!AX$343:AX$347)/10))+SUMPRODUCT((NhuCau!$E$343:$E$347=Kykehoach)*((NhuCau!AX$343:AX$347)/5))+SUMPRODUCT((NhuCau!$E$343:$E$347=$C326)*(NhuCau!AX$343:AX$347))),2)</f>
        <v>0</v>
      </c>
      <c r="AV326" s="2">
        <f>ROUND((SUMPRODUCT((NhuCau!$E$343:$E$347=CakyQuyhoach)*((NhuCau!AY$343:AY$347)/10))+SUMPRODUCT((NhuCau!$E$343:$E$347=Kykehoach)*((NhuCau!AY$343:AY$347)/5))+SUMPRODUCT((NhuCau!$E$343:$E$347=$C326)*(NhuCau!AY$343:AY$347))),2)</f>
        <v>0</v>
      </c>
      <c r="AW326" s="2">
        <f>ROUND((SUMPRODUCT((NhuCau!$E$343:$E$347=CakyQuyhoach)*((NhuCau!AZ$343:AZ$347)/10))+SUMPRODUCT((NhuCau!$E$343:$E$347=Kykehoach)*((NhuCau!AZ$343:AZ$347)/5))+SUMPRODUCT((NhuCau!$E$343:$E$347=$C326)*(NhuCau!AZ$343:AZ$347))),2)</f>
        <v>0</v>
      </c>
      <c r="AX326" s="2">
        <f>ROUND((SUMPRODUCT((NhuCau!$E$343:$E$347=CakyQuyhoach)*((NhuCau!BA$343:BA$347)/10))+SUMPRODUCT((NhuCau!$E$343:$E$347=Kykehoach)*((NhuCau!BA$343:BA$347)/5))+SUMPRODUCT((NhuCau!$E$343:$E$347=$C326)*(NhuCau!BA$343:BA$347))),2)</f>
        <v>0</v>
      </c>
      <c r="AY326" s="2">
        <f>ROUND((SUMPRODUCT((NhuCau!$E$343:$E$347=CakyQuyhoach)*((NhuCau!BB$343:BB$347)/10))+SUMPRODUCT((NhuCau!$E$343:$E$347=Kykehoach)*((NhuCau!BB$343:BB$347)/5))+SUMPRODUCT((NhuCau!$E$343:$E$347=$C326)*(NhuCau!BB$343:BB$347))),2)</f>
        <v>0</v>
      </c>
      <c r="AZ326" s="2">
        <f>ROUND((SUMPRODUCT((NhuCau!$E$343:$E$347=CakyQuyhoach)*((NhuCau!BD$343:BD$347)/10))+SUMPRODUCT((NhuCau!$E$343:$E$347=Kykehoach)*((NhuCau!BD$343:BD$347)/5))+SUMPRODUCT((NhuCau!$E$343:$E$347=$C326)*(NhuCau!BD$343:BD$347))),2)</f>
        <v>0</v>
      </c>
      <c r="BA326" s="2">
        <f>ROUND((SUMPRODUCT((NhuCau!$E$343:$E$347=CakyQuyhoach)*((NhuCau!BE$343:BE$347)/10))+SUMPRODUCT((NhuCau!$E$343:$E$347=Kykehoach)*((NhuCau!BE$343:BE$347)/5))+SUMPRODUCT((NhuCau!$E$343:$E$347=$C326)*(NhuCau!BE$343:BE$347))),2)</f>
        <v>0</v>
      </c>
      <c r="BB326" s="2">
        <f>ROUND((SUMPRODUCT((NhuCau!$E$343:$E$347=CakyQuyhoach)*((NhuCau!BF$343:BF$347)/10))+SUMPRODUCT((NhuCau!$E$343:$E$347=Kykehoach)*((NhuCau!BF$343:BF$347)/5))+SUMPRODUCT((NhuCau!$E$343:$E$347=$C326)*(NhuCau!BF$343:BF$347))),2)</f>
        <v>0</v>
      </c>
      <c r="BC326" s="2">
        <f>ROUND((SUMPRODUCT((NhuCau!$E$343:$E$347=CakyQuyhoach)*((NhuCau!BG$343:BG$347)/10))+SUMPRODUCT((NhuCau!$E$343:$E$347=Kykehoach)*((NhuCau!BG$343:BG$347)/5))+SUMPRODUCT((NhuCau!$E$343:$E$347=$C326)*(NhuCau!BG$343:BG$347))),2)</f>
        <v>0</v>
      </c>
      <c r="BD326" s="2">
        <f>ROUND((SUMPRODUCT((NhuCau!$E$343:$E$347=CakyQuyhoach)*((NhuCau!BH$343:BH$347)/10))+SUMPRODUCT((NhuCau!$E$343:$E$347=Kykehoach)*((NhuCau!BH$343:BH$347)/5))+SUMPRODUCT((NhuCau!$E$343:$E$347=$C326)*(NhuCau!BH$343:BH$347))),2)</f>
        <v>0</v>
      </c>
      <c r="BE326" s="2">
        <f>ROUND((SUMPRODUCT((NhuCau!$E$343:$E$347=CakyQuyhoach)*((NhuCau!BI$343:BI$347)/10))+SUMPRODUCT((NhuCau!$E$343:$E$347=Kykehoach)*((NhuCau!BI$343:BI$347)/5))+SUMPRODUCT((NhuCau!$E$343:$E$347=$C326)*(NhuCau!BI$343:BI$347))),2)</f>
        <v>0</v>
      </c>
      <c r="BF326" s="2">
        <f>ROUND((SUMPRODUCT((NhuCau!$E$343:$E$347=CakyQuyhoach)*((NhuCau!BJ$343:BJ$347)/10))+SUMPRODUCT((NhuCau!$E$343:$E$347=Kykehoach)*((NhuCau!BJ$343:BJ$347)/5))+SUMPRODUCT((NhuCau!$E$343:$E$347=$C326)*(NhuCau!BJ$343:BJ$347))),2)</f>
        <v>0</v>
      </c>
      <c r="BG326" s="2">
        <f>ROUND((SUMPRODUCT((NhuCau!$E$343:$E$347=CakyQuyhoach)*((NhuCau!BK$343:BK$347)/10))+SUMPRODUCT((NhuCau!$E$343:$E$347=Kykehoach)*((NhuCau!BK$343:BK$347)/5))+SUMPRODUCT((NhuCau!$E$343:$E$347=$C326)*(NhuCau!BK$343:BK$347))),2)</f>
        <v>0</v>
      </c>
    </row>
    <row r="327" spans="1:59" s="1" customFormat="1" ht="16.5" customHeight="1">
      <c r="A327" s="251" t="s">
        <v>42</v>
      </c>
      <c r="B327" s="252"/>
      <c r="C327" s="253" t="str">
        <f>BANGTINH!O8</f>
        <v>Năm 2027</v>
      </c>
      <c r="D327" s="246" t="s">
        <v>30</v>
      </c>
      <c r="E327" s="255">
        <f>SUM(F327:BG327)</f>
        <v>0</v>
      </c>
      <c r="F327" s="2">
        <f>ROUND((SUMPRODUCT((NhuCau!$E$343:$E$347=CakyQuyhoach)*((NhuCau!I$343:I$347)/10))+SUMPRODUCT((NhuCau!$E$343:$E$347=Kykehoach)*((NhuCau!I$343:I$347)/5))+SUMPRODUCT((NhuCau!$E$343:$E$347=$C327)*(NhuCau!I$343:I$347))),2)</f>
        <v>0</v>
      </c>
      <c r="G327" s="2">
        <f>ROUND((SUMPRODUCT((NhuCau!$E$343:$E$347=CakyQuyhoach)*((NhuCau!J$343:J$347)/10))+SUMPRODUCT((NhuCau!$E$343:$E$347=Kykehoach)*((NhuCau!J$343:J$347)/5))+SUMPRODUCT((NhuCau!$E$343:$E$347=$C327)*(NhuCau!J$343:J$347))),2)</f>
        <v>0</v>
      </c>
      <c r="H327" s="2">
        <f>ROUND((SUMPRODUCT((NhuCau!$E$343:$E$347=CakyQuyhoach)*((NhuCau!K$343:K$347)/10))+SUMPRODUCT((NhuCau!$E$343:$E$347=Kykehoach)*((NhuCau!K$343:K$347)/5))+SUMPRODUCT((NhuCau!$E$343:$E$347=$C327)*(NhuCau!K$343:K$347))),2)</f>
        <v>0</v>
      </c>
      <c r="I327" s="2">
        <f>ROUND((SUMPRODUCT((NhuCau!$E$343:$E$347=CakyQuyhoach)*((NhuCau!L$343:L$347)/10))+SUMPRODUCT((NhuCau!$E$343:$E$347=Kykehoach)*((NhuCau!L$343:L$347)/5))+SUMPRODUCT((NhuCau!$E$343:$E$347=$C327)*(NhuCau!L$343:L$347))),2)</f>
        <v>0</v>
      </c>
      <c r="J327" s="2">
        <f>ROUND((SUMPRODUCT((NhuCau!$E$343:$E$347=CakyQuyhoach)*((NhuCau!M$343:M$347)/10))+SUMPRODUCT((NhuCau!$E$343:$E$347=Kykehoach)*((NhuCau!M$343:M$347)/5))+SUMPRODUCT((NhuCau!$E$343:$E$347=$C327)*(NhuCau!M$343:M$347))),2)</f>
        <v>0</v>
      </c>
      <c r="K327" s="2">
        <f>ROUND((SUMPRODUCT((NhuCau!$E$343:$E$347=CakyQuyhoach)*((NhuCau!N$343:N$347)/10))+SUMPRODUCT((NhuCau!$E$343:$E$347=Kykehoach)*((NhuCau!N$343:N$347)/5))+SUMPRODUCT((NhuCau!$E$343:$E$347=$C327)*(NhuCau!N$343:N$347))),2)</f>
        <v>0</v>
      </c>
      <c r="L327" s="2">
        <f>ROUND((SUMPRODUCT((NhuCau!$E$343:$E$347=CakyQuyhoach)*((NhuCau!O$343:O$347)/10))+SUMPRODUCT((NhuCau!$E$343:$E$347=Kykehoach)*((NhuCau!O$343:O$347)/5))+SUMPRODUCT((NhuCau!$E$343:$E$347=$C327)*(NhuCau!O$343:O$347))),2)</f>
        <v>0</v>
      </c>
      <c r="M327" s="2">
        <f>ROUND((SUMPRODUCT((NhuCau!$E$343:$E$347=CakyQuyhoach)*((NhuCau!P$343:P$347)/10))+SUMPRODUCT((NhuCau!$E$343:$E$347=Kykehoach)*((NhuCau!P$343:P$347)/5))+SUMPRODUCT((NhuCau!$E$343:$E$347=$C327)*(NhuCau!P$343:P$347))),2)</f>
        <v>0</v>
      </c>
      <c r="N327" s="2">
        <f>ROUND((SUMPRODUCT((NhuCau!$E$343:$E$347=CakyQuyhoach)*((NhuCau!Q$343:Q$347)/10))+SUMPRODUCT((NhuCau!$E$343:$E$347=Kykehoach)*((NhuCau!Q$343:Q$347)/5))+SUMPRODUCT((NhuCau!$E$343:$E$347=$C327)*(NhuCau!Q$343:Q$347))),2)</f>
        <v>0</v>
      </c>
      <c r="O327" s="2">
        <f>ROUND((SUMPRODUCT((NhuCau!$E$343:$E$347=CakyQuyhoach)*((NhuCau!R$343:R$347)/10))+SUMPRODUCT((NhuCau!$E$343:$E$347=Kykehoach)*((NhuCau!R$343:R$347)/5))+SUMPRODUCT((NhuCau!$E$343:$E$347=$C327)*(NhuCau!R$343:R$347))),2)</f>
        <v>0</v>
      </c>
      <c r="P327" s="2">
        <f>ROUND((SUMPRODUCT((NhuCau!$E$343:$E$347=CakyQuyhoach)*((NhuCau!S$343:S$347)/10))+SUMPRODUCT((NhuCau!$E$343:$E$347=Kykehoach)*((NhuCau!S$343:S$347)/5))+SUMPRODUCT((NhuCau!$E$343:$E$347=$C327)*(NhuCau!S$343:S$347))),2)</f>
        <v>0</v>
      </c>
      <c r="Q327" s="2">
        <f>ROUND((SUMPRODUCT((NhuCau!$E$343:$E$347=CakyQuyhoach)*((NhuCau!T$343:T$347)/10))+SUMPRODUCT((NhuCau!$E$343:$E$347=Kykehoach)*((NhuCau!T$343:T$347)/5))+SUMPRODUCT((NhuCau!$E$343:$E$347=$C327)*(NhuCau!T$343:T$347))),2)</f>
        <v>0</v>
      </c>
      <c r="R327" s="2">
        <f>ROUND((SUMPRODUCT((NhuCau!$E$343:$E$347=CakyQuyhoach)*((NhuCau!U$343:U$347)/10))+SUMPRODUCT((NhuCau!$E$343:$E$347=Kykehoach)*((NhuCau!U$343:U$347)/5))+SUMPRODUCT((NhuCau!$E$343:$E$347=$C327)*(NhuCau!U$343:U$347))),2)</f>
        <v>0</v>
      </c>
      <c r="S327" s="2">
        <f>ROUND((SUMPRODUCT((NhuCau!$E$343:$E$347=CakyQuyhoach)*((NhuCau!V$343:V$347)/10))+SUMPRODUCT((NhuCau!$E$343:$E$347=Kykehoach)*((NhuCau!V$343:V$347)/5))+SUMPRODUCT((NhuCau!$E$343:$E$347=$C327)*(NhuCau!V$343:V$347))),2)</f>
        <v>0</v>
      </c>
      <c r="T327" s="2">
        <f>ROUND((SUMPRODUCT((NhuCau!$E$343:$E$347=CakyQuyhoach)*((NhuCau!W$343:W$347)/10))+SUMPRODUCT((NhuCau!$E$343:$E$347=Kykehoach)*((NhuCau!W$343:W$347)/5))+SUMPRODUCT((NhuCau!$E$343:$E$347=$C327)*(NhuCau!W$343:W$347))),2)</f>
        <v>0</v>
      </c>
      <c r="U327" s="2">
        <f>ROUND((SUMPRODUCT((NhuCau!$E$343:$E$347=CakyQuyhoach)*((NhuCau!X$343:X$347)/10))+SUMPRODUCT((NhuCau!$E$343:$E$347=Kykehoach)*((NhuCau!X$343:X$347)/5))+SUMPRODUCT((NhuCau!$E$343:$E$347=$C327)*(NhuCau!X$343:X$347))),2)</f>
        <v>0</v>
      </c>
      <c r="V327" s="2">
        <f>ROUND((SUMPRODUCT((NhuCau!$E$343:$E$347=CakyQuyhoach)*((NhuCau!Y$343:Y$347)/10))+SUMPRODUCT((NhuCau!$E$343:$E$347=Kykehoach)*((NhuCau!Y$343:Y$347)/5))+SUMPRODUCT((NhuCau!$E$343:$E$347=$C327)*(NhuCau!Y$343:Y$347))),2)</f>
        <v>0</v>
      </c>
      <c r="W327" s="2">
        <f>ROUND((SUMPRODUCT((NhuCau!$E$343:$E$347=CakyQuyhoach)*((NhuCau!Z$343:Z$347)/10))+SUMPRODUCT((NhuCau!$E$343:$E$347=Kykehoach)*((NhuCau!Z$343:Z$347)/5))+SUMPRODUCT((NhuCau!$E$343:$E$347=$C327)*(NhuCau!Z$343:Z$347))),2)</f>
        <v>0</v>
      </c>
      <c r="X327" s="2">
        <f>ROUND((SUMPRODUCT((NhuCau!$E$343:$E$347=CakyQuyhoach)*((NhuCau!AA$343:AA$347)/10))+SUMPRODUCT((NhuCau!$E$343:$E$347=Kykehoach)*((NhuCau!AA$343:AA$347)/5))+SUMPRODUCT((NhuCau!$E$343:$E$347=$C327)*(NhuCau!AA$343:AA$347))),2)</f>
        <v>0</v>
      </c>
      <c r="Y327" s="2">
        <f>ROUND((SUMPRODUCT((NhuCau!$E$343:$E$347=CakyQuyhoach)*((NhuCau!AB$343:AB$347)/10))+SUMPRODUCT((NhuCau!$E$343:$E$347=Kykehoach)*((NhuCau!AB$343:AB$347)/5))+SUMPRODUCT((NhuCau!$E$343:$E$347=$C327)*(NhuCau!AB$343:AB$347))),2)</f>
        <v>0</v>
      </c>
      <c r="Z327" s="2">
        <f>ROUND((SUMPRODUCT((NhuCau!$E$343:$E$347=CakyQuyhoach)*((NhuCau!AC$343:AC$347)/10))+SUMPRODUCT((NhuCau!$E$343:$E$347=Kykehoach)*((NhuCau!AC$343:AC$347)/5))+SUMPRODUCT((NhuCau!$E$343:$E$347=$C327)*(NhuCau!AC$343:AC$347))),2)</f>
        <v>0</v>
      </c>
      <c r="AA327" s="2">
        <f>ROUND((SUMPRODUCT((NhuCau!$E$343:$E$347=CakyQuyhoach)*((NhuCau!AD$343:AD$347)/10))+SUMPRODUCT((NhuCau!$E$343:$E$347=Kykehoach)*((NhuCau!AD$343:AD$347)/5))+SUMPRODUCT((NhuCau!$E$343:$E$347=$C327)*(NhuCau!AD$343:AD$347))),2)</f>
        <v>0</v>
      </c>
      <c r="AB327" s="2">
        <f>ROUND((SUMPRODUCT((NhuCau!$E$343:$E$347=CakyQuyhoach)*((NhuCau!AE$343:AE$347)/10))+SUMPRODUCT((NhuCau!$E$343:$E$347=Kykehoach)*((NhuCau!AE$343:AE$347)/5))+SUMPRODUCT((NhuCau!$E$343:$E$347=$C327)*(NhuCau!AE$343:AE$347))),2)</f>
        <v>0</v>
      </c>
      <c r="AC327" s="2">
        <f>ROUND((SUMPRODUCT((NhuCau!$E$343:$E$347=CakyQuyhoach)*((NhuCau!AF$343:AF$347)/10))+SUMPRODUCT((NhuCau!$E$343:$E$347=Kykehoach)*((NhuCau!AF$343:AF$347)/5))+SUMPRODUCT((NhuCau!$E$343:$E$347=$C327)*(NhuCau!AF$343:AF$347))),2)</f>
        <v>0</v>
      </c>
      <c r="AD327" s="2">
        <f>ROUND((SUMPRODUCT((NhuCau!$E$343:$E$347=CakyQuyhoach)*((NhuCau!AG$343:AG$347)/10))+SUMPRODUCT((NhuCau!$E$343:$E$347=Kykehoach)*((NhuCau!AG$343:AG$347)/5))+SUMPRODUCT((NhuCau!$E$343:$E$347=$C327)*(NhuCau!AG$343:AG$347))),2)</f>
        <v>0</v>
      </c>
      <c r="AE327" s="2">
        <f>ROUND((SUMPRODUCT((NhuCau!$E$343:$E$347=CakyQuyhoach)*((NhuCau!AH$343:AH$347)/10))+SUMPRODUCT((NhuCau!$E$343:$E$347=Kykehoach)*((NhuCau!AH$343:AH$347)/5))+SUMPRODUCT((NhuCau!$E$343:$E$347=$C327)*(NhuCau!AH$343:AH$347))),2)</f>
        <v>0</v>
      </c>
      <c r="AF327" s="2">
        <f>ROUND((SUMPRODUCT((NhuCau!$E$343:$E$347=CakyQuyhoach)*((NhuCau!AI$343:AI$347)/10))+SUMPRODUCT((NhuCau!$E$343:$E$347=Kykehoach)*((NhuCau!AI$343:AI$347)/5))+SUMPRODUCT((NhuCau!$E$343:$E$347=$C327)*(NhuCau!AI$343:AI$347))),2)</f>
        <v>0</v>
      </c>
      <c r="AG327" s="2">
        <f>ROUND((SUMPRODUCT((NhuCau!$E$343:$E$347=CakyQuyhoach)*((NhuCau!AJ$343:AJ$347)/10))+SUMPRODUCT((NhuCau!$E$343:$E$347=Kykehoach)*((NhuCau!AJ$343:AJ$347)/5))+SUMPRODUCT((NhuCau!$E$343:$E$347=$C327)*(NhuCau!AJ$343:AJ$347))),2)</f>
        <v>0</v>
      </c>
      <c r="AH327" s="2">
        <f>ROUND((SUMPRODUCT((NhuCau!$E$343:$E$347=CakyQuyhoach)*((NhuCau!AK$343:AK$347)/10))+SUMPRODUCT((NhuCau!$E$343:$E$347=Kykehoach)*((NhuCau!AK$343:AK$347)/5))+SUMPRODUCT((NhuCau!$E$343:$E$347=$C327)*(NhuCau!AK$343:AK$347))),2)</f>
        <v>0</v>
      </c>
      <c r="AI327" s="2">
        <f>ROUND((SUMPRODUCT((NhuCau!$E$343:$E$347=CakyQuyhoach)*((NhuCau!AL$343:AL$347)/10))+SUMPRODUCT((NhuCau!$E$343:$E$347=Kykehoach)*((NhuCau!AL$343:AL$347)/5))+SUMPRODUCT((NhuCau!$E$343:$E$347=$C327)*(NhuCau!AL$343:AL$347))),2)</f>
        <v>0</v>
      </c>
      <c r="AJ327" s="2">
        <f>ROUND((SUMPRODUCT((NhuCau!$E$343:$E$347=CakyQuyhoach)*((NhuCau!AM$343:AM$347)/10))+SUMPRODUCT((NhuCau!$E$343:$E$347=Kykehoach)*((NhuCau!AM$343:AM$347)/5))+SUMPRODUCT((NhuCau!$E$343:$E$347=$C327)*(NhuCau!AM$343:AM$347))),2)</f>
        <v>0</v>
      </c>
      <c r="AK327" s="2">
        <f>ROUND((SUMPRODUCT((NhuCau!$E$343:$E$347=CakyQuyhoach)*((NhuCau!AN$343:AN$347)/10))+SUMPRODUCT((NhuCau!$E$343:$E$347=Kykehoach)*((NhuCau!AN$343:AN$347)/5))+SUMPRODUCT((NhuCau!$E$343:$E$347=$C327)*(NhuCau!AN$343:AN$347))),2)</f>
        <v>0</v>
      </c>
      <c r="AL327" s="2">
        <f>ROUND((SUMPRODUCT((NhuCau!$E$343:$E$347=CakyQuyhoach)*((NhuCau!AO$343:AO$347)/10))+SUMPRODUCT((NhuCau!$E$343:$E$347=Kykehoach)*((NhuCau!AO$343:AO$347)/5))+SUMPRODUCT((NhuCau!$E$343:$E$347=$C327)*(NhuCau!AO$343:AO$347))),2)</f>
        <v>0</v>
      </c>
      <c r="AM327" s="2">
        <f>ROUND((SUMPRODUCT((NhuCau!$E$343:$E$347=CakyQuyhoach)*((NhuCau!AP$343:AP$347)/10))+SUMPRODUCT((NhuCau!$E$343:$E$347=Kykehoach)*((NhuCau!AP$343:AP$347)/5))+SUMPRODUCT((NhuCau!$E$343:$E$347=$C327)*(NhuCau!AP$343:AP$347))),2)</f>
        <v>0</v>
      </c>
      <c r="AN327" s="2">
        <f>ROUND((SUMPRODUCT((NhuCau!$E$343:$E$347=CakyQuyhoach)*((NhuCau!AQ$343:AQ$347)/10))+SUMPRODUCT((NhuCau!$E$343:$E$347=Kykehoach)*((NhuCau!AQ$343:AQ$347)/5))+SUMPRODUCT((NhuCau!$E$343:$E$347=$C327)*(NhuCau!AQ$343:AQ$347))),2)</f>
        <v>0</v>
      </c>
      <c r="AO327" s="2">
        <f>ROUND((SUMPRODUCT((NhuCau!$E$343:$E$347=CakyQuyhoach)*((NhuCau!AR$343:AR$347)/10))+SUMPRODUCT((NhuCau!$E$343:$E$347=Kykehoach)*((NhuCau!AR$343:AR$347)/5))+SUMPRODUCT((NhuCau!$E$343:$E$347=$C327)*(NhuCau!AR$343:AR$347))),2)</f>
        <v>0</v>
      </c>
      <c r="AP327" s="2">
        <f>ROUND((SUMPRODUCT((NhuCau!$E$343:$E$347=CakyQuyhoach)*((NhuCau!AS$343:AS$347)/10))+SUMPRODUCT((NhuCau!$E$343:$E$347=Kykehoach)*((NhuCau!AS$343:AS$347)/5))+SUMPRODUCT((NhuCau!$E$343:$E$347=$C327)*(NhuCau!AS$343:AS$347))),2)</f>
        <v>0</v>
      </c>
      <c r="AQ327" s="2">
        <f>ROUND((SUMPRODUCT((NhuCau!$E$343:$E$347=CakyQuyhoach)*((NhuCau!AT$343:AT$347)/10))+SUMPRODUCT((NhuCau!$E$343:$E$347=Kykehoach)*((NhuCau!AT$343:AT$347)/5))+SUMPRODUCT((NhuCau!$E$343:$E$347=$C327)*(NhuCau!AT$343:AT$347))),2)</f>
        <v>0</v>
      </c>
      <c r="AR327" s="2">
        <f>ROUND((SUMPRODUCT((NhuCau!$E$343:$E$347=CakyQuyhoach)*((NhuCau!AU$343:AU$347)/10))+SUMPRODUCT((NhuCau!$E$343:$E$347=Kykehoach)*((NhuCau!AU$343:AU$347)/5))+SUMPRODUCT((NhuCau!$E$343:$E$347=$C327)*(NhuCau!AU$343:AU$347))),2)</f>
        <v>0</v>
      </c>
      <c r="AS327" s="2">
        <f>ROUND((SUMPRODUCT((NhuCau!$E$343:$E$347=CakyQuyhoach)*((NhuCau!AV$343:AV$347)/10))+SUMPRODUCT((NhuCau!$E$343:$E$347=Kykehoach)*((NhuCau!AV$343:AV$347)/5))+SUMPRODUCT((NhuCau!$E$343:$E$347=$C327)*(NhuCau!AV$343:AV$347))),2)</f>
        <v>0</v>
      </c>
      <c r="AT327" s="2">
        <f>ROUND((SUMPRODUCT((NhuCau!$E$343:$E$347=CakyQuyhoach)*((NhuCau!AW$343:AW$347)/10))+SUMPRODUCT((NhuCau!$E$343:$E$347=Kykehoach)*((NhuCau!AW$343:AW$347)/5))+SUMPRODUCT((NhuCau!$E$343:$E$347=$C327)*(NhuCau!AW$343:AW$347))),2)</f>
        <v>0</v>
      </c>
      <c r="AU327" s="2">
        <f>ROUND((SUMPRODUCT((NhuCau!$E$343:$E$347=CakyQuyhoach)*((NhuCau!AX$343:AX$347)/10))+SUMPRODUCT((NhuCau!$E$343:$E$347=Kykehoach)*((NhuCau!AX$343:AX$347)/5))+SUMPRODUCT((NhuCau!$E$343:$E$347=$C327)*(NhuCau!AX$343:AX$347))),2)</f>
        <v>0</v>
      </c>
      <c r="AV327" s="2">
        <f>ROUND((SUMPRODUCT((NhuCau!$E$343:$E$347=CakyQuyhoach)*((NhuCau!AY$343:AY$347)/10))+SUMPRODUCT((NhuCau!$E$343:$E$347=Kykehoach)*((NhuCau!AY$343:AY$347)/5))+SUMPRODUCT((NhuCau!$E$343:$E$347=$C327)*(NhuCau!AY$343:AY$347))),2)</f>
        <v>0</v>
      </c>
      <c r="AW327" s="2">
        <f>ROUND((SUMPRODUCT((NhuCau!$E$343:$E$347=CakyQuyhoach)*((NhuCau!AZ$343:AZ$347)/10))+SUMPRODUCT((NhuCau!$E$343:$E$347=Kykehoach)*((NhuCau!AZ$343:AZ$347)/5))+SUMPRODUCT((NhuCau!$E$343:$E$347=$C327)*(NhuCau!AZ$343:AZ$347))),2)</f>
        <v>0</v>
      </c>
      <c r="AX327" s="2">
        <f>ROUND((SUMPRODUCT((NhuCau!$E$343:$E$347=CakyQuyhoach)*((NhuCau!BA$343:BA$347)/10))+SUMPRODUCT((NhuCau!$E$343:$E$347=Kykehoach)*((NhuCau!BA$343:BA$347)/5))+SUMPRODUCT((NhuCau!$E$343:$E$347=$C327)*(NhuCau!BA$343:BA$347))),2)</f>
        <v>0</v>
      </c>
      <c r="AY327" s="2">
        <f>ROUND((SUMPRODUCT((NhuCau!$E$343:$E$347=CakyQuyhoach)*((NhuCau!BB$343:BB$347)/10))+SUMPRODUCT((NhuCau!$E$343:$E$347=Kykehoach)*((NhuCau!BB$343:BB$347)/5))+SUMPRODUCT((NhuCau!$E$343:$E$347=$C327)*(NhuCau!BB$343:BB$347))),2)</f>
        <v>0</v>
      </c>
      <c r="AZ327" s="2">
        <f>ROUND((SUMPRODUCT((NhuCau!$E$343:$E$347=CakyQuyhoach)*((NhuCau!BD$343:BD$347)/10))+SUMPRODUCT((NhuCau!$E$343:$E$347=Kykehoach)*((NhuCau!BD$343:BD$347)/5))+SUMPRODUCT((NhuCau!$E$343:$E$347=$C327)*(NhuCau!BD$343:BD$347))),2)</f>
        <v>0</v>
      </c>
      <c r="BA327" s="2">
        <f>ROUND((SUMPRODUCT((NhuCau!$E$343:$E$347=CakyQuyhoach)*((NhuCau!BE$343:BE$347)/10))+SUMPRODUCT((NhuCau!$E$343:$E$347=Kykehoach)*((NhuCau!BE$343:BE$347)/5))+SUMPRODUCT((NhuCau!$E$343:$E$347=$C327)*(NhuCau!BE$343:BE$347))),2)</f>
        <v>0</v>
      </c>
      <c r="BB327" s="2">
        <f>ROUND((SUMPRODUCT((NhuCau!$E$343:$E$347=CakyQuyhoach)*((NhuCau!BF$343:BF$347)/10))+SUMPRODUCT((NhuCau!$E$343:$E$347=Kykehoach)*((NhuCau!BF$343:BF$347)/5))+SUMPRODUCT((NhuCau!$E$343:$E$347=$C327)*(NhuCau!BF$343:BF$347))),2)</f>
        <v>0</v>
      </c>
      <c r="BC327" s="2">
        <f>ROUND((SUMPRODUCT((NhuCau!$E$343:$E$347=CakyQuyhoach)*((NhuCau!BG$343:BG$347)/10))+SUMPRODUCT((NhuCau!$E$343:$E$347=Kykehoach)*((NhuCau!BG$343:BG$347)/5))+SUMPRODUCT((NhuCau!$E$343:$E$347=$C327)*(NhuCau!BG$343:BG$347))),2)</f>
        <v>0</v>
      </c>
      <c r="BD327" s="2">
        <f>ROUND((SUMPRODUCT((NhuCau!$E$343:$E$347=CakyQuyhoach)*((NhuCau!BH$343:BH$347)/10))+SUMPRODUCT((NhuCau!$E$343:$E$347=Kykehoach)*((NhuCau!BH$343:BH$347)/5))+SUMPRODUCT((NhuCau!$E$343:$E$347=$C327)*(NhuCau!BH$343:BH$347))),2)</f>
        <v>0</v>
      </c>
      <c r="BE327" s="2">
        <f>ROUND((SUMPRODUCT((NhuCau!$E$343:$E$347=CakyQuyhoach)*((NhuCau!BI$343:BI$347)/10))+SUMPRODUCT((NhuCau!$E$343:$E$347=Kykehoach)*((NhuCau!BI$343:BI$347)/5))+SUMPRODUCT((NhuCau!$E$343:$E$347=$C327)*(NhuCau!BI$343:BI$347))),2)</f>
        <v>0</v>
      </c>
      <c r="BF327" s="2">
        <f>ROUND((SUMPRODUCT((NhuCau!$E$343:$E$347=CakyQuyhoach)*((NhuCau!BJ$343:BJ$347)/10))+SUMPRODUCT((NhuCau!$E$343:$E$347=Kykehoach)*((NhuCau!BJ$343:BJ$347)/5))+SUMPRODUCT((NhuCau!$E$343:$E$347=$C327)*(NhuCau!BJ$343:BJ$347))),2)</f>
        <v>0</v>
      </c>
      <c r="BG327" s="2">
        <f>ROUND((SUMPRODUCT((NhuCau!$E$343:$E$347=CakyQuyhoach)*((NhuCau!BK$343:BK$347)/10))+SUMPRODUCT((NhuCau!$E$343:$E$347=Kykehoach)*((NhuCau!BK$343:BK$347)/5))+SUMPRODUCT((NhuCau!$E$343:$E$347=$C327)*(NhuCau!BK$343:BK$347))),2)</f>
        <v>0</v>
      </c>
    </row>
    <row r="328" spans="1:59" s="1" customFormat="1" ht="16.5" customHeight="1">
      <c r="A328" s="251" t="s">
        <v>42</v>
      </c>
      <c r="B328" s="252"/>
      <c r="C328" s="253" t="str">
        <f>BANGTINH!O9</f>
        <v>Năm 2028</v>
      </c>
      <c r="D328" s="246" t="s">
        <v>30</v>
      </c>
      <c r="E328" s="255">
        <f>SUM(F328:BG328)</f>
        <v>0</v>
      </c>
      <c r="F328" s="2">
        <f>ROUND((SUMPRODUCT((NhuCau!$E$343:$E$347=CakyQuyhoach)*((NhuCau!I$343:I$347)/10))+SUMPRODUCT((NhuCau!$E$343:$E$347=Kykehoach)*((NhuCau!I$343:I$347)/5))+SUMPRODUCT((NhuCau!$E$343:$E$347=$C328)*(NhuCau!I$343:I$347))),2)</f>
        <v>0</v>
      </c>
      <c r="G328" s="2">
        <f>ROUND((SUMPRODUCT((NhuCau!$E$343:$E$347=CakyQuyhoach)*((NhuCau!J$343:J$347)/10))+SUMPRODUCT((NhuCau!$E$343:$E$347=Kykehoach)*((NhuCau!J$343:J$347)/5))+SUMPRODUCT((NhuCau!$E$343:$E$347=$C328)*(NhuCau!J$343:J$347))),2)</f>
        <v>0</v>
      </c>
      <c r="H328" s="2">
        <f>ROUND((SUMPRODUCT((NhuCau!$E$343:$E$347=CakyQuyhoach)*((NhuCau!K$343:K$347)/10))+SUMPRODUCT((NhuCau!$E$343:$E$347=Kykehoach)*((NhuCau!K$343:K$347)/5))+SUMPRODUCT((NhuCau!$E$343:$E$347=$C328)*(NhuCau!K$343:K$347))),2)</f>
        <v>0</v>
      </c>
      <c r="I328" s="2">
        <f>ROUND((SUMPRODUCT((NhuCau!$E$343:$E$347=CakyQuyhoach)*((NhuCau!L$343:L$347)/10))+SUMPRODUCT((NhuCau!$E$343:$E$347=Kykehoach)*((NhuCau!L$343:L$347)/5))+SUMPRODUCT((NhuCau!$E$343:$E$347=$C328)*(NhuCau!L$343:L$347))),2)</f>
        <v>0</v>
      </c>
      <c r="J328" s="2">
        <f>ROUND((SUMPRODUCT((NhuCau!$E$343:$E$347=CakyQuyhoach)*((NhuCau!M$343:M$347)/10))+SUMPRODUCT((NhuCau!$E$343:$E$347=Kykehoach)*((NhuCau!M$343:M$347)/5))+SUMPRODUCT((NhuCau!$E$343:$E$347=$C328)*(NhuCau!M$343:M$347))),2)</f>
        <v>0</v>
      </c>
      <c r="K328" s="2">
        <f>ROUND((SUMPRODUCT((NhuCau!$E$343:$E$347=CakyQuyhoach)*((NhuCau!N$343:N$347)/10))+SUMPRODUCT((NhuCau!$E$343:$E$347=Kykehoach)*((NhuCau!N$343:N$347)/5))+SUMPRODUCT((NhuCau!$E$343:$E$347=$C328)*(NhuCau!N$343:N$347))),2)</f>
        <v>0</v>
      </c>
      <c r="L328" s="2">
        <f>ROUND((SUMPRODUCT((NhuCau!$E$343:$E$347=CakyQuyhoach)*((NhuCau!O$343:O$347)/10))+SUMPRODUCT((NhuCau!$E$343:$E$347=Kykehoach)*((NhuCau!O$343:O$347)/5))+SUMPRODUCT((NhuCau!$E$343:$E$347=$C328)*(NhuCau!O$343:O$347))),2)</f>
        <v>0</v>
      </c>
      <c r="M328" s="2">
        <f>ROUND((SUMPRODUCT((NhuCau!$E$343:$E$347=CakyQuyhoach)*((NhuCau!P$343:P$347)/10))+SUMPRODUCT((NhuCau!$E$343:$E$347=Kykehoach)*((NhuCau!P$343:P$347)/5))+SUMPRODUCT((NhuCau!$E$343:$E$347=$C328)*(NhuCau!P$343:P$347))),2)</f>
        <v>0</v>
      </c>
      <c r="N328" s="2">
        <f>ROUND((SUMPRODUCT((NhuCau!$E$343:$E$347=CakyQuyhoach)*((NhuCau!Q$343:Q$347)/10))+SUMPRODUCT((NhuCau!$E$343:$E$347=Kykehoach)*((NhuCau!Q$343:Q$347)/5))+SUMPRODUCT((NhuCau!$E$343:$E$347=$C328)*(NhuCau!Q$343:Q$347))),2)</f>
        <v>0</v>
      </c>
      <c r="O328" s="2">
        <f>ROUND((SUMPRODUCT((NhuCau!$E$343:$E$347=CakyQuyhoach)*((NhuCau!R$343:R$347)/10))+SUMPRODUCT((NhuCau!$E$343:$E$347=Kykehoach)*((NhuCau!R$343:R$347)/5))+SUMPRODUCT((NhuCau!$E$343:$E$347=$C328)*(NhuCau!R$343:R$347))),2)</f>
        <v>0</v>
      </c>
      <c r="P328" s="2">
        <f>ROUND((SUMPRODUCT((NhuCau!$E$343:$E$347=CakyQuyhoach)*((NhuCau!S$343:S$347)/10))+SUMPRODUCT((NhuCau!$E$343:$E$347=Kykehoach)*((NhuCau!S$343:S$347)/5))+SUMPRODUCT((NhuCau!$E$343:$E$347=$C328)*(NhuCau!S$343:S$347))),2)</f>
        <v>0</v>
      </c>
      <c r="Q328" s="2">
        <f>ROUND((SUMPRODUCT((NhuCau!$E$343:$E$347=CakyQuyhoach)*((NhuCau!T$343:T$347)/10))+SUMPRODUCT((NhuCau!$E$343:$E$347=Kykehoach)*((NhuCau!T$343:T$347)/5))+SUMPRODUCT((NhuCau!$E$343:$E$347=$C328)*(NhuCau!T$343:T$347))),2)</f>
        <v>0</v>
      </c>
      <c r="R328" s="2">
        <f>ROUND((SUMPRODUCT((NhuCau!$E$343:$E$347=CakyQuyhoach)*((NhuCau!U$343:U$347)/10))+SUMPRODUCT((NhuCau!$E$343:$E$347=Kykehoach)*((NhuCau!U$343:U$347)/5))+SUMPRODUCT((NhuCau!$E$343:$E$347=$C328)*(NhuCau!U$343:U$347))),2)</f>
        <v>0</v>
      </c>
      <c r="S328" s="2">
        <f>ROUND((SUMPRODUCT((NhuCau!$E$343:$E$347=CakyQuyhoach)*((NhuCau!V$343:V$347)/10))+SUMPRODUCT((NhuCau!$E$343:$E$347=Kykehoach)*((NhuCau!V$343:V$347)/5))+SUMPRODUCT((NhuCau!$E$343:$E$347=$C328)*(NhuCau!V$343:V$347))),2)</f>
        <v>0</v>
      </c>
      <c r="T328" s="2">
        <f>ROUND((SUMPRODUCT((NhuCau!$E$343:$E$347=CakyQuyhoach)*((NhuCau!W$343:W$347)/10))+SUMPRODUCT((NhuCau!$E$343:$E$347=Kykehoach)*((NhuCau!W$343:W$347)/5))+SUMPRODUCT((NhuCau!$E$343:$E$347=$C328)*(NhuCau!W$343:W$347))),2)</f>
        <v>0</v>
      </c>
      <c r="U328" s="2">
        <f>ROUND((SUMPRODUCT((NhuCau!$E$343:$E$347=CakyQuyhoach)*((NhuCau!X$343:X$347)/10))+SUMPRODUCT((NhuCau!$E$343:$E$347=Kykehoach)*((NhuCau!X$343:X$347)/5))+SUMPRODUCT((NhuCau!$E$343:$E$347=$C328)*(NhuCau!X$343:X$347))),2)</f>
        <v>0</v>
      </c>
      <c r="V328" s="2">
        <f>ROUND((SUMPRODUCT((NhuCau!$E$343:$E$347=CakyQuyhoach)*((NhuCau!Y$343:Y$347)/10))+SUMPRODUCT((NhuCau!$E$343:$E$347=Kykehoach)*((NhuCau!Y$343:Y$347)/5))+SUMPRODUCT((NhuCau!$E$343:$E$347=$C328)*(NhuCau!Y$343:Y$347))),2)</f>
        <v>0</v>
      </c>
      <c r="W328" s="2">
        <f>ROUND((SUMPRODUCT((NhuCau!$E$343:$E$347=CakyQuyhoach)*((NhuCau!Z$343:Z$347)/10))+SUMPRODUCT((NhuCau!$E$343:$E$347=Kykehoach)*((NhuCau!Z$343:Z$347)/5))+SUMPRODUCT((NhuCau!$E$343:$E$347=$C328)*(NhuCau!Z$343:Z$347))),2)</f>
        <v>0</v>
      </c>
      <c r="X328" s="2">
        <f>ROUND((SUMPRODUCT((NhuCau!$E$343:$E$347=CakyQuyhoach)*((NhuCau!AA$343:AA$347)/10))+SUMPRODUCT((NhuCau!$E$343:$E$347=Kykehoach)*((NhuCau!AA$343:AA$347)/5))+SUMPRODUCT((NhuCau!$E$343:$E$347=$C328)*(NhuCau!AA$343:AA$347))),2)</f>
        <v>0</v>
      </c>
      <c r="Y328" s="2">
        <f>ROUND((SUMPRODUCT((NhuCau!$E$343:$E$347=CakyQuyhoach)*((NhuCau!AB$343:AB$347)/10))+SUMPRODUCT((NhuCau!$E$343:$E$347=Kykehoach)*((NhuCau!AB$343:AB$347)/5))+SUMPRODUCT((NhuCau!$E$343:$E$347=$C328)*(NhuCau!AB$343:AB$347))),2)</f>
        <v>0</v>
      </c>
      <c r="Z328" s="2">
        <f>ROUND((SUMPRODUCT((NhuCau!$E$343:$E$347=CakyQuyhoach)*((NhuCau!AC$343:AC$347)/10))+SUMPRODUCT((NhuCau!$E$343:$E$347=Kykehoach)*((NhuCau!AC$343:AC$347)/5))+SUMPRODUCT((NhuCau!$E$343:$E$347=$C328)*(NhuCau!AC$343:AC$347))),2)</f>
        <v>0</v>
      </c>
      <c r="AA328" s="2">
        <f>ROUND((SUMPRODUCT((NhuCau!$E$343:$E$347=CakyQuyhoach)*((NhuCau!AD$343:AD$347)/10))+SUMPRODUCT((NhuCau!$E$343:$E$347=Kykehoach)*((NhuCau!AD$343:AD$347)/5))+SUMPRODUCT((NhuCau!$E$343:$E$347=$C328)*(NhuCau!AD$343:AD$347))),2)</f>
        <v>0</v>
      </c>
      <c r="AB328" s="2">
        <f>ROUND((SUMPRODUCT((NhuCau!$E$343:$E$347=CakyQuyhoach)*((NhuCau!AE$343:AE$347)/10))+SUMPRODUCT((NhuCau!$E$343:$E$347=Kykehoach)*((NhuCau!AE$343:AE$347)/5))+SUMPRODUCT((NhuCau!$E$343:$E$347=$C328)*(NhuCau!AE$343:AE$347))),2)</f>
        <v>0</v>
      </c>
      <c r="AC328" s="2">
        <f>ROUND((SUMPRODUCT((NhuCau!$E$343:$E$347=CakyQuyhoach)*((NhuCau!AF$343:AF$347)/10))+SUMPRODUCT((NhuCau!$E$343:$E$347=Kykehoach)*((NhuCau!AF$343:AF$347)/5))+SUMPRODUCT((NhuCau!$E$343:$E$347=$C328)*(NhuCau!AF$343:AF$347))),2)</f>
        <v>0</v>
      </c>
      <c r="AD328" s="2">
        <f>ROUND((SUMPRODUCT((NhuCau!$E$343:$E$347=CakyQuyhoach)*((NhuCau!AG$343:AG$347)/10))+SUMPRODUCT((NhuCau!$E$343:$E$347=Kykehoach)*((NhuCau!AG$343:AG$347)/5))+SUMPRODUCT((NhuCau!$E$343:$E$347=$C328)*(NhuCau!AG$343:AG$347))),2)</f>
        <v>0</v>
      </c>
      <c r="AE328" s="2">
        <f>ROUND((SUMPRODUCT((NhuCau!$E$343:$E$347=CakyQuyhoach)*((NhuCau!AH$343:AH$347)/10))+SUMPRODUCT((NhuCau!$E$343:$E$347=Kykehoach)*((NhuCau!AH$343:AH$347)/5))+SUMPRODUCT((NhuCau!$E$343:$E$347=$C328)*(NhuCau!AH$343:AH$347))),2)</f>
        <v>0</v>
      </c>
      <c r="AF328" s="2">
        <f>ROUND((SUMPRODUCT((NhuCau!$E$343:$E$347=CakyQuyhoach)*((NhuCau!AI$343:AI$347)/10))+SUMPRODUCT((NhuCau!$E$343:$E$347=Kykehoach)*((NhuCau!AI$343:AI$347)/5))+SUMPRODUCT((NhuCau!$E$343:$E$347=$C328)*(NhuCau!AI$343:AI$347))),2)</f>
        <v>0</v>
      </c>
      <c r="AG328" s="2">
        <f>ROUND((SUMPRODUCT((NhuCau!$E$343:$E$347=CakyQuyhoach)*((NhuCau!AJ$343:AJ$347)/10))+SUMPRODUCT((NhuCau!$E$343:$E$347=Kykehoach)*((NhuCau!AJ$343:AJ$347)/5))+SUMPRODUCT((NhuCau!$E$343:$E$347=$C328)*(NhuCau!AJ$343:AJ$347))),2)</f>
        <v>0</v>
      </c>
      <c r="AH328" s="2">
        <f>ROUND((SUMPRODUCT((NhuCau!$E$343:$E$347=CakyQuyhoach)*((NhuCau!AK$343:AK$347)/10))+SUMPRODUCT((NhuCau!$E$343:$E$347=Kykehoach)*((NhuCau!AK$343:AK$347)/5))+SUMPRODUCT((NhuCau!$E$343:$E$347=$C328)*(NhuCau!AK$343:AK$347))),2)</f>
        <v>0</v>
      </c>
      <c r="AI328" s="2">
        <f>ROUND((SUMPRODUCT((NhuCau!$E$343:$E$347=CakyQuyhoach)*((NhuCau!AL$343:AL$347)/10))+SUMPRODUCT((NhuCau!$E$343:$E$347=Kykehoach)*((NhuCau!AL$343:AL$347)/5))+SUMPRODUCT((NhuCau!$E$343:$E$347=$C328)*(NhuCau!AL$343:AL$347))),2)</f>
        <v>0</v>
      </c>
      <c r="AJ328" s="2">
        <f>ROUND((SUMPRODUCT((NhuCau!$E$343:$E$347=CakyQuyhoach)*((NhuCau!AM$343:AM$347)/10))+SUMPRODUCT((NhuCau!$E$343:$E$347=Kykehoach)*((NhuCau!AM$343:AM$347)/5))+SUMPRODUCT((NhuCau!$E$343:$E$347=$C328)*(NhuCau!AM$343:AM$347))),2)</f>
        <v>0</v>
      </c>
      <c r="AK328" s="2">
        <f>ROUND((SUMPRODUCT((NhuCau!$E$343:$E$347=CakyQuyhoach)*((NhuCau!AN$343:AN$347)/10))+SUMPRODUCT((NhuCau!$E$343:$E$347=Kykehoach)*((NhuCau!AN$343:AN$347)/5))+SUMPRODUCT((NhuCau!$E$343:$E$347=$C328)*(NhuCau!AN$343:AN$347))),2)</f>
        <v>0</v>
      </c>
      <c r="AL328" s="2">
        <f>ROUND((SUMPRODUCT((NhuCau!$E$343:$E$347=CakyQuyhoach)*((NhuCau!AO$343:AO$347)/10))+SUMPRODUCT((NhuCau!$E$343:$E$347=Kykehoach)*((NhuCau!AO$343:AO$347)/5))+SUMPRODUCT((NhuCau!$E$343:$E$347=$C328)*(NhuCau!AO$343:AO$347))),2)</f>
        <v>0</v>
      </c>
      <c r="AM328" s="2">
        <f>ROUND((SUMPRODUCT((NhuCau!$E$343:$E$347=CakyQuyhoach)*((NhuCau!AP$343:AP$347)/10))+SUMPRODUCT((NhuCau!$E$343:$E$347=Kykehoach)*((NhuCau!AP$343:AP$347)/5))+SUMPRODUCT((NhuCau!$E$343:$E$347=$C328)*(NhuCau!AP$343:AP$347))),2)</f>
        <v>0</v>
      </c>
      <c r="AN328" s="2">
        <f>ROUND((SUMPRODUCT((NhuCau!$E$343:$E$347=CakyQuyhoach)*((NhuCau!AQ$343:AQ$347)/10))+SUMPRODUCT((NhuCau!$E$343:$E$347=Kykehoach)*((NhuCau!AQ$343:AQ$347)/5))+SUMPRODUCT((NhuCau!$E$343:$E$347=$C328)*(NhuCau!AQ$343:AQ$347))),2)</f>
        <v>0</v>
      </c>
      <c r="AO328" s="2">
        <f>ROUND((SUMPRODUCT((NhuCau!$E$343:$E$347=CakyQuyhoach)*((NhuCau!AR$343:AR$347)/10))+SUMPRODUCT((NhuCau!$E$343:$E$347=Kykehoach)*((NhuCau!AR$343:AR$347)/5))+SUMPRODUCT((NhuCau!$E$343:$E$347=$C328)*(NhuCau!AR$343:AR$347))),2)</f>
        <v>0</v>
      </c>
      <c r="AP328" s="2">
        <f>ROUND((SUMPRODUCT((NhuCau!$E$343:$E$347=CakyQuyhoach)*((NhuCau!AS$343:AS$347)/10))+SUMPRODUCT((NhuCau!$E$343:$E$347=Kykehoach)*((NhuCau!AS$343:AS$347)/5))+SUMPRODUCT((NhuCau!$E$343:$E$347=$C328)*(NhuCau!AS$343:AS$347))),2)</f>
        <v>0</v>
      </c>
      <c r="AQ328" s="2">
        <f>ROUND((SUMPRODUCT((NhuCau!$E$343:$E$347=CakyQuyhoach)*((NhuCau!AT$343:AT$347)/10))+SUMPRODUCT((NhuCau!$E$343:$E$347=Kykehoach)*((NhuCau!AT$343:AT$347)/5))+SUMPRODUCT((NhuCau!$E$343:$E$347=$C328)*(NhuCau!AT$343:AT$347))),2)</f>
        <v>0</v>
      </c>
      <c r="AR328" s="2">
        <f>ROUND((SUMPRODUCT((NhuCau!$E$343:$E$347=CakyQuyhoach)*((NhuCau!AU$343:AU$347)/10))+SUMPRODUCT((NhuCau!$E$343:$E$347=Kykehoach)*((NhuCau!AU$343:AU$347)/5))+SUMPRODUCT((NhuCau!$E$343:$E$347=$C328)*(NhuCau!AU$343:AU$347))),2)</f>
        <v>0</v>
      </c>
      <c r="AS328" s="2">
        <f>ROUND((SUMPRODUCT((NhuCau!$E$343:$E$347=CakyQuyhoach)*((NhuCau!AV$343:AV$347)/10))+SUMPRODUCT((NhuCau!$E$343:$E$347=Kykehoach)*((NhuCau!AV$343:AV$347)/5))+SUMPRODUCT((NhuCau!$E$343:$E$347=$C328)*(NhuCau!AV$343:AV$347))),2)</f>
        <v>0</v>
      </c>
      <c r="AT328" s="2">
        <f>ROUND((SUMPRODUCT((NhuCau!$E$343:$E$347=CakyQuyhoach)*((NhuCau!AW$343:AW$347)/10))+SUMPRODUCT((NhuCau!$E$343:$E$347=Kykehoach)*((NhuCau!AW$343:AW$347)/5))+SUMPRODUCT((NhuCau!$E$343:$E$347=$C328)*(NhuCau!AW$343:AW$347))),2)</f>
        <v>0</v>
      </c>
      <c r="AU328" s="2">
        <f>ROUND((SUMPRODUCT((NhuCau!$E$343:$E$347=CakyQuyhoach)*((NhuCau!AX$343:AX$347)/10))+SUMPRODUCT((NhuCau!$E$343:$E$347=Kykehoach)*((NhuCau!AX$343:AX$347)/5))+SUMPRODUCT((NhuCau!$E$343:$E$347=$C328)*(NhuCau!AX$343:AX$347))),2)</f>
        <v>0</v>
      </c>
      <c r="AV328" s="2">
        <f>ROUND((SUMPRODUCT((NhuCau!$E$343:$E$347=CakyQuyhoach)*((NhuCau!AY$343:AY$347)/10))+SUMPRODUCT((NhuCau!$E$343:$E$347=Kykehoach)*((NhuCau!AY$343:AY$347)/5))+SUMPRODUCT((NhuCau!$E$343:$E$347=$C328)*(NhuCau!AY$343:AY$347))),2)</f>
        <v>0</v>
      </c>
      <c r="AW328" s="2">
        <f>ROUND((SUMPRODUCT((NhuCau!$E$343:$E$347=CakyQuyhoach)*((NhuCau!AZ$343:AZ$347)/10))+SUMPRODUCT((NhuCau!$E$343:$E$347=Kykehoach)*((NhuCau!AZ$343:AZ$347)/5))+SUMPRODUCT((NhuCau!$E$343:$E$347=$C328)*(NhuCau!AZ$343:AZ$347))),2)</f>
        <v>0</v>
      </c>
      <c r="AX328" s="2">
        <f>ROUND((SUMPRODUCT((NhuCau!$E$343:$E$347=CakyQuyhoach)*((NhuCau!BA$343:BA$347)/10))+SUMPRODUCT((NhuCau!$E$343:$E$347=Kykehoach)*((NhuCau!BA$343:BA$347)/5))+SUMPRODUCT((NhuCau!$E$343:$E$347=$C328)*(NhuCau!BA$343:BA$347))),2)</f>
        <v>0</v>
      </c>
      <c r="AY328" s="2">
        <f>ROUND((SUMPRODUCT((NhuCau!$E$343:$E$347=CakyQuyhoach)*((NhuCau!BB$343:BB$347)/10))+SUMPRODUCT((NhuCau!$E$343:$E$347=Kykehoach)*((NhuCau!BB$343:BB$347)/5))+SUMPRODUCT((NhuCau!$E$343:$E$347=$C328)*(NhuCau!BB$343:BB$347))),2)</f>
        <v>0</v>
      </c>
      <c r="AZ328" s="2">
        <f>ROUND((SUMPRODUCT((NhuCau!$E$343:$E$347=CakyQuyhoach)*((NhuCau!BD$343:BD$347)/10))+SUMPRODUCT((NhuCau!$E$343:$E$347=Kykehoach)*((NhuCau!BD$343:BD$347)/5))+SUMPRODUCT((NhuCau!$E$343:$E$347=$C328)*(NhuCau!BD$343:BD$347))),2)</f>
        <v>0</v>
      </c>
      <c r="BA328" s="2">
        <f>ROUND((SUMPRODUCT((NhuCau!$E$343:$E$347=CakyQuyhoach)*((NhuCau!BE$343:BE$347)/10))+SUMPRODUCT((NhuCau!$E$343:$E$347=Kykehoach)*((NhuCau!BE$343:BE$347)/5))+SUMPRODUCT((NhuCau!$E$343:$E$347=$C328)*(NhuCau!BE$343:BE$347))),2)</f>
        <v>0</v>
      </c>
      <c r="BB328" s="2">
        <f>ROUND((SUMPRODUCT((NhuCau!$E$343:$E$347=CakyQuyhoach)*((NhuCau!BF$343:BF$347)/10))+SUMPRODUCT((NhuCau!$E$343:$E$347=Kykehoach)*((NhuCau!BF$343:BF$347)/5))+SUMPRODUCT((NhuCau!$E$343:$E$347=$C328)*(NhuCau!BF$343:BF$347))),2)</f>
        <v>0</v>
      </c>
      <c r="BC328" s="2">
        <f>ROUND((SUMPRODUCT((NhuCau!$E$343:$E$347=CakyQuyhoach)*((NhuCau!BG$343:BG$347)/10))+SUMPRODUCT((NhuCau!$E$343:$E$347=Kykehoach)*((NhuCau!BG$343:BG$347)/5))+SUMPRODUCT((NhuCau!$E$343:$E$347=$C328)*(NhuCau!BG$343:BG$347))),2)</f>
        <v>0</v>
      </c>
      <c r="BD328" s="2">
        <f>ROUND((SUMPRODUCT((NhuCau!$E$343:$E$347=CakyQuyhoach)*((NhuCau!BH$343:BH$347)/10))+SUMPRODUCT((NhuCau!$E$343:$E$347=Kykehoach)*((NhuCau!BH$343:BH$347)/5))+SUMPRODUCT((NhuCau!$E$343:$E$347=$C328)*(NhuCau!BH$343:BH$347))),2)</f>
        <v>0</v>
      </c>
      <c r="BE328" s="2">
        <f>ROUND((SUMPRODUCT((NhuCau!$E$343:$E$347=CakyQuyhoach)*((NhuCau!BI$343:BI$347)/10))+SUMPRODUCT((NhuCau!$E$343:$E$347=Kykehoach)*((NhuCau!BI$343:BI$347)/5))+SUMPRODUCT((NhuCau!$E$343:$E$347=$C328)*(NhuCau!BI$343:BI$347))),2)</f>
        <v>0</v>
      </c>
      <c r="BF328" s="2">
        <f>ROUND((SUMPRODUCT((NhuCau!$E$343:$E$347=CakyQuyhoach)*((NhuCau!BJ$343:BJ$347)/10))+SUMPRODUCT((NhuCau!$E$343:$E$347=Kykehoach)*((NhuCau!BJ$343:BJ$347)/5))+SUMPRODUCT((NhuCau!$E$343:$E$347=$C328)*(NhuCau!BJ$343:BJ$347))),2)</f>
        <v>0</v>
      </c>
      <c r="BG328" s="2">
        <f>ROUND((SUMPRODUCT((NhuCau!$E$343:$E$347=CakyQuyhoach)*((NhuCau!BK$343:BK$347)/10))+SUMPRODUCT((NhuCau!$E$343:$E$347=Kykehoach)*((NhuCau!BK$343:BK$347)/5))+SUMPRODUCT((NhuCau!$E$343:$E$347=$C328)*(NhuCau!BK$343:BK$347))),2)</f>
        <v>0</v>
      </c>
    </row>
    <row r="329" spans="1:59" s="1" customFormat="1" ht="16.5" customHeight="1">
      <c r="A329" s="251" t="s">
        <v>42</v>
      </c>
      <c r="B329" s="252"/>
      <c r="C329" s="253" t="str">
        <f>BANGTINH!O10</f>
        <v>Năm 2029</v>
      </c>
      <c r="D329" s="246" t="s">
        <v>30</v>
      </c>
      <c r="E329" s="255">
        <f>SUM(F329:BG329)</f>
        <v>0</v>
      </c>
      <c r="F329" s="2">
        <f>ROUND((SUMPRODUCT((NhuCau!$E$343:$E$347=CakyQuyhoach)*((NhuCau!I$343:I$347)/10))+SUMPRODUCT((NhuCau!$E$343:$E$347=Kykehoach)*((NhuCau!I$343:I$347)/5))+SUMPRODUCT((NhuCau!$E$343:$E$347=$C329)*(NhuCau!I$343:I$347))),2)</f>
        <v>0</v>
      </c>
      <c r="G329" s="2">
        <f>ROUND((SUMPRODUCT((NhuCau!$E$343:$E$347=CakyQuyhoach)*((NhuCau!J$343:J$347)/10))+SUMPRODUCT((NhuCau!$E$343:$E$347=Kykehoach)*((NhuCau!J$343:J$347)/5))+SUMPRODUCT((NhuCau!$E$343:$E$347=$C329)*(NhuCau!J$343:J$347))),2)</f>
        <v>0</v>
      </c>
      <c r="H329" s="2">
        <f>ROUND((SUMPRODUCT((NhuCau!$E$343:$E$347=CakyQuyhoach)*((NhuCau!K$343:K$347)/10))+SUMPRODUCT((NhuCau!$E$343:$E$347=Kykehoach)*((NhuCau!K$343:K$347)/5))+SUMPRODUCT((NhuCau!$E$343:$E$347=$C329)*(NhuCau!K$343:K$347))),2)</f>
        <v>0</v>
      </c>
      <c r="I329" s="2">
        <f>ROUND((SUMPRODUCT((NhuCau!$E$343:$E$347=CakyQuyhoach)*((NhuCau!L$343:L$347)/10))+SUMPRODUCT((NhuCau!$E$343:$E$347=Kykehoach)*((NhuCau!L$343:L$347)/5))+SUMPRODUCT((NhuCau!$E$343:$E$347=$C329)*(NhuCau!L$343:L$347))),2)</f>
        <v>0</v>
      </c>
      <c r="J329" s="2">
        <f>ROUND((SUMPRODUCT((NhuCau!$E$343:$E$347=CakyQuyhoach)*((NhuCau!M$343:M$347)/10))+SUMPRODUCT((NhuCau!$E$343:$E$347=Kykehoach)*((NhuCau!M$343:M$347)/5))+SUMPRODUCT((NhuCau!$E$343:$E$347=$C329)*(NhuCau!M$343:M$347))),2)</f>
        <v>0</v>
      </c>
      <c r="K329" s="2">
        <f>ROUND((SUMPRODUCT((NhuCau!$E$343:$E$347=CakyQuyhoach)*((NhuCau!N$343:N$347)/10))+SUMPRODUCT((NhuCau!$E$343:$E$347=Kykehoach)*((NhuCau!N$343:N$347)/5))+SUMPRODUCT((NhuCau!$E$343:$E$347=$C329)*(NhuCau!N$343:N$347))),2)</f>
        <v>0</v>
      </c>
      <c r="L329" s="2">
        <f>ROUND((SUMPRODUCT((NhuCau!$E$343:$E$347=CakyQuyhoach)*((NhuCau!O$343:O$347)/10))+SUMPRODUCT((NhuCau!$E$343:$E$347=Kykehoach)*((NhuCau!O$343:O$347)/5))+SUMPRODUCT((NhuCau!$E$343:$E$347=$C329)*(NhuCau!O$343:O$347))),2)</f>
        <v>0</v>
      </c>
      <c r="M329" s="2">
        <f>ROUND((SUMPRODUCT((NhuCau!$E$343:$E$347=CakyQuyhoach)*((NhuCau!P$343:P$347)/10))+SUMPRODUCT((NhuCau!$E$343:$E$347=Kykehoach)*((NhuCau!P$343:P$347)/5))+SUMPRODUCT((NhuCau!$E$343:$E$347=$C329)*(NhuCau!P$343:P$347))),2)</f>
        <v>0</v>
      </c>
      <c r="N329" s="2">
        <f>ROUND((SUMPRODUCT((NhuCau!$E$343:$E$347=CakyQuyhoach)*((NhuCau!Q$343:Q$347)/10))+SUMPRODUCT((NhuCau!$E$343:$E$347=Kykehoach)*((NhuCau!Q$343:Q$347)/5))+SUMPRODUCT((NhuCau!$E$343:$E$347=$C329)*(NhuCau!Q$343:Q$347))),2)</f>
        <v>0</v>
      </c>
      <c r="O329" s="2">
        <f>ROUND((SUMPRODUCT((NhuCau!$E$343:$E$347=CakyQuyhoach)*((NhuCau!R$343:R$347)/10))+SUMPRODUCT((NhuCau!$E$343:$E$347=Kykehoach)*((NhuCau!R$343:R$347)/5))+SUMPRODUCT((NhuCau!$E$343:$E$347=$C329)*(NhuCau!R$343:R$347))),2)</f>
        <v>0</v>
      </c>
      <c r="P329" s="2">
        <f>ROUND((SUMPRODUCT((NhuCau!$E$343:$E$347=CakyQuyhoach)*((NhuCau!S$343:S$347)/10))+SUMPRODUCT((NhuCau!$E$343:$E$347=Kykehoach)*((NhuCau!S$343:S$347)/5))+SUMPRODUCT((NhuCau!$E$343:$E$347=$C329)*(NhuCau!S$343:S$347))),2)</f>
        <v>0</v>
      </c>
      <c r="Q329" s="2">
        <f>ROUND((SUMPRODUCT((NhuCau!$E$343:$E$347=CakyQuyhoach)*((NhuCau!T$343:T$347)/10))+SUMPRODUCT((NhuCau!$E$343:$E$347=Kykehoach)*((NhuCau!T$343:T$347)/5))+SUMPRODUCT((NhuCau!$E$343:$E$347=$C329)*(NhuCau!T$343:T$347))),2)</f>
        <v>0</v>
      </c>
      <c r="R329" s="2">
        <f>ROUND((SUMPRODUCT((NhuCau!$E$343:$E$347=CakyQuyhoach)*((NhuCau!U$343:U$347)/10))+SUMPRODUCT((NhuCau!$E$343:$E$347=Kykehoach)*((NhuCau!U$343:U$347)/5))+SUMPRODUCT((NhuCau!$E$343:$E$347=$C329)*(NhuCau!U$343:U$347))),2)</f>
        <v>0</v>
      </c>
      <c r="S329" s="2">
        <f>ROUND((SUMPRODUCT((NhuCau!$E$343:$E$347=CakyQuyhoach)*((NhuCau!V$343:V$347)/10))+SUMPRODUCT((NhuCau!$E$343:$E$347=Kykehoach)*((NhuCau!V$343:V$347)/5))+SUMPRODUCT((NhuCau!$E$343:$E$347=$C329)*(NhuCau!V$343:V$347))),2)</f>
        <v>0</v>
      </c>
      <c r="T329" s="2">
        <f>ROUND((SUMPRODUCT((NhuCau!$E$343:$E$347=CakyQuyhoach)*((NhuCau!W$343:W$347)/10))+SUMPRODUCT((NhuCau!$E$343:$E$347=Kykehoach)*((NhuCau!W$343:W$347)/5))+SUMPRODUCT((NhuCau!$E$343:$E$347=$C329)*(NhuCau!W$343:W$347))),2)</f>
        <v>0</v>
      </c>
      <c r="U329" s="2">
        <f>ROUND((SUMPRODUCT((NhuCau!$E$343:$E$347=CakyQuyhoach)*((NhuCau!X$343:X$347)/10))+SUMPRODUCT((NhuCau!$E$343:$E$347=Kykehoach)*((NhuCau!X$343:X$347)/5))+SUMPRODUCT((NhuCau!$E$343:$E$347=$C329)*(NhuCau!X$343:X$347))),2)</f>
        <v>0</v>
      </c>
      <c r="V329" s="2">
        <f>ROUND((SUMPRODUCT((NhuCau!$E$343:$E$347=CakyQuyhoach)*((NhuCau!Y$343:Y$347)/10))+SUMPRODUCT((NhuCau!$E$343:$E$347=Kykehoach)*((NhuCau!Y$343:Y$347)/5))+SUMPRODUCT((NhuCau!$E$343:$E$347=$C329)*(NhuCau!Y$343:Y$347))),2)</f>
        <v>0</v>
      </c>
      <c r="W329" s="2">
        <f>ROUND((SUMPRODUCT((NhuCau!$E$343:$E$347=CakyQuyhoach)*((NhuCau!Z$343:Z$347)/10))+SUMPRODUCT((NhuCau!$E$343:$E$347=Kykehoach)*((NhuCau!Z$343:Z$347)/5))+SUMPRODUCT((NhuCau!$E$343:$E$347=$C329)*(NhuCau!Z$343:Z$347))),2)</f>
        <v>0</v>
      </c>
      <c r="X329" s="2">
        <f>ROUND((SUMPRODUCT((NhuCau!$E$343:$E$347=CakyQuyhoach)*((NhuCau!AA$343:AA$347)/10))+SUMPRODUCT((NhuCau!$E$343:$E$347=Kykehoach)*((NhuCau!AA$343:AA$347)/5))+SUMPRODUCT((NhuCau!$E$343:$E$347=$C329)*(NhuCau!AA$343:AA$347))),2)</f>
        <v>0</v>
      </c>
      <c r="Y329" s="2">
        <f>ROUND((SUMPRODUCT((NhuCau!$E$343:$E$347=CakyQuyhoach)*((NhuCau!AB$343:AB$347)/10))+SUMPRODUCT((NhuCau!$E$343:$E$347=Kykehoach)*((NhuCau!AB$343:AB$347)/5))+SUMPRODUCT((NhuCau!$E$343:$E$347=$C329)*(NhuCau!AB$343:AB$347))),2)</f>
        <v>0</v>
      </c>
      <c r="Z329" s="2">
        <f>ROUND((SUMPRODUCT((NhuCau!$E$343:$E$347=CakyQuyhoach)*((NhuCau!AC$343:AC$347)/10))+SUMPRODUCT((NhuCau!$E$343:$E$347=Kykehoach)*((NhuCau!AC$343:AC$347)/5))+SUMPRODUCT((NhuCau!$E$343:$E$347=$C329)*(NhuCau!AC$343:AC$347))),2)</f>
        <v>0</v>
      </c>
      <c r="AA329" s="2">
        <f>ROUND((SUMPRODUCT((NhuCau!$E$343:$E$347=CakyQuyhoach)*((NhuCau!AD$343:AD$347)/10))+SUMPRODUCT((NhuCau!$E$343:$E$347=Kykehoach)*((NhuCau!AD$343:AD$347)/5))+SUMPRODUCT((NhuCau!$E$343:$E$347=$C329)*(NhuCau!AD$343:AD$347))),2)</f>
        <v>0</v>
      </c>
      <c r="AB329" s="2">
        <f>ROUND((SUMPRODUCT((NhuCau!$E$343:$E$347=CakyQuyhoach)*((NhuCau!AE$343:AE$347)/10))+SUMPRODUCT((NhuCau!$E$343:$E$347=Kykehoach)*((NhuCau!AE$343:AE$347)/5))+SUMPRODUCT((NhuCau!$E$343:$E$347=$C329)*(NhuCau!AE$343:AE$347))),2)</f>
        <v>0</v>
      </c>
      <c r="AC329" s="2">
        <f>ROUND((SUMPRODUCT((NhuCau!$E$343:$E$347=CakyQuyhoach)*((NhuCau!AF$343:AF$347)/10))+SUMPRODUCT((NhuCau!$E$343:$E$347=Kykehoach)*((NhuCau!AF$343:AF$347)/5))+SUMPRODUCT((NhuCau!$E$343:$E$347=$C329)*(NhuCau!AF$343:AF$347))),2)</f>
        <v>0</v>
      </c>
      <c r="AD329" s="2">
        <f>ROUND((SUMPRODUCT((NhuCau!$E$343:$E$347=CakyQuyhoach)*((NhuCau!AG$343:AG$347)/10))+SUMPRODUCT((NhuCau!$E$343:$E$347=Kykehoach)*((NhuCau!AG$343:AG$347)/5))+SUMPRODUCT((NhuCau!$E$343:$E$347=$C329)*(NhuCau!AG$343:AG$347))),2)</f>
        <v>0</v>
      </c>
      <c r="AE329" s="2">
        <f>ROUND((SUMPRODUCT((NhuCau!$E$343:$E$347=CakyQuyhoach)*((NhuCau!AH$343:AH$347)/10))+SUMPRODUCT((NhuCau!$E$343:$E$347=Kykehoach)*((NhuCau!AH$343:AH$347)/5))+SUMPRODUCT((NhuCau!$E$343:$E$347=$C329)*(NhuCau!AH$343:AH$347))),2)</f>
        <v>0</v>
      </c>
      <c r="AF329" s="2">
        <f>ROUND((SUMPRODUCT((NhuCau!$E$343:$E$347=CakyQuyhoach)*((NhuCau!AI$343:AI$347)/10))+SUMPRODUCT((NhuCau!$E$343:$E$347=Kykehoach)*((NhuCau!AI$343:AI$347)/5))+SUMPRODUCT((NhuCau!$E$343:$E$347=$C329)*(NhuCau!AI$343:AI$347))),2)</f>
        <v>0</v>
      </c>
      <c r="AG329" s="2">
        <f>ROUND((SUMPRODUCT((NhuCau!$E$343:$E$347=CakyQuyhoach)*((NhuCau!AJ$343:AJ$347)/10))+SUMPRODUCT((NhuCau!$E$343:$E$347=Kykehoach)*((NhuCau!AJ$343:AJ$347)/5))+SUMPRODUCT((NhuCau!$E$343:$E$347=$C329)*(NhuCau!AJ$343:AJ$347))),2)</f>
        <v>0</v>
      </c>
      <c r="AH329" s="2">
        <f>ROUND((SUMPRODUCT((NhuCau!$E$343:$E$347=CakyQuyhoach)*((NhuCau!AK$343:AK$347)/10))+SUMPRODUCT((NhuCau!$E$343:$E$347=Kykehoach)*((NhuCau!AK$343:AK$347)/5))+SUMPRODUCT((NhuCau!$E$343:$E$347=$C329)*(NhuCau!AK$343:AK$347))),2)</f>
        <v>0</v>
      </c>
      <c r="AI329" s="2">
        <f>ROUND((SUMPRODUCT((NhuCau!$E$343:$E$347=CakyQuyhoach)*((NhuCau!AL$343:AL$347)/10))+SUMPRODUCT((NhuCau!$E$343:$E$347=Kykehoach)*((NhuCau!AL$343:AL$347)/5))+SUMPRODUCT((NhuCau!$E$343:$E$347=$C329)*(NhuCau!AL$343:AL$347))),2)</f>
        <v>0</v>
      </c>
      <c r="AJ329" s="2">
        <f>ROUND((SUMPRODUCT((NhuCau!$E$343:$E$347=CakyQuyhoach)*((NhuCau!AM$343:AM$347)/10))+SUMPRODUCT((NhuCau!$E$343:$E$347=Kykehoach)*((NhuCau!AM$343:AM$347)/5))+SUMPRODUCT((NhuCau!$E$343:$E$347=$C329)*(NhuCau!AM$343:AM$347))),2)</f>
        <v>0</v>
      </c>
      <c r="AK329" s="2">
        <f>ROUND((SUMPRODUCT((NhuCau!$E$343:$E$347=CakyQuyhoach)*((NhuCau!AN$343:AN$347)/10))+SUMPRODUCT((NhuCau!$E$343:$E$347=Kykehoach)*((NhuCau!AN$343:AN$347)/5))+SUMPRODUCT((NhuCau!$E$343:$E$347=$C329)*(NhuCau!AN$343:AN$347))),2)</f>
        <v>0</v>
      </c>
      <c r="AL329" s="2">
        <f>ROUND((SUMPRODUCT((NhuCau!$E$343:$E$347=CakyQuyhoach)*((NhuCau!AO$343:AO$347)/10))+SUMPRODUCT((NhuCau!$E$343:$E$347=Kykehoach)*((NhuCau!AO$343:AO$347)/5))+SUMPRODUCT((NhuCau!$E$343:$E$347=$C329)*(NhuCau!AO$343:AO$347))),2)</f>
        <v>0</v>
      </c>
      <c r="AM329" s="2">
        <f>ROUND((SUMPRODUCT((NhuCau!$E$343:$E$347=CakyQuyhoach)*((NhuCau!AP$343:AP$347)/10))+SUMPRODUCT((NhuCau!$E$343:$E$347=Kykehoach)*((NhuCau!AP$343:AP$347)/5))+SUMPRODUCT((NhuCau!$E$343:$E$347=$C329)*(NhuCau!AP$343:AP$347))),2)</f>
        <v>0</v>
      </c>
      <c r="AN329" s="2">
        <f>ROUND((SUMPRODUCT((NhuCau!$E$343:$E$347=CakyQuyhoach)*((NhuCau!AQ$343:AQ$347)/10))+SUMPRODUCT((NhuCau!$E$343:$E$347=Kykehoach)*((NhuCau!AQ$343:AQ$347)/5))+SUMPRODUCT((NhuCau!$E$343:$E$347=$C329)*(NhuCau!AQ$343:AQ$347))),2)</f>
        <v>0</v>
      </c>
      <c r="AO329" s="2">
        <f>ROUND((SUMPRODUCT((NhuCau!$E$343:$E$347=CakyQuyhoach)*((NhuCau!AR$343:AR$347)/10))+SUMPRODUCT((NhuCau!$E$343:$E$347=Kykehoach)*((NhuCau!AR$343:AR$347)/5))+SUMPRODUCT((NhuCau!$E$343:$E$347=$C329)*(NhuCau!AR$343:AR$347))),2)</f>
        <v>0</v>
      </c>
      <c r="AP329" s="2">
        <f>ROUND((SUMPRODUCT((NhuCau!$E$343:$E$347=CakyQuyhoach)*((NhuCau!AS$343:AS$347)/10))+SUMPRODUCT((NhuCau!$E$343:$E$347=Kykehoach)*((NhuCau!AS$343:AS$347)/5))+SUMPRODUCT((NhuCau!$E$343:$E$347=$C329)*(NhuCau!AS$343:AS$347))),2)</f>
        <v>0</v>
      </c>
      <c r="AQ329" s="2">
        <f>ROUND((SUMPRODUCT((NhuCau!$E$343:$E$347=CakyQuyhoach)*((NhuCau!AT$343:AT$347)/10))+SUMPRODUCT((NhuCau!$E$343:$E$347=Kykehoach)*((NhuCau!AT$343:AT$347)/5))+SUMPRODUCT((NhuCau!$E$343:$E$347=$C329)*(NhuCau!AT$343:AT$347))),2)</f>
        <v>0</v>
      </c>
      <c r="AR329" s="2">
        <f>ROUND((SUMPRODUCT((NhuCau!$E$343:$E$347=CakyQuyhoach)*((NhuCau!AU$343:AU$347)/10))+SUMPRODUCT((NhuCau!$E$343:$E$347=Kykehoach)*((NhuCau!AU$343:AU$347)/5))+SUMPRODUCT((NhuCau!$E$343:$E$347=$C329)*(NhuCau!AU$343:AU$347))),2)</f>
        <v>0</v>
      </c>
      <c r="AS329" s="2">
        <f>ROUND((SUMPRODUCT((NhuCau!$E$343:$E$347=CakyQuyhoach)*((NhuCau!AV$343:AV$347)/10))+SUMPRODUCT((NhuCau!$E$343:$E$347=Kykehoach)*((NhuCau!AV$343:AV$347)/5))+SUMPRODUCT((NhuCau!$E$343:$E$347=$C329)*(NhuCau!AV$343:AV$347))),2)</f>
        <v>0</v>
      </c>
      <c r="AT329" s="2">
        <f>ROUND((SUMPRODUCT((NhuCau!$E$343:$E$347=CakyQuyhoach)*((NhuCau!AW$343:AW$347)/10))+SUMPRODUCT((NhuCau!$E$343:$E$347=Kykehoach)*((NhuCau!AW$343:AW$347)/5))+SUMPRODUCT((NhuCau!$E$343:$E$347=$C329)*(NhuCau!AW$343:AW$347))),2)</f>
        <v>0</v>
      </c>
      <c r="AU329" s="2">
        <f>ROUND((SUMPRODUCT((NhuCau!$E$343:$E$347=CakyQuyhoach)*((NhuCau!AX$343:AX$347)/10))+SUMPRODUCT((NhuCau!$E$343:$E$347=Kykehoach)*((NhuCau!AX$343:AX$347)/5))+SUMPRODUCT((NhuCau!$E$343:$E$347=$C329)*(NhuCau!AX$343:AX$347))),2)</f>
        <v>0</v>
      </c>
      <c r="AV329" s="2">
        <f>ROUND((SUMPRODUCT((NhuCau!$E$343:$E$347=CakyQuyhoach)*((NhuCau!AY$343:AY$347)/10))+SUMPRODUCT((NhuCau!$E$343:$E$347=Kykehoach)*((NhuCau!AY$343:AY$347)/5))+SUMPRODUCT((NhuCau!$E$343:$E$347=$C329)*(NhuCau!AY$343:AY$347))),2)</f>
        <v>0</v>
      </c>
      <c r="AW329" s="2">
        <f>ROUND((SUMPRODUCT((NhuCau!$E$343:$E$347=CakyQuyhoach)*((NhuCau!AZ$343:AZ$347)/10))+SUMPRODUCT((NhuCau!$E$343:$E$347=Kykehoach)*((NhuCau!AZ$343:AZ$347)/5))+SUMPRODUCT((NhuCau!$E$343:$E$347=$C329)*(NhuCau!AZ$343:AZ$347))),2)</f>
        <v>0</v>
      </c>
      <c r="AX329" s="2">
        <f>ROUND((SUMPRODUCT((NhuCau!$E$343:$E$347=CakyQuyhoach)*((NhuCau!BA$343:BA$347)/10))+SUMPRODUCT((NhuCau!$E$343:$E$347=Kykehoach)*((NhuCau!BA$343:BA$347)/5))+SUMPRODUCT((NhuCau!$E$343:$E$347=$C329)*(NhuCau!BA$343:BA$347))),2)</f>
        <v>0</v>
      </c>
      <c r="AY329" s="2">
        <f>ROUND((SUMPRODUCT((NhuCau!$E$343:$E$347=CakyQuyhoach)*((NhuCau!BB$343:BB$347)/10))+SUMPRODUCT((NhuCau!$E$343:$E$347=Kykehoach)*((NhuCau!BB$343:BB$347)/5))+SUMPRODUCT((NhuCau!$E$343:$E$347=$C329)*(NhuCau!BB$343:BB$347))),2)</f>
        <v>0</v>
      </c>
      <c r="AZ329" s="2">
        <f>ROUND((SUMPRODUCT((NhuCau!$E$343:$E$347=CakyQuyhoach)*((NhuCau!BD$343:BD$347)/10))+SUMPRODUCT((NhuCau!$E$343:$E$347=Kykehoach)*((NhuCau!BD$343:BD$347)/5))+SUMPRODUCT((NhuCau!$E$343:$E$347=$C329)*(NhuCau!BD$343:BD$347))),2)</f>
        <v>0</v>
      </c>
      <c r="BA329" s="2">
        <f>ROUND((SUMPRODUCT((NhuCau!$E$343:$E$347=CakyQuyhoach)*((NhuCau!BE$343:BE$347)/10))+SUMPRODUCT((NhuCau!$E$343:$E$347=Kykehoach)*((NhuCau!BE$343:BE$347)/5))+SUMPRODUCT((NhuCau!$E$343:$E$347=$C329)*(NhuCau!BE$343:BE$347))),2)</f>
        <v>0</v>
      </c>
      <c r="BB329" s="2">
        <f>ROUND((SUMPRODUCT((NhuCau!$E$343:$E$347=CakyQuyhoach)*((NhuCau!BF$343:BF$347)/10))+SUMPRODUCT((NhuCau!$E$343:$E$347=Kykehoach)*((NhuCau!BF$343:BF$347)/5))+SUMPRODUCT((NhuCau!$E$343:$E$347=$C329)*(NhuCau!BF$343:BF$347))),2)</f>
        <v>0</v>
      </c>
      <c r="BC329" s="2">
        <f>ROUND((SUMPRODUCT((NhuCau!$E$343:$E$347=CakyQuyhoach)*((NhuCau!BG$343:BG$347)/10))+SUMPRODUCT((NhuCau!$E$343:$E$347=Kykehoach)*((NhuCau!BG$343:BG$347)/5))+SUMPRODUCT((NhuCau!$E$343:$E$347=$C329)*(NhuCau!BG$343:BG$347))),2)</f>
        <v>0</v>
      </c>
      <c r="BD329" s="2">
        <f>ROUND((SUMPRODUCT((NhuCau!$E$343:$E$347=CakyQuyhoach)*((NhuCau!BH$343:BH$347)/10))+SUMPRODUCT((NhuCau!$E$343:$E$347=Kykehoach)*((NhuCau!BH$343:BH$347)/5))+SUMPRODUCT((NhuCau!$E$343:$E$347=$C329)*(NhuCau!BH$343:BH$347))),2)</f>
        <v>0</v>
      </c>
      <c r="BE329" s="2">
        <f>ROUND((SUMPRODUCT((NhuCau!$E$343:$E$347=CakyQuyhoach)*((NhuCau!BI$343:BI$347)/10))+SUMPRODUCT((NhuCau!$E$343:$E$347=Kykehoach)*((NhuCau!BI$343:BI$347)/5))+SUMPRODUCT((NhuCau!$E$343:$E$347=$C329)*(NhuCau!BI$343:BI$347))),2)</f>
        <v>0</v>
      </c>
      <c r="BF329" s="2">
        <f>ROUND((SUMPRODUCT((NhuCau!$E$343:$E$347=CakyQuyhoach)*((NhuCau!BJ$343:BJ$347)/10))+SUMPRODUCT((NhuCau!$E$343:$E$347=Kykehoach)*((NhuCau!BJ$343:BJ$347)/5))+SUMPRODUCT((NhuCau!$E$343:$E$347=$C329)*(NhuCau!BJ$343:BJ$347))),2)</f>
        <v>0</v>
      </c>
      <c r="BG329" s="2">
        <f>ROUND((SUMPRODUCT((NhuCau!$E$343:$E$347=CakyQuyhoach)*((NhuCau!BK$343:BK$347)/10))+SUMPRODUCT((NhuCau!$E$343:$E$347=Kykehoach)*((NhuCau!BK$343:BK$347)/5))+SUMPRODUCT((NhuCau!$E$343:$E$347=$C329)*(NhuCau!BK$343:BK$347))),2)</f>
        <v>0</v>
      </c>
    </row>
    <row r="330" spans="1:59" s="5" customFormat="1" ht="16.5" customHeight="1">
      <c r="A330" s="117" t="s">
        <v>42</v>
      </c>
      <c r="B330" s="256"/>
      <c r="C330" s="249" t="str">
        <f>BANGTINH!O11</f>
        <v>Năm 2030</v>
      </c>
      <c r="D330" s="246" t="s">
        <v>30</v>
      </c>
      <c r="E330" s="257">
        <f t="shared" ref="E330:F330" si="168">E323-E324</f>
        <v>0</v>
      </c>
      <c r="F330" s="8">
        <f t="shared" si="168"/>
        <v>0</v>
      </c>
      <c r="G330" s="8">
        <f t="shared" ref="G330:BG330" si="169">G323-G324</f>
        <v>0</v>
      </c>
      <c r="H330" s="8">
        <f t="shared" si="169"/>
        <v>0</v>
      </c>
      <c r="I330" s="8">
        <f t="shared" si="169"/>
        <v>0</v>
      </c>
      <c r="J330" s="8">
        <f t="shared" si="169"/>
        <v>0</v>
      </c>
      <c r="K330" s="8">
        <f t="shared" si="169"/>
        <v>0</v>
      </c>
      <c r="L330" s="8">
        <f t="shared" si="169"/>
        <v>0</v>
      </c>
      <c r="M330" s="8">
        <f t="shared" si="169"/>
        <v>0</v>
      </c>
      <c r="N330" s="8">
        <f t="shared" si="169"/>
        <v>0</v>
      </c>
      <c r="O330" s="8">
        <f t="shared" si="169"/>
        <v>0</v>
      </c>
      <c r="P330" s="8">
        <f t="shared" si="169"/>
        <v>0</v>
      </c>
      <c r="Q330" s="8">
        <f t="shared" si="169"/>
        <v>0</v>
      </c>
      <c r="R330" s="8">
        <f t="shared" si="169"/>
        <v>0</v>
      </c>
      <c r="S330" s="8">
        <f t="shared" si="169"/>
        <v>0</v>
      </c>
      <c r="T330" s="8">
        <f t="shared" si="169"/>
        <v>0</v>
      </c>
      <c r="U330" s="8">
        <f t="shared" si="169"/>
        <v>0</v>
      </c>
      <c r="V330" s="8">
        <f t="shared" si="169"/>
        <v>0</v>
      </c>
      <c r="W330" s="8">
        <f t="shared" si="169"/>
        <v>0</v>
      </c>
      <c r="X330" s="8">
        <f t="shared" si="169"/>
        <v>0</v>
      </c>
      <c r="Y330" s="8">
        <f t="shared" si="169"/>
        <v>0</v>
      </c>
      <c r="Z330" s="8">
        <f t="shared" si="169"/>
        <v>0</v>
      </c>
      <c r="AA330" s="8">
        <f t="shared" si="169"/>
        <v>0</v>
      </c>
      <c r="AB330" s="8">
        <f t="shared" si="169"/>
        <v>0</v>
      </c>
      <c r="AC330" s="8">
        <f t="shared" si="169"/>
        <v>0</v>
      </c>
      <c r="AD330" s="8">
        <f t="shared" si="169"/>
        <v>0</v>
      </c>
      <c r="AE330" s="8">
        <f t="shared" si="169"/>
        <v>0</v>
      </c>
      <c r="AF330" s="8">
        <f t="shared" si="169"/>
        <v>0</v>
      </c>
      <c r="AG330" s="8">
        <f t="shared" si="169"/>
        <v>0</v>
      </c>
      <c r="AH330" s="8">
        <f t="shared" si="169"/>
        <v>0</v>
      </c>
      <c r="AI330" s="8">
        <f t="shared" si="169"/>
        <v>0</v>
      </c>
      <c r="AJ330" s="8">
        <f t="shared" si="169"/>
        <v>0</v>
      </c>
      <c r="AK330" s="8">
        <f t="shared" si="169"/>
        <v>0</v>
      </c>
      <c r="AL330" s="8">
        <f t="shared" si="169"/>
        <v>0</v>
      </c>
      <c r="AM330" s="8">
        <f t="shared" si="169"/>
        <v>0</v>
      </c>
      <c r="AN330" s="8">
        <f t="shared" si="169"/>
        <v>0</v>
      </c>
      <c r="AO330" s="8">
        <f t="shared" si="169"/>
        <v>0</v>
      </c>
      <c r="AP330" s="8">
        <f t="shared" si="169"/>
        <v>0</v>
      </c>
      <c r="AQ330" s="8">
        <f t="shared" si="169"/>
        <v>0</v>
      </c>
      <c r="AR330" s="8">
        <f t="shared" si="169"/>
        <v>0</v>
      </c>
      <c r="AS330" s="8">
        <f t="shared" si="169"/>
        <v>0</v>
      </c>
      <c r="AT330" s="8">
        <f t="shared" si="169"/>
        <v>0</v>
      </c>
      <c r="AU330" s="8">
        <f t="shared" si="169"/>
        <v>0</v>
      </c>
      <c r="AV330" s="8">
        <f t="shared" si="169"/>
        <v>0</v>
      </c>
      <c r="AW330" s="8">
        <f t="shared" si="169"/>
        <v>0</v>
      </c>
      <c r="AX330" s="8">
        <f t="shared" si="169"/>
        <v>0</v>
      </c>
      <c r="AY330" s="8">
        <f t="shared" si="169"/>
        <v>0</v>
      </c>
      <c r="AZ330" s="8">
        <f t="shared" si="169"/>
        <v>0</v>
      </c>
      <c r="BA330" s="8">
        <f t="shared" si="169"/>
        <v>0</v>
      </c>
      <c r="BB330" s="8">
        <f t="shared" si="169"/>
        <v>0</v>
      </c>
      <c r="BC330" s="8">
        <f t="shared" si="169"/>
        <v>0</v>
      </c>
      <c r="BD330" s="8">
        <f t="shared" si="169"/>
        <v>0</v>
      </c>
      <c r="BE330" s="8">
        <f t="shared" si="169"/>
        <v>0</v>
      </c>
      <c r="BF330" s="8">
        <f t="shared" si="169"/>
        <v>0</v>
      </c>
      <c r="BG330" s="8">
        <f t="shared" si="169"/>
        <v>0</v>
      </c>
    </row>
    <row r="331" spans="1:59" s="5" customFormat="1" ht="16.5" customHeight="1">
      <c r="A331" s="117" t="s">
        <v>42</v>
      </c>
      <c r="B331" s="244"/>
      <c r="C331" s="245" t="s">
        <v>45</v>
      </c>
      <c r="D331" s="246" t="s">
        <v>37</v>
      </c>
      <c r="E331" s="247">
        <f>NhuCau!H348</f>
        <v>6.6</v>
      </c>
      <c r="F331" s="4">
        <f>NhuCau!I348</f>
        <v>0</v>
      </c>
      <c r="G331" s="4">
        <f>NhuCau!J348</f>
        <v>0</v>
      </c>
      <c r="H331" s="4">
        <f>NhuCau!K348</f>
        <v>0</v>
      </c>
      <c r="I331" s="4">
        <f>NhuCau!L348</f>
        <v>0</v>
      </c>
      <c r="J331" s="4">
        <f>NhuCau!M348</f>
        <v>0</v>
      </c>
      <c r="K331" s="4">
        <f>NhuCau!N348</f>
        <v>0</v>
      </c>
      <c r="L331" s="4">
        <f>NhuCau!O348</f>
        <v>0</v>
      </c>
      <c r="M331" s="4">
        <f>NhuCau!P348</f>
        <v>0</v>
      </c>
      <c r="N331" s="4">
        <f>NhuCau!Q348</f>
        <v>6.6</v>
      </c>
      <c r="O331" s="4">
        <f>NhuCau!R348</f>
        <v>0</v>
      </c>
      <c r="P331" s="4">
        <f>NhuCau!S348</f>
        <v>0</v>
      </c>
      <c r="Q331" s="4">
        <f>NhuCau!T348</f>
        <v>0</v>
      </c>
      <c r="R331" s="4">
        <f>NhuCau!U348</f>
        <v>0</v>
      </c>
      <c r="S331" s="4">
        <f>NhuCau!V348</f>
        <v>0</v>
      </c>
      <c r="T331" s="4">
        <f>NhuCau!W348</f>
        <v>0</v>
      </c>
      <c r="U331" s="4">
        <f>NhuCau!X348</f>
        <v>0</v>
      </c>
      <c r="V331" s="4">
        <f>NhuCau!Y348</f>
        <v>0</v>
      </c>
      <c r="W331" s="4">
        <f>NhuCau!Z348</f>
        <v>0</v>
      </c>
      <c r="X331" s="4">
        <f>NhuCau!AA348</f>
        <v>0</v>
      </c>
      <c r="Y331" s="4">
        <f>NhuCau!AB348</f>
        <v>0</v>
      </c>
      <c r="Z331" s="4">
        <f>NhuCau!AC348</f>
        <v>0</v>
      </c>
      <c r="AA331" s="4">
        <f>NhuCau!AD348</f>
        <v>0</v>
      </c>
      <c r="AB331" s="4">
        <f>NhuCau!AE348</f>
        <v>0</v>
      </c>
      <c r="AC331" s="4">
        <f>NhuCau!AF348</f>
        <v>0</v>
      </c>
      <c r="AD331" s="4">
        <f>NhuCau!AG348</f>
        <v>0</v>
      </c>
      <c r="AE331" s="4">
        <f>NhuCau!AH348</f>
        <v>0</v>
      </c>
      <c r="AF331" s="4">
        <f>NhuCau!AI348</f>
        <v>0</v>
      </c>
      <c r="AG331" s="4">
        <f>NhuCau!AJ348</f>
        <v>0</v>
      </c>
      <c r="AH331" s="4">
        <f>NhuCau!AK348</f>
        <v>0</v>
      </c>
      <c r="AI331" s="4">
        <f>NhuCau!AL348</f>
        <v>0</v>
      </c>
      <c r="AJ331" s="4">
        <f>NhuCau!AM348</f>
        <v>0</v>
      </c>
      <c r="AK331" s="4">
        <f>NhuCau!AN348</f>
        <v>0</v>
      </c>
      <c r="AL331" s="4">
        <f>NhuCau!AO348</f>
        <v>0</v>
      </c>
      <c r="AM331" s="4">
        <f>NhuCau!AP348</f>
        <v>0</v>
      </c>
      <c r="AN331" s="4">
        <f>NhuCau!AQ348</f>
        <v>0</v>
      </c>
      <c r="AO331" s="4">
        <f>NhuCau!AR348</f>
        <v>0</v>
      </c>
      <c r="AP331" s="4">
        <f>NhuCau!AS348</f>
        <v>0</v>
      </c>
      <c r="AQ331" s="4">
        <f>NhuCau!AT348</f>
        <v>0</v>
      </c>
      <c r="AR331" s="4">
        <f>NhuCau!AU348</f>
        <v>0</v>
      </c>
      <c r="AS331" s="4">
        <f>NhuCau!AV348</f>
        <v>0</v>
      </c>
      <c r="AT331" s="4">
        <f>NhuCau!AW348</f>
        <v>0</v>
      </c>
      <c r="AU331" s="4">
        <f>NhuCau!AX348</f>
        <v>0</v>
      </c>
      <c r="AV331" s="4">
        <f>NhuCau!AY348</f>
        <v>0</v>
      </c>
      <c r="AW331" s="4">
        <f>NhuCau!AZ348</f>
        <v>0</v>
      </c>
      <c r="AX331" s="4">
        <f>NhuCau!BA348</f>
        <v>0</v>
      </c>
      <c r="AY331" s="4">
        <f>NhuCau!BB348</f>
        <v>0</v>
      </c>
      <c r="AZ331" s="4">
        <f>NhuCau!BD348</f>
        <v>0</v>
      </c>
      <c r="BA331" s="4">
        <f>NhuCau!BE348</f>
        <v>0</v>
      </c>
      <c r="BB331" s="4">
        <f>NhuCau!BF348</f>
        <v>0</v>
      </c>
      <c r="BC331" s="4">
        <f>NhuCau!BG348</f>
        <v>0</v>
      </c>
      <c r="BD331" s="4">
        <f>NhuCau!BH348</f>
        <v>0</v>
      </c>
      <c r="BE331" s="4">
        <f>NhuCau!BI348</f>
        <v>0</v>
      </c>
      <c r="BF331" s="4">
        <f>NhuCau!BJ348</f>
        <v>0</v>
      </c>
      <c r="BG331" s="4">
        <f>NhuCau!BK348</f>
        <v>0</v>
      </c>
    </row>
    <row r="332" spans="1:59" s="5" customFormat="1" ht="16.5" customHeight="1">
      <c r="A332" s="117" t="s">
        <v>42</v>
      </c>
      <c r="B332" s="248"/>
      <c r="C332" s="249">
        <f>BANGTINH!O5</f>
        <v>0</v>
      </c>
      <c r="D332" s="246" t="s">
        <v>37</v>
      </c>
      <c r="E332" s="250">
        <f t="shared" ref="E332:F332" si="170">SUM(E333:E337)</f>
        <v>6.6</v>
      </c>
      <c r="F332" s="6">
        <f t="shared" si="170"/>
        <v>0</v>
      </c>
      <c r="G332" s="6">
        <f t="shared" ref="G332:BG332" si="171">SUM(G333:G337)</f>
        <v>0</v>
      </c>
      <c r="H332" s="6">
        <f t="shared" si="171"/>
        <v>0</v>
      </c>
      <c r="I332" s="6">
        <f t="shared" si="171"/>
        <v>0</v>
      </c>
      <c r="J332" s="6">
        <f t="shared" si="171"/>
        <v>0</v>
      </c>
      <c r="K332" s="6">
        <f t="shared" si="171"/>
        <v>0</v>
      </c>
      <c r="L332" s="6">
        <f t="shared" si="171"/>
        <v>0</v>
      </c>
      <c r="M332" s="6">
        <f t="shared" si="171"/>
        <v>0</v>
      </c>
      <c r="N332" s="6">
        <f t="shared" si="171"/>
        <v>6.6</v>
      </c>
      <c r="O332" s="6">
        <f t="shared" si="171"/>
        <v>0</v>
      </c>
      <c r="P332" s="6">
        <f t="shared" si="171"/>
        <v>0</v>
      </c>
      <c r="Q332" s="6">
        <f t="shared" si="171"/>
        <v>0</v>
      </c>
      <c r="R332" s="6">
        <f t="shared" si="171"/>
        <v>0</v>
      </c>
      <c r="S332" s="6">
        <f t="shared" si="171"/>
        <v>0</v>
      </c>
      <c r="T332" s="6">
        <f t="shared" si="171"/>
        <v>0</v>
      </c>
      <c r="U332" s="6">
        <f t="shared" si="171"/>
        <v>0</v>
      </c>
      <c r="V332" s="6">
        <f t="shared" si="171"/>
        <v>0</v>
      </c>
      <c r="W332" s="6">
        <f t="shared" si="171"/>
        <v>0</v>
      </c>
      <c r="X332" s="6">
        <f t="shared" si="171"/>
        <v>0</v>
      </c>
      <c r="Y332" s="6">
        <f t="shared" si="171"/>
        <v>0</v>
      </c>
      <c r="Z332" s="6">
        <f t="shared" si="171"/>
        <v>0</v>
      </c>
      <c r="AA332" s="6">
        <f t="shared" si="171"/>
        <v>0</v>
      </c>
      <c r="AB332" s="6">
        <f t="shared" si="171"/>
        <v>0</v>
      </c>
      <c r="AC332" s="6">
        <f t="shared" si="171"/>
        <v>0</v>
      </c>
      <c r="AD332" s="6">
        <f t="shared" si="171"/>
        <v>0</v>
      </c>
      <c r="AE332" s="6">
        <f t="shared" si="171"/>
        <v>0</v>
      </c>
      <c r="AF332" s="6">
        <f t="shared" si="171"/>
        <v>0</v>
      </c>
      <c r="AG332" s="6">
        <f t="shared" si="171"/>
        <v>0</v>
      </c>
      <c r="AH332" s="6">
        <f t="shared" si="171"/>
        <v>0</v>
      </c>
      <c r="AI332" s="6">
        <f t="shared" si="171"/>
        <v>0</v>
      </c>
      <c r="AJ332" s="6">
        <f t="shared" si="171"/>
        <v>0</v>
      </c>
      <c r="AK332" s="6">
        <f t="shared" si="171"/>
        <v>0</v>
      </c>
      <c r="AL332" s="6">
        <f t="shared" si="171"/>
        <v>0</v>
      </c>
      <c r="AM332" s="6">
        <f t="shared" si="171"/>
        <v>0</v>
      </c>
      <c r="AN332" s="6">
        <f t="shared" si="171"/>
        <v>0</v>
      </c>
      <c r="AO332" s="6">
        <f t="shared" si="171"/>
        <v>0</v>
      </c>
      <c r="AP332" s="6">
        <f t="shared" si="171"/>
        <v>0</v>
      </c>
      <c r="AQ332" s="6">
        <f t="shared" si="171"/>
        <v>0</v>
      </c>
      <c r="AR332" s="6">
        <f t="shared" si="171"/>
        <v>0</v>
      </c>
      <c r="AS332" s="6">
        <f t="shared" si="171"/>
        <v>0</v>
      </c>
      <c r="AT332" s="6">
        <f t="shared" si="171"/>
        <v>0</v>
      </c>
      <c r="AU332" s="6">
        <f t="shared" si="171"/>
        <v>0</v>
      </c>
      <c r="AV332" s="6">
        <f t="shared" si="171"/>
        <v>0</v>
      </c>
      <c r="AW332" s="6">
        <f t="shared" si="171"/>
        <v>0</v>
      </c>
      <c r="AX332" s="6">
        <f t="shared" si="171"/>
        <v>0</v>
      </c>
      <c r="AY332" s="6">
        <f t="shared" si="171"/>
        <v>0</v>
      </c>
      <c r="AZ332" s="6">
        <f t="shared" si="171"/>
        <v>0</v>
      </c>
      <c r="BA332" s="6">
        <f t="shared" si="171"/>
        <v>0</v>
      </c>
      <c r="BB332" s="6">
        <f t="shared" si="171"/>
        <v>0</v>
      </c>
      <c r="BC332" s="6">
        <f t="shared" si="171"/>
        <v>0</v>
      </c>
      <c r="BD332" s="6">
        <f t="shared" si="171"/>
        <v>0</v>
      </c>
      <c r="BE332" s="6">
        <f t="shared" si="171"/>
        <v>0</v>
      </c>
      <c r="BF332" s="6">
        <f t="shared" si="171"/>
        <v>0</v>
      </c>
      <c r="BG332" s="6">
        <f t="shared" si="171"/>
        <v>0</v>
      </c>
    </row>
    <row r="333" spans="1:59" s="1" customFormat="1" ht="16.5" customHeight="1">
      <c r="A333" s="251" t="s">
        <v>42</v>
      </c>
      <c r="B333" s="252"/>
      <c r="C333" s="253" t="str">
        <f>BANGTINH!O6</f>
        <v>Năm 2025</v>
      </c>
      <c r="D333" s="246" t="s">
        <v>37</v>
      </c>
      <c r="E333" s="255">
        <f>SUM(F333:BG333)</f>
        <v>6.6</v>
      </c>
      <c r="F333" s="2" cm="1">
        <f t="array" ref="F333">ROUND((SUMPRODUCT((NhuCau!$E$349:$E$351=CakyQuyhoach)*((NhuCau!I$349:I$351)/10))+SUMPRODUCT((NhuCau!$E$349:$E$351=Kykehoach)*((NhuCau!I$349:I$351)/5))+SUMPRODUCT((NhuCau!$E$349:$E$351=$C333)*(NhuCau!I$349:I$351))),2)</f>
        <v>0</v>
      </c>
      <c r="G333" s="2" cm="1">
        <f t="array" ref="G333">ROUND((SUMPRODUCT((NhuCau!$E$349:$E$351=CakyQuyhoach)*((NhuCau!J$349:J$351)/10))+SUMPRODUCT((NhuCau!$E$349:$E$351=Kykehoach)*((NhuCau!J$349:J$351)/5))+SUMPRODUCT((NhuCau!$E$349:$E$351=$C333)*(NhuCau!J$349:J$351))),2)</f>
        <v>0</v>
      </c>
      <c r="H333" s="2" cm="1">
        <f t="array" ref="H333">ROUND((SUMPRODUCT((NhuCau!$E$349:$E$351=CakyQuyhoach)*((NhuCau!K$349:K$351)/10))+SUMPRODUCT((NhuCau!$E$349:$E$351=Kykehoach)*((NhuCau!K$349:K$351)/5))+SUMPRODUCT((NhuCau!$E$349:$E$351=$C333)*(NhuCau!K$349:K$351))),2)</f>
        <v>0</v>
      </c>
      <c r="I333" s="2" cm="1">
        <f t="array" ref="I333">ROUND((SUMPRODUCT((NhuCau!$E$349:$E$351=CakyQuyhoach)*((NhuCau!L$349:L$351)/10))+SUMPRODUCT((NhuCau!$E$349:$E$351=Kykehoach)*((NhuCau!L$349:L$351)/5))+SUMPRODUCT((NhuCau!$E$349:$E$351=$C333)*(NhuCau!L$349:L$351))),2)</f>
        <v>0</v>
      </c>
      <c r="J333" s="2" cm="1">
        <f t="array" ref="J333">ROUND((SUMPRODUCT((NhuCau!$E$349:$E$351=CakyQuyhoach)*((NhuCau!M$349:M$351)/10))+SUMPRODUCT((NhuCau!$E$349:$E$351=Kykehoach)*((NhuCau!M$349:M$351)/5))+SUMPRODUCT((NhuCau!$E$349:$E$351=$C333)*(NhuCau!M$349:M$351))),2)</f>
        <v>0</v>
      </c>
      <c r="K333" s="2" cm="1">
        <f t="array" ref="K333">ROUND((SUMPRODUCT((NhuCau!$E$349:$E$351=CakyQuyhoach)*((NhuCau!N$349:N$351)/10))+SUMPRODUCT((NhuCau!$E$349:$E$351=Kykehoach)*((NhuCau!N$349:N$351)/5))+SUMPRODUCT((NhuCau!$E$349:$E$351=$C333)*(NhuCau!N$349:N$351))),2)</f>
        <v>0</v>
      </c>
      <c r="L333" s="2" cm="1">
        <f t="array" ref="L333">ROUND((SUMPRODUCT((NhuCau!$E$349:$E$351=CakyQuyhoach)*((NhuCau!O$349:O$351)/10))+SUMPRODUCT((NhuCau!$E$349:$E$351=Kykehoach)*((NhuCau!O$349:O$351)/5))+SUMPRODUCT((NhuCau!$E$349:$E$351=$C333)*(NhuCau!O$349:O$351))),2)</f>
        <v>0</v>
      </c>
      <c r="M333" s="2" cm="1">
        <f t="array" ref="M333">ROUND((SUMPRODUCT((NhuCau!$E$349:$E$351=CakyQuyhoach)*((NhuCau!P$349:P$351)/10))+SUMPRODUCT((NhuCau!$E$349:$E$351=Kykehoach)*((NhuCau!P$349:P$351)/5))+SUMPRODUCT((NhuCau!$E$349:$E$351=$C333)*(NhuCau!P$349:P$351))),2)</f>
        <v>0</v>
      </c>
      <c r="N333" s="2" cm="1">
        <f t="array" ref="N333">ROUND((SUMPRODUCT((NhuCau!$E$349:$E$351=CakyQuyhoach)*((NhuCau!Q$349:Q$351)/10))+SUMPRODUCT((NhuCau!$E$349:$E$351=Kykehoach)*((NhuCau!Q$349:Q$351)/5))+SUMPRODUCT((NhuCau!$E$349:$E$351=$C333)*(NhuCau!Q$349:Q$351))),2)</f>
        <v>6.6</v>
      </c>
      <c r="O333" s="2" cm="1">
        <f t="array" ref="O333">ROUND((SUMPRODUCT((NhuCau!$E$349:$E$351=CakyQuyhoach)*((NhuCau!R$349:R$351)/10))+SUMPRODUCT((NhuCau!$E$349:$E$351=Kykehoach)*((NhuCau!R$349:R$351)/5))+SUMPRODUCT((NhuCau!$E$349:$E$351=$C333)*(NhuCau!R$349:R$351))),2)</f>
        <v>0</v>
      </c>
      <c r="P333" s="2" cm="1">
        <f t="array" ref="P333">ROUND((SUMPRODUCT((NhuCau!$E$349:$E$351=CakyQuyhoach)*((NhuCau!S$349:S$351)/10))+SUMPRODUCT((NhuCau!$E$349:$E$351=Kykehoach)*((NhuCau!S$349:S$351)/5))+SUMPRODUCT((NhuCau!$E$349:$E$351=$C333)*(NhuCau!S$349:S$351))),2)</f>
        <v>0</v>
      </c>
      <c r="Q333" s="2" cm="1">
        <f t="array" ref="Q333">ROUND((SUMPRODUCT((NhuCau!$E$349:$E$351=CakyQuyhoach)*((NhuCau!T$349:T$351)/10))+SUMPRODUCT((NhuCau!$E$349:$E$351=Kykehoach)*((NhuCau!T$349:T$351)/5))+SUMPRODUCT((NhuCau!$E$349:$E$351=$C333)*(NhuCau!T$349:T$351))),2)</f>
        <v>0</v>
      </c>
      <c r="R333" s="2" cm="1">
        <f t="array" ref="R333">ROUND((SUMPRODUCT((NhuCau!$E$349:$E$351=CakyQuyhoach)*((NhuCau!U$349:U$351)/10))+SUMPRODUCT((NhuCau!$E$349:$E$351=Kykehoach)*((NhuCau!U$349:U$351)/5))+SUMPRODUCT((NhuCau!$E$349:$E$351=$C333)*(NhuCau!U$349:U$351))),2)</f>
        <v>0</v>
      </c>
      <c r="S333" s="2" cm="1">
        <f t="array" ref="S333">ROUND((SUMPRODUCT((NhuCau!$E$349:$E$351=CakyQuyhoach)*((NhuCau!V$349:V$351)/10))+SUMPRODUCT((NhuCau!$E$349:$E$351=Kykehoach)*((NhuCau!V$349:V$351)/5))+SUMPRODUCT((NhuCau!$E$349:$E$351=$C333)*(NhuCau!V$349:V$351))),2)</f>
        <v>0</v>
      </c>
      <c r="T333" s="2" cm="1">
        <f t="array" ref="T333">ROUND((SUMPRODUCT((NhuCau!$E$349:$E$351=CakyQuyhoach)*((NhuCau!W$349:W$351)/10))+SUMPRODUCT((NhuCau!$E$349:$E$351=Kykehoach)*((NhuCau!W$349:W$351)/5))+SUMPRODUCT((NhuCau!$E$349:$E$351=$C333)*(NhuCau!W$349:W$351))),2)</f>
        <v>0</v>
      </c>
      <c r="U333" s="2" cm="1">
        <f t="array" ref="U333">ROUND((SUMPRODUCT((NhuCau!$E$349:$E$351=CakyQuyhoach)*((NhuCau!X$349:X$351)/10))+SUMPRODUCT((NhuCau!$E$349:$E$351=Kykehoach)*((NhuCau!X$349:X$351)/5))+SUMPRODUCT((NhuCau!$E$349:$E$351=$C333)*(NhuCau!X$349:X$351))),2)</f>
        <v>0</v>
      </c>
      <c r="V333" s="2" cm="1">
        <f t="array" ref="V333">ROUND((SUMPRODUCT((NhuCau!$E$349:$E$351=CakyQuyhoach)*((NhuCau!Y$349:Y$351)/10))+SUMPRODUCT((NhuCau!$E$349:$E$351=Kykehoach)*((NhuCau!Y$349:Y$351)/5))+SUMPRODUCT((NhuCau!$E$349:$E$351=$C333)*(NhuCau!Y$349:Y$351))),2)</f>
        <v>0</v>
      </c>
      <c r="W333" s="2" cm="1">
        <f t="array" ref="W333">ROUND((SUMPRODUCT((NhuCau!$E$349:$E$351=CakyQuyhoach)*((NhuCau!Z$349:Z$351)/10))+SUMPRODUCT((NhuCau!$E$349:$E$351=Kykehoach)*((NhuCau!Z$349:Z$351)/5))+SUMPRODUCT((NhuCau!$E$349:$E$351=$C333)*(NhuCau!Z$349:Z$351))),2)</f>
        <v>0</v>
      </c>
      <c r="X333" s="2" cm="1">
        <f t="array" ref="X333">ROUND((SUMPRODUCT((NhuCau!$E$349:$E$351=CakyQuyhoach)*((NhuCau!AA$349:AA$351)/10))+SUMPRODUCT((NhuCau!$E$349:$E$351=Kykehoach)*((NhuCau!AA$349:AA$351)/5))+SUMPRODUCT((NhuCau!$E$349:$E$351=$C333)*(NhuCau!AA$349:AA$351))),2)</f>
        <v>0</v>
      </c>
      <c r="Y333" s="2" cm="1">
        <f t="array" ref="Y333">ROUND((SUMPRODUCT((NhuCau!$E$349:$E$351=CakyQuyhoach)*((NhuCau!AB$349:AB$351)/10))+SUMPRODUCT((NhuCau!$E$349:$E$351=Kykehoach)*((NhuCau!AB$349:AB$351)/5))+SUMPRODUCT((NhuCau!$E$349:$E$351=$C333)*(NhuCau!AB$349:AB$351))),2)</f>
        <v>0</v>
      </c>
      <c r="Z333" s="2" cm="1">
        <f t="array" ref="Z333">ROUND((SUMPRODUCT((NhuCau!$E$349:$E$351=CakyQuyhoach)*((NhuCau!AC$349:AC$351)/10))+SUMPRODUCT((NhuCau!$E$349:$E$351=Kykehoach)*((NhuCau!AC$349:AC$351)/5))+SUMPRODUCT((NhuCau!$E$349:$E$351=$C333)*(NhuCau!AC$349:AC$351))),2)</f>
        <v>0</v>
      </c>
      <c r="AA333" s="2" cm="1">
        <f t="array" ref="AA333">ROUND((SUMPRODUCT((NhuCau!$E$349:$E$351=CakyQuyhoach)*((NhuCau!AD$349:AD$351)/10))+SUMPRODUCT((NhuCau!$E$349:$E$351=Kykehoach)*((NhuCau!AD$349:AD$351)/5))+SUMPRODUCT((NhuCau!$E$349:$E$351=$C333)*(NhuCau!AD$349:AD$351))),2)</f>
        <v>0</v>
      </c>
      <c r="AB333" s="2" cm="1">
        <f t="array" ref="AB333">ROUND((SUMPRODUCT((NhuCau!$E$349:$E$351=CakyQuyhoach)*((NhuCau!AE$349:AE$351)/10))+SUMPRODUCT((NhuCau!$E$349:$E$351=Kykehoach)*((NhuCau!AE$349:AE$351)/5))+SUMPRODUCT((NhuCau!$E$349:$E$351=$C333)*(NhuCau!AE$349:AE$351))),2)</f>
        <v>0</v>
      </c>
      <c r="AC333" s="2" cm="1">
        <f t="array" ref="AC333">ROUND((SUMPRODUCT((NhuCau!$E$349:$E$351=CakyQuyhoach)*((NhuCau!AF$349:AF$351)/10))+SUMPRODUCT((NhuCau!$E$349:$E$351=Kykehoach)*((NhuCau!AF$349:AF$351)/5))+SUMPRODUCT((NhuCau!$E$349:$E$351=$C333)*(NhuCau!AF$349:AF$351))),2)</f>
        <v>0</v>
      </c>
      <c r="AD333" s="2" cm="1">
        <f t="array" ref="AD333">ROUND((SUMPRODUCT((NhuCau!$E$349:$E$351=CakyQuyhoach)*((NhuCau!AG$349:AG$351)/10))+SUMPRODUCT((NhuCau!$E$349:$E$351=Kykehoach)*((NhuCau!AG$349:AG$351)/5))+SUMPRODUCT((NhuCau!$E$349:$E$351=$C333)*(NhuCau!AG$349:AG$351))),2)</f>
        <v>0</v>
      </c>
      <c r="AE333" s="2" cm="1">
        <f t="array" ref="AE333">ROUND((SUMPRODUCT((NhuCau!$E$349:$E$351=CakyQuyhoach)*((NhuCau!AH$349:AH$351)/10))+SUMPRODUCT((NhuCau!$E$349:$E$351=Kykehoach)*((NhuCau!AH$349:AH$351)/5))+SUMPRODUCT((NhuCau!$E$349:$E$351=$C333)*(NhuCau!AH$349:AH$351))),2)</f>
        <v>0</v>
      </c>
      <c r="AF333" s="2" cm="1">
        <f t="array" ref="AF333">ROUND((SUMPRODUCT((NhuCau!$E$349:$E$351=CakyQuyhoach)*((NhuCau!AI$349:AI$351)/10))+SUMPRODUCT((NhuCau!$E$349:$E$351=Kykehoach)*((NhuCau!AI$349:AI$351)/5))+SUMPRODUCT((NhuCau!$E$349:$E$351=$C333)*(NhuCau!AI$349:AI$351))),2)</f>
        <v>0</v>
      </c>
      <c r="AG333" s="2" cm="1">
        <f t="array" ref="AG333">ROUND((SUMPRODUCT((NhuCau!$E$349:$E$351=CakyQuyhoach)*((NhuCau!AJ$349:AJ$351)/10))+SUMPRODUCT((NhuCau!$E$349:$E$351=Kykehoach)*((NhuCau!AJ$349:AJ$351)/5))+SUMPRODUCT((NhuCau!$E$349:$E$351=$C333)*(NhuCau!AJ$349:AJ$351))),2)</f>
        <v>0</v>
      </c>
      <c r="AH333" s="2" cm="1">
        <f t="array" ref="AH333">ROUND((SUMPRODUCT((NhuCau!$E$349:$E$351=CakyQuyhoach)*((NhuCau!AK$349:AK$351)/10))+SUMPRODUCT((NhuCau!$E$349:$E$351=Kykehoach)*((NhuCau!AK$349:AK$351)/5))+SUMPRODUCT((NhuCau!$E$349:$E$351=$C333)*(NhuCau!AK$349:AK$351))),2)</f>
        <v>0</v>
      </c>
      <c r="AI333" s="2" cm="1">
        <f t="array" ref="AI333">ROUND((SUMPRODUCT((NhuCau!$E$349:$E$351=CakyQuyhoach)*((NhuCau!AL$349:AL$351)/10))+SUMPRODUCT((NhuCau!$E$349:$E$351=Kykehoach)*((NhuCau!AL$349:AL$351)/5))+SUMPRODUCT((NhuCau!$E$349:$E$351=$C333)*(NhuCau!AL$349:AL$351))),2)</f>
        <v>0</v>
      </c>
      <c r="AJ333" s="2" cm="1">
        <f t="array" ref="AJ333">ROUND((SUMPRODUCT((NhuCau!$E$349:$E$351=CakyQuyhoach)*((NhuCau!AM$349:AM$351)/10))+SUMPRODUCT((NhuCau!$E$349:$E$351=Kykehoach)*((NhuCau!AM$349:AM$351)/5))+SUMPRODUCT((NhuCau!$E$349:$E$351=$C333)*(NhuCau!AM$349:AM$351))),2)</f>
        <v>0</v>
      </c>
      <c r="AK333" s="2" cm="1">
        <f t="array" ref="AK333">ROUND((SUMPRODUCT((NhuCau!$E$349:$E$351=CakyQuyhoach)*((NhuCau!AN$349:AN$351)/10))+SUMPRODUCT((NhuCau!$E$349:$E$351=Kykehoach)*((NhuCau!AN$349:AN$351)/5))+SUMPRODUCT((NhuCau!$E$349:$E$351=$C333)*(NhuCau!AN$349:AN$351))),2)</f>
        <v>0</v>
      </c>
      <c r="AL333" s="2" cm="1">
        <f t="array" ref="AL333">ROUND((SUMPRODUCT((NhuCau!$E$349:$E$351=CakyQuyhoach)*((NhuCau!AO$349:AO$351)/10))+SUMPRODUCT((NhuCau!$E$349:$E$351=Kykehoach)*((NhuCau!AO$349:AO$351)/5))+SUMPRODUCT((NhuCau!$E$349:$E$351=$C333)*(NhuCau!AO$349:AO$351))),2)</f>
        <v>0</v>
      </c>
      <c r="AM333" s="2" cm="1">
        <f t="array" ref="AM333">ROUND((SUMPRODUCT((NhuCau!$E$349:$E$351=CakyQuyhoach)*((NhuCau!AP$349:AP$351)/10))+SUMPRODUCT((NhuCau!$E$349:$E$351=Kykehoach)*((NhuCau!AP$349:AP$351)/5))+SUMPRODUCT((NhuCau!$E$349:$E$351=$C333)*(NhuCau!AP$349:AP$351))),2)</f>
        <v>0</v>
      </c>
      <c r="AN333" s="2" cm="1">
        <f t="array" ref="AN333">ROUND((SUMPRODUCT((NhuCau!$E$349:$E$351=CakyQuyhoach)*((NhuCau!AQ$349:AQ$351)/10))+SUMPRODUCT((NhuCau!$E$349:$E$351=Kykehoach)*((NhuCau!AQ$349:AQ$351)/5))+SUMPRODUCT((NhuCau!$E$349:$E$351=$C333)*(NhuCau!AQ$349:AQ$351))),2)</f>
        <v>0</v>
      </c>
      <c r="AO333" s="2" cm="1">
        <f t="array" ref="AO333">ROUND((SUMPRODUCT((NhuCau!$E$349:$E$351=CakyQuyhoach)*((NhuCau!AR$349:AR$351)/10))+SUMPRODUCT((NhuCau!$E$349:$E$351=Kykehoach)*((NhuCau!AR$349:AR$351)/5))+SUMPRODUCT((NhuCau!$E$349:$E$351=$C333)*(NhuCau!AR$349:AR$351))),2)</f>
        <v>0</v>
      </c>
      <c r="AP333" s="2" cm="1">
        <f t="array" ref="AP333">ROUND((SUMPRODUCT((NhuCau!$E$349:$E$351=CakyQuyhoach)*((NhuCau!AS$349:AS$351)/10))+SUMPRODUCT((NhuCau!$E$349:$E$351=Kykehoach)*((NhuCau!AS$349:AS$351)/5))+SUMPRODUCT((NhuCau!$E$349:$E$351=$C333)*(NhuCau!AS$349:AS$351))),2)</f>
        <v>0</v>
      </c>
      <c r="AQ333" s="2" cm="1">
        <f t="array" ref="AQ333">ROUND((SUMPRODUCT((NhuCau!$E$349:$E$351=CakyQuyhoach)*((NhuCau!AT$349:AT$351)/10))+SUMPRODUCT((NhuCau!$E$349:$E$351=Kykehoach)*((NhuCau!AT$349:AT$351)/5))+SUMPRODUCT((NhuCau!$E$349:$E$351=$C333)*(NhuCau!AT$349:AT$351))),2)</f>
        <v>0</v>
      </c>
      <c r="AR333" s="2" cm="1">
        <f t="array" ref="AR333">ROUND((SUMPRODUCT((NhuCau!$E$349:$E$351=CakyQuyhoach)*((NhuCau!AU$349:AU$351)/10))+SUMPRODUCT((NhuCau!$E$349:$E$351=Kykehoach)*((NhuCau!AU$349:AU$351)/5))+SUMPRODUCT((NhuCau!$E$349:$E$351=$C333)*(NhuCau!AU$349:AU$351))),2)</f>
        <v>0</v>
      </c>
      <c r="AS333" s="2" cm="1">
        <f t="array" ref="AS333">ROUND((SUMPRODUCT((NhuCau!$E$349:$E$351=CakyQuyhoach)*((NhuCau!AV$349:AV$351)/10))+SUMPRODUCT((NhuCau!$E$349:$E$351=Kykehoach)*((NhuCau!AV$349:AV$351)/5))+SUMPRODUCT((NhuCau!$E$349:$E$351=$C333)*(NhuCau!AV$349:AV$351))),2)</f>
        <v>0</v>
      </c>
      <c r="AT333" s="2" cm="1">
        <f t="array" ref="AT333">ROUND((SUMPRODUCT((NhuCau!$E$349:$E$351=CakyQuyhoach)*((NhuCau!AW$349:AW$351)/10))+SUMPRODUCT((NhuCau!$E$349:$E$351=Kykehoach)*((NhuCau!AW$349:AW$351)/5))+SUMPRODUCT((NhuCau!$E$349:$E$351=$C333)*(NhuCau!AW$349:AW$351))),2)</f>
        <v>0</v>
      </c>
      <c r="AU333" s="2" cm="1">
        <f t="array" ref="AU333">ROUND((SUMPRODUCT((NhuCau!$E$349:$E$351=CakyQuyhoach)*((NhuCau!AX$349:AX$351)/10))+SUMPRODUCT((NhuCau!$E$349:$E$351=Kykehoach)*((NhuCau!AX$349:AX$351)/5))+SUMPRODUCT((NhuCau!$E$349:$E$351=$C333)*(NhuCau!AX$349:AX$351))),2)</f>
        <v>0</v>
      </c>
      <c r="AV333" s="2" cm="1">
        <f t="array" ref="AV333">ROUND((SUMPRODUCT((NhuCau!$E$349:$E$351=CakyQuyhoach)*((NhuCau!AY$349:AY$351)/10))+SUMPRODUCT((NhuCau!$E$349:$E$351=Kykehoach)*((NhuCau!AY$349:AY$351)/5))+SUMPRODUCT((NhuCau!$E$349:$E$351=$C333)*(NhuCau!AY$349:AY$351))),2)</f>
        <v>0</v>
      </c>
      <c r="AW333" s="2" cm="1">
        <f t="array" ref="AW333">ROUND((SUMPRODUCT((NhuCau!$E$349:$E$351=CakyQuyhoach)*((NhuCau!AZ$349:AZ$351)/10))+SUMPRODUCT((NhuCau!$E$349:$E$351=Kykehoach)*((NhuCau!AZ$349:AZ$351)/5))+SUMPRODUCT((NhuCau!$E$349:$E$351=$C333)*(NhuCau!AZ$349:AZ$351))),2)</f>
        <v>0</v>
      </c>
      <c r="AX333" s="2" cm="1">
        <f t="array" ref="AX333">ROUND((SUMPRODUCT((NhuCau!$E$349:$E$351=CakyQuyhoach)*((NhuCau!BA$349:BA$351)/10))+SUMPRODUCT((NhuCau!$E$349:$E$351=Kykehoach)*((NhuCau!BA$349:BA$351)/5))+SUMPRODUCT((NhuCau!$E$349:$E$351=$C333)*(NhuCau!BA$349:BA$351))),2)</f>
        <v>0</v>
      </c>
      <c r="AY333" s="2" cm="1">
        <f t="array" ref="AY333">ROUND((SUMPRODUCT((NhuCau!$E$349:$E$351=CakyQuyhoach)*((NhuCau!BB$349:BB$351)/10))+SUMPRODUCT((NhuCau!$E$349:$E$351=Kykehoach)*((NhuCau!BB$349:BB$351)/5))+SUMPRODUCT((NhuCau!$E$349:$E$351=$C333)*(NhuCau!BB$349:BB$351))),2)</f>
        <v>0</v>
      </c>
      <c r="AZ333" s="2" cm="1">
        <f t="array" ref="AZ333">ROUND((SUMPRODUCT((NhuCau!$E$349:$E$351=CakyQuyhoach)*((NhuCau!BD$349:BD$351)/10))+SUMPRODUCT((NhuCau!$E$349:$E$351=Kykehoach)*((NhuCau!BD$349:BD$351)/5))+SUMPRODUCT((NhuCau!$E$349:$E$351=$C333)*(NhuCau!BD$349:BD$351))),2)</f>
        <v>0</v>
      </c>
      <c r="BA333" s="2" cm="1">
        <f t="array" ref="BA333">ROUND((SUMPRODUCT((NhuCau!$E$349:$E$351=CakyQuyhoach)*((NhuCau!BE$349:BE$351)/10))+SUMPRODUCT((NhuCau!$E$349:$E$351=Kykehoach)*((NhuCau!BE$349:BE$351)/5))+SUMPRODUCT((NhuCau!$E$349:$E$351=$C333)*(NhuCau!BE$349:BE$351))),2)</f>
        <v>0</v>
      </c>
      <c r="BB333" s="2" cm="1">
        <f t="array" ref="BB333">ROUND((SUMPRODUCT((NhuCau!$E$349:$E$351=CakyQuyhoach)*((NhuCau!BF$349:BF$351)/10))+SUMPRODUCT((NhuCau!$E$349:$E$351=Kykehoach)*((NhuCau!BF$349:BF$351)/5))+SUMPRODUCT((NhuCau!$E$349:$E$351=$C333)*(NhuCau!BF$349:BF$351))),2)</f>
        <v>0</v>
      </c>
      <c r="BC333" s="2" cm="1">
        <f t="array" ref="BC333">ROUND((SUMPRODUCT((NhuCau!$E$349:$E$351=CakyQuyhoach)*((NhuCau!BG$349:BG$351)/10))+SUMPRODUCT((NhuCau!$E$349:$E$351=Kykehoach)*((NhuCau!BG$349:BG$351)/5))+SUMPRODUCT((NhuCau!$E$349:$E$351=$C333)*(NhuCau!BG$349:BG$351))),2)</f>
        <v>0</v>
      </c>
      <c r="BD333" s="2" cm="1">
        <f t="array" ref="BD333">ROUND((SUMPRODUCT((NhuCau!$E$349:$E$351=CakyQuyhoach)*((NhuCau!BH$349:BH$351)/10))+SUMPRODUCT((NhuCau!$E$349:$E$351=Kykehoach)*((NhuCau!BH$349:BH$351)/5))+SUMPRODUCT((NhuCau!$E$349:$E$351=$C333)*(NhuCau!BH$349:BH$351))),2)</f>
        <v>0</v>
      </c>
      <c r="BE333" s="2" cm="1">
        <f t="array" ref="BE333">ROUND((SUMPRODUCT((NhuCau!$E$349:$E$351=CakyQuyhoach)*((NhuCau!BI$349:BI$351)/10))+SUMPRODUCT((NhuCau!$E$349:$E$351=Kykehoach)*((NhuCau!BI$349:BI$351)/5))+SUMPRODUCT((NhuCau!$E$349:$E$351=$C333)*(NhuCau!BI$349:BI$351))),2)</f>
        <v>0</v>
      </c>
      <c r="BF333" s="2" cm="1">
        <f t="array" ref="BF333">ROUND((SUMPRODUCT((NhuCau!$E$349:$E$351=CakyQuyhoach)*((NhuCau!BJ$349:BJ$351)/10))+SUMPRODUCT((NhuCau!$E$349:$E$351=Kykehoach)*((NhuCau!BJ$349:BJ$351)/5))+SUMPRODUCT((NhuCau!$E$349:$E$351=$C333)*(NhuCau!BJ$349:BJ$351))),2)</f>
        <v>0</v>
      </c>
      <c r="BG333" s="2" cm="1">
        <f t="array" ref="BG333">ROUND((SUMPRODUCT((NhuCau!$E$349:$E$351=CakyQuyhoach)*((NhuCau!BK$349:BK$351)/10))+SUMPRODUCT((NhuCau!$E$349:$E$351=Kykehoach)*((NhuCau!BK$349:BK$351)/5))+SUMPRODUCT((NhuCau!$E$349:$E$351=$C333)*(NhuCau!BK$349:BK$351))),2)</f>
        <v>0</v>
      </c>
    </row>
    <row r="334" spans="1:59" s="1" customFormat="1" ht="16.5" customHeight="1">
      <c r="A334" s="251" t="s">
        <v>42</v>
      </c>
      <c r="B334" s="252"/>
      <c r="C334" s="253" t="str">
        <f>BANGTINH!O7</f>
        <v>Năm 2026</v>
      </c>
      <c r="D334" s="246" t="s">
        <v>37</v>
      </c>
      <c r="E334" s="255">
        <f>SUM(F334:BG334)</f>
        <v>0</v>
      </c>
      <c r="F334" s="2" cm="1">
        <f t="array" ref="F334">ROUND((SUMPRODUCT((NhuCau!$E$349:$E$351=CakyQuyhoach)*((NhuCau!I$349:I$351)/10))+SUMPRODUCT((NhuCau!$E$349:$E$351=Kykehoach)*((NhuCau!I$349:I$351)/5))+SUMPRODUCT((NhuCau!$E$349:$E$351=$C334)*(NhuCau!I$349:I$351))),2)</f>
        <v>0</v>
      </c>
      <c r="G334" s="2" cm="1">
        <f t="array" ref="G334">ROUND((SUMPRODUCT((NhuCau!$E$349:$E$351=CakyQuyhoach)*((NhuCau!J$349:J$351)/10))+SUMPRODUCT((NhuCau!$E$349:$E$351=Kykehoach)*((NhuCau!J$349:J$351)/5))+SUMPRODUCT((NhuCau!$E$349:$E$351=$C334)*(NhuCau!J$349:J$351))),2)</f>
        <v>0</v>
      </c>
      <c r="H334" s="2" cm="1">
        <f t="array" ref="H334">ROUND((SUMPRODUCT((NhuCau!$E$349:$E$351=CakyQuyhoach)*((NhuCau!K$349:K$351)/10))+SUMPRODUCT((NhuCau!$E$349:$E$351=Kykehoach)*((NhuCau!K$349:K$351)/5))+SUMPRODUCT((NhuCau!$E$349:$E$351=$C334)*(NhuCau!K$349:K$351))),2)</f>
        <v>0</v>
      </c>
      <c r="I334" s="2" cm="1">
        <f t="array" ref="I334">ROUND((SUMPRODUCT((NhuCau!$E$349:$E$351=CakyQuyhoach)*((NhuCau!L$349:L$351)/10))+SUMPRODUCT((NhuCau!$E$349:$E$351=Kykehoach)*((NhuCau!L$349:L$351)/5))+SUMPRODUCT((NhuCau!$E$349:$E$351=$C334)*(NhuCau!L$349:L$351))),2)</f>
        <v>0</v>
      </c>
      <c r="J334" s="2" cm="1">
        <f t="array" ref="J334">ROUND((SUMPRODUCT((NhuCau!$E$349:$E$351=CakyQuyhoach)*((NhuCau!M$349:M$351)/10))+SUMPRODUCT((NhuCau!$E$349:$E$351=Kykehoach)*((NhuCau!M$349:M$351)/5))+SUMPRODUCT((NhuCau!$E$349:$E$351=$C334)*(NhuCau!M$349:M$351))),2)</f>
        <v>0</v>
      </c>
      <c r="K334" s="2" cm="1">
        <f t="array" ref="K334">ROUND((SUMPRODUCT((NhuCau!$E$349:$E$351=CakyQuyhoach)*((NhuCau!N$349:N$351)/10))+SUMPRODUCT((NhuCau!$E$349:$E$351=Kykehoach)*((NhuCau!N$349:N$351)/5))+SUMPRODUCT((NhuCau!$E$349:$E$351=$C334)*(NhuCau!N$349:N$351))),2)</f>
        <v>0</v>
      </c>
      <c r="L334" s="2" cm="1">
        <f t="array" ref="L334">ROUND((SUMPRODUCT((NhuCau!$E$349:$E$351=CakyQuyhoach)*((NhuCau!O$349:O$351)/10))+SUMPRODUCT((NhuCau!$E$349:$E$351=Kykehoach)*((NhuCau!O$349:O$351)/5))+SUMPRODUCT((NhuCau!$E$349:$E$351=$C334)*(NhuCau!O$349:O$351))),2)</f>
        <v>0</v>
      </c>
      <c r="M334" s="2" cm="1">
        <f t="array" ref="M334">ROUND((SUMPRODUCT((NhuCau!$E$349:$E$351=CakyQuyhoach)*((NhuCau!P$349:P$351)/10))+SUMPRODUCT((NhuCau!$E$349:$E$351=Kykehoach)*((NhuCau!P$349:P$351)/5))+SUMPRODUCT((NhuCau!$E$349:$E$351=$C334)*(NhuCau!P$349:P$351))),2)</f>
        <v>0</v>
      </c>
      <c r="N334" s="2" cm="1">
        <f t="array" ref="N334">ROUND((SUMPRODUCT((NhuCau!$E$349:$E$351=CakyQuyhoach)*((NhuCau!Q$349:Q$351)/10))+SUMPRODUCT((NhuCau!$E$349:$E$351=Kykehoach)*((NhuCau!Q$349:Q$351)/5))+SUMPRODUCT((NhuCau!$E$349:$E$351=$C334)*(NhuCau!Q$349:Q$351))),2)</f>
        <v>0</v>
      </c>
      <c r="O334" s="2" cm="1">
        <f t="array" ref="O334">ROUND((SUMPRODUCT((NhuCau!$E$349:$E$351=CakyQuyhoach)*((NhuCau!R$349:R$351)/10))+SUMPRODUCT((NhuCau!$E$349:$E$351=Kykehoach)*((NhuCau!R$349:R$351)/5))+SUMPRODUCT((NhuCau!$E$349:$E$351=$C334)*(NhuCau!R$349:R$351))),2)</f>
        <v>0</v>
      </c>
      <c r="P334" s="2" cm="1">
        <f t="array" ref="P334">ROUND((SUMPRODUCT((NhuCau!$E$349:$E$351=CakyQuyhoach)*((NhuCau!S$349:S$351)/10))+SUMPRODUCT((NhuCau!$E$349:$E$351=Kykehoach)*((NhuCau!S$349:S$351)/5))+SUMPRODUCT((NhuCau!$E$349:$E$351=$C334)*(NhuCau!S$349:S$351))),2)</f>
        <v>0</v>
      </c>
      <c r="Q334" s="2" cm="1">
        <f t="array" ref="Q334">ROUND((SUMPRODUCT((NhuCau!$E$349:$E$351=CakyQuyhoach)*((NhuCau!T$349:T$351)/10))+SUMPRODUCT((NhuCau!$E$349:$E$351=Kykehoach)*((NhuCau!T$349:T$351)/5))+SUMPRODUCT((NhuCau!$E$349:$E$351=$C334)*(NhuCau!T$349:T$351))),2)</f>
        <v>0</v>
      </c>
      <c r="R334" s="2" cm="1">
        <f t="array" ref="R334">ROUND((SUMPRODUCT((NhuCau!$E$349:$E$351=CakyQuyhoach)*((NhuCau!U$349:U$351)/10))+SUMPRODUCT((NhuCau!$E$349:$E$351=Kykehoach)*((NhuCau!U$349:U$351)/5))+SUMPRODUCT((NhuCau!$E$349:$E$351=$C334)*(NhuCau!U$349:U$351))),2)</f>
        <v>0</v>
      </c>
      <c r="S334" s="2" cm="1">
        <f t="array" ref="S334">ROUND((SUMPRODUCT((NhuCau!$E$349:$E$351=CakyQuyhoach)*((NhuCau!V$349:V$351)/10))+SUMPRODUCT((NhuCau!$E$349:$E$351=Kykehoach)*((NhuCau!V$349:V$351)/5))+SUMPRODUCT((NhuCau!$E$349:$E$351=$C334)*(NhuCau!V$349:V$351))),2)</f>
        <v>0</v>
      </c>
      <c r="T334" s="2" cm="1">
        <f t="array" ref="T334">ROUND((SUMPRODUCT((NhuCau!$E$349:$E$351=CakyQuyhoach)*((NhuCau!W$349:W$351)/10))+SUMPRODUCT((NhuCau!$E$349:$E$351=Kykehoach)*((NhuCau!W$349:W$351)/5))+SUMPRODUCT((NhuCau!$E$349:$E$351=$C334)*(NhuCau!W$349:W$351))),2)</f>
        <v>0</v>
      </c>
      <c r="U334" s="2" cm="1">
        <f t="array" ref="U334">ROUND((SUMPRODUCT((NhuCau!$E$349:$E$351=CakyQuyhoach)*((NhuCau!X$349:X$351)/10))+SUMPRODUCT((NhuCau!$E$349:$E$351=Kykehoach)*((NhuCau!X$349:X$351)/5))+SUMPRODUCT((NhuCau!$E$349:$E$351=$C334)*(NhuCau!X$349:X$351))),2)</f>
        <v>0</v>
      </c>
      <c r="V334" s="2" cm="1">
        <f t="array" ref="V334">ROUND((SUMPRODUCT((NhuCau!$E$349:$E$351=CakyQuyhoach)*((NhuCau!Y$349:Y$351)/10))+SUMPRODUCT((NhuCau!$E$349:$E$351=Kykehoach)*((NhuCau!Y$349:Y$351)/5))+SUMPRODUCT((NhuCau!$E$349:$E$351=$C334)*(NhuCau!Y$349:Y$351))),2)</f>
        <v>0</v>
      </c>
      <c r="W334" s="2" cm="1">
        <f t="array" ref="W334">ROUND((SUMPRODUCT((NhuCau!$E$349:$E$351=CakyQuyhoach)*((NhuCau!Z$349:Z$351)/10))+SUMPRODUCT((NhuCau!$E$349:$E$351=Kykehoach)*((NhuCau!Z$349:Z$351)/5))+SUMPRODUCT((NhuCau!$E$349:$E$351=$C334)*(NhuCau!Z$349:Z$351))),2)</f>
        <v>0</v>
      </c>
      <c r="X334" s="2" cm="1">
        <f t="array" ref="X334">ROUND((SUMPRODUCT((NhuCau!$E$349:$E$351=CakyQuyhoach)*((NhuCau!AA$349:AA$351)/10))+SUMPRODUCT((NhuCau!$E$349:$E$351=Kykehoach)*((NhuCau!AA$349:AA$351)/5))+SUMPRODUCT((NhuCau!$E$349:$E$351=$C334)*(NhuCau!AA$349:AA$351))),2)</f>
        <v>0</v>
      </c>
      <c r="Y334" s="2" cm="1">
        <f t="array" ref="Y334">ROUND((SUMPRODUCT((NhuCau!$E$349:$E$351=CakyQuyhoach)*((NhuCau!AB$349:AB$351)/10))+SUMPRODUCT((NhuCau!$E$349:$E$351=Kykehoach)*((NhuCau!AB$349:AB$351)/5))+SUMPRODUCT((NhuCau!$E$349:$E$351=$C334)*(NhuCau!AB$349:AB$351))),2)</f>
        <v>0</v>
      </c>
      <c r="Z334" s="2" cm="1">
        <f t="array" ref="Z334">ROUND((SUMPRODUCT((NhuCau!$E$349:$E$351=CakyQuyhoach)*((NhuCau!AC$349:AC$351)/10))+SUMPRODUCT((NhuCau!$E$349:$E$351=Kykehoach)*((NhuCau!AC$349:AC$351)/5))+SUMPRODUCT((NhuCau!$E$349:$E$351=$C334)*(NhuCau!AC$349:AC$351))),2)</f>
        <v>0</v>
      </c>
      <c r="AA334" s="2" cm="1">
        <f t="array" ref="AA334">ROUND((SUMPRODUCT((NhuCau!$E$349:$E$351=CakyQuyhoach)*((NhuCau!AD$349:AD$351)/10))+SUMPRODUCT((NhuCau!$E$349:$E$351=Kykehoach)*((NhuCau!AD$349:AD$351)/5))+SUMPRODUCT((NhuCau!$E$349:$E$351=$C334)*(NhuCau!AD$349:AD$351))),2)</f>
        <v>0</v>
      </c>
      <c r="AB334" s="2" cm="1">
        <f t="array" ref="AB334">ROUND((SUMPRODUCT((NhuCau!$E$349:$E$351=CakyQuyhoach)*((NhuCau!AE$349:AE$351)/10))+SUMPRODUCT((NhuCau!$E$349:$E$351=Kykehoach)*((NhuCau!AE$349:AE$351)/5))+SUMPRODUCT((NhuCau!$E$349:$E$351=$C334)*(NhuCau!AE$349:AE$351))),2)</f>
        <v>0</v>
      </c>
      <c r="AC334" s="2" cm="1">
        <f t="array" ref="AC334">ROUND((SUMPRODUCT((NhuCau!$E$349:$E$351=CakyQuyhoach)*((NhuCau!AF$349:AF$351)/10))+SUMPRODUCT((NhuCau!$E$349:$E$351=Kykehoach)*((NhuCau!AF$349:AF$351)/5))+SUMPRODUCT((NhuCau!$E$349:$E$351=$C334)*(NhuCau!AF$349:AF$351))),2)</f>
        <v>0</v>
      </c>
      <c r="AD334" s="2" cm="1">
        <f t="array" ref="AD334">ROUND((SUMPRODUCT((NhuCau!$E$349:$E$351=CakyQuyhoach)*((NhuCau!AG$349:AG$351)/10))+SUMPRODUCT((NhuCau!$E$349:$E$351=Kykehoach)*((NhuCau!AG$349:AG$351)/5))+SUMPRODUCT((NhuCau!$E$349:$E$351=$C334)*(NhuCau!AG$349:AG$351))),2)</f>
        <v>0</v>
      </c>
      <c r="AE334" s="2" cm="1">
        <f t="array" ref="AE334">ROUND((SUMPRODUCT((NhuCau!$E$349:$E$351=CakyQuyhoach)*((NhuCau!AH$349:AH$351)/10))+SUMPRODUCT((NhuCau!$E$349:$E$351=Kykehoach)*((NhuCau!AH$349:AH$351)/5))+SUMPRODUCT((NhuCau!$E$349:$E$351=$C334)*(NhuCau!AH$349:AH$351))),2)</f>
        <v>0</v>
      </c>
      <c r="AF334" s="2" cm="1">
        <f t="array" ref="AF334">ROUND((SUMPRODUCT((NhuCau!$E$349:$E$351=CakyQuyhoach)*((NhuCau!AI$349:AI$351)/10))+SUMPRODUCT((NhuCau!$E$349:$E$351=Kykehoach)*((NhuCau!AI$349:AI$351)/5))+SUMPRODUCT((NhuCau!$E$349:$E$351=$C334)*(NhuCau!AI$349:AI$351))),2)</f>
        <v>0</v>
      </c>
      <c r="AG334" s="2" cm="1">
        <f t="array" ref="AG334">ROUND((SUMPRODUCT((NhuCau!$E$349:$E$351=CakyQuyhoach)*((NhuCau!AJ$349:AJ$351)/10))+SUMPRODUCT((NhuCau!$E$349:$E$351=Kykehoach)*((NhuCau!AJ$349:AJ$351)/5))+SUMPRODUCT((NhuCau!$E$349:$E$351=$C334)*(NhuCau!AJ$349:AJ$351))),2)</f>
        <v>0</v>
      </c>
      <c r="AH334" s="2" cm="1">
        <f t="array" ref="AH334">ROUND((SUMPRODUCT((NhuCau!$E$349:$E$351=CakyQuyhoach)*((NhuCau!AK$349:AK$351)/10))+SUMPRODUCT((NhuCau!$E$349:$E$351=Kykehoach)*((NhuCau!AK$349:AK$351)/5))+SUMPRODUCT((NhuCau!$E$349:$E$351=$C334)*(NhuCau!AK$349:AK$351))),2)</f>
        <v>0</v>
      </c>
      <c r="AI334" s="2" cm="1">
        <f t="array" ref="AI334">ROUND((SUMPRODUCT((NhuCau!$E$349:$E$351=CakyQuyhoach)*((NhuCau!AL$349:AL$351)/10))+SUMPRODUCT((NhuCau!$E$349:$E$351=Kykehoach)*((NhuCau!AL$349:AL$351)/5))+SUMPRODUCT((NhuCau!$E$349:$E$351=$C334)*(NhuCau!AL$349:AL$351))),2)</f>
        <v>0</v>
      </c>
      <c r="AJ334" s="2" cm="1">
        <f t="array" ref="AJ334">ROUND((SUMPRODUCT((NhuCau!$E$349:$E$351=CakyQuyhoach)*((NhuCau!AM$349:AM$351)/10))+SUMPRODUCT((NhuCau!$E$349:$E$351=Kykehoach)*((NhuCau!AM$349:AM$351)/5))+SUMPRODUCT((NhuCau!$E$349:$E$351=$C334)*(NhuCau!AM$349:AM$351))),2)</f>
        <v>0</v>
      </c>
      <c r="AK334" s="2" cm="1">
        <f t="array" ref="AK334">ROUND((SUMPRODUCT((NhuCau!$E$349:$E$351=CakyQuyhoach)*((NhuCau!AN$349:AN$351)/10))+SUMPRODUCT((NhuCau!$E$349:$E$351=Kykehoach)*((NhuCau!AN$349:AN$351)/5))+SUMPRODUCT((NhuCau!$E$349:$E$351=$C334)*(NhuCau!AN$349:AN$351))),2)</f>
        <v>0</v>
      </c>
      <c r="AL334" s="2" cm="1">
        <f t="array" ref="AL334">ROUND((SUMPRODUCT((NhuCau!$E$349:$E$351=CakyQuyhoach)*((NhuCau!AO$349:AO$351)/10))+SUMPRODUCT((NhuCau!$E$349:$E$351=Kykehoach)*((NhuCau!AO$349:AO$351)/5))+SUMPRODUCT((NhuCau!$E$349:$E$351=$C334)*(NhuCau!AO$349:AO$351))),2)</f>
        <v>0</v>
      </c>
      <c r="AM334" s="2" cm="1">
        <f t="array" ref="AM334">ROUND((SUMPRODUCT((NhuCau!$E$349:$E$351=CakyQuyhoach)*((NhuCau!AP$349:AP$351)/10))+SUMPRODUCT((NhuCau!$E$349:$E$351=Kykehoach)*((NhuCau!AP$349:AP$351)/5))+SUMPRODUCT((NhuCau!$E$349:$E$351=$C334)*(NhuCau!AP$349:AP$351))),2)</f>
        <v>0</v>
      </c>
      <c r="AN334" s="2" cm="1">
        <f t="array" ref="AN334">ROUND((SUMPRODUCT((NhuCau!$E$349:$E$351=CakyQuyhoach)*((NhuCau!AQ$349:AQ$351)/10))+SUMPRODUCT((NhuCau!$E$349:$E$351=Kykehoach)*((NhuCau!AQ$349:AQ$351)/5))+SUMPRODUCT((NhuCau!$E$349:$E$351=$C334)*(NhuCau!AQ$349:AQ$351))),2)</f>
        <v>0</v>
      </c>
      <c r="AO334" s="2" cm="1">
        <f t="array" ref="AO334">ROUND((SUMPRODUCT((NhuCau!$E$349:$E$351=CakyQuyhoach)*((NhuCau!AR$349:AR$351)/10))+SUMPRODUCT((NhuCau!$E$349:$E$351=Kykehoach)*((NhuCau!AR$349:AR$351)/5))+SUMPRODUCT((NhuCau!$E$349:$E$351=$C334)*(NhuCau!AR$349:AR$351))),2)</f>
        <v>0</v>
      </c>
      <c r="AP334" s="2" cm="1">
        <f t="array" ref="AP334">ROUND((SUMPRODUCT((NhuCau!$E$349:$E$351=CakyQuyhoach)*((NhuCau!AS$349:AS$351)/10))+SUMPRODUCT((NhuCau!$E$349:$E$351=Kykehoach)*((NhuCau!AS$349:AS$351)/5))+SUMPRODUCT((NhuCau!$E$349:$E$351=$C334)*(NhuCau!AS$349:AS$351))),2)</f>
        <v>0</v>
      </c>
      <c r="AQ334" s="2" cm="1">
        <f t="array" ref="AQ334">ROUND((SUMPRODUCT((NhuCau!$E$349:$E$351=CakyQuyhoach)*((NhuCau!AT$349:AT$351)/10))+SUMPRODUCT((NhuCau!$E$349:$E$351=Kykehoach)*((NhuCau!AT$349:AT$351)/5))+SUMPRODUCT((NhuCau!$E$349:$E$351=$C334)*(NhuCau!AT$349:AT$351))),2)</f>
        <v>0</v>
      </c>
      <c r="AR334" s="2" cm="1">
        <f t="array" ref="AR334">ROUND((SUMPRODUCT((NhuCau!$E$349:$E$351=CakyQuyhoach)*((NhuCau!AU$349:AU$351)/10))+SUMPRODUCT((NhuCau!$E$349:$E$351=Kykehoach)*((NhuCau!AU$349:AU$351)/5))+SUMPRODUCT((NhuCau!$E$349:$E$351=$C334)*(NhuCau!AU$349:AU$351))),2)</f>
        <v>0</v>
      </c>
      <c r="AS334" s="2" cm="1">
        <f t="array" ref="AS334">ROUND((SUMPRODUCT((NhuCau!$E$349:$E$351=CakyQuyhoach)*((NhuCau!AV$349:AV$351)/10))+SUMPRODUCT((NhuCau!$E$349:$E$351=Kykehoach)*((NhuCau!AV$349:AV$351)/5))+SUMPRODUCT((NhuCau!$E$349:$E$351=$C334)*(NhuCau!AV$349:AV$351))),2)</f>
        <v>0</v>
      </c>
      <c r="AT334" s="2" cm="1">
        <f t="array" ref="AT334">ROUND((SUMPRODUCT((NhuCau!$E$349:$E$351=CakyQuyhoach)*((NhuCau!AW$349:AW$351)/10))+SUMPRODUCT((NhuCau!$E$349:$E$351=Kykehoach)*((NhuCau!AW$349:AW$351)/5))+SUMPRODUCT((NhuCau!$E$349:$E$351=$C334)*(NhuCau!AW$349:AW$351))),2)</f>
        <v>0</v>
      </c>
      <c r="AU334" s="2" cm="1">
        <f t="array" ref="AU334">ROUND((SUMPRODUCT((NhuCau!$E$349:$E$351=CakyQuyhoach)*((NhuCau!AX$349:AX$351)/10))+SUMPRODUCT((NhuCau!$E$349:$E$351=Kykehoach)*((NhuCau!AX$349:AX$351)/5))+SUMPRODUCT((NhuCau!$E$349:$E$351=$C334)*(NhuCau!AX$349:AX$351))),2)</f>
        <v>0</v>
      </c>
      <c r="AV334" s="2" cm="1">
        <f t="array" ref="AV334">ROUND((SUMPRODUCT((NhuCau!$E$349:$E$351=CakyQuyhoach)*((NhuCau!AY$349:AY$351)/10))+SUMPRODUCT((NhuCau!$E$349:$E$351=Kykehoach)*((NhuCau!AY$349:AY$351)/5))+SUMPRODUCT((NhuCau!$E$349:$E$351=$C334)*(NhuCau!AY$349:AY$351))),2)</f>
        <v>0</v>
      </c>
      <c r="AW334" s="2" cm="1">
        <f t="array" ref="AW334">ROUND((SUMPRODUCT((NhuCau!$E$349:$E$351=CakyQuyhoach)*((NhuCau!AZ$349:AZ$351)/10))+SUMPRODUCT((NhuCau!$E$349:$E$351=Kykehoach)*((NhuCau!AZ$349:AZ$351)/5))+SUMPRODUCT((NhuCau!$E$349:$E$351=$C334)*(NhuCau!AZ$349:AZ$351))),2)</f>
        <v>0</v>
      </c>
      <c r="AX334" s="2" cm="1">
        <f t="array" ref="AX334">ROUND((SUMPRODUCT((NhuCau!$E$349:$E$351=CakyQuyhoach)*((NhuCau!BA$349:BA$351)/10))+SUMPRODUCT((NhuCau!$E$349:$E$351=Kykehoach)*((NhuCau!BA$349:BA$351)/5))+SUMPRODUCT((NhuCau!$E$349:$E$351=$C334)*(NhuCau!BA$349:BA$351))),2)</f>
        <v>0</v>
      </c>
      <c r="AY334" s="2" cm="1">
        <f t="array" ref="AY334">ROUND((SUMPRODUCT((NhuCau!$E$349:$E$351=CakyQuyhoach)*((NhuCau!BB$349:BB$351)/10))+SUMPRODUCT((NhuCau!$E$349:$E$351=Kykehoach)*((NhuCau!BB$349:BB$351)/5))+SUMPRODUCT((NhuCau!$E$349:$E$351=$C334)*(NhuCau!BB$349:BB$351))),2)</f>
        <v>0</v>
      </c>
      <c r="AZ334" s="2" cm="1">
        <f t="array" ref="AZ334">ROUND((SUMPRODUCT((NhuCau!$E$349:$E$351=CakyQuyhoach)*((NhuCau!BD$349:BD$351)/10))+SUMPRODUCT((NhuCau!$E$349:$E$351=Kykehoach)*((NhuCau!BD$349:BD$351)/5))+SUMPRODUCT((NhuCau!$E$349:$E$351=$C334)*(NhuCau!BD$349:BD$351))),2)</f>
        <v>0</v>
      </c>
      <c r="BA334" s="2" cm="1">
        <f t="array" ref="BA334">ROUND((SUMPRODUCT((NhuCau!$E$349:$E$351=CakyQuyhoach)*((NhuCau!BE$349:BE$351)/10))+SUMPRODUCT((NhuCau!$E$349:$E$351=Kykehoach)*((NhuCau!BE$349:BE$351)/5))+SUMPRODUCT((NhuCau!$E$349:$E$351=$C334)*(NhuCau!BE$349:BE$351))),2)</f>
        <v>0</v>
      </c>
      <c r="BB334" s="2" cm="1">
        <f t="array" ref="BB334">ROUND((SUMPRODUCT((NhuCau!$E$349:$E$351=CakyQuyhoach)*((NhuCau!BF$349:BF$351)/10))+SUMPRODUCT((NhuCau!$E$349:$E$351=Kykehoach)*((NhuCau!BF$349:BF$351)/5))+SUMPRODUCT((NhuCau!$E$349:$E$351=$C334)*(NhuCau!BF$349:BF$351))),2)</f>
        <v>0</v>
      </c>
      <c r="BC334" s="2" cm="1">
        <f t="array" ref="BC334">ROUND((SUMPRODUCT((NhuCau!$E$349:$E$351=CakyQuyhoach)*((NhuCau!BG$349:BG$351)/10))+SUMPRODUCT((NhuCau!$E$349:$E$351=Kykehoach)*((NhuCau!BG$349:BG$351)/5))+SUMPRODUCT((NhuCau!$E$349:$E$351=$C334)*(NhuCau!BG$349:BG$351))),2)</f>
        <v>0</v>
      </c>
      <c r="BD334" s="2" cm="1">
        <f t="array" ref="BD334">ROUND((SUMPRODUCT((NhuCau!$E$349:$E$351=CakyQuyhoach)*((NhuCau!BH$349:BH$351)/10))+SUMPRODUCT((NhuCau!$E$349:$E$351=Kykehoach)*((NhuCau!BH$349:BH$351)/5))+SUMPRODUCT((NhuCau!$E$349:$E$351=$C334)*(NhuCau!BH$349:BH$351))),2)</f>
        <v>0</v>
      </c>
      <c r="BE334" s="2" cm="1">
        <f t="array" ref="BE334">ROUND((SUMPRODUCT((NhuCau!$E$349:$E$351=CakyQuyhoach)*((NhuCau!BI$349:BI$351)/10))+SUMPRODUCT((NhuCau!$E$349:$E$351=Kykehoach)*((NhuCau!BI$349:BI$351)/5))+SUMPRODUCT((NhuCau!$E$349:$E$351=$C334)*(NhuCau!BI$349:BI$351))),2)</f>
        <v>0</v>
      </c>
      <c r="BF334" s="2" cm="1">
        <f t="array" ref="BF334">ROUND((SUMPRODUCT((NhuCau!$E$349:$E$351=CakyQuyhoach)*((NhuCau!BJ$349:BJ$351)/10))+SUMPRODUCT((NhuCau!$E$349:$E$351=Kykehoach)*((NhuCau!BJ$349:BJ$351)/5))+SUMPRODUCT((NhuCau!$E$349:$E$351=$C334)*(NhuCau!BJ$349:BJ$351))),2)</f>
        <v>0</v>
      </c>
      <c r="BG334" s="2" cm="1">
        <f t="array" ref="BG334">ROUND((SUMPRODUCT((NhuCau!$E$349:$E$351=CakyQuyhoach)*((NhuCau!BK$349:BK$351)/10))+SUMPRODUCT((NhuCau!$E$349:$E$351=Kykehoach)*((NhuCau!BK$349:BK$351)/5))+SUMPRODUCT((NhuCau!$E$349:$E$351=$C334)*(NhuCau!BK$349:BK$351))),2)</f>
        <v>0</v>
      </c>
    </row>
    <row r="335" spans="1:59" s="1" customFormat="1" ht="16.5" customHeight="1">
      <c r="A335" s="251" t="s">
        <v>42</v>
      </c>
      <c r="B335" s="252"/>
      <c r="C335" s="253" t="str">
        <f>BANGTINH!O8</f>
        <v>Năm 2027</v>
      </c>
      <c r="D335" s="246" t="s">
        <v>37</v>
      </c>
      <c r="E335" s="255">
        <f>SUM(F335:BG335)</f>
        <v>0</v>
      </c>
      <c r="F335" s="2" cm="1">
        <f t="array" ref="F335">ROUND((SUMPRODUCT((NhuCau!$E$349:$E$351=CakyQuyhoach)*((NhuCau!I$349:I$351)/10))+SUMPRODUCT((NhuCau!$E$349:$E$351=Kykehoach)*((NhuCau!I$349:I$351)/5))+SUMPRODUCT((NhuCau!$E$349:$E$351=$C335)*(NhuCau!I$349:I$351))),2)</f>
        <v>0</v>
      </c>
      <c r="G335" s="2" cm="1">
        <f t="array" ref="G335">ROUND((SUMPRODUCT((NhuCau!$E$349:$E$351=CakyQuyhoach)*((NhuCau!J$349:J$351)/10))+SUMPRODUCT((NhuCau!$E$349:$E$351=Kykehoach)*((NhuCau!J$349:J$351)/5))+SUMPRODUCT((NhuCau!$E$349:$E$351=$C335)*(NhuCau!J$349:J$351))),2)</f>
        <v>0</v>
      </c>
      <c r="H335" s="2" cm="1">
        <f t="array" ref="H335">ROUND((SUMPRODUCT((NhuCau!$E$349:$E$351=CakyQuyhoach)*((NhuCau!K$349:K$351)/10))+SUMPRODUCT((NhuCau!$E$349:$E$351=Kykehoach)*((NhuCau!K$349:K$351)/5))+SUMPRODUCT((NhuCau!$E$349:$E$351=$C335)*(NhuCau!K$349:K$351))),2)</f>
        <v>0</v>
      </c>
      <c r="I335" s="2" cm="1">
        <f t="array" ref="I335">ROUND((SUMPRODUCT((NhuCau!$E$349:$E$351=CakyQuyhoach)*((NhuCau!L$349:L$351)/10))+SUMPRODUCT((NhuCau!$E$349:$E$351=Kykehoach)*((NhuCau!L$349:L$351)/5))+SUMPRODUCT((NhuCau!$E$349:$E$351=$C335)*(NhuCau!L$349:L$351))),2)</f>
        <v>0</v>
      </c>
      <c r="J335" s="2" cm="1">
        <f t="array" ref="J335">ROUND((SUMPRODUCT((NhuCau!$E$349:$E$351=CakyQuyhoach)*((NhuCau!M$349:M$351)/10))+SUMPRODUCT((NhuCau!$E$349:$E$351=Kykehoach)*((NhuCau!M$349:M$351)/5))+SUMPRODUCT((NhuCau!$E$349:$E$351=$C335)*(NhuCau!M$349:M$351))),2)</f>
        <v>0</v>
      </c>
      <c r="K335" s="2" cm="1">
        <f t="array" ref="K335">ROUND((SUMPRODUCT((NhuCau!$E$349:$E$351=CakyQuyhoach)*((NhuCau!N$349:N$351)/10))+SUMPRODUCT((NhuCau!$E$349:$E$351=Kykehoach)*((NhuCau!N$349:N$351)/5))+SUMPRODUCT((NhuCau!$E$349:$E$351=$C335)*(NhuCau!N$349:N$351))),2)</f>
        <v>0</v>
      </c>
      <c r="L335" s="2" cm="1">
        <f t="array" ref="L335">ROUND((SUMPRODUCT((NhuCau!$E$349:$E$351=CakyQuyhoach)*((NhuCau!O$349:O$351)/10))+SUMPRODUCT((NhuCau!$E$349:$E$351=Kykehoach)*((NhuCau!O$349:O$351)/5))+SUMPRODUCT((NhuCau!$E$349:$E$351=$C335)*(NhuCau!O$349:O$351))),2)</f>
        <v>0</v>
      </c>
      <c r="M335" s="2" cm="1">
        <f t="array" ref="M335">ROUND((SUMPRODUCT((NhuCau!$E$349:$E$351=CakyQuyhoach)*((NhuCau!P$349:P$351)/10))+SUMPRODUCT((NhuCau!$E$349:$E$351=Kykehoach)*((NhuCau!P$349:P$351)/5))+SUMPRODUCT((NhuCau!$E$349:$E$351=$C335)*(NhuCau!P$349:P$351))),2)</f>
        <v>0</v>
      </c>
      <c r="N335" s="2" cm="1">
        <f t="array" ref="N335">ROUND((SUMPRODUCT((NhuCau!$E$349:$E$351=CakyQuyhoach)*((NhuCau!Q$349:Q$351)/10))+SUMPRODUCT((NhuCau!$E$349:$E$351=Kykehoach)*((NhuCau!Q$349:Q$351)/5))+SUMPRODUCT((NhuCau!$E$349:$E$351=$C335)*(NhuCau!Q$349:Q$351))),2)</f>
        <v>0</v>
      </c>
      <c r="O335" s="2" cm="1">
        <f t="array" ref="O335">ROUND((SUMPRODUCT((NhuCau!$E$349:$E$351=CakyQuyhoach)*((NhuCau!R$349:R$351)/10))+SUMPRODUCT((NhuCau!$E$349:$E$351=Kykehoach)*((NhuCau!R$349:R$351)/5))+SUMPRODUCT((NhuCau!$E$349:$E$351=$C335)*(NhuCau!R$349:R$351))),2)</f>
        <v>0</v>
      </c>
      <c r="P335" s="2" cm="1">
        <f t="array" ref="P335">ROUND((SUMPRODUCT((NhuCau!$E$349:$E$351=CakyQuyhoach)*((NhuCau!S$349:S$351)/10))+SUMPRODUCT((NhuCau!$E$349:$E$351=Kykehoach)*((NhuCau!S$349:S$351)/5))+SUMPRODUCT((NhuCau!$E$349:$E$351=$C335)*(NhuCau!S$349:S$351))),2)</f>
        <v>0</v>
      </c>
      <c r="Q335" s="2" cm="1">
        <f t="array" ref="Q335">ROUND((SUMPRODUCT((NhuCau!$E$349:$E$351=CakyQuyhoach)*((NhuCau!T$349:T$351)/10))+SUMPRODUCT((NhuCau!$E$349:$E$351=Kykehoach)*((NhuCau!T$349:T$351)/5))+SUMPRODUCT((NhuCau!$E$349:$E$351=$C335)*(NhuCau!T$349:T$351))),2)</f>
        <v>0</v>
      </c>
      <c r="R335" s="2" cm="1">
        <f t="array" ref="R335">ROUND((SUMPRODUCT((NhuCau!$E$349:$E$351=CakyQuyhoach)*((NhuCau!U$349:U$351)/10))+SUMPRODUCT((NhuCau!$E$349:$E$351=Kykehoach)*((NhuCau!U$349:U$351)/5))+SUMPRODUCT((NhuCau!$E$349:$E$351=$C335)*(NhuCau!U$349:U$351))),2)</f>
        <v>0</v>
      </c>
      <c r="S335" s="2" cm="1">
        <f t="array" ref="S335">ROUND((SUMPRODUCT((NhuCau!$E$349:$E$351=CakyQuyhoach)*((NhuCau!V$349:V$351)/10))+SUMPRODUCT((NhuCau!$E$349:$E$351=Kykehoach)*((NhuCau!V$349:V$351)/5))+SUMPRODUCT((NhuCau!$E$349:$E$351=$C335)*(NhuCau!V$349:V$351))),2)</f>
        <v>0</v>
      </c>
      <c r="T335" s="2" cm="1">
        <f t="array" ref="T335">ROUND((SUMPRODUCT((NhuCau!$E$349:$E$351=CakyQuyhoach)*((NhuCau!W$349:W$351)/10))+SUMPRODUCT((NhuCau!$E$349:$E$351=Kykehoach)*((NhuCau!W$349:W$351)/5))+SUMPRODUCT((NhuCau!$E$349:$E$351=$C335)*(NhuCau!W$349:W$351))),2)</f>
        <v>0</v>
      </c>
      <c r="U335" s="2" cm="1">
        <f t="array" ref="U335">ROUND((SUMPRODUCT((NhuCau!$E$349:$E$351=CakyQuyhoach)*((NhuCau!X$349:X$351)/10))+SUMPRODUCT((NhuCau!$E$349:$E$351=Kykehoach)*((NhuCau!X$349:X$351)/5))+SUMPRODUCT((NhuCau!$E$349:$E$351=$C335)*(NhuCau!X$349:X$351))),2)</f>
        <v>0</v>
      </c>
      <c r="V335" s="2" cm="1">
        <f t="array" ref="V335">ROUND((SUMPRODUCT((NhuCau!$E$349:$E$351=CakyQuyhoach)*((NhuCau!Y$349:Y$351)/10))+SUMPRODUCT((NhuCau!$E$349:$E$351=Kykehoach)*((NhuCau!Y$349:Y$351)/5))+SUMPRODUCT((NhuCau!$E$349:$E$351=$C335)*(NhuCau!Y$349:Y$351))),2)</f>
        <v>0</v>
      </c>
      <c r="W335" s="2" cm="1">
        <f t="array" ref="W335">ROUND((SUMPRODUCT((NhuCau!$E$349:$E$351=CakyQuyhoach)*((NhuCau!Z$349:Z$351)/10))+SUMPRODUCT((NhuCau!$E$349:$E$351=Kykehoach)*((NhuCau!Z$349:Z$351)/5))+SUMPRODUCT((NhuCau!$E$349:$E$351=$C335)*(NhuCau!Z$349:Z$351))),2)</f>
        <v>0</v>
      </c>
      <c r="X335" s="2" cm="1">
        <f t="array" ref="X335">ROUND((SUMPRODUCT((NhuCau!$E$349:$E$351=CakyQuyhoach)*((NhuCau!AA$349:AA$351)/10))+SUMPRODUCT((NhuCau!$E$349:$E$351=Kykehoach)*((NhuCau!AA$349:AA$351)/5))+SUMPRODUCT((NhuCau!$E$349:$E$351=$C335)*(NhuCau!AA$349:AA$351))),2)</f>
        <v>0</v>
      </c>
      <c r="Y335" s="2" cm="1">
        <f t="array" ref="Y335">ROUND((SUMPRODUCT((NhuCau!$E$349:$E$351=CakyQuyhoach)*((NhuCau!AB$349:AB$351)/10))+SUMPRODUCT((NhuCau!$E$349:$E$351=Kykehoach)*((NhuCau!AB$349:AB$351)/5))+SUMPRODUCT((NhuCau!$E$349:$E$351=$C335)*(NhuCau!AB$349:AB$351))),2)</f>
        <v>0</v>
      </c>
      <c r="Z335" s="2" cm="1">
        <f t="array" ref="Z335">ROUND((SUMPRODUCT((NhuCau!$E$349:$E$351=CakyQuyhoach)*((NhuCau!AC$349:AC$351)/10))+SUMPRODUCT((NhuCau!$E$349:$E$351=Kykehoach)*((NhuCau!AC$349:AC$351)/5))+SUMPRODUCT((NhuCau!$E$349:$E$351=$C335)*(NhuCau!AC$349:AC$351))),2)</f>
        <v>0</v>
      </c>
      <c r="AA335" s="2" cm="1">
        <f t="array" ref="AA335">ROUND((SUMPRODUCT((NhuCau!$E$349:$E$351=CakyQuyhoach)*((NhuCau!AD$349:AD$351)/10))+SUMPRODUCT((NhuCau!$E$349:$E$351=Kykehoach)*((NhuCau!AD$349:AD$351)/5))+SUMPRODUCT((NhuCau!$E$349:$E$351=$C335)*(NhuCau!AD$349:AD$351))),2)</f>
        <v>0</v>
      </c>
      <c r="AB335" s="2" cm="1">
        <f t="array" ref="AB335">ROUND((SUMPRODUCT((NhuCau!$E$349:$E$351=CakyQuyhoach)*((NhuCau!AE$349:AE$351)/10))+SUMPRODUCT((NhuCau!$E$349:$E$351=Kykehoach)*((NhuCau!AE$349:AE$351)/5))+SUMPRODUCT((NhuCau!$E$349:$E$351=$C335)*(NhuCau!AE$349:AE$351))),2)</f>
        <v>0</v>
      </c>
      <c r="AC335" s="2" cm="1">
        <f t="array" ref="AC335">ROUND((SUMPRODUCT((NhuCau!$E$349:$E$351=CakyQuyhoach)*((NhuCau!AF$349:AF$351)/10))+SUMPRODUCT((NhuCau!$E$349:$E$351=Kykehoach)*((NhuCau!AF$349:AF$351)/5))+SUMPRODUCT((NhuCau!$E$349:$E$351=$C335)*(NhuCau!AF$349:AF$351))),2)</f>
        <v>0</v>
      </c>
      <c r="AD335" s="2" cm="1">
        <f t="array" ref="AD335">ROUND((SUMPRODUCT((NhuCau!$E$349:$E$351=CakyQuyhoach)*((NhuCau!AG$349:AG$351)/10))+SUMPRODUCT((NhuCau!$E$349:$E$351=Kykehoach)*((NhuCau!AG$349:AG$351)/5))+SUMPRODUCT((NhuCau!$E$349:$E$351=$C335)*(NhuCau!AG$349:AG$351))),2)</f>
        <v>0</v>
      </c>
      <c r="AE335" s="2" cm="1">
        <f t="array" ref="AE335">ROUND((SUMPRODUCT((NhuCau!$E$349:$E$351=CakyQuyhoach)*((NhuCau!AH$349:AH$351)/10))+SUMPRODUCT((NhuCau!$E$349:$E$351=Kykehoach)*((NhuCau!AH$349:AH$351)/5))+SUMPRODUCT((NhuCau!$E$349:$E$351=$C335)*(NhuCau!AH$349:AH$351))),2)</f>
        <v>0</v>
      </c>
      <c r="AF335" s="2" cm="1">
        <f t="array" ref="AF335">ROUND((SUMPRODUCT((NhuCau!$E$349:$E$351=CakyQuyhoach)*((NhuCau!AI$349:AI$351)/10))+SUMPRODUCT((NhuCau!$E$349:$E$351=Kykehoach)*((NhuCau!AI$349:AI$351)/5))+SUMPRODUCT((NhuCau!$E$349:$E$351=$C335)*(NhuCau!AI$349:AI$351))),2)</f>
        <v>0</v>
      </c>
      <c r="AG335" s="2" cm="1">
        <f t="array" ref="AG335">ROUND((SUMPRODUCT((NhuCau!$E$349:$E$351=CakyQuyhoach)*((NhuCau!AJ$349:AJ$351)/10))+SUMPRODUCT((NhuCau!$E$349:$E$351=Kykehoach)*((NhuCau!AJ$349:AJ$351)/5))+SUMPRODUCT((NhuCau!$E$349:$E$351=$C335)*(NhuCau!AJ$349:AJ$351))),2)</f>
        <v>0</v>
      </c>
      <c r="AH335" s="2" cm="1">
        <f t="array" ref="AH335">ROUND((SUMPRODUCT((NhuCau!$E$349:$E$351=CakyQuyhoach)*((NhuCau!AK$349:AK$351)/10))+SUMPRODUCT((NhuCau!$E$349:$E$351=Kykehoach)*((NhuCau!AK$349:AK$351)/5))+SUMPRODUCT((NhuCau!$E$349:$E$351=$C335)*(NhuCau!AK$349:AK$351))),2)</f>
        <v>0</v>
      </c>
      <c r="AI335" s="2" cm="1">
        <f t="array" ref="AI335">ROUND((SUMPRODUCT((NhuCau!$E$349:$E$351=CakyQuyhoach)*((NhuCau!AL$349:AL$351)/10))+SUMPRODUCT((NhuCau!$E$349:$E$351=Kykehoach)*((NhuCau!AL$349:AL$351)/5))+SUMPRODUCT((NhuCau!$E$349:$E$351=$C335)*(NhuCau!AL$349:AL$351))),2)</f>
        <v>0</v>
      </c>
      <c r="AJ335" s="2" cm="1">
        <f t="array" ref="AJ335">ROUND((SUMPRODUCT((NhuCau!$E$349:$E$351=CakyQuyhoach)*((NhuCau!AM$349:AM$351)/10))+SUMPRODUCT((NhuCau!$E$349:$E$351=Kykehoach)*((NhuCau!AM$349:AM$351)/5))+SUMPRODUCT((NhuCau!$E$349:$E$351=$C335)*(NhuCau!AM$349:AM$351))),2)</f>
        <v>0</v>
      </c>
      <c r="AK335" s="2" cm="1">
        <f t="array" ref="AK335">ROUND((SUMPRODUCT((NhuCau!$E$349:$E$351=CakyQuyhoach)*((NhuCau!AN$349:AN$351)/10))+SUMPRODUCT((NhuCau!$E$349:$E$351=Kykehoach)*((NhuCau!AN$349:AN$351)/5))+SUMPRODUCT((NhuCau!$E$349:$E$351=$C335)*(NhuCau!AN$349:AN$351))),2)</f>
        <v>0</v>
      </c>
      <c r="AL335" s="2" cm="1">
        <f t="array" ref="AL335">ROUND((SUMPRODUCT((NhuCau!$E$349:$E$351=CakyQuyhoach)*((NhuCau!AO$349:AO$351)/10))+SUMPRODUCT((NhuCau!$E$349:$E$351=Kykehoach)*((NhuCau!AO$349:AO$351)/5))+SUMPRODUCT((NhuCau!$E$349:$E$351=$C335)*(NhuCau!AO$349:AO$351))),2)</f>
        <v>0</v>
      </c>
      <c r="AM335" s="2" cm="1">
        <f t="array" ref="AM335">ROUND((SUMPRODUCT((NhuCau!$E$349:$E$351=CakyQuyhoach)*((NhuCau!AP$349:AP$351)/10))+SUMPRODUCT((NhuCau!$E$349:$E$351=Kykehoach)*((NhuCau!AP$349:AP$351)/5))+SUMPRODUCT((NhuCau!$E$349:$E$351=$C335)*(NhuCau!AP$349:AP$351))),2)</f>
        <v>0</v>
      </c>
      <c r="AN335" s="2" cm="1">
        <f t="array" ref="AN335">ROUND((SUMPRODUCT((NhuCau!$E$349:$E$351=CakyQuyhoach)*((NhuCau!AQ$349:AQ$351)/10))+SUMPRODUCT((NhuCau!$E$349:$E$351=Kykehoach)*((NhuCau!AQ$349:AQ$351)/5))+SUMPRODUCT((NhuCau!$E$349:$E$351=$C335)*(NhuCau!AQ$349:AQ$351))),2)</f>
        <v>0</v>
      </c>
      <c r="AO335" s="2" cm="1">
        <f t="array" ref="AO335">ROUND((SUMPRODUCT((NhuCau!$E$349:$E$351=CakyQuyhoach)*((NhuCau!AR$349:AR$351)/10))+SUMPRODUCT((NhuCau!$E$349:$E$351=Kykehoach)*((NhuCau!AR$349:AR$351)/5))+SUMPRODUCT((NhuCau!$E$349:$E$351=$C335)*(NhuCau!AR$349:AR$351))),2)</f>
        <v>0</v>
      </c>
      <c r="AP335" s="2" cm="1">
        <f t="array" ref="AP335">ROUND((SUMPRODUCT((NhuCau!$E$349:$E$351=CakyQuyhoach)*((NhuCau!AS$349:AS$351)/10))+SUMPRODUCT((NhuCau!$E$349:$E$351=Kykehoach)*((NhuCau!AS$349:AS$351)/5))+SUMPRODUCT((NhuCau!$E$349:$E$351=$C335)*(NhuCau!AS$349:AS$351))),2)</f>
        <v>0</v>
      </c>
      <c r="AQ335" s="2" cm="1">
        <f t="array" ref="AQ335">ROUND((SUMPRODUCT((NhuCau!$E$349:$E$351=CakyQuyhoach)*((NhuCau!AT$349:AT$351)/10))+SUMPRODUCT((NhuCau!$E$349:$E$351=Kykehoach)*((NhuCau!AT$349:AT$351)/5))+SUMPRODUCT((NhuCau!$E$349:$E$351=$C335)*(NhuCau!AT$349:AT$351))),2)</f>
        <v>0</v>
      </c>
      <c r="AR335" s="2" cm="1">
        <f t="array" ref="AR335">ROUND((SUMPRODUCT((NhuCau!$E$349:$E$351=CakyQuyhoach)*((NhuCau!AU$349:AU$351)/10))+SUMPRODUCT((NhuCau!$E$349:$E$351=Kykehoach)*((NhuCau!AU$349:AU$351)/5))+SUMPRODUCT((NhuCau!$E$349:$E$351=$C335)*(NhuCau!AU$349:AU$351))),2)</f>
        <v>0</v>
      </c>
      <c r="AS335" s="2" cm="1">
        <f t="array" ref="AS335">ROUND((SUMPRODUCT((NhuCau!$E$349:$E$351=CakyQuyhoach)*((NhuCau!AV$349:AV$351)/10))+SUMPRODUCT((NhuCau!$E$349:$E$351=Kykehoach)*((NhuCau!AV$349:AV$351)/5))+SUMPRODUCT((NhuCau!$E$349:$E$351=$C335)*(NhuCau!AV$349:AV$351))),2)</f>
        <v>0</v>
      </c>
      <c r="AT335" s="2" cm="1">
        <f t="array" ref="AT335">ROUND((SUMPRODUCT((NhuCau!$E$349:$E$351=CakyQuyhoach)*((NhuCau!AW$349:AW$351)/10))+SUMPRODUCT((NhuCau!$E$349:$E$351=Kykehoach)*((NhuCau!AW$349:AW$351)/5))+SUMPRODUCT((NhuCau!$E$349:$E$351=$C335)*(NhuCau!AW$349:AW$351))),2)</f>
        <v>0</v>
      </c>
      <c r="AU335" s="2" cm="1">
        <f t="array" ref="AU335">ROUND((SUMPRODUCT((NhuCau!$E$349:$E$351=CakyQuyhoach)*((NhuCau!AX$349:AX$351)/10))+SUMPRODUCT((NhuCau!$E$349:$E$351=Kykehoach)*((NhuCau!AX$349:AX$351)/5))+SUMPRODUCT((NhuCau!$E$349:$E$351=$C335)*(NhuCau!AX$349:AX$351))),2)</f>
        <v>0</v>
      </c>
      <c r="AV335" s="2" cm="1">
        <f t="array" ref="AV335">ROUND((SUMPRODUCT((NhuCau!$E$349:$E$351=CakyQuyhoach)*((NhuCau!AY$349:AY$351)/10))+SUMPRODUCT((NhuCau!$E$349:$E$351=Kykehoach)*((NhuCau!AY$349:AY$351)/5))+SUMPRODUCT((NhuCau!$E$349:$E$351=$C335)*(NhuCau!AY$349:AY$351))),2)</f>
        <v>0</v>
      </c>
      <c r="AW335" s="2" cm="1">
        <f t="array" ref="AW335">ROUND((SUMPRODUCT((NhuCau!$E$349:$E$351=CakyQuyhoach)*((NhuCau!AZ$349:AZ$351)/10))+SUMPRODUCT((NhuCau!$E$349:$E$351=Kykehoach)*((NhuCau!AZ$349:AZ$351)/5))+SUMPRODUCT((NhuCau!$E$349:$E$351=$C335)*(NhuCau!AZ$349:AZ$351))),2)</f>
        <v>0</v>
      </c>
      <c r="AX335" s="2" cm="1">
        <f t="array" ref="AX335">ROUND((SUMPRODUCT((NhuCau!$E$349:$E$351=CakyQuyhoach)*((NhuCau!BA$349:BA$351)/10))+SUMPRODUCT((NhuCau!$E$349:$E$351=Kykehoach)*((NhuCau!BA$349:BA$351)/5))+SUMPRODUCT((NhuCau!$E$349:$E$351=$C335)*(NhuCau!BA$349:BA$351))),2)</f>
        <v>0</v>
      </c>
      <c r="AY335" s="2" cm="1">
        <f t="array" ref="AY335">ROUND((SUMPRODUCT((NhuCau!$E$349:$E$351=CakyQuyhoach)*((NhuCau!BB$349:BB$351)/10))+SUMPRODUCT((NhuCau!$E$349:$E$351=Kykehoach)*((NhuCau!BB$349:BB$351)/5))+SUMPRODUCT((NhuCau!$E$349:$E$351=$C335)*(NhuCau!BB$349:BB$351))),2)</f>
        <v>0</v>
      </c>
      <c r="AZ335" s="2" cm="1">
        <f t="array" ref="AZ335">ROUND((SUMPRODUCT((NhuCau!$E$349:$E$351=CakyQuyhoach)*((NhuCau!BD$349:BD$351)/10))+SUMPRODUCT((NhuCau!$E$349:$E$351=Kykehoach)*((NhuCau!BD$349:BD$351)/5))+SUMPRODUCT((NhuCau!$E$349:$E$351=$C335)*(NhuCau!BD$349:BD$351))),2)</f>
        <v>0</v>
      </c>
      <c r="BA335" s="2" cm="1">
        <f t="array" ref="BA335">ROUND((SUMPRODUCT((NhuCau!$E$349:$E$351=CakyQuyhoach)*((NhuCau!BE$349:BE$351)/10))+SUMPRODUCT((NhuCau!$E$349:$E$351=Kykehoach)*((NhuCau!BE$349:BE$351)/5))+SUMPRODUCT((NhuCau!$E$349:$E$351=$C335)*(NhuCau!BE$349:BE$351))),2)</f>
        <v>0</v>
      </c>
      <c r="BB335" s="2" cm="1">
        <f t="array" ref="BB335">ROUND((SUMPRODUCT((NhuCau!$E$349:$E$351=CakyQuyhoach)*((NhuCau!BF$349:BF$351)/10))+SUMPRODUCT((NhuCau!$E$349:$E$351=Kykehoach)*((NhuCau!BF$349:BF$351)/5))+SUMPRODUCT((NhuCau!$E$349:$E$351=$C335)*(NhuCau!BF$349:BF$351))),2)</f>
        <v>0</v>
      </c>
      <c r="BC335" s="2" cm="1">
        <f t="array" ref="BC335">ROUND((SUMPRODUCT((NhuCau!$E$349:$E$351=CakyQuyhoach)*((NhuCau!BG$349:BG$351)/10))+SUMPRODUCT((NhuCau!$E$349:$E$351=Kykehoach)*((NhuCau!BG$349:BG$351)/5))+SUMPRODUCT((NhuCau!$E$349:$E$351=$C335)*(NhuCau!BG$349:BG$351))),2)</f>
        <v>0</v>
      </c>
      <c r="BD335" s="2" cm="1">
        <f t="array" ref="BD335">ROUND((SUMPRODUCT((NhuCau!$E$349:$E$351=CakyQuyhoach)*((NhuCau!BH$349:BH$351)/10))+SUMPRODUCT((NhuCau!$E$349:$E$351=Kykehoach)*((NhuCau!BH$349:BH$351)/5))+SUMPRODUCT((NhuCau!$E$349:$E$351=$C335)*(NhuCau!BH$349:BH$351))),2)</f>
        <v>0</v>
      </c>
      <c r="BE335" s="2" cm="1">
        <f t="array" ref="BE335">ROUND((SUMPRODUCT((NhuCau!$E$349:$E$351=CakyQuyhoach)*((NhuCau!BI$349:BI$351)/10))+SUMPRODUCT((NhuCau!$E$349:$E$351=Kykehoach)*((NhuCau!BI$349:BI$351)/5))+SUMPRODUCT((NhuCau!$E$349:$E$351=$C335)*(NhuCau!BI$349:BI$351))),2)</f>
        <v>0</v>
      </c>
      <c r="BF335" s="2" cm="1">
        <f t="array" ref="BF335">ROUND((SUMPRODUCT((NhuCau!$E$349:$E$351=CakyQuyhoach)*((NhuCau!BJ$349:BJ$351)/10))+SUMPRODUCT((NhuCau!$E$349:$E$351=Kykehoach)*((NhuCau!BJ$349:BJ$351)/5))+SUMPRODUCT((NhuCau!$E$349:$E$351=$C335)*(NhuCau!BJ$349:BJ$351))),2)</f>
        <v>0</v>
      </c>
      <c r="BG335" s="2" cm="1">
        <f t="array" ref="BG335">ROUND((SUMPRODUCT((NhuCau!$E$349:$E$351=CakyQuyhoach)*((NhuCau!BK$349:BK$351)/10))+SUMPRODUCT((NhuCau!$E$349:$E$351=Kykehoach)*((NhuCau!BK$349:BK$351)/5))+SUMPRODUCT((NhuCau!$E$349:$E$351=$C335)*(NhuCau!BK$349:BK$351))),2)</f>
        <v>0</v>
      </c>
    </row>
    <row r="336" spans="1:59" s="1" customFormat="1" ht="16.5" customHeight="1">
      <c r="A336" s="251" t="s">
        <v>42</v>
      </c>
      <c r="B336" s="252"/>
      <c r="C336" s="253" t="str">
        <f>BANGTINH!O9</f>
        <v>Năm 2028</v>
      </c>
      <c r="D336" s="246" t="s">
        <v>37</v>
      </c>
      <c r="E336" s="255">
        <f>SUM(F336:BG336)</f>
        <v>0</v>
      </c>
      <c r="F336" s="2" cm="1">
        <f t="array" ref="F336">ROUND((SUMPRODUCT((NhuCau!$E$349:$E$351=CakyQuyhoach)*((NhuCau!I$349:I$351)/10))+SUMPRODUCT((NhuCau!$E$349:$E$351=Kykehoach)*((NhuCau!I$349:I$351)/5))+SUMPRODUCT((NhuCau!$E$349:$E$351=$C336)*(NhuCau!I$349:I$351))),2)</f>
        <v>0</v>
      </c>
      <c r="G336" s="2" cm="1">
        <f t="array" ref="G336">ROUND((SUMPRODUCT((NhuCau!$E$349:$E$351=CakyQuyhoach)*((NhuCau!J$349:J$351)/10))+SUMPRODUCT((NhuCau!$E$349:$E$351=Kykehoach)*((NhuCau!J$349:J$351)/5))+SUMPRODUCT((NhuCau!$E$349:$E$351=$C336)*(NhuCau!J$349:J$351))),2)</f>
        <v>0</v>
      </c>
      <c r="H336" s="2" cm="1">
        <f t="array" ref="H336">ROUND((SUMPRODUCT((NhuCau!$E$349:$E$351=CakyQuyhoach)*((NhuCau!K$349:K$351)/10))+SUMPRODUCT((NhuCau!$E$349:$E$351=Kykehoach)*((NhuCau!K$349:K$351)/5))+SUMPRODUCT((NhuCau!$E$349:$E$351=$C336)*(NhuCau!K$349:K$351))),2)</f>
        <v>0</v>
      </c>
      <c r="I336" s="2" cm="1">
        <f t="array" ref="I336">ROUND((SUMPRODUCT((NhuCau!$E$349:$E$351=CakyQuyhoach)*((NhuCau!L$349:L$351)/10))+SUMPRODUCT((NhuCau!$E$349:$E$351=Kykehoach)*((NhuCau!L$349:L$351)/5))+SUMPRODUCT((NhuCau!$E$349:$E$351=$C336)*(NhuCau!L$349:L$351))),2)</f>
        <v>0</v>
      </c>
      <c r="J336" s="2" cm="1">
        <f t="array" ref="J336">ROUND((SUMPRODUCT((NhuCau!$E$349:$E$351=CakyQuyhoach)*((NhuCau!M$349:M$351)/10))+SUMPRODUCT((NhuCau!$E$349:$E$351=Kykehoach)*((NhuCau!M$349:M$351)/5))+SUMPRODUCT((NhuCau!$E$349:$E$351=$C336)*(NhuCau!M$349:M$351))),2)</f>
        <v>0</v>
      </c>
      <c r="K336" s="2" cm="1">
        <f t="array" ref="K336">ROUND((SUMPRODUCT((NhuCau!$E$349:$E$351=CakyQuyhoach)*((NhuCau!N$349:N$351)/10))+SUMPRODUCT((NhuCau!$E$349:$E$351=Kykehoach)*((NhuCau!N$349:N$351)/5))+SUMPRODUCT((NhuCau!$E$349:$E$351=$C336)*(NhuCau!N$349:N$351))),2)</f>
        <v>0</v>
      </c>
      <c r="L336" s="2" cm="1">
        <f t="array" ref="L336">ROUND((SUMPRODUCT((NhuCau!$E$349:$E$351=CakyQuyhoach)*((NhuCau!O$349:O$351)/10))+SUMPRODUCT((NhuCau!$E$349:$E$351=Kykehoach)*((NhuCau!O$349:O$351)/5))+SUMPRODUCT((NhuCau!$E$349:$E$351=$C336)*(NhuCau!O$349:O$351))),2)</f>
        <v>0</v>
      </c>
      <c r="M336" s="2" cm="1">
        <f t="array" ref="M336">ROUND((SUMPRODUCT((NhuCau!$E$349:$E$351=CakyQuyhoach)*((NhuCau!P$349:P$351)/10))+SUMPRODUCT((NhuCau!$E$349:$E$351=Kykehoach)*((NhuCau!P$349:P$351)/5))+SUMPRODUCT((NhuCau!$E$349:$E$351=$C336)*(NhuCau!P$349:P$351))),2)</f>
        <v>0</v>
      </c>
      <c r="N336" s="2" cm="1">
        <f t="array" ref="N336">ROUND((SUMPRODUCT((NhuCau!$E$349:$E$351=CakyQuyhoach)*((NhuCau!Q$349:Q$351)/10))+SUMPRODUCT((NhuCau!$E$349:$E$351=Kykehoach)*((NhuCau!Q$349:Q$351)/5))+SUMPRODUCT((NhuCau!$E$349:$E$351=$C336)*(NhuCau!Q$349:Q$351))),2)</f>
        <v>0</v>
      </c>
      <c r="O336" s="2" cm="1">
        <f t="array" ref="O336">ROUND((SUMPRODUCT((NhuCau!$E$349:$E$351=CakyQuyhoach)*((NhuCau!R$349:R$351)/10))+SUMPRODUCT((NhuCau!$E$349:$E$351=Kykehoach)*((NhuCau!R$349:R$351)/5))+SUMPRODUCT((NhuCau!$E$349:$E$351=$C336)*(NhuCau!R$349:R$351))),2)</f>
        <v>0</v>
      </c>
      <c r="P336" s="2" cm="1">
        <f t="array" ref="P336">ROUND((SUMPRODUCT((NhuCau!$E$349:$E$351=CakyQuyhoach)*((NhuCau!S$349:S$351)/10))+SUMPRODUCT((NhuCau!$E$349:$E$351=Kykehoach)*((NhuCau!S$349:S$351)/5))+SUMPRODUCT((NhuCau!$E$349:$E$351=$C336)*(NhuCau!S$349:S$351))),2)</f>
        <v>0</v>
      </c>
      <c r="Q336" s="2" cm="1">
        <f t="array" ref="Q336">ROUND((SUMPRODUCT((NhuCau!$E$349:$E$351=CakyQuyhoach)*((NhuCau!T$349:T$351)/10))+SUMPRODUCT((NhuCau!$E$349:$E$351=Kykehoach)*((NhuCau!T$349:T$351)/5))+SUMPRODUCT((NhuCau!$E$349:$E$351=$C336)*(NhuCau!T$349:T$351))),2)</f>
        <v>0</v>
      </c>
      <c r="R336" s="2" cm="1">
        <f t="array" ref="R336">ROUND((SUMPRODUCT((NhuCau!$E$349:$E$351=CakyQuyhoach)*((NhuCau!U$349:U$351)/10))+SUMPRODUCT((NhuCau!$E$349:$E$351=Kykehoach)*((NhuCau!U$349:U$351)/5))+SUMPRODUCT((NhuCau!$E$349:$E$351=$C336)*(NhuCau!U$349:U$351))),2)</f>
        <v>0</v>
      </c>
      <c r="S336" s="2" cm="1">
        <f t="array" ref="S336">ROUND((SUMPRODUCT((NhuCau!$E$349:$E$351=CakyQuyhoach)*((NhuCau!V$349:V$351)/10))+SUMPRODUCT((NhuCau!$E$349:$E$351=Kykehoach)*((NhuCau!V$349:V$351)/5))+SUMPRODUCT((NhuCau!$E$349:$E$351=$C336)*(NhuCau!V$349:V$351))),2)</f>
        <v>0</v>
      </c>
      <c r="T336" s="2" cm="1">
        <f t="array" ref="T336">ROUND((SUMPRODUCT((NhuCau!$E$349:$E$351=CakyQuyhoach)*((NhuCau!W$349:W$351)/10))+SUMPRODUCT((NhuCau!$E$349:$E$351=Kykehoach)*((NhuCau!W$349:W$351)/5))+SUMPRODUCT((NhuCau!$E$349:$E$351=$C336)*(NhuCau!W$349:W$351))),2)</f>
        <v>0</v>
      </c>
      <c r="U336" s="2" cm="1">
        <f t="array" ref="U336">ROUND((SUMPRODUCT((NhuCau!$E$349:$E$351=CakyQuyhoach)*((NhuCau!X$349:X$351)/10))+SUMPRODUCT((NhuCau!$E$349:$E$351=Kykehoach)*((NhuCau!X$349:X$351)/5))+SUMPRODUCT((NhuCau!$E$349:$E$351=$C336)*(NhuCau!X$349:X$351))),2)</f>
        <v>0</v>
      </c>
      <c r="V336" s="2" cm="1">
        <f t="array" ref="V336">ROUND((SUMPRODUCT((NhuCau!$E$349:$E$351=CakyQuyhoach)*((NhuCau!Y$349:Y$351)/10))+SUMPRODUCT((NhuCau!$E$349:$E$351=Kykehoach)*((NhuCau!Y$349:Y$351)/5))+SUMPRODUCT((NhuCau!$E$349:$E$351=$C336)*(NhuCau!Y$349:Y$351))),2)</f>
        <v>0</v>
      </c>
      <c r="W336" s="2" cm="1">
        <f t="array" ref="W336">ROUND((SUMPRODUCT((NhuCau!$E$349:$E$351=CakyQuyhoach)*((NhuCau!Z$349:Z$351)/10))+SUMPRODUCT((NhuCau!$E$349:$E$351=Kykehoach)*((NhuCau!Z$349:Z$351)/5))+SUMPRODUCT((NhuCau!$E$349:$E$351=$C336)*(NhuCau!Z$349:Z$351))),2)</f>
        <v>0</v>
      </c>
      <c r="X336" s="2" cm="1">
        <f t="array" ref="X336">ROUND((SUMPRODUCT((NhuCau!$E$349:$E$351=CakyQuyhoach)*((NhuCau!AA$349:AA$351)/10))+SUMPRODUCT((NhuCau!$E$349:$E$351=Kykehoach)*((NhuCau!AA$349:AA$351)/5))+SUMPRODUCT((NhuCau!$E$349:$E$351=$C336)*(NhuCau!AA$349:AA$351))),2)</f>
        <v>0</v>
      </c>
      <c r="Y336" s="2" cm="1">
        <f t="array" ref="Y336">ROUND((SUMPRODUCT((NhuCau!$E$349:$E$351=CakyQuyhoach)*((NhuCau!AB$349:AB$351)/10))+SUMPRODUCT((NhuCau!$E$349:$E$351=Kykehoach)*((NhuCau!AB$349:AB$351)/5))+SUMPRODUCT((NhuCau!$E$349:$E$351=$C336)*(NhuCau!AB$349:AB$351))),2)</f>
        <v>0</v>
      </c>
      <c r="Z336" s="2" cm="1">
        <f t="array" ref="Z336">ROUND((SUMPRODUCT((NhuCau!$E$349:$E$351=CakyQuyhoach)*((NhuCau!AC$349:AC$351)/10))+SUMPRODUCT((NhuCau!$E$349:$E$351=Kykehoach)*((NhuCau!AC$349:AC$351)/5))+SUMPRODUCT((NhuCau!$E$349:$E$351=$C336)*(NhuCau!AC$349:AC$351))),2)</f>
        <v>0</v>
      </c>
      <c r="AA336" s="2" cm="1">
        <f t="array" ref="AA336">ROUND((SUMPRODUCT((NhuCau!$E$349:$E$351=CakyQuyhoach)*((NhuCau!AD$349:AD$351)/10))+SUMPRODUCT((NhuCau!$E$349:$E$351=Kykehoach)*((NhuCau!AD$349:AD$351)/5))+SUMPRODUCT((NhuCau!$E$349:$E$351=$C336)*(NhuCau!AD$349:AD$351))),2)</f>
        <v>0</v>
      </c>
      <c r="AB336" s="2" cm="1">
        <f t="array" ref="AB336">ROUND((SUMPRODUCT((NhuCau!$E$349:$E$351=CakyQuyhoach)*((NhuCau!AE$349:AE$351)/10))+SUMPRODUCT((NhuCau!$E$349:$E$351=Kykehoach)*((NhuCau!AE$349:AE$351)/5))+SUMPRODUCT((NhuCau!$E$349:$E$351=$C336)*(NhuCau!AE$349:AE$351))),2)</f>
        <v>0</v>
      </c>
      <c r="AC336" s="2" cm="1">
        <f t="array" ref="AC336">ROUND((SUMPRODUCT((NhuCau!$E$349:$E$351=CakyQuyhoach)*((NhuCau!AF$349:AF$351)/10))+SUMPRODUCT((NhuCau!$E$349:$E$351=Kykehoach)*((NhuCau!AF$349:AF$351)/5))+SUMPRODUCT((NhuCau!$E$349:$E$351=$C336)*(NhuCau!AF$349:AF$351))),2)</f>
        <v>0</v>
      </c>
      <c r="AD336" s="2" cm="1">
        <f t="array" ref="AD336">ROUND((SUMPRODUCT((NhuCau!$E$349:$E$351=CakyQuyhoach)*((NhuCau!AG$349:AG$351)/10))+SUMPRODUCT((NhuCau!$E$349:$E$351=Kykehoach)*((NhuCau!AG$349:AG$351)/5))+SUMPRODUCT((NhuCau!$E$349:$E$351=$C336)*(NhuCau!AG$349:AG$351))),2)</f>
        <v>0</v>
      </c>
      <c r="AE336" s="2" cm="1">
        <f t="array" ref="AE336">ROUND((SUMPRODUCT((NhuCau!$E$349:$E$351=CakyQuyhoach)*((NhuCau!AH$349:AH$351)/10))+SUMPRODUCT((NhuCau!$E$349:$E$351=Kykehoach)*((NhuCau!AH$349:AH$351)/5))+SUMPRODUCT((NhuCau!$E$349:$E$351=$C336)*(NhuCau!AH$349:AH$351))),2)</f>
        <v>0</v>
      </c>
      <c r="AF336" s="2" cm="1">
        <f t="array" ref="AF336">ROUND((SUMPRODUCT((NhuCau!$E$349:$E$351=CakyQuyhoach)*((NhuCau!AI$349:AI$351)/10))+SUMPRODUCT((NhuCau!$E$349:$E$351=Kykehoach)*((NhuCau!AI$349:AI$351)/5))+SUMPRODUCT((NhuCau!$E$349:$E$351=$C336)*(NhuCau!AI$349:AI$351))),2)</f>
        <v>0</v>
      </c>
      <c r="AG336" s="2" cm="1">
        <f t="array" ref="AG336">ROUND((SUMPRODUCT((NhuCau!$E$349:$E$351=CakyQuyhoach)*((NhuCau!AJ$349:AJ$351)/10))+SUMPRODUCT((NhuCau!$E$349:$E$351=Kykehoach)*((NhuCau!AJ$349:AJ$351)/5))+SUMPRODUCT((NhuCau!$E$349:$E$351=$C336)*(NhuCau!AJ$349:AJ$351))),2)</f>
        <v>0</v>
      </c>
      <c r="AH336" s="2" cm="1">
        <f t="array" ref="AH336">ROUND((SUMPRODUCT((NhuCau!$E$349:$E$351=CakyQuyhoach)*((NhuCau!AK$349:AK$351)/10))+SUMPRODUCT((NhuCau!$E$349:$E$351=Kykehoach)*((NhuCau!AK$349:AK$351)/5))+SUMPRODUCT((NhuCau!$E$349:$E$351=$C336)*(NhuCau!AK$349:AK$351))),2)</f>
        <v>0</v>
      </c>
      <c r="AI336" s="2" cm="1">
        <f t="array" ref="AI336">ROUND((SUMPRODUCT((NhuCau!$E$349:$E$351=CakyQuyhoach)*((NhuCau!AL$349:AL$351)/10))+SUMPRODUCT((NhuCau!$E$349:$E$351=Kykehoach)*((NhuCau!AL$349:AL$351)/5))+SUMPRODUCT((NhuCau!$E$349:$E$351=$C336)*(NhuCau!AL$349:AL$351))),2)</f>
        <v>0</v>
      </c>
      <c r="AJ336" s="2" cm="1">
        <f t="array" ref="AJ336">ROUND((SUMPRODUCT((NhuCau!$E$349:$E$351=CakyQuyhoach)*((NhuCau!AM$349:AM$351)/10))+SUMPRODUCT((NhuCau!$E$349:$E$351=Kykehoach)*((NhuCau!AM$349:AM$351)/5))+SUMPRODUCT((NhuCau!$E$349:$E$351=$C336)*(NhuCau!AM$349:AM$351))),2)</f>
        <v>0</v>
      </c>
      <c r="AK336" s="2" cm="1">
        <f t="array" ref="AK336">ROUND((SUMPRODUCT((NhuCau!$E$349:$E$351=CakyQuyhoach)*((NhuCau!AN$349:AN$351)/10))+SUMPRODUCT((NhuCau!$E$349:$E$351=Kykehoach)*((NhuCau!AN$349:AN$351)/5))+SUMPRODUCT((NhuCau!$E$349:$E$351=$C336)*(NhuCau!AN$349:AN$351))),2)</f>
        <v>0</v>
      </c>
      <c r="AL336" s="2" cm="1">
        <f t="array" ref="AL336">ROUND((SUMPRODUCT((NhuCau!$E$349:$E$351=CakyQuyhoach)*((NhuCau!AO$349:AO$351)/10))+SUMPRODUCT((NhuCau!$E$349:$E$351=Kykehoach)*((NhuCau!AO$349:AO$351)/5))+SUMPRODUCT((NhuCau!$E$349:$E$351=$C336)*(NhuCau!AO$349:AO$351))),2)</f>
        <v>0</v>
      </c>
      <c r="AM336" s="2" cm="1">
        <f t="array" ref="AM336">ROUND((SUMPRODUCT((NhuCau!$E$349:$E$351=CakyQuyhoach)*((NhuCau!AP$349:AP$351)/10))+SUMPRODUCT((NhuCau!$E$349:$E$351=Kykehoach)*((NhuCau!AP$349:AP$351)/5))+SUMPRODUCT((NhuCau!$E$349:$E$351=$C336)*(NhuCau!AP$349:AP$351))),2)</f>
        <v>0</v>
      </c>
      <c r="AN336" s="2" cm="1">
        <f t="array" ref="AN336">ROUND((SUMPRODUCT((NhuCau!$E$349:$E$351=CakyQuyhoach)*((NhuCau!AQ$349:AQ$351)/10))+SUMPRODUCT((NhuCau!$E$349:$E$351=Kykehoach)*((NhuCau!AQ$349:AQ$351)/5))+SUMPRODUCT((NhuCau!$E$349:$E$351=$C336)*(NhuCau!AQ$349:AQ$351))),2)</f>
        <v>0</v>
      </c>
      <c r="AO336" s="2" cm="1">
        <f t="array" ref="AO336">ROUND((SUMPRODUCT((NhuCau!$E$349:$E$351=CakyQuyhoach)*((NhuCau!AR$349:AR$351)/10))+SUMPRODUCT((NhuCau!$E$349:$E$351=Kykehoach)*((NhuCau!AR$349:AR$351)/5))+SUMPRODUCT((NhuCau!$E$349:$E$351=$C336)*(NhuCau!AR$349:AR$351))),2)</f>
        <v>0</v>
      </c>
      <c r="AP336" s="2" cm="1">
        <f t="array" ref="AP336">ROUND((SUMPRODUCT((NhuCau!$E$349:$E$351=CakyQuyhoach)*((NhuCau!AS$349:AS$351)/10))+SUMPRODUCT((NhuCau!$E$349:$E$351=Kykehoach)*((NhuCau!AS$349:AS$351)/5))+SUMPRODUCT((NhuCau!$E$349:$E$351=$C336)*(NhuCau!AS$349:AS$351))),2)</f>
        <v>0</v>
      </c>
      <c r="AQ336" s="2" cm="1">
        <f t="array" ref="AQ336">ROUND((SUMPRODUCT((NhuCau!$E$349:$E$351=CakyQuyhoach)*((NhuCau!AT$349:AT$351)/10))+SUMPRODUCT((NhuCau!$E$349:$E$351=Kykehoach)*((NhuCau!AT$349:AT$351)/5))+SUMPRODUCT((NhuCau!$E$349:$E$351=$C336)*(NhuCau!AT$349:AT$351))),2)</f>
        <v>0</v>
      </c>
      <c r="AR336" s="2" cm="1">
        <f t="array" ref="AR336">ROUND((SUMPRODUCT((NhuCau!$E$349:$E$351=CakyQuyhoach)*((NhuCau!AU$349:AU$351)/10))+SUMPRODUCT((NhuCau!$E$349:$E$351=Kykehoach)*((NhuCau!AU$349:AU$351)/5))+SUMPRODUCT((NhuCau!$E$349:$E$351=$C336)*(NhuCau!AU$349:AU$351))),2)</f>
        <v>0</v>
      </c>
      <c r="AS336" s="2" cm="1">
        <f t="array" ref="AS336">ROUND((SUMPRODUCT((NhuCau!$E$349:$E$351=CakyQuyhoach)*((NhuCau!AV$349:AV$351)/10))+SUMPRODUCT((NhuCau!$E$349:$E$351=Kykehoach)*((NhuCau!AV$349:AV$351)/5))+SUMPRODUCT((NhuCau!$E$349:$E$351=$C336)*(NhuCau!AV$349:AV$351))),2)</f>
        <v>0</v>
      </c>
      <c r="AT336" s="2" cm="1">
        <f t="array" ref="AT336">ROUND((SUMPRODUCT((NhuCau!$E$349:$E$351=CakyQuyhoach)*((NhuCau!AW$349:AW$351)/10))+SUMPRODUCT((NhuCau!$E$349:$E$351=Kykehoach)*((NhuCau!AW$349:AW$351)/5))+SUMPRODUCT((NhuCau!$E$349:$E$351=$C336)*(NhuCau!AW$349:AW$351))),2)</f>
        <v>0</v>
      </c>
      <c r="AU336" s="2" cm="1">
        <f t="array" ref="AU336">ROUND((SUMPRODUCT((NhuCau!$E$349:$E$351=CakyQuyhoach)*((NhuCau!AX$349:AX$351)/10))+SUMPRODUCT((NhuCau!$E$349:$E$351=Kykehoach)*((NhuCau!AX$349:AX$351)/5))+SUMPRODUCT((NhuCau!$E$349:$E$351=$C336)*(NhuCau!AX$349:AX$351))),2)</f>
        <v>0</v>
      </c>
      <c r="AV336" s="2" cm="1">
        <f t="array" ref="AV336">ROUND((SUMPRODUCT((NhuCau!$E$349:$E$351=CakyQuyhoach)*((NhuCau!AY$349:AY$351)/10))+SUMPRODUCT((NhuCau!$E$349:$E$351=Kykehoach)*((NhuCau!AY$349:AY$351)/5))+SUMPRODUCT((NhuCau!$E$349:$E$351=$C336)*(NhuCau!AY$349:AY$351))),2)</f>
        <v>0</v>
      </c>
      <c r="AW336" s="2" cm="1">
        <f t="array" ref="AW336">ROUND((SUMPRODUCT((NhuCau!$E$349:$E$351=CakyQuyhoach)*((NhuCau!AZ$349:AZ$351)/10))+SUMPRODUCT((NhuCau!$E$349:$E$351=Kykehoach)*((NhuCau!AZ$349:AZ$351)/5))+SUMPRODUCT((NhuCau!$E$349:$E$351=$C336)*(NhuCau!AZ$349:AZ$351))),2)</f>
        <v>0</v>
      </c>
      <c r="AX336" s="2" cm="1">
        <f t="array" ref="AX336">ROUND((SUMPRODUCT((NhuCau!$E$349:$E$351=CakyQuyhoach)*((NhuCau!BA$349:BA$351)/10))+SUMPRODUCT((NhuCau!$E$349:$E$351=Kykehoach)*((NhuCau!BA$349:BA$351)/5))+SUMPRODUCT((NhuCau!$E$349:$E$351=$C336)*(NhuCau!BA$349:BA$351))),2)</f>
        <v>0</v>
      </c>
      <c r="AY336" s="2" cm="1">
        <f t="array" ref="AY336">ROUND((SUMPRODUCT((NhuCau!$E$349:$E$351=CakyQuyhoach)*((NhuCau!BB$349:BB$351)/10))+SUMPRODUCT((NhuCau!$E$349:$E$351=Kykehoach)*((NhuCau!BB$349:BB$351)/5))+SUMPRODUCT((NhuCau!$E$349:$E$351=$C336)*(NhuCau!BB$349:BB$351))),2)</f>
        <v>0</v>
      </c>
      <c r="AZ336" s="2" cm="1">
        <f t="array" ref="AZ336">ROUND((SUMPRODUCT((NhuCau!$E$349:$E$351=CakyQuyhoach)*((NhuCau!BD$349:BD$351)/10))+SUMPRODUCT((NhuCau!$E$349:$E$351=Kykehoach)*((NhuCau!BD$349:BD$351)/5))+SUMPRODUCT((NhuCau!$E$349:$E$351=$C336)*(NhuCau!BD$349:BD$351))),2)</f>
        <v>0</v>
      </c>
      <c r="BA336" s="2" cm="1">
        <f t="array" ref="BA336">ROUND((SUMPRODUCT((NhuCau!$E$349:$E$351=CakyQuyhoach)*((NhuCau!BE$349:BE$351)/10))+SUMPRODUCT((NhuCau!$E$349:$E$351=Kykehoach)*((NhuCau!BE$349:BE$351)/5))+SUMPRODUCT((NhuCau!$E$349:$E$351=$C336)*(NhuCau!BE$349:BE$351))),2)</f>
        <v>0</v>
      </c>
      <c r="BB336" s="2" cm="1">
        <f t="array" ref="BB336">ROUND((SUMPRODUCT((NhuCau!$E$349:$E$351=CakyQuyhoach)*((NhuCau!BF$349:BF$351)/10))+SUMPRODUCT((NhuCau!$E$349:$E$351=Kykehoach)*((NhuCau!BF$349:BF$351)/5))+SUMPRODUCT((NhuCau!$E$349:$E$351=$C336)*(NhuCau!BF$349:BF$351))),2)</f>
        <v>0</v>
      </c>
      <c r="BC336" s="2" cm="1">
        <f t="array" ref="BC336">ROUND((SUMPRODUCT((NhuCau!$E$349:$E$351=CakyQuyhoach)*((NhuCau!BG$349:BG$351)/10))+SUMPRODUCT((NhuCau!$E$349:$E$351=Kykehoach)*((NhuCau!BG$349:BG$351)/5))+SUMPRODUCT((NhuCau!$E$349:$E$351=$C336)*(NhuCau!BG$349:BG$351))),2)</f>
        <v>0</v>
      </c>
      <c r="BD336" s="2" cm="1">
        <f t="array" ref="BD336">ROUND((SUMPRODUCT((NhuCau!$E$349:$E$351=CakyQuyhoach)*((NhuCau!BH$349:BH$351)/10))+SUMPRODUCT((NhuCau!$E$349:$E$351=Kykehoach)*((NhuCau!BH$349:BH$351)/5))+SUMPRODUCT((NhuCau!$E$349:$E$351=$C336)*(NhuCau!BH$349:BH$351))),2)</f>
        <v>0</v>
      </c>
      <c r="BE336" s="2" cm="1">
        <f t="array" ref="BE336">ROUND((SUMPRODUCT((NhuCau!$E$349:$E$351=CakyQuyhoach)*((NhuCau!BI$349:BI$351)/10))+SUMPRODUCT((NhuCau!$E$349:$E$351=Kykehoach)*((NhuCau!BI$349:BI$351)/5))+SUMPRODUCT((NhuCau!$E$349:$E$351=$C336)*(NhuCau!BI$349:BI$351))),2)</f>
        <v>0</v>
      </c>
      <c r="BF336" s="2" cm="1">
        <f t="array" ref="BF336">ROUND((SUMPRODUCT((NhuCau!$E$349:$E$351=CakyQuyhoach)*((NhuCau!BJ$349:BJ$351)/10))+SUMPRODUCT((NhuCau!$E$349:$E$351=Kykehoach)*((NhuCau!BJ$349:BJ$351)/5))+SUMPRODUCT((NhuCau!$E$349:$E$351=$C336)*(NhuCau!BJ$349:BJ$351))),2)</f>
        <v>0</v>
      </c>
      <c r="BG336" s="2" cm="1">
        <f t="array" ref="BG336">ROUND((SUMPRODUCT((NhuCau!$E$349:$E$351=CakyQuyhoach)*((NhuCau!BK$349:BK$351)/10))+SUMPRODUCT((NhuCau!$E$349:$E$351=Kykehoach)*((NhuCau!BK$349:BK$351)/5))+SUMPRODUCT((NhuCau!$E$349:$E$351=$C336)*(NhuCau!BK$349:BK$351))),2)</f>
        <v>0</v>
      </c>
    </row>
    <row r="337" spans="1:59" s="1" customFormat="1" ht="16.5" customHeight="1">
      <c r="A337" s="251" t="s">
        <v>42</v>
      </c>
      <c r="B337" s="252"/>
      <c r="C337" s="253" t="str">
        <f>BANGTINH!O10</f>
        <v>Năm 2029</v>
      </c>
      <c r="D337" s="246" t="s">
        <v>37</v>
      </c>
      <c r="E337" s="255">
        <f>SUM(F337:BG337)</f>
        <v>0</v>
      </c>
      <c r="F337" s="2" cm="1">
        <f t="array" ref="F337">ROUND((SUMPRODUCT((NhuCau!$E$349:$E$351=CakyQuyhoach)*((NhuCau!I$349:I$351)/10))+SUMPRODUCT((NhuCau!$E$349:$E$351=Kykehoach)*((NhuCau!I$349:I$351)/5))+SUMPRODUCT((NhuCau!$E$349:$E$351=$C337)*(NhuCau!I$349:I$351))),2)</f>
        <v>0</v>
      </c>
      <c r="G337" s="2" cm="1">
        <f t="array" ref="G337">ROUND((SUMPRODUCT((NhuCau!$E$349:$E$351=CakyQuyhoach)*((NhuCau!J$349:J$351)/10))+SUMPRODUCT((NhuCau!$E$349:$E$351=Kykehoach)*((NhuCau!J$349:J$351)/5))+SUMPRODUCT((NhuCau!$E$349:$E$351=$C337)*(NhuCau!J$349:J$351))),2)</f>
        <v>0</v>
      </c>
      <c r="H337" s="2" cm="1">
        <f t="array" ref="H337">ROUND((SUMPRODUCT((NhuCau!$E$349:$E$351=CakyQuyhoach)*((NhuCau!K$349:K$351)/10))+SUMPRODUCT((NhuCau!$E$349:$E$351=Kykehoach)*((NhuCau!K$349:K$351)/5))+SUMPRODUCT((NhuCau!$E$349:$E$351=$C337)*(NhuCau!K$349:K$351))),2)</f>
        <v>0</v>
      </c>
      <c r="I337" s="2" cm="1">
        <f t="array" ref="I337">ROUND((SUMPRODUCT((NhuCau!$E$349:$E$351=CakyQuyhoach)*((NhuCau!L$349:L$351)/10))+SUMPRODUCT((NhuCau!$E$349:$E$351=Kykehoach)*((NhuCau!L$349:L$351)/5))+SUMPRODUCT((NhuCau!$E$349:$E$351=$C337)*(NhuCau!L$349:L$351))),2)</f>
        <v>0</v>
      </c>
      <c r="J337" s="2" cm="1">
        <f t="array" ref="J337">ROUND((SUMPRODUCT((NhuCau!$E$349:$E$351=CakyQuyhoach)*((NhuCau!M$349:M$351)/10))+SUMPRODUCT((NhuCau!$E$349:$E$351=Kykehoach)*((NhuCau!M$349:M$351)/5))+SUMPRODUCT((NhuCau!$E$349:$E$351=$C337)*(NhuCau!M$349:M$351))),2)</f>
        <v>0</v>
      </c>
      <c r="K337" s="2" cm="1">
        <f t="array" ref="K337">ROUND((SUMPRODUCT((NhuCau!$E$349:$E$351=CakyQuyhoach)*((NhuCau!N$349:N$351)/10))+SUMPRODUCT((NhuCau!$E$349:$E$351=Kykehoach)*((NhuCau!N$349:N$351)/5))+SUMPRODUCT((NhuCau!$E$349:$E$351=$C337)*(NhuCau!N$349:N$351))),2)</f>
        <v>0</v>
      </c>
      <c r="L337" s="2" cm="1">
        <f t="array" ref="L337">ROUND((SUMPRODUCT((NhuCau!$E$349:$E$351=CakyQuyhoach)*((NhuCau!O$349:O$351)/10))+SUMPRODUCT((NhuCau!$E$349:$E$351=Kykehoach)*((NhuCau!O$349:O$351)/5))+SUMPRODUCT((NhuCau!$E$349:$E$351=$C337)*(NhuCau!O$349:O$351))),2)</f>
        <v>0</v>
      </c>
      <c r="M337" s="2" cm="1">
        <f t="array" ref="M337">ROUND((SUMPRODUCT((NhuCau!$E$349:$E$351=CakyQuyhoach)*((NhuCau!P$349:P$351)/10))+SUMPRODUCT((NhuCau!$E$349:$E$351=Kykehoach)*((NhuCau!P$349:P$351)/5))+SUMPRODUCT((NhuCau!$E$349:$E$351=$C337)*(NhuCau!P$349:P$351))),2)</f>
        <v>0</v>
      </c>
      <c r="N337" s="2" cm="1">
        <f t="array" ref="N337">ROUND((SUMPRODUCT((NhuCau!$E$349:$E$351=CakyQuyhoach)*((NhuCau!Q$349:Q$351)/10))+SUMPRODUCT((NhuCau!$E$349:$E$351=Kykehoach)*((NhuCau!Q$349:Q$351)/5))+SUMPRODUCT((NhuCau!$E$349:$E$351=$C337)*(NhuCau!Q$349:Q$351))),2)</f>
        <v>0</v>
      </c>
      <c r="O337" s="2" cm="1">
        <f t="array" ref="O337">ROUND((SUMPRODUCT((NhuCau!$E$349:$E$351=CakyQuyhoach)*((NhuCau!R$349:R$351)/10))+SUMPRODUCT((NhuCau!$E$349:$E$351=Kykehoach)*((NhuCau!R$349:R$351)/5))+SUMPRODUCT((NhuCau!$E$349:$E$351=$C337)*(NhuCau!R$349:R$351))),2)</f>
        <v>0</v>
      </c>
      <c r="P337" s="2" cm="1">
        <f t="array" ref="P337">ROUND((SUMPRODUCT((NhuCau!$E$349:$E$351=CakyQuyhoach)*((NhuCau!S$349:S$351)/10))+SUMPRODUCT((NhuCau!$E$349:$E$351=Kykehoach)*((NhuCau!S$349:S$351)/5))+SUMPRODUCT((NhuCau!$E$349:$E$351=$C337)*(NhuCau!S$349:S$351))),2)</f>
        <v>0</v>
      </c>
      <c r="Q337" s="2" cm="1">
        <f t="array" ref="Q337">ROUND((SUMPRODUCT((NhuCau!$E$349:$E$351=CakyQuyhoach)*((NhuCau!T$349:T$351)/10))+SUMPRODUCT((NhuCau!$E$349:$E$351=Kykehoach)*((NhuCau!T$349:T$351)/5))+SUMPRODUCT((NhuCau!$E$349:$E$351=$C337)*(NhuCau!T$349:T$351))),2)</f>
        <v>0</v>
      </c>
      <c r="R337" s="2" cm="1">
        <f t="array" ref="R337">ROUND((SUMPRODUCT((NhuCau!$E$349:$E$351=CakyQuyhoach)*((NhuCau!U$349:U$351)/10))+SUMPRODUCT((NhuCau!$E$349:$E$351=Kykehoach)*((NhuCau!U$349:U$351)/5))+SUMPRODUCT((NhuCau!$E$349:$E$351=$C337)*(NhuCau!U$349:U$351))),2)</f>
        <v>0</v>
      </c>
      <c r="S337" s="2" cm="1">
        <f t="array" ref="S337">ROUND((SUMPRODUCT((NhuCau!$E$349:$E$351=CakyQuyhoach)*((NhuCau!V$349:V$351)/10))+SUMPRODUCT((NhuCau!$E$349:$E$351=Kykehoach)*((NhuCau!V$349:V$351)/5))+SUMPRODUCT((NhuCau!$E$349:$E$351=$C337)*(NhuCau!V$349:V$351))),2)</f>
        <v>0</v>
      </c>
      <c r="T337" s="2" cm="1">
        <f t="array" ref="T337">ROUND((SUMPRODUCT((NhuCau!$E$349:$E$351=CakyQuyhoach)*((NhuCau!W$349:W$351)/10))+SUMPRODUCT((NhuCau!$E$349:$E$351=Kykehoach)*((NhuCau!W$349:W$351)/5))+SUMPRODUCT((NhuCau!$E$349:$E$351=$C337)*(NhuCau!W$349:W$351))),2)</f>
        <v>0</v>
      </c>
      <c r="U337" s="2" cm="1">
        <f t="array" ref="U337">ROUND((SUMPRODUCT((NhuCau!$E$349:$E$351=CakyQuyhoach)*((NhuCau!X$349:X$351)/10))+SUMPRODUCT((NhuCau!$E$349:$E$351=Kykehoach)*((NhuCau!X$349:X$351)/5))+SUMPRODUCT((NhuCau!$E$349:$E$351=$C337)*(NhuCau!X$349:X$351))),2)</f>
        <v>0</v>
      </c>
      <c r="V337" s="2" cm="1">
        <f t="array" ref="V337">ROUND((SUMPRODUCT((NhuCau!$E$349:$E$351=CakyQuyhoach)*((NhuCau!Y$349:Y$351)/10))+SUMPRODUCT((NhuCau!$E$349:$E$351=Kykehoach)*((NhuCau!Y$349:Y$351)/5))+SUMPRODUCT((NhuCau!$E$349:$E$351=$C337)*(NhuCau!Y$349:Y$351))),2)</f>
        <v>0</v>
      </c>
      <c r="W337" s="2" cm="1">
        <f t="array" ref="W337">ROUND((SUMPRODUCT((NhuCau!$E$349:$E$351=CakyQuyhoach)*((NhuCau!Z$349:Z$351)/10))+SUMPRODUCT((NhuCau!$E$349:$E$351=Kykehoach)*((NhuCau!Z$349:Z$351)/5))+SUMPRODUCT((NhuCau!$E$349:$E$351=$C337)*(NhuCau!Z$349:Z$351))),2)</f>
        <v>0</v>
      </c>
      <c r="X337" s="2" cm="1">
        <f t="array" ref="X337">ROUND((SUMPRODUCT((NhuCau!$E$349:$E$351=CakyQuyhoach)*((NhuCau!AA$349:AA$351)/10))+SUMPRODUCT((NhuCau!$E$349:$E$351=Kykehoach)*((NhuCau!AA$349:AA$351)/5))+SUMPRODUCT((NhuCau!$E$349:$E$351=$C337)*(NhuCau!AA$349:AA$351))),2)</f>
        <v>0</v>
      </c>
      <c r="Y337" s="2" cm="1">
        <f t="array" ref="Y337">ROUND((SUMPRODUCT((NhuCau!$E$349:$E$351=CakyQuyhoach)*((NhuCau!AB$349:AB$351)/10))+SUMPRODUCT((NhuCau!$E$349:$E$351=Kykehoach)*((NhuCau!AB$349:AB$351)/5))+SUMPRODUCT((NhuCau!$E$349:$E$351=$C337)*(NhuCau!AB$349:AB$351))),2)</f>
        <v>0</v>
      </c>
      <c r="Z337" s="2" cm="1">
        <f t="array" ref="Z337">ROUND((SUMPRODUCT((NhuCau!$E$349:$E$351=CakyQuyhoach)*((NhuCau!AC$349:AC$351)/10))+SUMPRODUCT((NhuCau!$E$349:$E$351=Kykehoach)*((NhuCau!AC$349:AC$351)/5))+SUMPRODUCT((NhuCau!$E$349:$E$351=$C337)*(NhuCau!AC$349:AC$351))),2)</f>
        <v>0</v>
      </c>
      <c r="AA337" s="2" cm="1">
        <f t="array" ref="AA337">ROUND((SUMPRODUCT((NhuCau!$E$349:$E$351=CakyQuyhoach)*((NhuCau!AD$349:AD$351)/10))+SUMPRODUCT((NhuCau!$E$349:$E$351=Kykehoach)*((NhuCau!AD$349:AD$351)/5))+SUMPRODUCT((NhuCau!$E$349:$E$351=$C337)*(NhuCau!AD$349:AD$351))),2)</f>
        <v>0</v>
      </c>
      <c r="AB337" s="2" cm="1">
        <f t="array" ref="AB337">ROUND((SUMPRODUCT((NhuCau!$E$349:$E$351=CakyQuyhoach)*((NhuCau!AE$349:AE$351)/10))+SUMPRODUCT((NhuCau!$E$349:$E$351=Kykehoach)*((NhuCau!AE$349:AE$351)/5))+SUMPRODUCT((NhuCau!$E$349:$E$351=$C337)*(NhuCau!AE$349:AE$351))),2)</f>
        <v>0</v>
      </c>
      <c r="AC337" s="2" cm="1">
        <f t="array" ref="AC337">ROUND((SUMPRODUCT((NhuCau!$E$349:$E$351=CakyQuyhoach)*((NhuCau!AF$349:AF$351)/10))+SUMPRODUCT((NhuCau!$E$349:$E$351=Kykehoach)*((NhuCau!AF$349:AF$351)/5))+SUMPRODUCT((NhuCau!$E$349:$E$351=$C337)*(NhuCau!AF$349:AF$351))),2)</f>
        <v>0</v>
      </c>
      <c r="AD337" s="2" cm="1">
        <f t="array" ref="AD337">ROUND((SUMPRODUCT((NhuCau!$E$349:$E$351=CakyQuyhoach)*((NhuCau!AG$349:AG$351)/10))+SUMPRODUCT((NhuCau!$E$349:$E$351=Kykehoach)*((NhuCau!AG$349:AG$351)/5))+SUMPRODUCT((NhuCau!$E$349:$E$351=$C337)*(NhuCau!AG$349:AG$351))),2)</f>
        <v>0</v>
      </c>
      <c r="AE337" s="2" cm="1">
        <f t="array" ref="AE337">ROUND((SUMPRODUCT((NhuCau!$E$349:$E$351=CakyQuyhoach)*((NhuCau!AH$349:AH$351)/10))+SUMPRODUCT((NhuCau!$E$349:$E$351=Kykehoach)*((NhuCau!AH$349:AH$351)/5))+SUMPRODUCT((NhuCau!$E$349:$E$351=$C337)*(NhuCau!AH$349:AH$351))),2)</f>
        <v>0</v>
      </c>
      <c r="AF337" s="2" cm="1">
        <f t="array" ref="AF337">ROUND((SUMPRODUCT((NhuCau!$E$349:$E$351=CakyQuyhoach)*((NhuCau!AI$349:AI$351)/10))+SUMPRODUCT((NhuCau!$E$349:$E$351=Kykehoach)*((NhuCau!AI$349:AI$351)/5))+SUMPRODUCT((NhuCau!$E$349:$E$351=$C337)*(NhuCau!AI$349:AI$351))),2)</f>
        <v>0</v>
      </c>
      <c r="AG337" s="2" cm="1">
        <f t="array" ref="AG337">ROUND((SUMPRODUCT((NhuCau!$E$349:$E$351=CakyQuyhoach)*((NhuCau!AJ$349:AJ$351)/10))+SUMPRODUCT((NhuCau!$E$349:$E$351=Kykehoach)*((NhuCau!AJ$349:AJ$351)/5))+SUMPRODUCT((NhuCau!$E$349:$E$351=$C337)*(NhuCau!AJ$349:AJ$351))),2)</f>
        <v>0</v>
      </c>
      <c r="AH337" s="2" cm="1">
        <f t="array" ref="AH337">ROUND((SUMPRODUCT((NhuCau!$E$349:$E$351=CakyQuyhoach)*((NhuCau!AK$349:AK$351)/10))+SUMPRODUCT((NhuCau!$E$349:$E$351=Kykehoach)*((NhuCau!AK$349:AK$351)/5))+SUMPRODUCT((NhuCau!$E$349:$E$351=$C337)*(NhuCau!AK$349:AK$351))),2)</f>
        <v>0</v>
      </c>
      <c r="AI337" s="2" cm="1">
        <f t="array" ref="AI337">ROUND((SUMPRODUCT((NhuCau!$E$349:$E$351=CakyQuyhoach)*((NhuCau!AL$349:AL$351)/10))+SUMPRODUCT((NhuCau!$E$349:$E$351=Kykehoach)*((NhuCau!AL$349:AL$351)/5))+SUMPRODUCT((NhuCau!$E$349:$E$351=$C337)*(NhuCau!AL$349:AL$351))),2)</f>
        <v>0</v>
      </c>
      <c r="AJ337" s="2" cm="1">
        <f t="array" ref="AJ337">ROUND((SUMPRODUCT((NhuCau!$E$349:$E$351=CakyQuyhoach)*((NhuCau!AM$349:AM$351)/10))+SUMPRODUCT((NhuCau!$E$349:$E$351=Kykehoach)*((NhuCau!AM$349:AM$351)/5))+SUMPRODUCT((NhuCau!$E$349:$E$351=$C337)*(NhuCau!AM$349:AM$351))),2)</f>
        <v>0</v>
      </c>
      <c r="AK337" s="2" cm="1">
        <f t="array" ref="AK337">ROUND((SUMPRODUCT((NhuCau!$E$349:$E$351=CakyQuyhoach)*((NhuCau!AN$349:AN$351)/10))+SUMPRODUCT((NhuCau!$E$349:$E$351=Kykehoach)*((NhuCau!AN$349:AN$351)/5))+SUMPRODUCT((NhuCau!$E$349:$E$351=$C337)*(NhuCau!AN$349:AN$351))),2)</f>
        <v>0</v>
      </c>
      <c r="AL337" s="2" cm="1">
        <f t="array" ref="AL337">ROUND((SUMPRODUCT((NhuCau!$E$349:$E$351=CakyQuyhoach)*((NhuCau!AO$349:AO$351)/10))+SUMPRODUCT((NhuCau!$E$349:$E$351=Kykehoach)*((NhuCau!AO$349:AO$351)/5))+SUMPRODUCT((NhuCau!$E$349:$E$351=$C337)*(NhuCau!AO$349:AO$351))),2)</f>
        <v>0</v>
      </c>
      <c r="AM337" s="2" cm="1">
        <f t="array" ref="AM337">ROUND((SUMPRODUCT((NhuCau!$E$349:$E$351=CakyQuyhoach)*((NhuCau!AP$349:AP$351)/10))+SUMPRODUCT((NhuCau!$E$349:$E$351=Kykehoach)*((NhuCau!AP$349:AP$351)/5))+SUMPRODUCT((NhuCau!$E$349:$E$351=$C337)*(NhuCau!AP$349:AP$351))),2)</f>
        <v>0</v>
      </c>
      <c r="AN337" s="2" cm="1">
        <f t="array" ref="AN337">ROUND((SUMPRODUCT((NhuCau!$E$349:$E$351=CakyQuyhoach)*((NhuCau!AQ$349:AQ$351)/10))+SUMPRODUCT((NhuCau!$E$349:$E$351=Kykehoach)*((NhuCau!AQ$349:AQ$351)/5))+SUMPRODUCT((NhuCau!$E$349:$E$351=$C337)*(NhuCau!AQ$349:AQ$351))),2)</f>
        <v>0</v>
      </c>
      <c r="AO337" s="2" cm="1">
        <f t="array" ref="AO337">ROUND((SUMPRODUCT((NhuCau!$E$349:$E$351=CakyQuyhoach)*((NhuCau!AR$349:AR$351)/10))+SUMPRODUCT((NhuCau!$E$349:$E$351=Kykehoach)*((NhuCau!AR$349:AR$351)/5))+SUMPRODUCT((NhuCau!$E$349:$E$351=$C337)*(NhuCau!AR$349:AR$351))),2)</f>
        <v>0</v>
      </c>
      <c r="AP337" s="2" cm="1">
        <f t="array" ref="AP337">ROUND((SUMPRODUCT((NhuCau!$E$349:$E$351=CakyQuyhoach)*((NhuCau!AS$349:AS$351)/10))+SUMPRODUCT((NhuCau!$E$349:$E$351=Kykehoach)*((NhuCau!AS$349:AS$351)/5))+SUMPRODUCT((NhuCau!$E$349:$E$351=$C337)*(NhuCau!AS$349:AS$351))),2)</f>
        <v>0</v>
      </c>
      <c r="AQ337" s="2" cm="1">
        <f t="array" ref="AQ337">ROUND((SUMPRODUCT((NhuCau!$E$349:$E$351=CakyQuyhoach)*((NhuCau!AT$349:AT$351)/10))+SUMPRODUCT((NhuCau!$E$349:$E$351=Kykehoach)*((NhuCau!AT$349:AT$351)/5))+SUMPRODUCT((NhuCau!$E$349:$E$351=$C337)*(NhuCau!AT$349:AT$351))),2)</f>
        <v>0</v>
      </c>
      <c r="AR337" s="2" cm="1">
        <f t="array" ref="AR337">ROUND((SUMPRODUCT((NhuCau!$E$349:$E$351=CakyQuyhoach)*((NhuCau!AU$349:AU$351)/10))+SUMPRODUCT((NhuCau!$E$349:$E$351=Kykehoach)*((NhuCau!AU$349:AU$351)/5))+SUMPRODUCT((NhuCau!$E$349:$E$351=$C337)*(NhuCau!AU$349:AU$351))),2)</f>
        <v>0</v>
      </c>
      <c r="AS337" s="2" cm="1">
        <f t="array" ref="AS337">ROUND((SUMPRODUCT((NhuCau!$E$349:$E$351=CakyQuyhoach)*((NhuCau!AV$349:AV$351)/10))+SUMPRODUCT((NhuCau!$E$349:$E$351=Kykehoach)*((NhuCau!AV$349:AV$351)/5))+SUMPRODUCT((NhuCau!$E$349:$E$351=$C337)*(NhuCau!AV$349:AV$351))),2)</f>
        <v>0</v>
      </c>
      <c r="AT337" s="2" cm="1">
        <f t="array" ref="AT337">ROUND((SUMPRODUCT((NhuCau!$E$349:$E$351=CakyQuyhoach)*((NhuCau!AW$349:AW$351)/10))+SUMPRODUCT((NhuCau!$E$349:$E$351=Kykehoach)*((NhuCau!AW$349:AW$351)/5))+SUMPRODUCT((NhuCau!$E$349:$E$351=$C337)*(NhuCau!AW$349:AW$351))),2)</f>
        <v>0</v>
      </c>
      <c r="AU337" s="2" cm="1">
        <f t="array" ref="AU337">ROUND((SUMPRODUCT((NhuCau!$E$349:$E$351=CakyQuyhoach)*((NhuCau!AX$349:AX$351)/10))+SUMPRODUCT((NhuCau!$E$349:$E$351=Kykehoach)*((NhuCau!AX$349:AX$351)/5))+SUMPRODUCT((NhuCau!$E$349:$E$351=$C337)*(NhuCau!AX$349:AX$351))),2)</f>
        <v>0</v>
      </c>
      <c r="AV337" s="2" cm="1">
        <f t="array" ref="AV337">ROUND((SUMPRODUCT((NhuCau!$E$349:$E$351=CakyQuyhoach)*((NhuCau!AY$349:AY$351)/10))+SUMPRODUCT((NhuCau!$E$349:$E$351=Kykehoach)*((NhuCau!AY$349:AY$351)/5))+SUMPRODUCT((NhuCau!$E$349:$E$351=$C337)*(NhuCau!AY$349:AY$351))),2)</f>
        <v>0</v>
      </c>
      <c r="AW337" s="2" cm="1">
        <f t="array" ref="AW337">ROUND((SUMPRODUCT((NhuCau!$E$349:$E$351=CakyQuyhoach)*((NhuCau!AZ$349:AZ$351)/10))+SUMPRODUCT((NhuCau!$E$349:$E$351=Kykehoach)*((NhuCau!AZ$349:AZ$351)/5))+SUMPRODUCT((NhuCau!$E$349:$E$351=$C337)*(NhuCau!AZ$349:AZ$351))),2)</f>
        <v>0</v>
      </c>
      <c r="AX337" s="2" cm="1">
        <f t="array" ref="AX337">ROUND((SUMPRODUCT((NhuCau!$E$349:$E$351=CakyQuyhoach)*((NhuCau!BA$349:BA$351)/10))+SUMPRODUCT((NhuCau!$E$349:$E$351=Kykehoach)*((NhuCau!BA$349:BA$351)/5))+SUMPRODUCT((NhuCau!$E$349:$E$351=$C337)*(NhuCau!BA$349:BA$351))),2)</f>
        <v>0</v>
      </c>
      <c r="AY337" s="2" cm="1">
        <f t="array" ref="AY337">ROUND((SUMPRODUCT((NhuCau!$E$349:$E$351=CakyQuyhoach)*((NhuCau!BB$349:BB$351)/10))+SUMPRODUCT((NhuCau!$E$349:$E$351=Kykehoach)*((NhuCau!BB$349:BB$351)/5))+SUMPRODUCT((NhuCau!$E$349:$E$351=$C337)*(NhuCau!BB$349:BB$351))),2)</f>
        <v>0</v>
      </c>
      <c r="AZ337" s="2" cm="1">
        <f t="array" ref="AZ337">ROUND((SUMPRODUCT((NhuCau!$E$349:$E$351=CakyQuyhoach)*((NhuCau!BD$349:BD$351)/10))+SUMPRODUCT((NhuCau!$E$349:$E$351=Kykehoach)*((NhuCau!BD$349:BD$351)/5))+SUMPRODUCT((NhuCau!$E$349:$E$351=$C337)*(NhuCau!BD$349:BD$351))),2)</f>
        <v>0</v>
      </c>
      <c r="BA337" s="2" cm="1">
        <f t="array" ref="BA337">ROUND((SUMPRODUCT((NhuCau!$E$349:$E$351=CakyQuyhoach)*((NhuCau!BE$349:BE$351)/10))+SUMPRODUCT((NhuCau!$E$349:$E$351=Kykehoach)*((NhuCau!BE$349:BE$351)/5))+SUMPRODUCT((NhuCau!$E$349:$E$351=$C337)*(NhuCau!BE$349:BE$351))),2)</f>
        <v>0</v>
      </c>
      <c r="BB337" s="2" cm="1">
        <f t="array" ref="BB337">ROUND((SUMPRODUCT((NhuCau!$E$349:$E$351=CakyQuyhoach)*((NhuCau!BF$349:BF$351)/10))+SUMPRODUCT((NhuCau!$E$349:$E$351=Kykehoach)*((NhuCau!BF$349:BF$351)/5))+SUMPRODUCT((NhuCau!$E$349:$E$351=$C337)*(NhuCau!BF$349:BF$351))),2)</f>
        <v>0</v>
      </c>
      <c r="BC337" s="2" cm="1">
        <f t="array" ref="BC337">ROUND((SUMPRODUCT((NhuCau!$E$349:$E$351=CakyQuyhoach)*((NhuCau!BG$349:BG$351)/10))+SUMPRODUCT((NhuCau!$E$349:$E$351=Kykehoach)*((NhuCau!BG$349:BG$351)/5))+SUMPRODUCT((NhuCau!$E$349:$E$351=$C337)*(NhuCau!BG$349:BG$351))),2)</f>
        <v>0</v>
      </c>
      <c r="BD337" s="2" cm="1">
        <f t="array" ref="BD337">ROUND((SUMPRODUCT((NhuCau!$E$349:$E$351=CakyQuyhoach)*((NhuCau!BH$349:BH$351)/10))+SUMPRODUCT((NhuCau!$E$349:$E$351=Kykehoach)*((NhuCau!BH$349:BH$351)/5))+SUMPRODUCT((NhuCau!$E$349:$E$351=$C337)*(NhuCau!BH$349:BH$351))),2)</f>
        <v>0</v>
      </c>
      <c r="BE337" s="2" cm="1">
        <f t="array" ref="BE337">ROUND((SUMPRODUCT((NhuCau!$E$349:$E$351=CakyQuyhoach)*((NhuCau!BI$349:BI$351)/10))+SUMPRODUCT((NhuCau!$E$349:$E$351=Kykehoach)*((NhuCau!BI$349:BI$351)/5))+SUMPRODUCT((NhuCau!$E$349:$E$351=$C337)*(NhuCau!BI$349:BI$351))),2)</f>
        <v>0</v>
      </c>
      <c r="BF337" s="2" cm="1">
        <f t="array" ref="BF337">ROUND((SUMPRODUCT((NhuCau!$E$349:$E$351=CakyQuyhoach)*((NhuCau!BJ$349:BJ$351)/10))+SUMPRODUCT((NhuCau!$E$349:$E$351=Kykehoach)*((NhuCau!BJ$349:BJ$351)/5))+SUMPRODUCT((NhuCau!$E$349:$E$351=$C337)*(NhuCau!BJ$349:BJ$351))),2)</f>
        <v>0</v>
      </c>
      <c r="BG337" s="2" cm="1">
        <f t="array" ref="BG337">ROUND((SUMPRODUCT((NhuCau!$E$349:$E$351=CakyQuyhoach)*((NhuCau!BK$349:BK$351)/10))+SUMPRODUCT((NhuCau!$E$349:$E$351=Kykehoach)*((NhuCau!BK$349:BK$351)/5))+SUMPRODUCT((NhuCau!$E$349:$E$351=$C337)*(NhuCau!BK$349:BK$351))),2)</f>
        <v>0</v>
      </c>
    </row>
    <row r="338" spans="1:59" s="5" customFormat="1" ht="16.5" customHeight="1">
      <c r="A338" s="117" t="s">
        <v>42</v>
      </c>
      <c r="B338" s="256"/>
      <c r="C338" s="249" t="str">
        <f>BANGTINH!O11</f>
        <v>Năm 2030</v>
      </c>
      <c r="D338" s="246" t="s">
        <v>37</v>
      </c>
      <c r="E338" s="257">
        <f t="shared" ref="E338:F338" si="172">E331-E332</f>
        <v>0</v>
      </c>
      <c r="F338" s="8">
        <f t="shared" si="172"/>
        <v>0</v>
      </c>
      <c r="G338" s="8">
        <f t="shared" ref="G338:BG338" si="173">G331-G332</f>
        <v>0</v>
      </c>
      <c r="H338" s="8">
        <f t="shared" si="173"/>
        <v>0</v>
      </c>
      <c r="I338" s="8">
        <f t="shared" si="173"/>
        <v>0</v>
      </c>
      <c r="J338" s="8">
        <f t="shared" si="173"/>
        <v>0</v>
      </c>
      <c r="K338" s="8">
        <f t="shared" si="173"/>
        <v>0</v>
      </c>
      <c r="L338" s="8">
        <f t="shared" si="173"/>
        <v>0</v>
      </c>
      <c r="M338" s="8">
        <f t="shared" si="173"/>
        <v>0</v>
      </c>
      <c r="N338" s="8">
        <f t="shared" si="173"/>
        <v>0</v>
      </c>
      <c r="O338" s="8">
        <f t="shared" si="173"/>
        <v>0</v>
      </c>
      <c r="P338" s="8">
        <f t="shared" si="173"/>
        <v>0</v>
      </c>
      <c r="Q338" s="8">
        <f t="shared" si="173"/>
        <v>0</v>
      </c>
      <c r="R338" s="8">
        <f t="shared" si="173"/>
        <v>0</v>
      </c>
      <c r="S338" s="8">
        <f t="shared" si="173"/>
        <v>0</v>
      </c>
      <c r="T338" s="8">
        <f t="shared" si="173"/>
        <v>0</v>
      </c>
      <c r="U338" s="8">
        <f t="shared" si="173"/>
        <v>0</v>
      </c>
      <c r="V338" s="8">
        <f t="shared" si="173"/>
        <v>0</v>
      </c>
      <c r="W338" s="8">
        <f t="shared" si="173"/>
        <v>0</v>
      </c>
      <c r="X338" s="8">
        <f t="shared" si="173"/>
        <v>0</v>
      </c>
      <c r="Y338" s="8">
        <f t="shared" si="173"/>
        <v>0</v>
      </c>
      <c r="Z338" s="8">
        <f t="shared" si="173"/>
        <v>0</v>
      </c>
      <c r="AA338" s="8">
        <f t="shared" si="173"/>
        <v>0</v>
      </c>
      <c r="AB338" s="8">
        <f t="shared" si="173"/>
        <v>0</v>
      </c>
      <c r="AC338" s="8">
        <f t="shared" si="173"/>
        <v>0</v>
      </c>
      <c r="AD338" s="8">
        <f t="shared" si="173"/>
        <v>0</v>
      </c>
      <c r="AE338" s="8">
        <f t="shared" si="173"/>
        <v>0</v>
      </c>
      <c r="AF338" s="8">
        <f t="shared" si="173"/>
        <v>0</v>
      </c>
      <c r="AG338" s="8">
        <f t="shared" si="173"/>
        <v>0</v>
      </c>
      <c r="AH338" s="8">
        <f t="shared" si="173"/>
        <v>0</v>
      </c>
      <c r="AI338" s="8">
        <f t="shared" si="173"/>
        <v>0</v>
      </c>
      <c r="AJ338" s="8">
        <f t="shared" si="173"/>
        <v>0</v>
      </c>
      <c r="AK338" s="8">
        <f t="shared" si="173"/>
        <v>0</v>
      </c>
      <c r="AL338" s="8">
        <f t="shared" si="173"/>
        <v>0</v>
      </c>
      <c r="AM338" s="8">
        <f t="shared" si="173"/>
        <v>0</v>
      </c>
      <c r="AN338" s="8">
        <f t="shared" si="173"/>
        <v>0</v>
      </c>
      <c r="AO338" s="8">
        <f t="shared" si="173"/>
        <v>0</v>
      </c>
      <c r="AP338" s="8">
        <f t="shared" si="173"/>
        <v>0</v>
      </c>
      <c r="AQ338" s="8">
        <f t="shared" si="173"/>
        <v>0</v>
      </c>
      <c r="AR338" s="8">
        <f t="shared" si="173"/>
        <v>0</v>
      </c>
      <c r="AS338" s="8">
        <f t="shared" si="173"/>
        <v>0</v>
      </c>
      <c r="AT338" s="8">
        <f t="shared" si="173"/>
        <v>0</v>
      </c>
      <c r="AU338" s="8">
        <f t="shared" si="173"/>
        <v>0</v>
      </c>
      <c r="AV338" s="8">
        <f t="shared" si="173"/>
        <v>0</v>
      </c>
      <c r="AW338" s="8">
        <f t="shared" si="173"/>
        <v>0</v>
      </c>
      <c r="AX338" s="8">
        <f t="shared" si="173"/>
        <v>0</v>
      </c>
      <c r="AY338" s="8">
        <f t="shared" si="173"/>
        <v>0</v>
      </c>
      <c r="AZ338" s="8">
        <f t="shared" si="173"/>
        <v>0</v>
      </c>
      <c r="BA338" s="8">
        <f t="shared" si="173"/>
        <v>0</v>
      </c>
      <c r="BB338" s="8">
        <f t="shared" si="173"/>
        <v>0</v>
      </c>
      <c r="BC338" s="8">
        <f t="shared" si="173"/>
        <v>0</v>
      </c>
      <c r="BD338" s="8">
        <f t="shared" si="173"/>
        <v>0</v>
      </c>
      <c r="BE338" s="8">
        <f t="shared" si="173"/>
        <v>0</v>
      </c>
      <c r="BF338" s="8">
        <f t="shared" si="173"/>
        <v>0</v>
      </c>
      <c r="BG338" s="8">
        <f t="shared" si="173"/>
        <v>0</v>
      </c>
    </row>
    <row r="339" spans="1:59" s="5" customFormat="1" ht="16.5" customHeight="1">
      <c r="A339" s="117" t="s">
        <v>42</v>
      </c>
      <c r="B339" s="244"/>
      <c r="C339" s="245" t="s">
        <v>45</v>
      </c>
      <c r="D339" s="246" t="s">
        <v>55</v>
      </c>
      <c r="E339" s="247">
        <f>NhuCau!H352</f>
        <v>5.77</v>
      </c>
      <c r="F339" s="4">
        <f>NhuCau!I352</f>
        <v>0</v>
      </c>
      <c r="G339" s="4">
        <f>NhuCau!J352</f>
        <v>0</v>
      </c>
      <c r="H339" s="4">
        <f>NhuCau!K352</f>
        <v>4</v>
      </c>
      <c r="I339" s="4">
        <f>NhuCau!L352</f>
        <v>0.67</v>
      </c>
      <c r="J339" s="4">
        <f>NhuCau!M352</f>
        <v>0</v>
      </c>
      <c r="K339" s="4">
        <f>NhuCau!N352</f>
        <v>0</v>
      </c>
      <c r="L339" s="4">
        <f>NhuCau!O352</f>
        <v>0</v>
      </c>
      <c r="M339" s="4">
        <f>NhuCau!P352</f>
        <v>0</v>
      </c>
      <c r="N339" s="4">
        <f>NhuCau!Q352</f>
        <v>0.8</v>
      </c>
      <c r="O339" s="4">
        <f>NhuCau!R352</f>
        <v>0</v>
      </c>
      <c r="P339" s="4">
        <f>NhuCau!S352</f>
        <v>0</v>
      </c>
      <c r="Q339" s="4">
        <f>NhuCau!T352</f>
        <v>0</v>
      </c>
      <c r="R339" s="4">
        <f>NhuCau!U352</f>
        <v>0</v>
      </c>
      <c r="S339" s="4">
        <f>NhuCau!V352</f>
        <v>0</v>
      </c>
      <c r="T339" s="4">
        <f>NhuCau!W352</f>
        <v>0</v>
      </c>
      <c r="U339" s="4">
        <f>NhuCau!X352</f>
        <v>0</v>
      </c>
      <c r="V339" s="4">
        <f>NhuCau!Y352</f>
        <v>0</v>
      </c>
      <c r="W339" s="4">
        <f>NhuCau!Z352</f>
        <v>0</v>
      </c>
      <c r="X339" s="4">
        <f>NhuCau!AA352</f>
        <v>0</v>
      </c>
      <c r="Y339" s="4">
        <f>NhuCau!AB352</f>
        <v>0</v>
      </c>
      <c r="Z339" s="4">
        <f>NhuCau!AC352</f>
        <v>0</v>
      </c>
      <c r="AA339" s="4">
        <f>NhuCau!AD352</f>
        <v>0</v>
      </c>
      <c r="AB339" s="4">
        <f>NhuCau!AE352</f>
        <v>0</v>
      </c>
      <c r="AC339" s="4">
        <f>NhuCau!AF352</f>
        <v>0</v>
      </c>
      <c r="AD339" s="4">
        <f>NhuCau!AG352</f>
        <v>0</v>
      </c>
      <c r="AE339" s="4">
        <f>NhuCau!AH352</f>
        <v>0</v>
      </c>
      <c r="AF339" s="4">
        <f>NhuCau!AI352</f>
        <v>0</v>
      </c>
      <c r="AG339" s="4">
        <f>NhuCau!AJ352</f>
        <v>0</v>
      </c>
      <c r="AH339" s="4">
        <f>NhuCau!AK352</f>
        <v>0</v>
      </c>
      <c r="AI339" s="4">
        <f>NhuCau!AL352</f>
        <v>0</v>
      </c>
      <c r="AJ339" s="4">
        <f>NhuCau!AM352</f>
        <v>0</v>
      </c>
      <c r="AK339" s="4">
        <f>NhuCau!AN352</f>
        <v>0</v>
      </c>
      <c r="AL339" s="4">
        <f>NhuCau!AO352</f>
        <v>0</v>
      </c>
      <c r="AM339" s="4">
        <f>NhuCau!AP352</f>
        <v>0.1</v>
      </c>
      <c r="AN339" s="4">
        <f>NhuCau!AQ352</f>
        <v>0.2</v>
      </c>
      <c r="AO339" s="4">
        <f>NhuCau!AR352</f>
        <v>0</v>
      </c>
      <c r="AP339" s="4">
        <f>NhuCau!AS352</f>
        <v>0</v>
      </c>
      <c r="AQ339" s="4">
        <f>NhuCau!AT352</f>
        <v>0</v>
      </c>
      <c r="AR339" s="4">
        <f>NhuCau!AU352</f>
        <v>0</v>
      </c>
      <c r="AS339" s="4">
        <f>NhuCau!AV352</f>
        <v>0</v>
      </c>
      <c r="AT339" s="4">
        <f>NhuCau!AW352</f>
        <v>0</v>
      </c>
      <c r="AU339" s="4">
        <f>NhuCau!AX352</f>
        <v>0</v>
      </c>
      <c r="AV339" s="4">
        <f>NhuCau!AY352</f>
        <v>0</v>
      </c>
      <c r="AW339" s="4">
        <f>NhuCau!AZ352</f>
        <v>0</v>
      </c>
      <c r="AX339" s="4">
        <f>NhuCau!BA352</f>
        <v>0</v>
      </c>
      <c r="AY339" s="4">
        <f>NhuCau!BB352</f>
        <v>0</v>
      </c>
      <c r="AZ339" s="4">
        <f>NhuCau!BD352</f>
        <v>0</v>
      </c>
      <c r="BA339" s="4">
        <f>NhuCau!BE352</f>
        <v>0</v>
      </c>
      <c r="BB339" s="4">
        <f>NhuCau!BF352</f>
        <v>0</v>
      </c>
      <c r="BC339" s="4">
        <f>NhuCau!BG352</f>
        <v>0</v>
      </c>
      <c r="BD339" s="4">
        <f>NhuCau!BH352</f>
        <v>0</v>
      </c>
      <c r="BE339" s="4">
        <f>NhuCau!BI352</f>
        <v>0</v>
      </c>
      <c r="BF339" s="4">
        <f>NhuCau!BJ352</f>
        <v>0</v>
      </c>
      <c r="BG339" s="4">
        <f>NhuCau!BK352</f>
        <v>0</v>
      </c>
    </row>
    <row r="340" spans="1:59" s="5" customFormat="1" ht="16.5" customHeight="1">
      <c r="A340" s="117" t="s">
        <v>42</v>
      </c>
      <c r="B340" s="248"/>
      <c r="C340" s="249">
        <f>BANGTINH!O5</f>
        <v>0</v>
      </c>
      <c r="D340" s="246" t="s">
        <v>55</v>
      </c>
      <c r="E340" s="250">
        <f t="shared" ref="E340:F340" si="174">SUM(E341:E345)</f>
        <v>5.77</v>
      </c>
      <c r="F340" s="6">
        <f t="shared" si="174"/>
        <v>0</v>
      </c>
      <c r="G340" s="6">
        <f t="shared" ref="G340:BG340" si="175">SUM(G341:G345)</f>
        <v>0</v>
      </c>
      <c r="H340" s="6">
        <f t="shared" si="175"/>
        <v>4</v>
      </c>
      <c r="I340" s="6">
        <f t="shared" si="175"/>
        <v>0.67</v>
      </c>
      <c r="J340" s="6">
        <f t="shared" si="175"/>
        <v>0</v>
      </c>
      <c r="K340" s="6">
        <f t="shared" si="175"/>
        <v>0</v>
      </c>
      <c r="L340" s="6">
        <f t="shared" si="175"/>
        <v>0</v>
      </c>
      <c r="M340" s="6">
        <f t="shared" si="175"/>
        <v>0</v>
      </c>
      <c r="N340" s="6">
        <f t="shared" si="175"/>
        <v>0.8</v>
      </c>
      <c r="O340" s="6">
        <f t="shared" si="175"/>
        <v>0</v>
      </c>
      <c r="P340" s="6">
        <f t="shared" si="175"/>
        <v>0</v>
      </c>
      <c r="Q340" s="6">
        <f t="shared" si="175"/>
        <v>0</v>
      </c>
      <c r="R340" s="6">
        <f t="shared" si="175"/>
        <v>0</v>
      </c>
      <c r="S340" s="6">
        <f t="shared" si="175"/>
        <v>0</v>
      </c>
      <c r="T340" s="6">
        <f t="shared" si="175"/>
        <v>0</v>
      </c>
      <c r="U340" s="6">
        <f t="shared" si="175"/>
        <v>0</v>
      </c>
      <c r="V340" s="6">
        <f t="shared" si="175"/>
        <v>0</v>
      </c>
      <c r="W340" s="6">
        <f t="shared" si="175"/>
        <v>0</v>
      </c>
      <c r="X340" s="6">
        <f t="shared" si="175"/>
        <v>0</v>
      </c>
      <c r="Y340" s="6">
        <f t="shared" si="175"/>
        <v>0</v>
      </c>
      <c r="Z340" s="6">
        <f t="shared" si="175"/>
        <v>0</v>
      </c>
      <c r="AA340" s="6">
        <f t="shared" si="175"/>
        <v>0</v>
      </c>
      <c r="AB340" s="6">
        <f t="shared" si="175"/>
        <v>0</v>
      </c>
      <c r="AC340" s="6">
        <f t="shared" si="175"/>
        <v>0</v>
      </c>
      <c r="AD340" s="6">
        <f t="shared" si="175"/>
        <v>0</v>
      </c>
      <c r="AE340" s="6">
        <f t="shared" si="175"/>
        <v>0</v>
      </c>
      <c r="AF340" s="6">
        <f t="shared" si="175"/>
        <v>0</v>
      </c>
      <c r="AG340" s="6">
        <f t="shared" si="175"/>
        <v>0</v>
      </c>
      <c r="AH340" s="6">
        <f t="shared" si="175"/>
        <v>0</v>
      </c>
      <c r="AI340" s="6">
        <f t="shared" si="175"/>
        <v>0</v>
      </c>
      <c r="AJ340" s="6">
        <f t="shared" si="175"/>
        <v>0</v>
      </c>
      <c r="AK340" s="6">
        <f t="shared" si="175"/>
        <v>0</v>
      </c>
      <c r="AL340" s="6">
        <f t="shared" si="175"/>
        <v>0</v>
      </c>
      <c r="AM340" s="6">
        <f t="shared" si="175"/>
        <v>0.1</v>
      </c>
      <c r="AN340" s="6">
        <f t="shared" si="175"/>
        <v>0.2</v>
      </c>
      <c r="AO340" s="6">
        <f t="shared" si="175"/>
        <v>0</v>
      </c>
      <c r="AP340" s="6">
        <f t="shared" si="175"/>
        <v>0</v>
      </c>
      <c r="AQ340" s="6">
        <f t="shared" si="175"/>
        <v>0</v>
      </c>
      <c r="AR340" s="6">
        <f t="shared" si="175"/>
        <v>0</v>
      </c>
      <c r="AS340" s="6">
        <f t="shared" si="175"/>
        <v>0</v>
      </c>
      <c r="AT340" s="6">
        <f t="shared" si="175"/>
        <v>0</v>
      </c>
      <c r="AU340" s="6">
        <f t="shared" si="175"/>
        <v>0</v>
      </c>
      <c r="AV340" s="6">
        <f t="shared" si="175"/>
        <v>0</v>
      </c>
      <c r="AW340" s="6">
        <f t="shared" si="175"/>
        <v>0</v>
      </c>
      <c r="AX340" s="6">
        <f t="shared" si="175"/>
        <v>0</v>
      </c>
      <c r="AY340" s="6">
        <f t="shared" si="175"/>
        <v>0</v>
      </c>
      <c r="AZ340" s="6">
        <f t="shared" si="175"/>
        <v>0</v>
      </c>
      <c r="BA340" s="6">
        <f t="shared" si="175"/>
        <v>0</v>
      </c>
      <c r="BB340" s="6">
        <f t="shared" si="175"/>
        <v>0</v>
      </c>
      <c r="BC340" s="6">
        <f t="shared" si="175"/>
        <v>0</v>
      </c>
      <c r="BD340" s="6">
        <f t="shared" si="175"/>
        <v>0</v>
      </c>
      <c r="BE340" s="6">
        <f t="shared" si="175"/>
        <v>0</v>
      </c>
      <c r="BF340" s="6">
        <f t="shared" si="175"/>
        <v>0</v>
      </c>
      <c r="BG340" s="6">
        <f t="shared" si="175"/>
        <v>0</v>
      </c>
    </row>
    <row r="341" spans="1:59" s="1" customFormat="1" ht="16.5" customHeight="1">
      <c r="A341" s="251" t="s">
        <v>42</v>
      </c>
      <c r="B341" s="252"/>
      <c r="C341" s="253" t="str">
        <f>BANGTINH!O6</f>
        <v>Năm 2025</v>
      </c>
      <c r="D341" s="246" t="s">
        <v>55</v>
      </c>
      <c r="E341" s="255">
        <f>SUM(F341:BG341)</f>
        <v>5.77</v>
      </c>
      <c r="F341" s="2">
        <f>ROUND((SUMPRODUCT((NhuCau!$E$353:$E$358=CakyQuyhoach)*((NhuCau!I$353:I$358)/10))+SUMPRODUCT((NhuCau!$E$353:$E$358=Kykehoach)*((NhuCau!I$353:I$358)/5))+SUMPRODUCT((NhuCau!$E$353:$E$358=$C341)*(NhuCau!I$353:I$358))),2)</f>
        <v>0</v>
      </c>
      <c r="G341" s="2">
        <f>ROUND((SUMPRODUCT((NhuCau!$E$353:$E$358=CakyQuyhoach)*((NhuCau!J$353:J$358)/10))+SUMPRODUCT((NhuCau!$E$353:$E$358=Kykehoach)*((NhuCau!J$353:J$358)/5))+SUMPRODUCT((NhuCau!$E$353:$E$358=$C341)*(NhuCau!J$353:J$358))),2)</f>
        <v>0</v>
      </c>
      <c r="H341" s="2">
        <f>ROUND((SUMPRODUCT((NhuCau!$E$353:$E$358=CakyQuyhoach)*((NhuCau!K$353:K$358)/10))+SUMPRODUCT((NhuCau!$E$353:$E$358=Kykehoach)*((NhuCau!K$353:K$358)/5))+SUMPRODUCT((NhuCau!$E$353:$E$358=$C341)*(NhuCau!K$353:K$358))),2)</f>
        <v>4</v>
      </c>
      <c r="I341" s="2">
        <f>ROUND((SUMPRODUCT((NhuCau!$E$353:$E$358=CakyQuyhoach)*((NhuCau!L$353:L$358)/10))+SUMPRODUCT((NhuCau!$E$353:$E$358=Kykehoach)*((NhuCau!L$353:L$358)/5))+SUMPRODUCT((NhuCau!$E$353:$E$358=$C341)*(NhuCau!L$353:L$358))),2)</f>
        <v>0.67</v>
      </c>
      <c r="J341" s="2">
        <f>ROUND((SUMPRODUCT((NhuCau!$E$353:$E$358=CakyQuyhoach)*((NhuCau!M$353:M$358)/10))+SUMPRODUCT((NhuCau!$E$353:$E$358=Kykehoach)*((NhuCau!M$353:M$358)/5))+SUMPRODUCT((NhuCau!$E$353:$E$358=$C341)*(NhuCau!M$353:M$358))),2)</f>
        <v>0</v>
      </c>
      <c r="K341" s="2">
        <f>ROUND((SUMPRODUCT((NhuCau!$E$353:$E$358=CakyQuyhoach)*((NhuCau!N$353:N$358)/10))+SUMPRODUCT((NhuCau!$E$353:$E$358=Kykehoach)*((NhuCau!N$353:N$358)/5))+SUMPRODUCT((NhuCau!$E$353:$E$358=$C341)*(NhuCau!N$353:N$358))),2)</f>
        <v>0</v>
      </c>
      <c r="L341" s="2">
        <f>ROUND((SUMPRODUCT((NhuCau!$E$353:$E$358=CakyQuyhoach)*((NhuCau!O$353:O$358)/10))+SUMPRODUCT((NhuCau!$E$353:$E$358=Kykehoach)*((NhuCau!O$353:O$358)/5))+SUMPRODUCT((NhuCau!$E$353:$E$358=$C341)*(NhuCau!O$353:O$358))),2)</f>
        <v>0</v>
      </c>
      <c r="M341" s="2">
        <f>ROUND((SUMPRODUCT((NhuCau!$E$353:$E$358=CakyQuyhoach)*((NhuCau!P$353:P$358)/10))+SUMPRODUCT((NhuCau!$E$353:$E$358=Kykehoach)*((NhuCau!P$353:P$358)/5))+SUMPRODUCT((NhuCau!$E$353:$E$358=$C341)*(NhuCau!P$353:P$358))),2)</f>
        <v>0</v>
      </c>
      <c r="N341" s="2">
        <f>ROUND((SUMPRODUCT((NhuCau!$E$353:$E$358=CakyQuyhoach)*((NhuCau!Q$353:Q$358)/10))+SUMPRODUCT((NhuCau!$E$353:$E$358=Kykehoach)*((NhuCau!Q$353:Q$358)/5))+SUMPRODUCT((NhuCau!$E$353:$E$358=$C341)*(NhuCau!Q$353:Q$358))),2)</f>
        <v>0.8</v>
      </c>
      <c r="O341" s="2">
        <f>ROUND((SUMPRODUCT((NhuCau!$E$353:$E$358=CakyQuyhoach)*((NhuCau!R$353:R$358)/10))+SUMPRODUCT((NhuCau!$E$353:$E$358=Kykehoach)*((NhuCau!R$353:R$358)/5))+SUMPRODUCT((NhuCau!$E$353:$E$358=$C341)*(NhuCau!R$353:R$358))),2)</f>
        <v>0</v>
      </c>
      <c r="P341" s="2">
        <f>ROUND((SUMPRODUCT((NhuCau!$E$353:$E$358=CakyQuyhoach)*((NhuCau!S$353:S$358)/10))+SUMPRODUCT((NhuCau!$E$353:$E$358=Kykehoach)*((NhuCau!S$353:S$358)/5))+SUMPRODUCT((NhuCau!$E$353:$E$358=$C341)*(NhuCau!S$353:S$358))),2)</f>
        <v>0</v>
      </c>
      <c r="Q341" s="2">
        <f>ROUND((SUMPRODUCT((NhuCau!$E$353:$E$358=CakyQuyhoach)*((NhuCau!T$353:T$358)/10))+SUMPRODUCT((NhuCau!$E$353:$E$358=Kykehoach)*((NhuCau!T$353:T$358)/5))+SUMPRODUCT((NhuCau!$E$353:$E$358=$C341)*(NhuCau!T$353:T$358))),2)</f>
        <v>0</v>
      </c>
      <c r="R341" s="2">
        <f>ROUND((SUMPRODUCT((NhuCau!$E$353:$E$358=CakyQuyhoach)*((NhuCau!U$353:U$358)/10))+SUMPRODUCT((NhuCau!$E$353:$E$358=Kykehoach)*((NhuCau!U$353:U$358)/5))+SUMPRODUCT((NhuCau!$E$353:$E$358=$C341)*(NhuCau!U$353:U$358))),2)</f>
        <v>0</v>
      </c>
      <c r="S341" s="2">
        <f>ROUND((SUMPRODUCT((NhuCau!$E$353:$E$358=CakyQuyhoach)*((NhuCau!V$353:V$358)/10))+SUMPRODUCT((NhuCau!$E$353:$E$358=Kykehoach)*((NhuCau!V$353:V$358)/5))+SUMPRODUCT((NhuCau!$E$353:$E$358=$C341)*(NhuCau!V$353:V$358))),2)</f>
        <v>0</v>
      </c>
      <c r="T341" s="2">
        <f>ROUND((SUMPRODUCT((NhuCau!$E$353:$E$358=CakyQuyhoach)*((NhuCau!W$353:W$358)/10))+SUMPRODUCT((NhuCau!$E$353:$E$358=Kykehoach)*((NhuCau!W$353:W$358)/5))+SUMPRODUCT((NhuCau!$E$353:$E$358=$C341)*(NhuCau!W$353:W$358))),2)</f>
        <v>0</v>
      </c>
      <c r="U341" s="2">
        <f>ROUND((SUMPRODUCT((NhuCau!$E$353:$E$358=CakyQuyhoach)*((NhuCau!X$353:X$358)/10))+SUMPRODUCT((NhuCau!$E$353:$E$358=Kykehoach)*((NhuCau!X$353:X$358)/5))+SUMPRODUCT((NhuCau!$E$353:$E$358=$C341)*(NhuCau!X$353:X$358))),2)</f>
        <v>0</v>
      </c>
      <c r="V341" s="2">
        <f>ROUND((SUMPRODUCT((NhuCau!$E$353:$E$358=CakyQuyhoach)*((NhuCau!Y$353:Y$358)/10))+SUMPRODUCT((NhuCau!$E$353:$E$358=Kykehoach)*((NhuCau!Y$353:Y$358)/5))+SUMPRODUCT((NhuCau!$E$353:$E$358=$C341)*(NhuCau!Y$353:Y$358))),2)</f>
        <v>0</v>
      </c>
      <c r="W341" s="2">
        <f>ROUND((SUMPRODUCT((NhuCau!$E$353:$E$358=CakyQuyhoach)*((NhuCau!Z$353:Z$358)/10))+SUMPRODUCT((NhuCau!$E$353:$E$358=Kykehoach)*((NhuCau!Z$353:Z$358)/5))+SUMPRODUCT((NhuCau!$E$353:$E$358=$C341)*(NhuCau!Z$353:Z$358))),2)</f>
        <v>0</v>
      </c>
      <c r="X341" s="2">
        <f>ROUND((SUMPRODUCT((NhuCau!$E$353:$E$358=CakyQuyhoach)*((NhuCau!AA$353:AA$358)/10))+SUMPRODUCT((NhuCau!$E$353:$E$358=Kykehoach)*((NhuCau!AA$353:AA$358)/5))+SUMPRODUCT((NhuCau!$E$353:$E$358=$C341)*(NhuCau!AA$353:AA$358))),2)</f>
        <v>0</v>
      </c>
      <c r="Y341" s="2">
        <f>ROUND((SUMPRODUCT((NhuCau!$E$353:$E$358=CakyQuyhoach)*((NhuCau!AB$353:AB$358)/10))+SUMPRODUCT((NhuCau!$E$353:$E$358=Kykehoach)*((NhuCau!AB$353:AB$358)/5))+SUMPRODUCT((NhuCau!$E$353:$E$358=$C341)*(NhuCau!AB$353:AB$358))),2)</f>
        <v>0</v>
      </c>
      <c r="Z341" s="2">
        <f>ROUND((SUMPRODUCT((NhuCau!$E$353:$E$358=CakyQuyhoach)*((NhuCau!AC$353:AC$358)/10))+SUMPRODUCT((NhuCau!$E$353:$E$358=Kykehoach)*((NhuCau!AC$353:AC$358)/5))+SUMPRODUCT((NhuCau!$E$353:$E$358=$C341)*(NhuCau!AC$353:AC$358))),2)</f>
        <v>0</v>
      </c>
      <c r="AA341" s="2">
        <f>ROUND((SUMPRODUCT((NhuCau!$E$353:$E$358=CakyQuyhoach)*((NhuCau!AD$353:AD$358)/10))+SUMPRODUCT((NhuCau!$E$353:$E$358=Kykehoach)*((NhuCau!AD$353:AD$358)/5))+SUMPRODUCT((NhuCau!$E$353:$E$358=$C341)*(NhuCau!AD$353:AD$358))),2)</f>
        <v>0</v>
      </c>
      <c r="AB341" s="2">
        <f>ROUND((SUMPRODUCT((NhuCau!$E$353:$E$358=CakyQuyhoach)*((NhuCau!AE$353:AE$358)/10))+SUMPRODUCT((NhuCau!$E$353:$E$358=Kykehoach)*((NhuCau!AE$353:AE$358)/5))+SUMPRODUCT((NhuCau!$E$353:$E$358=$C341)*(NhuCau!AE$353:AE$358))),2)</f>
        <v>0</v>
      </c>
      <c r="AC341" s="2">
        <f>ROUND((SUMPRODUCT((NhuCau!$E$353:$E$358=CakyQuyhoach)*((NhuCau!AF$353:AF$358)/10))+SUMPRODUCT((NhuCau!$E$353:$E$358=Kykehoach)*((NhuCau!AF$353:AF$358)/5))+SUMPRODUCT((NhuCau!$E$353:$E$358=$C341)*(NhuCau!AF$353:AF$358))),2)</f>
        <v>0</v>
      </c>
      <c r="AD341" s="2">
        <f>ROUND((SUMPRODUCT((NhuCau!$E$353:$E$358=CakyQuyhoach)*((NhuCau!AG$353:AG$358)/10))+SUMPRODUCT((NhuCau!$E$353:$E$358=Kykehoach)*((NhuCau!AG$353:AG$358)/5))+SUMPRODUCT((NhuCau!$E$353:$E$358=$C341)*(NhuCau!AG$353:AG$358))),2)</f>
        <v>0</v>
      </c>
      <c r="AE341" s="2">
        <f>ROUND((SUMPRODUCT((NhuCau!$E$353:$E$358=CakyQuyhoach)*((NhuCau!AH$353:AH$358)/10))+SUMPRODUCT((NhuCau!$E$353:$E$358=Kykehoach)*((NhuCau!AH$353:AH$358)/5))+SUMPRODUCT((NhuCau!$E$353:$E$358=$C341)*(NhuCau!AH$353:AH$358))),2)</f>
        <v>0</v>
      </c>
      <c r="AF341" s="2">
        <f>ROUND((SUMPRODUCT((NhuCau!$E$353:$E$358=CakyQuyhoach)*((NhuCau!AI$353:AI$358)/10))+SUMPRODUCT((NhuCau!$E$353:$E$358=Kykehoach)*((NhuCau!AI$353:AI$358)/5))+SUMPRODUCT((NhuCau!$E$353:$E$358=$C341)*(NhuCau!AI$353:AI$358))),2)</f>
        <v>0</v>
      </c>
      <c r="AG341" s="2">
        <f>ROUND((SUMPRODUCT((NhuCau!$E$353:$E$358=CakyQuyhoach)*((NhuCau!AJ$353:AJ$358)/10))+SUMPRODUCT((NhuCau!$E$353:$E$358=Kykehoach)*((NhuCau!AJ$353:AJ$358)/5))+SUMPRODUCT((NhuCau!$E$353:$E$358=$C341)*(NhuCau!AJ$353:AJ$358))),2)</f>
        <v>0</v>
      </c>
      <c r="AH341" s="2">
        <f>ROUND((SUMPRODUCT((NhuCau!$E$353:$E$358=CakyQuyhoach)*((NhuCau!AK$353:AK$358)/10))+SUMPRODUCT((NhuCau!$E$353:$E$358=Kykehoach)*((NhuCau!AK$353:AK$358)/5))+SUMPRODUCT((NhuCau!$E$353:$E$358=$C341)*(NhuCau!AK$353:AK$358))),2)</f>
        <v>0</v>
      </c>
      <c r="AI341" s="2">
        <f>ROUND((SUMPRODUCT((NhuCau!$E$353:$E$358=CakyQuyhoach)*((NhuCau!AL$353:AL$358)/10))+SUMPRODUCT((NhuCau!$E$353:$E$358=Kykehoach)*((NhuCau!AL$353:AL$358)/5))+SUMPRODUCT((NhuCau!$E$353:$E$358=$C341)*(NhuCau!AL$353:AL$358))),2)</f>
        <v>0</v>
      </c>
      <c r="AJ341" s="2">
        <f>ROUND((SUMPRODUCT((NhuCau!$E$353:$E$358=CakyQuyhoach)*((NhuCau!AM$353:AM$358)/10))+SUMPRODUCT((NhuCau!$E$353:$E$358=Kykehoach)*((NhuCau!AM$353:AM$358)/5))+SUMPRODUCT((NhuCau!$E$353:$E$358=$C341)*(NhuCau!AM$353:AM$358))),2)</f>
        <v>0</v>
      </c>
      <c r="AK341" s="2">
        <f>ROUND((SUMPRODUCT((NhuCau!$E$353:$E$358=CakyQuyhoach)*((NhuCau!AN$353:AN$358)/10))+SUMPRODUCT((NhuCau!$E$353:$E$358=Kykehoach)*((NhuCau!AN$353:AN$358)/5))+SUMPRODUCT((NhuCau!$E$353:$E$358=$C341)*(NhuCau!AN$353:AN$358))),2)</f>
        <v>0</v>
      </c>
      <c r="AL341" s="2">
        <f>ROUND((SUMPRODUCT((NhuCau!$E$353:$E$358=CakyQuyhoach)*((NhuCau!AO$353:AO$358)/10))+SUMPRODUCT((NhuCau!$E$353:$E$358=Kykehoach)*((NhuCau!AO$353:AO$358)/5))+SUMPRODUCT((NhuCau!$E$353:$E$358=$C341)*(NhuCau!AO$353:AO$358))),2)</f>
        <v>0</v>
      </c>
      <c r="AM341" s="2">
        <f>ROUND((SUMPRODUCT((NhuCau!$E$353:$E$358=CakyQuyhoach)*((NhuCau!AP$353:AP$358)/10))+SUMPRODUCT((NhuCau!$E$353:$E$358=Kykehoach)*((NhuCau!AP$353:AP$358)/5))+SUMPRODUCT((NhuCau!$E$353:$E$358=$C341)*(NhuCau!AP$353:AP$358))),2)</f>
        <v>0.1</v>
      </c>
      <c r="AN341" s="2">
        <f>ROUND((SUMPRODUCT((NhuCau!$E$353:$E$358=CakyQuyhoach)*((NhuCau!AQ$353:AQ$358)/10))+SUMPRODUCT((NhuCau!$E$353:$E$358=Kykehoach)*((NhuCau!AQ$353:AQ$358)/5))+SUMPRODUCT((NhuCau!$E$353:$E$358=$C341)*(NhuCau!AQ$353:AQ$358))),2)</f>
        <v>0.2</v>
      </c>
      <c r="AO341" s="2">
        <f>ROUND((SUMPRODUCT((NhuCau!$E$353:$E$358=CakyQuyhoach)*((NhuCau!AR$353:AR$358)/10))+SUMPRODUCT((NhuCau!$E$353:$E$358=Kykehoach)*((NhuCau!AR$353:AR$358)/5))+SUMPRODUCT((NhuCau!$E$353:$E$358=$C341)*(NhuCau!AR$353:AR$358))),2)</f>
        <v>0</v>
      </c>
      <c r="AP341" s="2">
        <f>ROUND((SUMPRODUCT((NhuCau!$E$353:$E$358=CakyQuyhoach)*((NhuCau!AS$353:AS$358)/10))+SUMPRODUCT((NhuCau!$E$353:$E$358=Kykehoach)*((NhuCau!AS$353:AS$358)/5))+SUMPRODUCT((NhuCau!$E$353:$E$358=$C341)*(NhuCau!AS$353:AS$358))),2)</f>
        <v>0</v>
      </c>
      <c r="AQ341" s="2">
        <f>ROUND((SUMPRODUCT((NhuCau!$E$353:$E$358=CakyQuyhoach)*((NhuCau!AT$353:AT$358)/10))+SUMPRODUCT((NhuCau!$E$353:$E$358=Kykehoach)*((NhuCau!AT$353:AT$358)/5))+SUMPRODUCT((NhuCau!$E$353:$E$358=$C341)*(NhuCau!AT$353:AT$358))),2)</f>
        <v>0</v>
      </c>
      <c r="AR341" s="2">
        <f>ROUND((SUMPRODUCT((NhuCau!$E$353:$E$358=CakyQuyhoach)*((NhuCau!AU$353:AU$358)/10))+SUMPRODUCT((NhuCau!$E$353:$E$358=Kykehoach)*((NhuCau!AU$353:AU$358)/5))+SUMPRODUCT((NhuCau!$E$353:$E$358=$C341)*(NhuCau!AU$353:AU$358))),2)</f>
        <v>0</v>
      </c>
      <c r="AS341" s="2">
        <f>ROUND((SUMPRODUCT((NhuCau!$E$353:$E$358=CakyQuyhoach)*((NhuCau!AV$353:AV$358)/10))+SUMPRODUCT((NhuCau!$E$353:$E$358=Kykehoach)*((NhuCau!AV$353:AV$358)/5))+SUMPRODUCT((NhuCau!$E$353:$E$358=$C341)*(NhuCau!AV$353:AV$358))),2)</f>
        <v>0</v>
      </c>
      <c r="AT341" s="2">
        <f>ROUND((SUMPRODUCT((NhuCau!$E$353:$E$358=CakyQuyhoach)*((NhuCau!AW$353:AW$358)/10))+SUMPRODUCT((NhuCau!$E$353:$E$358=Kykehoach)*((NhuCau!AW$353:AW$358)/5))+SUMPRODUCT((NhuCau!$E$353:$E$358=$C341)*(NhuCau!AW$353:AW$358))),2)</f>
        <v>0</v>
      </c>
      <c r="AU341" s="2">
        <f>ROUND((SUMPRODUCT((NhuCau!$E$353:$E$358=CakyQuyhoach)*((NhuCau!AX$353:AX$358)/10))+SUMPRODUCT((NhuCau!$E$353:$E$358=Kykehoach)*((NhuCau!AX$353:AX$358)/5))+SUMPRODUCT((NhuCau!$E$353:$E$358=$C341)*(NhuCau!AX$353:AX$358))),2)</f>
        <v>0</v>
      </c>
      <c r="AV341" s="2">
        <f>ROUND((SUMPRODUCT((NhuCau!$E$353:$E$358=CakyQuyhoach)*((NhuCau!AY$353:AY$358)/10))+SUMPRODUCT((NhuCau!$E$353:$E$358=Kykehoach)*((NhuCau!AY$353:AY$358)/5))+SUMPRODUCT((NhuCau!$E$353:$E$358=$C341)*(NhuCau!AY$353:AY$358))),2)</f>
        <v>0</v>
      </c>
      <c r="AW341" s="2">
        <f>ROUND((SUMPRODUCT((NhuCau!$E$353:$E$358=CakyQuyhoach)*((NhuCau!AZ$353:AZ$358)/10))+SUMPRODUCT((NhuCau!$E$353:$E$358=Kykehoach)*((NhuCau!AZ$353:AZ$358)/5))+SUMPRODUCT((NhuCau!$E$353:$E$358=$C341)*(NhuCau!AZ$353:AZ$358))),2)</f>
        <v>0</v>
      </c>
      <c r="AX341" s="2">
        <f>ROUND((SUMPRODUCT((NhuCau!$E$353:$E$358=CakyQuyhoach)*((NhuCau!BA$353:BA$358)/10))+SUMPRODUCT((NhuCau!$E$353:$E$358=Kykehoach)*((NhuCau!BA$353:BA$358)/5))+SUMPRODUCT((NhuCau!$E$353:$E$358=$C341)*(NhuCau!BA$353:BA$358))),2)</f>
        <v>0</v>
      </c>
      <c r="AY341" s="2">
        <f>ROUND((SUMPRODUCT((NhuCau!$E$353:$E$358=CakyQuyhoach)*((NhuCau!BB$353:BB$358)/10))+SUMPRODUCT((NhuCau!$E$353:$E$358=Kykehoach)*((NhuCau!BB$353:BB$358)/5))+SUMPRODUCT((NhuCau!$E$353:$E$358=$C341)*(NhuCau!BB$353:BB$358))),2)</f>
        <v>0</v>
      </c>
      <c r="AZ341" s="2">
        <f>ROUND((SUMPRODUCT((NhuCau!$E$353:$E$358=CakyQuyhoach)*((NhuCau!BD$353:BD$358)/10))+SUMPRODUCT((NhuCau!$E$353:$E$358=Kykehoach)*((NhuCau!BD$353:BD$358)/5))+SUMPRODUCT((NhuCau!$E$353:$E$358=$C341)*(NhuCau!BD$353:BD$358))),2)</f>
        <v>0</v>
      </c>
      <c r="BA341" s="2">
        <f>ROUND((SUMPRODUCT((NhuCau!$E$353:$E$358=CakyQuyhoach)*((NhuCau!BE$353:BE$358)/10))+SUMPRODUCT((NhuCau!$E$353:$E$358=Kykehoach)*((NhuCau!BE$353:BE$358)/5))+SUMPRODUCT((NhuCau!$E$353:$E$358=$C341)*(NhuCau!BE$353:BE$358))),2)</f>
        <v>0</v>
      </c>
      <c r="BB341" s="2">
        <f>ROUND((SUMPRODUCT((NhuCau!$E$353:$E$358=CakyQuyhoach)*((NhuCau!BF$353:BF$358)/10))+SUMPRODUCT((NhuCau!$E$353:$E$358=Kykehoach)*((NhuCau!BF$353:BF$358)/5))+SUMPRODUCT((NhuCau!$E$353:$E$358=$C341)*(NhuCau!BF$353:BF$358))),2)</f>
        <v>0</v>
      </c>
      <c r="BC341" s="2">
        <f>ROUND((SUMPRODUCT((NhuCau!$E$353:$E$358=CakyQuyhoach)*((NhuCau!BG$353:BG$358)/10))+SUMPRODUCT((NhuCau!$E$353:$E$358=Kykehoach)*((NhuCau!BG$353:BG$358)/5))+SUMPRODUCT((NhuCau!$E$353:$E$358=$C341)*(NhuCau!BG$353:BG$358))),2)</f>
        <v>0</v>
      </c>
      <c r="BD341" s="2">
        <f>ROUND((SUMPRODUCT((NhuCau!$E$353:$E$358=CakyQuyhoach)*((NhuCau!BH$353:BH$358)/10))+SUMPRODUCT((NhuCau!$E$353:$E$358=Kykehoach)*((NhuCau!BH$353:BH$358)/5))+SUMPRODUCT((NhuCau!$E$353:$E$358=$C341)*(NhuCau!BH$353:BH$358))),2)</f>
        <v>0</v>
      </c>
      <c r="BE341" s="2">
        <f>ROUND((SUMPRODUCT((NhuCau!$E$353:$E$358=CakyQuyhoach)*((NhuCau!BI$353:BI$358)/10))+SUMPRODUCT((NhuCau!$E$353:$E$358=Kykehoach)*((NhuCau!BI$353:BI$358)/5))+SUMPRODUCT((NhuCau!$E$353:$E$358=$C341)*(NhuCau!BI$353:BI$358))),2)</f>
        <v>0</v>
      </c>
      <c r="BF341" s="2">
        <f>ROUND((SUMPRODUCT((NhuCau!$E$353:$E$358=CakyQuyhoach)*((NhuCau!BJ$353:BJ$358)/10))+SUMPRODUCT((NhuCau!$E$353:$E$358=Kykehoach)*((NhuCau!BJ$353:BJ$358)/5))+SUMPRODUCT((NhuCau!$E$353:$E$358=$C341)*(NhuCau!BJ$353:BJ$358))),2)</f>
        <v>0</v>
      </c>
      <c r="BG341" s="2">
        <f>ROUND((SUMPRODUCT((NhuCau!$E$353:$E$358=CakyQuyhoach)*((NhuCau!BK$353:BK$358)/10))+SUMPRODUCT((NhuCau!$E$353:$E$358=Kykehoach)*((NhuCau!BK$353:BK$358)/5))+SUMPRODUCT((NhuCau!$E$353:$E$358=$C341)*(NhuCau!BK$353:BK$358))),2)</f>
        <v>0</v>
      </c>
    </row>
    <row r="342" spans="1:59" s="1" customFormat="1" ht="16.5" customHeight="1">
      <c r="A342" s="251" t="s">
        <v>42</v>
      </c>
      <c r="B342" s="252"/>
      <c r="C342" s="253" t="str">
        <f>BANGTINH!O7</f>
        <v>Năm 2026</v>
      </c>
      <c r="D342" s="246" t="s">
        <v>55</v>
      </c>
      <c r="E342" s="255">
        <f>SUM(F342:BG342)</f>
        <v>0</v>
      </c>
      <c r="F342" s="2">
        <f>ROUND((SUMPRODUCT((NhuCau!$E$353:$E$358=CakyQuyhoach)*((NhuCau!I$353:I$358)/10))+SUMPRODUCT((NhuCau!$E$353:$E$358=Kykehoach)*((NhuCau!I$353:I$358)/5))+SUMPRODUCT((NhuCau!$E$353:$E$358=$C342)*(NhuCau!I$353:I$358))),2)</f>
        <v>0</v>
      </c>
      <c r="G342" s="2">
        <f>ROUND((SUMPRODUCT((NhuCau!$E$353:$E$358=CakyQuyhoach)*((NhuCau!J$353:J$358)/10))+SUMPRODUCT((NhuCau!$E$353:$E$358=Kykehoach)*((NhuCau!J$353:J$358)/5))+SUMPRODUCT((NhuCau!$E$353:$E$358=$C342)*(NhuCau!J$353:J$358))),2)</f>
        <v>0</v>
      </c>
      <c r="H342" s="2">
        <f>ROUND((SUMPRODUCT((NhuCau!$E$353:$E$358=CakyQuyhoach)*((NhuCau!K$353:K$358)/10))+SUMPRODUCT((NhuCau!$E$353:$E$358=Kykehoach)*((NhuCau!K$353:K$358)/5))+SUMPRODUCT((NhuCau!$E$353:$E$358=$C342)*(NhuCau!K$353:K$358))),2)</f>
        <v>0</v>
      </c>
      <c r="I342" s="2">
        <f>ROUND((SUMPRODUCT((NhuCau!$E$353:$E$358=CakyQuyhoach)*((NhuCau!L$353:L$358)/10))+SUMPRODUCT((NhuCau!$E$353:$E$358=Kykehoach)*((NhuCau!L$353:L$358)/5))+SUMPRODUCT((NhuCau!$E$353:$E$358=$C342)*(NhuCau!L$353:L$358))),2)</f>
        <v>0</v>
      </c>
      <c r="J342" s="2">
        <f>ROUND((SUMPRODUCT((NhuCau!$E$353:$E$358=CakyQuyhoach)*((NhuCau!M$353:M$358)/10))+SUMPRODUCT((NhuCau!$E$353:$E$358=Kykehoach)*((NhuCau!M$353:M$358)/5))+SUMPRODUCT((NhuCau!$E$353:$E$358=$C342)*(NhuCau!M$353:M$358))),2)</f>
        <v>0</v>
      </c>
      <c r="K342" s="2">
        <f>ROUND((SUMPRODUCT((NhuCau!$E$353:$E$358=CakyQuyhoach)*((NhuCau!N$353:N$358)/10))+SUMPRODUCT((NhuCau!$E$353:$E$358=Kykehoach)*((NhuCau!N$353:N$358)/5))+SUMPRODUCT((NhuCau!$E$353:$E$358=$C342)*(NhuCau!N$353:N$358))),2)</f>
        <v>0</v>
      </c>
      <c r="L342" s="2">
        <f>ROUND((SUMPRODUCT((NhuCau!$E$353:$E$358=CakyQuyhoach)*((NhuCau!O$353:O$358)/10))+SUMPRODUCT((NhuCau!$E$353:$E$358=Kykehoach)*((NhuCau!O$353:O$358)/5))+SUMPRODUCT((NhuCau!$E$353:$E$358=$C342)*(NhuCau!O$353:O$358))),2)</f>
        <v>0</v>
      </c>
      <c r="M342" s="2">
        <f>ROUND((SUMPRODUCT((NhuCau!$E$353:$E$358=CakyQuyhoach)*((NhuCau!P$353:P$358)/10))+SUMPRODUCT((NhuCau!$E$353:$E$358=Kykehoach)*((NhuCau!P$353:P$358)/5))+SUMPRODUCT((NhuCau!$E$353:$E$358=$C342)*(NhuCau!P$353:P$358))),2)</f>
        <v>0</v>
      </c>
      <c r="N342" s="2">
        <f>ROUND((SUMPRODUCT((NhuCau!$E$353:$E$358=CakyQuyhoach)*((NhuCau!Q$353:Q$358)/10))+SUMPRODUCT((NhuCau!$E$353:$E$358=Kykehoach)*((NhuCau!Q$353:Q$358)/5))+SUMPRODUCT((NhuCau!$E$353:$E$358=$C342)*(NhuCau!Q$353:Q$358))),2)</f>
        <v>0</v>
      </c>
      <c r="O342" s="2">
        <f>ROUND((SUMPRODUCT((NhuCau!$E$353:$E$358=CakyQuyhoach)*((NhuCau!R$353:R$358)/10))+SUMPRODUCT((NhuCau!$E$353:$E$358=Kykehoach)*((NhuCau!R$353:R$358)/5))+SUMPRODUCT((NhuCau!$E$353:$E$358=$C342)*(NhuCau!R$353:R$358))),2)</f>
        <v>0</v>
      </c>
      <c r="P342" s="2">
        <f>ROUND((SUMPRODUCT((NhuCau!$E$353:$E$358=CakyQuyhoach)*((NhuCau!S$353:S$358)/10))+SUMPRODUCT((NhuCau!$E$353:$E$358=Kykehoach)*((NhuCau!S$353:S$358)/5))+SUMPRODUCT((NhuCau!$E$353:$E$358=$C342)*(NhuCau!S$353:S$358))),2)</f>
        <v>0</v>
      </c>
      <c r="Q342" s="2">
        <f>ROUND((SUMPRODUCT((NhuCau!$E$353:$E$358=CakyQuyhoach)*((NhuCau!T$353:T$358)/10))+SUMPRODUCT((NhuCau!$E$353:$E$358=Kykehoach)*((NhuCau!T$353:T$358)/5))+SUMPRODUCT((NhuCau!$E$353:$E$358=$C342)*(NhuCau!T$353:T$358))),2)</f>
        <v>0</v>
      </c>
      <c r="R342" s="2">
        <f>ROUND((SUMPRODUCT((NhuCau!$E$353:$E$358=CakyQuyhoach)*((NhuCau!U$353:U$358)/10))+SUMPRODUCT((NhuCau!$E$353:$E$358=Kykehoach)*((NhuCau!U$353:U$358)/5))+SUMPRODUCT((NhuCau!$E$353:$E$358=$C342)*(NhuCau!U$353:U$358))),2)</f>
        <v>0</v>
      </c>
      <c r="S342" s="2">
        <f>ROUND((SUMPRODUCT((NhuCau!$E$353:$E$358=CakyQuyhoach)*((NhuCau!V$353:V$358)/10))+SUMPRODUCT((NhuCau!$E$353:$E$358=Kykehoach)*((NhuCau!V$353:V$358)/5))+SUMPRODUCT((NhuCau!$E$353:$E$358=$C342)*(NhuCau!V$353:V$358))),2)</f>
        <v>0</v>
      </c>
      <c r="T342" s="2">
        <f>ROUND((SUMPRODUCT((NhuCau!$E$353:$E$358=CakyQuyhoach)*((NhuCau!W$353:W$358)/10))+SUMPRODUCT((NhuCau!$E$353:$E$358=Kykehoach)*((NhuCau!W$353:W$358)/5))+SUMPRODUCT((NhuCau!$E$353:$E$358=$C342)*(NhuCau!W$353:W$358))),2)</f>
        <v>0</v>
      </c>
      <c r="U342" s="2">
        <f>ROUND((SUMPRODUCT((NhuCau!$E$353:$E$358=CakyQuyhoach)*((NhuCau!X$353:X$358)/10))+SUMPRODUCT((NhuCau!$E$353:$E$358=Kykehoach)*((NhuCau!X$353:X$358)/5))+SUMPRODUCT((NhuCau!$E$353:$E$358=$C342)*(NhuCau!X$353:X$358))),2)</f>
        <v>0</v>
      </c>
      <c r="V342" s="2">
        <f>ROUND((SUMPRODUCT((NhuCau!$E$353:$E$358=CakyQuyhoach)*((NhuCau!Y$353:Y$358)/10))+SUMPRODUCT((NhuCau!$E$353:$E$358=Kykehoach)*((NhuCau!Y$353:Y$358)/5))+SUMPRODUCT((NhuCau!$E$353:$E$358=$C342)*(NhuCau!Y$353:Y$358))),2)</f>
        <v>0</v>
      </c>
      <c r="W342" s="2">
        <f>ROUND((SUMPRODUCT((NhuCau!$E$353:$E$358=CakyQuyhoach)*((NhuCau!Z$353:Z$358)/10))+SUMPRODUCT((NhuCau!$E$353:$E$358=Kykehoach)*((NhuCau!Z$353:Z$358)/5))+SUMPRODUCT((NhuCau!$E$353:$E$358=$C342)*(NhuCau!Z$353:Z$358))),2)</f>
        <v>0</v>
      </c>
      <c r="X342" s="2">
        <f>ROUND((SUMPRODUCT((NhuCau!$E$353:$E$358=CakyQuyhoach)*((NhuCau!AA$353:AA$358)/10))+SUMPRODUCT((NhuCau!$E$353:$E$358=Kykehoach)*((NhuCau!AA$353:AA$358)/5))+SUMPRODUCT((NhuCau!$E$353:$E$358=$C342)*(NhuCau!AA$353:AA$358))),2)</f>
        <v>0</v>
      </c>
      <c r="Y342" s="2">
        <f>ROUND((SUMPRODUCT((NhuCau!$E$353:$E$358=CakyQuyhoach)*((NhuCau!AB$353:AB$358)/10))+SUMPRODUCT((NhuCau!$E$353:$E$358=Kykehoach)*((NhuCau!AB$353:AB$358)/5))+SUMPRODUCT((NhuCau!$E$353:$E$358=$C342)*(NhuCau!AB$353:AB$358))),2)</f>
        <v>0</v>
      </c>
      <c r="Z342" s="2">
        <f>ROUND((SUMPRODUCT((NhuCau!$E$353:$E$358=CakyQuyhoach)*((NhuCau!AC$353:AC$358)/10))+SUMPRODUCT((NhuCau!$E$353:$E$358=Kykehoach)*((NhuCau!AC$353:AC$358)/5))+SUMPRODUCT((NhuCau!$E$353:$E$358=$C342)*(NhuCau!AC$353:AC$358))),2)</f>
        <v>0</v>
      </c>
      <c r="AA342" s="2">
        <f>ROUND((SUMPRODUCT((NhuCau!$E$353:$E$358=CakyQuyhoach)*((NhuCau!AD$353:AD$358)/10))+SUMPRODUCT((NhuCau!$E$353:$E$358=Kykehoach)*((NhuCau!AD$353:AD$358)/5))+SUMPRODUCT((NhuCau!$E$353:$E$358=$C342)*(NhuCau!AD$353:AD$358))),2)</f>
        <v>0</v>
      </c>
      <c r="AB342" s="2">
        <f>ROUND((SUMPRODUCT((NhuCau!$E$353:$E$358=CakyQuyhoach)*((NhuCau!AE$353:AE$358)/10))+SUMPRODUCT((NhuCau!$E$353:$E$358=Kykehoach)*((NhuCau!AE$353:AE$358)/5))+SUMPRODUCT((NhuCau!$E$353:$E$358=$C342)*(NhuCau!AE$353:AE$358))),2)</f>
        <v>0</v>
      </c>
      <c r="AC342" s="2">
        <f>ROUND((SUMPRODUCT((NhuCau!$E$353:$E$358=CakyQuyhoach)*((NhuCau!AF$353:AF$358)/10))+SUMPRODUCT((NhuCau!$E$353:$E$358=Kykehoach)*((NhuCau!AF$353:AF$358)/5))+SUMPRODUCT((NhuCau!$E$353:$E$358=$C342)*(NhuCau!AF$353:AF$358))),2)</f>
        <v>0</v>
      </c>
      <c r="AD342" s="2">
        <f>ROUND((SUMPRODUCT((NhuCau!$E$353:$E$358=CakyQuyhoach)*((NhuCau!AG$353:AG$358)/10))+SUMPRODUCT((NhuCau!$E$353:$E$358=Kykehoach)*((NhuCau!AG$353:AG$358)/5))+SUMPRODUCT((NhuCau!$E$353:$E$358=$C342)*(NhuCau!AG$353:AG$358))),2)</f>
        <v>0</v>
      </c>
      <c r="AE342" s="2">
        <f>ROUND((SUMPRODUCT((NhuCau!$E$353:$E$358=CakyQuyhoach)*((NhuCau!AH$353:AH$358)/10))+SUMPRODUCT((NhuCau!$E$353:$E$358=Kykehoach)*((NhuCau!AH$353:AH$358)/5))+SUMPRODUCT((NhuCau!$E$353:$E$358=$C342)*(NhuCau!AH$353:AH$358))),2)</f>
        <v>0</v>
      </c>
      <c r="AF342" s="2">
        <f>ROUND((SUMPRODUCT((NhuCau!$E$353:$E$358=CakyQuyhoach)*((NhuCau!AI$353:AI$358)/10))+SUMPRODUCT((NhuCau!$E$353:$E$358=Kykehoach)*((NhuCau!AI$353:AI$358)/5))+SUMPRODUCT((NhuCau!$E$353:$E$358=$C342)*(NhuCau!AI$353:AI$358))),2)</f>
        <v>0</v>
      </c>
      <c r="AG342" s="2">
        <f>ROUND((SUMPRODUCT((NhuCau!$E$353:$E$358=CakyQuyhoach)*((NhuCau!AJ$353:AJ$358)/10))+SUMPRODUCT((NhuCau!$E$353:$E$358=Kykehoach)*((NhuCau!AJ$353:AJ$358)/5))+SUMPRODUCT((NhuCau!$E$353:$E$358=$C342)*(NhuCau!AJ$353:AJ$358))),2)</f>
        <v>0</v>
      </c>
      <c r="AH342" s="2">
        <f>ROUND((SUMPRODUCT((NhuCau!$E$353:$E$358=CakyQuyhoach)*((NhuCau!AK$353:AK$358)/10))+SUMPRODUCT((NhuCau!$E$353:$E$358=Kykehoach)*((NhuCau!AK$353:AK$358)/5))+SUMPRODUCT((NhuCau!$E$353:$E$358=$C342)*(NhuCau!AK$353:AK$358))),2)</f>
        <v>0</v>
      </c>
      <c r="AI342" s="2">
        <f>ROUND((SUMPRODUCT((NhuCau!$E$353:$E$358=CakyQuyhoach)*((NhuCau!AL$353:AL$358)/10))+SUMPRODUCT((NhuCau!$E$353:$E$358=Kykehoach)*((NhuCau!AL$353:AL$358)/5))+SUMPRODUCT((NhuCau!$E$353:$E$358=$C342)*(NhuCau!AL$353:AL$358))),2)</f>
        <v>0</v>
      </c>
      <c r="AJ342" s="2">
        <f>ROUND((SUMPRODUCT((NhuCau!$E$353:$E$358=CakyQuyhoach)*((NhuCau!AM$353:AM$358)/10))+SUMPRODUCT((NhuCau!$E$353:$E$358=Kykehoach)*((NhuCau!AM$353:AM$358)/5))+SUMPRODUCT((NhuCau!$E$353:$E$358=$C342)*(NhuCau!AM$353:AM$358))),2)</f>
        <v>0</v>
      </c>
      <c r="AK342" s="2">
        <f>ROUND((SUMPRODUCT((NhuCau!$E$353:$E$358=CakyQuyhoach)*((NhuCau!AN$353:AN$358)/10))+SUMPRODUCT((NhuCau!$E$353:$E$358=Kykehoach)*((NhuCau!AN$353:AN$358)/5))+SUMPRODUCT((NhuCau!$E$353:$E$358=$C342)*(NhuCau!AN$353:AN$358))),2)</f>
        <v>0</v>
      </c>
      <c r="AL342" s="2">
        <f>ROUND((SUMPRODUCT((NhuCau!$E$353:$E$358=CakyQuyhoach)*((NhuCau!AO$353:AO$358)/10))+SUMPRODUCT((NhuCau!$E$353:$E$358=Kykehoach)*((NhuCau!AO$353:AO$358)/5))+SUMPRODUCT((NhuCau!$E$353:$E$358=$C342)*(NhuCau!AO$353:AO$358))),2)</f>
        <v>0</v>
      </c>
      <c r="AM342" s="2">
        <f>ROUND((SUMPRODUCT((NhuCau!$E$353:$E$358=CakyQuyhoach)*((NhuCau!AP$353:AP$358)/10))+SUMPRODUCT((NhuCau!$E$353:$E$358=Kykehoach)*((NhuCau!AP$353:AP$358)/5))+SUMPRODUCT((NhuCau!$E$353:$E$358=$C342)*(NhuCau!AP$353:AP$358))),2)</f>
        <v>0</v>
      </c>
      <c r="AN342" s="2">
        <f>ROUND((SUMPRODUCT((NhuCau!$E$353:$E$358=CakyQuyhoach)*((NhuCau!AQ$353:AQ$358)/10))+SUMPRODUCT((NhuCau!$E$353:$E$358=Kykehoach)*((NhuCau!AQ$353:AQ$358)/5))+SUMPRODUCT((NhuCau!$E$353:$E$358=$C342)*(NhuCau!AQ$353:AQ$358))),2)</f>
        <v>0</v>
      </c>
      <c r="AO342" s="2">
        <f>ROUND((SUMPRODUCT((NhuCau!$E$353:$E$358=CakyQuyhoach)*((NhuCau!AR$353:AR$358)/10))+SUMPRODUCT((NhuCau!$E$353:$E$358=Kykehoach)*((NhuCau!AR$353:AR$358)/5))+SUMPRODUCT((NhuCau!$E$353:$E$358=$C342)*(NhuCau!AR$353:AR$358))),2)</f>
        <v>0</v>
      </c>
      <c r="AP342" s="2">
        <f>ROUND((SUMPRODUCT((NhuCau!$E$353:$E$358=CakyQuyhoach)*((NhuCau!AS$353:AS$358)/10))+SUMPRODUCT((NhuCau!$E$353:$E$358=Kykehoach)*((NhuCau!AS$353:AS$358)/5))+SUMPRODUCT((NhuCau!$E$353:$E$358=$C342)*(NhuCau!AS$353:AS$358))),2)</f>
        <v>0</v>
      </c>
      <c r="AQ342" s="2">
        <f>ROUND((SUMPRODUCT((NhuCau!$E$353:$E$358=CakyQuyhoach)*((NhuCau!AT$353:AT$358)/10))+SUMPRODUCT((NhuCau!$E$353:$E$358=Kykehoach)*((NhuCau!AT$353:AT$358)/5))+SUMPRODUCT((NhuCau!$E$353:$E$358=$C342)*(NhuCau!AT$353:AT$358))),2)</f>
        <v>0</v>
      </c>
      <c r="AR342" s="2">
        <f>ROUND((SUMPRODUCT((NhuCau!$E$353:$E$358=CakyQuyhoach)*((NhuCau!AU$353:AU$358)/10))+SUMPRODUCT((NhuCau!$E$353:$E$358=Kykehoach)*((NhuCau!AU$353:AU$358)/5))+SUMPRODUCT((NhuCau!$E$353:$E$358=$C342)*(NhuCau!AU$353:AU$358))),2)</f>
        <v>0</v>
      </c>
      <c r="AS342" s="2">
        <f>ROUND((SUMPRODUCT((NhuCau!$E$353:$E$358=CakyQuyhoach)*((NhuCau!AV$353:AV$358)/10))+SUMPRODUCT((NhuCau!$E$353:$E$358=Kykehoach)*((NhuCau!AV$353:AV$358)/5))+SUMPRODUCT((NhuCau!$E$353:$E$358=$C342)*(NhuCau!AV$353:AV$358))),2)</f>
        <v>0</v>
      </c>
      <c r="AT342" s="2">
        <f>ROUND((SUMPRODUCT((NhuCau!$E$353:$E$358=CakyQuyhoach)*((NhuCau!AW$353:AW$358)/10))+SUMPRODUCT((NhuCau!$E$353:$E$358=Kykehoach)*((NhuCau!AW$353:AW$358)/5))+SUMPRODUCT((NhuCau!$E$353:$E$358=$C342)*(NhuCau!AW$353:AW$358))),2)</f>
        <v>0</v>
      </c>
      <c r="AU342" s="2">
        <f>ROUND((SUMPRODUCT((NhuCau!$E$353:$E$358=CakyQuyhoach)*((NhuCau!AX$353:AX$358)/10))+SUMPRODUCT((NhuCau!$E$353:$E$358=Kykehoach)*((NhuCau!AX$353:AX$358)/5))+SUMPRODUCT((NhuCau!$E$353:$E$358=$C342)*(NhuCau!AX$353:AX$358))),2)</f>
        <v>0</v>
      </c>
      <c r="AV342" s="2">
        <f>ROUND((SUMPRODUCT((NhuCau!$E$353:$E$358=CakyQuyhoach)*((NhuCau!AY$353:AY$358)/10))+SUMPRODUCT((NhuCau!$E$353:$E$358=Kykehoach)*((NhuCau!AY$353:AY$358)/5))+SUMPRODUCT((NhuCau!$E$353:$E$358=$C342)*(NhuCau!AY$353:AY$358))),2)</f>
        <v>0</v>
      </c>
      <c r="AW342" s="2">
        <f>ROUND((SUMPRODUCT((NhuCau!$E$353:$E$358=CakyQuyhoach)*((NhuCau!AZ$353:AZ$358)/10))+SUMPRODUCT((NhuCau!$E$353:$E$358=Kykehoach)*((NhuCau!AZ$353:AZ$358)/5))+SUMPRODUCT((NhuCau!$E$353:$E$358=$C342)*(NhuCau!AZ$353:AZ$358))),2)</f>
        <v>0</v>
      </c>
      <c r="AX342" s="2">
        <f>ROUND((SUMPRODUCT((NhuCau!$E$353:$E$358=CakyQuyhoach)*((NhuCau!BA$353:BA$358)/10))+SUMPRODUCT((NhuCau!$E$353:$E$358=Kykehoach)*((NhuCau!BA$353:BA$358)/5))+SUMPRODUCT((NhuCau!$E$353:$E$358=$C342)*(NhuCau!BA$353:BA$358))),2)</f>
        <v>0</v>
      </c>
      <c r="AY342" s="2">
        <f>ROUND((SUMPRODUCT((NhuCau!$E$353:$E$358=CakyQuyhoach)*((NhuCau!BB$353:BB$358)/10))+SUMPRODUCT((NhuCau!$E$353:$E$358=Kykehoach)*((NhuCau!BB$353:BB$358)/5))+SUMPRODUCT((NhuCau!$E$353:$E$358=$C342)*(NhuCau!BB$353:BB$358))),2)</f>
        <v>0</v>
      </c>
      <c r="AZ342" s="2">
        <f>ROUND((SUMPRODUCT((NhuCau!$E$353:$E$358=CakyQuyhoach)*((NhuCau!BD$353:BD$358)/10))+SUMPRODUCT((NhuCau!$E$353:$E$358=Kykehoach)*((NhuCau!BD$353:BD$358)/5))+SUMPRODUCT((NhuCau!$E$353:$E$358=$C342)*(NhuCau!BD$353:BD$358))),2)</f>
        <v>0</v>
      </c>
      <c r="BA342" s="2">
        <f>ROUND((SUMPRODUCT((NhuCau!$E$353:$E$358=CakyQuyhoach)*((NhuCau!BE$353:BE$358)/10))+SUMPRODUCT((NhuCau!$E$353:$E$358=Kykehoach)*((NhuCau!BE$353:BE$358)/5))+SUMPRODUCT((NhuCau!$E$353:$E$358=$C342)*(NhuCau!BE$353:BE$358))),2)</f>
        <v>0</v>
      </c>
      <c r="BB342" s="2">
        <f>ROUND((SUMPRODUCT((NhuCau!$E$353:$E$358=CakyQuyhoach)*((NhuCau!BF$353:BF$358)/10))+SUMPRODUCT((NhuCau!$E$353:$E$358=Kykehoach)*((NhuCau!BF$353:BF$358)/5))+SUMPRODUCT((NhuCau!$E$353:$E$358=$C342)*(NhuCau!BF$353:BF$358))),2)</f>
        <v>0</v>
      </c>
      <c r="BC342" s="2">
        <f>ROUND((SUMPRODUCT((NhuCau!$E$353:$E$358=CakyQuyhoach)*((NhuCau!BG$353:BG$358)/10))+SUMPRODUCT((NhuCau!$E$353:$E$358=Kykehoach)*((NhuCau!BG$353:BG$358)/5))+SUMPRODUCT((NhuCau!$E$353:$E$358=$C342)*(NhuCau!BG$353:BG$358))),2)</f>
        <v>0</v>
      </c>
      <c r="BD342" s="2">
        <f>ROUND((SUMPRODUCT((NhuCau!$E$353:$E$358=CakyQuyhoach)*((NhuCau!BH$353:BH$358)/10))+SUMPRODUCT((NhuCau!$E$353:$E$358=Kykehoach)*((NhuCau!BH$353:BH$358)/5))+SUMPRODUCT((NhuCau!$E$353:$E$358=$C342)*(NhuCau!BH$353:BH$358))),2)</f>
        <v>0</v>
      </c>
      <c r="BE342" s="2">
        <f>ROUND((SUMPRODUCT((NhuCau!$E$353:$E$358=CakyQuyhoach)*((NhuCau!BI$353:BI$358)/10))+SUMPRODUCT((NhuCau!$E$353:$E$358=Kykehoach)*((NhuCau!BI$353:BI$358)/5))+SUMPRODUCT((NhuCau!$E$353:$E$358=$C342)*(NhuCau!BI$353:BI$358))),2)</f>
        <v>0</v>
      </c>
      <c r="BF342" s="2">
        <f>ROUND((SUMPRODUCT((NhuCau!$E$353:$E$358=CakyQuyhoach)*((NhuCau!BJ$353:BJ$358)/10))+SUMPRODUCT((NhuCau!$E$353:$E$358=Kykehoach)*((NhuCau!BJ$353:BJ$358)/5))+SUMPRODUCT((NhuCau!$E$353:$E$358=$C342)*(NhuCau!BJ$353:BJ$358))),2)</f>
        <v>0</v>
      </c>
      <c r="BG342" s="2">
        <f>ROUND((SUMPRODUCT((NhuCau!$E$353:$E$358=CakyQuyhoach)*((NhuCau!BK$353:BK$358)/10))+SUMPRODUCT((NhuCau!$E$353:$E$358=Kykehoach)*((NhuCau!BK$353:BK$358)/5))+SUMPRODUCT((NhuCau!$E$353:$E$358=$C342)*(NhuCau!BK$353:BK$358))),2)</f>
        <v>0</v>
      </c>
    </row>
    <row r="343" spans="1:59" s="1" customFormat="1" ht="16.5" customHeight="1">
      <c r="A343" s="251" t="s">
        <v>42</v>
      </c>
      <c r="B343" s="252"/>
      <c r="C343" s="253" t="str">
        <f>BANGTINH!O8</f>
        <v>Năm 2027</v>
      </c>
      <c r="D343" s="246" t="s">
        <v>55</v>
      </c>
      <c r="E343" s="255">
        <f>SUM(F343:BG343)</f>
        <v>0</v>
      </c>
      <c r="F343" s="2">
        <f>ROUND((SUMPRODUCT((NhuCau!$E$353:$E$358=CakyQuyhoach)*((NhuCau!I$353:I$358)/10))+SUMPRODUCT((NhuCau!$E$353:$E$358=Kykehoach)*((NhuCau!I$353:I$358)/5))+SUMPRODUCT((NhuCau!$E$353:$E$358=$C343)*(NhuCau!I$353:I$358))),2)</f>
        <v>0</v>
      </c>
      <c r="G343" s="2">
        <f>ROUND((SUMPRODUCT((NhuCau!$E$353:$E$358=CakyQuyhoach)*((NhuCau!J$353:J$358)/10))+SUMPRODUCT((NhuCau!$E$353:$E$358=Kykehoach)*((NhuCau!J$353:J$358)/5))+SUMPRODUCT((NhuCau!$E$353:$E$358=$C343)*(NhuCau!J$353:J$358))),2)</f>
        <v>0</v>
      </c>
      <c r="H343" s="2">
        <f>ROUND((SUMPRODUCT((NhuCau!$E$353:$E$358=CakyQuyhoach)*((NhuCau!K$353:K$358)/10))+SUMPRODUCT((NhuCau!$E$353:$E$358=Kykehoach)*((NhuCau!K$353:K$358)/5))+SUMPRODUCT((NhuCau!$E$353:$E$358=$C343)*(NhuCau!K$353:K$358))),2)</f>
        <v>0</v>
      </c>
      <c r="I343" s="2">
        <f>ROUND((SUMPRODUCT((NhuCau!$E$353:$E$358=CakyQuyhoach)*((NhuCau!L$353:L$358)/10))+SUMPRODUCT((NhuCau!$E$353:$E$358=Kykehoach)*((NhuCau!L$353:L$358)/5))+SUMPRODUCT((NhuCau!$E$353:$E$358=$C343)*(NhuCau!L$353:L$358))),2)</f>
        <v>0</v>
      </c>
      <c r="J343" s="2">
        <f>ROUND((SUMPRODUCT((NhuCau!$E$353:$E$358=CakyQuyhoach)*((NhuCau!M$353:M$358)/10))+SUMPRODUCT((NhuCau!$E$353:$E$358=Kykehoach)*((NhuCau!M$353:M$358)/5))+SUMPRODUCT((NhuCau!$E$353:$E$358=$C343)*(NhuCau!M$353:M$358))),2)</f>
        <v>0</v>
      </c>
      <c r="K343" s="2">
        <f>ROUND((SUMPRODUCT((NhuCau!$E$353:$E$358=CakyQuyhoach)*((NhuCau!N$353:N$358)/10))+SUMPRODUCT((NhuCau!$E$353:$E$358=Kykehoach)*((NhuCau!N$353:N$358)/5))+SUMPRODUCT((NhuCau!$E$353:$E$358=$C343)*(NhuCau!N$353:N$358))),2)</f>
        <v>0</v>
      </c>
      <c r="L343" s="2">
        <f>ROUND((SUMPRODUCT((NhuCau!$E$353:$E$358=CakyQuyhoach)*((NhuCau!O$353:O$358)/10))+SUMPRODUCT((NhuCau!$E$353:$E$358=Kykehoach)*((NhuCau!O$353:O$358)/5))+SUMPRODUCT((NhuCau!$E$353:$E$358=$C343)*(NhuCau!O$353:O$358))),2)</f>
        <v>0</v>
      </c>
      <c r="M343" s="2">
        <f>ROUND((SUMPRODUCT((NhuCau!$E$353:$E$358=CakyQuyhoach)*((NhuCau!P$353:P$358)/10))+SUMPRODUCT((NhuCau!$E$353:$E$358=Kykehoach)*((NhuCau!P$353:P$358)/5))+SUMPRODUCT((NhuCau!$E$353:$E$358=$C343)*(NhuCau!P$353:P$358))),2)</f>
        <v>0</v>
      </c>
      <c r="N343" s="2">
        <f>ROUND((SUMPRODUCT((NhuCau!$E$353:$E$358=CakyQuyhoach)*((NhuCau!Q$353:Q$358)/10))+SUMPRODUCT((NhuCau!$E$353:$E$358=Kykehoach)*((NhuCau!Q$353:Q$358)/5))+SUMPRODUCT((NhuCau!$E$353:$E$358=$C343)*(NhuCau!Q$353:Q$358))),2)</f>
        <v>0</v>
      </c>
      <c r="O343" s="2">
        <f>ROUND((SUMPRODUCT((NhuCau!$E$353:$E$358=CakyQuyhoach)*((NhuCau!R$353:R$358)/10))+SUMPRODUCT((NhuCau!$E$353:$E$358=Kykehoach)*((NhuCau!R$353:R$358)/5))+SUMPRODUCT((NhuCau!$E$353:$E$358=$C343)*(NhuCau!R$353:R$358))),2)</f>
        <v>0</v>
      </c>
      <c r="P343" s="2">
        <f>ROUND((SUMPRODUCT((NhuCau!$E$353:$E$358=CakyQuyhoach)*((NhuCau!S$353:S$358)/10))+SUMPRODUCT((NhuCau!$E$353:$E$358=Kykehoach)*((NhuCau!S$353:S$358)/5))+SUMPRODUCT((NhuCau!$E$353:$E$358=$C343)*(NhuCau!S$353:S$358))),2)</f>
        <v>0</v>
      </c>
      <c r="Q343" s="2">
        <f>ROUND((SUMPRODUCT((NhuCau!$E$353:$E$358=CakyQuyhoach)*((NhuCau!T$353:T$358)/10))+SUMPRODUCT((NhuCau!$E$353:$E$358=Kykehoach)*((NhuCau!T$353:T$358)/5))+SUMPRODUCT((NhuCau!$E$353:$E$358=$C343)*(NhuCau!T$353:T$358))),2)</f>
        <v>0</v>
      </c>
      <c r="R343" s="2">
        <f>ROUND((SUMPRODUCT((NhuCau!$E$353:$E$358=CakyQuyhoach)*((NhuCau!U$353:U$358)/10))+SUMPRODUCT((NhuCau!$E$353:$E$358=Kykehoach)*((NhuCau!U$353:U$358)/5))+SUMPRODUCT((NhuCau!$E$353:$E$358=$C343)*(NhuCau!U$353:U$358))),2)</f>
        <v>0</v>
      </c>
      <c r="S343" s="2">
        <f>ROUND((SUMPRODUCT((NhuCau!$E$353:$E$358=CakyQuyhoach)*((NhuCau!V$353:V$358)/10))+SUMPRODUCT((NhuCau!$E$353:$E$358=Kykehoach)*((NhuCau!V$353:V$358)/5))+SUMPRODUCT((NhuCau!$E$353:$E$358=$C343)*(NhuCau!V$353:V$358))),2)</f>
        <v>0</v>
      </c>
      <c r="T343" s="2">
        <f>ROUND((SUMPRODUCT((NhuCau!$E$353:$E$358=CakyQuyhoach)*((NhuCau!W$353:W$358)/10))+SUMPRODUCT((NhuCau!$E$353:$E$358=Kykehoach)*((NhuCau!W$353:W$358)/5))+SUMPRODUCT((NhuCau!$E$353:$E$358=$C343)*(NhuCau!W$353:W$358))),2)</f>
        <v>0</v>
      </c>
      <c r="U343" s="2">
        <f>ROUND((SUMPRODUCT((NhuCau!$E$353:$E$358=CakyQuyhoach)*((NhuCau!X$353:X$358)/10))+SUMPRODUCT((NhuCau!$E$353:$E$358=Kykehoach)*((NhuCau!X$353:X$358)/5))+SUMPRODUCT((NhuCau!$E$353:$E$358=$C343)*(NhuCau!X$353:X$358))),2)</f>
        <v>0</v>
      </c>
      <c r="V343" s="2">
        <f>ROUND((SUMPRODUCT((NhuCau!$E$353:$E$358=CakyQuyhoach)*((NhuCau!Y$353:Y$358)/10))+SUMPRODUCT((NhuCau!$E$353:$E$358=Kykehoach)*((NhuCau!Y$353:Y$358)/5))+SUMPRODUCT((NhuCau!$E$353:$E$358=$C343)*(NhuCau!Y$353:Y$358))),2)</f>
        <v>0</v>
      </c>
      <c r="W343" s="2">
        <f>ROUND((SUMPRODUCT((NhuCau!$E$353:$E$358=CakyQuyhoach)*((NhuCau!Z$353:Z$358)/10))+SUMPRODUCT((NhuCau!$E$353:$E$358=Kykehoach)*((NhuCau!Z$353:Z$358)/5))+SUMPRODUCT((NhuCau!$E$353:$E$358=$C343)*(NhuCau!Z$353:Z$358))),2)</f>
        <v>0</v>
      </c>
      <c r="X343" s="2">
        <f>ROUND((SUMPRODUCT((NhuCau!$E$353:$E$358=CakyQuyhoach)*((NhuCau!AA$353:AA$358)/10))+SUMPRODUCT((NhuCau!$E$353:$E$358=Kykehoach)*((NhuCau!AA$353:AA$358)/5))+SUMPRODUCT((NhuCau!$E$353:$E$358=$C343)*(NhuCau!AA$353:AA$358))),2)</f>
        <v>0</v>
      </c>
      <c r="Y343" s="2">
        <f>ROUND((SUMPRODUCT((NhuCau!$E$353:$E$358=CakyQuyhoach)*((NhuCau!AB$353:AB$358)/10))+SUMPRODUCT((NhuCau!$E$353:$E$358=Kykehoach)*((NhuCau!AB$353:AB$358)/5))+SUMPRODUCT((NhuCau!$E$353:$E$358=$C343)*(NhuCau!AB$353:AB$358))),2)</f>
        <v>0</v>
      </c>
      <c r="Z343" s="2">
        <f>ROUND((SUMPRODUCT((NhuCau!$E$353:$E$358=CakyQuyhoach)*((NhuCau!AC$353:AC$358)/10))+SUMPRODUCT((NhuCau!$E$353:$E$358=Kykehoach)*((NhuCau!AC$353:AC$358)/5))+SUMPRODUCT((NhuCau!$E$353:$E$358=$C343)*(NhuCau!AC$353:AC$358))),2)</f>
        <v>0</v>
      </c>
      <c r="AA343" s="2">
        <f>ROUND((SUMPRODUCT((NhuCau!$E$353:$E$358=CakyQuyhoach)*((NhuCau!AD$353:AD$358)/10))+SUMPRODUCT((NhuCau!$E$353:$E$358=Kykehoach)*((NhuCau!AD$353:AD$358)/5))+SUMPRODUCT((NhuCau!$E$353:$E$358=$C343)*(NhuCau!AD$353:AD$358))),2)</f>
        <v>0</v>
      </c>
      <c r="AB343" s="2">
        <f>ROUND((SUMPRODUCT((NhuCau!$E$353:$E$358=CakyQuyhoach)*((NhuCau!AE$353:AE$358)/10))+SUMPRODUCT((NhuCau!$E$353:$E$358=Kykehoach)*((NhuCau!AE$353:AE$358)/5))+SUMPRODUCT((NhuCau!$E$353:$E$358=$C343)*(NhuCau!AE$353:AE$358))),2)</f>
        <v>0</v>
      </c>
      <c r="AC343" s="2">
        <f>ROUND((SUMPRODUCT((NhuCau!$E$353:$E$358=CakyQuyhoach)*((NhuCau!AF$353:AF$358)/10))+SUMPRODUCT((NhuCau!$E$353:$E$358=Kykehoach)*((NhuCau!AF$353:AF$358)/5))+SUMPRODUCT((NhuCau!$E$353:$E$358=$C343)*(NhuCau!AF$353:AF$358))),2)</f>
        <v>0</v>
      </c>
      <c r="AD343" s="2">
        <f>ROUND((SUMPRODUCT((NhuCau!$E$353:$E$358=CakyQuyhoach)*((NhuCau!AG$353:AG$358)/10))+SUMPRODUCT((NhuCau!$E$353:$E$358=Kykehoach)*((NhuCau!AG$353:AG$358)/5))+SUMPRODUCT((NhuCau!$E$353:$E$358=$C343)*(NhuCau!AG$353:AG$358))),2)</f>
        <v>0</v>
      </c>
      <c r="AE343" s="2">
        <f>ROUND((SUMPRODUCT((NhuCau!$E$353:$E$358=CakyQuyhoach)*((NhuCau!AH$353:AH$358)/10))+SUMPRODUCT((NhuCau!$E$353:$E$358=Kykehoach)*((NhuCau!AH$353:AH$358)/5))+SUMPRODUCT((NhuCau!$E$353:$E$358=$C343)*(NhuCau!AH$353:AH$358))),2)</f>
        <v>0</v>
      </c>
      <c r="AF343" s="2">
        <f>ROUND((SUMPRODUCT((NhuCau!$E$353:$E$358=CakyQuyhoach)*((NhuCau!AI$353:AI$358)/10))+SUMPRODUCT((NhuCau!$E$353:$E$358=Kykehoach)*((NhuCau!AI$353:AI$358)/5))+SUMPRODUCT((NhuCau!$E$353:$E$358=$C343)*(NhuCau!AI$353:AI$358))),2)</f>
        <v>0</v>
      </c>
      <c r="AG343" s="2">
        <f>ROUND((SUMPRODUCT((NhuCau!$E$353:$E$358=CakyQuyhoach)*((NhuCau!AJ$353:AJ$358)/10))+SUMPRODUCT((NhuCau!$E$353:$E$358=Kykehoach)*((NhuCau!AJ$353:AJ$358)/5))+SUMPRODUCT((NhuCau!$E$353:$E$358=$C343)*(NhuCau!AJ$353:AJ$358))),2)</f>
        <v>0</v>
      </c>
      <c r="AH343" s="2">
        <f>ROUND((SUMPRODUCT((NhuCau!$E$353:$E$358=CakyQuyhoach)*((NhuCau!AK$353:AK$358)/10))+SUMPRODUCT((NhuCau!$E$353:$E$358=Kykehoach)*((NhuCau!AK$353:AK$358)/5))+SUMPRODUCT((NhuCau!$E$353:$E$358=$C343)*(NhuCau!AK$353:AK$358))),2)</f>
        <v>0</v>
      </c>
      <c r="AI343" s="2">
        <f>ROUND((SUMPRODUCT((NhuCau!$E$353:$E$358=CakyQuyhoach)*((NhuCau!AL$353:AL$358)/10))+SUMPRODUCT((NhuCau!$E$353:$E$358=Kykehoach)*((NhuCau!AL$353:AL$358)/5))+SUMPRODUCT((NhuCau!$E$353:$E$358=$C343)*(NhuCau!AL$353:AL$358))),2)</f>
        <v>0</v>
      </c>
      <c r="AJ343" s="2">
        <f>ROUND((SUMPRODUCT((NhuCau!$E$353:$E$358=CakyQuyhoach)*((NhuCau!AM$353:AM$358)/10))+SUMPRODUCT((NhuCau!$E$353:$E$358=Kykehoach)*((NhuCau!AM$353:AM$358)/5))+SUMPRODUCT((NhuCau!$E$353:$E$358=$C343)*(NhuCau!AM$353:AM$358))),2)</f>
        <v>0</v>
      </c>
      <c r="AK343" s="2">
        <f>ROUND((SUMPRODUCT((NhuCau!$E$353:$E$358=CakyQuyhoach)*((NhuCau!AN$353:AN$358)/10))+SUMPRODUCT((NhuCau!$E$353:$E$358=Kykehoach)*((NhuCau!AN$353:AN$358)/5))+SUMPRODUCT((NhuCau!$E$353:$E$358=$C343)*(NhuCau!AN$353:AN$358))),2)</f>
        <v>0</v>
      </c>
      <c r="AL343" s="2">
        <f>ROUND((SUMPRODUCT((NhuCau!$E$353:$E$358=CakyQuyhoach)*((NhuCau!AO$353:AO$358)/10))+SUMPRODUCT((NhuCau!$E$353:$E$358=Kykehoach)*((NhuCau!AO$353:AO$358)/5))+SUMPRODUCT((NhuCau!$E$353:$E$358=$C343)*(NhuCau!AO$353:AO$358))),2)</f>
        <v>0</v>
      </c>
      <c r="AM343" s="2">
        <f>ROUND((SUMPRODUCT((NhuCau!$E$353:$E$358=CakyQuyhoach)*((NhuCau!AP$353:AP$358)/10))+SUMPRODUCT((NhuCau!$E$353:$E$358=Kykehoach)*((NhuCau!AP$353:AP$358)/5))+SUMPRODUCT((NhuCau!$E$353:$E$358=$C343)*(NhuCau!AP$353:AP$358))),2)</f>
        <v>0</v>
      </c>
      <c r="AN343" s="2">
        <f>ROUND((SUMPRODUCT((NhuCau!$E$353:$E$358=CakyQuyhoach)*((NhuCau!AQ$353:AQ$358)/10))+SUMPRODUCT((NhuCau!$E$353:$E$358=Kykehoach)*((NhuCau!AQ$353:AQ$358)/5))+SUMPRODUCT((NhuCau!$E$353:$E$358=$C343)*(NhuCau!AQ$353:AQ$358))),2)</f>
        <v>0</v>
      </c>
      <c r="AO343" s="2">
        <f>ROUND((SUMPRODUCT((NhuCau!$E$353:$E$358=CakyQuyhoach)*((NhuCau!AR$353:AR$358)/10))+SUMPRODUCT((NhuCau!$E$353:$E$358=Kykehoach)*((NhuCau!AR$353:AR$358)/5))+SUMPRODUCT((NhuCau!$E$353:$E$358=$C343)*(NhuCau!AR$353:AR$358))),2)</f>
        <v>0</v>
      </c>
      <c r="AP343" s="2">
        <f>ROUND((SUMPRODUCT((NhuCau!$E$353:$E$358=CakyQuyhoach)*((NhuCau!AS$353:AS$358)/10))+SUMPRODUCT((NhuCau!$E$353:$E$358=Kykehoach)*((NhuCau!AS$353:AS$358)/5))+SUMPRODUCT((NhuCau!$E$353:$E$358=$C343)*(NhuCau!AS$353:AS$358))),2)</f>
        <v>0</v>
      </c>
      <c r="AQ343" s="2">
        <f>ROUND((SUMPRODUCT((NhuCau!$E$353:$E$358=CakyQuyhoach)*((NhuCau!AT$353:AT$358)/10))+SUMPRODUCT((NhuCau!$E$353:$E$358=Kykehoach)*((NhuCau!AT$353:AT$358)/5))+SUMPRODUCT((NhuCau!$E$353:$E$358=$C343)*(NhuCau!AT$353:AT$358))),2)</f>
        <v>0</v>
      </c>
      <c r="AR343" s="2">
        <f>ROUND((SUMPRODUCT((NhuCau!$E$353:$E$358=CakyQuyhoach)*((NhuCau!AU$353:AU$358)/10))+SUMPRODUCT((NhuCau!$E$353:$E$358=Kykehoach)*((NhuCau!AU$353:AU$358)/5))+SUMPRODUCT((NhuCau!$E$353:$E$358=$C343)*(NhuCau!AU$353:AU$358))),2)</f>
        <v>0</v>
      </c>
      <c r="AS343" s="2">
        <f>ROUND((SUMPRODUCT((NhuCau!$E$353:$E$358=CakyQuyhoach)*((NhuCau!AV$353:AV$358)/10))+SUMPRODUCT((NhuCau!$E$353:$E$358=Kykehoach)*((NhuCau!AV$353:AV$358)/5))+SUMPRODUCT((NhuCau!$E$353:$E$358=$C343)*(NhuCau!AV$353:AV$358))),2)</f>
        <v>0</v>
      </c>
      <c r="AT343" s="2">
        <f>ROUND((SUMPRODUCT((NhuCau!$E$353:$E$358=CakyQuyhoach)*((NhuCau!AW$353:AW$358)/10))+SUMPRODUCT((NhuCau!$E$353:$E$358=Kykehoach)*((NhuCau!AW$353:AW$358)/5))+SUMPRODUCT((NhuCau!$E$353:$E$358=$C343)*(NhuCau!AW$353:AW$358))),2)</f>
        <v>0</v>
      </c>
      <c r="AU343" s="2">
        <f>ROUND((SUMPRODUCT((NhuCau!$E$353:$E$358=CakyQuyhoach)*((NhuCau!AX$353:AX$358)/10))+SUMPRODUCT((NhuCau!$E$353:$E$358=Kykehoach)*((NhuCau!AX$353:AX$358)/5))+SUMPRODUCT((NhuCau!$E$353:$E$358=$C343)*(NhuCau!AX$353:AX$358))),2)</f>
        <v>0</v>
      </c>
      <c r="AV343" s="2">
        <f>ROUND((SUMPRODUCT((NhuCau!$E$353:$E$358=CakyQuyhoach)*((NhuCau!AY$353:AY$358)/10))+SUMPRODUCT((NhuCau!$E$353:$E$358=Kykehoach)*((NhuCau!AY$353:AY$358)/5))+SUMPRODUCT((NhuCau!$E$353:$E$358=$C343)*(NhuCau!AY$353:AY$358))),2)</f>
        <v>0</v>
      </c>
      <c r="AW343" s="2">
        <f>ROUND((SUMPRODUCT((NhuCau!$E$353:$E$358=CakyQuyhoach)*((NhuCau!AZ$353:AZ$358)/10))+SUMPRODUCT((NhuCau!$E$353:$E$358=Kykehoach)*((NhuCau!AZ$353:AZ$358)/5))+SUMPRODUCT((NhuCau!$E$353:$E$358=$C343)*(NhuCau!AZ$353:AZ$358))),2)</f>
        <v>0</v>
      </c>
      <c r="AX343" s="2">
        <f>ROUND((SUMPRODUCT((NhuCau!$E$353:$E$358=CakyQuyhoach)*((NhuCau!BA$353:BA$358)/10))+SUMPRODUCT((NhuCau!$E$353:$E$358=Kykehoach)*((NhuCau!BA$353:BA$358)/5))+SUMPRODUCT((NhuCau!$E$353:$E$358=$C343)*(NhuCau!BA$353:BA$358))),2)</f>
        <v>0</v>
      </c>
      <c r="AY343" s="2">
        <f>ROUND((SUMPRODUCT((NhuCau!$E$353:$E$358=CakyQuyhoach)*((NhuCau!BB$353:BB$358)/10))+SUMPRODUCT((NhuCau!$E$353:$E$358=Kykehoach)*((NhuCau!BB$353:BB$358)/5))+SUMPRODUCT((NhuCau!$E$353:$E$358=$C343)*(NhuCau!BB$353:BB$358))),2)</f>
        <v>0</v>
      </c>
      <c r="AZ343" s="2">
        <f>ROUND((SUMPRODUCT((NhuCau!$E$353:$E$358=CakyQuyhoach)*((NhuCau!BD$353:BD$358)/10))+SUMPRODUCT((NhuCau!$E$353:$E$358=Kykehoach)*((NhuCau!BD$353:BD$358)/5))+SUMPRODUCT((NhuCau!$E$353:$E$358=$C343)*(NhuCau!BD$353:BD$358))),2)</f>
        <v>0</v>
      </c>
      <c r="BA343" s="2">
        <f>ROUND((SUMPRODUCT((NhuCau!$E$353:$E$358=CakyQuyhoach)*((NhuCau!BE$353:BE$358)/10))+SUMPRODUCT((NhuCau!$E$353:$E$358=Kykehoach)*((NhuCau!BE$353:BE$358)/5))+SUMPRODUCT((NhuCau!$E$353:$E$358=$C343)*(NhuCau!BE$353:BE$358))),2)</f>
        <v>0</v>
      </c>
      <c r="BB343" s="2">
        <f>ROUND((SUMPRODUCT((NhuCau!$E$353:$E$358=CakyQuyhoach)*((NhuCau!BF$353:BF$358)/10))+SUMPRODUCT((NhuCau!$E$353:$E$358=Kykehoach)*((NhuCau!BF$353:BF$358)/5))+SUMPRODUCT((NhuCau!$E$353:$E$358=$C343)*(NhuCau!BF$353:BF$358))),2)</f>
        <v>0</v>
      </c>
      <c r="BC343" s="2">
        <f>ROUND((SUMPRODUCT((NhuCau!$E$353:$E$358=CakyQuyhoach)*((NhuCau!BG$353:BG$358)/10))+SUMPRODUCT((NhuCau!$E$353:$E$358=Kykehoach)*((NhuCau!BG$353:BG$358)/5))+SUMPRODUCT((NhuCau!$E$353:$E$358=$C343)*(NhuCau!BG$353:BG$358))),2)</f>
        <v>0</v>
      </c>
      <c r="BD343" s="2">
        <f>ROUND((SUMPRODUCT((NhuCau!$E$353:$E$358=CakyQuyhoach)*((NhuCau!BH$353:BH$358)/10))+SUMPRODUCT((NhuCau!$E$353:$E$358=Kykehoach)*((NhuCau!BH$353:BH$358)/5))+SUMPRODUCT((NhuCau!$E$353:$E$358=$C343)*(NhuCau!BH$353:BH$358))),2)</f>
        <v>0</v>
      </c>
      <c r="BE343" s="2">
        <f>ROUND((SUMPRODUCT((NhuCau!$E$353:$E$358=CakyQuyhoach)*((NhuCau!BI$353:BI$358)/10))+SUMPRODUCT((NhuCau!$E$353:$E$358=Kykehoach)*((NhuCau!BI$353:BI$358)/5))+SUMPRODUCT((NhuCau!$E$353:$E$358=$C343)*(NhuCau!BI$353:BI$358))),2)</f>
        <v>0</v>
      </c>
      <c r="BF343" s="2">
        <f>ROUND((SUMPRODUCT((NhuCau!$E$353:$E$358=CakyQuyhoach)*((NhuCau!BJ$353:BJ$358)/10))+SUMPRODUCT((NhuCau!$E$353:$E$358=Kykehoach)*((NhuCau!BJ$353:BJ$358)/5))+SUMPRODUCT((NhuCau!$E$353:$E$358=$C343)*(NhuCau!BJ$353:BJ$358))),2)</f>
        <v>0</v>
      </c>
      <c r="BG343" s="2">
        <f>ROUND((SUMPRODUCT((NhuCau!$E$353:$E$358=CakyQuyhoach)*((NhuCau!BK$353:BK$358)/10))+SUMPRODUCT((NhuCau!$E$353:$E$358=Kykehoach)*((NhuCau!BK$353:BK$358)/5))+SUMPRODUCT((NhuCau!$E$353:$E$358=$C343)*(NhuCau!BK$353:BK$358))),2)</f>
        <v>0</v>
      </c>
    </row>
    <row r="344" spans="1:59" s="1" customFormat="1" ht="16.5" customHeight="1">
      <c r="A344" s="251" t="s">
        <v>42</v>
      </c>
      <c r="B344" s="252"/>
      <c r="C344" s="253" t="str">
        <f>BANGTINH!O9</f>
        <v>Năm 2028</v>
      </c>
      <c r="D344" s="246" t="s">
        <v>55</v>
      </c>
      <c r="E344" s="255">
        <f>SUM(F344:BG344)</f>
        <v>0</v>
      </c>
      <c r="F344" s="2">
        <f>ROUND((SUMPRODUCT((NhuCau!$E$353:$E$358=CakyQuyhoach)*((NhuCau!I$353:I$358)/10))+SUMPRODUCT((NhuCau!$E$353:$E$358=Kykehoach)*((NhuCau!I$353:I$358)/5))+SUMPRODUCT((NhuCau!$E$353:$E$358=$C344)*(NhuCau!I$353:I$358))),2)</f>
        <v>0</v>
      </c>
      <c r="G344" s="2">
        <f>ROUND((SUMPRODUCT((NhuCau!$E$353:$E$358=CakyQuyhoach)*((NhuCau!J$353:J$358)/10))+SUMPRODUCT((NhuCau!$E$353:$E$358=Kykehoach)*((NhuCau!J$353:J$358)/5))+SUMPRODUCT((NhuCau!$E$353:$E$358=$C344)*(NhuCau!J$353:J$358))),2)</f>
        <v>0</v>
      </c>
      <c r="H344" s="2">
        <f>ROUND((SUMPRODUCT((NhuCau!$E$353:$E$358=CakyQuyhoach)*((NhuCau!K$353:K$358)/10))+SUMPRODUCT((NhuCau!$E$353:$E$358=Kykehoach)*((NhuCau!K$353:K$358)/5))+SUMPRODUCT((NhuCau!$E$353:$E$358=$C344)*(NhuCau!K$353:K$358))),2)</f>
        <v>0</v>
      </c>
      <c r="I344" s="2">
        <f>ROUND((SUMPRODUCT((NhuCau!$E$353:$E$358=CakyQuyhoach)*((NhuCau!L$353:L$358)/10))+SUMPRODUCT((NhuCau!$E$353:$E$358=Kykehoach)*((NhuCau!L$353:L$358)/5))+SUMPRODUCT((NhuCau!$E$353:$E$358=$C344)*(NhuCau!L$353:L$358))),2)</f>
        <v>0</v>
      </c>
      <c r="J344" s="2">
        <f>ROUND((SUMPRODUCT((NhuCau!$E$353:$E$358=CakyQuyhoach)*((NhuCau!M$353:M$358)/10))+SUMPRODUCT((NhuCau!$E$353:$E$358=Kykehoach)*((NhuCau!M$353:M$358)/5))+SUMPRODUCT((NhuCau!$E$353:$E$358=$C344)*(NhuCau!M$353:M$358))),2)</f>
        <v>0</v>
      </c>
      <c r="K344" s="2">
        <f>ROUND((SUMPRODUCT((NhuCau!$E$353:$E$358=CakyQuyhoach)*((NhuCau!N$353:N$358)/10))+SUMPRODUCT((NhuCau!$E$353:$E$358=Kykehoach)*((NhuCau!N$353:N$358)/5))+SUMPRODUCT((NhuCau!$E$353:$E$358=$C344)*(NhuCau!N$353:N$358))),2)</f>
        <v>0</v>
      </c>
      <c r="L344" s="2">
        <f>ROUND((SUMPRODUCT((NhuCau!$E$353:$E$358=CakyQuyhoach)*((NhuCau!O$353:O$358)/10))+SUMPRODUCT((NhuCau!$E$353:$E$358=Kykehoach)*((NhuCau!O$353:O$358)/5))+SUMPRODUCT((NhuCau!$E$353:$E$358=$C344)*(NhuCau!O$353:O$358))),2)</f>
        <v>0</v>
      </c>
      <c r="M344" s="2">
        <f>ROUND((SUMPRODUCT((NhuCau!$E$353:$E$358=CakyQuyhoach)*((NhuCau!P$353:P$358)/10))+SUMPRODUCT((NhuCau!$E$353:$E$358=Kykehoach)*((NhuCau!P$353:P$358)/5))+SUMPRODUCT((NhuCau!$E$353:$E$358=$C344)*(NhuCau!P$353:P$358))),2)</f>
        <v>0</v>
      </c>
      <c r="N344" s="2">
        <f>ROUND((SUMPRODUCT((NhuCau!$E$353:$E$358=CakyQuyhoach)*((NhuCau!Q$353:Q$358)/10))+SUMPRODUCT((NhuCau!$E$353:$E$358=Kykehoach)*((NhuCau!Q$353:Q$358)/5))+SUMPRODUCT((NhuCau!$E$353:$E$358=$C344)*(NhuCau!Q$353:Q$358))),2)</f>
        <v>0</v>
      </c>
      <c r="O344" s="2">
        <f>ROUND((SUMPRODUCT((NhuCau!$E$353:$E$358=CakyQuyhoach)*((NhuCau!R$353:R$358)/10))+SUMPRODUCT((NhuCau!$E$353:$E$358=Kykehoach)*((NhuCau!R$353:R$358)/5))+SUMPRODUCT((NhuCau!$E$353:$E$358=$C344)*(NhuCau!R$353:R$358))),2)</f>
        <v>0</v>
      </c>
      <c r="P344" s="2">
        <f>ROUND((SUMPRODUCT((NhuCau!$E$353:$E$358=CakyQuyhoach)*((NhuCau!S$353:S$358)/10))+SUMPRODUCT((NhuCau!$E$353:$E$358=Kykehoach)*((NhuCau!S$353:S$358)/5))+SUMPRODUCT((NhuCau!$E$353:$E$358=$C344)*(NhuCau!S$353:S$358))),2)</f>
        <v>0</v>
      </c>
      <c r="Q344" s="2">
        <f>ROUND((SUMPRODUCT((NhuCau!$E$353:$E$358=CakyQuyhoach)*((NhuCau!T$353:T$358)/10))+SUMPRODUCT((NhuCau!$E$353:$E$358=Kykehoach)*((NhuCau!T$353:T$358)/5))+SUMPRODUCT((NhuCau!$E$353:$E$358=$C344)*(NhuCau!T$353:T$358))),2)</f>
        <v>0</v>
      </c>
      <c r="R344" s="2">
        <f>ROUND((SUMPRODUCT((NhuCau!$E$353:$E$358=CakyQuyhoach)*((NhuCau!U$353:U$358)/10))+SUMPRODUCT((NhuCau!$E$353:$E$358=Kykehoach)*((NhuCau!U$353:U$358)/5))+SUMPRODUCT((NhuCau!$E$353:$E$358=$C344)*(NhuCau!U$353:U$358))),2)</f>
        <v>0</v>
      </c>
      <c r="S344" s="2">
        <f>ROUND((SUMPRODUCT((NhuCau!$E$353:$E$358=CakyQuyhoach)*((NhuCau!V$353:V$358)/10))+SUMPRODUCT((NhuCau!$E$353:$E$358=Kykehoach)*((NhuCau!V$353:V$358)/5))+SUMPRODUCT((NhuCau!$E$353:$E$358=$C344)*(NhuCau!V$353:V$358))),2)</f>
        <v>0</v>
      </c>
      <c r="T344" s="2">
        <f>ROUND((SUMPRODUCT((NhuCau!$E$353:$E$358=CakyQuyhoach)*((NhuCau!W$353:W$358)/10))+SUMPRODUCT((NhuCau!$E$353:$E$358=Kykehoach)*((NhuCau!W$353:W$358)/5))+SUMPRODUCT((NhuCau!$E$353:$E$358=$C344)*(NhuCau!W$353:W$358))),2)</f>
        <v>0</v>
      </c>
      <c r="U344" s="2">
        <f>ROUND((SUMPRODUCT((NhuCau!$E$353:$E$358=CakyQuyhoach)*((NhuCau!X$353:X$358)/10))+SUMPRODUCT((NhuCau!$E$353:$E$358=Kykehoach)*((NhuCau!X$353:X$358)/5))+SUMPRODUCT((NhuCau!$E$353:$E$358=$C344)*(NhuCau!X$353:X$358))),2)</f>
        <v>0</v>
      </c>
      <c r="V344" s="2">
        <f>ROUND((SUMPRODUCT((NhuCau!$E$353:$E$358=CakyQuyhoach)*((NhuCau!Y$353:Y$358)/10))+SUMPRODUCT((NhuCau!$E$353:$E$358=Kykehoach)*((NhuCau!Y$353:Y$358)/5))+SUMPRODUCT((NhuCau!$E$353:$E$358=$C344)*(NhuCau!Y$353:Y$358))),2)</f>
        <v>0</v>
      </c>
      <c r="W344" s="2">
        <f>ROUND((SUMPRODUCT((NhuCau!$E$353:$E$358=CakyQuyhoach)*((NhuCau!Z$353:Z$358)/10))+SUMPRODUCT((NhuCau!$E$353:$E$358=Kykehoach)*((NhuCau!Z$353:Z$358)/5))+SUMPRODUCT((NhuCau!$E$353:$E$358=$C344)*(NhuCau!Z$353:Z$358))),2)</f>
        <v>0</v>
      </c>
      <c r="X344" s="2">
        <f>ROUND((SUMPRODUCT((NhuCau!$E$353:$E$358=CakyQuyhoach)*((NhuCau!AA$353:AA$358)/10))+SUMPRODUCT((NhuCau!$E$353:$E$358=Kykehoach)*((NhuCau!AA$353:AA$358)/5))+SUMPRODUCT((NhuCau!$E$353:$E$358=$C344)*(NhuCau!AA$353:AA$358))),2)</f>
        <v>0</v>
      </c>
      <c r="Y344" s="2">
        <f>ROUND((SUMPRODUCT((NhuCau!$E$353:$E$358=CakyQuyhoach)*((NhuCau!AB$353:AB$358)/10))+SUMPRODUCT((NhuCau!$E$353:$E$358=Kykehoach)*((NhuCau!AB$353:AB$358)/5))+SUMPRODUCT((NhuCau!$E$353:$E$358=$C344)*(NhuCau!AB$353:AB$358))),2)</f>
        <v>0</v>
      </c>
      <c r="Z344" s="2">
        <f>ROUND((SUMPRODUCT((NhuCau!$E$353:$E$358=CakyQuyhoach)*((NhuCau!AC$353:AC$358)/10))+SUMPRODUCT((NhuCau!$E$353:$E$358=Kykehoach)*((NhuCau!AC$353:AC$358)/5))+SUMPRODUCT((NhuCau!$E$353:$E$358=$C344)*(NhuCau!AC$353:AC$358))),2)</f>
        <v>0</v>
      </c>
      <c r="AA344" s="2">
        <f>ROUND((SUMPRODUCT((NhuCau!$E$353:$E$358=CakyQuyhoach)*((NhuCau!AD$353:AD$358)/10))+SUMPRODUCT((NhuCau!$E$353:$E$358=Kykehoach)*((NhuCau!AD$353:AD$358)/5))+SUMPRODUCT((NhuCau!$E$353:$E$358=$C344)*(NhuCau!AD$353:AD$358))),2)</f>
        <v>0</v>
      </c>
      <c r="AB344" s="2">
        <f>ROUND((SUMPRODUCT((NhuCau!$E$353:$E$358=CakyQuyhoach)*((NhuCau!AE$353:AE$358)/10))+SUMPRODUCT((NhuCau!$E$353:$E$358=Kykehoach)*((NhuCau!AE$353:AE$358)/5))+SUMPRODUCT((NhuCau!$E$353:$E$358=$C344)*(NhuCau!AE$353:AE$358))),2)</f>
        <v>0</v>
      </c>
      <c r="AC344" s="2">
        <f>ROUND((SUMPRODUCT((NhuCau!$E$353:$E$358=CakyQuyhoach)*((NhuCau!AF$353:AF$358)/10))+SUMPRODUCT((NhuCau!$E$353:$E$358=Kykehoach)*((NhuCau!AF$353:AF$358)/5))+SUMPRODUCT((NhuCau!$E$353:$E$358=$C344)*(NhuCau!AF$353:AF$358))),2)</f>
        <v>0</v>
      </c>
      <c r="AD344" s="2">
        <f>ROUND((SUMPRODUCT((NhuCau!$E$353:$E$358=CakyQuyhoach)*((NhuCau!AG$353:AG$358)/10))+SUMPRODUCT((NhuCau!$E$353:$E$358=Kykehoach)*((NhuCau!AG$353:AG$358)/5))+SUMPRODUCT((NhuCau!$E$353:$E$358=$C344)*(NhuCau!AG$353:AG$358))),2)</f>
        <v>0</v>
      </c>
      <c r="AE344" s="2">
        <f>ROUND((SUMPRODUCT((NhuCau!$E$353:$E$358=CakyQuyhoach)*((NhuCau!AH$353:AH$358)/10))+SUMPRODUCT((NhuCau!$E$353:$E$358=Kykehoach)*((NhuCau!AH$353:AH$358)/5))+SUMPRODUCT((NhuCau!$E$353:$E$358=$C344)*(NhuCau!AH$353:AH$358))),2)</f>
        <v>0</v>
      </c>
      <c r="AF344" s="2">
        <f>ROUND((SUMPRODUCT((NhuCau!$E$353:$E$358=CakyQuyhoach)*((NhuCau!AI$353:AI$358)/10))+SUMPRODUCT((NhuCau!$E$353:$E$358=Kykehoach)*((NhuCau!AI$353:AI$358)/5))+SUMPRODUCT((NhuCau!$E$353:$E$358=$C344)*(NhuCau!AI$353:AI$358))),2)</f>
        <v>0</v>
      </c>
      <c r="AG344" s="2">
        <f>ROUND((SUMPRODUCT((NhuCau!$E$353:$E$358=CakyQuyhoach)*((NhuCau!AJ$353:AJ$358)/10))+SUMPRODUCT((NhuCau!$E$353:$E$358=Kykehoach)*((NhuCau!AJ$353:AJ$358)/5))+SUMPRODUCT((NhuCau!$E$353:$E$358=$C344)*(NhuCau!AJ$353:AJ$358))),2)</f>
        <v>0</v>
      </c>
      <c r="AH344" s="2">
        <f>ROUND((SUMPRODUCT((NhuCau!$E$353:$E$358=CakyQuyhoach)*((NhuCau!AK$353:AK$358)/10))+SUMPRODUCT((NhuCau!$E$353:$E$358=Kykehoach)*((NhuCau!AK$353:AK$358)/5))+SUMPRODUCT((NhuCau!$E$353:$E$358=$C344)*(NhuCau!AK$353:AK$358))),2)</f>
        <v>0</v>
      </c>
      <c r="AI344" s="2">
        <f>ROUND((SUMPRODUCT((NhuCau!$E$353:$E$358=CakyQuyhoach)*((NhuCau!AL$353:AL$358)/10))+SUMPRODUCT((NhuCau!$E$353:$E$358=Kykehoach)*((NhuCau!AL$353:AL$358)/5))+SUMPRODUCT((NhuCau!$E$353:$E$358=$C344)*(NhuCau!AL$353:AL$358))),2)</f>
        <v>0</v>
      </c>
      <c r="AJ344" s="2">
        <f>ROUND((SUMPRODUCT((NhuCau!$E$353:$E$358=CakyQuyhoach)*((NhuCau!AM$353:AM$358)/10))+SUMPRODUCT((NhuCau!$E$353:$E$358=Kykehoach)*((NhuCau!AM$353:AM$358)/5))+SUMPRODUCT((NhuCau!$E$353:$E$358=$C344)*(NhuCau!AM$353:AM$358))),2)</f>
        <v>0</v>
      </c>
      <c r="AK344" s="2">
        <f>ROUND((SUMPRODUCT((NhuCau!$E$353:$E$358=CakyQuyhoach)*((NhuCau!AN$353:AN$358)/10))+SUMPRODUCT((NhuCau!$E$353:$E$358=Kykehoach)*((NhuCau!AN$353:AN$358)/5))+SUMPRODUCT((NhuCau!$E$353:$E$358=$C344)*(NhuCau!AN$353:AN$358))),2)</f>
        <v>0</v>
      </c>
      <c r="AL344" s="2">
        <f>ROUND((SUMPRODUCT((NhuCau!$E$353:$E$358=CakyQuyhoach)*((NhuCau!AO$353:AO$358)/10))+SUMPRODUCT((NhuCau!$E$353:$E$358=Kykehoach)*((NhuCau!AO$353:AO$358)/5))+SUMPRODUCT((NhuCau!$E$353:$E$358=$C344)*(NhuCau!AO$353:AO$358))),2)</f>
        <v>0</v>
      </c>
      <c r="AM344" s="2">
        <f>ROUND((SUMPRODUCT((NhuCau!$E$353:$E$358=CakyQuyhoach)*((NhuCau!AP$353:AP$358)/10))+SUMPRODUCT((NhuCau!$E$353:$E$358=Kykehoach)*((NhuCau!AP$353:AP$358)/5))+SUMPRODUCT((NhuCau!$E$353:$E$358=$C344)*(NhuCau!AP$353:AP$358))),2)</f>
        <v>0</v>
      </c>
      <c r="AN344" s="2">
        <f>ROUND((SUMPRODUCT((NhuCau!$E$353:$E$358=CakyQuyhoach)*((NhuCau!AQ$353:AQ$358)/10))+SUMPRODUCT((NhuCau!$E$353:$E$358=Kykehoach)*((NhuCau!AQ$353:AQ$358)/5))+SUMPRODUCT((NhuCau!$E$353:$E$358=$C344)*(NhuCau!AQ$353:AQ$358))),2)</f>
        <v>0</v>
      </c>
      <c r="AO344" s="2">
        <f>ROUND((SUMPRODUCT((NhuCau!$E$353:$E$358=CakyQuyhoach)*((NhuCau!AR$353:AR$358)/10))+SUMPRODUCT((NhuCau!$E$353:$E$358=Kykehoach)*((NhuCau!AR$353:AR$358)/5))+SUMPRODUCT((NhuCau!$E$353:$E$358=$C344)*(NhuCau!AR$353:AR$358))),2)</f>
        <v>0</v>
      </c>
      <c r="AP344" s="2">
        <f>ROUND((SUMPRODUCT((NhuCau!$E$353:$E$358=CakyQuyhoach)*((NhuCau!AS$353:AS$358)/10))+SUMPRODUCT((NhuCau!$E$353:$E$358=Kykehoach)*((NhuCau!AS$353:AS$358)/5))+SUMPRODUCT((NhuCau!$E$353:$E$358=$C344)*(NhuCau!AS$353:AS$358))),2)</f>
        <v>0</v>
      </c>
      <c r="AQ344" s="2">
        <f>ROUND((SUMPRODUCT((NhuCau!$E$353:$E$358=CakyQuyhoach)*((NhuCau!AT$353:AT$358)/10))+SUMPRODUCT((NhuCau!$E$353:$E$358=Kykehoach)*((NhuCau!AT$353:AT$358)/5))+SUMPRODUCT((NhuCau!$E$353:$E$358=$C344)*(NhuCau!AT$353:AT$358))),2)</f>
        <v>0</v>
      </c>
      <c r="AR344" s="2">
        <f>ROUND((SUMPRODUCT((NhuCau!$E$353:$E$358=CakyQuyhoach)*((NhuCau!AU$353:AU$358)/10))+SUMPRODUCT((NhuCau!$E$353:$E$358=Kykehoach)*((NhuCau!AU$353:AU$358)/5))+SUMPRODUCT((NhuCau!$E$353:$E$358=$C344)*(NhuCau!AU$353:AU$358))),2)</f>
        <v>0</v>
      </c>
      <c r="AS344" s="2">
        <f>ROUND((SUMPRODUCT((NhuCau!$E$353:$E$358=CakyQuyhoach)*((NhuCau!AV$353:AV$358)/10))+SUMPRODUCT((NhuCau!$E$353:$E$358=Kykehoach)*((NhuCau!AV$353:AV$358)/5))+SUMPRODUCT((NhuCau!$E$353:$E$358=$C344)*(NhuCau!AV$353:AV$358))),2)</f>
        <v>0</v>
      </c>
      <c r="AT344" s="2">
        <f>ROUND((SUMPRODUCT((NhuCau!$E$353:$E$358=CakyQuyhoach)*((NhuCau!AW$353:AW$358)/10))+SUMPRODUCT((NhuCau!$E$353:$E$358=Kykehoach)*((NhuCau!AW$353:AW$358)/5))+SUMPRODUCT((NhuCau!$E$353:$E$358=$C344)*(NhuCau!AW$353:AW$358))),2)</f>
        <v>0</v>
      </c>
      <c r="AU344" s="2">
        <f>ROUND((SUMPRODUCT((NhuCau!$E$353:$E$358=CakyQuyhoach)*((NhuCau!AX$353:AX$358)/10))+SUMPRODUCT((NhuCau!$E$353:$E$358=Kykehoach)*((NhuCau!AX$353:AX$358)/5))+SUMPRODUCT((NhuCau!$E$353:$E$358=$C344)*(NhuCau!AX$353:AX$358))),2)</f>
        <v>0</v>
      </c>
      <c r="AV344" s="2">
        <f>ROUND((SUMPRODUCT((NhuCau!$E$353:$E$358=CakyQuyhoach)*((NhuCau!AY$353:AY$358)/10))+SUMPRODUCT((NhuCau!$E$353:$E$358=Kykehoach)*((NhuCau!AY$353:AY$358)/5))+SUMPRODUCT((NhuCau!$E$353:$E$358=$C344)*(NhuCau!AY$353:AY$358))),2)</f>
        <v>0</v>
      </c>
      <c r="AW344" s="2">
        <f>ROUND((SUMPRODUCT((NhuCau!$E$353:$E$358=CakyQuyhoach)*((NhuCau!AZ$353:AZ$358)/10))+SUMPRODUCT((NhuCau!$E$353:$E$358=Kykehoach)*((NhuCau!AZ$353:AZ$358)/5))+SUMPRODUCT((NhuCau!$E$353:$E$358=$C344)*(NhuCau!AZ$353:AZ$358))),2)</f>
        <v>0</v>
      </c>
      <c r="AX344" s="2">
        <f>ROUND((SUMPRODUCT((NhuCau!$E$353:$E$358=CakyQuyhoach)*((NhuCau!BA$353:BA$358)/10))+SUMPRODUCT((NhuCau!$E$353:$E$358=Kykehoach)*((NhuCau!BA$353:BA$358)/5))+SUMPRODUCT((NhuCau!$E$353:$E$358=$C344)*(NhuCau!BA$353:BA$358))),2)</f>
        <v>0</v>
      </c>
      <c r="AY344" s="2">
        <f>ROUND((SUMPRODUCT((NhuCau!$E$353:$E$358=CakyQuyhoach)*((NhuCau!BB$353:BB$358)/10))+SUMPRODUCT((NhuCau!$E$353:$E$358=Kykehoach)*((NhuCau!BB$353:BB$358)/5))+SUMPRODUCT((NhuCau!$E$353:$E$358=$C344)*(NhuCau!BB$353:BB$358))),2)</f>
        <v>0</v>
      </c>
      <c r="AZ344" s="2">
        <f>ROUND((SUMPRODUCT((NhuCau!$E$353:$E$358=CakyQuyhoach)*((NhuCau!BD$353:BD$358)/10))+SUMPRODUCT((NhuCau!$E$353:$E$358=Kykehoach)*((NhuCau!BD$353:BD$358)/5))+SUMPRODUCT((NhuCau!$E$353:$E$358=$C344)*(NhuCau!BD$353:BD$358))),2)</f>
        <v>0</v>
      </c>
      <c r="BA344" s="2">
        <f>ROUND((SUMPRODUCT((NhuCau!$E$353:$E$358=CakyQuyhoach)*((NhuCau!BE$353:BE$358)/10))+SUMPRODUCT((NhuCau!$E$353:$E$358=Kykehoach)*((NhuCau!BE$353:BE$358)/5))+SUMPRODUCT((NhuCau!$E$353:$E$358=$C344)*(NhuCau!BE$353:BE$358))),2)</f>
        <v>0</v>
      </c>
      <c r="BB344" s="2">
        <f>ROUND((SUMPRODUCT((NhuCau!$E$353:$E$358=CakyQuyhoach)*((NhuCau!BF$353:BF$358)/10))+SUMPRODUCT((NhuCau!$E$353:$E$358=Kykehoach)*((NhuCau!BF$353:BF$358)/5))+SUMPRODUCT((NhuCau!$E$353:$E$358=$C344)*(NhuCau!BF$353:BF$358))),2)</f>
        <v>0</v>
      </c>
      <c r="BC344" s="2">
        <f>ROUND((SUMPRODUCT((NhuCau!$E$353:$E$358=CakyQuyhoach)*((NhuCau!BG$353:BG$358)/10))+SUMPRODUCT((NhuCau!$E$353:$E$358=Kykehoach)*((NhuCau!BG$353:BG$358)/5))+SUMPRODUCT((NhuCau!$E$353:$E$358=$C344)*(NhuCau!BG$353:BG$358))),2)</f>
        <v>0</v>
      </c>
      <c r="BD344" s="2">
        <f>ROUND((SUMPRODUCT((NhuCau!$E$353:$E$358=CakyQuyhoach)*((NhuCau!BH$353:BH$358)/10))+SUMPRODUCT((NhuCau!$E$353:$E$358=Kykehoach)*((NhuCau!BH$353:BH$358)/5))+SUMPRODUCT((NhuCau!$E$353:$E$358=$C344)*(NhuCau!BH$353:BH$358))),2)</f>
        <v>0</v>
      </c>
      <c r="BE344" s="2">
        <f>ROUND((SUMPRODUCT((NhuCau!$E$353:$E$358=CakyQuyhoach)*((NhuCau!BI$353:BI$358)/10))+SUMPRODUCT((NhuCau!$E$353:$E$358=Kykehoach)*((NhuCau!BI$353:BI$358)/5))+SUMPRODUCT((NhuCau!$E$353:$E$358=$C344)*(NhuCau!BI$353:BI$358))),2)</f>
        <v>0</v>
      </c>
      <c r="BF344" s="2">
        <f>ROUND((SUMPRODUCT((NhuCau!$E$353:$E$358=CakyQuyhoach)*((NhuCau!BJ$353:BJ$358)/10))+SUMPRODUCT((NhuCau!$E$353:$E$358=Kykehoach)*((NhuCau!BJ$353:BJ$358)/5))+SUMPRODUCT((NhuCau!$E$353:$E$358=$C344)*(NhuCau!BJ$353:BJ$358))),2)</f>
        <v>0</v>
      </c>
      <c r="BG344" s="2">
        <f>ROUND((SUMPRODUCT((NhuCau!$E$353:$E$358=CakyQuyhoach)*((NhuCau!BK$353:BK$358)/10))+SUMPRODUCT((NhuCau!$E$353:$E$358=Kykehoach)*((NhuCau!BK$353:BK$358)/5))+SUMPRODUCT((NhuCau!$E$353:$E$358=$C344)*(NhuCau!BK$353:BK$358))),2)</f>
        <v>0</v>
      </c>
    </row>
    <row r="345" spans="1:59" s="1" customFormat="1" ht="16.5" customHeight="1">
      <c r="A345" s="251" t="s">
        <v>42</v>
      </c>
      <c r="B345" s="252"/>
      <c r="C345" s="253" t="str">
        <f>BANGTINH!O10</f>
        <v>Năm 2029</v>
      </c>
      <c r="D345" s="246" t="s">
        <v>55</v>
      </c>
      <c r="E345" s="255">
        <f>SUM(F345:BG345)</f>
        <v>0</v>
      </c>
      <c r="F345" s="2">
        <f>ROUND((SUMPRODUCT((NhuCau!$E$353:$E$358=CakyQuyhoach)*((NhuCau!I$353:I$358)/10))+SUMPRODUCT((NhuCau!$E$353:$E$358=Kykehoach)*((NhuCau!I$353:I$358)/5))+SUMPRODUCT((NhuCau!$E$353:$E$358=$C345)*(NhuCau!I$353:I$358))),2)</f>
        <v>0</v>
      </c>
      <c r="G345" s="2">
        <f>ROUND((SUMPRODUCT((NhuCau!$E$353:$E$358=CakyQuyhoach)*((NhuCau!J$353:J$358)/10))+SUMPRODUCT((NhuCau!$E$353:$E$358=Kykehoach)*((NhuCau!J$353:J$358)/5))+SUMPRODUCT((NhuCau!$E$353:$E$358=$C345)*(NhuCau!J$353:J$358))),2)</f>
        <v>0</v>
      </c>
      <c r="H345" s="2">
        <f>ROUND((SUMPRODUCT((NhuCau!$E$353:$E$358=CakyQuyhoach)*((NhuCau!K$353:K$358)/10))+SUMPRODUCT((NhuCau!$E$353:$E$358=Kykehoach)*((NhuCau!K$353:K$358)/5))+SUMPRODUCT((NhuCau!$E$353:$E$358=$C345)*(NhuCau!K$353:K$358))),2)</f>
        <v>0</v>
      </c>
      <c r="I345" s="2">
        <f>ROUND((SUMPRODUCT((NhuCau!$E$353:$E$358=CakyQuyhoach)*((NhuCau!L$353:L$358)/10))+SUMPRODUCT((NhuCau!$E$353:$E$358=Kykehoach)*((NhuCau!L$353:L$358)/5))+SUMPRODUCT((NhuCau!$E$353:$E$358=$C345)*(NhuCau!L$353:L$358))),2)</f>
        <v>0</v>
      </c>
      <c r="J345" s="2">
        <f>ROUND((SUMPRODUCT((NhuCau!$E$353:$E$358=CakyQuyhoach)*((NhuCau!M$353:M$358)/10))+SUMPRODUCT((NhuCau!$E$353:$E$358=Kykehoach)*((NhuCau!M$353:M$358)/5))+SUMPRODUCT((NhuCau!$E$353:$E$358=$C345)*(NhuCau!M$353:M$358))),2)</f>
        <v>0</v>
      </c>
      <c r="K345" s="2">
        <f>ROUND((SUMPRODUCT((NhuCau!$E$353:$E$358=CakyQuyhoach)*((NhuCau!N$353:N$358)/10))+SUMPRODUCT((NhuCau!$E$353:$E$358=Kykehoach)*((NhuCau!N$353:N$358)/5))+SUMPRODUCT((NhuCau!$E$353:$E$358=$C345)*(NhuCau!N$353:N$358))),2)</f>
        <v>0</v>
      </c>
      <c r="L345" s="2">
        <f>ROUND((SUMPRODUCT((NhuCau!$E$353:$E$358=CakyQuyhoach)*((NhuCau!O$353:O$358)/10))+SUMPRODUCT((NhuCau!$E$353:$E$358=Kykehoach)*((NhuCau!O$353:O$358)/5))+SUMPRODUCT((NhuCau!$E$353:$E$358=$C345)*(NhuCau!O$353:O$358))),2)</f>
        <v>0</v>
      </c>
      <c r="M345" s="2">
        <f>ROUND((SUMPRODUCT((NhuCau!$E$353:$E$358=CakyQuyhoach)*((NhuCau!P$353:P$358)/10))+SUMPRODUCT((NhuCau!$E$353:$E$358=Kykehoach)*((NhuCau!P$353:P$358)/5))+SUMPRODUCT((NhuCau!$E$353:$E$358=$C345)*(NhuCau!P$353:P$358))),2)</f>
        <v>0</v>
      </c>
      <c r="N345" s="2">
        <f>ROUND((SUMPRODUCT((NhuCau!$E$353:$E$358=CakyQuyhoach)*((NhuCau!Q$353:Q$358)/10))+SUMPRODUCT((NhuCau!$E$353:$E$358=Kykehoach)*((NhuCau!Q$353:Q$358)/5))+SUMPRODUCT((NhuCau!$E$353:$E$358=$C345)*(NhuCau!Q$353:Q$358))),2)</f>
        <v>0</v>
      </c>
      <c r="O345" s="2">
        <f>ROUND((SUMPRODUCT((NhuCau!$E$353:$E$358=CakyQuyhoach)*((NhuCau!R$353:R$358)/10))+SUMPRODUCT((NhuCau!$E$353:$E$358=Kykehoach)*((NhuCau!R$353:R$358)/5))+SUMPRODUCT((NhuCau!$E$353:$E$358=$C345)*(NhuCau!R$353:R$358))),2)</f>
        <v>0</v>
      </c>
      <c r="P345" s="2">
        <f>ROUND((SUMPRODUCT((NhuCau!$E$353:$E$358=CakyQuyhoach)*((NhuCau!S$353:S$358)/10))+SUMPRODUCT((NhuCau!$E$353:$E$358=Kykehoach)*((NhuCau!S$353:S$358)/5))+SUMPRODUCT((NhuCau!$E$353:$E$358=$C345)*(NhuCau!S$353:S$358))),2)</f>
        <v>0</v>
      </c>
      <c r="Q345" s="2">
        <f>ROUND((SUMPRODUCT((NhuCau!$E$353:$E$358=CakyQuyhoach)*((NhuCau!T$353:T$358)/10))+SUMPRODUCT((NhuCau!$E$353:$E$358=Kykehoach)*((NhuCau!T$353:T$358)/5))+SUMPRODUCT((NhuCau!$E$353:$E$358=$C345)*(NhuCau!T$353:T$358))),2)</f>
        <v>0</v>
      </c>
      <c r="R345" s="2">
        <f>ROUND((SUMPRODUCT((NhuCau!$E$353:$E$358=CakyQuyhoach)*((NhuCau!U$353:U$358)/10))+SUMPRODUCT((NhuCau!$E$353:$E$358=Kykehoach)*((NhuCau!U$353:U$358)/5))+SUMPRODUCT((NhuCau!$E$353:$E$358=$C345)*(NhuCau!U$353:U$358))),2)</f>
        <v>0</v>
      </c>
      <c r="S345" s="2">
        <f>ROUND((SUMPRODUCT((NhuCau!$E$353:$E$358=CakyQuyhoach)*((NhuCau!V$353:V$358)/10))+SUMPRODUCT((NhuCau!$E$353:$E$358=Kykehoach)*((NhuCau!V$353:V$358)/5))+SUMPRODUCT((NhuCau!$E$353:$E$358=$C345)*(NhuCau!V$353:V$358))),2)</f>
        <v>0</v>
      </c>
      <c r="T345" s="2">
        <f>ROUND((SUMPRODUCT((NhuCau!$E$353:$E$358=CakyQuyhoach)*((NhuCau!W$353:W$358)/10))+SUMPRODUCT((NhuCau!$E$353:$E$358=Kykehoach)*((NhuCau!W$353:W$358)/5))+SUMPRODUCT((NhuCau!$E$353:$E$358=$C345)*(NhuCau!W$353:W$358))),2)</f>
        <v>0</v>
      </c>
      <c r="U345" s="2">
        <f>ROUND((SUMPRODUCT((NhuCau!$E$353:$E$358=CakyQuyhoach)*((NhuCau!X$353:X$358)/10))+SUMPRODUCT((NhuCau!$E$353:$E$358=Kykehoach)*((NhuCau!X$353:X$358)/5))+SUMPRODUCT((NhuCau!$E$353:$E$358=$C345)*(NhuCau!X$353:X$358))),2)</f>
        <v>0</v>
      </c>
      <c r="V345" s="2">
        <f>ROUND((SUMPRODUCT((NhuCau!$E$353:$E$358=CakyQuyhoach)*((NhuCau!Y$353:Y$358)/10))+SUMPRODUCT((NhuCau!$E$353:$E$358=Kykehoach)*((NhuCau!Y$353:Y$358)/5))+SUMPRODUCT((NhuCau!$E$353:$E$358=$C345)*(NhuCau!Y$353:Y$358))),2)</f>
        <v>0</v>
      </c>
      <c r="W345" s="2">
        <f>ROUND((SUMPRODUCT((NhuCau!$E$353:$E$358=CakyQuyhoach)*((NhuCau!Z$353:Z$358)/10))+SUMPRODUCT((NhuCau!$E$353:$E$358=Kykehoach)*((NhuCau!Z$353:Z$358)/5))+SUMPRODUCT((NhuCau!$E$353:$E$358=$C345)*(NhuCau!Z$353:Z$358))),2)</f>
        <v>0</v>
      </c>
      <c r="X345" s="2">
        <f>ROUND((SUMPRODUCT((NhuCau!$E$353:$E$358=CakyQuyhoach)*((NhuCau!AA$353:AA$358)/10))+SUMPRODUCT((NhuCau!$E$353:$E$358=Kykehoach)*((NhuCau!AA$353:AA$358)/5))+SUMPRODUCT((NhuCau!$E$353:$E$358=$C345)*(NhuCau!AA$353:AA$358))),2)</f>
        <v>0</v>
      </c>
      <c r="Y345" s="2">
        <f>ROUND((SUMPRODUCT((NhuCau!$E$353:$E$358=CakyQuyhoach)*((NhuCau!AB$353:AB$358)/10))+SUMPRODUCT((NhuCau!$E$353:$E$358=Kykehoach)*((NhuCau!AB$353:AB$358)/5))+SUMPRODUCT((NhuCau!$E$353:$E$358=$C345)*(NhuCau!AB$353:AB$358))),2)</f>
        <v>0</v>
      </c>
      <c r="Z345" s="2">
        <f>ROUND((SUMPRODUCT((NhuCau!$E$353:$E$358=CakyQuyhoach)*((NhuCau!AC$353:AC$358)/10))+SUMPRODUCT((NhuCau!$E$353:$E$358=Kykehoach)*((NhuCau!AC$353:AC$358)/5))+SUMPRODUCT((NhuCau!$E$353:$E$358=$C345)*(NhuCau!AC$353:AC$358))),2)</f>
        <v>0</v>
      </c>
      <c r="AA345" s="2">
        <f>ROUND((SUMPRODUCT((NhuCau!$E$353:$E$358=CakyQuyhoach)*((NhuCau!AD$353:AD$358)/10))+SUMPRODUCT((NhuCau!$E$353:$E$358=Kykehoach)*((NhuCau!AD$353:AD$358)/5))+SUMPRODUCT((NhuCau!$E$353:$E$358=$C345)*(NhuCau!AD$353:AD$358))),2)</f>
        <v>0</v>
      </c>
      <c r="AB345" s="2">
        <f>ROUND((SUMPRODUCT((NhuCau!$E$353:$E$358=CakyQuyhoach)*((NhuCau!AE$353:AE$358)/10))+SUMPRODUCT((NhuCau!$E$353:$E$358=Kykehoach)*((NhuCau!AE$353:AE$358)/5))+SUMPRODUCT((NhuCau!$E$353:$E$358=$C345)*(NhuCau!AE$353:AE$358))),2)</f>
        <v>0</v>
      </c>
      <c r="AC345" s="2">
        <f>ROUND((SUMPRODUCT((NhuCau!$E$353:$E$358=CakyQuyhoach)*((NhuCau!AF$353:AF$358)/10))+SUMPRODUCT((NhuCau!$E$353:$E$358=Kykehoach)*((NhuCau!AF$353:AF$358)/5))+SUMPRODUCT((NhuCau!$E$353:$E$358=$C345)*(NhuCau!AF$353:AF$358))),2)</f>
        <v>0</v>
      </c>
      <c r="AD345" s="2">
        <f>ROUND((SUMPRODUCT((NhuCau!$E$353:$E$358=CakyQuyhoach)*((NhuCau!AG$353:AG$358)/10))+SUMPRODUCT((NhuCau!$E$353:$E$358=Kykehoach)*((NhuCau!AG$353:AG$358)/5))+SUMPRODUCT((NhuCau!$E$353:$E$358=$C345)*(NhuCau!AG$353:AG$358))),2)</f>
        <v>0</v>
      </c>
      <c r="AE345" s="2">
        <f>ROUND((SUMPRODUCT((NhuCau!$E$353:$E$358=CakyQuyhoach)*((NhuCau!AH$353:AH$358)/10))+SUMPRODUCT((NhuCau!$E$353:$E$358=Kykehoach)*((NhuCau!AH$353:AH$358)/5))+SUMPRODUCT((NhuCau!$E$353:$E$358=$C345)*(NhuCau!AH$353:AH$358))),2)</f>
        <v>0</v>
      </c>
      <c r="AF345" s="2">
        <f>ROUND((SUMPRODUCT((NhuCau!$E$353:$E$358=CakyQuyhoach)*((NhuCau!AI$353:AI$358)/10))+SUMPRODUCT((NhuCau!$E$353:$E$358=Kykehoach)*((NhuCau!AI$353:AI$358)/5))+SUMPRODUCT((NhuCau!$E$353:$E$358=$C345)*(NhuCau!AI$353:AI$358))),2)</f>
        <v>0</v>
      </c>
      <c r="AG345" s="2">
        <f>ROUND((SUMPRODUCT((NhuCau!$E$353:$E$358=CakyQuyhoach)*((NhuCau!AJ$353:AJ$358)/10))+SUMPRODUCT((NhuCau!$E$353:$E$358=Kykehoach)*((NhuCau!AJ$353:AJ$358)/5))+SUMPRODUCT((NhuCau!$E$353:$E$358=$C345)*(NhuCau!AJ$353:AJ$358))),2)</f>
        <v>0</v>
      </c>
      <c r="AH345" s="2">
        <f>ROUND((SUMPRODUCT((NhuCau!$E$353:$E$358=CakyQuyhoach)*((NhuCau!AK$353:AK$358)/10))+SUMPRODUCT((NhuCau!$E$353:$E$358=Kykehoach)*((NhuCau!AK$353:AK$358)/5))+SUMPRODUCT((NhuCau!$E$353:$E$358=$C345)*(NhuCau!AK$353:AK$358))),2)</f>
        <v>0</v>
      </c>
      <c r="AI345" s="2">
        <f>ROUND((SUMPRODUCT((NhuCau!$E$353:$E$358=CakyQuyhoach)*((NhuCau!AL$353:AL$358)/10))+SUMPRODUCT((NhuCau!$E$353:$E$358=Kykehoach)*((NhuCau!AL$353:AL$358)/5))+SUMPRODUCT((NhuCau!$E$353:$E$358=$C345)*(NhuCau!AL$353:AL$358))),2)</f>
        <v>0</v>
      </c>
      <c r="AJ345" s="2">
        <f>ROUND((SUMPRODUCT((NhuCau!$E$353:$E$358=CakyQuyhoach)*((NhuCau!AM$353:AM$358)/10))+SUMPRODUCT((NhuCau!$E$353:$E$358=Kykehoach)*((NhuCau!AM$353:AM$358)/5))+SUMPRODUCT((NhuCau!$E$353:$E$358=$C345)*(NhuCau!AM$353:AM$358))),2)</f>
        <v>0</v>
      </c>
      <c r="AK345" s="2">
        <f>ROUND((SUMPRODUCT((NhuCau!$E$353:$E$358=CakyQuyhoach)*((NhuCau!AN$353:AN$358)/10))+SUMPRODUCT((NhuCau!$E$353:$E$358=Kykehoach)*((NhuCau!AN$353:AN$358)/5))+SUMPRODUCT((NhuCau!$E$353:$E$358=$C345)*(NhuCau!AN$353:AN$358))),2)</f>
        <v>0</v>
      </c>
      <c r="AL345" s="2">
        <f>ROUND((SUMPRODUCT((NhuCau!$E$353:$E$358=CakyQuyhoach)*((NhuCau!AO$353:AO$358)/10))+SUMPRODUCT((NhuCau!$E$353:$E$358=Kykehoach)*((NhuCau!AO$353:AO$358)/5))+SUMPRODUCT((NhuCau!$E$353:$E$358=$C345)*(NhuCau!AO$353:AO$358))),2)</f>
        <v>0</v>
      </c>
      <c r="AM345" s="2">
        <f>ROUND((SUMPRODUCT((NhuCau!$E$353:$E$358=CakyQuyhoach)*((NhuCau!AP$353:AP$358)/10))+SUMPRODUCT((NhuCau!$E$353:$E$358=Kykehoach)*((NhuCau!AP$353:AP$358)/5))+SUMPRODUCT((NhuCau!$E$353:$E$358=$C345)*(NhuCau!AP$353:AP$358))),2)</f>
        <v>0</v>
      </c>
      <c r="AN345" s="2">
        <f>ROUND((SUMPRODUCT((NhuCau!$E$353:$E$358=CakyQuyhoach)*((NhuCau!AQ$353:AQ$358)/10))+SUMPRODUCT((NhuCau!$E$353:$E$358=Kykehoach)*((NhuCau!AQ$353:AQ$358)/5))+SUMPRODUCT((NhuCau!$E$353:$E$358=$C345)*(NhuCau!AQ$353:AQ$358))),2)</f>
        <v>0</v>
      </c>
      <c r="AO345" s="2">
        <f>ROUND((SUMPRODUCT((NhuCau!$E$353:$E$358=CakyQuyhoach)*((NhuCau!AR$353:AR$358)/10))+SUMPRODUCT((NhuCau!$E$353:$E$358=Kykehoach)*((NhuCau!AR$353:AR$358)/5))+SUMPRODUCT((NhuCau!$E$353:$E$358=$C345)*(NhuCau!AR$353:AR$358))),2)</f>
        <v>0</v>
      </c>
      <c r="AP345" s="2">
        <f>ROUND((SUMPRODUCT((NhuCau!$E$353:$E$358=CakyQuyhoach)*((NhuCau!AS$353:AS$358)/10))+SUMPRODUCT((NhuCau!$E$353:$E$358=Kykehoach)*((NhuCau!AS$353:AS$358)/5))+SUMPRODUCT((NhuCau!$E$353:$E$358=$C345)*(NhuCau!AS$353:AS$358))),2)</f>
        <v>0</v>
      </c>
      <c r="AQ345" s="2">
        <f>ROUND((SUMPRODUCT((NhuCau!$E$353:$E$358=CakyQuyhoach)*((NhuCau!AT$353:AT$358)/10))+SUMPRODUCT((NhuCau!$E$353:$E$358=Kykehoach)*((NhuCau!AT$353:AT$358)/5))+SUMPRODUCT((NhuCau!$E$353:$E$358=$C345)*(NhuCau!AT$353:AT$358))),2)</f>
        <v>0</v>
      </c>
      <c r="AR345" s="2">
        <f>ROUND((SUMPRODUCT((NhuCau!$E$353:$E$358=CakyQuyhoach)*((NhuCau!AU$353:AU$358)/10))+SUMPRODUCT((NhuCau!$E$353:$E$358=Kykehoach)*((NhuCau!AU$353:AU$358)/5))+SUMPRODUCT((NhuCau!$E$353:$E$358=$C345)*(NhuCau!AU$353:AU$358))),2)</f>
        <v>0</v>
      </c>
      <c r="AS345" s="2">
        <f>ROUND((SUMPRODUCT((NhuCau!$E$353:$E$358=CakyQuyhoach)*((NhuCau!AV$353:AV$358)/10))+SUMPRODUCT((NhuCau!$E$353:$E$358=Kykehoach)*((NhuCau!AV$353:AV$358)/5))+SUMPRODUCT((NhuCau!$E$353:$E$358=$C345)*(NhuCau!AV$353:AV$358))),2)</f>
        <v>0</v>
      </c>
      <c r="AT345" s="2">
        <f>ROUND((SUMPRODUCT((NhuCau!$E$353:$E$358=CakyQuyhoach)*((NhuCau!AW$353:AW$358)/10))+SUMPRODUCT((NhuCau!$E$353:$E$358=Kykehoach)*((NhuCau!AW$353:AW$358)/5))+SUMPRODUCT((NhuCau!$E$353:$E$358=$C345)*(NhuCau!AW$353:AW$358))),2)</f>
        <v>0</v>
      </c>
      <c r="AU345" s="2">
        <f>ROUND((SUMPRODUCT((NhuCau!$E$353:$E$358=CakyQuyhoach)*((NhuCau!AX$353:AX$358)/10))+SUMPRODUCT((NhuCau!$E$353:$E$358=Kykehoach)*((NhuCau!AX$353:AX$358)/5))+SUMPRODUCT((NhuCau!$E$353:$E$358=$C345)*(NhuCau!AX$353:AX$358))),2)</f>
        <v>0</v>
      </c>
      <c r="AV345" s="2">
        <f>ROUND((SUMPRODUCT((NhuCau!$E$353:$E$358=CakyQuyhoach)*((NhuCau!AY$353:AY$358)/10))+SUMPRODUCT((NhuCau!$E$353:$E$358=Kykehoach)*((NhuCau!AY$353:AY$358)/5))+SUMPRODUCT((NhuCau!$E$353:$E$358=$C345)*(NhuCau!AY$353:AY$358))),2)</f>
        <v>0</v>
      </c>
      <c r="AW345" s="2">
        <f>ROUND((SUMPRODUCT((NhuCau!$E$353:$E$358=CakyQuyhoach)*((NhuCau!AZ$353:AZ$358)/10))+SUMPRODUCT((NhuCau!$E$353:$E$358=Kykehoach)*((NhuCau!AZ$353:AZ$358)/5))+SUMPRODUCT((NhuCau!$E$353:$E$358=$C345)*(NhuCau!AZ$353:AZ$358))),2)</f>
        <v>0</v>
      </c>
      <c r="AX345" s="2">
        <f>ROUND((SUMPRODUCT((NhuCau!$E$353:$E$358=CakyQuyhoach)*((NhuCau!BA$353:BA$358)/10))+SUMPRODUCT((NhuCau!$E$353:$E$358=Kykehoach)*((NhuCau!BA$353:BA$358)/5))+SUMPRODUCT((NhuCau!$E$353:$E$358=$C345)*(NhuCau!BA$353:BA$358))),2)</f>
        <v>0</v>
      </c>
      <c r="AY345" s="2">
        <f>ROUND((SUMPRODUCT((NhuCau!$E$353:$E$358=CakyQuyhoach)*((NhuCau!BB$353:BB$358)/10))+SUMPRODUCT((NhuCau!$E$353:$E$358=Kykehoach)*((NhuCau!BB$353:BB$358)/5))+SUMPRODUCT((NhuCau!$E$353:$E$358=$C345)*(NhuCau!BB$353:BB$358))),2)</f>
        <v>0</v>
      </c>
      <c r="AZ345" s="2">
        <f>ROUND((SUMPRODUCT((NhuCau!$E$353:$E$358=CakyQuyhoach)*((NhuCau!BD$353:BD$358)/10))+SUMPRODUCT((NhuCau!$E$353:$E$358=Kykehoach)*((NhuCau!BD$353:BD$358)/5))+SUMPRODUCT((NhuCau!$E$353:$E$358=$C345)*(NhuCau!BD$353:BD$358))),2)</f>
        <v>0</v>
      </c>
      <c r="BA345" s="2">
        <f>ROUND((SUMPRODUCT((NhuCau!$E$353:$E$358=CakyQuyhoach)*((NhuCau!BE$353:BE$358)/10))+SUMPRODUCT((NhuCau!$E$353:$E$358=Kykehoach)*((NhuCau!BE$353:BE$358)/5))+SUMPRODUCT((NhuCau!$E$353:$E$358=$C345)*(NhuCau!BE$353:BE$358))),2)</f>
        <v>0</v>
      </c>
      <c r="BB345" s="2">
        <f>ROUND((SUMPRODUCT((NhuCau!$E$353:$E$358=CakyQuyhoach)*((NhuCau!BF$353:BF$358)/10))+SUMPRODUCT((NhuCau!$E$353:$E$358=Kykehoach)*((NhuCau!BF$353:BF$358)/5))+SUMPRODUCT((NhuCau!$E$353:$E$358=$C345)*(NhuCau!BF$353:BF$358))),2)</f>
        <v>0</v>
      </c>
      <c r="BC345" s="2">
        <f>ROUND((SUMPRODUCT((NhuCau!$E$353:$E$358=CakyQuyhoach)*((NhuCau!BG$353:BG$358)/10))+SUMPRODUCT((NhuCau!$E$353:$E$358=Kykehoach)*((NhuCau!BG$353:BG$358)/5))+SUMPRODUCT((NhuCau!$E$353:$E$358=$C345)*(NhuCau!BG$353:BG$358))),2)</f>
        <v>0</v>
      </c>
      <c r="BD345" s="2">
        <f>ROUND((SUMPRODUCT((NhuCau!$E$353:$E$358=CakyQuyhoach)*((NhuCau!BH$353:BH$358)/10))+SUMPRODUCT((NhuCau!$E$353:$E$358=Kykehoach)*((NhuCau!BH$353:BH$358)/5))+SUMPRODUCT((NhuCau!$E$353:$E$358=$C345)*(NhuCau!BH$353:BH$358))),2)</f>
        <v>0</v>
      </c>
      <c r="BE345" s="2">
        <f>ROUND((SUMPRODUCT((NhuCau!$E$353:$E$358=CakyQuyhoach)*((NhuCau!BI$353:BI$358)/10))+SUMPRODUCT((NhuCau!$E$353:$E$358=Kykehoach)*((NhuCau!BI$353:BI$358)/5))+SUMPRODUCT((NhuCau!$E$353:$E$358=$C345)*(NhuCau!BI$353:BI$358))),2)</f>
        <v>0</v>
      </c>
      <c r="BF345" s="2">
        <f>ROUND((SUMPRODUCT((NhuCau!$E$353:$E$358=CakyQuyhoach)*((NhuCau!BJ$353:BJ$358)/10))+SUMPRODUCT((NhuCau!$E$353:$E$358=Kykehoach)*((NhuCau!BJ$353:BJ$358)/5))+SUMPRODUCT((NhuCau!$E$353:$E$358=$C345)*(NhuCau!BJ$353:BJ$358))),2)</f>
        <v>0</v>
      </c>
      <c r="BG345" s="2">
        <f>ROUND((SUMPRODUCT((NhuCau!$E$353:$E$358=CakyQuyhoach)*((NhuCau!BK$353:BK$358)/10))+SUMPRODUCT((NhuCau!$E$353:$E$358=Kykehoach)*((NhuCau!BK$353:BK$358)/5))+SUMPRODUCT((NhuCau!$E$353:$E$358=$C345)*(NhuCau!BK$353:BK$358))),2)</f>
        <v>0</v>
      </c>
    </row>
    <row r="346" spans="1:59" s="5" customFormat="1" ht="16.5" customHeight="1">
      <c r="A346" s="117" t="s">
        <v>42</v>
      </c>
      <c r="B346" s="256"/>
      <c r="C346" s="249" t="str">
        <f>BANGTINH!O11</f>
        <v>Năm 2030</v>
      </c>
      <c r="D346" s="246" t="s">
        <v>55</v>
      </c>
      <c r="E346" s="257">
        <f t="shared" ref="E346:F346" si="176">E339-E340</f>
        <v>0</v>
      </c>
      <c r="F346" s="8">
        <f t="shared" si="176"/>
        <v>0</v>
      </c>
      <c r="G346" s="8">
        <f t="shared" ref="G346:BG346" si="177">G339-G340</f>
        <v>0</v>
      </c>
      <c r="H346" s="8">
        <f t="shared" si="177"/>
        <v>0</v>
      </c>
      <c r="I346" s="8">
        <f t="shared" si="177"/>
        <v>0</v>
      </c>
      <c r="J346" s="8">
        <f t="shared" si="177"/>
        <v>0</v>
      </c>
      <c r="K346" s="8">
        <f t="shared" si="177"/>
        <v>0</v>
      </c>
      <c r="L346" s="8">
        <f t="shared" si="177"/>
        <v>0</v>
      </c>
      <c r="M346" s="8">
        <f t="shared" si="177"/>
        <v>0</v>
      </c>
      <c r="N346" s="8">
        <f t="shared" si="177"/>
        <v>0</v>
      </c>
      <c r="O346" s="8">
        <f t="shared" si="177"/>
        <v>0</v>
      </c>
      <c r="P346" s="8">
        <f t="shared" si="177"/>
        <v>0</v>
      </c>
      <c r="Q346" s="8">
        <f t="shared" si="177"/>
        <v>0</v>
      </c>
      <c r="R346" s="8">
        <f t="shared" si="177"/>
        <v>0</v>
      </c>
      <c r="S346" s="8">
        <f t="shared" si="177"/>
        <v>0</v>
      </c>
      <c r="T346" s="8">
        <f t="shared" si="177"/>
        <v>0</v>
      </c>
      <c r="U346" s="8">
        <f t="shared" si="177"/>
        <v>0</v>
      </c>
      <c r="V346" s="8">
        <f t="shared" si="177"/>
        <v>0</v>
      </c>
      <c r="W346" s="8">
        <f t="shared" si="177"/>
        <v>0</v>
      </c>
      <c r="X346" s="8">
        <f t="shared" si="177"/>
        <v>0</v>
      </c>
      <c r="Y346" s="8">
        <f t="shared" si="177"/>
        <v>0</v>
      </c>
      <c r="Z346" s="8">
        <f t="shared" si="177"/>
        <v>0</v>
      </c>
      <c r="AA346" s="8">
        <f t="shared" si="177"/>
        <v>0</v>
      </c>
      <c r="AB346" s="8">
        <f t="shared" si="177"/>
        <v>0</v>
      </c>
      <c r="AC346" s="8">
        <f t="shared" si="177"/>
        <v>0</v>
      </c>
      <c r="AD346" s="8">
        <f t="shared" si="177"/>
        <v>0</v>
      </c>
      <c r="AE346" s="8">
        <f t="shared" si="177"/>
        <v>0</v>
      </c>
      <c r="AF346" s="8">
        <f t="shared" si="177"/>
        <v>0</v>
      </c>
      <c r="AG346" s="8">
        <f t="shared" si="177"/>
        <v>0</v>
      </c>
      <c r="AH346" s="8">
        <f t="shared" si="177"/>
        <v>0</v>
      </c>
      <c r="AI346" s="8">
        <f t="shared" si="177"/>
        <v>0</v>
      </c>
      <c r="AJ346" s="8">
        <f t="shared" si="177"/>
        <v>0</v>
      </c>
      <c r="AK346" s="8">
        <f t="shared" si="177"/>
        <v>0</v>
      </c>
      <c r="AL346" s="8">
        <f t="shared" si="177"/>
        <v>0</v>
      </c>
      <c r="AM346" s="8">
        <f t="shared" si="177"/>
        <v>0</v>
      </c>
      <c r="AN346" s="8">
        <f t="shared" si="177"/>
        <v>0</v>
      </c>
      <c r="AO346" s="8">
        <f t="shared" si="177"/>
        <v>0</v>
      </c>
      <c r="AP346" s="8">
        <f t="shared" si="177"/>
        <v>0</v>
      </c>
      <c r="AQ346" s="8">
        <f t="shared" si="177"/>
        <v>0</v>
      </c>
      <c r="AR346" s="8">
        <f t="shared" si="177"/>
        <v>0</v>
      </c>
      <c r="AS346" s="8">
        <f t="shared" si="177"/>
        <v>0</v>
      </c>
      <c r="AT346" s="8">
        <f t="shared" si="177"/>
        <v>0</v>
      </c>
      <c r="AU346" s="8">
        <f t="shared" si="177"/>
        <v>0</v>
      </c>
      <c r="AV346" s="8">
        <f t="shared" si="177"/>
        <v>0</v>
      </c>
      <c r="AW346" s="8">
        <f t="shared" si="177"/>
        <v>0</v>
      </c>
      <c r="AX346" s="8">
        <f t="shared" si="177"/>
        <v>0</v>
      </c>
      <c r="AY346" s="8">
        <f t="shared" si="177"/>
        <v>0</v>
      </c>
      <c r="AZ346" s="8">
        <f t="shared" si="177"/>
        <v>0</v>
      </c>
      <c r="BA346" s="8">
        <f t="shared" si="177"/>
        <v>0</v>
      </c>
      <c r="BB346" s="8">
        <f t="shared" si="177"/>
        <v>0</v>
      </c>
      <c r="BC346" s="8">
        <f t="shared" si="177"/>
        <v>0</v>
      </c>
      <c r="BD346" s="8">
        <f t="shared" si="177"/>
        <v>0</v>
      </c>
      <c r="BE346" s="8">
        <f t="shared" si="177"/>
        <v>0</v>
      </c>
      <c r="BF346" s="8">
        <f t="shared" si="177"/>
        <v>0</v>
      </c>
      <c r="BG346" s="8">
        <f t="shared" si="177"/>
        <v>0</v>
      </c>
    </row>
    <row r="347" spans="1:59" s="5" customFormat="1" ht="16.5" customHeight="1">
      <c r="A347" s="117" t="s">
        <v>42</v>
      </c>
      <c r="B347" s="244"/>
      <c r="C347" s="245" t="s">
        <v>45</v>
      </c>
      <c r="D347" s="246" t="s">
        <v>56</v>
      </c>
      <c r="E347" s="247">
        <f>NhuCau!H359</f>
        <v>0</v>
      </c>
      <c r="F347" s="4">
        <f>NhuCau!I359</f>
        <v>0</v>
      </c>
      <c r="G347" s="4">
        <f>NhuCau!J359</f>
        <v>0</v>
      </c>
      <c r="H347" s="4">
        <f>NhuCau!K359</f>
        <v>0</v>
      </c>
      <c r="I347" s="4">
        <f>NhuCau!L359</f>
        <v>0</v>
      </c>
      <c r="J347" s="4">
        <f>NhuCau!M359</f>
        <v>0</v>
      </c>
      <c r="K347" s="4">
        <f>NhuCau!N359</f>
        <v>0</v>
      </c>
      <c r="L347" s="4">
        <f>NhuCau!O359</f>
        <v>0</v>
      </c>
      <c r="M347" s="4">
        <f>NhuCau!P359</f>
        <v>0</v>
      </c>
      <c r="N347" s="4">
        <f>NhuCau!Q359</f>
        <v>0</v>
      </c>
      <c r="O347" s="4">
        <f>NhuCau!R359</f>
        <v>0</v>
      </c>
      <c r="P347" s="4">
        <f>NhuCau!S359</f>
        <v>0</v>
      </c>
      <c r="Q347" s="4">
        <f>NhuCau!T359</f>
        <v>0</v>
      </c>
      <c r="R347" s="4">
        <f>NhuCau!U359</f>
        <v>0</v>
      </c>
      <c r="S347" s="4">
        <f>NhuCau!V359</f>
        <v>0</v>
      </c>
      <c r="T347" s="4">
        <f>NhuCau!W359</f>
        <v>0</v>
      </c>
      <c r="U347" s="4">
        <f>NhuCau!X359</f>
        <v>0</v>
      </c>
      <c r="V347" s="4">
        <f>NhuCau!Y359</f>
        <v>0</v>
      </c>
      <c r="W347" s="4">
        <f>NhuCau!Z359</f>
        <v>0</v>
      </c>
      <c r="X347" s="4">
        <f>NhuCau!AA359</f>
        <v>0</v>
      </c>
      <c r="Y347" s="4">
        <f>NhuCau!AB359</f>
        <v>0</v>
      </c>
      <c r="Z347" s="4">
        <f>NhuCau!AC359</f>
        <v>0</v>
      </c>
      <c r="AA347" s="4">
        <f>NhuCau!AD359</f>
        <v>0</v>
      </c>
      <c r="AB347" s="4">
        <f>NhuCau!AE359</f>
        <v>0</v>
      </c>
      <c r="AC347" s="4">
        <f>NhuCau!AF359</f>
        <v>0</v>
      </c>
      <c r="AD347" s="4">
        <f>NhuCau!AG359</f>
        <v>0</v>
      </c>
      <c r="AE347" s="4">
        <f>NhuCau!AH359</f>
        <v>0</v>
      </c>
      <c r="AF347" s="4">
        <f>NhuCau!AI359</f>
        <v>0</v>
      </c>
      <c r="AG347" s="4">
        <f>NhuCau!AJ359</f>
        <v>0</v>
      </c>
      <c r="AH347" s="4">
        <f>NhuCau!AK359</f>
        <v>0</v>
      </c>
      <c r="AI347" s="4">
        <f>NhuCau!AL359</f>
        <v>0</v>
      </c>
      <c r="AJ347" s="4">
        <f>NhuCau!AM359</f>
        <v>0</v>
      </c>
      <c r="AK347" s="4">
        <f>NhuCau!AN359</f>
        <v>0</v>
      </c>
      <c r="AL347" s="4">
        <f>NhuCau!AO359</f>
        <v>0</v>
      </c>
      <c r="AM347" s="4">
        <f>NhuCau!AP359</f>
        <v>0</v>
      </c>
      <c r="AN347" s="4">
        <f>NhuCau!AQ359</f>
        <v>0</v>
      </c>
      <c r="AO347" s="4">
        <f>NhuCau!AR359</f>
        <v>0</v>
      </c>
      <c r="AP347" s="4">
        <f>NhuCau!AS359</f>
        <v>0</v>
      </c>
      <c r="AQ347" s="4">
        <f>NhuCau!AT359</f>
        <v>0</v>
      </c>
      <c r="AR347" s="4">
        <f>NhuCau!AU359</f>
        <v>0</v>
      </c>
      <c r="AS347" s="4">
        <f>NhuCau!AV359</f>
        <v>0</v>
      </c>
      <c r="AT347" s="4">
        <f>NhuCau!AW359</f>
        <v>0</v>
      </c>
      <c r="AU347" s="4">
        <f>NhuCau!AX359</f>
        <v>0</v>
      </c>
      <c r="AV347" s="4">
        <f>NhuCau!AY359</f>
        <v>0</v>
      </c>
      <c r="AW347" s="4">
        <f>NhuCau!AZ359</f>
        <v>0</v>
      </c>
      <c r="AX347" s="4">
        <f>NhuCau!BA359</f>
        <v>0</v>
      </c>
      <c r="AY347" s="4">
        <f>NhuCau!BB359</f>
        <v>0</v>
      </c>
      <c r="AZ347" s="4">
        <f>NhuCau!BD359</f>
        <v>0</v>
      </c>
      <c r="BA347" s="4">
        <f>NhuCau!BE359</f>
        <v>0</v>
      </c>
      <c r="BB347" s="4">
        <f>NhuCau!BF359</f>
        <v>0</v>
      </c>
      <c r="BC347" s="4">
        <f>NhuCau!BG359</f>
        <v>0</v>
      </c>
      <c r="BD347" s="4">
        <f>NhuCau!BH359</f>
        <v>0</v>
      </c>
      <c r="BE347" s="4">
        <f>NhuCau!BI359</f>
        <v>0</v>
      </c>
      <c r="BF347" s="4">
        <f>NhuCau!BJ359</f>
        <v>0</v>
      </c>
      <c r="BG347" s="4">
        <f>NhuCau!BK359</f>
        <v>0</v>
      </c>
    </row>
    <row r="348" spans="1:59" s="5" customFormat="1" ht="16.5" customHeight="1">
      <c r="A348" s="117" t="s">
        <v>42</v>
      </c>
      <c r="B348" s="248"/>
      <c r="C348" s="249">
        <f>BANGTINH!O5</f>
        <v>0</v>
      </c>
      <c r="D348" s="246" t="s">
        <v>56</v>
      </c>
      <c r="E348" s="250">
        <f t="shared" ref="E348:F348" si="178">SUM(E349:E353)</f>
        <v>0</v>
      </c>
      <c r="F348" s="6">
        <f t="shared" si="178"/>
        <v>0</v>
      </c>
      <c r="G348" s="6">
        <f t="shared" ref="G348:BG348" si="179">SUM(G349:G353)</f>
        <v>0</v>
      </c>
      <c r="H348" s="6">
        <f t="shared" si="179"/>
        <v>0</v>
      </c>
      <c r="I348" s="6">
        <f t="shared" si="179"/>
        <v>0</v>
      </c>
      <c r="J348" s="6">
        <f t="shared" si="179"/>
        <v>0</v>
      </c>
      <c r="K348" s="6">
        <f t="shared" si="179"/>
        <v>0</v>
      </c>
      <c r="L348" s="6">
        <f t="shared" si="179"/>
        <v>0</v>
      </c>
      <c r="M348" s="6">
        <f t="shared" si="179"/>
        <v>0</v>
      </c>
      <c r="N348" s="6">
        <f t="shared" si="179"/>
        <v>0</v>
      </c>
      <c r="O348" s="6">
        <f t="shared" si="179"/>
        <v>0</v>
      </c>
      <c r="P348" s="6">
        <f t="shared" si="179"/>
        <v>0</v>
      </c>
      <c r="Q348" s="6">
        <f t="shared" si="179"/>
        <v>0</v>
      </c>
      <c r="R348" s="6">
        <f t="shared" si="179"/>
        <v>0</v>
      </c>
      <c r="S348" s="6">
        <f t="shared" si="179"/>
        <v>0</v>
      </c>
      <c r="T348" s="6">
        <f t="shared" si="179"/>
        <v>0</v>
      </c>
      <c r="U348" s="6">
        <f t="shared" si="179"/>
        <v>0</v>
      </c>
      <c r="V348" s="6">
        <f t="shared" si="179"/>
        <v>0</v>
      </c>
      <c r="W348" s="6">
        <f t="shared" si="179"/>
        <v>0</v>
      </c>
      <c r="X348" s="6">
        <f t="shared" si="179"/>
        <v>0</v>
      </c>
      <c r="Y348" s="6">
        <f t="shared" si="179"/>
        <v>0</v>
      </c>
      <c r="Z348" s="6">
        <f t="shared" si="179"/>
        <v>0</v>
      </c>
      <c r="AA348" s="6">
        <f t="shared" si="179"/>
        <v>0</v>
      </c>
      <c r="AB348" s="6">
        <f t="shared" si="179"/>
        <v>0</v>
      </c>
      <c r="AC348" s="6">
        <f t="shared" si="179"/>
        <v>0</v>
      </c>
      <c r="AD348" s="6">
        <f t="shared" si="179"/>
        <v>0</v>
      </c>
      <c r="AE348" s="6">
        <f t="shared" si="179"/>
        <v>0</v>
      </c>
      <c r="AF348" s="6">
        <f t="shared" si="179"/>
        <v>0</v>
      </c>
      <c r="AG348" s="6">
        <f t="shared" si="179"/>
        <v>0</v>
      </c>
      <c r="AH348" s="6">
        <f t="shared" si="179"/>
        <v>0</v>
      </c>
      <c r="AI348" s="6">
        <f t="shared" si="179"/>
        <v>0</v>
      </c>
      <c r="AJ348" s="6">
        <f t="shared" si="179"/>
        <v>0</v>
      </c>
      <c r="AK348" s="6">
        <f t="shared" si="179"/>
        <v>0</v>
      </c>
      <c r="AL348" s="6">
        <f t="shared" si="179"/>
        <v>0</v>
      </c>
      <c r="AM348" s="6">
        <f t="shared" si="179"/>
        <v>0</v>
      </c>
      <c r="AN348" s="6">
        <f t="shared" si="179"/>
        <v>0</v>
      </c>
      <c r="AO348" s="6">
        <f t="shared" si="179"/>
        <v>0</v>
      </c>
      <c r="AP348" s="6">
        <f t="shared" si="179"/>
        <v>0</v>
      </c>
      <c r="AQ348" s="6">
        <f t="shared" si="179"/>
        <v>0</v>
      </c>
      <c r="AR348" s="6">
        <f t="shared" si="179"/>
        <v>0</v>
      </c>
      <c r="AS348" s="6">
        <f t="shared" si="179"/>
        <v>0</v>
      </c>
      <c r="AT348" s="6">
        <f t="shared" si="179"/>
        <v>0</v>
      </c>
      <c r="AU348" s="6">
        <f t="shared" si="179"/>
        <v>0</v>
      </c>
      <c r="AV348" s="6">
        <f t="shared" si="179"/>
        <v>0</v>
      </c>
      <c r="AW348" s="6">
        <f t="shared" si="179"/>
        <v>0</v>
      </c>
      <c r="AX348" s="6">
        <f t="shared" si="179"/>
        <v>0</v>
      </c>
      <c r="AY348" s="6">
        <f t="shared" si="179"/>
        <v>0</v>
      </c>
      <c r="AZ348" s="6">
        <f t="shared" si="179"/>
        <v>0</v>
      </c>
      <c r="BA348" s="6">
        <f t="shared" si="179"/>
        <v>0</v>
      </c>
      <c r="BB348" s="6">
        <f t="shared" si="179"/>
        <v>0</v>
      </c>
      <c r="BC348" s="6">
        <f t="shared" si="179"/>
        <v>0</v>
      </c>
      <c r="BD348" s="6">
        <f t="shared" si="179"/>
        <v>0</v>
      </c>
      <c r="BE348" s="6">
        <f t="shared" si="179"/>
        <v>0</v>
      </c>
      <c r="BF348" s="6">
        <f t="shared" si="179"/>
        <v>0</v>
      </c>
      <c r="BG348" s="6">
        <f t="shared" si="179"/>
        <v>0</v>
      </c>
    </row>
    <row r="349" spans="1:59" s="1" customFormat="1" ht="16.5" customHeight="1">
      <c r="A349" s="251" t="s">
        <v>42</v>
      </c>
      <c r="B349" s="252"/>
      <c r="C349" s="253" t="str">
        <f>BANGTINH!O6</f>
        <v>Năm 2025</v>
      </c>
      <c r="D349" s="246" t="s">
        <v>56</v>
      </c>
      <c r="E349" s="255">
        <f>SUM(F349:BG349)</f>
        <v>0</v>
      </c>
      <c r="F349" s="2">
        <f>ROUND((SUMPRODUCT((NhuCau!$E$360:$E$368=CakyQuyhoach)*((NhuCau!I$360:I$368)/10))+SUMPRODUCT((NhuCau!$E$360:$E$368=Kykehoach)*((NhuCau!I$360:I$368)/5))+SUMPRODUCT((NhuCau!$E$360:$E$368=$C349)*(NhuCau!I$360:I$368))),2)</f>
        <v>0</v>
      </c>
      <c r="G349" s="2">
        <f>ROUND((SUMPRODUCT((NhuCau!$E$360:$E$368=CakyQuyhoach)*((NhuCau!J$360:J$368)/10))+SUMPRODUCT((NhuCau!$E$360:$E$368=Kykehoach)*((NhuCau!J$360:J$368)/5))+SUMPRODUCT((NhuCau!$E$360:$E$368=$C349)*(NhuCau!J$360:J$368))),2)</f>
        <v>0</v>
      </c>
      <c r="H349" s="2">
        <f>ROUND((SUMPRODUCT((NhuCau!$E$360:$E$368=CakyQuyhoach)*((NhuCau!K$360:K$368)/10))+SUMPRODUCT((NhuCau!$E$360:$E$368=Kykehoach)*((NhuCau!K$360:K$368)/5))+SUMPRODUCT((NhuCau!$E$360:$E$368=$C349)*(NhuCau!K$360:K$368))),2)</f>
        <v>0</v>
      </c>
      <c r="I349" s="2">
        <f>ROUND((SUMPRODUCT((NhuCau!$E$360:$E$368=CakyQuyhoach)*((NhuCau!L$360:L$368)/10))+SUMPRODUCT((NhuCau!$E$360:$E$368=Kykehoach)*((NhuCau!L$360:L$368)/5))+SUMPRODUCT((NhuCau!$E$360:$E$368=$C349)*(NhuCau!L$360:L$368))),2)</f>
        <v>0</v>
      </c>
      <c r="J349" s="2">
        <f>ROUND((SUMPRODUCT((NhuCau!$E$360:$E$368=CakyQuyhoach)*((NhuCau!M$360:M$368)/10))+SUMPRODUCT((NhuCau!$E$360:$E$368=Kykehoach)*((NhuCau!M$360:M$368)/5))+SUMPRODUCT((NhuCau!$E$360:$E$368=$C349)*(NhuCau!M$360:M$368))),2)</f>
        <v>0</v>
      </c>
      <c r="K349" s="2">
        <f>ROUND((SUMPRODUCT((NhuCau!$E$360:$E$368=CakyQuyhoach)*((NhuCau!N$360:N$368)/10))+SUMPRODUCT((NhuCau!$E$360:$E$368=Kykehoach)*((NhuCau!N$360:N$368)/5))+SUMPRODUCT((NhuCau!$E$360:$E$368=$C349)*(NhuCau!N$360:N$368))),2)</f>
        <v>0</v>
      </c>
      <c r="L349" s="2">
        <f>ROUND((SUMPRODUCT((NhuCau!$E$360:$E$368=CakyQuyhoach)*((NhuCau!O$360:O$368)/10))+SUMPRODUCT((NhuCau!$E$360:$E$368=Kykehoach)*((NhuCau!O$360:O$368)/5))+SUMPRODUCT((NhuCau!$E$360:$E$368=$C349)*(NhuCau!O$360:O$368))),2)</f>
        <v>0</v>
      </c>
      <c r="M349" s="2">
        <f>ROUND((SUMPRODUCT((NhuCau!$E$360:$E$368=CakyQuyhoach)*((NhuCau!P$360:P$368)/10))+SUMPRODUCT((NhuCau!$E$360:$E$368=Kykehoach)*((NhuCau!P$360:P$368)/5))+SUMPRODUCT((NhuCau!$E$360:$E$368=$C349)*(NhuCau!P$360:P$368))),2)</f>
        <v>0</v>
      </c>
      <c r="N349" s="2">
        <f>ROUND((SUMPRODUCT((NhuCau!$E$360:$E$368=CakyQuyhoach)*((NhuCau!Q$360:Q$368)/10))+SUMPRODUCT((NhuCau!$E$360:$E$368=Kykehoach)*((NhuCau!Q$360:Q$368)/5))+SUMPRODUCT((NhuCau!$E$360:$E$368=$C349)*(NhuCau!Q$360:Q$368))),2)</f>
        <v>0</v>
      </c>
      <c r="O349" s="2">
        <f>ROUND((SUMPRODUCT((NhuCau!$E$360:$E$368=CakyQuyhoach)*((NhuCau!R$360:R$368)/10))+SUMPRODUCT((NhuCau!$E$360:$E$368=Kykehoach)*((NhuCau!R$360:R$368)/5))+SUMPRODUCT((NhuCau!$E$360:$E$368=$C349)*(NhuCau!R$360:R$368))),2)</f>
        <v>0</v>
      </c>
      <c r="P349" s="2">
        <f>ROUND((SUMPRODUCT((NhuCau!$E$360:$E$368=CakyQuyhoach)*((NhuCau!S$360:S$368)/10))+SUMPRODUCT((NhuCau!$E$360:$E$368=Kykehoach)*((NhuCau!S$360:S$368)/5))+SUMPRODUCT((NhuCau!$E$360:$E$368=$C349)*(NhuCau!S$360:S$368))),2)</f>
        <v>0</v>
      </c>
      <c r="Q349" s="2">
        <f>ROUND((SUMPRODUCT((NhuCau!$E$360:$E$368=CakyQuyhoach)*((NhuCau!T$360:T$368)/10))+SUMPRODUCT((NhuCau!$E$360:$E$368=Kykehoach)*((NhuCau!T$360:T$368)/5))+SUMPRODUCT((NhuCau!$E$360:$E$368=$C349)*(NhuCau!T$360:T$368))),2)</f>
        <v>0</v>
      </c>
      <c r="R349" s="2">
        <f>ROUND((SUMPRODUCT((NhuCau!$E$360:$E$368=CakyQuyhoach)*((NhuCau!U$360:U$368)/10))+SUMPRODUCT((NhuCau!$E$360:$E$368=Kykehoach)*((NhuCau!U$360:U$368)/5))+SUMPRODUCT((NhuCau!$E$360:$E$368=$C349)*(NhuCau!U$360:U$368))),2)</f>
        <v>0</v>
      </c>
      <c r="S349" s="2">
        <f>ROUND((SUMPRODUCT((NhuCau!$E$360:$E$368=CakyQuyhoach)*((NhuCau!V$360:V$368)/10))+SUMPRODUCT((NhuCau!$E$360:$E$368=Kykehoach)*((NhuCau!V$360:V$368)/5))+SUMPRODUCT((NhuCau!$E$360:$E$368=$C349)*(NhuCau!V$360:V$368))),2)</f>
        <v>0</v>
      </c>
      <c r="T349" s="2">
        <f>ROUND((SUMPRODUCT((NhuCau!$E$360:$E$368=CakyQuyhoach)*((NhuCau!W$360:W$368)/10))+SUMPRODUCT((NhuCau!$E$360:$E$368=Kykehoach)*((NhuCau!W$360:W$368)/5))+SUMPRODUCT((NhuCau!$E$360:$E$368=$C349)*(NhuCau!W$360:W$368))),2)</f>
        <v>0</v>
      </c>
      <c r="U349" s="2">
        <f>ROUND((SUMPRODUCT((NhuCau!$E$360:$E$368=CakyQuyhoach)*((NhuCau!X$360:X$368)/10))+SUMPRODUCT((NhuCau!$E$360:$E$368=Kykehoach)*((NhuCau!X$360:X$368)/5))+SUMPRODUCT((NhuCau!$E$360:$E$368=$C349)*(NhuCau!X$360:X$368))),2)</f>
        <v>0</v>
      </c>
      <c r="V349" s="2">
        <f>ROUND((SUMPRODUCT((NhuCau!$E$360:$E$368=CakyQuyhoach)*((NhuCau!Y$360:Y$368)/10))+SUMPRODUCT((NhuCau!$E$360:$E$368=Kykehoach)*((NhuCau!Y$360:Y$368)/5))+SUMPRODUCT((NhuCau!$E$360:$E$368=$C349)*(NhuCau!Y$360:Y$368))),2)</f>
        <v>0</v>
      </c>
      <c r="W349" s="2">
        <f>ROUND((SUMPRODUCT((NhuCau!$E$360:$E$368=CakyQuyhoach)*((NhuCau!Z$360:Z$368)/10))+SUMPRODUCT((NhuCau!$E$360:$E$368=Kykehoach)*((NhuCau!Z$360:Z$368)/5))+SUMPRODUCT((NhuCau!$E$360:$E$368=$C349)*(NhuCau!Z$360:Z$368))),2)</f>
        <v>0</v>
      </c>
      <c r="X349" s="2">
        <f>ROUND((SUMPRODUCT((NhuCau!$E$360:$E$368=CakyQuyhoach)*((NhuCau!AA$360:AA$368)/10))+SUMPRODUCT((NhuCau!$E$360:$E$368=Kykehoach)*((NhuCau!AA$360:AA$368)/5))+SUMPRODUCT((NhuCau!$E$360:$E$368=$C349)*(NhuCau!AA$360:AA$368))),2)</f>
        <v>0</v>
      </c>
      <c r="Y349" s="2">
        <f>ROUND((SUMPRODUCT((NhuCau!$E$360:$E$368=CakyQuyhoach)*((NhuCau!AB$360:AB$368)/10))+SUMPRODUCT((NhuCau!$E$360:$E$368=Kykehoach)*((NhuCau!AB$360:AB$368)/5))+SUMPRODUCT((NhuCau!$E$360:$E$368=$C349)*(NhuCau!AB$360:AB$368))),2)</f>
        <v>0</v>
      </c>
      <c r="Z349" s="2">
        <f>ROUND((SUMPRODUCT((NhuCau!$E$360:$E$368=CakyQuyhoach)*((NhuCau!AC$360:AC$368)/10))+SUMPRODUCT((NhuCau!$E$360:$E$368=Kykehoach)*((NhuCau!AC$360:AC$368)/5))+SUMPRODUCT((NhuCau!$E$360:$E$368=$C349)*(NhuCau!AC$360:AC$368))),2)</f>
        <v>0</v>
      </c>
      <c r="AA349" s="2">
        <f>ROUND((SUMPRODUCT((NhuCau!$E$360:$E$368=CakyQuyhoach)*((NhuCau!AD$360:AD$368)/10))+SUMPRODUCT((NhuCau!$E$360:$E$368=Kykehoach)*((NhuCau!AD$360:AD$368)/5))+SUMPRODUCT((NhuCau!$E$360:$E$368=$C349)*(NhuCau!AD$360:AD$368))),2)</f>
        <v>0</v>
      </c>
      <c r="AB349" s="2">
        <f>ROUND((SUMPRODUCT((NhuCau!$E$360:$E$368=CakyQuyhoach)*((NhuCau!AE$360:AE$368)/10))+SUMPRODUCT((NhuCau!$E$360:$E$368=Kykehoach)*((NhuCau!AE$360:AE$368)/5))+SUMPRODUCT((NhuCau!$E$360:$E$368=$C349)*(NhuCau!AE$360:AE$368))),2)</f>
        <v>0</v>
      </c>
      <c r="AC349" s="2">
        <f>ROUND((SUMPRODUCT((NhuCau!$E$360:$E$368=CakyQuyhoach)*((NhuCau!AF$360:AF$368)/10))+SUMPRODUCT((NhuCau!$E$360:$E$368=Kykehoach)*((NhuCau!AF$360:AF$368)/5))+SUMPRODUCT((NhuCau!$E$360:$E$368=$C349)*(NhuCau!AF$360:AF$368))),2)</f>
        <v>0</v>
      </c>
      <c r="AD349" s="2">
        <f>ROUND((SUMPRODUCT((NhuCau!$E$360:$E$368=CakyQuyhoach)*((NhuCau!AG$360:AG$368)/10))+SUMPRODUCT((NhuCau!$E$360:$E$368=Kykehoach)*((NhuCau!AG$360:AG$368)/5))+SUMPRODUCT((NhuCau!$E$360:$E$368=$C349)*(NhuCau!AG$360:AG$368))),2)</f>
        <v>0</v>
      </c>
      <c r="AE349" s="2">
        <f>ROUND((SUMPRODUCT((NhuCau!$E$360:$E$368=CakyQuyhoach)*((NhuCau!AH$360:AH$368)/10))+SUMPRODUCT((NhuCau!$E$360:$E$368=Kykehoach)*((NhuCau!AH$360:AH$368)/5))+SUMPRODUCT((NhuCau!$E$360:$E$368=$C349)*(NhuCau!AH$360:AH$368))),2)</f>
        <v>0</v>
      </c>
      <c r="AF349" s="2">
        <f>ROUND((SUMPRODUCT((NhuCau!$E$360:$E$368=CakyQuyhoach)*((NhuCau!AI$360:AI$368)/10))+SUMPRODUCT((NhuCau!$E$360:$E$368=Kykehoach)*((NhuCau!AI$360:AI$368)/5))+SUMPRODUCT((NhuCau!$E$360:$E$368=$C349)*(NhuCau!AI$360:AI$368))),2)</f>
        <v>0</v>
      </c>
      <c r="AG349" s="2">
        <f>ROUND((SUMPRODUCT((NhuCau!$E$360:$E$368=CakyQuyhoach)*((NhuCau!AJ$360:AJ$368)/10))+SUMPRODUCT((NhuCau!$E$360:$E$368=Kykehoach)*((NhuCau!AJ$360:AJ$368)/5))+SUMPRODUCT((NhuCau!$E$360:$E$368=$C349)*(NhuCau!AJ$360:AJ$368))),2)</f>
        <v>0</v>
      </c>
      <c r="AH349" s="2">
        <f>ROUND((SUMPRODUCT((NhuCau!$E$360:$E$368=CakyQuyhoach)*((NhuCau!AK$360:AK$368)/10))+SUMPRODUCT((NhuCau!$E$360:$E$368=Kykehoach)*((NhuCau!AK$360:AK$368)/5))+SUMPRODUCT((NhuCau!$E$360:$E$368=$C349)*(NhuCau!AK$360:AK$368))),2)</f>
        <v>0</v>
      </c>
      <c r="AI349" s="2">
        <f>ROUND((SUMPRODUCT((NhuCau!$E$360:$E$368=CakyQuyhoach)*((NhuCau!AL$360:AL$368)/10))+SUMPRODUCT((NhuCau!$E$360:$E$368=Kykehoach)*((NhuCau!AL$360:AL$368)/5))+SUMPRODUCT((NhuCau!$E$360:$E$368=$C349)*(NhuCau!AL$360:AL$368))),2)</f>
        <v>0</v>
      </c>
      <c r="AJ349" s="2">
        <f>ROUND((SUMPRODUCT((NhuCau!$E$360:$E$368=CakyQuyhoach)*((NhuCau!AM$360:AM$368)/10))+SUMPRODUCT((NhuCau!$E$360:$E$368=Kykehoach)*((NhuCau!AM$360:AM$368)/5))+SUMPRODUCT((NhuCau!$E$360:$E$368=$C349)*(NhuCau!AM$360:AM$368))),2)</f>
        <v>0</v>
      </c>
      <c r="AK349" s="2">
        <f>ROUND((SUMPRODUCT((NhuCau!$E$360:$E$368=CakyQuyhoach)*((NhuCau!AN$360:AN$368)/10))+SUMPRODUCT((NhuCau!$E$360:$E$368=Kykehoach)*((NhuCau!AN$360:AN$368)/5))+SUMPRODUCT((NhuCau!$E$360:$E$368=$C349)*(NhuCau!AN$360:AN$368))),2)</f>
        <v>0</v>
      </c>
      <c r="AL349" s="2">
        <f>ROUND((SUMPRODUCT((NhuCau!$E$360:$E$368=CakyQuyhoach)*((NhuCau!AO$360:AO$368)/10))+SUMPRODUCT((NhuCau!$E$360:$E$368=Kykehoach)*((NhuCau!AO$360:AO$368)/5))+SUMPRODUCT((NhuCau!$E$360:$E$368=$C349)*(NhuCau!AO$360:AO$368))),2)</f>
        <v>0</v>
      </c>
      <c r="AM349" s="2">
        <f>ROUND((SUMPRODUCT((NhuCau!$E$360:$E$368=CakyQuyhoach)*((NhuCau!AP$360:AP$368)/10))+SUMPRODUCT((NhuCau!$E$360:$E$368=Kykehoach)*((NhuCau!AP$360:AP$368)/5))+SUMPRODUCT((NhuCau!$E$360:$E$368=$C349)*(NhuCau!AP$360:AP$368))),2)</f>
        <v>0</v>
      </c>
      <c r="AN349" s="2">
        <f>ROUND((SUMPRODUCT((NhuCau!$E$360:$E$368=CakyQuyhoach)*((NhuCau!AQ$360:AQ$368)/10))+SUMPRODUCT((NhuCau!$E$360:$E$368=Kykehoach)*((NhuCau!AQ$360:AQ$368)/5))+SUMPRODUCT((NhuCau!$E$360:$E$368=$C349)*(NhuCau!AQ$360:AQ$368))),2)</f>
        <v>0</v>
      </c>
      <c r="AO349" s="2">
        <f>ROUND((SUMPRODUCT((NhuCau!$E$360:$E$368=CakyQuyhoach)*((NhuCau!AR$360:AR$368)/10))+SUMPRODUCT((NhuCau!$E$360:$E$368=Kykehoach)*((NhuCau!AR$360:AR$368)/5))+SUMPRODUCT((NhuCau!$E$360:$E$368=$C349)*(NhuCau!AR$360:AR$368))),2)</f>
        <v>0</v>
      </c>
      <c r="AP349" s="2">
        <f>ROUND((SUMPRODUCT((NhuCau!$E$360:$E$368=CakyQuyhoach)*((NhuCau!AS$360:AS$368)/10))+SUMPRODUCT((NhuCau!$E$360:$E$368=Kykehoach)*((NhuCau!AS$360:AS$368)/5))+SUMPRODUCT((NhuCau!$E$360:$E$368=$C349)*(NhuCau!AS$360:AS$368))),2)</f>
        <v>0</v>
      </c>
      <c r="AQ349" s="2">
        <f>ROUND((SUMPRODUCT((NhuCau!$E$360:$E$368=CakyQuyhoach)*((NhuCau!AT$360:AT$368)/10))+SUMPRODUCT((NhuCau!$E$360:$E$368=Kykehoach)*((NhuCau!AT$360:AT$368)/5))+SUMPRODUCT((NhuCau!$E$360:$E$368=$C349)*(NhuCau!AT$360:AT$368))),2)</f>
        <v>0</v>
      </c>
      <c r="AR349" s="2">
        <f>ROUND((SUMPRODUCT((NhuCau!$E$360:$E$368=CakyQuyhoach)*((NhuCau!AU$360:AU$368)/10))+SUMPRODUCT((NhuCau!$E$360:$E$368=Kykehoach)*((NhuCau!AU$360:AU$368)/5))+SUMPRODUCT((NhuCau!$E$360:$E$368=$C349)*(NhuCau!AU$360:AU$368))),2)</f>
        <v>0</v>
      </c>
      <c r="AS349" s="2">
        <f>ROUND((SUMPRODUCT((NhuCau!$E$360:$E$368=CakyQuyhoach)*((NhuCau!AV$360:AV$368)/10))+SUMPRODUCT((NhuCau!$E$360:$E$368=Kykehoach)*((NhuCau!AV$360:AV$368)/5))+SUMPRODUCT((NhuCau!$E$360:$E$368=$C349)*(NhuCau!AV$360:AV$368))),2)</f>
        <v>0</v>
      </c>
      <c r="AT349" s="2">
        <f>ROUND((SUMPRODUCT((NhuCau!$E$360:$E$368=CakyQuyhoach)*((NhuCau!AW$360:AW$368)/10))+SUMPRODUCT((NhuCau!$E$360:$E$368=Kykehoach)*((NhuCau!AW$360:AW$368)/5))+SUMPRODUCT((NhuCau!$E$360:$E$368=$C349)*(NhuCau!AW$360:AW$368))),2)</f>
        <v>0</v>
      </c>
      <c r="AU349" s="2">
        <f>ROUND((SUMPRODUCT((NhuCau!$E$360:$E$368=CakyQuyhoach)*((NhuCau!AX$360:AX$368)/10))+SUMPRODUCT((NhuCau!$E$360:$E$368=Kykehoach)*((NhuCau!AX$360:AX$368)/5))+SUMPRODUCT((NhuCau!$E$360:$E$368=$C349)*(NhuCau!AX$360:AX$368))),2)</f>
        <v>0</v>
      </c>
      <c r="AV349" s="2">
        <f>ROUND((SUMPRODUCT((NhuCau!$E$360:$E$368=CakyQuyhoach)*((NhuCau!AY$360:AY$368)/10))+SUMPRODUCT((NhuCau!$E$360:$E$368=Kykehoach)*((NhuCau!AY$360:AY$368)/5))+SUMPRODUCT((NhuCau!$E$360:$E$368=$C349)*(NhuCau!AY$360:AY$368))),2)</f>
        <v>0</v>
      </c>
      <c r="AW349" s="2">
        <f>ROUND((SUMPRODUCT((NhuCau!$E$360:$E$368=CakyQuyhoach)*((NhuCau!AZ$360:AZ$368)/10))+SUMPRODUCT((NhuCau!$E$360:$E$368=Kykehoach)*((NhuCau!AZ$360:AZ$368)/5))+SUMPRODUCT((NhuCau!$E$360:$E$368=$C349)*(NhuCau!AZ$360:AZ$368))),2)</f>
        <v>0</v>
      </c>
      <c r="AX349" s="2">
        <f>ROUND((SUMPRODUCT((NhuCau!$E$360:$E$368=CakyQuyhoach)*((NhuCau!BA$360:BA$368)/10))+SUMPRODUCT((NhuCau!$E$360:$E$368=Kykehoach)*((NhuCau!BA$360:BA$368)/5))+SUMPRODUCT((NhuCau!$E$360:$E$368=$C349)*(NhuCau!BA$360:BA$368))),2)</f>
        <v>0</v>
      </c>
      <c r="AY349" s="2">
        <f>ROUND((SUMPRODUCT((NhuCau!$E$360:$E$368=CakyQuyhoach)*((NhuCau!BB$360:BB$368)/10))+SUMPRODUCT((NhuCau!$E$360:$E$368=Kykehoach)*((NhuCau!BB$360:BB$368)/5))+SUMPRODUCT((NhuCau!$E$360:$E$368=$C349)*(NhuCau!BB$360:BB$368))),2)</f>
        <v>0</v>
      </c>
      <c r="AZ349" s="2">
        <f>ROUND((SUMPRODUCT((NhuCau!$E$360:$E$368=CakyQuyhoach)*((NhuCau!BD$360:BD$368)/10))+SUMPRODUCT((NhuCau!$E$360:$E$368=Kykehoach)*((NhuCau!BD$360:BD$368)/5))+SUMPRODUCT((NhuCau!$E$360:$E$368=$C349)*(NhuCau!BD$360:BD$368))),2)</f>
        <v>0</v>
      </c>
      <c r="BA349" s="2">
        <f>ROUND((SUMPRODUCT((NhuCau!$E$360:$E$368=CakyQuyhoach)*((NhuCau!BE$360:BE$368)/10))+SUMPRODUCT((NhuCau!$E$360:$E$368=Kykehoach)*((NhuCau!BE$360:BE$368)/5))+SUMPRODUCT((NhuCau!$E$360:$E$368=$C349)*(NhuCau!BE$360:BE$368))),2)</f>
        <v>0</v>
      </c>
      <c r="BB349" s="2">
        <f>ROUND((SUMPRODUCT((NhuCau!$E$360:$E$368=CakyQuyhoach)*((NhuCau!BF$360:BF$368)/10))+SUMPRODUCT((NhuCau!$E$360:$E$368=Kykehoach)*((NhuCau!BF$360:BF$368)/5))+SUMPRODUCT((NhuCau!$E$360:$E$368=$C349)*(NhuCau!BF$360:BF$368))),2)</f>
        <v>0</v>
      </c>
      <c r="BC349" s="2">
        <f>ROUND((SUMPRODUCT((NhuCau!$E$360:$E$368=CakyQuyhoach)*((NhuCau!BG$360:BG$368)/10))+SUMPRODUCT((NhuCau!$E$360:$E$368=Kykehoach)*((NhuCau!BG$360:BG$368)/5))+SUMPRODUCT((NhuCau!$E$360:$E$368=$C349)*(NhuCau!BG$360:BG$368))),2)</f>
        <v>0</v>
      </c>
      <c r="BD349" s="2">
        <f>ROUND((SUMPRODUCT((NhuCau!$E$360:$E$368=CakyQuyhoach)*((NhuCau!BH$360:BH$368)/10))+SUMPRODUCT((NhuCau!$E$360:$E$368=Kykehoach)*((NhuCau!BH$360:BH$368)/5))+SUMPRODUCT((NhuCau!$E$360:$E$368=$C349)*(NhuCau!BH$360:BH$368))),2)</f>
        <v>0</v>
      </c>
      <c r="BE349" s="2">
        <f>ROUND((SUMPRODUCT((NhuCau!$E$360:$E$368=CakyQuyhoach)*((NhuCau!BI$360:BI$368)/10))+SUMPRODUCT((NhuCau!$E$360:$E$368=Kykehoach)*((NhuCau!BI$360:BI$368)/5))+SUMPRODUCT((NhuCau!$E$360:$E$368=$C349)*(NhuCau!BI$360:BI$368))),2)</f>
        <v>0</v>
      </c>
      <c r="BF349" s="2">
        <f>ROUND((SUMPRODUCT((NhuCau!$E$360:$E$368=CakyQuyhoach)*((NhuCau!BJ$360:BJ$368)/10))+SUMPRODUCT((NhuCau!$E$360:$E$368=Kykehoach)*((NhuCau!BJ$360:BJ$368)/5))+SUMPRODUCT((NhuCau!$E$360:$E$368=$C349)*(NhuCau!BJ$360:BJ$368))),2)</f>
        <v>0</v>
      </c>
      <c r="BG349" s="2">
        <f>ROUND((SUMPRODUCT((NhuCau!$E$360:$E$368=CakyQuyhoach)*((NhuCau!BK$360:BK$368)/10))+SUMPRODUCT((NhuCau!$E$360:$E$368=Kykehoach)*((NhuCau!BK$360:BK$368)/5))+SUMPRODUCT((NhuCau!$E$360:$E$368=$C349)*(NhuCau!BK$360:BK$368))),2)</f>
        <v>0</v>
      </c>
    </row>
    <row r="350" spans="1:59" s="1" customFormat="1" ht="16.5" customHeight="1">
      <c r="A350" s="251" t="s">
        <v>42</v>
      </c>
      <c r="B350" s="252"/>
      <c r="C350" s="253" t="str">
        <f>BANGTINH!O7</f>
        <v>Năm 2026</v>
      </c>
      <c r="D350" s="246" t="s">
        <v>56</v>
      </c>
      <c r="E350" s="255">
        <f>SUM(F350:BG350)</f>
        <v>0</v>
      </c>
      <c r="F350" s="2">
        <f>ROUND((SUMPRODUCT((NhuCau!$E$360:$E$368=CakyQuyhoach)*((NhuCau!I$360:I$368)/10))+SUMPRODUCT((NhuCau!$E$360:$E$368=Kykehoach)*((NhuCau!I$360:I$368)/5))+SUMPRODUCT((NhuCau!$E$360:$E$368=$C350)*(NhuCau!I$360:I$368))),2)</f>
        <v>0</v>
      </c>
      <c r="G350" s="2">
        <f>ROUND((SUMPRODUCT((NhuCau!$E$360:$E$368=CakyQuyhoach)*((NhuCau!J$360:J$368)/10))+SUMPRODUCT((NhuCau!$E$360:$E$368=Kykehoach)*((NhuCau!J$360:J$368)/5))+SUMPRODUCT((NhuCau!$E$360:$E$368=$C350)*(NhuCau!J$360:J$368))),2)</f>
        <v>0</v>
      </c>
      <c r="H350" s="2">
        <f>ROUND((SUMPRODUCT((NhuCau!$E$360:$E$368=CakyQuyhoach)*((NhuCau!K$360:K$368)/10))+SUMPRODUCT((NhuCau!$E$360:$E$368=Kykehoach)*((NhuCau!K$360:K$368)/5))+SUMPRODUCT((NhuCau!$E$360:$E$368=$C350)*(NhuCau!K$360:K$368))),2)</f>
        <v>0</v>
      </c>
      <c r="I350" s="2">
        <f>ROUND((SUMPRODUCT((NhuCau!$E$360:$E$368=CakyQuyhoach)*((NhuCau!L$360:L$368)/10))+SUMPRODUCT((NhuCau!$E$360:$E$368=Kykehoach)*((NhuCau!L$360:L$368)/5))+SUMPRODUCT((NhuCau!$E$360:$E$368=$C350)*(NhuCau!L$360:L$368))),2)</f>
        <v>0</v>
      </c>
      <c r="J350" s="2">
        <f>ROUND((SUMPRODUCT((NhuCau!$E$360:$E$368=CakyQuyhoach)*((NhuCau!M$360:M$368)/10))+SUMPRODUCT((NhuCau!$E$360:$E$368=Kykehoach)*((NhuCau!M$360:M$368)/5))+SUMPRODUCT((NhuCau!$E$360:$E$368=$C350)*(NhuCau!M$360:M$368))),2)</f>
        <v>0</v>
      </c>
      <c r="K350" s="2">
        <f>ROUND((SUMPRODUCT((NhuCau!$E$360:$E$368=CakyQuyhoach)*((NhuCau!N$360:N$368)/10))+SUMPRODUCT((NhuCau!$E$360:$E$368=Kykehoach)*((NhuCau!N$360:N$368)/5))+SUMPRODUCT((NhuCau!$E$360:$E$368=$C350)*(NhuCau!N$360:N$368))),2)</f>
        <v>0</v>
      </c>
      <c r="L350" s="2">
        <f>ROUND((SUMPRODUCT((NhuCau!$E$360:$E$368=CakyQuyhoach)*((NhuCau!O$360:O$368)/10))+SUMPRODUCT((NhuCau!$E$360:$E$368=Kykehoach)*((NhuCau!O$360:O$368)/5))+SUMPRODUCT((NhuCau!$E$360:$E$368=$C350)*(NhuCau!O$360:O$368))),2)</f>
        <v>0</v>
      </c>
      <c r="M350" s="2">
        <f>ROUND((SUMPRODUCT((NhuCau!$E$360:$E$368=CakyQuyhoach)*((NhuCau!P$360:P$368)/10))+SUMPRODUCT((NhuCau!$E$360:$E$368=Kykehoach)*((NhuCau!P$360:P$368)/5))+SUMPRODUCT((NhuCau!$E$360:$E$368=$C350)*(NhuCau!P$360:P$368))),2)</f>
        <v>0</v>
      </c>
      <c r="N350" s="2">
        <f>ROUND((SUMPRODUCT((NhuCau!$E$360:$E$368=CakyQuyhoach)*((NhuCau!Q$360:Q$368)/10))+SUMPRODUCT((NhuCau!$E$360:$E$368=Kykehoach)*((NhuCau!Q$360:Q$368)/5))+SUMPRODUCT((NhuCau!$E$360:$E$368=$C350)*(NhuCau!Q$360:Q$368))),2)</f>
        <v>0</v>
      </c>
      <c r="O350" s="2">
        <f>ROUND((SUMPRODUCT((NhuCau!$E$360:$E$368=CakyQuyhoach)*((NhuCau!R$360:R$368)/10))+SUMPRODUCT((NhuCau!$E$360:$E$368=Kykehoach)*((NhuCau!R$360:R$368)/5))+SUMPRODUCT((NhuCau!$E$360:$E$368=$C350)*(NhuCau!R$360:R$368))),2)</f>
        <v>0</v>
      </c>
      <c r="P350" s="2">
        <f>ROUND((SUMPRODUCT((NhuCau!$E$360:$E$368=CakyQuyhoach)*((NhuCau!S$360:S$368)/10))+SUMPRODUCT((NhuCau!$E$360:$E$368=Kykehoach)*((NhuCau!S$360:S$368)/5))+SUMPRODUCT((NhuCau!$E$360:$E$368=$C350)*(NhuCau!S$360:S$368))),2)</f>
        <v>0</v>
      </c>
      <c r="Q350" s="2">
        <f>ROUND((SUMPRODUCT((NhuCau!$E$360:$E$368=CakyQuyhoach)*((NhuCau!T$360:T$368)/10))+SUMPRODUCT((NhuCau!$E$360:$E$368=Kykehoach)*((NhuCau!T$360:T$368)/5))+SUMPRODUCT((NhuCau!$E$360:$E$368=$C350)*(NhuCau!T$360:T$368))),2)</f>
        <v>0</v>
      </c>
      <c r="R350" s="2">
        <f>ROUND((SUMPRODUCT((NhuCau!$E$360:$E$368=CakyQuyhoach)*((NhuCau!U$360:U$368)/10))+SUMPRODUCT((NhuCau!$E$360:$E$368=Kykehoach)*((NhuCau!U$360:U$368)/5))+SUMPRODUCT((NhuCau!$E$360:$E$368=$C350)*(NhuCau!U$360:U$368))),2)</f>
        <v>0</v>
      </c>
      <c r="S350" s="2">
        <f>ROUND((SUMPRODUCT((NhuCau!$E$360:$E$368=CakyQuyhoach)*((NhuCau!V$360:V$368)/10))+SUMPRODUCT((NhuCau!$E$360:$E$368=Kykehoach)*((NhuCau!V$360:V$368)/5))+SUMPRODUCT((NhuCau!$E$360:$E$368=$C350)*(NhuCau!V$360:V$368))),2)</f>
        <v>0</v>
      </c>
      <c r="T350" s="2">
        <f>ROUND((SUMPRODUCT((NhuCau!$E$360:$E$368=CakyQuyhoach)*((NhuCau!W$360:W$368)/10))+SUMPRODUCT((NhuCau!$E$360:$E$368=Kykehoach)*((NhuCau!W$360:W$368)/5))+SUMPRODUCT((NhuCau!$E$360:$E$368=$C350)*(NhuCau!W$360:W$368))),2)</f>
        <v>0</v>
      </c>
      <c r="U350" s="2">
        <f>ROUND((SUMPRODUCT((NhuCau!$E$360:$E$368=CakyQuyhoach)*((NhuCau!X$360:X$368)/10))+SUMPRODUCT((NhuCau!$E$360:$E$368=Kykehoach)*((NhuCau!X$360:X$368)/5))+SUMPRODUCT((NhuCau!$E$360:$E$368=$C350)*(NhuCau!X$360:X$368))),2)</f>
        <v>0</v>
      </c>
      <c r="V350" s="2">
        <f>ROUND((SUMPRODUCT((NhuCau!$E$360:$E$368=CakyQuyhoach)*((NhuCau!Y$360:Y$368)/10))+SUMPRODUCT((NhuCau!$E$360:$E$368=Kykehoach)*((NhuCau!Y$360:Y$368)/5))+SUMPRODUCT((NhuCau!$E$360:$E$368=$C350)*(NhuCau!Y$360:Y$368))),2)</f>
        <v>0</v>
      </c>
      <c r="W350" s="2">
        <f>ROUND((SUMPRODUCT((NhuCau!$E$360:$E$368=CakyQuyhoach)*((NhuCau!Z$360:Z$368)/10))+SUMPRODUCT((NhuCau!$E$360:$E$368=Kykehoach)*((NhuCau!Z$360:Z$368)/5))+SUMPRODUCT((NhuCau!$E$360:$E$368=$C350)*(NhuCau!Z$360:Z$368))),2)</f>
        <v>0</v>
      </c>
      <c r="X350" s="2">
        <f>ROUND((SUMPRODUCT((NhuCau!$E$360:$E$368=CakyQuyhoach)*((NhuCau!AA$360:AA$368)/10))+SUMPRODUCT((NhuCau!$E$360:$E$368=Kykehoach)*((NhuCau!AA$360:AA$368)/5))+SUMPRODUCT((NhuCau!$E$360:$E$368=$C350)*(NhuCau!AA$360:AA$368))),2)</f>
        <v>0</v>
      </c>
      <c r="Y350" s="2">
        <f>ROUND((SUMPRODUCT((NhuCau!$E$360:$E$368=CakyQuyhoach)*((NhuCau!AB$360:AB$368)/10))+SUMPRODUCT((NhuCau!$E$360:$E$368=Kykehoach)*((NhuCau!AB$360:AB$368)/5))+SUMPRODUCT((NhuCau!$E$360:$E$368=$C350)*(NhuCau!AB$360:AB$368))),2)</f>
        <v>0</v>
      </c>
      <c r="Z350" s="2">
        <f>ROUND((SUMPRODUCT((NhuCau!$E$360:$E$368=CakyQuyhoach)*((NhuCau!AC$360:AC$368)/10))+SUMPRODUCT((NhuCau!$E$360:$E$368=Kykehoach)*((NhuCau!AC$360:AC$368)/5))+SUMPRODUCT((NhuCau!$E$360:$E$368=$C350)*(NhuCau!AC$360:AC$368))),2)</f>
        <v>0</v>
      </c>
      <c r="AA350" s="2">
        <f>ROUND((SUMPRODUCT((NhuCau!$E$360:$E$368=CakyQuyhoach)*((NhuCau!AD$360:AD$368)/10))+SUMPRODUCT((NhuCau!$E$360:$E$368=Kykehoach)*((NhuCau!AD$360:AD$368)/5))+SUMPRODUCT((NhuCau!$E$360:$E$368=$C350)*(NhuCau!AD$360:AD$368))),2)</f>
        <v>0</v>
      </c>
      <c r="AB350" s="2">
        <f>ROUND((SUMPRODUCT((NhuCau!$E$360:$E$368=CakyQuyhoach)*((NhuCau!AE$360:AE$368)/10))+SUMPRODUCT((NhuCau!$E$360:$E$368=Kykehoach)*((NhuCau!AE$360:AE$368)/5))+SUMPRODUCT((NhuCau!$E$360:$E$368=$C350)*(NhuCau!AE$360:AE$368))),2)</f>
        <v>0</v>
      </c>
      <c r="AC350" s="2">
        <f>ROUND((SUMPRODUCT((NhuCau!$E$360:$E$368=CakyQuyhoach)*((NhuCau!AF$360:AF$368)/10))+SUMPRODUCT((NhuCau!$E$360:$E$368=Kykehoach)*((NhuCau!AF$360:AF$368)/5))+SUMPRODUCT((NhuCau!$E$360:$E$368=$C350)*(NhuCau!AF$360:AF$368))),2)</f>
        <v>0</v>
      </c>
      <c r="AD350" s="2">
        <f>ROUND((SUMPRODUCT((NhuCau!$E$360:$E$368=CakyQuyhoach)*((NhuCau!AG$360:AG$368)/10))+SUMPRODUCT((NhuCau!$E$360:$E$368=Kykehoach)*((NhuCau!AG$360:AG$368)/5))+SUMPRODUCT((NhuCau!$E$360:$E$368=$C350)*(NhuCau!AG$360:AG$368))),2)</f>
        <v>0</v>
      </c>
      <c r="AE350" s="2">
        <f>ROUND((SUMPRODUCT((NhuCau!$E$360:$E$368=CakyQuyhoach)*((NhuCau!AH$360:AH$368)/10))+SUMPRODUCT((NhuCau!$E$360:$E$368=Kykehoach)*((NhuCau!AH$360:AH$368)/5))+SUMPRODUCT((NhuCau!$E$360:$E$368=$C350)*(NhuCau!AH$360:AH$368))),2)</f>
        <v>0</v>
      </c>
      <c r="AF350" s="2">
        <f>ROUND((SUMPRODUCT((NhuCau!$E$360:$E$368=CakyQuyhoach)*((NhuCau!AI$360:AI$368)/10))+SUMPRODUCT((NhuCau!$E$360:$E$368=Kykehoach)*((NhuCau!AI$360:AI$368)/5))+SUMPRODUCT((NhuCau!$E$360:$E$368=$C350)*(NhuCau!AI$360:AI$368))),2)</f>
        <v>0</v>
      </c>
      <c r="AG350" s="2">
        <f>ROUND((SUMPRODUCT((NhuCau!$E$360:$E$368=CakyQuyhoach)*((NhuCau!AJ$360:AJ$368)/10))+SUMPRODUCT((NhuCau!$E$360:$E$368=Kykehoach)*((NhuCau!AJ$360:AJ$368)/5))+SUMPRODUCT((NhuCau!$E$360:$E$368=$C350)*(NhuCau!AJ$360:AJ$368))),2)</f>
        <v>0</v>
      </c>
      <c r="AH350" s="2">
        <f>ROUND((SUMPRODUCT((NhuCau!$E$360:$E$368=CakyQuyhoach)*((NhuCau!AK$360:AK$368)/10))+SUMPRODUCT((NhuCau!$E$360:$E$368=Kykehoach)*((NhuCau!AK$360:AK$368)/5))+SUMPRODUCT((NhuCau!$E$360:$E$368=$C350)*(NhuCau!AK$360:AK$368))),2)</f>
        <v>0</v>
      </c>
      <c r="AI350" s="2">
        <f>ROUND((SUMPRODUCT((NhuCau!$E$360:$E$368=CakyQuyhoach)*((NhuCau!AL$360:AL$368)/10))+SUMPRODUCT((NhuCau!$E$360:$E$368=Kykehoach)*((NhuCau!AL$360:AL$368)/5))+SUMPRODUCT((NhuCau!$E$360:$E$368=$C350)*(NhuCau!AL$360:AL$368))),2)</f>
        <v>0</v>
      </c>
      <c r="AJ350" s="2">
        <f>ROUND((SUMPRODUCT((NhuCau!$E$360:$E$368=CakyQuyhoach)*((NhuCau!AM$360:AM$368)/10))+SUMPRODUCT((NhuCau!$E$360:$E$368=Kykehoach)*((NhuCau!AM$360:AM$368)/5))+SUMPRODUCT((NhuCau!$E$360:$E$368=$C350)*(NhuCau!AM$360:AM$368))),2)</f>
        <v>0</v>
      </c>
      <c r="AK350" s="2">
        <f>ROUND((SUMPRODUCT((NhuCau!$E$360:$E$368=CakyQuyhoach)*((NhuCau!AN$360:AN$368)/10))+SUMPRODUCT((NhuCau!$E$360:$E$368=Kykehoach)*((NhuCau!AN$360:AN$368)/5))+SUMPRODUCT((NhuCau!$E$360:$E$368=$C350)*(NhuCau!AN$360:AN$368))),2)</f>
        <v>0</v>
      </c>
      <c r="AL350" s="2">
        <f>ROUND((SUMPRODUCT((NhuCau!$E$360:$E$368=CakyQuyhoach)*((NhuCau!AO$360:AO$368)/10))+SUMPRODUCT((NhuCau!$E$360:$E$368=Kykehoach)*((NhuCau!AO$360:AO$368)/5))+SUMPRODUCT((NhuCau!$E$360:$E$368=$C350)*(NhuCau!AO$360:AO$368))),2)</f>
        <v>0</v>
      </c>
      <c r="AM350" s="2">
        <f>ROUND((SUMPRODUCT((NhuCau!$E$360:$E$368=CakyQuyhoach)*((NhuCau!AP$360:AP$368)/10))+SUMPRODUCT((NhuCau!$E$360:$E$368=Kykehoach)*((NhuCau!AP$360:AP$368)/5))+SUMPRODUCT((NhuCau!$E$360:$E$368=$C350)*(NhuCau!AP$360:AP$368))),2)</f>
        <v>0</v>
      </c>
      <c r="AN350" s="2">
        <f>ROUND((SUMPRODUCT((NhuCau!$E$360:$E$368=CakyQuyhoach)*((NhuCau!AQ$360:AQ$368)/10))+SUMPRODUCT((NhuCau!$E$360:$E$368=Kykehoach)*((NhuCau!AQ$360:AQ$368)/5))+SUMPRODUCT((NhuCau!$E$360:$E$368=$C350)*(NhuCau!AQ$360:AQ$368))),2)</f>
        <v>0</v>
      </c>
      <c r="AO350" s="2">
        <f>ROUND((SUMPRODUCT((NhuCau!$E$360:$E$368=CakyQuyhoach)*((NhuCau!AR$360:AR$368)/10))+SUMPRODUCT((NhuCau!$E$360:$E$368=Kykehoach)*((NhuCau!AR$360:AR$368)/5))+SUMPRODUCT((NhuCau!$E$360:$E$368=$C350)*(NhuCau!AR$360:AR$368))),2)</f>
        <v>0</v>
      </c>
      <c r="AP350" s="2">
        <f>ROUND((SUMPRODUCT((NhuCau!$E$360:$E$368=CakyQuyhoach)*((NhuCau!AS$360:AS$368)/10))+SUMPRODUCT((NhuCau!$E$360:$E$368=Kykehoach)*((NhuCau!AS$360:AS$368)/5))+SUMPRODUCT((NhuCau!$E$360:$E$368=$C350)*(NhuCau!AS$360:AS$368))),2)</f>
        <v>0</v>
      </c>
      <c r="AQ350" s="2">
        <f>ROUND((SUMPRODUCT((NhuCau!$E$360:$E$368=CakyQuyhoach)*((NhuCau!AT$360:AT$368)/10))+SUMPRODUCT((NhuCau!$E$360:$E$368=Kykehoach)*((NhuCau!AT$360:AT$368)/5))+SUMPRODUCT((NhuCau!$E$360:$E$368=$C350)*(NhuCau!AT$360:AT$368))),2)</f>
        <v>0</v>
      </c>
      <c r="AR350" s="2">
        <f>ROUND((SUMPRODUCT((NhuCau!$E$360:$E$368=CakyQuyhoach)*((NhuCau!AU$360:AU$368)/10))+SUMPRODUCT((NhuCau!$E$360:$E$368=Kykehoach)*((NhuCau!AU$360:AU$368)/5))+SUMPRODUCT((NhuCau!$E$360:$E$368=$C350)*(NhuCau!AU$360:AU$368))),2)</f>
        <v>0</v>
      </c>
      <c r="AS350" s="2">
        <f>ROUND((SUMPRODUCT((NhuCau!$E$360:$E$368=CakyQuyhoach)*((NhuCau!AV$360:AV$368)/10))+SUMPRODUCT((NhuCau!$E$360:$E$368=Kykehoach)*((NhuCau!AV$360:AV$368)/5))+SUMPRODUCT((NhuCau!$E$360:$E$368=$C350)*(NhuCau!AV$360:AV$368))),2)</f>
        <v>0</v>
      </c>
      <c r="AT350" s="2">
        <f>ROUND((SUMPRODUCT((NhuCau!$E$360:$E$368=CakyQuyhoach)*((NhuCau!AW$360:AW$368)/10))+SUMPRODUCT((NhuCau!$E$360:$E$368=Kykehoach)*((NhuCau!AW$360:AW$368)/5))+SUMPRODUCT((NhuCau!$E$360:$E$368=$C350)*(NhuCau!AW$360:AW$368))),2)</f>
        <v>0</v>
      </c>
      <c r="AU350" s="2">
        <f>ROUND((SUMPRODUCT((NhuCau!$E$360:$E$368=CakyQuyhoach)*((NhuCau!AX$360:AX$368)/10))+SUMPRODUCT((NhuCau!$E$360:$E$368=Kykehoach)*((NhuCau!AX$360:AX$368)/5))+SUMPRODUCT((NhuCau!$E$360:$E$368=$C350)*(NhuCau!AX$360:AX$368))),2)</f>
        <v>0</v>
      </c>
      <c r="AV350" s="2">
        <f>ROUND((SUMPRODUCT((NhuCau!$E$360:$E$368=CakyQuyhoach)*((NhuCau!AY$360:AY$368)/10))+SUMPRODUCT((NhuCau!$E$360:$E$368=Kykehoach)*((NhuCau!AY$360:AY$368)/5))+SUMPRODUCT((NhuCau!$E$360:$E$368=$C350)*(NhuCau!AY$360:AY$368))),2)</f>
        <v>0</v>
      </c>
      <c r="AW350" s="2">
        <f>ROUND((SUMPRODUCT((NhuCau!$E$360:$E$368=CakyQuyhoach)*((NhuCau!AZ$360:AZ$368)/10))+SUMPRODUCT((NhuCau!$E$360:$E$368=Kykehoach)*((NhuCau!AZ$360:AZ$368)/5))+SUMPRODUCT((NhuCau!$E$360:$E$368=$C350)*(NhuCau!AZ$360:AZ$368))),2)</f>
        <v>0</v>
      </c>
      <c r="AX350" s="2">
        <f>ROUND((SUMPRODUCT((NhuCau!$E$360:$E$368=CakyQuyhoach)*((NhuCau!BA$360:BA$368)/10))+SUMPRODUCT((NhuCau!$E$360:$E$368=Kykehoach)*((NhuCau!BA$360:BA$368)/5))+SUMPRODUCT((NhuCau!$E$360:$E$368=$C350)*(NhuCau!BA$360:BA$368))),2)</f>
        <v>0</v>
      </c>
      <c r="AY350" s="2">
        <f>ROUND((SUMPRODUCT((NhuCau!$E$360:$E$368=CakyQuyhoach)*((NhuCau!BB$360:BB$368)/10))+SUMPRODUCT((NhuCau!$E$360:$E$368=Kykehoach)*((NhuCau!BB$360:BB$368)/5))+SUMPRODUCT((NhuCau!$E$360:$E$368=$C350)*(NhuCau!BB$360:BB$368))),2)</f>
        <v>0</v>
      </c>
      <c r="AZ350" s="2">
        <f>ROUND((SUMPRODUCT((NhuCau!$E$360:$E$368=CakyQuyhoach)*((NhuCau!BD$360:BD$368)/10))+SUMPRODUCT((NhuCau!$E$360:$E$368=Kykehoach)*((NhuCau!BD$360:BD$368)/5))+SUMPRODUCT((NhuCau!$E$360:$E$368=$C350)*(NhuCau!BD$360:BD$368))),2)</f>
        <v>0</v>
      </c>
      <c r="BA350" s="2">
        <f>ROUND((SUMPRODUCT((NhuCau!$E$360:$E$368=CakyQuyhoach)*((NhuCau!BE$360:BE$368)/10))+SUMPRODUCT((NhuCau!$E$360:$E$368=Kykehoach)*((NhuCau!BE$360:BE$368)/5))+SUMPRODUCT((NhuCau!$E$360:$E$368=$C350)*(NhuCau!BE$360:BE$368))),2)</f>
        <v>0</v>
      </c>
      <c r="BB350" s="2">
        <f>ROUND((SUMPRODUCT((NhuCau!$E$360:$E$368=CakyQuyhoach)*((NhuCau!BF$360:BF$368)/10))+SUMPRODUCT((NhuCau!$E$360:$E$368=Kykehoach)*((NhuCau!BF$360:BF$368)/5))+SUMPRODUCT((NhuCau!$E$360:$E$368=$C350)*(NhuCau!BF$360:BF$368))),2)</f>
        <v>0</v>
      </c>
      <c r="BC350" s="2">
        <f>ROUND((SUMPRODUCT((NhuCau!$E$360:$E$368=CakyQuyhoach)*((NhuCau!BG$360:BG$368)/10))+SUMPRODUCT((NhuCau!$E$360:$E$368=Kykehoach)*((NhuCau!BG$360:BG$368)/5))+SUMPRODUCT((NhuCau!$E$360:$E$368=$C350)*(NhuCau!BG$360:BG$368))),2)</f>
        <v>0</v>
      </c>
      <c r="BD350" s="2">
        <f>ROUND((SUMPRODUCT((NhuCau!$E$360:$E$368=CakyQuyhoach)*((NhuCau!BH$360:BH$368)/10))+SUMPRODUCT((NhuCau!$E$360:$E$368=Kykehoach)*((NhuCau!BH$360:BH$368)/5))+SUMPRODUCT((NhuCau!$E$360:$E$368=$C350)*(NhuCau!BH$360:BH$368))),2)</f>
        <v>0</v>
      </c>
      <c r="BE350" s="2">
        <f>ROUND((SUMPRODUCT((NhuCau!$E$360:$E$368=CakyQuyhoach)*((NhuCau!BI$360:BI$368)/10))+SUMPRODUCT((NhuCau!$E$360:$E$368=Kykehoach)*((NhuCau!BI$360:BI$368)/5))+SUMPRODUCT((NhuCau!$E$360:$E$368=$C350)*(NhuCau!BI$360:BI$368))),2)</f>
        <v>0</v>
      </c>
      <c r="BF350" s="2">
        <f>ROUND((SUMPRODUCT((NhuCau!$E$360:$E$368=CakyQuyhoach)*((NhuCau!BJ$360:BJ$368)/10))+SUMPRODUCT((NhuCau!$E$360:$E$368=Kykehoach)*((NhuCau!BJ$360:BJ$368)/5))+SUMPRODUCT((NhuCau!$E$360:$E$368=$C350)*(NhuCau!BJ$360:BJ$368))),2)</f>
        <v>0</v>
      </c>
      <c r="BG350" s="2">
        <f>ROUND((SUMPRODUCT((NhuCau!$E$360:$E$368=CakyQuyhoach)*((NhuCau!BK$360:BK$368)/10))+SUMPRODUCT((NhuCau!$E$360:$E$368=Kykehoach)*((NhuCau!BK$360:BK$368)/5))+SUMPRODUCT((NhuCau!$E$360:$E$368=$C350)*(NhuCau!BK$360:BK$368))),2)</f>
        <v>0</v>
      </c>
    </row>
    <row r="351" spans="1:59" s="1" customFormat="1" ht="16.5" customHeight="1">
      <c r="A351" s="251" t="s">
        <v>42</v>
      </c>
      <c r="B351" s="252"/>
      <c r="C351" s="253" t="str">
        <f>BANGTINH!O8</f>
        <v>Năm 2027</v>
      </c>
      <c r="D351" s="246" t="s">
        <v>56</v>
      </c>
      <c r="E351" s="255">
        <f>SUM(F351:BG351)</f>
        <v>0</v>
      </c>
      <c r="F351" s="2">
        <f>ROUND((SUMPRODUCT((NhuCau!$E$360:$E$368=CakyQuyhoach)*((NhuCau!I$360:I$368)/10))+SUMPRODUCT((NhuCau!$E$360:$E$368=Kykehoach)*((NhuCau!I$360:I$368)/5))+SUMPRODUCT((NhuCau!$E$360:$E$368=$C351)*(NhuCau!I$360:I$368))),2)</f>
        <v>0</v>
      </c>
      <c r="G351" s="2">
        <f>ROUND((SUMPRODUCT((NhuCau!$E$360:$E$368=CakyQuyhoach)*((NhuCau!J$360:J$368)/10))+SUMPRODUCT((NhuCau!$E$360:$E$368=Kykehoach)*((NhuCau!J$360:J$368)/5))+SUMPRODUCT((NhuCau!$E$360:$E$368=$C351)*(NhuCau!J$360:J$368))),2)</f>
        <v>0</v>
      </c>
      <c r="H351" s="2">
        <f>ROUND((SUMPRODUCT((NhuCau!$E$360:$E$368=CakyQuyhoach)*((NhuCau!K$360:K$368)/10))+SUMPRODUCT((NhuCau!$E$360:$E$368=Kykehoach)*((NhuCau!K$360:K$368)/5))+SUMPRODUCT((NhuCau!$E$360:$E$368=$C351)*(NhuCau!K$360:K$368))),2)</f>
        <v>0</v>
      </c>
      <c r="I351" s="2">
        <f>ROUND((SUMPRODUCT((NhuCau!$E$360:$E$368=CakyQuyhoach)*((NhuCau!L$360:L$368)/10))+SUMPRODUCT((NhuCau!$E$360:$E$368=Kykehoach)*((NhuCau!L$360:L$368)/5))+SUMPRODUCT((NhuCau!$E$360:$E$368=$C351)*(NhuCau!L$360:L$368))),2)</f>
        <v>0</v>
      </c>
      <c r="J351" s="2">
        <f>ROUND((SUMPRODUCT((NhuCau!$E$360:$E$368=CakyQuyhoach)*((NhuCau!M$360:M$368)/10))+SUMPRODUCT((NhuCau!$E$360:$E$368=Kykehoach)*((NhuCau!M$360:M$368)/5))+SUMPRODUCT((NhuCau!$E$360:$E$368=$C351)*(NhuCau!M$360:M$368))),2)</f>
        <v>0</v>
      </c>
      <c r="K351" s="2">
        <f>ROUND((SUMPRODUCT((NhuCau!$E$360:$E$368=CakyQuyhoach)*((NhuCau!N$360:N$368)/10))+SUMPRODUCT((NhuCau!$E$360:$E$368=Kykehoach)*((NhuCau!N$360:N$368)/5))+SUMPRODUCT((NhuCau!$E$360:$E$368=$C351)*(NhuCau!N$360:N$368))),2)</f>
        <v>0</v>
      </c>
      <c r="L351" s="2">
        <f>ROUND((SUMPRODUCT((NhuCau!$E$360:$E$368=CakyQuyhoach)*((NhuCau!O$360:O$368)/10))+SUMPRODUCT((NhuCau!$E$360:$E$368=Kykehoach)*((NhuCau!O$360:O$368)/5))+SUMPRODUCT((NhuCau!$E$360:$E$368=$C351)*(NhuCau!O$360:O$368))),2)</f>
        <v>0</v>
      </c>
      <c r="M351" s="2">
        <f>ROUND((SUMPRODUCT((NhuCau!$E$360:$E$368=CakyQuyhoach)*((NhuCau!P$360:P$368)/10))+SUMPRODUCT((NhuCau!$E$360:$E$368=Kykehoach)*((NhuCau!P$360:P$368)/5))+SUMPRODUCT((NhuCau!$E$360:$E$368=$C351)*(NhuCau!P$360:P$368))),2)</f>
        <v>0</v>
      </c>
      <c r="N351" s="2">
        <f>ROUND((SUMPRODUCT((NhuCau!$E$360:$E$368=CakyQuyhoach)*((NhuCau!Q$360:Q$368)/10))+SUMPRODUCT((NhuCau!$E$360:$E$368=Kykehoach)*((NhuCau!Q$360:Q$368)/5))+SUMPRODUCT((NhuCau!$E$360:$E$368=$C351)*(NhuCau!Q$360:Q$368))),2)</f>
        <v>0</v>
      </c>
      <c r="O351" s="2">
        <f>ROUND((SUMPRODUCT((NhuCau!$E$360:$E$368=CakyQuyhoach)*((NhuCau!R$360:R$368)/10))+SUMPRODUCT((NhuCau!$E$360:$E$368=Kykehoach)*((NhuCau!R$360:R$368)/5))+SUMPRODUCT((NhuCau!$E$360:$E$368=$C351)*(NhuCau!R$360:R$368))),2)</f>
        <v>0</v>
      </c>
      <c r="P351" s="2">
        <f>ROUND((SUMPRODUCT((NhuCau!$E$360:$E$368=CakyQuyhoach)*((NhuCau!S$360:S$368)/10))+SUMPRODUCT((NhuCau!$E$360:$E$368=Kykehoach)*((NhuCau!S$360:S$368)/5))+SUMPRODUCT((NhuCau!$E$360:$E$368=$C351)*(NhuCau!S$360:S$368))),2)</f>
        <v>0</v>
      </c>
      <c r="Q351" s="2">
        <f>ROUND((SUMPRODUCT((NhuCau!$E$360:$E$368=CakyQuyhoach)*((NhuCau!T$360:T$368)/10))+SUMPRODUCT((NhuCau!$E$360:$E$368=Kykehoach)*((NhuCau!T$360:T$368)/5))+SUMPRODUCT((NhuCau!$E$360:$E$368=$C351)*(NhuCau!T$360:T$368))),2)</f>
        <v>0</v>
      </c>
      <c r="R351" s="2">
        <f>ROUND((SUMPRODUCT((NhuCau!$E$360:$E$368=CakyQuyhoach)*((NhuCau!U$360:U$368)/10))+SUMPRODUCT((NhuCau!$E$360:$E$368=Kykehoach)*((NhuCau!U$360:U$368)/5))+SUMPRODUCT((NhuCau!$E$360:$E$368=$C351)*(NhuCau!U$360:U$368))),2)</f>
        <v>0</v>
      </c>
      <c r="S351" s="2">
        <f>ROUND((SUMPRODUCT((NhuCau!$E$360:$E$368=CakyQuyhoach)*((NhuCau!V$360:V$368)/10))+SUMPRODUCT((NhuCau!$E$360:$E$368=Kykehoach)*((NhuCau!V$360:V$368)/5))+SUMPRODUCT((NhuCau!$E$360:$E$368=$C351)*(NhuCau!V$360:V$368))),2)</f>
        <v>0</v>
      </c>
      <c r="T351" s="2">
        <f>ROUND((SUMPRODUCT((NhuCau!$E$360:$E$368=CakyQuyhoach)*((NhuCau!W$360:W$368)/10))+SUMPRODUCT((NhuCau!$E$360:$E$368=Kykehoach)*((NhuCau!W$360:W$368)/5))+SUMPRODUCT((NhuCau!$E$360:$E$368=$C351)*(NhuCau!W$360:W$368))),2)</f>
        <v>0</v>
      </c>
      <c r="U351" s="2">
        <f>ROUND((SUMPRODUCT((NhuCau!$E$360:$E$368=CakyQuyhoach)*((NhuCau!X$360:X$368)/10))+SUMPRODUCT((NhuCau!$E$360:$E$368=Kykehoach)*((NhuCau!X$360:X$368)/5))+SUMPRODUCT((NhuCau!$E$360:$E$368=$C351)*(NhuCau!X$360:X$368))),2)</f>
        <v>0</v>
      </c>
      <c r="V351" s="2">
        <f>ROUND((SUMPRODUCT((NhuCau!$E$360:$E$368=CakyQuyhoach)*((NhuCau!Y$360:Y$368)/10))+SUMPRODUCT((NhuCau!$E$360:$E$368=Kykehoach)*((NhuCau!Y$360:Y$368)/5))+SUMPRODUCT((NhuCau!$E$360:$E$368=$C351)*(NhuCau!Y$360:Y$368))),2)</f>
        <v>0</v>
      </c>
      <c r="W351" s="2">
        <f>ROUND((SUMPRODUCT((NhuCau!$E$360:$E$368=CakyQuyhoach)*((NhuCau!Z$360:Z$368)/10))+SUMPRODUCT((NhuCau!$E$360:$E$368=Kykehoach)*((NhuCau!Z$360:Z$368)/5))+SUMPRODUCT((NhuCau!$E$360:$E$368=$C351)*(NhuCau!Z$360:Z$368))),2)</f>
        <v>0</v>
      </c>
      <c r="X351" s="2">
        <f>ROUND((SUMPRODUCT((NhuCau!$E$360:$E$368=CakyQuyhoach)*((NhuCau!AA$360:AA$368)/10))+SUMPRODUCT((NhuCau!$E$360:$E$368=Kykehoach)*((NhuCau!AA$360:AA$368)/5))+SUMPRODUCT((NhuCau!$E$360:$E$368=$C351)*(NhuCau!AA$360:AA$368))),2)</f>
        <v>0</v>
      </c>
      <c r="Y351" s="2">
        <f>ROUND((SUMPRODUCT((NhuCau!$E$360:$E$368=CakyQuyhoach)*((NhuCau!AB$360:AB$368)/10))+SUMPRODUCT((NhuCau!$E$360:$E$368=Kykehoach)*((NhuCau!AB$360:AB$368)/5))+SUMPRODUCT((NhuCau!$E$360:$E$368=$C351)*(NhuCau!AB$360:AB$368))),2)</f>
        <v>0</v>
      </c>
      <c r="Z351" s="2">
        <f>ROUND((SUMPRODUCT((NhuCau!$E$360:$E$368=CakyQuyhoach)*((NhuCau!AC$360:AC$368)/10))+SUMPRODUCT((NhuCau!$E$360:$E$368=Kykehoach)*((NhuCau!AC$360:AC$368)/5))+SUMPRODUCT((NhuCau!$E$360:$E$368=$C351)*(NhuCau!AC$360:AC$368))),2)</f>
        <v>0</v>
      </c>
      <c r="AA351" s="2">
        <f>ROUND((SUMPRODUCT((NhuCau!$E$360:$E$368=CakyQuyhoach)*((NhuCau!AD$360:AD$368)/10))+SUMPRODUCT((NhuCau!$E$360:$E$368=Kykehoach)*((NhuCau!AD$360:AD$368)/5))+SUMPRODUCT((NhuCau!$E$360:$E$368=$C351)*(NhuCau!AD$360:AD$368))),2)</f>
        <v>0</v>
      </c>
      <c r="AB351" s="2">
        <f>ROUND((SUMPRODUCT((NhuCau!$E$360:$E$368=CakyQuyhoach)*((NhuCau!AE$360:AE$368)/10))+SUMPRODUCT((NhuCau!$E$360:$E$368=Kykehoach)*((NhuCau!AE$360:AE$368)/5))+SUMPRODUCT((NhuCau!$E$360:$E$368=$C351)*(NhuCau!AE$360:AE$368))),2)</f>
        <v>0</v>
      </c>
      <c r="AC351" s="2">
        <f>ROUND((SUMPRODUCT((NhuCau!$E$360:$E$368=CakyQuyhoach)*((NhuCau!AF$360:AF$368)/10))+SUMPRODUCT((NhuCau!$E$360:$E$368=Kykehoach)*((NhuCau!AF$360:AF$368)/5))+SUMPRODUCT((NhuCau!$E$360:$E$368=$C351)*(NhuCau!AF$360:AF$368))),2)</f>
        <v>0</v>
      </c>
      <c r="AD351" s="2">
        <f>ROUND((SUMPRODUCT((NhuCau!$E$360:$E$368=CakyQuyhoach)*((NhuCau!AG$360:AG$368)/10))+SUMPRODUCT((NhuCau!$E$360:$E$368=Kykehoach)*((NhuCau!AG$360:AG$368)/5))+SUMPRODUCT((NhuCau!$E$360:$E$368=$C351)*(NhuCau!AG$360:AG$368))),2)</f>
        <v>0</v>
      </c>
      <c r="AE351" s="2">
        <f>ROUND((SUMPRODUCT((NhuCau!$E$360:$E$368=CakyQuyhoach)*((NhuCau!AH$360:AH$368)/10))+SUMPRODUCT((NhuCau!$E$360:$E$368=Kykehoach)*((NhuCau!AH$360:AH$368)/5))+SUMPRODUCT((NhuCau!$E$360:$E$368=$C351)*(NhuCau!AH$360:AH$368))),2)</f>
        <v>0</v>
      </c>
      <c r="AF351" s="2">
        <f>ROUND((SUMPRODUCT((NhuCau!$E$360:$E$368=CakyQuyhoach)*((NhuCau!AI$360:AI$368)/10))+SUMPRODUCT((NhuCau!$E$360:$E$368=Kykehoach)*((NhuCau!AI$360:AI$368)/5))+SUMPRODUCT((NhuCau!$E$360:$E$368=$C351)*(NhuCau!AI$360:AI$368))),2)</f>
        <v>0</v>
      </c>
      <c r="AG351" s="2">
        <f>ROUND((SUMPRODUCT((NhuCau!$E$360:$E$368=CakyQuyhoach)*((NhuCau!AJ$360:AJ$368)/10))+SUMPRODUCT((NhuCau!$E$360:$E$368=Kykehoach)*((NhuCau!AJ$360:AJ$368)/5))+SUMPRODUCT((NhuCau!$E$360:$E$368=$C351)*(NhuCau!AJ$360:AJ$368))),2)</f>
        <v>0</v>
      </c>
      <c r="AH351" s="2">
        <f>ROUND((SUMPRODUCT((NhuCau!$E$360:$E$368=CakyQuyhoach)*((NhuCau!AK$360:AK$368)/10))+SUMPRODUCT((NhuCau!$E$360:$E$368=Kykehoach)*((NhuCau!AK$360:AK$368)/5))+SUMPRODUCT((NhuCau!$E$360:$E$368=$C351)*(NhuCau!AK$360:AK$368))),2)</f>
        <v>0</v>
      </c>
      <c r="AI351" s="2">
        <f>ROUND((SUMPRODUCT((NhuCau!$E$360:$E$368=CakyQuyhoach)*((NhuCau!AL$360:AL$368)/10))+SUMPRODUCT((NhuCau!$E$360:$E$368=Kykehoach)*((NhuCau!AL$360:AL$368)/5))+SUMPRODUCT((NhuCau!$E$360:$E$368=$C351)*(NhuCau!AL$360:AL$368))),2)</f>
        <v>0</v>
      </c>
      <c r="AJ351" s="2">
        <f>ROUND((SUMPRODUCT((NhuCau!$E$360:$E$368=CakyQuyhoach)*((NhuCau!AM$360:AM$368)/10))+SUMPRODUCT((NhuCau!$E$360:$E$368=Kykehoach)*((NhuCau!AM$360:AM$368)/5))+SUMPRODUCT((NhuCau!$E$360:$E$368=$C351)*(NhuCau!AM$360:AM$368))),2)</f>
        <v>0</v>
      </c>
      <c r="AK351" s="2">
        <f>ROUND((SUMPRODUCT((NhuCau!$E$360:$E$368=CakyQuyhoach)*((NhuCau!AN$360:AN$368)/10))+SUMPRODUCT((NhuCau!$E$360:$E$368=Kykehoach)*((NhuCau!AN$360:AN$368)/5))+SUMPRODUCT((NhuCau!$E$360:$E$368=$C351)*(NhuCau!AN$360:AN$368))),2)</f>
        <v>0</v>
      </c>
      <c r="AL351" s="2">
        <f>ROUND((SUMPRODUCT((NhuCau!$E$360:$E$368=CakyQuyhoach)*((NhuCau!AO$360:AO$368)/10))+SUMPRODUCT((NhuCau!$E$360:$E$368=Kykehoach)*((NhuCau!AO$360:AO$368)/5))+SUMPRODUCT((NhuCau!$E$360:$E$368=$C351)*(NhuCau!AO$360:AO$368))),2)</f>
        <v>0</v>
      </c>
      <c r="AM351" s="2">
        <f>ROUND((SUMPRODUCT((NhuCau!$E$360:$E$368=CakyQuyhoach)*((NhuCau!AP$360:AP$368)/10))+SUMPRODUCT((NhuCau!$E$360:$E$368=Kykehoach)*((NhuCau!AP$360:AP$368)/5))+SUMPRODUCT((NhuCau!$E$360:$E$368=$C351)*(NhuCau!AP$360:AP$368))),2)</f>
        <v>0</v>
      </c>
      <c r="AN351" s="2">
        <f>ROUND((SUMPRODUCT((NhuCau!$E$360:$E$368=CakyQuyhoach)*((NhuCau!AQ$360:AQ$368)/10))+SUMPRODUCT((NhuCau!$E$360:$E$368=Kykehoach)*((NhuCau!AQ$360:AQ$368)/5))+SUMPRODUCT((NhuCau!$E$360:$E$368=$C351)*(NhuCau!AQ$360:AQ$368))),2)</f>
        <v>0</v>
      </c>
      <c r="AO351" s="2">
        <f>ROUND((SUMPRODUCT((NhuCau!$E$360:$E$368=CakyQuyhoach)*((NhuCau!AR$360:AR$368)/10))+SUMPRODUCT((NhuCau!$E$360:$E$368=Kykehoach)*((NhuCau!AR$360:AR$368)/5))+SUMPRODUCT((NhuCau!$E$360:$E$368=$C351)*(NhuCau!AR$360:AR$368))),2)</f>
        <v>0</v>
      </c>
      <c r="AP351" s="2">
        <f>ROUND((SUMPRODUCT((NhuCau!$E$360:$E$368=CakyQuyhoach)*((NhuCau!AS$360:AS$368)/10))+SUMPRODUCT((NhuCau!$E$360:$E$368=Kykehoach)*((NhuCau!AS$360:AS$368)/5))+SUMPRODUCT((NhuCau!$E$360:$E$368=$C351)*(NhuCau!AS$360:AS$368))),2)</f>
        <v>0</v>
      </c>
      <c r="AQ351" s="2">
        <f>ROUND((SUMPRODUCT((NhuCau!$E$360:$E$368=CakyQuyhoach)*((NhuCau!AT$360:AT$368)/10))+SUMPRODUCT((NhuCau!$E$360:$E$368=Kykehoach)*((NhuCau!AT$360:AT$368)/5))+SUMPRODUCT((NhuCau!$E$360:$E$368=$C351)*(NhuCau!AT$360:AT$368))),2)</f>
        <v>0</v>
      </c>
      <c r="AR351" s="2">
        <f>ROUND((SUMPRODUCT((NhuCau!$E$360:$E$368=CakyQuyhoach)*((NhuCau!AU$360:AU$368)/10))+SUMPRODUCT((NhuCau!$E$360:$E$368=Kykehoach)*((NhuCau!AU$360:AU$368)/5))+SUMPRODUCT((NhuCau!$E$360:$E$368=$C351)*(NhuCau!AU$360:AU$368))),2)</f>
        <v>0</v>
      </c>
      <c r="AS351" s="2">
        <f>ROUND((SUMPRODUCT((NhuCau!$E$360:$E$368=CakyQuyhoach)*((NhuCau!AV$360:AV$368)/10))+SUMPRODUCT((NhuCau!$E$360:$E$368=Kykehoach)*((NhuCau!AV$360:AV$368)/5))+SUMPRODUCT((NhuCau!$E$360:$E$368=$C351)*(NhuCau!AV$360:AV$368))),2)</f>
        <v>0</v>
      </c>
      <c r="AT351" s="2">
        <f>ROUND((SUMPRODUCT((NhuCau!$E$360:$E$368=CakyQuyhoach)*((NhuCau!AW$360:AW$368)/10))+SUMPRODUCT((NhuCau!$E$360:$E$368=Kykehoach)*((NhuCau!AW$360:AW$368)/5))+SUMPRODUCT((NhuCau!$E$360:$E$368=$C351)*(NhuCau!AW$360:AW$368))),2)</f>
        <v>0</v>
      </c>
      <c r="AU351" s="2">
        <f>ROUND((SUMPRODUCT((NhuCau!$E$360:$E$368=CakyQuyhoach)*((NhuCau!AX$360:AX$368)/10))+SUMPRODUCT((NhuCau!$E$360:$E$368=Kykehoach)*((NhuCau!AX$360:AX$368)/5))+SUMPRODUCT((NhuCau!$E$360:$E$368=$C351)*(NhuCau!AX$360:AX$368))),2)</f>
        <v>0</v>
      </c>
      <c r="AV351" s="2">
        <f>ROUND((SUMPRODUCT((NhuCau!$E$360:$E$368=CakyQuyhoach)*((NhuCau!AY$360:AY$368)/10))+SUMPRODUCT((NhuCau!$E$360:$E$368=Kykehoach)*((NhuCau!AY$360:AY$368)/5))+SUMPRODUCT((NhuCau!$E$360:$E$368=$C351)*(NhuCau!AY$360:AY$368))),2)</f>
        <v>0</v>
      </c>
      <c r="AW351" s="2">
        <f>ROUND((SUMPRODUCT((NhuCau!$E$360:$E$368=CakyQuyhoach)*((NhuCau!AZ$360:AZ$368)/10))+SUMPRODUCT((NhuCau!$E$360:$E$368=Kykehoach)*((NhuCau!AZ$360:AZ$368)/5))+SUMPRODUCT((NhuCau!$E$360:$E$368=$C351)*(NhuCau!AZ$360:AZ$368))),2)</f>
        <v>0</v>
      </c>
      <c r="AX351" s="2">
        <f>ROUND((SUMPRODUCT((NhuCau!$E$360:$E$368=CakyQuyhoach)*((NhuCau!BA$360:BA$368)/10))+SUMPRODUCT((NhuCau!$E$360:$E$368=Kykehoach)*((NhuCau!BA$360:BA$368)/5))+SUMPRODUCT((NhuCau!$E$360:$E$368=$C351)*(NhuCau!BA$360:BA$368))),2)</f>
        <v>0</v>
      </c>
      <c r="AY351" s="2">
        <f>ROUND((SUMPRODUCT((NhuCau!$E$360:$E$368=CakyQuyhoach)*((NhuCau!BB$360:BB$368)/10))+SUMPRODUCT((NhuCau!$E$360:$E$368=Kykehoach)*((NhuCau!BB$360:BB$368)/5))+SUMPRODUCT((NhuCau!$E$360:$E$368=$C351)*(NhuCau!BB$360:BB$368))),2)</f>
        <v>0</v>
      </c>
      <c r="AZ351" s="2">
        <f>ROUND((SUMPRODUCT((NhuCau!$E$360:$E$368=CakyQuyhoach)*((NhuCau!BD$360:BD$368)/10))+SUMPRODUCT((NhuCau!$E$360:$E$368=Kykehoach)*((NhuCau!BD$360:BD$368)/5))+SUMPRODUCT((NhuCau!$E$360:$E$368=$C351)*(NhuCau!BD$360:BD$368))),2)</f>
        <v>0</v>
      </c>
      <c r="BA351" s="2">
        <f>ROUND((SUMPRODUCT((NhuCau!$E$360:$E$368=CakyQuyhoach)*((NhuCau!BE$360:BE$368)/10))+SUMPRODUCT((NhuCau!$E$360:$E$368=Kykehoach)*((NhuCau!BE$360:BE$368)/5))+SUMPRODUCT((NhuCau!$E$360:$E$368=$C351)*(NhuCau!BE$360:BE$368))),2)</f>
        <v>0</v>
      </c>
      <c r="BB351" s="2">
        <f>ROUND((SUMPRODUCT((NhuCau!$E$360:$E$368=CakyQuyhoach)*((NhuCau!BF$360:BF$368)/10))+SUMPRODUCT((NhuCau!$E$360:$E$368=Kykehoach)*((NhuCau!BF$360:BF$368)/5))+SUMPRODUCT((NhuCau!$E$360:$E$368=$C351)*(NhuCau!BF$360:BF$368))),2)</f>
        <v>0</v>
      </c>
      <c r="BC351" s="2">
        <f>ROUND((SUMPRODUCT((NhuCau!$E$360:$E$368=CakyQuyhoach)*((NhuCau!BG$360:BG$368)/10))+SUMPRODUCT((NhuCau!$E$360:$E$368=Kykehoach)*((NhuCau!BG$360:BG$368)/5))+SUMPRODUCT((NhuCau!$E$360:$E$368=$C351)*(NhuCau!BG$360:BG$368))),2)</f>
        <v>0</v>
      </c>
      <c r="BD351" s="2">
        <f>ROUND((SUMPRODUCT((NhuCau!$E$360:$E$368=CakyQuyhoach)*((NhuCau!BH$360:BH$368)/10))+SUMPRODUCT((NhuCau!$E$360:$E$368=Kykehoach)*((NhuCau!BH$360:BH$368)/5))+SUMPRODUCT((NhuCau!$E$360:$E$368=$C351)*(NhuCau!BH$360:BH$368))),2)</f>
        <v>0</v>
      </c>
      <c r="BE351" s="2">
        <f>ROUND((SUMPRODUCT((NhuCau!$E$360:$E$368=CakyQuyhoach)*((NhuCau!BI$360:BI$368)/10))+SUMPRODUCT((NhuCau!$E$360:$E$368=Kykehoach)*((NhuCau!BI$360:BI$368)/5))+SUMPRODUCT((NhuCau!$E$360:$E$368=$C351)*(NhuCau!BI$360:BI$368))),2)</f>
        <v>0</v>
      </c>
      <c r="BF351" s="2">
        <f>ROUND((SUMPRODUCT((NhuCau!$E$360:$E$368=CakyQuyhoach)*((NhuCau!BJ$360:BJ$368)/10))+SUMPRODUCT((NhuCau!$E$360:$E$368=Kykehoach)*((NhuCau!BJ$360:BJ$368)/5))+SUMPRODUCT((NhuCau!$E$360:$E$368=$C351)*(NhuCau!BJ$360:BJ$368))),2)</f>
        <v>0</v>
      </c>
      <c r="BG351" s="2">
        <f>ROUND((SUMPRODUCT((NhuCau!$E$360:$E$368=CakyQuyhoach)*((NhuCau!BK$360:BK$368)/10))+SUMPRODUCT((NhuCau!$E$360:$E$368=Kykehoach)*((NhuCau!BK$360:BK$368)/5))+SUMPRODUCT((NhuCau!$E$360:$E$368=$C351)*(NhuCau!BK$360:BK$368))),2)</f>
        <v>0</v>
      </c>
    </row>
    <row r="352" spans="1:59" s="1" customFormat="1" ht="16.5" customHeight="1">
      <c r="A352" s="251" t="s">
        <v>42</v>
      </c>
      <c r="B352" s="252"/>
      <c r="C352" s="253" t="str">
        <f>BANGTINH!O9</f>
        <v>Năm 2028</v>
      </c>
      <c r="D352" s="246" t="s">
        <v>56</v>
      </c>
      <c r="E352" s="255">
        <f>SUM(F352:BG352)</f>
        <v>0</v>
      </c>
      <c r="F352" s="2">
        <f>ROUND((SUMPRODUCT((NhuCau!$E$360:$E$368=CakyQuyhoach)*((NhuCau!I$360:I$368)/10))+SUMPRODUCT((NhuCau!$E$360:$E$368=Kykehoach)*((NhuCau!I$360:I$368)/5))+SUMPRODUCT((NhuCau!$E$360:$E$368=$C352)*(NhuCau!I$360:I$368))),2)</f>
        <v>0</v>
      </c>
      <c r="G352" s="2">
        <f>ROUND((SUMPRODUCT((NhuCau!$E$360:$E$368=CakyQuyhoach)*((NhuCau!J$360:J$368)/10))+SUMPRODUCT((NhuCau!$E$360:$E$368=Kykehoach)*((NhuCau!J$360:J$368)/5))+SUMPRODUCT((NhuCau!$E$360:$E$368=$C352)*(NhuCau!J$360:J$368))),2)</f>
        <v>0</v>
      </c>
      <c r="H352" s="2">
        <f>ROUND((SUMPRODUCT((NhuCau!$E$360:$E$368=CakyQuyhoach)*((NhuCau!K$360:K$368)/10))+SUMPRODUCT((NhuCau!$E$360:$E$368=Kykehoach)*((NhuCau!K$360:K$368)/5))+SUMPRODUCT((NhuCau!$E$360:$E$368=$C352)*(NhuCau!K$360:K$368))),2)</f>
        <v>0</v>
      </c>
      <c r="I352" s="2">
        <f>ROUND((SUMPRODUCT((NhuCau!$E$360:$E$368=CakyQuyhoach)*((NhuCau!L$360:L$368)/10))+SUMPRODUCT((NhuCau!$E$360:$E$368=Kykehoach)*((NhuCau!L$360:L$368)/5))+SUMPRODUCT((NhuCau!$E$360:$E$368=$C352)*(NhuCau!L$360:L$368))),2)</f>
        <v>0</v>
      </c>
      <c r="J352" s="2">
        <f>ROUND((SUMPRODUCT((NhuCau!$E$360:$E$368=CakyQuyhoach)*((NhuCau!M$360:M$368)/10))+SUMPRODUCT((NhuCau!$E$360:$E$368=Kykehoach)*((NhuCau!M$360:M$368)/5))+SUMPRODUCT((NhuCau!$E$360:$E$368=$C352)*(NhuCau!M$360:M$368))),2)</f>
        <v>0</v>
      </c>
      <c r="K352" s="2">
        <f>ROUND((SUMPRODUCT((NhuCau!$E$360:$E$368=CakyQuyhoach)*((NhuCau!N$360:N$368)/10))+SUMPRODUCT((NhuCau!$E$360:$E$368=Kykehoach)*((NhuCau!N$360:N$368)/5))+SUMPRODUCT((NhuCau!$E$360:$E$368=$C352)*(NhuCau!N$360:N$368))),2)</f>
        <v>0</v>
      </c>
      <c r="L352" s="2">
        <f>ROUND((SUMPRODUCT((NhuCau!$E$360:$E$368=CakyQuyhoach)*((NhuCau!O$360:O$368)/10))+SUMPRODUCT((NhuCau!$E$360:$E$368=Kykehoach)*((NhuCau!O$360:O$368)/5))+SUMPRODUCT((NhuCau!$E$360:$E$368=$C352)*(NhuCau!O$360:O$368))),2)</f>
        <v>0</v>
      </c>
      <c r="M352" s="2">
        <f>ROUND((SUMPRODUCT((NhuCau!$E$360:$E$368=CakyQuyhoach)*((NhuCau!P$360:P$368)/10))+SUMPRODUCT((NhuCau!$E$360:$E$368=Kykehoach)*((NhuCau!P$360:P$368)/5))+SUMPRODUCT((NhuCau!$E$360:$E$368=$C352)*(NhuCau!P$360:P$368))),2)</f>
        <v>0</v>
      </c>
      <c r="N352" s="2">
        <f>ROUND((SUMPRODUCT((NhuCau!$E$360:$E$368=CakyQuyhoach)*((NhuCau!Q$360:Q$368)/10))+SUMPRODUCT((NhuCau!$E$360:$E$368=Kykehoach)*((NhuCau!Q$360:Q$368)/5))+SUMPRODUCT((NhuCau!$E$360:$E$368=$C352)*(NhuCau!Q$360:Q$368))),2)</f>
        <v>0</v>
      </c>
      <c r="O352" s="2">
        <f>ROUND((SUMPRODUCT((NhuCau!$E$360:$E$368=CakyQuyhoach)*((NhuCau!R$360:R$368)/10))+SUMPRODUCT((NhuCau!$E$360:$E$368=Kykehoach)*((NhuCau!R$360:R$368)/5))+SUMPRODUCT((NhuCau!$E$360:$E$368=$C352)*(NhuCau!R$360:R$368))),2)</f>
        <v>0</v>
      </c>
      <c r="P352" s="2">
        <f>ROUND((SUMPRODUCT((NhuCau!$E$360:$E$368=CakyQuyhoach)*((NhuCau!S$360:S$368)/10))+SUMPRODUCT((NhuCau!$E$360:$E$368=Kykehoach)*((NhuCau!S$360:S$368)/5))+SUMPRODUCT((NhuCau!$E$360:$E$368=$C352)*(NhuCau!S$360:S$368))),2)</f>
        <v>0</v>
      </c>
      <c r="Q352" s="2">
        <f>ROUND((SUMPRODUCT((NhuCau!$E$360:$E$368=CakyQuyhoach)*((NhuCau!T$360:T$368)/10))+SUMPRODUCT((NhuCau!$E$360:$E$368=Kykehoach)*((NhuCau!T$360:T$368)/5))+SUMPRODUCT((NhuCau!$E$360:$E$368=$C352)*(NhuCau!T$360:T$368))),2)</f>
        <v>0</v>
      </c>
      <c r="R352" s="2">
        <f>ROUND((SUMPRODUCT((NhuCau!$E$360:$E$368=CakyQuyhoach)*((NhuCau!U$360:U$368)/10))+SUMPRODUCT((NhuCau!$E$360:$E$368=Kykehoach)*((NhuCau!U$360:U$368)/5))+SUMPRODUCT((NhuCau!$E$360:$E$368=$C352)*(NhuCau!U$360:U$368))),2)</f>
        <v>0</v>
      </c>
      <c r="S352" s="2">
        <f>ROUND((SUMPRODUCT((NhuCau!$E$360:$E$368=CakyQuyhoach)*((NhuCau!V$360:V$368)/10))+SUMPRODUCT((NhuCau!$E$360:$E$368=Kykehoach)*((NhuCau!V$360:V$368)/5))+SUMPRODUCT((NhuCau!$E$360:$E$368=$C352)*(NhuCau!V$360:V$368))),2)</f>
        <v>0</v>
      </c>
      <c r="T352" s="2">
        <f>ROUND((SUMPRODUCT((NhuCau!$E$360:$E$368=CakyQuyhoach)*((NhuCau!W$360:W$368)/10))+SUMPRODUCT((NhuCau!$E$360:$E$368=Kykehoach)*((NhuCau!W$360:W$368)/5))+SUMPRODUCT((NhuCau!$E$360:$E$368=$C352)*(NhuCau!W$360:W$368))),2)</f>
        <v>0</v>
      </c>
      <c r="U352" s="2">
        <f>ROUND((SUMPRODUCT((NhuCau!$E$360:$E$368=CakyQuyhoach)*((NhuCau!X$360:X$368)/10))+SUMPRODUCT((NhuCau!$E$360:$E$368=Kykehoach)*((NhuCau!X$360:X$368)/5))+SUMPRODUCT((NhuCau!$E$360:$E$368=$C352)*(NhuCau!X$360:X$368))),2)</f>
        <v>0</v>
      </c>
      <c r="V352" s="2">
        <f>ROUND((SUMPRODUCT((NhuCau!$E$360:$E$368=CakyQuyhoach)*((NhuCau!Y$360:Y$368)/10))+SUMPRODUCT((NhuCau!$E$360:$E$368=Kykehoach)*((NhuCau!Y$360:Y$368)/5))+SUMPRODUCT((NhuCau!$E$360:$E$368=$C352)*(NhuCau!Y$360:Y$368))),2)</f>
        <v>0</v>
      </c>
      <c r="W352" s="2">
        <f>ROUND((SUMPRODUCT((NhuCau!$E$360:$E$368=CakyQuyhoach)*((NhuCau!Z$360:Z$368)/10))+SUMPRODUCT((NhuCau!$E$360:$E$368=Kykehoach)*((NhuCau!Z$360:Z$368)/5))+SUMPRODUCT((NhuCau!$E$360:$E$368=$C352)*(NhuCau!Z$360:Z$368))),2)</f>
        <v>0</v>
      </c>
      <c r="X352" s="2">
        <f>ROUND((SUMPRODUCT((NhuCau!$E$360:$E$368=CakyQuyhoach)*((NhuCau!AA$360:AA$368)/10))+SUMPRODUCT((NhuCau!$E$360:$E$368=Kykehoach)*((NhuCau!AA$360:AA$368)/5))+SUMPRODUCT((NhuCau!$E$360:$E$368=$C352)*(NhuCau!AA$360:AA$368))),2)</f>
        <v>0</v>
      </c>
      <c r="Y352" s="2">
        <f>ROUND((SUMPRODUCT((NhuCau!$E$360:$E$368=CakyQuyhoach)*((NhuCau!AB$360:AB$368)/10))+SUMPRODUCT((NhuCau!$E$360:$E$368=Kykehoach)*((NhuCau!AB$360:AB$368)/5))+SUMPRODUCT((NhuCau!$E$360:$E$368=$C352)*(NhuCau!AB$360:AB$368))),2)</f>
        <v>0</v>
      </c>
      <c r="Z352" s="2">
        <f>ROUND((SUMPRODUCT((NhuCau!$E$360:$E$368=CakyQuyhoach)*((NhuCau!AC$360:AC$368)/10))+SUMPRODUCT((NhuCau!$E$360:$E$368=Kykehoach)*((NhuCau!AC$360:AC$368)/5))+SUMPRODUCT((NhuCau!$E$360:$E$368=$C352)*(NhuCau!AC$360:AC$368))),2)</f>
        <v>0</v>
      </c>
      <c r="AA352" s="2">
        <f>ROUND((SUMPRODUCT((NhuCau!$E$360:$E$368=CakyQuyhoach)*((NhuCau!AD$360:AD$368)/10))+SUMPRODUCT((NhuCau!$E$360:$E$368=Kykehoach)*((NhuCau!AD$360:AD$368)/5))+SUMPRODUCT((NhuCau!$E$360:$E$368=$C352)*(NhuCau!AD$360:AD$368))),2)</f>
        <v>0</v>
      </c>
      <c r="AB352" s="2">
        <f>ROUND((SUMPRODUCT((NhuCau!$E$360:$E$368=CakyQuyhoach)*((NhuCau!AE$360:AE$368)/10))+SUMPRODUCT((NhuCau!$E$360:$E$368=Kykehoach)*((NhuCau!AE$360:AE$368)/5))+SUMPRODUCT((NhuCau!$E$360:$E$368=$C352)*(NhuCau!AE$360:AE$368))),2)</f>
        <v>0</v>
      </c>
      <c r="AC352" s="2">
        <f>ROUND((SUMPRODUCT((NhuCau!$E$360:$E$368=CakyQuyhoach)*((NhuCau!AF$360:AF$368)/10))+SUMPRODUCT((NhuCau!$E$360:$E$368=Kykehoach)*((NhuCau!AF$360:AF$368)/5))+SUMPRODUCT((NhuCau!$E$360:$E$368=$C352)*(NhuCau!AF$360:AF$368))),2)</f>
        <v>0</v>
      </c>
      <c r="AD352" s="2">
        <f>ROUND((SUMPRODUCT((NhuCau!$E$360:$E$368=CakyQuyhoach)*((NhuCau!AG$360:AG$368)/10))+SUMPRODUCT((NhuCau!$E$360:$E$368=Kykehoach)*((NhuCau!AG$360:AG$368)/5))+SUMPRODUCT((NhuCau!$E$360:$E$368=$C352)*(NhuCau!AG$360:AG$368))),2)</f>
        <v>0</v>
      </c>
      <c r="AE352" s="2">
        <f>ROUND((SUMPRODUCT((NhuCau!$E$360:$E$368=CakyQuyhoach)*((NhuCau!AH$360:AH$368)/10))+SUMPRODUCT((NhuCau!$E$360:$E$368=Kykehoach)*((NhuCau!AH$360:AH$368)/5))+SUMPRODUCT((NhuCau!$E$360:$E$368=$C352)*(NhuCau!AH$360:AH$368))),2)</f>
        <v>0</v>
      </c>
      <c r="AF352" s="2">
        <f>ROUND((SUMPRODUCT((NhuCau!$E$360:$E$368=CakyQuyhoach)*((NhuCau!AI$360:AI$368)/10))+SUMPRODUCT((NhuCau!$E$360:$E$368=Kykehoach)*((NhuCau!AI$360:AI$368)/5))+SUMPRODUCT((NhuCau!$E$360:$E$368=$C352)*(NhuCau!AI$360:AI$368))),2)</f>
        <v>0</v>
      </c>
      <c r="AG352" s="2">
        <f>ROUND((SUMPRODUCT((NhuCau!$E$360:$E$368=CakyQuyhoach)*((NhuCau!AJ$360:AJ$368)/10))+SUMPRODUCT((NhuCau!$E$360:$E$368=Kykehoach)*((NhuCau!AJ$360:AJ$368)/5))+SUMPRODUCT((NhuCau!$E$360:$E$368=$C352)*(NhuCau!AJ$360:AJ$368))),2)</f>
        <v>0</v>
      </c>
      <c r="AH352" s="2">
        <f>ROUND((SUMPRODUCT((NhuCau!$E$360:$E$368=CakyQuyhoach)*((NhuCau!AK$360:AK$368)/10))+SUMPRODUCT((NhuCau!$E$360:$E$368=Kykehoach)*((NhuCau!AK$360:AK$368)/5))+SUMPRODUCT((NhuCau!$E$360:$E$368=$C352)*(NhuCau!AK$360:AK$368))),2)</f>
        <v>0</v>
      </c>
      <c r="AI352" s="2">
        <f>ROUND((SUMPRODUCT((NhuCau!$E$360:$E$368=CakyQuyhoach)*((NhuCau!AL$360:AL$368)/10))+SUMPRODUCT((NhuCau!$E$360:$E$368=Kykehoach)*((NhuCau!AL$360:AL$368)/5))+SUMPRODUCT((NhuCau!$E$360:$E$368=$C352)*(NhuCau!AL$360:AL$368))),2)</f>
        <v>0</v>
      </c>
      <c r="AJ352" s="2">
        <f>ROUND((SUMPRODUCT((NhuCau!$E$360:$E$368=CakyQuyhoach)*((NhuCau!AM$360:AM$368)/10))+SUMPRODUCT((NhuCau!$E$360:$E$368=Kykehoach)*((NhuCau!AM$360:AM$368)/5))+SUMPRODUCT((NhuCau!$E$360:$E$368=$C352)*(NhuCau!AM$360:AM$368))),2)</f>
        <v>0</v>
      </c>
      <c r="AK352" s="2">
        <f>ROUND((SUMPRODUCT((NhuCau!$E$360:$E$368=CakyQuyhoach)*((NhuCau!AN$360:AN$368)/10))+SUMPRODUCT((NhuCau!$E$360:$E$368=Kykehoach)*((NhuCau!AN$360:AN$368)/5))+SUMPRODUCT((NhuCau!$E$360:$E$368=$C352)*(NhuCau!AN$360:AN$368))),2)</f>
        <v>0</v>
      </c>
      <c r="AL352" s="2">
        <f>ROUND((SUMPRODUCT((NhuCau!$E$360:$E$368=CakyQuyhoach)*((NhuCau!AO$360:AO$368)/10))+SUMPRODUCT((NhuCau!$E$360:$E$368=Kykehoach)*((NhuCau!AO$360:AO$368)/5))+SUMPRODUCT((NhuCau!$E$360:$E$368=$C352)*(NhuCau!AO$360:AO$368))),2)</f>
        <v>0</v>
      </c>
      <c r="AM352" s="2">
        <f>ROUND((SUMPRODUCT((NhuCau!$E$360:$E$368=CakyQuyhoach)*((NhuCau!AP$360:AP$368)/10))+SUMPRODUCT((NhuCau!$E$360:$E$368=Kykehoach)*((NhuCau!AP$360:AP$368)/5))+SUMPRODUCT((NhuCau!$E$360:$E$368=$C352)*(NhuCau!AP$360:AP$368))),2)</f>
        <v>0</v>
      </c>
      <c r="AN352" s="2">
        <f>ROUND((SUMPRODUCT((NhuCau!$E$360:$E$368=CakyQuyhoach)*((NhuCau!AQ$360:AQ$368)/10))+SUMPRODUCT((NhuCau!$E$360:$E$368=Kykehoach)*((NhuCau!AQ$360:AQ$368)/5))+SUMPRODUCT((NhuCau!$E$360:$E$368=$C352)*(NhuCau!AQ$360:AQ$368))),2)</f>
        <v>0</v>
      </c>
      <c r="AO352" s="2">
        <f>ROUND((SUMPRODUCT((NhuCau!$E$360:$E$368=CakyQuyhoach)*((NhuCau!AR$360:AR$368)/10))+SUMPRODUCT((NhuCau!$E$360:$E$368=Kykehoach)*((NhuCau!AR$360:AR$368)/5))+SUMPRODUCT((NhuCau!$E$360:$E$368=$C352)*(NhuCau!AR$360:AR$368))),2)</f>
        <v>0</v>
      </c>
      <c r="AP352" s="2">
        <f>ROUND((SUMPRODUCT((NhuCau!$E$360:$E$368=CakyQuyhoach)*((NhuCau!AS$360:AS$368)/10))+SUMPRODUCT((NhuCau!$E$360:$E$368=Kykehoach)*((NhuCau!AS$360:AS$368)/5))+SUMPRODUCT((NhuCau!$E$360:$E$368=$C352)*(NhuCau!AS$360:AS$368))),2)</f>
        <v>0</v>
      </c>
      <c r="AQ352" s="2">
        <f>ROUND((SUMPRODUCT((NhuCau!$E$360:$E$368=CakyQuyhoach)*((NhuCau!AT$360:AT$368)/10))+SUMPRODUCT((NhuCau!$E$360:$E$368=Kykehoach)*((NhuCau!AT$360:AT$368)/5))+SUMPRODUCT((NhuCau!$E$360:$E$368=$C352)*(NhuCau!AT$360:AT$368))),2)</f>
        <v>0</v>
      </c>
      <c r="AR352" s="2">
        <f>ROUND((SUMPRODUCT((NhuCau!$E$360:$E$368=CakyQuyhoach)*((NhuCau!AU$360:AU$368)/10))+SUMPRODUCT((NhuCau!$E$360:$E$368=Kykehoach)*((NhuCau!AU$360:AU$368)/5))+SUMPRODUCT((NhuCau!$E$360:$E$368=$C352)*(NhuCau!AU$360:AU$368))),2)</f>
        <v>0</v>
      </c>
      <c r="AS352" s="2">
        <f>ROUND((SUMPRODUCT((NhuCau!$E$360:$E$368=CakyQuyhoach)*((NhuCau!AV$360:AV$368)/10))+SUMPRODUCT((NhuCau!$E$360:$E$368=Kykehoach)*((NhuCau!AV$360:AV$368)/5))+SUMPRODUCT((NhuCau!$E$360:$E$368=$C352)*(NhuCau!AV$360:AV$368))),2)</f>
        <v>0</v>
      </c>
      <c r="AT352" s="2">
        <f>ROUND((SUMPRODUCT((NhuCau!$E$360:$E$368=CakyQuyhoach)*((NhuCau!AW$360:AW$368)/10))+SUMPRODUCT((NhuCau!$E$360:$E$368=Kykehoach)*((NhuCau!AW$360:AW$368)/5))+SUMPRODUCT((NhuCau!$E$360:$E$368=$C352)*(NhuCau!AW$360:AW$368))),2)</f>
        <v>0</v>
      </c>
      <c r="AU352" s="2">
        <f>ROUND((SUMPRODUCT((NhuCau!$E$360:$E$368=CakyQuyhoach)*((NhuCau!AX$360:AX$368)/10))+SUMPRODUCT((NhuCau!$E$360:$E$368=Kykehoach)*((NhuCau!AX$360:AX$368)/5))+SUMPRODUCT((NhuCau!$E$360:$E$368=$C352)*(NhuCau!AX$360:AX$368))),2)</f>
        <v>0</v>
      </c>
      <c r="AV352" s="2">
        <f>ROUND((SUMPRODUCT((NhuCau!$E$360:$E$368=CakyQuyhoach)*((NhuCau!AY$360:AY$368)/10))+SUMPRODUCT((NhuCau!$E$360:$E$368=Kykehoach)*((NhuCau!AY$360:AY$368)/5))+SUMPRODUCT((NhuCau!$E$360:$E$368=$C352)*(NhuCau!AY$360:AY$368))),2)</f>
        <v>0</v>
      </c>
      <c r="AW352" s="2">
        <f>ROUND((SUMPRODUCT((NhuCau!$E$360:$E$368=CakyQuyhoach)*((NhuCau!AZ$360:AZ$368)/10))+SUMPRODUCT((NhuCau!$E$360:$E$368=Kykehoach)*((NhuCau!AZ$360:AZ$368)/5))+SUMPRODUCT((NhuCau!$E$360:$E$368=$C352)*(NhuCau!AZ$360:AZ$368))),2)</f>
        <v>0</v>
      </c>
      <c r="AX352" s="2">
        <f>ROUND((SUMPRODUCT((NhuCau!$E$360:$E$368=CakyQuyhoach)*((NhuCau!BA$360:BA$368)/10))+SUMPRODUCT((NhuCau!$E$360:$E$368=Kykehoach)*((NhuCau!BA$360:BA$368)/5))+SUMPRODUCT((NhuCau!$E$360:$E$368=$C352)*(NhuCau!BA$360:BA$368))),2)</f>
        <v>0</v>
      </c>
      <c r="AY352" s="2">
        <f>ROUND((SUMPRODUCT((NhuCau!$E$360:$E$368=CakyQuyhoach)*((NhuCau!BB$360:BB$368)/10))+SUMPRODUCT((NhuCau!$E$360:$E$368=Kykehoach)*((NhuCau!BB$360:BB$368)/5))+SUMPRODUCT((NhuCau!$E$360:$E$368=$C352)*(NhuCau!BB$360:BB$368))),2)</f>
        <v>0</v>
      </c>
      <c r="AZ352" s="2">
        <f>ROUND((SUMPRODUCT((NhuCau!$E$360:$E$368=CakyQuyhoach)*((NhuCau!BD$360:BD$368)/10))+SUMPRODUCT((NhuCau!$E$360:$E$368=Kykehoach)*((NhuCau!BD$360:BD$368)/5))+SUMPRODUCT((NhuCau!$E$360:$E$368=$C352)*(NhuCau!BD$360:BD$368))),2)</f>
        <v>0</v>
      </c>
      <c r="BA352" s="2">
        <f>ROUND((SUMPRODUCT((NhuCau!$E$360:$E$368=CakyQuyhoach)*((NhuCau!BE$360:BE$368)/10))+SUMPRODUCT((NhuCau!$E$360:$E$368=Kykehoach)*((NhuCau!BE$360:BE$368)/5))+SUMPRODUCT((NhuCau!$E$360:$E$368=$C352)*(NhuCau!BE$360:BE$368))),2)</f>
        <v>0</v>
      </c>
      <c r="BB352" s="2">
        <f>ROUND((SUMPRODUCT((NhuCau!$E$360:$E$368=CakyQuyhoach)*((NhuCau!BF$360:BF$368)/10))+SUMPRODUCT((NhuCau!$E$360:$E$368=Kykehoach)*((NhuCau!BF$360:BF$368)/5))+SUMPRODUCT((NhuCau!$E$360:$E$368=$C352)*(NhuCau!BF$360:BF$368))),2)</f>
        <v>0</v>
      </c>
      <c r="BC352" s="2">
        <f>ROUND((SUMPRODUCT((NhuCau!$E$360:$E$368=CakyQuyhoach)*((NhuCau!BG$360:BG$368)/10))+SUMPRODUCT((NhuCau!$E$360:$E$368=Kykehoach)*((NhuCau!BG$360:BG$368)/5))+SUMPRODUCT((NhuCau!$E$360:$E$368=$C352)*(NhuCau!BG$360:BG$368))),2)</f>
        <v>0</v>
      </c>
      <c r="BD352" s="2">
        <f>ROUND((SUMPRODUCT((NhuCau!$E$360:$E$368=CakyQuyhoach)*((NhuCau!BH$360:BH$368)/10))+SUMPRODUCT((NhuCau!$E$360:$E$368=Kykehoach)*((NhuCau!BH$360:BH$368)/5))+SUMPRODUCT((NhuCau!$E$360:$E$368=$C352)*(NhuCau!BH$360:BH$368))),2)</f>
        <v>0</v>
      </c>
      <c r="BE352" s="2">
        <f>ROUND((SUMPRODUCT((NhuCau!$E$360:$E$368=CakyQuyhoach)*((NhuCau!BI$360:BI$368)/10))+SUMPRODUCT((NhuCau!$E$360:$E$368=Kykehoach)*((NhuCau!BI$360:BI$368)/5))+SUMPRODUCT((NhuCau!$E$360:$E$368=$C352)*(NhuCau!BI$360:BI$368))),2)</f>
        <v>0</v>
      </c>
      <c r="BF352" s="2">
        <f>ROUND((SUMPRODUCT((NhuCau!$E$360:$E$368=CakyQuyhoach)*((NhuCau!BJ$360:BJ$368)/10))+SUMPRODUCT((NhuCau!$E$360:$E$368=Kykehoach)*((NhuCau!BJ$360:BJ$368)/5))+SUMPRODUCT((NhuCau!$E$360:$E$368=$C352)*(NhuCau!BJ$360:BJ$368))),2)</f>
        <v>0</v>
      </c>
      <c r="BG352" s="2">
        <f>ROUND((SUMPRODUCT((NhuCau!$E$360:$E$368=CakyQuyhoach)*((NhuCau!BK$360:BK$368)/10))+SUMPRODUCT((NhuCau!$E$360:$E$368=Kykehoach)*((NhuCau!BK$360:BK$368)/5))+SUMPRODUCT((NhuCau!$E$360:$E$368=$C352)*(NhuCau!BK$360:BK$368))),2)</f>
        <v>0</v>
      </c>
    </row>
    <row r="353" spans="1:59" s="1" customFormat="1" ht="16.5" customHeight="1">
      <c r="A353" s="251" t="s">
        <v>42</v>
      </c>
      <c r="B353" s="252"/>
      <c r="C353" s="253" t="str">
        <f>BANGTINH!O10</f>
        <v>Năm 2029</v>
      </c>
      <c r="D353" s="246" t="s">
        <v>56</v>
      </c>
      <c r="E353" s="255">
        <f>SUM(F353:BG353)</f>
        <v>0</v>
      </c>
      <c r="F353" s="2">
        <f>ROUND((SUMPRODUCT((NhuCau!$E$360:$E$368=CakyQuyhoach)*((NhuCau!I$360:I$368)/10))+SUMPRODUCT((NhuCau!$E$360:$E$368=Kykehoach)*((NhuCau!I$360:I$368)/5))+SUMPRODUCT((NhuCau!$E$360:$E$368=$C353)*(NhuCau!I$360:I$368))),2)</f>
        <v>0</v>
      </c>
      <c r="G353" s="2">
        <f>ROUND((SUMPRODUCT((NhuCau!$E$360:$E$368=CakyQuyhoach)*((NhuCau!J$360:J$368)/10))+SUMPRODUCT((NhuCau!$E$360:$E$368=Kykehoach)*((NhuCau!J$360:J$368)/5))+SUMPRODUCT((NhuCau!$E$360:$E$368=$C353)*(NhuCau!J$360:J$368))),2)</f>
        <v>0</v>
      </c>
      <c r="H353" s="2">
        <f>ROUND((SUMPRODUCT((NhuCau!$E$360:$E$368=CakyQuyhoach)*((NhuCau!K$360:K$368)/10))+SUMPRODUCT((NhuCau!$E$360:$E$368=Kykehoach)*((NhuCau!K$360:K$368)/5))+SUMPRODUCT((NhuCau!$E$360:$E$368=$C353)*(NhuCau!K$360:K$368))),2)</f>
        <v>0</v>
      </c>
      <c r="I353" s="2">
        <f>ROUND((SUMPRODUCT((NhuCau!$E$360:$E$368=CakyQuyhoach)*((NhuCau!L$360:L$368)/10))+SUMPRODUCT((NhuCau!$E$360:$E$368=Kykehoach)*((NhuCau!L$360:L$368)/5))+SUMPRODUCT((NhuCau!$E$360:$E$368=$C353)*(NhuCau!L$360:L$368))),2)</f>
        <v>0</v>
      </c>
      <c r="J353" s="2">
        <f>ROUND((SUMPRODUCT((NhuCau!$E$360:$E$368=CakyQuyhoach)*((NhuCau!M$360:M$368)/10))+SUMPRODUCT((NhuCau!$E$360:$E$368=Kykehoach)*((NhuCau!M$360:M$368)/5))+SUMPRODUCT((NhuCau!$E$360:$E$368=$C353)*(NhuCau!M$360:M$368))),2)</f>
        <v>0</v>
      </c>
      <c r="K353" s="2">
        <f>ROUND((SUMPRODUCT((NhuCau!$E$360:$E$368=CakyQuyhoach)*((NhuCau!N$360:N$368)/10))+SUMPRODUCT((NhuCau!$E$360:$E$368=Kykehoach)*((NhuCau!N$360:N$368)/5))+SUMPRODUCT((NhuCau!$E$360:$E$368=$C353)*(NhuCau!N$360:N$368))),2)</f>
        <v>0</v>
      </c>
      <c r="L353" s="2">
        <f>ROUND((SUMPRODUCT((NhuCau!$E$360:$E$368=CakyQuyhoach)*((NhuCau!O$360:O$368)/10))+SUMPRODUCT((NhuCau!$E$360:$E$368=Kykehoach)*((NhuCau!O$360:O$368)/5))+SUMPRODUCT((NhuCau!$E$360:$E$368=$C353)*(NhuCau!O$360:O$368))),2)</f>
        <v>0</v>
      </c>
      <c r="M353" s="2">
        <f>ROUND((SUMPRODUCT((NhuCau!$E$360:$E$368=CakyQuyhoach)*((NhuCau!P$360:P$368)/10))+SUMPRODUCT((NhuCau!$E$360:$E$368=Kykehoach)*((NhuCau!P$360:P$368)/5))+SUMPRODUCT((NhuCau!$E$360:$E$368=$C353)*(NhuCau!P$360:P$368))),2)</f>
        <v>0</v>
      </c>
      <c r="N353" s="2">
        <f>ROUND((SUMPRODUCT((NhuCau!$E$360:$E$368=CakyQuyhoach)*((NhuCau!Q$360:Q$368)/10))+SUMPRODUCT((NhuCau!$E$360:$E$368=Kykehoach)*((NhuCau!Q$360:Q$368)/5))+SUMPRODUCT((NhuCau!$E$360:$E$368=$C353)*(NhuCau!Q$360:Q$368))),2)</f>
        <v>0</v>
      </c>
      <c r="O353" s="2">
        <f>ROUND((SUMPRODUCT((NhuCau!$E$360:$E$368=CakyQuyhoach)*((NhuCau!R$360:R$368)/10))+SUMPRODUCT((NhuCau!$E$360:$E$368=Kykehoach)*((NhuCau!R$360:R$368)/5))+SUMPRODUCT((NhuCau!$E$360:$E$368=$C353)*(NhuCau!R$360:R$368))),2)</f>
        <v>0</v>
      </c>
      <c r="P353" s="2">
        <f>ROUND((SUMPRODUCT((NhuCau!$E$360:$E$368=CakyQuyhoach)*((NhuCau!S$360:S$368)/10))+SUMPRODUCT((NhuCau!$E$360:$E$368=Kykehoach)*((NhuCau!S$360:S$368)/5))+SUMPRODUCT((NhuCau!$E$360:$E$368=$C353)*(NhuCau!S$360:S$368))),2)</f>
        <v>0</v>
      </c>
      <c r="Q353" s="2">
        <f>ROUND((SUMPRODUCT((NhuCau!$E$360:$E$368=CakyQuyhoach)*((NhuCau!T$360:T$368)/10))+SUMPRODUCT((NhuCau!$E$360:$E$368=Kykehoach)*((NhuCau!T$360:T$368)/5))+SUMPRODUCT((NhuCau!$E$360:$E$368=$C353)*(NhuCau!T$360:T$368))),2)</f>
        <v>0</v>
      </c>
      <c r="R353" s="2">
        <f>ROUND((SUMPRODUCT((NhuCau!$E$360:$E$368=CakyQuyhoach)*((NhuCau!U$360:U$368)/10))+SUMPRODUCT((NhuCau!$E$360:$E$368=Kykehoach)*((NhuCau!U$360:U$368)/5))+SUMPRODUCT((NhuCau!$E$360:$E$368=$C353)*(NhuCau!U$360:U$368))),2)</f>
        <v>0</v>
      </c>
      <c r="S353" s="2">
        <f>ROUND((SUMPRODUCT((NhuCau!$E$360:$E$368=CakyQuyhoach)*((NhuCau!V$360:V$368)/10))+SUMPRODUCT((NhuCau!$E$360:$E$368=Kykehoach)*((NhuCau!V$360:V$368)/5))+SUMPRODUCT((NhuCau!$E$360:$E$368=$C353)*(NhuCau!V$360:V$368))),2)</f>
        <v>0</v>
      </c>
      <c r="T353" s="2">
        <f>ROUND((SUMPRODUCT((NhuCau!$E$360:$E$368=CakyQuyhoach)*((NhuCau!W$360:W$368)/10))+SUMPRODUCT((NhuCau!$E$360:$E$368=Kykehoach)*((NhuCau!W$360:W$368)/5))+SUMPRODUCT((NhuCau!$E$360:$E$368=$C353)*(NhuCau!W$360:W$368))),2)</f>
        <v>0</v>
      </c>
      <c r="U353" s="2">
        <f>ROUND((SUMPRODUCT((NhuCau!$E$360:$E$368=CakyQuyhoach)*((NhuCau!X$360:X$368)/10))+SUMPRODUCT((NhuCau!$E$360:$E$368=Kykehoach)*((NhuCau!X$360:X$368)/5))+SUMPRODUCT((NhuCau!$E$360:$E$368=$C353)*(NhuCau!X$360:X$368))),2)</f>
        <v>0</v>
      </c>
      <c r="V353" s="2">
        <f>ROUND((SUMPRODUCT((NhuCau!$E$360:$E$368=CakyQuyhoach)*((NhuCau!Y$360:Y$368)/10))+SUMPRODUCT((NhuCau!$E$360:$E$368=Kykehoach)*((NhuCau!Y$360:Y$368)/5))+SUMPRODUCT((NhuCau!$E$360:$E$368=$C353)*(NhuCau!Y$360:Y$368))),2)</f>
        <v>0</v>
      </c>
      <c r="W353" s="2">
        <f>ROUND((SUMPRODUCT((NhuCau!$E$360:$E$368=CakyQuyhoach)*((NhuCau!Z$360:Z$368)/10))+SUMPRODUCT((NhuCau!$E$360:$E$368=Kykehoach)*((NhuCau!Z$360:Z$368)/5))+SUMPRODUCT((NhuCau!$E$360:$E$368=$C353)*(NhuCau!Z$360:Z$368))),2)</f>
        <v>0</v>
      </c>
      <c r="X353" s="2">
        <f>ROUND((SUMPRODUCT((NhuCau!$E$360:$E$368=CakyQuyhoach)*((NhuCau!AA$360:AA$368)/10))+SUMPRODUCT((NhuCau!$E$360:$E$368=Kykehoach)*((NhuCau!AA$360:AA$368)/5))+SUMPRODUCT((NhuCau!$E$360:$E$368=$C353)*(NhuCau!AA$360:AA$368))),2)</f>
        <v>0</v>
      </c>
      <c r="Y353" s="2">
        <f>ROUND((SUMPRODUCT((NhuCau!$E$360:$E$368=CakyQuyhoach)*((NhuCau!AB$360:AB$368)/10))+SUMPRODUCT((NhuCau!$E$360:$E$368=Kykehoach)*((NhuCau!AB$360:AB$368)/5))+SUMPRODUCT((NhuCau!$E$360:$E$368=$C353)*(NhuCau!AB$360:AB$368))),2)</f>
        <v>0</v>
      </c>
      <c r="Z353" s="2">
        <f>ROUND((SUMPRODUCT((NhuCau!$E$360:$E$368=CakyQuyhoach)*((NhuCau!AC$360:AC$368)/10))+SUMPRODUCT((NhuCau!$E$360:$E$368=Kykehoach)*((NhuCau!AC$360:AC$368)/5))+SUMPRODUCT((NhuCau!$E$360:$E$368=$C353)*(NhuCau!AC$360:AC$368))),2)</f>
        <v>0</v>
      </c>
      <c r="AA353" s="2">
        <f>ROUND((SUMPRODUCT((NhuCau!$E$360:$E$368=CakyQuyhoach)*((NhuCau!AD$360:AD$368)/10))+SUMPRODUCT((NhuCau!$E$360:$E$368=Kykehoach)*((NhuCau!AD$360:AD$368)/5))+SUMPRODUCT((NhuCau!$E$360:$E$368=$C353)*(NhuCau!AD$360:AD$368))),2)</f>
        <v>0</v>
      </c>
      <c r="AB353" s="2">
        <f>ROUND((SUMPRODUCT((NhuCau!$E$360:$E$368=CakyQuyhoach)*((NhuCau!AE$360:AE$368)/10))+SUMPRODUCT((NhuCau!$E$360:$E$368=Kykehoach)*((NhuCau!AE$360:AE$368)/5))+SUMPRODUCT((NhuCau!$E$360:$E$368=$C353)*(NhuCau!AE$360:AE$368))),2)</f>
        <v>0</v>
      </c>
      <c r="AC353" s="2">
        <f>ROUND((SUMPRODUCT((NhuCau!$E$360:$E$368=CakyQuyhoach)*((NhuCau!AF$360:AF$368)/10))+SUMPRODUCT((NhuCau!$E$360:$E$368=Kykehoach)*((NhuCau!AF$360:AF$368)/5))+SUMPRODUCT((NhuCau!$E$360:$E$368=$C353)*(NhuCau!AF$360:AF$368))),2)</f>
        <v>0</v>
      </c>
      <c r="AD353" s="2">
        <f>ROUND((SUMPRODUCT((NhuCau!$E$360:$E$368=CakyQuyhoach)*((NhuCau!AG$360:AG$368)/10))+SUMPRODUCT((NhuCau!$E$360:$E$368=Kykehoach)*((NhuCau!AG$360:AG$368)/5))+SUMPRODUCT((NhuCau!$E$360:$E$368=$C353)*(NhuCau!AG$360:AG$368))),2)</f>
        <v>0</v>
      </c>
      <c r="AE353" s="2">
        <f>ROUND((SUMPRODUCT((NhuCau!$E$360:$E$368=CakyQuyhoach)*((NhuCau!AH$360:AH$368)/10))+SUMPRODUCT((NhuCau!$E$360:$E$368=Kykehoach)*((NhuCau!AH$360:AH$368)/5))+SUMPRODUCT((NhuCau!$E$360:$E$368=$C353)*(NhuCau!AH$360:AH$368))),2)</f>
        <v>0</v>
      </c>
      <c r="AF353" s="2">
        <f>ROUND((SUMPRODUCT((NhuCau!$E$360:$E$368=CakyQuyhoach)*((NhuCau!AI$360:AI$368)/10))+SUMPRODUCT((NhuCau!$E$360:$E$368=Kykehoach)*((NhuCau!AI$360:AI$368)/5))+SUMPRODUCT((NhuCau!$E$360:$E$368=$C353)*(NhuCau!AI$360:AI$368))),2)</f>
        <v>0</v>
      </c>
      <c r="AG353" s="2">
        <f>ROUND((SUMPRODUCT((NhuCau!$E$360:$E$368=CakyQuyhoach)*((NhuCau!AJ$360:AJ$368)/10))+SUMPRODUCT((NhuCau!$E$360:$E$368=Kykehoach)*((NhuCau!AJ$360:AJ$368)/5))+SUMPRODUCT((NhuCau!$E$360:$E$368=$C353)*(NhuCau!AJ$360:AJ$368))),2)</f>
        <v>0</v>
      </c>
      <c r="AH353" s="2">
        <f>ROUND((SUMPRODUCT((NhuCau!$E$360:$E$368=CakyQuyhoach)*((NhuCau!AK$360:AK$368)/10))+SUMPRODUCT((NhuCau!$E$360:$E$368=Kykehoach)*((NhuCau!AK$360:AK$368)/5))+SUMPRODUCT((NhuCau!$E$360:$E$368=$C353)*(NhuCau!AK$360:AK$368))),2)</f>
        <v>0</v>
      </c>
      <c r="AI353" s="2">
        <f>ROUND((SUMPRODUCT((NhuCau!$E$360:$E$368=CakyQuyhoach)*((NhuCau!AL$360:AL$368)/10))+SUMPRODUCT((NhuCau!$E$360:$E$368=Kykehoach)*((NhuCau!AL$360:AL$368)/5))+SUMPRODUCT((NhuCau!$E$360:$E$368=$C353)*(NhuCau!AL$360:AL$368))),2)</f>
        <v>0</v>
      </c>
      <c r="AJ353" s="2">
        <f>ROUND((SUMPRODUCT((NhuCau!$E$360:$E$368=CakyQuyhoach)*((NhuCau!AM$360:AM$368)/10))+SUMPRODUCT((NhuCau!$E$360:$E$368=Kykehoach)*((NhuCau!AM$360:AM$368)/5))+SUMPRODUCT((NhuCau!$E$360:$E$368=$C353)*(NhuCau!AM$360:AM$368))),2)</f>
        <v>0</v>
      </c>
      <c r="AK353" s="2">
        <f>ROUND((SUMPRODUCT((NhuCau!$E$360:$E$368=CakyQuyhoach)*((NhuCau!AN$360:AN$368)/10))+SUMPRODUCT((NhuCau!$E$360:$E$368=Kykehoach)*((NhuCau!AN$360:AN$368)/5))+SUMPRODUCT((NhuCau!$E$360:$E$368=$C353)*(NhuCau!AN$360:AN$368))),2)</f>
        <v>0</v>
      </c>
      <c r="AL353" s="2">
        <f>ROUND((SUMPRODUCT((NhuCau!$E$360:$E$368=CakyQuyhoach)*((NhuCau!AO$360:AO$368)/10))+SUMPRODUCT((NhuCau!$E$360:$E$368=Kykehoach)*((NhuCau!AO$360:AO$368)/5))+SUMPRODUCT((NhuCau!$E$360:$E$368=$C353)*(NhuCau!AO$360:AO$368))),2)</f>
        <v>0</v>
      </c>
      <c r="AM353" s="2">
        <f>ROUND((SUMPRODUCT((NhuCau!$E$360:$E$368=CakyQuyhoach)*((NhuCau!AP$360:AP$368)/10))+SUMPRODUCT((NhuCau!$E$360:$E$368=Kykehoach)*((NhuCau!AP$360:AP$368)/5))+SUMPRODUCT((NhuCau!$E$360:$E$368=$C353)*(NhuCau!AP$360:AP$368))),2)</f>
        <v>0</v>
      </c>
      <c r="AN353" s="2">
        <f>ROUND((SUMPRODUCT((NhuCau!$E$360:$E$368=CakyQuyhoach)*((NhuCau!AQ$360:AQ$368)/10))+SUMPRODUCT((NhuCau!$E$360:$E$368=Kykehoach)*((NhuCau!AQ$360:AQ$368)/5))+SUMPRODUCT((NhuCau!$E$360:$E$368=$C353)*(NhuCau!AQ$360:AQ$368))),2)</f>
        <v>0</v>
      </c>
      <c r="AO353" s="2">
        <f>ROUND((SUMPRODUCT((NhuCau!$E$360:$E$368=CakyQuyhoach)*((NhuCau!AR$360:AR$368)/10))+SUMPRODUCT((NhuCau!$E$360:$E$368=Kykehoach)*((NhuCau!AR$360:AR$368)/5))+SUMPRODUCT((NhuCau!$E$360:$E$368=$C353)*(NhuCau!AR$360:AR$368))),2)</f>
        <v>0</v>
      </c>
      <c r="AP353" s="2">
        <f>ROUND((SUMPRODUCT((NhuCau!$E$360:$E$368=CakyQuyhoach)*((NhuCau!AS$360:AS$368)/10))+SUMPRODUCT((NhuCau!$E$360:$E$368=Kykehoach)*((NhuCau!AS$360:AS$368)/5))+SUMPRODUCT((NhuCau!$E$360:$E$368=$C353)*(NhuCau!AS$360:AS$368))),2)</f>
        <v>0</v>
      </c>
      <c r="AQ353" s="2">
        <f>ROUND((SUMPRODUCT((NhuCau!$E$360:$E$368=CakyQuyhoach)*((NhuCau!AT$360:AT$368)/10))+SUMPRODUCT((NhuCau!$E$360:$E$368=Kykehoach)*((NhuCau!AT$360:AT$368)/5))+SUMPRODUCT((NhuCau!$E$360:$E$368=$C353)*(NhuCau!AT$360:AT$368))),2)</f>
        <v>0</v>
      </c>
      <c r="AR353" s="2">
        <f>ROUND((SUMPRODUCT((NhuCau!$E$360:$E$368=CakyQuyhoach)*((NhuCau!AU$360:AU$368)/10))+SUMPRODUCT((NhuCau!$E$360:$E$368=Kykehoach)*((NhuCau!AU$360:AU$368)/5))+SUMPRODUCT((NhuCau!$E$360:$E$368=$C353)*(NhuCau!AU$360:AU$368))),2)</f>
        <v>0</v>
      </c>
      <c r="AS353" s="2">
        <f>ROUND((SUMPRODUCT((NhuCau!$E$360:$E$368=CakyQuyhoach)*((NhuCau!AV$360:AV$368)/10))+SUMPRODUCT((NhuCau!$E$360:$E$368=Kykehoach)*((NhuCau!AV$360:AV$368)/5))+SUMPRODUCT((NhuCau!$E$360:$E$368=$C353)*(NhuCau!AV$360:AV$368))),2)</f>
        <v>0</v>
      </c>
      <c r="AT353" s="2">
        <f>ROUND((SUMPRODUCT((NhuCau!$E$360:$E$368=CakyQuyhoach)*((NhuCau!AW$360:AW$368)/10))+SUMPRODUCT((NhuCau!$E$360:$E$368=Kykehoach)*((NhuCau!AW$360:AW$368)/5))+SUMPRODUCT((NhuCau!$E$360:$E$368=$C353)*(NhuCau!AW$360:AW$368))),2)</f>
        <v>0</v>
      </c>
      <c r="AU353" s="2">
        <f>ROUND((SUMPRODUCT((NhuCau!$E$360:$E$368=CakyQuyhoach)*((NhuCau!AX$360:AX$368)/10))+SUMPRODUCT((NhuCau!$E$360:$E$368=Kykehoach)*((NhuCau!AX$360:AX$368)/5))+SUMPRODUCT((NhuCau!$E$360:$E$368=$C353)*(NhuCau!AX$360:AX$368))),2)</f>
        <v>0</v>
      </c>
      <c r="AV353" s="2">
        <f>ROUND((SUMPRODUCT((NhuCau!$E$360:$E$368=CakyQuyhoach)*((NhuCau!AY$360:AY$368)/10))+SUMPRODUCT((NhuCau!$E$360:$E$368=Kykehoach)*((NhuCau!AY$360:AY$368)/5))+SUMPRODUCT((NhuCau!$E$360:$E$368=$C353)*(NhuCau!AY$360:AY$368))),2)</f>
        <v>0</v>
      </c>
      <c r="AW353" s="2">
        <f>ROUND((SUMPRODUCT((NhuCau!$E$360:$E$368=CakyQuyhoach)*((NhuCau!AZ$360:AZ$368)/10))+SUMPRODUCT((NhuCau!$E$360:$E$368=Kykehoach)*((NhuCau!AZ$360:AZ$368)/5))+SUMPRODUCT((NhuCau!$E$360:$E$368=$C353)*(NhuCau!AZ$360:AZ$368))),2)</f>
        <v>0</v>
      </c>
      <c r="AX353" s="2">
        <f>ROUND((SUMPRODUCT((NhuCau!$E$360:$E$368=CakyQuyhoach)*((NhuCau!BA$360:BA$368)/10))+SUMPRODUCT((NhuCau!$E$360:$E$368=Kykehoach)*((NhuCau!BA$360:BA$368)/5))+SUMPRODUCT((NhuCau!$E$360:$E$368=$C353)*(NhuCau!BA$360:BA$368))),2)</f>
        <v>0</v>
      </c>
      <c r="AY353" s="2">
        <f>ROUND((SUMPRODUCT((NhuCau!$E$360:$E$368=CakyQuyhoach)*((NhuCau!BB$360:BB$368)/10))+SUMPRODUCT((NhuCau!$E$360:$E$368=Kykehoach)*((NhuCau!BB$360:BB$368)/5))+SUMPRODUCT((NhuCau!$E$360:$E$368=$C353)*(NhuCau!BB$360:BB$368))),2)</f>
        <v>0</v>
      </c>
      <c r="AZ353" s="2">
        <f>ROUND((SUMPRODUCT((NhuCau!$E$360:$E$368=CakyQuyhoach)*((NhuCau!BD$360:BD$368)/10))+SUMPRODUCT((NhuCau!$E$360:$E$368=Kykehoach)*((NhuCau!BD$360:BD$368)/5))+SUMPRODUCT((NhuCau!$E$360:$E$368=$C353)*(NhuCau!BD$360:BD$368))),2)</f>
        <v>0</v>
      </c>
      <c r="BA353" s="2">
        <f>ROUND((SUMPRODUCT((NhuCau!$E$360:$E$368=CakyQuyhoach)*((NhuCau!BE$360:BE$368)/10))+SUMPRODUCT((NhuCau!$E$360:$E$368=Kykehoach)*((NhuCau!BE$360:BE$368)/5))+SUMPRODUCT((NhuCau!$E$360:$E$368=$C353)*(NhuCau!BE$360:BE$368))),2)</f>
        <v>0</v>
      </c>
      <c r="BB353" s="2">
        <f>ROUND((SUMPRODUCT((NhuCau!$E$360:$E$368=CakyQuyhoach)*((NhuCau!BF$360:BF$368)/10))+SUMPRODUCT((NhuCau!$E$360:$E$368=Kykehoach)*((NhuCau!BF$360:BF$368)/5))+SUMPRODUCT((NhuCau!$E$360:$E$368=$C353)*(NhuCau!BF$360:BF$368))),2)</f>
        <v>0</v>
      </c>
      <c r="BC353" s="2">
        <f>ROUND((SUMPRODUCT((NhuCau!$E$360:$E$368=CakyQuyhoach)*((NhuCau!BG$360:BG$368)/10))+SUMPRODUCT((NhuCau!$E$360:$E$368=Kykehoach)*((NhuCau!BG$360:BG$368)/5))+SUMPRODUCT((NhuCau!$E$360:$E$368=$C353)*(NhuCau!BG$360:BG$368))),2)</f>
        <v>0</v>
      </c>
      <c r="BD353" s="2">
        <f>ROUND((SUMPRODUCT((NhuCau!$E$360:$E$368=CakyQuyhoach)*((NhuCau!BH$360:BH$368)/10))+SUMPRODUCT((NhuCau!$E$360:$E$368=Kykehoach)*((NhuCau!BH$360:BH$368)/5))+SUMPRODUCT((NhuCau!$E$360:$E$368=$C353)*(NhuCau!BH$360:BH$368))),2)</f>
        <v>0</v>
      </c>
      <c r="BE353" s="2">
        <f>ROUND((SUMPRODUCT((NhuCau!$E$360:$E$368=CakyQuyhoach)*((NhuCau!BI$360:BI$368)/10))+SUMPRODUCT((NhuCau!$E$360:$E$368=Kykehoach)*((NhuCau!BI$360:BI$368)/5))+SUMPRODUCT((NhuCau!$E$360:$E$368=$C353)*(NhuCau!BI$360:BI$368))),2)</f>
        <v>0</v>
      </c>
      <c r="BF353" s="2">
        <f>ROUND((SUMPRODUCT((NhuCau!$E$360:$E$368=CakyQuyhoach)*((NhuCau!BJ$360:BJ$368)/10))+SUMPRODUCT((NhuCau!$E$360:$E$368=Kykehoach)*((NhuCau!BJ$360:BJ$368)/5))+SUMPRODUCT((NhuCau!$E$360:$E$368=$C353)*(NhuCau!BJ$360:BJ$368))),2)</f>
        <v>0</v>
      </c>
      <c r="BG353" s="2">
        <f>ROUND((SUMPRODUCT((NhuCau!$E$360:$E$368=CakyQuyhoach)*((NhuCau!BK$360:BK$368)/10))+SUMPRODUCT((NhuCau!$E$360:$E$368=Kykehoach)*((NhuCau!BK$360:BK$368)/5))+SUMPRODUCT((NhuCau!$E$360:$E$368=$C353)*(NhuCau!BK$360:BK$368))),2)</f>
        <v>0</v>
      </c>
    </row>
    <row r="354" spans="1:59" s="5" customFormat="1" ht="16.5" customHeight="1">
      <c r="A354" s="117" t="s">
        <v>42</v>
      </c>
      <c r="B354" s="256"/>
      <c r="C354" s="249" t="str">
        <f>BANGTINH!O11</f>
        <v>Năm 2030</v>
      </c>
      <c r="D354" s="246" t="s">
        <v>56</v>
      </c>
      <c r="E354" s="257">
        <f t="shared" ref="E354:F354" si="180">E347-E348</f>
        <v>0</v>
      </c>
      <c r="F354" s="8">
        <f t="shared" si="180"/>
        <v>0</v>
      </c>
      <c r="G354" s="8">
        <f t="shared" ref="G354:BG354" si="181">G347-G348</f>
        <v>0</v>
      </c>
      <c r="H354" s="8">
        <f t="shared" si="181"/>
        <v>0</v>
      </c>
      <c r="I354" s="8">
        <f t="shared" si="181"/>
        <v>0</v>
      </c>
      <c r="J354" s="8">
        <f t="shared" si="181"/>
        <v>0</v>
      </c>
      <c r="K354" s="8">
        <f t="shared" si="181"/>
        <v>0</v>
      </c>
      <c r="L354" s="8">
        <f t="shared" si="181"/>
        <v>0</v>
      </c>
      <c r="M354" s="8">
        <f t="shared" si="181"/>
        <v>0</v>
      </c>
      <c r="N354" s="8">
        <f t="shared" si="181"/>
        <v>0</v>
      </c>
      <c r="O354" s="8">
        <f t="shared" si="181"/>
        <v>0</v>
      </c>
      <c r="P354" s="8">
        <f t="shared" si="181"/>
        <v>0</v>
      </c>
      <c r="Q354" s="8">
        <f t="shared" si="181"/>
        <v>0</v>
      </c>
      <c r="R354" s="8">
        <f t="shared" si="181"/>
        <v>0</v>
      </c>
      <c r="S354" s="8">
        <f t="shared" si="181"/>
        <v>0</v>
      </c>
      <c r="T354" s="8">
        <f t="shared" si="181"/>
        <v>0</v>
      </c>
      <c r="U354" s="8">
        <f t="shared" si="181"/>
        <v>0</v>
      </c>
      <c r="V354" s="8">
        <f t="shared" si="181"/>
        <v>0</v>
      </c>
      <c r="W354" s="8">
        <f t="shared" si="181"/>
        <v>0</v>
      </c>
      <c r="X354" s="8">
        <f t="shared" si="181"/>
        <v>0</v>
      </c>
      <c r="Y354" s="8">
        <f t="shared" si="181"/>
        <v>0</v>
      </c>
      <c r="Z354" s="8">
        <f t="shared" si="181"/>
        <v>0</v>
      </c>
      <c r="AA354" s="8">
        <f t="shared" si="181"/>
        <v>0</v>
      </c>
      <c r="AB354" s="8">
        <f t="shared" si="181"/>
        <v>0</v>
      </c>
      <c r="AC354" s="8">
        <f t="shared" si="181"/>
        <v>0</v>
      </c>
      <c r="AD354" s="8">
        <f t="shared" si="181"/>
        <v>0</v>
      </c>
      <c r="AE354" s="8">
        <f t="shared" si="181"/>
        <v>0</v>
      </c>
      <c r="AF354" s="8">
        <f t="shared" si="181"/>
        <v>0</v>
      </c>
      <c r="AG354" s="8">
        <f t="shared" si="181"/>
        <v>0</v>
      </c>
      <c r="AH354" s="8">
        <f t="shared" si="181"/>
        <v>0</v>
      </c>
      <c r="AI354" s="8">
        <f t="shared" si="181"/>
        <v>0</v>
      </c>
      <c r="AJ354" s="8">
        <f t="shared" si="181"/>
        <v>0</v>
      </c>
      <c r="AK354" s="8">
        <f t="shared" si="181"/>
        <v>0</v>
      </c>
      <c r="AL354" s="8">
        <f t="shared" si="181"/>
        <v>0</v>
      </c>
      <c r="AM354" s="8">
        <f t="shared" si="181"/>
        <v>0</v>
      </c>
      <c r="AN354" s="8">
        <f t="shared" si="181"/>
        <v>0</v>
      </c>
      <c r="AO354" s="8">
        <f t="shared" si="181"/>
        <v>0</v>
      </c>
      <c r="AP354" s="8">
        <f t="shared" si="181"/>
        <v>0</v>
      </c>
      <c r="AQ354" s="8">
        <f t="shared" si="181"/>
        <v>0</v>
      </c>
      <c r="AR354" s="8">
        <f t="shared" si="181"/>
        <v>0</v>
      </c>
      <c r="AS354" s="8">
        <f t="shared" si="181"/>
        <v>0</v>
      </c>
      <c r="AT354" s="8">
        <f t="shared" si="181"/>
        <v>0</v>
      </c>
      <c r="AU354" s="8">
        <f t="shared" si="181"/>
        <v>0</v>
      </c>
      <c r="AV354" s="8">
        <f t="shared" si="181"/>
        <v>0</v>
      </c>
      <c r="AW354" s="8">
        <f t="shared" si="181"/>
        <v>0</v>
      </c>
      <c r="AX354" s="8">
        <f t="shared" si="181"/>
        <v>0</v>
      </c>
      <c r="AY354" s="8">
        <f t="shared" si="181"/>
        <v>0</v>
      </c>
      <c r="AZ354" s="8">
        <f t="shared" si="181"/>
        <v>0</v>
      </c>
      <c r="BA354" s="8">
        <f t="shared" si="181"/>
        <v>0</v>
      </c>
      <c r="BB354" s="8">
        <f t="shared" si="181"/>
        <v>0</v>
      </c>
      <c r="BC354" s="8">
        <f t="shared" si="181"/>
        <v>0</v>
      </c>
      <c r="BD354" s="8">
        <f t="shared" si="181"/>
        <v>0</v>
      </c>
      <c r="BE354" s="8">
        <f t="shared" si="181"/>
        <v>0</v>
      </c>
      <c r="BF354" s="8">
        <f t="shared" si="181"/>
        <v>0</v>
      </c>
      <c r="BG354" s="8">
        <f t="shared" si="181"/>
        <v>0</v>
      </c>
    </row>
    <row r="355" spans="1:59" s="5" customFormat="1" ht="16.5" customHeight="1">
      <c r="A355" s="117" t="s">
        <v>42</v>
      </c>
      <c r="B355" s="244"/>
      <c r="C355" s="245" t="s">
        <v>45</v>
      </c>
      <c r="D355" s="246" t="s">
        <v>57</v>
      </c>
      <c r="E355" s="247">
        <f>NhuCau!H369</f>
        <v>0</v>
      </c>
      <c r="F355" s="4">
        <f>NhuCau!I369</f>
        <v>0</v>
      </c>
      <c r="G355" s="4">
        <f>NhuCau!J369</f>
        <v>0</v>
      </c>
      <c r="H355" s="4">
        <f>NhuCau!K369</f>
        <v>0</v>
      </c>
      <c r="I355" s="4">
        <f>NhuCau!L369</f>
        <v>0</v>
      </c>
      <c r="J355" s="4">
        <f>NhuCau!M369</f>
        <v>0</v>
      </c>
      <c r="K355" s="4">
        <f>NhuCau!N369</f>
        <v>0</v>
      </c>
      <c r="L355" s="4">
        <f>NhuCau!O369</f>
        <v>0</v>
      </c>
      <c r="M355" s="4">
        <f>NhuCau!P369</f>
        <v>0</v>
      </c>
      <c r="N355" s="4">
        <f>NhuCau!Q369</f>
        <v>0</v>
      </c>
      <c r="O355" s="4">
        <f>NhuCau!R369</f>
        <v>0</v>
      </c>
      <c r="P355" s="4">
        <f>NhuCau!S369</f>
        <v>0</v>
      </c>
      <c r="Q355" s="4">
        <f>NhuCau!T369</f>
        <v>0</v>
      </c>
      <c r="R355" s="4">
        <f>NhuCau!U369</f>
        <v>0</v>
      </c>
      <c r="S355" s="4">
        <f>NhuCau!V369</f>
        <v>0</v>
      </c>
      <c r="T355" s="4">
        <f>NhuCau!W369</f>
        <v>0</v>
      </c>
      <c r="U355" s="4">
        <f>NhuCau!X369</f>
        <v>0</v>
      </c>
      <c r="V355" s="4">
        <f>NhuCau!Y369</f>
        <v>0</v>
      </c>
      <c r="W355" s="4">
        <f>NhuCau!Z369</f>
        <v>0</v>
      </c>
      <c r="X355" s="4">
        <f>NhuCau!AA369</f>
        <v>0</v>
      </c>
      <c r="Y355" s="4">
        <f>NhuCau!AB369</f>
        <v>0</v>
      </c>
      <c r="Z355" s="4">
        <f>NhuCau!AC369</f>
        <v>0</v>
      </c>
      <c r="AA355" s="4">
        <f>NhuCau!AD369</f>
        <v>0</v>
      </c>
      <c r="AB355" s="4">
        <f>NhuCau!AE369</f>
        <v>0</v>
      </c>
      <c r="AC355" s="4">
        <f>NhuCau!AF369</f>
        <v>0</v>
      </c>
      <c r="AD355" s="4">
        <f>NhuCau!AG369</f>
        <v>0</v>
      </c>
      <c r="AE355" s="4">
        <f>NhuCau!AH369</f>
        <v>0</v>
      </c>
      <c r="AF355" s="4">
        <f>NhuCau!AI369</f>
        <v>0</v>
      </c>
      <c r="AG355" s="4">
        <f>NhuCau!AJ369</f>
        <v>0</v>
      </c>
      <c r="AH355" s="4">
        <f>NhuCau!AK369</f>
        <v>0</v>
      </c>
      <c r="AI355" s="4">
        <f>NhuCau!AL369</f>
        <v>0</v>
      </c>
      <c r="AJ355" s="4">
        <f>NhuCau!AM369</f>
        <v>0</v>
      </c>
      <c r="AK355" s="4">
        <f>NhuCau!AN369</f>
        <v>0</v>
      </c>
      <c r="AL355" s="4">
        <f>NhuCau!AO369</f>
        <v>0</v>
      </c>
      <c r="AM355" s="4">
        <f>NhuCau!AP369</f>
        <v>0</v>
      </c>
      <c r="AN355" s="4">
        <f>NhuCau!AQ369</f>
        <v>0</v>
      </c>
      <c r="AO355" s="4">
        <f>NhuCau!AR369</f>
        <v>0</v>
      </c>
      <c r="AP355" s="4">
        <f>NhuCau!AS369</f>
        <v>0</v>
      </c>
      <c r="AQ355" s="4">
        <f>NhuCau!AT369</f>
        <v>0</v>
      </c>
      <c r="AR355" s="4">
        <f>NhuCau!AU369</f>
        <v>0</v>
      </c>
      <c r="AS355" s="4">
        <f>NhuCau!AV369</f>
        <v>0</v>
      </c>
      <c r="AT355" s="4">
        <f>NhuCau!AW369</f>
        <v>0</v>
      </c>
      <c r="AU355" s="4">
        <f>NhuCau!AX369</f>
        <v>0</v>
      </c>
      <c r="AV355" s="4">
        <f>NhuCau!AY369</f>
        <v>0</v>
      </c>
      <c r="AW355" s="4">
        <f>NhuCau!AZ369</f>
        <v>0</v>
      </c>
      <c r="AX355" s="4">
        <f>NhuCau!BA369</f>
        <v>0</v>
      </c>
      <c r="AY355" s="4">
        <f>NhuCau!BB369</f>
        <v>0</v>
      </c>
      <c r="AZ355" s="4">
        <f>NhuCau!BD369</f>
        <v>0</v>
      </c>
      <c r="BA355" s="4">
        <f>NhuCau!BE369</f>
        <v>0</v>
      </c>
      <c r="BB355" s="4">
        <f>NhuCau!BF369</f>
        <v>0</v>
      </c>
      <c r="BC355" s="4">
        <f>NhuCau!BG369</f>
        <v>0</v>
      </c>
      <c r="BD355" s="4">
        <f>NhuCau!BH369</f>
        <v>0</v>
      </c>
      <c r="BE355" s="4">
        <f>NhuCau!BI369</f>
        <v>0</v>
      </c>
      <c r="BF355" s="4">
        <f>NhuCau!BJ369</f>
        <v>0</v>
      </c>
      <c r="BG355" s="4">
        <f>NhuCau!BK369</f>
        <v>0</v>
      </c>
    </row>
    <row r="356" spans="1:59" s="5" customFormat="1" ht="16.5" customHeight="1">
      <c r="A356" s="117" t="s">
        <v>42</v>
      </c>
      <c r="B356" s="248"/>
      <c r="C356" s="249">
        <f>BANGTINH!O5</f>
        <v>0</v>
      </c>
      <c r="D356" s="246" t="s">
        <v>57</v>
      </c>
      <c r="E356" s="250">
        <f t="shared" ref="E356:F356" si="182">SUM(E357:E361)</f>
        <v>0</v>
      </c>
      <c r="F356" s="6">
        <f t="shared" si="182"/>
        <v>0</v>
      </c>
      <c r="G356" s="6">
        <f t="shared" ref="G356:BG356" si="183">SUM(G357:G361)</f>
        <v>0</v>
      </c>
      <c r="H356" s="6">
        <f t="shared" si="183"/>
        <v>0</v>
      </c>
      <c r="I356" s="6">
        <f t="shared" si="183"/>
        <v>0</v>
      </c>
      <c r="J356" s="6">
        <f t="shared" si="183"/>
        <v>0</v>
      </c>
      <c r="K356" s="6">
        <f t="shared" si="183"/>
        <v>0</v>
      </c>
      <c r="L356" s="6">
        <f t="shared" si="183"/>
        <v>0</v>
      </c>
      <c r="M356" s="6">
        <f t="shared" si="183"/>
        <v>0</v>
      </c>
      <c r="N356" s="6">
        <f t="shared" si="183"/>
        <v>0</v>
      </c>
      <c r="O356" s="6">
        <f t="shared" si="183"/>
        <v>0</v>
      </c>
      <c r="P356" s="6">
        <f t="shared" si="183"/>
        <v>0</v>
      </c>
      <c r="Q356" s="6">
        <f t="shared" si="183"/>
        <v>0</v>
      </c>
      <c r="R356" s="6">
        <f t="shared" si="183"/>
        <v>0</v>
      </c>
      <c r="S356" s="6">
        <f t="shared" si="183"/>
        <v>0</v>
      </c>
      <c r="T356" s="6">
        <f t="shared" si="183"/>
        <v>0</v>
      </c>
      <c r="U356" s="6">
        <f t="shared" si="183"/>
        <v>0</v>
      </c>
      <c r="V356" s="6">
        <f t="shared" si="183"/>
        <v>0</v>
      </c>
      <c r="W356" s="6">
        <f t="shared" si="183"/>
        <v>0</v>
      </c>
      <c r="X356" s="6">
        <f t="shared" si="183"/>
        <v>0</v>
      </c>
      <c r="Y356" s="6">
        <f t="shared" si="183"/>
        <v>0</v>
      </c>
      <c r="Z356" s="6">
        <f t="shared" si="183"/>
        <v>0</v>
      </c>
      <c r="AA356" s="6">
        <f t="shared" si="183"/>
        <v>0</v>
      </c>
      <c r="AB356" s="6">
        <f t="shared" si="183"/>
        <v>0</v>
      </c>
      <c r="AC356" s="6">
        <f t="shared" si="183"/>
        <v>0</v>
      </c>
      <c r="AD356" s="6">
        <f t="shared" si="183"/>
        <v>0</v>
      </c>
      <c r="AE356" s="6">
        <f t="shared" si="183"/>
        <v>0</v>
      </c>
      <c r="AF356" s="6">
        <f t="shared" si="183"/>
        <v>0</v>
      </c>
      <c r="AG356" s="6">
        <f t="shared" si="183"/>
        <v>0</v>
      </c>
      <c r="AH356" s="6">
        <f t="shared" si="183"/>
        <v>0</v>
      </c>
      <c r="AI356" s="6">
        <f t="shared" si="183"/>
        <v>0</v>
      </c>
      <c r="AJ356" s="6">
        <f t="shared" si="183"/>
        <v>0</v>
      </c>
      <c r="AK356" s="6">
        <f t="shared" si="183"/>
        <v>0</v>
      </c>
      <c r="AL356" s="6">
        <f t="shared" si="183"/>
        <v>0</v>
      </c>
      <c r="AM356" s="6">
        <f t="shared" si="183"/>
        <v>0</v>
      </c>
      <c r="AN356" s="6">
        <f t="shared" si="183"/>
        <v>0</v>
      </c>
      <c r="AO356" s="6">
        <f t="shared" si="183"/>
        <v>0</v>
      </c>
      <c r="AP356" s="6">
        <f t="shared" si="183"/>
        <v>0</v>
      </c>
      <c r="AQ356" s="6">
        <f t="shared" si="183"/>
        <v>0</v>
      </c>
      <c r="AR356" s="6">
        <f t="shared" si="183"/>
        <v>0</v>
      </c>
      <c r="AS356" s="6">
        <f t="shared" si="183"/>
        <v>0</v>
      </c>
      <c r="AT356" s="6">
        <f t="shared" si="183"/>
        <v>0</v>
      </c>
      <c r="AU356" s="6">
        <f t="shared" si="183"/>
        <v>0</v>
      </c>
      <c r="AV356" s="6">
        <f t="shared" si="183"/>
        <v>0</v>
      </c>
      <c r="AW356" s="6">
        <f t="shared" si="183"/>
        <v>0</v>
      </c>
      <c r="AX356" s="6">
        <f t="shared" si="183"/>
        <v>0</v>
      </c>
      <c r="AY356" s="6">
        <f t="shared" si="183"/>
        <v>0</v>
      </c>
      <c r="AZ356" s="6">
        <f t="shared" si="183"/>
        <v>0</v>
      </c>
      <c r="BA356" s="6">
        <f t="shared" si="183"/>
        <v>0</v>
      </c>
      <c r="BB356" s="6">
        <f t="shared" si="183"/>
        <v>0</v>
      </c>
      <c r="BC356" s="6">
        <f t="shared" si="183"/>
        <v>0</v>
      </c>
      <c r="BD356" s="6">
        <f t="shared" si="183"/>
        <v>0</v>
      </c>
      <c r="BE356" s="6">
        <f t="shared" si="183"/>
        <v>0</v>
      </c>
      <c r="BF356" s="6">
        <f t="shared" si="183"/>
        <v>0</v>
      </c>
      <c r="BG356" s="6">
        <f t="shared" si="183"/>
        <v>0</v>
      </c>
    </row>
    <row r="357" spans="1:59" s="1" customFormat="1" ht="16.5" customHeight="1">
      <c r="A357" s="251" t="s">
        <v>42</v>
      </c>
      <c r="B357" s="252"/>
      <c r="C357" s="253" t="str">
        <f>BANGTINH!O6</f>
        <v>Năm 2025</v>
      </c>
      <c r="D357" s="246" t="s">
        <v>57</v>
      </c>
      <c r="E357" s="255">
        <f>SUM(F357:BG357)</f>
        <v>0</v>
      </c>
      <c r="F357" s="2">
        <f>ROUND((SUMPRODUCT((NhuCau!$E$370:$E$380=CakyQuyhoach)*((NhuCau!I$370:I$380)/10))+SUMPRODUCT((NhuCau!$E$370:$E$380=Kykehoach)*((NhuCau!I$370:I$380)/5))+SUMPRODUCT((NhuCau!$E$370:$E$380=$C357)*(NhuCau!I$370:I$380))),2)</f>
        <v>0</v>
      </c>
      <c r="G357" s="2">
        <f>ROUND((SUMPRODUCT((NhuCau!$E$370:$E$380=CakyQuyhoach)*((NhuCau!J$370:J$380)/10))+SUMPRODUCT((NhuCau!$E$370:$E$380=Kykehoach)*((NhuCau!J$370:J$380)/5))+SUMPRODUCT((NhuCau!$E$370:$E$380=$C357)*(NhuCau!J$370:J$380))),2)</f>
        <v>0</v>
      </c>
      <c r="H357" s="2">
        <f>ROUND((SUMPRODUCT((NhuCau!$E$370:$E$380=CakyQuyhoach)*((NhuCau!K$370:K$380)/10))+SUMPRODUCT((NhuCau!$E$370:$E$380=Kykehoach)*((NhuCau!K$370:K$380)/5))+SUMPRODUCT((NhuCau!$E$370:$E$380=$C357)*(NhuCau!K$370:K$380))),2)</f>
        <v>0</v>
      </c>
      <c r="I357" s="2">
        <f>ROUND((SUMPRODUCT((NhuCau!$E$370:$E$380=CakyQuyhoach)*((NhuCau!L$370:L$380)/10))+SUMPRODUCT((NhuCau!$E$370:$E$380=Kykehoach)*((NhuCau!L$370:L$380)/5))+SUMPRODUCT((NhuCau!$E$370:$E$380=$C357)*(NhuCau!L$370:L$380))),2)</f>
        <v>0</v>
      </c>
      <c r="J357" s="2">
        <f>ROUND((SUMPRODUCT((NhuCau!$E$370:$E$380=CakyQuyhoach)*((NhuCau!M$370:M$380)/10))+SUMPRODUCT((NhuCau!$E$370:$E$380=Kykehoach)*((NhuCau!M$370:M$380)/5))+SUMPRODUCT((NhuCau!$E$370:$E$380=$C357)*(NhuCau!M$370:M$380))),2)</f>
        <v>0</v>
      </c>
      <c r="K357" s="2">
        <f>ROUND((SUMPRODUCT((NhuCau!$E$370:$E$380=CakyQuyhoach)*((NhuCau!N$370:N$380)/10))+SUMPRODUCT((NhuCau!$E$370:$E$380=Kykehoach)*((NhuCau!N$370:N$380)/5))+SUMPRODUCT((NhuCau!$E$370:$E$380=$C357)*(NhuCau!N$370:N$380))),2)</f>
        <v>0</v>
      </c>
      <c r="L357" s="2">
        <f>ROUND((SUMPRODUCT((NhuCau!$E$370:$E$380=CakyQuyhoach)*((NhuCau!O$370:O$380)/10))+SUMPRODUCT((NhuCau!$E$370:$E$380=Kykehoach)*((NhuCau!O$370:O$380)/5))+SUMPRODUCT((NhuCau!$E$370:$E$380=$C357)*(NhuCau!O$370:O$380))),2)</f>
        <v>0</v>
      </c>
      <c r="M357" s="2">
        <f>ROUND((SUMPRODUCT((NhuCau!$E$370:$E$380=CakyQuyhoach)*((NhuCau!P$370:P$380)/10))+SUMPRODUCT((NhuCau!$E$370:$E$380=Kykehoach)*((NhuCau!P$370:P$380)/5))+SUMPRODUCT((NhuCau!$E$370:$E$380=$C357)*(NhuCau!P$370:P$380))),2)</f>
        <v>0</v>
      </c>
      <c r="N357" s="2">
        <f>ROUND((SUMPRODUCT((NhuCau!$E$370:$E$380=CakyQuyhoach)*((NhuCau!Q$370:Q$380)/10))+SUMPRODUCT((NhuCau!$E$370:$E$380=Kykehoach)*((NhuCau!Q$370:Q$380)/5))+SUMPRODUCT((NhuCau!$E$370:$E$380=$C357)*(NhuCau!Q$370:Q$380))),2)</f>
        <v>0</v>
      </c>
      <c r="O357" s="2">
        <f>ROUND((SUMPRODUCT((NhuCau!$E$370:$E$380=CakyQuyhoach)*((NhuCau!R$370:R$380)/10))+SUMPRODUCT((NhuCau!$E$370:$E$380=Kykehoach)*((NhuCau!R$370:R$380)/5))+SUMPRODUCT((NhuCau!$E$370:$E$380=$C357)*(NhuCau!R$370:R$380))),2)</f>
        <v>0</v>
      </c>
      <c r="P357" s="2">
        <f>ROUND((SUMPRODUCT((NhuCau!$E$370:$E$380=CakyQuyhoach)*((NhuCau!S$370:S$380)/10))+SUMPRODUCT((NhuCau!$E$370:$E$380=Kykehoach)*((NhuCau!S$370:S$380)/5))+SUMPRODUCT((NhuCau!$E$370:$E$380=$C357)*(NhuCau!S$370:S$380))),2)</f>
        <v>0</v>
      </c>
      <c r="Q357" s="2">
        <f>ROUND((SUMPRODUCT((NhuCau!$E$370:$E$380=CakyQuyhoach)*((NhuCau!T$370:T$380)/10))+SUMPRODUCT((NhuCau!$E$370:$E$380=Kykehoach)*((NhuCau!T$370:T$380)/5))+SUMPRODUCT((NhuCau!$E$370:$E$380=$C357)*(NhuCau!T$370:T$380))),2)</f>
        <v>0</v>
      </c>
      <c r="R357" s="2">
        <f>ROUND((SUMPRODUCT((NhuCau!$E$370:$E$380=CakyQuyhoach)*((NhuCau!U$370:U$380)/10))+SUMPRODUCT((NhuCau!$E$370:$E$380=Kykehoach)*((NhuCau!U$370:U$380)/5))+SUMPRODUCT((NhuCau!$E$370:$E$380=$C357)*(NhuCau!U$370:U$380))),2)</f>
        <v>0</v>
      </c>
      <c r="S357" s="2">
        <f>ROUND((SUMPRODUCT((NhuCau!$E$370:$E$380=CakyQuyhoach)*((NhuCau!V$370:V$380)/10))+SUMPRODUCT((NhuCau!$E$370:$E$380=Kykehoach)*((NhuCau!V$370:V$380)/5))+SUMPRODUCT((NhuCau!$E$370:$E$380=$C357)*(NhuCau!V$370:V$380))),2)</f>
        <v>0</v>
      </c>
      <c r="T357" s="2">
        <f>ROUND((SUMPRODUCT((NhuCau!$E$370:$E$380=CakyQuyhoach)*((NhuCau!W$370:W$380)/10))+SUMPRODUCT((NhuCau!$E$370:$E$380=Kykehoach)*((NhuCau!W$370:W$380)/5))+SUMPRODUCT((NhuCau!$E$370:$E$380=$C357)*(NhuCau!W$370:W$380))),2)</f>
        <v>0</v>
      </c>
      <c r="U357" s="2">
        <f>ROUND((SUMPRODUCT((NhuCau!$E$370:$E$380=CakyQuyhoach)*((NhuCau!X$370:X$380)/10))+SUMPRODUCT((NhuCau!$E$370:$E$380=Kykehoach)*((NhuCau!X$370:X$380)/5))+SUMPRODUCT((NhuCau!$E$370:$E$380=$C357)*(NhuCau!X$370:X$380))),2)</f>
        <v>0</v>
      </c>
      <c r="V357" s="2">
        <f>ROUND((SUMPRODUCT((NhuCau!$E$370:$E$380=CakyQuyhoach)*((NhuCau!Y$370:Y$380)/10))+SUMPRODUCT((NhuCau!$E$370:$E$380=Kykehoach)*((NhuCau!Y$370:Y$380)/5))+SUMPRODUCT((NhuCau!$E$370:$E$380=$C357)*(NhuCau!Y$370:Y$380))),2)</f>
        <v>0</v>
      </c>
      <c r="W357" s="2">
        <f>ROUND((SUMPRODUCT((NhuCau!$E$370:$E$380=CakyQuyhoach)*((NhuCau!Z$370:Z$380)/10))+SUMPRODUCT((NhuCau!$E$370:$E$380=Kykehoach)*((NhuCau!Z$370:Z$380)/5))+SUMPRODUCT((NhuCau!$E$370:$E$380=$C357)*(NhuCau!Z$370:Z$380))),2)</f>
        <v>0</v>
      </c>
      <c r="X357" s="2">
        <f>ROUND((SUMPRODUCT((NhuCau!$E$370:$E$380=CakyQuyhoach)*((NhuCau!AA$370:AA$380)/10))+SUMPRODUCT((NhuCau!$E$370:$E$380=Kykehoach)*((NhuCau!AA$370:AA$380)/5))+SUMPRODUCT((NhuCau!$E$370:$E$380=$C357)*(NhuCau!AA$370:AA$380))),2)</f>
        <v>0</v>
      </c>
      <c r="Y357" s="2">
        <f>ROUND((SUMPRODUCT((NhuCau!$E$370:$E$380=CakyQuyhoach)*((NhuCau!AB$370:AB$380)/10))+SUMPRODUCT((NhuCau!$E$370:$E$380=Kykehoach)*((NhuCau!AB$370:AB$380)/5))+SUMPRODUCT((NhuCau!$E$370:$E$380=$C357)*(NhuCau!AB$370:AB$380))),2)</f>
        <v>0</v>
      </c>
      <c r="Z357" s="2">
        <f>ROUND((SUMPRODUCT((NhuCau!$E$370:$E$380=CakyQuyhoach)*((NhuCau!AC$370:AC$380)/10))+SUMPRODUCT((NhuCau!$E$370:$E$380=Kykehoach)*((NhuCau!AC$370:AC$380)/5))+SUMPRODUCT((NhuCau!$E$370:$E$380=$C357)*(NhuCau!AC$370:AC$380))),2)</f>
        <v>0</v>
      </c>
      <c r="AA357" s="2">
        <f>ROUND((SUMPRODUCT((NhuCau!$E$370:$E$380=CakyQuyhoach)*((NhuCau!AD$370:AD$380)/10))+SUMPRODUCT((NhuCau!$E$370:$E$380=Kykehoach)*((NhuCau!AD$370:AD$380)/5))+SUMPRODUCT((NhuCau!$E$370:$E$380=$C357)*(NhuCau!AD$370:AD$380))),2)</f>
        <v>0</v>
      </c>
      <c r="AB357" s="2">
        <f>ROUND((SUMPRODUCT((NhuCau!$E$370:$E$380=CakyQuyhoach)*((NhuCau!AE$370:AE$380)/10))+SUMPRODUCT((NhuCau!$E$370:$E$380=Kykehoach)*((NhuCau!AE$370:AE$380)/5))+SUMPRODUCT((NhuCau!$E$370:$E$380=$C357)*(NhuCau!AE$370:AE$380))),2)</f>
        <v>0</v>
      </c>
      <c r="AC357" s="2">
        <f>ROUND((SUMPRODUCT((NhuCau!$E$370:$E$380=CakyQuyhoach)*((NhuCau!AF$370:AF$380)/10))+SUMPRODUCT((NhuCau!$E$370:$E$380=Kykehoach)*((NhuCau!AF$370:AF$380)/5))+SUMPRODUCT((NhuCau!$E$370:$E$380=$C357)*(NhuCau!AF$370:AF$380))),2)</f>
        <v>0</v>
      </c>
      <c r="AD357" s="2">
        <f>ROUND((SUMPRODUCT((NhuCau!$E$370:$E$380=CakyQuyhoach)*((NhuCau!AG$370:AG$380)/10))+SUMPRODUCT((NhuCau!$E$370:$E$380=Kykehoach)*((NhuCau!AG$370:AG$380)/5))+SUMPRODUCT((NhuCau!$E$370:$E$380=$C357)*(NhuCau!AG$370:AG$380))),2)</f>
        <v>0</v>
      </c>
      <c r="AE357" s="2">
        <f>ROUND((SUMPRODUCT((NhuCau!$E$370:$E$380=CakyQuyhoach)*((NhuCau!AH$370:AH$380)/10))+SUMPRODUCT((NhuCau!$E$370:$E$380=Kykehoach)*((NhuCau!AH$370:AH$380)/5))+SUMPRODUCT((NhuCau!$E$370:$E$380=$C357)*(NhuCau!AH$370:AH$380))),2)</f>
        <v>0</v>
      </c>
      <c r="AF357" s="2">
        <f>ROUND((SUMPRODUCT((NhuCau!$E$370:$E$380=CakyQuyhoach)*((NhuCau!AI$370:AI$380)/10))+SUMPRODUCT((NhuCau!$E$370:$E$380=Kykehoach)*((NhuCau!AI$370:AI$380)/5))+SUMPRODUCT((NhuCau!$E$370:$E$380=$C357)*(NhuCau!AI$370:AI$380))),2)</f>
        <v>0</v>
      </c>
      <c r="AG357" s="2">
        <f>ROUND((SUMPRODUCT((NhuCau!$E$370:$E$380=CakyQuyhoach)*((NhuCau!AJ$370:AJ$380)/10))+SUMPRODUCT((NhuCau!$E$370:$E$380=Kykehoach)*((NhuCau!AJ$370:AJ$380)/5))+SUMPRODUCT((NhuCau!$E$370:$E$380=$C357)*(NhuCau!AJ$370:AJ$380))),2)</f>
        <v>0</v>
      </c>
      <c r="AH357" s="2">
        <f>ROUND((SUMPRODUCT((NhuCau!$E$370:$E$380=CakyQuyhoach)*((NhuCau!AK$370:AK$380)/10))+SUMPRODUCT((NhuCau!$E$370:$E$380=Kykehoach)*((NhuCau!AK$370:AK$380)/5))+SUMPRODUCT((NhuCau!$E$370:$E$380=$C357)*(NhuCau!AK$370:AK$380))),2)</f>
        <v>0</v>
      </c>
      <c r="AI357" s="2">
        <f>ROUND((SUMPRODUCT((NhuCau!$E$370:$E$380=CakyQuyhoach)*((NhuCau!AL$370:AL$380)/10))+SUMPRODUCT((NhuCau!$E$370:$E$380=Kykehoach)*((NhuCau!AL$370:AL$380)/5))+SUMPRODUCT((NhuCau!$E$370:$E$380=$C357)*(NhuCau!AL$370:AL$380))),2)</f>
        <v>0</v>
      </c>
      <c r="AJ357" s="2">
        <f>ROUND((SUMPRODUCT((NhuCau!$E$370:$E$380=CakyQuyhoach)*((NhuCau!AM$370:AM$380)/10))+SUMPRODUCT((NhuCau!$E$370:$E$380=Kykehoach)*((NhuCau!AM$370:AM$380)/5))+SUMPRODUCT((NhuCau!$E$370:$E$380=$C357)*(NhuCau!AM$370:AM$380))),2)</f>
        <v>0</v>
      </c>
      <c r="AK357" s="2">
        <f>ROUND((SUMPRODUCT((NhuCau!$E$370:$E$380=CakyQuyhoach)*((NhuCau!AN$370:AN$380)/10))+SUMPRODUCT((NhuCau!$E$370:$E$380=Kykehoach)*((NhuCau!AN$370:AN$380)/5))+SUMPRODUCT((NhuCau!$E$370:$E$380=$C357)*(NhuCau!AN$370:AN$380))),2)</f>
        <v>0</v>
      </c>
      <c r="AL357" s="2">
        <f>ROUND((SUMPRODUCT((NhuCau!$E$370:$E$380=CakyQuyhoach)*((NhuCau!AO$370:AO$380)/10))+SUMPRODUCT((NhuCau!$E$370:$E$380=Kykehoach)*((NhuCau!AO$370:AO$380)/5))+SUMPRODUCT((NhuCau!$E$370:$E$380=$C357)*(NhuCau!AO$370:AO$380))),2)</f>
        <v>0</v>
      </c>
      <c r="AM357" s="2">
        <f>ROUND((SUMPRODUCT((NhuCau!$E$370:$E$380=CakyQuyhoach)*((NhuCau!AP$370:AP$380)/10))+SUMPRODUCT((NhuCau!$E$370:$E$380=Kykehoach)*((NhuCau!AP$370:AP$380)/5))+SUMPRODUCT((NhuCau!$E$370:$E$380=$C357)*(NhuCau!AP$370:AP$380))),2)</f>
        <v>0</v>
      </c>
      <c r="AN357" s="2">
        <f>ROUND((SUMPRODUCT((NhuCau!$E$370:$E$380=CakyQuyhoach)*((NhuCau!AQ$370:AQ$380)/10))+SUMPRODUCT((NhuCau!$E$370:$E$380=Kykehoach)*((NhuCau!AQ$370:AQ$380)/5))+SUMPRODUCT((NhuCau!$E$370:$E$380=$C357)*(NhuCau!AQ$370:AQ$380))),2)</f>
        <v>0</v>
      </c>
      <c r="AO357" s="2">
        <f>ROUND((SUMPRODUCT((NhuCau!$E$370:$E$380=CakyQuyhoach)*((NhuCau!AR$370:AR$380)/10))+SUMPRODUCT((NhuCau!$E$370:$E$380=Kykehoach)*((NhuCau!AR$370:AR$380)/5))+SUMPRODUCT((NhuCau!$E$370:$E$380=$C357)*(NhuCau!AR$370:AR$380))),2)</f>
        <v>0</v>
      </c>
      <c r="AP357" s="2">
        <f>ROUND((SUMPRODUCT((NhuCau!$E$370:$E$380=CakyQuyhoach)*((NhuCau!AS$370:AS$380)/10))+SUMPRODUCT((NhuCau!$E$370:$E$380=Kykehoach)*((NhuCau!AS$370:AS$380)/5))+SUMPRODUCT((NhuCau!$E$370:$E$380=$C357)*(NhuCau!AS$370:AS$380))),2)</f>
        <v>0</v>
      </c>
      <c r="AQ357" s="2">
        <f>ROUND((SUMPRODUCT((NhuCau!$E$370:$E$380=CakyQuyhoach)*((NhuCau!AT$370:AT$380)/10))+SUMPRODUCT((NhuCau!$E$370:$E$380=Kykehoach)*((NhuCau!AT$370:AT$380)/5))+SUMPRODUCT((NhuCau!$E$370:$E$380=$C357)*(NhuCau!AT$370:AT$380))),2)</f>
        <v>0</v>
      </c>
      <c r="AR357" s="2">
        <f>ROUND((SUMPRODUCT((NhuCau!$E$370:$E$380=CakyQuyhoach)*((NhuCau!AU$370:AU$380)/10))+SUMPRODUCT((NhuCau!$E$370:$E$380=Kykehoach)*((NhuCau!AU$370:AU$380)/5))+SUMPRODUCT((NhuCau!$E$370:$E$380=$C357)*(NhuCau!AU$370:AU$380))),2)</f>
        <v>0</v>
      </c>
      <c r="AS357" s="2">
        <f>ROUND((SUMPRODUCT((NhuCau!$E$370:$E$380=CakyQuyhoach)*((NhuCau!AV$370:AV$380)/10))+SUMPRODUCT((NhuCau!$E$370:$E$380=Kykehoach)*((NhuCau!AV$370:AV$380)/5))+SUMPRODUCT((NhuCau!$E$370:$E$380=$C357)*(NhuCau!AV$370:AV$380))),2)</f>
        <v>0</v>
      </c>
      <c r="AT357" s="2">
        <f>ROUND((SUMPRODUCT((NhuCau!$E$370:$E$380=CakyQuyhoach)*((NhuCau!AW$370:AW$380)/10))+SUMPRODUCT((NhuCau!$E$370:$E$380=Kykehoach)*((NhuCau!AW$370:AW$380)/5))+SUMPRODUCT((NhuCau!$E$370:$E$380=$C357)*(NhuCau!AW$370:AW$380))),2)</f>
        <v>0</v>
      </c>
      <c r="AU357" s="2">
        <f>ROUND((SUMPRODUCT((NhuCau!$E$370:$E$380=CakyQuyhoach)*((NhuCau!AX$370:AX$380)/10))+SUMPRODUCT((NhuCau!$E$370:$E$380=Kykehoach)*((NhuCau!AX$370:AX$380)/5))+SUMPRODUCT((NhuCau!$E$370:$E$380=$C357)*(NhuCau!AX$370:AX$380))),2)</f>
        <v>0</v>
      </c>
      <c r="AV357" s="2">
        <f>ROUND((SUMPRODUCT((NhuCau!$E$370:$E$380=CakyQuyhoach)*((NhuCau!AY$370:AY$380)/10))+SUMPRODUCT((NhuCau!$E$370:$E$380=Kykehoach)*((NhuCau!AY$370:AY$380)/5))+SUMPRODUCT((NhuCau!$E$370:$E$380=$C357)*(NhuCau!AY$370:AY$380))),2)</f>
        <v>0</v>
      </c>
      <c r="AW357" s="2">
        <f>ROUND((SUMPRODUCT((NhuCau!$E$370:$E$380=CakyQuyhoach)*((NhuCau!AZ$370:AZ$380)/10))+SUMPRODUCT((NhuCau!$E$370:$E$380=Kykehoach)*((NhuCau!AZ$370:AZ$380)/5))+SUMPRODUCT((NhuCau!$E$370:$E$380=$C357)*(NhuCau!AZ$370:AZ$380))),2)</f>
        <v>0</v>
      </c>
      <c r="AX357" s="2">
        <f>ROUND((SUMPRODUCT((NhuCau!$E$370:$E$380=CakyQuyhoach)*((NhuCau!BA$370:BA$380)/10))+SUMPRODUCT((NhuCau!$E$370:$E$380=Kykehoach)*((NhuCau!BA$370:BA$380)/5))+SUMPRODUCT((NhuCau!$E$370:$E$380=$C357)*(NhuCau!BA$370:BA$380))),2)</f>
        <v>0</v>
      </c>
      <c r="AY357" s="2">
        <f>ROUND((SUMPRODUCT((NhuCau!$E$370:$E$380=CakyQuyhoach)*((NhuCau!BB$370:BB$380)/10))+SUMPRODUCT((NhuCau!$E$370:$E$380=Kykehoach)*((NhuCau!BB$370:BB$380)/5))+SUMPRODUCT((NhuCau!$E$370:$E$380=$C357)*(NhuCau!BB$370:BB$380))),2)</f>
        <v>0</v>
      </c>
      <c r="AZ357" s="2">
        <f>ROUND((SUMPRODUCT((NhuCau!$E$370:$E$380=CakyQuyhoach)*((NhuCau!BD$370:BD$380)/10))+SUMPRODUCT((NhuCau!$E$370:$E$380=Kykehoach)*((NhuCau!BD$370:BD$380)/5))+SUMPRODUCT((NhuCau!$E$370:$E$380=$C357)*(NhuCau!BD$370:BD$380))),2)</f>
        <v>0</v>
      </c>
      <c r="BA357" s="2">
        <f>ROUND((SUMPRODUCT((NhuCau!$E$370:$E$380=CakyQuyhoach)*((NhuCau!BE$370:BE$380)/10))+SUMPRODUCT((NhuCau!$E$370:$E$380=Kykehoach)*((NhuCau!BE$370:BE$380)/5))+SUMPRODUCT((NhuCau!$E$370:$E$380=$C357)*(NhuCau!BE$370:BE$380))),2)</f>
        <v>0</v>
      </c>
      <c r="BB357" s="2">
        <f>ROUND((SUMPRODUCT((NhuCau!$E$370:$E$380=CakyQuyhoach)*((NhuCau!BF$370:BF$380)/10))+SUMPRODUCT((NhuCau!$E$370:$E$380=Kykehoach)*((NhuCau!BF$370:BF$380)/5))+SUMPRODUCT((NhuCau!$E$370:$E$380=$C357)*(NhuCau!BF$370:BF$380))),2)</f>
        <v>0</v>
      </c>
      <c r="BC357" s="2">
        <f>ROUND((SUMPRODUCT((NhuCau!$E$370:$E$380=CakyQuyhoach)*((NhuCau!BG$370:BG$380)/10))+SUMPRODUCT((NhuCau!$E$370:$E$380=Kykehoach)*((NhuCau!BG$370:BG$380)/5))+SUMPRODUCT((NhuCau!$E$370:$E$380=$C357)*(NhuCau!BG$370:BG$380))),2)</f>
        <v>0</v>
      </c>
      <c r="BD357" s="2">
        <f>ROUND((SUMPRODUCT((NhuCau!$E$370:$E$380=CakyQuyhoach)*((NhuCau!BH$370:BH$380)/10))+SUMPRODUCT((NhuCau!$E$370:$E$380=Kykehoach)*((NhuCau!BH$370:BH$380)/5))+SUMPRODUCT((NhuCau!$E$370:$E$380=$C357)*(NhuCau!BH$370:BH$380))),2)</f>
        <v>0</v>
      </c>
      <c r="BE357" s="2">
        <f>ROUND((SUMPRODUCT((NhuCau!$E$370:$E$380=CakyQuyhoach)*((NhuCau!BI$370:BI$380)/10))+SUMPRODUCT((NhuCau!$E$370:$E$380=Kykehoach)*((NhuCau!BI$370:BI$380)/5))+SUMPRODUCT((NhuCau!$E$370:$E$380=$C357)*(NhuCau!BI$370:BI$380))),2)</f>
        <v>0</v>
      </c>
      <c r="BF357" s="2">
        <f>ROUND((SUMPRODUCT((NhuCau!$E$370:$E$380=CakyQuyhoach)*((NhuCau!BJ$370:BJ$380)/10))+SUMPRODUCT((NhuCau!$E$370:$E$380=Kykehoach)*((NhuCau!BJ$370:BJ$380)/5))+SUMPRODUCT((NhuCau!$E$370:$E$380=$C357)*(NhuCau!BJ$370:BJ$380))),2)</f>
        <v>0</v>
      </c>
      <c r="BG357" s="2">
        <f>ROUND((SUMPRODUCT((NhuCau!$E$370:$E$380=CakyQuyhoach)*((NhuCau!BK$370:BK$380)/10))+SUMPRODUCT((NhuCau!$E$370:$E$380=Kykehoach)*((NhuCau!BK$370:BK$380)/5))+SUMPRODUCT((NhuCau!$E$370:$E$380=$C357)*(NhuCau!BK$370:BK$380))),2)</f>
        <v>0</v>
      </c>
    </row>
    <row r="358" spans="1:59" s="1" customFormat="1" ht="16.5" customHeight="1">
      <c r="A358" s="251" t="s">
        <v>42</v>
      </c>
      <c r="B358" s="252"/>
      <c r="C358" s="253" t="str">
        <f>BANGTINH!O7</f>
        <v>Năm 2026</v>
      </c>
      <c r="D358" s="246" t="s">
        <v>57</v>
      </c>
      <c r="E358" s="255">
        <f>SUM(F358:BG358)</f>
        <v>0</v>
      </c>
      <c r="F358" s="2">
        <f>ROUND((SUMPRODUCT((NhuCau!$E$370:$E$380=CakyQuyhoach)*((NhuCau!I$370:I$380)/10))+SUMPRODUCT((NhuCau!$E$370:$E$380=Kykehoach)*((NhuCau!I$370:I$380)/5))+SUMPRODUCT((NhuCau!$E$370:$E$380=$C358)*(NhuCau!I$370:I$380))),2)</f>
        <v>0</v>
      </c>
      <c r="G358" s="2">
        <f>ROUND((SUMPRODUCT((NhuCau!$E$370:$E$380=CakyQuyhoach)*((NhuCau!J$370:J$380)/10))+SUMPRODUCT((NhuCau!$E$370:$E$380=Kykehoach)*((NhuCau!J$370:J$380)/5))+SUMPRODUCT((NhuCau!$E$370:$E$380=$C358)*(NhuCau!J$370:J$380))),2)</f>
        <v>0</v>
      </c>
      <c r="H358" s="2">
        <f>ROUND((SUMPRODUCT((NhuCau!$E$370:$E$380=CakyQuyhoach)*((NhuCau!K$370:K$380)/10))+SUMPRODUCT((NhuCau!$E$370:$E$380=Kykehoach)*((NhuCau!K$370:K$380)/5))+SUMPRODUCT((NhuCau!$E$370:$E$380=$C358)*(NhuCau!K$370:K$380))),2)</f>
        <v>0</v>
      </c>
      <c r="I358" s="2">
        <f>ROUND((SUMPRODUCT((NhuCau!$E$370:$E$380=CakyQuyhoach)*((NhuCau!L$370:L$380)/10))+SUMPRODUCT((NhuCau!$E$370:$E$380=Kykehoach)*((NhuCau!L$370:L$380)/5))+SUMPRODUCT((NhuCau!$E$370:$E$380=$C358)*(NhuCau!L$370:L$380))),2)</f>
        <v>0</v>
      </c>
      <c r="J358" s="2">
        <f>ROUND((SUMPRODUCT((NhuCau!$E$370:$E$380=CakyQuyhoach)*((NhuCau!M$370:M$380)/10))+SUMPRODUCT((NhuCau!$E$370:$E$380=Kykehoach)*((NhuCau!M$370:M$380)/5))+SUMPRODUCT((NhuCau!$E$370:$E$380=$C358)*(NhuCau!M$370:M$380))),2)</f>
        <v>0</v>
      </c>
      <c r="K358" s="2">
        <f>ROUND((SUMPRODUCT((NhuCau!$E$370:$E$380=CakyQuyhoach)*((NhuCau!N$370:N$380)/10))+SUMPRODUCT((NhuCau!$E$370:$E$380=Kykehoach)*((NhuCau!N$370:N$380)/5))+SUMPRODUCT((NhuCau!$E$370:$E$380=$C358)*(NhuCau!N$370:N$380))),2)</f>
        <v>0</v>
      </c>
      <c r="L358" s="2">
        <f>ROUND((SUMPRODUCT((NhuCau!$E$370:$E$380=CakyQuyhoach)*((NhuCau!O$370:O$380)/10))+SUMPRODUCT((NhuCau!$E$370:$E$380=Kykehoach)*((NhuCau!O$370:O$380)/5))+SUMPRODUCT((NhuCau!$E$370:$E$380=$C358)*(NhuCau!O$370:O$380))),2)</f>
        <v>0</v>
      </c>
      <c r="M358" s="2">
        <f>ROUND((SUMPRODUCT((NhuCau!$E$370:$E$380=CakyQuyhoach)*((NhuCau!P$370:P$380)/10))+SUMPRODUCT((NhuCau!$E$370:$E$380=Kykehoach)*((NhuCau!P$370:P$380)/5))+SUMPRODUCT((NhuCau!$E$370:$E$380=$C358)*(NhuCau!P$370:P$380))),2)</f>
        <v>0</v>
      </c>
      <c r="N358" s="2">
        <f>ROUND((SUMPRODUCT((NhuCau!$E$370:$E$380=CakyQuyhoach)*((NhuCau!Q$370:Q$380)/10))+SUMPRODUCT((NhuCau!$E$370:$E$380=Kykehoach)*((NhuCau!Q$370:Q$380)/5))+SUMPRODUCT((NhuCau!$E$370:$E$380=$C358)*(NhuCau!Q$370:Q$380))),2)</f>
        <v>0</v>
      </c>
      <c r="O358" s="2">
        <f>ROUND((SUMPRODUCT((NhuCau!$E$370:$E$380=CakyQuyhoach)*((NhuCau!R$370:R$380)/10))+SUMPRODUCT((NhuCau!$E$370:$E$380=Kykehoach)*((NhuCau!R$370:R$380)/5))+SUMPRODUCT((NhuCau!$E$370:$E$380=$C358)*(NhuCau!R$370:R$380))),2)</f>
        <v>0</v>
      </c>
      <c r="P358" s="2">
        <f>ROUND((SUMPRODUCT((NhuCau!$E$370:$E$380=CakyQuyhoach)*((NhuCau!S$370:S$380)/10))+SUMPRODUCT((NhuCau!$E$370:$E$380=Kykehoach)*((NhuCau!S$370:S$380)/5))+SUMPRODUCT((NhuCau!$E$370:$E$380=$C358)*(NhuCau!S$370:S$380))),2)</f>
        <v>0</v>
      </c>
      <c r="Q358" s="2">
        <f>ROUND((SUMPRODUCT((NhuCau!$E$370:$E$380=CakyQuyhoach)*((NhuCau!T$370:T$380)/10))+SUMPRODUCT((NhuCau!$E$370:$E$380=Kykehoach)*((NhuCau!T$370:T$380)/5))+SUMPRODUCT((NhuCau!$E$370:$E$380=$C358)*(NhuCau!T$370:T$380))),2)</f>
        <v>0</v>
      </c>
      <c r="R358" s="2">
        <f>ROUND((SUMPRODUCT((NhuCau!$E$370:$E$380=CakyQuyhoach)*((NhuCau!U$370:U$380)/10))+SUMPRODUCT((NhuCau!$E$370:$E$380=Kykehoach)*((NhuCau!U$370:U$380)/5))+SUMPRODUCT((NhuCau!$E$370:$E$380=$C358)*(NhuCau!U$370:U$380))),2)</f>
        <v>0</v>
      </c>
      <c r="S358" s="2">
        <f>ROUND((SUMPRODUCT((NhuCau!$E$370:$E$380=CakyQuyhoach)*((NhuCau!V$370:V$380)/10))+SUMPRODUCT((NhuCau!$E$370:$E$380=Kykehoach)*((NhuCau!V$370:V$380)/5))+SUMPRODUCT((NhuCau!$E$370:$E$380=$C358)*(NhuCau!V$370:V$380))),2)</f>
        <v>0</v>
      </c>
      <c r="T358" s="2">
        <f>ROUND((SUMPRODUCT((NhuCau!$E$370:$E$380=CakyQuyhoach)*((NhuCau!W$370:W$380)/10))+SUMPRODUCT((NhuCau!$E$370:$E$380=Kykehoach)*((NhuCau!W$370:W$380)/5))+SUMPRODUCT((NhuCau!$E$370:$E$380=$C358)*(NhuCau!W$370:W$380))),2)</f>
        <v>0</v>
      </c>
      <c r="U358" s="2">
        <f>ROUND((SUMPRODUCT((NhuCau!$E$370:$E$380=CakyQuyhoach)*((NhuCau!X$370:X$380)/10))+SUMPRODUCT((NhuCau!$E$370:$E$380=Kykehoach)*((NhuCau!X$370:X$380)/5))+SUMPRODUCT((NhuCau!$E$370:$E$380=$C358)*(NhuCau!X$370:X$380))),2)</f>
        <v>0</v>
      </c>
      <c r="V358" s="2">
        <f>ROUND((SUMPRODUCT((NhuCau!$E$370:$E$380=CakyQuyhoach)*((NhuCau!Y$370:Y$380)/10))+SUMPRODUCT((NhuCau!$E$370:$E$380=Kykehoach)*((NhuCau!Y$370:Y$380)/5))+SUMPRODUCT((NhuCau!$E$370:$E$380=$C358)*(NhuCau!Y$370:Y$380))),2)</f>
        <v>0</v>
      </c>
      <c r="W358" s="2">
        <f>ROUND((SUMPRODUCT((NhuCau!$E$370:$E$380=CakyQuyhoach)*((NhuCau!Z$370:Z$380)/10))+SUMPRODUCT((NhuCau!$E$370:$E$380=Kykehoach)*((NhuCau!Z$370:Z$380)/5))+SUMPRODUCT((NhuCau!$E$370:$E$380=$C358)*(NhuCau!Z$370:Z$380))),2)</f>
        <v>0</v>
      </c>
      <c r="X358" s="2">
        <f>ROUND((SUMPRODUCT((NhuCau!$E$370:$E$380=CakyQuyhoach)*((NhuCau!AA$370:AA$380)/10))+SUMPRODUCT((NhuCau!$E$370:$E$380=Kykehoach)*((NhuCau!AA$370:AA$380)/5))+SUMPRODUCT((NhuCau!$E$370:$E$380=$C358)*(NhuCau!AA$370:AA$380))),2)</f>
        <v>0</v>
      </c>
      <c r="Y358" s="2">
        <f>ROUND((SUMPRODUCT((NhuCau!$E$370:$E$380=CakyQuyhoach)*((NhuCau!AB$370:AB$380)/10))+SUMPRODUCT((NhuCau!$E$370:$E$380=Kykehoach)*((NhuCau!AB$370:AB$380)/5))+SUMPRODUCT((NhuCau!$E$370:$E$380=$C358)*(NhuCau!AB$370:AB$380))),2)</f>
        <v>0</v>
      </c>
      <c r="Z358" s="2">
        <f>ROUND((SUMPRODUCT((NhuCau!$E$370:$E$380=CakyQuyhoach)*((NhuCau!AC$370:AC$380)/10))+SUMPRODUCT((NhuCau!$E$370:$E$380=Kykehoach)*((NhuCau!AC$370:AC$380)/5))+SUMPRODUCT((NhuCau!$E$370:$E$380=$C358)*(NhuCau!AC$370:AC$380))),2)</f>
        <v>0</v>
      </c>
      <c r="AA358" s="2">
        <f>ROUND((SUMPRODUCT((NhuCau!$E$370:$E$380=CakyQuyhoach)*((NhuCau!AD$370:AD$380)/10))+SUMPRODUCT((NhuCau!$E$370:$E$380=Kykehoach)*((NhuCau!AD$370:AD$380)/5))+SUMPRODUCT((NhuCau!$E$370:$E$380=$C358)*(NhuCau!AD$370:AD$380))),2)</f>
        <v>0</v>
      </c>
      <c r="AB358" s="2">
        <f>ROUND((SUMPRODUCT((NhuCau!$E$370:$E$380=CakyQuyhoach)*((NhuCau!AE$370:AE$380)/10))+SUMPRODUCT((NhuCau!$E$370:$E$380=Kykehoach)*((NhuCau!AE$370:AE$380)/5))+SUMPRODUCT((NhuCau!$E$370:$E$380=$C358)*(NhuCau!AE$370:AE$380))),2)</f>
        <v>0</v>
      </c>
      <c r="AC358" s="2">
        <f>ROUND((SUMPRODUCT((NhuCau!$E$370:$E$380=CakyQuyhoach)*((NhuCau!AF$370:AF$380)/10))+SUMPRODUCT((NhuCau!$E$370:$E$380=Kykehoach)*((NhuCau!AF$370:AF$380)/5))+SUMPRODUCT((NhuCau!$E$370:$E$380=$C358)*(NhuCau!AF$370:AF$380))),2)</f>
        <v>0</v>
      </c>
      <c r="AD358" s="2">
        <f>ROUND((SUMPRODUCT((NhuCau!$E$370:$E$380=CakyQuyhoach)*((NhuCau!AG$370:AG$380)/10))+SUMPRODUCT((NhuCau!$E$370:$E$380=Kykehoach)*((NhuCau!AG$370:AG$380)/5))+SUMPRODUCT((NhuCau!$E$370:$E$380=$C358)*(NhuCau!AG$370:AG$380))),2)</f>
        <v>0</v>
      </c>
      <c r="AE358" s="2">
        <f>ROUND((SUMPRODUCT((NhuCau!$E$370:$E$380=CakyQuyhoach)*((NhuCau!AH$370:AH$380)/10))+SUMPRODUCT((NhuCau!$E$370:$E$380=Kykehoach)*((NhuCau!AH$370:AH$380)/5))+SUMPRODUCT((NhuCau!$E$370:$E$380=$C358)*(NhuCau!AH$370:AH$380))),2)</f>
        <v>0</v>
      </c>
      <c r="AF358" s="2">
        <f>ROUND((SUMPRODUCT((NhuCau!$E$370:$E$380=CakyQuyhoach)*((NhuCau!AI$370:AI$380)/10))+SUMPRODUCT((NhuCau!$E$370:$E$380=Kykehoach)*((NhuCau!AI$370:AI$380)/5))+SUMPRODUCT((NhuCau!$E$370:$E$380=$C358)*(NhuCau!AI$370:AI$380))),2)</f>
        <v>0</v>
      </c>
      <c r="AG358" s="2">
        <f>ROUND((SUMPRODUCT((NhuCau!$E$370:$E$380=CakyQuyhoach)*((NhuCau!AJ$370:AJ$380)/10))+SUMPRODUCT((NhuCau!$E$370:$E$380=Kykehoach)*((NhuCau!AJ$370:AJ$380)/5))+SUMPRODUCT((NhuCau!$E$370:$E$380=$C358)*(NhuCau!AJ$370:AJ$380))),2)</f>
        <v>0</v>
      </c>
      <c r="AH358" s="2">
        <f>ROUND((SUMPRODUCT((NhuCau!$E$370:$E$380=CakyQuyhoach)*((NhuCau!AK$370:AK$380)/10))+SUMPRODUCT((NhuCau!$E$370:$E$380=Kykehoach)*((NhuCau!AK$370:AK$380)/5))+SUMPRODUCT((NhuCau!$E$370:$E$380=$C358)*(NhuCau!AK$370:AK$380))),2)</f>
        <v>0</v>
      </c>
      <c r="AI358" s="2">
        <f>ROUND((SUMPRODUCT((NhuCau!$E$370:$E$380=CakyQuyhoach)*((NhuCau!AL$370:AL$380)/10))+SUMPRODUCT((NhuCau!$E$370:$E$380=Kykehoach)*((NhuCau!AL$370:AL$380)/5))+SUMPRODUCT((NhuCau!$E$370:$E$380=$C358)*(NhuCau!AL$370:AL$380))),2)</f>
        <v>0</v>
      </c>
      <c r="AJ358" s="2">
        <f>ROUND((SUMPRODUCT((NhuCau!$E$370:$E$380=CakyQuyhoach)*((NhuCau!AM$370:AM$380)/10))+SUMPRODUCT((NhuCau!$E$370:$E$380=Kykehoach)*((NhuCau!AM$370:AM$380)/5))+SUMPRODUCT((NhuCau!$E$370:$E$380=$C358)*(NhuCau!AM$370:AM$380))),2)</f>
        <v>0</v>
      </c>
      <c r="AK358" s="2">
        <f>ROUND((SUMPRODUCT((NhuCau!$E$370:$E$380=CakyQuyhoach)*((NhuCau!AN$370:AN$380)/10))+SUMPRODUCT((NhuCau!$E$370:$E$380=Kykehoach)*((NhuCau!AN$370:AN$380)/5))+SUMPRODUCT((NhuCau!$E$370:$E$380=$C358)*(NhuCau!AN$370:AN$380))),2)</f>
        <v>0</v>
      </c>
      <c r="AL358" s="2">
        <f>ROUND((SUMPRODUCT((NhuCau!$E$370:$E$380=CakyQuyhoach)*((NhuCau!AO$370:AO$380)/10))+SUMPRODUCT((NhuCau!$E$370:$E$380=Kykehoach)*((NhuCau!AO$370:AO$380)/5))+SUMPRODUCT((NhuCau!$E$370:$E$380=$C358)*(NhuCau!AO$370:AO$380))),2)</f>
        <v>0</v>
      </c>
      <c r="AM358" s="2">
        <f>ROUND((SUMPRODUCT((NhuCau!$E$370:$E$380=CakyQuyhoach)*((NhuCau!AP$370:AP$380)/10))+SUMPRODUCT((NhuCau!$E$370:$E$380=Kykehoach)*((NhuCau!AP$370:AP$380)/5))+SUMPRODUCT((NhuCau!$E$370:$E$380=$C358)*(NhuCau!AP$370:AP$380))),2)</f>
        <v>0</v>
      </c>
      <c r="AN358" s="2">
        <f>ROUND((SUMPRODUCT((NhuCau!$E$370:$E$380=CakyQuyhoach)*((NhuCau!AQ$370:AQ$380)/10))+SUMPRODUCT((NhuCau!$E$370:$E$380=Kykehoach)*((NhuCau!AQ$370:AQ$380)/5))+SUMPRODUCT((NhuCau!$E$370:$E$380=$C358)*(NhuCau!AQ$370:AQ$380))),2)</f>
        <v>0</v>
      </c>
      <c r="AO358" s="2">
        <f>ROUND((SUMPRODUCT((NhuCau!$E$370:$E$380=CakyQuyhoach)*((NhuCau!AR$370:AR$380)/10))+SUMPRODUCT((NhuCau!$E$370:$E$380=Kykehoach)*((NhuCau!AR$370:AR$380)/5))+SUMPRODUCT((NhuCau!$E$370:$E$380=$C358)*(NhuCau!AR$370:AR$380))),2)</f>
        <v>0</v>
      </c>
      <c r="AP358" s="2">
        <f>ROUND((SUMPRODUCT((NhuCau!$E$370:$E$380=CakyQuyhoach)*((NhuCau!AS$370:AS$380)/10))+SUMPRODUCT((NhuCau!$E$370:$E$380=Kykehoach)*((NhuCau!AS$370:AS$380)/5))+SUMPRODUCT((NhuCau!$E$370:$E$380=$C358)*(NhuCau!AS$370:AS$380))),2)</f>
        <v>0</v>
      </c>
      <c r="AQ358" s="2">
        <f>ROUND((SUMPRODUCT((NhuCau!$E$370:$E$380=CakyQuyhoach)*((NhuCau!AT$370:AT$380)/10))+SUMPRODUCT((NhuCau!$E$370:$E$380=Kykehoach)*((NhuCau!AT$370:AT$380)/5))+SUMPRODUCT((NhuCau!$E$370:$E$380=$C358)*(NhuCau!AT$370:AT$380))),2)</f>
        <v>0</v>
      </c>
      <c r="AR358" s="2">
        <f>ROUND((SUMPRODUCT((NhuCau!$E$370:$E$380=CakyQuyhoach)*((NhuCau!AU$370:AU$380)/10))+SUMPRODUCT((NhuCau!$E$370:$E$380=Kykehoach)*((NhuCau!AU$370:AU$380)/5))+SUMPRODUCT((NhuCau!$E$370:$E$380=$C358)*(NhuCau!AU$370:AU$380))),2)</f>
        <v>0</v>
      </c>
      <c r="AS358" s="2">
        <f>ROUND((SUMPRODUCT((NhuCau!$E$370:$E$380=CakyQuyhoach)*((NhuCau!AV$370:AV$380)/10))+SUMPRODUCT((NhuCau!$E$370:$E$380=Kykehoach)*((NhuCau!AV$370:AV$380)/5))+SUMPRODUCT((NhuCau!$E$370:$E$380=$C358)*(NhuCau!AV$370:AV$380))),2)</f>
        <v>0</v>
      </c>
      <c r="AT358" s="2">
        <f>ROUND((SUMPRODUCT((NhuCau!$E$370:$E$380=CakyQuyhoach)*((NhuCau!AW$370:AW$380)/10))+SUMPRODUCT((NhuCau!$E$370:$E$380=Kykehoach)*((NhuCau!AW$370:AW$380)/5))+SUMPRODUCT((NhuCau!$E$370:$E$380=$C358)*(NhuCau!AW$370:AW$380))),2)</f>
        <v>0</v>
      </c>
      <c r="AU358" s="2">
        <f>ROUND((SUMPRODUCT((NhuCau!$E$370:$E$380=CakyQuyhoach)*((NhuCau!AX$370:AX$380)/10))+SUMPRODUCT((NhuCau!$E$370:$E$380=Kykehoach)*((NhuCau!AX$370:AX$380)/5))+SUMPRODUCT((NhuCau!$E$370:$E$380=$C358)*(NhuCau!AX$370:AX$380))),2)</f>
        <v>0</v>
      </c>
      <c r="AV358" s="2">
        <f>ROUND((SUMPRODUCT((NhuCau!$E$370:$E$380=CakyQuyhoach)*((NhuCau!AY$370:AY$380)/10))+SUMPRODUCT((NhuCau!$E$370:$E$380=Kykehoach)*((NhuCau!AY$370:AY$380)/5))+SUMPRODUCT((NhuCau!$E$370:$E$380=$C358)*(NhuCau!AY$370:AY$380))),2)</f>
        <v>0</v>
      </c>
      <c r="AW358" s="2">
        <f>ROUND((SUMPRODUCT((NhuCau!$E$370:$E$380=CakyQuyhoach)*((NhuCau!AZ$370:AZ$380)/10))+SUMPRODUCT((NhuCau!$E$370:$E$380=Kykehoach)*((NhuCau!AZ$370:AZ$380)/5))+SUMPRODUCT((NhuCau!$E$370:$E$380=$C358)*(NhuCau!AZ$370:AZ$380))),2)</f>
        <v>0</v>
      </c>
      <c r="AX358" s="2">
        <f>ROUND((SUMPRODUCT((NhuCau!$E$370:$E$380=CakyQuyhoach)*((NhuCau!BA$370:BA$380)/10))+SUMPRODUCT((NhuCau!$E$370:$E$380=Kykehoach)*((NhuCau!BA$370:BA$380)/5))+SUMPRODUCT((NhuCau!$E$370:$E$380=$C358)*(NhuCau!BA$370:BA$380))),2)</f>
        <v>0</v>
      </c>
      <c r="AY358" s="2">
        <f>ROUND((SUMPRODUCT((NhuCau!$E$370:$E$380=CakyQuyhoach)*((NhuCau!BB$370:BB$380)/10))+SUMPRODUCT((NhuCau!$E$370:$E$380=Kykehoach)*((NhuCau!BB$370:BB$380)/5))+SUMPRODUCT((NhuCau!$E$370:$E$380=$C358)*(NhuCau!BB$370:BB$380))),2)</f>
        <v>0</v>
      </c>
      <c r="AZ358" s="2">
        <f>ROUND((SUMPRODUCT((NhuCau!$E$370:$E$380=CakyQuyhoach)*((NhuCau!BD$370:BD$380)/10))+SUMPRODUCT((NhuCau!$E$370:$E$380=Kykehoach)*((NhuCau!BD$370:BD$380)/5))+SUMPRODUCT((NhuCau!$E$370:$E$380=$C358)*(NhuCau!BD$370:BD$380))),2)</f>
        <v>0</v>
      </c>
      <c r="BA358" s="2">
        <f>ROUND((SUMPRODUCT((NhuCau!$E$370:$E$380=CakyQuyhoach)*((NhuCau!BE$370:BE$380)/10))+SUMPRODUCT((NhuCau!$E$370:$E$380=Kykehoach)*((NhuCau!BE$370:BE$380)/5))+SUMPRODUCT((NhuCau!$E$370:$E$380=$C358)*(NhuCau!BE$370:BE$380))),2)</f>
        <v>0</v>
      </c>
      <c r="BB358" s="2">
        <f>ROUND((SUMPRODUCT((NhuCau!$E$370:$E$380=CakyQuyhoach)*((NhuCau!BF$370:BF$380)/10))+SUMPRODUCT((NhuCau!$E$370:$E$380=Kykehoach)*((NhuCau!BF$370:BF$380)/5))+SUMPRODUCT((NhuCau!$E$370:$E$380=$C358)*(NhuCau!BF$370:BF$380))),2)</f>
        <v>0</v>
      </c>
      <c r="BC358" s="2">
        <f>ROUND((SUMPRODUCT((NhuCau!$E$370:$E$380=CakyQuyhoach)*((NhuCau!BG$370:BG$380)/10))+SUMPRODUCT((NhuCau!$E$370:$E$380=Kykehoach)*((NhuCau!BG$370:BG$380)/5))+SUMPRODUCT((NhuCau!$E$370:$E$380=$C358)*(NhuCau!BG$370:BG$380))),2)</f>
        <v>0</v>
      </c>
      <c r="BD358" s="2">
        <f>ROUND((SUMPRODUCT((NhuCau!$E$370:$E$380=CakyQuyhoach)*((NhuCau!BH$370:BH$380)/10))+SUMPRODUCT((NhuCau!$E$370:$E$380=Kykehoach)*((NhuCau!BH$370:BH$380)/5))+SUMPRODUCT((NhuCau!$E$370:$E$380=$C358)*(NhuCau!BH$370:BH$380))),2)</f>
        <v>0</v>
      </c>
      <c r="BE358" s="2">
        <f>ROUND((SUMPRODUCT((NhuCau!$E$370:$E$380=CakyQuyhoach)*((NhuCau!BI$370:BI$380)/10))+SUMPRODUCT((NhuCau!$E$370:$E$380=Kykehoach)*((NhuCau!BI$370:BI$380)/5))+SUMPRODUCT((NhuCau!$E$370:$E$380=$C358)*(NhuCau!BI$370:BI$380))),2)</f>
        <v>0</v>
      </c>
      <c r="BF358" s="2">
        <f>ROUND((SUMPRODUCT((NhuCau!$E$370:$E$380=CakyQuyhoach)*((NhuCau!BJ$370:BJ$380)/10))+SUMPRODUCT((NhuCau!$E$370:$E$380=Kykehoach)*((NhuCau!BJ$370:BJ$380)/5))+SUMPRODUCT((NhuCau!$E$370:$E$380=$C358)*(NhuCau!BJ$370:BJ$380))),2)</f>
        <v>0</v>
      </c>
      <c r="BG358" s="2">
        <f>ROUND((SUMPRODUCT((NhuCau!$E$370:$E$380=CakyQuyhoach)*((NhuCau!BK$370:BK$380)/10))+SUMPRODUCT((NhuCau!$E$370:$E$380=Kykehoach)*((NhuCau!BK$370:BK$380)/5))+SUMPRODUCT((NhuCau!$E$370:$E$380=$C358)*(NhuCau!BK$370:BK$380))),2)</f>
        <v>0</v>
      </c>
    </row>
    <row r="359" spans="1:59" s="1" customFormat="1" ht="16.5" customHeight="1">
      <c r="A359" s="251" t="s">
        <v>42</v>
      </c>
      <c r="B359" s="252"/>
      <c r="C359" s="253" t="str">
        <f>BANGTINH!O8</f>
        <v>Năm 2027</v>
      </c>
      <c r="D359" s="246" t="s">
        <v>57</v>
      </c>
      <c r="E359" s="255">
        <f>SUM(F359:BG359)</f>
        <v>0</v>
      </c>
      <c r="F359" s="2">
        <f>ROUND((SUMPRODUCT((NhuCau!$E$370:$E$380=CakyQuyhoach)*((NhuCau!I$370:I$380)/10))+SUMPRODUCT((NhuCau!$E$370:$E$380=Kykehoach)*((NhuCau!I$370:I$380)/5))+SUMPRODUCT((NhuCau!$E$370:$E$380=$C359)*(NhuCau!I$370:I$380))),2)</f>
        <v>0</v>
      </c>
      <c r="G359" s="2">
        <f>ROUND((SUMPRODUCT((NhuCau!$E$370:$E$380=CakyQuyhoach)*((NhuCau!J$370:J$380)/10))+SUMPRODUCT((NhuCau!$E$370:$E$380=Kykehoach)*((NhuCau!J$370:J$380)/5))+SUMPRODUCT((NhuCau!$E$370:$E$380=$C359)*(NhuCau!J$370:J$380))),2)</f>
        <v>0</v>
      </c>
      <c r="H359" s="2">
        <f>ROUND((SUMPRODUCT((NhuCau!$E$370:$E$380=CakyQuyhoach)*((NhuCau!K$370:K$380)/10))+SUMPRODUCT((NhuCau!$E$370:$E$380=Kykehoach)*((NhuCau!K$370:K$380)/5))+SUMPRODUCT((NhuCau!$E$370:$E$380=$C359)*(NhuCau!K$370:K$380))),2)</f>
        <v>0</v>
      </c>
      <c r="I359" s="2">
        <f>ROUND((SUMPRODUCT((NhuCau!$E$370:$E$380=CakyQuyhoach)*((NhuCau!L$370:L$380)/10))+SUMPRODUCT((NhuCau!$E$370:$E$380=Kykehoach)*((NhuCau!L$370:L$380)/5))+SUMPRODUCT((NhuCau!$E$370:$E$380=$C359)*(NhuCau!L$370:L$380))),2)</f>
        <v>0</v>
      </c>
      <c r="J359" s="2">
        <f>ROUND((SUMPRODUCT((NhuCau!$E$370:$E$380=CakyQuyhoach)*((NhuCau!M$370:M$380)/10))+SUMPRODUCT((NhuCau!$E$370:$E$380=Kykehoach)*((NhuCau!M$370:M$380)/5))+SUMPRODUCT((NhuCau!$E$370:$E$380=$C359)*(NhuCau!M$370:M$380))),2)</f>
        <v>0</v>
      </c>
      <c r="K359" s="2">
        <f>ROUND((SUMPRODUCT((NhuCau!$E$370:$E$380=CakyQuyhoach)*((NhuCau!N$370:N$380)/10))+SUMPRODUCT((NhuCau!$E$370:$E$380=Kykehoach)*((NhuCau!N$370:N$380)/5))+SUMPRODUCT((NhuCau!$E$370:$E$380=$C359)*(NhuCau!N$370:N$380))),2)</f>
        <v>0</v>
      </c>
      <c r="L359" s="2">
        <f>ROUND((SUMPRODUCT((NhuCau!$E$370:$E$380=CakyQuyhoach)*((NhuCau!O$370:O$380)/10))+SUMPRODUCT((NhuCau!$E$370:$E$380=Kykehoach)*((NhuCau!O$370:O$380)/5))+SUMPRODUCT((NhuCau!$E$370:$E$380=$C359)*(NhuCau!O$370:O$380))),2)</f>
        <v>0</v>
      </c>
      <c r="M359" s="2">
        <f>ROUND((SUMPRODUCT((NhuCau!$E$370:$E$380=CakyQuyhoach)*((NhuCau!P$370:P$380)/10))+SUMPRODUCT((NhuCau!$E$370:$E$380=Kykehoach)*((NhuCau!P$370:P$380)/5))+SUMPRODUCT((NhuCau!$E$370:$E$380=$C359)*(NhuCau!P$370:P$380))),2)</f>
        <v>0</v>
      </c>
      <c r="N359" s="2">
        <f>ROUND((SUMPRODUCT((NhuCau!$E$370:$E$380=CakyQuyhoach)*((NhuCau!Q$370:Q$380)/10))+SUMPRODUCT((NhuCau!$E$370:$E$380=Kykehoach)*((NhuCau!Q$370:Q$380)/5))+SUMPRODUCT((NhuCau!$E$370:$E$380=$C359)*(NhuCau!Q$370:Q$380))),2)</f>
        <v>0</v>
      </c>
      <c r="O359" s="2">
        <f>ROUND((SUMPRODUCT((NhuCau!$E$370:$E$380=CakyQuyhoach)*((NhuCau!R$370:R$380)/10))+SUMPRODUCT((NhuCau!$E$370:$E$380=Kykehoach)*((NhuCau!R$370:R$380)/5))+SUMPRODUCT((NhuCau!$E$370:$E$380=$C359)*(NhuCau!R$370:R$380))),2)</f>
        <v>0</v>
      </c>
      <c r="P359" s="2">
        <f>ROUND((SUMPRODUCT((NhuCau!$E$370:$E$380=CakyQuyhoach)*((NhuCau!S$370:S$380)/10))+SUMPRODUCT((NhuCau!$E$370:$E$380=Kykehoach)*((NhuCau!S$370:S$380)/5))+SUMPRODUCT((NhuCau!$E$370:$E$380=$C359)*(NhuCau!S$370:S$380))),2)</f>
        <v>0</v>
      </c>
      <c r="Q359" s="2">
        <f>ROUND((SUMPRODUCT((NhuCau!$E$370:$E$380=CakyQuyhoach)*((NhuCau!T$370:T$380)/10))+SUMPRODUCT((NhuCau!$E$370:$E$380=Kykehoach)*((NhuCau!T$370:T$380)/5))+SUMPRODUCT((NhuCau!$E$370:$E$380=$C359)*(NhuCau!T$370:T$380))),2)</f>
        <v>0</v>
      </c>
      <c r="R359" s="2">
        <f>ROUND((SUMPRODUCT((NhuCau!$E$370:$E$380=CakyQuyhoach)*((NhuCau!U$370:U$380)/10))+SUMPRODUCT((NhuCau!$E$370:$E$380=Kykehoach)*((NhuCau!U$370:U$380)/5))+SUMPRODUCT((NhuCau!$E$370:$E$380=$C359)*(NhuCau!U$370:U$380))),2)</f>
        <v>0</v>
      </c>
      <c r="S359" s="2">
        <f>ROUND((SUMPRODUCT((NhuCau!$E$370:$E$380=CakyQuyhoach)*((NhuCau!V$370:V$380)/10))+SUMPRODUCT((NhuCau!$E$370:$E$380=Kykehoach)*((NhuCau!V$370:V$380)/5))+SUMPRODUCT((NhuCau!$E$370:$E$380=$C359)*(NhuCau!V$370:V$380))),2)</f>
        <v>0</v>
      </c>
      <c r="T359" s="2">
        <f>ROUND((SUMPRODUCT((NhuCau!$E$370:$E$380=CakyQuyhoach)*((NhuCau!W$370:W$380)/10))+SUMPRODUCT((NhuCau!$E$370:$E$380=Kykehoach)*((NhuCau!W$370:W$380)/5))+SUMPRODUCT((NhuCau!$E$370:$E$380=$C359)*(NhuCau!W$370:W$380))),2)</f>
        <v>0</v>
      </c>
      <c r="U359" s="2">
        <f>ROUND((SUMPRODUCT((NhuCau!$E$370:$E$380=CakyQuyhoach)*((NhuCau!X$370:X$380)/10))+SUMPRODUCT((NhuCau!$E$370:$E$380=Kykehoach)*((NhuCau!X$370:X$380)/5))+SUMPRODUCT((NhuCau!$E$370:$E$380=$C359)*(NhuCau!X$370:X$380))),2)</f>
        <v>0</v>
      </c>
      <c r="V359" s="2">
        <f>ROUND((SUMPRODUCT((NhuCau!$E$370:$E$380=CakyQuyhoach)*((NhuCau!Y$370:Y$380)/10))+SUMPRODUCT((NhuCau!$E$370:$E$380=Kykehoach)*((NhuCau!Y$370:Y$380)/5))+SUMPRODUCT((NhuCau!$E$370:$E$380=$C359)*(NhuCau!Y$370:Y$380))),2)</f>
        <v>0</v>
      </c>
      <c r="W359" s="2">
        <f>ROUND((SUMPRODUCT((NhuCau!$E$370:$E$380=CakyQuyhoach)*((NhuCau!Z$370:Z$380)/10))+SUMPRODUCT((NhuCau!$E$370:$E$380=Kykehoach)*((NhuCau!Z$370:Z$380)/5))+SUMPRODUCT((NhuCau!$E$370:$E$380=$C359)*(NhuCau!Z$370:Z$380))),2)</f>
        <v>0</v>
      </c>
      <c r="X359" s="2">
        <f>ROUND((SUMPRODUCT((NhuCau!$E$370:$E$380=CakyQuyhoach)*((NhuCau!AA$370:AA$380)/10))+SUMPRODUCT((NhuCau!$E$370:$E$380=Kykehoach)*((NhuCau!AA$370:AA$380)/5))+SUMPRODUCT((NhuCau!$E$370:$E$380=$C359)*(NhuCau!AA$370:AA$380))),2)</f>
        <v>0</v>
      </c>
      <c r="Y359" s="2">
        <f>ROUND((SUMPRODUCT((NhuCau!$E$370:$E$380=CakyQuyhoach)*((NhuCau!AB$370:AB$380)/10))+SUMPRODUCT((NhuCau!$E$370:$E$380=Kykehoach)*((NhuCau!AB$370:AB$380)/5))+SUMPRODUCT((NhuCau!$E$370:$E$380=$C359)*(NhuCau!AB$370:AB$380))),2)</f>
        <v>0</v>
      </c>
      <c r="Z359" s="2">
        <f>ROUND((SUMPRODUCT((NhuCau!$E$370:$E$380=CakyQuyhoach)*((NhuCau!AC$370:AC$380)/10))+SUMPRODUCT((NhuCau!$E$370:$E$380=Kykehoach)*((NhuCau!AC$370:AC$380)/5))+SUMPRODUCT((NhuCau!$E$370:$E$380=$C359)*(NhuCau!AC$370:AC$380))),2)</f>
        <v>0</v>
      </c>
      <c r="AA359" s="2">
        <f>ROUND((SUMPRODUCT((NhuCau!$E$370:$E$380=CakyQuyhoach)*((NhuCau!AD$370:AD$380)/10))+SUMPRODUCT((NhuCau!$E$370:$E$380=Kykehoach)*((NhuCau!AD$370:AD$380)/5))+SUMPRODUCT((NhuCau!$E$370:$E$380=$C359)*(NhuCau!AD$370:AD$380))),2)</f>
        <v>0</v>
      </c>
      <c r="AB359" s="2">
        <f>ROUND((SUMPRODUCT((NhuCau!$E$370:$E$380=CakyQuyhoach)*((NhuCau!AE$370:AE$380)/10))+SUMPRODUCT((NhuCau!$E$370:$E$380=Kykehoach)*((NhuCau!AE$370:AE$380)/5))+SUMPRODUCT((NhuCau!$E$370:$E$380=$C359)*(NhuCau!AE$370:AE$380))),2)</f>
        <v>0</v>
      </c>
      <c r="AC359" s="2">
        <f>ROUND((SUMPRODUCT((NhuCau!$E$370:$E$380=CakyQuyhoach)*((NhuCau!AF$370:AF$380)/10))+SUMPRODUCT((NhuCau!$E$370:$E$380=Kykehoach)*((NhuCau!AF$370:AF$380)/5))+SUMPRODUCT((NhuCau!$E$370:$E$380=$C359)*(NhuCau!AF$370:AF$380))),2)</f>
        <v>0</v>
      </c>
      <c r="AD359" s="2">
        <f>ROUND((SUMPRODUCT((NhuCau!$E$370:$E$380=CakyQuyhoach)*((NhuCau!AG$370:AG$380)/10))+SUMPRODUCT((NhuCau!$E$370:$E$380=Kykehoach)*((NhuCau!AG$370:AG$380)/5))+SUMPRODUCT((NhuCau!$E$370:$E$380=$C359)*(NhuCau!AG$370:AG$380))),2)</f>
        <v>0</v>
      </c>
      <c r="AE359" s="2">
        <f>ROUND((SUMPRODUCT((NhuCau!$E$370:$E$380=CakyQuyhoach)*((NhuCau!AH$370:AH$380)/10))+SUMPRODUCT((NhuCau!$E$370:$E$380=Kykehoach)*((NhuCau!AH$370:AH$380)/5))+SUMPRODUCT((NhuCau!$E$370:$E$380=$C359)*(NhuCau!AH$370:AH$380))),2)</f>
        <v>0</v>
      </c>
      <c r="AF359" s="2">
        <f>ROUND((SUMPRODUCT((NhuCau!$E$370:$E$380=CakyQuyhoach)*((NhuCau!AI$370:AI$380)/10))+SUMPRODUCT((NhuCau!$E$370:$E$380=Kykehoach)*((NhuCau!AI$370:AI$380)/5))+SUMPRODUCT((NhuCau!$E$370:$E$380=$C359)*(NhuCau!AI$370:AI$380))),2)</f>
        <v>0</v>
      </c>
      <c r="AG359" s="2">
        <f>ROUND((SUMPRODUCT((NhuCau!$E$370:$E$380=CakyQuyhoach)*((NhuCau!AJ$370:AJ$380)/10))+SUMPRODUCT((NhuCau!$E$370:$E$380=Kykehoach)*((NhuCau!AJ$370:AJ$380)/5))+SUMPRODUCT((NhuCau!$E$370:$E$380=$C359)*(NhuCau!AJ$370:AJ$380))),2)</f>
        <v>0</v>
      </c>
      <c r="AH359" s="2">
        <f>ROUND((SUMPRODUCT((NhuCau!$E$370:$E$380=CakyQuyhoach)*((NhuCau!AK$370:AK$380)/10))+SUMPRODUCT((NhuCau!$E$370:$E$380=Kykehoach)*((NhuCau!AK$370:AK$380)/5))+SUMPRODUCT((NhuCau!$E$370:$E$380=$C359)*(NhuCau!AK$370:AK$380))),2)</f>
        <v>0</v>
      </c>
      <c r="AI359" s="2">
        <f>ROUND((SUMPRODUCT((NhuCau!$E$370:$E$380=CakyQuyhoach)*((NhuCau!AL$370:AL$380)/10))+SUMPRODUCT((NhuCau!$E$370:$E$380=Kykehoach)*((NhuCau!AL$370:AL$380)/5))+SUMPRODUCT((NhuCau!$E$370:$E$380=$C359)*(NhuCau!AL$370:AL$380))),2)</f>
        <v>0</v>
      </c>
      <c r="AJ359" s="2">
        <f>ROUND((SUMPRODUCT((NhuCau!$E$370:$E$380=CakyQuyhoach)*((NhuCau!AM$370:AM$380)/10))+SUMPRODUCT((NhuCau!$E$370:$E$380=Kykehoach)*((NhuCau!AM$370:AM$380)/5))+SUMPRODUCT((NhuCau!$E$370:$E$380=$C359)*(NhuCau!AM$370:AM$380))),2)</f>
        <v>0</v>
      </c>
      <c r="AK359" s="2">
        <f>ROUND((SUMPRODUCT((NhuCau!$E$370:$E$380=CakyQuyhoach)*((NhuCau!AN$370:AN$380)/10))+SUMPRODUCT((NhuCau!$E$370:$E$380=Kykehoach)*((NhuCau!AN$370:AN$380)/5))+SUMPRODUCT((NhuCau!$E$370:$E$380=$C359)*(NhuCau!AN$370:AN$380))),2)</f>
        <v>0</v>
      </c>
      <c r="AL359" s="2">
        <f>ROUND((SUMPRODUCT((NhuCau!$E$370:$E$380=CakyQuyhoach)*((NhuCau!AO$370:AO$380)/10))+SUMPRODUCT((NhuCau!$E$370:$E$380=Kykehoach)*((NhuCau!AO$370:AO$380)/5))+SUMPRODUCT((NhuCau!$E$370:$E$380=$C359)*(NhuCau!AO$370:AO$380))),2)</f>
        <v>0</v>
      </c>
      <c r="AM359" s="2">
        <f>ROUND((SUMPRODUCT((NhuCau!$E$370:$E$380=CakyQuyhoach)*((NhuCau!AP$370:AP$380)/10))+SUMPRODUCT((NhuCau!$E$370:$E$380=Kykehoach)*((NhuCau!AP$370:AP$380)/5))+SUMPRODUCT((NhuCau!$E$370:$E$380=$C359)*(NhuCau!AP$370:AP$380))),2)</f>
        <v>0</v>
      </c>
      <c r="AN359" s="2">
        <f>ROUND((SUMPRODUCT((NhuCau!$E$370:$E$380=CakyQuyhoach)*((NhuCau!AQ$370:AQ$380)/10))+SUMPRODUCT((NhuCau!$E$370:$E$380=Kykehoach)*((NhuCau!AQ$370:AQ$380)/5))+SUMPRODUCT((NhuCau!$E$370:$E$380=$C359)*(NhuCau!AQ$370:AQ$380))),2)</f>
        <v>0</v>
      </c>
      <c r="AO359" s="2">
        <f>ROUND((SUMPRODUCT((NhuCau!$E$370:$E$380=CakyQuyhoach)*((NhuCau!AR$370:AR$380)/10))+SUMPRODUCT((NhuCau!$E$370:$E$380=Kykehoach)*((NhuCau!AR$370:AR$380)/5))+SUMPRODUCT((NhuCau!$E$370:$E$380=$C359)*(NhuCau!AR$370:AR$380))),2)</f>
        <v>0</v>
      </c>
      <c r="AP359" s="2">
        <f>ROUND((SUMPRODUCT((NhuCau!$E$370:$E$380=CakyQuyhoach)*((NhuCau!AS$370:AS$380)/10))+SUMPRODUCT((NhuCau!$E$370:$E$380=Kykehoach)*((NhuCau!AS$370:AS$380)/5))+SUMPRODUCT((NhuCau!$E$370:$E$380=$C359)*(NhuCau!AS$370:AS$380))),2)</f>
        <v>0</v>
      </c>
      <c r="AQ359" s="2">
        <f>ROUND((SUMPRODUCT((NhuCau!$E$370:$E$380=CakyQuyhoach)*((NhuCau!AT$370:AT$380)/10))+SUMPRODUCT((NhuCau!$E$370:$E$380=Kykehoach)*((NhuCau!AT$370:AT$380)/5))+SUMPRODUCT((NhuCau!$E$370:$E$380=$C359)*(NhuCau!AT$370:AT$380))),2)</f>
        <v>0</v>
      </c>
      <c r="AR359" s="2">
        <f>ROUND((SUMPRODUCT((NhuCau!$E$370:$E$380=CakyQuyhoach)*((NhuCau!AU$370:AU$380)/10))+SUMPRODUCT((NhuCau!$E$370:$E$380=Kykehoach)*((NhuCau!AU$370:AU$380)/5))+SUMPRODUCT((NhuCau!$E$370:$E$380=$C359)*(NhuCau!AU$370:AU$380))),2)</f>
        <v>0</v>
      </c>
      <c r="AS359" s="2">
        <f>ROUND((SUMPRODUCT((NhuCau!$E$370:$E$380=CakyQuyhoach)*((NhuCau!AV$370:AV$380)/10))+SUMPRODUCT((NhuCau!$E$370:$E$380=Kykehoach)*((NhuCau!AV$370:AV$380)/5))+SUMPRODUCT((NhuCau!$E$370:$E$380=$C359)*(NhuCau!AV$370:AV$380))),2)</f>
        <v>0</v>
      </c>
      <c r="AT359" s="2">
        <f>ROUND((SUMPRODUCT((NhuCau!$E$370:$E$380=CakyQuyhoach)*((NhuCau!AW$370:AW$380)/10))+SUMPRODUCT((NhuCau!$E$370:$E$380=Kykehoach)*((NhuCau!AW$370:AW$380)/5))+SUMPRODUCT((NhuCau!$E$370:$E$380=$C359)*(NhuCau!AW$370:AW$380))),2)</f>
        <v>0</v>
      </c>
      <c r="AU359" s="2">
        <f>ROUND((SUMPRODUCT((NhuCau!$E$370:$E$380=CakyQuyhoach)*((NhuCau!AX$370:AX$380)/10))+SUMPRODUCT((NhuCau!$E$370:$E$380=Kykehoach)*((NhuCau!AX$370:AX$380)/5))+SUMPRODUCT((NhuCau!$E$370:$E$380=$C359)*(NhuCau!AX$370:AX$380))),2)</f>
        <v>0</v>
      </c>
      <c r="AV359" s="2">
        <f>ROUND((SUMPRODUCT((NhuCau!$E$370:$E$380=CakyQuyhoach)*((NhuCau!AY$370:AY$380)/10))+SUMPRODUCT((NhuCau!$E$370:$E$380=Kykehoach)*((NhuCau!AY$370:AY$380)/5))+SUMPRODUCT((NhuCau!$E$370:$E$380=$C359)*(NhuCau!AY$370:AY$380))),2)</f>
        <v>0</v>
      </c>
      <c r="AW359" s="2">
        <f>ROUND((SUMPRODUCT((NhuCau!$E$370:$E$380=CakyQuyhoach)*((NhuCau!AZ$370:AZ$380)/10))+SUMPRODUCT((NhuCau!$E$370:$E$380=Kykehoach)*((NhuCau!AZ$370:AZ$380)/5))+SUMPRODUCT((NhuCau!$E$370:$E$380=$C359)*(NhuCau!AZ$370:AZ$380))),2)</f>
        <v>0</v>
      </c>
      <c r="AX359" s="2">
        <f>ROUND((SUMPRODUCT((NhuCau!$E$370:$E$380=CakyQuyhoach)*((NhuCau!BA$370:BA$380)/10))+SUMPRODUCT((NhuCau!$E$370:$E$380=Kykehoach)*((NhuCau!BA$370:BA$380)/5))+SUMPRODUCT((NhuCau!$E$370:$E$380=$C359)*(NhuCau!BA$370:BA$380))),2)</f>
        <v>0</v>
      </c>
      <c r="AY359" s="2">
        <f>ROUND((SUMPRODUCT((NhuCau!$E$370:$E$380=CakyQuyhoach)*((NhuCau!BB$370:BB$380)/10))+SUMPRODUCT((NhuCau!$E$370:$E$380=Kykehoach)*((NhuCau!BB$370:BB$380)/5))+SUMPRODUCT((NhuCau!$E$370:$E$380=$C359)*(NhuCau!BB$370:BB$380))),2)</f>
        <v>0</v>
      </c>
      <c r="AZ359" s="2">
        <f>ROUND((SUMPRODUCT((NhuCau!$E$370:$E$380=CakyQuyhoach)*((NhuCau!BD$370:BD$380)/10))+SUMPRODUCT((NhuCau!$E$370:$E$380=Kykehoach)*((NhuCau!BD$370:BD$380)/5))+SUMPRODUCT((NhuCau!$E$370:$E$380=$C359)*(NhuCau!BD$370:BD$380))),2)</f>
        <v>0</v>
      </c>
      <c r="BA359" s="2">
        <f>ROUND((SUMPRODUCT((NhuCau!$E$370:$E$380=CakyQuyhoach)*((NhuCau!BE$370:BE$380)/10))+SUMPRODUCT((NhuCau!$E$370:$E$380=Kykehoach)*((NhuCau!BE$370:BE$380)/5))+SUMPRODUCT((NhuCau!$E$370:$E$380=$C359)*(NhuCau!BE$370:BE$380))),2)</f>
        <v>0</v>
      </c>
      <c r="BB359" s="2">
        <f>ROUND((SUMPRODUCT((NhuCau!$E$370:$E$380=CakyQuyhoach)*((NhuCau!BF$370:BF$380)/10))+SUMPRODUCT((NhuCau!$E$370:$E$380=Kykehoach)*((NhuCau!BF$370:BF$380)/5))+SUMPRODUCT((NhuCau!$E$370:$E$380=$C359)*(NhuCau!BF$370:BF$380))),2)</f>
        <v>0</v>
      </c>
      <c r="BC359" s="2">
        <f>ROUND((SUMPRODUCT((NhuCau!$E$370:$E$380=CakyQuyhoach)*((NhuCau!BG$370:BG$380)/10))+SUMPRODUCT((NhuCau!$E$370:$E$380=Kykehoach)*((NhuCau!BG$370:BG$380)/5))+SUMPRODUCT((NhuCau!$E$370:$E$380=$C359)*(NhuCau!BG$370:BG$380))),2)</f>
        <v>0</v>
      </c>
      <c r="BD359" s="2">
        <f>ROUND((SUMPRODUCT((NhuCau!$E$370:$E$380=CakyQuyhoach)*((NhuCau!BH$370:BH$380)/10))+SUMPRODUCT((NhuCau!$E$370:$E$380=Kykehoach)*((NhuCau!BH$370:BH$380)/5))+SUMPRODUCT((NhuCau!$E$370:$E$380=$C359)*(NhuCau!BH$370:BH$380))),2)</f>
        <v>0</v>
      </c>
      <c r="BE359" s="2">
        <f>ROUND((SUMPRODUCT((NhuCau!$E$370:$E$380=CakyQuyhoach)*((NhuCau!BI$370:BI$380)/10))+SUMPRODUCT((NhuCau!$E$370:$E$380=Kykehoach)*((NhuCau!BI$370:BI$380)/5))+SUMPRODUCT((NhuCau!$E$370:$E$380=$C359)*(NhuCau!BI$370:BI$380))),2)</f>
        <v>0</v>
      </c>
      <c r="BF359" s="2">
        <f>ROUND((SUMPRODUCT((NhuCau!$E$370:$E$380=CakyQuyhoach)*((NhuCau!BJ$370:BJ$380)/10))+SUMPRODUCT((NhuCau!$E$370:$E$380=Kykehoach)*((NhuCau!BJ$370:BJ$380)/5))+SUMPRODUCT((NhuCau!$E$370:$E$380=$C359)*(NhuCau!BJ$370:BJ$380))),2)</f>
        <v>0</v>
      </c>
      <c r="BG359" s="2">
        <f>ROUND((SUMPRODUCT((NhuCau!$E$370:$E$380=CakyQuyhoach)*((NhuCau!BK$370:BK$380)/10))+SUMPRODUCT((NhuCau!$E$370:$E$380=Kykehoach)*((NhuCau!BK$370:BK$380)/5))+SUMPRODUCT((NhuCau!$E$370:$E$380=$C359)*(NhuCau!BK$370:BK$380))),2)</f>
        <v>0</v>
      </c>
    </row>
    <row r="360" spans="1:59" s="1" customFormat="1" ht="16.5" customHeight="1">
      <c r="A360" s="251" t="s">
        <v>42</v>
      </c>
      <c r="B360" s="252"/>
      <c r="C360" s="253" t="str">
        <f>BANGTINH!O9</f>
        <v>Năm 2028</v>
      </c>
      <c r="D360" s="246" t="s">
        <v>57</v>
      </c>
      <c r="E360" s="255">
        <f>SUM(F360:BG360)</f>
        <v>0</v>
      </c>
      <c r="F360" s="2">
        <f>ROUND((SUMPRODUCT((NhuCau!$E$370:$E$380=CakyQuyhoach)*((NhuCau!I$370:I$380)/10))+SUMPRODUCT((NhuCau!$E$370:$E$380=Kykehoach)*((NhuCau!I$370:I$380)/5))+SUMPRODUCT((NhuCau!$E$370:$E$380=$C360)*(NhuCau!I$370:I$380))),2)</f>
        <v>0</v>
      </c>
      <c r="G360" s="2">
        <f>ROUND((SUMPRODUCT((NhuCau!$E$370:$E$380=CakyQuyhoach)*((NhuCau!J$370:J$380)/10))+SUMPRODUCT((NhuCau!$E$370:$E$380=Kykehoach)*((NhuCau!J$370:J$380)/5))+SUMPRODUCT((NhuCau!$E$370:$E$380=$C360)*(NhuCau!J$370:J$380))),2)</f>
        <v>0</v>
      </c>
      <c r="H360" s="2">
        <f>ROUND((SUMPRODUCT((NhuCau!$E$370:$E$380=CakyQuyhoach)*((NhuCau!K$370:K$380)/10))+SUMPRODUCT((NhuCau!$E$370:$E$380=Kykehoach)*((NhuCau!K$370:K$380)/5))+SUMPRODUCT((NhuCau!$E$370:$E$380=$C360)*(NhuCau!K$370:K$380))),2)</f>
        <v>0</v>
      </c>
      <c r="I360" s="2">
        <f>ROUND((SUMPRODUCT((NhuCau!$E$370:$E$380=CakyQuyhoach)*((NhuCau!L$370:L$380)/10))+SUMPRODUCT((NhuCau!$E$370:$E$380=Kykehoach)*((NhuCau!L$370:L$380)/5))+SUMPRODUCT((NhuCau!$E$370:$E$380=$C360)*(NhuCau!L$370:L$380))),2)</f>
        <v>0</v>
      </c>
      <c r="J360" s="2">
        <f>ROUND((SUMPRODUCT((NhuCau!$E$370:$E$380=CakyQuyhoach)*((NhuCau!M$370:M$380)/10))+SUMPRODUCT((NhuCau!$E$370:$E$380=Kykehoach)*((NhuCau!M$370:M$380)/5))+SUMPRODUCT((NhuCau!$E$370:$E$380=$C360)*(NhuCau!M$370:M$380))),2)</f>
        <v>0</v>
      </c>
      <c r="K360" s="2">
        <f>ROUND((SUMPRODUCT((NhuCau!$E$370:$E$380=CakyQuyhoach)*((NhuCau!N$370:N$380)/10))+SUMPRODUCT((NhuCau!$E$370:$E$380=Kykehoach)*((NhuCau!N$370:N$380)/5))+SUMPRODUCT((NhuCau!$E$370:$E$380=$C360)*(NhuCau!N$370:N$380))),2)</f>
        <v>0</v>
      </c>
      <c r="L360" s="2">
        <f>ROUND((SUMPRODUCT((NhuCau!$E$370:$E$380=CakyQuyhoach)*((NhuCau!O$370:O$380)/10))+SUMPRODUCT((NhuCau!$E$370:$E$380=Kykehoach)*((NhuCau!O$370:O$380)/5))+SUMPRODUCT((NhuCau!$E$370:$E$380=$C360)*(NhuCau!O$370:O$380))),2)</f>
        <v>0</v>
      </c>
      <c r="M360" s="2">
        <f>ROUND((SUMPRODUCT((NhuCau!$E$370:$E$380=CakyQuyhoach)*((NhuCau!P$370:P$380)/10))+SUMPRODUCT((NhuCau!$E$370:$E$380=Kykehoach)*((NhuCau!P$370:P$380)/5))+SUMPRODUCT((NhuCau!$E$370:$E$380=$C360)*(NhuCau!P$370:P$380))),2)</f>
        <v>0</v>
      </c>
      <c r="N360" s="2">
        <f>ROUND((SUMPRODUCT((NhuCau!$E$370:$E$380=CakyQuyhoach)*((NhuCau!Q$370:Q$380)/10))+SUMPRODUCT((NhuCau!$E$370:$E$380=Kykehoach)*((NhuCau!Q$370:Q$380)/5))+SUMPRODUCT((NhuCau!$E$370:$E$380=$C360)*(NhuCau!Q$370:Q$380))),2)</f>
        <v>0</v>
      </c>
      <c r="O360" s="2">
        <f>ROUND((SUMPRODUCT((NhuCau!$E$370:$E$380=CakyQuyhoach)*((NhuCau!R$370:R$380)/10))+SUMPRODUCT((NhuCau!$E$370:$E$380=Kykehoach)*((NhuCau!R$370:R$380)/5))+SUMPRODUCT((NhuCau!$E$370:$E$380=$C360)*(NhuCau!R$370:R$380))),2)</f>
        <v>0</v>
      </c>
      <c r="P360" s="2">
        <f>ROUND((SUMPRODUCT((NhuCau!$E$370:$E$380=CakyQuyhoach)*((NhuCau!S$370:S$380)/10))+SUMPRODUCT((NhuCau!$E$370:$E$380=Kykehoach)*((NhuCau!S$370:S$380)/5))+SUMPRODUCT((NhuCau!$E$370:$E$380=$C360)*(NhuCau!S$370:S$380))),2)</f>
        <v>0</v>
      </c>
      <c r="Q360" s="2">
        <f>ROUND((SUMPRODUCT((NhuCau!$E$370:$E$380=CakyQuyhoach)*((NhuCau!T$370:T$380)/10))+SUMPRODUCT((NhuCau!$E$370:$E$380=Kykehoach)*((NhuCau!T$370:T$380)/5))+SUMPRODUCT((NhuCau!$E$370:$E$380=$C360)*(NhuCau!T$370:T$380))),2)</f>
        <v>0</v>
      </c>
      <c r="R360" s="2">
        <f>ROUND((SUMPRODUCT((NhuCau!$E$370:$E$380=CakyQuyhoach)*((NhuCau!U$370:U$380)/10))+SUMPRODUCT((NhuCau!$E$370:$E$380=Kykehoach)*((NhuCau!U$370:U$380)/5))+SUMPRODUCT((NhuCau!$E$370:$E$380=$C360)*(NhuCau!U$370:U$380))),2)</f>
        <v>0</v>
      </c>
      <c r="S360" s="2">
        <f>ROUND((SUMPRODUCT((NhuCau!$E$370:$E$380=CakyQuyhoach)*((NhuCau!V$370:V$380)/10))+SUMPRODUCT((NhuCau!$E$370:$E$380=Kykehoach)*((NhuCau!V$370:V$380)/5))+SUMPRODUCT((NhuCau!$E$370:$E$380=$C360)*(NhuCau!V$370:V$380))),2)</f>
        <v>0</v>
      </c>
      <c r="T360" s="2">
        <f>ROUND((SUMPRODUCT((NhuCau!$E$370:$E$380=CakyQuyhoach)*((NhuCau!W$370:W$380)/10))+SUMPRODUCT((NhuCau!$E$370:$E$380=Kykehoach)*((NhuCau!W$370:W$380)/5))+SUMPRODUCT((NhuCau!$E$370:$E$380=$C360)*(NhuCau!W$370:W$380))),2)</f>
        <v>0</v>
      </c>
      <c r="U360" s="2">
        <f>ROUND((SUMPRODUCT((NhuCau!$E$370:$E$380=CakyQuyhoach)*((NhuCau!X$370:X$380)/10))+SUMPRODUCT((NhuCau!$E$370:$E$380=Kykehoach)*((NhuCau!X$370:X$380)/5))+SUMPRODUCT((NhuCau!$E$370:$E$380=$C360)*(NhuCau!X$370:X$380))),2)</f>
        <v>0</v>
      </c>
      <c r="V360" s="2">
        <f>ROUND((SUMPRODUCT((NhuCau!$E$370:$E$380=CakyQuyhoach)*((NhuCau!Y$370:Y$380)/10))+SUMPRODUCT((NhuCau!$E$370:$E$380=Kykehoach)*((NhuCau!Y$370:Y$380)/5))+SUMPRODUCT((NhuCau!$E$370:$E$380=$C360)*(NhuCau!Y$370:Y$380))),2)</f>
        <v>0</v>
      </c>
      <c r="W360" s="2">
        <f>ROUND((SUMPRODUCT((NhuCau!$E$370:$E$380=CakyQuyhoach)*((NhuCau!Z$370:Z$380)/10))+SUMPRODUCT((NhuCau!$E$370:$E$380=Kykehoach)*((NhuCau!Z$370:Z$380)/5))+SUMPRODUCT((NhuCau!$E$370:$E$380=$C360)*(NhuCau!Z$370:Z$380))),2)</f>
        <v>0</v>
      </c>
      <c r="X360" s="2">
        <f>ROUND((SUMPRODUCT((NhuCau!$E$370:$E$380=CakyQuyhoach)*((NhuCau!AA$370:AA$380)/10))+SUMPRODUCT((NhuCau!$E$370:$E$380=Kykehoach)*((NhuCau!AA$370:AA$380)/5))+SUMPRODUCT((NhuCau!$E$370:$E$380=$C360)*(NhuCau!AA$370:AA$380))),2)</f>
        <v>0</v>
      </c>
      <c r="Y360" s="2">
        <f>ROUND((SUMPRODUCT((NhuCau!$E$370:$E$380=CakyQuyhoach)*((NhuCau!AB$370:AB$380)/10))+SUMPRODUCT((NhuCau!$E$370:$E$380=Kykehoach)*((NhuCau!AB$370:AB$380)/5))+SUMPRODUCT((NhuCau!$E$370:$E$380=$C360)*(NhuCau!AB$370:AB$380))),2)</f>
        <v>0</v>
      </c>
      <c r="Z360" s="2">
        <f>ROUND((SUMPRODUCT((NhuCau!$E$370:$E$380=CakyQuyhoach)*((NhuCau!AC$370:AC$380)/10))+SUMPRODUCT((NhuCau!$E$370:$E$380=Kykehoach)*((NhuCau!AC$370:AC$380)/5))+SUMPRODUCT((NhuCau!$E$370:$E$380=$C360)*(NhuCau!AC$370:AC$380))),2)</f>
        <v>0</v>
      </c>
      <c r="AA360" s="2">
        <f>ROUND((SUMPRODUCT((NhuCau!$E$370:$E$380=CakyQuyhoach)*((NhuCau!AD$370:AD$380)/10))+SUMPRODUCT((NhuCau!$E$370:$E$380=Kykehoach)*((NhuCau!AD$370:AD$380)/5))+SUMPRODUCT((NhuCau!$E$370:$E$380=$C360)*(NhuCau!AD$370:AD$380))),2)</f>
        <v>0</v>
      </c>
      <c r="AB360" s="2">
        <f>ROUND((SUMPRODUCT((NhuCau!$E$370:$E$380=CakyQuyhoach)*((NhuCau!AE$370:AE$380)/10))+SUMPRODUCT((NhuCau!$E$370:$E$380=Kykehoach)*((NhuCau!AE$370:AE$380)/5))+SUMPRODUCT((NhuCau!$E$370:$E$380=$C360)*(NhuCau!AE$370:AE$380))),2)</f>
        <v>0</v>
      </c>
      <c r="AC360" s="2">
        <f>ROUND((SUMPRODUCT((NhuCau!$E$370:$E$380=CakyQuyhoach)*((NhuCau!AF$370:AF$380)/10))+SUMPRODUCT((NhuCau!$E$370:$E$380=Kykehoach)*((NhuCau!AF$370:AF$380)/5))+SUMPRODUCT((NhuCau!$E$370:$E$380=$C360)*(NhuCau!AF$370:AF$380))),2)</f>
        <v>0</v>
      </c>
      <c r="AD360" s="2">
        <f>ROUND((SUMPRODUCT((NhuCau!$E$370:$E$380=CakyQuyhoach)*((NhuCau!AG$370:AG$380)/10))+SUMPRODUCT((NhuCau!$E$370:$E$380=Kykehoach)*((NhuCau!AG$370:AG$380)/5))+SUMPRODUCT((NhuCau!$E$370:$E$380=$C360)*(NhuCau!AG$370:AG$380))),2)</f>
        <v>0</v>
      </c>
      <c r="AE360" s="2">
        <f>ROUND((SUMPRODUCT((NhuCau!$E$370:$E$380=CakyQuyhoach)*((NhuCau!AH$370:AH$380)/10))+SUMPRODUCT((NhuCau!$E$370:$E$380=Kykehoach)*((NhuCau!AH$370:AH$380)/5))+SUMPRODUCT((NhuCau!$E$370:$E$380=$C360)*(NhuCau!AH$370:AH$380))),2)</f>
        <v>0</v>
      </c>
      <c r="AF360" s="2">
        <f>ROUND((SUMPRODUCT((NhuCau!$E$370:$E$380=CakyQuyhoach)*((NhuCau!AI$370:AI$380)/10))+SUMPRODUCT((NhuCau!$E$370:$E$380=Kykehoach)*((NhuCau!AI$370:AI$380)/5))+SUMPRODUCT((NhuCau!$E$370:$E$380=$C360)*(NhuCau!AI$370:AI$380))),2)</f>
        <v>0</v>
      </c>
      <c r="AG360" s="2">
        <f>ROUND((SUMPRODUCT((NhuCau!$E$370:$E$380=CakyQuyhoach)*((NhuCau!AJ$370:AJ$380)/10))+SUMPRODUCT((NhuCau!$E$370:$E$380=Kykehoach)*((NhuCau!AJ$370:AJ$380)/5))+SUMPRODUCT((NhuCau!$E$370:$E$380=$C360)*(NhuCau!AJ$370:AJ$380))),2)</f>
        <v>0</v>
      </c>
      <c r="AH360" s="2">
        <f>ROUND((SUMPRODUCT((NhuCau!$E$370:$E$380=CakyQuyhoach)*((NhuCau!AK$370:AK$380)/10))+SUMPRODUCT((NhuCau!$E$370:$E$380=Kykehoach)*((NhuCau!AK$370:AK$380)/5))+SUMPRODUCT((NhuCau!$E$370:$E$380=$C360)*(NhuCau!AK$370:AK$380))),2)</f>
        <v>0</v>
      </c>
      <c r="AI360" s="2">
        <f>ROUND((SUMPRODUCT((NhuCau!$E$370:$E$380=CakyQuyhoach)*((NhuCau!AL$370:AL$380)/10))+SUMPRODUCT((NhuCau!$E$370:$E$380=Kykehoach)*((NhuCau!AL$370:AL$380)/5))+SUMPRODUCT((NhuCau!$E$370:$E$380=$C360)*(NhuCau!AL$370:AL$380))),2)</f>
        <v>0</v>
      </c>
      <c r="AJ360" s="2">
        <f>ROUND((SUMPRODUCT((NhuCau!$E$370:$E$380=CakyQuyhoach)*((NhuCau!AM$370:AM$380)/10))+SUMPRODUCT((NhuCau!$E$370:$E$380=Kykehoach)*((NhuCau!AM$370:AM$380)/5))+SUMPRODUCT((NhuCau!$E$370:$E$380=$C360)*(NhuCau!AM$370:AM$380))),2)</f>
        <v>0</v>
      </c>
      <c r="AK360" s="2">
        <f>ROUND((SUMPRODUCT((NhuCau!$E$370:$E$380=CakyQuyhoach)*((NhuCau!AN$370:AN$380)/10))+SUMPRODUCT((NhuCau!$E$370:$E$380=Kykehoach)*((NhuCau!AN$370:AN$380)/5))+SUMPRODUCT((NhuCau!$E$370:$E$380=$C360)*(NhuCau!AN$370:AN$380))),2)</f>
        <v>0</v>
      </c>
      <c r="AL360" s="2">
        <f>ROUND((SUMPRODUCT((NhuCau!$E$370:$E$380=CakyQuyhoach)*((NhuCau!AO$370:AO$380)/10))+SUMPRODUCT((NhuCau!$E$370:$E$380=Kykehoach)*((NhuCau!AO$370:AO$380)/5))+SUMPRODUCT((NhuCau!$E$370:$E$380=$C360)*(NhuCau!AO$370:AO$380))),2)</f>
        <v>0</v>
      </c>
      <c r="AM360" s="2">
        <f>ROUND((SUMPRODUCT((NhuCau!$E$370:$E$380=CakyQuyhoach)*((NhuCau!AP$370:AP$380)/10))+SUMPRODUCT((NhuCau!$E$370:$E$380=Kykehoach)*((NhuCau!AP$370:AP$380)/5))+SUMPRODUCT((NhuCau!$E$370:$E$380=$C360)*(NhuCau!AP$370:AP$380))),2)</f>
        <v>0</v>
      </c>
      <c r="AN360" s="2">
        <f>ROUND((SUMPRODUCT((NhuCau!$E$370:$E$380=CakyQuyhoach)*((NhuCau!AQ$370:AQ$380)/10))+SUMPRODUCT((NhuCau!$E$370:$E$380=Kykehoach)*((NhuCau!AQ$370:AQ$380)/5))+SUMPRODUCT((NhuCau!$E$370:$E$380=$C360)*(NhuCau!AQ$370:AQ$380))),2)</f>
        <v>0</v>
      </c>
      <c r="AO360" s="2">
        <f>ROUND((SUMPRODUCT((NhuCau!$E$370:$E$380=CakyQuyhoach)*((NhuCau!AR$370:AR$380)/10))+SUMPRODUCT((NhuCau!$E$370:$E$380=Kykehoach)*((NhuCau!AR$370:AR$380)/5))+SUMPRODUCT((NhuCau!$E$370:$E$380=$C360)*(NhuCau!AR$370:AR$380))),2)</f>
        <v>0</v>
      </c>
      <c r="AP360" s="2">
        <f>ROUND((SUMPRODUCT((NhuCau!$E$370:$E$380=CakyQuyhoach)*((NhuCau!AS$370:AS$380)/10))+SUMPRODUCT((NhuCau!$E$370:$E$380=Kykehoach)*((NhuCau!AS$370:AS$380)/5))+SUMPRODUCT((NhuCau!$E$370:$E$380=$C360)*(NhuCau!AS$370:AS$380))),2)</f>
        <v>0</v>
      </c>
      <c r="AQ360" s="2">
        <f>ROUND((SUMPRODUCT((NhuCau!$E$370:$E$380=CakyQuyhoach)*((NhuCau!AT$370:AT$380)/10))+SUMPRODUCT((NhuCau!$E$370:$E$380=Kykehoach)*((NhuCau!AT$370:AT$380)/5))+SUMPRODUCT((NhuCau!$E$370:$E$380=$C360)*(NhuCau!AT$370:AT$380))),2)</f>
        <v>0</v>
      </c>
      <c r="AR360" s="2">
        <f>ROUND((SUMPRODUCT((NhuCau!$E$370:$E$380=CakyQuyhoach)*((NhuCau!AU$370:AU$380)/10))+SUMPRODUCT((NhuCau!$E$370:$E$380=Kykehoach)*((NhuCau!AU$370:AU$380)/5))+SUMPRODUCT((NhuCau!$E$370:$E$380=$C360)*(NhuCau!AU$370:AU$380))),2)</f>
        <v>0</v>
      </c>
      <c r="AS360" s="2">
        <f>ROUND((SUMPRODUCT((NhuCau!$E$370:$E$380=CakyQuyhoach)*((NhuCau!AV$370:AV$380)/10))+SUMPRODUCT((NhuCau!$E$370:$E$380=Kykehoach)*((NhuCau!AV$370:AV$380)/5))+SUMPRODUCT((NhuCau!$E$370:$E$380=$C360)*(NhuCau!AV$370:AV$380))),2)</f>
        <v>0</v>
      </c>
      <c r="AT360" s="2">
        <f>ROUND((SUMPRODUCT((NhuCau!$E$370:$E$380=CakyQuyhoach)*((NhuCau!AW$370:AW$380)/10))+SUMPRODUCT((NhuCau!$E$370:$E$380=Kykehoach)*((NhuCau!AW$370:AW$380)/5))+SUMPRODUCT((NhuCau!$E$370:$E$380=$C360)*(NhuCau!AW$370:AW$380))),2)</f>
        <v>0</v>
      </c>
      <c r="AU360" s="2">
        <f>ROUND((SUMPRODUCT((NhuCau!$E$370:$E$380=CakyQuyhoach)*((NhuCau!AX$370:AX$380)/10))+SUMPRODUCT((NhuCau!$E$370:$E$380=Kykehoach)*((NhuCau!AX$370:AX$380)/5))+SUMPRODUCT((NhuCau!$E$370:$E$380=$C360)*(NhuCau!AX$370:AX$380))),2)</f>
        <v>0</v>
      </c>
      <c r="AV360" s="2">
        <f>ROUND((SUMPRODUCT((NhuCau!$E$370:$E$380=CakyQuyhoach)*((NhuCau!AY$370:AY$380)/10))+SUMPRODUCT((NhuCau!$E$370:$E$380=Kykehoach)*((NhuCau!AY$370:AY$380)/5))+SUMPRODUCT((NhuCau!$E$370:$E$380=$C360)*(NhuCau!AY$370:AY$380))),2)</f>
        <v>0</v>
      </c>
      <c r="AW360" s="2">
        <f>ROUND((SUMPRODUCT((NhuCau!$E$370:$E$380=CakyQuyhoach)*((NhuCau!AZ$370:AZ$380)/10))+SUMPRODUCT((NhuCau!$E$370:$E$380=Kykehoach)*((NhuCau!AZ$370:AZ$380)/5))+SUMPRODUCT((NhuCau!$E$370:$E$380=$C360)*(NhuCau!AZ$370:AZ$380))),2)</f>
        <v>0</v>
      </c>
      <c r="AX360" s="2">
        <f>ROUND((SUMPRODUCT((NhuCau!$E$370:$E$380=CakyQuyhoach)*((NhuCau!BA$370:BA$380)/10))+SUMPRODUCT((NhuCau!$E$370:$E$380=Kykehoach)*((NhuCau!BA$370:BA$380)/5))+SUMPRODUCT((NhuCau!$E$370:$E$380=$C360)*(NhuCau!BA$370:BA$380))),2)</f>
        <v>0</v>
      </c>
      <c r="AY360" s="2">
        <f>ROUND((SUMPRODUCT((NhuCau!$E$370:$E$380=CakyQuyhoach)*((NhuCau!BB$370:BB$380)/10))+SUMPRODUCT((NhuCau!$E$370:$E$380=Kykehoach)*((NhuCau!BB$370:BB$380)/5))+SUMPRODUCT((NhuCau!$E$370:$E$380=$C360)*(NhuCau!BB$370:BB$380))),2)</f>
        <v>0</v>
      </c>
      <c r="AZ360" s="2">
        <f>ROUND((SUMPRODUCT((NhuCau!$E$370:$E$380=CakyQuyhoach)*((NhuCau!BD$370:BD$380)/10))+SUMPRODUCT((NhuCau!$E$370:$E$380=Kykehoach)*((NhuCau!BD$370:BD$380)/5))+SUMPRODUCT((NhuCau!$E$370:$E$380=$C360)*(NhuCau!BD$370:BD$380))),2)</f>
        <v>0</v>
      </c>
      <c r="BA360" s="2">
        <f>ROUND((SUMPRODUCT((NhuCau!$E$370:$E$380=CakyQuyhoach)*((NhuCau!BE$370:BE$380)/10))+SUMPRODUCT((NhuCau!$E$370:$E$380=Kykehoach)*((NhuCau!BE$370:BE$380)/5))+SUMPRODUCT((NhuCau!$E$370:$E$380=$C360)*(NhuCau!BE$370:BE$380))),2)</f>
        <v>0</v>
      </c>
      <c r="BB360" s="2">
        <f>ROUND((SUMPRODUCT((NhuCau!$E$370:$E$380=CakyQuyhoach)*((NhuCau!BF$370:BF$380)/10))+SUMPRODUCT((NhuCau!$E$370:$E$380=Kykehoach)*((NhuCau!BF$370:BF$380)/5))+SUMPRODUCT((NhuCau!$E$370:$E$380=$C360)*(NhuCau!BF$370:BF$380))),2)</f>
        <v>0</v>
      </c>
      <c r="BC360" s="2">
        <f>ROUND((SUMPRODUCT((NhuCau!$E$370:$E$380=CakyQuyhoach)*((NhuCau!BG$370:BG$380)/10))+SUMPRODUCT((NhuCau!$E$370:$E$380=Kykehoach)*((NhuCau!BG$370:BG$380)/5))+SUMPRODUCT((NhuCau!$E$370:$E$380=$C360)*(NhuCau!BG$370:BG$380))),2)</f>
        <v>0</v>
      </c>
      <c r="BD360" s="2">
        <f>ROUND((SUMPRODUCT((NhuCau!$E$370:$E$380=CakyQuyhoach)*((NhuCau!BH$370:BH$380)/10))+SUMPRODUCT((NhuCau!$E$370:$E$380=Kykehoach)*((NhuCau!BH$370:BH$380)/5))+SUMPRODUCT((NhuCau!$E$370:$E$380=$C360)*(NhuCau!BH$370:BH$380))),2)</f>
        <v>0</v>
      </c>
      <c r="BE360" s="2">
        <f>ROUND((SUMPRODUCT((NhuCau!$E$370:$E$380=CakyQuyhoach)*((NhuCau!BI$370:BI$380)/10))+SUMPRODUCT((NhuCau!$E$370:$E$380=Kykehoach)*((NhuCau!BI$370:BI$380)/5))+SUMPRODUCT((NhuCau!$E$370:$E$380=$C360)*(NhuCau!BI$370:BI$380))),2)</f>
        <v>0</v>
      </c>
      <c r="BF360" s="2">
        <f>ROUND((SUMPRODUCT((NhuCau!$E$370:$E$380=CakyQuyhoach)*((NhuCau!BJ$370:BJ$380)/10))+SUMPRODUCT((NhuCau!$E$370:$E$380=Kykehoach)*((NhuCau!BJ$370:BJ$380)/5))+SUMPRODUCT((NhuCau!$E$370:$E$380=$C360)*(NhuCau!BJ$370:BJ$380))),2)</f>
        <v>0</v>
      </c>
      <c r="BG360" s="2">
        <f>ROUND((SUMPRODUCT((NhuCau!$E$370:$E$380=CakyQuyhoach)*((NhuCau!BK$370:BK$380)/10))+SUMPRODUCT((NhuCau!$E$370:$E$380=Kykehoach)*((NhuCau!BK$370:BK$380)/5))+SUMPRODUCT((NhuCau!$E$370:$E$380=$C360)*(NhuCau!BK$370:BK$380))),2)</f>
        <v>0</v>
      </c>
    </row>
    <row r="361" spans="1:59" s="1" customFormat="1" ht="16.5" customHeight="1">
      <c r="A361" s="251" t="s">
        <v>42</v>
      </c>
      <c r="B361" s="252"/>
      <c r="C361" s="253" t="str">
        <f>BANGTINH!O10</f>
        <v>Năm 2029</v>
      </c>
      <c r="D361" s="246" t="s">
        <v>57</v>
      </c>
      <c r="E361" s="255">
        <f>SUM(F361:BG361)</f>
        <v>0</v>
      </c>
      <c r="F361" s="2">
        <f>ROUND((SUMPRODUCT((NhuCau!$E$370:$E$380=CakyQuyhoach)*((NhuCau!I$370:I$380)/10))+SUMPRODUCT((NhuCau!$E$370:$E$380=Kykehoach)*((NhuCau!I$370:I$380)/5))+SUMPRODUCT((NhuCau!$E$370:$E$380=$C361)*(NhuCau!I$370:I$380))),2)</f>
        <v>0</v>
      </c>
      <c r="G361" s="2">
        <f>ROUND((SUMPRODUCT((NhuCau!$E$370:$E$380=CakyQuyhoach)*((NhuCau!J$370:J$380)/10))+SUMPRODUCT((NhuCau!$E$370:$E$380=Kykehoach)*((NhuCau!J$370:J$380)/5))+SUMPRODUCT((NhuCau!$E$370:$E$380=$C361)*(NhuCau!J$370:J$380))),2)</f>
        <v>0</v>
      </c>
      <c r="H361" s="2">
        <f>ROUND((SUMPRODUCT((NhuCau!$E$370:$E$380=CakyQuyhoach)*((NhuCau!K$370:K$380)/10))+SUMPRODUCT((NhuCau!$E$370:$E$380=Kykehoach)*((NhuCau!K$370:K$380)/5))+SUMPRODUCT((NhuCau!$E$370:$E$380=$C361)*(NhuCau!K$370:K$380))),2)</f>
        <v>0</v>
      </c>
      <c r="I361" s="2">
        <f>ROUND((SUMPRODUCT((NhuCau!$E$370:$E$380=CakyQuyhoach)*((NhuCau!L$370:L$380)/10))+SUMPRODUCT((NhuCau!$E$370:$E$380=Kykehoach)*((NhuCau!L$370:L$380)/5))+SUMPRODUCT((NhuCau!$E$370:$E$380=$C361)*(NhuCau!L$370:L$380))),2)</f>
        <v>0</v>
      </c>
      <c r="J361" s="2">
        <f>ROUND((SUMPRODUCT((NhuCau!$E$370:$E$380=CakyQuyhoach)*((NhuCau!M$370:M$380)/10))+SUMPRODUCT((NhuCau!$E$370:$E$380=Kykehoach)*((NhuCau!M$370:M$380)/5))+SUMPRODUCT((NhuCau!$E$370:$E$380=$C361)*(NhuCau!M$370:M$380))),2)</f>
        <v>0</v>
      </c>
      <c r="K361" s="2">
        <f>ROUND((SUMPRODUCT((NhuCau!$E$370:$E$380=CakyQuyhoach)*((NhuCau!N$370:N$380)/10))+SUMPRODUCT((NhuCau!$E$370:$E$380=Kykehoach)*((NhuCau!N$370:N$380)/5))+SUMPRODUCT((NhuCau!$E$370:$E$380=$C361)*(NhuCau!N$370:N$380))),2)</f>
        <v>0</v>
      </c>
      <c r="L361" s="2">
        <f>ROUND((SUMPRODUCT((NhuCau!$E$370:$E$380=CakyQuyhoach)*((NhuCau!O$370:O$380)/10))+SUMPRODUCT((NhuCau!$E$370:$E$380=Kykehoach)*((NhuCau!O$370:O$380)/5))+SUMPRODUCT((NhuCau!$E$370:$E$380=$C361)*(NhuCau!O$370:O$380))),2)</f>
        <v>0</v>
      </c>
      <c r="M361" s="2">
        <f>ROUND((SUMPRODUCT((NhuCau!$E$370:$E$380=CakyQuyhoach)*((NhuCau!P$370:P$380)/10))+SUMPRODUCT((NhuCau!$E$370:$E$380=Kykehoach)*((NhuCau!P$370:P$380)/5))+SUMPRODUCT((NhuCau!$E$370:$E$380=$C361)*(NhuCau!P$370:P$380))),2)</f>
        <v>0</v>
      </c>
      <c r="N361" s="2">
        <f>ROUND((SUMPRODUCT((NhuCau!$E$370:$E$380=CakyQuyhoach)*((NhuCau!Q$370:Q$380)/10))+SUMPRODUCT((NhuCau!$E$370:$E$380=Kykehoach)*((NhuCau!Q$370:Q$380)/5))+SUMPRODUCT((NhuCau!$E$370:$E$380=$C361)*(NhuCau!Q$370:Q$380))),2)</f>
        <v>0</v>
      </c>
      <c r="O361" s="2">
        <f>ROUND((SUMPRODUCT((NhuCau!$E$370:$E$380=CakyQuyhoach)*((NhuCau!R$370:R$380)/10))+SUMPRODUCT((NhuCau!$E$370:$E$380=Kykehoach)*((NhuCau!R$370:R$380)/5))+SUMPRODUCT((NhuCau!$E$370:$E$380=$C361)*(NhuCau!R$370:R$380))),2)</f>
        <v>0</v>
      </c>
      <c r="P361" s="2">
        <f>ROUND((SUMPRODUCT((NhuCau!$E$370:$E$380=CakyQuyhoach)*((NhuCau!S$370:S$380)/10))+SUMPRODUCT((NhuCau!$E$370:$E$380=Kykehoach)*((NhuCau!S$370:S$380)/5))+SUMPRODUCT((NhuCau!$E$370:$E$380=$C361)*(NhuCau!S$370:S$380))),2)</f>
        <v>0</v>
      </c>
      <c r="Q361" s="2">
        <f>ROUND((SUMPRODUCT((NhuCau!$E$370:$E$380=CakyQuyhoach)*((NhuCau!T$370:T$380)/10))+SUMPRODUCT((NhuCau!$E$370:$E$380=Kykehoach)*((NhuCau!T$370:T$380)/5))+SUMPRODUCT((NhuCau!$E$370:$E$380=$C361)*(NhuCau!T$370:T$380))),2)</f>
        <v>0</v>
      </c>
      <c r="R361" s="2">
        <f>ROUND((SUMPRODUCT((NhuCau!$E$370:$E$380=CakyQuyhoach)*((NhuCau!U$370:U$380)/10))+SUMPRODUCT((NhuCau!$E$370:$E$380=Kykehoach)*((NhuCau!U$370:U$380)/5))+SUMPRODUCT((NhuCau!$E$370:$E$380=$C361)*(NhuCau!U$370:U$380))),2)</f>
        <v>0</v>
      </c>
      <c r="S361" s="2">
        <f>ROUND((SUMPRODUCT((NhuCau!$E$370:$E$380=CakyQuyhoach)*((NhuCau!V$370:V$380)/10))+SUMPRODUCT((NhuCau!$E$370:$E$380=Kykehoach)*((NhuCau!V$370:V$380)/5))+SUMPRODUCT((NhuCau!$E$370:$E$380=$C361)*(NhuCau!V$370:V$380))),2)</f>
        <v>0</v>
      </c>
      <c r="T361" s="2">
        <f>ROUND((SUMPRODUCT((NhuCau!$E$370:$E$380=CakyQuyhoach)*((NhuCau!W$370:W$380)/10))+SUMPRODUCT((NhuCau!$E$370:$E$380=Kykehoach)*((NhuCau!W$370:W$380)/5))+SUMPRODUCT((NhuCau!$E$370:$E$380=$C361)*(NhuCau!W$370:W$380))),2)</f>
        <v>0</v>
      </c>
      <c r="U361" s="2">
        <f>ROUND((SUMPRODUCT((NhuCau!$E$370:$E$380=CakyQuyhoach)*((NhuCau!X$370:X$380)/10))+SUMPRODUCT((NhuCau!$E$370:$E$380=Kykehoach)*((NhuCau!X$370:X$380)/5))+SUMPRODUCT((NhuCau!$E$370:$E$380=$C361)*(NhuCau!X$370:X$380))),2)</f>
        <v>0</v>
      </c>
      <c r="V361" s="2">
        <f>ROUND((SUMPRODUCT((NhuCau!$E$370:$E$380=CakyQuyhoach)*((NhuCau!Y$370:Y$380)/10))+SUMPRODUCT((NhuCau!$E$370:$E$380=Kykehoach)*((NhuCau!Y$370:Y$380)/5))+SUMPRODUCT((NhuCau!$E$370:$E$380=$C361)*(NhuCau!Y$370:Y$380))),2)</f>
        <v>0</v>
      </c>
      <c r="W361" s="2">
        <f>ROUND((SUMPRODUCT((NhuCau!$E$370:$E$380=CakyQuyhoach)*((NhuCau!Z$370:Z$380)/10))+SUMPRODUCT((NhuCau!$E$370:$E$380=Kykehoach)*((NhuCau!Z$370:Z$380)/5))+SUMPRODUCT((NhuCau!$E$370:$E$380=$C361)*(NhuCau!Z$370:Z$380))),2)</f>
        <v>0</v>
      </c>
      <c r="X361" s="2">
        <f>ROUND((SUMPRODUCT((NhuCau!$E$370:$E$380=CakyQuyhoach)*((NhuCau!AA$370:AA$380)/10))+SUMPRODUCT((NhuCau!$E$370:$E$380=Kykehoach)*((NhuCau!AA$370:AA$380)/5))+SUMPRODUCT((NhuCau!$E$370:$E$380=$C361)*(NhuCau!AA$370:AA$380))),2)</f>
        <v>0</v>
      </c>
      <c r="Y361" s="2">
        <f>ROUND((SUMPRODUCT((NhuCau!$E$370:$E$380=CakyQuyhoach)*((NhuCau!AB$370:AB$380)/10))+SUMPRODUCT((NhuCau!$E$370:$E$380=Kykehoach)*((NhuCau!AB$370:AB$380)/5))+SUMPRODUCT((NhuCau!$E$370:$E$380=$C361)*(NhuCau!AB$370:AB$380))),2)</f>
        <v>0</v>
      </c>
      <c r="Z361" s="2">
        <f>ROUND((SUMPRODUCT((NhuCau!$E$370:$E$380=CakyQuyhoach)*((NhuCau!AC$370:AC$380)/10))+SUMPRODUCT((NhuCau!$E$370:$E$380=Kykehoach)*((NhuCau!AC$370:AC$380)/5))+SUMPRODUCT((NhuCau!$E$370:$E$380=$C361)*(NhuCau!AC$370:AC$380))),2)</f>
        <v>0</v>
      </c>
      <c r="AA361" s="2">
        <f>ROUND((SUMPRODUCT((NhuCau!$E$370:$E$380=CakyQuyhoach)*((NhuCau!AD$370:AD$380)/10))+SUMPRODUCT((NhuCau!$E$370:$E$380=Kykehoach)*((NhuCau!AD$370:AD$380)/5))+SUMPRODUCT((NhuCau!$E$370:$E$380=$C361)*(NhuCau!AD$370:AD$380))),2)</f>
        <v>0</v>
      </c>
      <c r="AB361" s="2">
        <f>ROUND((SUMPRODUCT((NhuCau!$E$370:$E$380=CakyQuyhoach)*((NhuCau!AE$370:AE$380)/10))+SUMPRODUCT((NhuCau!$E$370:$E$380=Kykehoach)*((NhuCau!AE$370:AE$380)/5))+SUMPRODUCT((NhuCau!$E$370:$E$380=$C361)*(NhuCau!AE$370:AE$380))),2)</f>
        <v>0</v>
      </c>
      <c r="AC361" s="2">
        <f>ROUND((SUMPRODUCT((NhuCau!$E$370:$E$380=CakyQuyhoach)*((NhuCau!AF$370:AF$380)/10))+SUMPRODUCT((NhuCau!$E$370:$E$380=Kykehoach)*((NhuCau!AF$370:AF$380)/5))+SUMPRODUCT((NhuCau!$E$370:$E$380=$C361)*(NhuCau!AF$370:AF$380))),2)</f>
        <v>0</v>
      </c>
      <c r="AD361" s="2">
        <f>ROUND((SUMPRODUCT((NhuCau!$E$370:$E$380=CakyQuyhoach)*((NhuCau!AG$370:AG$380)/10))+SUMPRODUCT((NhuCau!$E$370:$E$380=Kykehoach)*((NhuCau!AG$370:AG$380)/5))+SUMPRODUCT((NhuCau!$E$370:$E$380=$C361)*(NhuCau!AG$370:AG$380))),2)</f>
        <v>0</v>
      </c>
      <c r="AE361" s="2">
        <f>ROUND((SUMPRODUCT((NhuCau!$E$370:$E$380=CakyQuyhoach)*((NhuCau!AH$370:AH$380)/10))+SUMPRODUCT((NhuCau!$E$370:$E$380=Kykehoach)*((NhuCau!AH$370:AH$380)/5))+SUMPRODUCT((NhuCau!$E$370:$E$380=$C361)*(NhuCau!AH$370:AH$380))),2)</f>
        <v>0</v>
      </c>
      <c r="AF361" s="2">
        <f>ROUND((SUMPRODUCT((NhuCau!$E$370:$E$380=CakyQuyhoach)*((NhuCau!AI$370:AI$380)/10))+SUMPRODUCT((NhuCau!$E$370:$E$380=Kykehoach)*((NhuCau!AI$370:AI$380)/5))+SUMPRODUCT((NhuCau!$E$370:$E$380=$C361)*(NhuCau!AI$370:AI$380))),2)</f>
        <v>0</v>
      </c>
      <c r="AG361" s="2">
        <f>ROUND((SUMPRODUCT((NhuCau!$E$370:$E$380=CakyQuyhoach)*((NhuCau!AJ$370:AJ$380)/10))+SUMPRODUCT((NhuCau!$E$370:$E$380=Kykehoach)*((NhuCau!AJ$370:AJ$380)/5))+SUMPRODUCT((NhuCau!$E$370:$E$380=$C361)*(NhuCau!AJ$370:AJ$380))),2)</f>
        <v>0</v>
      </c>
      <c r="AH361" s="2">
        <f>ROUND((SUMPRODUCT((NhuCau!$E$370:$E$380=CakyQuyhoach)*((NhuCau!AK$370:AK$380)/10))+SUMPRODUCT((NhuCau!$E$370:$E$380=Kykehoach)*((NhuCau!AK$370:AK$380)/5))+SUMPRODUCT((NhuCau!$E$370:$E$380=$C361)*(NhuCau!AK$370:AK$380))),2)</f>
        <v>0</v>
      </c>
      <c r="AI361" s="2">
        <f>ROUND((SUMPRODUCT((NhuCau!$E$370:$E$380=CakyQuyhoach)*((NhuCau!AL$370:AL$380)/10))+SUMPRODUCT((NhuCau!$E$370:$E$380=Kykehoach)*((NhuCau!AL$370:AL$380)/5))+SUMPRODUCT((NhuCau!$E$370:$E$380=$C361)*(NhuCau!AL$370:AL$380))),2)</f>
        <v>0</v>
      </c>
      <c r="AJ361" s="2">
        <f>ROUND((SUMPRODUCT((NhuCau!$E$370:$E$380=CakyQuyhoach)*((NhuCau!AM$370:AM$380)/10))+SUMPRODUCT((NhuCau!$E$370:$E$380=Kykehoach)*((NhuCau!AM$370:AM$380)/5))+SUMPRODUCT((NhuCau!$E$370:$E$380=$C361)*(NhuCau!AM$370:AM$380))),2)</f>
        <v>0</v>
      </c>
      <c r="AK361" s="2">
        <f>ROUND((SUMPRODUCT((NhuCau!$E$370:$E$380=CakyQuyhoach)*((NhuCau!AN$370:AN$380)/10))+SUMPRODUCT((NhuCau!$E$370:$E$380=Kykehoach)*((NhuCau!AN$370:AN$380)/5))+SUMPRODUCT((NhuCau!$E$370:$E$380=$C361)*(NhuCau!AN$370:AN$380))),2)</f>
        <v>0</v>
      </c>
      <c r="AL361" s="2">
        <f>ROUND((SUMPRODUCT((NhuCau!$E$370:$E$380=CakyQuyhoach)*((NhuCau!AO$370:AO$380)/10))+SUMPRODUCT((NhuCau!$E$370:$E$380=Kykehoach)*((NhuCau!AO$370:AO$380)/5))+SUMPRODUCT((NhuCau!$E$370:$E$380=$C361)*(NhuCau!AO$370:AO$380))),2)</f>
        <v>0</v>
      </c>
      <c r="AM361" s="2">
        <f>ROUND((SUMPRODUCT((NhuCau!$E$370:$E$380=CakyQuyhoach)*((NhuCau!AP$370:AP$380)/10))+SUMPRODUCT((NhuCau!$E$370:$E$380=Kykehoach)*((NhuCau!AP$370:AP$380)/5))+SUMPRODUCT((NhuCau!$E$370:$E$380=$C361)*(NhuCau!AP$370:AP$380))),2)</f>
        <v>0</v>
      </c>
      <c r="AN361" s="2">
        <f>ROUND((SUMPRODUCT((NhuCau!$E$370:$E$380=CakyQuyhoach)*((NhuCau!AQ$370:AQ$380)/10))+SUMPRODUCT((NhuCau!$E$370:$E$380=Kykehoach)*((NhuCau!AQ$370:AQ$380)/5))+SUMPRODUCT((NhuCau!$E$370:$E$380=$C361)*(NhuCau!AQ$370:AQ$380))),2)</f>
        <v>0</v>
      </c>
      <c r="AO361" s="2">
        <f>ROUND((SUMPRODUCT((NhuCau!$E$370:$E$380=CakyQuyhoach)*((NhuCau!AR$370:AR$380)/10))+SUMPRODUCT((NhuCau!$E$370:$E$380=Kykehoach)*((NhuCau!AR$370:AR$380)/5))+SUMPRODUCT((NhuCau!$E$370:$E$380=$C361)*(NhuCau!AR$370:AR$380))),2)</f>
        <v>0</v>
      </c>
      <c r="AP361" s="2">
        <f>ROUND((SUMPRODUCT((NhuCau!$E$370:$E$380=CakyQuyhoach)*((NhuCau!AS$370:AS$380)/10))+SUMPRODUCT((NhuCau!$E$370:$E$380=Kykehoach)*((NhuCau!AS$370:AS$380)/5))+SUMPRODUCT((NhuCau!$E$370:$E$380=$C361)*(NhuCau!AS$370:AS$380))),2)</f>
        <v>0</v>
      </c>
      <c r="AQ361" s="2">
        <f>ROUND((SUMPRODUCT((NhuCau!$E$370:$E$380=CakyQuyhoach)*((NhuCau!AT$370:AT$380)/10))+SUMPRODUCT((NhuCau!$E$370:$E$380=Kykehoach)*((NhuCau!AT$370:AT$380)/5))+SUMPRODUCT((NhuCau!$E$370:$E$380=$C361)*(NhuCau!AT$370:AT$380))),2)</f>
        <v>0</v>
      </c>
      <c r="AR361" s="2">
        <f>ROUND((SUMPRODUCT((NhuCau!$E$370:$E$380=CakyQuyhoach)*((NhuCau!AU$370:AU$380)/10))+SUMPRODUCT((NhuCau!$E$370:$E$380=Kykehoach)*((NhuCau!AU$370:AU$380)/5))+SUMPRODUCT((NhuCau!$E$370:$E$380=$C361)*(NhuCau!AU$370:AU$380))),2)</f>
        <v>0</v>
      </c>
      <c r="AS361" s="2">
        <f>ROUND((SUMPRODUCT((NhuCau!$E$370:$E$380=CakyQuyhoach)*((NhuCau!AV$370:AV$380)/10))+SUMPRODUCT((NhuCau!$E$370:$E$380=Kykehoach)*((NhuCau!AV$370:AV$380)/5))+SUMPRODUCT((NhuCau!$E$370:$E$380=$C361)*(NhuCau!AV$370:AV$380))),2)</f>
        <v>0</v>
      </c>
      <c r="AT361" s="2">
        <f>ROUND((SUMPRODUCT((NhuCau!$E$370:$E$380=CakyQuyhoach)*((NhuCau!AW$370:AW$380)/10))+SUMPRODUCT((NhuCau!$E$370:$E$380=Kykehoach)*((NhuCau!AW$370:AW$380)/5))+SUMPRODUCT((NhuCau!$E$370:$E$380=$C361)*(NhuCau!AW$370:AW$380))),2)</f>
        <v>0</v>
      </c>
      <c r="AU361" s="2">
        <f>ROUND((SUMPRODUCT((NhuCau!$E$370:$E$380=CakyQuyhoach)*((NhuCau!AX$370:AX$380)/10))+SUMPRODUCT((NhuCau!$E$370:$E$380=Kykehoach)*((NhuCau!AX$370:AX$380)/5))+SUMPRODUCT((NhuCau!$E$370:$E$380=$C361)*(NhuCau!AX$370:AX$380))),2)</f>
        <v>0</v>
      </c>
      <c r="AV361" s="2">
        <f>ROUND((SUMPRODUCT((NhuCau!$E$370:$E$380=CakyQuyhoach)*((NhuCau!AY$370:AY$380)/10))+SUMPRODUCT((NhuCau!$E$370:$E$380=Kykehoach)*((NhuCau!AY$370:AY$380)/5))+SUMPRODUCT((NhuCau!$E$370:$E$380=$C361)*(NhuCau!AY$370:AY$380))),2)</f>
        <v>0</v>
      </c>
      <c r="AW361" s="2">
        <f>ROUND((SUMPRODUCT((NhuCau!$E$370:$E$380=CakyQuyhoach)*((NhuCau!AZ$370:AZ$380)/10))+SUMPRODUCT((NhuCau!$E$370:$E$380=Kykehoach)*((NhuCau!AZ$370:AZ$380)/5))+SUMPRODUCT((NhuCau!$E$370:$E$380=$C361)*(NhuCau!AZ$370:AZ$380))),2)</f>
        <v>0</v>
      </c>
      <c r="AX361" s="2">
        <f>ROUND((SUMPRODUCT((NhuCau!$E$370:$E$380=CakyQuyhoach)*((NhuCau!BA$370:BA$380)/10))+SUMPRODUCT((NhuCau!$E$370:$E$380=Kykehoach)*((NhuCau!BA$370:BA$380)/5))+SUMPRODUCT((NhuCau!$E$370:$E$380=$C361)*(NhuCau!BA$370:BA$380))),2)</f>
        <v>0</v>
      </c>
      <c r="AY361" s="2">
        <f>ROUND((SUMPRODUCT((NhuCau!$E$370:$E$380=CakyQuyhoach)*((NhuCau!BB$370:BB$380)/10))+SUMPRODUCT((NhuCau!$E$370:$E$380=Kykehoach)*((NhuCau!BB$370:BB$380)/5))+SUMPRODUCT((NhuCau!$E$370:$E$380=$C361)*(NhuCau!BB$370:BB$380))),2)</f>
        <v>0</v>
      </c>
      <c r="AZ361" s="2">
        <f>ROUND((SUMPRODUCT((NhuCau!$E$370:$E$380=CakyQuyhoach)*((NhuCau!BD$370:BD$380)/10))+SUMPRODUCT((NhuCau!$E$370:$E$380=Kykehoach)*((NhuCau!BD$370:BD$380)/5))+SUMPRODUCT((NhuCau!$E$370:$E$380=$C361)*(NhuCau!BD$370:BD$380))),2)</f>
        <v>0</v>
      </c>
      <c r="BA361" s="2">
        <f>ROUND((SUMPRODUCT((NhuCau!$E$370:$E$380=CakyQuyhoach)*((NhuCau!BE$370:BE$380)/10))+SUMPRODUCT((NhuCau!$E$370:$E$380=Kykehoach)*((NhuCau!BE$370:BE$380)/5))+SUMPRODUCT((NhuCau!$E$370:$E$380=$C361)*(NhuCau!BE$370:BE$380))),2)</f>
        <v>0</v>
      </c>
      <c r="BB361" s="2">
        <f>ROUND((SUMPRODUCT((NhuCau!$E$370:$E$380=CakyQuyhoach)*((NhuCau!BF$370:BF$380)/10))+SUMPRODUCT((NhuCau!$E$370:$E$380=Kykehoach)*((NhuCau!BF$370:BF$380)/5))+SUMPRODUCT((NhuCau!$E$370:$E$380=$C361)*(NhuCau!BF$370:BF$380))),2)</f>
        <v>0</v>
      </c>
      <c r="BC361" s="2">
        <f>ROUND((SUMPRODUCT((NhuCau!$E$370:$E$380=CakyQuyhoach)*((NhuCau!BG$370:BG$380)/10))+SUMPRODUCT((NhuCau!$E$370:$E$380=Kykehoach)*((NhuCau!BG$370:BG$380)/5))+SUMPRODUCT((NhuCau!$E$370:$E$380=$C361)*(NhuCau!BG$370:BG$380))),2)</f>
        <v>0</v>
      </c>
      <c r="BD361" s="2">
        <f>ROUND((SUMPRODUCT((NhuCau!$E$370:$E$380=CakyQuyhoach)*((NhuCau!BH$370:BH$380)/10))+SUMPRODUCT((NhuCau!$E$370:$E$380=Kykehoach)*((NhuCau!BH$370:BH$380)/5))+SUMPRODUCT((NhuCau!$E$370:$E$380=$C361)*(NhuCau!BH$370:BH$380))),2)</f>
        <v>0</v>
      </c>
      <c r="BE361" s="2">
        <f>ROUND((SUMPRODUCT((NhuCau!$E$370:$E$380=CakyQuyhoach)*((NhuCau!BI$370:BI$380)/10))+SUMPRODUCT((NhuCau!$E$370:$E$380=Kykehoach)*((NhuCau!BI$370:BI$380)/5))+SUMPRODUCT((NhuCau!$E$370:$E$380=$C361)*(NhuCau!BI$370:BI$380))),2)</f>
        <v>0</v>
      </c>
      <c r="BF361" s="2">
        <f>ROUND((SUMPRODUCT((NhuCau!$E$370:$E$380=CakyQuyhoach)*((NhuCau!BJ$370:BJ$380)/10))+SUMPRODUCT((NhuCau!$E$370:$E$380=Kykehoach)*((NhuCau!BJ$370:BJ$380)/5))+SUMPRODUCT((NhuCau!$E$370:$E$380=$C361)*(NhuCau!BJ$370:BJ$380))),2)</f>
        <v>0</v>
      </c>
      <c r="BG361" s="2">
        <f>ROUND((SUMPRODUCT((NhuCau!$E$370:$E$380=CakyQuyhoach)*((NhuCau!BK$370:BK$380)/10))+SUMPRODUCT((NhuCau!$E$370:$E$380=Kykehoach)*((NhuCau!BK$370:BK$380)/5))+SUMPRODUCT((NhuCau!$E$370:$E$380=$C361)*(NhuCau!BK$370:BK$380))),2)</f>
        <v>0</v>
      </c>
    </row>
    <row r="362" spans="1:59" s="5" customFormat="1" ht="16.5" customHeight="1">
      <c r="A362" s="117" t="s">
        <v>42</v>
      </c>
      <c r="B362" s="256"/>
      <c r="C362" s="249" t="str">
        <f>BANGTINH!O11</f>
        <v>Năm 2030</v>
      </c>
      <c r="D362" s="246" t="s">
        <v>57</v>
      </c>
      <c r="E362" s="257">
        <f t="shared" ref="E362:F362" si="184">E355-E356</f>
        <v>0</v>
      </c>
      <c r="F362" s="8">
        <f t="shared" si="184"/>
        <v>0</v>
      </c>
      <c r="G362" s="8">
        <f t="shared" ref="G362:BG362" si="185">G355-G356</f>
        <v>0</v>
      </c>
      <c r="H362" s="8">
        <f t="shared" si="185"/>
        <v>0</v>
      </c>
      <c r="I362" s="8">
        <f t="shared" si="185"/>
        <v>0</v>
      </c>
      <c r="J362" s="8">
        <f t="shared" si="185"/>
        <v>0</v>
      </c>
      <c r="K362" s="8">
        <f t="shared" si="185"/>
        <v>0</v>
      </c>
      <c r="L362" s="8">
        <f t="shared" si="185"/>
        <v>0</v>
      </c>
      <c r="M362" s="8">
        <f t="shared" si="185"/>
        <v>0</v>
      </c>
      <c r="N362" s="8">
        <f t="shared" si="185"/>
        <v>0</v>
      </c>
      <c r="O362" s="8">
        <f t="shared" si="185"/>
        <v>0</v>
      </c>
      <c r="P362" s="8">
        <f t="shared" si="185"/>
        <v>0</v>
      </c>
      <c r="Q362" s="8">
        <f t="shared" si="185"/>
        <v>0</v>
      </c>
      <c r="R362" s="8">
        <f t="shared" si="185"/>
        <v>0</v>
      </c>
      <c r="S362" s="8">
        <f t="shared" si="185"/>
        <v>0</v>
      </c>
      <c r="T362" s="8">
        <f t="shared" si="185"/>
        <v>0</v>
      </c>
      <c r="U362" s="8">
        <f t="shared" si="185"/>
        <v>0</v>
      </c>
      <c r="V362" s="8">
        <f t="shared" si="185"/>
        <v>0</v>
      </c>
      <c r="W362" s="8">
        <f t="shared" si="185"/>
        <v>0</v>
      </c>
      <c r="X362" s="8">
        <f t="shared" si="185"/>
        <v>0</v>
      </c>
      <c r="Y362" s="8">
        <f t="shared" si="185"/>
        <v>0</v>
      </c>
      <c r="Z362" s="8">
        <f t="shared" si="185"/>
        <v>0</v>
      </c>
      <c r="AA362" s="8">
        <f t="shared" si="185"/>
        <v>0</v>
      </c>
      <c r="AB362" s="8">
        <f t="shared" si="185"/>
        <v>0</v>
      </c>
      <c r="AC362" s="8">
        <f t="shared" si="185"/>
        <v>0</v>
      </c>
      <c r="AD362" s="8">
        <f t="shared" si="185"/>
        <v>0</v>
      </c>
      <c r="AE362" s="8">
        <f t="shared" si="185"/>
        <v>0</v>
      </c>
      <c r="AF362" s="8">
        <f t="shared" si="185"/>
        <v>0</v>
      </c>
      <c r="AG362" s="8">
        <f t="shared" si="185"/>
        <v>0</v>
      </c>
      <c r="AH362" s="8">
        <f t="shared" si="185"/>
        <v>0</v>
      </c>
      <c r="AI362" s="8">
        <f t="shared" si="185"/>
        <v>0</v>
      </c>
      <c r="AJ362" s="8">
        <f t="shared" si="185"/>
        <v>0</v>
      </c>
      <c r="AK362" s="8">
        <f t="shared" si="185"/>
        <v>0</v>
      </c>
      <c r="AL362" s="8">
        <f t="shared" si="185"/>
        <v>0</v>
      </c>
      <c r="AM362" s="8">
        <f t="shared" si="185"/>
        <v>0</v>
      </c>
      <c r="AN362" s="8">
        <f t="shared" si="185"/>
        <v>0</v>
      </c>
      <c r="AO362" s="8">
        <f t="shared" si="185"/>
        <v>0</v>
      </c>
      <c r="AP362" s="8">
        <f t="shared" si="185"/>
        <v>0</v>
      </c>
      <c r="AQ362" s="8">
        <f t="shared" si="185"/>
        <v>0</v>
      </c>
      <c r="AR362" s="8">
        <f t="shared" si="185"/>
        <v>0</v>
      </c>
      <c r="AS362" s="8">
        <f t="shared" si="185"/>
        <v>0</v>
      </c>
      <c r="AT362" s="8">
        <f t="shared" si="185"/>
        <v>0</v>
      </c>
      <c r="AU362" s="8">
        <f t="shared" si="185"/>
        <v>0</v>
      </c>
      <c r="AV362" s="8">
        <f t="shared" si="185"/>
        <v>0</v>
      </c>
      <c r="AW362" s="8">
        <f t="shared" si="185"/>
        <v>0</v>
      </c>
      <c r="AX362" s="8">
        <f t="shared" si="185"/>
        <v>0</v>
      </c>
      <c r="AY362" s="8">
        <f t="shared" si="185"/>
        <v>0</v>
      </c>
      <c r="AZ362" s="8">
        <f t="shared" si="185"/>
        <v>0</v>
      </c>
      <c r="BA362" s="8">
        <f t="shared" si="185"/>
        <v>0</v>
      </c>
      <c r="BB362" s="8">
        <f t="shared" si="185"/>
        <v>0</v>
      </c>
      <c r="BC362" s="8">
        <f t="shared" si="185"/>
        <v>0</v>
      </c>
      <c r="BD362" s="8">
        <f t="shared" si="185"/>
        <v>0</v>
      </c>
      <c r="BE362" s="8">
        <f t="shared" si="185"/>
        <v>0</v>
      </c>
      <c r="BF362" s="8">
        <f t="shared" si="185"/>
        <v>0</v>
      </c>
      <c r="BG362" s="8">
        <f t="shared" si="185"/>
        <v>0</v>
      </c>
    </row>
    <row r="363" spans="1:59" s="5" customFormat="1" ht="16.5" customHeight="1">
      <c r="A363" s="117" t="s">
        <v>42</v>
      </c>
      <c r="B363" s="244"/>
      <c r="C363" s="245" t="s">
        <v>45</v>
      </c>
      <c r="D363" s="246" t="s">
        <v>24</v>
      </c>
      <c r="E363" s="247">
        <f>NhuCau!H381</f>
        <v>0.45</v>
      </c>
      <c r="F363" s="4">
        <f>NhuCau!I381</f>
        <v>0.45</v>
      </c>
      <c r="G363" s="4">
        <f>NhuCau!J381</f>
        <v>0</v>
      </c>
      <c r="H363" s="4">
        <f>NhuCau!K381</f>
        <v>0</v>
      </c>
      <c r="I363" s="4">
        <f>NhuCau!L381</f>
        <v>0</v>
      </c>
      <c r="J363" s="4">
        <f>NhuCau!M381</f>
        <v>0</v>
      </c>
      <c r="K363" s="4">
        <f>NhuCau!N381</f>
        <v>0</v>
      </c>
      <c r="L363" s="4">
        <f>NhuCau!O381</f>
        <v>0</v>
      </c>
      <c r="M363" s="4">
        <f>NhuCau!P381</f>
        <v>0</v>
      </c>
      <c r="N363" s="4">
        <f>NhuCau!Q381</f>
        <v>0</v>
      </c>
      <c r="O363" s="4">
        <f>NhuCau!R381</f>
        <v>0</v>
      </c>
      <c r="P363" s="4">
        <f>NhuCau!S381</f>
        <v>0</v>
      </c>
      <c r="Q363" s="4">
        <f>NhuCau!T381</f>
        <v>0</v>
      </c>
      <c r="R363" s="4">
        <f>NhuCau!U381</f>
        <v>0</v>
      </c>
      <c r="S363" s="4">
        <f>NhuCau!V381</f>
        <v>0</v>
      </c>
      <c r="T363" s="4">
        <f>NhuCau!W381</f>
        <v>0</v>
      </c>
      <c r="U363" s="4">
        <f>NhuCau!X381</f>
        <v>0</v>
      </c>
      <c r="V363" s="4">
        <f>NhuCau!Y381</f>
        <v>0</v>
      </c>
      <c r="W363" s="4">
        <f>NhuCau!Z381</f>
        <v>0</v>
      </c>
      <c r="X363" s="4">
        <f>NhuCau!AA381</f>
        <v>0</v>
      </c>
      <c r="Y363" s="4">
        <f>NhuCau!AB381</f>
        <v>0</v>
      </c>
      <c r="Z363" s="4">
        <f>NhuCau!AC381</f>
        <v>0</v>
      </c>
      <c r="AA363" s="4">
        <f>NhuCau!AD381</f>
        <v>0</v>
      </c>
      <c r="AB363" s="4">
        <f>NhuCau!AE381</f>
        <v>0</v>
      </c>
      <c r="AC363" s="4">
        <f>NhuCau!AF381</f>
        <v>0</v>
      </c>
      <c r="AD363" s="4">
        <f>NhuCau!AG381</f>
        <v>0</v>
      </c>
      <c r="AE363" s="4">
        <f>NhuCau!AH381</f>
        <v>0</v>
      </c>
      <c r="AF363" s="4">
        <f>NhuCau!AI381</f>
        <v>0</v>
      </c>
      <c r="AG363" s="4">
        <f>NhuCau!AJ381</f>
        <v>0</v>
      </c>
      <c r="AH363" s="4">
        <f>NhuCau!AK381</f>
        <v>0</v>
      </c>
      <c r="AI363" s="4">
        <f>NhuCau!AL381</f>
        <v>0</v>
      </c>
      <c r="AJ363" s="4">
        <f>NhuCau!AM381</f>
        <v>0</v>
      </c>
      <c r="AK363" s="4">
        <f>NhuCau!AN381</f>
        <v>0</v>
      </c>
      <c r="AL363" s="4">
        <f>NhuCau!AO381</f>
        <v>0</v>
      </c>
      <c r="AM363" s="4">
        <f>NhuCau!AP381</f>
        <v>0</v>
      </c>
      <c r="AN363" s="4">
        <f>NhuCau!AQ381</f>
        <v>0</v>
      </c>
      <c r="AO363" s="4">
        <f>NhuCau!AR381</f>
        <v>0</v>
      </c>
      <c r="AP363" s="4">
        <f>NhuCau!AS381</f>
        <v>0</v>
      </c>
      <c r="AQ363" s="4">
        <f>NhuCau!AT381</f>
        <v>0</v>
      </c>
      <c r="AR363" s="4">
        <f>NhuCau!AU381</f>
        <v>0</v>
      </c>
      <c r="AS363" s="4">
        <f>NhuCau!AV381</f>
        <v>0</v>
      </c>
      <c r="AT363" s="4">
        <f>NhuCau!AW381</f>
        <v>0</v>
      </c>
      <c r="AU363" s="4">
        <f>NhuCau!AX381</f>
        <v>0</v>
      </c>
      <c r="AV363" s="4">
        <f>NhuCau!AY381</f>
        <v>0</v>
      </c>
      <c r="AW363" s="4">
        <f>NhuCau!AZ381</f>
        <v>0</v>
      </c>
      <c r="AX363" s="4">
        <f>NhuCau!BA381</f>
        <v>0</v>
      </c>
      <c r="AY363" s="4">
        <f>NhuCau!BB381</f>
        <v>0</v>
      </c>
      <c r="AZ363" s="4">
        <f>NhuCau!BD381</f>
        <v>0</v>
      </c>
      <c r="BA363" s="4">
        <f>NhuCau!BE381</f>
        <v>0</v>
      </c>
      <c r="BB363" s="4">
        <f>NhuCau!BF381</f>
        <v>0</v>
      </c>
      <c r="BC363" s="4">
        <f>NhuCau!BG381</f>
        <v>0</v>
      </c>
      <c r="BD363" s="4">
        <f>NhuCau!BH381</f>
        <v>0</v>
      </c>
      <c r="BE363" s="4">
        <f>NhuCau!BI381</f>
        <v>0</v>
      </c>
      <c r="BF363" s="4">
        <f>NhuCau!BJ381</f>
        <v>0</v>
      </c>
      <c r="BG363" s="4">
        <f>NhuCau!BK381</f>
        <v>0</v>
      </c>
    </row>
    <row r="364" spans="1:59" s="5" customFormat="1" ht="16.5" customHeight="1">
      <c r="A364" s="117" t="s">
        <v>42</v>
      </c>
      <c r="B364" s="248"/>
      <c r="C364" s="249">
        <f>BANGTINH!O5</f>
        <v>0</v>
      </c>
      <c r="D364" s="246" t="s">
        <v>24</v>
      </c>
      <c r="E364" s="250">
        <f t="shared" ref="E364:F364" si="186">SUM(E365:E369)</f>
        <v>0.45</v>
      </c>
      <c r="F364" s="6">
        <f t="shared" si="186"/>
        <v>0.45</v>
      </c>
      <c r="G364" s="6">
        <f t="shared" ref="G364:BG364" si="187">SUM(G365:G369)</f>
        <v>0</v>
      </c>
      <c r="H364" s="6">
        <f t="shared" si="187"/>
        <v>0</v>
      </c>
      <c r="I364" s="6">
        <f t="shared" si="187"/>
        <v>0</v>
      </c>
      <c r="J364" s="6">
        <f t="shared" si="187"/>
        <v>0</v>
      </c>
      <c r="K364" s="6">
        <f t="shared" si="187"/>
        <v>0</v>
      </c>
      <c r="L364" s="6">
        <f t="shared" si="187"/>
        <v>0</v>
      </c>
      <c r="M364" s="6">
        <f t="shared" si="187"/>
        <v>0</v>
      </c>
      <c r="N364" s="6">
        <f t="shared" si="187"/>
        <v>0</v>
      </c>
      <c r="O364" s="6">
        <f t="shared" si="187"/>
        <v>0</v>
      </c>
      <c r="P364" s="6">
        <f t="shared" si="187"/>
        <v>0</v>
      </c>
      <c r="Q364" s="6">
        <f t="shared" si="187"/>
        <v>0</v>
      </c>
      <c r="R364" s="6">
        <f t="shared" si="187"/>
        <v>0</v>
      </c>
      <c r="S364" s="6">
        <f t="shared" si="187"/>
        <v>0</v>
      </c>
      <c r="T364" s="6">
        <f t="shared" si="187"/>
        <v>0</v>
      </c>
      <c r="U364" s="6">
        <f t="shared" si="187"/>
        <v>0</v>
      </c>
      <c r="V364" s="6">
        <f t="shared" si="187"/>
        <v>0</v>
      </c>
      <c r="W364" s="6">
        <f t="shared" si="187"/>
        <v>0</v>
      </c>
      <c r="X364" s="6">
        <f t="shared" si="187"/>
        <v>0</v>
      </c>
      <c r="Y364" s="6">
        <f t="shared" si="187"/>
        <v>0</v>
      </c>
      <c r="Z364" s="6">
        <f t="shared" si="187"/>
        <v>0</v>
      </c>
      <c r="AA364" s="6">
        <f t="shared" si="187"/>
        <v>0</v>
      </c>
      <c r="AB364" s="6">
        <f t="shared" si="187"/>
        <v>0</v>
      </c>
      <c r="AC364" s="6">
        <f t="shared" si="187"/>
        <v>0</v>
      </c>
      <c r="AD364" s="6">
        <f t="shared" si="187"/>
        <v>0</v>
      </c>
      <c r="AE364" s="6">
        <f t="shared" si="187"/>
        <v>0</v>
      </c>
      <c r="AF364" s="6">
        <f t="shared" si="187"/>
        <v>0</v>
      </c>
      <c r="AG364" s="6">
        <f t="shared" si="187"/>
        <v>0</v>
      </c>
      <c r="AH364" s="6">
        <f t="shared" si="187"/>
        <v>0</v>
      </c>
      <c r="AI364" s="6">
        <f t="shared" si="187"/>
        <v>0</v>
      </c>
      <c r="AJ364" s="6">
        <f t="shared" si="187"/>
        <v>0</v>
      </c>
      <c r="AK364" s="6">
        <f t="shared" si="187"/>
        <v>0</v>
      </c>
      <c r="AL364" s="6">
        <f t="shared" si="187"/>
        <v>0</v>
      </c>
      <c r="AM364" s="6">
        <f t="shared" si="187"/>
        <v>0</v>
      </c>
      <c r="AN364" s="6">
        <f t="shared" si="187"/>
        <v>0</v>
      </c>
      <c r="AO364" s="6">
        <f t="shared" si="187"/>
        <v>0</v>
      </c>
      <c r="AP364" s="6">
        <f t="shared" si="187"/>
        <v>0</v>
      </c>
      <c r="AQ364" s="6">
        <f t="shared" si="187"/>
        <v>0</v>
      </c>
      <c r="AR364" s="6">
        <f t="shared" si="187"/>
        <v>0</v>
      </c>
      <c r="AS364" s="6">
        <f t="shared" si="187"/>
        <v>0</v>
      </c>
      <c r="AT364" s="6">
        <f t="shared" si="187"/>
        <v>0</v>
      </c>
      <c r="AU364" s="6">
        <f t="shared" si="187"/>
        <v>0</v>
      </c>
      <c r="AV364" s="6">
        <f t="shared" si="187"/>
        <v>0</v>
      </c>
      <c r="AW364" s="6">
        <f t="shared" si="187"/>
        <v>0</v>
      </c>
      <c r="AX364" s="6">
        <f t="shared" si="187"/>
        <v>0</v>
      </c>
      <c r="AY364" s="6">
        <f t="shared" si="187"/>
        <v>0</v>
      </c>
      <c r="AZ364" s="6">
        <f t="shared" si="187"/>
        <v>0</v>
      </c>
      <c r="BA364" s="6">
        <f t="shared" si="187"/>
        <v>0</v>
      </c>
      <c r="BB364" s="6">
        <f t="shared" si="187"/>
        <v>0</v>
      </c>
      <c r="BC364" s="6">
        <f t="shared" si="187"/>
        <v>0</v>
      </c>
      <c r="BD364" s="6">
        <f t="shared" si="187"/>
        <v>0</v>
      </c>
      <c r="BE364" s="6">
        <f t="shared" si="187"/>
        <v>0</v>
      </c>
      <c r="BF364" s="6">
        <f t="shared" si="187"/>
        <v>0</v>
      </c>
      <c r="BG364" s="6">
        <f t="shared" si="187"/>
        <v>0</v>
      </c>
    </row>
    <row r="365" spans="1:59" s="1" customFormat="1" ht="16.5" customHeight="1">
      <c r="A365" s="251" t="s">
        <v>42</v>
      </c>
      <c r="B365" s="252"/>
      <c r="C365" s="253" t="str">
        <f>BANGTINH!O6</f>
        <v>Năm 2025</v>
      </c>
      <c r="D365" s="246" t="s">
        <v>24</v>
      </c>
      <c r="E365" s="255">
        <f>SUM(F365:BG365)</f>
        <v>0.45</v>
      </c>
      <c r="F365" s="2">
        <f>ROUND((SUMPRODUCT((NhuCau!$E$382:$E$390=CakyQuyhoach)*((NhuCau!I$382:I$390)/10))+SUMPRODUCT((NhuCau!$E$382:$E$390=Kykehoach)*((NhuCau!I$382:I$390)/5))+SUMPRODUCT((NhuCau!$E$382:$E$390=$C365)*(NhuCau!I$382:I$390))),2)</f>
        <v>0.45</v>
      </c>
      <c r="G365" s="2">
        <f>ROUND((SUMPRODUCT((NhuCau!$E$382:$E$390=CakyQuyhoach)*((NhuCau!J$382:J$390)/10))+SUMPRODUCT((NhuCau!$E$382:$E$390=Kykehoach)*((NhuCau!J$382:J$390)/5))+SUMPRODUCT((NhuCau!$E$382:$E$390=$C365)*(NhuCau!J$382:J$390))),2)</f>
        <v>0</v>
      </c>
      <c r="H365" s="2">
        <f>ROUND((SUMPRODUCT((NhuCau!$E$382:$E$390=CakyQuyhoach)*((NhuCau!K$382:K$390)/10))+SUMPRODUCT((NhuCau!$E$382:$E$390=Kykehoach)*((NhuCau!K$382:K$390)/5))+SUMPRODUCT((NhuCau!$E$382:$E$390=$C365)*(NhuCau!K$382:K$390))),2)</f>
        <v>0</v>
      </c>
      <c r="I365" s="2">
        <f>ROUND((SUMPRODUCT((NhuCau!$E$382:$E$390=CakyQuyhoach)*((NhuCau!L$382:L$390)/10))+SUMPRODUCT((NhuCau!$E$382:$E$390=Kykehoach)*((NhuCau!L$382:L$390)/5))+SUMPRODUCT((NhuCau!$E$382:$E$390=$C365)*(NhuCau!L$382:L$390))),2)</f>
        <v>0</v>
      </c>
      <c r="J365" s="2">
        <f>ROUND((SUMPRODUCT((NhuCau!$E$382:$E$390=CakyQuyhoach)*((NhuCau!M$382:M$390)/10))+SUMPRODUCT((NhuCau!$E$382:$E$390=Kykehoach)*((NhuCau!M$382:M$390)/5))+SUMPRODUCT((NhuCau!$E$382:$E$390=$C365)*(NhuCau!M$382:M$390))),2)</f>
        <v>0</v>
      </c>
      <c r="K365" s="2">
        <f>ROUND((SUMPRODUCT((NhuCau!$E$382:$E$390=CakyQuyhoach)*((NhuCau!N$382:N$390)/10))+SUMPRODUCT((NhuCau!$E$382:$E$390=Kykehoach)*((NhuCau!N$382:N$390)/5))+SUMPRODUCT((NhuCau!$E$382:$E$390=$C365)*(NhuCau!N$382:N$390))),2)</f>
        <v>0</v>
      </c>
      <c r="L365" s="2">
        <f>ROUND((SUMPRODUCT((NhuCau!$E$382:$E$390=CakyQuyhoach)*((NhuCau!O$382:O$390)/10))+SUMPRODUCT((NhuCau!$E$382:$E$390=Kykehoach)*((NhuCau!O$382:O$390)/5))+SUMPRODUCT((NhuCau!$E$382:$E$390=$C365)*(NhuCau!O$382:O$390))),2)</f>
        <v>0</v>
      </c>
      <c r="M365" s="2">
        <f>ROUND((SUMPRODUCT((NhuCau!$E$382:$E$390=CakyQuyhoach)*((NhuCau!P$382:P$390)/10))+SUMPRODUCT((NhuCau!$E$382:$E$390=Kykehoach)*((NhuCau!P$382:P$390)/5))+SUMPRODUCT((NhuCau!$E$382:$E$390=$C365)*(NhuCau!P$382:P$390))),2)</f>
        <v>0</v>
      </c>
      <c r="N365" s="2">
        <f>ROUND((SUMPRODUCT((NhuCau!$E$382:$E$390=CakyQuyhoach)*((NhuCau!Q$382:Q$390)/10))+SUMPRODUCT((NhuCau!$E$382:$E$390=Kykehoach)*((NhuCau!Q$382:Q$390)/5))+SUMPRODUCT((NhuCau!$E$382:$E$390=$C365)*(NhuCau!Q$382:Q$390))),2)</f>
        <v>0</v>
      </c>
      <c r="O365" s="2">
        <f>ROUND((SUMPRODUCT((NhuCau!$E$382:$E$390=CakyQuyhoach)*((NhuCau!R$382:R$390)/10))+SUMPRODUCT((NhuCau!$E$382:$E$390=Kykehoach)*((NhuCau!R$382:R$390)/5))+SUMPRODUCT((NhuCau!$E$382:$E$390=$C365)*(NhuCau!R$382:R$390))),2)</f>
        <v>0</v>
      </c>
      <c r="P365" s="2">
        <f>ROUND((SUMPRODUCT((NhuCau!$E$382:$E$390=CakyQuyhoach)*((NhuCau!S$382:S$390)/10))+SUMPRODUCT((NhuCau!$E$382:$E$390=Kykehoach)*((NhuCau!S$382:S$390)/5))+SUMPRODUCT((NhuCau!$E$382:$E$390=$C365)*(NhuCau!S$382:S$390))),2)</f>
        <v>0</v>
      </c>
      <c r="Q365" s="2">
        <f>ROUND((SUMPRODUCT((NhuCau!$E$382:$E$390=CakyQuyhoach)*((NhuCau!T$382:T$390)/10))+SUMPRODUCT((NhuCau!$E$382:$E$390=Kykehoach)*((NhuCau!T$382:T$390)/5))+SUMPRODUCT((NhuCau!$E$382:$E$390=$C365)*(NhuCau!T$382:T$390))),2)</f>
        <v>0</v>
      </c>
      <c r="R365" s="2">
        <f>ROUND((SUMPRODUCT((NhuCau!$E$382:$E$390=CakyQuyhoach)*((NhuCau!U$382:U$390)/10))+SUMPRODUCT((NhuCau!$E$382:$E$390=Kykehoach)*((NhuCau!U$382:U$390)/5))+SUMPRODUCT((NhuCau!$E$382:$E$390=$C365)*(NhuCau!U$382:U$390))),2)</f>
        <v>0</v>
      </c>
      <c r="S365" s="2">
        <f>ROUND((SUMPRODUCT((NhuCau!$E$382:$E$390=CakyQuyhoach)*((NhuCau!V$382:V$390)/10))+SUMPRODUCT((NhuCau!$E$382:$E$390=Kykehoach)*((NhuCau!V$382:V$390)/5))+SUMPRODUCT((NhuCau!$E$382:$E$390=$C365)*(NhuCau!V$382:V$390))),2)</f>
        <v>0</v>
      </c>
      <c r="T365" s="2">
        <f>ROUND((SUMPRODUCT((NhuCau!$E$382:$E$390=CakyQuyhoach)*((NhuCau!W$382:W$390)/10))+SUMPRODUCT((NhuCau!$E$382:$E$390=Kykehoach)*((NhuCau!W$382:W$390)/5))+SUMPRODUCT((NhuCau!$E$382:$E$390=$C365)*(NhuCau!W$382:W$390))),2)</f>
        <v>0</v>
      </c>
      <c r="U365" s="2">
        <f>ROUND((SUMPRODUCT((NhuCau!$E$382:$E$390=CakyQuyhoach)*((NhuCau!X$382:X$390)/10))+SUMPRODUCT((NhuCau!$E$382:$E$390=Kykehoach)*((NhuCau!X$382:X$390)/5))+SUMPRODUCT((NhuCau!$E$382:$E$390=$C365)*(NhuCau!X$382:X$390))),2)</f>
        <v>0</v>
      </c>
      <c r="V365" s="2">
        <f>ROUND((SUMPRODUCT((NhuCau!$E$382:$E$390=CakyQuyhoach)*((NhuCau!Y$382:Y$390)/10))+SUMPRODUCT((NhuCau!$E$382:$E$390=Kykehoach)*((NhuCau!Y$382:Y$390)/5))+SUMPRODUCT((NhuCau!$E$382:$E$390=$C365)*(NhuCau!Y$382:Y$390))),2)</f>
        <v>0</v>
      </c>
      <c r="W365" s="2">
        <f>ROUND((SUMPRODUCT((NhuCau!$E$382:$E$390=CakyQuyhoach)*((NhuCau!Z$382:Z$390)/10))+SUMPRODUCT((NhuCau!$E$382:$E$390=Kykehoach)*((NhuCau!Z$382:Z$390)/5))+SUMPRODUCT((NhuCau!$E$382:$E$390=$C365)*(NhuCau!Z$382:Z$390))),2)</f>
        <v>0</v>
      </c>
      <c r="X365" s="2">
        <f>ROUND((SUMPRODUCT((NhuCau!$E$382:$E$390=CakyQuyhoach)*((NhuCau!AA$382:AA$390)/10))+SUMPRODUCT((NhuCau!$E$382:$E$390=Kykehoach)*((NhuCau!AA$382:AA$390)/5))+SUMPRODUCT((NhuCau!$E$382:$E$390=$C365)*(NhuCau!AA$382:AA$390))),2)</f>
        <v>0</v>
      </c>
      <c r="Y365" s="2">
        <f>ROUND((SUMPRODUCT((NhuCau!$E$382:$E$390=CakyQuyhoach)*((NhuCau!AB$382:AB$390)/10))+SUMPRODUCT((NhuCau!$E$382:$E$390=Kykehoach)*((NhuCau!AB$382:AB$390)/5))+SUMPRODUCT((NhuCau!$E$382:$E$390=$C365)*(NhuCau!AB$382:AB$390))),2)</f>
        <v>0</v>
      </c>
      <c r="Z365" s="2">
        <f>ROUND((SUMPRODUCT((NhuCau!$E$382:$E$390=CakyQuyhoach)*((NhuCau!AC$382:AC$390)/10))+SUMPRODUCT((NhuCau!$E$382:$E$390=Kykehoach)*((NhuCau!AC$382:AC$390)/5))+SUMPRODUCT((NhuCau!$E$382:$E$390=$C365)*(NhuCau!AC$382:AC$390))),2)</f>
        <v>0</v>
      </c>
      <c r="AA365" s="2">
        <f>ROUND((SUMPRODUCT((NhuCau!$E$382:$E$390=CakyQuyhoach)*((NhuCau!AD$382:AD$390)/10))+SUMPRODUCT((NhuCau!$E$382:$E$390=Kykehoach)*((NhuCau!AD$382:AD$390)/5))+SUMPRODUCT((NhuCau!$E$382:$E$390=$C365)*(NhuCau!AD$382:AD$390))),2)</f>
        <v>0</v>
      </c>
      <c r="AB365" s="2">
        <f>ROUND((SUMPRODUCT((NhuCau!$E$382:$E$390=CakyQuyhoach)*((NhuCau!AE$382:AE$390)/10))+SUMPRODUCT((NhuCau!$E$382:$E$390=Kykehoach)*((NhuCau!AE$382:AE$390)/5))+SUMPRODUCT((NhuCau!$E$382:$E$390=$C365)*(NhuCau!AE$382:AE$390))),2)</f>
        <v>0</v>
      </c>
      <c r="AC365" s="2">
        <f>ROUND((SUMPRODUCT((NhuCau!$E$382:$E$390=CakyQuyhoach)*((NhuCau!AF$382:AF$390)/10))+SUMPRODUCT((NhuCau!$E$382:$E$390=Kykehoach)*((NhuCau!AF$382:AF$390)/5))+SUMPRODUCT((NhuCau!$E$382:$E$390=$C365)*(NhuCau!AF$382:AF$390))),2)</f>
        <v>0</v>
      </c>
      <c r="AD365" s="2">
        <f>ROUND((SUMPRODUCT((NhuCau!$E$382:$E$390=CakyQuyhoach)*((NhuCau!AG$382:AG$390)/10))+SUMPRODUCT((NhuCau!$E$382:$E$390=Kykehoach)*((NhuCau!AG$382:AG$390)/5))+SUMPRODUCT((NhuCau!$E$382:$E$390=$C365)*(NhuCau!AG$382:AG$390))),2)</f>
        <v>0</v>
      </c>
      <c r="AE365" s="2">
        <f>ROUND((SUMPRODUCT((NhuCau!$E$382:$E$390=CakyQuyhoach)*((NhuCau!AH$382:AH$390)/10))+SUMPRODUCT((NhuCau!$E$382:$E$390=Kykehoach)*((NhuCau!AH$382:AH$390)/5))+SUMPRODUCT((NhuCau!$E$382:$E$390=$C365)*(NhuCau!AH$382:AH$390))),2)</f>
        <v>0</v>
      </c>
      <c r="AF365" s="2">
        <f>ROUND((SUMPRODUCT((NhuCau!$E$382:$E$390=CakyQuyhoach)*((NhuCau!AI$382:AI$390)/10))+SUMPRODUCT((NhuCau!$E$382:$E$390=Kykehoach)*((NhuCau!AI$382:AI$390)/5))+SUMPRODUCT((NhuCau!$E$382:$E$390=$C365)*(NhuCau!AI$382:AI$390))),2)</f>
        <v>0</v>
      </c>
      <c r="AG365" s="2">
        <f>ROUND((SUMPRODUCT((NhuCau!$E$382:$E$390=CakyQuyhoach)*((NhuCau!AJ$382:AJ$390)/10))+SUMPRODUCT((NhuCau!$E$382:$E$390=Kykehoach)*((NhuCau!AJ$382:AJ$390)/5))+SUMPRODUCT((NhuCau!$E$382:$E$390=$C365)*(NhuCau!AJ$382:AJ$390))),2)</f>
        <v>0</v>
      </c>
      <c r="AH365" s="2">
        <f>ROUND((SUMPRODUCT((NhuCau!$E$382:$E$390=CakyQuyhoach)*((NhuCau!AK$382:AK$390)/10))+SUMPRODUCT((NhuCau!$E$382:$E$390=Kykehoach)*((NhuCau!AK$382:AK$390)/5))+SUMPRODUCT((NhuCau!$E$382:$E$390=$C365)*(NhuCau!AK$382:AK$390))),2)</f>
        <v>0</v>
      </c>
      <c r="AI365" s="2">
        <f>ROUND((SUMPRODUCT((NhuCau!$E$382:$E$390=CakyQuyhoach)*((NhuCau!AL$382:AL$390)/10))+SUMPRODUCT((NhuCau!$E$382:$E$390=Kykehoach)*((NhuCau!AL$382:AL$390)/5))+SUMPRODUCT((NhuCau!$E$382:$E$390=$C365)*(NhuCau!AL$382:AL$390))),2)</f>
        <v>0</v>
      </c>
      <c r="AJ365" s="2">
        <f>ROUND((SUMPRODUCT((NhuCau!$E$382:$E$390=CakyQuyhoach)*((NhuCau!AM$382:AM$390)/10))+SUMPRODUCT((NhuCau!$E$382:$E$390=Kykehoach)*((NhuCau!AM$382:AM$390)/5))+SUMPRODUCT((NhuCau!$E$382:$E$390=$C365)*(NhuCau!AM$382:AM$390))),2)</f>
        <v>0</v>
      </c>
      <c r="AK365" s="2">
        <f>ROUND((SUMPRODUCT((NhuCau!$E$382:$E$390=CakyQuyhoach)*((NhuCau!AN$382:AN$390)/10))+SUMPRODUCT((NhuCau!$E$382:$E$390=Kykehoach)*((NhuCau!AN$382:AN$390)/5))+SUMPRODUCT((NhuCau!$E$382:$E$390=$C365)*(NhuCau!AN$382:AN$390))),2)</f>
        <v>0</v>
      </c>
      <c r="AL365" s="2">
        <f>ROUND((SUMPRODUCT((NhuCau!$E$382:$E$390=CakyQuyhoach)*((NhuCau!AO$382:AO$390)/10))+SUMPRODUCT((NhuCau!$E$382:$E$390=Kykehoach)*((NhuCau!AO$382:AO$390)/5))+SUMPRODUCT((NhuCau!$E$382:$E$390=$C365)*(NhuCau!AO$382:AO$390))),2)</f>
        <v>0</v>
      </c>
      <c r="AM365" s="2">
        <f>ROUND((SUMPRODUCT((NhuCau!$E$382:$E$390=CakyQuyhoach)*((NhuCau!AP$382:AP$390)/10))+SUMPRODUCT((NhuCau!$E$382:$E$390=Kykehoach)*((NhuCau!AP$382:AP$390)/5))+SUMPRODUCT((NhuCau!$E$382:$E$390=$C365)*(NhuCau!AP$382:AP$390))),2)</f>
        <v>0</v>
      </c>
      <c r="AN365" s="2">
        <f>ROUND((SUMPRODUCT((NhuCau!$E$382:$E$390=CakyQuyhoach)*((NhuCau!AQ$382:AQ$390)/10))+SUMPRODUCT((NhuCau!$E$382:$E$390=Kykehoach)*((NhuCau!AQ$382:AQ$390)/5))+SUMPRODUCT((NhuCau!$E$382:$E$390=$C365)*(NhuCau!AQ$382:AQ$390))),2)</f>
        <v>0</v>
      </c>
      <c r="AO365" s="2">
        <f>ROUND((SUMPRODUCT((NhuCau!$E$382:$E$390=CakyQuyhoach)*((NhuCau!AR$382:AR$390)/10))+SUMPRODUCT((NhuCau!$E$382:$E$390=Kykehoach)*((NhuCau!AR$382:AR$390)/5))+SUMPRODUCT((NhuCau!$E$382:$E$390=$C365)*(NhuCau!AR$382:AR$390))),2)</f>
        <v>0</v>
      </c>
      <c r="AP365" s="2">
        <f>ROUND((SUMPRODUCT((NhuCau!$E$382:$E$390=CakyQuyhoach)*((NhuCau!AS$382:AS$390)/10))+SUMPRODUCT((NhuCau!$E$382:$E$390=Kykehoach)*((NhuCau!AS$382:AS$390)/5))+SUMPRODUCT((NhuCau!$E$382:$E$390=$C365)*(NhuCau!AS$382:AS$390))),2)</f>
        <v>0</v>
      </c>
      <c r="AQ365" s="2">
        <f>ROUND((SUMPRODUCT((NhuCau!$E$382:$E$390=CakyQuyhoach)*((NhuCau!AT$382:AT$390)/10))+SUMPRODUCT((NhuCau!$E$382:$E$390=Kykehoach)*((NhuCau!AT$382:AT$390)/5))+SUMPRODUCT((NhuCau!$E$382:$E$390=$C365)*(NhuCau!AT$382:AT$390))),2)</f>
        <v>0</v>
      </c>
      <c r="AR365" s="2">
        <f>ROUND((SUMPRODUCT((NhuCau!$E$382:$E$390=CakyQuyhoach)*((NhuCau!AU$382:AU$390)/10))+SUMPRODUCT((NhuCau!$E$382:$E$390=Kykehoach)*((NhuCau!AU$382:AU$390)/5))+SUMPRODUCT((NhuCau!$E$382:$E$390=$C365)*(NhuCau!AU$382:AU$390))),2)</f>
        <v>0</v>
      </c>
      <c r="AS365" s="2">
        <f>ROUND((SUMPRODUCT((NhuCau!$E$382:$E$390=CakyQuyhoach)*((NhuCau!AV$382:AV$390)/10))+SUMPRODUCT((NhuCau!$E$382:$E$390=Kykehoach)*((NhuCau!AV$382:AV$390)/5))+SUMPRODUCT((NhuCau!$E$382:$E$390=$C365)*(NhuCau!AV$382:AV$390))),2)</f>
        <v>0</v>
      </c>
      <c r="AT365" s="2">
        <f>ROUND((SUMPRODUCT((NhuCau!$E$382:$E$390=CakyQuyhoach)*((NhuCau!AW$382:AW$390)/10))+SUMPRODUCT((NhuCau!$E$382:$E$390=Kykehoach)*((NhuCau!AW$382:AW$390)/5))+SUMPRODUCT((NhuCau!$E$382:$E$390=$C365)*(NhuCau!AW$382:AW$390))),2)</f>
        <v>0</v>
      </c>
      <c r="AU365" s="2">
        <f>ROUND((SUMPRODUCT((NhuCau!$E$382:$E$390=CakyQuyhoach)*((NhuCau!AX$382:AX$390)/10))+SUMPRODUCT((NhuCau!$E$382:$E$390=Kykehoach)*((NhuCau!AX$382:AX$390)/5))+SUMPRODUCT((NhuCau!$E$382:$E$390=$C365)*(NhuCau!AX$382:AX$390))),2)</f>
        <v>0</v>
      </c>
      <c r="AV365" s="2">
        <f>ROUND((SUMPRODUCT((NhuCau!$E$382:$E$390=CakyQuyhoach)*((NhuCau!AY$382:AY$390)/10))+SUMPRODUCT((NhuCau!$E$382:$E$390=Kykehoach)*((NhuCau!AY$382:AY$390)/5))+SUMPRODUCT((NhuCau!$E$382:$E$390=$C365)*(NhuCau!AY$382:AY$390))),2)</f>
        <v>0</v>
      </c>
      <c r="AW365" s="2">
        <f>ROUND((SUMPRODUCT((NhuCau!$E$382:$E$390=CakyQuyhoach)*((NhuCau!AZ$382:AZ$390)/10))+SUMPRODUCT((NhuCau!$E$382:$E$390=Kykehoach)*((NhuCau!AZ$382:AZ$390)/5))+SUMPRODUCT((NhuCau!$E$382:$E$390=$C365)*(NhuCau!AZ$382:AZ$390))),2)</f>
        <v>0</v>
      </c>
      <c r="AX365" s="2">
        <f>ROUND((SUMPRODUCT((NhuCau!$E$382:$E$390=CakyQuyhoach)*((NhuCau!BA$382:BA$390)/10))+SUMPRODUCT((NhuCau!$E$382:$E$390=Kykehoach)*((NhuCau!BA$382:BA$390)/5))+SUMPRODUCT((NhuCau!$E$382:$E$390=$C365)*(NhuCau!BA$382:BA$390))),2)</f>
        <v>0</v>
      </c>
      <c r="AY365" s="2">
        <f>ROUND((SUMPRODUCT((NhuCau!$E$382:$E$390=CakyQuyhoach)*((NhuCau!BB$382:BB$390)/10))+SUMPRODUCT((NhuCau!$E$382:$E$390=Kykehoach)*((NhuCau!BB$382:BB$390)/5))+SUMPRODUCT((NhuCau!$E$382:$E$390=$C365)*(NhuCau!BB$382:BB$390))),2)</f>
        <v>0</v>
      </c>
      <c r="AZ365" s="2">
        <f>ROUND((SUMPRODUCT((NhuCau!$E$382:$E$390=CakyQuyhoach)*((NhuCau!BD$382:BD$390)/10))+SUMPRODUCT((NhuCau!$E$382:$E$390=Kykehoach)*((NhuCau!BD$382:BD$390)/5))+SUMPRODUCT((NhuCau!$E$382:$E$390=$C365)*(NhuCau!BD$382:BD$390))),2)</f>
        <v>0</v>
      </c>
      <c r="BA365" s="2">
        <f>ROUND((SUMPRODUCT((NhuCau!$E$382:$E$390=CakyQuyhoach)*((NhuCau!BE$382:BE$390)/10))+SUMPRODUCT((NhuCau!$E$382:$E$390=Kykehoach)*((NhuCau!BE$382:BE$390)/5))+SUMPRODUCT((NhuCau!$E$382:$E$390=$C365)*(NhuCau!BE$382:BE$390))),2)</f>
        <v>0</v>
      </c>
      <c r="BB365" s="2">
        <f>ROUND((SUMPRODUCT((NhuCau!$E$382:$E$390=CakyQuyhoach)*((NhuCau!BF$382:BF$390)/10))+SUMPRODUCT((NhuCau!$E$382:$E$390=Kykehoach)*((NhuCau!BF$382:BF$390)/5))+SUMPRODUCT((NhuCau!$E$382:$E$390=$C365)*(NhuCau!BF$382:BF$390))),2)</f>
        <v>0</v>
      </c>
      <c r="BC365" s="2">
        <f>ROUND((SUMPRODUCT((NhuCau!$E$382:$E$390=CakyQuyhoach)*((NhuCau!BG$382:BG$390)/10))+SUMPRODUCT((NhuCau!$E$382:$E$390=Kykehoach)*((NhuCau!BG$382:BG$390)/5))+SUMPRODUCT((NhuCau!$E$382:$E$390=$C365)*(NhuCau!BG$382:BG$390))),2)</f>
        <v>0</v>
      </c>
      <c r="BD365" s="2">
        <f>ROUND((SUMPRODUCT((NhuCau!$E$382:$E$390=CakyQuyhoach)*((NhuCau!BH$382:BH$390)/10))+SUMPRODUCT((NhuCau!$E$382:$E$390=Kykehoach)*((NhuCau!BH$382:BH$390)/5))+SUMPRODUCT((NhuCau!$E$382:$E$390=$C365)*(NhuCau!BH$382:BH$390))),2)</f>
        <v>0</v>
      </c>
      <c r="BE365" s="2">
        <f>ROUND((SUMPRODUCT((NhuCau!$E$382:$E$390=CakyQuyhoach)*((NhuCau!BI$382:BI$390)/10))+SUMPRODUCT((NhuCau!$E$382:$E$390=Kykehoach)*((NhuCau!BI$382:BI$390)/5))+SUMPRODUCT((NhuCau!$E$382:$E$390=$C365)*(NhuCau!BI$382:BI$390))),2)</f>
        <v>0</v>
      </c>
      <c r="BF365" s="2">
        <f>ROUND((SUMPRODUCT((NhuCau!$E$382:$E$390=CakyQuyhoach)*((NhuCau!BJ$382:BJ$390)/10))+SUMPRODUCT((NhuCau!$E$382:$E$390=Kykehoach)*((NhuCau!BJ$382:BJ$390)/5))+SUMPRODUCT((NhuCau!$E$382:$E$390=$C365)*(NhuCau!BJ$382:BJ$390))),2)</f>
        <v>0</v>
      </c>
      <c r="BG365" s="2">
        <f>ROUND((SUMPRODUCT((NhuCau!$E$382:$E$390=CakyQuyhoach)*((NhuCau!BK$382:BK$390)/10))+SUMPRODUCT((NhuCau!$E$382:$E$390=Kykehoach)*((NhuCau!BK$382:BK$390)/5))+SUMPRODUCT((NhuCau!$E$382:$E$390=$C365)*(NhuCau!BK$382:BK$390))),2)</f>
        <v>0</v>
      </c>
    </row>
    <row r="366" spans="1:59" s="1" customFormat="1" ht="16.5" customHeight="1">
      <c r="A366" s="251" t="s">
        <v>42</v>
      </c>
      <c r="B366" s="252"/>
      <c r="C366" s="253" t="str">
        <f>BANGTINH!O7</f>
        <v>Năm 2026</v>
      </c>
      <c r="D366" s="246" t="s">
        <v>24</v>
      </c>
      <c r="E366" s="255">
        <f>SUM(F366:BG366)</f>
        <v>0</v>
      </c>
      <c r="F366" s="2">
        <f>ROUND((SUMPRODUCT((NhuCau!$E$382:$E$390=CakyQuyhoach)*((NhuCau!I$382:I$390)/10))+SUMPRODUCT((NhuCau!$E$382:$E$390=Kykehoach)*((NhuCau!I$382:I$390)/5))+SUMPRODUCT((NhuCau!$E$382:$E$390=$C366)*(NhuCau!I$382:I$390))),2)</f>
        <v>0</v>
      </c>
      <c r="G366" s="2">
        <f>ROUND((SUMPRODUCT((NhuCau!$E$382:$E$390=CakyQuyhoach)*((NhuCau!J$382:J$390)/10))+SUMPRODUCT((NhuCau!$E$382:$E$390=Kykehoach)*((NhuCau!J$382:J$390)/5))+SUMPRODUCT((NhuCau!$E$382:$E$390=$C366)*(NhuCau!J$382:J$390))),2)</f>
        <v>0</v>
      </c>
      <c r="H366" s="2">
        <f>ROUND((SUMPRODUCT((NhuCau!$E$382:$E$390=CakyQuyhoach)*((NhuCau!K$382:K$390)/10))+SUMPRODUCT((NhuCau!$E$382:$E$390=Kykehoach)*((NhuCau!K$382:K$390)/5))+SUMPRODUCT((NhuCau!$E$382:$E$390=$C366)*(NhuCau!K$382:K$390))),2)</f>
        <v>0</v>
      </c>
      <c r="I366" s="2">
        <f>ROUND((SUMPRODUCT((NhuCau!$E$382:$E$390=CakyQuyhoach)*((NhuCau!L$382:L$390)/10))+SUMPRODUCT((NhuCau!$E$382:$E$390=Kykehoach)*((NhuCau!L$382:L$390)/5))+SUMPRODUCT((NhuCau!$E$382:$E$390=$C366)*(NhuCau!L$382:L$390))),2)</f>
        <v>0</v>
      </c>
      <c r="J366" s="2">
        <f>ROUND((SUMPRODUCT((NhuCau!$E$382:$E$390=CakyQuyhoach)*((NhuCau!M$382:M$390)/10))+SUMPRODUCT((NhuCau!$E$382:$E$390=Kykehoach)*((NhuCau!M$382:M$390)/5))+SUMPRODUCT((NhuCau!$E$382:$E$390=$C366)*(NhuCau!M$382:M$390))),2)</f>
        <v>0</v>
      </c>
      <c r="K366" s="2">
        <f>ROUND((SUMPRODUCT((NhuCau!$E$382:$E$390=CakyQuyhoach)*((NhuCau!N$382:N$390)/10))+SUMPRODUCT((NhuCau!$E$382:$E$390=Kykehoach)*((NhuCau!N$382:N$390)/5))+SUMPRODUCT((NhuCau!$E$382:$E$390=$C366)*(NhuCau!N$382:N$390))),2)</f>
        <v>0</v>
      </c>
      <c r="L366" s="2">
        <f>ROUND((SUMPRODUCT((NhuCau!$E$382:$E$390=CakyQuyhoach)*((NhuCau!O$382:O$390)/10))+SUMPRODUCT((NhuCau!$E$382:$E$390=Kykehoach)*((NhuCau!O$382:O$390)/5))+SUMPRODUCT((NhuCau!$E$382:$E$390=$C366)*(NhuCau!O$382:O$390))),2)</f>
        <v>0</v>
      </c>
      <c r="M366" s="2">
        <f>ROUND((SUMPRODUCT((NhuCau!$E$382:$E$390=CakyQuyhoach)*((NhuCau!P$382:P$390)/10))+SUMPRODUCT((NhuCau!$E$382:$E$390=Kykehoach)*((NhuCau!P$382:P$390)/5))+SUMPRODUCT((NhuCau!$E$382:$E$390=$C366)*(NhuCau!P$382:P$390))),2)</f>
        <v>0</v>
      </c>
      <c r="N366" s="2">
        <f>ROUND((SUMPRODUCT((NhuCau!$E$382:$E$390=CakyQuyhoach)*((NhuCau!Q$382:Q$390)/10))+SUMPRODUCT((NhuCau!$E$382:$E$390=Kykehoach)*((NhuCau!Q$382:Q$390)/5))+SUMPRODUCT((NhuCau!$E$382:$E$390=$C366)*(NhuCau!Q$382:Q$390))),2)</f>
        <v>0</v>
      </c>
      <c r="O366" s="2">
        <f>ROUND((SUMPRODUCT((NhuCau!$E$382:$E$390=CakyQuyhoach)*((NhuCau!R$382:R$390)/10))+SUMPRODUCT((NhuCau!$E$382:$E$390=Kykehoach)*((NhuCau!R$382:R$390)/5))+SUMPRODUCT((NhuCau!$E$382:$E$390=$C366)*(NhuCau!R$382:R$390))),2)</f>
        <v>0</v>
      </c>
      <c r="P366" s="2">
        <f>ROUND((SUMPRODUCT((NhuCau!$E$382:$E$390=CakyQuyhoach)*((NhuCau!S$382:S$390)/10))+SUMPRODUCT((NhuCau!$E$382:$E$390=Kykehoach)*((NhuCau!S$382:S$390)/5))+SUMPRODUCT((NhuCau!$E$382:$E$390=$C366)*(NhuCau!S$382:S$390))),2)</f>
        <v>0</v>
      </c>
      <c r="Q366" s="2">
        <f>ROUND((SUMPRODUCT((NhuCau!$E$382:$E$390=CakyQuyhoach)*((NhuCau!T$382:T$390)/10))+SUMPRODUCT((NhuCau!$E$382:$E$390=Kykehoach)*((NhuCau!T$382:T$390)/5))+SUMPRODUCT((NhuCau!$E$382:$E$390=$C366)*(NhuCau!T$382:T$390))),2)</f>
        <v>0</v>
      </c>
      <c r="R366" s="2">
        <f>ROUND((SUMPRODUCT((NhuCau!$E$382:$E$390=CakyQuyhoach)*((NhuCau!U$382:U$390)/10))+SUMPRODUCT((NhuCau!$E$382:$E$390=Kykehoach)*((NhuCau!U$382:U$390)/5))+SUMPRODUCT((NhuCau!$E$382:$E$390=$C366)*(NhuCau!U$382:U$390))),2)</f>
        <v>0</v>
      </c>
      <c r="S366" s="2">
        <f>ROUND((SUMPRODUCT((NhuCau!$E$382:$E$390=CakyQuyhoach)*((NhuCau!V$382:V$390)/10))+SUMPRODUCT((NhuCau!$E$382:$E$390=Kykehoach)*((NhuCau!V$382:V$390)/5))+SUMPRODUCT((NhuCau!$E$382:$E$390=$C366)*(NhuCau!V$382:V$390))),2)</f>
        <v>0</v>
      </c>
      <c r="T366" s="2">
        <f>ROUND((SUMPRODUCT((NhuCau!$E$382:$E$390=CakyQuyhoach)*((NhuCau!W$382:W$390)/10))+SUMPRODUCT((NhuCau!$E$382:$E$390=Kykehoach)*((NhuCau!W$382:W$390)/5))+SUMPRODUCT((NhuCau!$E$382:$E$390=$C366)*(NhuCau!W$382:W$390))),2)</f>
        <v>0</v>
      </c>
      <c r="U366" s="2">
        <f>ROUND((SUMPRODUCT((NhuCau!$E$382:$E$390=CakyQuyhoach)*((NhuCau!X$382:X$390)/10))+SUMPRODUCT((NhuCau!$E$382:$E$390=Kykehoach)*((NhuCau!X$382:X$390)/5))+SUMPRODUCT((NhuCau!$E$382:$E$390=$C366)*(NhuCau!X$382:X$390))),2)</f>
        <v>0</v>
      </c>
      <c r="V366" s="2">
        <f>ROUND((SUMPRODUCT((NhuCau!$E$382:$E$390=CakyQuyhoach)*((NhuCau!Y$382:Y$390)/10))+SUMPRODUCT((NhuCau!$E$382:$E$390=Kykehoach)*((NhuCau!Y$382:Y$390)/5))+SUMPRODUCT((NhuCau!$E$382:$E$390=$C366)*(NhuCau!Y$382:Y$390))),2)</f>
        <v>0</v>
      </c>
      <c r="W366" s="2">
        <f>ROUND((SUMPRODUCT((NhuCau!$E$382:$E$390=CakyQuyhoach)*((NhuCau!Z$382:Z$390)/10))+SUMPRODUCT((NhuCau!$E$382:$E$390=Kykehoach)*((NhuCau!Z$382:Z$390)/5))+SUMPRODUCT((NhuCau!$E$382:$E$390=$C366)*(NhuCau!Z$382:Z$390))),2)</f>
        <v>0</v>
      </c>
      <c r="X366" s="2">
        <f>ROUND((SUMPRODUCT((NhuCau!$E$382:$E$390=CakyQuyhoach)*((NhuCau!AA$382:AA$390)/10))+SUMPRODUCT((NhuCau!$E$382:$E$390=Kykehoach)*((NhuCau!AA$382:AA$390)/5))+SUMPRODUCT((NhuCau!$E$382:$E$390=$C366)*(NhuCau!AA$382:AA$390))),2)</f>
        <v>0</v>
      </c>
      <c r="Y366" s="2">
        <f>ROUND((SUMPRODUCT((NhuCau!$E$382:$E$390=CakyQuyhoach)*((NhuCau!AB$382:AB$390)/10))+SUMPRODUCT((NhuCau!$E$382:$E$390=Kykehoach)*((NhuCau!AB$382:AB$390)/5))+SUMPRODUCT((NhuCau!$E$382:$E$390=$C366)*(NhuCau!AB$382:AB$390))),2)</f>
        <v>0</v>
      </c>
      <c r="Z366" s="2">
        <f>ROUND((SUMPRODUCT((NhuCau!$E$382:$E$390=CakyQuyhoach)*((NhuCau!AC$382:AC$390)/10))+SUMPRODUCT((NhuCau!$E$382:$E$390=Kykehoach)*((NhuCau!AC$382:AC$390)/5))+SUMPRODUCT((NhuCau!$E$382:$E$390=$C366)*(NhuCau!AC$382:AC$390))),2)</f>
        <v>0</v>
      </c>
      <c r="AA366" s="2">
        <f>ROUND((SUMPRODUCT((NhuCau!$E$382:$E$390=CakyQuyhoach)*((NhuCau!AD$382:AD$390)/10))+SUMPRODUCT((NhuCau!$E$382:$E$390=Kykehoach)*((NhuCau!AD$382:AD$390)/5))+SUMPRODUCT((NhuCau!$E$382:$E$390=$C366)*(NhuCau!AD$382:AD$390))),2)</f>
        <v>0</v>
      </c>
      <c r="AB366" s="2">
        <f>ROUND((SUMPRODUCT((NhuCau!$E$382:$E$390=CakyQuyhoach)*((NhuCau!AE$382:AE$390)/10))+SUMPRODUCT((NhuCau!$E$382:$E$390=Kykehoach)*((NhuCau!AE$382:AE$390)/5))+SUMPRODUCT((NhuCau!$E$382:$E$390=$C366)*(NhuCau!AE$382:AE$390))),2)</f>
        <v>0</v>
      </c>
      <c r="AC366" s="2">
        <f>ROUND((SUMPRODUCT((NhuCau!$E$382:$E$390=CakyQuyhoach)*((NhuCau!AF$382:AF$390)/10))+SUMPRODUCT((NhuCau!$E$382:$E$390=Kykehoach)*((NhuCau!AF$382:AF$390)/5))+SUMPRODUCT((NhuCau!$E$382:$E$390=$C366)*(NhuCau!AF$382:AF$390))),2)</f>
        <v>0</v>
      </c>
      <c r="AD366" s="2">
        <f>ROUND((SUMPRODUCT((NhuCau!$E$382:$E$390=CakyQuyhoach)*((NhuCau!AG$382:AG$390)/10))+SUMPRODUCT((NhuCau!$E$382:$E$390=Kykehoach)*((NhuCau!AG$382:AG$390)/5))+SUMPRODUCT((NhuCau!$E$382:$E$390=$C366)*(NhuCau!AG$382:AG$390))),2)</f>
        <v>0</v>
      </c>
      <c r="AE366" s="2">
        <f>ROUND((SUMPRODUCT((NhuCau!$E$382:$E$390=CakyQuyhoach)*((NhuCau!AH$382:AH$390)/10))+SUMPRODUCT((NhuCau!$E$382:$E$390=Kykehoach)*((NhuCau!AH$382:AH$390)/5))+SUMPRODUCT((NhuCau!$E$382:$E$390=$C366)*(NhuCau!AH$382:AH$390))),2)</f>
        <v>0</v>
      </c>
      <c r="AF366" s="2">
        <f>ROUND((SUMPRODUCT((NhuCau!$E$382:$E$390=CakyQuyhoach)*((NhuCau!AI$382:AI$390)/10))+SUMPRODUCT((NhuCau!$E$382:$E$390=Kykehoach)*((NhuCau!AI$382:AI$390)/5))+SUMPRODUCT((NhuCau!$E$382:$E$390=$C366)*(NhuCau!AI$382:AI$390))),2)</f>
        <v>0</v>
      </c>
      <c r="AG366" s="2">
        <f>ROUND((SUMPRODUCT((NhuCau!$E$382:$E$390=CakyQuyhoach)*((NhuCau!AJ$382:AJ$390)/10))+SUMPRODUCT((NhuCau!$E$382:$E$390=Kykehoach)*((NhuCau!AJ$382:AJ$390)/5))+SUMPRODUCT((NhuCau!$E$382:$E$390=$C366)*(NhuCau!AJ$382:AJ$390))),2)</f>
        <v>0</v>
      </c>
      <c r="AH366" s="2">
        <f>ROUND((SUMPRODUCT((NhuCau!$E$382:$E$390=CakyQuyhoach)*((NhuCau!AK$382:AK$390)/10))+SUMPRODUCT((NhuCau!$E$382:$E$390=Kykehoach)*((NhuCau!AK$382:AK$390)/5))+SUMPRODUCT((NhuCau!$E$382:$E$390=$C366)*(NhuCau!AK$382:AK$390))),2)</f>
        <v>0</v>
      </c>
      <c r="AI366" s="2">
        <f>ROUND((SUMPRODUCT((NhuCau!$E$382:$E$390=CakyQuyhoach)*((NhuCau!AL$382:AL$390)/10))+SUMPRODUCT((NhuCau!$E$382:$E$390=Kykehoach)*((NhuCau!AL$382:AL$390)/5))+SUMPRODUCT((NhuCau!$E$382:$E$390=$C366)*(NhuCau!AL$382:AL$390))),2)</f>
        <v>0</v>
      </c>
      <c r="AJ366" s="2">
        <f>ROUND((SUMPRODUCT((NhuCau!$E$382:$E$390=CakyQuyhoach)*((NhuCau!AM$382:AM$390)/10))+SUMPRODUCT((NhuCau!$E$382:$E$390=Kykehoach)*((NhuCau!AM$382:AM$390)/5))+SUMPRODUCT((NhuCau!$E$382:$E$390=$C366)*(NhuCau!AM$382:AM$390))),2)</f>
        <v>0</v>
      </c>
      <c r="AK366" s="2">
        <f>ROUND((SUMPRODUCT((NhuCau!$E$382:$E$390=CakyQuyhoach)*((NhuCau!AN$382:AN$390)/10))+SUMPRODUCT((NhuCau!$E$382:$E$390=Kykehoach)*((NhuCau!AN$382:AN$390)/5))+SUMPRODUCT((NhuCau!$E$382:$E$390=$C366)*(NhuCau!AN$382:AN$390))),2)</f>
        <v>0</v>
      </c>
      <c r="AL366" s="2">
        <f>ROUND((SUMPRODUCT((NhuCau!$E$382:$E$390=CakyQuyhoach)*((NhuCau!AO$382:AO$390)/10))+SUMPRODUCT((NhuCau!$E$382:$E$390=Kykehoach)*((NhuCau!AO$382:AO$390)/5))+SUMPRODUCT((NhuCau!$E$382:$E$390=$C366)*(NhuCau!AO$382:AO$390))),2)</f>
        <v>0</v>
      </c>
      <c r="AM366" s="2">
        <f>ROUND((SUMPRODUCT((NhuCau!$E$382:$E$390=CakyQuyhoach)*((NhuCau!AP$382:AP$390)/10))+SUMPRODUCT((NhuCau!$E$382:$E$390=Kykehoach)*((NhuCau!AP$382:AP$390)/5))+SUMPRODUCT((NhuCau!$E$382:$E$390=$C366)*(NhuCau!AP$382:AP$390))),2)</f>
        <v>0</v>
      </c>
      <c r="AN366" s="2">
        <f>ROUND((SUMPRODUCT((NhuCau!$E$382:$E$390=CakyQuyhoach)*((NhuCau!AQ$382:AQ$390)/10))+SUMPRODUCT((NhuCau!$E$382:$E$390=Kykehoach)*((NhuCau!AQ$382:AQ$390)/5))+SUMPRODUCT((NhuCau!$E$382:$E$390=$C366)*(NhuCau!AQ$382:AQ$390))),2)</f>
        <v>0</v>
      </c>
      <c r="AO366" s="2">
        <f>ROUND((SUMPRODUCT((NhuCau!$E$382:$E$390=CakyQuyhoach)*((NhuCau!AR$382:AR$390)/10))+SUMPRODUCT((NhuCau!$E$382:$E$390=Kykehoach)*((NhuCau!AR$382:AR$390)/5))+SUMPRODUCT((NhuCau!$E$382:$E$390=$C366)*(NhuCau!AR$382:AR$390))),2)</f>
        <v>0</v>
      </c>
      <c r="AP366" s="2">
        <f>ROUND((SUMPRODUCT((NhuCau!$E$382:$E$390=CakyQuyhoach)*((NhuCau!AS$382:AS$390)/10))+SUMPRODUCT((NhuCau!$E$382:$E$390=Kykehoach)*((NhuCau!AS$382:AS$390)/5))+SUMPRODUCT((NhuCau!$E$382:$E$390=$C366)*(NhuCau!AS$382:AS$390))),2)</f>
        <v>0</v>
      </c>
      <c r="AQ366" s="2">
        <f>ROUND((SUMPRODUCT((NhuCau!$E$382:$E$390=CakyQuyhoach)*((NhuCau!AT$382:AT$390)/10))+SUMPRODUCT((NhuCau!$E$382:$E$390=Kykehoach)*((NhuCau!AT$382:AT$390)/5))+SUMPRODUCT((NhuCau!$E$382:$E$390=$C366)*(NhuCau!AT$382:AT$390))),2)</f>
        <v>0</v>
      </c>
      <c r="AR366" s="2">
        <f>ROUND((SUMPRODUCT((NhuCau!$E$382:$E$390=CakyQuyhoach)*((NhuCau!AU$382:AU$390)/10))+SUMPRODUCT((NhuCau!$E$382:$E$390=Kykehoach)*((NhuCau!AU$382:AU$390)/5))+SUMPRODUCT((NhuCau!$E$382:$E$390=$C366)*(NhuCau!AU$382:AU$390))),2)</f>
        <v>0</v>
      </c>
      <c r="AS366" s="2">
        <f>ROUND((SUMPRODUCT((NhuCau!$E$382:$E$390=CakyQuyhoach)*((NhuCau!AV$382:AV$390)/10))+SUMPRODUCT((NhuCau!$E$382:$E$390=Kykehoach)*((NhuCau!AV$382:AV$390)/5))+SUMPRODUCT((NhuCau!$E$382:$E$390=$C366)*(NhuCau!AV$382:AV$390))),2)</f>
        <v>0</v>
      </c>
      <c r="AT366" s="2">
        <f>ROUND((SUMPRODUCT((NhuCau!$E$382:$E$390=CakyQuyhoach)*((NhuCau!AW$382:AW$390)/10))+SUMPRODUCT((NhuCau!$E$382:$E$390=Kykehoach)*((NhuCau!AW$382:AW$390)/5))+SUMPRODUCT((NhuCau!$E$382:$E$390=$C366)*(NhuCau!AW$382:AW$390))),2)</f>
        <v>0</v>
      </c>
      <c r="AU366" s="2">
        <f>ROUND((SUMPRODUCT((NhuCau!$E$382:$E$390=CakyQuyhoach)*((NhuCau!AX$382:AX$390)/10))+SUMPRODUCT((NhuCau!$E$382:$E$390=Kykehoach)*((NhuCau!AX$382:AX$390)/5))+SUMPRODUCT((NhuCau!$E$382:$E$390=$C366)*(NhuCau!AX$382:AX$390))),2)</f>
        <v>0</v>
      </c>
      <c r="AV366" s="2">
        <f>ROUND((SUMPRODUCT((NhuCau!$E$382:$E$390=CakyQuyhoach)*((NhuCau!AY$382:AY$390)/10))+SUMPRODUCT((NhuCau!$E$382:$E$390=Kykehoach)*((NhuCau!AY$382:AY$390)/5))+SUMPRODUCT((NhuCau!$E$382:$E$390=$C366)*(NhuCau!AY$382:AY$390))),2)</f>
        <v>0</v>
      </c>
      <c r="AW366" s="2">
        <f>ROUND((SUMPRODUCT((NhuCau!$E$382:$E$390=CakyQuyhoach)*((NhuCau!AZ$382:AZ$390)/10))+SUMPRODUCT((NhuCau!$E$382:$E$390=Kykehoach)*((NhuCau!AZ$382:AZ$390)/5))+SUMPRODUCT((NhuCau!$E$382:$E$390=$C366)*(NhuCau!AZ$382:AZ$390))),2)</f>
        <v>0</v>
      </c>
      <c r="AX366" s="2">
        <f>ROUND((SUMPRODUCT((NhuCau!$E$382:$E$390=CakyQuyhoach)*((NhuCau!BA$382:BA$390)/10))+SUMPRODUCT((NhuCau!$E$382:$E$390=Kykehoach)*((NhuCau!BA$382:BA$390)/5))+SUMPRODUCT((NhuCau!$E$382:$E$390=$C366)*(NhuCau!BA$382:BA$390))),2)</f>
        <v>0</v>
      </c>
      <c r="AY366" s="2">
        <f>ROUND((SUMPRODUCT((NhuCau!$E$382:$E$390=CakyQuyhoach)*((NhuCau!BB$382:BB$390)/10))+SUMPRODUCT((NhuCau!$E$382:$E$390=Kykehoach)*((NhuCau!BB$382:BB$390)/5))+SUMPRODUCT((NhuCau!$E$382:$E$390=$C366)*(NhuCau!BB$382:BB$390))),2)</f>
        <v>0</v>
      </c>
      <c r="AZ366" s="2">
        <f>ROUND((SUMPRODUCT((NhuCau!$E$382:$E$390=CakyQuyhoach)*((NhuCau!BD$382:BD$390)/10))+SUMPRODUCT((NhuCau!$E$382:$E$390=Kykehoach)*((NhuCau!BD$382:BD$390)/5))+SUMPRODUCT((NhuCau!$E$382:$E$390=$C366)*(NhuCau!BD$382:BD$390))),2)</f>
        <v>0</v>
      </c>
      <c r="BA366" s="2">
        <f>ROUND((SUMPRODUCT((NhuCau!$E$382:$E$390=CakyQuyhoach)*((NhuCau!BE$382:BE$390)/10))+SUMPRODUCT((NhuCau!$E$382:$E$390=Kykehoach)*((NhuCau!BE$382:BE$390)/5))+SUMPRODUCT((NhuCau!$E$382:$E$390=$C366)*(NhuCau!BE$382:BE$390))),2)</f>
        <v>0</v>
      </c>
      <c r="BB366" s="2">
        <f>ROUND((SUMPRODUCT((NhuCau!$E$382:$E$390=CakyQuyhoach)*((NhuCau!BF$382:BF$390)/10))+SUMPRODUCT((NhuCau!$E$382:$E$390=Kykehoach)*((NhuCau!BF$382:BF$390)/5))+SUMPRODUCT((NhuCau!$E$382:$E$390=$C366)*(NhuCau!BF$382:BF$390))),2)</f>
        <v>0</v>
      </c>
      <c r="BC366" s="2">
        <f>ROUND((SUMPRODUCT((NhuCau!$E$382:$E$390=CakyQuyhoach)*((NhuCau!BG$382:BG$390)/10))+SUMPRODUCT((NhuCau!$E$382:$E$390=Kykehoach)*((NhuCau!BG$382:BG$390)/5))+SUMPRODUCT((NhuCau!$E$382:$E$390=$C366)*(NhuCau!BG$382:BG$390))),2)</f>
        <v>0</v>
      </c>
      <c r="BD366" s="2">
        <f>ROUND((SUMPRODUCT((NhuCau!$E$382:$E$390=CakyQuyhoach)*((NhuCau!BH$382:BH$390)/10))+SUMPRODUCT((NhuCau!$E$382:$E$390=Kykehoach)*((NhuCau!BH$382:BH$390)/5))+SUMPRODUCT((NhuCau!$E$382:$E$390=$C366)*(NhuCau!BH$382:BH$390))),2)</f>
        <v>0</v>
      </c>
      <c r="BE366" s="2">
        <f>ROUND((SUMPRODUCT((NhuCau!$E$382:$E$390=CakyQuyhoach)*((NhuCau!BI$382:BI$390)/10))+SUMPRODUCT((NhuCau!$E$382:$E$390=Kykehoach)*((NhuCau!BI$382:BI$390)/5))+SUMPRODUCT((NhuCau!$E$382:$E$390=$C366)*(NhuCau!BI$382:BI$390))),2)</f>
        <v>0</v>
      </c>
      <c r="BF366" s="2">
        <f>ROUND((SUMPRODUCT((NhuCau!$E$382:$E$390=CakyQuyhoach)*((NhuCau!BJ$382:BJ$390)/10))+SUMPRODUCT((NhuCau!$E$382:$E$390=Kykehoach)*((NhuCau!BJ$382:BJ$390)/5))+SUMPRODUCT((NhuCau!$E$382:$E$390=$C366)*(NhuCau!BJ$382:BJ$390))),2)</f>
        <v>0</v>
      </c>
      <c r="BG366" s="2">
        <f>ROUND((SUMPRODUCT((NhuCau!$E$382:$E$390=CakyQuyhoach)*((NhuCau!BK$382:BK$390)/10))+SUMPRODUCT((NhuCau!$E$382:$E$390=Kykehoach)*((NhuCau!BK$382:BK$390)/5))+SUMPRODUCT((NhuCau!$E$382:$E$390=$C366)*(NhuCau!BK$382:BK$390))),2)</f>
        <v>0</v>
      </c>
    </row>
    <row r="367" spans="1:59" s="1" customFormat="1" ht="16.5" customHeight="1">
      <c r="A367" s="251" t="s">
        <v>42</v>
      </c>
      <c r="B367" s="252"/>
      <c r="C367" s="253" t="str">
        <f>BANGTINH!O8</f>
        <v>Năm 2027</v>
      </c>
      <c r="D367" s="246" t="s">
        <v>24</v>
      </c>
      <c r="E367" s="255">
        <f>SUM(F367:BG367)</f>
        <v>0</v>
      </c>
      <c r="F367" s="2">
        <f>ROUND((SUMPRODUCT((NhuCau!$E$382:$E$390=CakyQuyhoach)*((NhuCau!I$382:I$390)/10))+SUMPRODUCT((NhuCau!$E$382:$E$390=Kykehoach)*((NhuCau!I$382:I$390)/5))+SUMPRODUCT((NhuCau!$E$382:$E$390=$C367)*(NhuCau!I$382:I$390))),2)</f>
        <v>0</v>
      </c>
      <c r="G367" s="2">
        <f>ROUND((SUMPRODUCT((NhuCau!$E$382:$E$390=CakyQuyhoach)*((NhuCau!J$382:J$390)/10))+SUMPRODUCT((NhuCau!$E$382:$E$390=Kykehoach)*((NhuCau!J$382:J$390)/5))+SUMPRODUCT((NhuCau!$E$382:$E$390=$C367)*(NhuCau!J$382:J$390))),2)</f>
        <v>0</v>
      </c>
      <c r="H367" s="2">
        <f>ROUND((SUMPRODUCT((NhuCau!$E$382:$E$390=CakyQuyhoach)*((NhuCau!K$382:K$390)/10))+SUMPRODUCT((NhuCau!$E$382:$E$390=Kykehoach)*((NhuCau!K$382:K$390)/5))+SUMPRODUCT((NhuCau!$E$382:$E$390=$C367)*(NhuCau!K$382:K$390))),2)</f>
        <v>0</v>
      </c>
      <c r="I367" s="2">
        <f>ROUND((SUMPRODUCT((NhuCau!$E$382:$E$390=CakyQuyhoach)*((NhuCau!L$382:L$390)/10))+SUMPRODUCT((NhuCau!$E$382:$E$390=Kykehoach)*((NhuCau!L$382:L$390)/5))+SUMPRODUCT((NhuCau!$E$382:$E$390=$C367)*(NhuCau!L$382:L$390))),2)</f>
        <v>0</v>
      </c>
      <c r="J367" s="2">
        <f>ROUND((SUMPRODUCT((NhuCau!$E$382:$E$390=CakyQuyhoach)*((NhuCau!M$382:M$390)/10))+SUMPRODUCT((NhuCau!$E$382:$E$390=Kykehoach)*((NhuCau!M$382:M$390)/5))+SUMPRODUCT((NhuCau!$E$382:$E$390=$C367)*(NhuCau!M$382:M$390))),2)</f>
        <v>0</v>
      </c>
      <c r="K367" s="2">
        <f>ROUND((SUMPRODUCT((NhuCau!$E$382:$E$390=CakyQuyhoach)*((NhuCau!N$382:N$390)/10))+SUMPRODUCT((NhuCau!$E$382:$E$390=Kykehoach)*((NhuCau!N$382:N$390)/5))+SUMPRODUCT((NhuCau!$E$382:$E$390=$C367)*(NhuCau!N$382:N$390))),2)</f>
        <v>0</v>
      </c>
      <c r="L367" s="2">
        <f>ROUND((SUMPRODUCT((NhuCau!$E$382:$E$390=CakyQuyhoach)*((NhuCau!O$382:O$390)/10))+SUMPRODUCT((NhuCau!$E$382:$E$390=Kykehoach)*((NhuCau!O$382:O$390)/5))+SUMPRODUCT((NhuCau!$E$382:$E$390=$C367)*(NhuCau!O$382:O$390))),2)</f>
        <v>0</v>
      </c>
      <c r="M367" s="2">
        <f>ROUND((SUMPRODUCT((NhuCau!$E$382:$E$390=CakyQuyhoach)*((NhuCau!P$382:P$390)/10))+SUMPRODUCT((NhuCau!$E$382:$E$390=Kykehoach)*((NhuCau!P$382:P$390)/5))+SUMPRODUCT((NhuCau!$E$382:$E$390=$C367)*(NhuCau!P$382:P$390))),2)</f>
        <v>0</v>
      </c>
      <c r="N367" s="2">
        <f>ROUND((SUMPRODUCT((NhuCau!$E$382:$E$390=CakyQuyhoach)*((NhuCau!Q$382:Q$390)/10))+SUMPRODUCT((NhuCau!$E$382:$E$390=Kykehoach)*((NhuCau!Q$382:Q$390)/5))+SUMPRODUCT((NhuCau!$E$382:$E$390=$C367)*(NhuCau!Q$382:Q$390))),2)</f>
        <v>0</v>
      </c>
      <c r="O367" s="2">
        <f>ROUND((SUMPRODUCT((NhuCau!$E$382:$E$390=CakyQuyhoach)*((NhuCau!R$382:R$390)/10))+SUMPRODUCT((NhuCau!$E$382:$E$390=Kykehoach)*((NhuCau!R$382:R$390)/5))+SUMPRODUCT((NhuCau!$E$382:$E$390=$C367)*(NhuCau!R$382:R$390))),2)</f>
        <v>0</v>
      </c>
      <c r="P367" s="2">
        <f>ROUND((SUMPRODUCT((NhuCau!$E$382:$E$390=CakyQuyhoach)*((NhuCau!S$382:S$390)/10))+SUMPRODUCT((NhuCau!$E$382:$E$390=Kykehoach)*((NhuCau!S$382:S$390)/5))+SUMPRODUCT((NhuCau!$E$382:$E$390=$C367)*(NhuCau!S$382:S$390))),2)</f>
        <v>0</v>
      </c>
      <c r="Q367" s="2">
        <f>ROUND((SUMPRODUCT((NhuCau!$E$382:$E$390=CakyQuyhoach)*((NhuCau!T$382:T$390)/10))+SUMPRODUCT((NhuCau!$E$382:$E$390=Kykehoach)*((NhuCau!T$382:T$390)/5))+SUMPRODUCT((NhuCau!$E$382:$E$390=$C367)*(NhuCau!T$382:T$390))),2)</f>
        <v>0</v>
      </c>
      <c r="R367" s="2">
        <f>ROUND((SUMPRODUCT((NhuCau!$E$382:$E$390=CakyQuyhoach)*((NhuCau!U$382:U$390)/10))+SUMPRODUCT((NhuCau!$E$382:$E$390=Kykehoach)*((NhuCau!U$382:U$390)/5))+SUMPRODUCT((NhuCau!$E$382:$E$390=$C367)*(NhuCau!U$382:U$390))),2)</f>
        <v>0</v>
      </c>
      <c r="S367" s="2">
        <f>ROUND((SUMPRODUCT((NhuCau!$E$382:$E$390=CakyQuyhoach)*((NhuCau!V$382:V$390)/10))+SUMPRODUCT((NhuCau!$E$382:$E$390=Kykehoach)*((NhuCau!V$382:V$390)/5))+SUMPRODUCT((NhuCau!$E$382:$E$390=$C367)*(NhuCau!V$382:V$390))),2)</f>
        <v>0</v>
      </c>
      <c r="T367" s="2">
        <f>ROUND((SUMPRODUCT((NhuCau!$E$382:$E$390=CakyQuyhoach)*((NhuCau!W$382:W$390)/10))+SUMPRODUCT((NhuCau!$E$382:$E$390=Kykehoach)*((NhuCau!W$382:W$390)/5))+SUMPRODUCT((NhuCau!$E$382:$E$390=$C367)*(NhuCau!W$382:W$390))),2)</f>
        <v>0</v>
      </c>
      <c r="U367" s="2">
        <f>ROUND((SUMPRODUCT((NhuCau!$E$382:$E$390=CakyQuyhoach)*((NhuCau!X$382:X$390)/10))+SUMPRODUCT((NhuCau!$E$382:$E$390=Kykehoach)*((NhuCau!X$382:X$390)/5))+SUMPRODUCT((NhuCau!$E$382:$E$390=$C367)*(NhuCau!X$382:X$390))),2)</f>
        <v>0</v>
      </c>
      <c r="V367" s="2">
        <f>ROUND((SUMPRODUCT((NhuCau!$E$382:$E$390=CakyQuyhoach)*((NhuCau!Y$382:Y$390)/10))+SUMPRODUCT((NhuCau!$E$382:$E$390=Kykehoach)*((NhuCau!Y$382:Y$390)/5))+SUMPRODUCT((NhuCau!$E$382:$E$390=$C367)*(NhuCau!Y$382:Y$390))),2)</f>
        <v>0</v>
      </c>
      <c r="W367" s="2">
        <f>ROUND((SUMPRODUCT((NhuCau!$E$382:$E$390=CakyQuyhoach)*((NhuCau!Z$382:Z$390)/10))+SUMPRODUCT((NhuCau!$E$382:$E$390=Kykehoach)*((NhuCau!Z$382:Z$390)/5))+SUMPRODUCT((NhuCau!$E$382:$E$390=$C367)*(NhuCau!Z$382:Z$390))),2)</f>
        <v>0</v>
      </c>
      <c r="X367" s="2">
        <f>ROUND((SUMPRODUCT((NhuCau!$E$382:$E$390=CakyQuyhoach)*((NhuCau!AA$382:AA$390)/10))+SUMPRODUCT((NhuCau!$E$382:$E$390=Kykehoach)*((NhuCau!AA$382:AA$390)/5))+SUMPRODUCT((NhuCau!$E$382:$E$390=$C367)*(NhuCau!AA$382:AA$390))),2)</f>
        <v>0</v>
      </c>
      <c r="Y367" s="2">
        <f>ROUND((SUMPRODUCT((NhuCau!$E$382:$E$390=CakyQuyhoach)*((NhuCau!AB$382:AB$390)/10))+SUMPRODUCT((NhuCau!$E$382:$E$390=Kykehoach)*((NhuCau!AB$382:AB$390)/5))+SUMPRODUCT((NhuCau!$E$382:$E$390=$C367)*(NhuCau!AB$382:AB$390))),2)</f>
        <v>0</v>
      </c>
      <c r="Z367" s="2">
        <f>ROUND((SUMPRODUCT((NhuCau!$E$382:$E$390=CakyQuyhoach)*((NhuCau!AC$382:AC$390)/10))+SUMPRODUCT((NhuCau!$E$382:$E$390=Kykehoach)*((NhuCau!AC$382:AC$390)/5))+SUMPRODUCT((NhuCau!$E$382:$E$390=$C367)*(NhuCau!AC$382:AC$390))),2)</f>
        <v>0</v>
      </c>
      <c r="AA367" s="2">
        <f>ROUND((SUMPRODUCT((NhuCau!$E$382:$E$390=CakyQuyhoach)*((NhuCau!AD$382:AD$390)/10))+SUMPRODUCT((NhuCau!$E$382:$E$390=Kykehoach)*((NhuCau!AD$382:AD$390)/5))+SUMPRODUCT((NhuCau!$E$382:$E$390=$C367)*(NhuCau!AD$382:AD$390))),2)</f>
        <v>0</v>
      </c>
      <c r="AB367" s="2">
        <f>ROUND((SUMPRODUCT((NhuCau!$E$382:$E$390=CakyQuyhoach)*((NhuCau!AE$382:AE$390)/10))+SUMPRODUCT((NhuCau!$E$382:$E$390=Kykehoach)*((NhuCau!AE$382:AE$390)/5))+SUMPRODUCT((NhuCau!$E$382:$E$390=$C367)*(NhuCau!AE$382:AE$390))),2)</f>
        <v>0</v>
      </c>
      <c r="AC367" s="2">
        <f>ROUND((SUMPRODUCT((NhuCau!$E$382:$E$390=CakyQuyhoach)*((NhuCau!AF$382:AF$390)/10))+SUMPRODUCT((NhuCau!$E$382:$E$390=Kykehoach)*((NhuCau!AF$382:AF$390)/5))+SUMPRODUCT((NhuCau!$E$382:$E$390=$C367)*(NhuCau!AF$382:AF$390))),2)</f>
        <v>0</v>
      </c>
      <c r="AD367" s="2">
        <f>ROUND((SUMPRODUCT((NhuCau!$E$382:$E$390=CakyQuyhoach)*((NhuCau!AG$382:AG$390)/10))+SUMPRODUCT((NhuCau!$E$382:$E$390=Kykehoach)*((NhuCau!AG$382:AG$390)/5))+SUMPRODUCT((NhuCau!$E$382:$E$390=$C367)*(NhuCau!AG$382:AG$390))),2)</f>
        <v>0</v>
      </c>
      <c r="AE367" s="2">
        <f>ROUND((SUMPRODUCT((NhuCau!$E$382:$E$390=CakyQuyhoach)*((NhuCau!AH$382:AH$390)/10))+SUMPRODUCT((NhuCau!$E$382:$E$390=Kykehoach)*((NhuCau!AH$382:AH$390)/5))+SUMPRODUCT((NhuCau!$E$382:$E$390=$C367)*(NhuCau!AH$382:AH$390))),2)</f>
        <v>0</v>
      </c>
      <c r="AF367" s="2">
        <f>ROUND((SUMPRODUCT((NhuCau!$E$382:$E$390=CakyQuyhoach)*((NhuCau!AI$382:AI$390)/10))+SUMPRODUCT((NhuCau!$E$382:$E$390=Kykehoach)*((NhuCau!AI$382:AI$390)/5))+SUMPRODUCT((NhuCau!$E$382:$E$390=$C367)*(NhuCau!AI$382:AI$390))),2)</f>
        <v>0</v>
      </c>
      <c r="AG367" s="2">
        <f>ROUND((SUMPRODUCT((NhuCau!$E$382:$E$390=CakyQuyhoach)*((NhuCau!AJ$382:AJ$390)/10))+SUMPRODUCT((NhuCau!$E$382:$E$390=Kykehoach)*((NhuCau!AJ$382:AJ$390)/5))+SUMPRODUCT((NhuCau!$E$382:$E$390=$C367)*(NhuCau!AJ$382:AJ$390))),2)</f>
        <v>0</v>
      </c>
      <c r="AH367" s="2">
        <f>ROUND((SUMPRODUCT((NhuCau!$E$382:$E$390=CakyQuyhoach)*((NhuCau!AK$382:AK$390)/10))+SUMPRODUCT((NhuCau!$E$382:$E$390=Kykehoach)*((NhuCau!AK$382:AK$390)/5))+SUMPRODUCT((NhuCau!$E$382:$E$390=$C367)*(NhuCau!AK$382:AK$390))),2)</f>
        <v>0</v>
      </c>
      <c r="AI367" s="2">
        <f>ROUND((SUMPRODUCT((NhuCau!$E$382:$E$390=CakyQuyhoach)*((NhuCau!AL$382:AL$390)/10))+SUMPRODUCT((NhuCau!$E$382:$E$390=Kykehoach)*((NhuCau!AL$382:AL$390)/5))+SUMPRODUCT((NhuCau!$E$382:$E$390=$C367)*(NhuCau!AL$382:AL$390))),2)</f>
        <v>0</v>
      </c>
      <c r="AJ367" s="2">
        <f>ROUND((SUMPRODUCT((NhuCau!$E$382:$E$390=CakyQuyhoach)*((NhuCau!AM$382:AM$390)/10))+SUMPRODUCT((NhuCau!$E$382:$E$390=Kykehoach)*((NhuCau!AM$382:AM$390)/5))+SUMPRODUCT((NhuCau!$E$382:$E$390=$C367)*(NhuCau!AM$382:AM$390))),2)</f>
        <v>0</v>
      </c>
      <c r="AK367" s="2">
        <f>ROUND((SUMPRODUCT((NhuCau!$E$382:$E$390=CakyQuyhoach)*((NhuCau!AN$382:AN$390)/10))+SUMPRODUCT((NhuCau!$E$382:$E$390=Kykehoach)*((NhuCau!AN$382:AN$390)/5))+SUMPRODUCT((NhuCau!$E$382:$E$390=$C367)*(NhuCau!AN$382:AN$390))),2)</f>
        <v>0</v>
      </c>
      <c r="AL367" s="2">
        <f>ROUND((SUMPRODUCT((NhuCau!$E$382:$E$390=CakyQuyhoach)*((NhuCau!AO$382:AO$390)/10))+SUMPRODUCT((NhuCau!$E$382:$E$390=Kykehoach)*((NhuCau!AO$382:AO$390)/5))+SUMPRODUCT((NhuCau!$E$382:$E$390=$C367)*(NhuCau!AO$382:AO$390))),2)</f>
        <v>0</v>
      </c>
      <c r="AM367" s="2">
        <f>ROUND((SUMPRODUCT((NhuCau!$E$382:$E$390=CakyQuyhoach)*((NhuCau!AP$382:AP$390)/10))+SUMPRODUCT((NhuCau!$E$382:$E$390=Kykehoach)*((NhuCau!AP$382:AP$390)/5))+SUMPRODUCT((NhuCau!$E$382:$E$390=$C367)*(NhuCau!AP$382:AP$390))),2)</f>
        <v>0</v>
      </c>
      <c r="AN367" s="2">
        <f>ROUND((SUMPRODUCT((NhuCau!$E$382:$E$390=CakyQuyhoach)*((NhuCau!AQ$382:AQ$390)/10))+SUMPRODUCT((NhuCau!$E$382:$E$390=Kykehoach)*((NhuCau!AQ$382:AQ$390)/5))+SUMPRODUCT((NhuCau!$E$382:$E$390=$C367)*(NhuCau!AQ$382:AQ$390))),2)</f>
        <v>0</v>
      </c>
      <c r="AO367" s="2">
        <f>ROUND((SUMPRODUCT((NhuCau!$E$382:$E$390=CakyQuyhoach)*((NhuCau!AR$382:AR$390)/10))+SUMPRODUCT((NhuCau!$E$382:$E$390=Kykehoach)*((NhuCau!AR$382:AR$390)/5))+SUMPRODUCT((NhuCau!$E$382:$E$390=$C367)*(NhuCau!AR$382:AR$390))),2)</f>
        <v>0</v>
      </c>
      <c r="AP367" s="2">
        <f>ROUND((SUMPRODUCT((NhuCau!$E$382:$E$390=CakyQuyhoach)*((NhuCau!AS$382:AS$390)/10))+SUMPRODUCT((NhuCau!$E$382:$E$390=Kykehoach)*((NhuCau!AS$382:AS$390)/5))+SUMPRODUCT((NhuCau!$E$382:$E$390=$C367)*(NhuCau!AS$382:AS$390))),2)</f>
        <v>0</v>
      </c>
      <c r="AQ367" s="2">
        <f>ROUND((SUMPRODUCT((NhuCau!$E$382:$E$390=CakyQuyhoach)*((NhuCau!AT$382:AT$390)/10))+SUMPRODUCT((NhuCau!$E$382:$E$390=Kykehoach)*((NhuCau!AT$382:AT$390)/5))+SUMPRODUCT((NhuCau!$E$382:$E$390=$C367)*(NhuCau!AT$382:AT$390))),2)</f>
        <v>0</v>
      </c>
      <c r="AR367" s="2">
        <f>ROUND((SUMPRODUCT((NhuCau!$E$382:$E$390=CakyQuyhoach)*((NhuCau!AU$382:AU$390)/10))+SUMPRODUCT((NhuCau!$E$382:$E$390=Kykehoach)*((NhuCau!AU$382:AU$390)/5))+SUMPRODUCT((NhuCau!$E$382:$E$390=$C367)*(NhuCau!AU$382:AU$390))),2)</f>
        <v>0</v>
      </c>
      <c r="AS367" s="2">
        <f>ROUND((SUMPRODUCT((NhuCau!$E$382:$E$390=CakyQuyhoach)*((NhuCau!AV$382:AV$390)/10))+SUMPRODUCT((NhuCau!$E$382:$E$390=Kykehoach)*((NhuCau!AV$382:AV$390)/5))+SUMPRODUCT((NhuCau!$E$382:$E$390=$C367)*(NhuCau!AV$382:AV$390))),2)</f>
        <v>0</v>
      </c>
      <c r="AT367" s="2">
        <f>ROUND((SUMPRODUCT((NhuCau!$E$382:$E$390=CakyQuyhoach)*((NhuCau!AW$382:AW$390)/10))+SUMPRODUCT((NhuCau!$E$382:$E$390=Kykehoach)*((NhuCau!AW$382:AW$390)/5))+SUMPRODUCT((NhuCau!$E$382:$E$390=$C367)*(NhuCau!AW$382:AW$390))),2)</f>
        <v>0</v>
      </c>
      <c r="AU367" s="2">
        <f>ROUND((SUMPRODUCT((NhuCau!$E$382:$E$390=CakyQuyhoach)*((NhuCau!AX$382:AX$390)/10))+SUMPRODUCT((NhuCau!$E$382:$E$390=Kykehoach)*((NhuCau!AX$382:AX$390)/5))+SUMPRODUCT((NhuCau!$E$382:$E$390=$C367)*(NhuCau!AX$382:AX$390))),2)</f>
        <v>0</v>
      </c>
      <c r="AV367" s="2">
        <f>ROUND((SUMPRODUCT((NhuCau!$E$382:$E$390=CakyQuyhoach)*((NhuCau!AY$382:AY$390)/10))+SUMPRODUCT((NhuCau!$E$382:$E$390=Kykehoach)*((NhuCau!AY$382:AY$390)/5))+SUMPRODUCT((NhuCau!$E$382:$E$390=$C367)*(NhuCau!AY$382:AY$390))),2)</f>
        <v>0</v>
      </c>
      <c r="AW367" s="2">
        <f>ROUND((SUMPRODUCT((NhuCau!$E$382:$E$390=CakyQuyhoach)*((NhuCau!AZ$382:AZ$390)/10))+SUMPRODUCT((NhuCau!$E$382:$E$390=Kykehoach)*((NhuCau!AZ$382:AZ$390)/5))+SUMPRODUCT((NhuCau!$E$382:$E$390=$C367)*(NhuCau!AZ$382:AZ$390))),2)</f>
        <v>0</v>
      </c>
      <c r="AX367" s="2">
        <f>ROUND((SUMPRODUCT((NhuCau!$E$382:$E$390=CakyQuyhoach)*((NhuCau!BA$382:BA$390)/10))+SUMPRODUCT((NhuCau!$E$382:$E$390=Kykehoach)*((NhuCau!BA$382:BA$390)/5))+SUMPRODUCT((NhuCau!$E$382:$E$390=$C367)*(NhuCau!BA$382:BA$390))),2)</f>
        <v>0</v>
      </c>
      <c r="AY367" s="2">
        <f>ROUND((SUMPRODUCT((NhuCau!$E$382:$E$390=CakyQuyhoach)*((NhuCau!BB$382:BB$390)/10))+SUMPRODUCT((NhuCau!$E$382:$E$390=Kykehoach)*((NhuCau!BB$382:BB$390)/5))+SUMPRODUCT((NhuCau!$E$382:$E$390=$C367)*(NhuCau!BB$382:BB$390))),2)</f>
        <v>0</v>
      </c>
      <c r="AZ367" s="2">
        <f>ROUND((SUMPRODUCT((NhuCau!$E$382:$E$390=CakyQuyhoach)*((NhuCau!BD$382:BD$390)/10))+SUMPRODUCT((NhuCau!$E$382:$E$390=Kykehoach)*((NhuCau!BD$382:BD$390)/5))+SUMPRODUCT((NhuCau!$E$382:$E$390=$C367)*(NhuCau!BD$382:BD$390))),2)</f>
        <v>0</v>
      </c>
      <c r="BA367" s="2">
        <f>ROUND((SUMPRODUCT((NhuCau!$E$382:$E$390=CakyQuyhoach)*((NhuCau!BE$382:BE$390)/10))+SUMPRODUCT((NhuCau!$E$382:$E$390=Kykehoach)*((NhuCau!BE$382:BE$390)/5))+SUMPRODUCT((NhuCau!$E$382:$E$390=$C367)*(NhuCau!BE$382:BE$390))),2)</f>
        <v>0</v>
      </c>
      <c r="BB367" s="2">
        <f>ROUND((SUMPRODUCT((NhuCau!$E$382:$E$390=CakyQuyhoach)*((NhuCau!BF$382:BF$390)/10))+SUMPRODUCT((NhuCau!$E$382:$E$390=Kykehoach)*((NhuCau!BF$382:BF$390)/5))+SUMPRODUCT((NhuCau!$E$382:$E$390=$C367)*(NhuCau!BF$382:BF$390))),2)</f>
        <v>0</v>
      </c>
      <c r="BC367" s="2">
        <f>ROUND((SUMPRODUCT((NhuCau!$E$382:$E$390=CakyQuyhoach)*((NhuCau!BG$382:BG$390)/10))+SUMPRODUCT((NhuCau!$E$382:$E$390=Kykehoach)*((NhuCau!BG$382:BG$390)/5))+SUMPRODUCT((NhuCau!$E$382:$E$390=$C367)*(NhuCau!BG$382:BG$390))),2)</f>
        <v>0</v>
      </c>
      <c r="BD367" s="2">
        <f>ROUND((SUMPRODUCT((NhuCau!$E$382:$E$390=CakyQuyhoach)*((NhuCau!BH$382:BH$390)/10))+SUMPRODUCT((NhuCau!$E$382:$E$390=Kykehoach)*((NhuCau!BH$382:BH$390)/5))+SUMPRODUCT((NhuCau!$E$382:$E$390=$C367)*(NhuCau!BH$382:BH$390))),2)</f>
        <v>0</v>
      </c>
      <c r="BE367" s="2">
        <f>ROUND((SUMPRODUCT((NhuCau!$E$382:$E$390=CakyQuyhoach)*((NhuCau!BI$382:BI$390)/10))+SUMPRODUCT((NhuCau!$E$382:$E$390=Kykehoach)*((NhuCau!BI$382:BI$390)/5))+SUMPRODUCT((NhuCau!$E$382:$E$390=$C367)*(NhuCau!BI$382:BI$390))),2)</f>
        <v>0</v>
      </c>
      <c r="BF367" s="2">
        <f>ROUND((SUMPRODUCT((NhuCau!$E$382:$E$390=CakyQuyhoach)*((NhuCau!BJ$382:BJ$390)/10))+SUMPRODUCT((NhuCau!$E$382:$E$390=Kykehoach)*((NhuCau!BJ$382:BJ$390)/5))+SUMPRODUCT((NhuCau!$E$382:$E$390=$C367)*(NhuCau!BJ$382:BJ$390))),2)</f>
        <v>0</v>
      </c>
      <c r="BG367" s="2">
        <f>ROUND((SUMPRODUCT((NhuCau!$E$382:$E$390=CakyQuyhoach)*((NhuCau!BK$382:BK$390)/10))+SUMPRODUCT((NhuCau!$E$382:$E$390=Kykehoach)*((NhuCau!BK$382:BK$390)/5))+SUMPRODUCT((NhuCau!$E$382:$E$390=$C367)*(NhuCau!BK$382:BK$390))),2)</f>
        <v>0</v>
      </c>
    </row>
    <row r="368" spans="1:59" s="1" customFormat="1" ht="16.5" customHeight="1">
      <c r="A368" s="251" t="s">
        <v>42</v>
      </c>
      <c r="B368" s="252"/>
      <c r="C368" s="253" t="str">
        <f>BANGTINH!O9</f>
        <v>Năm 2028</v>
      </c>
      <c r="D368" s="246" t="s">
        <v>24</v>
      </c>
      <c r="E368" s="255">
        <f>SUM(F368:BG368)</f>
        <v>0</v>
      </c>
      <c r="F368" s="2">
        <f>ROUND((SUMPRODUCT((NhuCau!$E$382:$E$390=CakyQuyhoach)*((NhuCau!I$382:I$390)/10))+SUMPRODUCT((NhuCau!$E$382:$E$390=Kykehoach)*((NhuCau!I$382:I$390)/5))+SUMPRODUCT((NhuCau!$E$382:$E$390=$C368)*(NhuCau!I$382:I$390))),2)</f>
        <v>0</v>
      </c>
      <c r="G368" s="2">
        <f>ROUND((SUMPRODUCT((NhuCau!$E$382:$E$390=CakyQuyhoach)*((NhuCau!J$382:J$390)/10))+SUMPRODUCT((NhuCau!$E$382:$E$390=Kykehoach)*((NhuCau!J$382:J$390)/5))+SUMPRODUCT((NhuCau!$E$382:$E$390=$C368)*(NhuCau!J$382:J$390))),2)</f>
        <v>0</v>
      </c>
      <c r="H368" s="2">
        <f>ROUND((SUMPRODUCT((NhuCau!$E$382:$E$390=CakyQuyhoach)*((NhuCau!K$382:K$390)/10))+SUMPRODUCT((NhuCau!$E$382:$E$390=Kykehoach)*((NhuCau!K$382:K$390)/5))+SUMPRODUCT((NhuCau!$E$382:$E$390=$C368)*(NhuCau!K$382:K$390))),2)</f>
        <v>0</v>
      </c>
      <c r="I368" s="2">
        <f>ROUND((SUMPRODUCT((NhuCau!$E$382:$E$390=CakyQuyhoach)*((NhuCau!L$382:L$390)/10))+SUMPRODUCT((NhuCau!$E$382:$E$390=Kykehoach)*((NhuCau!L$382:L$390)/5))+SUMPRODUCT((NhuCau!$E$382:$E$390=$C368)*(NhuCau!L$382:L$390))),2)</f>
        <v>0</v>
      </c>
      <c r="J368" s="2">
        <f>ROUND((SUMPRODUCT((NhuCau!$E$382:$E$390=CakyQuyhoach)*((NhuCau!M$382:M$390)/10))+SUMPRODUCT((NhuCau!$E$382:$E$390=Kykehoach)*((NhuCau!M$382:M$390)/5))+SUMPRODUCT((NhuCau!$E$382:$E$390=$C368)*(NhuCau!M$382:M$390))),2)</f>
        <v>0</v>
      </c>
      <c r="K368" s="2">
        <f>ROUND((SUMPRODUCT((NhuCau!$E$382:$E$390=CakyQuyhoach)*((NhuCau!N$382:N$390)/10))+SUMPRODUCT((NhuCau!$E$382:$E$390=Kykehoach)*((NhuCau!N$382:N$390)/5))+SUMPRODUCT((NhuCau!$E$382:$E$390=$C368)*(NhuCau!N$382:N$390))),2)</f>
        <v>0</v>
      </c>
      <c r="L368" s="2">
        <f>ROUND((SUMPRODUCT((NhuCau!$E$382:$E$390=CakyQuyhoach)*((NhuCau!O$382:O$390)/10))+SUMPRODUCT((NhuCau!$E$382:$E$390=Kykehoach)*((NhuCau!O$382:O$390)/5))+SUMPRODUCT((NhuCau!$E$382:$E$390=$C368)*(NhuCau!O$382:O$390))),2)</f>
        <v>0</v>
      </c>
      <c r="M368" s="2">
        <f>ROUND((SUMPRODUCT((NhuCau!$E$382:$E$390=CakyQuyhoach)*((NhuCau!P$382:P$390)/10))+SUMPRODUCT((NhuCau!$E$382:$E$390=Kykehoach)*((NhuCau!P$382:P$390)/5))+SUMPRODUCT((NhuCau!$E$382:$E$390=$C368)*(NhuCau!P$382:P$390))),2)</f>
        <v>0</v>
      </c>
      <c r="N368" s="2">
        <f>ROUND((SUMPRODUCT((NhuCau!$E$382:$E$390=CakyQuyhoach)*((NhuCau!Q$382:Q$390)/10))+SUMPRODUCT((NhuCau!$E$382:$E$390=Kykehoach)*((NhuCau!Q$382:Q$390)/5))+SUMPRODUCT((NhuCau!$E$382:$E$390=$C368)*(NhuCau!Q$382:Q$390))),2)</f>
        <v>0</v>
      </c>
      <c r="O368" s="2">
        <f>ROUND((SUMPRODUCT((NhuCau!$E$382:$E$390=CakyQuyhoach)*((NhuCau!R$382:R$390)/10))+SUMPRODUCT((NhuCau!$E$382:$E$390=Kykehoach)*((NhuCau!R$382:R$390)/5))+SUMPRODUCT((NhuCau!$E$382:$E$390=$C368)*(NhuCau!R$382:R$390))),2)</f>
        <v>0</v>
      </c>
      <c r="P368" s="2">
        <f>ROUND((SUMPRODUCT((NhuCau!$E$382:$E$390=CakyQuyhoach)*((NhuCau!S$382:S$390)/10))+SUMPRODUCT((NhuCau!$E$382:$E$390=Kykehoach)*((NhuCau!S$382:S$390)/5))+SUMPRODUCT((NhuCau!$E$382:$E$390=$C368)*(NhuCau!S$382:S$390))),2)</f>
        <v>0</v>
      </c>
      <c r="Q368" s="2">
        <f>ROUND((SUMPRODUCT((NhuCau!$E$382:$E$390=CakyQuyhoach)*((NhuCau!T$382:T$390)/10))+SUMPRODUCT((NhuCau!$E$382:$E$390=Kykehoach)*((NhuCau!T$382:T$390)/5))+SUMPRODUCT((NhuCau!$E$382:$E$390=$C368)*(NhuCau!T$382:T$390))),2)</f>
        <v>0</v>
      </c>
      <c r="R368" s="2">
        <f>ROUND((SUMPRODUCT((NhuCau!$E$382:$E$390=CakyQuyhoach)*((NhuCau!U$382:U$390)/10))+SUMPRODUCT((NhuCau!$E$382:$E$390=Kykehoach)*((NhuCau!U$382:U$390)/5))+SUMPRODUCT((NhuCau!$E$382:$E$390=$C368)*(NhuCau!U$382:U$390))),2)</f>
        <v>0</v>
      </c>
      <c r="S368" s="2">
        <f>ROUND((SUMPRODUCT((NhuCau!$E$382:$E$390=CakyQuyhoach)*((NhuCau!V$382:V$390)/10))+SUMPRODUCT((NhuCau!$E$382:$E$390=Kykehoach)*((NhuCau!V$382:V$390)/5))+SUMPRODUCT((NhuCau!$E$382:$E$390=$C368)*(NhuCau!V$382:V$390))),2)</f>
        <v>0</v>
      </c>
      <c r="T368" s="2">
        <f>ROUND((SUMPRODUCT((NhuCau!$E$382:$E$390=CakyQuyhoach)*((NhuCau!W$382:W$390)/10))+SUMPRODUCT((NhuCau!$E$382:$E$390=Kykehoach)*((NhuCau!W$382:W$390)/5))+SUMPRODUCT((NhuCau!$E$382:$E$390=$C368)*(NhuCau!W$382:W$390))),2)</f>
        <v>0</v>
      </c>
      <c r="U368" s="2">
        <f>ROUND((SUMPRODUCT((NhuCau!$E$382:$E$390=CakyQuyhoach)*((NhuCau!X$382:X$390)/10))+SUMPRODUCT((NhuCau!$E$382:$E$390=Kykehoach)*((NhuCau!X$382:X$390)/5))+SUMPRODUCT((NhuCau!$E$382:$E$390=$C368)*(NhuCau!X$382:X$390))),2)</f>
        <v>0</v>
      </c>
      <c r="V368" s="2">
        <f>ROUND((SUMPRODUCT((NhuCau!$E$382:$E$390=CakyQuyhoach)*((NhuCau!Y$382:Y$390)/10))+SUMPRODUCT((NhuCau!$E$382:$E$390=Kykehoach)*((NhuCau!Y$382:Y$390)/5))+SUMPRODUCT((NhuCau!$E$382:$E$390=$C368)*(NhuCau!Y$382:Y$390))),2)</f>
        <v>0</v>
      </c>
      <c r="W368" s="2">
        <f>ROUND((SUMPRODUCT((NhuCau!$E$382:$E$390=CakyQuyhoach)*((NhuCau!Z$382:Z$390)/10))+SUMPRODUCT((NhuCau!$E$382:$E$390=Kykehoach)*((NhuCau!Z$382:Z$390)/5))+SUMPRODUCT((NhuCau!$E$382:$E$390=$C368)*(NhuCau!Z$382:Z$390))),2)</f>
        <v>0</v>
      </c>
      <c r="X368" s="2">
        <f>ROUND((SUMPRODUCT((NhuCau!$E$382:$E$390=CakyQuyhoach)*((NhuCau!AA$382:AA$390)/10))+SUMPRODUCT((NhuCau!$E$382:$E$390=Kykehoach)*((NhuCau!AA$382:AA$390)/5))+SUMPRODUCT((NhuCau!$E$382:$E$390=$C368)*(NhuCau!AA$382:AA$390))),2)</f>
        <v>0</v>
      </c>
      <c r="Y368" s="2">
        <f>ROUND((SUMPRODUCT((NhuCau!$E$382:$E$390=CakyQuyhoach)*((NhuCau!AB$382:AB$390)/10))+SUMPRODUCT((NhuCau!$E$382:$E$390=Kykehoach)*((NhuCau!AB$382:AB$390)/5))+SUMPRODUCT((NhuCau!$E$382:$E$390=$C368)*(NhuCau!AB$382:AB$390))),2)</f>
        <v>0</v>
      </c>
      <c r="Z368" s="2">
        <f>ROUND((SUMPRODUCT((NhuCau!$E$382:$E$390=CakyQuyhoach)*((NhuCau!AC$382:AC$390)/10))+SUMPRODUCT((NhuCau!$E$382:$E$390=Kykehoach)*((NhuCau!AC$382:AC$390)/5))+SUMPRODUCT((NhuCau!$E$382:$E$390=$C368)*(NhuCau!AC$382:AC$390))),2)</f>
        <v>0</v>
      </c>
      <c r="AA368" s="2">
        <f>ROUND((SUMPRODUCT((NhuCau!$E$382:$E$390=CakyQuyhoach)*((NhuCau!AD$382:AD$390)/10))+SUMPRODUCT((NhuCau!$E$382:$E$390=Kykehoach)*((NhuCau!AD$382:AD$390)/5))+SUMPRODUCT((NhuCau!$E$382:$E$390=$C368)*(NhuCau!AD$382:AD$390))),2)</f>
        <v>0</v>
      </c>
      <c r="AB368" s="2">
        <f>ROUND((SUMPRODUCT((NhuCau!$E$382:$E$390=CakyQuyhoach)*((NhuCau!AE$382:AE$390)/10))+SUMPRODUCT((NhuCau!$E$382:$E$390=Kykehoach)*((NhuCau!AE$382:AE$390)/5))+SUMPRODUCT((NhuCau!$E$382:$E$390=$C368)*(NhuCau!AE$382:AE$390))),2)</f>
        <v>0</v>
      </c>
      <c r="AC368" s="2">
        <f>ROUND((SUMPRODUCT((NhuCau!$E$382:$E$390=CakyQuyhoach)*((NhuCau!AF$382:AF$390)/10))+SUMPRODUCT((NhuCau!$E$382:$E$390=Kykehoach)*((NhuCau!AF$382:AF$390)/5))+SUMPRODUCT((NhuCau!$E$382:$E$390=$C368)*(NhuCau!AF$382:AF$390))),2)</f>
        <v>0</v>
      </c>
      <c r="AD368" s="2">
        <f>ROUND((SUMPRODUCT((NhuCau!$E$382:$E$390=CakyQuyhoach)*((NhuCau!AG$382:AG$390)/10))+SUMPRODUCT((NhuCau!$E$382:$E$390=Kykehoach)*((NhuCau!AG$382:AG$390)/5))+SUMPRODUCT((NhuCau!$E$382:$E$390=$C368)*(NhuCau!AG$382:AG$390))),2)</f>
        <v>0</v>
      </c>
      <c r="AE368" s="2">
        <f>ROUND((SUMPRODUCT((NhuCau!$E$382:$E$390=CakyQuyhoach)*((NhuCau!AH$382:AH$390)/10))+SUMPRODUCT((NhuCau!$E$382:$E$390=Kykehoach)*((NhuCau!AH$382:AH$390)/5))+SUMPRODUCT((NhuCau!$E$382:$E$390=$C368)*(NhuCau!AH$382:AH$390))),2)</f>
        <v>0</v>
      </c>
      <c r="AF368" s="2">
        <f>ROUND((SUMPRODUCT((NhuCau!$E$382:$E$390=CakyQuyhoach)*((NhuCau!AI$382:AI$390)/10))+SUMPRODUCT((NhuCau!$E$382:$E$390=Kykehoach)*((NhuCau!AI$382:AI$390)/5))+SUMPRODUCT((NhuCau!$E$382:$E$390=$C368)*(NhuCau!AI$382:AI$390))),2)</f>
        <v>0</v>
      </c>
      <c r="AG368" s="2">
        <f>ROUND((SUMPRODUCT((NhuCau!$E$382:$E$390=CakyQuyhoach)*((NhuCau!AJ$382:AJ$390)/10))+SUMPRODUCT((NhuCau!$E$382:$E$390=Kykehoach)*((NhuCau!AJ$382:AJ$390)/5))+SUMPRODUCT((NhuCau!$E$382:$E$390=$C368)*(NhuCau!AJ$382:AJ$390))),2)</f>
        <v>0</v>
      </c>
      <c r="AH368" s="2">
        <f>ROUND((SUMPRODUCT((NhuCau!$E$382:$E$390=CakyQuyhoach)*((NhuCau!AK$382:AK$390)/10))+SUMPRODUCT((NhuCau!$E$382:$E$390=Kykehoach)*((NhuCau!AK$382:AK$390)/5))+SUMPRODUCT((NhuCau!$E$382:$E$390=$C368)*(NhuCau!AK$382:AK$390))),2)</f>
        <v>0</v>
      </c>
      <c r="AI368" s="2">
        <f>ROUND((SUMPRODUCT((NhuCau!$E$382:$E$390=CakyQuyhoach)*((NhuCau!AL$382:AL$390)/10))+SUMPRODUCT((NhuCau!$E$382:$E$390=Kykehoach)*((NhuCau!AL$382:AL$390)/5))+SUMPRODUCT((NhuCau!$E$382:$E$390=$C368)*(NhuCau!AL$382:AL$390))),2)</f>
        <v>0</v>
      </c>
      <c r="AJ368" s="2">
        <f>ROUND((SUMPRODUCT((NhuCau!$E$382:$E$390=CakyQuyhoach)*((NhuCau!AM$382:AM$390)/10))+SUMPRODUCT((NhuCau!$E$382:$E$390=Kykehoach)*((NhuCau!AM$382:AM$390)/5))+SUMPRODUCT((NhuCau!$E$382:$E$390=$C368)*(NhuCau!AM$382:AM$390))),2)</f>
        <v>0</v>
      </c>
      <c r="AK368" s="2">
        <f>ROUND((SUMPRODUCT((NhuCau!$E$382:$E$390=CakyQuyhoach)*((NhuCau!AN$382:AN$390)/10))+SUMPRODUCT((NhuCau!$E$382:$E$390=Kykehoach)*((NhuCau!AN$382:AN$390)/5))+SUMPRODUCT((NhuCau!$E$382:$E$390=$C368)*(NhuCau!AN$382:AN$390))),2)</f>
        <v>0</v>
      </c>
      <c r="AL368" s="2">
        <f>ROUND((SUMPRODUCT((NhuCau!$E$382:$E$390=CakyQuyhoach)*((NhuCau!AO$382:AO$390)/10))+SUMPRODUCT((NhuCau!$E$382:$E$390=Kykehoach)*((NhuCau!AO$382:AO$390)/5))+SUMPRODUCT((NhuCau!$E$382:$E$390=$C368)*(NhuCau!AO$382:AO$390))),2)</f>
        <v>0</v>
      </c>
      <c r="AM368" s="2">
        <f>ROUND((SUMPRODUCT((NhuCau!$E$382:$E$390=CakyQuyhoach)*((NhuCau!AP$382:AP$390)/10))+SUMPRODUCT((NhuCau!$E$382:$E$390=Kykehoach)*((NhuCau!AP$382:AP$390)/5))+SUMPRODUCT((NhuCau!$E$382:$E$390=$C368)*(NhuCau!AP$382:AP$390))),2)</f>
        <v>0</v>
      </c>
      <c r="AN368" s="2">
        <f>ROUND((SUMPRODUCT((NhuCau!$E$382:$E$390=CakyQuyhoach)*((NhuCau!AQ$382:AQ$390)/10))+SUMPRODUCT((NhuCau!$E$382:$E$390=Kykehoach)*((NhuCau!AQ$382:AQ$390)/5))+SUMPRODUCT((NhuCau!$E$382:$E$390=$C368)*(NhuCau!AQ$382:AQ$390))),2)</f>
        <v>0</v>
      </c>
      <c r="AO368" s="2">
        <f>ROUND((SUMPRODUCT((NhuCau!$E$382:$E$390=CakyQuyhoach)*((NhuCau!AR$382:AR$390)/10))+SUMPRODUCT((NhuCau!$E$382:$E$390=Kykehoach)*((NhuCau!AR$382:AR$390)/5))+SUMPRODUCT((NhuCau!$E$382:$E$390=$C368)*(NhuCau!AR$382:AR$390))),2)</f>
        <v>0</v>
      </c>
      <c r="AP368" s="2">
        <f>ROUND((SUMPRODUCT((NhuCau!$E$382:$E$390=CakyQuyhoach)*((NhuCau!AS$382:AS$390)/10))+SUMPRODUCT((NhuCau!$E$382:$E$390=Kykehoach)*((NhuCau!AS$382:AS$390)/5))+SUMPRODUCT((NhuCau!$E$382:$E$390=$C368)*(NhuCau!AS$382:AS$390))),2)</f>
        <v>0</v>
      </c>
      <c r="AQ368" s="2">
        <f>ROUND((SUMPRODUCT((NhuCau!$E$382:$E$390=CakyQuyhoach)*((NhuCau!AT$382:AT$390)/10))+SUMPRODUCT((NhuCau!$E$382:$E$390=Kykehoach)*((NhuCau!AT$382:AT$390)/5))+SUMPRODUCT((NhuCau!$E$382:$E$390=$C368)*(NhuCau!AT$382:AT$390))),2)</f>
        <v>0</v>
      </c>
      <c r="AR368" s="2">
        <f>ROUND((SUMPRODUCT((NhuCau!$E$382:$E$390=CakyQuyhoach)*((NhuCau!AU$382:AU$390)/10))+SUMPRODUCT((NhuCau!$E$382:$E$390=Kykehoach)*((NhuCau!AU$382:AU$390)/5))+SUMPRODUCT((NhuCau!$E$382:$E$390=$C368)*(NhuCau!AU$382:AU$390))),2)</f>
        <v>0</v>
      </c>
      <c r="AS368" s="2">
        <f>ROUND((SUMPRODUCT((NhuCau!$E$382:$E$390=CakyQuyhoach)*((NhuCau!AV$382:AV$390)/10))+SUMPRODUCT((NhuCau!$E$382:$E$390=Kykehoach)*((NhuCau!AV$382:AV$390)/5))+SUMPRODUCT((NhuCau!$E$382:$E$390=$C368)*(NhuCau!AV$382:AV$390))),2)</f>
        <v>0</v>
      </c>
      <c r="AT368" s="2">
        <f>ROUND((SUMPRODUCT((NhuCau!$E$382:$E$390=CakyQuyhoach)*((NhuCau!AW$382:AW$390)/10))+SUMPRODUCT((NhuCau!$E$382:$E$390=Kykehoach)*((NhuCau!AW$382:AW$390)/5))+SUMPRODUCT((NhuCau!$E$382:$E$390=$C368)*(NhuCau!AW$382:AW$390))),2)</f>
        <v>0</v>
      </c>
      <c r="AU368" s="2">
        <f>ROUND((SUMPRODUCT((NhuCau!$E$382:$E$390=CakyQuyhoach)*((NhuCau!AX$382:AX$390)/10))+SUMPRODUCT((NhuCau!$E$382:$E$390=Kykehoach)*((NhuCau!AX$382:AX$390)/5))+SUMPRODUCT((NhuCau!$E$382:$E$390=$C368)*(NhuCau!AX$382:AX$390))),2)</f>
        <v>0</v>
      </c>
      <c r="AV368" s="2">
        <f>ROUND((SUMPRODUCT((NhuCau!$E$382:$E$390=CakyQuyhoach)*((NhuCau!AY$382:AY$390)/10))+SUMPRODUCT((NhuCau!$E$382:$E$390=Kykehoach)*((NhuCau!AY$382:AY$390)/5))+SUMPRODUCT((NhuCau!$E$382:$E$390=$C368)*(NhuCau!AY$382:AY$390))),2)</f>
        <v>0</v>
      </c>
      <c r="AW368" s="2">
        <f>ROUND((SUMPRODUCT((NhuCau!$E$382:$E$390=CakyQuyhoach)*((NhuCau!AZ$382:AZ$390)/10))+SUMPRODUCT((NhuCau!$E$382:$E$390=Kykehoach)*((NhuCau!AZ$382:AZ$390)/5))+SUMPRODUCT((NhuCau!$E$382:$E$390=$C368)*(NhuCau!AZ$382:AZ$390))),2)</f>
        <v>0</v>
      </c>
      <c r="AX368" s="2">
        <f>ROUND((SUMPRODUCT((NhuCau!$E$382:$E$390=CakyQuyhoach)*((NhuCau!BA$382:BA$390)/10))+SUMPRODUCT((NhuCau!$E$382:$E$390=Kykehoach)*((NhuCau!BA$382:BA$390)/5))+SUMPRODUCT((NhuCau!$E$382:$E$390=$C368)*(NhuCau!BA$382:BA$390))),2)</f>
        <v>0</v>
      </c>
      <c r="AY368" s="2">
        <f>ROUND((SUMPRODUCT((NhuCau!$E$382:$E$390=CakyQuyhoach)*((NhuCau!BB$382:BB$390)/10))+SUMPRODUCT((NhuCau!$E$382:$E$390=Kykehoach)*((NhuCau!BB$382:BB$390)/5))+SUMPRODUCT((NhuCau!$E$382:$E$390=$C368)*(NhuCau!BB$382:BB$390))),2)</f>
        <v>0</v>
      </c>
      <c r="AZ368" s="2">
        <f>ROUND((SUMPRODUCT((NhuCau!$E$382:$E$390=CakyQuyhoach)*((NhuCau!BD$382:BD$390)/10))+SUMPRODUCT((NhuCau!$E$382:$E$390=Kykehoach)*((NhuCau!BD$382:BD$390)/5))+SUMPRODUCT((NhuCau!$E$382:$E$390=$C368)*(NhuCau!BD$382:BD$390))),2)</f>
        <v>0</v>
      </c>
      <c r="BA368" s="2">
        <f>ROUND((SUMPRODUCT((NhuCau!$E$382:$E$390=CakyQuyhoach)*((NhuCau!BE$382:BE$390)/10))+SUMPRODUCT((NhuCau!$E$382:$E$390=Kykehoach)*((NhuCau!BE$382:BE$390)/5))+SUMPRODUCT((NhuCau!$E$382:$E$390=$C368)*(NhuCau!BE$382:BE$390))),2)</f>
        <v>0</v>
      </c>
      <c r="BB368" s="2">
        <f>ROUND((SUMPRODUCT((NhuCau!$E$382:$E$390=CakyQuyhoach)*((NhuCau!BF$382:BF$390)/10))+SUMPRODUCT((NhuCau!$E$382:$E$390=Kykehoach)*((NhuCau!BF$382:BF$390)/5))+SUMPRODUCT((NhuCau!$E$382:$E$390=$C368)*(NhuCau!BF$382:BF$390))),2)</f>
        <v>0</v>
      </c>
      <c r="BC368" s="2">
        <f>ROUND((SUMPRODUCT((NhuCau!$E$382:$E$390=CakyQuyhoach)*((NhuCau!BG$382:BG$390)/10))+SUMPRODUCT((NhuCau!$E$382:$E$390=Kykehoach)*((NhuCau!BG$382:BG$390)/5))+SUMPRODUCT((NhuCau!$E$382:$E$390=$C368)*(NhuCau!BG$382:BG$390))),2)</f>
        <v>0</v>
      </c>
      <c r="BD368" s="2">
        <f>ROUND((SUMPRODUCT((NhuCau!$E$382:$E$390=CakyQuyhoach)*((NhuCau!BH$382:BH$390)/10))+SUMPRODUCT((NhuCau!$E$382:$E$390=Kykehoach)*((NhuCau!BH$382:BH$390)/5))+SUMPRODUCT((NhuCau!$E$382:$E$390=$C368)*(NhuCau!BH$382:BH$390))),2)</f>
        <v>0</v>
      </c>
      <c r="BE368" s="2">
        <f>ROUND((SUMPRODUCT((NhuCau!$E$382:$E$390=CakyQuyhoach)*((NhuCau!BI$382:BI$390)/10))+SUMPRODUCT((NhuCau!$E$382:$E$390=Kykehoach)*((NhuCau!BI$382:BI$390)/5))+SUMPRODUCT((NhuCau!$E$382:$E$390=$C368)*(NhuCau!BI$382:BI$390))),2)</f>
        <v>0</v>
      </c>
      <c r="BF368" s="2">
        <f>ROUND((SUMPRODUCT((NhuCau!$E$382:$E$390=CakyQuyhoach)*((NhuCau!BJ$382:BJ$390)/10))+SUMPRODUCT((NhuCau!$E$382:$E$390=Kykehoach)*((NhuCau!BJ$382:BJ$390)/5))+SUMPRODUCT((NhuCau!$E$382:$E$390=$C368)*(NhuCau!BJ$382:BJ$390))),2)</f>
        <v>0</v>
      </c>
      <c r="BG368" s="2">
        <f>ROUND((SUMPRODUCT((NhuCau!$E$382:$E$390=CakyQuyhoach)*((NhuCau!BK$382:BK$390)/10))+SUMPRODUCT((NhuCau!$E$382:$E$390=Kykehoach)*((NhuCau!BK$382:BK$390)/5))+SUMPRODUCT((NhuCau!$E$382:$E$390=$C368)*(NhuCau!BK$382:BK$390))),2)</f>
        <v>0</v>
      </c>
    </row>
    <row r="369" spans="1:59" s="1" customFormat="1" ht="16.5" customHeight="1">
      <c r="A369" s="251" t="s">
        <v>42</v>
      </c>
      <c r="B369" s="252"/>
      <c r="C369" s="253" t="str">
        <f>BANGTINH!O10</f>
        <v>Năm 2029</v>
      </c>
      <c r="D369" s="246" t="s">
        <v>24</v>
      </c>
      <c r="E369" s="255">
        <f>SUM(F369:BG369)</f>
        <v>0</v>
      </c>
      <c r="F369" s="2">
        <f>ROUND((SUMPRODUCT((NhuCau!$E$382:$E$390=CakyQuyhoach)*((NhuCau!I$382:I$390)/10))+SUMPRODUCT((NhuCau!$E$382:$E$390=Kykehoach)*((NhuCau!I$382:I$390)/5))+SUMPRODUCT((NhuCau!$E$382:$E$390=$C369)*(NhuCau!I$382:I$390))),2)</f>
        <v>0</v>
      </c>
      <c r="G369" s="2">
        <f>ROUND((SUMPRODUCT((NhuCau!$E$382:$E$390=CakyQuyhoach)*((NhuCau!J$382:J$390)/10))+SUMPRODUCT((NhuCau!$E$382:$E$390=Kykehoach)*((NhuCau!J$382:J$390)/5))+SUMPRODUCT((NhuCau!$E$382:$E$390=$C369)*(NhuCau!J$382:J$390))),2)</f>
        <v>0</v>
      </c>
      <c r="H369" s="2">
        <f>ROUND((SUMPRODUCT((NhuCau!$E$382:$E$390=CakyQuyhoach)*((NhuCau!K$382:K$390)/10))+SUMPRODUCT((NhuCau!$E$382:$E$390=Kykehoach)*((NhuCau!K$382:K$390)/5))+SUMPRODUCT((NhuCau!$E$382:$E$390=$C369)*(NhuCau!K$382:K$390))),2)</f>
        <v>0</v>
      </c>
      <c r="I369" s="2">
        <f>ROUND((SUMPRODUCT((NhuCau!$E$382:$E$390=CakyQuyhoach)*((NhuCau!L$382:L$390)/10))+SUMPRODUCT((NhuCau!$E$382:$E$390=Kykehoach)*((NhuCau!L$382:L$390)/5))+SUMPRODUCT((NhuCau!$E$382:$E$390=$C369)*(NhuCau!L$382:L$390))),2)</f>
        <v>0</v>
      </c>
      <c r="J369" s="2">
        <f>ROUND((SUMPRODUCT((NhuCau!$E$382:$E$390=CakyQuyhoach)*((NhuCau!M$382:M$390)/10))+SUMPRODUCT((NhuCau!$E$382:$E$390=Kykehoach)*((NhuCau!M$382:M$390)/5))+SUMPRODUCT((NhuCau!$E$382:$E$390=$C369)*(NhuCau!M$382:M$390))),2)</f>
        <v>0</v>
      </c>
      <c r="K369" s="2">
        <f>ROUND((SUMPRODUCT((NhuCau!$E$382:$E$390=CakyQuyhoach)*((NhuCau!N$382:N$390)/10))+SUMPRODUCT((NhuCau!$E$382:$E$390=Kykehoach)*((NhuCau!N$382:N$390)/5))+SUMPRODUCT((NhuCau!$E$382:$E$390=$C369)*(NhuCau!N$382:N$390))),2)</f>
        <v>0</v>
      </c>
      <c r="L369" s="2">
        <f>ROUND((SUMPRODUCT((NhuCau!$E$382:$E$390=CakyQuyhoach)*((NhuCau!O$382:O$390)/10))+SUMPRODUCT((NhuCau!$E$382:$E$390=Kykehoach)*((NhuCau!O$382:O$390)/5))+SUMPRODUCT((NhuCau!$E$382:$E$390=$C369)*(NhuCau!O$382:O$390))),2)</f>
        <v>0</v>
      </c>
      <c r="M369" s="2">
        <f>ROUND((SUMPRODUCT((NhuCau!$E$382:$E$390=CakyQuyhoach)*((NhuCau!P$382:P$390)/10))+SUMPRODUCT((NhuCau!$E$382:$E$390=Kykehoach)*((NhuCau!P$382:P$390)/5))+SUMPRODUCT((NhuCau!$E$382:$E$390=$C369)*(NhuCau!P$382:P$390))),2)</f>
        <v>0</v>
      </c>
      <c r="N369" s="2">
        <f>ROUND((SUMPRODUCT((NhuCau!$E$382:$E$390=CakyQuyhoach)*((NhuCau!Q$382:Q$390)/10))+SUMPRODUCT((NhuCau!$E$382:$E$390=Kykehoach)*((NhuCau!Q$382:Q$390)/5))+SUMPRODUCT((NhuCau!$E$382:$E$390=$C369)*(NhuCau!Q$382:Q$390))),2)</f>
        <v>0</v>
      </c>
      <c r="O369" s="2">
        <f>ROUND((SUMPRODUCT((NhuCau!$E$382:$E$390=CakyQuyhoach)*((NhuCau!R$382:R$390)/10))+SUMPRODUCT((NhuCau!$E$382:$E$390=Kykehoach)*((NhuCau!R$382:R$390)/5))+SUMPRODUCT((NhuCau!$E$382:$E$390=$C369)*(NhuCau!R$382:R$390))),2)</f>
        <v>0</v>
      </c>
      <c r="P369" s="2">
        <f>ROUND((SUMPRODUCT((NhuCau!$E$382:$E$390=CakyQuyhoach)*((NhuCau!S$382:S$390)/10))+SUMPRODUCT((NhuCau!$E$382:$E$390=Kykehoach)*((NhuCau!S$382:S$390)/5))+SUMPRODUCT((NhuCau!$E$382:$E$390=$C369)*(NhuCau!S$382:S$390))),2)</f>
        <v>0</v>
      </c>
      <c r="Q369" s="2">
        <f>ROUND((SUMPRODUCT((NhuCau!$E$382:$E$390=CakyQuyhoach)*((NhuCau!T$382:T$390)/10))+SUMPRODUCT((NhuCau!$E$382:$E$390=Kykehoach)*((NhuCau!T$382:T$390)/5))+SUMPRODUCT((NhuCau!$E$382:$E$390=$C369)*(NhuCau!T$382:T$390))),2)</f>
        <v>0</v>
      </c>
      <c r="R369" s="2">
        <f>ROUND((SUMPRODUCT((NhuCau!$E$382:$E$390=CakyQuyhoach)*((NhuCau!U$382:U$390)/10))+SUMPRODUCT((NhuCau!$E$382:$E$390=Kykehoach)*((NhuCau!U$382:U$390)/5))+SUMPRODUCT((NhuCau!$E$382:$E$390=$C369)*(NhuCau!U$382:U$390))),2)</f>
        <v>0</v>
      </c>
      <c r="S369" s="2">
        <f>ROUND((SUMPRODUCT((NhuCau!$E$382:$E$390=CakyQuyhoach)*((NhuCau!V$382:V$390)/10))+SUMPRODUCT((NhuCau!$E$382:$E$390=Kykehoach)*((NhuCau!V$382:V$390)/5))+SUMPRODUCT((NhuCau!$E$382:$E$390=$C369)*(NhuCau!V$382:V$390))),2)</f>
        <v>0</v>
      </c>
      <c r="T369" s="2">
        <f>ROUND((SUMPRODUCT((NhuCau!$E$382:$E$390=CakyQuyhoach)*((NhuCau!W$382:W$390)/10))+SUMPRODUCT((NhuCau!$E$382:$E$390=Kykehoach)*((NhuCau!W$382:W$390)/5))+SUMPRODUCT((NhuCau!$E$382:$E$390=$C369)*(NhuCau!W$382:W$390))),2)</f>
        <v>0</v>
      </c>
      <c r="U369" s="2">
        <f>ROUND((SUMPRODUCT((NhuCau!$E$382:$E$390=CakyQuyhoach)*((NhuCau!X$382:X$390)/10))+SUMPRODUCT((NhuCau!$E$382:$E$390=Kykehoach)*((NhuCau!X$382:X$390)/5))+SUMPRODUCT((NhuCau!$E$382:$E$390=$C369)*(NhuCau!X$382:X$390))),2)</f>
        <v>0</v>
      </c>
      <c r="V369" s="2">
        <f>ROUND((SUMPRODUCT((NhuCau!$E$382:$E$390=CakyQuyhoach)*((NhuCau!Y$382:Y$390)/10))+SUMPRODUCT((NhuCau!$E$382:$E$390=Kykehoach)*((NhuCau!Y$382:Y$390)/5))+SUMPRODUCT((NhuCau!$E$382:$E$390=$C369)*(NhuCau!Y$382:Y$390))),2)</f>
        <v>0</v>
      </c>
      <c r="W369" s="2">
        <f>ROUND((SUMPRODUCT((NhuCau!$E$382:$E$390=CakyQuyhoach)*((NhuCau!Z$382:Z$390)/10))+SUMPRODUCT((NhuCau!$E$382:$E$390=Kykehoach)*((NhuCau!Z$382:Z$390)/5))+SUMPRODUCT((NhuCau!$E$382:$E$390=$C369)*(NhuCau!Z$382:Z$390))),2)</f>
        <v>0</v>
      </c>
      <c r="X369" s="2">
        <f>ROUND((SUMPRODUCT((NhuCau!$E$382:$E$390=CakyQuyhoach)*((NhuCau!AA$382:AA$390)/10))+SUMPRODUCT((NhuCau!$E$382:$E$390=Kykehoach)*((NhuCau!AA$382:AA$390)/5))+SUMPRODUCT((NhuCau!$E$382:$E$390=$C369)*(NhuCau!AA$382:AA$390))),2)</f>
        <v>0</v>
      </c>
      <c r="Y369" s="2">
        <f>ROUND((SUMPRODUCT((NhuCau!$E$382:$E$390=CakyQuyhoach)*((NhuCau!AB$382:AB$390)/10))+SUMPRODUCT((NhuCau!$E$382:$E$390=Kykehoach)*((NhuCau!AB$382:AB$390)/5))+SUMPRODUCT((NhuCau!$E$382:$E$390=$C369)*(NhuCau!AB$382:AB$390))),2)</f>
        <v>0</v>
      </c>
      <c r="Z369" s="2">
        <f>ROUND((SUMPRODUCT((NhuCau!$E$382:$E$390=CakyQuyhoach)*((NhuCau!AC$382:AC$390)/10))+SUMPRODUCT((NhuCau!$E$382:$E$390=Kykehoach)*((NhuCau!AC$382:AC$390)/5))+SUMPRODUCT((NhuCau!$E$382:$E$390=$C369)*(NhuCau!AC$382:AC$390))),2)</f>
        <v>0</v>
      </c>
      <c r="AA369" s="2">
        <f>ROUND((SUMPRODUCT((NhuCau!$E$382:$E$390=CakyQuyhoach)*((NhuCau!AD$382:AD$390)/10))+SUMPRODUCT((NhuCau!$E$382:$E$390=Kykehoach)*((NhuCau!AD$382:AD$390)/5))+SUMPRODUCT((NhuCau!$E$382:$E$390=$C369)*(NhuCau!AD$382:AD$390))),2)</f>
        <v>0</v>
      </c>
      <c r="AB369" s="2">
        <f>ROUND((SUMPRODUCT((NhuCau!$E$382:$E$390=CakyQuyhoach)*((NhuCau!AE$382:AE$390)/10))+SUMPRODUCT((NhuCau!$E$382:$E$390=Kykehoach)*((NhuCau!AE$382:AE$390)/5))+SUMPRODUCT((NhuCau!$E$382:$E$390=$C369)*(NhuCau!AE$382:AE$390))),2)</f>
        <v>0</v>
      </c>
      <c r="AC369" s="2">
        <f>ROUND((SUMPRODUCT((NhuCau!$E$382:$E$390=CakyQuyhoach)*((NhuCau!AF$382:AF$390)/10))+SUMPRODUCT((NhuCau!$E$382:$E$390=Kykehoach)*((NhuCau!AF$382:AF$390)/5))+SUMPRODUCT((NhuCau!$E$382:$E$390=$C369)*(NhuCau!AF$382:AF$390))),2)</f>
        <v>0</v>
      </c>
      <c r="AD369" s="2">
        <f>ROUND((SUMPRODUCT((NhuCau!$E$382:$E$390=CakyQuyhoach)*((NhuCau!AG$382:AG$390)/10))+SUMPRODUCT((NhuCau!$E$382:$E$390=Kykehoach)*((NhuCau!AG$382:AG$390)/5))+SUMPRODUCT((NhuCau!$E$382:$E$390=$C369)*(NhuCau!AG$382:AG$390))),2)</f>
        <v>0</v>
      </c>
      <c r="AE369" s="2">
        <f>ROUND((SUMPRODUCT((NhuCau!$E$382:$E$390=CakyQuyhoach)*((NhuCau!AH$382:AH$390)/10))+SUMPRODUCT((NhuCau!$E$382:$E$390=Kykehoach)*((NhuCau!AH$382:AH$390)/5))+SUMPRODUCT((NhuCau!$E$382:$E$390=$C369)*(NhuCau!AH$382:AH$390))),2)</f>
        <v>0</v>
      </c>
      <c r="AF369" s="2">
        <f>ROUND((SUMPRODUCT((NhuCau!$E$382:$E$390=CakyQuyhoach)*((NhuCau!AI$382:AI$390)/10))+SUMPRODUCT((NhuCau!$E$382:$E$390=Kykehoach)*((NhuCau!AI$382:AI$390)/5))+SUMPRODUCT((NhuCau!$E$382:$E$390=$C369)*(NhuCau!AI$382:AI$390))),2)</f>
        <v>0</v>
      </c>
      <c r="AG369" s="2">
        <f>ROUND((SUMPRODUCT((NhuCau!$E$382:$E$390=CakyQuyhoach)*((NhuCau!AJ$382:AJ$390)/10))+SUMPRODUCT((NhuCau!$E$382:$E$390=Kykehoach)*((NhuCau!AJ$382:AJ$390)/5))+SUMPRODUCT((NhuCau!$E$382:$E$390=$C369)*(NhuCau!AJ$382:AJ$390))),2)</f>
        <v>0</v>
      </c>
      <c r="AH369" s="2">
        <f>ROUND((SUMPRODUCT((NhuCau!$E$382:$E$390=CakyQuyhoach)*((NhuCau!AK$382:AK$390)/10))+SUMPRODUCT((NhuCau!$E$382:$E$390=Kykehoach)*((NhuCau!AK$382:AK$390)/5))+SUMPRODUCT((NhuCau!$E$382:$E$390=$C369)*(NhuCau!AK$382:AK$390))),2)</f>
        <v>0</v>
      </c>
      <c r="AI369" s="2">
        <f>ROUND((SUMPRODUCT((NhuCau!$E$382:$E$390=CakyQuyhoach)*((NhuCau!AL$382:AL$390)/10))+SUMPRODUCT((NhuCau!$E$382:$E$390=Kykehoach)*((NhuCau!AL$382:AL$390)/5))+SUMPRODUCT((NhuCau!$E$382:$E$390=$C369)*(NhuCau!AL$382:AL$390))),2)</f>
        <v>0</v>
      </c>
      <c r="AJ369" s="2">
        <f>ROUND((SUMPRODUCT((NhuCau!$E$382:$E$390=CakyQuyhoach)*((NhuCau!AM$382:AM$390)/10))+SUMPRODUCT((NhuCau!$E$382:$E$390=Kykehoach)*((NhuCau!AM$382:AM$390)/5))+SUMPRODUCT((NhuCau!$E$382:$E$390=$C369)*(NhuCau!AM$382:AM$390))),2)</f>
        <v>0</v>
      </c>
      <c r="AK369" s="2">
        <f>ROUND((SUMPRODUCT((NhuCau!$E$382:$E$390=CakyQuyhoach)*((NhuCau!AN$382:AN$390)/10))+SUMPRODUCT((NhuCau!$E$382:$E$390=Kykehoach)*((NhuCau!AN$382:AN$390)/5))+SUMPRODUCT((NhuCau!$E$382:$E$390=$C369)*(NhuCau!AN$382:AN$390))),2)</f>
        <v>0</v>
      </c>
      <c r="AL369" s="2">
        <f>ROUND((SUMPRODUCT((NhuCau!$E$382:$E$390=CakyQuyhoach)*((NhuCau!AO$382:AO$390)/10))+SUMPRODUCT((NhuCau!$E$382:$E$390=Kykehoach)*((NhuCau!AO$382:AO$390)/5))+SUMPRODUCT((NhuCau!$E$382:$E$390=$C369)*(NhuCau!AO$382:AO$390))),2)</f>
        <v>0</v>
      </c>
      <c r="AM369" s="2">
        <f>ROUND((SUMPRODUCT((NhuCau!$E$382:$E$390=CakyQuyhoach)*((NhuCau!AP$382:AP$390)/10))+SUMPRODUCT((NhuCau!$E$382:$E$390=Kykehoach)*((NhuCau!AP$382:AP$390)/5))+SUMPRODUCT((NhuCau!$E$382:$E$390=$C369)*(NhuCau!AP$382:AP$390))),2)</f>
        <v>0</v>
      </c>
      <c r="AN369" s="2">
        <f>ROUND((SUMPRODUCT((NhuCau!$E$382:$E$390=CakyQuyhoach)*((NhuCau!AQ$382:AQ$390)/10))+SUMPRODUCT((NhuCau!$E$382:$E$390=Kykehoach)*((NhuCau!AQ$382:AQ$390)/5))+SUMPRODUCT((NhuCau!$E$382:$E$390=$C369)*(NhuCau!AQ$382:AQ$390))),2)</f>
        <v>0</v>
      </c>
      <c r="AO369" s="2">
        <f>ROUND((SUMPRODUCT((NhuCau!$E$382:$E$390=CakyQuyhoach)*((NhuCau!AR$382:AR$390)/10))+SUMPRODUCT((NhuCau!$E$382:$E$390=Kykehoach)*((NhuCau!AR$382:AR$390)/5))+SUMPRODUCT((NhuCau!$E$382:$E$390=$C369)*(NhuCau!AR$382:AR$390))),2)</f>
        <v>0</v>
      </c>
      <c r="AP369" s="2">
        <f>ROUND((SUMPRODUCT((NhuCau!$E$382:$E$390=CakyQuyhoach)*((NhuCau!AS$382:AS$390)/10))+SUMPRODUCT((NhuCau!$E$382:$E$390=Kykehoach)*((NhuCau!AS$382:AS$390)/5))+SUMPRODUCT((NhuCau!$E$382:$E$390=$C369)*(NhuCau!AS$382:AS$390))),2)</f>
        <v>0</v>
      </c>
      <c r="AQ369" s="2">
        <f>ROUND((SUMPRODUCT((NhuCau!$E$382:$E$390=CakyQuyhoach)*((NhuCau!AT$382:AT$390)/10))+SUMPRODUCT((NhuCau!$E$382:$E$390=Kykehoach)*((NhuCau!AT$382:AT$390)/5))+SUMPRODUCT((NhuCau!$E$382:$E$390=$C369)*(NhuCau!AT$382:AT$390))),2)</f>
        <v>0</v>
      </c>
      <c r="AR369" s="2">
        <f>ROUND((SUMPRODUCT((NhuCau!$E$382:$E$390=CakyQuyhoach)*((NhuCau!AU$382:AU$390)/10))+SUMPRODUCT((NhuCau!$E$382:$E$390=Kykehoach)*((NhuCau!AU$382:AU$390)/5))+SUMPRODUCT((NhuCau!$E$382:$E$390=$C369)*(NhuCau!AU$382:AU$390))),2)</f>
        <v>0</v>
      </c>
      <c r="AS369" s="2">
        <f>ROUND((SUMPRODUCT((NhuCau!$E$382:$E$390=CakyQuyhoach)*((NhuCau!AV$382:AV$390)/10))+SUMPRODUCT((NhuCau!$E$382:$E$390=Kykehoach)*((NhuCau!AV$382:AV$390)/5))+SUMPRODUCT((NhuCau!$E$382:$E$390=$C369)*(NhuCau!AV$382:AV$390))),2)</f>
        <v>0</v>
      </c>
      <c r="AT369" s="2">
        <f>ROUND((SUMPRODUCT((NhuCau!$E$382:$E$390=CakyQuyhoach)*((NhuCau!AW$382:AW$390)/10))+SUMPRODUCT((NhuCau!$E$382:$E$390=Kykehoach)*((NhuCau!AW$382:AW$390)/5))+SUMPRODUCT((NhuCau!$E$382:$E$390=$C369)*(NhuCau!AW$382:AW$390))),2)</f>
        <v>0</v>
      </c>
      <c r="AU369" s="2">
        <f>ROUND((SUMPRODUCT((NhuCau!$E$382:$E$390=CakyQuyhoach)*((NhuCau!AX$382:AX$390)/10))+SUMPRODUCT((NhuCau!$E$382:$E$390=Kykehoach)*((NhuCau!AX$382:AX$390)/5))+SUMPRODUCT((NhuCau!$E$382:$E$390=$C369)*(NhuCau!AX$382:AX$390))),2)</f>
        <v>0</v>
      </c>
      <c r="AV369" s="2">
        <f>ROUND((SUMPRODUCT((NhuCau!$E$382:$E$390=CakyQuyhoach)*((NhuCau!AY$382:AY$390)/10))+SUMPRODUCT((NhuCau!$E$382:$E$390=Kykehoach)*((NhuCau!AY$382:AY$390)/5))+SUMPRODUCT((NhuCau!$E$382:$E$390=$C369)*(NhuCau!AY$382:AY$390))),2)</f>
        <v>0</v>
      </c>
      <c r="AW369" s="2">
        <f>ROUND((SUMPRODUCT((NhuCau!$E$382:$E$390=CakyQuyhoach)*((NhuCau!AZ$382:AZ$390)/10))+SUMPRODUCT((NhuCau!$E$382:$E$390=Kykehoach)*((NhuCau!AZ$382:AZ$390)/5))+SUMPRODUCT((NhuCau!$E$382:$E$390=$C369)*(NhuCau!AZ$382:AZ$390))),2)</f>
        <v>0</v>
      </c>
      <c r="AX369" s="2">
        <f>ROUND((SUMPRODUCT((NhuCau!$E$382:$E$390=CakyQuyhoach)*((NhuCau!BA$382:BA$390)/10))+SUMPRODUCT((NhuCau!$E$382:$E$390=Kykehoach)*((NhuCau!BA$382:BA$390)/5))+SUMPRODUCT((NhuCau!$E$382:$E$390=$C369)*(NhuCau!BA$382:BA$390))),2)</f>
        <v>0</v>
      </c>
      <c r="AY369" s="2">
        <f>ROUND((SUMPRODUCT((NhuCau!$E$382:$E$390=CakyQuyhoach)*((NhuCau!BB$382:BB$390)/10))+SUMPRODUCT((NhuCau!$E$382:$E$390=Kykehoach)*((NhuCau!BB$382:BB$390)/5))+SUMPRODUCT((NhuCau!$E$382:$E$390=$C369)*(NhuCau!BB$382:BB$390))),2)</f>
        <v>0</v>
      </c>
      <c r="AZ369" s="2">
        <f>ROUND((SUMPRODUCT((NhuCau!$E$382:$E$390=CakyQuyhoach)*((NhuCau!BD$382:BD$390)/10))+SUMPRODUCT((NhuCau!$E$382:$E$390=Kykehoach)*((NhuCau!BD$382:BD$390)/5))+SUMPRODUCT((NhuCau!$E$382:$E$390=$C369)*(NhuCau!BD$382:BD$390))),2)</f>
        <v>0</v>
      </c>
      <c r="BA369" s="2">
        <f>ROUND((SUMPRODUCT((NhuCau!$E$382:$E$390=CakyQuyhoach)*((NhuCau!BE$382:BE$390)/10))+SUMPRODUCT((NhuCau!$E$382:$E$390=Kykehoach)*((NhuCau!BE$382:BE$390)/5))+SUMPRODUCT((NhuCau!$E$382:$E$390=$C369)*(NhuCau!BE$382:BE$390))),2)</f>
        <v>0</v>
      </c>
      <c r="BB369" s="2">
        <f>ROUND((SUMPRODUCT((NhuCau!$E$382:$E$390=CakyQuyhoach)*((NhuCau!BF$382:BF$390)/10))+SUMPRODUCT((NhuCau!$E$382:$E$390=Kykehoach)*((NhuCau!BF$382:BF$390)/5))+SUMPRODUCT((NhuCau!$E$382:$E$390=$C369)*(NhuCau!BF$382:BF$390))),2)</f>
        <v>0</v>
      </c>
      <c r="BC369" s="2">
        <f>ROUND((SUMPRODUCT((NhuCau!$E$382:$E$390=CakyQuyhoach)*((NhuCau!BG$382:BG$390)/10))+SUMPRODUCT((NhuCau!$E$382:$E$390=Kykehoach)*((NhuCau!BG$382:BG$390)/5))+SUMPRODUCT((NhuCau!$E$382:$E$390=$C369)*(NhuCau!BG$382:BG$390))),2)</f>
        <v>0</v>
      </c>
      <c r="BD369" s="2">
        <f>ROUND((SUMPRODUCT((NhuCau!$E$382:$E$390=CakyQuyhoach)*((NhuCau!BH$382:BH$390)/10))+SUMPRODUCT((NhuCau!$E$382:$E$390=Kykehoach)*((NhuCau!BH$382:BH$390)/5))+SUMPRODUCT((NhuCau!$E$382:$E$390=$C369)*(NhuCau!BH$382:BH$390))),2)</f>
        <v>0</v>
      </c>
      <c r="BE369" s="2">
        <f>ROUND((SUMPRODUCT((NhuCau!$E$382:$E$390=CakyQuyhoach)*((NhuCau!BI$382:BI$390)/10))+SUMPRODUCT((NhuCau!$E$382:$E$390=Kykehoach)*((NhuCau!BI$382:BI$390)/5))+SUMPRODUCT((NhuCau!$E$382:$E$390=$C369)*(NhuCau!BI$382:BI$390))),2)</f>
        <v>0</v>
      </c>
      <c r="BF369" s="2">
        <f>ROUND((SUMPRODUCT((NhuCau!$E$382:$E$390=CakyQuyhoach)*((NhuCau!BJ$382:BJ$390)/10))+SUMPRODUCT((NhuCau!$E$382:$E$390=Kykehoach)*((NhuCau!BJ$382:BJ$390)/5))+SUMPRODUCT((NhuCau!$E$382:$E$390=$C369)*(NhuCau!BJ$382:BJ$390))),2)</f>
        <v>0</v>
      </c>
      <c r="BG369" s="2">
        <f>ROUND((SUMPRODUCT((NhuCau!$E$382:$E$390=CakyQuyhoach)*((NhuCau!BK$382:BK$390)/10))+SUMPRODUCT((NhuCau!$E$382:$E$390=Kykehoach)*((NhuCau!BK$382:BK$390)/5))+SUMPRODUCT((NhuCau!$E$382:$E$390=$C369)*(NhuCau!BK$382:BK$390))),2)</f>
        <v>0</v>
      </c>
    </row>
    <row r="370" spans="1:59" s="5" customFormat="1" ht="16.5" customHeight="1">
      <c r="A370" s="117" t="s">
        <v>42</v>
      </c>
      <c r="B370" s="256"/>
      <c r="C370" s="249" t="str">
        <f>BANGTINH!O11</f>
        <v>Năm 2030</v>
      </c>
      <c r="D370" s="246" t="s">
        <v>24</v>
      </c>
      <c r="E370" s="257">
        <f t="shared" ref="E370:F370" si="188">E363-E364</f>
        <v>0</v>
      </c>
      <c r="F370" s="8">
        <f t="shared" si="188"/>
        <v>0</v>
      </c>
      <c r="G370" s="8">
        <f t="shared" ref="G370:BG370" si="189">G363-G364</f>
        <v>0</v>
      </c>
      <c r="H370" s="8">
        <f t="shared" si="189"/>
        <v>0</v>
      </c>
      <c r="I370" s="8">
        <f t="shared" si="189"/>
        <v>0</v>
      </c>
      <c r="J370" s="8">
        <f t="shared" si="189"/>
        <v>0</v>
      </c>
      <c r="K370" s="8">
        <f t="shared" si="189"/>
        <v>0</v>
      </c>
      <c r="L370" s="8">
        <f t="shared" si="189"/>
        <v>0</v>
      </c>
      <c r="M370" s="8">
        <f t="shared" si="189"/>
        <v>0</v>
      </c>
      <c r="N370" s="8">
        <f t="shared" si="189"/>
        <v>0</v>
      </c>
      <c r="O370" s="8">
        <f t="shared" si="189"/>
        <v>0</v>
      </c>
      <c r="P370" s="8">
        <f t="shared" si="189"/>
        <v>0</v>
      </c>
      <c r="Q370" s="8">
        <f t="shared" si="189"/>
        <v>0</v>
      </c>
      <c r="R370" s="8">
        <f t="shared" si="189"/>
        <v>0</v>
      </c>
      <c r="S370" s="8">
        <f t="shared" si="189"/>
        <v>0</v>
      </c>
      <c r="T370" s="8">
        <f t="shared" si="189"/>
        <v>0</v>
      </c>
      <c r="U370" s="8">
        <f t="shared" si="189"/>
        <v>0</v>
      </c>
      <c r="V370" s="8">
        <f t="shared" si="189"/>
        <v>0</v>
      </c>
      <c r="W370" s="8">
        <f t="shared" si="189"/>
        <v>0</v>
      </c>
      <c r="X370" s="8">
        <f t="shared" si="189"/>
        <v>0</v>
      </c>
      <c r="Y370" s="8">
        <f t="shared" si="189"/>
        <v>0</v>
      </c>
      <c r="Z370" s="8">
        <f t="shared" si="189"/>
        <v>0</v>
      </c>
      <c r="AA370" s="8">
        <f t="shared" si="189"/>
        <v>0</v>
      </c>
      <c r="AB370" s="8">
        <f t="shared" si="189"/>
        <v>0</v>
      </c>
      <c r="AC370" s="8">
        <f t="shared" si="189"/>
        <v>0</v>
      </c>
      <c r="AD370" s="8">
        <f t="shared" si="189"/>
        <v>0</v>
      </c>
      <c r="AE370" s="8">
        <f t="shared" si="189"/>
        <v>0</v>
      </c>
      <c r="AF370" s="8">
        <f t="shared" si="189"/>
        <v>0</v>
      </c>
      <c r="AG370" s="8">
        <f t="shared" si="189"/>
        <v>0</v>
      </c>
      <c r="AH370" s="8">
        <f t="shared" si="189"/>
        <v>0</v>
      </c>
      <c r="AI370" s="8">
        <f t="shared" si="189"/>
        <v>0</v>
      </c>
      <c r="AJ370" s="8">
        <f t="shared" si="189"/>
        <v>0</v>
      </c>
      <c r="AK370" s="8">
        <f t="shared" si="189"/>
        <v>0</v>
      </c>
      <c r="AL370" s="8">
        <f t="shared" si="189"/>
        <v>0</v>
      </c>
      <c r="AM370" s="8">
        <f t="shared" si="189"/>
        <v>0</v>
      </c>
      <c r="AN370" s="8">
        <f t="shared" si="189"/>
        <v>0</v>
      </c>
      <c r="AO370" s="8">
        <f t="shared" si="189"/>
        <v>0</v>
      </c>
      <c r="AP370" s="8">
        <f t="shared" si="189"/>
        <v>0</v>
      </c>
      <c r="AQ370" s="8">
        <f t="shared" si="189"/>
        <v>0</v>
      </c>
      <c r="AR370" s="8">
        <f t="shared" si="189"/>
        <v>0</v>
      </c>
      <c r="AS370" s="8">
        <f t="shared" si="189"/>
        <v>0</v>
      </c>
      <c r="AT370" s="8">
        <f t="shared" si="189"/>
        <v>0</v>
      </c>
      <c r="AU370" s="8">
        <f t="shared" si="189"/>
        <v>0</v>
      </c>
      <c r="AV370" s="8">
        <f t="shared" si="189"/>
        <v>0</v>
      </c>
      <c r="AW370" s="8">
        <f t="shared" si="189"/>
        <v>0</v>
      </c>
      <c r="AX370" s="8">
        <f t="shared" si="189"/>
        <v>0</v>
      </c>
      <c r="AY370" s="8">
        <f t="shared" si="189"/>
        <v>0</v>
      </c>
      <c r="AZ370" s="8">
        <f t="shared" si="189"/>
        <v>0</v>
      </c>
      <c r="BA370" s="8">
        <f t="shared" si="189"/>
        <v>0</v>
      </c>
      <c r="BB370" s="8">
        <f t="shared" si="189"/>
        <v>0</v>
      </c>
      <c r="BC370" s="8">
        <f t="shared" si="189"/>
        <v>0</v>
      </c>
      <c r="BD370" s="8">
        <f t="shared" si="189"/>
        <v>0</v>
      </c>
      <c r="BE370" s="8">
        <f t="shared" si="189"/>
        <v>0</v>
      </c>
      <c r="BF370" s="8">
        <f t="shared" si="189"/>
        <v>0</v>
      </c>
      <c r="BG370" s="8">
        <f t="shared" si="189"/>
        <v>0</v>
      </c>
    </row>
    <row r="371" spans="1:59" s="5" customFormat="1" ht="16.5" customHeight="1">
      <c r="A371" s="117" t="s">
        <v>42</v>
      </c>
      <c r="B371" s="244"/>
      <c r="C371" s="245" t="s">
        <v>45</v>
      </c>
      <c r="D371" s="246" t="s">
        <v>26</v>
      </c>
      <c r="E371" s="247">
        <f>NhuCau!H396</f>
        <v>0</v>
      </c>
      <c r="F371" s="4">
        <f>NhuCau!I396</f>
        <v>0</v>
      </c>
      <c r="G371" s="4">
        <f>NhuCau!J396</f>
        <v>0</v>
      </c>
      <c r="H371" s="4">
        <f>NhuCau!K396</f>
        <v>0</v>
      </c>
      <c r="I371" s="4">
        <f>NhuCau!L396</f>
        <v>0</v>
      </c>
      <c r="J371" s="4">
        <f>NhuCau!M396</f>
        <v>0</v>
      </c>
      <c r="K371" s="4">
        <f>NhuCau!N396</f>
        <v>0</v>
      </c>
      <c r="L371" s="4">
        <f>NhuCau!O396</f>
        <v>0</v>
      </c>
      <c r="M371" s="4">
        <f>NhuCau!P396</f>
        <v>0</v>
      </c>
      <c r="N371" s="4">
        <f>NhuCau!Q396</f>
        <v>0</v>
      </c>
      <c r="O371" s="4">
        <f>NhuCau!R396</f>
        <v>0</v>
      </c>
      <c r="P371" s="4">
        <f>NhuCau!S396</f>
        <v>0</v>
      </c>
      <c r="Q371" s="4">
        <f>NhuCau!T396</f>
        <v>0</v>
      </c>
      <c r="R371" s="4">
        <f>NhuCau!U396</f>
        <v>0</v>
      </c>
      <c r="S371" s="4">
        <f>NhuCau!V396</f>
        <v>0</v>
      </c>
      <c r="T371" s="4">
        <f>NhuCau!W396</f>
        <v>0</v>
      </c>
      <c r="U371" s="4">
        <f>NhuCau!X396</f>
        <v>0</v>
      </c>
      <c r="V371" s="4">
        <f>NhuCau!Y396</f>
        <v>0</v>
      </c>
      <c r="W371" s="4">
        <f>NhuCau!Z396</f>
        <v>0</v>
      </c>
      <c r="X371" s="4">
        <f>NhuCau!AA396</f>
        <v>0</v>
      </c>
      <c r="Y371" s="4">
        <f>NhuCau!AB396</f>
        <v>0</v>
      </c>
      <c r="Z371" s="4">
        <f>NhuCau!AC396</f>
        <v>0</v>
      </c>
      <c r="AA371" s="4">
        <f>NhuCau!AD396</f>
        <v>0</v>
      </c>
      <c r="AB371" s="4">
        <f>NhuCau!AE396</f>
        <v>0</v>
      </c>
      <c r="AC371" s="4">
        <f>NhuCau!AF396</f>
        <v>0</v>
      </c>
      <c r="AD371" s="4">
        <f>NhuCau!AG396</f>
        <v>0</v>
      </c>
      <c r="AE371" s="4">
        <f>NhuCau!AH396</f>
        <v>0</v>
      </c>
      <c r="AF371" s="4">
        <f>NhuCau!AI396</f>
        <v>0</v>
      </c>
      <c r="AG371" s="4">
        <f>NhuCau!AJ396</f>
        <v>0</v>
      </c>
      <c r="AH371" s="4">
        <f>NhuCau!AK396</f>
        <v>0</v>
      </c>
      <c r="AI371" s="4">
        <f>NhuCau!AL396</f>
        <v>0</v>
      </c>
      <c r="AJ371" s="4">
        <f>NhuCau!AM396</f>
        <v>0</v>
      </c>
      <c r="AK371" s="4">
        <f>NhuCau!AN396</f>
        <v>0</v>
      </c>
      <c r="AL371" s="4">
        <f>NhuCau!AO396</f>
        <v>0</v>
      </c>
      <c r="AM371" s="4">
        <f>NhuCau!AP396</f>
        <v>0</v>
      </c>
      <c r="AN371" s="4">
        <f>NhuCau!AQ396</f>
        <v>0</v>
      </c>
      <c r="AO371" s="4">
        <f>NhuCau!AR396</f>
        <v>0</v>
      </c>
      <c r="AP371" s="4">
        <f>NhuCau!AS396</f>
        <v>0</v>
      </c>
      <c r="AQ371" s="4">
        <f>NhuCau!AT396</f>
        <v>0</v>
      </c>
      <c r="AR371" s="4">
        <f>NhuCau!AU396</f>
        <v>0</v>
      </c>
      <c r="AS371" s="4">
        <f>NhuCau!AV396</f>
        <v>0</v>
      </c>
      <c r="AT371" s="4">
        <f>NhuCau!AW396</f>
        <v>0</v>
      </c>
      <c r="AU371" s="4">
        <f>NhuCau!AX396</f>
        <v>0</v>
      </c>
      <c r="AV371" s="4">
        <f>NhuCau!AY396</f>
        <v>0</v>
      </c>
      <c r="AW371" s="4">
        <f>NhuCau!AZ396</f>
        <v>0</v>
      </c>
      <c r="AX371" s="4">
        <f>NhuCau!BA396</f>
        <v>0</v>
      </c>
      <c r="AY371" s="4">
        <f>NhuCau!BB396</f>
        <v>0</v>
      </c>
      <c r="AZ371" s="4">
        <f>NhuCau!BD396</f>
        <v>0</v>
      </c>
      <c r="BA371" s="4">
        <f>NhuCau!BE396</f>
        <v>0</v>
      </c>
      <c r="BB371" s="4">
        <f>NhuCau!BF396</f>
        <v>0</v>
      </c>
      <c r="BC371" s="4">
        <f>NhuCau!BG396</f>
        <v>0</v>
      </c>
      <c r="BD371" s="4">
        <f>NhuCau!BH396</f>
        <v>0</v>
      </c>
      <c r="BE371" s="4">
        <f>NhuCau!BI396</f>
        <v>0</v>
      </c>
      <c r="BF371" s="4">
        <f>NhuCau!BJ396</f>
        <v>0</v>
      </c>
      <c r="BG371" s="4">
        <f>NhuCau!BK396</f>
        <v>0</v>
      </c>
    </row>
    <row r="372" spans="1:59" s="5" customFormat="1" ht="16.5" customHeight="1">
      <c r="A372" s="117" t="s">
        <v>42</v>
      </c>
      <c r="B372" s="248"/>
      <c r="C372" s="249">
        <f>BANGTINH!O5</f>
        <v>0</v>
      </c>
      <c r="D372" s="246" t="s">
        <v>26</v>
      </c>
      <c r="E372" s="250">
        <f t="shared" ref="E372:F372" si="190">SUM(E373:E377)</f>
        <v>0</v>
      </c>
      <c r="F372" s="6">
        <f t="shared" si="190"/>
        <v>0</v>
      </c>
      <c r="G372" s="6">
        <f t="shared" ref="G372:BG372" si="191">SUM(G373:G377)</f>
        <v>0</v>
      </c>
      <c r="H372" s="6">
        <f t="shared" si="191"/>
        <v>0</v>
      </c>
      <c r="I372" s="6">
        <f t="shared" si="191"/>
        <v>0</v>
      </c>
      <c r="J372" s="6">
        <f t="shared" si="191"/>
        <v>0</v>
      </c>
      <c r="K372" s="6">
        <f t="shared" si="191"/>
        <v>0</v>
      </c>
      <c r="L372" s="6">
        <f t="shared" si="191"/>
        <v>0</v>
      </c>
      <c r="M372" s="6">
        <f t="shared" si="191"/>
        <v>0</v>
      </c>
      <c r="N372" s="6">
        <f t="shared" si="191"/>
        <v>0</v>
      </c>
      <c r="O372" s="6">
        <f t="shared" si="191"/>
        <v>0</v>
      </c>
      <c r="P372" s="6">
        <f t="shared" si="191"/>
        <v>0</v>
      </c>
      <c r="Q372" s="6">
        <f t="shared" si="191"/>
        <v>0</v>
      </c>
      <c r="R372" s="6">
        <f t="shared" si="191"/>
        <v>0</v>
      </c>
      <c r="S372" s="6">
        <f t="shared" si="191"/>
        <v>0</v>
      </c>
      <c r="T372" s="6">
        <f t="shared" si="191"/>
        <v>0</v>
      </c>
      <c r="U372" s="6">
        <f t="shared" si="191"/>
        <v>0</v>
      </c>
      <c r="V372" s="6">
        <f t="shared" si="191"/>
        <v>0</v>
      </c>
      <c r="W372" s="6">
        <f t="shared" si="191"/>
        <v>0</v>
      </c>
      <c r="X372" s="6">
        <f t="shared" si="191"/>
        <v>0</v>
      </c>
      <c r="Y372" s="6">
        <f t="shared" si="191"/>
        <v>0</v>
      </c>
      <c r="Z372" s="6">
        <f t="shared" si="191"/>
        <v>0</v>
      </c>
      <c r="AA372" s="6">
        <f t="shared" si="191"/>
        <v>0</v>
      </c>
      <c r="AB372" s="6">
        <f t="shared" si="191"/>
        <v>0</v>
      </c>
      <c r="AC372" s="6">
        <f t="shared" si="191"/>
        <v>0</v>
      </c>
      <c r="AD372" s="6">
        <f t="shared" si="191"/>
        <v>0</v>
      </c>
      <c r="AE372" s="6">
        <f t="shared" si="191"/>
        <v>0</v>
      </c>
      <c r="AF372" s="6">
        <f t="shared" si="191"/>
        <v>0</v>
      </c>
      <c r="AG372" s="6">
        <f t="shared" si="191"/>
        <v>0</v>
      </c>
      <c r="AH372" s="6">
        <f t="shared" si="191"/>
        <v>0</v>
      </c>
      <c r="AI372" s="6">
        <f t="shared" si="191"/>
        <v>0</v>
      </c>
      <c r="AJ372" s="6">
        <f t="shared" si="191"/>
        <v>0</v>
      </c>
      <c r="AK372" s="6">
        <f t="shared" si="191"/>
        <v>0</v>
      </c>
      <c r="AL372" s="6">
        <f t="shared" si="191"/>
        <v>0</v>
      </c>
      <c r="AM372" s="6">
        <f t="shared" si="191"/>
        <v>0</v>
      </c>
      <c r="AN372" s="6">
        <f t="shared" si="191"/>
        <v>0</v>
      </c>
      <c r="AO372" s="6">
        <f t="shared" si="191"/>
        <v>0</v>
      </c>
      <c r="AP372" s="6">
        <f t="shared" si="191"/>
        <v>0</v>
      </c>
      <c r="AQ372" s="6">
        <f t="shared" si="191"/>
        <v>0</v>
      </c>
      <c r="AR372" s="6">
        <f t="shared" si="191"/>
        <v>0</v>
      </c>
      <c r="AS372" s="6">
        <f t="shared" si="191"/>
        <v>0</v>
      </c>
      <c r="AT372" s="6">
        <f t="shared" si="191"/>
        <v>0</v>
      </c>
      <c r="AU372" s="6">
        <f t="shared" si="191"/>
        <v>0</v>
      </c>
      <c r="AV372" s="6">
        <f t="shared" si="191"/>
        <v>0</v>
      </c>
      <c r="AW372" s="6">
        <f t="shared" si="191"/>
        <v>0</v>
      </c>
      <c r="AX372" s="6">
        <f t="shared" si="191"/>
        <v>0</v>
      </c>
      <c r="AY372" s="6">
        <f t="shared" si="191"/>
        <v>0</v>
      </c>
      <c r="AZ372" s="6">
        <f t="shared" si="191"/>
        <v>0</v>
      </c>
      <c r="BA372" s="6">
        <f t="shared" si="191"/>
        <v>0</v>
      </c>
      <c r="BB372" s="6">
        <f t="shared" si="191"/>
        <v>0</v>
      </c>
      <c r="BC372" s="6">
        <f t="shared" si="191"/>
        <v>0</v>
      </c>
      <c r="BD372" s="6">
        <f t="shared" si="191"/>
        <v>0</v>
      </c>
      <c r="BE372" s="6">
        <f t="shared" si="191"/>
        <v>0</v>
      </c>
      <c r="BF372" s="6">
        <f t="shared" si="191"/>
        <v>0</v>
      </c>
      <c r="BG372" s="6">
        <f t="shared" si="191"/>
        <v>0</v>
      </c>
    </row>
    <row r="373" spans="1:59" s="1" customFormat="1" ht="16.5" customHeight="1">
      <c r="A373" s="251" t="s">
        <v>42</v>
      </c>
      <c r="B373" s="252"/>
      <c r="C373" s="253" t="str">
        <f>BANGTINH!O6</f>
        <v>Năm 2025</v>
      </c>
      <c r="D373" s="246" t="s">
        <v>26</v>
      </c>
      <c r="E373" s="255">
        <f>SUM(F373:BG373)</f>
        <v>0</v>
      </c>
      <c r="F373" s="2">
        <f>ROUND((SUMPRODUCT((NhuCau!$E$397:$E$400=CakyQuyhoach)*((NhuCau!I$397:I$400)/10))+SUMPRODUCT((NhuCau!$E$397:$E$400=Kykehoach)*((NhuCau!I$397:I$400)/5))+SUMPRODUCT((NhuCau!$E$397:$E$400=$C373)*(NhuCau!I$397:I$400))),2)</f>
        <v>0</v>
      </c>
      <c r="G373" s="2">
        <f>ROUND((SUMPRODUCT((NhuCau!$E$397:$E$400=CakyQuyhoach)*((NhuCau!J$397:J$400)/10))+SUMPRODUCT((NhuCau!$E$397:$E$400=Kykehoach)*((NhuCau!J$397:J$400)/5))+SUMPRODUCT((NhuCau!$E$397:$E$400=$C373)*(NhuCau!J$397:J$400))),2)</f>
        <v>0</v>
      </c>
      <c r="H373" s="2">
        <f>ROUND((SUMPRODUCT((NhuCau!$E$397:$E$400=CakyQuyhoach)*((NhuCau!K$397:K$400)/10))+SUMPRODUCT((NhuCau!$E$397:$E$400=Kykehoach)*((NhuCau!K$397:K$400)/5))+SUMPRODUCT((NhuCau!$E$397:$E$400=$C373)*(NhuCau!K$397:K$400))),2)</f>
        <v>0</v>
      </c>
      <c r="I373" s="2">
        <f>ROUND((SUMPRODUCT((NhuCau!$E$397:$E$400=CakyQuyhoach)*((NhuCau!L$397:L$400)/10))+SUMPRODUCT((NhuCau!$E$397:$E$400=Kykehoach)*((NhuCau!L$397:L$400)/5))+SUMPRODUCT((NhuCau!$E$397:$E$400=$C373)*(NhuCau!L$397:L$400))),2)</f>
        <v>0</v>
      </c>
      <c r="J373" s="2">
        <f>ROUND((SUMPRODUCT((NhuCau!$E$397:$E$400=CakyQuyhoach)*((NhuCau!M$397:M$400)/10))+SUMPRODUCT((NhuCau!$E$397:$E$400=Kykehoach)*((NhuCau!M$397:M$400)/5))+SUMPRODUCT((NhuCau!$E$397:$E$400=$C373)*(NhuCau!M$397:M$400))),2)</f>
        <v>0</v>
      </c>
      <c r="K373" s="2">
        <f>ROUND((SUMPRODUCT((NhuCau!$E$397:$E$400=CakyQuyhoach)*((NhuCau!N$397:N$400)/10))+SUMPRODUCT((NhuCau!$E$397:$E$400=Kykehoach)*((NhuCau!N$397:N$400)/5))+SUMPRODUCT((NhuCau!$E$397:$E$400=$C373)*(NhuCau!N$397:N$400))),2)</f>
        <v>0</v>
      </c>
      <c r="L373" s="2">
        <f>ROUND((SUMPRODUCT((NhuCau!$E$397:$E$400=CakyQuyhoach)*((NhuCau!O$397:O$400)/10))+SUMPRODUCT((NhuCau!$E$397:$E$400=Kykehoach)*((NhuCau!O$397:O$400)/5))+SUMPRODUCT((NhuCau!$E$397:$E$400=$C373)*(NhuCau!O$397:O$400))),2)</f>
        <v>0</v>
      </c>
      <c r="M373" s="2">
        <f>ROUND((SUMPRODUCT((NhuCau!$E$397:$E$400=CakyQuyhoach)*((NhuCau!P$397:P$400)/10))+SUMPRODUCT((NhuCau!$E$397:$E$400=Kykehoach)*((NhuCau!P$397:P$400)/5))+SUMPRODUCT((NhuCau!$E$397:$E$400=$C373)*(NhuCau!P$397:P$400))),2)</f>
        <v>0</v>
      </c>
      <c r="N373" s="2">
        <f>ROUND((SUMPRODUCT((NhuCau!$E$397:$E$400=CakyQuyhoach)*((NhuCau!Q$397:Q$400)/10))+SUMPRODUCT((NhuCau!$E$397:$E$400=Kykehoach)*((NhuCau!Q$397:Q$400)/5))+SUMPRODUCT((NhuCau!$E$397:$E$400=$C373)*(NhuCau!Q$397:Q$400))),2)</f>
        <v>0</v>
      </c>
      <c r="O373" s="2">
        <f>ROUND((SUMPRODUCT((NhuCau!$E$397:$E$400=CakyQuyhoach)*((NhuCau!R$397:R$400)/10))+SUMPRODUCT((NhuCau!$E$397:$E$400=Kykehoach)*((NhuCau!R$397:R$400)/5))+SUMPRODUCT((NhuCau!$E$397:$E$400=$C373)*(NhuCau!R$397:R$400))),2)</f>
        <v>0</v>
      </c>
      <c r="P373" s="2">
        <f>ROUND((SUMPRODUCT((NhuCau!$E$397:$E$400=CakyQuyhoach)*((NhuCau!S$397:S$400)/10))+SUMPRODUCT((NhuCau!$E$397:$E$400=Kykehoach)*((NhuCau!S$397:S$400)/5))+SUMPRODUCT((NhuCau!$E$397:$E$400=$C373)*(NhuCau!S$397:S$400))),2)</f>
        <v>0</v>
      </c>
      <c r="Q373" s="2">
        <f>ROUND((SUMPRODUCT((NhuCau!$E$397:$E$400=CakyQuyhoach)*((NhuCau!T$397:T$400)/10))+SUMPRODUCT((NhuCau!$E$397:$E$400=Kykehoach)*((NhuCau!T$397:T$400)/5))+SUMPRODUCT((NhuCau!$E$397:$E$400=$C373)*(NhuCau!T$397:T$400))),2)</f>
        <v>0</v>
      </c>
      <c r="R373" s="2">
        <f>ROUND((SUMPRODUCT((NhuCau!$E$397:$E$400=CakyQuyhoach)*((NhuCau!U$397:U$400)/10))+SUMPRODUCT((NhuCau!$E$397:$E$400=Kykehoach)*((NhuCau!U$397:U$400)/5))+SUMPRODUCT((NhuCau!$E$397:$E$400=$C373)*(NhuCau!U$397:U$400))),2)</f>
        <v>0</v>
      </c>
      <c r="S373" s="2">
        <f>ROUND((SUMPRODUCT((NhuCau!$E$397:$E$400=CakyQuyhoach)*((NhuCau!V$397:V$400)/10))+SUMPRODUCT((NhuCau!$E$397:$E$400=Kykehoach)*((NhuCau!V$397:V$400)/5))+SUMPRODUCT((NhuCau!$E$397:$E$400=$C373)*(NhuCau!V$397:V$400))),2)</f>
        <v>0</v>
      </c>
      <c r="T373" s="2">
        <f>ROUND((SUMPRODUCT((NhuCau!$E$397:$E$400=CakyQuyhoach)*((NhuCau!W$397:W$400)/10))+SUMPRODUCT((NhuCau!$E$397:$E$400=Kykehoach)*((NhuCau!W$397:W$400)/5))+SUMPRODUCT((NhuCau!$E$397:$E$400=$C373)*(NhuCau!W$397:W$400))),2)</f>
        <v>0</v>
      </c>
      <c r="U373" s="2">
        <f>ROUND((SUMPRODUCT((NhuCau!$E$397:$E$400=CakyQuyhoach)*((NhuCau!X$397:X$400)/10))+SUMPRODUCT((NhuCau!$E$397:$E$400=Kykehoach)*((NhuCau!X$397:X$400)/5))+SUMPRODUCT((NhuCau!$E$397:$E$400=$C373)*(NhuCau!X$397:X$400))),2)</f>
        <v>0</v>
      </c>
      <c r="V373" s="2">
        <f>ROUND((SUMPRODUCT((NhuCau!$E$397:$E$400=CakyQuyhoach)*((NhuCau!Y$397:Y$400)/10))+SUMPRODUCT((NhuCau!$E$397:$E$400=Kykehoach)*((NhuCau!Y$397:Y$400)/5))+SUMPRODUCT((NhuCau!$E$397:$E$400=$C373)*(NhuCau!Y$397:Y$400))),2)</f>
        <v>0</v>
      </c>
      <c r="W373" s="2">
        <f>ROUND((SUMPRODUCT((NhuCau!$E$397:$E$400=CakyQuyhoach)*((NhuCau!Z$397:Z$400)/10))+SUMPRODUCT((NhuCau!$E$397:$E$400=Kykehoach)*((NhuCau!Z$397:Z$400)/5))+SUMPRODUCT((NhuCau!$E$397:$E$400=$C373)*(NhuCau!Z$397:Z$400))),2)</f>
        <v>0</v>
      </c>
      <c r="X373" s="2">
        <f>ROUND((SUMPRODUCT((NhuCau!$E$397:$E$400=CakyQuyhoach)*((NhuCau!AA$397:AA$400)/10))+SUMPRODUCT((NhuCau!$E$397:$E$400=Kykehoach)*((NhuCau!AA$397:AA$400)/5))+SUMPRODUCT((NhuCau!$E$397:$E$400=$C373)*(NhuCau!AA$397:AA$400))),2)</f>
        <v>0</v>
      </c>
      <c r="Y373" s="2">
        <f>ROUND((SUMPRODUCT((NhuCau!$E$397:$E$400=CakyQuyhoach)*((NhuCau!AB$397:AB$400)/10))+SUMPRODUCT((NhuCau!$E$397:$E$400=Kykehoach)*((NhuCau!AB$397:AB$400)/5))+SUMPRODUCT((NhuCau!$E$397:$E$400=$C373)*(NhuCau!AB$397:AB$400))),2)</f>
        <v>0</v>
      </c>
      <c r="Z373" s="2">
        <f>ROUND((SUMPRODUCT((NhuCau!$E$397:$E$400=CakyQuyhoach)*((NhuCau!AC$397:AC$400)/10))+SUMPRODUCT((NhuCau!$E$397:$E$400=Kykehoach)*((NhuCau!AC$397:AC$400)/5))+SUMPRODUCT((NhuCau!$E$397:$E$400=$C373)*(NhuCau!AC$397:AC$400))),2)</f>
        <v>0</v>
      </c>
      <c r="AA373" s="2">
        <f>ROUND((SUMPRODUCT((NhuCau!$E$397:$E$400=CakyQuyhoach)*((NhuCau!AD$397:AD$400)/10))+SUMPRODUCT((NhuCau!$E$397:$E$400=Kykehoach)*((NhuCau!AD$397:AD$400)/5))+SUMPRODUCT((NhuCau!$E$397:$E$400=$C373)*(NhuCau!AD$397:AD$400))),2)</f>
        <v>0</v>
      </c>
      <c r="AB373" s="2">
        <f>ROUND((SUMPRODUCT((NhuCau!$E$397:$E$400=CakyQuyhoach)*((NhuCau!AE$397:AE$400)/10))+SUMPRODUCT((NhuCau!$E$397:$E$400=Kykehoach)*((NhuCau!AE$397:AE$400)/5))+SUMPRODUCT((NhuCau!$E$397:$E$400=$C373)*(NhuCau!AE$397:AE$400))),2)</f>
        <v>0</v>
      </c>
      <c r="AC373" s="2">
        <f>ROUND((SUMPRODUCT((NhuCau!$E$397:$E$400=CakyQuyhoach)*((NhuCau!AF$397:AF$400)/10))+SUMPRODUCT((NhuCau!$E$397:$E$400=Kykehoach)*((NhuCau!AF$397:AF$400)/5))+SUMPRODUCT((NhuCau!$E$397:$E$400=$C373)*(NhuCau!AF$397:AF$400))),2)</f>
        <v>0</v>
      </c>
      <c r="AD373" s="2">
        <f>ROUND((SUMPRODUCT((NhuCau!$E$397:$E$400=CakyQuyhoach)*((NhuCau!AG$397:AG$400)/10))+SUMPRODUCT((NhuCau!$E$397:$E$400=Kykehoach)*((NhuCau!AG$397:AG$400)/5))+SUMPRODUCT((NhuCau!$E$397:$E$400=$C373)*(NhuCau!AG$397:AG$400))),2)</f>
        <v>0</v>
      </c>
      <c r="AE373" s="2">
        <f>ROUND((SUMPRODUCT((NhuCau!$E$397:$E$400=CakyQuyhoach)*((NhuCau!AH$397:AH$400)/10))+SUMPRODUCT((NhuCau!$E$397:$E$400=Kykehoach)*((NhuCau!AH$397:AH$400)/5))+SUMPRODUCT((NhuCau!$E$397:$E$400=$C373)*(NhuCau!AH$397:AH$400))),2)</f>
        <v>0</v>
      </c>
      <c r="AF373" s="2">
        <f>ROUND((SUMPRODUCT((NhuCau!$E$397:$E$400=CakyQuyhoach)*((NhuCau!AI$397:AI$400)/10))+SUMPRODUCT((NhuCau!$E$397:$E$400=Kykehoach)*((NhuCau!AI$397:AI$400)/5))+SUMPRODUCT((NhuCau!$E$397:$E$400=$C373)*(NhuCau!AI$397:AI$400))),2)</f>
        <v>0</v>
      </c>
      <c r="AG373" s="2">
        <f>ROUND((SUMPRODUCT((NhuCau!$E$397:$E$400=CakyQuyhoach)*((NhuCau!AJ$397:AJ$400)/10))+SUMPRODUCT((NhuCau!$E$397:$E$400=Kykehoach)*((NhuCau!AJ$397:AJ$400)/5))+SUMPRODUCT((NhuCau!$E$397:$E$400=$C373)*(NhuCau!AJ$397:AJ$400))),2)</f>
        <v>0</v>
      </c>
      <c r="AH373" s="2">
        <f>ROUND((SUMPRODUCT((NhuCau!$E$397:$E$400=CakyQuyhoach)*((NhuCau!AK$397:AK$400)/10))+SUMPRODUCT((NhuCau!$E$397:$E$400=Kykehoach)*((NhuCau!AK$397:AK$400)/5))+SUMPRODUCT((NhuCau!$E$397:$E$400=$C373)*(NhuCau!AK$397:AK$400))),2)</f>
        <v>0</v>
      </c>
      <c r="AI373" s="2">
        <f>ROUND((SUMPRODUCT((NhuCau!$E$397:$E$400=CakyQuyhoach)*((NhuCau!AL$397:AL$400)/10))+SUMPRODUCT((NhuCau!$E$397:$E$400=Kykehoach)*((NhuCau!AL$397:AL$400)/5))+SUMPRODUCT((NhuCau!$E$397:$E$400=$C373)*(NhuCau!AL$397:AL$400))),2)</f>
        <v>0</v>
      </c>
      <c r="AJ373" s="2">
        <f>ROUND((SUMPRODUCT((NhuCau!$E$397:$E$400=CakyQuyhoach)*((NhuCau!AM$397:AM$400)/10))+SUMPRODUCT((NhuCau!$E$397:$E$400=Kykehoach)*((NhuCau!AM$397:AM$400)/5))+SUMPRODUCT((NhuCau!$E$397:$E$400=$C373)*(NhuCau!AM$397:AM$400))),2)</f>
        <v>0</v>
      </c>
      <c r="AK373" s="2">
        <f>ROUND((SUMPRODUCT((NhuCau!$E$397:$E$400=CakyQuyhoach)*((NhuCau!AN$397:AN$400)/10))+SUMPRODUCT((NhuCau!$E$397:$E$400=Kykehoach)*((NhuCau!AN$397:AN$400)/5))+SUMPRODUCT((NhuCau!$E$397:$E$400=$C373)*(NhuCau!AN$397:AN$400))),2)</f>
        <v>0</v>
      </c>
      <c r="AL373" s="2">
        <f>ROUND((SUMPRODUCT((NhuCau!$E$397:$E$400=CakyQuyhoach)*((NhuCau!AO$397:AO$400)/10))+SUMPRODUCT((NhuCau!$E$397:$E$400=Kykehoach)*((NhuCau!AO$397:AO$400)/5))+SUMPRODUCT((NhuCau!$E$397:$E$400=$C373)*(NhuCau!AO$397:AO$400))),2)</f>
        <v>0</v>
      </c>
      <c r="AM373" s="2">
        <f>ROUND((SUMPRODUCT((NhuCau!$E$397:$E$400=CakyQuyhoach)*((NhuCau!AP$397:AP$400)/10))+SUMPRODUCT((NhuCau!$E$397:$E$400=Kykehoach)*((NhuCau!AP$397:AP$400)/5))+SUMPRODUCT((NhuCau!$E$397:$E$400=$C373)*(NhuCau!AP$397:AP$400))),2)</f>
        <v>0</v>
      </c>
      <c r="AN373" s="2">
        <f>ROUND((SUMPRODUCT((NhuCau!$E$397:$E$400=CakyQuyhoach)*((NhuCau!AQ$397:AQ$400)/10))+SUMPRODUCT((NhuCau!$E$397:$E$400=Kykehoach)*((NhuCau!AQ$397:AQ$400)/5))+SUMPRODUCT((NhuCau!$E$397:$E$400=$C373)*(NhuCau!AQ$397:AQ$400))),2)</f>
        <v>0</v>
      </c>
      <c r="AO373" s="2">
        <f>ROUND((SUMPRODUCT((NhuCau!$E$397:$E$400=CakyQuyhoach)*((NhuCau!AR$397:AR$400)/10))+SUMPRODUCT((NhuCau!$E$397:$E$400=Kykehoach)*((NhuCau!AR$397:AR$400)/5))+SUMPRODUCT((NhuCau!$E$397:$E$400=$C373)*(NhuCau!AR$397:AR$400))),2)</f>
        <v>0</v>
      </c>
      <c r="AP373" s="2">
        <f>ROUND((SUMPRODUCT((NhuCau!$E$397:$E$400=CakyQuyhoach)*((NhuCau!AS$397:AS$400)/10))+SUMPRODUCT((NhuCau!$E$397:$E$400=Kykehoach)*((NhuCau!AS$397:AS$400)/5))+SUMPRODUCT((NhuCau!$E$397:$E$400=$C373)*(NhuCau!AS$397:AS$400))),2)</f>
        <v>0</v>
      </c>
      <c r="AQ373" s="2">
        <f>ROUND((SUMPRODUCT((NhuCau!$E$397:$E$400=CakyQuyhoach)*((NhuCau!AT$397:AT$400)/10))+SUMPRODUCT((NhuCau!$E$397:$E$400=Kykehoach)*((NhuCau!AT$397:AT$400)/5))+SUMPRODUCT((NhuCau!$E$397:$E$400=$C373)*(NhuCau!AT$397:AT$400))),2)</f>
        <v>0</v>
      </c>
      <c r="AR373" s="2">
        <f>ROUND((SUMPRODUCT((NhuCau!$E$397:$E$400=CakyQuyhoach)*((NhuCau!AU$397:AU$400)/10))+SUMPRODUCT((NhuCau!$E$397:$E$400=Kykehoach)*((NhuCau!AU$397:AU$400)/5))+SUMPRODUCT((NhuCau!$E$397:$E$400=$C373)*(NhuCau!AU$397:AU$400))),2)</f>
        <v>0</v>
      </c>
      <c r="AS373" s="2">
        <f>ROUND((SUMPRODUCT((NhuCau!$E$397:$E$400=CakyQuyhoach)*((NhuCau!AV$397:AV$400)/10))+SUMPRODUCT((NhuCau!$E$397:$E$400=Kykehoach)*((NhuCau!AV$397:AV$400)/5))+SUMPRODUCT((NhuCau!$E$397:$E$400=$C373)*(NhuCau!AV$397:AV$400))),2)</f>
        <v>0</v>
      </c>
      <c r="AT373" s="2">
        <f>ROUND((SUMPRODUCT((NhuCau!$E$397:$E$400=CakyQuyhoach)*((NhuCau!AW$397:AW$400)/10))+SUMPRODUCT((NhuCau!$E$397:$E$400=Kykehoach)*((NhuCau!AW$397:AW$400)/5))+SUMPRODUCT((NhuCau!$E$397:$E$400=$C373)*(NhuCau!AW$397:AW$400))),2)</f>
        <v>0</v>
      </c>
      <c r="AU373" s="2">
        <f>ROUND((SUMPRODUCT((NhuCau!$E$397:$E$400=CakyQuyhoach)*((NhuCau!AX$397:AX$400)/10))+SUMPRODUCT((NhuCau!$E$397:$E$400=Kykehoach)*((NhuCau!AX$397:AX$400)/5))+SUMPRODUCT((NhuCau!$E$397:$E$400=$C373)*(NhuCau!AX$397:AX$400))),2)</f>
        <v>0</v>
      </c>
      <c r="AV373" s="2">
        <f>ROUND((SUMPRODUCT((NhuCau!$E$397:$E$400=CakyQuyhoach)*((NhuCau!AY$397:AY$400)/10))+SUMPRODUCT((NhuCau!$E$397:$E$400=Kykehoach)*((NhuCau!AY$397:AY$400)/5))+SUMPRODUCT((NhuCau!$E$397:$E$400=$C373)*(NhuCau!AY$397:AY$400))),2)</f>
        <v>0</v>
      </c>
      <c r="AW373" s="2">
        <f>ROUND((SUMPRODUCT((NhuCau!$E$397:$E$400=CakyQuyhoach)*((NhuCau!AZ$397:AZ$400)/10))+SUMPRODUCT((NhuCau!$E$397:$E$400=Kykehoach)*((NhuCau!AZ$397:AZ$400)/5))+SUMPRODUCT((NhuCau!$E$397:$E$400=$C373)*(NhuCau!AZ$397:AZ$400))),2)</f>
        <v>0</v>
      </c>
      <c r="AX373" s="2">
        <f>ROUND((SUMPRODUCT((NhuCau!$E$397:$E$400=CakyQuyhoach)*((NhuCau!BA$397:BA$400)/10))+SUMPRODUCT((NhuCau!$E$397:$E$400=Kykehoach)*((NhuCau!BA$397:BA$400)/5))+SUMPRODUCT((NhuCau!$E$397:$E$400=$C373)*(NhuCau!BA$397:BA$400))),2)</f>
        <v>0</v>
      </c>
      <c r="AY373" s="2">
        <f>ROUND((SUMPRODUCT((NhuCau!$E$397:$E$400=CakyQuyhoach)*((NhuCau!BB$397:BB$400)/10))+SUMPRODUCT((NhuCau!$E$397:$E$400=Kykehoach)*((NhuCau!BB$397:BB$400)/5))+SUMPRODUCT((NhuCau!$E$397:$E$400=$C373)*(NhuCau!BB$397:BB$400))),2)</f>
        <v>0</v>
      </c>
      <c r="AZ373" s="2">
        <f>ROUND((SUMPRODUCT((NhuCau!$E$397:$E$400=CakyQuyhoach)*((NhuCau!BD$397:BD$400)/10))+SUMPRODUCT((NhuCau!$E$397:$E$400=Kykehoach)*((NhuCau!BD$397:BD$400)/5))+SUMPRODUCT((NhuCau!$E$397:$E$400=$C373)*(NhuCau!BD$397:BD$400))),2)</f>
        <v>0</v>
      </c>
      <c r="BA373" s="2">
        <f>ROUND((SUMPRODUCT((NhuCau!$E$397:$E$400=CakyQuyhoach)*((NhuCau!BE$397:BE$400)/10))+SUMPRODUCT((NhuCau!$E$397:$E$400=Kykehoach)*((NhuCau!BE$397:BE$400)/5))+SUMPRODUCT((NhuCau!$E$397:$E$400=$C373)*(NhuCau!BE$397:BE$400))),2)</f>
        <v>0</v>
      </c>
      <c r="BB373" s="2">
        <f>ROUND((SUMPRODUCT((NhuCau!$E$397:$E$400=CakyQuyhoach)*((NhuCau!BF$397:BF$400)/10))+SUMPRODUCT((NhuCau!$E$397:$E$400=Kykehoach)*((NhuCau!BF$397:BF$400)/5))+SUMPRODUCT((NhuCau!$E$397:$E$400=$C373)*(NhuCau!BF$397:BF$400))),2)</f>
        <v>0</v>
      </c>
      <c r="BC373" s="2">
        <f>ROUND((SUMPRODUCT((NhuCau!$E$397:$E$400=CakyQuyhoach)*((NhuCau!BG$397:BG$400)/10))+SUMPRODUCT((NhuCau!$E$397:$E$400=Kykehoach)*((NhuCau!BG$397:BG$400)/5))+SUMPRODUCT((NhuCau!$E$397:$E$400=$C373)*(NhuCau!BG$397:BG$400))),2)</f>
        <v>0</v>
      </c>
      <c r="BD373" s="2">
        <f>ROUND((SUMPRODUCT((NhuCau!$E$397:$E$400=CakyQuyhoach)*((NhuCau!BH$397:BH$400)/10))+SUMPRODUCT((NhuCau!$E$397:$E$400=Kykehoach)*((NhuCau!BH$397:BH$400)/5))+SUMPRODUCT((NhuCau!$E$397:$E$400=$C373)*(NhuCau!BH$397:BH$400))),2)</f>
        <v>0</v>
      </c>
      <c r="BE373" s="2">
        <f>ROUND((SUMPRODUCT((NhuCau!$E$397:$E$400=CakyQuyhoach)*((NhuCau!BI$397:BI$400)/10))+SUMPRODUCT((NhuCau!$E$397:$E$400=Kykehoach)*((NhuCau!BI$397:BI$400)/5))+SUMPRODUCT((NhuCau!$E$397:$E$400=$C373)*(NhuCau!BI$397:BI$400))),2)</f>
        <v>0</v>
      </c>
      <c r="BF373" s="2">
        <f>ROUND((SUMPRODUCT((NhuCau!$E$397:$E$400=CakyQuyhoach)*((NhuCau!BJ$397:BJ$400)/10))+SUMPRODUCT((NhuCau!$E$397:$E$400=Kykehoach)*((NhuCau!BJ$397:BJ$400)/5))+SUMPRODUCT((NhuCau!$E$397:$E$400=$C373)*(NhuCau!BJ$397:BJ$400))),2)</f>
        <v>0</v>
      </c>
      <c r="BG373" s="2">
        <f>ROUND((SUMPRODUCT((NhuCau!$E$397:$E$400=CakyQuyhoach)*((NhuCau!BK$397:BK$400)/10))+SUMPRODUCT((NhuCau!$E$397:$E$400=Kykehoach)*((NhuCau!BK$397:BK$400)/5))+SUMPRODUCT((NhuCau!$E$397:$E$400=$C373)*(NhuCau!BK$397:BK$400))),2)</f>
        <v>0</v>
      </c>
    </row>
    <row r="374" spans="1:59" s="1" customFormat="1" ht="16.5" customHeight="1">
      <c r="A374" s="251" t="s">
        <v>42</v>
      </c>
      <c r="B374" s="252"/>
      <c r="C374" s="253" t="str">
        <f>BANGTINH!O7</f>
        <v>Năm 2026</v>
      </c>
      <c r="D374" s="246" t="s">
        <v>26</v>
      </c>
      <c r="E374" s="255">
        <f>SUM(F374:BG374)</f>
        <v>0</v>
      </c>
      <c r="F374" s="2">
        <f>ROUND((SUMPRODUCT((NhuCau!$E$397:$E$400=CakyQuyhoach)*((NhuCau!I$397:I$400)/10))+SUMPRODUCT((NhuCau!$E$397:$E$400=Kykehoach)*((NhuCau!I$397:I$400)/5))+SUMPRODUCT((NhuCau!$E$397:$E$400=$C374)*(NhuCau!I$397:I$400))),2)</f>
        <v>0</v>
      </c>
      <c r="G374" s="2">
        <f>ROUND((SUMPRODUCT((NhuCau!$E$397:$E$400=CakyQuyhoach)*((NhuCau!J$397:J$400)/10))+SUMPRODUCT((NhuCau!$E$397:$E$400=Kykehoach)*((NhuCau!J$397:J$400)/5))+SUMPRODUCT((NhuCau!$E$397:$E$400=$C374)*(NhuCau!J$397:J$400))),2)</f>
        <v>0</v>
      </c>
      <c r="H374" s="2">
        <f>ROUND((SUMPRODUCT((NhuCau!$E$397:$E$400=CakyQuyhoach)*((NhuCau!K$397:K$400)/10))+SUMPRODUCT((NhuCau!$E$397:$E$400=Kykehoach)*((NhuCau!K$397:K$400)/5))+SUMPRODUCT((NhuCau!$E$397:$E$400=$C374)*(NhuCau!K$397:K$400))),2)</f>
        <v>0</v>
      </c>
      <c r="I374" s="2">
        <f>ROUND((SUMPRODUCT((NhuCau!$E$397:$E$400=CakyQuyhoach)*((NhuCau!L$397:L$400)/10))+SUMPRODUCT((NhuCau!$E$397:$E$400=Kykehoach)*((NhuCau!L$397:L$400)/5))+SUMPRODUCT((NhuCau!$E$397:$E$400=$C374)*(NhuCau!L$397:L$400))),2)</f>
        <v>0</v>
      </c>
      <c r="J374" s="2">
        <f>ROUND((SUMPRODUCT((NhuCau!$E$397:$E$400=CakyQuyhoach)*((NhuCau!M$397:M$400)/10))+SUMPRODUCT((NhuCau!$E$397:$E$400=Kykehoach)*((NhuCau!M$397:M$400)/5))+SUMPRODUCT((NhuCau!$E$397:$E$400=$C374)*(NhuCau!M$397:M$400))),2)</f>
        <v>0</v>
      </c>
      <c r="K374" s="2">
        <f>ROUND((SUMPRODUCT((NhuCau!$E$397:$E$400=CakyQuyhoach)*((NhuCau!N$397:N$400)/10))+SUMPRODUCT((NhuCau!$E$397:$E$400=Kykehoach)*((NhuCau!N$397:N$400)/5))+SUMPRODUCT((NhuCau!$E$397:$E$400=$C374)*(NhuCau!N$397:N$400))),2)</f>
        <v>0</v>
      </c>
      <c r="L374" s="2">
        <f>ROUND((SUMPRODUCT((NhuCau!$E$397:$E$400=CakyQuyhoach)*((NhuCau!O$397:O$400)/10))+SUMPRODUCT((NhuCau!$E$397:$E$400=Kykehoach)*((NhuCau!O$397:O$400)/5))+SUMPRODUCT((NhuCau!$E$397:$E$400=$C374)*(NhuCau!O$397:O$400))),2)</f>
        <v>0</v>
      </c>
      <c r="M374" s="2">
        <f>ROUND((SUMPRODUCT((NhuCau!$E$397:$E$400=CakyQuyhoach)*((NhuCau!P$397:P$400)/10))+SUMPRODUCT((NhuCau!$E$397:$E$400=Kykehoach)*((NhuCau!P$397:P$400)/5))+SUMPRODUCT((NhuCau!$E$397:$E$400=$C374)*(NhuCau!P$397:P$400))),2)</f>
        <v>0</v>
      </c>
      <c r="N374" s="2">
        <f>ROUND((SUMPRODUCT((NhuCau!$E$397:$E$400=CakyQuyhoach)*((NhuCau!Q$397:Q$400)/10))+SUMPRODUCT((NhuCau!$E$397:$E$400=Kykehoach)*((NhuCau!Q$397:Q$400)/5))+SUMPRODUCT((NhuCau!$E$397:$E$400=$C374)*(NhuCau!Q$397:Q$400))),2)</f>
        <v>0</v>
      </c>
      <c r="O374" s="2">
        <f>ROUND((SUMPRODUCT((NhuCau!$E$397:$E$400=CakyQuyhoach)*((NhuCau!R$397:R$400)/10))+SUMPRODUCT((NhuCau!$E$397:$E$400=Kykehoach)*((NhuCau!R$397:R$400)/5))+SUMPRODUCT((NhuCau!$E$397:$E$400=$C374)*(NhuCau!R$397:R$400))),2)</f>
        <v>0</v>
      </c>
      <c r="P374" s="2">
        <f>ROUND((SUMPRODUCT((NhuCau!$E$397:$E$400=CakyQuyhoach)*((NhuCau!S$397:S$400)/10))+SUMPRODUCT((NhuCau!$E$397:$E$400=Kykehoach)*((NhuCau!S$397:S$400)/5))+SUMPRODUCT((NhuCau!$E$397:$E$400=$C374)*(NhuCau!S$397:S$400))),2)</f>
        <v>0</v>
      </c>
      <c r="Q374" s="2">
        <f>ROUND((SUMPRODUCT((NhuCau!$E$397:$E$400=CakyQuyhoach)*((NhuCau!T$397:T$400)/10))+SUMPRODUCT((NhuCau!$E$397:$E$400=Kykehoach)*((NhuCau!T$397:T$400)/5))+SUMPRODUCT((NhuCau!$E$397:$E$400=$C374)*(NhuCau!T$397:T$400))),2)</f>
        <v>0</v>
      </c>
      <c r="R374" s="2">
        <f>ROUND((SUMPRODUCT((NhuCau!$E$397:$E$400=CakyQuyhoach)*((NhuCau!U$397:U$400)/10))+SUMPRODUCT((NhuCau!$E$397:$E$400=Kykehoach)*((NhuCau!U$397:U$400)/5))+SUMPRODUCT((NhuCau!$E$397:$E$400=$C374)*(NhuCau!U$397:U$400))),2)</f>
        <v>0</v>
      </c>
      <c r="S374" s="2">
        <f>ROUND((SUMPRODUCT((NhuCau!$E$397:$E$400=CakyQuyhoach)*((NhuCau!V$397:V$400)/10))+SUMPRODUCT((NhuCau!$E$397:$E$400=Kykehoach)*((NhuCau!V$397:V$400)/5))+SUMPRODUCT((NhuCau!$E$397:$E$400=$C374)*(NhuCau!V$397:V$400))),2)</f>
        <v>0</v>
      </c>
      <c r="T374" s="2">
        <f>ROUND((SUMPRODUCT((NhuCau!$E$397:$E$400=CakyQuyhoach)*((NhuCau!W$397:W$400)/10))+SUMPRODUCT((NhuCau!$E$397:$E$400=Kykehoach)*((NhuCau!W$397:W$400)/5))+SUMPRODUCT((NhuCau!$E$397:$E$400=$C374)*(NhuCau!W$397:W$400))),2)</f>
        <v>0</v>
      </c>
      <c r="U374" s="2">
        <f>ROUND((SUMPRODUCT((NhuCau!$E$397:$E$400=CakyQuyhoach)*((NhuCau!X$397:X$400)/10))+SUMPRODUCT((NhuCau!$E$397:$E$400=Kykehoach)*((NhuCau!X$397:X$400)/5))+SUMPRODUCT((NhuCau!$E$397:$E$400=$C374)*(NhuCau!X$397:X$400))),2)</f>
        <v>0</v>
      </c>
      <c r="V374" s="2">
        <f>ROUND((SUMPRODUCT((NhuCau!$E$397:$E$400=CakyQuyhoach)*((NhuCau!Y$397:Y$400)/10))+SUMPRODUCT((NhuCau!$E$397:$E$400=Kykehoach)*((NhuCau!Y$397:Y$400)/5))+SUMPRODUCT((NhuCau!$E$397:$E$400=$C374)*(NhuCau!Y$397:Y$400))),2)</f>
        <v>0</v>
      </c>
      <c r="W374" s="2">
        <f>ROUND((SUMPRODUCT((NhuCau!$E$397:$E$400=CakyQuyhoach)*((NhuCau!Z$397:Z$400)/10))+SUMPRODUCT((NhuCau!$E$397:$E$400=Kykehoach)*((NhuCau!Z$397:Z$400)/5))+SUMPRODUCT((NhuCau!$E$397:$E$400=$C374)*(NhuCau!Z$397:Z$400))),2)</f>
        <v>0</v>
      </c>
      <c r="X374" s="2">
        <f>ROUND((SUMPRODUCT((NhuCau!$E$397:$E$400=CakyQuyhoach)*((NhuCau!AA$397:AA$400)/10))+SUMPRODUCT((NhuCau!$E$397:$E$400=Kykehoach)*((NhuCau!AA$397:AA$400)/5))+SUMPRODUCT((NhuCau!$E$397:$E$400=$C374)*(NhuCau!AA$397:AA$400))),2)</f>
        <v>0</v>
      </c>
      <c r="Y374" s="2">
        <f>ROUND((SUMPRODUCT((NhuCau!$E$397:$E$400=CakyQuyhoach)*((NhuCau!AB$397:AB$400)/10))+SUMPRODUCT((NhuCau!$E$397:$E$400=Kykehoach)*((NhuCau!AB$397:AB$400)/5))+SUMPRODUCT((NhuCau!$E$397:$E$400=$C374)*(NhuCau!AB$397:AB$400))),2)</f>
        <v>0</v>
      </c>
      <c r="Z374" s="2">
        <f>ROUND((SUMPRODUCT((NhuCau!$E$397:$E$400=CakyQuyhoach)*((NhuCau!AC$397:AC$400)/10))+SUMPRODUCT((NhuCau!$E$397:$E$400=Kykehoach)*((NhuCau!AC$397:AC$400)/5))+SUMPRODUCT((NhuCau!$E$397:$E$400=$C374)*(NhuCau!AC$397:AC$400))),2)</f>
        <v>0</v>
      </c>
      <c r="AA374" s="2">
        <f>ROUND((SUMPRODUCT((NhuCau!$E$397:$E$400=CakyQuyhoach)*((NhuCau!AD$397:AD$400)/10))+SUMPRODUCT((NhuCau!$E$397:$E$400=Kykehoach)*((NhuCau!AD$397:AD$400)/5))+SUMPRODUCT((NhuCau!$E$397:$E$400=$C374)*(NhuCau!AD$397:AD$400))),2)</f>
        <v>0</v>
      </c>
      <c r="AB374" s="2">
        <f>ROUND((SUMPRODUCT((NhuCau!$E$397:$E$400=CakyQuyhoach)*((NhuCau!AE$397:AE$400)/10))+SUMPRODUCT((NhuCau!$E$397:$E$400=Kykehoach)*((NhuCau!AE$397:AE$400)/5))+SUMPRODUCT((NhuCau!$E$397:$E$400=$C374)*(NhuCau!AE$397:AE$400))),2)</f>
        <v>0</v>
      </c>
      <c r="AC374" s="2">
        <f>ROUND((SUMPRODUCT((NhuCau!$E$397:$E$400=CakyQuyhoach)*((NhuCau!AF$397:AF$400)/10))+SUMPRODUCT((NhuCau!$E$397:$E$400=Kykehoach)*((NhuCau!AF$397:AF$400)/5))+SUMPRODUCT((NhuCau!$E$397:$E$400=$C374)*(NhuCau!AF$397:AF$400))),2)</f>
        <v>0</v>
      </c>
      <c r="AD374" s="2">
        <f>ROUND((SUMPRODUCT((NhuCau!$E$397:$E$400=CakyQuyhoach)*((NhuCau!AG$397:AG$400)/10))+SUMPRODUCT((NhuCau!$E$397:$E$400=Kykehoach)*((NhuCau!AG$397:AG$400)/5))+SUMPRODUCT((NhuCau!$E$397:$E$400=$C374)*(NhuCau!AG$397:AG$400))),2)</f>
        <v>0</v>
      </c>
      <c r="AE374" s="2">
        <f>ROUND((SUMPRODUCT((NhuCau!$E$397:$E$400=CakyQuyhoach)*((NhuCau!AH$397:AH$400)/10))+SUMPRODUCT((NhuCau!$E$397:$E$400=Kykehoach)*((NhuCau!AH$397:AH$400)/5))+SUMPRODUCT((NhuCau!$E$397:$E$400=$C374)*(NhuCau!AH$397:AH$400))),2)</f>
        <v>0</v>
      </c>
      <c r="AF374" s="2">
        <f>ROUND((SUMPRODUCT((NhuCau!$E$397:$E$400=CakyQuyhoach)*((NhuCau!AI$397:AI$400)/10))+SUMPRODUCT((NhuCau!$E$397:$E$400=Kykehoach)*((NhuCau!AI$397:AI$400)/5))+SUMPRODUCT((NhuCau!$E$397:$E$400=$C374)*(NhuCau!AI$397:AI$400))),2)</f>
        <v>0</v>
      </c>
      <c r="AG374" s="2">
        <f>ROUND((SUMPRODUCT((NhuCau!$E$397:$E$400=CakyQuyhoach)*((NhuCau!AJ$397:AJ$400)/10))+SUMPRODUCT((NhuCau!$E$397:$E$400=Kykehoach)*((NhuCau!AJ$397:AJ$400)/5))+SUMPRODUCT((NhuCau!$E$397:$E$400=$C374)*(NhuCau!AJ$397:AJ$400))),2)</f>
        <v>0</v>
      </c>
      <c r="AH374" s="2">
        <f>ROUND((SUMPRODUCT((NhuCau!$E$397:$E$400=CakyQuyhoach)*((NhuCau!AK$397:AK$400)/10))+SUMPRODUCT((NhuCau!$E$397:$E$400=Kykehoach)*((NhuCau!AK$397:AK$400)/5))+SUMPRODUCT((NhuCau!$E$397:$E$400=$C374)*(NhuCau!AK$397:AK$400))),2)</f>
        <v>0</v>
      </c>
      <c r="AI374" s="2">
        <f>ROUND((SUMPRODUCT((NhuCau!$E$397:$E$400=CakyQuyhoach)*((NhuCau!AL$397:AL$400)/10))+SUMPRODUCT((NhuCau!$E$397:$E$400=Kykehoach)*((NhuCau!AL$397:AL$400)/5))+SUMPRODUCT((NhuCau!$E$397:$E$400=$C374)*(NhuCau!AL$397:AL$400))),2)</f>
        <v>0</v>
      </c>
      <c r="AJ374" s="2">
        <f>ROUND((SUMPRODUCT((NhuCau!$E$397:$E$400=CakyQuyhoach)*((NhuCau!AM$397:AM$400)/10))+SUMPRODUCT((NhuCau!$E$397:$E$400=Kykehoach)*((NhuCau!AM$397:AM$400)/5))+SUMPRODUCT((NhuCau!$E$397:$E$400=$C374)*(NhuCau!AM$397:AM$400))),2)</f>
        <v>0</v>
      </c>
      <c r="AK374" s="2">
        <f>ROUND((SUMPRODUCT((NhuCau!$E$397:$E$400=CakyQuyhoach)*((NhuCau!AN$397:AN$400)/10))+SUMPRODUCT((NhuCau!$E$397:$E$400=Kykehoach)*((NhuCau!AN$397:AN$400)/5))+SUMPRODUCT((NhuCau!$E$397:$E$400=$C374)*(NhuCau!AN$397:AN$400))),2)</f>
        <v>0</v>
      </c>
      <c r="AL374" s="2">
        <f>ROUND((SUMPRODUCT((NhuCau!$E$397:$E$400=CakyQuyhoach)*((NhuCau!AO$397:AO$400)/10))+SUMPRODUCT((NhuCau!$E$397:$E$400=Kykehoach)*((NhuCau!AO$397:AO$400)/5))+SUMPRODUCT((NhuCau!$E$397:$E$400=$C374)*(NhuCau!AO$397:AO$400))),2)</f>
        <v>0</v>
      </c>
      <c r="AM374" s="2">
        <f>ROUND((SUMPRODUCT((NhuCau!$E$397:$E$400=CakyQuyhoach)*((NhuCau!AP$397:AP$400)/10))+SUMPRODUCT((NhuCau!$E$397:$E$400=Kykehoach)*((NhuCau!AP$397:AP$400)/5))+SUMPRODUCT((NhuCau!$E$397:$E$400=$C374)*(NhuCau!AP$397:AP$400))),2)</f>
        <v>0</v>
      </c>
      <c r="AN374" s="2">
        <f>ROUND((SUMPRODUCT((NhuCau!$E$397:$E$400=CakyQuyhoach)*((NhuCau!AQ$397:AQ$400)/10))+SUMPRODUCT((NhuCau!$E$397:$E$400=Kykehoach)*((NhuCau!AQ$397:AQ$400)/5))+SUMPRODUCT((NhuCau!$E$397:$E$400=$C374)*(NhuCau!AQ$397:AQ$400))),2)</f>
        <v>0</v>
      </c>
      <c r="AO374" s="2">
        <f>ROUND((SUMPRODUCT((NhuCau!$E$397:$E$400=CakyQuyhoach)*((NhuCau!AR$397:AR$400)/10))+SUMPRODUCT((NhuCau!$E$397:$E$400=Kykehoach)*((NhuCau!AR$397:AR$400)/5))+SUMPRODUCT((NhuCau!$E$397:$E$400=$C374)*(NhuCau!AR$397:AR$400))),2)</f>
        <v>0</v>
      </c>
      <c r="AP374" s="2">
        <f>ROUND((SUMPRODUCT((NhuCau!$E$397:$E$400=CakyQuyhoach)*((NhuCau!AS$397:AS$400)/10))+SUMPRODUCT((NhuCau!$E$397:$E$400=Kykehoach)*((NhuCau!AS$397:AS$400)/5))+SUMPRODUCT((NhuCau!$E$397:$E$400=$C374)*(NhuCau!AS$397:AS$400))),2)</f>
        <v>0</v>
      </c>
      <c r="AQ374" s="2">
        <f>ROUND((SUMPRODUCT((NhuCau!$E$397:$E$400=CakyQuyhoach)*((NhuCau!AT$397:AT$400)/10))+SUMPRODUCT((NhuCau!$E$397:$E$400=Kykehoach)*((NhuCau!AT$397:AT$400)/5))+SUMPRODUCT((NhuCau!$E$397:$E$400=$C374)*(NhuCau!AT$397:AT$400))),2)</f>
        <v>0</v>
      </c>
      <c r="AR374" s="2">
        <f>ROUND((SUMPRODUCT((NhuCau!$E$397:$E$400=CakyQuyhoach)*((NhuCau!AU$397:AU$400)/10))+SUMPRODUCT((NhuCau!$E$397:$E$400=Kykehoach)*((NhuCau!AU$397:AU$400)/5))+SUMPRODUCT((NhuCau!$E$397:$E$400=$C374)*(NhuCau!AU$397:AU$400))),2)</f>
        <v>0</v>
      </c>
      <c r="AS374" s="2">
        <f>ROUND((SUMPRODUCT((NhuCau!$E$397:$E$400=CakyQuyhoach)*((NhuCau!AV$397:AV$400)/10))+SUMPRODUCT((NhuCau!$E$397:$E$400=Kykehoach)*((NhuCau!AV$397:AV$400)/5))+SUMPRODUCT((NhuCau!$E$397:$E$400=$C374)*(NhuCau!AV$397:AV$400))),2)</f>
        <v>0</v>
      </c>
      <c r="AT374" s="2">
        <f>ROUND((SUMPRODUCT((NhuCau!$E$397:$E$400=CakyQuyhoach)*((NhuCau!AW$397:AW$400)/10))+SUMPRODUCT((NhuCau!$E$397:$E$400=Kykehoach)*((NhuCau!AW$397:AW$400)/5))+SUMPRODUCT((NhuCau!$E$397:$E$400=$C374)*(NhuCau!AW$397:AW$400))),2)</f>
        <v>0</v>
      </c>
      <c r="AU374" s="2">
        <f>ROUND((SUMPRODUCT((NhuCau!$E$397:$E$400=CakyQuyhoach)*((NhuCau!AX$397:AX$400)/10))+SUMPRODUCT((NhuCau!$E$397:$E$400=Kykehoach)*((NhuCau!AX$397:AX$400)/5))+SUMPRODUCT((NhuCau!$E$397:$E$400=$C374)*(NhuCau!AX$397:AX$400))),2)</f>
        <v>0</v>
      </c>
      <c r="AV374" s="2">
        <f>ROUND((SUMPRODUCT((NhuCau!$E$397:$E$400=CakyQuyhoach)*((NhuCau!AY$397:AY$400)/10))+SUMPRODUCT((NhuCau!$E$397:$E$400=Kykehoach)*((NhuCau!AY$397:AY$400)/5))+SUMPRODUCT((NhuCau!$E$397:$E$400=$C374)*(NhuCau!AY$397:AY$400))),2)</f>
        <v>0</v>
      </c>
      <c r="AW374" s="2">
        <f>ROUND((SUMPRODUCT((NhuCau!$E$397:$E$400=CakyQuyhoach)*((NhuCau!AZ$397:AZ$400)/10))+SUMPRODUCT((NhuCau!$E$397:$E$400=Kykehoach)*((NhuCau!AZ$397:AZ$400)/5))+SUMPRODUCT((NhuCau!$E$397:$E$400=$C374)*(NhuCau!AZ$397:AZ$400))),2)</f>
        <v>0</v>
      </c>
      <c r="AX374" s="2">
        <f>ROUND((SUMPRODUCT((NhuCau!$E$397:$E$400=CakyQuyhoach)*((NhuCau!BA$397:BA$400)/10))+SUMPRODUCT((NhuCau!$E$397:$E$400=Kykehoach)*((NhuCau!BA$397:BA$400)/5))+SUMPRODUCT((NhuCau!$E$397:$E$400=$C374)*(NhuCau!BA$397:BA$400))),2)</f>
        <v>0</v>
      </c>
      <c r="AY374" s="2">
        <f>ROUND((SUMPRODUCT((NhuCau!$E$397:$E$400=CakyQuyhoach)*((NhuCau!BB$397:BB$400)/10))+SUMPRODUCT((NhuCau!$E$397:$E$400=Kykehoach)*((NhuCau!BB$397:BB$400)/5))+SUMPRODUCT((NhuCau!$E$397:$E$400=$C374)*(NhuCau!BB$397:BB$400))),2)</f>
        <v>0</v>
      </c>
      <c r="AZ374" s="2">
        <f>ROUND((SUMPRODUCT((NhuCau!$E$397:$E$400=CakyQuyhoach)*((NhuCau!BD$397:BD$400)/10))+SUMPRODUCT((NhuCau!$E$397:$E$400=Kykehoach)*((NhuCau!BD$397:BD$400)/5))+SUMPRODUCT((NhuCau!$E$397:$E$400=$C374)*(NhuCau!BD$397:BD$400))),2)</f>
        <v>0</v>
      </c>
      <c r="BA374" s="2">
        <f>ROUND((SUMPRODUCT((NhuCau!$E$397:$E$400=CakyQuyhoach)*((NhuCau!BE$397:BE$400)/10))+SUMPRODUCT((NhuCau!$E$397:$E$400=Kykehoach)*((NhuCau!BE$397:BE$400)/5))+SUMPRODUCT((NhuCau!$E$397:$E$400=$C374)*(NhuCau!BE$397:BE$400))),2)</f>
        <v>0</v>
      </c>
      <c r="BB374" s="2">
        <f>ROUND((SUMPRODUCT((NhuCau!$E$397:$E$400=CakyQuyhoach)*((NhuCau!BF$397:BF$400)/10))+SUMPRODUCT((NhuCau!$E$397:$E$400=Kykehoach)*((NhuCau!BF$397:BF$400)/5))+SUMPRODUCT((NhuCau!$E$397:$E$400=$C374)*(NhuCau!BF$397:BF$400))),2)</f>
        <v>0</v>
      </c>
      <c r="BC374" s="2">
        <f>ROUND((SUMPRODUCT((NhuCau!$E$397:$E$400=CakyQuyhoach)*((NhuCau!BG$397:BG$400)/10))+SUMPRODUCT((NhuCau!$E$397:$E$400=Kykehoach)*((NhuCau!BG$397:BG$400)/5))+SUMPRODUCT((NhuCau!$E$397:$E$400=$C374)*(NhuCau!BG$397:BG$400))),2)</f>
        <v>0</v>
      </c>
      <c r="BD374" s="2">
        <f>ROUND((SUMPRODUCT((NhuCau!$E$397:$E$400=CakyQuyhoach)*((NhuCau!BH$397:BH$400)/10))+SUMPRODUCT((NhuCau!$E$397:$E$400=Kykehoach)*((NhuCau!BH$397:BH$400)/5))+SUMPRODUCT((NhuCau!$E$397:$E$400=$C374)*(NhuCau!BH$397:BH$400))),2)</f>
        <v>0</v>
      </c>
      <c r="BE374" s="2">
        <f>ROUND((SUMPRODUCT((NhuCau!$E$397:$E$400=CakyQuyhoach)*((NhuCau!BI$397:BI$400)/10))+SUMPRODUCT((NhuCau!$E$397:$E$400=Kykehoach)*((NhuCau!BI$397:BI$400)/5))+SUMPRODUCT((NhuCau!$E$397:$E$400=$C374)*(NhuCau!BI$397:BI$400))),2)</f>
        <v>0</v>
      </c>
      <c r="BF374" s="2">
        <f>ROUND((SUMPRODUCT((NhuCau!$E$397:$E$400=CakyQuyhoach)*((NhuCau!BJ$397:BJ$400)/10))+SUMPRODUCT((NhuCau!$E$397:$E$400=Kykehoach)*((NhuCau!BJ$397:BJ$400)/5))+SUMPRODUCT((NhuCau!$E$397:$E$400=$C374)*(NhuCau!BJ$397:BJ$400))),2)</f>
        <v>0</v>
      </c>
      <c r="BG374" s="2">
        <f>ROUND((SUMPRODUCT((NhuCau!$E$397:$E$400=CakyQuyhoach)*((NhuCau!BK$397:BK$400)/10))+SUMPRODUCT((NhuCau!$E$397:$E$400=Kykehoach)*((NhuCau!BK$397:BK$400)/5))+SUMPRODUCT((NhuCau!$E$397:$E$400=$C374)*(NhuCau!BK$397:BK$400))),2)</f>
        <v>0</v>
      </c>
    </row>
    <row r="375" spans="1:59" s="1" customFormat="1" ht="16.5" customHeight="1">
      <c r="A375" s="251" t="s">
        <v>42</v>
      </c>
      <c r="B375" s="252"/>
      <c r="C375" s="253" t="str">
        <f>BANGTINH!O8</f>
        <v>Năm 2027</v>
      </c>
      <c r="D375" s="246" t="s">
        <v>26</v>
      </c>
      <c r="E375" s="255">
        <f>SUM(F375:BG375)</f>
        <v>0</v>
      </c>
      <c r="F375" s="2">
        <f>ROUND((SUMPRODUCT((NhuCau!$E$397:$E$400=CakyQuyhoach)*((NhuCau!I$397:I$400)/10))+SUMPRODUCT((NhuCau!$E$397:$E$400=Kykehoach)*((NhuCau!I$397:I$400)/5))+SUMPRODUCT((NhuCau!$E$397:$E$400=$C375)*(NhuCau!I$397:I$400))),2)</f>
        <v>0</v>
      </c>
      <c r="G375" s="2">
        <f>ROUND((SUMPRODUCT((NhuCau!$E$397:$E$400=CakyQuyhoach)*((NhuCau!J$397:J$400)/10))+SUMPRODUCT((NhuCau!$E$397:$E$400=Kykehoach)*((NhuCau!J$397:J$400)/5))+SUMPRODUCT((NhuCau!$E$397:$E$400=$C375)*(NhuCau!J$397:J$400))),2)</f>
        <v>0</v>
      </c>
      <c r="H375" s="2">
        <f>ROUND((SUMPRODUCT((NhuCau!$E$397:$E$400=CakyQuyhoach)*((NhuCau!K$397:K$400)/10))+SUMPRODUCT((NhuCau!$E$397:$E$400=Kykehoach)*((NhuCau!K$397:K$400)/5))+SUMPRODUCT((NhuCau!$E$397:$E$400=$C375)*(NhuCau!K$397:K$400))),2)</f>
        <v>0</v>
      </c>
      <c r="I375" s="2">
        <f>ROUND((SUMPRODUCT((NhuCau!$E$397:$E$400=CakyQuyhoach)*((NhuCau!L$397:L$400)/10))+SUMPRODUCT((NhuCau!$E$397:$E$400=Kykehoach)*((NhuCau!L$397:L$400)/5))+SUMPRODUCT((NhuCau!$E$397:$E$400=$C375)*(NhuCau!L$397:L$400))),2)</f>
        <v>0</v>
      </c>
      <c r="J375" s="2">
        <f>ROUND((SUMPRODUCT((NhuCau!$E$397:$E$400=CakyQuyhoach)*((NhuCau!M$397:M$400)/10))+SUMPRODUCT((NhuCau!$E$397:$E$400=Kykehoach)*((NhuCau!M$397:M$400)/5))+SUMPRODUCT((NhuCau!$E$397:$E$400=$C375)*(NhuCau!M$397:M$400))),2)</f>
        <v>0</v>
      </c>
      <c r="K375" s="2">
        <f>ROUND((SUMPRODUCT((NhuCau!$E$397:$E$400=CakyQuyhoach)*((NhuCau!N$397:N$400)/10))+SUMPRODUCT((NhuCau!$E$397:$E$400=Kykehoach)*((NhuCau!N$397:N$400)/5))+SUMPRODUCT((NhuCau!$E$397:$E$400=$C375)*(NhuCau!N$397:N$400))),2)</f>
        <v>0</v>
      </c>
      <c r="L375" s="2">
        <f>ROUND((SUMPRODUCT((NhuCau!$E$397:$E$400=CakyQuyhoach)*((NhuCau!O$397:O$400)/10))+SUMPRODUCT((NhuCau!$E$397:$E$400=Kykehoach)*((NhuCau!O$397:O$400)/5))+SUMPRODUCT((NhuCau!$E$397:$E$400=$C375)*(NhuCau!O$397:O$400))),2)</f>
        <v>0</v>
      </c>
      <c r="M375" s="2">
        <f>ROUND((SUMPRODUCT((NhuCau!$E$397:$E$400=CakyQuyhoach)*((NhuCau!P$397:P$400)/10))+SUMPRODUCT((NhuCau!$E$397:$E$400=Kykehoach)*((NhuCau!P$397:P$400)/5))+SUMPRODUCT((NhuCau!$E$397:$E$400=$C375)*(NhuCau!P$397:P$400))),2)</f>
        <v>0</v>
      </c>
      <c r="N375" s="2">
        <f>ROUND((SUMPRODUCT((NhuCau!$E$397:$E$400=CakyQuyhoach)*((NhuCau!Q$397:Q$400)/10))+SUMPRODUCT((NhuCau!$E$397:$E$400=Kykehoach)*((NhuCau!Q$397:Q$400)/5))+SUMPRODUCT((NhuCau!$E$397:$E$400=$C375)*(NhuCau!Q$397:Q$400))),2)</f>
        <v>0</v>
      </c>
      <c r="O375" s="2">
        <f>ROUND((SUMPRODUCT((NhuCau!$E$397:$E$400=CakyQuyhoach)*((NhuCau!R$397:R$400)/10))+SUMPRODUCT((NhuCau!$E$397:$E$400=Kykehoach)*((NhuCau!R$397:R$400)/5))+SUMPRODUCT((NhuCau!$E$397:$E$400=$C375)*(NhuCau!R$397:R$400))),2)</f>
        <v>0</v>
      </c>
      <c r="P375" s="2">
        <f>ROUND((SUMPRODUCT((NhuCau!$E$397:$E$400=CakyQuyhoach)*((NhuCau!S$397:S$400)/10))+SUMPRODUCT((NhuCau!$E$397:$E$400=Kykehoach)*((NhuCau!S$397:S$400)/5))+SUMPRODUCT((NhuCau!$E$397:$E$400=$C375)*(NhuCau!S$397:S$400))),2)</f>
        <v>0</v>
      </c>
      <c r="Q375" s="2">
        <f>ROUND((SUMPRODUCT((NhuCau!$E$397:$E$400=CakyQuyhoach)*((NhuCau!T$397:T$400)/10))+SUMPRODUCT((NhuCau!$E$397:$E$400=Kykehoach)*((NhuCau!T$397:T$400)/5))+SUMPRODUCT((NhuCau!$E$397:$E$400=$C375)*(NhuCau!T$397:T$400))),2)</f>
        <v>0</v>
      </c>
      <c r="R375" s="2">
        <f>ROUND((SUMPRODUCT((NhuCau!$E$397:$E$400=CakyQuyhoach)*((NhuCau!U$397:U$400)/10))+SUMPRODUCT((NhuCau!$E$397:$E$400=Kykehoach)*((NhuCau!U$397:U$400)/5))+SUMPRODUCT((NhuCau!$E$397:$E$400=$C375)*(NhuCau!U$397:U$400))),2)</f>
        <v>0</v>
      </c>
      <c r="S375" s="2">
        <f>ROUND((SUMPRODUCT((NhuCau!$E$397:$E$400=CakyQuyhoach)*((NhuCau!V$397:V$400)/10))+SUMPRODUCT((NhuCau!$E$397:$E$400=Kykehoach)*((NhuCau!V$397:V$400)/5))+SUMPRODUCT((NhuCau!$E$397:$E$400=$C375)*(NhuCau!V$397:V$400))),2)</f>
        <v>0</v>
      </c>
      <c r="T375" s="2">
        <f>ROUND((SUMPRODUCT((NhuCau!$E$397:$E$400=CakyQuyhoach)*((NhuCau!W$397:W$400)/10))+SUMPRODUCT((NhuCau!$E$397:$E$400=Kykehoach)*((NhuCau!W$397:W$400)/5))+SUMPRODUCT((NhuCau!$E$397:$E$400=$C375)*(NhuCau!W$397:W$400))),2)</f>
        <v>0</v>
      </c>
      <c r="U375" s="2">
        <f>ROUND((SUMPRODUCT((NhuCau!$E$397:$E$400=CakyQuyhoach)*((NhuCau!X$397:X$400)/10))+SUMPRODUCT((NhuCau!$E$397:$E$400=Kykehoach)*((NhuCau!X$397:X$400)/5))+SUMPRODUCT((NhuCau!$E$397:$E$400=$C375)*(NhuCau!X$397:X$400))),2)</f>
        <v>0</v>
      </c>
      <c r="V375" s="2">
        <f>ROUND((SUMPRODUCT((NhuCau!$E$397:$E$400=CakyQuyhoach)*((NhuCau!Y$397:Y$400)/10))+SUMPRODUCT((NhuCau!$E$397:$E$400=Kykehoach)*((NhuCau!Y$397:Y$400)/5))+SUMPRODUCT((NhuCau!$E$397:$E$400=$C375)*(NhuCau!Y$397:Y$400))),2)</f>
        <v>0</v>
      </c>
      <c r="W375" s="2">
        <f>ROUND((SUMPRODUCT((NhuCau!$E$397:$E$400=CakyQuyhoach)*((NhuCau!Z$397:Z$400)/10))+SUMPRODUCT((NhuCau!$E$397:$E$400=Kykehoach)*((NhuCau!Z$397:Z$400)/5))+SUMPRODUCT((NhuCau!$E$397:$E$400=$C375)*(NhuCau!Z$397:Z$400))),2)</f>
        <v>0</v>
      </c>
      <c r="X375" s="2">
        <f>ROUND((SUMPRODUCT((NhuCau!$E$397:$E$400=CakyQuyhoach)*((NhuCau!AA$397:AA$400)/10))+SUMPRODUCT((NhuCau!$E$397:$E$400=Kykehoach)*((NhuCau!AA$397:AA$400)/5))+SUMPRODUCT((NhuCau!$E$397:$E$400=$C375)*(NhuCau!AA$397:AA$400))),2)</f>
        <v>0</v>
      </c>
      <c r="Y375" s="2">
        <f>ROUND((SUMPRODUCT((NhuCau!$E$397:$E$400=CakyQuyhoach)*((NhuCau!AB$397:AB$400)/10))+SUMPRODUCT((NhuCau!$E$397:$E$400=Kykehoach)*((NhuCau!AB$397:AB$400)/5))+SUMPRODUCT((NhuCau!$E$397:$E$400=$C375)*(NhuCau!AB$397:AB$400))),2)</f>
        <v>0</v>
      </c>
      <c r="Z375" s="2">
        <f>ROUND((SUMPRODUCT((NhuCau!$E$397:$E$400=CakyQuyhoach)*((NhuCau!AC$397:AC$400)/10))+SUMPRODUCT((NhuCau!$E$397:$E$400=Kykehoach)*((NhuCau!AC$397:AC$400)/5))+SUMPRODUCT((NhuCau!$E$397:$E$400=$C375)*(NhuCau!AC$397:AC$400))),2)</f>
        <v>0</v>
      </c>
      <c r="AA375" s="2">
        <f>ROUND((SUMPRODUCT((NhuCau!$E$397:$E$400=CakyQuyhoach)*((NhuCau!AD$397:AD$400)/10))+SUMPRODUCT((NhuCau!$E$397:$E$400=Kykehoach)*((NhuCau!AD$397:AD$400)/5))+SUMPRODUCT((NhuCau!$E$397:$E$400=$C375)*(NhuCau!AD$397:AD$400))),2)</f>
        <v>0</v>
      </c>
      <c r="AB375" s="2">
        <f>ROUND((SUMPRODUCT((NhuCau!$E$397:$E$400=CakyQuyhoach)*((NhuCau!AE$397:AE$400)/10))+SUMPRODUCT((NhuCau!$E$397:$E$400=Kykehoach)*((NhuCau!AE$397:AE$400)/5))+SUMPRODUCT((NhuCau!$E$397:$E$400=$C375)*(NhuCau!AE$397:AE$400))),2)</f>
        <v>0</v>
      </c>
      <c r="AC375" s="2">
        <f>ROUND((SUMPRODUCT((NhuCau!$E$397:$E$400=CakyQuyhoach)*((NhuCau!AF$397:AF$400)/10))+SUMPRODUCT((NhuCau!$E$397:$E$400=Kykehoach)*((NhuCau!AF$397:AF$400)/5))+SUMPRODUCT((NhuCau!$E$397:$E$400=$C375)*(NhuCau!AF$397:AF$400))),2)</f>
        <v>0</v>
      </c>
      <c r="AD375" s="2">
        <f>ROUND((SUMPRODUCT((NhuCau!$E$397:$E$400=CakyQuyhoach)*((NhuCau!AG$397:AG$400)/10))+SUMPRODUCT((NhuCau!$E$397:$E$400=Kykehoach)*((NhuCau!AG$397:AG$400)/5))+SUMPRODUCT((NhuCau!$E$397:$E$400=$C375)*(NhuCau!AG$397:AG$400))),2)</f>
        <v>0</v>
      </c>
      <c r="AE375" s="2">
        <f>ROUND((SUMPRODUCT((NhuCau!$E$397:$E$400=CakyQuyhoach)*((NhuCau!AH$397:AH$400)/10))+SUMPRODUCT((NhuCau!$E$397:$E$400=Kykehoach)*((NhuCau!AH$397:AH$400)/5))+SUMPRODUCT((NhuCau!$E$397:$E$400=$C375)*(NhuCau!AH$397:AH$400))),2)</f>
        <v>0</v>
      </c>
      <c r="AF375" s="2">
        <f>ROUND((SUMPRODUCT((NhuCau!$E$397:$E$400=CakyQuyhoach)*((NhuCau!AI$397:AI$400)/10))+SUMPRODUCT((NhuCau!$E$397:$E$400=Kykehoach)*((NhuCau!AI$397:AI$400)/5))+SUMPRODUCT((NhuCau!$E$397:$E$400=$C375)*(NhuCau!AI$397:AI$400))),2)</f>
        <v>0</v>
      </c>
      <c r="AG375" s="2">
        <f>ROUND((SUMPRODUCT((NhuCau!$E$397:$E$400=CakyQuyhoach)*((NhuCau!AJ$397:AJ$400)/10))+SUMPRODUCT((NhuCau!$E$397:$E$400=Kykehoach)*((NhuCau!AJ$397:AJ$400)/5))+SUMPRODUCT((NhuCau!$E$397:$E$400=$C375)*(NhuCau!AJ$397:AJ$400))),2)</f>
        <v>0</v>
      </c>
      <c r="AH375" s="2">
        <f>ROUND((SUMPRODUCT((NhuCau!$E$397:$E$400=CakyQuyhoach)*((NhuCau!AK$397:AK$400)/10))+SUMPRODUCT((NhuCau!$E$397:$E$400=Kykehoach)*((NhuCau!AK$397:AK$400)/5))+SUMPRODUCT((NhuCau!$E$397:$E$400=$C375)*(NhuCau!AK$397:AK$400))),2)</f>
        <v>0</v>
      </c>
      <c r="AI375" s="2">
        <f>ROUND((SUMPRODUCT((NhuCau!$E$397:$E$400=CakyQuyhoach)*((NhuCau!AL$397:AL$400)/10))+SUMPRODUCT((NhuCau!$E$397:$E$400=Kykehoach)*((NhuCau!AL$397:AL$400)/5))+SUMPRODUCT((NhuCau!$E$397:$E$400=$C375)*(NhuCau!AL$397:AL$400))),2)</f>
        <v>0</v>
      </c>
      <c r="AJ375" s="2">
        <f>ROUND((SUMPRODUCT((NhuCau!$E$397:$E$400=CakyQuyhoach)*((NhuCau!AM$397:AM$400)/10))+SUMPRODUCT((NhuCau!$E$397:$E$400=Kykehoach)*((NhuCau!AM$397:AM$400)/5))+SUMPRODUCT((NhuCau!$E$397:$E$400=$C375)*(NhuCau!AM$397:AM$400))),2)</f>
        <v>0</v>
      </c>
      <c r="AK375" s="2">
        <f>ROUND((SUMPRODUCT((NhuCau!$E$397:$E$400=CakyQuyhoach)*((NhuCau!AN$397:AN$400)/10))+SUMPRODUCT((NhuCau!$E$397:$E$400=Kykehoach)*((NhuCau!AN$397:AN$400)/5))+SUMPRODUCT((NhuCau!$E$397:$E$400=$C375)*(NhuCau!AN$397:AN$400))),2)</f>
        <v>0</v>
      </c>
      <c r="AL375" s="2">
        <f>ROUND((SUMPRODUCT((NhuCau!$E$397:$E$400=CakyQuyhoach)*((NhuCau!AO$397:AO$400)/10))+SUMPRODUCT((NhuCau!$E$397:$E$400=Kykehoach)*((NhuCau!AO$397:AO$400)/5))+SUMPRODUCT((NhuCau!$E$397:$E$400=$C375)*(NhuCau!AO$397:AO$400))),2)</f>
        <v>0</v>
      </c>
      <c r="AM375" s="2">
        <f>ROUND((SUMPRODUCT((NhuCau!$E$397:$E$400=CakyQuyhoach)*((NhuCau!AP$397:AP$400)/10))+SUMPRODUCT((NhuCau!$E$397:$E$400=Kykehoach)*((NhuCau!AP$397:AP$400)/5))+SUMPRODUCT((NhuCau!$E$397:$E$400=$C375)*(NhuCau!AP$397:AP$400))),2)</f>
        <v>0</v>
      </c>
      <c r="AN375" s="2">
        <f>ROUND((SUMPRODUCT((NhuCau!$E$397:$E$400=CakyQuyhoach)*((NhuCau!AQ$397:AQ$400)/10))+SUMPRODUCT((NhuCau!$E$397:$E$400=Kykehoach)*((NhuCau!AQ$397:AQ$400)/5))+SUMPRODUCT((NhuCau!$E$397:$E$400=$C375)*(NhuCau!AQ$397:AQ$400))),2)</f>
        <v>0</v>
      </c>
      <c r="AO375" s="2">
        <f>ROUND((SUMPRODUCT((NhuCau!$E$397:$E$400=CakyQuyhoach)*((NhuCau!AR$397:AR$400)/10))+SUMPRODUCT((NhuCau!$E$397:$E$400=Kykehoach)*((NhuCau!AR$397:AR$400)/5))+SUMPRODUCT((NhuCau!$E$397:$E$400=$C375)*(NhuCau!AR$397:AR$400))),2)</f>
        <v>0</v>
      </c>
      <c r="AP375" s="2">
        <f>ROUND((SUMPRODUCT((NhuCau!$E$397:$E$400=CakyQuyhoach)*((NhuCau!AS$397:AS$400)/10))+SUMPRODUCT((NhuCau!$E$397:$E$400=Kykehoach)*((NhuCau!AS$397:AS$400)/5))+SUMPRODUCT((NhuCau!$E$397:$E$400=$C375)*(NhuCau!AS$397:AS$400))),2)</f>
        <v>0</v>
      </c>
      <c r="AQ375" s="2">
        <f>ROUND((SUMPRODUCT((NhuCau!$E$397:$E$400=CakyQuyhoach)*((NhuCau!AT$397:AT$400)/10))+SUMPRODUCT((NhuCau!$E$397:$E$400=Kykehoach)*((NhuCau!AT$397:AT$400)/5))+SUMPRODUCT((NhuCau!$E$397:$E$400=$C375)*(NhuCau!AT$397:AT$400))),2)</f>
        <v>0</v>
      </c>
      <c r="AR375" s="2">
        <f>ROUND((SUMPRODUCT((NhuCau!$E$397:$E$400=CakyQuyhoach)*((NhuCau!AU$397:AU$400)/10))+SUMPRODUCT((NhuCau!$E$397:$E$400=Kykehoach)*((NhuCau!AU$397:AU$400)/5))+SUMPRODUCT((NhuCau!$E$397:$E$400=$C375)*(NhuCau!AU$397:AU$400))),2)</f>
        <v>0</v>
      </c>
      <c r="AS375" s="2">
        <f>ROUND((SUMPRODUCT((NhuCau!$E$397:$E$400=CakyQuyhoach)*((NhuCau!AV$397:AV$400)/10))+SUMPRODUCT((NhuCau!$E$397:$E$400=Kykehoach)*((NhuCau!AV$397:AV$400)/5))+SUMPRODUCT((NhuCau!$E$397:$E$400=$C375)*(NhuCau!AV$397:AV$400))),2)</f>
        <v>0</v>
      </c>
      <c r="AT375" s="2">
        <f>ROUND((SUMPRODUCT((NhuCau!$E$397:$E$400=CakyQuyhoach)*((NhuCau!AW$397:AW$400)/10))+SUMPRODUCT((NhuCau!$E$397:$E$400=Kykehoach)*((NhuCau!AW$397:AW$400)/5))+SUMPRODUCT((NhuCau!$E$397:$E$400=$C375)*(NhuCau!AW$397:AW$400))),2)</f>
        <v>0</v>
      </c>
      <c r="AU375" s="2">
        <f>ROUND((SUMPRODUCT((NhuCau!$E$397:$E$400=CakyQuyhoach)*((NhuCau!AX$397:AX$400)/10))+SUMPRODUCT((NhuCau!$E$397:$E$400=Kykehoach)*((NhuCau!AX$397:AX$400)/5))+SUMPRODUCT((NhuCau!$E$397:$E$400=$C375)*(NhuCau!AX$397:AX$400))),2)</f>
        <v>0</v>
      </c>
      <c r="AV375" s="2">
        <f>ROUND((SUMPRODUCT((NhuCau!$E$397:$E$400=CakyQuyhoach)*((NhuCau!AY$397:AY$400)/10))+SUMPRODUCT((NhuCau!$E$397:$E$400=Kykehoach)*((NhuCau!AY$397:AY$400)/5))+SUMPRODUCT((NhuCau!$E$397:$E$400=$C375)*(NhuCau!AY$397:AY$400))),2)</f>
        <v>0</v>
      </c>
      <c r="AW375" s="2">
        <f>ROUND((SUMPRODUCT((NhuCau!$E$397:$E$400=CakyQuyhoach)*((NhuCau!AZ$397:AZ$400)/10))+SUMPRODUCT((NhuCau!$E$397:$E$400=Kykehoach)*((NhuCau!AZ$397:AZ$400)/5))+SUMPRODUCT((NhuCau!$E$397:$E$400=$C375)*(NhuCau!AZ$397:AZ$400))),2)</f>
        <v>0</v>
      </c>
      <c r="AX375" s="2">
        <f>ROUND((SUMPRODUCT((NhuCau!$E$397:$E$400=CakyQuyhoach)*((NhuCau!BA$397:BA$400)/10))+SUMPRODUCT((NhuCau!$E$397:$E$400=Kykehoach)*((NhuCau!BA$397:BA$400)/5))+SUMPRODUCT((NhuCau!$E$397:$E$400=$C375)*(NhuCau!BA$397:BA$400))),2)</f>
        <v>0</v>
      </c>
      <c r="AY375" s="2">
        <f>ROUND((SUMPRODUCT((NhuCau!$E$397:$E$400=CakyQuyhoach)*((NhuCau!BB$397:BB$400)/10))+SUMPRODUCT((NhuCau!$E$397:$E$400=Kykehoach)*((NhuCau!BB$397:BB$400)/5))+SUMPRODUCT((NhuCau!$E$397:$E$400=$C375)*(NhuCau!BB$397:BB$400))),2)</f>
        <v>0</v>
      </c>
      <c r="AZ375" s="2">
        <f>ROUND((SUMPRODUCT((NhuCau!$E$397:$E$400=CakyQuyhoach)*((NhuCau!BD$397:BD$400)/10))+SUMPRODUCT((NhuCau!$E$397:$E$400=Kykehoach)*((NhuCau!BD$397:BD$400)/5))+SUMPRODUCT((NhuCau!$E$397:$E$400=$C375)*(NhuCau!BD$397:BD$400))),2)</f>
        <v>0</v>
      </c>
      <c r="BA375" s="2">
        <f>ROUND((SUMPRODUCT((NhuCau!$E$397:$E$400=CakyQuyhoach)*((NhuCau!BE$397:BE$400)/10))+SUMPRODUCT((NhuCau!$E$397:$E$400=Kykehoach)*((NhuCau!BE$397:BE$400)/5))+SUMPRODUCT((NhuCau!$E$397:$E$400=$C375)*(NhuCau!BE$397:BE$400))),2)</f>
        <v>0</v>
      </c>
      <c r="BB375" s="2">
        <f>ROUND((SUMPRODUCT((NhuCau!$E$397:$E$400=CakyQuyhoach)*((NhuCau!BF$397:BF$400)/10))+SUMPRODUCT((NhuCau!$E$397:$E$400=Kykehoach)*((NhuCau!BF$397:BF$400)/5))+SUMPRODUCT((NhuCau!$E$397:$E$400=$C375)*(NhuCau!BF$397:BF$400))),2)</f>
        <v>0</v>
      </c>
      <c r="BC375" s="2">
        <f>ROUND((SUMPRODUCT((NhuCau!$E$397:$E$400=CakyQuyhoach)*((NhuCau!BG$397:BG$400)/10))+SUMPRODUCT((NhuCau!$E$397:$E$400=Kykehoach)*((NhuCau!BG$397:BG$400)/5))+SUMPRODUCT((NhuCau!$E$397:$E$400=$C375)*(NhuCau!BG$397:BG$400))),2)</f>
        <v>0</v>
      </c>
      <c r="BD375" s="2">
        <f>ROUND((SUMPRODUCT((NhuCau!$E$397:$E$400=CakyQuyhoach)*((NhuCau!BH$397:BH$400)/10))+SUMPRODUCT((NhuCau!$E$397:$E$400=Kykehoach)*((NhuCau!BH$397:BH$400)/5))+SUMPRODUCT((NhuCau!$E$397:$E$400=$C375)*(NhuCau!BH$397:BH$400))),2)</f>
        <v>0</v>
      </c>
      <c r="BE375" s="2">
        <f>ROUND((SUMPRODUCT((NhuCau!$E$397:$E$400=CakyQuyhoach)*((NhuCau!BI$397:BI$400)/10))+SUMPRODUCT((NhuCau!$E$397:$E$400=Kykehoach)*((NhuCau!BI$397:BI$400)/5))+SUMPRODUCT((NhuCau!$E$397:$E$400=$C375)*(NhuCau!BI$397:BI$400))),2)</f>
        <v>0</v>
      </c>
      <c r="BF375" s="2">
        <f>ROUND((SUMPRODUCT((NhuCau!$E$397:$E$400=CakyQuyhoach)*((NhuCau!BJ$397:BJ$400)/10))+SUMPRODUCT((NhuCau!$E$397:$E$400=Kykehoach)*((NhuCau!BJ$397:BJ$400)/5))+SUMPRODUCT((NhuCau!$E$397:$E$400=$C375)*(NhuCau!BJ$397:BJ$400))),2)</f>
        <v>0</v>
      </c>
      <c r="BG375" s="2">
        <f>ROUND((SUMPRODUCT((NhuCau!$E$397:$E$400=CakyQuyhoach)*((NhuCau!BK$397:BK$400)/10))+SUMPRODUCT((NhuCau!$E$397:$E$400=Kykehoach)*((NhuCau!BK$397:BK$400)/5))+SUMPRODUCT((NhuCau!$E$397:$E$400=$C375)*(NhuCau!BK$397:BK$400))),2)</f>
        <v>0</v>
      </c>
    </row>
    <row r="376" spans="1:59" s="1" customFormat="1" ht="16.5" customHeight="1">
      <c r="A376" s="251" t="s">
        <v>42</v>
      </c>
      <c r="B376" s="252"/>
      <c r="C376" s="253" t="str">
        <f>BANGTINH!O9</f>
        <v>Năm 2028</v>
      </c>
      <c r="D376" s="246" t="s">
        <v>26</v>
      </c>
      <c r="E376" s="255">
        <f>SUM(F376:BG376)</f>
        <v>0</v>
      </c>
      <c r="F376" s="2">
        <f>ROUND((SUMPRODUCT((NhuCau!$E$397:$E$400=CakyQuyhoach)*((NhuCau!I$397:I$400)/10))+SUMPRODUCT((NhuCau!$E$397:$E$400=Kykehoach)*((NhuCau!I$397:I$400)/5))+SUMPRODUCT((NhuCau!$E$397:$E$400=$C376)*(NhuCau!I$397:I$400))),2)</f>
        <v>0</v>
      </c>
      <c r="G376" s="2">
        <f>ROUND((SUMPRODUCT((NhuCau!$E$397:$E$400=CakyQuyhoach)*((NhuCau!J$397:J$400)/10))+SUMPRODUCT((NhuCau!$E$397:$E$400=Kykehoach)*((NhuCau!J$397:J$400)/5))+SUMPRODUCT((NhuCau!$E$397:$E$400=$C376)*(NhuCau!J$397:J$400))),2)</f>
        <v>0</v>
      </c>
      <c r="H376" s="2">
        <f>ROUND((SUMPRODUCT((NhuCau!$E$397:$E$400=CakyQuyhoach)*((NhuCau!K$397:K$400)/10))+SUMPRODUCT((NhuCau!$E$397:$E$400=Kykehoach)*((NhuCau!K$397:K$400)/5))+SUMPRODUCT((NhuCau!$E$397:$E$400=$C376)*(NhuCau!K$397:K$400))),2)</f>
        <v>0</v>
      </c>
      <c r="I376" s="2">
        <f>ROUND((SUMPRODUCT((NhuCau!$E$397:$E$400=CakyQuyhoach)*((NhuCau!L$397:L$400)/10))+SUMPRODUCT((NhuCau!$E$397:$E$400=Kykehoach)*((NhuCau!L$397:L$400)/5))+SUMPRODUCT((NhuCau!$E$397:$E$400=$C376)*(NhuCau!L$397:L$400))),2)</f>
        <v>0</v>
      </c>
      <c r="J376" s="2">
        <f>ROUND((SUMPRODUCT((NhuCau!$E$397:$E$400=CakyQuyhoach)*((NhuCau!M$397:M$400)/10))+SUMPRODUCT((NhuCau!$E$397:$E$400=Kykehoach)*((NhuCau!M$397:M$400)/5))+SUMPRODUCT((NhuCau!$E$397:$E$400=$C376)*(NhuCau!M$397:M$400))),2)</f>
        <v>0</v>
      </c>
      <c r="K376" s="2">
        <f>ROUND((SUMPRODUCT((NhuCau!$E$397:$E$400=CakyQuyhoach)*((NhuCau!N$397:N$400)/10))+SUMPRODUCT((NhuCau!$E$397:$E$400=Kykehoach)*((NhuCau!N$397:N$400)/5))+SUMPRODUCT((NhuCau!$E$397:$E$400=$C376)*(NhuCau!N$397:N$400))),2)</f>
        <v>0</v>
      </c>
      <c r="L376" s="2">
        <f>ROUND((SUMPRODUCT((NhuCau!$E$397:$E$400=CakyQuyhoach)*((NhuCau!O$397:O$400)/10))+SUMPRODUCT((NhuCau!$E$397:$E$400=Kykehoach)*((NhuCau!O$397:O$400)/5))+SUMPRODUCT((NhuCau!$E$397:$E$400=$C376)*(NhuCau!O$397:O$400))),2)</f>
        <v>0</v>
      </c>
      <c r="M376" s="2">
        <f>ROUND((SUMPRODUCT((NhuCau!$E$397:$E$400=CakyQuyhoach)*((NhuCau!P$397:P$400)/10))+SUMPRODUCT((NhuCau!$E$397:$E$400=Kykehoach)*((NhuCau!P$397:P$400)/5))+SUMPRODUCT((NhuCau!$E$397:$E$400=$C376)*(NhuCau!P$397:P$400))),2)</f>
        <v>0</v>
      </c>
      <c r="N376" s="2">
        <f>ROUND((SUMPRODUCT((NhuCau!$E$397:$E$400=CakyQuyhoach)*((NhuCau!Q$397:Q$400)/10))+SUMPRODUCT((NhuCau!$E$397:$E$400=Kykehoach)*((NhuCau!Q$397:Q$400)/5))+SUMPRODUCT((NhuCau!$E$397:$E$400=$C376)*(NhuCau!Q$397:Q$400))),2)</f>
        <v>0</v>
      </c>
      <c r="O376" s="2">
        <f>ROUND((SUMPRODUCT((NhuCau!$E$397:$E$400=CakyQuyhoach)*((NhuCau!R$397:R$400)/10))+SUMPRODUCT((NhuCau!$E$397:$E$400=Kykehoach)*((NhuCau!R$397:R$400)/5))+SUMPRODUCT((NhuCau!$E$397:$E$400=$C376)*(NhuCau!R$397:R$400))),2)</f>
        <v>0</v>
      </c>
      <c r="P376" s="2">
        <f>ROUND((SUMPRODUCT((NhuCau!$E$397:$E$400=CakyQuyhoach)*((NhuCau!S$397:S$400)/10))+SUMPRODUCT((NhuCau!$E$397:$E$400=Kykehoach)*((NhuCau!S$397:S$400)/5))+SUMPRODUCT((NhuCau!$E$397:$E$400=$C376)*(NhuCau!S$397:S$400))),2)</f>
        <v>0</v>
      </c>
      <c r="Q376" s="2">
        <f>ROUND((SUMPRODUCT((NhuCau!$E$397:$E$400=CakyQuyhoach)*((NhuCau!T$397:T$400)/10))+SUMPRODUCT((NhuCau!$E$397:$E$400=Kykehoach)*((NhuCau!T$397:T$400)/5))+SUMPRODUCT((NhuCau!$E$397:$E$400=$C376)*(NhuCau!T$397:T$400))),2)</f>
        <v>0</v>
      </c>
      <c r="R376" s="2">
        <f>ROUND((SUMPRODUCT((NhuCau!$E$397:$E$400=CakyQuyhoach)*((NhuCau!U$397:U$400)/10))+SUMPRODUCT((NhuCau!$E$397:$E$400=Kykehoach)*((NhuCau!U$397:U$400)/5))+SUMPRODUCT((NhuCau!$E$397:$E$400=$C376)*(NhuCau!U$397:U$400))),2)</f>
        <v>0</v>
      </c>
      <c r="S376" s="2">
        <f>ROUND((SUMPRODUCT((NhuCau!$E$397:$E$400=CakyQuyhoach)*((NhuCau!V$397:V$400)/10))+SUMPRODUCT((NhuCau!$E$397:$E$400=Kykehoach)*((NhuCau!V$397:V$400)/5))+SUMPRODUCT((NhuCau!$E$397:$E$400=$C376)*(NhuCau!V$397:V$400))),2)</f>
        <v>0</v>
      </c>
      <c r="T376" s="2">
        <f>ROUND((SUMPRODUCT((NhuCau!$E$397:$E$400=CakyQuyhoach)*((NhuCau!W$397:W$400)/10))+SUMPRODUCT((NhuCau!$E$397:$E$400=Kykehoach)*((NhuCau!W$397:W$400)/5))+SUMPRODUCT((NhuCau!$E$397:$E$400=$C376)*(NhuCau!W$397:W$400))),2)</f>
        <v>0</v>
      </c>
      <c r="U376" s="2">
        <f>ROUND((SUMPRODUCT((NhuCau!$E$397:$E$400=CakyQuyhoach)*((NhuCau!X$397:X$400)/10))+SUMPRODUCT((NhuCau!$E$397:$E$400=Kykehoach)*((NhuCau!X$397:X$400)/5))+SUMPRODUCT((NhuCau!$E$397:$E$400=$C376)*(NhuCau!X$397:X$400))),2)</f>
        <v>0</v>
      </c>
      <c r="V376" s="2">
        <f>ROUND((SUMPRODUCT((NhuCau!$E$397:$E$400=CakyQuyhoach)*((NhuCau!Y$397:Y$400)/10))+SUMPRODUCT((NhuCau!$E$397:$E$400=Kykehoach)*((NhuCau!Y$397:Y$400)/5))+SUMPRODUCT((NhuCau!$E$397:$E$400=$C376)*(NhuCau!Y$397:Y$400))),2)</f>
        <v>0</v>
      </c>
      <c r="W376" s="2">
        <f>ROUND((SUMPRODUCT((NhuCau!$E$397:$E$400=CakyQuyhoach)*((NhuCau!Z$397:Z$400)/10))+SUMPRODUCT((NhuCau!$E$397:$E$400=Kykehoach)*((NhuCau!Z$397:Z$400)/5))+SUMPRODUCT((NhuCau!$E$397:$E$400=$C376)*(NhuCau!Z$397:Z$400))),2)</f>
        <v>0</v>
      </c>
      <c r="X376" s="2">
        <f>ROUND((SUMPRODUCT((NhuCau!$E$397:$E$400=CakyQuyhoach)*((NhuCau!AA$397:AA$400)/10))+SUMPRODUCT((NhuCau!$E$397:$E$400=Kykehoach)*((NhuCau!AA$397:AA$400)/5))+SUMPRODUCT((NhuCau!$E$397:$E$400=$C376)*(NhuCau!AA$397:AA$400))),2)</f>
        <v>0</v>
      </c>
      <c r="Y376" s="2">
        <f>ROUND((SUMPRODUCT((NhuCau!$E$397:$E$400=CakyQuyhoach)*((NhuCau!AB$397:AB$400)/10))+SUMPRODUCT((NhuCau!$E$397:$E$400=Kykehoach)*((NhuCau!AB$397:AB$400)/5))+SUMPRODUCT((NhuCau!$E$397:$E$400=$C376)*(NhuCau!AB$397:AB$400))),2)</f>
        <v>0</v>
      </c>
      <c r="Z376" s="2">
        <f>ROUND((SUMPRODUCT((NhuCau!$E$397:$E$400=CakyQuyhoach)*((NhuCau!AC$397:AC$400)/10))+SUMPRODUCT((NhuCau!$E$397:$E$400=Kykehoach)*((NhuCau!AC$397:AC$400)/5))+SUMPRODUCT((NhuCau!$E$397:$E$400=$C376)*(NhuCau!AC$397:AC$400))),2)</f>
        <v>0</v>
      </c>
      <c r="AA376" s="2">
        <f>ROUND((SUMPRODUCT((NhuCau!$E$397:$E$400=CakyQuyhoach)*((NhuCau!AD$397:AD$400)/10))+SUMPRODUCT((NhuCau!$E$397:$E$400=Kykehoach)*((NhuCau!AD$397:AD$400)/5))+SUMPRODUCT((NhuCau!$E$397:$E$400=$C376)*(NhuCau!AD$397:AD$400))),2)</f>
        <v>0</v>
      </c>
      <c r="AB376" s="2">
        <f>ROUND((SUMPRODUCT((NhuCau!$E$397:$E$400=CakyQuyhoach)*((NhuCau!AE$397:AE$400)/10))+SUMPRODUCT((NhuCau!$E$397:$E$400=Kykehoach)*((NhuCau!AE$397:AE$400)/5))+SUMPRODUCT((NhuCau!$E$397:$E$400=$C376)*(NhuCau!AE$397:AE$400))),2)</f>
        <v>0</v>
      </c>
      <c r="AC376" s="2">
        <f>ROUND((SUMPRODUCT((NhuCau!$E$397:$E$400=CakyQuyhoach)*((NhuCau!AF$397:AF$400)/10))+SUMPRODUCT((NhuCau!$E$397:$E$400=Kykehoach)*((NhuCau!AF$397:AF$400)/5))+SUMPRODUCT((NhuCau!$E$397:$E$400=$C376)*(NhuCau!AF$397:AF$400))),2)</f>
        <v>0</v>
      </c>
      <c r="AD376" s="2">
        <f>ROUND((SUMPRODUCT((NhuCau!$E$397:$E$400=CakyQuyhoach)*((NhuCau!AG$397:AG$400)/10))+SUMPRODUCT((NhuCau!$E$397:$E$400=Kykehoach)*((NhuCau!AG$397:AG$400)/5))+SUMPRODUCT((NhuCau!$E$397:$E$400=$C376)*(NhuCau!AG$397:AG$400))),2)</f>
        <v>0</v>
      </c>
      <c r="AE376" s="2">
        <f>ROUND((SUMPRODUCT((NhuCau!$E$397:$E$400=CakyQuyhoach)*((NhuCau!AH$397:AH$400)/10))+SUMPRODUCT((NhuCau!$E$397:$E$400=Kykehoach)*((NhuCau!AH$397:AH$400)/5))+SUMPRODUCT((NhuCau!$E$397:$E$400=$C376)*(NhuCau!AH$397:AH$400))),2)</f>
        <v>0</v>
      </c>
      <c r="AF376" s="2">
        <f>ROUND((SUMPRODUCT((NhuCau!$E$397:$E$400=CakyQuyhoach)*((NhuCau!AI$397:AI$400)/10))+SUMPRODUCT((NhuCau!$E$397:$E$400=Kykehoach)*((NhuCau!AI$397:AI$400)/5))+SUMPRODUCT((NhuCau!$E$397:$E$400=$C376)*(NhuCau!AI$397:AI$400))),2)</f>
        <v>0</v>
      </c>
      <c r="AG376" s="2">
        <f>ROUND((SUMPRODUCT((NhuCau!$E$397:$E$400=CakyQuyhoach)*((NhuCau!AJ$397:AJ$400)/10))+SUMPRODUCT((NhuCau!$E$397:$E$400=Kykehoach)*((NhuCau!AJ$397:AJ$400)/5))+SUMPRODUCT((NhuCau!$E$397:$E$400=$C376)*(NhuCau!AJ$397:AJ$400))),2)</f>
        <v>0</v>
      </c>
      <c r="AH376" s="2">
        <f>ROUND((SUMPRODUCT((NhuCau!$E$397:$E$400=CakyQuyhoach)*((NhuCau!AK$397:AK$400)/10))+SUMPRODUCT((NhuCau!$E$397:$E$400=Kykehoach)*((NhuCau!AK$397:AK$400)/5))+SUMPRODUCT((NhuCau!$E$397:$E$400=$C376)*(NhuCau!AK$397:AK$400))),2)</f>
        <v>0</v>
      </c>
      <c r="AI376" s="2">
        <f>ROUND((SUMPRODUCT((NhuCau!$E$397:$E$400=CakyQuyhoach)*((NhuCau!AL$397:AL$400)/10))+SUMPRODUCT((NhuCau!$E$397:$E$400=Kykehoach)*((NhuCau!AL$397:AL$400)/5))+SUMPRODUCT((NhuCau!$E$397:$E$400=$C376)*(NhuCau!AL$397:AL$400))),2)</f>
        <v>0</v>
      </c>
      <c r="AJ376" s="2">
        <f>ROUND((SUMPRODUCT((NhuCau!$E$397:$E$400=CakyQuyhoach)*((NhuCau!AM$397:AM$400)/10))+SUMPRODUCT((NhuCau!$E$397:$E$400=Kykehoach)*((NhuCau!AM$397:AM$400)/5))+SUMPRODUCT((NhuCau!$E$397:$E$400=$C376)*(NhuCau!AM$397:AM$400))),2)</f>
        <v>0</v>
      </c>
      <c r="AK376" s="2">
        <f>ROUND((SUMPRODUCT((NhuCau!$E$397:$E$400=CakyQuyhoach)*((NhuCau!AN$397:AN$400)/10))+SUMPRODUCT((NhuCau!$E$397:$E$400=Kykehoach)*((NhuCau!AN$397:AN$400)/5))+SUMPRODUCT((NhuCau!$E$397:$E$400=$C376)*(NhuCau!AN$397:AN$400))),2)</f>
        <v>0</v>
      </c>
      <c r="AL376" s="2">
        <f>ROUND((SUMPRODUCT((NhuCau!$E$397:$E$400=CakyQuyhoach)*((NhuCau!AO$397:AO$400)/10))+SUMPRODUCT((NhuCau!$E$397:$E$400=Kykehoach)*((NhuCau!AO$397:AO$400)/5))+SUMPRODUCT((NhuCau!$E$397:$E$400=$C376)*(NhuCau!AO$397:AO$400))),2)</f>
        <v>0</v>
      </c>
      <c r="AM376" s="2">
        <f>ROUND((SUMPRODUCT((NhuCau!$E$397:$E$400=CakyQuyhoach)*((NhuCau!AP$397:AP$400)/10))+SUMPRODUCT((NhuCau!$E$397:$E$400=Kykehoach)*((NhuCau!AP$397:AP$400)/5))+SUMPRODUCT((NhuCau!$E$397:$E$400=$C376)*(NhuCau!AP$397:AP$400))),2)</f>
        <v>0</v>
      </c>
      <c r="AN376" s="2">
        <f>ROUND((SUMPRODUCT((NhuCau!$E$397:$E$400=CakyQuyhoach)*((NhuCau!AQ$397:AQ$400)/10))+SUMPRODUCT((NhuCau!$E$397:$E$400=Kykehoach)*((NhuCau!AQ$397:AQ$400)/5))+SUMPRODUCT((NhuCau!$E$397:$E$400=$C376)*(NhuCau!AQ$397:AQ$400))),2)</f>
        <v>0</v>
      </c>
      <c r="AO376" s="2">
        <f>ROUND((SUMPRODUCT((NhuCau!$E$397:$E$400=CakyQuyhoach)*((NhuCau!AR$397:AR$400)/10))+SUMPRODUCT((NhuCau!$E$397:$E$400=Kykehoach)*((NhuCau!AR$397:AR$400)/5))+SUMPRODUCT((NhuCau!$E$397:$E$400=$C376)*(NhuCau!AR$397:AR$400))),2)</f>
        <v>0</v>
      </c>
      <c r="AP376" s="2">
        <f>ROUND((SUMPRODUCT((NhuCau!$E$397:$E$400=CakyQuyhoach)*((NhuCau!AS$397:AS$400)/10))+SUMPRODUCT((NhuCau!$E$397:$E$400=Kykehoach)*((NhuCau!AS$397:AS$400)/5))+SUMPRODUCT((NhuCau!$E$397:$E$400=$C376)*(NhuCau!AS$397:AS$400))),2)</f>
        <v>0</v>
      </c>
      <c r="AQ376" s="2">
        <f>ROUND((SUMPRODUCT((NhuCau!$E$397:$E$400=CakyQuyhoach)*((NhuCau!AT$397:AT$400)/10))+SUMPRODUCT((NhuCau!$E$397:$E$400=Kykehoach)*((NhuCau!AT$397:AT$400)/5))+SUMPRODUCT((NhuCau!$E$397:$E$400=$C376)*(NhuCau!AT$397:AT$400))),2)</f>
        <v>0</v>
      </c>
      <c r="AR376" s="2">
        <f>ROUND((SUMPRODUCT((NhuCau!$E$397:$E$400=CakyQuyhoach)*((NhuCau!AU$397:AU$400)/10))+SUMPRODUCT((NhuCau!$E$397:$E$400=Kykehoach)*((NhuCau!AU$397:AU$400)/5))+SUMPRODUCT((NhuCau!$E$397:$E$400=$C376)*(NhuCau!AU$397:AU$400))),2)</f>
        <v>0</v>
      </c>
      <c r="AS376" s="2">
        <f>ROUND((SUMPRODUCT((NhuCau!$E$397:$E$400=CakyQuyhoach)*((NhuCau!AV$397:AV$400)/10))+SUMPRODUCT((NhuCau!$E$397:$E$400=Kykehoach)*((NhuCau!AV$397:AV$400)/5))+SUMPRODUCT((NhuCau!$E$397:$E$400=$C376)*(NhuCau!AV$397:AV$400))),2)</f>
        <v>0</v>
      </c>
      <c r="AT376" s="2">
        <f>ROUND((SUMPRODUCT((NhuCau!$E$397:$E$400=CakyQuyhoach)*((NhuCau!AW$397:AW$400)/10))+SUMPRODUCT((NhuCau!$E$397:$E$400=Kykehoach)*((NhuCau!AW$397:AW$400)/5))+SUMPRODUCT((NhuCau!$E$397:$E$400=$C376)*(NhuCau!AW$397:AW$400))),2)</f>
        <v>0</v>
      </c>
      <c r="AU376" s="2">
        <f>ROUND((SUMPRODUCT((NhuCau!$E$397:$E$400=CakyQuyhoach)*((NhuCau!AX$397:AX$400)/10))+SUMPRODUCT((NhuCau!$E$397:$E$400=Kykehoach)*((NhuCau!AX$397:AX$400)/5))+SUMPRODUCT((NhuCau!$E$397:$E$400=$C376)*(NhuCau!AX$397:AX$400))),2)</f>
        <v>0</v>
      </c>
      <c r="AV376" s="2">
        <f>ROUND((SUMPRODUCT((NhuCau!$E$397:$E$400=CakyQuyhoach)*((NhuCau!AY$397:AY$400)/10))+SUMPRODUCT((NhuCau!$E$397:$E$400=Kykehoach)*((NhuCau!AY$397:AY$400)/5))+SUMPRODUCT((NhuCau!$E$397:$E$400=$C376)*(NhuCau!AY$397:AY$400))),2)</f>
        <v>0</v>
      </c>
      <c r="AW376" s="2">
        <f>ROUND((SUMPRODUCT((NhuCau!$E$397:$E$400=CakyQuyhoach)*((NhuCau!AZ$397:AZ$400)/10))+SUMPRODUCT((NhuCau!$E$397:$E$400=Kykehoach)*((NhuCau!AZ$397:AZ$400)/5))+SUMPRODUCT((NhuCau!$E$397:$E$400=$C376)*(NhuCau!AZ$397:AZ$400))),2)</f>
        <v>0</v>
      </c>
      <c r="AX376" s="2">
        <f>ROUND((SUMPRODUCT((NhuCau!$E$397:$E$400=CakyQuyhoach)*((NhuCau!BA$397:BA$400)/10))+SUMPRODUCT((NhuCau!$E$397:$E$400=Kykehoach)*((NhuCau!BA$397:BA$400)/5))+SUMPRODUCT((NhuCau!$E$397:$E$400=$C376)*(NhuCau!BA$397:BA$400))),2)</f>
        <v>0</v>
      </c>
      <c r="AY376" s="2">
        <f>ROUND((SUMPRODUCT((NhuCau!$E$397:$E$400=CakyQuyhoach)*((NhuCau!BB$397:BB$400)/10))+SUMPRODUCT((NhuCau!$E$397:$E$400=Kykehoach)*((NhuCau!BB$397:BB$400)/5))+SUMPRODUCT((NhuCau!$E$397:$E$400=$C376)*(NhuCau!BB$397:BB$400))),2)</f>
        <v>0</v>
      </c>
      <c r="AZ376" s="2">
        <f>ROUND((SUMPRODUCT((NhuCau!$E$397:$E$400=CakyQuyhoach)*((NhuCau!BD$397:BD$400)/10))+SUMPRODUCT((NhuCau!$E$397:$E$400=Kykehoach)*((NhuCau!BD$397:BD$400)/5))+SUMPRODUCT((NhuCau!$E$397:$E$400=$C376)*(NhuCau!BD$397:BD$400))),2)</f>
        <v>0</v>
      </c>
      <c r="BA376" s="2">
        <f>ROUND((SUMPRODUCT((NhuCau!$E$397:$E$400=CakyQuyhoach)*((NhuCau!BE$397:BE$400)/10))+SUMPRODUCT((NhuCau!$E$397:$E$400=Kykehoach)*((NhuCau!BE$397:BE$400)/5))+SUMPRODUCT((NhuCau!$E$397:$E$400=$C376)*(NhuCau!BE$397:BE$400))),2)</f>
        <v>0</v>
      </c>
      <c r="BB376" s="2">
        <f>ROUND((SUMPRODUCT((NhuCau!$E$397:$E$400=CakyQuyhoach)*((NhuCau!BF$397:BF$400)/10))+SUMPRODUCT((NhuCau!$E$397:$E$400=Kykehoach)*((NhuCau!BF$397:BF$400)/5))+SUMPRODUCT((NhuCau!$E$397:$E$400=$C376)*(NhuCau!BF$397:BF$400))),2)</f>
        <v>0</v>
      </c>
      <c r="BC376" s="2">
        <f>ROUND((SUMPRODUCT((NhuCau!$E$397:$E$400=CakyQuyhoach)*((NhuCau!BG$397:BG$400)/10))+SUMPRODUCT((NhuCau!$E$397:$E$400=Kykehoach)*((NhuCau!BG$397:BG$400)/5))+SUMPRODUCT((NhuCau!$E$397:$E$400=$C376)*(NhuCau!BG$397:BG$400))),2)</f>
        <v>0</v>
      </c>
      <c r="BD376" s="2">
        <f>ROUND((SUMPRODUCT((NhuCau!$E$397:$E$400=CakyQuyhoach)*((NhuCau!BH$397:BH$400)/10))+SUMPRODUCT((NhuCau!$E$397:$E$400=Kykehoach)*((NhuCau!BH$397:BH$400)/5))+SUMPRODUCT((NhuCau!$E$397:$E$400=$C376)*(NhuCau!BH$397:BH$400))),2)</f>
        <v>0</v>
      </c>
      <c r="BE376" s="2">
        <f>ROUND((SUMPRODUCT((NhuCau!$E$397:$E$400=CakyQuyhoach)*((NhuCau!BI$397:BI$400)/10))+SUMPRODUCT((NhuCau!$E$397:$E$400=Kykehoach)*((NhuCau!BI$397:BI$400)/5))+SUMPRODUCT((NhuCau!$E$397:$E$400=$C376)*(NhuCau!BI$397:BI$400))),2)</f>
        <v>0</v>
      </c>
      <c r="BF376" s="2">
        <f>ROUND((SUMPRODUCT((NhuCau!$E$397:$E$400=CakyQuyhoach)*((NhuCau!BJ$397:BJ$400)/10))+SUMPRODUCT((NhuCau!$E$397:$E$400=Kykehoach)*((NhuCau!BJ$397:BJ$400)/5))+SUMPRODUCT((NhuCau!$E$397:$E$400=$C376)*(NhuCau!BJ$397:BJ$400))),2)</f>
        <v>0</v>
      </c>
      <c r="BG376" s="2">
        <f>ROUND((SUMPRODUCT((NhuCau!$E$397:$E$400=CakyQuyhoach)*((NhuCau!BK$397:BK$400)/10))+SUMPRODUCT((NhuCau!$E$397:$E$400=Kykehoach)*((NhuCau!BK$397:BK$400)/5))+SUMPRODUCT((NhuCau!$E$397:$E$400=$C376)*(NhuCau!BK$397:BK$400))),2)</f>
        <v>0</v>
      </c>
    </row>
    <row r="377" spans="1:59" s="1" customFormat="1" ht="16.5" customHeight="1">
      <c r="A377" s="251" t="s">
        <v>42</v>
      </c>
      <c r="B377" s="252"/>
      <c r="C377" s="253" t="str">
        <f>BANGTINH!O10</f>
        <v>Năm 2029</v>
      </c>
      <c r="D377" s="246" t="s">
        <v>26</v>
      </c>
      <c r="E377" s="255">
        <f>SUM(F377:BG377)</f>
        <v>0</v>
      </c>
      <c r="F377" s="2">
        <f>ROUND((SUMPRODUCT((NhuCau!$E$397:$E$400=CakyQuyhoach)*((NhuCau!I$397:I$400)/10))+SUMPRODUCT((NhuCau!$E$397:$E$400=Kykehoach)*((NhuCau!I$397:I$400)/5))+SUMPRODUCT((NhuCau!$E$397:$E$400=$C377)*(NhuCau!I$397:I$400))),2)</f>
        <v>0</v>
      </c>
      <c r="G377" s="2">
        <f>ROUND((SUMPRODUCT((NhuCau!$E$397:$E$400=CakyQuyhoach)*((NhuCau!J$397:J$400)/10))+SUMPRODUCT((NhuCau!$E$397:$E$400=Kykehoach)*((NhuCau!J$397:J$400)/5))+SUMPRODUCT((NhuCau!$E$397:$E$400=$C377)*(NhuCau!J$397:J$400))),2)</f>
        <v>0</v>
      </c>
      <c r="H377" s="2">
        <f>ROUND((SUMPRODUCT((NhuCau!$E$397:$E$400=CakyQuyhoach)*((NhuCau!K$397:K$400)/10))+SUMPRODUCT((NhuCau!$E$397:$E$400=Kykehoach)*((NhuCau!K$397:K$400)/5))+SUMPRODUCT((NhuCau!$E$397:$E$400=$C377)*(NhuCau!K$397:K$400))),2)</f>
        <v>0</v>
      </c>
      <c r="I377" s="2">
        <f>ROUND((SUMPRODUCT((NhuCau!$E$397:$E$400=CakyQuyhoach)*((NhuCau!L$397:L$400)/10))+SUMPRODUCT((NhuCau!$E$397:$E$400=Kykehoach)*((NhuCau!L$397:L$400)/5))+SUMPRODUCT((NhuCau!$E$397:$E$400=$C377)*(NhuCau!L$397:L$400))),2)</f>
        <v>0</v>
      </c>
      <c r="J377" s="2">
        <f>ROUND((SUMPRODUCT((NhuCau!$E$397:$E$400=CakyQuyhoach)*((NhuCau!M$397:M$400)/10))+SUMPRODUCT((NhuCau!$E$397:$E$400=Kykehoach)*((NhuCau!M$397:M$400)/5))+SUMPRODUCT((NhuCau!$E$397:$E$400=$C377)*(NhuCau!M$397:M$400))),2)</f>
        <v>0</v>
      </c>
      <c r="K377" s="2">
        <f>ROUND((SUMPRODUCT((NhuCau!$E$397:$E$400=CakyQuyhoach)*((NhuCau!N$397:N$400)/10))+SUMPRODUCT((NhuCau!$E$397:$E$400=Kykehoach)*((NhuCau!N$397:N$400)/5))+SUMPRODUCT((NhuCau!$E$397:$E$400=$C377)*(NhuCau!N$397:N$400))),2)</f>
        <v>0</v>
      </c>
      <c r="L377" s="2">
        <f>ROUND((SUMPRODUCT((NhuCau!$E$397:$E$400=CakyQuyhoach)*((NhuCau!O$397:O$400)/10))+SUMPRODUCT((NhuCau!$E$397:$E$400=Kykehoach)*((NhuCau!O$397:O$400)/5))+SUMPRODUCT((NhuCau!$E$397:$E$400=$C377)*(NhuCau!O$397:O$400))),2)</f>
        <v>0</v>
      </c>
      <c r="M377" s="2">
        <f>ROUND((SUMPRODUCT((NhuCau!$E$397:$E$400=CakyQuyhoach)*((NhuCau!P$397:P$400)/10))+SUMPRODUCT((NhuCau!$E$397:$E$400=Kykehoach)*((NhuCau!P$397:P$400)/5))+SUMPRODUCT((NhuCau!$E$397:$E$400=$C377)*(NhuCau!P$397:P$400))),2)</f>
        <v>0</v>
      </c>
      <c r="N377" s="2">
        <f>ROUND((SUMPRODUCT((NhuCau!$E$397:$E$400=CakyQuyhoach)*((NhuCau!Q$397:Q$400)/10))+SUMPRODUCT((NhuCau!$E$397:$E$400=Kykehoach)*((NhuCau!Q$397:Q$400)/5))+SUMPRODUCT((NhuCau!$E$397:$E$400=$C377)*(NhuCau!Q$397:Q$400))),2)</f>
        <v>0</v>
      </c>
      <c r="O377" s="2">
        <f>ROUND((SUMPRODUCT((NhuCau!$E$397:$E$400=CakyQuyhoach)*((NhuCau!R$397:R$400)/10))+SUMPRODUCT((NhuCau!$E$397:$E$400=Kykehoach)*((NhuCau!R$397:R$400)/5))+SUMPRODUCT((NhuCau!$E$397:$E$400=$C377)*(NhuCau!R$397:R$400))),2)</f>
        <v>0</v>
      </c>
      <c r="P377" s="2">
        <f>ROUND((SUMPRODUCT((NhuCau!$E$397:$E$400=CakyQuyhoach)*((NhuCau!S$397:S$400)/10))+SUMPRODUCT((NhuCau!$E$397:$E$400=Kykehoach)*((NhuCau!S$397:S$400)/5))+SUMPRODUCT((NhuCau!$E$397:$E$400=$C377)*(NhuCau!S$397:S$400))),2)</f>
        <v>0</v>
      </c>
      <c r="Q377" s="2">
        <f>ROUND((SUMPRODUCT((NhuCau!$E$397:$E$400=CakyQuyhoach)*((NhuCau!T$397:T$400)/10))+SUMPRODUCT((NhuCau!$E$397:$E$400=Kykehoach)*((NhuCau!T$397:T$400)/5))+SUMPRODUCT((NhuCau!$E$397:$E$400=$C377)*(NhuCau!T$397:T$400))),2)</f>
        <v>0</v>
      </c>
      <c r="R377" s="2">
        <f>ROUND((SUMPRODUCT((NhuCau!$E$397:$E$400=CakyQuyhoach)*((NhuCau!U$397:U$400)/10))+SUMPRODUCT((NhuCau!$E$397:$E$400=Kykehoach)*((NhuCau!U$397:U$400)/5))+SUMPRODUCT((NhuCau!$E$397:$E$400=$C377)*(NhuCau!U$397:U$400))),2)</f>
        <v>0</v>
      </c>
      <c r="S377" s="2">
        <f>ROUND((SUMPRODUCT((NhuCau!$E$397:$E$400=CakyQuyhoach)*((NhuCau!V$397:V$400)/10))+SUMPRODUCT((NhuCau!$E$397:$E$400=Kykehoach)*((NhuCau!V$397:V$400)/5))+SUMPRODUCT((NhuCau!$E$397:$E$400=$C377)*(NhuCau!V$397:V$400))),2)</f>
        <v>0</v>
      </c>
      <c r="T377" s="2">
        <f>ROUND((SUMPRODUCT((NhuCau!$E$397:$E$400=CakyQuyhoach)*((NhuCau!W$397:W$400)/10))+SUMPRODUCT((NhuCau!$E$397:$E$400=Kykehoach)*((NhuCau!W$397:W$400)/5))+SUMPRODUCT((NhuCau!$E$397:$E$400=$C377)*(NhuCau!W$397:W$400))),2)</f>
        <v>0</v>
      </c>
      <c r="U377" s="2">
        <f>ROUND((SUMPRODUCT((NhuCau!$E$397:$E$400=CakyQuyhoach)*((NhuCau!X$397:X$400)/10))+SUMPRODUCT((NhuCau!$E$397:$E$400=Kykehoach)*((NhuCau!X$397:X$400)/5))+SUMPRODUCT((NhuCau!$E$397:$E$400=$C377)*(NhuCau!X$397:X$400))),2)</f>
        <v>0</v>
      </c>
      <c r="V377" s="2">
        <f>ROUND((SUMPRODUCT((NhuCau!$E$397:$E$400=CakyQuyhoach)*((NhuCau!Y$397:Y$400)/10))+SUMPRODUCT((NhuCau!$E$397:$E$400=Kykehoach)*((NhuCau!Y$397:Y$400)/5))+SUMPRODUCT((NhuCau!$E$397:$E$400=$C377)*(NhuCau!Y$397:Y$400))),2)</f>
        <v>0</v>
      </c>
      <c r="W377" s="2">
        <f>ROUND((SUMPRODUCT((NhuCau!$E$397:$E$400=CakyQuyhoach)*((NhuCau!Z$397:Z$400)/10))+SUMPRODUCT((NhuCau!$E$397:$E$400=Kykehoach)*((NhuCau!Z$397:Z$400)/5))+SUMPRODUCT((NhuCau!$E$397:$E$400=$C377)*(NhuCau!Z$397:Z$400))),2)</f>
        <v>0</v>
      </c>
      <c r="X377" s="2">
        <f>ROUND((SUMPRODUCT((NhuCau!$E$397:$E$400=CakyQuyhoach)*((NhuCau!AA$397:AA$400)/10))+SUMPRODUCT((NhuCau!$E$397:$E$400=Kykehoach)*((NhuCau!AA$397:AA$400)/5))+SUMPRODUCT((NhuCau!$E$397:$E$400=$C377)*(NhuCau!AA$397:AA$400))),2)</f>
        <v>0</v>
      </c>
      <c r="Y377" s="2">
        <f>ROUND((SUMPRODUCT((NhuCau!$E$397:$E$400=CakyQuyhoach)*((NhuCau!AB$397:AB$400)/10))+SUMPRODUCT((NhuCau!$E$397:$E$400=Kykehoach)*((NhuCau!AB$397:AB$400)/5))+SUMPRODUCT((NhuCau!$E$397:$E$400=$C377)*(NhuCau!AB$397:AB$400))),2)</f>
        <v>0</v>
      </c>
      <c r="Z377" s="2">
        <f>ROUND((SUMPRODUCT((NhuCau!$E$397:$E$400=CakyQuyhoach)*((NhuCau!AC$397:AC$400)/10))+SUMPRODUCT((NhuCau!$E$397:$E$400=Kykehoach)*((NhuCau!AC$397:AC$400)/5))+SUMPRODUCT((NhuCau!$E$397:$E$400=$C377)*(NhuCau!AC$397:AC$400))),2)</f>
        <v>0</v>
      </c>
      <c r="AA377" s="2">
        <f>ROUND((SUMPRODUCT((NhuCau!$E$397:$E$400=CakyQuyhoach)*((NhuCau!AD$397:AD$400)/10))+SUMPRODUCT((NhuCau!$E$397:$E$400=Kykehoach)*((NhuCau!AD$397:AD$400)/5))+SUMPRODUCT((NhuCau!$E$397:$E$400=$C377)*(NhuCau!AD$397:AD$400))),2)</f>
        <v>0</v>
      </c>
      <c r="AB377" s="2">
        <f>ROUND((SUMPRODUCT((NhuCau!$E$397:$E$400=CakyQuyhoach)*((NhuCau!AE$397:AE$400)/10))+SUMPRODUCT((NhuCau!$E$397:$E$400=Kykehoach)*((NhuCau!AE$397:AE$400)/5))+SUMPRODUCT((NhuCau!$E$397:$E$400=$C377)*(NhuCau!AE$397:AE$400))),2)</f>
        <v>0</v>
      </c>
      <c r="AC377" s="2">
        <f>ROUND((SUMPRODUCT((NhuCau!$E$397:$E$400=CakyQuyhoach)*((NhuCau!AF$397:AF$400)/10))+SUMPRODUCT((NhuCau!$E$397:$E$400=Kykehoach)*((NhuCau!AF$397:AF$400)/5))+SUMPRODUCT((NhuCau!$E$397:$E$400=$C377)*(NhuCau!AF$397:AF$400))),2)</f>
        <v>0</v>
      </c>
      <c r="AD377" s="2">
        <f>ROUND((SUMPRODUCT((NhuCau!$E$397:$E$400=CakyQuyhoach)*((NhuCau!AG$397:AG$400)/10))+SUMPRODUCT((NhuCau!$E$397:$E$400=Kykehoach)*((NhuCau!AG$397:AG$400)/5))+SUMPRODUCT((NhuCau!$E$397:$E$400=$C377)*(NhuCau!AG$397:AG$400))),2)</f>
        <v>0</v>
      </c>
      <c r="AE377" s="2">
        <f>ROUND((SUMPRODUCT((NhuCau!$E$397:$E$400=CakyQuyhoach)*((NhuCau!AH$397:AH$400)/10))+SUMPRODUCT((NhuCau!$E$397:$E$400=Kykehoach)*((NhuCau!AH$397:AH$400)/5))+SUMPRODUCT((NhuCau!$E$397:$E$400=$C377)*(NhuCau!AH$397:AH$400))),2)</f>
        <v>0</v>
      </c>
      <c r="AF377" s="2">
        <f>ROUND((SUMPRODUCT((NhuCau!$E$397:$E$400=CakyQuyhoach)*((NhuCau!AI$397:AI$400)/10))+SUMPRODUCT((NhuCau!$E$397:$E$400=Kykehoach)*((NhuCau!AI$397:AI$400)/5))+SUMPRODUCT((NhuCau!$E$397:$E$400=$C377)*(NhuCau!AI$397:AI$400))),2)</f>
        <v>0</v>
      </c>
      <c r="AG377" s="2">
        <f>ROUND((SUMPRODUCT((NhuCau!$E$397:$E$400=CakyQuyhoach)*((NhuCau!AJ$397:AJ$400)/10))+SUMPRODUCT((NhuCau!$E$397:$E$400=Kykehoach)*((NhuCau!AJ$397:AJ$400)/5))+SUMPRODUCT((NhuCau!$E$397:$E$400=$C377)*(NhuCau!AJ$397:AJ$400))),2)</f>
        <v>0</v>
      </c>
      <c r="AH377" s="2">
        <f>ROUND((SUMPRODUCT((NhuCau!$E$397:$E$400=CakyQuyhoach)*((NhuCau!AK$397:AK$400)/10))+SUMPRODUCT((NhuCau!$E$397:$E$400=Kykehoach)*((NhuCau!AK$397:AK$400)/5))+SUMPRODUCT((NhuCau!$E$397:$E$400=$C377)*(NhuCau!AK$397:AK$400))),2)</f>
        <v>0</v>
      </c>
      <c r="AI377" s="2">
        <f>ROUND((SUMPRODUCT((NhuCau!$E$397:$E$400=CakyQuyhoach)*((NhuCau!AL$397:AL$400)/10))+SUMPRODUCT((NhuCau!$E$397:$E$400=Kykehoach)*((NhuCau!AL$397:AL$400)/5))+SUMPRODUCT((NhuCau!$E$397:$E$400=$C377)*(NhuCau!AL$397:AL$400))),2)</f>
        <v>0</v>
      </c>
      <c r="AJ377" s="2">
        <f>ROUND((SUMPRODUCT((NhuCau!$E$397:$E$400=CakyQuyhoach)*((NhuCau!AM$397:AM$400)/10))+SUMPRODUCT((NhuCau!$E$397:$E$400=Kykehoach)*((NhuCau!AM$397:AM$400)/5))+SUMPRODUCT((NhuCau!$E$397:$E$400=$C377)*(NhuCau!AM$397:AM$400))),2)</f>
        <v>0</v>
      </c>
      <c r="AK377" s="2">
        <f>ROUND((SUMPRODUCT((NhuCau!$E$397:$E$400=CakyQuyhoach)*((NhuCau!AN$397:AN$400)/10))+SUMPRODUCT((NhuCau!$E$397:$E$400=Kykehoach)*((NhuCau!AN$397:AN$400)/5))+SUMPRODUCT((NhuCau!$E$397:$E$400=$C377)*(NhuCau!AN$397:AN$400))),2)</f>
        <v>0</v>
      </c>
      <c r="AL377" s="2">
        <f>ROUND((SUMPRODUCT((NhuCau!$E$397:$E$400=CakyQuyhoach)*((NhuCau!AO$397:AO$400)/10))+SUMPRODUCT((NhuCau!$E$397:$E$400=Kykehoach)*((NhuCau!AO$397:AO$400)/5))+SUMPRODUCT((NhuCau!$E$397:$E$400=$C377)*(NhuCau!AO$397:AO$400))),2)</f>
        <v>0</v>
      </c>
      <c r="AM377" s="2">
        <f>ROUND((SUMPRODUCT((NhuCau!$E$397:$E$400=CakyQuyhoach)*((NhuCau!AP$397:AP$400)/10))+SUMPRODUCT((NhuCau!$E$397:$E$400=Kykehoach)*((NhuCau!AP$397:AP$400)/5))+SUMPRODUCT((NhuCau!$E$397:$E$400=$C377)*(NhuCau!AP$397:AP$400))),2)</f>
        <v>0</v>
      </c>
      <c r="AN377" s="2">
        <f>ROUND((SUMPRODUCT((NhuCau!$E$397:$E$400=CakyQuyhoach)*((NhuCau!AQ$397:AQ$400)/10))+SUMPRODUCT((NhuCau!$E$397:$E$400=Kykehoach)*((NhuCau!AQ$397:AQ$400)/5))+SUMPRODUCT((NhuCau!$E$397:$E$400=$C377)*(NhuCau!AQ$397:AQ$400))),2)</f>
        <v>0</v>
      </c>
      <c r="AO377" s="2">
        <f>ROUND((SUMPRODUCT((NhuCau!$E$397:$E$400=CakyQuyhoach)*((NhuCau!AR$397:AR$400)/10))+SUMPRODUCT((NhuCau!$E$397:$E$400=Kykehoach)*((NhuCau!AR$397:AR$400)/5))+SUMPRODUCT((NhuCau!$E$397:$E$400=$C377)*(NhuCau!AR$397:AR$400))),2)</f>
        <v>0</v>
      </c>
      <c r="AP377" s="2">
        <f>ROUND((SUMPRODUCT((NhuCau!$E$397:$E$400=CakyQuyhoach)*((NhuCau!AS$397:AS$400)/10))+SUMPRODUCT((NhuCau!$E$397:$E$400=Kykehoach)*((NhuCau!AS$397:AS$400)/5))+SUMPRODUCT((NhuCau!$E$397:$E$400=$C377)*(NhuCau!AS$397:AS$400))),2)</f>
        <v>0</v>
      </c>
      <c r="AQ377" s="2">
        <f>ROUND((SUMPRODUCT((NhuCau!$E$397:$E$400=CakyQuyhoach)*((NhuCau!AT$397:AT$400)/10))+SUMPRODUCT((NhuCau!$E$397:$E$400=Kykehoach)*((NhuCau!AT$397:AT$400)/5))+SUMPRODUCT((NhuCau!$E$397:$E$400=$C377)*(NhuCau!AT$397:AT$400))),2)</f>
        <v>0</v>
      </c>
      <c r="AR377" s="2">
        <f>ROUND((SUMPRODUCT((NhuCau!$E$397:$E$400=CakyQuyhoach)*((NhuCau!AU$397:AU$400)/10))+SUMPRODUCT((NhuCau!$E$397:$E$400=Kykehoach)*((NhuCau!AU$397:AU$400)/5))+SUMPRODUCT((NhuCau!$E$397:$E$400=$C377)*(NhuCau!AU$397:AU$400))),2)</f>
        <v>0</v>
      </c>
      <c r="AS377" s="2">
        <f>ROUND((SUMPRODUCT((NhuCau!$E$397:$E$400=CakyQuyhoach)*((NhuCau!AV$397:AV$400)/10))+SUMPRODUCT((NhuCau!$E$397:$E$400=Kykehoach)*((NhuCau!AV$397:AV$400)/5))+SUMPRODUCT((NhuCau!$E$397:$E$400=$C377)*(NhuCau!AV$397:AV$400))),2)</f>
        <v>0</v>
      </c>
      <c r="AT377" s="2">
        <f>ROUND((SUMPRODUCT((NhuCau!$E$397:$E$400=CakyQuyhoach)*((NhuCau!AW$397:AW$400)/10))+SUMPRODUCT((NhuCau!$E$397:$E$400=Kykehoach)*((NhuCau!AW$397:AW$400)/5))+SUMPRODUCT((NhuCau!$E$397:$E$400=$C377)*(NhuCau!AW$397:AW$400))),2)</f>
        <v>0</v>
      </c>
      <c r="AU377" s="2">
        <f>ROUND((SUMPRODUCT((NhuCau!$E$397:$E$400=CakyQuyhoach)*((NhuCau!AX$397:AX$400)/10))+SUMPRODUCT((NhuCau!$E$397:$E$400=Kykehoach)*((NhuCau!AX$397:AX$400)/5))+SUMPRODUCT((NhuCau!$E$397:$E$400=$C377)*(NhuCau!AX$397:AX$400))),2)</f>
        <v>0</v>
      </c>
      <c r="AV377" s="2">
        <f>ROUND((SUMPRODUCT((NhuCau!$E$397:$E$400=CakyQuyhoach)*((NhuCau!AY$397:AY$400)/10))+SUMPRODUCT((NhuCau!$E$397:$E$400=Kykehoach)*((NhuCau!AY$397:AY$400)/5))+SUMPRODUCT((NhuCau!$E$397:$E$400=$C377)*(NhuCau!AY$397:AY$400))),2)</f>
        <v>0</v>
      </c>
      <c r="AW377" s="2">
        <f>ROUND((SUMPRODUCT((NhuCau!$E$397:$E$400=CakyQuyhoach)*((NhuCau!AZ$397:AZ$400)/10))+SUMPRODUCT((NhuCau!$E$397:$E$400=Kykehoach)*((NhuCau!AZ$397:AZ$400)/5))+SUMPRODUCT((NhuCau!$E$397:$E$400=$C377)*(NhuCau!AZ$397:AZ$400))),2)</f>
        <v>0</v>
      </c>
      <c r="AX377" s="2">
        <f>ROUND((SUMPRODUCT((NhuCau!$E$397:$E$400=CakyQuyhoach)*((NhuCau!BA$397:BA$400)/10))+SUMPRODUCT((NhuCau!$E$397:$E$400=Kykehoach)*((NhuCau!BA$397:BA$400)/5))+SUMPRODUCT((NhuCau!$E$397:$E$400=$C377)*(NhuCau!BA$397:BA$400))),2)</f>
        <v>0</v>
      </c>
      <c r="AY377" s="2">
        <f>ROUND((SUMPRODUCT((NhuCau!$E$397:$E$400=CakyQuyhoach)*((NhuCau!BB$397:BB$400)/10))+SUMPRODUCT((NhuCau!$E$397:$E$400=Kykehoach)*((NhuCau!BB$397:BB$400)/5))+SUMPRODUCT((NhuCau!$E$397:$E$400=$C377)*(NhuCau!BB$397:BB$400))),2)</f>
        <v>0</v>
      </c>
      <c r="AZ377" s="2">
        <f>ROUND((SUMPRODUCT((NhuCau!$E$397:$E$400=CakyQuyhoach)*((NhuCau!BD$397:BD$400)/10))+SUMPRODUCT((NhuCau!$E$397:$E$400=Kykehoach)*((NhuCau!BD$397:BD$400)/5))+SUMPRODUCT((NhuCau!$E$397:$E$400=$C377)*(NhuCau!BD$397:BD$400))),2)</f>
        <v>0</v>
      </c>
      <c r="BA377" s="2">
        <f>ROUND((SUMPRODUCT((NhuCau!$E$397:$E$400=CakyQuyhoach)*((NhuCau!BE$397:BE$400)/10))+SUMPRODUCT((NhuCau!$E$397:$E$400=Kykehoach)*((NhuCau!BE$397:BE$400)/5))+SUMPRODUCT((NhuCau!$E$397:$E$400=$C377)*(NhuCau!BE$397:BE$400))),2)</f>
        <v>0</v>
      </c>
      <c r="BB377" s="2">
        <f>ROUND((SUMPRODUCT((NhuCau!$E$397:$E$400=CakyQuyhoach)*((NhuCau!BF$397:BF$400)/10))+SUMPRODUCT((NhuCau!$E$397:$E$400=Kykehoach)*((NhuCau!BF$397:BF$400)/5))+SUMPRODUCT((NhuCau!$E$397:$E$400=$C377)*(NhuCau!BF$397:BF$400))),2)</f>
        <v>0</v>
      </c>
      <c r="BC377" s="2">
        <f>ROUND((SUMPRODUCT((NhuCau!$E$397:$E$400=CakyQuyhoach)*((NhuCau!BG$397:BG$400)/10))+SUMPRODUCT((NhuCau!$E$397:$E$400=Kykehoach)*((NhuCau!BG$397:BG$400)/5))+SUMPRODUCT((NhuCau!$E$397:$E$400=$C377)*(NhuCau!BG$397:BG$400))),2)</f>
        <v>0</v>
      </c>
      <c r="BD377" s="2">
        <f>ROUND((SUMPRODUCT((NhuCau!$E$397:$E$400=CakyQuyhoach)*((NhuCau!BH$397:BH$400)/10))+SUMPRODUCT((NhuCau!$E$397:$E$400=Kykehoach)*((NhuCau!BH$397:BH$400)/5))+SUMPRODUCT((NhuCau!$E$397:$E$400=$C377)*(NhuCau!BH$397:BH$400))),2)</f>
        <v>0</v>
      </c>
      <c r="BE377" s="2">
        <f>ROUND((SUMPRODUCT((NhuCau!$E$397:$E$400=CakyQuyhoach)*((NhuCau!BI$397:BI$400)/10))+SUMPRODUCT((NhuCau!$E$397:$E$400=Kykehoach)*((NhuCau!BI$397:BI$400)/5))+SUMPRODUCT((NhuCau!$E$397:$E$400=$C377)*(NhuCau!BI$397:BI$400))),2)</f>
        <v>0</v>
      </c>
      <c r="BF377" s="2">
        <f>ROUND((SUMPRODUCT((NhuCau!$E$397:$E$400=CakyQuyhoach)*((NhuCau!BJ$397:BJ$400)/10))+SUMPRODUCT((NhuCau!$E$397:$E$400=Kykehoach)*((NhuCau!BJ$397:BJ$400)/5))+SUMPRODUCT((NhuCau!$E$397:$E$400=$C377)*(NhuCau!BJ$397:BJ$400))),2)</f>
        <v>0</v>
      </c>
      <c r="BG377" s="2">
        <f>ROUND((SUMPRODUCT((NhuCau!$E$397:$E$400=CakyQuyhoach)*((NhuCau!BK$397:BK$400)/10))+SUMPRODUCT((NhuCau!$E$397:$E$400=Kykehoach)*((NhuCau!BK$397:BK$400)/5))+SUMPRODUCT((NhuCau!$E$397:$E$400=$C377)*(NhuCau!BK$397:BK$400))),2)</f>
        <v>0</v>
      </c>
    </row>
    <row r="378" spans="1:59" s="5" customFormat="1" ht="16.5" customHeight="1">
      <c r="A378" s="117" t="s">
        <v>42</v>
      </c>
      <c r="B378" s="256"/>
      <c r="C378" s="249" t="str">
        <f>BANGTINH!O11</f>
        <v>Năm 2030</v>
      </c>
      <c r="D378" s="246" t="s">
        <v>26</v>
      </c>
      <c r="E378" s="257">
        <f t="shared" ref="E378:F378" si="192">E371-E372</f>
        <v>0</v>
      </c>
      <c r="F378" s="8">
        <f t="shared" si="192"/>
        <v>0</v>
      </c>
      <c r="G378" s="8">
        <f t="shared" ref="G378:BG378" si="193">G371-G372</f>
        <v>0</v>
      </c>
      <c r="H378" s="8">
        <f t="shared" si="193"/>
        <v>0</v>
      </c>
      <c r="I378" s="8">
        <f t="shared" si="193"/>
        <v>0</v>
      </c>
      <c r="J378" s="8">
        <f t="shared" si="193"/>
        <v>0</v>
      </c>
      <c r="K378" s="8">
        <f t="shared" si="193"/>
        <v>0</v>
      </c>
      <c r="L378" s="8">
        <f t="shared" si="193"/>
        <v>0</v>
      </c>
      <c r="M378" s="8">
        <f t="shared" si="193"/>
        <v>0</v>
      </c>
      <c r="N378" s="8">
        <f t="shared" si="193"/>
        <v>0</v>
      </c>
      <c r="O378" s="8">
        <f t="shared" si="193"/>
        <v>0</v>
      </c>
      <c r="P378" s="8">
        <f t="shared" si="193"/>
        <v>0</v>
      </c>
      <c r="Q378" s="8">
        <f t="shared" si="193"/>
        <v>0</v>
      </c>
      <c r="R378" s="8">
        <f t="shared" si="193"/>
        <v>0</v>
      </c>
      <c r="S378" s="8">
        <f t="shared" si="193"/>
        <v>0</v>
      </c>
      <c r="T378" s="8">
        <f t="shared" si="193"/>
        <v>0</v>
      </c>
      <c r="U378" s="8">
        <f t="shared" si="193"/>
        <v>0</v>
      </c>
      <c r="V378" s="8">
        <f t="shared" si="193"/>
        <v>0</v>
      </c>
      <c r="W378" s="8">
        <f t="shared" si="193"/>
        <v>0</v>
      </c>
      <c r="X378" s="8">
        <f t="shared" si="193"/>
        <v>0</v>
      </c>
      <c r="Y378" s="8">
        <f t="shared" si="193"/>
        <v>0</v>
      </c>
      <c r="Z378" s="8">
        <f t="shared" si="193"/>
        <v>0</v>
      </c>
      <c r="AA378" s="8">
        <f t="shared" si="193"/>
        <v>0</v>
      </c>
      <c r="AB378" s="8">
        <f t="shared" si="193"/>
        <v>0</v>
      </c>
      <c r="AC378" s="8">
        <f t="shared" si="193"/>
        <v>0</v>
      </c>
      <c r="AD378" s="8">
        <f t="shared" si="193"/>
        <v>0</v>
      </c>
      <c r="AE378" s="8">
        <f t="shared" si="193"/>
        <v>0</v>
      </c>
      <c r="AF378" s="8">
        <f t="shared" si="193"/>
        <v>0</v>
      </c>
      <c r="AG378" s="8">
        <f t="shared" si="193"/>
        <v>0</v>
      </c>
      <c r="AH378" s="8">
        <f t="shared" si="193"/>
        <v>0</v>
      </c>
      <c r="AI378" s="8">
        <f t="shared" si="193"/>
        <v>0</v>
      </c>
      <c r="AJ378" s="8">
        <f t="shared" si="193"/>
        <v>0</v>
      </c>
      <c r="AK378" s="8">
        <f t="shared" si="193"/>
        <v>0</v>
      </c>
      <c r="AL378" s="8">
        <f t="shared" si="193"/>
        <v>0</v>
      </c>
      <c r="AM378" s="8">
        <f t="shared" si="193"/>
        <v>0</v>
      </c>
      <c r="AN378" s="8">
        <f t="shared" si="193"/>
        <v>0</v>
      </c>
      <c r="AO378" s="8">
        <f t="shared" si="193"/>
        <v>0</v>
      </c>
      <c r="AP378" s="8">
        <f t="shared" si="193"/>
        <v>0</v>
      </c>
      <c r="AQ378" s="8">
        <f t="shared" si="193"/>
        <v>0</v>
      </c>
      <c r="AR378" s="8">
        <f t="shared" si="193"/>
        <v>0</v>
      </c>
      <c r="AS378" s="8">
        <f t="shared" si="193"/>
        <v>0</v>
      </c>
      <c r="AT378" s="8">
        <f t="shared" si="193"/>
        <v>0</v>
      </c>
      <c r="AU378" s="8">
        <f t="shared" si="193"/>
        <v>0</v>
      </c>
      <c r="AV378" s="8">
        <f t="shared" si="193"/>
        <v>0</v>
      </c>
      <c r="AW378" s="8">
        <f t="shared" si="193"/>
        <v>0</v>
      </c>
      <c r="AX378" s="8">
        <f t="shared" si="193"/>
        <v>0</v>
      </c>
      <c r="AY378" s="8">
        <f t="shared" si="193"/>
        <v>0</v>
      </c>
      <c r="AZ378" s="8">
        <f t="shared" si="193"/>
        <v>0</v>
      </c>
      <c r="BA378" s="8">
        <f t="shared" si="193"/>
        <v>0</v>
      </c>
      <c r="BB378" s="8">
        <f t="shared" si="193"/>
        <v>0</v>
      </c>
      <c r="BC378" s="8">
        <f t="shared" si="193"/>
        <v>0</v>
      </c>
      <c r="BD378" s="8">
        <f t="shared" si="193"/>
        <v>0</v>
      </c>
      <c r="BE378" s="8">
        <f t="shared" si="193"/>
        <v>0</v>
      </c>
      <c r="BF378" s="8">
        <f t="shared" si="193"/>
        <v>0</v>
      </c>
      <c r="BG378" s="8">
        <f t="shared" si="193"/>
        <v>0</v>
      </c>
    </row>
    <row r="379" spans="1:59" s="5" customFormat="1" ht="16.5" customHeight="1">
      <c r="A379" s="117" t="s">
        <v>42</v>
      </c>
      <c r="B379" s="244"/>
      <c r="C379" s="245" t="s">
        <v>45</v>
      </c>
      <c r="D379" s="246" t="s">
        <v>25</v>
      </c>
      <c r="E379" s="247">
        <f>NhuCau!H401</f>
        <v>0</v>
      </c>
      <c r="F379" s="4">
        <f>NhuCau!I401</f>
        <v>0</v>
      </c>
      <c r="G379" s="4">
        <f>NhuCau!J401</f>
        <v>0</v>
      </c>
      <c r="H379" s="4">
        <f>NhuCau!K401</f>
        <v>0</v>
      </c>
      <c r="I379" s="4">
        <f>NhuCau!L401</f>
        <v>0</v>
      </c>
      <c r="J379" s="4">
        <f>NhuCau!M401</f>
        <v>0</v>
      </c>
      <c r="K379" s="4">
        <f>NhuCau!N401</f>
        <v>0</v>
      </c>
      <c r="L379" s="4">
        <f>NhuCau!O401</f>
        <v>0</v>
      </c>
      <c r="M379" s="4">
        <f>NhuCau!P401</f>
        <v>0</v>
      </c>
      <c r="N379" s="4">
        <f>NhuCau!Q401</f>
        <v>0</v>
      </c>
      <c r="O379" s="4">
        <f>NhuCau!R401</f>
        <v>0</v>
      </c>
      <c r="P379" s="4">
        <f>NhuCau!S401</f>
        <v>0</v>
      </c>
      <c r="Q379" s="4">
        <f>NhuCau!T401</f>
        <v>0</v>
      </c>
      <c r="R379" s="4">
        <f>NhuCau!U401</f>
        <v>0</v>
      </c>
      <c r="S379" s="4">
        <f>NhuCau!V401</f>
        <v>0</v>
      </c>
      <c r="T379" s="4">
        <f>NhuCau!W401</f>
        <v>0</v>
      </c>
      <c r="U379" s="4">
        <f>NhuCau!X401</f>
        <v>0</v>
      </c>
      <c r="V379" s="4">
        <f>NhuCau!Y401</f>
        <v>0</v>
      </c>
      <c r="W379" s="4">
        <f>NhuCau!Z401</f>
        <v>0</v>
      </c>
      <c r="X379" s="4">
        <f>NhuCau!AA401</f>
        <v>0</v>
      </c>
      <c r="Y379" s="4">
        <f>NhuCau!AB401</f>
        <v>0</v>
      </c>
      <c r="Z379" s="4">
        <f>NhuCau!AC401</f>
        <v>0</v>
      </c>
      <c r="AA379" s="4">
        <f>NhuCau!AD401</f>
        <v>0</v>
      </c>
      <c r="AB379" s="4">
        <f>NhuCau!AE401</f>
        <v>0</v>
      </c>
      <c r="AC379" s="4">
        <f>NhuCau!AF401</f>
        <v>0</v>
      </c>
      <c r="AD379" s="4">
        <f>NhuCau!AG401</f>
        <v>0</v>
      </c>
      <c r="AE379" s="4">
        <f>NhuCau!AH401</f>
        <v>0</v>
      </c>
      <c r="AF379" s="4">
        <f>NhuCau!AI401</f>
        <v>0</v>
      </c>
      <c r="AG379" s="4">
        <f>NhuCau!AJ401</f>
        <v>0</v>
      </c>
      <c r="AH379" s="4">
        <f>NhuCau!AK401</f>
        <v>0</v>
      </c>
      <c r="AI379" s="4">
        <f>NhuCau!AL401</f>
        <v>0</v>
      </c>
      <c r="AJ379" s="4">
        <f>NhuCau!AM401</f>
        <v>0</v>
      </c>
      <c r="AK379" s="4">
        <f>NhuCau!AN401</f>
        <v>0</v>
      </c>
      <c r="AL379" s="4">
        <f>NhuCau!AO401</f>
        <v>0</v>
      </c>
      <c r="AM379" s="4">
        <f>NhuCau!AP401</f>
        <v>0</v>
      </c>
      <c r="AN379" s="4">
        <f>NhuCau!AQ401</f>
        <v>0</v>
      </c>
      <c r="AO379" s="4">
        <f>NhuCau!AR401</f>
        <v>0</v>
      </c>
      <c r="AP379" s="4">
        <f>NhuCau!AS401</f>
        <v>0</v>
      </c>
      <c r="AQ379" s="4">
        <f>NhuCau!AT401</f>
        <v>0</v>
      </c>
      <c r="AR379" s="4">
        <f>NhuCau!AU401</f>
        <v>0</v>
      </c>
      <c r="AS379" s="4">
        <f>NhuCau!AV401</f>
        <v>0</v>
      </c>
      <c r="AT379" s="4">
        <f>NhuCau!AW401</f>
        <v>0</v>
      </c>
      <c r="AU379" s="4">
        <f>NhuCau!AX401</f>
        <v>0</v>
      </c>
      <c r="AV379" s="4">
        <f>NhuCau!AY401</f>
        <v>0</v>
      </c>
      <c r="AW379" s="4">
        <f>NhuCau!AZ401</f>
        <v>0</v>
      </c>
      <c r="AX379" s="4">
        <f>NhuCau!BA401</f>
        <v>0</v>
      </c>
      <c r="AY379" s="4">
        <f>NhuCau!BB401</f>
        <v>0</v>
      </c>
      <c r="AZ379" s="4">
        <f>NhuCau!BD401</f>
        <v>0</v>
      </c>
      <c r="BA379" s="4">
        <f>NhuCau!BE401</f>
        <v>0</v>
      </c>
      <c r="BB379" s="4">
        <f>NhuCau!BF401</f>
        <v>0</v>
      </c>
      <c r="BC379" s="4">
        <f>NhuCau!BG401</f>
        <v>0</v>
      </c>
      <c r="BD379" s="4">
        <f>NhuCau!BH401</f>
        <v>0</v>
      </c>
      <c r="BE379" s="4">
        <f>NhuCau!BI401</f>
        <v>0</v>
      </c>
      <c r="BF379" s="4">
        <f>NhuCau!BJ401</f>
        <v>0</v>
      </c>
      <c r="BG379" s="4">
        <f>NhuCau!BK401</f>
        <v>0</v>
      </c>
    </row>
    <row r="380" spans="1:59" s="5" customFormat="1" ht="16.5" customHeight="1">
      <c r="A380" s="117" t="s">
        <v>42</v>
      </c>
      <c r="B380" s="248"/>
      <c r="C380" s="249">
        <f>BANGTINH!O5</f>
        <v>0</v>
      </c>
      <c r="D380" s="246" t="s">
        <v>25</v>
      </c>
      <c r="E380" s="250">
        <f t="shared" ref="E380:F380" si="194">SUM(E381:E385)</f>
        <v>0</v>
      </c>
      <c r="F380" s="6">
        <f t="shared" si="194"/>
        <v>0</v>
      </c>
      <c r="G380" s="6">
        <f t="shared" ref="G380:BG380" si="195">SUM(G381:G385)</f>
        <v>0</v>
      </c>
      <c r="H380" s="6">
        <f t="shared" si="195"/>
        <v>0</v>
      </c>
      <c r="I380" s="6">
        <f t="shared" si="195"/>
        <v>0</v>
      </c>
      <c r="J380" s="6">
        <f t="shared" si="195"/>
        <v>0</v>
      </c>
      <c r="K380" s="6">
        <f t="shared" si="195"/>
        <v>0</v>
      </c>
      <c r="L380" s="6">
        <f t="shared" si="195"/>
        <v>0</v>
      </c>
      <c r="M380" s="6">
        <f t="shared" si="195"/>
        <v>0</v>
      </c>
      <c r="N380" s="6">
        <f t="shared" si="195"/>
        <v>0</v>
      </c>
      <c r="O380" s="6">
        <f t="shared" si="195"/>
        <v>0</v>
      </c>
      <c r="P380" s="6">
        <f t="shared" si="195"/>
        <v>0</v>
      </c>
      <c r="Q380" s="6">
        <f t="shared" si="195"/>
        <v>0</v>
      </c>
      <c r="R380" s="6">
        <f t="shared" si="195"/>
        <v>0</v>
      </c>
      <c r="S380" s="6">
        <f t="shared" si="195"/>
        <v>0</v>
      </c>
      <c r="T380" s="6">
        <f t="shared" si="195"/>
        <v>0</v>
      </c>
      <c r="U380" s="6">
        <f t="shared" si="195"/>
        <v>0</v>
      </c>
      <c r="V380" s="6">
        <f t="shared" si="195"/>
        <v>0</v>
      </c>
      <c r="W380" s="6">
        <f t="shared" si="195"/>
        <v>0</v>
      </c>
      <c r="X380" s="6">
        <f t="shared" si="195"/>
        <v>0</v>
      </c>
      <c r="Y380" s="6">
        <f t="shared" si="195"/>
        <v>0</v>
      </c>
      <c r="Z380" s="6">
        <f t="shared" si="195"/>
        <v>0</v>
      </c>
      <c r="AA380" s="6">
        <f t="shared" si="195"/>
        <v>0</v>
      </c>
      <c r="AB380" s="6">
        <f t="shared" si="195"/>
        <v>0</v>
      </c>
      <c r="AC380" s="6">
        <f t="shared" si="195"/>
        <v>0</v>
      </c>
      <c r="AD380" s="6">
        <f t="shared" si="195"/>
        <v>0</v>
      </c>
      <c r="AE380" s="6">
        <f t="shared" si="195"/>
        <v>0</v>
      </c>
      <c r="AF380" s="6">
        <f t="shared" si="195"/>
        <v>0</v>
      </c>
      <c r="AG380" s="6">
        <f t="shared" si="195"/>
        <v>0</v>
      </c>
      <c r="AH380" s="6">
        <f t="shared" si="195"/>
        <v>0</v>
      </c>
      <c r="AI380" s="6">
        <f t="shared" si="195"/>
        <v>0</v>
      </c>
      <c r="AJ380" s="6">
        <f t="shared" si="195"/>
        <v>0</v>
      </c>
      <c r="AK380" s="6">
        <f t="shared" si="195"/>
        <v>0</v>
      </c>
      <c r="AL380" s="6">
        <f t="shared" si="195"/>
        <v>0</v>
      </c>
      <c r="AM380" s="6">
        <f t="shared" si="195"/>
        <v>0</v>
      </c>
      <c r="AN380" s="6">
        <f t="shared" si="195"/>
        <v>0</v>
      </c>
      <c r="AO380" s="6">
        <f t="shared" si="195"/>
        <v>0</v>
      </c>
      <c r="AP380" s="6">
        <f t="shared" si="195"/>
        <v>0</v>
      </c>
      <c r="AQ380" s="6">
        <f t="shared" si="195"/>
        <v>0</v>
      </c>
      <c r="AR380" s="6">
        <f t="shared" si="195"/>
        <v>0</v>
      </c>
      <c r="AS380" s="6">
        <f t="shared" si="195"/>
        <v>0</v>
      </c>
      <c r="AT380" s="6">
        <f t="shared" si="195"/>
        <v>0</v>
      </c>
      <c r="AU380" s="6">
        <f t="shared" si="195"/>
        <v>0</v>
      </c>
      <c r="AV380" s="6">
        <f t="shared" si="195"/>
        <v>0</v>
      </c>
      <c r="AW380" s="6">
        <f t="shared" si="195"/>
        <v>0</v>
      </c>
      <c r="AX380" s="6">
        <f t="shared" si="195"/>
        <v>0</v>
      </c>
      <c r="AY380" s="6">
        <f t="shared" si="195"/>
        <v>0</v>
      </c>
      <c r="AZ380" s="6">
        <f t="shared" si="195"/>
        <v>0</v>
      </c>
      <c r="BA380" s="6">
        <f t="shared" si="195"/>
        <v>0</v>
      </c>
      <c r="BB380" s="6">
        <f t="shared" si="195"/>
        <v>0</v>
      </c>
      <c r="BC380" s="6">
        <f t="shared" si="195"/>
        <v>0</v>
      </c>
      <c r="BD380" s="6">
        <f t="shared" si="195"/>
        <v>0</v>
      </c>
      <c r="BE380" s="6">
        <f t="shared" si="195"/>
        <v>0</v>
      </c>
      <c r="BF380" s="6">
        <f t="shared" si="195"/>
        <v>0</v>
      </c>
      <c r="BG380" s="6">
        <f t="shared" si="195"/>
        <v>0</v>
      </c>
    </row>
    <row r="381" spans="1:59" s="1" customFormat="1" ht="16.5" customHeight="1">
      <c r="A381" s="251" t="s">
        <v>42</v>
      </c>
      <c r="B381" s="252"/>
      <c r="C381" s="253" t="str">
        <f>BANGTINH!O6</f>
        <v>Năm 2025</v>
      </c>
      <c r="D381" s="246" t="s">
        <v>25</v>
      </c>
      <c r="E381" s="255">
        <f>SUM(F381:BG381)</f>
        <v>0</v>
      </c>
      <c r="F381" s="2">
        <f>ROUND((SUMPRODUCT((NhuCau!$E$402:$E$406=CakyQuyhoach)*((NhuCau!I$402:I$406)/10))+SUMPRODUCT((NhuCau!$E$402:$E$406=Kykehoach)*((NhuCau!I$402:I$406)/5))+SUMPRODUCT((NhuCau!$E$402:$E$406=$C381)*(NhuCau!I$402:I$406))),2)</f>
        <v>0</v>
      </c>
      <c r="G381" s="2">
        <f>ROUND((SUMPRODUCT((NhuCau!$E$402:$E$406=CakyQuyhoach)*((NhuCau!J$402:J$406)/10))+SUMPRODUCT((NhuCau!$E$402:$E$406=Kykehoach)*((NhuCau!J$402:J$406)/5))+SUMPRODUCT((NhuCau!$E$402:$E$406=$C381)*(NhuCau!J$402:J$406))),2)</f>
        <v>0</v>
      </c>
      <c r="H381" s="2">
        <f>ROUND((SUMPRODUCT((NhuCau!$E$402:$E$406=CakyQuyhoach)*((NhuCau!K$402:K$406)/10))+SUMPRODUCT((NhuCau!$E$402:$E$406=Kykehoach)*((NhuCau!K$402:K$406)/5))+SUMPRODUCT((NhuCau!$E$402:$E$406=$C381)*(NhuCau!K$402:K$406))),2)</f>
        <v>0</v>
      </c>
      <c r="I381" s="2">
        <f>ROUND((SUMPRODUCT((NhuCau!$E$402:$E$406=CakyQuyhoach)*((NhuCau!L$402:L$406)/10))+SUMPRODUCT((NhuCau!$E$402:$E$406=Kykehoach)*((NhuCau!L$402:L$406)/5))+SUMPRODUCT((NhuCau!$E$402:$E$406=$C381)*(NhuCau!L$402:L$406))),2)</f>
        <v>0</v>
      </c>
      <c r="J381" s="2">
        <f>ROUND((SUMPRODUCT((NhuCau!$E$402:$E$406=CakyQuyhoach)*((NhuCau!M$402:M$406)/10))+SUMPRODUCT((NhuCau!$E$402:$E$406=Kykehoach)*((NhuCau!M$402:M$406)/5))+SUMPRODUCT((NhuCau!$E$402:$E$406=$C381)*(NhuCau!M$402:M$406))),2)</f>
        <v>0</v>
      </c>
      <c r="K381" s="2">
        <f>ROUND((SUMPRODUCT((NhuCau!$E$402:$E$406=CakyQuyhoach)*((NhuCau!N$402:N$406)/10))+SUMPRODUCT((NhuCau!$E$402:$E$406=Kykehoach)*((NhuCau!N$402:N$406)/5))+SUMPRODUCT((NhuCau!$E$402:$E$406=$C381)*(NhuCau!N$402:N$406))),2)</f>
        <v>0</v>
      </c>
      <c r="L381" s="2">
        <f>ROUND((SUMPRODUCT((NhuCau!$E$402:$E$406=CakyQuyhoach)*((NhuCau!O$402:O$406)/10))+SUMPRODUCT((NhuCau!$E$402:$E$406=Kykehoach)*((NhuCau!O$402:O$406)/5))+SUMPRODUCT((NhuCau!$E$402:$E$406=$C381)*(NhuCau!O$402:O$406))),2)</f>
        <v>0</v>
      </c>
      <c r="M381" s="2">
        <f>ROUND((SUMPRODUCT((NhuCau!$E$402:$E$406=CakyQuyhoach)*((NhuCau!P$402:P$406)/10))+SUMPRODUCT((NhuCau!$E$402:$E$406=Kykehoach)*((NhuCau!P$402:P$406)/5))+SUMPRODUCT((NhuCau!$E$402:$E$406=$C381)*(NhuCau!P$402:P$406))),2)</f>
        <v>0</v>
      </c>
      <c r="N381" s="2">
        <f>ROUND((SUMPRODUCT((NhuCau!$E$402:$E$406=CakyQuyhoach)*((NhuCau!Q$402:Q$406)/10))+SUMPRODUCT((NhuCau!$E$402:$E$406=Kykehoach)*((NhuCau!Q$402:Q$406)/5))+SUMPRODUCT((NhuCau!$E$402:$E$406=$C381)*(NhuCau!Q$402:Q$406))),2)</f>
        <v>0</v>
      </c>
      <c r="O381" s="2">
        <f>ROUND((SUMPRODUCT((NhuCau!$E$402:$E$406=CakyQuyhoach)*((NhuCau!R$402:R$406)/10))+SUMPRODUCT((NhuCau!$E$402:$E$406=Kykehoach)*((NhuCau!R$402:R$406)/5))+SUMPRODUCT((NhuCau!$E$402:$E$406=$C381)*(NhuCau!R$402:R$406))),2)</f>
        <v>0</v>
      </c>
      <c r="P381" s="2">
        <f>ROUND((SUMPRODUCT((NhuCau!$E$402:$E$406=CakyQuyhoach)*((NhuCau!S$402:S$406)/10))+SUMPRODUCT((NhuCau!$E$402:$E$406=Kykehoach)*((NhuCau!S$402:S$406)/5))+SUMPRODUCT((NhuCau!$E$402:$E$406=$C381)*(NhuCau!S$402:S$406))),2)</f>
        <v>0</v>
      </c>
      <c r="Q381" s="2">
        <f>ROUND((SUMPRODUCT((NhuCau!$E$402:$E$406=CakyQuyhoach)*((NhuCau!T$402:T$406)/10))+SUMPRODUCT((NhuCau!$E$402:$E$406=Kykehoach)*((NhuCau!T$402:T$406)/5))+SUMPRODUCT((NhuCau!$E$402:$E$406=$C381)*(NhuCau!T$402:T$406))),2)</f>
        <v>0</v>
      </c>
      <c r="R381" s="2">
        <f>ROUND((SUMPRODUCT((NhuCau!$E$402:$E$406=CakyQuyhoach)*((NhuCau!U$402:U$406)/10))+SUMPRODUCT((NhuCau!$E$402:$E$406=Kykehoach)*((NhuCau!U$402:U$406)/5))+SUMPRODUCT((NhuCau!$E$402:$E$406=$C381)*(NhuCau!U$402:U$406))),2)</f>
        <v>0</v>
      </c>
      <c r="S381" s="2">
        <f>ROUND((SUMPRODUCT((NhuCau!$E$402:$E$406=CakyQuyhoach)*((NhuCau!V$402:V$406)/10))+SUMPRODUCT((NhuCau!$E$402:$E$406=Kykehoach)*((NhuCau!V$402:V$406)/5))+SUMPRODUCT((NhuCau!$E$402:$E$406=$C381)*(NhuCau!V$402:V$406))),2)</f>
        <v>0</v>
      </c>
      <c r="T381" s="2">
        <f>ROUND((SUMPRODUCT((NhuCau!$E$402:$E$406=CakyQuyhoach)*((NhuCau!W$402:W$406)/10))+SUMPRODUCT((NhuCau!$E$402:$E$406=Kykehoach)*((NhuCau!W$402:W$406)/5))+SUMPRODUCT((NhuCau!$E$402:$E$406=$C381)*(NhuCau!W$402:W$406))),2)</f>
        <v>0</v>
      </c>
      <c r="U381" s="2">
        <f>ROUND((SUMPRODUCT((NhuCau!$E$402:$E$406=CakyQuyhoach)*((NhuCau!X$402:X$406)/10))+SUMPRODUCT((NhuCau!$E$402:$E$406=Kykehoach)*((NhuCau!X$402:X$406)/5))+SUMPRODUCT((NhuCau!$E$402:$E$406=$C381)*(NhuCau!X$402:X$406))),2)</f>
        <v>0</v>
      </c>
      <c r="V381" s="2">
        <f>ROUND((SUMPRODUCT((NhuCau!$E$402:$E$406=CakyQuyhoach)*((NhuCau!Y$402:Y$406)/10))+SUMPRODUCT((NhuCau!$E$402:$E$406=Kykehoach)*((NhuCau!Y$402:Y$406)/5))+SUMPRODUCT((NhuCau!$E$402:$E$406=$C381)*(NhuCau!Y$402:Y$406))),2)</f>
        <v>0</v>
      </c>
      <c r="W381" s="2">
        <f>ROUND((SUMPRODUCT((NhuCau!$E$402:$E$406=CakyQuyhoach)*((NhuCau!Z$402:Z$406)/10))+SUMPRODUCT((NhuCau!$E$402:$E$406=Kykehoach)*((NhuCau!Z$402:Z$406)/5))+SUMPRODUCT((NhuCau!$E$402:$E$406=$C381)*(NhuCau!Z$402:Z$406))),2)</f>
        <v>0</v>
      </c>
      <c r="X381" s="2">
        <f>ROUND((SUMPRODUCT((NhuCau!$E$402:$E$406=CakyQuyhoach)*((NhuCau!AA$402:AA$406)/10))+SUMPRODUCT((NhuCau!$E$402:$E$406=Kykehoach)*((NhuCau!AA$402:AA$406)/5))+SUMPRODUCT((NhuCau!$E$402:$E$406=$C381)*(NhuCau!AA$402:AA$406))),2)</f>
        <v>0</v>
      </c>
      <c r="Y381" s="2">
        <f>ROUND((SUMPRODUCT((NhuCau!$E$402:$E$406=CakyQuyhoach)*((NhuCau!AB$402:AB$406)/10))+SUMPRODUCT((NhuCau!$E$402:$E$406=Kykehoach)*((NhuCau!AB$402:AB$406)/5))+SUMPRODUCT((NhuCau!$E$402:$E$406=$C381)*(NhuCau!AB$402:AB$406))),2)</f>
        <v>0</v>
      </c>
      <c r="Z381" s="2">
        <f>ROUND((SUMPRODUCT((NhuCau!$E$402:$E$406=CakyQuyhoach)*((NhuCau!AC$402:AC$406)/10))+SUMPRODUCT((NhuCau!$E$402:$E$406=Kykehoach)*((NhuCau!AC$402:AC$406)/5))+SUMPRODUCT((NhuCau!$E$402:$E$406=$C381)*(NhuCau!AC$402:AC$406))),2)</f>
        <v>0</v>
      </c>
      <c r="AA381" s="2">
        <f>ROUND((SUMPRODUCT((NhuCau!$E$402:$E$406=CakyQuyhoach)*((NhuCau!AD$402:AD$406)/10))+SUMPRODUCT((NhuCau!$E$402:$E$406=Kykehoach)*((NhuCau!AD$402:AD$406)/5))+SUMPRODUCT((NhuCau!$E$402:$E$406=$C381)*(NhuCau!AD$402:AD$406))),2)</f>
        <v>0</v>
      </c>
      <c r="AB381" s="2">
        <f>ROUND((SUMPRODUCT((NhuCau!$E$402:$E$406=CakyQuyhoach)*((NhuCau!AE$402:AE$406)/10))+SUMPRODUCT((NhuCau!$E$402:$E$406=Kykehoach)*((NhuCau!AE$402:AE$406)/5))+SUMPRODUCT((NhuCau!$E$402:$E$406=$C381)*(NhuCau!AE$402:AE$406))),2)</f>
        <v>0</v>
      </c>
      <c r="AC381" s="2">
        <f>ROUND((SUMPRODUCT((NhuCau!$E$402:$E$406=CakyQuyhoach)*((NhuCau!AF$402:AF$406)/10))+SUMPRODUCT((NhuCau!$E$402:$E$406=Kykehoach)*((NhuCau!AF$402:AF$406)/5))+SUMPRODUCT((NhuCau!$E$402:$E$406=$C381)*(NhuCau!AF$402:AF$406))),2)</f>
        <v>0</v>
      </c>
      <c r="AD381" s="2">
        <f>ROUND((SUMPRODUCT((NhuCau!$E$402:$E$406=CakyQuyhoach)*((NhuCau!AG$402:AG$406)/10))+SUMPRODUCT((NhuCau!$E$402:$E$406=Kykehoach)*((NhuCau!AG$402:AG$406)/5))+SUMPRODUCT((NhuCau!$E$402:$E$406=$C381)*(NhuCau!AG$402:AG$406))),2)</f>
        <v>0</v>
      </c>
      <c r="AE381" s="2">
        <f>ROUND((SUMPRODUCT((NhuCau!$E$402:$E$406=CakyQuyhoach)*((NhuCau!AH$402:AH$406)/10))+SUMPRODUCT((NhuCau!$E$402:$E$406=Kykehoach)*((NhuCau!AH$402:AH$406)/5))+SUMPRODUCT((NhuCau!$E$402:$E$406=$C381)*(NhuCau!AH$402:AH$406))),2)</f>
        <v>0</v>
      </c>
      <c r="AF381" s="2">
        <f>ROUND((SUMPRODUCT((NhuCau!$E$402:$E$406=CakyQuyhoach)*((NhuCau!AI$402:AI$406)/10))+SUMPRODUCT((NhuCau!$E$402:$E$406=Kykehoach)*((NhuCau!AI$402:AI$406)/5))+SUMPRODUCT((NhuCau!$E$402:$E$406=$C381)*(NhuCau!AI$402:AI$406))),2)</f>
        <v>0</v>
      </c>
      <c r="AG381" s="2">
        <f>ROUND((SUMPRODUCT((NhuCau!$E$402:$E$406=CakyQuyhoach)*((NhuCau!AJ$402:AJ$406)/10))+SUMPRODUCT((NhuCau!$E$402:$E$406=Kykehoach)*((NhuCau!AJ$402:AJ$406)/5))+SUMPRODUCT((NhuCau!$E$402:$E$406=$C381)*(NhuCau!AJ$402:AJ$406))),2)</f>
        <v>0</v>
      </c>
      <c r="AH381" s="2">
        <f>ROUND((SUMPRODUCT((NhuCau!$E$402:$E$406=CakyQuyhoach)*((NhuCau!AK$402:AK$406)/10))+SUMPRODUCT((NhuCau!$E$402:$E$406=Kykehoach)*((NhuCau!AK$402:AK$406)/5))+SUMPRODUCT((NhuCau!$E$402:$E$406=$C381)*(NhuCau!AK$402:AK$406))),2)</f>
        <v>0</v>
      </c>
      <c r="AI381" s="2">
        <f>ROUND((SUMPRODUCT((NhuCau!$E$402:$E$406=CakyQuyhoach)*((NhuCau!AL$402:AL$406)/10))+SUMPRODUCT((NhuCau!$E$402:$E$406=Kykehoach)*((NhuCau!AL$402:AL$406)/5))+SUMPRODUCT((NhuCau!$E$402:$E$406=$C381)*(NhuCau!AL$402:AL$406))),2)</f>
        <v>0</v>
      </c>
      <c r="AJ381" s="2">
        <f>ROUND((SUMPRODUCT((NhuCau!$E$402:$E$406=CakyQuyhoach)*((NhuCau!AM$402:AM$406)/10))+SUMPRODUCT((NhuCau!$E$402:$E$406=Kykehoach)*((NhuCau!AM$402:AM$406)/5))+SUMPRODUCT((NhuCau!$E$402:$E$406=$C381)*(NhuCau!AM$402:AM$406))),2)</f>
        <v>0</v>
      </c>
      <c r="AK381" s="2">
        <f>ROUND((SUMPRODUCT((NhuCau!$E$402:$E$406=CakyQuyhoach)*((NhuCau!AN$402:AN$406)/10))+SUMPRODUCT((NhuCau!$E$402:$E$406=Kykehoach)*((NhuCau!AN$402:AN$406)/5))+SUMPRODUCT((NhuCau!$E$402:$E$406=$C381)*(NhuCau!AN$402:AN$406))),2)</f>
        <v>0</v>
      </c>
      <c r="AL381" s="2">
        <f>ROUND((SUMPRODUCT((NhuCau!$E$402:$E$406=CakyQuyhoach)*((NhuCau!AO$402:AO$406)/10))+SUMPRODUCT((NhuCau!$E$402:$E$406=Kykehoach)*((NhuCau!AO$402:AO$406)/5))+SUMPRODUCT((NhuCau!$E$402:$E$406=$C381)*(NhuCau!AO$402:AO$406))),2)</f>
        <v>0</v>
      </c>
      <c r="AM381" s="2">
        <f>ROUND((SUMPRODUCT((NhuCau!$E$402:$E$406=CakyQuyhoach)*((NhuCau!AP$402:AP$406)/10))+SUMPRODUCT((NhuCau!$E$402:$E$406=Kykehoach)*((NhuCau!AP$402:AP$406)/5))+SUMPRODUCT((NhuCau!$E$402:$E$406=$C381)*(NhuCau!AP$402:AP$406))),2)</f>
        <v>0</v>
      </c>
      <c r="AN381" s="2">
        <f>ROUND((SUMPRODUCT((NhuCau!$E$402:$E$406=CakyQuyhoach)*((NhuCau!AQ$402:AQ$406)/10))+SUMPRODUCT((NhuCau!$E$402:$E$406=Kykehoach)*((NhuCau!AQ$402:AQ$406)/5))+SUMPRODUCT((NhuCau!$E$402:$E$406=$C381)*(NhuCau!AQ$402:AQ$406))),2)</f>
        <v>0</v>
      </c>
      <c r="AO381" s="2">
        <f>ROUND((SUMPRODUCT((NhuCau!$E$402:$E$406=CakyQuyhoach)*((NhuCau!AR$402:AR$406)/10))+SUMPRODUCT((NhuCau!$E$402:$E$406=Kykehoach)*((NhuCau!AR$402:AR$406)/5))+SUMPRODUCT((NhuCau!$E$402:$E$406=$C381)*(NhuCau!AR$402:AR$406))),2)</f>
        <v>0</v>
      </c>
      <c r="AP381" s="2">
        <f>ROUND((SUMPRODUCT((NhuCau!$E$402:$E$406=CakyQuyhoach)*((NhuCau!AS$402:AS$406)/10))+SUMPRODUCT((NhuCau!$E$402:$E$406=Kykehoach)*((NhuCau!AS$402:AS$406)/5))+SUMPRODUCT((NhuCau!$E$402:$E$406=$C381)*(NhuCau!AS$402:AS$406))),2)</f>
        <v>0</v>
      </c>
      <c r="AQ381" s="2">
        <f>ROUND((SUMPRODUCT((NhuCau!$E$402:$E$406=CakyQuyhoach)*((NhuCau!AT$402:AT$406)/10))+SUMPRODUCT((NhuCau!$E$402:$E$406=Kykehoach)*((NhuCau!AT$402:AT$406)/5))+SUMPRODUCT((NhuCau!$E$402:$E$406=$C381)*(NhuCau!AT$402:AT$406))),2)</f>
        <v>0</v>
      </c>
      <c r="AR381" s="2">
        <f>ROUND((SUMPRODUCT((NhuCau!$E$402:$E$406=CakyQuyhoach)*((NhuCau!AU$402:AU$406)/10))+SUMPRODUCT((NhuCau!$E$402:$E$406=Kykehoach)*((NhuCau!AU$402:AU$406)/5))+SUMPRODUCT((NhuCau!$E$402:$E$406=$C381)*(NhuCau!AU$402:AU$406))),2)</f>
        <v>0</v>
      </c>
      <c r="AS381" s="2">
        <f>ROUND((SUMPRODUCT((NhuCau!$E$402:$E$406=CakyQuyhoach)*((NhuCau!AV$402:AV$406)/10))+SUMPRODUCT((NhuCau!$E$402:$E$406=Kykehoach)*((NhuCau!AV$402:AV$406)/5))+SUMPRODUCT((NhuCau!$E$402:$E$406=$C381)*(NhuCau!AV$402:AV$406))),2)</f>
        <v>0</v>
      </c>
      <c r="AT381" s="2">
        <f>ROUND((SUMPRODUCT((NhuCau!$E$402:$E$406=CakyQuyhoach)*((NhuCau!AW$402:AW$406)/10))+SUMPRODUCT((NhuCau!$E$402:$E$406=Kykehoach)*((NhuCau!AW$402:AW$406)/5))+SUMPRODUCT((NhuCau!$E$402:$E$406=$C381)*(NhuCau!AW$402:AW$406))),2)</f>
        <v>0</v>
      </c>
      <c r="AU381" s="2">
        <f>ROUND((SUMPRODUCT((NhuCau!$E$402:$E$406=CakyQuyhoach)*((NhuCau!AX$402:AX$406)/10))+SUMPRODUCT((NhuCau!$E$402:$E$406=Kykehoach)*((NhuCau!AX$402:AX$406)/5))+SUMPRODUCT((NhuCau!$E$402:$E$406=$C381)*(NhuCau!AX$402:AX$406))),2)</f>
        <v>0</v>
      </c>
      <c r="AV381" s="2">
        <f>ROUND((SUMPRODUCT((NhuCau!$E$402:$E$406=CakyQuyhoach)*((NhuCau!AY$402:AY$406)/10))+SUMPRODUCT((NhuCau!$E$402:$E$406=Kykehoach)*((NhuCau!AY$402:AY$406)/5))+SUMPRODUCT((NhuCau!$E$402:$E$406=$C381)*(NhuCau!AY$402:AY$406))),2)</f>
        <v>0</v>
      </c>
      <c r="AW381" s="2">
        <f>ROUND((SUMPRODUCT((NhuCau!$E$402:$E$406=CakyQuyhoach)*((NhuCau!AZ$402:AZ$406)/10))+SUMPRODUCT((NhuCau!$E$402:$E$406=Kykehoach)*((NhuCau!AZ$402:AZ$406)/5))+SUMPRODUCT((NhuCau!$E$402:$E$406=$C381)*(NhuCau!AZ$402:AZ$406))),2)</f>
        <v>0</v>
      </c>
      <c r="AX381" s="2">
        <f>ROUND((SUMPRODUCT((NhuCau!$E$402:$E$406=CakyQuyhoach)*((NhuCau!BA$402:BA$406)/10))+SUMPRODUCT((NhuCau!$E$402:$E$406=Kykehoach)*((NhuCau!BA$402:BA$406)/5))+SUMPRODUCT((NhuCau!$E$402:$E$406=$C381)*(NhuCau!BA$402:BA$406))),2)</f>
        <v>0</v>
      </c>
      <c r="AY381" s="2">
        <f>ROUND((SUMPRODUCT((NhuCau!$E$402:$E$406=CakyQuyhoach)*((NhuCau!BB$402:BB$406)/10))+SUMPRODUCT((NhuCau!$E$402:$E$406=Kykehoach)*((NhuCau!BB$402:BB$406)/5))+SUMPRODUCT((NhuCau!$E$402:$E$406=$C381)*(NhuCau!BB$402:BB$406))),2)</f>
        <v>0</v>
      </c>
      <c r="AZ381" s="2">
        <f>ROUND((SUMPRODUCT((NhuCau!$E$402:$E$406=CakyQuyhoach)*((NhuCau!BD$402:BD$406)/10))+SUMPRODUCT((NhuCau!$E$402:$E$406=Kykehoach)*((NhuCau!BD$402:BD$406)/5))+SUMPRODUCT((NhuCau!$E$402:$E$406=$C381)*(NhuCau!BD$402:BD$406))),2)</f>
        <v>0</v>
      </c>
      <c r="BA381" s="2">
        <f>ROUND((SUMPRODUCT((NhuCau!$E$402:$E$406=CakyQuyhoach)*((NhuCau!BE$402:BE$406)/10))+SUMPRODUCT((NhuCau!$E$402:$E$406=Kykehoach)*((NhuCau!BE$402:BE$406)/5))+SUMPRODUCT((NhuCau!$E$402:$E$406=$C381)*(NhuCau!BE$402:BE$406))),2)</f>
        <v>0</v>
      </c>
      <c r="BB381" s="2">
        <f>ROUND((SUMPRODUCT((NhuCau!$E$402:$E$406=CakyQuyhoach)*((NhuCau!BF$402:BF$406)/10))+SUMPRODUCT((NhuCau!$E$402:$E$406=Kykehoach)*((NhuCau!BF$402:BF$406)/5))+SUMPRODUCT((NhuCau!$E$402:$E$406=$C381)*(NhuCau!BF$402:BF$406))),2)</f>
        <v>0</v>
      </c>
      <c r="BC381" s="2">
        <f>ROUND((SUMPRODUCT((NhuCau!$E$402:$E$406=CakyQuyhoach)*((NhuCau!BG$402:BG$406)/10))+SUMPRODUCT((NhuCau!$E$402:$E$406=Kykehoach)*((NhuCau!BG$402:BG$406)/5))+SUMPRODUCT((NhuCau!$E$402:$E$406=$C381)*(NhuCau!BG$402:BG$406))),2)</f>
        <v>0</v>
      </c>
      <c r="BD381" s="2">
        <f>ROUND((SUMPRODUCT((NhuCau!$E$402:$E$406=CakyQuyhoach)*((NhuCau!BH$402:BH$406)/10))+SUMPRODUCT((NhuCau!$E$402:$E$406=Kykehoach)*((NhuCau!BH$402:BH$406)/5))+SUMPRODUCT((NhuCau!$E$402:$E$406=$C381)*(NhuCau!BH$402:BH$406))),2)</f>
        <v>0</v>
      </c>
      <c r="BE381" s="2">
        <f>ROUND((SUMPRODUCT((NhuCau!$E$402:$E$406=CakyQuyhoach)*((NhuCau!BI$402:BI$406)/10))+SUMPRODUCT((NhuCau!$E$402:$E$406=Kykehoach)*((NhuCau!BI$402:BI$406)/5))+SUMPRODUCT((NhuCau!$E$402:$E$406=$C381)*(NhuCau!BI$402:BI$406))),2)</f>
        <v>0</v>
      </c>
      <c r="BF381" s="2">
        <f>ROUND((SUMPRODUCT((NhuCau!$E$402:$E$406=CakyQuyhoach)*((NhuCau!BJ$402:BJ$406)/10))+SUMPRODUCT((NhuCau!$E$402:$E$406=Kykehoach)*((NhuCau!BJ$402:BJ$406)/5))+SUMPRODUCT((NhuCau!$E$402:$E$406=$C381)*(NhuCau!BJ$402:BJ$406))),2)</f>
        <v>0</v>
      </c>
      <c r="BG381" s="2">
        <f>ROUND((SUMPRODUCT((NhuCau!$E$402:$E$406=CakyQuyhoach)*((NhuCau!BK$402:BK$406)/10))+SUMPRODUCT((NhuCau!$E$402:$E$406=Kykehoach)*((NhuCau!BK$402:BK$406)/5))+SUMPRODUCT((NhuCau!$E$402:$E$406=$C381)*(NhuCau!BK$402:BK$406))),2)</f>
        <v>0</v>
      </c>
    </row>
    <row r="382" spans="1:59" s="1" customFormat="1" ht="16.5" customHeight="1">
      <c r="A382" s="251" t="s">
        <v>42</v>
      </c>
      <c r="B382" s="252"/>
      <c r="C382" s="253" t="str">
        <f>BANGTINH!O7</f>
        <v>Năm 2026</v>
      </c>
      <c r="D382" s="246" t="s">
        <v>25</v>
      </c>
      <c r="E382" s="255">
        <f>SUM(F382:BG382)</f>
        <v>0</v>
      </c>
      <c r="F382" s="2">
        <f>ROUND((SUMPRODUCT((NhuCau!$E$402:$E$406=CakyQuyhoach)*((NhuCau!I$402:I$406)/10))+SUMPRODUCT((NhuCau!$E$402:$E$406=Kykehoach)*((NhuCau!I$402:I$406)/5))+SUMPRODUCT((NhuCau!$E$402:$E$406=$C382)*(NhuCau!I$402:I$406))),2)</f>
        <v>0</v>
      </c>
      <c r="G382" s="2">
        <f>ROUND((SUMPRODUCT((NhuCau!$E$402:$E$406=CakyQuyhoach)*((NhuCau!J$402:J$406)/10))+SUMPRODUCT((NhuCau!$E$402:$E$406=Kykehoach)*((NhuCau!J$402:J$406)/5))+SUMPRODUCT((NhuCau!$E$402:$E$406=$C382)*(NhuCau!J$402:J$406))),2)</f>
        <v>0</v>
      </c>
      <c r="H382" s="2">
        <f>ROUND((SUMPRODUCT((NhuCau!$E$402:$E$406=CakyQuyhoach)*((NhuCau!K$402:K$406)/10))+SUMPRODUCT((NhuCau!$E$402:$E$406=Kykehoach)*((NhuCau!K$402:K$406)/5))+SUMPRODUCT((NhuCau!$E$402:$E$406=$C382)*(NhuCau!K$402:K$406))),2)</f>
        <v>0</v>
      </c>
      <c r="I382" s="2">
        <f>ROUND((SUMPRODUCT((NhuCau!$E$402:$E$406=CakyQuyhoach)*((NhuCau!L$402:L$406)/10))+SUMPRODUCT((NhuCau!$E$402:$E$406=Kykehoach)*((NhuCau!L$402:L$406)/5))+SUMPRODUCT((NhuCau!$E$402:$E$406=$C382)*(NhuCau!L$402:L$406))),2)</f>
        <v>0</v>
      </c>
      <c r="J382" s="2">
        <f>ROUND((SUMPRODUCT((NhuCau!$E$402:$E$406=CakyQuyhoach)*((NhuCau!M$402:M$406)/10))+SUMPRODUCT((NhuCau!$E$402:$E$406=Kykehoach)*((NhuCau!M$402:M$406)/5))+SUMPRODUCT((NhuCau!$E$402:$E$406=$C382)*(NhuCau!M$402:M$406))),2)</f>
        <v>0</v>
      </c>
      <c r="K382" s="2">
        <f>ROUND((SUMPRODUCT((NhuCau!$E$402:$E$406=CakyQuyhoach)*((NhuCau!N$402:N$406)/10))+SUMPRODUCT((NhuCau!$E$402:$E$406=Kykehoach)*((NhuCau!N$402:N$406)/5))+SUMPRODUCT((NhuCau!$E$402:$E$406=$C382)*(NhuCau!N$402:N$406))),2)</f>
        <v>0</v>
      </c>
      <c r="L382" s="2">
        <f>ROUND((SUMPRODUCT((NhuCau!$E$402:$E$406=CakyQuyhoach)*((NhuCau!O$402:O$406)/10))+SUMPRODUCT((NhuCau!$E$402:$E$406=Kykehoach)*((NhuCau!O$402:O$406)/5))+SUMPRODUCT((NhuCau!$E$402:$E$406=$C382)*(NhuCau!O$402:O$406))),2)</f>
        <v>0</v>
      </c>
      <c r="M382" s="2">
        <f>ROUND((SUMPRODUCT((NhuCau!$E$402:$E$406=CakyQuyhoach)*((NhuCau!P$402:P$406)/10))+SUMPRODUCT((NhuCau!$E$402:$E$406=Kykehoach)*((NhuCau!P$402:P$406)/5))+SUMPRODUCT((NhuCau!$E$402:$E$406=$C382)*(NhuCau!P$402:P$406))),2)</f>
        <v>0</v>
      </c>
      <c r="N382" s="2">
        <f>ROUND((SUMPRODUCT((NhuCau!$E$402:$E$406=CakyQuyhoach)*((NhuCau!Q$402:Q$406)/10))+SUMPRODUCT((NhuCau!$E$402:$E$406=Kykehoach)*((NhuCau!Q$402:Q$406)/5))+SUMPRODUCT((NhuCau!$E$402:$E$406=$C382)*(NhuCau!Q$402:Q$406))),2)</f>
        <v>0</v>
      </c>
      <c r="O382" s="2">
        <f>ROUND((SUMPRODUCT((NhuCau!$E$402:$E$406=CakyQuyhoach)*((NhuCau!R$402:R$406)/10))+SUMPRODUCT((NhuCau!$E$402:$E$406=Kykehoach)*((NhuCau!R$402:R$406)/5))+SUMPRODUCT((NhuCau!$E$402:$E$406=$C382)*(NhuCau!R$402:R$406))),2)</f>
        <v>0</v>
      </c>
      <c r="P382" s="2">
        <f>ROUND((SUMPRODUCT((NhuCau!$E$402:$E$406=CakyQuyhoach)*((NhuCau!S$402:S$406)/10))+SUMPRODUCT((NhuCau!$E$402:$E$406=Kykehoach)*((NhuCau!S$402:S$406)/5))+SUMPRODUCT((NhuCau!$E$402:$E$406=$C382)*(NhuCau!S$402:S$406))),2)</f>
        <v>0</v>
      </c>
      <c r="Q382" s="2">
        <f>ROUND((SUMPRODUCT((NhuCau!$E$402:$E$406=CakyQuyhoach)*((NhuCau!T$402:T$406)/10))+SUMPRODUCT((NhuCau!$E$402:$E$406=Kykehoach)*((NhuCau!T$402:T$406)/5))+SUMPRODUCT((NhuCau!$E$402:$E$406=$C382)*(NhuCau!T$402:T$406))),2)</f>
        <v>0</v>
      </c>
      <c r="R382" s="2">
        <f>ROUND((SUMPRODUCT((NhuCau!$E$402:$E$406=CakyQuyhoach)*((NhuCau!U$402:U$406)/10))+SUMPRODUCT((NhuCau!$E$402:$E$406=Kykehoach)*((NhuCau!U$402:U$406)/5))+SUMPRODUCT((NhuCau!$E$402:$E$406=$C382)*(NhuCau!U$402:U$406))),2)</f>
        <v>0</v>
      </c>
      <c r="S382" s="2">
        <f>ROUND((SUMPRODUCT((NhuCau!$E$402:$E$406=CakyQuyhoach)*((NhuCau!V$402:V$406)/10))+SUMPRODUCT((NhuCau!$E$402:$E$406=Kykehoach)*((NhuCau!V$402:V$406)/5))+SUMPRODUCT((NhuCau!$E$402:$E$406=$C382)*(NhuCau!V$402:V$406))),2)</f>
        <v>0</v>
      </c>
      <c r="T382" s="2">
        <f>ROUND((SUMPRODUCT((NhuCau!$E$402:$E$406=CakyQuyhoach)*((NhuCau!W$402:W$406)/10))+SUMPRODUCT((NhuCau!$E$402:$E$406=Kykehoach)*((NhuCau!W$402:W$406)/5))+SUMPRODUCT((NhuCau!$E$402:$E$406=$C382)*(NhuCau!W$402:W$406))),2)</f>
        <v>0</v>
      </c>
      <c r="U382" s="2">
        <f>ROUND((SUMPRODUCT((NhuCau!$E$402:$E$406=CakyQuyhoach)*((NhuCau!X$402:X$406)/10))+SUMPRODUCT((NhuCau!$E$402:$E$406=Kykehoach)*((NhuCau!X$402:X$406)/5))+SUMPRODUCT((NhuCau!$E$402:$E$406=$C382)*(NhuCau!X$402:X$406))),2)</f>
        <v>0</v>
      </c>
      <c r="V382" s="2">
        <f>ROUND((SUMPRODUCT((NhuCau!$E$402:$E$406=CakyQuyhoach)*((NhuCau!Y$402:Y$406)/10))+SUMPRODUCT((NhuCau!$E$402:$E$406=Kykehoach)*((NhuCau!Y$402:Y$406)/5))+SUMPRODUCT((NhuCau!$E$402:$E$406=$C382)*(NhuCau!Y$402:Y$406))),2)</f>
        <v>0</v>
      </c>
      <c r="W382" s="2">
        <f>ROUND((SUMPRODUCT((NhuCau!$E$402:$E$406=CakyQuyhoach)*((NhuCau!Z$402:Z$406)/10))+SUMPRODUCT((NhuCau!$E$402:$E$406=Kykehoach)*((NhuCau!Z$402:Z$406)/5))+SUMPRODUCT((NhuCau!$E$402:$E$406=$C382)*(NhuCau!Z$402:Z$406))),2)</f>
        <v>0</v>
      </c>
      <c r="X382" s="2">
        <f>ROUND((SUMPRODUCT((NhuCau!$E$402:$E$406=CakyQuyhoach)*((NhuCau!AA$402:AA$406)/10))+SUMPRODUCT((NhuCau!$E$402:$E$406=Kykehoach)*((NhuCau!AA$402:AA$406)/5))+SUMPRODUCT((NhuCau!$E$402:$E$406=$C382)*(NhuCau!AA$402:AA$406))),2)</f>
        <v>0</v>
      </c>
      <c r="Y382" s="2">
        <f>ROUND((SUMPRODUCT((NhuCau!$E$402:$E$406=CakyQuyhoach)*((NhuCau!AB$402:AB$406)/10))+SUMPRODUCT((NhuCau!$E$402:$E$406=Kykehoach)*((NhuCau!AB$402:AB$406)/5))+SUMPRODUCT((NhuCau!$E$402:$E$406=$C382)*(NhuCau!AB$402:AB$406))),2)</f>
        <v>0</v>
      </c>
      <c r="Z382" s="2">
        <f>ROUND((SUMPRODUCT((NhuCau!$E$402:$E$406=CakyQuyhoach)*((NhuCau!AC$402:AC$406)/10))+SUMPRODUCT((NhuCau!$E$402:$E$406=Kykehoach)*((NhuCau!AC$402:AC$406)/5))+SUMPRODUCT((NhuCau!$E$402:$E$406=$C382)*(NhuCau!AC$402:AC$406))),2)</f>
        <v>0</v>
      </c>
      <c r="AA382" s="2">
        <f>ROUND((SUMPRODUCT((NhuCau!$E$402:$E$406=CakyQuyhoach)*((NhuCau!AD$402:AD$406)/10))+SUMPRODUCT((NhuCau!$E$402:$E$406=Kykehoach)*((NhuCau!AD$402:AD$406)/5))+SUMPRODUCT((NhuCau!$E$402:$E$406=$C382)*(NhuCau!AD$402:AD$406))),2)</f>
        <v>0</v>
      </c>
      <c r="AB382" s="2">
        <f>ROUND((SUMPRODUCT((NhuCau!$E$402:$E$406=CakyQuyhoach)*((NhuCau!AE$402:AE$406)/10))+SUMPRODUCT((NhuCau!$E$402:$E$406=Kykehoach)*((NhuCau!AE$402:AE$406)/5))+SUMPRODUCT((NhuCau!$E$402:$E$406=$C382)*(NhuCau!AE$402:AE$406))),2)</f>
        <v>0</v>
      </c>
      <c r="AC382" s="2">
        <f>ROUND((SUMPRODUCT((NhuCau!$E$402:$E$406=CakyQuyhoach)*((NhuCau!AF$402:AF$406)/10))+SUMPRODUCT((NhuCau!$E$402:$E$406=Kykehoach)*((NhuCau!AF$402:AF$406)/5))+SUMPRODUCT((NhuCau!$E$402:$E$406=$C382)*(NhuCau!AF$402:AF$406))),2)</f>
        <v>0</v>
      </c>
      <c r="AD382" s="2">
        <f>ROUND((SUMPRODUCT((NhuCau!$E$402:$E$406=CakyQuyhoach)*((NhuCau!AG$402:AG$406)/10))+SUMPRODUCT((NhuCau!$E$402:$E$406=Kykehoach)*((NhuCau!AG$402:AG$406)/5))+SUMPRODUCT((NhuCau!$E$402:$E$406=$C382)*(NhuCau!AG$402:AG$406))),2)</f>
        <v>0</v>
      </c>
      <c r="AE382" s="2">
        <f>ROUND((SUMPRODUCT((NhuCau!$E$402:$E$406=CakyQuyhoach)*((NhuCau!AH$402:AH$406)/10))+SUMPRODUCT((NhuCau!$E$402:$E$406=Kykehoach)*((NhuCau!AH$402:AH$406)/5))+SUMPRODUCT((NhuCau!$E$402:$E$406=$C382)*(NhuCau!AH$402:AH$406))),2)</f>
        <v>0</v>
      </c>
      <c r="AF382" s="2">
        <f>ROUND((SUMPRODUCT((NhuCau!$E$402:$E$406=CakyQuyhoach)*((NhuCau!AI$402:AI$406)/10))+SUMPRODUCT((NhuCau!$E$402:$E$406=Kykehoach)*((NhuCau!AI$402:AI$406)/5))+SUMPRODUCT((NhuCau!$E$402:$E$406=$C382)*(NhuCau!AI$402:AI$406))),2)</f>
        <v>0</v>
      </c>
      <c r="AG382" s="2">
        <f>ROUND((SUMPRODUCT((NhuCau!$E$402:$E$406=CakyQuyhoach)*((NhuCau!AJ$402:AJ$406)/10))+SUMPRODUCT((NhuCau!$E$402:$E$406=Kykehoach)*((NhuCau!AJ$402:AJ$406)/5))+SUMPRODUCT((NhuCau!$E$402:$E$406=$C382)*(NhuCau!AJ$402:AJ$406))),2)</f>
        <v>0</v>
      </c>
      <c r="AH382" s="2">
        <f>ROUND((SUMPRODUCT((NhuCau!$E$402:$E$406=CakyQuyhoach)*((NhuCau!AK$402:AK$406)/10))+SUMPRODUCT((NhuCau!$E$402:$E$406=Kykehoach)*((NhuCau!AK$402:AK$406)/5))+SUMPRODUCT((NhuCau!$E$402:$E$406=$C382)*(NhuCau!AK$402:AK$406))),2)</f>
        <v>0</v>
      </c>
      <c r="AI382" s="2">
        <f>ROUND((SUMPRODUCT((NhuCau!$E$402:$E$406=CakyQuyhoach)*((NhuCau!AL$402:AL$406)/10))+SUMPRODUCT((NhuCau!$E$402:$E$406=Kykehoach)*((NhuCau!AL$402:AL$406)/5))+SUMPRODUCT((NhuCau!$E$402:$E$406=$C382)*(NhuCau!AL$402:AL$406))),2)</f>
        <v>0</v>
      </c>
      <c r="AJ382" s="2">
        <f>ROUND((SUMPRODUCT((NhuCau!$E$402:$E$406=CakyQuyhoach)*((NhuCau!AM$402:AM$406)/10))+SUMPRODUCT((NhuCau!$E$402:$E$406=Kykehoach)*((NhuCau!AM$402:AM$406)/5))+SUMPRODUCT((NhuCau!$E$402:$E$406=$C382)*(NhuCau!AM$402:AM$406))),2)</f>
        <v>0</v>
      </c>
      <c r="AK382" s="2">
        <f>ROUND((SUMPRODUCT((NhuCau!$E$402:$E$406=CakyQuyhoach)*((NhuCau!AN$402:AN$406)/10))+SUMPRODUCT((NhuCau!$E$402:$E$406=Kykehoach)*((NhuCau!AN$402:AN$406)/5))+SUMPRODUCT((NhuCau!$E$402:$E$406=$C382)*(NhuCau!AN$402:AN$406))),2)</f>
        <v>0</v>
      </c>
      <c r="AL382" s="2">
        <f>ROUND((SUMPRODUCT((NhuCau!$E$402:$E$406=CakyQuyhoach)*((NhuCau!AO$402:AO$406)/10))+SUMPRODUCT((NhuCau!$E$402:$E$406=Kykehoach)*((NhuCau!AO$402:AO$406)/5))+SUMPRODUCT((NhuCau!$E$402:$E$406=$C382)*(NhuCau!AO$402:AO$406))),2)</f>
        <v>0</v>
      </c>
      <c r="AM382" s="2">
        <f>ROUND((SUMPRODUCT((NhuCau!$E$402:$E$406=CakyQuyhoach)*((NhuCau!AP$402:AP$406)/10))+SUMPRODUCT((NhuCau!$E$402:$E$406=Kykehoach)*((NhuCau!AP$402:AP$406)/5))+SUMPRODUCT((NhuCau!$E$402:$E$406=$C382)*(NhuCau!AP$402:AP$406))),2)</f>
        <v>0</v>
      </c>
      <c r="AN382" s="2">
        <f>ROUND((SUMPRODUCT((NhuCau!$E$402:$E$406=CakyQuyhoach)*((NhuCau!AQ$402:AQ$406)/10))+SUMPRODUCT((NhuCau!$E$402:$E$406=Kykehoach)*((NhuCau!AQ$402:AQ$406)/5))+SUMPRODUCT((NhuCau!$E$402:$E$406=$C382)*(NhuCau!AQ$402:AQ$406))),2)</f>
        <v>0</v>
      </c>
      <c r="AO382" s="2">
        <f>ROUND((SUMPRODUCT((NhuCau!$E$402:$E$406=CakyQuyhoach)*((NhuCau!AR$402:AR$406)/10))+SUMPRODUCT((NhuCau!$E$402:$E$406=Kykehoach)*((NhuCau!AR$402:AR$406)/5))+SUMPRODUCT((NhuCau!$E$402:$E$406=$C382)*(NhuCau!AR$402:AR$406))),2)</f>
        <v>0</v>
      </c>
      <c r="AP382" s="2">
        <f>ROUND((SUMPRODUCT((NhuCau!$E$402:$E$406=CakyQuyhoach)*((NhuCau!AS$402:AS$406)/10))+SUMPRODUCT((NhuCau!$E$402:$E$406=Kykehoach)*((NhuCau!AS$402:AS$406)/5))+SUMPRODUCT((NhuCau!$E$402:$E$406=$C382)*(NhuCau!AS$402:AS$406))),2)</f>
        <v>0</v>
      </c>
      <c r="AQ382" s="2">
        <f>ROUND((SUMPRODUCT((NhuCau!$E$402:$E$406=CakyQuyhoach)*((NhuCau!AT$402:AT$406)/10))+SUMPRODUCT((NhuCau!$E$402:$E$406=Kykehoach)*((NhuCau!AT$402:AT$406)/5))+SUMPRODUCT((NhuCau!$E$402:$E$406=$C382)*(NhuCau!AT$402:AT$406))),2)</f>
        <v>0</v>
      </c>
      <c r="AR382" s="2">
        <f>ROUND((SUMPRODUCT((NhuCau!$E$402:$E$406=CakyQuyhoach)*((NhuCau!AU$402:AU$406)/10))+SUMPRODUCT((NhuCau!$E$402:$E$406=Kykehoach)*((NhuCau!AU$402:AU$406)/5))+SUMPRODUCT((NhuCau!$E$402:$E$406=$C382)*(NhuCau!AU$402:AU$406))),2)</f>
        <v>0</v>
      </c>
      <c r="AS382" s="2">
        <f>ROUND((SUMPRODUCT((NhuCau!$E$402:$E$406=CakyQuyhoach)*((NhuCau!AV$402:AV$406)/10))+SUMPRODUCT((NhuCau!$E$402:$E$406=Kykehoach)*((NhuCau!AV$402:AV$406)/5))+SUMPRODUCT((NhuCau!$E$402:$E$406=$C382)*(NhuCau!AV$402:AV$406))),2)</f>
        <v>0</v>
      </c>
      <c r="AT382" s="2">
        <f>ROUND((SUMPRODUCT((NhuCau!$E$402:$E$406=CakyQuyhoach)*((NhuCau!AW$402:AW$406)/10))+SUMPRODUCT((NhuCau!$E$402:$E$406=Kykehoach)*((NhuCau!AW$402:AW$406)/5))+SUMPRODUCT((NhuCau!$E$402:$E$406=$C382)*(NhuCau!AW$402:AW$406))),2)</f>
        <v>0</v>
      </c>
      <c r="AU382" s="2">
        <f>ROUND((SUMPRODUCT((NhuCau!$E$402:$E$406=CakyQuyhoach)*((NhuCau!AX$402:AX$406)/10))+SUMPRODUCT((NhuCau!$E$402:$E$406=Kykehoach)*((NhuCau!AX$402:AX$406)/5))+SUMPRODUCT((NhuCau!$E$402:$E$406=$C382)*(NhuCau!AX$402:AX$406))),2)</f>
        <v>0</v>
      </c>
      <c r="AV382" s="2">
        <f>ROUND((SUMPRODUCT((NhuCau!$E$402:$E$406=CakyQuyhoach)*((NhuCau!AY$402:AY$406)/10))+SUMPRODUCT((NhuCau!$E$402:$E$406=Kykehoach)*((NhuCau!AY$402:AY$406)/5))+SUMPRODUCT((NhuCau!$E$402:$E$406=$C382)*(NhuCau!AY$402:AY$406))),2)</f>
        <v>0</v>
      </c>
      <c r="AW382" s="2">
        <f>ROUND((SUMPRODUCT((NhuCau!$E$402:$E$406=CakyQuyhoach)*((NhuCau!AZ$402:AZ$406)/10))+SUMPRODUCT((NhuCau!$E$402:$E$406=Kykehoach)*((NhuCau!AZ$402:AZ$406)/5))+SUMPRODUCT((NhuCau!$E$402:$E$406=$C382)*(NhuCau!AZ$402:AZ$406))),2)</f>
        <v>0</v>
      </c>
      <c r="AX382" s="2">
        <f>ROUND((SUMPRODUCT((NhuCau!$E$402:$E$406=CakyQuyhoach)*((NhuCau!BA$402:BA$406)/10))+SUMPRODUCT((NhuCau!$E$402:$E$406=Kykehoach)*((NhuCau!BA$402:BA$406)/5))+SUMPRODUCT((NhuCau!$E$402:$E$406=$C382)*(NhuCau!BA$402:BA$406))),2)</f>
        <v>0</v>
      </c>
      <c r="AY382" s="2">
        <f>ROUND((SUMPRODUCT((NhuCau!$E$402:$E$406=CakyQuyhoach)*((NhuCau!BB$402:BB$406)/10))+SUMPRODUCT((NhuCau!$E$402:$E$406=Kykehoach)*((NhuCau!BB$402:BB$406)/5))+SUMPRODUCT((NhuCau!$E$402:$E$406=$C382)*(NhuCau!BB$402:BB$406))),2)</f>
        <v>0</v>
      </c>
      <c r="AZ382" s="2">
        <f>ROUND((SUMPRODUCT((NhuCau!$E$402:$E$406=CakyQuyhoach)*((NhuCau!BD$402:BD$406)/10))+SUMPRODUCT((NhuCau!$E$402:$E$406=Kykehoach)*((NhuCau!BD$402:BD$406)/5))+SUMPRODUCT((NhuCau!$E$402:$E$406=$C382)*(NhuCau!BD$402:BD$406))),2)</f>
        <v>0</v>
      </c>
      <c r="BA382" s="2">
        <f>ROUND((SUMPRODUCT((NhuCau!$E$402:$E$406=CakyQuyhoach)*((NhuCau!BE$402:BE$406)/10))+SUMPRODUCT((NhuCau!$E$402:$E$406=Kykehoach)*((NhuCau!BE$402:BE$406)/5))+SUMPRODUCT((NhuCau!$E$402:$E$406=$C382)*(NhuCau!BE$402:BE$406))),2)</f>
        <v>0</v>
      </c>
      <c r="BB382" s="2">
        <f>ROUND((SUMPRODUCT((NhuCau!$E$402:$E$406=CakyQuyhoach)*((NhuCau!BF$402:BF$406)/10))+SUMPRODUCT((NhuCau!$E$402:$E$406=Kykehoach)*((NhuCau!BF$402:BF$406)/5))+SUMPRODUCT((NhuCau!$E$402:$E$406=$C382)*(NhuCau!BF$402:BF$406))),2)</f>
        <v>0</v>
      </c>
      <c r="BC382" s="2">
        <f>ROUND((SUMPRODUCT((NhuCau!$E$402:$E$406=CakyQuyhoach)*((NhuCau!BG$402:BG$406)/10))+SUMPRODUCT((NhuCau!$E$402:$E$406=Kykehoach)*((NhuCau!BG$402:BG$406)/5))+SUMPRODUCT((NhuCau!$E$402:$E$406=$C382)*(NhuCau!BG$402:BG$406))),2)</f>
        <v>0</v>
      </c>
      <c r="BD382" s="2">
        <f>ROUND((SUMPRODUCT((NhuCau!$E$402:$E$406=CakyQuyhoach)*((NhuCau!BH$402:BH$406)/10))+SUMPRODUCT((NhuCau!$E$402:$E$406=Kykehoach)*((NhuCau!BH$402:BH$406)/5))+SUMPRODUCT((NhuCau!$E$402:$E$406=$C382)*(NhuCau!BH$402:BH$406))),2)</f>
        <v>0</v>
      </c>
      <c r="BE382" s="2">
        <f>ROUND((SUMPRODUCT((NhuCau!$E$402:$E$406=CakyQuyhoach)*((NhuCau!BI$402:BI$406)/10))+SUMPRODUCT((NhuCau!$E$402:$E$406=Kykehoach)*((NhuCau!BI$402:BI$406)/5))+SUMPRODUCT((NhuCau!$E$402:$E$406=$C382)*(NhuCau!BI$402:BI$406))),2)</f>
        <v>0</v>
      </c>
      <c r="BF382" s="2">
        <f>ROUND((SUMPRODUCT((NhuCau!$E$402:$E$406=CakyQuyhoach)*((NhuCau!BJ$402:BJ$406)/10))+SUMPRODUCT((NhuCau!$E$402:$E$406=Kykehoach)*((NhuCau!BJ$402:BJ$406)/5))+SUMPRODUCT((NhuCau!$E$402:$E$406=$C382)*(NhuCau!BJ$402:BJ$406))),2)</f>
        <v>0</v>
      </c>
      <c r="BG382" s="2">
        <f>ROUND((SUMPRODUCT((NhuCau!$E$402:$E$406=CakyQuyhoach)*((NhuCau!BK$402:BK$406)/10))+SUMPRODUCT((NhuCau!$E$402:$E$406=Kykehoach)*((NhuCau!BK$402:BK$406)/5))+SUMPRODUCT((NhuCau!$E$402:$E$406=$C382)*(NhuCau!BK$402:BK$406))),2)</f>
        <v>0</v>
      </c>
    </row>
    <row r="383" spans="1:59" s="1" customFormat="1" ht="16.5" customHeight="1">
      <c r="A383" s="251" t="s">
        <v>42</v>
      </c>
      <c r="B383" s="252"/>
      <c r="C383" s="253" t="str">
        <f>BANGTINH!O8</f>
        <v>Năm 2027</v>
      </c>
      <c r="D383" s="246" t="s">
        <v>25</v>
      </c>
      <c r="E383" s="255">
        <f>SUM(F383:BG383)</f>
        <v>0</v>
      </c>
      <c r="F383" s="2">
        <f>ROUND((SUMPRODUCT((NhuCau!$E$402:$E$406=CakyQuyhoach)*((NhuCau!I$402:I$406)/10))+SUMPRODUCT((NhuCau!$E$402:$E$406=Kykehoach)*((NhuCau!I$402:I$406)/5))+SUMPRODUCT((NhuCau!$E$402:$E$406=$C383)*(NhuCau!I$402:I$406))),2)</f>
        <v>0</v>
      </c>
      <c r="G383" s="2">
        <f>ROUND((SUMPRODUCT((NhuCau!$E$402:$E$406=CakyQuyhoach)*((NhuCau!J$402:J$406)/10))+SUMPRODUCT((NhuCau!$E$402:$E$406=Kykehoach)*((NhuCau!J$402:J$406)/5))+SUMPRODUCT((NhuCau!$E$402:$E$406=$C383)*(NhuCau!J$402:J$406))),2)</f>
        <v>0</v>
      </c>
      <c r="H383" s="2">
        <f>ROUND((SUMPRODUCT((NhuCau!$E$402:$E$406=CakyQuyhoach)*((NhuCau!K$402:K$406)/10))+SUMPRODUCT((NhuCau!$E$402:$E$406=Kykehoach)*((NhuCau!K$402:K$406)/5))+SUMPRODUCT((NhuCau!$E$402:$E$406=$C383)*(NhuCau!K$402:K$406))),2)</f>
        <v>0</v>
      </c>
      <c r="I383" s="2">
        <f>ROUND((SUMPRODUCT((NhuCau!$E$402:$E$406=CakyQuyhoach)*((NhuCau!L$402:L$406)/10))+SUMPRODUCT((NhuCau!$E$402:$E$406=Kykehoach)*((NhuCau!L$402:L$406)/5))+SUMPRODUCT((NhuCau!$E$402:$E$406=$C383)*(NhuCau!L$402:L$406))),2)</f>
        <v>0</v>
      </c>
      <c r="J383" s="2">
        <f>ROUND((SUMPRODUCT((NhuCau!$E$402:$E$406=CakyQuyhoach)*((NhuCau!M$402:M$406)/10))+SUMPRODUCT((NhuCau!$E$402:$E$406=Kykehoach)*((NhuCau!M$402:M$406)/5))+SUMPRODUCT((NhuCau!$E$402:$E$406=$C383)*(NhuCau!M$402:M$406))),2)</f>
        <v>0</v>
      </c>
      <c r="K383" s="2">
        <f>ROUND((SUMPRODUCT((NhuCau!$E$402:$E$406=CakyQuyhoach)*((NhuCau!N$402:N$406)/10))+SUMPRODUCT((NhuCau!$E$402:$E$406=Kykehoach)*((NhuCau!N$402:N$406)/5))+SUMPRODUCT((NhuCau!$E$402:$E$406=$C383)*(NhuCau!N$402:N$406))),2)</f>
        <v>0</v>
      </c>
      <c r="L383" s="2">
        <f>ROUND((SUMPRODUCT((NhuCau!$E$402:$E$406=CakyQuyhoach)*((NhuCau!O$402:O$406)/10))+SUMPRODUCT((NhuCau!$E$402:$E$406=Kykehoach)*((NhuCau!O$402:O$406)/5))+SUMPRODUCT((NhuCau!$E$402:$E$406=$C383)*(NhuCau!O$402:O$406))),2)</f>
        <v>0</v>
      </c>
      <c r="M383" s="2">
        <f>ROUND((SUMPRODUCT((NhuCau!$E$402:$E$406=CakyQuyhoach)*((NhuCau!P$402:P$406)/10))+SUMPRODUCT((NhuCau!$E$402:$E$406=Kykehoach)*((NhuCau!P$402:P$406)/5))+SUMPRODUCT((NhuCau!$E$402:$E$406=$C383)*(NhuCau!P$402:P$406))),2)</f>
        <v>0</v>
      </c>
      <c r="N383" s="2">
        <f>ROUND((SUMPRODUCT((NhuCau!$E$402:$E$406=CakyQuyhoach)*((NhuCau!Q$402:Q$406)/10))+SUMPRODUCT((NhuCau!$E$402:$E$406=Kykehoach)*((NhuCau!Q$402:Q$406)/5))+SUMPRODUCT((NhuCau!$E$402:$E$406=$C383)*(NhuCau!Q$402:Q$406))),2)</f>
        <v>0</v>
      </c>
      <c r="O383" s="2">
        <f>ROUND((SUMPRODUCT((NhuCau!$E$402:$E$406=CakyQuyhoach)*((NhuCau!R$402:R$406)/10))+SUMPRODUCT((NhuCau!$E$402:$E$406=Kykehoach)*((NhuCau!R$402:R$406)/5))+SUMPRODUCT((NhuCau!$E$402:$E$406=$C383)*(NhuCau!R$402:R$406))),2)</f>
        <v>0</v>
      </c>
      <c r="P383" s="2">
        <f>ROUND((SUMPRODUCT((NhuCau!$E$402:$E$406=CakyQuyhoach)*((NhuCau!S$402:S$406)/10))+SUMPRODUCT((NhuCau!$E$402:$E$406=Kykehoach)*((NhuCau!S$402:S$406)/5))+SUMPRODUCT((NhuCau!$E$402:$E$406=$C383)*(NhuCau!S$402:S$406))),2)</f>
        <v>0</v>
      </c>
      <c r="Q383" s="2">
        <f>ROUND((SUMPRODUCT((NhuCau!$E$402:$E$406=CakyQuyhoach)*((NhuCau!T$402:T$406)/10))+SUMPRODUCT((NhuCau!$E$402:$E$406=Kykehoach)*((NhuCau!T$402:T$406)/5))+SUMPRODUCT((NhuCau!$E$402:$E$406=$C383)*(NhuCau!T$402:T$406))),2)</f>
        <v>0</v>
      </c>
      <c r="R383" s="2">
        <f>ROUND((SUMPRODUCT((NhuCau!$E$402:$E$406=CakyQuyhoach)*((NhuCau!U$402:U$406)/10))+SUMPRODUCT((NhuCau!$E$402:$E$406=Kykehoach)*((NhuCau!U$402:U$406)/5))+SUMPRODUCT((NhuCau!$E$402:$E$406=$C383)*(NhuCau!U$402:U$406))),2)</f>
        <v>0</v>
      </c>
      <c r="S383" s="2">
        <f>ROUND((SUMPRODUCT((NhuCau!$E$402:$E$406=CakyQuyhoach)*((NhuCau!V$402:V$406)/10))+SUMPRODUCT((NhuCau!$E$402:$E$406=Kykehoach)*((NhuCau!V$402:V$406)/5))+SUMPRODUCT((NhuCau!$E$402:$E$406=$C383)*(NhuCau!V$402:V$406))),2)</f>
        <v>0</v>
      </c>
      <c r="T383" s="2">
        <f>ROUND((SUMPRODUCT((NhuCau!$E$402:$E$406=CakyQuyhoach)*((NhuCau!W$402:W$406)/10))+SUMPRODUCT((NhuCau!$E$402:$E$406=Kykehoach)*((NhuCau!W$402:W$406)/5))+SUMPRODUCT((NhuCau!$E$402:$E$406=$C383)*(NhuCau!W$402:W$406))),2)</f>
        <v>0</v>
      </c>
      <c r="U383" s="2">
        <f>ROUND((SUMPRODUCT((NhuCau!$E$402:$E$406=CakyQuyhoach)*((NhuCau!X$402:X$406)/10))+SUMPRODUCT((NhuCau!$E$402:$E$406=Kykehoach)*((NhuCau!X$402:X$406)/5))+SUMPRODUCT((NhuCau!$E$402:$E$406=$C383)*(NhuCau!X$402:X$406))),2)</f>
        <v>0</v>
      </c>
      <c r="V383" s="2">
        <f>ROUND((SUMPRODUCT((NhuCau!$E$402:$E$406=CakyQuyhoach)*((NhuCau!Y$402:Y$406)/10))+SUMPRODUCT((NhuCau!$E$402:$E$406=Kykehoach)*((NhuCau!Y$402:Y$406)/5))+SUMPRODUCT((NhuCau!$E$402:$E$406=$C383)*(NhuCau!Y$402:Y$406))),2)</f>
        <v>0</v>
      </c>
      <c r="W383" s="2">
        <f>ROUND((SUMPRODUCT((NhuCau!$E$402:$E$406=CakyQuyhoach)*((NhuCau!Z$402:Z$406)/10))+SUMPRODUCT((NhuCau!$E$402:$E$406=Kykehoach)*((NhuCau!Z$402:Z$406)/5))+SUMPRODUCT((NhuCau!$E$402:$E$406=$C383)*(NhuCau!Z$402:Z$406))),2)</f>
        <v>0</v>
      </c>
      <c r="X383" s="2">
        <f>ROUND((SUMPRODUCT((NhuCau!$E$402:$E$406=CakyQuyhoach)*((NhuCau!AA$402:AA$406)/10))+SUMPRODUCT((NhuCau!$E$402:$E$406=Kykehoach)*((NhuCau!AA$402:AA$406)/5))+SUMPRODUCT((NhuCau!$E$402:$E$406=$C383)*(NhuCau!AA$402:AA$406))),2)</f>
        <v>0</v>
      </c>
      <c r="Y383" s="2">
        <f>ROUND((SUMPRODUCT((NhuCau!$E$402:$E$406=CakyQuyhoach)*((NhuCau!AB$402:AB$406)/10))+SUMPRODUCT((NhuCau!$E$402:$E$406=Kykehoach)*((NhuCau!AB$402:AB$406)/5))+SUMPRODUCT((NhuCau!$E$402:$E$406=$C383)*(NhuCau!AB$402:AB$406))),2)</f>
        <v>0</v>
      </c>
      <c r="Z383" s="2">
        <f>ROUND((SUMPRODUCT((NhuCau!$E$402:$E$406=CakyQuyhoach)*((NhuCau!AC$402:AC$406)/10))+SUMPRODUCT((NhuCau!$E$402:$E$406=Kykehoach)*((NhuCau!AC$402:AC$406)/5))+SUMPRODUCT((NhuCau!$E$402:$E$406=$C383)*(NhuCau!AC$402:AC$406))),2)</f>
        <v>0</v>
      </c>
      <c r="AA383" s="2">
        <f>ROUND((SUMPRODUCT((NhuCau!$E$402:$E$406=CakyQuyhoach)*((NhuCau!AD$402:AD$406)/10))+SUMPRODUCT((NhuCau!$E$402:$E$406=Kykehoach)*((NhuCau!AD$402:AD$406)/5))+SUMPRODUCT((NhuCau!$E$402:$E$406=$C383)*(NhuCau!AD$402:AD$406))),2)</f>
        <v>0</v>
      </c>
      <c r="AB383" s="2">
        <f>ROUND((SUMPRODUCT((NhuCau!$E$402:$E$406=CakyQuyhoach)*((NhuCau!AE$402:AE$406)/10))+SUMPRODUCT((NhuCau!$E$402:$E$406=Kykehoach)*((NhuCau!AE$402:AE$406)/5))+SUMPRODUCT((NhuCau!$E$402:$E$406=$C383)*(NhuCau!AE$402:AE$406))),2)</f>
        <v>0</v>
      </c>
      <c r="AC383" s="2">
        <f>ROUND((SUMPRODUCT((NhuCau!$E$402:$E$406=CakyQuyhoach)*((NhuCau!AF$402:AF$406)/10))+SUMPRODUCT((NhuCau!$E$402:$E$406=Kykehoach)*((NhuCau!AF$402:AF$406)/5))+SUMPRODUCT((NhuCau!$E$402:$E$406=$C383)*(NhuCau!AF$402:AF$406))),2)</f>
        <v>0</v>
      </c>
      <c r="AD383" s="2">
        <f>ROUND((SUMPRODUCT((NhuCau!$E$402:$E$406=CakyQuyhoach)*((NhuCau!AG$402:AG$406)/10))+SUMPRODUCT((NhuCau!$E$402:$E$406=Kykehoach)*((NhuCau!AG$402:AG$406)/5))+SUMPRODUCT((NhuCau!$E$402:$E$406=$C383)*(NhuCau!AG$402:AG$406))),2)</f>
        <v>0</v>
      </c>
      <c r="AE383" s="2">
        <f>ROUND((SUMPRODUCT((NhuCau!$E$402:$E$406=CakyQuyhoach)*((NhuCau!AH$402:AH$406)/10))+SUMPRODUCT((NhuCau!$E$402:$E$406=Kykehoach)*((NhuCau!AH$402:AH$406)/5))+SUMPRODUCT((NhuCau!$E$402:$E$406=$C383)*(NhuCau!AH$402:AH$406))),2)</f>
        <v>0</v>
      </c>
      <c r="AF383" s="2">
        <f>ROUND((SUMPRODUCT((NhuCau!$E$402:$E$406=CakyQuyhoach)*((NhuCau!AI$402:AI$406)/10))+SUMPRODUCT((NhuCau!$E$402:$E$406=Kykehoach)*((NhuCau!AI$402:AI$406)/5))+SUMPRODUCT((NhuCau!$E$402:$E$406=$C383)*(NhuCau!AI$402:AI$406))),2)</f>
        <v>0</v>
      </c>
      <c r="AG383" s="2">
        <f>ROUND((SUMPRODUCT((NhuCau!$E$402:$E$406=CakyQuyhoach)*((NhuCau!AJ$402:AJ$406)/10))+SUMPRODUCT((NhuCau!$E$402:$E$406=Kykehoach)*((NhuCau!AJ$402:AJ$406)/5))+SUMPRODUCT((NhuCau!$E$402:$E$406=$C383)*(NhuCau!AJ$402:AJ$406))),2)</f>
        <v>0</v>
      </c>
      <c r="AH383" s="2">
        <f>ROUND((SUMPRODUCT((NhuCau!$E$402:$E$406=CakyQuyhoach)*((NhuCau!AK$402:AK$406)/10))+SUMPRODUCT((NhuCau!$E$402:$E$406=Kykehoach)*((NhuCau!AK$402:AK$406)/5))+SUMPRODUCT((NhuCau!$E$402:$E$406=$C383)*(NhuCau!AK$402:AK$406))),2)</f>
        <v>0</v>
      </c>
      <c r="AI383" s="2">
        <f>ROUND((SUMPRODUCT((NhuCau!$E$402:$E$406=CakyQuyhoach)*((NhuCau!AL$402:AL$406)/10))+SUMPRODUCT((NhuCau!$E$402:$E$406=Kykehoach)*((NhuCau!AL$402:AL$406)/5))+SUMPRODUCT((NhuCau!$E$402:$E$406=$C383)*(NhuCau!AL$402:AL$406))),2)</f>
        <v>0</v>
      </c>
      <c r="AJ383" s="2">
        <f>ROUND((SUMPRODUCT((NhuCau!$E$402:$E$406=CakyQuyhoach)*((NhuCau!AM$402:AM$406)/10))+SUMPRODUCT((NhuCau!$E$402:$E$406=Kykehoach)*((NhuCau!AM$402:AM$406)/5))+SUMPRODUCT((NhuCau!$E$402:$E$406=$C383)*(NhuCau!AM$402:AM$406))),2)</f>
        <v>0</v>
      </c>
      <c r="AK383" s="2">
        <f>ROUND((SUMPRODUCT((NhuCau!$E$402:$E$406=CakyQuyhoach)*((NhuCau!AN$402:AN$406)/10))+SUMPRODUCT((NhuCau!$E$402:$E$406=Kykehoach)*((NhuCau!AN$402:AN$406)/5))+SUMPRODUCT((NhuCau!$E$402:$E$406=$C383)*(NhuCau!AN$402:AN$406))),2)</f>
        <v>0</v>
      </c>
      <c r="AL383" s="2">
        <f>ROUND((SUMPRODUCT((NhuCau!$E$402:$E$406=CakyQuyhoach)*((NhuCau!AO$402:AO$406)/10))+SUMPRODUCT((NhuCau!$E$402:$E$406=Kykehoach)*((NhuCau!AO$402:AO$406)/5))+SUMPRODUCT((NhuCau!$E$402:$E$406=$C383)*(NhuCau!AO$402:AO$406))),2)</f>
        <v>0</v>
      </c>
      <c r="AM383" s="2">
        <f>ROUND((SUMPRODUCT((NhuCau!$E$402:$E$406=CakyQuyhoach)*((NhuCau!AP$402:AP$406)/10))+SUMPRODUCT((NhuCau!$E$402:$E$406=Kykehoach)*((NhuCau!AP$402:AP$406)/5))+SUMPRODUCT((NhuCau!$E$402:$E$406=$C383)*(NhuCau!AP$402:AP$406))),2)</f>
        <v>0</v>
      </c>
      <c r="AN383" s="2">
        <f>ROUND((SUMPRODUCT((NhuCau!$E$402:$E$406=CakyQuyhoach)*((NhuCau!AQ$402:AQ$406)/10))+SUMPRODUCT((NhuCau!$E$402:$E$406=Kykehoach)*((NhuCau!AQ$402:AQ$406)/5))+SUMPRODUCT((NhuCau!$E$402:$E$406=$C383)*(NhuCau!AQ$402:AQ$406))),2)</f>
        <v>0</v>
      </c>
      <c r="AO383" s="2">
        <f>ROUND((SUMPRODUCT((NhuCau!$E$402:$E$406=CakyQuyhoach)*((NhuCau!AR$402:AR$406)/10))+SUMPRODUCT((NhuCau!$E$402:$E$406=Kykehoach)*((NhuCau!AR$402:AR$406)/5))+SUMPRODUCT((NhuCau!$E$402:$E$406=$C383)*(NhuCau!AR$402:AR$406))),2)</f>
        <v>0</v>
      </c>
      <c r="AP383" s="2">
        <f>ROUND((SUMPRODUCT((NhuCau!$E$402:$E$406=CakyQuyhoach)*((NhuCau!AS$402:AS$406)/10))+SUMPRODUCT((NhuCau!$E$402:$E$406=Kykehoach)*((NhuCau!AS$402:AS$406)/5))+SUMPRODUCT((NhuCau!$E$402:$E$406=$C383)*(NhuCau!AS$402:AS$406))),2)</f>
        <v>0</v>
      </c>
      <c r="AQ383" s="2">
        <f>ROUND((SUMPRODUCT((NhuCau!$E$402:$E$406=CakyQuyhoach)*((NhuCau!AT$402:AT$406)/10))+SUMPRODUCT((NhuCau!$E$402:$E$406=Kykehoach)*((NhuCau!AT$402:AT$406)/5))+SUMPRODUCT((NhuCau!$E$402:$E$406=$C383)*(NhuCau!AT$402:AT$406))),2)</f>
        <v>0</v>
      </c>
      <c r="AR383" s="2">
        <f>ROUND((SUMPRODUCT((NhuCau!$E$402:$E$406=CakyQuyhoach)*((NhuCau!AU$402:AU$406)/10))+SUMPRODUCT((NhuCau!$E$402:$E$406=Kykehoach)*((NhuCau!AU$402:AU$406)/5))+SUMPRODUCT((NhuCau!$E$402:$E$406=$C383)*(NhuCau!AU$402:AU$406))),2)</f>
        <v>0</v>
      </c>
      <c r="AS383" s="2">
        <f>ROUND((SUMPRODUCT((NhuCau!$E$402:$E$406=CakyQuyhoach)*((NhuCau!AV$402:AV$406)/10))+SUMPRODUCT((NhuCau!$E$402:$E$406=Kykehoach)*((NhuCau!AV$402:AV$406)/5))+SUMPRODUCT((NhuCau!$E$402:$E$406=$C383)*(NhuCau!AV$402:AV$406))),2)</f>
        <v>0</v>
      </c>
      <c r="AT383" s="2">
        <f>ROUND((SUMPRODUCT((NhuCau!$E$402:$E$406=CakyQuyhoach)*((NhuCau!AW$402:AW$406)/10))+SUMPRODUCT((NhuCau!$E$402:$E$406=Kykehoach)*((NhuCau!AW$402:AW$406)/5))+SUMPRODUCT((NhuCau!$E$402:$E$406=$C383)*(NhuCau!AW$402:AW$406))),2)</f>
        <v>0</v>
      </c>
      <c r="AU383" s="2">
        <f>ROUND((SUMPRODUCT((NhuCau!$E$402:$E$406=CakyQuyhoach)*((NhuCau!AX$402:AX$406)/10))+SUMPRODUCT((NhuCau!$E$402:$E$406=Kykehoach)*((NhuCau!AX$402:AX$406)/5))+SUMPRODUCT((NhuCau!$E$402:$E$406=$C383)*(NhuCau!AX$402:AX$406))),2)</f>
        <v>0</v>
      </c>
      <c r="AV383" s="2">
        <f>ROUND((SUMPRODUCT((NhuCau!$E$402:$E$406=CakyQuyhoach)*((NhuCau!AY$402:AY$406)/10))+SUMPRODUCT((NhuCau!$E$402:$E$406=Kykehoach)*((NhuCau!AY$402:AY$406)/5))+SUMPRODUCT((NhuCau!$E$402:$E$406=$C383)*(NhuCau!AY$402:AY$406))),2)</f>
        <v>0</v>
      </c>
      <c r="AW383" s="2">
        <f>ROUND((SUMPRODUCT((NhuCau!$E$402:$E$406=CakyQuyhoach)*((NhuCau!AZ$402:AZ$406)/10))+SUMPRODUCT((NhuCau!$E$402:$E$406=Kykehoach)*((NhuCau!AZ$402:AZ$406)/5))+SUMPRODUCT((NhuCau!$E$402:$E$406=$C383)*(NhuCau!AZ$402:AZ$406))),2)</f>
        <v>0</v>
      </c>
      <c r="AX383" s="2">
        <f>ROUND((SUMPRODUCT((NhuCau!$E$402:$E$406=CakyQuyhoach)*((NhuCau!BA$402:BA$406)/10))+SUMPRODUCT((NhuCau!$E$402:$E$406=Kykehoach)*((NhuCau!BA$402:BA$406)/5))+SUMPRODUCT((NhuCau!$E$402:$E$406=$C383)*(NhuCau!BA$402:BA$406))),2)</f>
        <v>0</v>
      </c>
      <c r="AY383" s="2">
        <f>ROUND((SUMPRODUCT((NhuCau!$E$402:$E$406=CakyQuyhoach)*((NhuCau!BB$402:BB$406)/10))+SUMPRODUCT((NhuCau!$E$402:$E$406=Kykehoach)*((NhuCau!BB$402:BB$406)/5))+SUMPRODUCT((NhuCau!$E$402:$E$406=$C383)*(NhuCau!BB$402:BB$406))),2)</f>
        <v>0</v>
      </c>
      <c r="AZ383" s="2">
        <f>ROUND((SUMPRODUCT((NhuCau!$E$402:$E$406=CakyQuyhoach)*((NhuCau!BD$402:BD$406)/10))+SUMPRODUCT((NhuCau!$E$402:$E$406=Kykehoach)*((NhuCau!BD$402:BD$406)/5))+SUMPRODUCT((NhuCau!$E$402:$E$406=$C383)*(NhuCau!BD$402:BD$406))),2)</f>
        <v>0</v>
      </c>
      <c r="BA383" s="2">
        <f>ROUND((SUMPRODUCT((NhuCau!$E$402:$E$406=CakyQuyhoach)*((NhuCau!BE$402:BE$406)/10))+SUMPRODUCT((NhuCau!$E$402:$E$406=Kykehoach)*((NhuCau!BE$402:BE$406)/5))+SUMPRODUCT((NhuCau!$E$402:$E$406=$C383)*(NhuCau!BE$402:BE$406))),2)</f>
        <v>0</v>
      </c>
      <c r="BB383" s="2">
        <f>ROUND((SUMPRODUCT((NhuCau!$E$402:$E$406=CakyQuyhoach)*((NhuCau!BF$402:BF$406)/10))+SUMPRODUCT((NhuCau!$E$402:$E$406=Kykehoach)*((NhuCau!BF$402:BF$406)/5))+SUMPRODUCT((NhuCau!$E$402:$E$406=$C383)*(NhuCau!BF$402:BF$406))),2)</f>
        <v>0</v>
      </c>
      <c r="BC383" s="2">
        <f>ROUND((SUMPRODUCT((NhuCau!$E$402:$E$406=CakyQuyhoach)*((NhuCau!BG$402:BG$406)/10))+SUMPRODUCT((NhuCau!$E$402:$E$406=Kykehoach)*((NhuCau!BG$402:BG$406)/5))+SUMPRODUCT((NhuCau!$E$402:$E$406=$C383)*(NhuCau!BG$402:BG$406))),2)</f>
        <v>0</v>
      </c>
      <c r="BD383" s="2">
        <f>ROUND((SUMPRODUCT((NhuCau!$E$402:$E$406=CakyQuyhoach)*((NhuCau!BH$402:BH$406)/10))+SUMPRODUCT((NhuCau!$E$402:$E$406=Kykehoach)*((NhuCau!BH$402:BH$406)/5))+SUMPRODUCT((NhuCau!$E$402:$E$406=$C383)*(NhuCau!BH$402:BH$406))),2)</f>
        <v>0</v>
      </c>
      <c r="BE383" s="2">
        <f>ROUND((SUMPRODUCT((NhuCau!$E$402:$E$406=CakyQuyhoach)*((NhuCau!BI$402:BI$406)/10))+SUMPRODUCT((NhuCau!$E$402:$E$406=Kykehoach)*((NhuCau!BI$402:BI$406)/5))+SUMPRODUCT((NhuCau!$E$402:$E$406=$C383)*(NhuCau!BI$402:BI$406))),2)</f>
        <v>0</v>
      </c>
      <c r="BF383" s="2">
        <f>ROUND((SUMPRODUCT((NhuCau!$E$402:$E$406=CakyQuyhoach)*((NhuCau!BJ$402:BJ$406)/10))+SUMPRODUCT((NhuCau!$E$402:$E$406=Kykehoach)*((NhuCau!BJ$402:BJ$406)/5))+SUMPRODUCT((NhuCau!$E$402:$E$406=$C383)*(NhuCau!BJ$402:BJ$406))),2)</f>
        <v>0</v>
      </c>
      <c r="BG383" s="2">
        <f>ROUND((SUMPRODUCT((NhuCau!$E$402:$E$406=CakyQuyhoach)*((NhuCau!BK$402:BK$406)/10))+SUMPRODUCT((NhuCau!$E$402:$E$406=Kykehoach)*((NhuCau!BK$402:BK$406)/5))+SUMPRODUCT((NhuCau!$E$402:$E$406=$C383)*(NhuCau!BK$402:BK$406))),2)</f>
        <v>0</v>
      </c>
    </row>
    <row r="384" spans="1:59" s="1" customFormat="1" ht="16.5" customHeight="1">
      <c r="A384" s="251" t="s">
        <v>42</v>
      </c>
      <c r="B384" s="252"/>
      <c r="C384" s="253" t="str">
        <f>BANGTINH!O9</f>
        <v>Năm 2028</v>
      </c>
      <c r="D384" s="246" t="s">
        <v>25</v>
      </c>
      <c r="E384" s="255">
        <f>SUM(F384:BG384)</f>
        <v>0</v>
      </c>
      <c r="F384" s="2">
        <f>ROUND((SUMPRODUCT((NhuCau!$E$402:$E$406=CakyQuyhoach)*((NhuCau!I$402:I$406)/10))+SUMPRODUCT((NhuCau!$E$402:$E$406=Kykehoach)*((NhuCau!I$402:I$406)/5))+SUMPRODUCT((NhuCau!$E$402:$E$406=$C384)*(NhuCau!I$402:I$406))),2)</f>
        <v>0</v>
      </c>
      <c r="G384" s="2">
        <f>ROUND((SUMPRODUCT((NhuCau!$E$402:$E$406=CakyQuyhoach)*((NhuCau!J$402:J$406)/10))+SUMPRODUCT((NhuCau!$E$402:$E$406=Kykehoach)*((NhuCau!J$402:J$406)/5))+SUMPRODUCT((NhuCau!$E$402:$E$406=$C384)*(NhuCau!J$402:J$406))),2)</f>
        <v>0</v>
      </c>
      <c r="H384" s="2">
        <f>ROUND((SUMPRODUCT((NhuCau!$E$402:$E$406=CakyQuyhoach)*((NhuCau!K$402:K$406)/10))+SUMPRODUCT((NhuCau!$E$402:$E$406=Kykehoach)*((NhuCau!K$402:K$406)/5))+SUMPRODUCT((NhuCau!$E$402:$E$406=$C384)*(NhuCau!K$402:K$406))),2)</f>
        <v>0</v>
      </c>
      <c r="I384" s="2">
        <f>ROUND((SUMPRODUCT((NhuCau!$E$402:$E$406=CakyQuyhoach)*((NhuCau!L$402:L$406)/10))+SUMPRODUCT((NhuCau!$E$402:$E$406=Kykehoach)*((NhuCau!L$402:L$406)/5))+SUMPRODUCT((NhuCau!$E$402:$E$406=$C384)*(NhuCau!L$402:L$406))),2)</f>
        <v>0</v>
      </c>
      <c r="J384" s="2">
        <f>ROUND((SUMPRODUCT((NhuCau!$E$402:$E$406=CakyQuyhoach)*((NhuCau!M$402:M$406)/10))+SUMPRODUCT((NhuCau!$E$402:$E$406=Kykehoach)*((NhuCau!M$402:M$406)/5))+SUMPRODUCT((NhuCau!$E$402:$E$406=$C384)*(NhuCau!M$402:M$406))),2)</f>
        <v>0</v>
      </c>
      <c r="K384" s="2">
        <f>ROUND((SUMPRODUCT((NhuCau!$E$402:$E$406=CakyQuyhoach)*((NhuCau!N$402:N$406)/10))+SUMPRODUCT((NhuCau!$E$402:$E$406=Kykehoach)*((NhuCau!N$402:N$406)/5))+SUMPRODUCT((NhuCau!$E$402:$E$406=$C384)*(NhuCau!N$402:N$406))),2)</f>
        <v>0</v>
      </c>
      <c r="L384" s="2">
        <f>ROUND((SUMPRODUCT((NhuCau!$E$402:$E$406=CakyQuyhoach)*((NhuCau!O$402:O$406)/10))+SUMPRODUCT((NhuCau!$E$402:$E$406=Kykehoach)*((NhuCau!O$402:O$406)/5))+SUMPRODUCT((NhuCau!$E$402:$E$406=$C384)*(NhuCau!O$402:O$406))),2)</f>
        <v>0</v>
      </c>
      <c r="M384" s="2">
        <f>ROUND((SUMPRODUCT((NhuCau!$E$402:$E$406=CakyQuyhoach)*((NhuCau!P$402:P$406)/10))+SUMPRODUCT((NhuCau!$E$402:$E$406=Kykehoach)*((NhuCau!P$402:P$406)/5))+SUMPRODUCT((NhuCau!$E$402:$E$406=$C384)*(NhuCau!P$402:P$406))),2)</f>
        <v>0</v>
      </c>
      <c r="N384" s="2">
        <f>ROUND((SUMPRODUCT((NhuCau!$E$402:$E$406=CakyQuyhoach)*((NhuCau!Q$402:Q$406)/10))+SUMPRODUCT((NhuCau!$E$402:$E$406=Kykehoach)*((NhuCau!Q$402:Q$406)/5))+SUMPRODUCT((NhuCau!$E$402:$E$406=$C384)*(NhuCau!Q$402:Q$406))),2)</f>
        <v>0</v>
      </c>
      <c r="O384" s="2">
        <f>ROUND((SUMPRODUCT((NhuCau!$E$402:$E$406=CakyQuyhoach)*((NhuCau!R$402:R$406)/10))+SUMPRODUCT((NhuCau!$E$402:$E$406=Kykehoach)*((NhuCau!R$402:R$406)/5))+SUMPRODUCT((NhuCau!$E$402:$E$406=$C384)*(NhuCau!R$402:R$406))),2)</f>
        <v>0</v>
      </c>
      <c r="P384" s="2">
        <f>ROUND((SUMPRODUCT((NhuCau!$E$402:$E$406=CakyQuyhoach)*((NhuCau!S$402:S$406)/10))+SUMPRODUCT((NhuCau!$E$402:$E$406=Kykehoach)*((NhuCau!S$402:S$406)/5))+SUMPRODUCT((NhuCau!$E$402:$E$406=$C384)*(NhuCau!S$402:S$406))),2)</f>
        <v>0</v>
      </c>
      <c r="Q384" s="2">
        <f>ROUND((SUMPRODUCT((NhuCau!$E$402:$E$406=CakyQuyhoach)*((NhuCau!T$402:T$406)/10))+SUMPRODUCT((NhuCau!$E$402:$E$406=Kykehoach)*((NhuCau!T$402:T$406)/5))+SUMPRODUCT((NhuCau!$E$402:$E$406=$C384)*(NhuCau!T$402:T$406))),2)</f>
        <v>0</v>
      </c>
      <c r="R384" s="2">
        <f>ROUND((SUMPRODUCT((NhuCau!$E$402:$E$406=CakyQuyhoach)*((NhuCau!U$402:U$406)/10))+SUMPRODUCT((NhuCau!$E$402:$E$406=Kykehoach)*((NhuCau!U$402:U$406)/5))+SUMPRODUCT((NhuCau!$E$402:$E$406=$C384)*(NhuCau!U$402:U$406))),2)</f>
        <v>0</v>
      </c>
      <c r="S384" s="2">
        <f>ROUND((SUMPRODUCT((NhuCau!$E$402:$E$406=CakyQuyhoach)*((NhuCau!V$402:V$406)/10))+SUMPRODUCT((NhuCau!$E$402:$E$406=Kykehoach)*((NhuCau!V$402:V$406)/5))+SUMPRODUCT((NhuCau!$E$402:$E$406=$C384)*(NhuCau!V$402:V$406))),2)</f>
        <v>0</v>
      </c>
      <c r="T384" s="2">
        <f>ROUND((SUMPRODUCT((NhuCau!$E$402:$E$406=CakyQuyhoach)*((NhuCau!W$402:W$406)/10))+SUMPRODUCT((NhuCau!$E$402:$E$406=Kykehoach)*((NhuCau!W$402:W$406)/5))+SUMPRODUCT((NhuCau!$E$402:$E$406=$C384)*(NhuCau!W$402:W$406))),2)</f>
        <v>0</v>
      </c>
      <c r="U384" s="2">
        <f>ROUND((SUMPRODUCT((NhuCau!$E$402:$E$406=CakyQuyhoach)*((NhuCau!X$402:X$406)/10))+SUMPRODUCT((NhuCau!$E$402:$E$406=Kykehoach)*((NhuCau!X$402:X$406)/5))+SUMPRODUCT((NhuCau!$E$402:$E$406=$C384)*(NhuCau!X$402:X$406))),2)</f>
        <v>0</v>
      </c>
      <c r="V384" s="2">
        <f>ROUND((SUMPRODUCT((NhuCau!$E$402:$E$406=CakyQuyhoach)*((NhuCau!Y$402:Y$406)/10))+SUMPRODUCT((NhuCau!$E$402:$E$406=Kykehoach)*((NhuCau!Y$402:Y$406)/5))+SUMPRODUCT((NhuCau!$E$402:$E$406=$C384)*(NhuCau!Y$402:Y$406))),2)</f>
        <v>0</v>
      </c>
      <c r="W384" s="2">
        <f>ROUND((SUMPRODUCT((NhuCau!$E$402:$E$406=CakyQuyhoach)*((NhuCau!Z$402:Z$406)/10))+SUMPRODUCT((NhuCau!$E$402:$E$406=Kykehoach)*((NhuCau!Z$402:Z$406)/5))+SUMPRODUCT((NhuCau!$E$402:$E$406=$C384)*(NhuCau!Z$402:Z$406))),2)</f>
        <v>0</v>
      </c>
      <c r="X384" s="2">
        <f>ROUND((SUMPRODUCT((NhuCau!$E$402:$E$406=CakyQuyhoach)*((NhuCau!AA$402:AA$406)/10))+SUMPRODUCT((NhuCau!$E$402:$E$406=Kykehoach)*((NhuCau!AA$402:AA$406)/5))+SUMPRODUCT((NhuCau!$E$402:$E$406=$C384)*(NhuCau!AA$402:AA$406))),2)</f>
        <v>0</v>
      </c>
      <c r="Y384" s="2">
        <f>ROUND((SUMPRODUCT((NhuCau!$E$402:$E$406=CakyQuyhoach)*((NhuCau!AB$402:AB$406)/10))+SUMPRODUCT((NhuCau!$E$402:$E$406=Kykehoach)*((NhuCau!AB$402:AB$406)/5))+SUMPRODUCT((NhuCau!$E$402:$E$406=$C384)*(NhuCau!AB$402:AB$406))),2)</f>
        <v>0</v>
      </c>
      <c r="Z384" s="2">
        <f>ROUND((SUMPRODUCT((NhuCau!$E$402:$E$406=CakyQuyhoach)*((NhuCau!AC$402:AC$406)/10))+SUMPRODUCT((NhuCau!$E$402:$E$406=Kykehoach)*((NhuCau!AC$402:AC$406)/5))+SUMPRODUCT((NhuCau!$E$402:$E$406=$C384)*(NhuCau!AC$402:AC$406))),2)</f>
        <v>0</v>
      </c>
      <c r="AA384" s="2">
        <f>ROUND((SUMPRODUCT((NhuCau!$E$402:$E$406=CakyQuyhoach)*((NhuCau!AD$402:AD$406)/10))+SUMPRODUCT((NhuCau!$E$402:$E$406=Kykehoach)*((NhuCau!AD$402:AD$406)/5))+SUMPRODUCT((NhuCau!$E$402:$E$406=$C384)*(NhuCau!AD$402:AD$406))),2)</f>
        <v>0</v>
      </c>
      <c r="AB384" s="2">
        <f>ROUND((SUMPRODUCT((NhuCau!$E$402:$E$406=CakyQuyhoach)*((NhuCau!AE$402:AE$406)/10))+SUMPRODUCT((NhuCau!$E$402:$E$406=Kykehoach)*((NhuCau!AE$402:AE$406)/5))+SUMPRODUCT((NhuCau!$E$402:$E$406=$C384)*(NhuCau!AE$402:AE$406))),2)</f>
        <v>0</v>
      </c>
      <c r="AC384" s="2">
        <f>ROUND((SUMPRODUCT((NhuCau!$E$402:$E$406=CakyQuyhoach)*((NhuCau!AF$402:AF$406)/10))+SUMPRODUCT((NhuCau!$E$402:$E$406=Kykehoach)*((NhuCau!AF$402:AF$406)/5))+SUMPRODUCT((NhuCau!$E$402:$E$406=$C384)*(NhuCau!AF$402:AF$406))),2)</f>
        <v>0</v>
      </c>
      <c r="AD384" s="2">
        <f>ROUND((SUMPRODUCT((NhuCau!$E$402:$E$406=CakyQuyhoach)*((NhuCau!AG$402:AG$406)/10))+SUMPRODUCT((NhuCau!$E$402:$E$406=Kykehoach)*((NhuCau!AG$402:AG$406)/5))+SUMPRODUCT((NhuCau!$E$402:$E$406=$C384)*(NhuCau!AG$402:AG$406))),2)</f>
        <v>0</v>
      </c>
      <c r="AE384" s="2">
        <f>ROUND((SUMPRODUCT((NhuCau!$E$402:$E$406=CakyQuyhoach)*((NhuCau!AH$402:AH$406)/10))+SUMPRODUCT((NhuCau!$E$402:$E$406=Kykehoach)*((NhuCau!AH$402:AH$406)/5))+SUMPRODUCT((NhuCau!$E$402:$E$406=$C384)*(NhuCau!AH$402:AH$406))),2)</f>
        <v>0</v>
      </c>
      <c r="AF384" s="2">
        <f>ROUND((SUMPRODUCT((NhuCau!$E$402:$E$406=CakyQuyhoach)*((NhuCau!AI$402:AI$406)/10))+SUMPRODUCT((NhuCau!$E$402:$E$406=Kykehoach)*((NhuCau!AI$402:AI$406)/5))+SUMPRODUCT((NhuCau!$E$402:$E$406=$C384)*(NhuCau!AI$402:AI$406))),2)</f>
        <v>0</v>
      </c>
      <c r="AG384" s="2">
        <f>ROUND((SUMPRODUCT((NhuCau!$E$402:$E$406=CakyQuyhoach)*((NhuCau!AJ$402:AJ$406)/10))+SUMPRODUCT((NhuCau!$E$402:$E$406=Kykehoach)*((NhuCau!AJ$402:AJ$406)/5))+SUMPRODUCT((NhuCau!$E$402:$E$406=$C384)*(NhuCau!AJ$402:AJ$406))),2)</f>
        <v>0</v>
      </c>
      <c r="AH384" s="2">
        <f>ROUND((SUMPRODUCT((NhuCau!$E$402:$E$406=CakyQuyhoach)*((NhuCau!AK$402:AK$406)/10))+SUMPRODUCT((NhuCau!$E$402:$E$406=Kykehoach)*((NhuCau!AK$402:AK$406)/5))+SUMPRODUCT((NhuCau!$E$402:$E$406=$C384)*(NhuCau!AK$402:AK$406))),2)</f>
        <v>0</v>
      </c>
      <c r="AI384" s="2">
        <f>ROUND((SUMPRODUCT((NhuCau!$E$402:$E$406=CakyQuyhoach)*((NhuCau!AL$402:AL$406)/10))+SUMPRODUCT((NhuCau!$E$402:$E$406=Kykehoach)*((NhuCau!AL$402:AL$406)/5))+SUMPRODUCT((NhuCau!$E$402:$E$406=$C384)*(NhuCau!AL$402:AL$406))),2)</f>
        <v>0</v>
      </c>
      <c r="AJ384" s="2">
        <f>ROUND((SUMPRODUCT((NhuCau!$E$402:$E$406=CakyQuyhoach)*((NhuCau!AM$402:AM$406)/10))+SUMPRODUCT((NhuCau!$E$402:$E$406=Kykehoach)*((NhuCau!AM$402:AM$406)/5))+SUMPRODUCT((NhuCau!$E$402:$E$406=$C384)*(NhuCau!AM$402:AM$406))),2)</f>
        <v>0</v>
      </c>
      <c r="AK384" s="2">
        <f>ROUND((SUMPRODUCT((NhuCau!$E$402:$E$406=CakyQuyhoach)*((NhuCau!AN$402:AN$406)/10))+SUMPRODUCT((NhuCau!$E$402:$E$406=Kykehoach)*((NhuCau!AN$402:AN$406)/5))+SUMPRODUCT((NhuCau!$E$402:$E$406=$C384)*(NhuCau!AN$402:AN$406))),2)</f>
        <v>0</v>
      </c>
      <c r="AL384" s="2">
        <f>ROUND((SUMPRODUCT((NhuCau!$E$402:$E$406=CakyQuyhoach)*((NhuCau!AO$402:AO$406)/10))+SUMPRODUCT((NhuCau!$E$402:$E$406=Kykehoach)*((NhuCau!AO$402:AO$406)/5))+SUMPRODUCT((NhuCau!$E$402:$E$406=$C384)*(NhuCau!AO$402:AO$406))),2)</f>
        <v>0</v>
      </c>
      <c r="AM384" s="2">
        <f>ROUND((SUMPRODUCT((NhuCau!$E$402:$E$406=CakyQuyhoach)*((NhuCau!AP$402:AP$406)/10))+SUMPRODUCT((NhuCau!$E$402:$E$406=Kykehoach)*((NhuCau!AP$402:AP$406)/5))+SUMPRODUCT((NhuCau!$E$402:$E$406=$C384)*(NhuCau!AP$402:AP$406))),2)</f>
        <v>0</v>
      </c>
      <c r="AN384" s="2">
        <f>ROUND((SUMPRODUCT((NhuCau!$E$402:$E$406=CakyQuyhoach)*((NhuCau!AQ$402:AQ$406)/10))+SUMPRODUCT((NhuCau!$E$402:$E$406=Kykehoach)*((NhuCau!AQ$402:AQ$406)/5))+SUMPRODUCT((NhuCau!$E$402:$E$406=$C384)*(NhuCau!AQ$402:AQ$406))),2)</f>
        <v>0</v>
      </c>
      <c r="AO384" s="2">
        <f>ROUND((SUMPRODUCT((NhuCau!$E$402:$E$406=CakyQuyhoach)*((NhuCau!AR$402:AR$406)/10))+SUMPRODUCT((NhuCau!$E$402:$E$406=Kykehoach)*((NhuCau!AR$402:AR$406)/5))+SUMPRODUCT((NhuCau!$E$402:$E$406=$C384)*(NhuCau!AR$402:AR$406))),2)</f>
        <v>0</v>
      </c>
      <c r="AP384" s="2">
        <f>ROUND((SUMPRODUCT((NhuCau!$E$402:$E$406=CakyQuyhoach)*((NhuCau!AS$402:AS$406)/10))+SUMPRODUCT((NhuCau!$E$402:$E$406=Kykehoach)*((NhuCau!AS$402:AS$406)/5))+SUMPRODUCT((NhuCau!$E$402:$E$406=$C384)*(NhuCau!AS$402:AS$406))),2)</f>
        <v>0</v>
      </c>
      <c r="AQ384" s="2">
        <f>ROUND((SUMPRODUCT((NhuCau!$E$402:$E$406=CakyQuyhoach)*((NhuCau!AT$402:AT$406)/10))+SUMPRODUCT((NhuCau!$E$402:$E$406=Kykehoach)*((NhuCau!AT$402:AT$406)/5))+SUMPRODUCT((NhuCau!$E$402:$E$406=$C384)*(NhuCau!AT$402:AT$406))),2)</f>
        <v>0</v>
      </c>
      <c r="AR384" s="2">
        <f>ROUND((SUMPRODUCT((NhuCau!$E$402:$E$406=CakyQuyhoach)*((NhuCau!AU$402:AU$406)/10))+SUMPRODUCT((NhuCau!$E$402:$E$406=Kykehoach)*((NhuCau!AU$402:AU$406)/5))+SUMPRODUCT((NhuCau!$E$402:$E$406=$C384)*(NhuCau!AU$402:AU$406))),2)</f>
        <v>0</v>
      </c>
      <c r="AS384" s="2">
        <f>ROUND((SUMPRODUCT((NhuCau!$E$402:$E$406=CakyQuyhoach)*((NhuCau!AV$402:AV$406)/10))+SUMPRODUCT((NhuCau!$E$402:$E$406=Kykehoach)*((NhuCau!AV$402:AV$406)/5))+SUMPRODUCT((NhuCau!$E$402:$E$406=$C384)*(NhuCau!AV$402:AV$406))),2)</f>
        <v>0</v>
      </c>
      <c r="AT384" s="2">
        <f>ROUND((SUMPRODUCT((NhuCau!$E$402:$E$406=CakyQuyhoach)*((NhuCau!AW$402:AW$406)/10))+SUMPRODUCT((NhuCau!$E$402:$E$406=Kykehoach)*((NhuCau!AW$402:AW$406)/5))+SUMPRODUCT((NhuCau!$E$402:$E$406=$C384)*(NhuCau!AW$402:AW$406))),2)</f>
        <v>0</v>
      </c>
      <c r="AU384" s="2">
        <f>ROUND((SUMPRODUCT((NhuCau!$E$402:$E$406=CakyQuyhoach)*((NhuCau!AX$402:AX$406)/10))+SUMPRODUCT((NhuCau!$E$402:$E$406=Kykehoach)*((NhuCau!AX$402:AX$406)/5))+SUMPRODUCT((NhuCau!$E$402:$E$406=$C384)*(NhuCau!AX$402:AX$406))),2)</f>
        <v>0</v>
      </c>
      <c r="AV384" s="2">
        <f>ROUND((SUMPRODUCT((NhuCau!$E$402:$E$406=CakyQuyhoach)*((NhuCau!AY$402:AY$406)/10))+SUMPRODUCT((NhuCau!$E$402:$E$406=Kykehoach)*((NhuCau!AY$402:AY$406)/5))+SUMPRODUCT((NhuCau!$E$402:$E$406=$C384)*(NhuCau!AY$402:AY$406))),2)</f>
        <v>0</v>
      </c>
      <c r="AW384" s="2">
        <f>ROUND((SUMPRODUCT((NhuCau!$E$402:$E$406=CakyQuyhoach)*((NhuCau!AZ$402:AZ$406)/10))+SUMPRODUCT((NhuCau!$E$402:$E$406=Kykehoach)*((NhuCau!AZ$402:AZ$406)/5))+SUMPRODUCT((NhuCau!$E$402:$E$406=$C384)*(NhuCau!AZ$402:AZ$406))),2)</f>
        <v>0</v>
      </c>
      <c r="AX384" s="2">
        <f>ROUND((SUMPRODUCT((NhuCau!$E$402:$E$406=CakyQuyhoach)*((NhuCau!BA$402:BA$406)/10))+SUMPRODUCT((NhuCau!$E$402:$E$406=Kykehoach)*((NhuCau!BA$402:BA$406)/5))+SUMPRODUCT((NhuCau!$E$402:$E$406=$C384)*(NhuCau!BA$402:BA$406))),2)</f>
        <v>0</v>
      </c>
      <c r="AY384" s="2">
        <f>ROUND((SUMPRODUCT((NhuCau!$E$402:$E$406=CakyQuyhoach)*((NhuCau!BB$402:BB$406)/10))+SUMPRODUCT((NhuCau!$E$402:$E$406=Kykehoach)*((NhuCau!BB$402:BB$406)/5))+SUMPRODUCT((NhuCau!$E$402:$E$406=$C384)*(NhuCau!BB$402:BB$406))),2)</f>
        <v>0</v>
      </c>
      <c r="AZ384" s="2">
        <f>ROUND((SUMPRODUCT((NhuCau!$E$402:$E$406=CakyQuyhoach)*((NhuCau!BD$402:BD$406)/10))+SUMPRODUCT((NhuCau!$E$402:$E$406=Kykehoach)*((NhuCau!BD$402:BD$406)/5))+SUMPRODUCT((NhuCau!$E$402:$E$406=$C384)*(NhuCau!BD$402:BD$406))),2)</f>
        <v>0</v>
      </c>
      <c r="BA384" s="2">
        <f>ROUND((SUMPRODUCT((NhuCau!$E$402:$E$406=CakyQuyhoach)*((NhuCau!BE$402:BE$406)/10))+SUMPRODUCT((NhuCau!$E$402:$E$406=Kykehoach)*((NhuCau!BE$402:BE$406)/5))+SUMPRODUCT((NhuCau!$E$402:$E$406=$C384)*(NhuCau!BE$402:BE$406))),2)</f>
        <v>0</v>
      </c>
      <c r="BB384" s="2">
        <f>ROUND((SUMPRODUCT((NhuCau!$E$402:$E$406=CakyQuyhoach)*((NhuCau!BF$402:BF$406)/10))+SUMPRODUCT((NhuCau!$E$402:$E$406=Kykehoach)*((NhuCau!BF$402:BF$406)/5))+SUMPRODUCT((NhuCau!$E$402:$E$406=$C384)*(NhuCau!BF$402:BF$406))),2)</f>
        <v>0</v>
      </c>
      <c r="BC384" s="2">
        <f>ROUND((SUMPRODUCT((NhuCau!$E$402:$E$406=CakyQuyhoach)*((NhuCau!BG$402:BG$406)/10))+SUMPRODUCT((NhuCau!$E$402:$E$406=Kykehoach)*((NhuCau!BG$402:BG$406)/5))+SUMPRODUCT((NhuCau!$E$402:$E$406=$C384)*(NhuCau!BG$402:BG$406))),2)</f>
        <v>0</v>
      </c>
      <c r="BD384" s="2">
        <f>ROUND((SUMPRODUCT((NhuCau!$E$402:$E$406=CakyQuyhoach)*((NhuCau!BH$402:BH$406)/10))+SUMPRODUCT((NhuCau!$E$402:$E$406=Kykehoach)*((NhuCau!BH$402:BH$406)/5))+SUMPRODUCT((NhuCau!$E$402:$E$406=$C384)*(NhuCau!BH$402:BH$406))),2)</f>
        <v>0</v>
      </c>
      <c r="BE384" s="2">
        <f>ROUND((SUMPRODUCT((NhuCau!$E$402:$E$406=CakyQuyhoach)*((NhuCau!BI$402:BI$406)/10))+SUMPRODUCT((NhuCau!$E$402:$E$406=Kykehoach)*((NhuCau!BI$402:BI$406)/5))+SUMPRODUCT((NhuCau!$E$402:$E$406=$C384)*(NhuCau!BI$402:BI$406))),2)</f>
        <v>0</v>
      </c>
      <c r="BF384" s="2">
        <f>ROUND((SUMPRODUCT((NhuCau!$E$402:$E$406=CakyQuyhoach)*((NhuCau!BJ$402:BJ$406)/10))+SUMPRODUCT((NhuCau!$E$402:$E$406=Kykehoach)*((NhuCau!BJ$402:BJ$406)/5))+SUMPRODUCT((NhuCau!$E$402:$E$406=$C384)*(NhuCau!BJ$402:BJ$406))),2)</f>
        <v>0</v>
      </c>
      <c r="BG384" s="2">
        <f>ROUND((SUMPRODUCT((NhuCau!$E$402:$E$406=CakyQuyhoach)*((NhuCau!BK$402:BK$406)/10))+SUMPRODUCT((NhuCau!$E$402:$E$406=Kykehoach)*((NhuCau!BK$402:BK$406)/5))+SUMPRODUCT((NhuCau!$E$402:$E$406=$C384)*(NhuCau!BK$402:BK$406))),2)</f>
        <v>0</v>
      </c>
    </row>
    <row r="385" spans="1:59" s="1" customFormat="1" ht="16.5" customHeight="1">
      <c r="A385" s="251" t="s">
        <v>42</v>
      </c>
      <c r="B385" s="252"/>
      <c r="C385" s="253" t="str">
        <f>BANGTINH!O10</f>
        <v>Năm 2029</v>
      </c>
      <c r="D385" s="246" t="s">
        <v>25</v>
      </c>
      <c r="E385" s="255">
        <f>SUM(F385:BG385)</f>
        <v>0</v>
      </c>
      <c r="F385" s="2">
        <f>ROUND((SUMPRODUCT((NhuCau!$E$402:$E$406=CakyQuyhoach)*((NhuCau!I$402:I$406)/10))+SUMPRODUCT((NhuCau!$E$402:$E$406=Kykehoach)*((NhuCau!I$402:I$406)/5))+SUMPRODUCT((NhuCau!$E$402:$E$406=$C385)*(NhuCau!I$402:I$406))),2)</f>
        <v>0</v>
      </c>
      <c r="G385" s="2">
        <f>ROUND((SUMPRODUCT((NhuCau!$E$402:$E$406=CakyQuyhoach)*((NhuCau!J$402:J$406)/10))+SUMPRODUCT((NhuCau!$E$402:$E$406=Kykehoach)*((NhuCau!J$402:J$406)/5))+SUMPRODUCT((NhuCau!$E$402:$E$406=$C385)*(NhuCau!J$402:J$406))),2)</f>
        <v>0</v>
      </c>
      <c r="H385" s="2">
        <f>ROUND((SUMPRODUCT((NhuCau!$E$402:$E$406=CakyQuyhoach)*((NhuCau!K$402:K$406)/10))+SUMPRODUCT((NhuCau!$E$402:$E$406=Kykehoach)*((NhuCau!K$402:K$406)/5))+SUMPRODUCT((NhuCau!$E$402:$E$406=$C385)*(NhuCau!K$402:K$406))),2)</f>
        <v>0</v>
      </c>
      <c r="I385" s="2">
        <f>ROUND((SUMPRODUCT((NhuCau!$E$402:$E$406=CakyQuyhoach)*((NhuCau!L$402:L$406)/10))+SUMPRODUCT((NhuCau!$E$402:$E$406=Kykehoach)*((NhuCau!L$402:L$406)/5))+SUMPRODUCT((NhuCau!$E$402:$E$406=$C385)*(NhuCau!L$402:L$406))),2)</f>
        <v>0</v>
      </c>
      <c r="J385" s="2">
        <f>ROUND((SUMPRODUCT((NhuCau!$E$402:$E$406=CakyQuyhoach)*((NhuCau!M$402:M$406)/10))+SUMPRODUCT((NhuCau!$E$402:$E$406=Kykehoach)*((NhuCau!M$402:M$406)/5))+SUMPRODUCT((NhuCau!$E$402:$E$406=$C385)*(NhuCau!M$402:M$406))),2)</f>
        <v>0</v>
      </c>
      <c r="K385" s="2">
        <f>ROUND((SUMPRODUCT((NhuCau!$E$402:$E$406=CakyQuyhoach)*((NhuCau!N$402:N$406)/10))+SUMPRODUCT((NhuCau!$E$402:$E$406=Kykehoach)*((NhuCau!N$402:N$406)/5))+SUMPRODUCT((NhuCau!$E$402:$E$406=$C385)*(NhuCau!N$402:N$406))),2)</f>
        <v>0</v>
      </c>
      <c r="L385" s="2">
        <f>ROUND((SUMPRODUCT((NhuCau!$E$402:$E$406=CakyQuyhoach)*((NhuCau!O$402:O$406)/10))+SUMPRODUCT((NhuCau!$E$402:$E$406=Kykehoach)*((NhuCau!O$402:O$406)/5))+SUMPRODUCT((NhuCau!$E$402:$E$406=$C385)*(NhuCau!O$402:O$406))),2)</f>
        <v>0</v>
      </c>
      <c r="M385" s="2">
        <f>ROUND((SUMPRODUCT((NhuCau!$E$402:$E$406=CakyQuyhoach)*((NhuCau!P$402:P$406)/10))+SUMPRODUCT((NhuCau!$E$402:$E$406=Kykehoach)*((NhuCau!P$402:P$406)/5))+SUMPRODUCT((NhuCau!$E$402:$E$406=$C385)*(NhuCau!P$402:P$406))),2)</f>
        <v>0</v>
      </c>
      <c r="N385" s="2">
        <f>ROUND((SUMPRODUCT((NhuCau!$E$402:$E$406=CakyQuyhoach)*((NhuCau!Q$402:Q$406)/10))+SUMPRODUCT((NhuCau!$E$402:$E$406=Kykehoach)*((NhuCau!Q$402:Q$406)/5))+SUMPRODUCT((NhuCau!$E$402:$E$406=$C385)*(NhuCau!Q$402:Q$406))),2)</f>
        <v>0</v>
      </c>
      <c r="O385" s="2">
        <f>ROUND((SUMPRODUCT((NhuCau!$E$402:$E$406=CakyQuyhoach)*((NhuCau!R$402:R$406)/10))+SUMPRODUCT((NhuCau!$E$402:$E$406=Kykehoach)*((NhuCau!R$402:R$406)/5))+SUMPRODUCT((NhuCau!$E$402:$E$406=$C385)*(NhuCau!R$402:R$406))),2)</f>
        <v>0</v>
      </c>
      <c r="P385" s="2">
        <f>ROUND((SUMPRODUCT((NhuCau!$E$402:$E$406=CakyQuyhoach)*((NhuCau!S$402:S$406)/10))+SUMPRODUCT((NhuCau!$E$402:$E$406=Kykehoach)*((NhuCau!S$402:S$406)/5))+SUMPRODUCT((NhuCau!$E$402:$E$406=$C385)*(NhuCau!S$402:S$406))),2)</f>
        <v>0</v>
      </c>
      <c r="Q385" s="2">
        <f>ROUND((SUMPRODUCT((NhuCau!$E$402:$E$406=CakyQuyhoach)*((NhuCau!T$402:T$406)/10))+SUMPRODUCT((NhuCau!$E$402:$E$406=Kykehoach)*((NhuCau!T$402:T$406)/5))+SUMPRODUCT((NhuCau!$E$402:$E$406=$C385)*(NhuCau!T$402:T$406))),2)</f>
        <v>0</v>
      </c>
      <c r="R385" s="2">
        <f>ROUND((SUMPRODUCT((NhuCau!$E$402:$E$406=CakyQuyhoach)*((NhuCau!U$402:U$406)/10))+SUMPRODUCT((NhuCau!$E$402:$E$406=Kykehoach)*((NhuCau!U$402:U$406)/5))+SUMPRODUCT((NhuCau!$E$402:$E$406=$C385)*(NhuCau!U$402:U$406))),2)</f>
        <v>0</v>
      </c>
      <c r="S385" s="2">
        <f>ROUND((SUMPRODUCT((NhuCau!$E$402:$E$406=CakyQuyhoach)*((NhuCau!V$402:V$406)/10))+SUMPRODUCT((NhuCau!$E$402:$E$406=Kykehoach)*((NhuCau!V$402:V$406)/5))+SUMPRODUCT((NhuCau!$E$402:$E$406=$C385)*(NhuCau!V$402:V$406))),2)</f>
        <v>0</v>
      </c>
      <c r="T385" s="2">
        <f>ROUND((SUMPRODUCT((NhuCau!$E$402:$E$406=CakyQuyhoach)*((NhuCau!W$402:W$406)/10))+SUMPRODUCT((NhuCau!$E$402:$E$406=Kykehoach)*((NhuCau!W$402:W$406)/5))+SUMPRODUCT((NhuCau!$E$402:$E$406=$C385)*(NhuCau!W$402:W$406))),2)</f>
        <v>0</v>
      </c>
      <c r="U385" s="2">
        <f>ROUND((SUMPRODUCT((NhuCau!$E$402:$E$406=CakyQuyhoach)*((NhuCau!X$402:X$406)/10))+SUMPRODUCT((NhuCau!$E$402:$E$406=Kykehoach)*((NhuCau!X$402:X$406)/5))+SUMPRODUCT((NhuCau!$E$402:$E$406=$C385)*(NhuCau!X$402:X$406))),2)</f>
        <v>0</v>
      </c>
      <c r="V385" s="2">
        <f>ROUND((SUMPRODUCT((NhuCau!$E$402:$E$406=CakyQuyhoach)*((NhuCau!Y$402:Y$406)/10))+SUMPRODUCT((NhuCau!$E$402:$E$406=Kykehoach)*((NhuCau!Y$402:Y$406)/5))+SUMPRODUCT((NhuCau!$E$402:$E$406=$C385)*(NhuCau!Y$402:Y$406))),2)</f>
        <v>0</v>
      </c>
      <c r="W385" s="2">
        <f>ROUND((SUMPRODUCT((NhuCau!$E$402:$E$406=CakyQuyhoach)*((NhuCau!Z$402:Z$406)/10))+SUMPRODUCT((NhuCau!$E$402:$E$406=Kykehoach)*((NhuCau!Z$402:Z$406)/5))+SUMPRODUCT((NhuCau!$E$402:$E$406=$C385)*(NhuCau!Z$402:Z$406))),2)</f>
        <v>0</v>
      </c>
      <c r="X385" s="2">
        <f>ROUND((SUMPRODUCT((NhuCau!$E$402:$E$406=CakyQuyhoach)*((NhuCau!AA$402:AA$406)/10))+SUMPRODUCT((NhuCau!$E$402:$E$406=Kykehoach)*((NhuCau!AA$402:AA$406)/5))+SUMPRODUCT((NhuCau!$E$402:$E$406=$C385)*(NhuCau!AA$402:AA$406))),2)</f>
        <v>0</v>
      </c>
      <c r="Y385" s="2">
        <f>ROUND((SUMPRODUCT((NhuCau!$E$402:$E$406=CakyQuyhoach)*((NhuCau!AB$402:AB$406)/10))+SUMPRODUCT((NhuCau!$E$402:$E$406=Kykehoach)*((NhuCau!AB$402:AB$406)/5))+SUMPRODUCT((NhuCau!$E$402:$E$406=$C385)*(NhuCau!AB$402:AB$406))),2)</f>
        <v>0</v>
      </c>
      <c r="Z385" s="2">
        <f>ROUND((SUMPRODUCT((NhuCau!$E$402:$E$406=CakyQuyhoach)*((NhuCau!AC$402:AC$406)/10))+SUMPRODUCT((NhuCau!$E$402:$E$406=Kykehoach)*((NhuCau!AC$402:AC$406)/5))+SUMPRODUCT((NhuCau!$E$402:$E$406=$C385)*(NhuCau!AC$402:AC$406))),2)</f>
        <v>0</v>
      </c>
      <c r="AA385" s="2">
        <f>ROUND((SUMPRODUCT((NhuCau!$E$402:$E$406=CakyQuyhoach)*((NhuCau!AD$402:AD$406)/10))+SUMPRODUCT((NhuCau!$E$402:$E$406=Kykehoach)*((NhuCau!AD$402:AD$406)/5))+SUMPRODUCT((NhuCau!$E$402:$E$406=$C385)*(NhuCau!AD$402:AD$406))),2)</f>
        <v>0</v>
      </c>
      <c r="AB385" s="2">
        <f>ROUND((SUMPRODUCT((NhuCau!$E$402:$E$406=CakyQuyhoach)*((NhuCau!AE$402:AE$406)/10))+SUMPRODUCT((NhuCau!$E$402:$E$406=Kykehoach)*((NhuCau!AE$402:AE$406)/5))+SUMPRODUCT((NhuCau!$E$402:$E$406=$C385)*(NhuCau!AE$402:AE$406))),2)</f>
        <v>0</v>
      </c>
      <c r="AC385" s="2">
        <f>ROUND((SUMPRODUCT((NhuCau!$E$402:$E$406=CakyQuyhoach)*((NhuCau!AF$402:AF$406)/10))+SUMPRODUCT((NhuCau!$E$402:$E$406=Kykehoach)*((NhuCau!AF$402:AF$406)/5))+SUMPRODUCT((NhuCau!$E$402:$E$406=$C385)*(NhuCau!AF$402:AF$406))),2)</f>
        <v>0</v>
      </c>
      <c r="AD385" s="2">
        <f>ROUND((SUMPRODUCT((NhuCau!$E$402:$E$406=CakyQuyhoach)*((NhuCau!AG$402:AG$406)/10))+SUMPRODUCT((NhuCau!$E$402:$E$406=Kykehoach)*((NhuCau!AG$402:AG$406)/5))+SUMPRODUCT((NhuCau!$E$402:$E$406=$C385)*(NhuCau!AG$402:AG$406))),2)</f>
        <v>0</v>
      </c>
      <c r="AE385" s="2">
        <f>ROUND((SUMPRODUCT((NhuCau!$E$402:$E$406=CakyQuyhoach)*((NhuCau!AH$402:AH$406)/10))+SUMPRODUCT((NhuCau!$E$402:$E$406=Kykehoach)*((NhuCau!AH$402:AH$406)/5))+SUMPRODUCT((NhuCau!$E$402:$E$406=$C385)*(NhuCau!AH$402:AH$406))),2)</f>
        <v>0</v>
      </c>
      <c r="AF385" s="2">
        <f>ROUND((SUMPRODUCT((NhuCau!$E$402:$E$406=CakyQuyhoach)*((NhuCau!AI$402:AI$406)/10))+SUMPRODUCT((NhuCau!$E$402:$E$406=Kykehoach)*((NhuCau!AI$402:AI$406)/5))+SUMPRODUCT((NhuCau!$E$402:$E$406=$C385)*(NhuCau!AI$402:AI$406))),2)</f>
        <v>0</v>
      </c>
      <c r="AG385" s="2">
        <f>ROUND((SUMPRODUCT((NhuCau!$E$402:$E$406=CakyQuyhoach)*((NhuCau!AJ$402:AJ$406)/10))+SUMPRODUCT((NhuCau!$E$402:$E$406=Kykehoach)*((NhuCau!AJ$402:AJ$406)/5))+SUMPRODUCT((NhuCau!$E$402:$E$406=$C385)*(NhuCau!AJ$402:AJ$406))),2)</f>
        <v>0</v>
      </c>
      <c r="AH385" s="2">
        <f>ROUND((SUMPRODUCT((NhuCau!$E$402:$E$406=CakyQuyhoach)*((NhuCau!AK$402:AK$406)/10))+SUMPRODUCT((NhuCau!$E$402:$E$406=Kykehoach)*((NhuCau!AK$402:AK$406)/5))+SUMPRODUCT((NhuCau!$E$402:$E$406=$C385)*(NhuCau!AK$402:AK$406))),2)</f>
        <v>0</v>
      </c>
      <c r="AI385" s="2">
        <f>ROUND((SUMPRODUCT((NhuCau!$E$402:$E$406=CakyQuyhoach)*((NhuCau!AL$402:AL$406)/10))+SUMPRODUCT((NhuCau!$E$402:$E$406=Kykehoach)*((NhuCau!AL$402:AL$406)/5))+SUMPRODUCT((NhuCau!$E$402:$E$406=$C385)*(NhuCau!AL$402:AL$406))),2)</f>
        <v>0</v>
      </c>
      <c r="AJ385" s="2">
        <f>ROUND((SUMPRODUCT((NhuCau!$E$402:$E$406=CakyQuyhoach)*((NhuCau!AM$402:AM$406)/10))+SUMPRODUCT((NhuCau!$E$402:$E$406=Kykehoach)*((NhuCau!AM$402:AM$406)/5))+SUMPRODUCT((NhuCau!$E$402:$E$406=$C385)*(NhuCau!AM$402:AM$406))),2)</f>
        <v>0</v>
      </c>
      <c r="AK385" s="2">
        <f>ROUND((SUMPRODUCT((NhuCau!$E$402:$E$406=CakyQuyhoach)*((NhuCau!AN$402:AN$406)/10))+SUMPRODUCT((NhuCau!$E$402:$E$406=Kykehoach)*((NhuCau!AN$402:AN$406)/5))+SUMPRODUCT((NhuCau!$E$402:$E$406=$C385)*(NhuCau!AN$402:AN$406))),2)</f>
        <v>0</v>
      </c>
      <c r="AL385" s="2">
        <f>ROUND((SUMPRODUCT((NhuCau!$E$402:$E$406=CakyQuyhoach)*((NhuCau!AO$402:AO$406)/10))+SUMPRODUCT((NhuCau!$E$402:$E$406=Kykehoach)*((NhuCau!AO$402:AO$406)/5))+SUMPRODUCT((NhuCau!$E$402:$E$406=$C385)*(NhuCau!AO$402:AO$406))),2)</f>
        <v>0</v>
      </c>
      <c r="AM385" s="2">
        <f>ROUND((SUMPRODUCT((NhuCau!$E$402:$E$406=CakyQuyhoach)*((NhuCau!AP$402:AP$406)/10))+SUMPRODUCT((NhuCau!$E$402:$E$406=Kykehoach)*((NhuCau!AP$402:AP$406)/5))+SUMPRODUCT((NhuCau!$E$402:$E$406=$C385)*(NhuCau!AP$402:AP$406))),2)</f>
        <v>0</v>
      </c>
      <c r="AN385" s="2">
        <f>ROUND((SUMPRODUCT((NhuCau!$E$402:$E$406=CakyQuyhoach)*((NhuCau!AQ$402:AQ$406)/10))+SUMPRODUCT((NhuCau!$E$402:$E$406=Kykehoach)*((NhuCau!AQ$402:AQ$406)/5))+SUMPRODUCT((NhuCau!$E$402:$E$406=$C385)*(NhuCau!AQ$402:AQ$406))),2)</f>
        <v>0</v>
      </c>
      <c r="AO385" s="2">
        <f>ROUND((SUMPRODUCT((NhuCau!$E$402:$E$406=CakyQuyhoach)*((NhuCau!AR$402:AR$406)/10))+SUMPRODUCT((NhuCau!$E$402:$E$406=Kykehoach)*((NhuCau!AR$402:AR$406)/5))+SUMPRODUCT((NhuCau!$E$402:$E$406=$C385)*(NhuCau!AR$402:AR$406))),2)</f>
        <v>0</v>
      </c>
      <c r="AP385" s="2">
        <f>ROUND((SUMPRODUCT((NhuCau!$E$402:$E$406=CakyQuyhoach)*((NhuCau!AS$402:AS$406)/10))+SUMPRODUCT((NhuCau!$E$402:$E$406=Kykehoach)*((NhuCau!AS$402:AS$406)/5))+SUMPRODUCT((NhuCau!$E$402:$E$406=$C385)*(NhuCau!AS$402:AS$406))),2)</f>
        <v>0</v>
      </c>
      <c r="AQ385" s="2">
        <f>ROUND((SUMPRODUCT((NhuCau!$E$402:$E$406=CakyQuyhoach)*((NhuCau!AT$402:AT$406)/10))+SUMPRODUCT((NhuCau!$E$402:$E$406=Kykehoach)*((NhuCau!AT$402:AT$406)/5))+SUMPRODUCT((NhuCau!$E$402:$E$406=$C385)*(NhuCau!AT$402:AT$406))),2)</f>
        <v>0</v>
      </c>
      <c r="AR385" s="2">
        <f>ROUND((SUMPRODUCT((NhuCau!$E$402:$E$406=CakyQuyhoach)*((NhuCau!AU$402:AU$406)/10))+SUMPRODUCT((NhuCau!$E$402:$E$406=Kykehoach)*((NhuCau!AU$402:AU$406)/5))+SUMPRODUCT((NhuCau!$E$402:$E$406=$C385)*(NhuCau!AU$402:AU$406))),2)</f>
        <v>0</v>
      </c>
      <c r="AS385" s="2">
        <f>ROUND((SUMPRODUCT((NhuCau!$E$402:$E$406=CakyQuyhoach)*((NhuCau!AV$402:AV$406)/10))+SUMPRODUCT((NhuCau!$E$402:$E$406=Kykehoach)*((NhuCau!AV$402:AV$406)/5))+SUMPRODUCT((NhuCau!$E$402:$E$406=$C385)*(NhuCau!AV$402:AV$406))),2)</f>
        <v>0</v>
      </c>
      <c r="AT385" s="2">
        <f>ROUND((SUMPRODUCT((NhuCau!$E$402:$E$406=CakyQuyhoach)*((NhuCau!AW$402:AW$406)/10))+SUMPRODUCT((NhuCau!$E$402:$E$406=Kykehoach)*((NhuCau!AW$402:AW$406)/5))+SUMPRODUCT((NhuCau!$E$402:$E$406=$C385)*(NhuCau!AW$402:AW$406))),2)</f>
        <v>0</v>
      </c>
      <c r="AU385" s="2">
        <f>ROUND((SUMPRODUCT((NhuCau!$E$402:$E$406=CakyQuyhoach)*((NhuCau!AX$402:AX$406)/10))+SUMPRODUCT((NhuCau!$E$402:$E$406=Kykehoach)*((NhuCau!AX$402:AX$406)/5))+SUMPRODUCT((NhuCau!$E$402:$E$406=$C385)*(NhuCau!AX$402:AX$406))),2)</f>
        <v>0</v>
      </c>
      <c r="AV385" s="2">
        <f>ROUND((SUMPRODUCT((NhuCau!$E$402:$E$406=CakyQuyhoach)*((NhuCau!AY$402:AY$406)/10))+SUMPRODUCT((NhuCau!$E$402:$E$406=Kykehoach)*((NhuCau!AY$402:AY$406)/5))+SUMPRODUCT((NhuCau!$E$402:$E$406=$C385)*(NhuCau!AY$402:AY$406))),2)</f>
        <v>0</v>
      </c>
      <c r="AW385" s="2">
        <f>ROUND((SUMPRODUCT((NhuCau!$E$402:$E$406=CakyQuyhoach)*((NhuCau!AZ$402:AZ$406)/10))+SUMPRODUCT((NhuCau!$E$402:$E$406=Kykehoach)*((NhuCau!AZ$402:AZ$406)/5))+SUMPRODUCT((NhuCau!$E$402:$E$406=$C385)*(NhuCau!AZ$402:AZ$406))),2)</f>
        <v>0</v>
      </c>
      <c r="AX385" s="2">
        <f>ROUND((SUMPRODUCT((NhuCau!$E$402:$E$406=CakyQuyhoach)*((NhuCau!BA$402:BA$406)/10))+SUMPRODUCT((NhuCau!$E$402:$E$406=Kykehoach)*((NhuCau!BA$402:BA$406)/5))+SUMPRODUCT((NhuCau!$E$402:$E$406=$C385)*(NhuCau!BA$402:BA$406))),2)</f>
        <v>0</v>
      </c>
      <c r="AY385" s="2">
        <f>ROUND((SUMPRODUCT((NhuCau!$E$402:$E$406=CakyQuyhoach)*((NhuCau!BB$402:BB$406)/10))+SUMPRODUCT((NhuCau!$E$402:$E$406=Kykehoach)*((NhuCau!BB$402:BB$406)/5))+SUMPRODUCT((NhuCau!$E$402:$E$406=$C385)*(NhuCau!BB$402:BB$406))),2)</f>
        <v>0</v>
      </c>
      <c r="AZ385" s="2">
        <f>ROUND((SUMPRODUCT((NhuCau!$E$402:$E$406=CakyQuyhoach)*((NhuCau!BD$402:BD$406)/10))+SUMPRODUCT((NhuCau!$E$402:$E$406=Kykehoach)*((NhuCau!BD$402:BD$406)/5))+SUMPRODUCT((NhuCau!$E$402:$E$406=$C385)*(NhuCau!BD$402:BD$406))),2)</f>
        <v>0</v>
      </c>
      <c r="BA385" s="2">
        <f>ROUND((SUMPRODUCT((NhuCau!$E$402:$E$406=CakyQuyhoach)*((NhuCau!BE$402:BE$406)/10))+SUMPRODUCT((NhuCau!$E$402:$E$406=Kykehoach)*((NhuCau!BE$402:BE$406)/5))+SUMPRODUCT((NhuCau!$E$402:$E$406=$C385)*(NhuCau!BE$402:BE$406))),2)</f>
        <v>0</v>
      </c>
      <c r="BB385" s="2">
        <f>ROUND((SUMPRODUCT((NhuCau!$E$402:$E$406=CakyQuyhoach)*((NhuCau!BF$402:BF$406)/10))+SUMPRODUCT((NhuCau!$E$402:$E$406=Kykehoach)*((NhuCau!BF$402:BF$406)/5))+SUMPRODUCT((NhuCau!$E$402:$E$406=$C385)*(NhuCau!BF$402:BF$406))),2)</f>
        <v>0</v>
      </c>
      <c r="BC385" s="2">
        <f>ROUND((SUMPRODUCT((NhuCau!$E$402:$E$406=CakyQuyhoach)*((NhuCau!BG$402:BG$406)/10))+SUMPRODUCT((NhuCau!$E$402:$E$406=Kykehoach)*((NhuCau!BG$402:BG$406)/5))+SUMPRODUCT((NhuCau!$E$402:$E$406=$C385)*(NhuCau!BG$402:BG$406))),2)</f>
        <v>0</v>
      </c>
      <c r="BD385" s="2">
        <f>ROUND((SUMPRODUCT((NhuCau!$E$402:$E$406=CakyQuyhoach)*((NhuCau!BH$402:BH$406)/10))+SUMPRODUCT((NhuCau!$E$402:$E$406=Kykehoach)*((NhuCau!BH$402:BH$406)/5))+SUMPRODUCT((NhuCau!$E$402:$E$406=$C385)*(NhuCau!BH$402:BH$406))),2)</f>
        <v>0</v>
      </c>
      <c r="BE385" s="2">
        <f>ROUND((SUMPRODUCT((NhuCau!$E$402:$E$406=CakyQuyhoach)*((NhuCau!BI$402:BI$406)/10))+SUMPRODUCT((NhuCau!$E$402:$E$406=Kykehoach)*((NhuCau!BI$402:BI$406)/5))+SUMPRODUCT((NhuCau!$E$402:$E$406=$C385)*(NhuCau!BI$402:BI$406))),2)</f>
        <v>0</v>
      </c>
      <c r="BF385" s="2">
        <f>ROUND((SUMPRODUCT((NhuCau!$E$402:$E$406=CakyQuyhoach)*((NhuCau!BJ$402:BJ$406)/10))+SUMPRODUCT((NhuCau!$E$402:$E$406=Kykehoach)*((NhuCau!BJ$402:BJ$406)/5))+SUMPRODUCT((NhuCau!$E$402:$E$406=$C385)*(NhuCau!BJ$402:BJ$406))),2)</f>
        <v>0</v>
      </c>
      <c r="BG385" s="2">
        <f>ROUND((SUMPRODUCT((NhuCau!$E$402:$E$406=CakyQuyhoach)*((NhuCau!BK$402:BK$406)/10))+SUMPRODUCT((NhuCau!$E$402:$E$406=Kykehoach)*((NhuCau!BK$402:BK$406)/5))+SUMPRODUCT((NhuCau!$E$402:$E$406=$C385)*(NhuCau!BK$402:BK$406))),2)</f>
        <v>0</v>
      </c>
    </row>
    <row r="386" spans="1:59" s="5" customFormat="1" ht="16.5" customHeight="1">
      <c r="A386" s="117" t="s">
        <v>42</v>
      </c>
      <c r="B386" s="256"/>
      <c r="C386" s="249" t="str">
        <f>BANGTINH!O11</f>
        <v>Năm 2030</v>
      </c>
      <c r="D386" s="246" t="s">
        <v>25</v>
      </c>
      <c r="E386" s="257">
        <f t="shared" ref="E386:F386" si="196">E379-E380</f>
        <v>0</v>
      </c>
      <c r="F386" s="8">
        <f t="shared" si="196"/>
        <v>0</v>
      </c>
      <c r="G386" s="8">
        <f t="shared" ref="G386:BG386" si="197">G379-G380</f>
        <v>0</v>
      </c>
      <c r="H386" s="8">
        <f t="shared" si="197"/>
        <v>0</v>
      </c>
      <c r="I386" s="8">
        <f t="shared" si="197"/>
        <v>0</v>
      </c>
      <c r="J386" s="8">
        <f t="shared" si="197"/>
        <v>0</v>
      </c>
      <c r="K386" s="8">
        <f t="shared" si="197"/>
        <v>0</v>
      </c>
      <c r="L386" s="8">
        <f t="shared" si="197"/>
        <v>0</v>
      </c>
      <c r="M386" s="8">
        <f t="shared" si="197"/>
        <v>0</v>
      </c>
      <c r="N386" s="8">
        <f t="shared" si="197"/>
        <v>0</v>
      </c>
      <c r="O386" s="8">
        <f t="shared" si="197"/>
        <v>0</v>
      </c>
      <c r="P386" s="8">
        <f t="shared" si="197"/>
        <v>0</v>
      </c>
      <c r="Q386" s="8">
        <f t="shared" si="197"/>
        <v>0</v>
      </c>
      <c r="R386" s="8">
        <f t="shared" si="197"/>
        <v>0</v>
      </c>
      <c r="S386" s="8">
        <f t="shared" si="197"/>
        <v>0</v>
      </c>
      <c r="T386" s="8">
        <f t="shared" si="197"/>
        <v>0</v>
      </c>
      <c r="U386" s="8">
        <f t="shared" si="197"/>
        <v>0</v>
      </c>
      <c r="V386" s="8">
        <f t="shared" si="197"/>
        <v>0</v>
      </c>
      <c r="W386" s="8">
        <f t="shared" si="197"/>
        <v>0</v>
      </c>
      <c r="X386" s="8">
        <f t="shared" si="197"/>
        <v>0</v>
      </c>
      <c r="Y386" s="8">
        <f t="shared" si="197"/>
        <v>0</v>
      </c>
      <c r="Z386" s="8">
        <f t="shared" si="197"/>
        <v>0</v>
      </c>
      <c r="AA386" s="8">
        <f t="shared" si="197"/>
        <v>0</v>
      </c>
      <c r="AB386" s="8">
        <f t="shared" si="197"/>
        <v>0</v>
      </c>
      <c r="AC386" s="8">
        <f t="shared" si="197"/>
        <v>0</v>
      </c>
      <c r="AD386" s="8">
        <f t="shared" si="197"/>
        <v>0</v>
      </c>
      <c r="AE386" s="8">
        <f t="shared" si="197"/>
        <v>0</v>
      </c>
      <c r="AF386" s="8">
        <f t="shared" si="197"/>
        <v>0</v>
      </c>
      <c r="AG386" s="8">
        <f t="shared" si="197"/>
        <v>0</v>
      </c>
      <c r="AH386" s="8">
        <f t="shared" si="197"/>
        <v>0</v>
      </c>
      <c r="AI386" s="8">
        <f t="shared" si="197"/>
        <v>0</v>
      </c>
      <c r="AJ386" s="8">
        <f t="shared" si="197"/>
        <v>0</v>
      </c>
      <c r="AK386" s="8">
        <f t="shared" si="197"/>
        <v>0</v>
      </c>
      <c r="AL386" s="8">
        <f t="shared" si="197"/>
        <v>0</v>
      </c>
      <c r="AM386" s="8">
        <f t="shared" si="197"/>
        <v>0</v>
      </c>
      <c r="AN386" s="8">
        <f t="shared" si="197"/>
        <v>0</v>
      </c>
      <c r="AO386" s="8">
        <f t="shared" si="197"/>
        <v>0</v>
      </c>
      <c r="AP386" s="8">
        <f t="shared" si="197"/>
        <v>0</v>
      </c>
      <c r="AQ386" s="8">
        <f t="shared" si="197"/>
        <v>0</v>
      </c>
      <c r="AR386" s="8">
        <f t="shared" si="197"/>
        <v>0</v>
      </c>
      <c r="AS386" s="8">
        <f t="shared" si="197"/>
        <v>0</v>
      </c>
      <c r="AT386" s="8">
        <f t="shared" si="197"/>
        <v>0</v>
      </c>
      <c r="AU386" s="8">
        <f t="shared" si="197"/>
        <v>0</v>
      </c>
      <c r="AV386" s="8">
        <f t="shared" si="197"/>
        <v>0</v>
      </c>
      <c r="AW386" s="8">
        <f t="shared" si="197"/>
        <v>0</v>
      </c>
      <c r="AX386" s="8">
        <f t="shared" si="197"/>
        <v>0</v>
      </c>
      <c r="AY386" s="8">
        <f t="shared" si="197"/>
        <v>0</v>
      </c>
      <c r="AZ386" s="8">
        <f t="shared" si="197"/>
        <v>0</v>
      </c>
      <c r="BA386" s="8">
        <f t="shared" si="197"/>
        <v>0</v>
      </c>
      <c r="BB386" s="8">
        <f t="shared" si="197"/>
        <v>0</v>
      </c>
      <c r="BC386" s="8">
        <f t="shared" si="197"/>
        <v>0</v>
      </c>
      <c r="BD386" s="8">
        <f t="shared" si="197"/>
        <v>0</v>
      </c>
      <c r="BE386" s="8">
        <f t="shared" si="197"/>
        <v>0</v>
      </c>
      <c r="BF386" s="8">
        <f t="shared" si="197"/>
        <v>0</v>
      </c>
      <c r="BG386" s="8">
        <f t="shared" si="197"/>
        <v>0</v>
      </c>
    </row>
    <row r="387" spans="1:59" s="5" customFormat="1" ht="16.5" customHeight="1">
      <c r="A387" s="117" t="s">
        <v>42</v>
      </c>
      <c r="B387" s="244"/>
      <c r="C387" s="245" t="s">
        <v>45</v>
      </c>
      <c r="D387" s="246" t="s">
        <v>38</v>
      </c>
      <c r="E387" s="247">
        <f>NhuCau!H407</f>
        <v>0</v>
      </c>
      <c r="F387" s="4">
        <f>NhuCau!I407</f>
        <v>0</v>
      </c>
      <c r="G387" s="4">
        <f>NhuCau!J407</f>
        <v>0</v>
      </c>
      <c r="H387" s="4">
        <f>NhuCau!K407</f>
        <v>0</v>
      </c>
      <c r="I387" s="4">
        <f>NhuCau!L407</f>
        <v>0</v>
      </c>
      <c r="J387" s="4">
        <f>NhuCau!M407</f>
        <v>0</v>
      </c>
      <c r="K387" s="4">
        <f>NhuCau!N407</f>
        <v>0</v>
      </c>
      <c r="L387" s="4">
        <f>NhuCau!O407</f>
        <v>0</v>
      </c>
      <c r="M387" s="4">
        <f>NhuCau!P407</f>
        <v>0</v>
      </c>
      <c r="N387" s="4">
        <f>NhuCau!Q407</f>
        <v>0</v>
      </c>
      <c r="O387" s="4">
        <f>NhuCau!R407</f>
        <v>0</v>
      </c>
      <c r="P387" s="4">
        <f>NhuCau!S407</f>
        <v>0</v>
      </c>
      <c r="Q387" s="4">
        <f>NhuCau!T407</f>
        <v>0</v>
      </c>
      <c r="R387" s="4">
        <f>NhuCau!U407</f>
        <v>0</v>
      </c>
      <c r="S387" s="4">
        <f>NhuCau!V407</f>
        <v>0</v>
      </c>
      <c r="T387" s="4">
        <f>NhuCau!W407</f>
        <v>0</v>
      </c>
      <c r="U387" s="4">
        <f>NhuCau!X407</f>
        <v>0</v>
      </c>
      <c r="V387" s="4">
        <f>NhuCau!Y407</f>
        <v>0</v>
      </c>
      <c r="W387" s="4">
        <f>NhuCau!Z407</f>
        <v>0</v>
      </c>
      <c r="X387" s="4">
        <f>NhuCau!AA407</f>
        <v>0</v>
      </c>
      <c r="Y387" s="4">
        <f>NhuCau!AB407</f>
        <v>0</v>
      </c>
      <c r="Z387" s="4">
        <f>NhuCau!AC407</f>
        <v>0</v>
      </c>
      <c r="AA387" s="4">
        <f>NhuCau!AD407</f>
        <v>0</v>
      </c>
      <c r="AB387" s="4">
        <f>NhuCau!AE407</f>
        <v>0</v>
      </c>
      <c r="AC387" s="4">
        <f>NhuCau!AF407</f>
        <v>0</v>
      </c>
      <c r="AD387" s="4">
        <f>NhuCau!AG407</f>
        <v>0</v>
      </c>
      <c r="AE387" s="4">
        <f>NhuCau!AH407</f>
        <v>0</v>
      </c>
      <c r="AF387" s="4">
        <f>NhuCau!AI407</f>
        <v>0</v>
      </c>
      <c r="AG387" s="4">
        <f>NhuCau!AJ407</f>
        <v>0</v>
      </c>
      <c r="AH387" s="4">
        <f>NhuCau!AK407</f>
        <v>0</v>
      </c>
      <c r="AI387" s="4">
        <f>NhuCau!AL407</f>
        <v>0</v>
      </c>
      <c r="AJ387" s="4">
        <f>NhuCau!AM407</f>
        <v>0</v>
      </c>
      <c r="AK387" s="4">
        <f>NhuCau!AN407</f>
        <v>0</v>
      </c>
      <c r="AL387" s="4">
        <f>NhuCau!AO407</f>
        <v>0</v>
      </c>
      <c r="AM387" s="4">
        <f>NhuCau!AP407</f>
        <v>0</v>
      </c>
      <c r="AN387" s="4">
        <f>NhuCau!AQ407</f>
        <v>0</v>
      </c>
      <c r="AO387" s="4">
        <f>NhuCau!AR407</f>
        <v>0</v>
      </c>
      <c r="AP387" s="4">
        <f>NhuCau!AS407</f>
        <v>0</v>
      </c>
      <c r="AQ387" s="4">
        <f>NhuCau!AT407</f>
        <v>0</v>
      </c>
      <c r="AR387" s="4">
        <f>NhuCau!AU407</f>
        <v>0</v>
      </c>
      <c r="AS387" s="4">
        <f>NhuCau!AV407</f>
        <v>0</v>
      </c>
      <c r="AT387" s="4">
        <f>NhuCau!AW407</f>
        <v>0</v>
      </c>
      <c r="AU387" s="4">
        <f>NhuCau!AX407</f>
        <v>0</v>
      </c>
      <c r="AV387" s="4">
        <f>NhuCau!AY407</f>
        <v>0</v>
      </c>
      <c r="AW387" s="4">
        <f>NhuCau!AZ407</f>
        <v>0</v>
      </c>
      <c r="AX387" s="4">
        <f>NhuCau!BA407</f>
        <v>0</v>
      </c>
      <c r="AY387" s="4">
        <f>NhuCau!BB407</f>
        <v>0</v>
      </c>
      <c r="AZ387" s="4">
        <f>NhuCau!BD407</f>
        <v>0</v>
      </c>
      <c r="BA387" s="4">
        <f>NhuCau!BE407</f>
        <v>0</v>
      </c>
      <c r="BB387" s="4">
        <f>NhuCau!BF407</f>
        <v>0</v>
      </c>
      <c r="BC387" s="4">
        <f>NhuCau!BG407</f>
        <v>0</v>
      </c>
      <c r="BD387" s="4">
        <f>NhuCau!BH407</f>
        <v>0</v>
      </c>
      <c r="BE387" s="4">
        <f>NhuCau!BI407</f>
        <v>0</v>
      </c>
      <c r="BF387" s="4">
        <f>NhuCau!BJ407</f>
        <v>0</v>
      </c>
      <c r="BG387" s="4">
        <f>NhuCau!BK407</f>
        <v>0</v>
      </c>
    </row>
    <row r="388" spans="1:59" s="5" customFormat="1" ht="16.5" customHeight="1">
      <c r="A388" s="117" t="s">
        <v>42</v>
      </c>
      <c r="B388" s="248"/>
      <c r="C388" s="249">
        <f>BANGTINH!O5</f>
        <v>0</v>
      </c>
      <c r="D388" s="246" t="s">
        <v>38</v>
      </c>
      <c r="E388" s="250">
        <f t="shared" ref="E388:F388" si="198">SUM(E389:E393)</f>
        <v>0</v>
      </c>
      <c r="F388" s="6">
        <f t="shared" si="198"/>
        <v>0</v>
      </c>
      <c r="G388" s="6">
        <f t="shared" ref="G388:BG388" si="199">SUM(G389:G393)</f>
        <v>0</v>
      </c>
      <c r="H388" s="6">
        <f t="shared" si="199"/>
        <v>0</v>
      </c>
      <c r="I388" s="6">
        <f t="shared" si="199"/>
        <v>0</v>
      </c>
      <c r="J388" s="6">
        <f t="shared" si="199"/>
        <v>0</v>
      </c>
      <c r="K388" s="6">
        <f t="shared" si="199"/>
        <v>0</v>
      </c>
      <c r="L388" s="6">
        <f t="shared" si="199"/>
        <v>0</v>
      </c>
      <c r="M388" s="6">
        <f t="shared" si="199"/>
        <v>0</v>
      </c>
      <c r="N388" s="6">
        <f t="shared" si="199"/>
        <v>0</v>
      </c>
      <c r="O388" s="6">
        <f t="shared" si="199"/>
        <v>0</v>
      </c>
      <c r="P388" s="6">
        <f t="shared" si="199"/>
        <v>0</v>
      </c>
      <c r="Q388" s="6">
        <f t="shared" si="199"/>
        <v>0</v>
      </c>
      <c r="R388" s="6">
        <f t="shared" si="199"/>
        <v>0</v>
      </c>
      <c r="S388" s="6">
        <f t="shared" si="199"/>
        <v>0</v>
      </c>
      <c r="T388" s="6">
        <f t="shared" si="199"/>
        <v>0</v>
      </c>
      <c r="U388" s="6">
        <f t="shared" si="199"/>
        <v>0</v>
      </c>
      <c r="V388" s="6">
        <f t="shared" si="199"/>
        <v>0</v>
      </c>
      <c r="W388" s="6">
        <f t="shared" si="199"/>
        <v>0</v>
      </c>
      <c r="X388" s="6">
        <f t="shared" si="199"/>
        <v>0</v>
      </c>
      <c r="Y388" s="6">
        <f t="shared" si="199"/>
        <v>0</v>
      </c>
      <c r="Z388" s="6">
        <f t="shared" si="199"/>
        <v>0</v>
      </c>
      <c r="AA388" s="6">
        <f t="shared" si="199"/>
        <v>0</v>
      </c>
      <c r="AB388" s="6">
        <f t="shared" si="199"/>
        <v>0</v>
      </c>
      <c r="AC388" s="6">
        <f t="shared" si="199"/>
        <v>0</v>
      </c>
      <c r="AD388" s="6">
        <f t="shared" si="199"/>
        <v>0</v>
      </c>
      <c r="AE388" s="6">
        <f t="shared" si="199"/>
        <v>0</v>
      </c>
      <c r="AF388" s="6">
        <f t="shared" si="199"/>
        <v>0</v>
      </c>
      <c r="AG388" s="6">
        <f t="shared" si="199"/>
        <v>0</v>
      </c>
      <c r="AH388" s="6">
        <f t="shared" si="199"/>
        <v>0</v>
      </c>
      <c r="AI388" s="6">
        <f t="shared" si="199"/>
        <v>0</v>
      </c>
      <c r="AJ388" s="6">
        <f t="shared" si="199"/>
        <v>0</v>
      </c>
      <c r="AK388" s="6">
        <f t="shared" si="199"/>
        <v>0</v>
      </c>
      <c r="AL388" s="6">
        <f t="shared" si="199"/>
        <v>0</v>
      </c>
      <c r="AM388" s="6">
        <f t="shared" si="199"/>
        <v>0</v>
      </c>
      <c r="AN388" s="6">
        <f t="shared" si="199"/>
        <v>0</v>
      </c>
      <c r="AO388" s="6">
        <f t="shared" si="199"/>
        <v>0</v>
      </c>
      <c r="AP388" s="6">
        <f t="shared" si="199"/>
        <v>0</v>
      </c>
      <c r="AQ388" s="6">
        <f t="shared" si="199"/>
        <v>0</v>
      </c>
      <c r="AR388" s="6">
        <f t="shared" si="199"/>
        <v>0</v>
      </c>
      <c r="AS388" s="6">
        <f t="shared" si="199"/>
        <v>0</v>
      </c>
      <c r="AT388" s="6">
        <f t="shared" si="199"/>
        <v>0</v>
      </c>
      <c r="AU388" s="6">
        <f t="shared" si="199"/>
        <v>0</v>
      </c>
      <c r="AV388" s="6">
        <f t="shared" si="199"/>
        <v>0</v>
      </c>
      <c r="AW388" s="6">
        <f t="shared" si="199"/>
        <v>0</v>
      </c>
      <c r="AX388" s="6">
        <f t="shared" si="199"/>
        <v>0</v>
      </c>
      <c r="AY388" s="6">
        <f t="shared" si="199"/>
        <v>0</v>
      </c>
      <c r="AZ388" s="6">
        <f t="shared" si="199"/>
        <v>0</v>
      </c>
      <c r="BA388" s="6">
        <f t="shared" si="199"/>
        <v>0</v>
      </c>
      <c r="BB388" s="6">
        <f t="shared" si="199"/>
        <v>0</v>
      </c>
      <c r="BC388" s="6">
        <f t="shared" si="199"/>
        <v>0</v>
      </c>
      <c r="BD388" s="6">
        <f t="shared" si="199"/>
        <v>0</v>
      </c>
      <c r="BE388" s="6">
        <f t="shared" si="199"/>
        <v>0</v>
      </c>
      <c r="BF388" s="6">
        <f t="shared" si="199"/>
        <v>0</v>
      </c>
      <c r="BG388" s="6">
        <f t="shared" si="199"/>
        <v>0</v>
      </c>
    </row>
    <row r="389" spans="1:59" s="1" customFormat="1" ht="16.5" customHeight="1">
      <c r="A389" s="251" t="s">
        <v>42</v>
      </c>
      <c r="B389" s="252"/>
      <c r="C389" s="253" t="str">
        <f>BANGTINH!O6</f>
        <v>Năm 2025</v>
      </c>
      <c r="D389" s="246" t="s">
        <v>38</v>
      </c>
      <c r="E389" s="255">
        <f>SUM(F389:BG389)</f>
        <v>0</v>
      </c>
      <c r="F389" s="2">
        <f>ROUND((SUMPRODUCT((NhuCau!$E$408:$E$412=CakyQuyhoach)*((NhuCau!I$408:I$412)/10))+SUMPRODUCT((NhuCau!$E$408:$E$412=Kykehoach)*((NhuCau!I$408:I$412)/5))+SUMPRODUCT((NhuCau!$E$408:$E$412=$C389)*(NhuCau!I$408:I$412))),2)</f>
        <v>0</v>
      </c>
      <c r="G389" s="2">
        <f>ROUND((SUMPRODUCT((NhuCau!$E$408:$E$412=CakyQuyhoach)*((NhuCau!J$408:J$412)/10))+SUMPRODUCT((NhuCau!$E$408:$E$412=Kykehoach)*((NhuCau!J$408:J$412)/5))+SUMPRODUCT((NhuCau!$E$408:$E$412=$C389)*(NhuCau!J$408:J$412))),2)</f>
        <v>0</v>
      </c>
      <c r="H389" s="2">
        <f>ROUND((SUMPRODUCT((NhuCau!$E$408:$E$412=CakyQuyhoach)*((NhuCau!K$408:K$412)/10))+SUMPRODUCT((NhuCau!$E$408:$E$412=Kykehoach)*((NhuCau!K$408:K$412)/5))+SUMPRODUCT((NhuCau!$E$408:$E$412=$C389)*(NhuCau!K$408:K$412))),2)</f>
        <v>0</v>
      </c>
      <c r="I389" s="2">
        <f>ROUND((SUMPRODUCT((NhuCau!$E$408:$E$412=CakyQuyhoach)*((NhuCau!L$408:L$412)/10))+SUMPRODUCT((NhuCau!$E$408:$E$412=Kykehoach)*((NhuCau!L$408:L$412)/5))+SUMPRODUCT((NhuCau!$E$408:$E$412=$C389)*(NhuCau!L$408:L$412))),2)</f>
        <v>0</v>
      </c>
      <c r="J389" s="2">
        <f>ROUND((SUMPRODUCT((NhuCau!$E$408:$E$412=CakyQuyhoach)*((NhuCau!M$408:M$412)/10))+SUMPRODUCT((NhuCau!$E$408:$E$412=Kykehoach)*((NhuCau!M$408:M$412)/5))+SUMPRODUCT((NhuCau!$E$408:$E$412=$C389)*(NhuCau!M$408:M$412))),2)</f>
        <v>0</v>
      </c>
      <c r="K389" s="2">
        <f>ROUND((SUMPRODUCT((NhuCau!$E$408:$E$412=CakyQuyhoach)*((NhuCau!N$408:N$412)/10))+SUMPRODUCT((NhuCau!$E$408:$E$412=Kykehoach)*((NhuCau!N$408:N$412)/5))+SUMPRODUCT((NhuCau!$E$408:$E$412=$C389)*(NhuCau!N$408:N$412))),2)</f>
        <v>0</v>
      </c>
      <c r="L389" s="2">
        <f>ROUND((SUMPRODUCT((NhuCau!$E$408:$E$412=CakyQuyhoach)*((NhuCau!O$408:O$412)/10))+SUMPRODUCT((NhuCau!$E$408:$E$412=Kykehoach)*((NhuCau!O$408:O$412)/5))+SUMPRODUCT((NhuCau!$E$408:$E$412=$C389)*(NhuCau!O$408:O$412))),2)</f>
        <v>0</v>
      </c>
      <c r="M389" s="2">
        <f>ROUND((SUMPRODUCT((NhuCau!$E$408:$E$412=CakyQuyhoach)*((NhuCau!P$408:P$412)/10))+SUMPRODUCT((NhuCau!$E$408:$E$412=Kykehoach)*((NhuCau!P$408:P$412)/5))+SUMPRODUCT((NhuCau!$E$408:$E$412=$C389)*(NhuCau!P$408:P$412))),2)</f>
        <v>0</v>
      </c>
      <c r="N389" s="2">
        <f>ROUND((SUMPRODUCT((NhuCau!$E$408:$E$412=CakyQuyhoach)*((NhuCau!Q$408:Q$412)/10))+SUMPRODUCT((NhuCau!$E$408:$E$412=Kykehoach)*((NhuCau!Q$408:Q$412)/5))+SUMPRODUCT((NhuCau!$E$408:$E$412=$C389)*(NhuCau!Q$408:Q$412))),2)</f>
        <v>0</v>
      </c>
      <c r="O389" s="2">
        <f>ROUND((SUMPRODUCT((NhuCau!$E$408:$E$412=CakyQuyhoach)*((NhuCau!R$408:R$412)/10))+SUMPRODUCT((NhuCau!$E$408:$E$412=Kykehoach)*((NhuCau!R$408:R$412)/5))+SUMPRODUCT((NhuCau!$E$408:$E$412=$C389)*(NhuCau!R$408:R$412))),2)</f>
        <v>0</v>
      </c>
      <c r="P389" s="2">
        <f>ROUND((SUMPRODUCT((NhuCau!$E$408:$E$412=CakyQuyhoach)*((NhuCau!S$408:S$412)/10))+SUMPRODUCT((NhuCau!$E$408:$E$412=Kykehoach)*((NhuCau!S$408:S$412)/5))+SUMPRODUCT((NhuCau!$E$408:$E$412=$C389)*(NhuCau!S$408:S$412))),2)</f>
        <v>0</v>
      </c>
      <c r="Q389" s="2">
        <f>ROUND((SUMPRODUCT((NhuCau!$E$408:$E$412=CakyQuyhoach)*((NhuCau!T$408:T$412)/10))+SUMPRODUCT((NhuCau!$E$408:$E$412=Kykehoach)*((NhuCau!T$408:T$412)/5))+SUMPRODUCT((NhuCau!$E$408:$E$412=$C389)*(NhuCau!T$408:T$412))),2)</f>
        <v>0</v>
      </c>
      <c r="R389" s="2">
        <f>ROUND((SUMPRODUCT((NhuCau!$E$408:$E$412=CakyQuyhoach)*((NhuCau!U$408:U$412)/10))+SUMPRODUCT((NhuCau!$E$408:$E$412=Kykehoach)*((NhuCau!U$408:U$412)/5))+SUMPRODUCT((NhuCau!$E$408:$E$412=$C389)*(NhuCau!U$408:U$412))),2)</f>
        <v>0</v>
      </c>
      <c r="S389" s="2">
        <f>ROUND((SUMPRODUCT((NhuCau!$E$408:$E$412=CakyQuyhoach)*((NhuCau!V$408:V$412)/10))+SUMPRODUCT((NhuCau!$E$408:$E$412=Kykehoach)*((NhuCau!V$408:V$412)/5))+SUMPRODUCT((NhuCau!$E$408:$E$412=$C389)*(NhuCau!V$408:V$412))),2)</f>
        <v>0</v>
      </c>
      <c r="T389" s="2">
        <f>ROUND((SUMPRODUCT((NhuCau!$E$408:$E$412=CakyQuyhoach)*((NhuCau!W$408:W$412)/10))+SUMPRODUCT((NhuCau!$E$408:$E$412=Kykehoach)*((NhuCau!W$408:W$412)/5))+SUMPRODUCT((NhuCau!$E$408:$E$412=$C389)*(NhuCau!W$408:W$412))),2)</f>
        <v>0</v>
      </c>
      <c r="U389" s="2">
        <f>ROUND((SUMPRODUCT((NhuCau!$E$408:$E$412=CakyQuyhoach)*((NhuCau!X$408:X$412)/10))+SUMPRODUCT((NhuCau!$E$408:$E$412=Kykehoach)*((NhuCau!X$408:X$412)/5))+SUMPRODUCT((NhuCau!$E$408:$E$412=$C389)*(NhuCau!X$408:X$412))),2)</f>
        <v>0</v>
      </c>
      <c r="V389" s="2">
        <f>ROUND((SUMPRODUCT((NhuCau!$E$408:$E$412=CakyQuyhoach)*((NhuCau!Y$408:Y$412)/10))+SUMPRODUCT((NhuCau!$E$408:$E$412=Kykehoach)*((NhuCau!Y$408:Y$412)/5))+SUMPRODUCT((NhuCau!$E$408:$E$412=$C389)*(NhuCau!Y$408:Y$412))),2)</f>
        <v>0</v>
      </c>
      <c r="W389" s="2">
        <f>ROUND((SUMPRODUCT((NhuCau!$E$408:$E$412=CakyQuyhoach)*((NhuCau!Z$408:Z$412)/10))+SUMPRODUCT((NhuCau!$E$408:$E$412=Kykehoach)*((NhuCau!Z$408:Z$412)/5))+SUMPRODUCT((NhuCau!$E$408:$E$412=$C389)*(NhuCau!Z$408:Z$412))),2)</f>
        <v>0</v>
      </c>
      <c r="X389" s="2">
        <f>ROUND((SUMPRODUCT((NhuCau!$E$408:$E$412=CakyQuyhoach)*((NhuCau!AA$408:AA$412)/10))+SUMPRODUCT((NhuCau!$E$408:$E$412=Kykehoach)*((NhuCau!AA$408:AA$412)/5))+SUMPRODUCT((NhuCau!$E$408:$E$412=$C389)*(NhuCau!AA$408:AA$412))),2)</f>
        <v>0</v>
      </c>
      <c r="Y389" s="2">
        <f>ROUND((SUMPRODUCT((NhuCau!$E$408:$E$412=CakyQuyhoach)*((NhuCau!AB$408:AB$412)/10))+SUMPRODUCT((NhuCau!$E$408:$E$412=Kykehoach)*((NhuCau!AB$408:AB$412)/5))+SUMPRODUCT((NhuCau!$E$408:$E$412=$C389)*(NhuCau!AB$408:AB$412))),2)</f>
        <v>0</v>
      </c>
      <c r="Z389" s="2">
        <f>ROUND((SUMPRODUCT((NhuCau!$E$408:$E$412=CakyQuyhoach)*((NhuCau!AC$408:AC$412)/10))+SUMPRODUCT((NhuCau!$E$408:$E$412=Kykehoach)*((NhuCau!AC$408:AC$412)/5))+SUMPRODUCT((NhuCau!$E$408:$E$412=$C389)*(NhuCau!AC$408:AC$412))),2)</f>
        <v>0</v>
      </c>
      <c r="AA389" s="2">
        <f>ROUND((SUMPRODUCT((NhuCau!$E$408:$E$412=CakyQuyhoach)*((NhuCau!AD$408:AD$412)/10))+SUMPRODUCT((NhuCau!$E$408:$E$412=Kykehoach)*((NhuCau!AD$408:AD$412)/5))+SUMPRODUCT((NhuCau!$E$408:$E$412=$C389)*(NhuCau!AD$408:AD$412))),2)</f>
        <v>0</v>
      </c>
      <c r="AB389" s="2">
        <f>ROUND((SUMPRODUCT((NhuCau!$E$408:$E$412=CakyQuyhoach)*((NhuCau!AE$408:AE$412)/10))+SUMPRODUCT((NhuCau!$E$408:$E$412=Kykehoach)*((NhuCau!AE$408:AE$412)/5))+SUMPRODUCT((NhuCau!$E$408:$E$412=$C389)*(NhuCau!AE$408:AE$412))),2)</f>
        <v>0</v>
      </c>
      <c r="AC389" s="2">
        <f>ROUND((SUMPRODUCT((NhuCau!$E$408:$E$412=CakyQuyhoach)*((NhuCau!AF$408:AF$412)/10))+SUMPRODUCT((NhuCau!$E$408:$E$412=Kykehoach)*((NhuCau!AF$408:AF$412)/5))+SUMPRODUCT((NhuCau!$E$408:$E$412=$C389)*(NhuCau!AF$408:AF$412))),2)</f>
        <v>0</v>
      </c>
      <c r="AD389" s="2">
        <f>ROUND((SUMPRODUCT((NhuCau!$E$408:$E$412=CakyQuyhoach)*((NhuCau!AG$408:AG$412)/10))+SUMPRODUCT((NhuCau!$E$408:$E$412=Kykehoach)*((NhuCau!AG$408:AG$412)/5))+SUMPRODUCT((NhuCau!$E$408:$E$412=$C389)*(NhuCau!AG$408:AG$412))),2)</f>
        <v>0</v>
      </c>
      <c r="AE389" s="2">
        <f>ROUND((SUMPRODUCT((NhuCau!$E$408:$E$412=CakyQuyhoach)*((NhuCau!AH$408:AH$412)/10))+SUMPRODUCT((NhuCau!$E$408:$E$412=Kykehoach)*((NhuCau!AH$408:AH$412)/5))+SUMPRODUCT((NhuCau!$E$408:$E$412=$C389)*(NhuCau!AH$408:AH$412))),2)</f>
        <v>0</v>
      </c>
      <c r="AF389" s="2">
        <f>ROUND((SUMPRODUCT((NhuCau!$E$408:$E$412=CakyQuyhoach)*((NhuCau!AI$408:AI$412)/10))+SUMPRODUCT((NhuCau!$E$408:$E$412=Kykehoach)*((NhuCau!AI$408:AI$412)/5))+SUMPRODUCT((NhuCau!$E$408:$E$412=$C389)*(NhuCau!AI$408:AI$412))),2)</f>
        <v>0</v>
      </c>
      <c r="AG389" s="2">
        <f>ROUND((SUMPRODUCT((NhuCau!$E$408:$E$412=CakyQuyhoach)*((NhuCau!AJ$408:AJ$412)/10))+SUMPRODUCT((NhuCau!$E$408:$E$412=Kykehoach)*((NhuCau!AJ$408:AJ$412)/5))+SUMPRODUCT((NhuCau!$E$408:$E$412=$C389)*(NhuCau!AJ$408:AJ$412))),2)</f>
        <v>0</v>
      </c>
      <c r="AH389" s="2">
        <f>ROUND((SUMPRODUCT((NhuCau!$E$408:$E$412=CakyQuyhoach)*((NhuCau!AK$408:AK$412)/10))+SUMPRODUCT((NhuCau!$E$408:$E$412=Kykehoach)*((NhuCau!AK$408:AK$412)/5))+SUMPRODUCT((NhuCau!$E$408:$E$412=$C389)*(NhuCau!AK$408:AK$412))),2)</f>
        <v>0</v>
      </c>
      <c r="AI389" s="2">
        <f>ROUND((SUMPRODUCT((NhuCau!$E$408:$E$412=CakyQuyhoach)*((NhuCau!AL$408:AL$412)/10))+SUMPRODUCT((NhuCau!$E$408:$E$412=Kykehoach)*((NhuCau!AL$408:AL$412)/5))+SUMPRODUCT((NhuCau!$E$408:$E$412=$C389)*(NhuCau!AL$408:AL$412))),2)</f>
        <v>0</v>
      </c>
      <c r="AJ389" s="2">
        <f>ROUND((SUMPRODUCT((NhuCau!$E$408:$E$412=CakyQuyhoach)*((NhuCau!AM$408:AM$412)/10))+SUMPRODUCT((NhuCau!$E$408:$E$412=Kykehoach)*((NhuCau!AM$408:AM$412)/5))+SUMPRODUCT((NhuCau!$E$408:$E$412=$C389)*(NhuCau!AM$408:AM$412))),2)</f>
        <v>0</v>
      </c>
      <c r="AK389" s="2">
        <f>ROUND((SUMPRODUCT((NhuCau!$E$408:$E$412=CakyQuyhoach)*((NhuCau!AN$408:AN$412)/10))+SUMPRODUCT((NhuCau!$E$408:$E$412=Kykehoach)*((NhuCau!AN$408:AN$412)/5))+SUMPRODUCT((NhuCau!$E$408:$E$412=$C389)*(NhuCau!AN$408:AN$412))),2)</f>
        <v>0</v>
      </c>
      <c r="AL389" s="2">
        <f>ROUND((SUMPRODUCT((NhuCau!$E$408:$E$412=CakyQuyhoach)*((NhuCau!AO$408:AO$412)/10))+SUMPRODUCT((NhuCau!$E$408:$E$412=Kykehoach)*((NhuCau!AO$408:AO$412)/5))+SUMPRODUCT((NhuCau!$E$408:$E$412=$C389)*(NhuCau!AO$408:AO$412))),2)</f>
        <v>0</v>
      </c>
      <c r="AM389" s="2">
        <f>ROUND((SUMPRODUCT((NhuCau!$E$408:$E$412=CakyQuyhoach)*((NhuCau!AP$408:AP$412)/10))+SUMPRODUCT((NhuCau!$E$408:$E$412=Kykehoach)*((NhuCau!AP$408:AP$412)/5))+SUMPRODUCT((NhuCau!$E$408:$E$412=$C389)*(NhuCau!AP$408:AP$412))),2)</f>
        <v>0</v>
      </c>
      <c r="AN389" s="2">
        <f>ROUND((SUMPRODUCT((NhuCau!$E$408:$E$412=CakyQuyhoach)*((NhuCau!AQ$408:AQ$412)/10))+SUMPRODUCT((NhuCau!$E$408:$E$412=Kykehoach)*((NhuCau!AQ$408:AQ$412)/5))+SUMPRODUCT((NhuCau!$E$408:$E$412=$C389)*(NhuCau!AQ$408:AQ$412))),2)</f>
        <v>0</v>
      </c>
      <c r="AO389" s="2">
        <f>ROUND((SUMPRODUCT((NhuCau!$E$408:$E$412=CakyQuyhoach)*((NhuCau!AR$408:AR$412)/10))+SUMPRODUCT((NhuCau!$E$408:$E$412=Kykehoach)*((NhuCau!AR$408:AR$412)/5))+SUMPRODUCT((NhuCau!$E$408:$E$412=$C389)*(NhuCau!AR$408:AR$412))),2)</f>
        <v>0</v>
      </c>
      <c r="AP389" s="2">
        <f>ROUND((SUMPRODUCT((NhuCau!$E$408:$E$412=CakyQuyhoach)*((NhuCau!AS$408:AS$412)/10))+SUMPRODUCT((NhuCau!$E$408:$E$412=Kykehoach)*((NhuCau!AS$408:AS$412)/5))+SUMPRODUCT((NhuCau!$E$408:$E$412=$C389)*(NhuCau!AS$408:AS$412))),2)</f>
        <v>0</v>
      </c>
      <c r="AQ389" s="2">
        <f>ROUND((SUMPRODUCT((NhuCau!$E$408:$E$412=CakyQuyhoach)*((NhuCau!AT$408:AT$412)/10))+SUMPRODUCT((NhuCau!$E$408:$E$412=Kykehoach)*((NhuCau!AT$408:AT$412)/5))+SUMPRODUCT((NhuCau!$E$408:$E$412=$C389)*(NhuCau!AT$408:AT$412))),2)</f>
        <v>0</v>
      </c>
      <c r="AR389" s="2">
        <f>ROUND((SUMPRODUCT((NhuCau!$E$408:$E$412=CakyQuyhoach)*((NhuCau!AU$408:AU$412)/10))+SUMPRODUCT((NhuCau!$E$408:$E$412=Kykehoach)*((NhuCau!AU$408:AU$412)/5))+SUMPRODUCT((NhuCau!$E$408:$E$412=$C389)*(NhuCau!AU$408:AU$412))),2)</f>
        <v>0</v>
      </c>
      <c r="AS389" s="2">
        <f>ROUND((SUMPRODUCT((NhuCau!$E$408:$E$412=CakyQuyhoach)*((NhuCau!AV$408:AV$412)/10))+SUMPRODUCT((NhuCau!$E$408:$E$412=Kykehoach)*((NhuCau!AV$408:AV$412)/5))+SUMPRODUCT((NhuCau!$E$408:$E$412=$C389)*(NhuCau!AV$408:AV$412))),2)</f>
        <v>0</v>
      </c>
      <c r="AT389" s="2">
        <f>ROUND((SUMPRODUCT((NhuCau!$E$408:$E$412=CakyQuyhoach)*((NhuCau!AW$408:AW$412)/10))+SUMPRODUCT((NhuCau!$E$408:$E$412=Kykehoach)*((NhuCau!AW$408:AW$412)/5))+SUMPRODUCT((NhuCau!$E$408:$E$412=$C389)*(NhuCau!AW$408:AW$412))),2)</f>
        <v>0</v>
      </c>
      <c r="AU389" s="2">
        <f>ROUND((SUMPRODUCT((NhuCau!$E$408:$E$412=CakyQuyhoach)*((NhuCau!AX$408:AX$412)/10))+SUMPRODUCT((NhuCau!$E$408:$E$412=Kykehoach)*((NhuCau!AX$408:AX$412)/5))+SUMPRODUCT((NhuCau!$E$408:$E$412=$C389)*(NhuCau!AX$408:AX$412))),2)</f>
        <v>0</v>
      </c>
      <c r="AV389" s="2">
        <f>ROUND((SUMPRODUCT((NhuCau!$E$408:$E$412=CakyQuyhoach)*((NhuCau!AY$408:AY$412)/10))+SUMPRODUCT((NhuCau!$E$408:$E$412=Kykehoach)*((NhuCau!AY$408:AY$412)/5))+SUMPRODUCT((NhuCau!$E$408:$E$412=$C389)*(NhuCau!AY$408:AY$412))),2)</f>
        <v>0</v>
      </c>
      <c r="AW389" s="2">
        <f>ROUND((SUMPRODUCT((NhuCau!$E$408:$E$412=CakyQuyhoach)*((NhuCau!AZ$408:AZ$412)/10))+SUMPRODUCT((NhuCau!$E$408:$E$412=Kykehoach)*((NhuCau!AZ$408:AZ$412)/5))+SUMPRODUCT((NhuCau!$E$408:$E$412=$C389)*(NhuCau!AZ$408:AZ$412))),2)</f>
        <v>0</v>
      </c>
      <c r="AX389" s="2">
        <f>ROUND((SUMPRODUCT((NhuCau!$E$408:$E$412=CakyQuyhoach)*((NhuCau!BA$408:BA$412)/10))+SUMPRODUCT((NhuCau!$E$408:$E$412=Kykehoach)*((NhuCau!BA$408:BA$412)/5))+SUMPRODUCT((NhuCau!$E$408:$E$412=$C389)*(NhuCau!BA$408:BA$412))),2)</f>
        <v>0</v>
      </c>
      <c r="AY389" s="2">
        <f>ROUND((SUMPRODUCT((NhuCau!$E$408:$E$412=CakyQuyhoach)*((NhuCau!BB$408:BB$412)/10))+SUMPRODUCT((NhuCau!$E$408:$E$412=Kykehoach)*((NhuCau!BB$408:BB$412)/5))+SUMPRODUCT((NhuCau!$E$408:$E$412=$C389)*(NhuCau!BB$408:BB$412))),2)</f>
        <v>0</v>
      </c>
      <c r="AZ389" s="2">
        <f>ROUND((SUMPRODUCT((NhuCau!$E$408:$E$412=CakyQuyhoach)*((NhuCau!BD$408:BD$412)/10))+SUMPRODUCT((NhuCau!$E$408:$E$412=Kykehoach)*((NhuCau!BD$408:BD$412)/5))+SUMPRODUCT((NhuCau!$E$408:$E$412=$C389)*(NhuCau!BD$408:BD$412))),2)</f>
        <v>0</v>
      </c>
      <c r="BA389" s="2">
        <f>ROUND((SUMPRODUCT((NhuCau!$E$408:$E$412=CakyQuyhoach)*((NhuCau!BE$408:BE$412)/10))+SUMPRODUCT((NhuCau!$E$408:$E$412=Kykehoach)*((NhuCau!BE$408:BE$412)/5))+SUMPRODUCT((NhuCau!$E$408:$E$412=$C389)*(NhuCau!BE$408:BE$412))),2)</f>
        <v>0</v>
      </c>
      <c r="BB389" s="2">
        <f>ROUND((SUMPRODUCT((NhuCau!$E$408:$E$412=CakyQuyhoach)*((NhuCau!BF$408:BF$412)/10))+SUMPRODUCT((NhuCau!$E$408:$E$412=Kykehoach)*((NhuCau!BF$408:BF$412)/5))+SUMPRODUCT((NhuCau!$E$408:$E$412=$C389)*(NhuCau!BF$408:BF$412))),2)</f>
        <v>0</v>
      </c>
      <c r="BC389" s="2">
        <f>ROUND((SUMPRODUCT((NhuCau!$E$408:$E$412=CakyQuyhoach)*((NhuCau!BG$408:BG$412)/10))+SUMPRODUCT((NhuCau!$E$408:$E$412=Kykehoach)*((NhuCau!BG$408:BG$412)/5))+SUMPRODUCT((NhuCau!$E$408:$E$412=$C389)*(NhuCau!BG$408:BG$412))),2)</f>
        <v>0</v>
      </c>
      <c r="BD389" s="2">
        <f>ROUND((SUMPRODUCT((NhuCau!$E$408:$E$412=CakyQuyhoach)*((NhuCau!BH$408:BH$412)/10))+SUMPRODUCT((NhuCau!$E$408:$E$412=Kykehoach)*((NhuCau!BH$408:BH$412)/5))+SUMPRODUCT((NhuCau!$E$408:$E$412=$C389)*(NhuCau!BH$408:BH$412))),2)</f>
        <v>0</v>
      </c>
      <c r="BE389" s="2">
        <f>ROUND((SUMPRODUCT((NhuCau!$E$408:$E$412=CakyQuyhoach)*((NhuCau!BI$408:BI$412)/10))+SUMPRODUCT((NhuCau!$E$408:$E$412=Kykehoach)*((NhuCau!BI$408:BI$412)/5))+SUMPRODUCT((NhuCau!$E$408:$E$412=$C389)*(NhuCau!BI$408:BI$412))),2)</f>
        <v>0</v>
      </c>
      <c r="BF389" s="2">
        <f>ROUND((SUMPRODUCT((NhuCau!$E$408:$E$412=CakyQuyhoach)*((NhuCau!BJ$408:BJ$412)/10))+SUMPRODUCT((NhuCau!$E$408:$E$412=Kykehoach)*((NhuCau!BJ$408:BJ$412)/5))+SUMPRODUCT((NhuCau!$E$408:$E$412=$C389)*(NhuCau!BJ$408:BJ$412))),2)</f>
        <v>0</v>
      </c>
      <c r="BG389" s="2">
        <f>ROUND((SUMPRODUCT((NhuCau!$E$408:$E$412=CakyQuyhoach)*((NhuCau!BK$408:BK$412)/10))+SUMPRODUCT((NhuCau!$E$408:$E$412=Kykehoach)*((NhuCau!BK$408:BK$412)/5))+SUMPRODUCT((NhuCau!$E$408:$E$412=$C389)*(NhuCau!BK$408:BK$412))),2)</f>
        <v>0</v>
      </c>
    </row>
    <row r="390" spans="1:59" s="1" customFormat="1" ht="16.5" customHeight="1">
      <c r="A390" s="251" t="s">
        <v>42</v>
      </c>
      <c r="B390" s="252"/>
      <c r="C390" s="253" t="str">
        <f>BANGTINH!O7</f>
        <v>Năm 2026</v>
      </c>
      <c r="D390" s="246" t="s">
        <v>38</v>
      </c>
      <c r="E390" s="255">
        <f>SUM(F390:BG390)</f>
        <v>0</v>
      </c>
      <c r="F390" s="2">
        <f>ROUND((SUMPRODUCT((NhuCau!$E$408:$E$412=CakyQuyhoach)*((NhuCau!I$408:I$412)/10))+SUMPRODUCT((NhuCau!$E$408:$E$412=Kykehoach)*((NhuCau!I$408:I$412)/5))+SUMPRODUCT((NhuCau!$E$408:$E$412=$C390)*(NhuCau!I$408:I$412))),2)</f>
        <v>0</v>
      </c>
      <c r="G390" s="2">
        <f>ROUND((SUMPRODUCT((NhuCau!$E$408:$E$412=CakyQuyhoach)*((NhuCau!J$408:J$412)/10))+SUMPRODUCT((NhuCau!$E$408:$E$412=Kykehoach)*((NhuCau!J$408:J$412)/5))+SUMPRODUCT((NhuCau!$E$408:$E$412=$C390)*(NhuCau!J$408:J$412))),2)</f>
        <v>0</v>
      </c>
      <c r="H390" s="2">
        <f>ROUND((SUMPRODUCT((NhuCau!$E$408:$E$412=CakyQuyhoach)*((NhuCau!K$408:K$412)/10))+SUMPRODUCT((NhuCau!$E$408:$E$412=Kykehoach)*((NhuCau!K$408:K$412)/5))+SUMPRODUCT((NhuCau!$E$408:$E$412=$C390)*(NhuCau!K$408:K$412))),2)</f>
        <v>0</v>
      </c>
      <c r="I390" s="2">
        <f>ROUND((SUMPRODUCT((NhuCau!$E$408:$E$412=CakyQuyhoach)*((NhuCau!L$408:L$412)/10))+SUMPRODUCT((NhuCau!$E$408:$E$412=Kykehoach)*((NhuCau!L$408:L$412)/5))+SUMPRODUCT((NhuCau!$E$408:$E$412=$C390)*(NhuCau!L$408:L$412))),2)</f>
        <v>0</v>
      </c>
      <c r="J390" s="2">
        <f>ROUND((SUMPRODUCT((NhuCau!$E$408:$E$412=CakyQuyhoach)*((NhuCau!M$408:M$412)/10))+SUMPRODUCT((NhuCau!$E$408:$E$412=Kykehoach)*((NhuCau!M$408:M$412)/5))+SUMPRODUCT((NhuCau!$E$408:$E$412=$C390)*(NhuCau!M$408:M$412))),2)</f>
        <v>0</v>
      </c>
      <c r="K390" s="2">
        <f>ROUND((SUMPRODUCT((NhuCau!$E$408:$E$412=CakyQuyhoach)*((NhuCau!N$408:N$412)/10))+SUMPRODUCT((NhuCau!$E$408:$E$412=Kykehoach)*((NhuCau!N$408:N$412)/5))+SUMPRODUCT((NhuCau!$E$408:$E$412=$C390)*(NhuCau!N$408:N$412))),2)</f>
        <v>0</v>
      </c>
      <c r="L390" s="2">
        <f>ROUND((SUMPRODUCT((NhuCau!$E$408:$E$412=CakyQuyhoach)*((NhuCau!O$408:O$412)/10))+SUMPRODUCT((NhuCau!$E$408:$E$412=Kykehoach)*((NhuCau!O$408:O$412)/5))+SUMPRODUCT((NhuCau!$E$408:$E$412=$C390)*(NhuCau!O$408:O$412))),2)</f>
        <v>0</v>
      </c>
      <c r="M390" s="2">
        <f>ROUND((SUMPRODUCT((NhuCau!$E$408:$E$412=CakyQuyhoach)*((NhuCau!P$408:P$412)/10))+SUMPRODUCT((NhuCau!$E$408:$E$412=Kykehoach)*((NhuCau!P$408:P$412)/5))+SUMPRODUCT((NhuCau!$E$408:$E$412=$C390)*(NhuCau!P$408:P$412))),2)</f>
        <v>0</v>
      </c>
      <c r="N390" s="2">
        <f>ROUND((SUMPRODUCT((NhuCau!$E$408:$E$412=CakyQuyhoach)*((NhuCau!Q$408:Q$412)/10))+SUMPRODUCT((NhuCau!$E$408:$E$412=Kykehoach)*((NhuCau!Q$408:Q$412)/5))+SUMPRODUCT((NhuCau!$E$408:$E$412=$C390)*(NhuCau!Q$408:Q$412))),2)</f>
        <v>0</v>
      </c>
      <c r="O390" s="2">
        <f>ROUND((SUMPRODUCT((NhuCau!$E$408:$E$412=CakyQuyhoach)*((NhuCau!R$408:R$412)/10))+SUMPRODUCT((NhuCau!$E$408:$E$412=Kykehoach)*((NhuCau!R$408:R$412)/5))+SUMPRODUCT((NhuCau!$E$408:$E$412=$C390)*(NhuCau!R$408:R$412))),2)</f>
        <v>0</v>
      </c>
      <c r="P390" s="2">
        <f>ROUND((SUMPRODUCT((NhuCau!$E$408:$E$412=CakyQuyhoach)*((NhuCau!S$408:S$412)/10))+SUMPRODUCT((NhuCau!$E$408:$E$412=Kykehoach)*((NhuCau!S$408:S$412)/5))+SUMPRODUCT((NhuCau!$E$408:$E$412=$C390)*(NhuCau!S$408:S$412))),2)</f>
        <v>0</v>
      </c>
      <c r="Q390" s="2">
        <f>ROUND((SUMPRODUCT((NhuCau!$E$408:$E$412=CakyQuyhoach)*((NhuCau!T$408:T$412)/10))+SUMPRODUCT((NhuCau!$E$408:$E$412=Kykehoach)*((NhuCau!T$408:T$412)/5))+SUMPRODUCT((NhuCau!$E$408:$E$412=$C390)*(NhuCau!T$408:T$412))),2)</f>
        <v>0</v>
      </c>
      <c r="R390" s="2">
        <f>ROUND((SUMPRODUCT((NhuCau!$E$408:$E$412=CakyQuyhoach)*((NhuCau!U$408:U$412)/10))+SUMPRODUCT((NhuCau!$E$408:$E$412=Kykehoach)*((NhuCau!U$408:U$412)/5))+SUMPRODUCT((NhuCau!$E$408:$E$412=$C390)*(NhuCau!U$408:U$412))),2)</f>
        <v>0</v>
      </c>
      <c r="S390" s="2">
        <f>ROUND((SUMPRODUCT((NhuCau!$E$408:$E$412=CakyQuyhoach)*((NhuCau!V$408:V$412)/10))+SUMPRODUCT((NhuCau!$E$408:$E$412=Kykehoach)*((NhuCau!V$408:V$412)/5))+SUMPRODUCT((NhuCau!$E$408:$E$412=$C390)*(NhuCau!V$408:V$412))),2)</f>
        <v>0</v>
      </c>
      <c r="T390" s="2">
        <f>ROUND((SUMPRODUCT((NhuCau!$E$408:$E$412=CakyQuyhoach)*((NhuCau!W$408:W$412)/10))+SUMPRODUCT((NhuCau!$E$408:$E$412=Kykehoach)*((NhuCau!W$408:W$412)/5))+SUMPRODUCT((NhuCau!$E$408:$E$412=$C390)*(NhuCau!W$408:W$412))),2)</f>
        <v>0</v>
      </c>
      <c r="U390" s="2">
        <f>ROUND((SUMPRODUCT((NhuCau!$E$408:$E$412=CakyQuyhoach)*((NhuCau!X$408:X$412)/10))+SUMPRODUCT((NhuCau!$E$408:$E$412=Kykehoach)*((NhuCau!X$408:X$412)/5))+SUMPRODUCT((NhuCau!$E$408:$E$412=$C390)*(NhuCau!X$408:X$412))),2)</f>
        <v>0</v>
      </c>
      <c r="V390" s="2">
        <f>ROUND((SUMPRODUCT((NhuCau!$E$408:$E$412=CakyQuyhoach)*((NhuCau!Y$408:Y$412)/10))+SUMPRODUCT((NhuCau!$E$408:$E$412=Kykehoach)*((NhuCau!Y$408:Y$412)/5))+SUMPRODUCT((NhuCau!$E$408:$E$412=$C390)*(NhuCau!Y$408:Y$412))),2)</f>
        <v>0</v>
      </c>
      <c r="W390" s="2">
        <f>ROUND((SUMPRODUCT((NhuCau!$E$408:$E$412=CakyQuyhoach)*((NhuCau!Z$408:Z$412)/10))+SUMPRODUCT((NhuCau!$E$408:$E$412=Kykehoach)*((NhuCau!Z$408:Z$412)/5))+SUMPRODUCT((NhuCau!$E$408:$E$412=$C390)*(NhuCau!Z$408:Z$412))),2)</f>
        <v>0</v>
      </c>
      <c r="X390" s="2">
        <f>ROUND((SUMPRODUCT((NhuCau!$E$408:$E$412=CakyQuyhoach)*((NhuCau!AA$408:AA$412)/10))+SUMPRODUCT((NhuCau!$E$408:$E$412=Kykehoach)*((NhuCau!AA$408:AA$412)/5))+SUMPRODUCT((NhuCau!$E$408:$E$412=$C390)*(NhuCau!AA$408:AA$412))),2)</f>
        <v>0</v>
      </c>
      <c r="Y390" s="2">
        <f>ROUND((SUMPRODUCT((NhuCau!$E$408:$E$412=CakyQuyhoach)*((NhuCau!AB$408:AB$412)/10))+SUMPRODUCT((NhuCau!$E$408:$E$412=Kykehoach)*((NhuCau!AB$408:AB$412)/5))+SUMPRODUCT((NhuCau!$E$408:$E$412=$C390)*(NhuCau!AB$408:AB$412))),2)</f>
        <v>0</v>
      </c>
      <c r="Z390" s="2">
        <f>ROUND((SUMPRODUCT((NhuCau!$E$408:$E$412=CakyQuyhoach)*((NhuCau!AC$408:AC$412)/10))+SUMPRODUCT((NhuCau!$E$408:$E$412=Kykehoach)*((NhuCau!AC$408:AC$412)/5))+SUMPRODUCT((NhuCau!$E$408:$E$412=$C390)*(NhuCau!AC$408:AC$412))),2)</f>
        <v>0</v>
      </c>
      <c r="AA390" s="2">
        <f>ROUND((SUMPRODUCT((NhuCau!$E$408:$E$412=CakyQuyhoach)*((NhuCau!AD$408:AD$412)/10))+SUMPRODUCT((NhuCau!$E$408:$E$412=Kykehoach)*((NhuCau!AD$408:AD$412)/5))+SUMPRODUCT((NhuCau!$E$408:$E$412=$C390)*(NhuCau!AD$408:AD$412))),2)</f>
        <v>0</v>
      </c>
      <c r="AB390" s="2">
        <f>ROUND((SUMPRODUCT((NhuCau!$E$408:$E$412=CakyQuyhoach)*((NhuCau!AE$408:AE$412)/10))+SUMPRODUCT((NhuCau!$E$408:$E$412=Kykehoach)*((NhuCau!AE$408:AE$412)/5))+SUMPRODUCT((NhuCau!$E$408:$E$412=$C390)*(NhuCau!AE$408:AE$412))),2)</f>
        <v>0</v>
      </c>
      <c r="AC390" s="2">
        <f>ROUND((SUMPRODUCT((NhuCau!$E$408:$E$412=CakyQuyhoach)*((NhuCau!AF$408:AF$412)/10))+SUMPRODUCT((NhuCau!$E$408:$E$412=Kykehoach)*((NhuCau!AF$408:AF$412)/5))+SUMPRODUCT((NhuCau!$E$408:$E$412=$C390)*(NhuCau!AF$408:AF$412))),2)</f>
        <v>0</v>
      </c>
      <c r="AD390" s="2">
        <f>ROUND((SUMPRODUCT((NhuCau!$E$408:$E$412=CakyQuyhoach)*((NhuCau!AG$408:AG$412)/10))+SUMPRODUCT((NhuCau!$E$408:$E$412=Kykehoach)*((NhuCau!AG$408:AG$412)/5))+SUMPRODUCT((NhuCau!$E$408:$E$412=$C390)*(NhuCau!AG$408:AG$412))),2)</f>
        <v>0</v>
      </c>
      <c r="AE390" s="2">
        <f>ROUND((SUMPRODUCT((NhuCau!$E$408:$E$412=CakyQuyhoach)*((NhuCau!AH$408:AH$412)/10))+SUMPRODUCT((NhuCau!$E$408:$E$412=Kykehoach)*((NhuCau!AH$408:AH$412)/5))+SUMPRODUCT((NhuCau!$E$408:$E$412=$C390)*(NhuCau!AH$408:AH$412))),2)</f>
        <v>0</v>
      </c>
      <c r="AF390" s="2">
        <f>ROUND((SUMPRODUCT((NhuCau!$E$408:$E$412=CakyQuyhoach)*((NhuCau!AI$408:AI$412)/10))+SUMPRODUCT((NhuCau!$E$408:$E$412=Kykehoach)*((NhuCau!AI$408:AI$412)/5))+SUMPRODUCT((NhuCau!$E$408:$E$412=$C390)*(NhuCau!AI$408:AI$412))),2)</f>
        <v>0</v>
      </c>
      <c r="AG390" s="2">
        <f>ROUND((SUMPRODUCT((NhuCau!$E$408:$E$412=CakyQuyhoach)*((NhuCau!AJ$408:AJ$412)/10))+SUMPRODUCT((NhuCau!$E$408:$E$412=Kykehoach)*((NhuCau!AJ$408:AJ$412)/5))+SUMPRODUCT((NhuCau!$E$408:$E$412=$C390)*(NhuCau!AJ$408:AJ$412))),2)</f>
        <v>0</v>
      </c>
      <c r="AH390" s="2">
        <f>ROUND((SUMPRODUCT((NhuCau!$E$408:$E$412=CakyQuyhoach)*((NhuCau!AK$408:AK$412)/10))+SUMPRODUCT((NhuCau!$E$408:$E$412=Kykehoach)*((NhuCau!AK$408:AK$412)/5))+SUMPRODUCT((NhuCau!$E$408:$E$412=$C390)*(NhuCau!AK$408:AK$412))),2)</f>
        <v>0</v>
      </c>
      <c r="AI390" s="2">
        <f>ROUND((SUMPRODUCT((NhuCau!$E$408:$E$412=CakyQuyhoach)*((NhuCau!AL$408:AL$412)/10))+SUMPRODUCT((NhuCau!$E$408:$E$412=Kykehoach)*((NhuCau!AL$408:AL$412)/5))+SUMPRODUCT((NhuCau!$E$408:$E$412=$C390)*(NhuCau!AL$408:AL$412))),2)</f>
        <v>0</v>
      </c>
      <c r="AJ390" s="2">
        <f>ROUND((SUMPRODUCT((NhuCau!$E$408:$E$412=CakyQuyhoach)*((NhuCau!AM$408:AM$412)/10))+SUMPRODUCT((NhuCau!$E$408:$E$412=Kykehoach)*((NhuCau!AM$408:AM$412)/5))+SUMPRODUCT((NhuCau!$E$408:$E$412=$C390)*(NhuCau!AM$408:AM$412))),2)</f>
        <v>0</v>
      </c>
      <c r="AK390" s="2">
        <f>ROUND((SUMPRODUCT((NhuCau!$E$408:$E$412=CakyQuyhoach)*((NhuCau!AN$408:AN$412)/10))+SUMPRODUCT((NhuCau!$E$408:$E$412=Kykehoach)*((NhuCau!AN$408:AN$412)/5))+SUMPRODUCT((NhuCau!$E$408:$E$412=$C390)*(NhuCau!AN$408:AN$412))),2)</f>
        <v>0</v>
      </c>
      <c r="AL390" s="2">
        <f>ROUND((SUMPRODUCT((NhuCau!$E$408:$E$412=CakyQuyhoach)*((NhuCau!AO$408:AO$412)/10))+SUMPRODUCT((NhuCau!$E$408:$E$412=Kykehoach)*((NhuCau!AO$408:AO$412)/5))+SUMPRODUCT((NhuCau!$E$408:$E$412=$C390)*(NhuCau!AO$408:AO$412))),2)</f>
        <v>0</v>
      </c>
      <c r="AM390" s="2">
        <f>ROUND((SUMPRODUCT((NhuCau!$E$408:$E$412=CakyQuyhoach)*((NhuCau!AP$408:AP$412)/10))+SUMPRODUCT((NhuCau!$E$408:$E$412=Kykehoach)*((NhuCau!AP$408:AP$412)/5))+SUMPRODUCT((NhuCau!$E$408:$E$412=$C390)*(NhuCau!AP$408:AP$412))),2)</f>
        <v>0</v>
      </c>
      <c r="AN390" s="2">
        <f>ROUND((SUMPRODUCT((NhuCau!$E$408:$E$412=CakyQuyhoach)*((NhuCau!AQ$408:AQ$412)/10))+SUMPRODUCT((NhuCau!$E$408:$E$412=Kykehoach)*((NhuCau!AQ$408:AQ$412)/5))+SUMPRODUCT((NhuCau!$E$408:$E$412=$C390)*(NhuCau!AQ$408:AQ$412))),2)</f>
        <v>0</v>
      </c>
      <c r="AO390" s="2">
        <f>ROUND((SUMPRODUCT((NhuCau!$E$408:$E$412=CakyQuyhoach)*((NhuCau!AR$408:AR$412)/10))+SUMPRODUCT((NhuCau!$E$408:$E$412=Kykehoach)*((NhuCau!AR$408:AR$412)/5))+SUMPRODUCT((NhuCau!$E$408:$E$412=$C390)*(NhuCau!AR$408:AR$412))),2)</f>
        <v>0</v>
      </c>
      <c r="AP390" s="2">
        <f>ROUND((SUMPRODUCT((NhuCau!$E$408:$E$412=CakyQuyhoach)*((NhuCau!AS$408:AS$412)/10))+SUMPRODUCT((NhuCau!$E$408:$E$412=Kykehoach)*((NhuCau!AS$408:AS$412)/5))+SUMPRODUCT((NhuCau!$E$408:$E$412=$C390)*(NhuCau!AS$408:AS$412))),2)</f>
        <v>0</v>
      </c>
      <c r="AQ390" s="2">
        <f>ROUND((SUMPRODUCT((NhuCau!$E$408:$E$412=CakyQuyhoach)*((NhuCau!AT$408:AT$412)/10))+SUMPRODUCT((NhuCau!$E$408:$E$412=Kykehoach)*((NhuCau!AT$408:AT$412)/5))+SUMPRODUCT((NhuCau!$E$408:$E$412=$C390)*(NhuCau!AT$408:AT$412))),2)</f>
        <v>0</v>
      </c>
      <c r="AR390" s="2">
        <f>ROUND((SUMPRODUCT((NhuCau!$E$408:$E$412=CakyQuyhoach)*((NhuCau!AU$408:AU$412)/10))+SUMPRODUCT((NhuCau!$E$408:$E$412=Kykehoach)*((NhuCau!AU$408:AU$412)/5))+SUMPRODUCT((NhuCau!$E$408:$E$412=$C390)*(NhuCau!AU$408:AU$412))),2)</f>
        <v>0</v>
      </c>
      <c r="AS390" s="2">
        <f>ROUND((SUMPRODUCT((NhuCau!$E$408:$E$412=CakyQuyhoach)*((NhuCau!AV$408:AV$412)/10))+SUMPRODUCT((NhuCau!$E$408:$E$412=Kykehoach)*((NhuCau!AV$408:AV$412)/5))+SUMPRODUCT((NhuCau!$E$408:$E$412=$C390)*(NhuCau!AV$408:AV$412))),2)</f>
        <v>0</v>
      </c>
      <c r="AT390" s="2">
        <f>ROUND((SUMPRODUCT((NhuCau!$E$408:$E$412=CakyQuyhoach)*((NhuCau!AW$408:AW$412)/10))+SUMPRODUCT((NhuCau!$E$408:$E$412=Kykehoach)*((NhuCau!AW$408:AW$412)/5))+SUMPRODUCT((NhuCau!$E$408:$E$412=$C390)*(NhuCau!AW$408:AW$412))),2)</f>
        <v>0</v>
      </c>
      <c r="AU390" s="2">
        <f>ROUND((SUMPRODUCT((NhuCau!$E$408:$E$412=CakyQuyhoach)*((NhuCau!AX$408:AX$412)/10))+SUMPRODUCT((NhuCau!$E$408:$E$412=Kykehoach)*((NhuCau!AX$408:AX$412)/5))+SUMPRODUCT((NhuCau!$E$408:$E$412=$C390)*(NhuCau!AX$408:AX$412))),2)</f>
        <v>0</v>
      </c>
      <c r="AV390" s="2">
        <f>ROUND((SUMPRODUCT((NhuCau!$E$408:$E$412=CakyQuyhoach)*((NhuCau!AY$408:AY$412)/10))+SUMPRODUCT((NhuCau!$E$408:$E$412=Kykehoach)*((NhuCau!AY$408:AY$412)/5))+SUMPRODUCT((NhuCau!$E$408:$E$412=$C390)*(NhuCau!AY$408:AY$412))),2)</f>
        <v>0</v>
      </c>
      <c r="AW390" s="2">
        <f>ROUND((SUMPRODUCT((NhuCau!$E$408:$E$412=CakyQuyhoach)*((NhuCau!AZ$408:AZ$412)/10))+SUMPRODUCT((NhuCau!$E$408:$E$412=Kykehoach)*((NhuCau!AZ$408:AZ$412)/5))+SUMPRODUCT((NhuCau!$E$408:$E$412=$C390)*(NhuCau!AZ$408:AZ$412))),2)</f>
        <v>0</v>
      </c>
      <c r="AX390" s="2">
        <f>ROUND((SUMPRODUCT((NhuCau!$E$408:$E$412=CakyQuyhoach)*((NhuCau!BA$408:BA$412)/10))+SUMPRODUCT((NhuCau!$E$408:$E$412=Kykehoach)*((NhuCau!BA$408:BA$412)/5))+SUMPRODUCT((NhuCau!$E$408:$E$412=$C390)*(NhuCau!BA$408:BA$412))),2)</f>
        <v>0</v>
      </c>
      <c r="AY390" s="2">
        <f>ROUND((SUMPRODUCT((NhuCau!$E$408:$E$412=CakyQuyhoach)*((NhuCau!BB$408:BB$412)/10))+SUMPRODUCT((NhuCau!$E$408:$E$412=Kykehoach)*((NhuCau!BB$408:BB$412)/5))+SUMPRODUCT((NhuCau!$E$408:$E$412=$C390)*(NhuCau!BB$408:BB$412))),2)</f>
        <v>0</v>
      </c>
      <c r="AZ390" s="2">
        <f>ROUND((SUMPRODUCT((NhuCau!$E$408:$E$412=CakyQuyhoach)*((NhuCau!BD$408:BD$412)/10))+SUMPRODUCT((NhuCau!$E$408:$E$412=Kykehoach)*((NhuCau!BD$408:BD$412)/5))+SUMPRODUCT((NhuCau!$E$408:$E$412=$C390)*(NhuCau!BD$408:BD$412))),2)</f>
        <v>0</v>
      </c>
      <c r="BA390" s="2">
        <f>ROUND((SUMPRODUCT((NhuCau!$E$408:$E$412=CakyQuyhoach)*((NhuCau!BE$408:BE$412)/10))+SUMPRODUCT((NhuCau!$E$408:$E$412=Kykehoach)*((NhuCau!BE$408:BE$412)/5))+SUMPRODUCT((NhuCau!$E$408:$E$412=$C390)*(NhuCau!BE$408:BE$412))),2)</f>
        <v>0</v>
      </c>
      <c r="BB390" s="2">
        <f>ROUND((SUMPRODUCT((NhuCau!$E$408:$E$412=CakyQuyhoach)*((NhuCau!BF$408:BF$412)/10))+SUMPRODUCT((NhuCau!$E$408:$E$412=Kykehoach)*((NhuCau!BF$408:BF$412)/5))+SUMPRODUCT((NhuCau!$E$408:$E$412=$C390)*(NhuCau!BF$408:BF$412))),2)</f>
        <v>0</v>
      </c>
      <c r="BC390" s="2">
        <f>ROUND((SUMPRODUCT((NhuCau!$E$408:$E$412=CakyQuyhoach)*((NhuCau!BG$408:BG$412)/10))+SUMPRODUCT((NhuCau!$E$408:$E$412=Kykehoach)*((NhuCau!BG$408:BG$412)/5))+SUMPRODUCT((NhuCau!$E$408:$E$412=$C390)*(NhuCau!BG$408:BG$412))),2)</f>
        <v>0</v>
      </c>
      <c r="BD390" s="2">
        <f>ROUND((SUMPRODUCT((NhuCau!$E$408:$E$412=CakyQuyhoach)*((NhuCau!BH$408:BH$412)/10))+SUMPRODUCT((NhuCau!$E$408:$E$412=Kykehoach)*((NhuCau!BH$408:BH$412)/5))+SUMPRODUCT((NhuCau!$E$408:$E$412=$C390)*(NhuCau!BH$408:BH$412))),2)</f>
        <v>0</v>
      </c>
      <c r="BE390" s="2">
        <f>ROUND((SUMPRODUCT((NhuCau!$E$408:$E$412=CakyQuyhoach)*((NhuCau!BI$408:BI$412)/10))+SUMPRODUCT((NhuCau!$E$408:$E$412=Kykehoach)*((NhuCau!BI$408:BI$412)/5))+SUMPRODUCT((NhuCau!$E$408:$E$412=$C390)*(NhuCau!BI$408:BI$412))),2)</f>
        <v>0</v>
      </c>
      <c r="BF390" s="2">
        <f>ROUND((SUMPRODUCT((NhuCau!$E$408:$E$412=CakyQuyhoach)*((NhuCau!BJ$408:BJ$412)/10))+SUMPRODUCT((NhuCau!$E$408:$E$412=Kykehoach)*((NhuCau!BJ$408:BJ$412)/5))+SUMPRODUCT((NhuCau!$E$408:$E$412=$C390)*(NhuCau!BJ$408:BJ$412))),2)</f>
        <v>0</v>
      </c>
      <c r="BG390" s="2">
        <f>ROUND((SUMPRODUCT((NhuCau!$E$408:$E$412=CakyQuyhoach)*((NhuCau!BK$408:BK$412)/10))+SUMPRODUCT((NhuCau!$E$408:$E$412=Kykehoach)*((NhuCau!BK$408:BK$412)/5))+SUMPRODUCT((NhuCau!$E$408:$E$412=$C390)*(NhuCau!BK$408:BK$412))),2)</f>
        <v>0</v>
      </c>
    </row>
    <row r="391" spans="1:59" s="1" customFormat="1" ht="16.5" customHeight="1">
      <c r="A391" s="251" t="s">
        <v>42</v>
      </c>
      <c r="B391" s="252"/>
      <c r="C391" s="253" t="str">
        <f>BANGTINH!O8</f>
        <v>Năm 2027</v>
      </c>
      <c r="D391" s="246" t="s">
        <v>38</v>
      </c>
      <c r="E391" s="255">
        <f>SUM(F391:BG391)</f>
        <v>0</v>
      </c>
      <c r="F391" s="2">
        <f>ROUND((SUMPRODUCT((NhuCau!$E$408:$E$412=CakyQuyhoach)*((NhuCau!I$408:I$412)/10))+SUMPRODUCT((NhuCau!$E$408:$E$412=Kykehoach)*((NhuCau!I$408:I$412)/5))+SUMPRODUCT((NhuCau!$E$408:$E$412=$C391)*(NhuCau!I$408:I$412))),2)</f>
        <v>0</v>
      </c>
      <c r="G391" s="2">
        <f>ROUND((SUMPRODUCT((NhuCau!$E$408:$E$412=CakyQuyhoach)*((NhuCau!J$408:J$412)/10))+SUMPRODUCT((NhuCau!$E$408:$E$412=Kykehoach)*((NhuCau!J$408:J$412)/5))+SUMPRODUCT((NhuCau!$E$408:$E$412=$C391)*(NhuCau!J$408:J$412))),2)</f>
        <v>0</v>
      </c>
      <c r="H391" s="2">
        <f>ROUND((SUMPRODUCT((NhuCau!$E$408:$E$412=CakyQuyhoach)*((NhuCau!K$408:K$412)/10))+SUMPRODUCT((NhuCau!$E$408:$E$412=Kykehoach)*((NhuCau!K$408:K$412)/5))+SUMPRODUCT((NhuCau!$E$408:$E$412=$C391)*(NhuCau!K$408:K$412))),2)</f>
        <v>0</v>
      </c>
      <c r="I391" s="2">
        <f>ROUND((SUMPRODUCT((NhuCau!$E$408:$E$412=CakyQuyhoach)*((NhuCau!L$408:L$412)/10))+SUMPRODUCT((NhuCau!$E$408:$E$412=Kykehoach)*((NhuCau!L$408:L$412)/5))+SUMPRODUCT((NhuCau!$E$408:$E$412=$C391)*(NhuCau!L$408:L$412))),2)</f>
        <v>0</v>
      </c>
      <c r="J391" s="2">
        <f>ROUND((SUMPRODUCT((NhuCau!$E$408:$E$412=CakyQuyhoach)*((NhuCau!M$408:M$412)/10))+SUMPRODUCT((NhuCau!$E$408:$E$412=Kykehoach)*((NhuCau!M$408:M$412)/5))+SUMPRODUCT((NhuCau!$E$408:$E$412=$C391)*(NhuCau!M$408:M$412))),2)</f>
        <v>0</v>
      </c>
      <c r="K391" s="2">
        <f>ROUND((SUMPRODUCT((NhuCau!$E$408:$E$412=CakyQuyhoach)*((NhuCau!N$408:N$412)/10))+SUMPRODUCT((NhuCau!$E$408:$E$412=Kykehoach)*((NhuCau!N$408:N$412)/5))+SUMPRODUCT((NhuCau!$E$408:$E$412=$C391)*(NhuCau!N$408:N$412))),2)</f>
        <v>0</v>
      </c>
      <c r="L391" s="2">
        <f>ROUND((SUMPRODUCT((NhuCau!$E$408:$E$412=CakyQuyhoach)*((NhuCau!O$408:O$412)/10))+SUMPRODUCT((NhuCau!$E$408:$E$412=Kykehoach)*((NhuCau!O$408:O$412)/5))+SUMPRODUCT((NhuCau!$E$408:$E$412=$C391)*(NhuCau!O$408:O$412))),2)</f>
        <v>0</v>
      </c>
      <c r="M391" s="2">
        <f>ROUND((SUMPRODUCT((NhuCau!$E$408:$E$412=CakyQuyhoach)*((NhuCau!P$408:P$412)/10))+SUMPRODUCT((NhuCau!$E$408:$E$412=Kykehoach)*((NhuCau!P$408:P$412)/5))+SUMPRODUCT((NhuCau!$E$408:$E$412=$C391)*(NhuCau!P$408:P$412))),2)</f>
        <v>0</v>
      </c>
      <c r="N391" s="2">
        <f>ROUND((SUMPRODUCT((NhuCau!$E$408:$E$412=CakyQuyhoach)*((NhuCau!Q$408:Q$412)/10))+SUMPRODUCT((NhuCau!$E$408:$E$412=Kykehoach)*((NhuCau!Q$408:Q$412)/5))+SUMPRODUCT((NhuCau!$E$408:$E$412=$C391)*(NhuCau!Q$408:Q$412))),2)</f>
        <v>0</v>
      </c>
      <c r="O391" s="2">
        <f>ROUND((SUMPRODUCT((NhuCau!$E$408:$E$412=CakyQuyhoach)*((NhuCau!R$408:R$412)/10))+SUMPRODUCT((NhuCau!$E$408:$E$412=Kykehoach)*((NhuCau!R$408:R$412)/5))+SUMPRODUCT((NhuCau!$E$408:$E$412=$C391)*(NhuCau!R$408:R$412))),2)</f>
        <v>0</v>
      </c>
      <c r="P391" s="2">
        <f>ROUND((SUMPRODUCT((NhuCau!$E$408:$E$412=CakyQuyhoach)*((NhuCau!S$408:S$412)/10))+SUMPRODUCT((NhuCau!$E$408:$E$412=Kykehoach)*((NhuCau!S$408:S$412)/5))+SUMPRODUCT((NhuCau!$E$408:$E$412=$C391)*(NhuCau!S$408:S$412))),2)</f>
        <v>0</v>
      </c>
      <c r="Q391" s="2">
        <f>ROUND((SUMPRODUCT((NhuCau!$E$408:$E$412=CakyQuyhoach)*((NhuCau!T$408:T$412)/10))+SUMPRODUCT((NhuCau!$E$408:$E$412=Kykehoach)*((NhuCau!T$408:T$412)/5))+SUMPRODUCT((NhuCau!$E$408:$E$412=$C391)*(NhuCau!T$408:T$412))),2)</f>
        <v>0</v>
      </c>
      <c r="R391" s="2">
        <f>ROUND((SUMPRODUCT((NhuCau!$E$408:$E$412=CakyQuyhoach)*((NhuCau!U$408:U$412)/10))+SUMPRODUCT((NhuCau!$E$408:$E$412=Kykehoach)*((NhuCau!U$408:U$412)/5))+SUMPRODUCT((NhuCau!$E$408:$E$412=$C391)*(NhuCau!U$408:U$412))),2)</f>
        <v>0</v>
      </c>
      <c r="S391" s="2">
        <f>ROUND((SUMPRODUCT((NhuCau!$E$408:$E$412=CakyQuyhoach)*((NhuCau!V$408:V$412)/10))+SUMPRODUCT((NhuCau!$E$408:$E$412=Kykehoach)*((NhuCau!V$408:V$412)/5))+SUMPRODUCT((NhuCau!$E$408:$E$412=$C391)*(NhuCau!V$408:V$412))),2)</f>
        <v>0</v>
      </c>
      <c r="T391" s="2">
        <f>ROUND((SUMPRODUCT((NhuCau!$E$408:$E$412=CakyQuyhoach)*((NhuCau!W$408:W$412)/10))+SUMPRODUCT((NhuCau!$E$408:$E$412=Kykehoach)*((NhuCau!W$408:W$412)/5))+SUMPRODUCT((NhuCau!$E$408:$E$412=$C391)*(NhuCau!W$408:W$412))),2)</f>
        <v>0</v>
      </c>
      <c r="U391" s="2">
        <f>ROUND((SUMPRODUCT((NhuCau!$E$408:$E$412=CakyQuyhoach)*((NhuCau!X$408:X$412)/10))+SUMPRODUCT((NhuCau!$E$408:$E$412=Kykehoach)*((NhuCau!X$408:X$412)/5))+SUMPRODUCT((NhuCau!$E$408:$E$412=$C391)*(NhuCau!X$408:X$412))),2)</f>
        <v>0</v>
      </c>
      <c r="V391" s="2">
        <f>ROUND((SUMPRODUCT((NhuCau!$E$408:$E$412=CakyQuyhoach)*((NhuCau!Y$408:Y$412)/10))+SUMPRODUCT((NhuCau!$E$408:$E$412=Kykehoach)*((NhuCau!Y$408:Y$412)/5))+SUMPRODUCT((NhuCau!$E$408:$E$412=$C391)*(NhuCau!Y$408:Y$412))),2)</f>
        <v>0</v>
      </c>
      <c r="W391" s="2">
        <f>ROUND((SUMPRODUCT((NhuCau!$E$408:$E$412=CakyQuyhoach)*((NhuCau!Z$408:Z$412)/10))+SUMPRODUCT((NhuCau!$E$408:$E$412=Kykehoach)*((NhuCau!Z$408:Z$412)/5))+SUMPRODUCT((NhuCau!$E$408:$E$412=$C391)*(NhuCau!Z$408:Z$412))),2)</f>
        <v>0</v>
      </c>
      <c r="X391" s="2">
        <f>ROUND((SUMPRODUCT((NhuCau!$E$408:$E$412=CakyQuyhoach)*((NhuCau!AA$408:AA$412)/10))+SUMPRODUCT((NhuCau!$E$408:$E$412=Kykehoach)*((NhuCau!AA$408:AA$412)/5))+SUMPRODUCT((NhuCau!$E$408:$E$412=$C391)*(NhuCau!AA$408:AA$412))),2)</f>
        <v>0</v>
      </c>
      <c r="Y391" s="2">
        <f>ROUND((SUMPRODUCT((NhuCau!$E$408:$E$412=CakyQuyhoach)*((NhuCau!AB$408:AB$412)/10))+SUMPRODUCT((NhuCau!$E$408:$E$412=Kykehoach)*((NhuCau!AB$408:AB$412)/5))+SUMPRODUCT((NhuCau!$E$408:$E$412=$C391)*(NhuCau!AB$408:AB$412))),2)</f>
        <v>0</v>
      </c>
      <c r="Z391" s="2">
        <f>ROUND((SUMPRODUCT((NhuCau!$E$408:$E$412=CakyQuyhoach)*((NhuCau!AC$408:AC$412)/10))+SUMPRODUCT((NhuCau!$E$408:$E$412=Kykehoach)*((NhuCau!AC$408:AC$412)/5))+SUMPRODUCT((NhuCau!$E$408:$E$412=$C391)*(NhuCau!AC$408:AC$412))),2)</f>
        <v>0</v>
      </c>
      <c r="AA391" s="2">
        <f>ROUND((SUMPRODUCT((NhuCau!$E$408:$E$412=CakyQuyhoach)*((NhuCau!AD$408:AD$412)/10))+SUMPRODUCT((NhuCau!$E$408:$E$412=Kykehoach)*((NhuCau!AD$408:AD$412)/5))+SUMPRODUCT((NhuCau!$E$408:$E$412=$C391)*(NhuCau!AD$408:AD$412))),2)</f>
        <v>0</v>
      </c>
      <c r="AB391" s="2">
        <f>ROUND((SUMPRODUCT((NhuCau!$E$408:$E$412=CakyQuyhoach)*((NhuCau!AE$408:AE$412)/10))+SUMPRODUCT((NhuCau!$E$408:$E$412=Kykehoach)*((NhuCau!AE$408:AE$412)/5))+SUMPRODUCT((NhuCau!$E$408:$E$412=$C391)*(NhuCau!AE$408:AE$412))),2)</f>
        <v>0</v>
      </c>
      <c r="AC391" s="2">
        <f>ROUND((SUMPRODUCT((NhuCau!$E$408:$E$412=CakyQuyhoach)*((NhuCau!AF$408:AF$412)/10))+SUMPRODUCT((NhuCau!$E$408:$E$412=Kykehoach)*((NhuCau!AF$408:AF$412)/5))+SUMPRODUCT((NhuCau!$E$408:$E$412=$C391)*(NhuCau!AF$408:AF$412))),2)</f>
        <v>0</v>
      </c>
      <c r="AD391" s="2">
        <f>ROUND((SUMPRODUCT((NhuCau!$E$408:$E$412=CakyQuyhoach)*((NhuCau!AG$408:AG$412)/10))+SUMPRODUCT((NhuCau!$E$408:$E$412=Kykehoach)*((NhuCau!AG$408:AG$412)/5))+SUMPRODUCT((NhuCau!$E$408:$E$412=$C391)*(NhuCau!AG$408:AG$412))),2)</f>
        <v>0</v>
      </c>
      <c r="AE391" s="2">
        <f>ROUND((SUMPRODUCT((NhuCau!$E$408:$E$412=CakyQuyhoach)*((NhuCau!AH$408:AH$412)/10))+SUMPRODUCT((NhuCau!$E$408:$E$412=Kykehoach)*((NhuCau!AH$408:AH$412)/5))+SUMPRODUCT((NhuCau!$E$408:$E$412=$C391)*(NhuCau!AH$408:AH$412))),2)</f>
        <v>0</v>
      </c>
      <c r="AF391" s="2">
        <f>ROUND((SUMPRODUCT((NhuCau!$E$408:$E$412=CakyQuyhoach)*((NhuCau!AI$408:AI$412)/10))+SUMPRODUCT((NhuCau!$E$408:$E$412=Kykehoach)*((NhuCau!AI$408:AI$412)/5))+SUMPRODUCT((NhuCau!$E$408:$E$412=$C391)*(NhuCau!AI$408:AI$412))),2)</f>
        <v>0</v>
      </c>
      <c r="AG391" s="2">
        <f>ROUND((SUMPRODUCT((NhuCau!$E$408:$E$412=CakyQuyhoach)*((NhuCau!AJ$408:AJ$412)/10))+SUMPRODUCT((NhuCau!$E$408:$E$412=Kykehoach)*((NhuCau!AJ$408:AJ$412)/5))+SUMPRODUCT((NhuCau!$E$408:$E$412=$C391)*(NhuCau!AJ$408:AJ$412))),2)</f>
        <v>0</v>
      </c>
      <c r="AH391" s="2">
        <f>ROUND((SUMPRODUCT((NhuCau!$E$408:$E$412=CakyQuyhoach)*((NhuCau!AK$408:AK$412)/10))+SUMPRODUCT((NhuCau!$E$408:$E$412=Kykehoach)*((NhuCau!AK$408:AK$412)/5))+SUMPRODUCT((NhuCau!$E$408:$E$412=$C391)*(NhuCau!AK$408:AK$412))),2)</f>
        <v>0</v>
      </c>
      <c r="AI391" s="2">
        <f>ROUND((SUMPRODUCT((NhuCau!$E$408:$E$412=CakyQuyhoach)*((NhuCau!AL$408:AL$412)/10))+SUMPRODUCT((NhuCau!$E$408:$E$412=Kykehoach)*((NhuCau!AL$408:AL$412)/5))+SUMPRODUCT((NhuCau!$E$408:$E$412=$C391)*(NhuCau!AL$408:AL$412))),2)</f>
        <v>0</v>
      </c>
      <c r="AJ391" s="2">
        <f>ROUND((SUMPRODUCT((NhuCau!$E$408:$E$412=CakyQuyhoach)*((NhuCau!AM$408:AM$412)/10))+SUMPRODUCT((NhuCau!$E$408:$E$412=Kykehoach)*((NhuCau!AM$408:AM$412)/5))+SUMPRODUCT((NhuCau!$E$408:$E$412=$C391)*(NhuCau!AM$408:AM$412))),2)</f>
        <v>0</v>
      </c>
      <c r="AK391" s="2">
        <f>ROUND((SUMPRODUCT((NhuCau!$E$408:$E$412=CakyQuyhoach)*((NhuCau!AN$408:AN$412)/10))+SUMPRODUCT((NhuCau!$E$408:$E$412=Kykehoach)*((NhuCau!AN$408:AN$412)/5))+SUMPRODUCT((NhuCau!$E$408:$E$412=$C391)*(NhuCau!AN$408:AN$412))),2)</f>
        <v>0</v>
      </c>
      <c r="AL391" s="2">
        <f>ROUND((SUMPRODUCT((NhuCau!$E$408:$E$412=CakyQuyhoach)*((NhuCau!AO$408:AO$412)/10))+SUMPRODUCT((NhuCau!$E$408:$E$412=Kykehoach)*((NhuCau!AO$408:AO$412)/5))+SUMPRODUCT((NhuCau!$E$408:$E$412=$C391)*(NhuCau!AO$408:AO$412))),2)</f>
        <v>0</v>
      </c>
      <c r="AM391" s="2">
        <f>ROUND((SUMPRODUCT((NhuCau!$E$408:$E$412=CakyQuyhoach)*((NhuCau!AP$408:AP$412)/10))+SUMPRODUCT((NhuCau!$E$408:$E$412=Kykehoach)*((NhuCau!AP$408:AP$412)/5))+SUMPRODUCT((NhuCau!$E$408:$E$412=$C391)*(NhuCau!AP$408:AP$412))),2)</f>
        <v>0</v>
      </c>
      <c r="AN391" s="2">
        <f>ROUND((SUMPRODUCT((NhuCau!$E$408:$E$412=CakyQuyhoach)*((NhuCau!AQ$408:AQ$412)/10))+SUMPRODUCT((NhuCau!$E$408:$E$412=Kykehoach)*((NhuCau!AQ$408:AQ$412)/5))+SUMPRODUCT((NhuCau!$E$408:$E$412=$C391)*(NhuCau!AQ$408:AQ$412))),2)</f>
        <v>0</v>
      </c>
      <c r="AO391" s="2">
        <f>ROUND((SUMPRODUCT((NhuCau!$E$408:$E$412=CakyQuyhoach)*((NhuCau!AR$408:AR$412)/10))+SUMPRODUCT((NhuCau!$E$408:$E$412=Kykehoach)*((NhuCau!AR$408:AR$412)/5))+SUMPRODUCT((NhuCau!$E$408:$E$412=$C391)*(NhuCau!AR$408:AR$412))),2)</f>
        <v>0</v>
      </c>
      <c r="AP391" s="2">
        <f>ROUND((SUMPRODUCT((NhuCau!$E$408:$E$412=CakyQuyhoach)*((NhuCau!AS$408:AS$412)/10))+SUMPRODUCT((NhuCau!$E$408:$E$412=Kykehoach)*((NhuCau!AS$408:AS$412)/5))+SUMPRODUCT((NhuCau!$E$408:$E$412=$C391)*(NhuCau!AS$408:AS$412))),2)</f>
        <v>0</v>
      </c>
      <c r="AQ391" s="2">
        <f>ROUND((SUMPRODUCT((NhuCau!$E$408:$E$412=CakyQuyhoach)*((NhuCau!AT$408:AT$412)/10))+SUMPRODUCT((NhuCau!$E$408:$E$412=Kykehoach)*((NhuCau!AT$408:AT$412)/5))+SUMPRODUCT((NhuCau!$E$408:$E$412=$C391)*(NhuCau!AT$408:AT$412))),2)</f>
        <v>0</v>
      </c>
      <c r="AR391" s="2">
        <f>ROUND((SUMPRODUCT((NhuCau!$E$408:$E$412=CakyQuyhoach)*((NhuCau!AU$408:AU$412)/10))+SUMPRODUCT((NhuCau!$E$408:$E$412=Kykehoach)*((NhuCau!AU$408:AU$412)/5))+SUMPRODUCT((NhuCau!$E$408:$E$412=$C391)*(NhuCau!AU$408:AU$412))),2)</f>
        <v>0</v>
      </c>
      <c r="AS391" s="2">
        <f>ROUND((SUMPRODUCT((NhuCau!$E$408:$E$412=CakyQuyhoach)*((NhuCau!AV$408:AV$412)/10))+SUMPRODUCT((NhuCau!$E$408:$E$412=Kykehoach)*((NhuCau!AV$408:AV$412)/5))+SUMPRODUCT((NhuCau!$E$408:$E$412=$C391)*(NhuCau!AV$408:AV$412))),2)</f>
        <v>0</v>
      </c>
      <c r="AT391" s="2">
        <f>ROUND((SUMPRODUCT((NhuCau!$E$408:$E$412=CakyQuyhoach)*((NhuCau!AW$408:AW$412)/10))+SUMPRODUCT((NhuCau!$E$408:$E$412=Kykehoach)*((NhuCau!AW$408:AW$412)/5))+SUMPRODUCT((NhuCau!$E$408:$E$412=$C391)*(NhuCau!AW$408:AW$412))),2)</f>
        <v>0</v>
      </c>
      <c r="AU391" s="2">
        <f>ROUND((SUMPRODUCT((NhuCau!$E$408:$E$412=CakyQuyhoach)*((NhuCau!AX$408:AX$412)/10))+SUMPRODUCT((NhuCau!$E$408:$E$412=Kykehoach)*((NhuCau!AX$408:AX$412)/5))+SUMPRODUCT((NhuCau!$E$408:$E$412=$C391)*(NhuCau!AX$408:AX$412))),2)</f>
        <v>0</v>
      </c>
      <c r="AV391" s="2">
        <f>ROUND((SUMPRODUCT((NhuCau!$E$408:$E$412=CakyQuyhoach)*((NhuCau!AY$408:AY$412)/10))+SUMPRODUCT((NhuCau!$E$408:$E$412=Kykehoach)*((NhuCau!AY$408:AY$412)/5))+SUMPRODUCT((NhuCau!$E$408:$E$412=$C391)*(NhuCau!AY$408:AY$412))),2)</f>
        <v>0</v>
      </c>
      <c r="AW391" s="2">
        <f>ROUND((SUMPRODUCT((NhuCau!$E$408:$E$412=CakyQuyhoach)*((NhuCau!AZ$408:AZ$412)/10))+SUMPRODUCT((NhuCau!$E$408:$E$412=Kykehoach)*((NhuCau!AZ$408:AZ$412)/5))+SUMPRODUCT((NhuCau!$E$408:$E$412=$C391)*(NhuCau!AZ$408:AZ$412))),2)</f>
        <v>0</v>
      </c>
      <c r="AX391" s="2">
        <f>ROUND((SUMPRODUCT((NhuCau!$E$408:$E$412=CakyQuyhoach)*((NhuCau!BA$408:BA$412)/10))+SUMPRODUCT((NhuCau!$E$408:$E$412=Kykehoach)*((NhuCau!BA$408:BA$412)/5))+SUMPRODUCT((NhuCau!$E$408:$E$412=$C391)*(NhuCau!BA$408:BA$412))),2)</f>
        <v>0</v>
      </c>
      <c r="AY391" s="2">
        <f>ROUND((SUMPRODUCT((NhuCau!$E$408:$E$412=CakyQuyhoach)*((NhuCau!BB$408:BB$412)/10))+SUMPRODUCT((NhuCau!$E$408:$E$412=Kykehoach)*((NhuCau!BB$408:BB$412)/5))+SUMPRODUCT((NhuCau!$E$408:$E$412=$C391)*(NhuCau!BB$408:BB$412))),2)</f>
        <v>0</v>
      </c>
      <c r="AZ391" s="2">
        <f>ROUND((SUMPRODUCT((NhuCau!$E$408:$E$412=CakyQuyhoach)*((NhuCau!BD$408:BD$412)/10))+SUMPRODUCT((NhuCau!$E$408:$E$412=Kykehoach)*((NhuCau!BD$408:BD$412)/5))+SUMPRODUCT((NhuCau!$E$408:$E$412=$C391)*(NhuCau!BD$408:BD$412))),2)</f>
        <v>0</v>
      </c>
      <c r="BA391" s="2">
        <f>ROUND((SUMPRODUCT((NhuCau!$E$408:$E$412=CakyQuyhoach)*((NhuCau!BE$408:BE$412)/10))+SUMPRODUCT((NhuCau!$E$408:$E$412=Kykehoach)*((NhuCau!BE$408:BE$412)/5))+SUMPRODUCT((NhuCau!$E$408:$E$412=$C391)*(NhuCau!BE$408:BE$412))),2)</f>
        <v>0</v>
      </c>
      <c r="BB391" s="2">
        <f>ROUND((SUMPRODUCT((NhuCau!$E$408:$E$412=CakyQuyhoach)*((NhuCau!BF$408:BF$412)/10))+SUMPRODUCT((NhuCau!$E$408:$E$412=Kykehoach)*((NhuCau!BF$408:BF$412)/5))+SUMPRODUCT((NhuCau!$E$408:$E$412=$C391)*(NhuCau!BF$408:BF$412))),2)</f>
        <v>0</v>
      </c>
      <c r="BC391" s="2">
        <f>ROUND((SUMPRODUCT((NhuCau!$E$408:$E$412=CakyQuyhoach)*((NhuCau!BG$408:BG$412)/10))+SUMPRODUCT((NhuCau!$E$408:$E$412=Kykehoach)*((NhuCau!BG$408:BG$412)/5))+SUMPRODUCT((NhuCau!$E$408:$E$412=$C391)*(NhuCau!BG$408:BG$412))),2)</f>
        <v>0</v>
      </c>
      <c r="BD391" s="2">
        <f>ROUND((SUMPRODUCT((NhuCau!$E$408:$E$412=CakyQuyhoach)*((NhuCau!BH$408:BH$412)/10))+SUMPRODUCT((NhuCau!$E$408:$E$412=Kykehoach)*((NhuCau!BH$408:BH$412)/5))+SUMPRODUCT((NhuCau!$E$408:$E$412=$C391)*(NhuCau!BH$408:BH$412))),2)</f>
        <v>0</v>
      </c>
      <c r="BE391" s="2">
        <f>ROUND((SUMPRODUCT((NhuCau!$E$408:$E$412=CakyQuyhoach)*((NhuCau!BI$408:BI$412)/10))+SUMPRODUCT((NhuCau!$E$408:$E$412=Kykehoach)*((NhuCau!BI$408:BI$412)/5))+SUMPRODUCT((NhuCau!$E$408:$E$412=$C391)*(NhuCau!BI$408:BI$412))),2)</f>
        <v>0</v>
      </c>
      <c r="BF391" s="2">
        <f>ROUND((SUMPRODUCT((NhuCau!$E$408:$E$412=CakyQuyhoach)*((NhuCau!BJ$408:BJ$412)/10))+SUMPRODUCT((NhuCau!$E$408:$E$412=Kykehoach)*((NhuCau!BJ$408:BJ$412)/5))+SUMPRODUCT((NhuCau!$E$408:$E$412=$C391)*(NhuCau!BJ$408:BJ$412))),2)</f>
        <v>0</v>
      </c>
      <c r="BG391" s="2">
        <f>ROUND((SUMPRODUCT((NhuCau!$E$408:$E$412=CakyQuyhoach)*((NhuCau!BK$408:BK$412)/10))+SUMPRODUCT((NhuCau!$E$408:$E$412=Kykehoach)*((NhuCau!BK$408:BK$412)/5))+SUMPRODUCT((NhuCau!$E$408:$E$412=$C391)*(NhuCau!BK$408:BK$412))),2)</f>
        <v>0</v>
      </c>
    </row>
    <row r="392" spans="1:59" s="1" customFormat="1" ht="16.5" customHeight="1">
      <c r="A392" s="251" t="s">
        <v>42</v>
      </c>
      <c r="B392" s="252"/>
      <c r="C392" s="253" t="str">
        <f>BANGTINH!O9</f>
        <v>Năm 2028</v>
      </c>
      <c r="D392" s="246" t="s">
        <v>38</v>
      </c>
      <c r="E392" s="255">
        <f>SUM(F392:BG392)</f>
        <v>0</v>
      </c>
      <c r="F392" s="2">
        <f>ROUND((SUMPRODUCT((NhuCau!$E$408:$E$412=CakyQuyhoach)*((NhuCau!I$408:I$412)/10))+SUMPRODUCT((NhuCau!$E$408:$E$412=Kykehoach)*((NhuCau!I$408:I$412)/5))+SUMPRODUCT((NhuCau!$E$408:$E$412=$C392)*(NhuCau!I$408:I$412))),2)</f>
        <v>0</v>
      </c>
      <c r="G392" s="2">
        <f>ROUND((SUMPRODUCT((NhuCau!$E$408:$E$412=CakyQuyhoach)*((NhuCau!J$408:J$412)/10))+SUMPRODUCT((NhuCau!$E$408:$E$412=Kykehoach)*((NhuCau!J$408:J$412)/5))+SUMPRODUCT((NhuCau!$E$408:$E$412=$C392)*(NhuCau!J$408:J$412))),2)</f>
        <v>0</v>
      </c>
      <c r="H392" s="2">
        <f>ROUND((SUMPRODUCT((NhuCau!$E$408:$E$412=CakyQuyhoach)*((NhuCau!K$408:K$412)/10))+SUMPRODUCT((NhuCau!$E$408:$E$412=Kykehoach)*((NhuCau!K$408:K$412)/5))+SUMPRODUCT((NhuCau!$E$408:$E$412=$C392)*(NhuCau!K$408:K$412))),2)</f>
        <v>0</v>
      </c>
      <c r="I392" s="2">
        <f>ROUND((SUMPRODUCT((NhuCau!$E$408:$E$412=CakyQuyhoach)*((NhuCau!L$408:L$412)/10))+SUMPRODUCT((NhuCau!$E$408:$E$412=Kykehoach)*((NhuCau!L$408:L$412)/5))+SUMPRODUCT((NhuCau!$E$408:$E$412=$C392)*(NhuCau!L$408:L$412))),2)</f>
        <v>0</v>
      </c>
      <c r="J392" s="2">
        <f>ROUND((SUMPRODUCT((NhuCau!$E$408:$E$412=CakyQuyhoach)*((NhuCau!M$408:M$412)/10))+SUMPRODUCT((NhuCau!$E$408:$E$412=Kykehoach)*((NhuCau!M$408:M$412)/5))+SUMPRODUCT((NhuCau!$E$408:$E$412=$C392)*(NhuCau!M$408:M$412))),2)</f>
        <v>0</v>
      </c>
      <c r="K392" s="2">
        <f>ROUND((SUMPRODUCT((NhuCau!$E$408:$E$412=CakyQuyhoach)*((NhuCau!N$408:N$412)/10))+SUMPRODUCT((NhuCau!$E$408:$E$412=Kykehoach)*((NhuCau!N$408:N$412)/5))+SUMPRODUCT((NhuCau!$E$408:$E$412=$C392)*(NhuCau!N$408:N$412))),2)</f>
        <v>0</v>
      </c>
      <c r="L392" s="2">
        <f>ROUND((SUMPRODUCT((NhuCau!$E$408:$E$412=CakyQuyhoach)*((NhuCau!O$408:O$412)/10))+SUMPRODUCT((NhuCau!$E$408:$E$412=Kykehoach)*((NhuCau!O$408:O$412)/5))+SUMPRODUCT((NhuCau!$E$408:$E$412=$C392)*(NhuCau!O$408:O$412))),2)</f>
        <v>0</v>
      </c>
      <c r="M392" s="2">
        <f>ROUND((SUMPRODUCT((NhuCau!$E$408:$E$412=CakyQuyhoach)*((NhuCau!P$408:P$412)/10))+SUMPRODUCT((NhuCau!$E$408:$E$412=Kykehoach)*((NhuCau!P$408:P$412)/5))+SUMPRODUCT((NhuCau!$E$408:$E$412=$C392)*(NhuCau!P$408:P$412))),2)</f>
        <v>0</v>
      </c>
      <c r="N392" s="2">
        <f>ROUND((SUMPRODUCT((NhuCau!$E$408:$E$412=CakyQuyhoach)*((NhuCau!Q$408:Q$412)/10))+SUMPRODUCT((NhuCau!$E$408:$E$412=Kykehoach)*((NhuCau!Q$408:Q$412)/5))+SUMPRODUCT((NhuCau!$E$408:$E$412=$C392)*(NhuCau!Q$408:Q$412))),2)</f>
        <v>0</v>
      </c>
      <c r="O392" s="2">
        <f>ROUND((SUMPRODUCT((NhuCau!$E$408:$E$412=CakyQuyhoach)*((NhuCau!R$408:R$412)/10))+SUMPRODUCT((NhuCau!$E$408:$E$412=Kykehoach)*((NhuCau!R$408:R$412)/5))+SUMPRODUCT((NhuCau!$E$408:$E$412=$C392)*(NhuCau!R$408:R$412))),2)</f>
        <v>0</v>
      </c>
      <c r="P392" s="2">
        <f>ROUND((SUMPRODUCT((NhuCau!$E$408:$E$412=CakyQuyhoach)*((NhuCau!S$408:S$412)/10))+SUMPRODUCT((NhuCau!$E$408:$E$412=Kykehoach)*((NhuCau!S$408:S$412)/5))+SUMPRODUCT((NhuCau!$E$408:$E$412=$C392)*(NhuCau!S$408:S$412))),2)</f>
        <v>0</v>
      </c>
      <c r="Q392" s="2">
        <f>ROUND((SUMPRODUCT((NhuCau!$E$408:$E$412=CakyQuyhoach)*((NhuCau!T$408:T$412)/10))+SUMPRODUCT((NhuCau!$E$408:$E$412=Kykehoach)*((NhuCau!T$408:T$412)/5))+SUMPRODUCT((NhuCau!$E$408:$E$412=$C392)*(NhuCau!T$408:T$412))),2)</f>
        <v>0</v>
      </c>
      <c r="R392" s="2">
        <f>ROUND((SUMPRODUCT((NhuCau!$E$408:$E$412=CakyQuyhoach)*((NhuCau!U$408:U$412)/10))+SUMPRODUCT((NhuCau!$E$408:$E$412=Kykehoach)*((NhuCau!U$408:U$412)/5))+SUMPRODUCT((NhuCau!$E$408:$E$412=$C392)*(NhuCau!U$408:U$412))),2)</f>
        <v>0</v>
      </c>
      <c r="S392" s="2">
        <f>ROUND((SUMPRODUCT((NhuCau!$E$408:$E$412=CakyQuyhoach)*((NhuCau!V$408:V$412)/10))+SUMPRODUCT((NhuCau!$E$408:$E$412=Kykehoach)*((NhuCau!V$408:V$412)/5))+SUMPRODUCT((NhuCau!$E$408:$E$412=$C392)*(NhuCau!V$408:V$412))),2)</f>
        <v>0</v>
      </c>
      <c r="T392" s="2">
        <f>ROUND((SUMPRODUCT((NhuCau!$E$408:$E$412=CakyQuyhoach)*((NhuCau!W$408:W$412)/10))+SUMPRODUCT((NhuCau!$E$408:$E$412=Kykehoach)*((NhuCau!W$408:W$412)/5))+SUMPRODUCT((NhuCau!$E$408:$E$412=$C392)*(NhuCau!W$408:W$412))),2)</f>
        <v>0</v>
      </c>
      <c r="U392" s="2">
        <f>ROUND((SUMPRODUCT((NhuCau!$E$408:$E$412=CakyQuyhoach)*((NhuCau!X$408:X$412)/10))+SUMPRODUCT((NhuCau!$E$408:$E$412=Kykehoach)*((NhuCau!X$408:X$412)/5))+SUMPRODUCT((NhuCau!$E$408:$E$412=$C392)*(NhuCau!X$408:X$412))),2)</f>
        <v>0</v>
      </c>
      <c r="V392" s="2">
        <f>ROUND((SUMPRODUCT((NhuCau!$E$408:$E$412=CakyQuyhoach)*((NhuCau!Y$408:Y$412)/10))+SUMPRODUCT((NhuCau!$E$408:$E$412=Kykehoach)*((NhuCau!Y$408:Y$412)/5))+SUMPRODUCT((NhuCau!$E$408:$E$412=$C392)*(NhuCau!Y$408:Y$412))),2)</f>
        <v>0</v>
      </c>
      <c r="W392" s="2">
        <f>ROUND((SUMPRODUCT((NhuCau!$E$408:$E$412=CakyQuyhoach)*((NhuCau!Z$408:Z$412)/10))+SUMPRODUCT((NhuCau!$E$408:$E$412=Kykehoach)*((NhuCau!Z$408:Z$412)/5))+SUMPRODUCT((NhuCau!$E$408:$E$412=$C392)*(NhuCau!Z$408:Z$412))),2)</f>
        <v>0</v>
      </c>
      <c r="X392" s="2">
        <f>ROUND((SUMPRODUCT((NhuCau!$E$408:$E$412=CakyQuyhoach)*((NhuCau!AA$408:AA$412)/10))+SUMPRODUCT((NhuCau!$E$408:$E$412=Kykehoach)*((NhuCau!AA$408:AA$412)/5))+SUMPRODUCT((NhuCau!$E$408:$E$412=$C392)*(NhuCau!AA$408:AA$412))),2)</f>
        <v>0</v>
      </c>
      <c r="Y392" s="2">
        <f>ROUND((SUMPRODUCT((NhuCau!$E$408:$E$412=CakyQuyhoach)*((NhuCau!AB$408:AB$412)/10))+SUMPRODUCT((NhuCau!$E$408:$E$412=Kykehoach)*((NhuCau!AB$408:AB$412)/5))+SUMPRODUCT((NhuCau!$E$408:$E$412=$C392)*(NhuCau!AB$408:AB$412))),2)</f>
        <v>0</v>
      </c>
      <c r="Z392" s="2">
        <f>ROUND((SUMPRODUCT((NhuCau!$E$408:$E$412=CakyQuyhoach)*((NhuCau!AC$408:AC$412)/10))+SUMPRODUCT((NhuCau!$E$408:$E$412=Kykehoach)*((NhuCau!AC$408:AC$412)/5))+SUMPRODUCT((NhuCau!$E$408:$E$412=$C392)*(NhuCau!AC$408:AC$412))),2)</f>
        <v>0</v>
      </c>
      <c r="AA392" s="2">
        <f>ROUND((SUMPRODUCT((NhuCau!$E$408:$E$412=CakyQuyhoach)*((NhuCau!AD$408:AD$412)/10))+SUMPRODUCT((NhuCau!$E$408:$E$412=Kykehoach)*((NhuCau!AD$408:AD$412)/5))+SUMPRODUCT((NhuCau!$E$408:$E$412=$C392)*(NhuCau!AD$408:AD$412))),2)</f>
        <v>0</v>
      </c>
      <c r="AB392" s="2">
        <f>ROUND((SUMPRODUCT((NhuCau!$E$408:$E$412=CakyQuyhoach)*((NhuCau!AE$408:AE$412)/10))+SUMPRODUCT((NhuCau!$E$408:$E$412=Kykehoach)*((NhuCau!AE$408:AE$412)/5))+SUMPRODUCT((NhuCau!$E$408:$E$412=$C392)*(NhuCau!AE$408:AE$412))),2)</f>
        <v>0</v>
      </c>
      <c r="AC392" s="2">
        <f>ROUND((SUMPRODUCT((NhuCau!$E$408:$E$412=CakyQuyhoach)*((NhuCau!AF$408:AF$412)/10))+SUMPRODUCT((NhuCau!$E$408:$E$412=Kykehoach)*((NhuCau!AF$408:AF$412)/5))+SUMPRODUCT((NhuCau!$E$408:$E$412=$C392)*(NhuCau!AF$408:AF$412))),2)</f>
        <v>0</v>
      </c>
      <c r="AD392" s="2">
        <f>ROUND((SUMPRODUCT((NhuCau!$E$408:$E$412=CakyQuyhoach)*((NhuCau!AG$408:AG$412)/10))+SUMPRODUCT((NhuCau!$E$408:$E$412=Kykehoach)*((NhuCau!AG$408:AG$412)/5))+SUMPRODUCT((NhuCau!$E$408:$E$412=$C392)*(NhuCau!AG$408:AG$412))),2)</f>
        <v>0</v>
      </c>
      <c r="AE392" s="2">
        <f>ROUND((SUMPRODUCT((NhuCau!$E$408:$E$412=CakyQuyhoach)*((NhuCau!AH$408:AH$412)/10))+SUMPRODUCT((NhuCau!$E$408:$E$412=Kykehoach)*((NhuCau!AH$408:AH$412)/5))+SUMPRODUCT((NhuCau!$E$408:$E$412=$C392)*(NhuCau!AH$408:AH$412))),2)</f>
        <v>0</v>
      </c>
      <c r="AF392" s="2">
        <f>ROUND((SUMPRODUCT((NhuCau!$E$408:$E$412=CakyQuyhoach)*((NhuCau!AI$408:AI$412)/10))+SUMPRODUCT((NhuCau!$E$408:$E$412=Kykehoach)*((NhuCau!AI$408:AI$412)/5))+SUMPRODUCT((NhuCau!$E$408:$E$412=$C392)*(NhuCau!AI$408:AI$412))),2)</f>
        <v>0</v>
      </c>
      <c r="AG392" s="2">
        <f>ROUND((SUMPRODUCT((NhuCau!$E$408:$E$412=CakyQuyhoach)*((NhuCau!AJ$408:AJ$412)/10))+SUMPRODUCT((NhuCau!$E$408:$E$412=Kykehoach)*((NhuCau!AJ$408:AJ$412)/5))+SUMPRODUCT((NhuCau!$E$408:$E$412=$C392)*(NhuCau!AJ$408:AJ$412))),2)</f>
        <v>0</v>
      </c>
      <c r="AH392" s="2">
        <f>ROUND((SUMPRODUCT((NhuCau!$E$408:$E$412=CakyQuyhoach)*((NhuCau!AK$408:AK$412)/10))+SUMPRODUCT((NhuCau!$E$408:$E$412=Kykehoach)*((NhuCau!AK$408:AK$412)/5))+SUMPRODUCT((NhuCau!$E$408:$E$412=$C392)*(NhuCau!AK$408:AK$412))),2)</f>
        <v>0</v>
      </c>
      <c r="AI392" s="2">
        <f>ROUND((SUMPRODUCT((NhuCau!$E$408:$E$412=CakyQuyhoach)*((NhuCau!AL$408:AL$412)/10))+SUMPRODUCT((NhuCau!$E$408:$E$412=Kykehoach)*((NhuCau!AL$408:AL$412)/5))+SUMPRODUCT((NhuCau!$E$408:$E$412=$C392)*(NhuCau!AL$408:AL$412))),2)</f>
        <v>0</v>
      </c>
      <c r="AJ392" s="2">
        <f>ROUND((SUMPRODUCT((NhuCau!$E$408:$E$412=CakyQuyhoach)*((NhuCau!AM$408:AM$412)/10))+SUMPRODUCT((NhuCau!$E$408:$E$412=Kykehoach)*((NhuCau!AM$408:AM$412)/5))+SUMPRODUCT((NhuCau!$E$408:$E$412=$C392)*(NhuCau!AM$408:AM$412))),2)</f>
        <v>0</v>
      </c>
      <c r="AK392" s="2">
        <f>ROUND((SUMPRODUCT((NhuCau!$E$408:$E$412=CakyQuyhoach)*((NhuCau!AN$408:AN$412)/10))+SUMPRODUCT((NhuCau!$E$408:$E$412=Kykehoach)*((NhuCau!AN$408:AN$412)/5))+SUMPRODUCT((NhuCau!$E$408:$E$412=$C392)*(NhuCau!AN$408:AN$412))),2)</f>
        <v>0</v>
      </c>
      <c r="AL392" s="2">
        <f>ROUND((SUMPRODUCT((NhuCau!$E$408:$E$412=CakyQuyhoach)*((NhuCau!AO$408:AO$412)/10))+SUMPRODUCT((NhuCau!$E$408:$E$412=Kykehoach)*((NhuCau!AO$408:AO$412)/5))+SUMPRODUCT((NhuCau!$E$408:$E$412=$C392)*(NhuCau!AO$408:AO$412))),2)</f>
        <v>0</v>
      </c>
      <c r="AM392" s="2">
        <f>ROUND((SUMPRODUCT((NhuCau!$E$408:$E$412=CakyQuyhoach)*((NhuCau!AP$408:AP$412)/10))+SUMPRODUCT((NhuCau!$E$408:$E$412=Kykehoach)*((NhuCau!AP$408:AP$412)/5))+SUMPRODUCT((NhuCau!$E$408:$E$412=$C392)*(NhuCau!AP$408:AP$412))),2)</f>
        <v>0</v>
      </c>
      <c r="AN392" s="2">
        <f>ROUND((SUMPRODUCT((NhuCau!$E$408:$E$412=CakyQuyhoach)*((NhuCau!AQ$408:AQ$412)/10))+SUMPRODUCT((NhuCau!$E$408:$E$412=Kykehoach)*((NhuCau!AQ$408:AQ$412)/5))+SUMPRODUCT((NhuCau!$E$408:$E$412=$C392)*(NhuCau!AQ$408:AQ$412))),2)</f>
        <v>0</v>
      </c>
      <c r="AO392" s="2">
        <f>ROUND((SUMPRODUCT((NhuCau!$E$408:$E$412=CakyQuyhoach)*((NhuCau!AR$408:AR$412)/10))+SUMPRODUCT((NhuCau!$E$408:$E$412=Kykehoach)*((NhuCau!AR$408:AR$412)/5))+SUMPRODUCT((NhuCau!$E$408:$E$412=$C392)*(NhuCau!AR$408:AR$412))),2)</f>
        <v>0</v>
      </c>
      <c r="AP392" s="2">
        <f>ROUND((SUMPRODUCT((NhuCau!$E$408:$E$412=CakyQuyhoach)*((NhuCau!AS$408:AS$412)/10))+SUMPRODUCT((NhuCau!$E$408:$E$412=Kykehoach)*((NhuCau!AS$408:AS$412)/5))+SUMPRODUCT((NhuCau!$E$408:$E$412=$C392)*(NhuCau!AS$408:AS$412))),2)</f>
        <v>0</v>
      </c>
      <c r="AQ392" s="2">
        <f>ROUND((SUMPRODUCT((NhuCau!$E$408:$E$412=CakyQuyhoach)*((NhuCau!AT$408:AT$412)/10))+SUMPRODUCT((NhuCau!$E$408:$E$412=Kykehoach)*((NhuCau!AT$408:AT$412)/5))+SUMPRODUCT((NhuCau!$E$408:$E$412=$C392)*(NhuCau!AT$408:AT$412))),2)</f>
        <v>0</v>
      </c>
      <c r="AR392" s="2">
        <f>ROUND((SUMPRODUCT((NhuCau!$E$408:$E$412=CakyQuyhoach)*((NhuCau!AU$408:AU$412)/10))+SUMPRODUCT((NhuCau!$E$408:$E$412=Kykehoach)*((NhuCau!AU$408:AU$412)/5))+SUMPRODUCT((NhuCau!$E$408:$E$412=$C392)*(NhuCau!AU$408:AU$412))),2)</f>
        <v>0</v>
      </c>
      <c r="AS392" s="2">
        <f>ROUND((SUMPRODUCT((NhuCau!$E$408:$E$412=CakyQuyhoach)*((NhuCau!AV$408:AV$412)/10))+SUMPRODUCT((NhuCau!$E$408:$E$412=Kykehoach)*((NhuCau!AV$408:AV$412)/5))+SUMPRODUCT((NhuCau!$E$408:$E$412=$C392)*(NhuCau!AV$408:AV$412))),2)</f>
        <v>0</v>
      </c>
      <c r="AT392" s="2">
        <f>ROUND((SUMPRODUCT((NhuCau!$E$408:$E$412=CakyQuyhoach)*((NhuCau!AW$408:AW$412)/10))+SUMPRODUCT((NhuCau!$E$408:$E$412=Kykehoach)*((NhuCau!AW$408:AW$412)/5))+SUMPRODUCT((NhuCau!$E$408:$E$412=$C392)*(NhuCau!AW$408:AW$412))),2)</f>
        <v>0</v>
      </c>
      <c r="AU392" s="2">
        <f>ROUND((SUMPRODUCT((NhuCau!$E$408:$E$412=CakyQuyhoach)*((NhuCau!AX$408:AX$412)/10))+SUMPRODUCT((NhuCau!$E$408:$E$412=Kykehoach)*((NhuCau!AX$408:AX$412)/5))+SUMPRODUCT((NhuCau!$E$408:$E$412=$C392)*(NhuCau!AX$408:AX$412))),2)</f>
        <v>0</v>
      </c>
      <c r="AV392" s="2">
        <f>ROUND((SUMPRODUCT((NhuCau!$E$408:$E$412=CakyQuyhoach)*((NhuCau!AY$408:AY$412)/10))+SUMPRODUCT((NhuCau!$E$408:$E$412=Kykehoach)*((NhuCau!AY$408:AY$412)/5))+SUMPRODUCT((NhuCau!$E$408:$E$412=$C392)*(NhuCau!AY$408:AY$412))),2)</f>
        <v>0</v>
      </c>
      <c r="AW392" s="2">
        <f>ROUND((SUMPRODUCT((NhuCau!$E$408:$E$412=CakyQuyhoach)*((NhuCau!AZ$408:AZ$412)/10))+SUMPRODUCT((NhuCau!$E$408:$E$412=Kykehoach)*((NhuCau!AZ$408:AZ$412)/5))+SUMPRODUCT((NhuCau!$E$408:$E$412=$C392)*(NhuCau!AZ$408:AZ$412))),2)</f>
        <v>0</v>
      </c>
      <c r="AX392" s="2">
        <f>ROUND((SUMPRODUCT((NhuCau!$E$408:$E$412=CakyQuyhoach)*((NhuCau!BA$408:BA$412)/10))+SUMPRODUCT((NhuCau!$E$408:$E$412=Kykehoach)*((NhuCau!BA$408:BA$412)/5))+SUMPRODUCT((NhuCau!$E$408:$E$412=$C392)*(NhuCau!BA$408:BA$412))),2)</f>
        <v>0</v>
      </c>
      <c r="AY392" s="2">
        <f>ROUND((SUMPRODUCT((NhuCau!$E$408:$E$412=CakyQuyhoach)*((NhuCau!BB$408:BB$412)/10))+SUMPRODUCT((NhuCau!$E$408:$E$412=Kykehoach)*((NhuCau!BB$408:BB$412)/5))+SUMPRODUCT((NhuCau!$E$408:$E$412=$C392)*(NhuCau!BB$408:BB$412))),2)</f>
        <v>0</v>
      </c>
      <c r="AZ392" s="2">
        <f>ROUND((SUMPRODUCT((NhuCau!$E$408:$E$412=CakyQuyhoach)*((NhuCau!BD$408:BD$412)/10))+SUMPRODUCT((NhuCau!$E$408:$E$412=Kykehoach)*((NhuCau!BD$408:BD$412)/5))+SUMPRODUCT((NhuCau!$E$408:$E$412=$C392)*(NhuCau!BD$408:BD$412))),2)</f>
        <v>0</v>
      </c>
      <c r="BA392" s="2">
        <f>ROUND((SUMPRODUCT((NhuCau!$E$408:$E$412=CakyQuyhoach)*((NhuCau!BE$408:BE$412)/10))+SUMPRODUCT((NhuCau!$E$408:$E$412=Kykehoach)*((NhuCau!BE$408:BE$412)/5))+SUMPRODUCT((NhuCau!$E$408:$E$412=$C392)*(NhuCau!BE$408:BE$412))),2)</f>
        <v>0</v>
      </c>
      <c r="BB392" s="2">
        <f>ROUND((SUMPRODUCT((NhuCau!$E$408:$E$412=CakyQuyhoach)*((NhuCau!BF$408:BF$412)/10))+SUMPRODUCT((NhuCau!$E$408:$E$412=Kykehoach)*((NhuCau!BF$408:BF$412)/5))+SUMPRODUCT((NhuCau!$E$408:$E$412=$C392)*(NhuCau!BF$408:BF$412))),2)</f>
        <v>0</v>
      </c>
      <c r="BC392" s="2">
        <f>ROUND((SUMPRODUCT((NhuCau!$E$408:$E$412=CakyQuyhoach)*((NhuCau!BG$408:BG$412)/10))+SUMPRODUCT((NhuCau!$E$408:$E$412=Kykehoach)*((NhuCau!BG$408:BG$412)/5))+SUMPRODUCT((NhuCau!$E$408:$E$412=$C392)*(NhuCau!BG$408:BG$412))),2)</f>
        <v>0</v>
      </c>
      <c r="BD392" s="2">
        <f>ROUND((SUMPRODUCT((NhuCau!$E$408:$E$412=CakyQuyhoach)*((NhuCau!BH$408:BH$412)/10))+SUMPRODUCT((NhuCau!$E$408:$E$412=Kykehoach)*((NhuCau!BH$408:BH$412)/5))+SUMPRODUCT((NhuCau!$E$408:$E$412=$C392)*(NhuCau!BH$408:BH$412))),2)</f>
        <v>0</v>
      </c>
      <c r="BE392" s="2">
        <f>ROUND((SUMPRODUCT((NhuCau!$E$408:$E$412=CakyQuyhoach)*((NhuCau!BI$408:BI$412)/10))+SUMPRODUCT((NhuCau!$E$408:$E$412=Kykehoach)*((NhuCau!BI$408:BI$412)/5))+SUMPRODUCT((NhuCau!$E$408:$E$412=$C392)*(NhuCau!BI$408:BI$412))),2)</f>
        <v>0</v>
      </c>
      <c r="BF392" s="2">
        <f>ROUND((SUMPRODUCT((NhuCau!$E$408:$E$412=CakyQuyhoach)*((NhuCau!BJ$408:BJ$412)/10))+SUMPRODUCT((NhuCau!$E$408:$E$412=Kykehoach)*((NhuCau!BJ$408:BJ$412)/5))+SUMPRODUCT((NhuCau!$E$408:$E$412=$C392)*(NhuCau!BJ$408:BJ$412))),2)</f>
        <v>0</v>
      </c>
      <c r="BG392" s="2">
        <f>ROUND((SUMPRODUCT((NhuCau!$E$408:$E$412=CakyQuyhoach)*((NhuCau!BK$408:BK$412)/10))+SUMPRODUCT((NhuCau!$E$408:$E$412=Kykehoach)*((NhuCau!BK$408:BK$412)/5))+SUMPRODUCT((NhuCau!$E$408:$E$412=$C392)*(NhuCau!BK$408:BK$412))),2)</f>
        <v>0</v>
      </c>
    </row>
    <row r="393" spans="1:59" s="1" customFormat="1" ht="16.5" customHeight="1">
      <c r="A393" s="251" t="s">
        <v>42</v>
      </c>
      <c r="B393" s="252"/>
      <c r="C393" s="253" t="str">
        <f>BANGTINH!O10</f>
        <v>Năm 2029</v>
      </c>
      <c r="D393" s="246" t="s">
        <v>38</v>
      </c>
      <c r="E393" s="255">
        <f>SUM(F393:BG393)</f>
        <v>0</v>
      </c>
      <c r="F393" s="2">
        <f>ROUND((SUMPRODUCT((NhuCau!$E$408:$E$412=CakyQuyhoach)*((NhuCau!I$408:I$412)/10))+SUMPRODUCT((NhuCau!$E$408:$E$412=Kykehoach)*((NhuCau!I$408:I$412)/5))+SUMPRODUCT((NhuCau!$E$408:$E$412=$C393)*(NhuCau!I$408:I$412))),2)</f>
        <v>0</v>
      </c>
      <c r="G393" s="2">
        <f>ROUND((SUMPRODUCT((NhuCau!$E$408:$E$412=CakyQuyhoach)*((NhuCau!J$408:J$412)/10))+SUMPRODUCT((NhuCau!$E$408:$E$412=Kykehoach)*((NhuCau!J$408:J$412)/5))+SUMPRODUCT((NhuCau!$E$408:$E$412=$C393)*(NhuCau!J$408:J$412))),2)</f>
        <v>0</v>
      </c>
      <c r="H393" s="2">
        <f>ROUND((SUMPRODUCT((NhuCau!$E$408:$E$412=CakyQuyhoach)*((NhuCau!K$408:K$412)/10))+SUMPRODUCT((NhuCau!$E$408:$E$412=Kykehoach)*((NhuCau!K$408:K$412)/5))+SUMPRODUCT((NhuCau!$E$408:$E$412=$C393)*(NhuCau!K$408:K$412))),2)</f>
        <v>0</v>
      </c>
      <c r="I393" s="2">
        <f>ROUND((SUMPRODUCT((NhuCau!$E$408:$E$412=CakyQuyhoach)*((NhuCau!L$408:L$412)/10))+SUMPRODUCT((NhuCau!$E$408:$E$412=Kykehoach)*((NhuCau!L$408:L$412)/5))+SUMPRODUCT((NhuCau!$E$408:$E$412=$C393)*(NhuCau!L$408:L$412))),2)</f>
        <v>0</v>
      </c>
      <c r="J393" s="2">
        <f>ROUND((SUMPRODUCT((NhuCau!$E$408:$E$412=CakyQuyhoach)*((NhuCau!M$408:M$412)/10))+SUMPRODUCT((NhuCau!$E$408:$E$412=Kykehoach)*((NhuCau!M$408:M$412)/5))+SUMPRODUCT((NhuCau!$E$408:$E$412=$C393)*(NhuCau!M$408:M$412))),2)</f>
        <v>0</v>
      </c>
      <c r="K393" s="2">
        <f>ROUND((SUMPRODUCT((NhuCau!$E$408:$E$412=CakyQuyhoach)*((NhuCau!N$408:N$412)/10))+SUMPRODUCT((NhuCau!$E$408:$E$412=Kykehoach)*((NhuCau!N$408:N$412)/5))+SUMPRODUCT((NhuCau!$E$408:$E$412=$C393)*(NhuCau!N$408:N$412))),2)</f>
        <v>0</v>
      </c>
      <c r="L393" s="2">
        <f>ROUND((SUMPRODUCT((NhuCau!$E$408:$E$412=CakyQuyhoach)*((NhuCau!O$408:O$412)/10))+SUMPRODUCT((NhuCau!$E$408:$E$412=Kykehoach)*((NhuCau!O$408:O$412)/5))+SUMPRODUCT((NhuCau!$E$408:$E$412=$C393)*(NhuCau!O$408:O$412))),2)</f>
        <v>0</v>
      </c>
      <c r="M393" s="2">
        <f>ROUND((SUMPRODUCT((NhuCau!$E$408:$E$412=CakyQuyhoach)*((NhuCau!P$408:P$412)/10))+SUMPRODUCT((NhuCau!$E$408:$E$412=Kykehoach)*((NhuCau!P$408:P$412)/5))+SUMPRODUCT((NhuCau!$E$408:$E$412=$C393)*(NhuCau!P$408:P$412))),2)</f>
        <v>0</v>
      </c>
      <c r="N393" s="2">
        <f>ROUND((SUMPRODUCT((NhuCau!$E$408:$E$412=CakyQuyhoach)*((NhuCau!Q$408:Q$412)/10))+SUMPRODUCT((NhuCau!$E$408:$E$412=Kykehoach)*((NhuCau!Q$408:Q$412)/5))+SUMPRODUCT((NhuCau!$E$408:$E$412=$C393)*(NhuCau!Q$408:Q$412))),2)</f>
        <v>0</v>
      </c>
      <c r="O393" s="2">
        <f>ROUND((SUMPRODUCT((NhuCau!$E$408:$E$412=CakyQuyhoach)*((NhuCau!R$408:R$412)/10))+SUMPRODUCT((NhuCau!$E$408:$E$412=Kykehoach)*((NhuCau!R$408:R$412)/5))+SUMPRODUCT((NhuCau!$E$408:$E$412=$C393)*(NhuCau!R$408:R$412))),2)</f>
        <v>0</v>
      </c>
      <c r="P393" s="2">
        <f>ROUND((SUMPRODUCT((NhuCau!$E$408:$E$412=CakyQuyhoach)*((NhuCau!S$408:S$412)/10))+SUMPRODUCT((NhuCau!$E$408:$E$412=Kykehoach)*((NhuCau!S$408:S$412)/5))+SUMPRODUCT((NhuCau!$E$408:$E$412=$C393)*(NhuCau!S$408:S$412))),2)</f>
        <v>0</v>
      </c>
      <c r="Q393" s="2">
        <f>ROUND((SUMPRODUCT((NhuCau!$E$408:$E$412=CakyQuyhoach)*((NhuCau!T$408:T$412)/10))+SUMPRODUCT((NhuCau!$E$408:$E$412=Kykehoach)*((NhuCau!T$408:T$412)/5))+SUMPRODUCT((NhuCau!$E$408:$E$412=$C393)*(NhuCau!T$408:T$412))),2)</f>
        <v>0</v>
      </c>
      <c r="R393" s="2">
        <f>ROUND((SUMPRODUCT((NhuCau!$E$408:$E$412=CakyQuyhoach)*((NhuCau!U$408:U$412)/10))+SUMPRODUCT((NhuCau!$E$408:$E$412=Kykehoach)*((NhuCau!U$408:U$412)/5))+SUMPRODUCT((NhuCau!$E$408:$E$412=$C393)*(NhuCau!U$408:U$412))),2)</f>
        <v>0</v>
      </c>
      <c r="S393" s="2">
        <f>ROUND((SUMPRODUCT((NhuCau!$E$408:$E$412=CakyQuyhoach)*((NhuCau!V$408:V$412)/10))+SUMPRODUCT((NhuCau!$E$408:$E$412=Kykehoach)*((NhuCau!V$408:V$412)/5))+SUMPRODUCT((NhuCau!$E$408:$E$412=$C393)*(NhuCau!V$408:V$412))),2)</f>
        <v>0</v>
      </c>
      <c r="T393" s="2">
        <f>ROUND((SUMPRODUCT((NhuCau!$E$408:$E$412=CakyQuyhoach)*((NhuCau!W$408:W$412)/10))+SUMPRODUCT((NhuCau!$E$408:$E$412=Kykehoach)*((NhuCau!W$408:W$412)/5))+SUMPRODUCT((NhuCau!$E$408:$E$412=$C393)*(NhuCau!W$408:W$412))),2)</f>
        <v>0</v>
      </c>
      <c r="U393" s="2">
        <f>ROUND((SUMPRODUCT((NhuCau!$E$408:$E$412=CakyQuyhoach)*((NhuCau!X$408:X$412)/10))+SUMPRODUCT((NhuCau!$E$408:$E$412=Kykehoach)*((NhuCau!X$408:X$412)/5))+SUMPRODUCT((NhuCau!$E$408:$E$412=$C393)*(NhuCau!X$408:X$412))),2)</f>
        <v>0</v>
      </c>
      <c r="V393" s="2">
        <f>ROUND((SUMPRODUCT((NhuCau!$E$408:$E$412=CakyQuyhoach)*((NhuCau!Y$408:Y$412)/10))+SUMPRODUCT((NhuCau!$E$408:$E$412=Kykehoach)*((NhuCau!Y$408:Y$412)/5))+SUMPRODUCT((NhuCau!$E$408:$E$412=$C393)*(NhuCau!Y$408:Y$412))),2)</f>
        <v>0</v>
      </c>
      <c r="W393" s="2">
        <f>ROUND((SUMPRODUCT((NhuCau!$E$408:$E$412=CakyQuyhoach)*((NhuCau!Z$408:Z$412)/10))+SUMPRODUCT((NhuCau!$E$408:$E$412=Kykehoach)*((NhuCau!Z$408:Z$412)/5))+SUMPRODUCT((NhuCau!$E$408:$E$412=$C393)*(NhuCau!Z$408:Z$412))),2)</f>
        <v>0</v>
      </c>
      <c r="X393" s="2">
        <f>ROUND((SUMPRODUCT((NhuCau!$E$408:$E$412=CakyQuyhoach)*((NhuCau!AA$408:AA$412)/10))+SUMPRODUCT((NhuCau!$E$408:$E$412=Kykehoach)*((NhuCau!AA$408:AA$412)/5))+SUMPRODUCT((NhuCau!$E$408:$E$412=$C393)*(NhuCau!AA$408:AA$412))),2)</f>
        <v>0</v>
      </c>
      <c r="Y393" s="2">
        <f>ROUND((SUMPRODUCT((NhuCau!$E$408:$E$412=CakyQuyhoach)*((NhuCau!AB$408:AB$412)/10))+SUMPRODUCT((NhuCau!$E$408:$E$412=Kykehoach)*((NhuCau!AB$408:AB$412)/5))+SUMPRODUCT((NhuCau!$E$408:$E$412=$C393)*(NhuCau!AB$408:AB$412))),2)</f>
        <v>0</v>
      </c>
      <c r="Z393" s="2">
        <f>ROUND((SUMPRODUCT((NhuCau!$E$408:$E$412=CakyQuyhoach)*((NhuCau!AC$408:AC$412)/10))+SUMPRODUCT((NhuCau!$E$408:$E$412=Kykehoach)*((NhuCau!AC$408:AC$412)/5))+SUMPRODUCT((NhuCau!$E$408:$E$412=$C393)*(NhuCau!AC$408:AC$412))),2)</f>
        <v>0</v>
      </c>
      <c r="AA393" s="2">
        <f>ROUND((SUMPRODUCT((NhuCau!$E$408:$E$412=CakyQuyhoach)*((NhuCau!AD$408:AD$412)/10))+SUMPRODUCT((NhuCau!$E$408:$E$412=Kykehoach)*((NhuCau!AD$408:AD$412)/5))+SUMPRODUCT((NhuCau!$E$408:$E$412=$C393)*(NhuCau!AD$408:AD$412))),2)</f>
        <v>0</v>
      </c>
      <c r="AB393" s="2">
        <f>ROUND((SUMPRODUCT((NhuCau!$E$408:$E$412=CakyQuyhoach)*((NhuCau!AE$408:AE$412)/10))+SUMPRODUCT((NhuCau!$E$408:$E$412=Kykehoach)*((NhuCau!AE$408:AE$412)/5))+SUMPRODUCT((NhuCau!$E$408:$E$412=$C393)*(NhuCau!AE$408:AE$412))),2)</f>
        <v>0</v>
      </c>
      <c r="AC393" s="2">
        <f>ROUND((SUMPRODUCT((NhuCau!$E$408:$E$412=CakyQuyhoach)*((NhuCau!AF$408:AF$412)/10))+SUMPRODUCT((NhuCau!$E$408:$E$412=Kykehoach)*((NhuCau!AF$408:AF$412)/5))+SUMPRODUCT((NhuCau!$E$408:$E$412=$C393)*(NhuCau!AF$408:AF$412))),2)</f>
        <v>0</v>
      </c>
      <c r="AD393" s="2">
        <f>ROUND((SUMPRODUCT((NhuCau!$E$408:$E$412=CakyQuyhoach)*((NhuCau!AG$408:AG$412)/10))+SUMPRODUCT((NhuCau!$E$408:$E$412=Kykehoach)*((NhuCau!AG$408:AG$412)/5))+SUMPRODUCT((NhuCau!$E$408:$E$412=$C393)*(NhuCau!AG$408:AG$412))),2)</f>
        <v>0</v>
      </c>
      <c r="AE393" s="2">
        <f>ROUND((SUMPRODUCT((NhuCau!$E$408:$E$412=CakyQuyhoach)*((NhuCau!AH$408:AH$412)/10))+SUMPRODUCT((NhuCau!$E$408:$E$412=Kykehoach)*((NhuCau!AH$408:AH$412)/5))+SUMPRODUCT((NhuCau!$E$408:$E$412=$C393)*(NhuCau!AH$408:AH$412))),2)</f>
        <v>0</v>
      </c>
      <c r="AF393" s="2">
        <f>ROUND((SUMPRODUCT((NhuCau!$E$408:$E$412=CakyQuyhoach)*((NhuCau!AI$408:AI$412)/10))+SUMPRODUCT((NhuCau!$E$408:$E$412=Kykehoach)*((NhuCau!AI$408:AI$412)/5))+SUMPRODUCT((NhuCau!$E$408:$E$412=$C393)*(NhuCau!AI$408:AI$412))),2)</f>
        <v>0</v>
      </c>
      <c r="AG393" s="2">
        <f>ROUND((SUMPRODUCT((NhuCau!$E$408:$E$412=CakyQuyhoach)*((NhuCau!AJ$408:AJ$412)/10))+SUMPRODUCT((NhuCau!$E$408:$E$412=Kykehoach)*((NhuCau!AJ$408:AJ$412)/5))+SUMPRODUCT((NhuCau!$E$408:$E$412=$C393)*(NhuCau!AJ$408:AJ$412))),2)</f>
        <v>0</v>
      </c>
      <c r="AH393" s="2">
        <f>ROUND((SUMPRODUCT((NhuCau!$E$408:$E$412=CakyQuyhoach)*((NhuCau!AK$408:AK$412)/10))+SUMPRODUCT((NhuCau!$E$408:$E$412=Kykehoach)*((NhuCau!AK$408:AK$412)/5))+SUMPRODUCT((NhuCau!$E$408:$E$412=$C393)*(NhuCau!AK$408:AK$412))),2)</f>
        <v>0</v>
      </c>
      <c r="AI393" s="2">
        <f>ROUND((SUMPRODUCT((NhuCau!$E$408:$E$412=CakyQuyhoach)*((NhuCau!AL$408:AL$412)/10))+SUMPRODUCT((NhuCau!$E$408:$E$412=Kykehoach)*((NhuCau!AL$408:AL$412)/5))+SUMPRODUCT((NhuCau!$E$408:$E$412=$C393)*(NhuCau!AL$408:AL$412))),2)</f>
        <v>0</v>
      </c>
      <c r="AJ393" s="2">
        <f>ROUND((SUMPRODUCT((NhuCau!$E$408:$E$412=CakyQuyhoach)*((NhuCau!AM$408:AM$412)/10))+SUMPRODUCT((NhuCau!$E$408:$E$412=Kykehoach)*((NhuCau!AM$408:AM$412)/5))+SUMPRODUCT((NhuCau!$E$408:$E$412=$C393)*(NhuCau!AM$408:AM$412))),2)</f>
        <v>0</v>
      </c>
      <c r="AK393" s="2">
        <f>ROUND((SUMPRODUCT((NhuCau!$E$408:$E$412=CakyQuyhoach)*((NhuCau!AN$408:AN$412)/10))+SUMPRODUCT((NhuCau!$E$408:$E$412=Kykehoach)*((NhuCau!AN$408:AN$412)/5))+SUMPRODUCT((NhuCau!$E$408:$E$412=$C393)*(NhuCau!AN$408:AN$412))),2)</f>
        <v>0</v>
      </c>
      <c r="AL393" s="2">
        <f>ROUND((SUMPRODUCT((NhuCau!$E$408:$E$412=CakyQuyhoach)*((NhuCau!AO$408:AO$412)/10))+SUMPRODUCT((NhuCau!$E$408:$E$412=Kykehoach)*((NhuCau!AO$408:AO$412)/5))+SUMPRODUCT((NhuCau!$E$408:$E$412=$C393)*(NhuCau!AO$408:AO$412))),2)</f>
        <v>0</v>
      </c>
      <c r="AM393" s="2">
        <f>ROUND((SUMPRODUCT((NhuCau!$E$408:$E$412=CakyQuyhoach)*((NhuCau!AP$408:AP$412)/10))+SUMPRODUCT((NhuCau!$E$408:$E$412=Kykehoach)*((NhuCau!AP$408:AP$412)/5))+SUMPRODUCT((NhuCau!$E$408:$E$412=$C393)*(NhuCau!AP$408:AP$412))),2)</f>
        <v>0</v>
      </c>
      <c r="AN393" s="2">
        <f>ROUND((SUMPRODUCT((NhuCau!$E$408:$E$412=CakyQuyhoach)*((NhuCau!AQ$408:AQ$412)/10))+SUMPRODUCT((NhuCau!$E$408:$E$412=Kykehoach)*((NhuCau!AQ$408:AQ$412)/5))+SUMPRODUCT((NhuCau!$E$408:$E$412=$C393)*(NhuCau!AQ$408:AQ$412))),2)</f>
        <v>0</v>
      </c>
      <c r="AO393" s="2">
        <f>ROUND((SUMPRODUCT((NhuCau!$E$408:$E$412=CakyQuyhoach)*((NhuCau!AR$408:AR$412)/10))+SUMPRODUCT((NhuCau!$E$408:$E$412=Kykehoach)*((NhuCau!AR$408:AR$412)/5))+SUMPRODUCT((NhuCau!$E$408:$E$412=$C393)*(NhuCau!AR$408:AR$412))),2)</f>
        <v>0</v>
      </c>
      <c r="AP393" s="2">
        <f>ROUND((SUMPRODUCT((NhuCau!$E$408:$E$412=CakyQuyhoach)*((NhuCau!AS$408:AS$412)/10))+SUMPRODUCT((NhuCau!$E$408:$E$412=Kykehoach)*((NhuCau!AS$408:AS$412)/5))+SUMPRODUCT((NhuCau!$E$408:$E$412=$C393)*(NhuCau!AS$408:AS$412))),2)</f>
        <v>0</v>
      </c>
      <c r="AQ393" s="2">
        <f>ROUND((SUMPRODUCT((NhuCau!$E$408:$E$412=CakyQuyhoach)*((NhuCau!AT$408:AT$412)/10))+SUMPRODUCT((NhuCau!$E$408:$E$412=Kykehoach)*((NhuCau!AT$408:AT$412)/5))+SUMPRODUCT((NhuCau!$E$408:$E$412=$C393)*(NhuCau!AT$408:AT$412))),2)</f>
        <v>0</v>
      </c>
      <c r="AR393" s="2">
        <f>ROUND((SUMPRODUCT((NhuCau!$E$408:$E$412=CakyQuyhoach)*((NhuCau!AU$408:AU$412)/10))+SUMPRODUCT((NhuCau!$E$408:$E$412=Kykehoach)*((NhuCau!AU$408:AU$412)/5))+SUMPRODUCT((NhuCau!$E$408:$E$412=$C393)*(NhuCau!AU$408:AU$412))),2)</f>
        <v>0</v>
      </c>
      <c r="AS393" s="2">
        <f>ROUND((SUMPRODUCT((NhuCau!$E$408:$E$412=CakyQuyhoach)*((NhuCau!AV$408:AV$412)/10))+SUMPRODUCT((NhuCau!$E$408:$E$412=Kykehoach)*((NhuCau!AV$408:AV$412)/5))+SUMPRODUCT((NhuCau!$E$408:$E$412=$C393)*(NhuCau!AV$408:AV$412))),2)</f>
        <v>0</v>
      </c>
      <c r="AT393" s="2">
        <f>ROUND((SUMPRODUCT((NhuCau!$E$408:$E$412=CakyQuyhoach)*((NhuCau!AW$408:AW$412)/10))+SUMPRODUCT((NhuCau!$E$408:$E$412=Kykehoach)*((NhuCau!AW$408:AW$412)/5))+SUMPRODUCT((NhuCau!$E$408:$E$412=$C393)*(NhuCau!AW$408:AW$412))),2)</f>
        <v>0</v>
      </c>
      <c r="AU393" s="2">
        <f>ROUND((SUMPRODUCT((NhuCau!$E$408:$E$412=CakyQuyhoach)*((NhuCau!AX$408:AX$412)/10))+SUMPRODUCT((NhuCau!$E$408:$E$412=Kykehoach)*((NhuCau!AX$408:AX$412)/5))+SUMPRODUCT((NhuCau!$E$408:$E$412=$C393)*(NhuCau!AX$408:AX$412))),2)</f>
        <v>0</v>
      </c>
      <c r="AV393" s="2">
        <f>ROUND((SUMPRODUCT((NhuCau!$E$408:$E$412=CakyQuyhoach)*((NhuCau!AY$408:AY$412)/10))+SUMPRODUCT((NhuCau!$E$408:$E$412=Kykehoach)*((NhuCau!AY$408:AY$412)/5))+SUMPRODUCT((NhuCau!$E$408:$E$412=$C393)*(NhuCau!AY$408:AY$412))),2)</f>
        <v>0</v>
      </c>
      <c r="AW393" s="2">
        <f>ROUND((SUMPRODUCT((NhuCau!$E$408:$E$412=CakyQuyhoach)*((NhuCau!AZ$408:AZ$412)/10))+SUMPRODUCT((NhuCau!$E$408:$E$412=Kykehoach)*((NhuCau!AZ$408:AZ$412)/5))+SUMPRODUCT((NhuCau!$E$408:$E$412=$C393)*(NhuCau!AZ$408:AZ$412))),2)</f>
        <v>0</v>
      </c>
      <c r="AX393" s="2">
        <f>ROUND((SUMPRODUCT((NhuCau!$E$408:$E$412=CakyQuyhoach)*((NhuCau!BA$408:BA$412)/10))+SUMPRODUCT((NhuCau!$E$408:$E$412=Kykehoach)*((NhuCau!BA$408:BA$412)/5))+SUMPRODUCT((NhuCau!$E$408:$E$412=$C393)*(NhuCau!BA$408:BA$412))),2)</f>
        <v>0</v>
      </c>
      <c r="AY393" s="2">
        <f>ROUND((SUMPRODUCT((NhuCau!$E$408:$E$412=CakyQuyhoach)*((NhuCau!BB$408:BB$412)/10))+SUMPRODUCT((NhuCau!$E$408:$E$412=Kykehoach)*((NhuCau!BB$408:BB$412)/5))+SUMPRODUCT((NhuCau!$E$408:$E$412=$C393)*(NhuCau!BB$408:BB$412))),2)</f>
        <v>0</v>
      </c>
      <c r="AZ393" s="2">
        <f>ROUND((SUMPRODUCT((NhuCau!$E$408:$E$412=CakyQuyhoach)*((NhuCau!BD$408:BD$412)/10))+SUMPRODUCT((NhuCau!$E$408:$E$412=Kykehoach)*((NhuCau!BD$408:BD$412)/5))+SUMPRODUCT((NhuCau!$E$408:$E$412=$C393)*(NhuCau!BD$408:BD$412))),2)</f>
        <v>0</v>
      </c>
      <c r="BA393" s="2">
        <f>ROUND((SUMPRODUCT((NhuCau!$E$408:$E$412=CakyQuyhoach)*((NhuCau!BE$408:BE$412)/10))+SUMPRODUCT((NhuCau!$E$408:$E$412=Kykehoach)*((NhuCau!BE$408:BE$412)/5))+SUMPRODUCT((NhuCau!$E$408:$E$412=$C393)*(NhuCau!BE$408:BE$412))),2)</f>
        <v>0</v>
      </c>
      <c r="BB393" s="2">
        <f>ROUND((SUMPRODUCT((NhuCau!$E$408:$E$412=CakyQuyhoach)*((NhuCau!BF$408:BF$412)/10))+SUMPRODUCT((NhuCau!$E$408:$E$412=Kykehoach)*((NhuCau!BF$408:BF$412)/5))+SUMPRODUCT((NhuCau!$E$408:$E$412=$C393)*(NhuCau!BF$408:BF$412))),2)</f>
        <v>0</v>
      </c>
      <c r="BC393" s="2">
        <f>ROUND((SUMPRODUCT((NhuCau!$E$408:$E$412=CakyQuyhoach)*((NhuCau!BG$408:BG$412)/10))+SUMPRODUCT((NhuCau!$E$408:$E$412=Kykehoach)*((NhuCau!BG$408:BG$412)/5))+SUMPRODUCT((NhuCau!$E$408:$E$412=$C393)*(NhuCau!BG$408:BG$412))),2)</f>
        <v>0</v>
      </c>
      <c r="BD393" s="2">
        <f>ROUND((SUMPRODUCT((NhuCau!$E$408:$E$412=CakyQuyhoach)*((NhuCau!BH$408:BH$412)/10))+SUMPRODUCT((NhuCau!$E$408:$E$412=Kykehoach)*((NhuCau!BH$408:BH$412)/5))+SUMPRODUCT((NhuCau!$E$408:$E$412=$C393)*(NhuCau!BH$408:BH$412))),2)</f>
        <v>0</v>
      </c>
      <c r="BE393" s="2">
        <f>ROUND((SUMPRODUCT((NhuCau!$E$408:$E$412=CakyQuyhoach)*((NhuCau!BI$408:BI$412)/10))+SUMPRODUCT((NhuCau!$E$408:$E$412=Kykehoach)*((NhuCau!BI$408:BI$412)/5))+SUMPRODUCT((NhuCau!$E$408:$E$412=$C393)*(NhuCau!BI$408:BI$412))),2)</f>
        <v>0</v>
      </c>
      <c r="BF393" s="2">
        <f>ROUND((SUMPRODUCT((NhuCau!$E$408:$E$412=CakyQuyhoach)*((NhuCau!BJ$408:BJ$412)/10))+SUMPRODUCT((NhuCau!$E$408:$E$412=Kykehoach)*((NhuCau!BJ$408:BJ$412)/5))+SUMPRODUCT((NhuCau!$E$408:$E$412=$C393)*(NhuCau!BJ$408:BJ$412))),2)</f>
        <v>0</v>
      </c>
      <c r="BG393" s="2">
        <f>ROUND((SUMPRODUCT((NhuCau!$E$408:$E$412=CakyQuyhoach)*((NhuCau!BK$408:BK$412)/10))+SUMPRODUCT((NhuCau!$E$408:$E$412=Kykehoach)*((NhuCau!BK$408:BK$412)/5))+SUMPRODUCT((NhuCau!$E$408:$E$412=$C393)*(NhuCau!BK$408:BK$412))),2)</f>
        <v>0</v>
      </c>
    </row>
    <row r="394" spans="1:59" s="5" customFormat="1" ht="16.5" customHeight="1">
      <c r="A394" s="117" t="s">
        <v>42</v>
      </c>
      <c r="B394" s="256"/>
      <c r="C394" s="249" t="str">
        <f>BANGTINH!O11</f>
        <v>Năm 2030</v>
      </c>
      <c r="D394" s="246" t="s">
        <v>38</v>
      </c>
      <c r="E394" s="257">
        <f t="shared" ref="E394:F394" si="200">E387-E388</f>
        <v>0</v>
      </c>
      <c r="F394" s="8">
        <f t="shared" si="200"/>
        <v>0</v>
      </c>
      <c r="G394" s="8">
        <f t="shared" ref="G394:BG394" si="201">G387-G388</f>
        <v>0</v>
      </c>
      <c r="H394" s="8">
        <f t="shared" si="201"/>
        <v>0</v>
      </c>
      <c r="I394" s="8">
        <f t="shared" si="201"/>
        <v>0</v>
      </c>
      <c r="J394" s="8">
        <f t="shared" si="201"/>
        <v>0</v>
      </c>
      <c r="K394" s="8">
        <f t="shared" si="201"/>
        <v>0</v>
      </c>
      <c r="L394" s="8">
        <f t="shared" si="201"/>
        <v>0</v>
      </c>
      <c r="M394" s="8">
        <f t="shared" si="201"/>
        <v>0</v>
      </c>
      <c r="N394" s="8">
        <f t="shared" si="201"/>
        <v>0</v>
      </c>
      <c r="O394" s="8">
        <f t="shared" si="201"/>
        <v>0</v>
      </c>
      <c r="P394" s="8">
        <f t="shared" si="201"/>
        <v>0</v>
      </c>
      <c r="Q394" s="8">
        <f t="shared" si="201"/>
        <v>0</v>
      </c>
      <c r="R394" s="8">
        <f t="shared" si="201"/>
        <v>0</v>
      </c>
      <c r="S394" s="8">
        <f t="shared" si="201"/>
        <v>0</v>
      </c>
      <c r="T394" s="8">
        <f t="shared" si="201"/>
        <v>0</v>
      </c>
      <c r="U394" s="8">
        <f t="shared" si="201"/>
        <v>0</v>
      </c>
      <c r="V394" s="8">
        <f t="shared" si="201"/>
        <v>0</v>
      </c>
      <c r="W394" s="8">
        <f t="shared" si="201"/>
        <v>0</v>
      </c>
      <c r="X394" s="8">
        <f t="shared" si="201"/>
        <v>0</v>
      </c>
      <c r="Y394" s="8">
        <f t="shared" si="201"/>
        <v>0</v>
      </c>
      <c r="Z394" s="8">
        <f t="shared" si="201"/>
        <v>0</v>
      </c>
      <c r="AA394" s="8">
        <f t="shared" si="201"/>
        <v>0</v>
      </c>
      <c r="AB394" s="8">
        <f t="shared" si="201"/>
        <v>0</v>
      </c>
      <c r="AC394" s="8">
        <f t="shared" si="201"/>
        <v>0</v>
      </c>
      <c r="AD394" s="8">
        <f t="shared" si="201"/>
        <v>0</v>
      </c>
      <c r="AE394" s="8">
        <f t="shared" si="201"/>
        <v>0</v>
      </c>
      <c r="AF394" s="8">
        <f t="shared" si="201"/>
        <v>0</v>
      </c>
      <c r="AG394" s="8">
        <f t="shared" si="201"/>
        <v>0</v>
      </c>
      <c r="AH394" s="8">
        <f t="shared" si="201"/>
        <v>0</v>
      </c>
      <c r="AI394" s="8">
        <f t="shared" si="201"/>
        <v>0</v>
      </c>
      <c r="AJ394" s="8">
        <f t="shared" si="201"/>
        <v>0</v>
      </c>
      <c r="AK394" s="8">
        <f t="shared" si="201"/>
        <v>0</v>
      </c>
      <c r="AL394" s="8">
        <f t="shared" si="201"/>
        <v>0</v>
      </c>
      <c r="AM394" s="8">
        <f t="shared" si="201"/>
        <v>0</v>
      </c>
      <c r="AN394" s="8">
        <f t="shared" si="201"/>
        <v>0</v>
      </c>
      <c r="AO394" s="8">
        <f t="shared" si="201"/>
        <v>0</v>
      </c>
      <c r="AP394" s="8">
        <f t="shared" si="201"/>
        <v>0</v>
      </c>
      <c r="AQ394" s="8">
        <f t="shared" si="201"/>
        <v>0</v>
      </c>
      <c r="AR394" s="8">
        <f t="shared" si="201"/>
        <v>0</v>
      </c>
      <c r="AS394" s="8">
        <f t="shared" si="201"/>
        <v>0</v>
      </c>
      <c r="AT394" s="8">
        <f t="shared" si="201"/>
        <v>0</v>
      </c>
      <c r="AU394" s="8">
        <f t="shared" si="201"/>
        <v>0</v>
      </c>
      <c r="AV394" s="8">
        <f t="shared" si="201"/>
        <v>0</v>
      </c>
      <c r="AW394" s="8">
        <f t="shared" si="201"/>
        <v>0</v>
      </c>
      <c r="AX394" s="8">
        <f t="shared" si="201"/>
        <v>0</v>
      </c>
      <c r="AY394" s="8">
        <f t="shared" si="201"/>
        <v>0</v>
      </c>
      <c r="AZ394" s="8">
        <f t="shared" si="201"/>
        <v>0</v>
      </c>
      <c r="BA394" s="8">
        <f t="shared" si="201"/>
        <v>0</v>
      </c>
      <c r="BB394" s="8">
        <f t="shared" si="201"/>
        <v>0</v>
      </c>
      <c r="BC394" s="8">
        <f t="shared" si="201"/>
        <v>0</v>
      </c>
      <c r="BD394" s="8">
        <f t="shared" si="201"/>
        <v>0</v>
      </c>
      <c r="BE394" s="8">
        <f t="shared" si="201"/>
        <v>0</v>
      </c>
      <c r="BF394" s="8">
        <f t="shared" si="201"/>
        <v>0</v>
      </c>
      <c r="BG394" s="8">
        <f t="shared" si="201"/>
        <v>0</v>
      </c>
    </row>
    <row r="395" spans="1:59" s="5" customFormat="1" ht="16.5" customHeight="1">
      <c r="A395" s="117" t="s">
        <v>42</v>
      </c>
      <c r="B395" s="244"/>
      <c r="C395" s="245" t="s">
        <v>45</v>
      </c>
      <c r="D395" s="246" t="s">
        <v>210</v>
      </c>
      <c r="E395" s="247">
        <f>NhuCau!H411</f>
        <v>0</v>
      </c>
      <c r="F395" s="4">
        <f>NhuCau!I413</f>
        <v>0</v>
      </c>
      <c r="G395" s="4">
        <f>NhuCau!J413</f>
        <v>0</v>
      </c>
      <c r="H395" s="4">
        <f>NhuCau!K413</f>
        <v>0</v>
      </c>
      <c r="I395" s="4">
        <f>NhuCau!L413</f>
        <v>0</v>
      </c>
      <c r="J395" s="4">
        <f>NhuCau!M413</f>
        <v>0</v>
      </c>
      <c r="K395" s="4">
        <f>NhuCau!N413</f>
        <v>0</v>
      </c>
      <c r="L395" s="4">
        <f>NhuCau!O413</f>
        <v>0</v>
      </c>
      <c r="M395" s="4">
        <f>NhuCau!P413</f>
        <v>0</v>
      </c>
      <c r="N395" s="4">
        <f>NhuCau!Q413</f>
        <v>0</v>
      </c>
      <c r="O395" s="4">
        <f>NhuCau!R413</f>
        <v>0</v>
      </c>
      <c r="P395" s="4">
        <f>NhuCau!S413</f>
        <v>0</v>
      </c>
      <c r="Q395" s="4">
        <f>NhuCau!T413</f>
        <v>0</v>
      </c>
      <c r="R395" s="4">
        <f>NhuCau!U413</f>
        <v>0</v>
      </c>
      <c r="S395" s="4">
        <f>NhuCau!V413</f>
        <v>0</v>
      </c>
      <c r="T395" s="4">
        <f>NhuCau!W413</f>
        <v>0</v>
      </c>
      <c r="U395" s="4">
        <f>NhuCau!X413</f>
        <v>0</v>
      </c>
      <c r="V395" s="4">
        <f>NhuCau!Y413</f>
        <v>0</v>
      </c>
      <c r="W395" s="4">
        <f>NhuCau!Z413</f>
        <v>0</v>
      </c>
      <c r="X395" s="4">
        <f>NhuCau!AA413</f>
        <v>0</v>
      </c>
      <c r="Y395" s="4">
        <f>NhuCau!AB413</f>
        <v>0</v>
      </c>
      <c r="Z395" s="4">
        <f>NhuCau!AC413</f>
        <v>0</v>
      </c>
      <c r="AA395" s="4">
        <f>NhuCau!AD413</f>
        <v>0</v>
      </c>
      <c r="AB395" s="4">
        <f>NhuCau!AE413</f>
        <v>0</v>
      </c>
      <c r="AC395" s="4">
        <f>NhuCau!AF413</f>
        <v>0</v>
      </c>
      <c r="AD395" s="4">
        <f>NhuCau!AG413</f>
        <v>0</v>
      </c>
      <c r="AE395" s="4">
        <f>NhuCau!AH413</f>
        <v>0</v>
      </c>
      <c r="AF395" s="4">
        <f>NhuCau!AI413</f>
        <v>0</v>
      </c>
      <c r="AG395" s="4">
        <f>NhuCau!AJ413</f>
        <v>0</v>
      </c>
      <c r="AH395" s="4">
        <f>NhuCau!AK413</f>
        <v>0</v>
      </c>
      <c r="AI395" s="4">
        <f>NhuCau!AL413</f>
        <v>0</v>
      </c>
      <c r="AJ395" s="4">
        <f>NhuCau!AM413</f>
        <v>0</v>
      </c>
      <c r="AK395" s="4">
        <f>NhuCau!AN413</f>
        <v>0</v>
      </c>
      <c r="AL395" s="4">
        <f>NhuCau!AO413</f>
        <v>0</v>
      </c>
      <c r="AM395" s="4">
        <f>NhuCau!AP413</f>
        <v>0</v>
      </c>
      <c r="AN395" s="4">
        <f>NhuCau!AQ413</f>
        <v>0</v>
      </c>
      <c r="AO395" s="4">
        <f>NhuCau!AR413</f>
        <v>0</v>
      </c>
      <c r="AP395" s="4">
        <f>NhuCau!AS413</f>
        <v>0</v>
      </c>
      <c r="AQ395" s="4">
        <f>NhuCau!AT413</f>
        <v>0</v>
      </c>
      <c r="AR395" s="4">
        <f>NhuCau!AU413</f>
        <v>0</v>
      </c>
      <c r="AS395" s="4">
        <f>NhuCau!AV413</f>
        <v>0</v>
      </c>
      <c r="AT395" s="4">
        <f>NhuCau!AW413</f>
        <v>0</v>
      </c>
      <c r="AU395" s="4">
        <f>NhuCau!AX413</f>
        <v>0</v>
      </c>
      <c r="AV395" s="4">
        <f>NhuCau!AY413</f>
        <v>0</v>
      </c>
      <c r="AW395" s="4">
        <f>NhuCau!AZ413</f>
        <v>0</v>
      </c>
      <c r="AX395" s="4">
        <f>NhuCau!BA413</f>
        <v>0</v>
      </c>
      <c r="AY395" s="4">
        <f>NhuCau!BB413</f>
        <v>0</v>
      </c>
      <c r="AZ395" s="4">
        <f>NhuCau!BD413</f>
        <v>0</v>
      </c>
      <c r="BA395" s="4">
        <f>NhuCau!BE413</f>
        <v>0</v>
      </c>
      <c r="BB395" s="4">
        <f>NhuCau!BF413</f>
        <v>0</v>
      </c>
      <c r="BC395" s="4">
        <f>NhuCau!BG413</f>
        <v>0</v>
      </c>
      <c r="BD395" s="4">
        <f>NhuCau!BH413</f>
        <v>0</v>
      </c>
      <c r="BE395" s="4">
        <f>NhuCau!BI413</f>
        <v>0</v>
      </c>
      <c r="BF395" s="4">
        <f>NhuCau!BJ413</f>
        <v>0</v>
      </c>
      <c r="BG395" s="4">
        <f>NhuCau!BK413</f>
        <v>0</v>
      </c>
    </row>
    <row r="396" spans="1:59" s="5" customFormat="1" ht="16.5" customHeight="1">
      <c r="A396" s="117" t="s">
        <v>42</v>
      </c>
      <c r="B396" s="248"/>
      <c r="C396" s="249">
        <f t="shared" ref="C396:C402" si="202">C388</f>
        <v>0</v>
      </c>
      <c r="D396" s="246" t="s">
        <v>210</v>
      </c>
      <c r="E396" s="250">
        <f t="shared" ref="E396:F396" si="203">SUM(E397:E401)</f>
        <v>0</v>
      </c>
      <c r="F396" s="6">
        <f t="shared" si="203"/>
        <v>0</v>
      </c>
      <c r="G396" s="6">
        <f t="shared" ref="G396:BG396" si="204">SUM(G397:G401)</f>
        <v>0</v>
      </c>
      <c r="H396" s="6">
        <f t="shared" si="204"/>
        <v>0</v>
      </c>
      <c r="I396" s="6">
        <f t="shared" si="204"/>
        <v>0</v>
      </c>
      <c r="J396" s="6">
        <f t="shared" si="204"/>
        <v>0</v>
      </c>
      <c r="K396" s="6">
        <f t="shared" si="204"/>
        <v>0</v>
      </c>
      <c r="L396" s="6">
        <f t="shared" si="204"/>
        <v>0</v>
      </c>
      <c r="M396" s="6">
        <f t="shared" si="204"/>
        <v>0</v>
      </c>
      <c r="N396" s="6">
        <f t="shared" si="204"/>
        <v>0</v>
      </c>
      <c r="O396" s="6">
        <f t="shared" si="204"/>
        <v>0</v>
      </c>
      <c r="P396" s="6">
        <f t="shared" si="204"/>
        <v>0</v>
      </c>
      <c r="Q396" s="6">
        <f t="shared" si="204"/>
        <v>0</v>
      </c>
      <c r="R396" s="6">
        <f t="shared" si="204"/>
        <v>0</v>
      </c>
      <c r="S396" s="6">
        <f t="shared" si="204"/>
        <v>0</v>
      </c>
      <c r="T396" s="6">
        <f t="shared" si="204"/>
        <v>0</v>
      </c>
      <c r="U396" s="6">
        <f t="shared" si="204"/>
        <v>0</v>
      </c>
      <c r="V396" s="6">
        <f t="shared" si="204"/>
        <v>0</v>
      </c>
      <c r="W396" s="6">
        <f t="shared" si="204"/>
        <v>0</v>
      </c>
      <c r="X396" s="6">
        <f t="shared" si="204"/>
        <v>0</v>
      </c>
      <c r="Y396" s="6">
        <f t="shared" si="204"/>
        <v>0</v>
      </c>
      <c r="Z396" s="6">
        <f t="shared" si="204"/>
        <v>0</v>
      </c>
      <c r="AA396" s="6">
        <f t="shared" si="204"/>
        <v>0</v>
      </c>
      <c r="AB396" s="6">
        <f t="shared" si="204"/>
        <v>0</v>
      </c>
      <c r="AC396" s="6">
        <f t="shared" si="204"/>
        <v>0</v>
      </c>
      <c r="AD396" s="6">
        <f t="shared" si="204"/>
        <v>0</v>
      </c>
      <c r="AE396" s="6">
        <f t="shared" si="204"/>
        <v>0</v>
      </c>
      <c r="AF396" s="6">
        <f t="shared" si="204"/>
        <v>0</v>
      </c>
      <c r="AG396" s="6">
        <f t="shared" si="204"/>
        <v>0</v>
      </c>
      <c r="AH396" s="6">
        <f t="shared" si="204"/>
        <v>0</v>
      </c>
      <c r="AI396" s="6">
        <f t="shared" si="204"/>
        <v>0</v>
      </c>
      <c r="AJ396" s="6">
        <f t="shared" si="204"/>
        <v>0</v>
      </c>
      <c r="AK396" s="6">
        <f t="shared" si="204"/>
        <v>0</v>
      </c>
      <c r="AL396" s="6">
        <f t="shared" si="204"/>
        <v>0</v>
      </c>
      <c r="AM396" s="6">
        <f t="shared" si="204"/>
        <v>0</v>
      </c>
      <c r="AN396" s="6">
        <f t="shared" si="204"/>
        <v>0</v>
      </c>
      <c r="AO396" s="6">
        <f t="shared" si="204"/>
        <v>0</v>
      </c>
      <c r="AP396" s="6">
        <f t="shared" si="204"/>
        <v>0</v>
      </c>
      <c r="AQ396" s="6">
        <f t="shared" si="204"/>
        <v>0</v>
      </c>
      <c r="AR396" s="6">
        <f t="shared" si="204"/>
        <v>0</v>
      </c>
      <c r="AS396" s="6">
        <f t="shared" si="204"/>
        <v>0</v>
      </c>
      <c r="AT396" s="6">
        <f t="shared" si="204"/>
        <v>0</v>
      </c>
      <c r="AU396" s="6">
        <f t="shared" si="204"/>
        <v>0</v>
      </c>
      <c r="AV396" s="6">
        <f t="shared" si="204"/>
        <v>0</v>
      </c>
      <c r="AW396" s="6">
        <f t="shared" si="204"/>
        <v>0</v>
      </c>
      <c r="AX396" s="6">
        <f t="shared" si="204"/>
        <v>0</v>
      </c>
      <c r="AY396" s="6">
        <f t="shared" si="204"/>
        <v>0</v>
      </c>
      <c r="AZ396" s="6">
        <f t="shared" si="204"/>
        <v>0</v>
      </c>
      <c r="BA396" s="6">
        <f t="shared" si="204"/>
        <v>0</v>
      </c>
      <c r="BB396" s="6">
        <f t="shared" si="204"/>
        <v>0</v>
      </c>
      <c r="BC396" s="6">
        <f t="shared" si="204"/>
        <v>0</v>
      </c>
      <c r="BD396" s="6">
        <f t="shared" si="204"/>
        <v>0</v>
      </c>
      <c r="BE396" s="6">
        <f t="shared" si="204"/>
        <v>0</v>
      </c>
      <c r="BF396" s="6">
        <f t="shared" si="204"/>
        <v>0</v>
      </c>
      <c r="BG396" s="6">
        <f t="shared" si="204"/>
        <v>0</v>
      </c>
    </row>
    <row r="397" spans="1:59" s="1" customFormat="1" ht="16.5" customHeight="1">
      <c r="A397" s="251" t="s">
        <v>42</v>
      </c>
      <c r="B397" s="252"/>
      <c r="C397" s="253" t="str">
        <f t="shared" si="202"/>
        <v>Năm 2025</v>
      </c>
      <c r="D397" s="246" t="s">
        <v>210</v>
      </c>
      <c r="E397" s="255">
        <f>SUM(F397:BG397)</f>
        <v>0</v>
      </c>
      <c r="F397" s="2" cm="1">
        <f t="array" ref="F397">ROUND((SUMPRODUCT((NhuCau!$E$414:$E$418=CakyQuyhoach)*((NhuCau!I$414:I$418)/10))+SUMPRODUCT((NhuCau!$E$414:$E$418=Kykehoach)*((NhuCau!I$414:I$418)/5))+SUMPRODUCT((NhuCau!$E$414:$E$418=$C397)*(NhuCau!I$414:I$418))),2)</f>
        <v>0</v>
      </c>
      <c r="G397" s="2" cm="1">
        <f t="array" ref="G397">ROUND((SUMPRODUCT((NhuCau!$E$414:$E$418=CakyQuyhoach)*((NhuCau!J$414:J$418)/10))+SUMPRODUCT((NhuCau!$E$414:$E$418=Kykehoach)*((NhuCau!J$414:J$418)/5))+SUMPRODUCT((NhuCau!$E$414:$E$418=$C397)*(NhuCau!J$414:J$418))),2)</f>
        <v>0</v>
      </c>
      <c r="H397" s="2" cm="1">
        <f t="array" ref="H397">ROUND((SUMPRODUCT((NhuCau!$E$414:$E$418=CakyQuyhoach)*((NhuCau!K$414:K$418)/10))+SUMPRODUCT((NhuCau!$E$414:$E$418=Kykehoach)*((NhuCau!K$414:K$418)/5))+SUMPRODUCT((NhuCau!$E$414:$E$418=$C397)*(NhuCau!K$414:K$418))),2)</f>
        <v>0</v>
      </c>
      <c r="I397" s="2" cm="1">
        <f t="array" ref="I397">ROUND((SUMPRODUCT((NhuCau!$E$414:$E$418=CakyQuyhoach)*((NhuCau!L$414:L$418)/10))+SUMPRODUCT((NhuCau!$E$414:$E$418=Kykehoach)*((NhuCau!L$414:L$418)/5))+SUMPRODUCT((NhuCau!$E$414:$E$418=$C397)*(NhuCau!L$414:L$418))),2)</f>
        <v>0</v>
      </c>
      <c r="J397" s="2" cm="1">
        <f t="array" ref="J397">ROUND((SUMPRODUCT((NhuCau!$E$414:$E$418=CakyQuyhoach)*((NhuCau!M$414:M$418)/10))+SUMPRODUCT((NhuCau!$E$414:$E$418=Kykehoach)*((NhuCau!M$414:M$418)/5))+SUMPRODUCT((NhuCau!$E$414:$E$418=$C397)*(NhuCau!M$414:M$418))),2)</f>
        <v>0</v>
      </c>
      <c r="K397" s="2" cm="1">
        <f t="array" ref="K397">ROUND((SUMPRODUCT((NhuCau!$E$414:$E$418=CakyQuyhoach)*((NhuCau!N$414:N$418)/10))+SUMPRODUCT((NhuCau!$E$414:$E$418=Kykehoach)*((NhuCau!N$414:N$418)/5))+SUMPRODUCT((NhuCau!$E$414:$E$418=$C397)*(NhuCau!N$414:N$418))),2)</f>
        <v>0</v>
      </c>
      <c r="L397" s="2" cm="1">
        <f t="array" ref="L397">ROUND((SUMPRODUCT((NhuCau!$E$414:$E$418=CakyQuyhoach)*((NhuCau!O$414:O$418)/10))+SUMPRODUCT((NhuCau!$E$414:$E$418=Kykehoach)*((NhuCau!O$414:O$418)/5))+SUMPRODUCT((NhuCau!$E$414:$E$418=$C397)*(NhuCau!O$414:O$418))),2)</f>
        <v>0</v>
      </c>
      <c r="M397" s="2" cm="1">
        <f t="array" ref="M397">ROUND((SUMPRODUCT((NhuCau!$E$414:$E$418=CakyQuyhoach)*((NhuCau!P$414:P$418)/10))+SUMPRODUCT((NhuCau!$E$414:$E$418=Kykehoach)*((NhuCau!P$414:P$418)/5))+SUMPRODUCT((NhuCau!$E$414:$E$418=$C397)*(NhuCau!P$414:P$418))),2)</f>
        <v>0</v>
      </c>
      <c r="N397" s="2" cm="1">
        <f t="array" ref="N397">ROUND((SUMPRODUCT((NhuCau!$E$414:$E$418=CakyQuyhoach)*((NhuCau!Q$414:Q$418)/10))+SUMPRODUCT((NhuCau!$E$414:$E$418=Kykehoach)*((NhuCau!Q$414:Q$418)/5))+SUMPRODUCT((NhuCau!$E$414:$E$418=$C397)*(NhuCau!Q$414:Q$418))),2)</f>
        <v>0</v>
      </c>
      <c r="O397" s="2" cm="1">
        <f t="array" ref="O397">ROUND((SUMPRODUCT((NhuCau!$E$414:$E$418=CakyQuyhoach)*((NhuCau!R$414:R$418)/10))+SUMPRODUCT((NhuCau!$E$414:$E$418=Kykehoach)*((NhuCau!R$414:R$418)/5))+SUMPRODUCT((NhuCau!$E$414:$E$418=$C397)*(NhuCau!R$414:R$418))),2)</f>
        <v>0</v>
      </c>
      <c r="P397" s="2" cm="1">
        <f t="array" ref="P397">ROUND((SUMPRODUCT((NhuCau!$E$414:$E$418=CakyQuyhoach)*((NhuCau!S$414:S$418)/10))+SUMPRODUCT((NhuCau!$E$414:$E$418=Kykehoach)*((NhuCau!S$414:S$418)/5))+SUMPRODUCT((NhuCau!$E$414:$E$418=$C397)*(NhuCau!S$414:S$418))),2)</f>
        <v>0</v>
      </c>
      <c r="Q397" s="2" cm="1">
        <f t="array" ref="Q397">ROUND((SUMPRODUCT((NhuCau!$E$414:$E$418=CakyQuyhoach)*((NhuCau!T$414:T$418)/10))+SUMPRODUCT((NhuCau!$E$414:$E$418=Kykehoach)*((NhuCau!T$414:T$418)/5))+SUMPRODUCT((NhuCau!$E$414:$E$418=$C397)*(NhuCau!T$414:T$418))),2)</f>
        <v>0</v>
      </c>
      <c r="R397" s="2" cm="1">
        <f t="array" ref="R397">ROUND((SUMPRODUCT((NhuCau!$E$414:$E$418=CakyQuyhoach)*((NhuCau!U$414:U$418)/10))+SUMPRODUCT((NhuCau!$E$414:$E$418=Kykehoach)*((NhuCau!U$414:U$418)/5))+SUMPRODUCT((NhuCau!$E$414:$E$418=$C397)*(NhuCau!U$414:U$418))),2)</f>
        <v>0</v>
      </c>
      <c r="S397" s="2" cm="1">
        <f t="array" ref="S397">ROUND((SUMPRODUCT((NhuCau!$E$414:$E$418=CakyQuyhoach)*((NhuCau!V$414:V$418)/10))+SUMPRODUCT((NhuCau!$E$414:$E$418=Kykehoach)*((NhuCau!V$414:V$418)/5))+SUMPRODUCT((NhuCau!$E$414:$E$418=$C397)*(NhuCau!V$414:V$418))),2)</f>
        <v>0</v>
      </c>
      <c r="T397" s="2" cm="1">
        <f t="array" ref="T397">ROUND((SUMPRODUCT((NhuCau!$E$414:$E$418=CakyQuyhoach)*((NhuCau!W$414:W$418)/10))+SUMPRODUCT((NhuCau!$E$414:$E$418=Kykehoach)*((NhuCau!W$414:W$418)/5))+SUMPRODUCT((NhuCau!$E$414:$E$418=$C397)*(NhuCau!W$414:W$418))),2)</f>
        <v>0</v>
      </c>
      <c r="U397" s="2" cm="1">
        <f t="array" ref="U397">ROUND((SUMPRODUCT((NhuCau!$E$414:$E$418=CakyQuyhoach)*((NhuCau!X$414:X$418)/10))+SUMPRODUCT((NhuCau!$E$414:$E$418=Kykehoach)*((NhuCau!X$414:X$418)/5))+SUMPRODUCT((NhuCau!$E$414:$E$418=$C397)*(NhuCau!X$414:X$418))),2)</f>
        <v>0</v>
      </c>
      <c r="V397" s="2" cm="1">
        <f t="array" ref="V397">ROUND((SUMPRODUCT((NhuCau!$E$414:$E$418=CakyQuyhoach)*((NhuCau!Y$414:Y$418)/10))+SUMPRODUCT((NhuCau!$E$414:$E$418=Kykehoach)*((NhuCau!Y$414:Y$418)/5))+SUMPRODUCT((NhuCau!$E$414:$E$418=$C397)*(NhuCau!Y$414:Y$418))),2)</f>
        <v>0</v>
      </c>
      <c r="W397" s="2" cm="1">
        <f t="array" ref="W397">ROUND((SUMPRODUCT((NhuCau!$E$414:$E$418=CakyQuyhoach)*((NhuCau!Z$414:Z$418)/10))+SUMPRODUCT((NhuCau!$E$414:$E$418=Kykehoach)*((NhuCau!Z$414:Z$418)/5))+SUMPRODUCT((NhuCau!$E$414:$E$418=$C397)*(NhuCau!Z$414:Z$418))),2)</f>
        <v>0</v>
      </c>
      <c r="X397" s="2" cm="1">
        <f t="array" ref="X397">ROUND((SUMPRODUCT((NhuCau!$E$414:$E$418=CakyQuyhoach)*((NhuCau!AA$414:AA$418)/10))+SUMPRODUCT((NhuCau!$E$414:$E$418=Kykehoach)*((NhuCau!AA$414:AA$418)/5))+SUMPRODUCT((NhuCau!$E$414:$E$418=$C397)*(NhuCau!AA$414:AA$418))),2)</f>
        <v>0</v>
      </c>
      <c r="Y397" s="2" cm="1">
        <f t="array" ref="Y397">ROUND((SUMPRODUCT((NhuCau!$E$414:$E$418=CakyQuyhoach)*((NhuCau!AB$414:AB$418)/10))+SUMPRODUCT((NhuCau!$E$414:$E$418=Kykehoach)*((NhuCau!AB$414:AB$418)/5))+SUMPRODUCT((NhuCau!$E$414:$E$418=$C397)*(NhuCau!AB$414:AB$418))),2)</f>
        <v>0</v>
      </c>
      <c r="Z397" s="2" cm="1">
        <f t="array" ref="Z397">ROUND((SUMPRODUCT((NhuCau!$E$414:$E$418=CakyQuyhoach)*((NhuCau!AC$414:AC$418)/10))+SUMPRODUCT((NhuCau!$E$414:$E$418=Kykehoach)*((NhuCau!AC$414:AC$418)/5))+SUMPRODUCT((NhuCau!$E$414:$E$418=$C397)*(NhuCau!AC$414:AC$418))),2)</f>
        <v>0</v>
      </c>
      <c r="AA397" s="2" cm="1">
        <f t="array" ref="AA397">ROUND((SUMPRODUCT((NhuCau!$E$414:$E$418=CakyQuyhoach)*((NhuCau!AD$414:AD$418)/10))+SUMPRODUCT((NhuCau!$E$414:$E$418=Kykehoach)*((NhuCau!AD$414:AD$418)/5))+SUMPRODUCT((NhuCau!$E$414:$E$418=$C397)*(NhuCau!AD$414:AD$418))),2)</f>
        <v>0</v>
      </c>
      <c r="AB397" s="2" cm="1">
        <f t="array" ref="AB397">ROUND((SUMPRODUCT((NhuCau!$E$414:$E$418=CakyQuyhoach)*((NhuCau!AE$414:AE$418)/10))+SUMPRODUCT((NhuCau!$E$414:$E$418=Kykehoach)*((NhuCau!AE$414:AE$418)/5))+SUMPRODUCT((NhuCau!$E$414:$E$418=$C397)*(NhuCau!AE$414:AE$418))),2)</f>
        <v>0</v>
      </c>
      <c r="AC397" s="2" cm="1">
        <f t="array" ref="AC397">ROUND((SUMPRODUCT((NhuCau!$E$414:$E$418=CakyQuyhoach)*((NhuCau!AF$414:AF$418)/10))+SUMPRODUCT((NhuCau!$E$414:$E$418=Kykehoach)*((NhuCau!AF$414:AF$418)/5))+SUMPRODUCT((NhuCau!$E$414:$E$418=$C397)*(NhuCau!AF$414:AF$418))),2)</f>
        <v>0</v>
      </c>
      <c r="AD397" s="2" cm="1">
        <f t="array" ref="AD397">ROUND((SUMPRODUCT((NhuCau!$E$414:$E$418=CakyQuyhoach)*((NhuCau!AG$414:AG$418)/10))+SUMPRODUCT((NhuCau!$E$414:$E$418=Kykehoach)*((NhuCau!AG$414:AG$418)/5))+SUMPRODUCT((NhuCau!$E$414:$E$418=$C397)*(NhuCau!AG$414:AG$418))),2)</f>
        <v>0</v>
      </c>
      <c r="AE397" s="2" cm="1">
        <f t="array" ref="AE397">ROUND((SUMPRODUCT((NhuCau!$E$414:$E$418=CakyQuyhoach)*((NhuCau!AH$414:AH$418)/10))+SUMPRODUCT((NhuCau!$E$414:$E$418=Kykehoach)*((NhuCau!AH$414:AH$418)/5))+SUMPRODUCT((NhuCau!$E$414:$E$418=$C397)*(NhuCau!AH$414:AH$418))),2)</f>
        <v>0</v>
      </c>
      <c r="AF397" s="2" cm="1">
        <f t="array" ref="AF397">ROUND((SUMPRODUCT((NhuCau!$E$414:$E$418=CakyQuyhoach)*((NhuCau!AI$414:AI$418)/10))+SUMPRODUCT((NhuCau!$E$414:$E$418=Kykehoach)*((NhuCau!AI$414:AI$418)/5))+SUMPRODUCT((NhuCau!$E$414:$E$418=$C397)*(NhuCau!AI$414:AI$418))),2)</f>
        <v>0</v>
      </c>
      <c r="AG397" s="2" cm="1">
        <f t="array" ref="AG397">ROUND((SUMPRODUCT((NhuCau!$E$414:$E$418=CakyQuyhoach)*((NhuCau!AJ$414:AJ$418)/10))+SUMPRODUCT((NhuCau!$E$414:$E$418=Kykehoach)*((NhuCau!AJ$414:AJ$418)/5))+SUMPRODUCT((NhuCau!$E$414:$E$418=$C397)*(NhuCau!AJ$414:AJ$418))),2)</f>
        <v>0</v>
      </c>
      <c r="AH397" s="2" cm="1">
        <f t="array" ref="AH397">ROUND((SUMPRODUCT((NhuCau!$E$414:$E$418=CakyQuyhoach)*((NhuCau!AK$414:AK$418)/10))+SUMPRODUCT((NhuCau!$E$414:$E$418=Kykehoach)*((NhuCau!AK$414:AK$418)/5))+SUMPRODUCT((NhuCau!$E$414:$E$418=$C397)*(NhuCau!AK$414:AK$418))),2)</f>
        <v>0</v>
      </c>
      <c r="AI397" s="2" cm="1">
        <f t="array" ref="AI397">ROUND((SUMPRODUCT((NhuCau!$E$414:$E$418=CakyQuyhoach)*((NhuCau!AL$414:AL$418)/10))+SUMPRODUCT((NhuCau!$E$414:$E$418=Kykehoach)*((NhuCau!AL$414:AL$418)/5))+SUMPRODUCT((NhuCau!$E$414:$E$418=$C397)*(NhuCau!AL$414:AL$418))),2)</f>
        <v>0</v>
      </c>
      <c r="AJ397" s="2" cm="1">
        <f t="array" ref="AJ397">ROUND((SUMPRODUCT((NhuCau!$E$414:$E$418=CakyQuyhoach)*((NhuCau!AM$414:AM$418)/10))+SUMPRODUCT((NhuCau!$E$414:$E$418=Kykehoach)*((NhuCau!AM$414:AM$418)/5))+SUMPRODUCT((NhuCau!$E$414:$E$418=$C397)*(NhuCau!AM$414:AM$418))),2)</f>
        <v>0</v>
      </c>
      <c r="AK397" s="2" cm="1">
        <f t="array" ref="AK397">ROUND((SUMPRODUCT((NhuCau!$E$414:$E$418=CakyQuyhoach)*((NhuCau!AN$414:AN$418)/10))+SUMPRODUCT((NhuCau!$E$414:$E$418=Kykehoach)*((NhuCau!AN$414:AN$418)/5))+SUMPRODUCT((NhuCau!$E$414:$E$418=$C397)*(NhuCau!AN$414:AN$418))),2)</f>
        <v>0</v>
      </c>
      <c r="AL397" s="2" cm="1">
        <f t="array" ref="AL397">ROUND((SUMPRODUCT((NhuCau!$E$414:$E$418=CakyQuyhoach)*((NhuCau!AO$414:AO$418)/10))+SUMPRODUCT((NhuCau!$E$414:$E$418=Kykehoach)*((NhuCau!AO$414:AO$418)/5))+SUMPRODUCT((NhuCau!$E$414:$E$418=$C397)*(NhuCau!AO$414:AO$418))),2)</f>
        <v>0</v>
      </c>
      <c r="AM397" s="2" cm="1">
        <f t="array" ref="AM397">ROUND((SUMPRODUCT((NhuCau!$E$414:$E$418=CakyQuyhoach)*((NhuCau!AP$414:AP$418)/10))+SUMPRODUCT((NhuCau!$E$414:$E$418=Kykehoach)*((NhuCau!AP$414:AP$418)/5))+SUMPRODUCT((NhuCau!$E$414:$E$418=$C397)*(NhuCau!AP$414:AP$418))),2)</f>
        <v>0</v>
      </c>
      <c r="AN397" s="2" cm="1">
        <f t="array" ref="AN397">ROUND((SUMPRODUCT((NhuCau!$E$414:$E$418=CakyQuyhoach)*((NhuCau!AQ$414:AQ$418)/10))+SUMPRODUCT((NhuCau!$E$414:$E$418=Kykehoach)*((NhuCau!AQ$414:AQ$418)/5))+SUMPRODUCT((NhuCau!$E$414:$E$418=$C397)*(NhuCau!AQ$414:AQ$418))),2)</f>
        <v>0</v>
      </c>
      <c r="AO397" s="2" cm="1">
        <f t="array" ref="AO397">ROUND((SUMPRODUCT((NhuCau!$E$414:$E$418=CakyQuyhoach)*((NhuCau!AR$414:AR$418)/10))+SUMPRODUCT((NhuCau!$E$414:$E$418=Kykehoach)*((NhuCau!AR$414:AR$418)/5))+SUMPRODUCT((NhuCau!$E$414:$E$418=$C397)*(NhuCau!AR$414:AR$418))),2)</f>
        <v>0</v>
      </c>
      <c r="AP397" s="2" cm="1">
        <f t="array" ref="AP397">ROUND((SUMPRODUCT((NhuCau!$E$414:$E$418=CakyQuyhoach)*((NhuCau!AS$414:AS$418)/10))+SUMPRODUCT((NhuCau!$E$414:$E$418=Kykehoach)*((NhuCau!AS$414:AS$418)/5))+SUMPRODUCT((NhuCau!$E$414:$E$418=$C397)*(NhuCau!AS$414:AS$418))),2)</f>
        <v>0</v>
      </c>
      <c r="AQ397" s="2" cm="1">
        <f t="array" ref="AQ397">ROUND((SUMPRODUCT((NhuCau!$E$414:$E$418=CakyQuyhoach)*((NhuCau!AT$414:AT$418)/10))+SUMPRODUCT((NhuCau!$E$414:$E$418=Kykehoach)*((NhuCau!AT$414:AT$418)/5))+SUMPRODUCT((NhuCau!$E$414:$E$418=$C397)*(NhuCau!AT$414:AT$418))),2)</f>
        <v>0</v>
      </c>
      <c r="AR397" s="2" cm="1">
        <f t="array" ref="AR397">ROUND((SUMPRODUCT((NhuCau!$E$414:$E$418=CakyQuyhoach)*((NhuCau!AU$414:AU$418)/10))+SUMPRODUCT((NhuCau!$E$414:$E$418=Kykehoach)*((NhuCau!AU$414:AU$418)/5))+SUMPRODUCT((NhuCau!$E$414:$E$418=$C397)*(NhuCau!AU$414:AU$418))),2)</f>
        <v>0</v>
      </c>
      <c r="AS397" s="2" cm="1">
        <f t="array" ref="AS397">ROUND((SUMPRODUCT((NhuCau!$E$414:$E$418=CakyQuyhoach)*((NhuCau!AV$414:AV$418)/10))+SUMPRODUCT((NhuCau!$E$414:$E$418=Kykehoach)*((NhuCau!AV$414:AV$418)/5))+SUMPRODUCT((NhuCau!$E$414:$E$418=$C397)*(NhuCau!AV$414:AV$418))),2)</f>
        <v>0</v>
      </c>
      <c r="AT397" s="2" cm="1">
        <f t="array" ref="AT397">ROUND((SUMPRODUCT((NhuCau!$E$414:$E$418=CakyQuyhoach)*((NhuCau!AW$414:AW$418)/10))+SUMPRODUCT((NhuCau!$E$414:$E$418=Kykehoach)*((NhuCau!AW$414:AW$418)/5))+SUMPRODUCT((NhuCau!$E$414:$E$418=$C397)*(NhuCau!AW$414:AW$418))),2)</f>
        <v>0</v>
      </c>
      <c r="AU397" s="2" cm="1">
        <f t="array" ref="AU397">ROUND((SUMPRODUCT((NhuCau!$E$414:$E$418=CakyQuyhoach)*((NhuCau!AX$414:AX$418)/10))+SUMPRODUCT((NhuCau!$E$414:$E$418=Kykehoach)*((NhuCau!AX$414:AX$418)/5))+SUMPRODUCT((NhuCau!$E$414:$E$418=$C397)*(NhuCau!AX$414:AX$418))),2)</f>
        <v>0</v>
      </c>
      <c r="AV397" s="2" cm="1">
        <f t="array" ref="AV397">ROUND((SUMPRODUCT((NhuCau!$E$414:$E$418=CakyQuyhoach)*((NhuCau!AY$414:AY$418)/10))+SUMPRODUCT((NhuCau!$E$414:$E$418=Kykehoach)*((NhuCau!AY$414:AY$418)/5))+SUMPRODUCT((NhuCau!$E$414:$E$418=$C397)*(NhuCau!AY$414:AY$418))),2)</f>
        <v>0</v>
      </c>
      <c r="AW397" s="2" cm="1">
        <f t="array" ref="AW397">ROUND((SUMPRODUCT((NhuCau!$E$414:$E$418=CakyQuyhoach)*((NhuCau!AZ$414:AZ$418)/10))+SUMPRODUCT((NhuCau!$E$414:$E$418=Kykehoach)*((NhuCau!AZ$414:AZ$418)/5))+SUMPRODUCT((NhuCau!$E$414:$E$418=$C397)*(NhuCau!AZ$414:AZ$418))),2)</f>
        <v>0</v>
      </c>
      <c r="AX397" s="2" cm="1">
        <f t="array" ref="AX397">ROUND((SUMPRODUCT((NhuCau!$E$414:$E$418=CakyQuyhoach)*((NhuCau!BA$414:BA$418)/10))+SUMPRODUCT((NhuCau!$E$414:$E$418=Kykehoach)*((NhuCau!BA$414:BA$418)/5))+SUMPRODUCT((NhuCau!$E$414:$E$418=$C397)*(NhuCau!BA$414:BA$418))),2)</f>
        <v>0</v>
      </c>
      <c r="AY397" s="2" cm="1">
        <f t="array" ref="AY397">ROUND((SUMPRODUCT((NhuCau!$E$414:$E$418=CakyQuyhoach)*((NhuCau!BB$414:BB$418)/10))+SUMPRODUCT((NhuCau!$E$414:$E$418=Kykehoach)*((NhuCau!BB$414:BB$418)/5))+SUMPRODUCT((NhuCau!$E$414:$E$418=$C397)*(NhuCau!BB$414:BB$418))),2)</f>
        <v>0</v>
      </c>
      <c r="AZ397" s="2" cm="1">
        <f t="array" ref="AZ397">ROUND((SUMPRODUCT((NhuCau!$E$414:$E$418=CakyQuyhoach)*((NhuCau!BD$414:BD$418)/10))+SUMPRODUCT((NhuCau!$E$414:$E$418=Kykehoach)*((NhuCau!BD$414:BD$418)/5))+SUMPRODUCT((NhuCau!$E$414:$E$418=$C397)*(NhuCau!BD$414:BD$418))),2)</f>
        <v>0</v>
      </c>
      <c r="BA397" s="2" cm="1">
        <f t="array" ref="BA397">ROUND((SUMPRODUCT((NhuCau!$E$414:$E$418=CakyQuyhoach)*((NhuCau!BE$414:BE$418)/10))+SUMPRODUCT((NhuCau!$E$414:$E$418=Kykehoach)*((NhuCau!BE$414:BE$418)/5))+SUMPRODUCT((NhuCau!$E$414:$E$418=$C397)*(NhuCau!BE$414:BE$418))),2)</f>
        <v>0</v>
      </c>
      <c r="BB397" s="2" cm="1">
        <f t="array" ref="BB397">ROUND((SUMPRODUCT((NhuCau!$E$414:$E$418=CakyQuyhoach)*((NhuCau!BF$414:BF$418)/10))+SUMPRODUCT((NhuCau!$E$414:$E$418=Kykehoach)*((NhuCau!BF$414:BF$418)/5))+SUMPRODUCT((NhuCau!$E$414:$E$418=$C397)*(NhuCau!BF$414:BF$418))),2)</f>
        <v>0</v>
      </c>
      <c r="BC397" s="2" cm="1">
        <f t="array" ref="BC397">ROUND((SUMPRODUCT((NhuCau!$E$414:$E$418=CakyQuyhoach)*((NhuCau!BG$414:BG$418)/10))+SUMPRODUCT((NhuCau!$E$414:$E$418=Kykehoach)*((NhuCau!BG$414:BG$418)/5))+SUMPRODUCT((NhuCau!$E$414:$E$418=$C397)*(NhuCau!BG$414:BG$418))),2)</f>
        <v>0</v>
      </c>
      <c r="BD397" s="2" cm="1">
        <f t="array" ref="BD397">ROUND((SUMPRODUCT((NhuCau!$E$414:$E$418=CakyQuyhoach)*((NhuCau!BH$414:BH$418)/10))+SUMPRODUCT((NhuCau!$E$414:$E$418=Kykehoach)*((NhuCau!BH$414:BH$418)/5))+SUMPRODUCT((NhuCau!$E$414:$E$418=$C397)*(NhuCau!BH$414:BH$418))),2)</f>
        <v>0</v>
      </c>
      <c r="BE397" s="2" cm="1">
        <f t="array" ref="BE397">ROUND((SUMPRODUCT((NhuCau!$E$414:$E$418=CakyQuyhoach)*((NhuCau!BI$414:BI$418)/10))+SUMPRODUCT((NhuCau!$E$414:$E$418=Kykehoach)*((NhuCau!BI$414:BI$418)/5))+SUMPRODUCT((NhuCau!$E$414:$E$418=$C397)*(NhuCau!BI$414:BI$418))),2)</f>
        <v>0</v>
      </c>
      <c r="BF397" s="2" cm="1">
        <f t="array" ref="BF397">ROUND((SUMPRODUCT((NhuCau!$E$414:$E$418=CakyQuyhoach)*((NhuCau!BJ$414:BJ$418)/10))+SUMPRODUCT((NhuCau!$E$414:$E$418=Kykehoach)*((NhuCau!BJ$414:BJ$418)/5))+SUMPRODUCT((NhuCau!$E$414:$E$418=$C397)*(NhuCau!BJ$414:BJ$418))),2)</f>
        <v>0</v>
      </c>
      <c r="BG397" s="2" cm="1">
        <f t="array" ref="BG397">ROUND((SUMPRODUCT((NhuCau!$E$414:$E$418=CakyQuyhoach)*((NhuCau!BK$414:BK$418)/10))+SUMPRODUCT((NhuCau!$E$414:$E$418=Kykehoach)*((NhuCau!BK$414:BK$418)/5))+SUMPRODUCT((NhuCau!$E$414:$E$418=$C397)*(NhuCau!BK$414:BK$418))),2)</f>
        <v>0</v>
      </c>
    </row>
    <row r="398" spans="1:59" s="1" customFormat="1" ht="16.5" customHeight="1">
      <c r="A398" s="251" t="s">
        <v>42</v>
      </c>
      <c r="B398" s="252"/>
      <c r="C398" s="253" t="str">
        <f t="shared" si="202"/>
        <v>Năm 2026</v>
      </c>
      <c r="D398" s="246" t="s">
        <v>210</v>
      </c>
      <c r="E398" s="255">
        <f>SUM(F398:BG398)</f>
        <v>0</v>
      </c>
      <c r="F398" s="2" cm="1">
        <f t="array" ref="F398">ROUND((SUMPRODUCT((NhuCau!$E$414:$E$418=CakyQuyhoach)*((NhuCau!I$414:I$418)/10))+SUMPRODUCT((NhuCau!$E$414:$E$418=Kykehoach)*((NhuCau!I$414:I$418)/5))+SUMPRODUCT((NhuCau!$E$414:$E$418=$C398)*(NhuCau!I$414:I$418))),2)</f>
        <v>0</v>
      </c>
      <c r="G398" s="2" cm="1">
        <f t="array" ref="G398">ROUND((SUMPRODUCT((NhuCau!$E$414:$E$418=CakyQuyhoach)*((NhuCau!J$414:J$418)/10))+SUMPRODUCT((NhuCau!$E$414:$E$418=Kykehoach)*((NhuCau!J$414:J$418)/5))+SUMPRODUCT((NhuCau!$E$414:$E$418=$C398)*(NhuCau!J$414:J$418))),2)</f>
        <v>0</v>
      </c>
      <c r="H398" s="2" cm="1">
        <f t="array" ref="H398">ROUND((SUMPRODUCT((NhuCau!$E$414:$E$418=CakyQuyhoach)*((NhuCau!K$414:K$418)/10))+SUMPRODUCT((NhuCau!$E$414:$E$418=Kykehoach)*((NhuCau!K$414:K$418)/5))+SUMPRODUCT((NhuCau!$E$414:$E$418=$C398)*(NhuCau!K$414:K$418))),2)</f>
        <v>0</v>
      </c>
      <c r="I398" s="2" cm="1">
        <f t="array" ref="I398">ROUND((SUMPRODUCT((NhuCau!$E$414:$E$418=CakyQuyhoach)*((NhuCau!L$414:L$418)/10))+SUMPRODUCT((NhuCau!$E$414:$E$418=Kykehoach)*((NhuCau!L$414:L$418)/5))+SUMPRODUCT((NhuCau!$E$414:$E$418=$C398)*(NhuCau!L$414:L$418))),2)</f>
        <v>0</v>
      </c>
      <c r="J398" s="2" cm="1">
        <f t="array" ref="J398">ROUND((SUMPRODUCT((NhuCau!$E$414:$E$418=CakyQuyhoach)*((NhuCau!M$414:M$418)/10))+SUMPRODUCT((NhuCau!$E$414:$E$418=Kykehoach)*((NhuCau!M$414:M$418)/5))+SUMPRODUCT((NhuCau!$E$414:$E$418=$C398)*(NhuCau!M$414:M$418))),2)</f>
        <v>0</v>
      </c>
      <c r="K398" s="2" cm="1">
        <f t="array" ref="K398">ROUND((SUMPRODUCT((NhuCau!$E$414:$E$418=CakyQuyhoach)*((NhuCau!N$414:N$418)/10))+SUMPRODUCT((NhuCau!$E$414:$E$418=Kykehoach)*((NhuCau!N$414:N$418)/5))+SUMPRODUCT((NhuCau!$E$414:$E$418=$C398)*(NhuCau!N$414:N$418))),2)</f>
        <v>0</v>
      </c>
      <c r="L398" s="2" cm="1">
        <f t="array" ref="L398">ROUND((SUMPRODUCT((NhuCau!$E$414:$E$418=CakyQuyhoach)*((NhuCau!O$414:O$418)/10))+SUMPRODUCT((NhuCau!$E$414:$E$418=Kykehoach)*((NhuCau!O$414:O$418)/5))+SUMPRODUCT((NhuCau!$E$414:$E$418=$C398)*(NhuCau!O$414:O$418))),2)</f>
        <v>0</v>
      </c>
      <c r="M398" s="2" cm="1">
        <f t="array" ref="M398">ROUND((SUMPRODUCT((NhuCau!$E$414:$E$418=CakyQuyhoach)*((NhuCau!P$414:P$418)/10))+SUMPRODUCT((NhuCau!$E$414:$E$418=Kykehoach)*((NhuCau!P$414:P$418)/5))+SUMPRODUCT((NhuCau!$E$414:$E$418=$C398)*(NhuCau!P$414:P$418))),2)</f>
        <v>0</v>
      </c>
      <c r="N398" s="2" cm="1">
        <f t="array" ref="N398">ROUND((SUMPRODUCT((NhuCau!$E$414:$E$418=CakyQuyhoach)*((NhuCau!Q$414:Q$418)/10))+SUMPRODUCT((NhuCau!$E$414:$E$418=Kykehoach)*((NhuCau!Q$414:Q$418)/5))+SUMPRODUCT((NhuCau!$E$414:$E$418=$C398)*(NhuCau!Q$414:Q$418))),2)</f>
        <v>0</v>
      </c>
      <c r="O398" s="2" cm="1">
        <f t="array" ref="O398">ROUND((SUMPRODUCT((NhuCau!$E$414:$E$418=CakyQuyhoach)*((NhuCau!R$414:R$418)/10))+SUMPRODUCT((NhuCau!$E$414:$E$418=Kykehoach)*((NhuCau!R$414:R$418)/5))+SUMPRODUCT((NhuCau!$E$414:$E$418=$C398)*(NhuCau!R$414:R$418))),2)</f>
        <v>0</v>
      </c>
      <c r="P398" s="2" cm="1">
        <f t="array" ref="P398">ROUND((SUMPRODUCT((NhuCau!$E$414:$E$418=CakyQuyhoach)*((NhuCau!S$414:S$418)/10))+SUMPRODUCT((NhuCau!$E$414:$E$418=Kykehoach)*((NhuCau!S$414:S$418)/5))+SUMPRODUCT((NhuCau!$E$414:$E$418=$C398)*(NhuCau!S$414:S$418))),2)</f>
        <v>0</v>
      </c>
      <c r="Q398" s="2" cm="1">
        <f t="array" ref="Q398">ROUND((SUMPRODUCT((NhuCau!$E$414:$E$418=CakyQuyhoach)*((NhuCau!T$414:T$418)/10))+SUMPRODUCT((NhuCau!$E$414:$E$418=Kykehoach)*((NhuCau!T$414:T$418)/5))+SUMPRODUCT((NhuCau!$E$414:$E$418=$C398)*(NhuCau!T$414:T$418))),2)</f>
        <v>0</v>
      </c>
      <c r="R398" s="2" cm="1">
        <f t="array" ref="R398">ROUND((SUMPRODUCT((NhuCau!$E$414:$E$418=CakyQuyhoach)*((NhuCau!U$414:U$418)/10))+SUMPRODUCT((NhuCau!$E$414:$E$418=Kykehoach)*((NhuCau!U$414:U$418)/5))+SUMPRODUCT((NhuCau!$E$414:$E$418=$C398)*(NhuCau!U$414:U$418))),2)</f>
        <v>0</v>
      </c>
      <c r="S398" s="2" cm="1">
        <f t="array" ref="S398">ROUND((SUMPRODUCT((NhuCau!$E$414:$E$418=CakyQuyhoach)*((NhuCau!V$414:V$418)/10))+SUMPRODUCT((NhuCau!$E$414:$E$418=Kykehoach)*((NhuCau!V$414:V$418)/5))+SUMPRODUCT((NhuCau!$E$414:$E$418=$C398)*(NhuCau!V$414:V$418))),2)</f>
        <v>0</v>
      </c>
      <c r="T398" s="2" cm="1">
        <f t="array" ref="T398">ROUND((SUMPRODUCT((NhuCau!$E$414:$E$418=CakyQuyhoach)*((NhuCau!W$414:W$418)/10))+SUMPRODUCT((NhuCau!$E$414:$E$418=Kykehoach)*((NhuCau!W$414:W$418)/5))+SUMPRODUCT((NhuCau!$E$414:$E$418=$C398)*(NhuCau!W$414:W$418))),2)</f>
        <v>0</v>
      </c>
      <c r="U398" s="2" cm="1">
        <f t="array" ref="U398">ROUND((SUMPRODUCT((NhuCau!$E$414:$E$418=CakyQuyhoach)*((NhuCau!X$414:X$418)/10))+SUMPRODUCT((NhuCau!$E$414:$E$418=Kykehoach)*((NhuCau!X$414:X$418)/5))+SUMPRODUCT((NhuCau!$E$414:$E$418=$C398)*(NhuCau!X$414:X$418))),2)</f>
        <v>0</v>
      </c>
      <c r="V398" s="2" cm="1">
        <f t="array" ref="V398">ROUND((SUMPRODUCT((NhuCau!$E$414:$E$418=CakyQuyhoach)*((NhuCau!Y$414:Y$418)/10))+SUMPRODUCT((NhuCau!$E$414:$E$418=Kykehoach)*((NhuCau!Y$414:Y$418)/5))+SUMPRODUCT((NhuCau!$E$414:$E$418=$C398)*(NhuCau!Y$414:Y$418))),2)</f>
        <v>0</v>
      </c>
      <c r="W398" s="2" cm="1">
        <f t="array" ref="W398">ROUND((SUMPRODUCT((NhuCau!$E$414:$E$418=CakyQuyhoach)*((NhuCau!Z$414:Z$418)/10))+SUMPRODUCT((NhuCau!$E$414:$E$418=Kykehoach)*((NhuCau!Z$414:Z$418)/5))+SUMPRODUCT((NhuCau!$E$414:$E$418=$C398)*(NhuCau!Z$414:Z$418))),2)</f>
        <v>0</v>
      </c>
      <c r="X398" s="2" cm="1">
        <f t="array" ref="X398">ROUND((SUMPRODUCT((NhuCau!$E$414:$E$418=CakyQuyhoach)*((NhuCau!AA$414:AA$418)/10))+SUMPRODUCT((NhuCau!$E$414:$E$418=Kykehoach)*((NhuCau!AA$414:AA$418)/5))+SUMPRODUCT((NhuCau!$E$414:$E$418=$C398)*(NhuCau!AA$414:AA$418))),2)</f>
        <v>0</v>
      </c>
      <c r="Y398" s="2" cm="1">
        <f t="array" ref="Y398">ROUND((SUMPRODUCT((NhuCau!$E$414:$E$418=CakyQuyhoach)*((NhuCau!AB$414:AB$418)/10))+SUMPRODUCT((NhuCau!$E$414:$E$418=Kykehoach)*((NhuCau!AB$414:AB$418)/5))+SUMPRODUCT((NhuCau!$E$414:$E$418=$C398)*(NhuCau!AB$414:AB$418))),2)</f>
        <v>0</v>
      </c>
      <c r="Z398" s="2" cm="1">
        <f t="array" ref="Z398">ROUND((SUMPRODUCT((NhuCau!$E$414:$E$418=CakyQuyhoach)*((NhuCau!AC$414:AC$418)/10))+SUMPRODUCT((NhuCau!$E$414:$E$418=Kykehoach)*((NhuCau!AC$414:AC$418)/5))+SUMPRODUCT((NhuCau!$E$414:$E$418=$C398)*(NhuCau!AC$414:AC$418))),2)</f>
        <v>0</v>
      </c>
      <c r="AA398" s="2" cm="1">
        <f t="array" ref="AA398">ROUND((SUMPRODUCT((NhuCau!$E$414:$E$418=CakyQuyhoach)*((NhuCau!AD$414:AD$418)/10))+SUMPRODUCT((NhuCau!$E$414:$E$418=Kykehoach)*((NhuCau!AD$414:AD$418)/5))+SUMPRODUCT((NhuCau!$E$414:$E$418=$C398)*(NhuCau!AD$414:AD$418))),2)</f>
        <v>0</v>
      </c>
      <c r="AB398" s="2" cm="1">
        <f t="array" ref="AB398">ROUND((SUMPRODUCT((NhuCau!$E$414:$E$418=CakyQuyhoach)*((NhuCau!AE$414:AE$418)/10))+SUMPRODUCT((NhuCau!$E$414:$E$418=Kykehoach)*((NhuCau!AE$414:AE$418)/5))+SUMPRODUCT((NhuCau!$E$414:$E$418=$C398)*(NhuCau!AE$414:AE$418))),2)</f>
        <v>0</v>
      </c>
      <c r="AC398" s="2" cm="1">
        <f t="array" ref="AC398">ROUND((SUMPRODUCT((NhuCau!$E$414:$E$418=CakyQuyhoach)*((NhuCau!AF$414:AF$418)/10))+SUMPRODUCT((NhuCau!$E$414:$E$418=Kykehoach)*((NhuCau!AF$414:AF$418)/5))+SUMPRODUCT((NhuCau!$E$414:$E$418=$C398)*(NhuCau!AF$414:AF$418))),2)</f>
        <v>0</v>
      </c>
      <c r="AD398" s="2" cm="1">
        <f t="array" ref="AD398">ROUND((SUMPRODUCT((NhuCau!$E$414:$E$418=CakyQuyhoach)*((NhuCau!AG$414:AG$418)/10))+SUMPRODUCT((NhuCau!$E$414:$E$418=Kykehoach)*((NhuCau!AG$414:AG$418)/5))+SUMPRODUCT((NhuCau!$E$414:$E$418=$C398)*(NhuCau!AG$414:AG$418))),2)</f>
        <v>0</v>
      </c>
      <c r="AE398" s="2" cm="1">
        <f t="array" ref="AE398">ROUND((SUMPRODUCT((NhuCau!$E$414:$E$418=CakyQuyhoach)*((NhuCau!AH$414:AH$418)/10))+SUMPRODUCT((NhuCau!$E$414:$E$418=Kykehoach)*((NhuCau!AH$414:AH$418)/5))+SUMPRODUCT((NhuCau!$E$414:$E$418=$C398)*(NhuCau!AH$414:AH$418))),2)</f>
        <v>0</v>
      </c>
      <c r="AF398" s="2" cm="1">
        <f t="array" ref="AF398">ROUND((SUMPRODUCT((NhuCau!$E$414:$E$418=CakyQuyhoach)*((NhuCau!AI$414:AI$418)/10))+SUMPRODUCT((NhuCau!$E$414:$E$418=Kykehoach)*((NhuCau!AI$414:AI$418)/5))+SUMPRODUCT((NhuCau!$E$414:$E$418=$C398)*(NhuCau!AI$414:AI$418))),2)</f>
        <v>0</v>
      </c>
      <c r="AG398" s="2" cm="1">
        <f t="array" ref="AG398">ROUND((SUMPRODUCT((NhuCau!$E$414:$E$418=CakyQuyhoach)*((NhuCau!AJ$414:AJ$418)/10))+SUMPRODUCT((NhuCau!$E$414:$E$418=Kykehoach)*((NhuCau!AJ$414:AJ$418)/5))+SUMPRODUCT((NhuCau!$E$414:$E$418=$C398)*(NhuCau!AJ$414:AJ$418))),2)</f>
        <v>0</v>
      </c>
      <c r="AH398" s="2" cm="1">
        <f t="array" ref="AH398">ROUND((SUMPRODUCT((NhuCau!$E$414:$E$418=CakyQuyhoach)*((NhuCau!AK$414:AK$418)/10))+SUMPRODUCT((NhuCau!$E$414:$E$418=Kykehoach)*((NhuCau!AK$414:AK$418)/5))+SUMPRODUCT((NhuCau!$E$414:$E$418=$C398)*(NhuCau!AK$414:AK$418))),2)</f>
        <v>0</v>
      </c>
      <c r="AI398" s="2" cm="1">
        <f t="array" ref="AI398">ROUND((SUMPRODUCT((NhuCau!$E$414:$E$418=CakyQuyhoach)*((NhuCau!AL$414:AL$418)/10))+SUMPRODUCT((NhuCau!$E$414:$E$418=Kykehoach)*((NhuCau!AL$414:AL$418)/5))+SUMPRODUCT((NhuCau!$E$414:$E$418=$C398)*(NhuCau!AL$414:AL$418))),2)</f>
        <v>0</v>
      </c>
      <c r="AJ398" s="2" cm="1">
        <f t="array" ref="AJ398">ROUND((SUMPRODUCT((NhuCau!$E$414:$E$418=CakyQuyhoach)*((NhuCau!AM$414:AM$418)/10))+SUMPRODUCT((NhuCau!$E$414:$E$418=Kykehoach)*((NhuCau!AM$414:AM$418)/5))+SUMPRODUCT((NhuCau!$E$414:$E$418=$C398)*(NhuCau!AM$414:AM$418))),2)</f>
        <v>0</v>
      </c>
      <c r="AK398" s="2" cm="1">
        <f t="array" ref="AK398">ROUND((SUMPRODUCT((NhuCau!$E$414:$E$418=CakyQuyhoach)*((NhuCau!AN$414:AN$418)/10))+SUMPRODUCT((NhuCau!$E$414:$E$418=Kykehoach)*((NhuCau!AN$414:AN$418)/5))+SUMPRODUCT((NhuCau!$E$414:$E$418=$C398)*(NhuCau!AN$414:AN$418))),2)</f>
        <v>0</v>
      </c>
      <c r="AL398" s="2" cm="1">
        <f t="array" ref="AL398">ROUND((SUMPRODUCT((NhuCau!$E$414:$E$418=CakyQuyhoach)*((NhuCau!AO$414:AO$418)/10))+SUMPRODUCT((NhuCau!$E$414:$E$418=Kykehoach)*((NhuCau!AO$414:AO$418)/5))+SUMPRODUCT((NhuCau!$E$414:$E$418=$C398)*(NhuCau!AO$414:AO$418))),2)</f>
        <v>0</v>
      </c>
      <c r="AM398" s="2" cm="1">
        <f t="array" ref="AM398">ROUND((SUMPRODUCT((NhuCau!$E$414:$E$418=CakyQuyhoach)*((NhuCau!AP$414:AP$418)/10))+SUMPRODUCT((NhuCau!$E$414:$E$418=Kykehoach)*((NhuCau!AP$414:AP$418)/5))+SUMPRODUCT((NhuCau!$E$414:$E$418=$C398)*(NhuCau!AP$414:AP$418))),2)</f>
        <v>0</v>
      </c>
      <c r="AN398" s="2" cm="1">
        <f t="array" ref="AN398">ROUND((SUMPRODUCT((NhuCau!$E$414:$E$418=CakyQuyhoach)*((NhuCau!AQ$414:AQ$418)/10))+SUMPRODUCT((NhuCau!$E$414:$E$418=Kykehoach)*((NhuCau!AQ$414:AQ$418)/5))+SUMPRODUCT((NhuCau!$E$414:$E$418=$C398)*(NhuCau!AQ$414:AQ$418))),2)</f>
        <v>0</v>
      </c>
      <c r="AO398" s="2" cm="1">
        <f t="array" ref="AO398">ROUND((SUMPRODUCT((NhuCau!$E$414:$E$418=CakyQuyhoach)*((NhuCau!AR$414:AR$418)/10))+SUMPRODUCT((NhuCau!$E$414:$E$418=Kykehoach)*((NhuCau!AR$414:AR$418)/5))+SUMPRODUCT((NhuCau!$E$414:$E$418=$C398)*(NhuCau!AR$414:AR$418))),2)</f>
        <v>0</v>
      </c>
      <c r="AP398" s="2" cm="1">
        <f t="array" ref="AP398">ROUND((SUMPRODUCT((NhuCau!$E$414:$E$418=CakyQuyhoach)*((NhuCau!AS$414:AS$418)/10))+SUMPRODUCT((NhuCau!$E$414:$E$418=Kykehoach)*((NhuCau!AS$414:AS$418)/5))+SUMPRODUCT((NhuCau!$E$414:$E$418=$C398)*(NhuCau!AS$414:AS$418))),2)</f>
        <v>0</v>
      </c>
      <c r="AQ398" s="2" cm="1">
        <f t="array" ref="AQ398">ROUND((SUMPRODUCT((NhuCau!$E$414:$E$418=CakyQuyhoach)*((NhuCau!AT$414:AT$418)/10))+SUMPRODUCT((NhuCau!$E$414:$E$418=Kykehoach)*((NhuCau!AT$414:AT$418)/5))+SUMPRODUCT((NhuCau!$E$414:$E$418=$C398)*(NhuCau!AT$414:AT$418))),2)</f>
        <v>0</v>
      </c>
      <c r="AR398" s="2" cm="1">
        <f t="array" ref="AR398">ROUND((SUMPRODUCT((NhuCau!$E$414:$E$418=CakyQuyhoach)*((NhuCau!AU$414:AU$418)/10))+SUMPRODUCT((NhuCau!$E$414:$E$418=Kykehoach)*((NhuCau!AU$414:AU$418)/5))+SUMPRODUCT((NhuCau!$E$414:$E$418=$C398)*(NhuCau!AU$414:AU$418))),2)</f>
        <v>0</v>
      </c>
      <c r="AS398" s="2" cm="1">
        <f t="array" ref="AS398">ROUND((SUMPRODUCT((NhuCau!$E$414:$E$418=CakyQuyhoach)*((NhuCau!AV$414:AV$418)/10))+SUMPRODUCT((NhuCau!$E$414:$E$418=Kykehoach)*((NhuCau!AV$414:AV$418)/5))+SUMPRODUCT((NhuCau!$E$414:$E$418=$C398)*(NhuCau!AV$414:AV$418))),2)</f>
        <v>0</v>
      </c>
      <c r="AT398" s="2" cm="1">
        <f t="array" ref="AT398">ROUND((SUMPRODUCT((NhuCau!$E$414:$E$418=CakyQuyhoach)*((NhuCau!AW$414:AW$418)/10))+SUMPRODUCT((NhuCau!$E$414:$E$418=Kykehoach)*((NhuCau!AW$414:AW$418)/5))+SUMPRODUCT((NhuCau!$E$414:$E$418=$C398)*(NhuCau!AW$414:AW$418))),2)</f>
        <v>0</v>
      </c>
      <c r="AU398" s="2" cm="1">
        <f t="array" ref="AU398">ROUND((SUMPRODUCT((NhuCau!$E$414:$E$418=CakyQuyhoach)*((NhuCau!AX$414:AX$418)/10))+SUMPRODUCT((NhuCau!$E$414:$E$418=Kykehoach)*((NhuCau!AX$414:AX$418)/5))+SUMPRODUCT((NhuCau!$E$414:$E$418=$C398)*(NhuCau!AX$414:AX$418))),2)</f>
        <v>0</v>
      </c>
      <c r="AV398" s="2" cm="1">
        <f t="array" ref="AV398">ROUND((SUMPRODUCT((NhuCau!$E$414:$E$418=CakyQuyhoach)*((NhuCau!AY$414:AY$418)/10))+SUMPRODUCT((NhuCau!$E$414:$E$418=Kykehoach)*((NhuCau!AY$414:AY$418)/5))+SUMPRODUCT((NhuCau!$E$414:$E$418=$C398)*(NhuCau!AY$414:AY$418))),2)</f>
        <v>0</v>
      </c>
      <c r="AW398" s="2" cm="1">
        <f t="array" ref="AW398">ROUND((SUMPRODUCT((NhuCau!$E$414:$E$418=CakyQuyhoach)*((NhuCau!AZ$414:AZ$418)/10))+SUMPRODUCT((NhuCau!$E$414:$E$418=Kykehoach)*((NhuCau!AZ$414:AZ$418)/5))+SUMPRODUCT((NhuCau!$E$414:$E$418=$C398)*(NhuCau!AZ$414:AZ$418))),2)</f>
        <v>0</v>
      </c>
      <c r="AX398" s="2" cm="1">
        <f t="array" ref="AX398">ROUND((SUMPRODUCT((NhuCau!$E$414:$E$418=CakyQuyhoach)*((NhuCau!BA$414:BA$418)/10))+SUMPRODUCT((NhuCau!$E$414:$E$418=Kykehoach)*((NhuCau!BA$414:BA$418)/5))+SUMPRODUCT((NhuCau!$E$414:$E$418=$C398)*(NhuCau!BA$414:BA$418))),2)</f>
        <v>0</v>
      </c>
      <c r="AY398" s="2" cm="1">
        <f t="array" ref="AY398">ROUND((SUMPRODUCT((NhuCau!$E$414:$E$418=CakyQuyhoach)*((NhuCau!BB$414:BB$418)/10))+SUMPRODUCT((NhuCau!$E$414:$E$418=Kykehoach)*((NhuCau!BB$414:BB$418)/5))+SUMPRODUCT((NhuCau!$E$414:$E$418=$C398)*(NhuCau!BB$414:BB$418))),2)</f>
        <v>0</v>
      </c>
      <c r="AZ398" s="2" cm="1">
        <f t="array" ref="AZ398">ROUND((SUMPRODUCT((NhuCau!$E$414:$E$418=CakyQuyhoach)*((NhuCau!BD$414:BD$418)/10))+SUMPRODUCT((NhuCau!$E$414:$E$418=Kykehoach)*((NhuCau!BD$414:BD$418)/5))+SUMPRODUCT((NhuCau!$E$414:$E$418=$C398)*(NhuCau!BD$414:BD$418))),2)</f>
        <v>0</v>
      </c>
      <c r="BA398" s="2" cm="1">
        <f t="array" ref="BA398">ROUND((SUMPRODUCT((NhuCau!$E$414:$E$418=CakyQuyhoach)*((NhuCau!BE$414:BE$418)/10))+SUMPRODUCT((NhuCau!$E$414:$E$418=Kykehoach)*((NhuCau!BE$414:BE$418)/5))+SUMPRODUCT((NhuCau!$E$414:$E$418=$C398)*(NhuCau!BE$414:BE$418))),2)</f>
        <v>0</v>
      </c>
      <c r="BB398" s="2" cm="1">
        <f t="array" ref="BB398">ROUND((SUMPRODUCT((NhuCau!$E$414:$E$418=CakyQuyhoach)*((NhuCau!BF$414:BF$418)/10))+SUMPRODUCT((NhuCau!$E$414:$E$418=Kykehoach)*((NhuCau!BF$414:BF$418)/5))+SUMPRODUCT((NhuCau!$E$414:$E$418=$C398)*(NhuCau!BF$414:BF$418))),2)</f>
        <v>0</v>
      </c>
      <c r="BC398" s="2" cm="1">
        <f t="array" ref="BC398">ROUND((SUMPRODUCT((NhuCau!$E$414:$E$418=CakyQuyhoach)*((NhuCau!BG$414:BG$418)/10))+SUMPRODUCT((NhuCau!$E$414:$E$418=Kykehoach)*((NhuCau!BG$414:BG$418)/5))+SUMPRODUCT((NhuCau!$E$414:$E$418=$C398)*(NhuCau!BG$414:BG$418))),2)</f>
        <v>0</v>
      </c>
      <c r="BD398" s="2" cm="1">
        <f t="array" ref="BD398">ROUND((SUMPRODUCT((NhuCau!$E$414:$E$418=CakyQuyhoach)*((NhuCau!BH$414:BH$418)/10))+SUMPRODUCT((NhuCau!$E$414:$E$418=Kykehoach)*((NhuCau!BH$414:BH$418)/5))+SUMPRODUCT((NhuCau!$E$414:$E$418=$C398)*(NhuCau!BH$414:BH$418))),2)</f>
        <v>0</v>
      </c>
      <c r="BE398" s="2" cm="1">
        <f t="array" ref="BE398">ROUND((SUMPRODUCT((NhuCau!$E$414:$E$418=CakyQuyhoach)*((NhuCau!BI$414:BI$418)/10))+SUMPRODUCT((NhuCau!$E$414:$E$418=Kykehoach)*((NhuCau!BI$414:BI$418)/5))+SUMPRODUCT((NhuCau!$E$414:$E$418=$C398)*(NhuCau!BI$414:BI$418))),2)</f>
        <v>0</v>
      </c>
      <c r="BF398" s="2" cm="1">
        <f t="array" ref="BF398">ROUND((SUMPRODUCT((NhuCau!$E$414:$E$418=CakyQuyhoach)*((NhuCau!BJ$414:BJ$418)/10))+SUMPRODUCT((NhuCau!$E$414:$E$418=Kykehoach)*((NhuCau!BJ$414:BJ$418)/5))+SUMPRODUCT((NhuCau!$E$414:$E$418=$C398)*(NhuCau!BJ$414:BJ$418))),2)</f>
        <v>0</v>
      </c>
      <c r="BG398" s="2" cm="1">
        <f t="array" ref="BG398">ROUND((SUMPRODUCT((NhuCau!$E$414:$E$418=CakyQuyhoach)*((NhuCau!BK$414:BK$418)/10))+SUMPRODUCT((NhuCau!$E$414:$E$418=Kykehoach)*((NhuCau!BK$414:BK$418)/5))+SUMPRODUCT((NhuCau!$E$414:$E$418=$C398)*(NhuCau!BK$414:BK$418))),2)</f>
        <v>0</v>
      </c>
    </row>
    <row r="399" spans="1:59" s="1" customFormat="1" ht="16.5" customHeight="1">
      <c r="A399" s="251" t="s">
        <v>42</v>
      </c>
      <c r="B399" s="252"/>
      <c r="C399" s="253" t="str">
        <f t="shared" si="202"/>
        <v>Năm 2027</v>
      </c>
      <c r="D399" s="246" t="s">
        <v>210</v>
      </c>
      <c r="E399" s="255">
        <f>SUM(F399:BG399)</f>
        <v>0</v>
      </c>
      <c r="F399" s="2" cm="1">
        <f t="array" ref="F399">ROUND((SUMPRODUCT((NhuCau!$E$414:$E$418=CakyQuyhoach)*((NhuCau!I$414:I$418)/10))+SUMPRODUCT((NhuCau!$E$414:$E$418=Kykehoach)*((NhuCau!I$414:I$418)/5))+SUMPRODUCT((NhuCau!$E$414:$E$418=$C399)*(NhuCau!I$414:I$418))),2)</f>
        <v>0</v>
      </c>
      <c r="G399" s="2" cm="1">
        <f t="array" ref="G399">ROUND((SUMPRODUCT((NhuCau!$E$414:$E$418=CakyQuyhoach)*((NhuCau!J$414:J$418)/10))+SUMPRODUCT((NhuCau!$E$414:$E$418=Kykehoach)*((NhuCau!J$414:J$418)/5))+SUMPRODUCT((NhuCau!$E$414:$E$418=$C399)*(NhuCau!J$414:J$418))),2)</f>
        <v>0</v>
      </c>
      <c r="H399" s="2" cm="1">
        <f t="array" ref="H399">ROUND((SUMPRODUCT((NhuCau!$E$414:$E$418=CakyQuyhoach)*((NhuCau!K$414:K$418)/10))+SUMPRODUCT((NhuCau!$E$414:$E$418=Kykehoach)*((NhuCau!K$414:K$418)/5))+SUMPRODUCT((NhuCau!$E$414:$E$418=$C399)*(NhuCau!K$414:K$418))),2)</f>
        <v>0</v>
      </c>
      <c r="I399" s="2" cm="1">
        <f t="array" ref="I399">ROUND((SUMPRODUCT((NhuCau!$E$414:$E$418=CakyQuyhoach)*((NhuCau!L$414:L$418)/10))+SUMPRODUCT((NhuCau!$E$414:$E$418=Kykehoach)*((NhuCau!L$414:L$418)/5))+SUMPRODUCT((NhuCau!$E$414:$E$418=$C399)*(NhuCau!L$414:L$418))),2)</f>
        <v>0</v>
      </c>
      <c r="J399" s="2" cm="1">
        <f t="array" ref="J399">ROUND((SUMPRODUCT((NhuCau!$E$414:$E$418=CakyQuyhoach)*((NhuCau!M$414:M$418)/10))+SUMPRODUCT((NhuCau!$E$414:$E$418=Kykehoach)*((NhuCau!M$414:M$418)/5))+SUMPRODUCT((NhuCau!$E$414:$E$418=$C399)*(NhuCau!M$414:M$418))),2)</f>
        <v>0</v>
      </c>
      <c r="K399" s="2" cm="1">
        <f t="array" ref="K399">ROUND((SUMPRODUCT((NhuCau!$E$414:$E$418=CakyQuyhoach)*((NhuCau!N$414:N$418)/10))+SUMPRODUCT((NhuCau!$E$414:$E$418=Kykehoach)*((NhuCau!N$414:N$418)/5))+SUMPRODUCT((NhuCau!$E$414:$E$418=$C399)*(NhuCau!N$414:N$418))),2)</f>
        <v>0</v>
      </c>
      <c r="L399" s="2" cm="1">
        <f t="array" ref="L399">ROUND((SUMPRODUCT((NhuCau!$E$414:$E$418=CakyQuyhoach)*((NhuCau!O$414:O$418)/10))+SUMPRODUCT((NhuCau!$E$414:$E$418=Kykehoach)*((NhuCau!O$414:O$418)/5))+SUMPRODUCT((NhuCau!$E$414:$E$418=$C399)*(NhuCau!O$414:O$418))),2)</f>
        <v>0</v>
      </c>
      <c r="M399" s="2" cm="1">
        <f t="array" ref="M399">ROUND((SUMPRODUCT((NhuCau!$E$414:$E$418=CakyQuyhoach)*((NhuCau!P$414:P$418)/10))+SUMPRODUCT((NhuCau!$E$414:$E$418=Kykehoach)*((NhuCau!P$414:P$418)/5))+SUMPRODUCT((NhuCau!$E$414:$E$418=$C399)*(NhuCau!P$414:P$418))),2)</f>
        <v>0</v>
      </c>
      <c r="N399" s="2" cm="1">
        <f t="array" ref="N399">ROUND((SUMPRODUCT((NhuCau!$E$414:$E$418=CakyQuyhoach)*((NhuCau!Q$414:Q$418)/10))+SUMPRODUCT((NhuCau!$E$414:$E$418=Kykehoach)*((NhuCau!Q$414:Q$418)/5))+SUMPRODUCT((NhuCau!$E$414:$E$418=$C399)*(NhuCau!Q$414:Q$418))),2)</f>
        <v>0</v>
      </c>
      <c r="O399" s="2" cm="1">
        <f t="array" ref="O399">ROUND((SUMPRODUCT((NhuCau!$E$414:$E$418=CakyQuyhoach)*((NhuCau!R$414:R$418)/10))+SUMPRODUCT((NhuCau!$E$414:$E$418=Kykehoach)*((NhuCau!R$414:R$418)/5))+SUMPRODUCT((NhuCau!$E$414:$E$418=$C399)*(NhuCau!R$414:R$418))),2)</f>
        <v>0</v>
      </c>
      <c r="P399" s="2" cm="1">
        <f t="array" ref="P399">ROUND((SUMPRODUCT((NhuCau!$E$414:$E$418=CakyQuyhoach)*((NhuCau!S$414:S$418)/10))+SUMPRODUCT((NhuCau!$E$414:$E$418=Kykehoach)*((NhuCau!S$414:S$418)/5))+SUMPRODUCT((NhuCau!$E$414:$E$418=$C399)*(NhuCau!S$414:S$418))),2)</f>
        <v>0</v>
      </c>
      <c r="Q399" s="2" cm="1">
        <f t="array" ref="Q399">ROUND((SUMPRODUCT((NhuCau!$E$414:$E$418=CakyQuyhoach)*((NhuCau!T$414:T$418)/10))+SUMPRODUCT((NhuCau!$E$414:$E$418=Kykehoach)*((NhuCau!T$414:T$418)/5))+SUMPRODUCT((NhuCau!$E$414:$E$418=$C399)*(NhuCau!T$414:T$418))),2)</f>
        <v>0</v>
      </c>
      <c r="R399" s="2" cm="1">
        <f t="array" ref="R399">ROUND((SUMPRODUCT((NhuCau!$E$414:$E$418=CakyQuyhoach)*((NhuCau!U$414:U$418)/10))+SUMPRODUCT((NhuCau!$E$414:$E$418=Kykehoach)*((NhuCau!U$414:U$418)/5))+SUMPRODUCT((NhuCau!$E$414:$E$418=$C399)*(NhuCau!U$414:U$418))),2)</f>
        <v>0</v>
      </c>
      <c r="S399" s="2" cm="1">
        <f t="array" ref="S399">ROUND((SUMPRODUCT((NhuCau!$E$414:$E$418=CakyQuyhoach)*((NhuCau!V$414:V$418)/10))+SUMPRODUCT((NhuCau!$E$414:$E$418=Kykehoach)*((NhuCau!V$414:V$418)/5))+SUMPRODUCT((NhuCau!$E$414:$E$418=$C399)*(NhuCau!V$414:V$418))),2)</f>
        <v>0</v>
      </c>
      <c r="T399" s="2" cm="1">
        <f t="array" ref="T399">ROUND((SUMPRODUCT((NhuCau!$E$414:$E$418=CakyQuyhoach)*((NhuCau!W$414:W$418)/10))+SUMPRODUCT((NhuCau!$E$414:$E$418=Kykehoach)*((NhuCau!W$414:W$418)/5))+SUMPRODUCT((NhuCau!$E$414:$E$418=$C399)*(NhuCau!W$414:W$418))),2)</f>
        <v>0</v>
      </c>
      <c r="U399" s="2" cm="1">
        <f t="array" ref="U399">ROUND((SUMPRODUCT((NhuCau!$E$414:$E$418=CakyQuyhoach)*((NhuCau!X$414:X$418)/10))+SUMPRODUCT((NhuCau!$E$414:$E$418=Kykehoach)*((NhuCau!X$414:X$418)/5))+SUMPRODUCT((NhuCau!$E$414:$E$418=$C399)*(NhuCau!X$414:X$418))),2)</f>
        <v>0</v>
      </c>
      <c r="V399" s="2" cm="1">
        <f t="array" ref="V399">ROUND((SUMPRODUCT((NhuCau!$E$414:$E$418=CakyQuyhoach)*((NhuCau!Y$414:Y$418)/10))+SUMPRODUCT((NhuCau!$E$414:$E$418=Kykehoach)*((NhuCau!Y$414:Y$418)/5))+SUMPRODUCT((NhuCau!$E$414:$E$418=$C399)*(NhuCau!Y$414:Y$418))),2)</f>
        <v>0</v>
      </c>
      <c r="W399" s="2" cm="1">
        <f t="array" ref="W399">ROUND((SUMPRODUCT((NhuCau!$E$414:$E$418=CakyQuyhoach)*((NhuCau!Z$414:Z$418)/10))+SUMPRODUCT((NhuCau!$E$414:$E$418=Kykehoach)*((NhuCau!Z$414:Z$418)/5))+SUMPRODUCT((NhuCau!$E$414:$E$418=$C399)*(NhuCau!Z$414:Z$418))),2)</f>
        <v>0</v>
      </c>
      <c r="X399" s="2" cm="1">
        <f t="array" ref="X399">ROUND((SUMPRODUCT((NhuCau!$E$414:$E$418=CakyQuyhoach)*((NhuCau!AA$414:AA$418)/10))+SUMPRODUCT((NhuCau!$E$414:$E$418=Kykehoach)*((NhuCau!AA$414:AA$418)/5))+SUMPRODUCT((NhuCau!$E$414:$E$418=$C399)*(NhuCau!AA$414:AA$418))),2)</f>
        <v>0</v>
      </c>
      <c r="Y399" s="2" cm="1">
        <f t="array" ref="Y399">ROUND((SUMPRODUCT((NhuCau!$E$414:$E$418=CakyQuyhoach)*((NhuCau!AB$414:AB$418)/10))+SUMPRODUCT((NhuCau!$E$414:$E$418=Kykehoach)*((NhuCau!AB$414:AB$418)/5))+SUMPRODUCT((NhuCau!$E$414:$E$418=$C399)*(NhuCau!AB$414:AB$418))),2)</f>
        <v>0</v>
      </c>
      <c r="Z399" s="2" cm="1">
        <f t="array" ref="Z399">ROUND((SUMPRODUCT((NhuCau!$E$414:$E$418=CakyQuyhoach)*((NhuCau!AC$414:AC$418)/10))+SUMPRODUCT((NhuCau!$E$414:$E$418=Kykehoach)*((NhuCau!AC$414:AC$418)/5))+SUMPRODUCT((NhuCau!$E$414:$E$418=$C399)*(NhuCau!AC$414:AC$418))),2)</f>
        <v>0</v>
      </c>
      <c r="AA399" s="2" cm="1">
        <f t="array" ref="AA399">ROUND((SUMPRODUCT((NhuCau!$E$414:$E$418=CakyQuyhoach)*((NhuCau!AD$414:AD$418)/10))+SUMPRODUCT((NhuCau!$E$414:$E$418=Kykehoach)*((NhuCau!AD$414:AD$418)/5))+SUMPRODUCT((NhuCau!$E$414:$E$418=$C399)*(NhuCau!AD$414:AD$418))),2)</f>
        <v>0</v>
      </c>
      <c r="AB399" s="2" cm="1">
        <f t="array" ref="AB399">ROUND((SUMPRODUCT((NhuCau!$E$414:$E$418=CakyQuyhoach)*((NhuCau!AE$414:AE$418)/10))+SUMPRODUCT((NhuCau!$E$414:$E$418=Kykehoach)*((NhuCau!AE$414:AE$418)/5))+SUMPRODUCT((NhuCau!$E$414:$E$418=$C399)*(NhuCau!AE$414:AE$418))),2)</f>
        <v>0</v>
      </c>
      <c r="AC399" s="2" cm="1">
        <f t="array" ref="AC399">ROUND((SUMPRODUCT((NhuCau!$E$414:$E$418=CakyQuyhoach)*((NhuCau!AF$414:AF$418)/10))+SUMPRODUCT((NhuCau!$E$414:$E$418=Kykehoach)*((NhuCau!AF$414:AF$418)/5))+SUMPRODUCT((NhuCau!$E$414:$E$418=$C399)*(NhuCau!AF$414:AF$418))),2)</f>
        <v>0</v>
      </c>
      <c r="AD399" s="2" cm="1">
        <f t="array" ref="AD399">ROUND((SUMPRODUCT((NhuCau!$E$414:$E$418=CakyQuyhoach)*((NhuCau!AG$414:AG$418)/10))+SUMPRODUCT((NhuCau!$E$414:$E$418=Kykehoach)*((NhuCau!AG$414:AG$418)/5))+SUMPRODUCT((NhuCau!$E$414:$E$418=$C399)*(NhuCau!AG$414:AG$418))),2)</f>
        <v>0</v>
      </c>
      <c r="AE399" s="2" cm="1">
        <f t="array" ref="AE399">ROUND((SUMPRODUCT((NhuCau!$E$414:$E$418=CakyQuyhoach)*((NhuCau!AH$414:AH$418)/10))+SUMPRODUCT((NhuCau!$E$414:$E$418=Kykehoach)*((NhuCau!AH$414:AH$418)/5))+SUMPRODUCT((NhuCau!$E$414:$E$418=$C399)*(NhuCau!AH$414:AH$418))),2)</f>
        <v>0</v>
      </c>
      <c r="AF399" s="2" cm="1">
        <f t="array" ref="AF399">ROUND((SUMPRODUCT((NhuCau!$E$414:$E$418=CakyQuyhoach)*((NhuCau!AI$414:AI$418)/10))+SUMPRODUCT((NhuCau!$E$414:$E$418=Kykehoach)*((NhuCau!AI$414:AI$418)/5))+SUMPRODUCT((NhuCau!$E$414:$E$418=$C399)*(NhuCau!AI$414:AI$418))),2)</f>
        <v>0</v>
      </c>
      <c r="AG399" s="2" cm="1">
        <f t="array" ref="AG399">ROUND((SUMPRODUCT((NhuCau!$E$414:$E$418=CakyQuyhoach)*((NhuCau!AJ$414:AJ$418)/10))+SUMPRODUCT((NhuCau!$E$414:$E$418=Kykehoach)*((NhuCau!AJ$414:AJ$418)/5))+SUMPRODUCT((NhuCau!$E$414:$E$418=$C399)*(NhuCau!AJ$414:AJ$418))),2)</f>
        <v>0</v>
      </c>
      <c r="AH399" s="2" cm="1">
        <f t="array" ref="AH399">ROUND((SUMPRODUCT((NhuCau!$E$414:$E$418=CakyQuyhoach)*((NhuCau!AK$414:AK$418)/10))+SUMPRODUCT((NhuCau!$E$414:$E$418=Kykehoach)*((NhuCau!AK$414:AK$418)/5))+SUMPRODUCT((NhuCau!$E$414:$E$418=$C399)*(NhuCau!AK$414:AK$418))),2)</f>
        <v>0</v>
      </c>
      <c r="AI399" s="2" cm="1">
        <f t="array" ref="AI399">ROUND((SUMPRODUCT((NhuCau!$E$414:$E$418=CakyQuyhoach)*((NhuCau!AL$414:AL$418)/10))+SUMPRODUCT((NhuCau!$E$414:$E$418=Kykehoach)*((NhuCau!AL$414:AL$418)/5))+SUMPRODUCT((NhuCau!$E$414:$E$418=$C399)*(NhuCau!AL$414:AL$418))),2)</f>
        <v>0</v>
      </c>
      <c r="AJ399" s="2" cm="1">
        <f t="array" ref="AJ399">ROUND((SUMPRODUCT((NhuCau!$E$414:$E$418=CakyQuyhoach)*((NhuCau!AM$414:AM$418)/10))+SUMPRODUCT((NhuCau!$E$414:$E$418=Kykehoach)*((NhuCau!AM$414:AM$418)/5))+SUMPRODUCT((NhuCau!$E$414:$E$418=$C399)*(NhuCau!AM$414:AM$418))),2)</f>
        <v>0</v>
      </c>
      <c r="AK399" s="2" cm="1">
        <f t="array" ref="AK399">ROUND((SUMPRODUCT((NhuCau!$E$414:$E$418=CakyQuyhoach)*((NhuCau!AN$414:AN$418)/10))+SUMPRODUCT((NhuCau!$E$414:$E$418=Kykehoach)*((NhuCau!AN$414:AN$418)/5))+SUMPRODUCT((NhuCau!$E$414:$E$418=$C399)*(NhuCau!AN$414:AN$418))),2)</f>
        <v>0</v>
      </c>
      <c r="AL399" s="2" cm="1">
        <f t="array" ref="AL399">ROUND((SUMPRODUCT((NhuCau!$E$414:$E$418=CakyQuyhoach)*((NhuCau!AO$414:AO$418)/10))+SUMPRODUCT((NhuCau!$E$414:$E$418=Kykehoach)*((NhuCau!AO$414:AO$418)/5))+SUMPRODUCT((NhuCau!$E$414:$E$418=$C399)*(NhuCau!AO$414:AO$418))),2)</f>
        <v>0</v>
      </c>
      <c r="AM399" s="2" cm="1">
        <f t="array" ref="AM399">ROUND((SUMPRODUCT((NhuCau!$E$414:$E$418=CakyQuyhoach)*((NhuCau!AP$414:AP$418)/10))+SUMPRODUCT((NhuCau!$E$414:$E$418=Kykehoach)*((NhuCau!AP$414:AP$418)/5))+SUMPRODUCT((NhuCau!$E$414:$E$418=$C399)*(NhuCau!AP$414:AP$418))),2)</f>
        <v>0</v>
      </c>
      <c r="AN399" s="2" cm="1">
        <f t="array" ref="AN399">ROUND((SUMPRODUCT((NhuCau!$E$414:$E$418=CakyQuyhoach)*((NhuCau!AQ$414:AQ$418)/10))+SUMPRODUCT((NhuCau!$E$414:$E$418=Kykehoach)*((NhuCau!AQ$414:AQ$418)/5))+SUMPRODUCT((NhuCau!$E$414:$E$418=$C399)*(NhuCau!AQ$414:AQ$418))),2)</f>
        <v>0</v>
      </c>
      <c r="AO399" s="2" cm="1">
        <f t="array" ref="AO399">ROUND((SUMPRODUCT((NhuCau!$E$414:$E$418=CakyQuyhoach)*((NhuCau!AR$414:AR$418)/10))+SUMPRODUCT((NhuCau!$E$414:$E$418=Kykehoach)*((NhuCau!AR$414:AR$418)/5))+SUMPRODUCT((NhuCau!$E$414:$E$418=$C399)*(NhuCau!AR$414:AR$418))),2)</f>
        <v>0</v>
      </c>
      <c r="AP399" s="2" cm="1">
        <f t="array" ref="AP399">ROUND((SUMPRODUCT((NhuCau!$E$414:$E$418=CakyQuyhoach)*((NhuCau!AS$414:AS$418)/10))+SUMPRODUCT((NhuCau!$E$414:$E$418=Kykehoach)*((NhuCau!AS$414:AS$418)/5))+SUMPRODUCT((NhuCau!$E$414:$E$418=$C399)*(NhuCau!AS$414:AS$418))),2)</f>
        <v>0</v>
      </c>
      <c r="AQ399" s="2" cm="1">
        <f t="array" ref="AQ399">ROUND((SUMPRODUCT((NhuCau!$E$414:$E$418=CakyQuyhoach)*((NhuCau!AT$414:AT$418)/10))+SUMPRODUCT((NhuCau!$E$414:$E$418=Kykehoach)*((NhuCau!AT$414:AT$418)/5))+SUMPRODUCT((NhuCau!$E$414:$E$418=$C399)*(NhuCau!AT$414:AT$418))),2)</f>
        <v>0</v>
      </c>
      <c r="AR399" s="2" cm="1">
        <f t="array" ref="AR399">ROUND((SUMPRODUCT((NhuCau!$E$414:$E$418=CakyQuyhoach)*((NhuCau!AU$414:AU$418)/10))+SUMPRODUCT((NhuCau!$E$414:$E$418=Kykehoach)*((NhuCau!AU$414:AU$418)/5))+SUMPRODUCT((NhuCau!$E$414:$E$418=$C399)*(NhuCau!AU$414:AU$418))),2)</f>
        <v>0</v>
      </c>
      <c r="AS399" s="2" cm="1">
        <f t="array" ref="AS399">ROUND((SUMPRODUCT((NhuCau!$E$414:$E$418=CakyQuyhoach)*((NhuCau!AV$414:AV$418)/10))+SUMPRODUCT((NhuCau!$E$414:$E$418=Kykehoach)*((NhuCau!AV$414:AV$418)/5))+SUMPRODUCT((NhuCau!$E$414:$E$418=$C399)*(NhuCau!AV$414:AV$418))),2)</f>
        <v>0</v>
      </c>
      <c r="AT399" s="2" cm="1">
        <f t="array" ref="AT399">ROUND((SUMPRODUCT((NhuCau!$E$414:$E$418=CakyQuyhoach)*((NhuCau!AW$414:AW$418)/10))+SUMPRODUCT((NhuCau!$E$414:$E$418=Kykehoach)*((NhuCau!AW$414:AW$418)/5))+SUMPRODUCT((NhuCau!$E$414:$E$418=$C399)*(NhuCau!AW$414:AW$418))),2)</f>
        <v>0</v>
      </c>
      <c r="AU399" s="2" cm="1">
        <f t="array" ref="AU399">ROUND((SUMPRODUCT((NhuCau!$E$414:$E$418=CakyQuyhoach)*((NhuCau!AX$414:AX$418)/10))+SUMPRODUCT((NhuCau!$E$414:$E$418=Kykehoach)*((NhuCau!AX$414:AX$418)/5))+SUMPRODUCT((NhuCau!$E$414:$E$418=$C399)*(NhuCau!AX$414:AX$418))),2)</f>
        <v>0</v>
      </c>
      <c r="AV399" s="2" cm="1">
        <f t="array" ref="AV399">ROUND((SUMPRODUCT((NhuCau!$E$414:$E$418=CakyQuyhoach)*((NhuCau!AY$414:AY$418)/10))+SUMPRODUCT((NhuCau!$E$414:$E$418=Kykehoach)*((NhuCau!AY$414:AY$418)/5))+SUMPRODUCT((NhuCau!$E$414:$E$418=$C399)*(NhuCau!AY$414:AY$418))),2)</f>
        <v>0</v>
      </c>
      <c r="AW399" s="2" cm="1">
        <f t="array" ref="AW399">ROUND((SUMPRODUCT((NhuCau!$E$414:$E$418=CakyQuyhoach)*((NhuCau!AZ$414:AZ$418)/10))+SUMPRODUCT((NhuCau!$E$414:$E$418=Kykehoach)*((NhuCau!AZ$414:AZ$418)/5))+SUMPRODUCT((NhuCau!$E$414:$E$418=$C399)*(NhuCau!AZ$414:AZ$418))),2)</f>
        <v>0</v>
      </c>
      <c r="AX399" s="2" cm="1">
        <f t="array" ref="AX399">ROUND((SUMPRODUCT((NhuCau!$E$414:$E$418=CakyQuyhoach)*((NhuCau!BA$414:BA$418)/10))+SUMPRODUCT((NhuCau!$E$414:$E$418=Kykehoach)*((NhuCau!BA$414:BA$418)/5))+SUMPRODUCT((NhuCau!$E$414:$E$418=$C399)*(NhuCau!BA$414:BA$418))),2)</f>
        <v>0</v>
      </c>
      <c r="AY399" s="2" cm="1">
        <f t="array" ref="AY399">ROUND((SUMPRODUCT((NhuCau!$E$414:$E$418=CakyQuyhoach)*((NhuCau!BB$414:BB$418)/10))+SUMPRODUCT((NhuCau!$E$414:$E$418=Kykehoach)*((NhuCau!BB$414:BB$418)/5))+SUMPRODUCT((NhuCau!$E$414:$E$418=$C399)*(NhuCau!BB$414:BB$418))),2)</f>
        <v>0</v>
      </c>
      <c r="AZ399" s="2" cm="1">
        <f t="array" ref="AZ399">ROUND((SUMPRODUCT((NhuCau!$E$414:$E$418=CakyQuyhoach)*((NhuCau!BD$414:BD$418)/10))+SUMPRODUCT((NhuCau!$E$414:$E$418=Kykehoach)*((NhuCau!BD$414:BD$418)/5))+SUMPRODUCT((NhuCau!$E$414:$E$418=$C399)*(NhuCau!BD$414:BD$418))),2)</f>
        <v>0</v>
      </c>
      <c r="BA399" s="2" cm="1">
        <f t="array" ref="BA399">ROUND((SUMPRODUCT((NhuCau!$E$414:$E$418=CakyQuyhoach)*((NhuCau!BE$414:BE$418)/10))+SUMPRODUCT((NhuCau!$E$414:$E$418=Kykehoach)*((NhuCau!BE$414:BE$418)/5))+SUMPRODUCT((NhuCau!$E$414:$E$418=$C399)*(NhuCau!BE$414:BE$418))),2)</f>
        <v>0</v>
      </c>
      <c r="BB399" s="2" cm="1">
        <f t="array" ref="BB399">ROUND((SUMPRODUCT((NhuCau!$E$414:$E$418=CakyQuyhoach)*((NhuCau!BF$414:BF$418)/10))+SUMPRODUCT((NhuCau!$E$414:$E$418=Kykehoach)*((NhuCau!BF$414:BF$418)/5))+SUMPRODUCT((NhuCau!$E$414:$E$418=$C399)*(NhuCau!BF$414:BF$418))),2)</f>
        <v>0</v>
      </c>
      <c r="BC399" s="2" cm="1">
        <f t="array" ref="BC399">ROUND((SUMPRODUCT((NhuCau!$E$414:$E$418=CakyQuyhoach)*((NhuCau!BG$414:BG$418)/10))+SUMPRODUCT((NhuCau!$E$414:$E$418=Kykehoach)*((NhuCau!BG$414:BG$418)/5))+SUMPRODUCT((NhuCau!$E$414:$E$418=$C399)*(NhuCau!BG$414:BG$418))),2)</f>
        <v>0</v>
      </c>
      <c r="BD399" s="2" cm="1">
        <f t="array" ref="BD399">ROUND((SUMPRODUCT((NhuCau!$E$414:$E$418=CakyQuyhoach)*((NhuCau!BH$414:BH$418)/10))+SUMPRODUCT((NhuCau!$E$414:$E$418=Kykehoach)*((NhuCau!BH$414:BH$418)/5))+SUMPRODUCT((NhuCau!$E$414:$E$418=$C399)*(NhuCau!BH$414:BH$418))),2)</f>
        <v>0</v>
      </c>
      <c r="BE399" s="2" cm="1">
        <f t="array" ref="BE399">ROUND((SUMPRODUCT((NhuCau!$E$414:$E$418=CakyQuyhoach)*((NhuCau!BI$414:BI$418)/10))+SUMPRODUCT((NhuCau!$E$414:$E$418=Kykehoach)*((NhuCau!BI$414:BI$418)/5))+SUMPRODUCT((NhuCau!$E$414:$E$418=$C399)*(NhuCau!BI$414:BI$418))),2)</f>
        <v>0</v>
      </c>
      <c r="BF399" s="2" cm="1">
        <f t="array" ref="BF399">ROUND((SUMPRODUCT((NhuCau!$E$414:$E$418=CakyQuyhoach)*((NhuCau!BJ$414:BJ$418)/10))+SUMPRODUCT((NhuCau!$E$414:$E$418=Kykehoach)*((NhuCau!BJ$414:BJ$418)/5))+SUMPRODUCT((NhuCau!$E$414:$E$418=$C399)*(NhuCau!BJ$414:BJ$418))),2)</f>
        <v>0</v>
      </c>
      <c r="BG399" s="2" cm="1">
        <f t="array" ref="BG399">ROUND((SUMPRODUCT((NhuCau!$E$414:$E$418=CakyQuyhoach)*((NhuCau!BK$414:BK$418)/10))+SUMPRODUCT((NhuCau!$E$414:$E$418=Kykehoach)*((NhuCau!BK$414:BK$418)/5))+SUMPRODUCT((NhuCau!$E$414:$E$418=$C399)*(NhuCau!BK$414:BK$418))),2)</f>
        <v>0</v>
      </c>
    </row>
    <row r="400" spans="1:59" s="1" customFormat="1" ht="16.5" customHeight="1">
      <c r="A400" s="251" t="s">
        <v>42</v>
      </c>
      <c r="B400" s="252"/>
      <c r="C400" s="253" t="str">
        <f t="shared" si="202"/>
        <v>Năm 2028</v>
      </c>
      <c r="D400" s="246" t="s">
        <v>210</v>
      </c>
      <c r="E400" s="255">
        <f>SUM(F400:BG400)</f>
        <v>0</v>
      </c>
      <c r="F400" s="2" cm="1">
        <f t="array" ref="F400">ROUND((SUMPRODUCT((NhuCau!$E$414:$E$418=CakyQuyhoach)*((NhuCau!I$414:I$418)/10))+SUMPRODUCT((NhuCau!$E$414:$E$418=Kykehoach)*((NhuCau!I$414:I$418)/5))+SUMPRODUCT((NhuCau!$E$414:$E$418=$C400)*(NhuCau!I$414:I$418))),2)</f>
        <v>0</v>
      </c>
      <c r="G400" s="2" cm="1">
        <f t="array" ref="G400">ROUND((SUMPRODUCT((NhuCau!$E$414:$E$418=CakyQuyhoach)*((NhuCau!J$414:J$418)/10))+SUMPRODUCT((NhuCau!$E$414:$E$418=Kykehoach)*((NhuCau!J$414:J$418)/5))+SUMPRODUCT((NhuCau!$E$414:$E$418=$C400)*(NhuCau!J$414:J$418))),2)</f>
        <v>0</v>
      </c>
      <c r="H400" s="2" cm="1">
        <f t="array" ref="H400">ROUND((SUMPRODUCT((NhuCau!$E$414:$E$418=CakyQuyhoach)*((NhuCau!K$414:K$418)/10))+SUMPRODUCT((NhuCau!$E$414:$E$418=Kykehoach)*((NhuCau!K$414:K$418)/5))+SUMPRODUCT((NhuCau!$E$414:$E$418=$C400)*(NhuCau!K$414:K$418))),2)</f>
        <v>0</v>
      </c>
      <c r="I400" s="2" cm="1">
        <f t="array" ref="I400">ROUND((SUMPRODUCT((NhuCau!$E$414:$E$418=CakyQuyhoach)*((NhuCau!L$414:L$418)/10))+SUMPRODUCT((NhuCau!$E$414:$E$418=Kykehoach)*((NhuCau!L$414:L$418)/5))+SUMPRODUCT((NhuCau!$E$414:$E$418=$C400)*(NhuCau!L$414:L$418))),2)</f>
        <v>0</v>
      </c>
      <c r="J400" s="2" cm="1">
        <f t="array" ref="J400">ROUND((SUMPRODUCT((NhuCau!$E$414:$E$418=CakyQuyhoach)*((NhuCau!M$414:M$418)/10))+SUMPRODUCT((NhuCau!$E$414:$E$418=Kykehoach)*((NhuCau!M$414:M$418)/5))+SUMPRODUCT((NhuCau!$E$414:$E$418=$C400)*(NhuCau!M$414:M$418))),2)</f>
        <v>0</v>
      </c>
      <c r="K400" s="2" cm="1">
        <f t="array" ref="K400">ROUND((SUMPRODUCT((NhuCau!$E$414:$E$418=CakyQuyhoach)*((NhuCau!N$414:N$418)/10))+SUMPRODUCT((NhuCau!$E$414:$E$418=Kykehoach)*((NhuCau!N$414:N$418)/5))+SUMPRODUCT((NhuCau!$E$414:$E$418=$C400)*(NhuCau!N$414:N$418))),2)</f>
        <v>0</v>
      </c>
      <c r="L400" s="2" cm="1">
        <f t="array" ref="L400">ROUND((SUMPRODUCT((NhuCau!$E$414:$E$418=CakyQuyhoach)*((NhuCau!O$414:O$418)/10))+SUMPRODUCT((NhuCau!$E$414:$E$418=Kykehoach)*((NhuCau!O$414:O$418)/5))+SUMPRODUCT((NhuCau!$E$414:$E$418=$C400)*(NhuCau!O$414:O$418))),2)</f>
        <v>0</v>
      </c>
      <c r="M400" s="2" cm="1">
        <f t="array" ref="M400">ROUND((SUMPRODUCT((NhuCau!$E$414:$E$418=CakyQuyhoach)*((NhuCau!P$414:P$418)/10))+SUMPRODUCT((NhuCau!$E$414:$E$418=Kykehoach)*((NhuCau!P$414:P$418)/5))+SUMPRODUCT((NhuCau!$E$414:$E$418=$C400)*(NhuCau!P$414:P$418))),2)</f>
        <v>0</v>
      </c>
      <c r="N400" s="2" cm="1">
        <f t="array" ref="N400">ROUND((SUMPRODUCT((NhuCau!$E$414:$E$418=CakyQuyhoach)*((NhuCau!Q$414:Q$418)/10))+SUMPRODUCT((NhuCau!$E$414:$E$418=Kykehoach)*((NhuCau!Q$414:Q$418)/5))+SUMPRODUCT((NhuCau!$E$414:$E$418=$C400)*(NhuCau!Q$414:Q$418))),2)</f>
        <v>0</v>
      </c>
      <c r="O400" s="2" cm="1">
        <f t="array" ref="O400">ROUND((SUMPRODUCT((NhuCau!$E$414:$E$418=CakyQuyhoach)*((NhuCau!R$414:R$418)/10))+SUMPRODUCT((NhuCau!$E$414:$E$418=Kykehoach)*((NhuCau!R$414:R$418)/5))+SUMPRODUCT((NhuCau!$E$414:$E$418=$C400)*(NhuCau!R$414:R$418))),2)</f>
        <v>0</v>
      </c>
      <c r="P400" s="2" cm="1">
        <f t="array" ref="P400">ROUND((SUMPRODUCT((NhuCau!$E$414:$E$418=CakyQuyhoach)*((NhuCau!S$414:S$418)/10))+SUMPRODUCT((NhuCau!$E$414:$E$418=Kykehoach)*((NhuCau!S$414:S$418)/5))+SUMPRODUCT((NhuCau!$E$414:$E$418=$C400)*(NhuCau!S$414:S$418))),2)</f>
        <v>0</v>
      </c>
      <c r="Q400" s="2" cm="1">
        <f t="array" ref="Q400">ROUND((SUMPRODUCT((NhuCau!$E$414:$E$418=CakyQuyhoach)*((NhuCau!T$414:T$418)/10))+SUMPRODUCT((NhuCau!$E$414:$E$418=Kykehoach)*((NhuCau!T$414:T$418)/5))+SUMPRODUCT((NhuCau!$E$414:$E$418=$C400)*(NhuCau!T$414:T$418))),2)</f>
        <v>0</v>
      </c>
      <c r="R400" s="2" cm="1">
        <f t="array" ref="R400">ROUND((SUMPRODUCT((NhuCau!$E$414:$E$418=CakyQuyhoach)*((NhuCau!U$414:U$418)/10))+SUMPRODUCT((NhuCau!$E$414:$E$418=Kykehoach)*((NhuCau!U$414:U$418)/5))+SUMPRODUCT((NhuCau!$E$414:$E$418=$C400)*(NhuCau!U$414:U$418))),2)</f>
        <v>0</v>
      </c>
      <c r="S400" s="2" cm="1">
        <f t="array" ref="S400">ROUND((SUMPRODUCT((NhuCau!$E$414:$E$418=CakyQuyhoach)*((NhuCau!V$414:V$418)/10))+SUMPRODUCT((NhuCau!$E$414:$E$418=Kykehoach)*((NhuCau!V$414:V$418)/5))+SUMPRODUCT((NhuCau!$E$414:$E$418=$C400)*(NhuCau!V$414:V$418))),2)</f>
        <v>0</v>
      </c>
      <c r="T400" s="2" cm="1">
        <f t="array" ref="T400">ROUND((SUMPRODUCT((NhuCau!$E$414:$E$418=CakyQuyhoach)*((NhuCau!W$414:W$418)/10))+SUMPRODUCT((NhuCau!$E$414:$E$418=Kykehoach)*((NhuCau!W$414:W$418)/5))+SUMPRODUCT((NhuCau!$E$414:$E$418=$C400)*(NhuCau!W$414:W$418))),2)</f>
        <v>0</v>
      </c>
      <c r="U400" s="2" cm="1">
        <f t="array" ref="U400">ROUND((SUMPRODUCT((NhuCau!$E$414:$E$418=CakyQuyhoach)*((NhuCau!X$414:X$418)/10))+SUMPRODUCT((NhuCau!$E$414:$E$418=Kykehoach)*((NhuCau!X$414:X$418)/5))+SUMPRODUCT((NhuCau!$E$414:$E$418=$C400)*(NhuCau!X$414:X$418))),2)</f>
        <v>0</v>
      </c>
      <c r="V400" s="2" cm="1">
        <f t="array" ref="V400">ROUND((SUMPRODUCT((NhuCau!$E$414:$E$418=CakyQuyhoach)*((NhuCau!Y$414:Y$418)/10))+SUMPRODUCT((NhuCau!$E$414:$E$418=Kykehoach)*((NhuCau!Y$414:Y$418)/5))+SUMPRODUCT((NhuCau!$E$414:$E$418=$C400)*(NhuCau!Y$414:Y$418))),2)</f>
        <v>0</v>
      </c>
      <c r="W400" s="2" cm="1">
        <f t="array" ref="W400">ROUND((SUMPRODUCT((NhuCau!$E$414:$E$418=CakyQuyhoach)*((NhuCau!Z$414:Z$418)/10))+SUMPRODUCT((NhuCau!$E$414:$E$418=Kykehoach)*((NhuCau!Z$414:Z$418)/5))+SUMPRODUCT((NhuCau!$E$414:$E$418=$C400)*(NhuCau!Z$414:Z$418))),2)</f>
        <v>0</v>
      </c>
      <c r="X400" s="2" cm="1">
        <f t="array" ref="X400">ROUND((SUMPRODUCT((NhuCau!$E$414:$E$418=CakyQuyhoach)*((NhuCau!AA$414:AA$418)/10))+SUMPRODUCT((NhuCau!$E$414:$E$418=Kykehoach)*((NhuCau!AA$414:AA$418)/5))+SUMPRODUCT((NhuCau!$E$414:$E$418=$C400)*(NhuCau!AA$414:AA$418))),2)</f>
        <v>0</v>
      </c>
      <c r="Y400" s="2" cm="1">
        <f t="array" ref="Y400">ROUND((SUMPRODUCT((NhuCau!$E$414:$E$418=CakyQuyhoach)*((NhuCau!AB$414:AB$418)/10))+SUMPRODUCT((NhuCau!$E$414:$E$418=Kykehoach)*((NhuCau!AB$414:AB$418)/5))+SUMPRODUCT((NhuCau!$E$414:$E$418=$C400)*(NhuCau!AB$414:AB$418))),2)</f>
        <v>0</v>
      </c>
      <c r="Z400" s="2" cm="1">
        <f t="array" ref="Z400">ROUND((SUMPRODUCT((NhuCau!$E$414:$E$418=CakyQuyhoach)*((NhuCau!AC$414:AC$418)/10))+SUMPRODUCT((NhuCau!$E$414:$E$418=Kykehoach)*((NhuCau!AC$414:AC$418)/5))+SUMPRODUCT((NhuCau!$E$414:$E$418=$C400)*(NhuCau!AC$414:AC$418))),2)</f>
        <v>0</v>
      </c>
      <c r="AA400" s="2" cm="1">
        <f t="array" ref="AA400">ROUND((SUMPRODUCT((NhuCau!$E$414:$E$418=CakyQuyhoach)*((NhuCau!AD$414:AD$418)/10))+SUMPRODUCT((NhuCau!$E$414:$E$418=Kykehoach)*((NhuCau!AD$414:AD$418)/5))+SUMPRODUCT((NhuCau!$E$414:$E$418=$C400)*(NhuCau!AD$414:AD$418))),2)</f>
        <v>0</v>
      </c>
      <c r="AB400" s="2" cm="1">
        <f t="array" ref="AB400">ROUND((SUMPRODUCT((NhuCau!$E$414:$E$418=CakyQuyhoach)*((NhuCau!AE$414:AE$418)/10))+SUMPRODUCT((NhuCau!$E$414:$E$418=Kykehoach)*((NhuCau!AE$414:AE$418)/5))+SUMPRODUCT((NhuCau!$E$414:$E$418=$C400)*(NhuCau!AE$414:AE$418))),2)</f>
        <v>0</v>
      </c>
      <c r="AC400" s="2" cm="1">
        <f t="array" ref="AC400">ROUND((SUMPRODUCT((NhuCau!$E$414:$E$418=CakyQuyhoach)*((NhuCau!AF$414:AF$418)/10))+SUMPRODUCT((NhuCau!$E$414:$E$418=Kykehoach)*((NhuCau!AF$414:AF$418)/5))+SUMPRODUCT((NhuCau!$E$414:$E$418=$C400)*(NhuCau!AF$414:AF$418))),2)</f>
        <v>0</v>
      </c>
      <c r="AD400" s="2" cm="1">
        <f t="array" ref="AD400">ROUND((SUMPRODUCT((NhuCau!$E$414:$E$418=CakyQuyhoach)*((NhuCau!AG$414:AG$418)/10))+SUMPRODUCT((NhuCau!$E$414:$E$418=Kykehoach)*((NhuCau!AG$414:AG$418)/5))+SUMPRODUCT((NhuCau!$E$414:$E$418=$C400)*(NhuCau!AG$414:AG$418))),2)</f>
        <v>0</v>
      </c>
      <c r="AE400" s="2" cm="1">
        <f t="array" ref="AE400">ROUND((SUMPRODUCT((NhuCau!$E$414:$E$418=CakyQuyhoach)*((NhuCau!AH$414:AH$418)/10))+SUMPRODUCT((NhuCau!$E$414:$E$418=Kykehoach)*((NhuCau!AH$414:AH$418)/5))+SUMPRODUCT((NhuCau!$E$414:$E$418=$C400)*(NhuCau!AH$414:AH$418))),2)</f>
        <v>0</v>
      </c>
      <c r="AF400" s="2" cm="1">
        <f t="array" ref="AF400">ROUND((SUMPRODUCT((NhuCau!$E$414:$E$418=CakyQuyhoach)*((NhuCau!AI$414:AI$418)/10))+SUMPRODUCT((NhuCau!$E$414:$E$418=Kykehoach)*((NhuCau!AI$414:AI$418)/5))+SUMPRODUCT((NhuCau!$E$414:$E$418=$C400)*(NhuCau!AI$414:AI$418))),2)</f>
        <v>0</v>
      </c>
      <c r="AG400" s="2" cm="1">
        <f t="array" ref="AG400">ROUND((SUMPRODUCT((NhuCau!$E$414:$E$418=CakyQuyhoach)*((NhuCau!AJ$414:AJ$418)/10))+SUMPRODUCT((NhuCau!$E$414:$E$418=Kykehoach)*((NhuCau!AJ$414:AJ$418)/5))+SUMPRODUCT((NhuCau!$E$414:$E$418=$C400)*(NhuCau!AJ$414:AJ$418))),2)</f>
        <v>0</v>
      </c>
      <c r="AH400" s="2" cm="1">
        <f t="array" ref="AH400">ROUND((SUMPRODUCT((NhuCau!$E$414:$E$418=CakyQuyhoach)*((NhuCau!AK$414:AK$418)/10))+SUMPRODUCT((NhuCau!$E$414:$E$418=Kykehoach)*((NhuCau!AK$414:AK$418)/5))+SUMPRODUCT((NhuCau!$E$414:$E$418=$C400)*(NhuCau!AK$414:AK$418))),2)</f>
        <v>0</v>
      </c>
      <c r="AI400" s="2" cm="1">
        <f t="array" ref="AI400">ROUND((SUMPRODUCT((NhuCau!$E$414:$E$418=CakyQuyhoach)*((NhuCau!AL$414:AL$418)/10))+SUMPRODUCT((NhuCau!$E$414:$E$418=Kykehoach)*((NhuCau!AL$414:AL$418)/5))+SUMPRODUCT((NhuCau!$E$414:$E$418=$C400)*(NhuCau!AL$414:AL$418))),2)</f>
        <v>0</v>
      </c>
      <c r="AJ400" s="2" cm="1">
        <f t="array" ref="AJ400">ROUND((SUMPRODUCT((NhuCau!$E$414:$E$418=CakyQuyhoach)*((NhuCau!AM$414:AM$418)/10))+SUMPRODUCT((NhuCau!$E$414:$E$418=Kykehoach)*((NhuCau!AM$414:AM$418)/5))+SUMPRODUCT((NhuCau!$E$414:$E$418=$C400)*(NhuCau!AM$414:AM$418))),2)</f>
        <v>0</v>
      </c>
      <c r="AK400" s="2" cm="1">
        <f t="array" ref="AK400">ROUND((SUMPRODUCT((NhuCau!$E$414:$E$418=CakyQuyhoach)*((NhuCau!AN$414:AN$418)/10))+SUMPRODUCT((NhuCau!$E$414:$E$418=Kykehoach)*((NhuCau!AN$414:AN$418)/5))+SUMPRODUCT((NhuCau!$E$414:$E$418=$C400)*(NhuCau!AN$414:AN$418))),2)</f>
        <v>0</v>
      </c>
      <c r="AL400" s="2" cm="1">
        <f t="array" ref="AL400">ROUND((SUMPRODUCT((NhuCau!$E$414:$E$418=CakyQuyhoach)*((NhuCau!AO$414:AO$418)/10))+SUMPRODUCT((NhuCau!$E$414:$E$418=Kykehoach)*((NhuCau!AO$414:AO$418)/5))+SUMPRODUCT((NhuCau!$E$414:$E$418=$C400)*(NhuCau!AO$414:AO$418))),2)</f>
        <v>0</v>
      </c>
      <c r="AM400" s="2" cm="1">
        <f t="array" ref="AM400">ROUND((SUMPRODUCT((NhuCau!$E$414:$E$418=CakyQuyhoach)*((NhuCau!AP$414:AP$418)/10))+SUMPRODUCT((NhuCau!$E$414:$E$418=Kykehoach)*((NhuCau!AP$414:AP$418)/5))+SUMPRODUCT((NhuCau!$E$414:$E$418=$C400)*(NhuCau!AP$414:AP$418))),2)</f>
        <v>0</v>
      </c>
      <c r="AN400" s="2" cm="1">
        <f t="array" ref="AN400">ROUND((SUMPRODUCT((NhuCau!$E$414:$E$418=CakyQuyhoach)*((NhuCau!AQ$414:AQ$418)/10))+SUMPRODUCT((NhuCau!$E$414:$E$418=Kykehoach)*((NhuCau!AQ$414:AQ$418)/5))+SUMPRODUCT((NhuCau!$E$414:$E$418=$C400)*(NhuCau!AQ$414:AQ$418))),2)</f>
        <v>0</v>
      </c>
      <c r="AO400" s="2" cm="1">
        <f t="array" ref="AO400">ROUND((SUMPRODUCT((NhuCau!$E$414:$E$418=CakyQuyhoach)*((NhuCau!AR$414:AR$418)/10))+SUMPRODUCT((NhuCau!$E$414:$E$418=Kykehoach)*((NhuCau!AR$414:AR$418)/5))+SUMPRODUCT((NhuCau!$E$414:$E$418=$C400)*(NhuCau!AR$414:AR$418))),2)</f>
        <v>0</v>
      </c>
      <c r="AP400" s="2" cm="1">
        <f t="array" ref="AP400">ROUND((SUMPRODUCT((NhuCau!$E$414:$E$418=CakyQuyhoach)*((NhuCau!AS$414:AS$418)/10))+SUMPRODUCT((NhuCau!$E$414:$E$418=Kykehoach)*((NhuCau!AS$414:AS$418)/5))+SUMPRODUCT((NhuCau!$E$414:$E$418=$C400)*(NhuCau!AS$414:AS$418))),2)</f>
        <v>0</v>
      </c>
      <c r="AQ400" s="2" cm="1">
        <f t="array" ref="AQ400">ROUND((SUMPRODUCT((NhuCau!$E$414:$E$418=CakyQuyhoach)*((NhuCau!AT$414:AT$418)/10))+SUMPRODUCT((NhuCau!$E$414:$E$418=Kykehoach)*((NhuCau!AT$414:AT$418)/5))+SUMPRODUCT((NhuCau!$E$414:$E$418=$C400)*(NhuCau!AT$414:AT$418))),2)</f>
        <v>0</v>
      </c>
      <c r="AR400" s="2" cm="1">
        <f t="array" ref="AR400">ROUND((SUMPRODUCT((NhuCau!$E$414:$E$418=CakyQuyhoach)*((NhuCau!AU$414:AU$418)/10))+SUMPRODUCT((NhuCau!$E$414:$E$418=Kykehoach)*((NhuCau!AU$414:AU$418)/5))+SUMPRODUCT((NhuCau!$E$414:$E$418=$C400)*(NhuCau!AU$414:AU$418))),2)</f>
        <v>0</v>
      </c>
      <c r="AS400" s="2" cm="1">
        <f t="array" ref="AS400">ROUND((SUMPRODUCT((NhuCau!$E$414:$E$418=CakyQuyhoach)*((NhuCau!AV$414:AV$418)/10))+SUMPRODUCT((NhuCau!$E$414:$E$418=Kykehoach)*((NhuCau!AV$414:AV$418)/5))+SUMPRODUCT((NhuCau!$E$414:$E$418=$C400)*(NhuCau!AV$414:AV$418))),2)</f>
        <v>0</v>
      </c>
      <c r="AT400" s="2" cm="1">
        <f t="array" ref="AT400">ROUND((SUMPRODUCT((NhuCau!$E$414:$E$418=CakyQuyhoach)*((NhuCau!AW$414:AW$418)/10))+SUMPRODUCT((NhuCau!$E$414:$E$418=Kykehoach)*((NhuCau!AW$414:AW$418)/5))+SUMPRODUCT((NhuCau!$E$414:$E$418=$C400)*(NhuCau!AW$414:AW$418))),2)</f>
        <v>0</v>
      </c>
      <c r="AU400" s="2" cm="1">
        <f t="array" ref="AU400">ROUND((SUMPRODUCT((NhuCau!$E$414:$E$418=CakyQuyhoach)*((NhuCau!AX$414:AX$418)/10))+SUMPRODUCT((NhuCau!$E$414:$E$418=Kykehoach)*((NhuCau!AX$414:AX$418)/5))+SUMPRODUCT((NhuCau!$E$414:$E$418=$C400)*(NhuCau!AX$414:AX$418))),2)</f>
        <v>0</v>
      </c>
      <c r="AV400" s="2" cm="1">
        <f t="array" ref="AV400">ROUND((SUMPRODUCT((NhuCau!$E$414:$E$418=CakyQuyhoach)*((NhuCau!AY$414:AY$418)/10))+SUMPRODUCT((NhuCau!$E$414:$E$418=Kykehoach)*((NhuCau!AY$414:AY$418)/5))+SUMPRODUCT((NhuCau!$E$414:$E$418=$C400)*(NhuCau!AY$414:AY$418))),2)</f>
        <v>0</v>
      </c>
      <c r="AW400" s="2" cm="1">
        <f t="array" ref="AW400">ROUND((SUMPRODUCT((NhuCau!$E$414:$E$418=CakyQuyhoach)*((NhuCau!AZ$414:AZ$418)/10))+SUMPRODUCT((NhuCau!$E$414:$E$418=Kykehoach)*((NhuCau!AZ$414:AZ$418)/5))+SUMPRODUCT((NhuCau!$E$414:$E$418=$C400)*(NhuCau!AZ$414:AZ$418))),2)</f>
        <v>0</v>
      </c>
      <c r="AX400" s="2" cm="1">
        <f t="array" ref="AX400">ROUND((SUMPRODUCT((NhuCau!$E$414:$E$418=CakyQuyhoach)*((NhuCau!BA$414:BA$418)/10))+SUMPRODUCT((NhuCau!$E$414:$E$418=Kykehoach)*((NhuCau!BA$414:BA$418)/5))+SUMPRODUCT((NhuCau!$E$414:$E$418=$C400)*(NhuCau!BA$414:BA$418))),2)</f>
        <v>0</v>
      </c>
      <c r="AY400" s="2" cm="1">
        <f t="array" ref="AY400">ROUND((SUMPRODUCT((NhuCau!$E$414:$E$418=CakyQuyhoach)*((NhuCau!BB$414:BB$418)/10))+SUMPRODUCT((NhuCau!$E$414:$E$418=Kykehoach)*((NhuCau!BB$414:BB$418)/5))+SUMPRODUCT((NhuCau!$E$414:$E$418=$C400)*(NhuCau!BB$414:BB$418))),2)</f>
        <v>0</v>
      </c>
      <c r="AZ400" s="2" cm="1">
        <f t="array" ref="AZ400">ROUND((SUMPRODUCT((NhuCau!$E$414:$E$418=CakyQuyhoach)*((NhuCau!BD$414:BD$418)/10))+SUMPRODUCT((NhuCau!$E$414:$E$418=Kykehoach)*((NhuCau!BD$414:BD$418)/5))+SUMPRODUCT((NhuCau!$E$414:$E$418=$C400)*(NhuCau!BD$414:BD$418))),2)</f>
        <v>0</v>
      </c>
      <c r="BA400" s="2" cm="1">
        <f t="array" ref="BA400">ROUND((SUMPRODUCT((NhuCau!$E$414:$E$418=CakyQuyhoach)*((NhuCau!BE$414:BE$418)/10))+SUMPRODUCT((NhuCau!$E$414:$E$418=Kykehoach)*((NhuCau!BE$414:BE$418)/5))+SUMPRODUCT((NhuCau!$E$414:$E$418=$C400)*(NhuCau!BE$414:BE$418))),2)</f>
        <v>0</v>
      </c>
      <c r="BB400" s="2" cm="1">
        <f t="array" ref="BB400">ROUND((SUMPRODUCT((NhuCau!$E$414:$E$418=CakyQuyhoach)*((NhuCau!BF$414:BF$418)/10))+SUMPRODUCT((NhuCau!$E$414:$E$418=Kykehoach)*((NhuCau!BF$414:BF$418)/5))+SUMPRODUCT((NhuCau!$E$414:$E$418=$C400)*(NhuCau!BF$414:BF$418))),2)</f>
        <v>0</v>
      </c>
      <c r="BC400" s="2" cm="1">
        <f t="array" ref="BC400">ROUND((SUMPRODUCT((NhuCau!$E$414:$E$418=CakyQuyhoach)*((NhuCau!BG$414:BG$418)/10))+SUMPRODUCT((NhuCau!$E$414:$E$418=Kykehoach)*((NhuCau!BG$414:BG$418)/5))+SUMPRODUCT((NhuCau!$E$414:$E$418=$C400)*(NhuCau!BG$414:BG$418))),2)</f>
        <v>0</v>
      </c>
      <c r="BD400" s="2" cm="1">
        <f t="array" ref="BD400">ROUND((SUMPRODUCT((NhuCau!$E$414:$E$418=CakyQuyhoach)*((NhuCau!BH$414:BH$418)/10))+SUMPRODUCT((NhuCau!$E$414:$E$418=Kykehoach)*((NhuCau!BH$414:BH$418)/5))+SUMPRODUCT((NhuCau!$E$414:$E$418=$C400)*(NhuCau!BH$414:BH$418))),2)</f>
        <v>0</v>
      </c>
      <c r="BE400" s="2" cm="1">
        <f t="array" ref="BE400">ROUND((SUMPRODUCT((NhuCau!$E$414:$E$418=CakyQuyhoach)*((NhuCau!BI$414:BI$418)/10))+SUMPRODUCT((NhuCau!$E$414:$E$418=Kykehoach)*((NhuCau!BI$414:BI$418)/5))+SUMPRODUCT((NhuCau!$E$414:$E$418=$C400)*(NhuCau!BI$414:BI$418))),2)</f>
        <v>0</v>
      </c>
      <c r="BF400" s="2" cm="1">
        <f t="array" ref="BF400">ROUND((SUMPRODUCT((NhuCau!$E$414:$E$418=CakyQuyhoach)*((NhuCau!BJ$414:BJ$418)/10))+SUMPRODUCT((NhuCau!$E$414:$E$418=Kykehoach)*((NhuCau!BJ$414:BJ$418)/5))+SUMPRODUCT((NhuCau!$E$414:$E$418=$C400)*(NhuCau!BJ$414:BJ$418))),2)</f>
        <v>0</v>
      </c>
      <c r="BG400" s="2" cm="1">
        <f t="array" ref="BG400">ROUND((SUMPRODUCT((NhuCau!$E$414:$E$418=CakyQuyhoach)*((NhuCau!BK$414:BK$418)/10))+SUMPRODUCT((NhuCau!$E$414:$E$418=Kykehoach)*((NhuCau!BK$414:BK$418)/5))+SUMPRODUCT((NhuCau!$E$414:$E$418=$C400)*(NhuCau!BK$414:BK$418))),2)</f>
        <v>0</v>
      </c>
    </row>
    <row r="401" spans="1:59" s="1" customFormat="1" ht="16.5" customHeight="1">
      <c r="A401" s="251" t="s">
        <v>42</v>
      </c>
      <c r="B401" s="252"/>
      <c r="C401" s="253" t="str">
        <f t="shared" si="202"/>
        <v>Năm 2029</v>
      </c>
      <c r="D401" s="246" t="s">
        <v>210</v>
      </c>
      <c r="E401" s="255">
        <f>SUM(F401:BG401)</f>
        <v>0</v>
      </c>
      <c r="F401" s="2" cm="1">
        <f t="array" ref="F401">ROUND((SUMPRODUCT((NhuCau!$E$414:$E$418=CakyQuyhoach)*((NhuCau!I$414:I$418)/10))+SUMPRODUCT((NhuCau!$E$414:$E$418=Kykehoach)*((NhuCau!I$414:I$418)/5))+SUMPRODUCT((NhuCau!$E$414:$E$418=$C401)*(NhuCau!I$414:I$418))),2)</f>
        <v>0</v>
      </c>
      <c r="G401" s="2" cm="1">
        <f t="array" ref="G401">ROUND((SUMPRODUCT((NhuCau!$E$414:$E$418=CakyQuyhoach)*((NhuCau!J$414:J$418)/10))+SUMPRODUCT((NhuCau!$E$414:$E$418=Kykehoach)*((NhuCau!J$414:J$418)/5))+SUMPRODUCT((NhuCau!$E$414:$E$418=$C401)*(NhuCau!J$414:J$418))),2)</f>
        <v>0</v>
      </c>
      <c r="H401" s="2" cm="1">
        <f t="array" ref="H401">ROUND((SUMPRODUCT((NhuCau!$E$414:$E$418=CakyQuyhoach)*((NhuCau!K$414:K$418)/10))+SUMPRODUCT((NhuCau!$E$414:$E$418=Kykehoach)*((NhuCau!K$414:K$418)/5))+SUMPRODUCT((NhuCau!$E$414:$E$418=$C401)*(NhuCau!K$414:K$418))),2)</f>
        <v>0</v>
      </c>
      <c r="I401" s="2" cm="1">
        <f t="array" ref="I401">ROUND((SUMPRODUCT((NhuCau!$E$414:$E$418=CakyQuyhoach)*((NhuCau!L$414:L$418)/10))+SUMPRODUCT((NhuCau!$E$414:$E$418=Kykehoach)*((NhuCau!L$414:L$418)/5))+SUMPRODUCT((NhuCau!$E$414:$E$418=$C401)*(NhuCau!L$414:L$418))),2)</f>
        <v>0</v>
      </c>
      <c r="J401" s="2" cm="1">
        <f t="array" ref="J401">ROUND((SUMPRODUCT((NhuCau!$E$414:$E$418=CakyQuyhoach)*((NhuCau!M$414:M$418)/10))+SUMPRODUCT((NhuCau!$E$414:$E$418=Kykehoach)*((NhuCau!M$414:M$418)/5))+SUMPRODUCT((NhuCau!$E$414:$E$418=$C401)*(NhuCau!M$414:M$418))),2)</f>
        <v>0</v>
      </c>
      <c r="K401" s="2" cm="1">
        <f t="array" ref="K401">ROUND((SUMPRODUCT((NhuCau!$E$414:$E$418=CakyQuyhoach)*((NhuCau!N$414:N$418)/10))+SUMPRODUCT((NhuCau!$E$414:$E$418=Kykehoach)*((NhuCau!N$414:N$418)/5))+SUMPRODUCT((NhuCau!$E$414:$E$418=$C401)*(NhuCau!N$414:N$418))),2)</f>
        <v>0</v>
      </c>
      <c r="L401" s="2" cm="1">
        <f t="array" ref="L401">ROUND((SUMPRODUCT((NhuCau!$E$414:$E$418=CakyQuyhoach)*((NhuCau!O$414:O$418)/10))+SUMPRODUCT((NhuCau!$E$414:$E$418=Kykehoach)*((NhuCau!O$414:O$418)/5))+SUMPRODUCT((NhuCau!$E$414:$E$418=$C401)*(NhuCau!O$414:O$418))),2)</f>
        <v>0</v>
      </c>
      <c r="M401" s="2" cm="1">
        <f t="array" ref="M401">ROUND((SUMPRODUCT((NhuCau!$E$414:$E$418=CakyQuyhoach)*((NhuCau!P$414:P$418)/10))+SUMPRODUCT((NhuCau!$E$414:$E$418=Kykehoach)*((NhuCau!P$414:P$418)/5))+SUMPRODUCT((NhuCau!$E$414:$E$418=$C401)*(NhuCau!P$414:P$418))),2)</f>
        <v>0</v>
      </c>
      <c r="N401" s="2" cm="1">
        <f t="array" ref="N401">ROUND((SUMPRODUCT((NhuCau!$E$414:$E$418=CakyQuyhoach)*((NhuCau!Q$414:Q$418)/10))+SUMPRODUCT((NhuCau!$E$414:$E$418=Kykehoach)*((NhuCau!Q$414:Q$418)/5))+SUMPRODUCT((NhuCau!$E$414:$E$418=$C401)*(NhuCau!Q$414:Q$418))),2)</f>
        <v>0</v>
      </c>
      <c r="O401" s="2" cm="1">
        <f t="array" ref="O401">ROUND((SUMPRODUCT((NhuCau!$E$414:$E$418=CakyQuyhoach)*((NhuCau!R$414:R$418)/10))+SUMPRODUCT((NhuCau!$E$414:$E$418=Kykehoach)*((NhuCau!R$414:R$418)/5))+SUMPRODUCT((NhuCau!$E$414:$E$418=$C401)*(NhuCau!R$414:R$418))),2)</f>
        <v>0</v>
      </c>
      <c r="P401" s="2" cm="1">
        <f t="array" ref="P401">ROUND((SUMPRODUCT((NhuCau!$E$414:$E$418=CakyQuyhoach)*((NhuCau!S$414:S$418)/10))+SUMPRODUCT((NhuCau!$E$414:$E$418=Kykehoach)*((NhuCau!S$414:S$418)/5))+SUMPRODUCT((NhuCau!$E$414:$E$418=$C401)*(NhuCau!S$414:S$418))),2)</f>
        <v>0</v>
      </c>
      <c r="Q401" s="2" cm="1">
        <f t="array" ref="Q401">ROUND((SUMPRODUCT((NhuCau!$E$414:$E$418=CakyQuyhoach)*((NhuCau!T$414:T$418)/10))+SUMPRODUCT((NhuCau!$E$414:$E$418=Kykehoach)*((NhuCau!T$414:T$418)/5))+SUMPRODUCT((NhuCau!$E$414:$E$418=$C401)*(NhuCau!T$414:T$418))),2)</f>
        <v>0</v>
      </c>
      <c r="R401" s="2" cm="1">
        <f t="array" ref="R401">ROUND((SUMPRODUCT((NhuCau!$E$414:$E$418=CakyQuyhoach)*((NhuCau!U$414:U$418)/10))+SUMPRODUCT((NhuCau!$E$414:$E$418=Kykehoach)*((NhuCau!U$414:U$418)/5))+SUMPRODUCT((NhuCau!$E$414:$E$418=$C401)*(NhuCau!U$414:U$418))),2)</f>
        <v>0</v>
      </c>
      <c r="S401" s="2" cm="1">
        <f t="array" ref="S401">ROUND((SUMPRODUCT((NhuCau!$E$414:$E$418=CakyQuyhoach)*((NhuCau!V$414:V$418)/10))+SUMPRODUCT((NhuCau!$E$414:$E$418=Kykehoach)*((NhuCau!V$414:V$418)/5))+SUMPRODUCT((NhuCau!$E$414:$E$418=$C401)*(NhuCau!V$414:V$418))),2)</f>
        <v>0</v>
      </c>
      <c r="T401" s="2" cm="1">
        <f t="array" ref="T401">ROUND((SUMPRODUCT((NhuCau!$E$414:$E$418=CakyQuyhoach)*((NhuCau!W$414:W$418)/10))+SUMPRODUCT((NhuCau!$E$414:$E$418=Kykehoach)*((NhuCau!W$414:W$418)/5))+SUMPRODUCT((NhuCau!$E$414:$E$418=$C401)*(NhuCau!W$414:W$418))),2)</f>
        <v>0</v>
      </c>
      <c r="U401" s="2" cm="1">
        <f t="array" ref="U401">ROUND((SUMPRODUCT((NhuCau!$E$414:$E$418=CakyQuyhoach)*((NhuCau!X$414:X$418)/10))+SUMPRODUCT((NhuCau!$E$414:$E$418=Kykehoach)*((NhuCau!X$414:X$418)/5))+SUMPRODUCT((NhuCau!$E$414:$E$418=$C401)*(NhuCau!X$414:X$418))),2)</f>
        <v>0</v>
      </c>
      <c r="V401" s="2" cm="1">
        <f t="array" ref="V401">ROUND((SUMPRODUCT((NhuCau!$E$414:$E$418=CakyQuyhoach)*((NhuCau!Y$414:Y$418)/10))+SUMPRODUCT((NhuCau!$E$414:$E$418=Kykehoach)*((NhuCau!Y$414:Y$418)/5))+SUMPRODUCT((NhuCau!$E$414:$E$418=$C401)*(NhuCau!Y$414:Y$418))),2)</f>
        <v>0</v>
      </c>
      <c r="W401" s="2" cm="1">
        <f t="array" ref="W401">ROUND((SUMPRODUCT((NhuCau!$E$414:$E$418=CakyQuyhoach)*((NhuCau!Z$414:Z$418)/10))+SUMPRODUCT((NhuCau!$E$414:$E$418=Kykehoach)*((NhuCau!Z$414:Z$418)/5))+SUMPRODUCT((NhuCau!$E$414:$E$418=$C401)*(NhuCau!Z$414:Z$418))),2)</f>
        <v>0</v>
      </c>
      <c r="X401" s="2" cm="1">
        <f t="array" ref="X401">ROUND((SUMPRODUCT((NhuCau!$E$414:$E$418=CakyQuyhoach)*((NhuCau!AA$414:AA$418)/10))+SUMPRODUCT((NhuCau!$E$414:$E$418=Kykehoach)*((NhuCau!AA$414:AA$418)/5))+SUMPRODUCT((NhuCau!$E$414:$E$418=$C401)*(NhuCau!AA$414:AA$418))),2)</f>
        <v>0</v>
      </c>
      <c r="Y401" s="2" cm="1">
        <f t="array" ref="Y401">ROUND((SUMPRODUCT((NhuCau!$E$414:$E$418=CakyQuyhoach)*((NhuCau!AB$414:AB$418)/10))+SUMPRODUCT((NhuCau!$E$414:$E$418=Kykehoach)*((NhuCau!AB$414:AB$418)/5))+SUMPRODUCT((NhuCau!$E$414:$E$418=$C401)*(NhuCau!AB$414:AB$418))),2)</f>
        <v>0</v>
      </c>
      <c r="Z401" s="2" cm="1">
        <f t="array" ref="Z401">ROUND((SUMPRODUCT((NhuCau!$E$414:$E$418=CakyQuyhoach)*((NhuCau!AC$414:AC$418)/10))+SUMPRODUCT((NhuCau!$E$414:$E$418=Kykehoach)*((NhuCau!AC$414:AC$418)/5))+SUMPRODUCT((NhuCau!$E$414:$E$418=$C401)*(NhuCau!AC$414:AC$418))),2)</f>
        <v>0</v>
      </c>
      <c r="AA401" s="2" cm="1">
        <f t="array" ref="AA401">ROUND((SUMPRODUCT((NhuCau!$E$414:$E$418=CakyQuyhoach)*((NhuCau!AD$414:AD$418)/10))+SUMPRODUCT((NhuCau!$E$414:$E$418=Kykehoach)*((NhuCau!AD$414:AD$418)/5))+SUMPRODUCT((NhuCau!$E$414:$E$418=$C401)*(NhuCau!AD$414:AD$418))),2)</f>
        <v>0</v>
      </c>
      <c r="AB401" s="2" cm="1">
        <f t="array" ref="AB401">ROUND((SUMPRODUCT((NhuCau!$E$414:$E$418=CakyQuyhoach)*((NhuCau!AE$414:AE$418)/10))+SUMPRODUCT((NhuCau!$E$414:$E$418=Kykehoach)*((NhuCau!AE$414:AE$418)/5))+SUMPRODUCT((NhuCau!$E$414:$E$418=$C401)*(NhuCau!AE$414:AE$418))),2)</f>
        <v>0</v>
      </c>
      <c r="AC401" s="2" cm="1">
        <f t="array" ref="AC401">ROUND((SUMPRODUCT((NhuCau!$E$414:$E$418=CakyQuyhoach)*((NhuCau!AF$414:AF$418)/10))+SUMPRODUCT((NhuCau!$E$414:$E$418=Kykehoach)*((NhuCau!AF$414:AF$418)/5))+SUMPRODUCT((NhuCau!$E$414:$E$418=$C401)*(NhuCau!AF$414:AF$418))),2)</f>
        <v>0</v>
      </c>
      <c r="AD401" s="2" cm="1">
        <f t="array" ref="AD401">ROUND((SUMPRODUCT((NhuCau!$E$414:$E$418=CakyQuyhoach)*((NhuCau!AG$414:AG$418)/10))+SUMPRODUCT((NhuCau!$E$414:$E$418=Kykehoach)*((NhuCau!AG$414:AG$418)/5))+SUMPRODUCT((NhuCau!$E$414:$E$418=$C401)*(NhuCau!AG$414:AG$418))),2)</f>
        <v>0</v>
      </c>
      <c r="AE401" s="2" cm="1">
        <f t="array" ref="AE401">ROUND((SUMPRODUCT((NhuCau!$E$414:$E$418=CakyQuyhoach)*((NhuCau!AH$414:AH$418)/10))+SUMPRODUCT((NhuCau!$E$414:$E$418=Kykehoach)*((NhuCau!AH$414:AH$418)/5))+SUMPRODUCT((NhuCau!$E$414:$E$418=$C401)*(NhuCau!AH$414:AH$418))),2)</f>
        <v>0</v>
      </c>
      <c r="AF401" s="2" cm="1">
        <f t="array" ref="AF401">ROUND((SUMPRODUCT((NhuCau!$E$414:$E$418=CakyQuyhoach)*((NhuCau!AI$414:AI$418)/10))+SUMPRODUCT((NhuCau!$E$414:$E$418=Kykehoach)*((NhuCau!AI$414:AI$418)/5))+SUMPRODUCT((NhuCau!$E$414:$E$418=$C401)*(NhuCau!AI$414:AI$418))),2)</f>
        <v>0</v>
      </c>
      <c r="AG401" s="2" cm="1">
        <f t="array" ref="AG401">ROUND((SUMPRODUCT((NhuCau!$E$414:$E$418=CakyQuyhoach)*((NhuCau!AJ$414:AJ$418)/10))+SUMPRODUCT((NhuCau!$E$414:$E$418=Kykehoach)*((NhuCau!AJ$414:AJ$418)/5))+SUMPRODUCT((NhuCau!$E$414:$E$418=$C401)*(NhuCau!AJ$414:AJ$418))),2)</f>
        <v>0</v>
      </c>
      <c r="AH401" s="2" cm="1">
        <f t="array" ref="AH401">ROUND((SUMPRODUCT((NhuCau!$E$414:$E$418=CakyQuyhoach)*((NhuCau!AK$414:AK$418)/10))+SUMPRODUCT((NhuCau!$E$414:$E$418=Kykehoach)*((NhuCau!AK$414:AK$418)/5))+SUMPRODUCT((NhuCau!$E$414:$E$418=$C401)*(NhuCau!AK$414:AK$418))),2)</f>
        <v>0</v>
      </c>
      <c r="AI401" s="2" cm="1">
        <f t="array" ref="AI401">ROUND((SUMPRODUCT((NhuCau!$E$414:$E$418=CakyQuyhoach)*((NhuCau!AL$414:AL$418)/10))+SUMPRODUCT((NhuCau!$E$414:$E$418=Kykehoach)*((NhuCau!AL$414:AL$418)/5))+SUMPRODUCT((NhuCau!$E$414:$E$418=$C401)*(NhuCau!AL$414:AL$418))),2)</f>
        <v>0</v>
      </c>
      <c r="AJ401" s="2" cm="1">
        <f t="array" ref="AJ401">ROUND((SUMPRODUCT((NhuCau!$E$414:$E$418=CakyQuyhoach)*((NhuCau!AM$414:AM$418)/10))+SUMPRODUCT((NhuCau!$E$414:$E$418=Kykehoach)*((NhuCau!AM$414:AM$418)/5))+SUMPRODUCT((NhuCau!$E$414:$E$418=$C401)*(NhuCau!AM$414:AM$418))),2)</f>
        <v>0</v>
      </c>
      <c r="AK401" s="2" cm="1">
        <f t="array" ref="AK401">ROUND((SUMPRODUCT((NhuCau!$E$414:$E$418=CakyQuyhoach)*((NhuCau!AN$414:AN$418)/10))+SUMPRODUCT((NhuCau!$E$414:$E$418=Kykehoach)*((NhuCau!AN$414:AN$418)/5))+SUMPRODUCT((NhuCau!$E$414:$E$418=$C401)*(NhuCau!AN$414:AN$418))),2)</f>
        <v>0</v>
      </c>
      <c r="AL401" s="2" cm="1">
        <f t="array" ref="AL401">ROUND((SUMPRODUCT((NhuCau!$E$414:$E$418=CakyQuyhoach)*((NhuCau!AO$414:AO$418)/10))+SUMPRODUCT((NhuCau!$E$414:$E$418=Kykehoach)*((NhuCau!AO$414:AO$418)/5))+SUMPRODUCT((NhuCau!$E$414:$E$418=$C401)*(NhuCau!AO$414:AO$418))),2)</f>
        <v>0</v>
      </c>
      <c r="AM401" s="2" cm="1">
        <f t="array" ref="AM401">ROUND((SUMPRODUCT((NhuCau!$E$414:$E$418=CakyQuyhoach)*((NhuCau!AP$414:AP$418)/10))+SUMPRODUCT((NhuCau!$E$414:$E$418=Kykehoach)*((NhuCau!AP$414:AP$418)/5))+SUMPRODUCT((NhuCau!$E$414:$E$418=$C401)*(NhuCau!AP$414:AP$418))),2)</f>
        <v>0</v>
      </c>
      <c r="AN401" s="2" cm="1">
        <f t="array" ref="AN401">ROUND((SUMPRODUCT((NhuCau!$E$414:$E$418=CakyQuyhoach)*((NhuCau!AQ$414:AQ$418)/10))+SUMPRODUCT((NhuCau!$E$414:$E$418=Kykehoach)*((NhuCau!AQ$414:AQ$418)/5))+SUMPRODUCT((NhuCau!$E$414:$E$418=$C401)*(NhuCau!AQ$414:AQ$418))),2)</f>
        <v>0</v>
      </c>
      <c r="AO401" s="2" cm="1">
        <f t="array" ref="AO401">ROUND((SUMPRODUCT((NhuCau!$E$414:$E$418=CakyQuyhoach)*((NhuCau!AR$414:AR$418)/10))+SUMPRODUCT((NhuCau!$E$414:$E$418=Kykehoach)*((NhuCau!AR$414:AR$418)/5))+SUMPRODUCT((NhuCau!$E$414:$E$418=$C401)*(NhuCau!AR$414:AR$418))),2)</f>
        <v>0</v>
      </c>
      <c r="AP401" s="2" cm="1">
        <f t="array" ref="AP401">ROUND((SUMPRODUCT((NhuCau!$E$414:$E$418=CakyQuyhoach)*((NhuCau!AS$414:AS$418)/10))+SUMPRODUCT((NhuCau!$E$414:$E$418=Kykehoach)*((NhuCau!AS$414:AS$418)/5))+SUMPRODUCT((NhuCau!$E$414:$E$418=$C401)*(NhuCau!AS$414:AS$418))),2)</f>
        <v>0</v>
      </c>
      <c r="AQ401" s="2" cm="1">
        <f t="array" ref="AQ401">ROUND((SUMPRODUCT((NhuCau!$E$414:$E$418=CakyQuyhoach)*((NhuCau!AT$414:AT$418)/10))+SUMPRODUCT((NhuCau!$E$414:$E$418=Kykehoach)*((NhuCau!AT$414:AT$418)/5))+SUMPRODUCT((NhuCau!$E$414:$E$418=$C401)*(NhuCau!AT$414:AT$418))),2)</f>
        <v>0</v>
      </c>
      <c r="AR401" s="2" cm="1">
        <f t="array" ref="AR401">ROUND((SUMPRODUCT((NhuCau!$E$414:$E$418=CakyQuyhoach)*((NhuCau!AU$414:AU$418)/10))+SUMPRODUCT((NhuCau!$E$414:$E$418=Kykehoach)*((NhuCau!AU$414:AU$418)/5))+SUMPRODUCT((NhuCau!$E$414:$E$418=$C401)*(NhuCau!AU$414:AU$418))),2)</f>
        <v>0</v>
      </c>
      <c r="AS401" s="2" cm="1">
        <f t="array" ref="AS401">ROUND((SUMPRODUCT((NhuCau!$E$414:$E$418=CakyQuyhoach)*((NhuCau!AV$414:AV$418)/10))+SUMPRODUCT((NhuCau!$E$414:$E$418=Kykehoach)*((NhuCau!AV$414:AV$418)/5))+SUMPRODUCT((NhuCau!$E$414:$E$418=$C401)*(NhuCau!AV$414:AV$418))),2)</f>
        <v>0</v>
      </c>
      <c r="AT401" s="2" cm="1">
        <f t="array" ref="AT401">ROUND((SUMPRODUCT((NhuCau!$E$414:$E$418=CakyQuyhoach)*((NhuCau!AW$414:AW$418)/10))+SUMPRODUCT((NhuCau!$E$414:$E$418=Kykehoach)*((NhuCau!AW$414:AW$418)/5))+SUMPRODUCT((NhuCau!$E$414:$E$418=$C401)*(NhuCau!AW$414:AW$418))),2)</f>
        <v>0</v>
      </c>
      <c r="AU401" s="2" cm="1">
        <f t="array" ref="AU401">ROUND((SUMPRODUCT((NhuCau!$E$414:$E$418=CakyQuyhoach)*((NhuCau!AX$414:AX$418)/10))+SUMPRODUCT((NhuCau!$E$414:$E$418=Kykehoach)*((NhuCau!AX$414:AX$418)/5))+SUMPRODUCT((NhuCau!$E$414:$E$418=$C401)*(NhuCau!AX$414:AX$418))),2)</f>
        <v>0</v>
      </c>
      <c r="AV401" s="2" cm="1">
        <f t="array" ref="AV401">ROUND((SUMPRODUCT((NhuCau!$E$414:$E$418=CakyQuyhoach)*((NhuCau!AY$414:AY$418)/10))+SUMPRODUCT((NhuCau!$E$414:$E$418=Kykehoach)*((NhuCau!AY$414:AY$418)/5))+SUMPRODUCT((NhuCau!$E$414:$E$418=$C401)*(NhuCau!AY$414:AY$418))),2)</f>
        <v>0</v>
      </c>
      <c r="AW401" s="2" cm="1">
        <f t="array" ref="AW401">ROUND((SUMPRODUCT((NhuCau!$E$414:$E$418=CakyQuyhoach)*((NhuCau!AZ$414:AZ$418)/10))+SUMPRODUCT((NhuCau!$E$414:$E$418=Kykehoach)*((NhuCau!AZ$414:AZ$418)/5))+SUMPRODUCT((NhuCau!$E$414:$E$418=$C401)*(NhuCau!AZ$414:AZ$418))),2)</f>
        <v>0</v>
      </c>
      <c r="AX401" s="2" cm="1">
        <f t="array" ref="AX401">ROUND((SUMPRODUCT((NhuCau!$E$414:$E$418=CakyQuyhoach)*((NhuCau!BA$414:BA$418)/10))+SUMPRODUCT((NhuCau!$E$414:$E$418=Kykehoach)*((NhuCau!BA$414:BA$418)/5))+SUMPRODUCT((NhuCau!$E$414:$E$418=$C401)*(NhuCau!BA$414:BA$418))),2)</f>
        <v>0</v>
      </c>
      <c r="AY401" s="2" cm="1">
        <f t="array" ref="AY401">ROUND((SUMPRODUCT((NhuCau!$E$414:$E$418=CakyQuyhoach)*((NhuCau!BB$414:BB$418)/10))+SUMPRODUCT((NhuCau!$E$414:$E$418=Kykehoach)*((NhuCau!BB$414:BB$418)/5))+SUMPRODUCT((NhuCau!$E$414:$E$418=$C401)*(NhuCau!BB$414:BB$418))),2)</f>
        <v>0</v>
      </c>
      <c r="AZ401" s="2" cm="1">
        <f t="array" ref="AZ401">ROUND((SUMPRODUCT((NhuCau!$E$414:$E$418=CakyQuyhoach)*((NhuCau!BD$414:BD$418)/10))+SUMPRODUCT((NhuCau!$E$414:$E$418=Kykehoach)*((NhuCau!BD$414:BD$418)/5))+SUMPRODUCT((NhuCau!$E$414:$E$418=$C401)*(NhuCau!BD$414:BD$418))),2)</f>
        <v>0</v>
      </c>
      <c r="BA401" s="2" cm="1">
        <f t="array" ref="BA401">ROUND((SUMPRODUCT((NhuCau!$E$414:$E$418=CakyQuyhoach)*((NhuCau!BE$414:BE$418)/10))+SUMPRODUCT((NhuCau!$E$414:$E$418=Kykehoach)*((NhuCau!BE$414:BE$418)/5))+SUMPRODUCT((NhuCau!$E$414:$E$418=$C401)*(NhuCau!BE$414:BE$418))),2)</f>
        <v>0</v>
      </c>
      <c r="BB401" s="2" cm="1">
        <f t="array" ref="BB401">ROUND((SUMPRODUCT((NhuCau!$E$414:$E$418=CakyQuyhoach)*((NhuCau!BF$414:BF$418)/10))+SUMPRODUCT((NhuCau!$E$414:$E$418=Kykehoach)*((NhuCau!BF$414:BF$418)/5))+SUMPRODUCT((NhuCau!$E$414:$E$418=$C401)*(NhuCau!BF$414:BF$418))),2)</f>
        <v>0</v>
      </c>
      <c r="BC401" s="2" cm="1">
        <f t="array" ref="BC401">ROUND((SUMPRODUCT((NhuCau!$E$414:$E$418=CakyQuyhoach)*((NhuCau!BG$414:BG$418)/10))+SUMPRODUCT((NhuCau!$E$414:$E$418=Kykehoach)*((NhuCau!BG$414:BG$418)/5))+SUMPRODUCT((NhuCau!$E$414:$E$418=$C401)*(NhuCau!BG$414:BG$418))),2)</f>
        <v>0</v>
      </c>
      <c r="BD401" s="2" cm="1">
        <f t="array" ref="BD401">ROUND((SUMPRODUCT((NhuCau!$E$414:$E$418=CakyQuyhoach)*((NhuCau!BH$414:BH$418)/10))+SUMPRODUCT((NhuCau!$E$414:$E$418=Kykehoach)*((NhuCau!BH$414:BH$418)/5))+SUMPRODUCT((NhuCau!$E$414:$E$418=$C401)*(NhuCau!BH$414:BH$418))),2)</f>
        <v>0</v>
      </c>
      <c r="BE401" s="2" cm="1">
        <f t="array" ref="BE401">ROUND((SUMPRODUCT((NhuCau!$E$414:$E$418=CakyQuyhoach)*((NhuCau!BI$414:BI$418)/10))+SUMPRODUCT((NhuCau!$E$414:$E$418=Kykehoach)*((NhuCau!BI$414:BI$418)/5))+SUMPRODUCT((NhuCau!$E$414:$E$418=$C401)*(NhuCau!BI$414:BI$418))),2)</f>
        <v>0</v>
      </c>
      <c r="BF401" s="2" cm="1">
        <f t="array" ref="BF401">ROUND((SUMPRODUCT((NhuCau!$E$414:$E$418=CakyQuyhoach)*((NhuCau!BJ$414:BJ$418)/10))+SUMPRODUCT((NhuCau!$E$414:$E$418=Kykehoach)*((NhuCau!BJ$414:BJ$418)/5))+SUMPRODUCT((NhuCau!$E$414:$E$418=$C401)*(NhuCau!BJ$414:BJ$418))),2)</f>
        <v>0</v>
      </c>
      <c r="BG401" s="2" cm="1">
        <f t="array" ref="BG401">ROUND((SUMPRODUCT((NhuCau!$E$414:$E$418=CakyQuyhoach)*((NhuCau!BK$414:BK$418)/10))+SUMPRODUCT((NhuCau!$E$414:$E$418=Kykehoach)*((NhuCau!BK$414:BK$418)/5))+SUMPRODUCT((NhuCau!$E$414:$E$418=$C401)*(NhuCau!BK$414:BK$418))),2)</f>
        <v>0</v>
      </c>
    </row>
    <row r="402" spans="1:59" s="5" customFormat="1" ht="16.5" customHeight="1">
      <c r="A402" s="117" t="s">
        <v>42</v>
      </c>
      <c r="B402" s="256"/>
      <c r="C402" s="249" t="str">
        <f t="shared" si="202"/>
        <v>Năm 2030</v>
      </c>
      <c r="D402" s="246" t="s">
        <v>210</v>
      </c>
      <c r="E402" s="257">
        <f t="shared" ref="E402:F402" si="205">E395-E396</f>
        <v>0</v>
      </c>
      <c r="F402" s="8">
        <f t="shared" si="205"/>
        <v>0</v>
      </c>
      <c r="G402" s="8">
        <f t="shared" ref="G402:BG402" si="206">G395-G396</f>
        <v>0</v>
      </c>
      <c r="H402" s="8">
        <f t="shared" si="206"/>
        <v>0</v>
      </c>
      <c r="I402" s="8">
        <f t="shared" si="206"/>
        <v>0</v>
      </c>
      <c r="J402" s="8">
        <f t="shared" si="206"/>
        <v>0</v>
      </c>
      <c r="K402" s="8">
        <f t="shared" si="206"/>
        <v>0</v>
      </c>
      <c r="L402" s="8">
        <f t="shared" si="206"/>
        <v>0</v>
      </c>
      <c r="M402" s="8">
        <f t="shared" si="206"/>
        <v>0</v>
      </c>
      <c r="N402" s="8">
        <f t="shared" si="206"/>
        <v>0</v>
      </c>
      <c r="O402" s="8">
        <f t="shared" si="206"/>
        <v>0</v>
      </c>
      <c r="P402" s="8">
        <f t="shared" si="206"/>
        <v>0</v>
      </c>
      <c r="Q402" s="8">
        <f t="shared" si="206"/>
        <v>0</v>
      </c>
      <c r="R402" s="8">
        <f t="shared" si="206"/>
        <v>0</v>
      </c>
      <c r="S402" s="8">
        <f t="shared" si="206"/>
        <v>0</v>
      </c>
      <c r="T402" s="8">
        <f t="shared" si="206"/>
        <v>0</v>
      </c>
      <c r="U402" s="8">
        <f t="shared" si="206"/>
        <v>0</v>
      </c>
      <c r="V402" s="8">
        <f t="shared" si="206"/>
        <v>0</v>
      </c>
      <c r="W402" s="8">
        <f t="shared" si="206"/>
        <v>0</v>
      </c>
      <c r="X402" s="8">
        <f t="shared" si="206"/>
        <v>0</v>
      </c>
      <c r="Y402" s="8">
        <f t="shared" si="206"/>
        <v>0</v>
      </c>
      <c r="Z402" s="8">
        <f t="shared" si="206"/>
        <v>0</v>
      </c>
      <c r="AA402" s="8">
        <f t="shared" si="206"/>
        <v>0</v>
      </c>
      <c r="AB402" s="8">
        <f t="shared" si="206"/>
        <v>0</v>
      </c>
      <c r="AC402" s="8">
        <f t="shared" si="206"/>
        <v>0</v>
      </c>
      <c r="AD402" s="8">
        <f t="shared" si="206"/>
        <v>0</v>
      </c>
      <c r="AE402" s="8">
        <f t="shared" si="206"/>
        <v>0</v>
      </c>
      <c r="AF402" s="8">
        <f t="shared" si="206"/>
        <v>0</v>
      </c>
      <c r="AG402" s="8">
        <f t="shared" si="206"/>
        <v>0</v>
      </c>
      <c r="AH402" s="8">
        <f t="shared" si="206"/>
        <v>0</v>
      </c>
      <c r="AI402" s="8">
        <f t="shared" si="206"/>
        <v>0</v>
      </c>
      <c r="AJ402" s="8">
        <f t="shared" si="206"/>
        <v>0</v>
      </c>
      <c r="AK402" s="8">
        <f t="shared" si="206"/>
        <v>0</v>
      </c>
      <c r="AL402" s="8">
        <f t="shared" si="206"/>
        <v>0</v>
      </c>
      <c r="AM402" s="8">
        <f t="shared" si="206"/>
        <v>0</v>
      </c>
      <c r="AN402" s="8">
        <f t="shared" si="206"/>
        <v>0</v>
      </c>
      <c r="AO402" s="8">
        <f t="shared" si="206"/>
        <v>0</v>
      </c>
      <c r="AP402" s="8">
        <f t="shared" si="206"/>
        <v>0</v>
      </c>
      <c r="AQ402" s="8">
        <f t="shared" si="206"/>
        <v>0</v>
      </c>
      <c r="AR402" s="8">
        <f t="shared" si="206"/>
        <v>0</v>
      </c>
      <c r="AS402" s="8">
        <f t="shared" si="206"/>
        <v>0</v>
      </c>
      <c r="AT402" s="8">
        <f t="shared" si="206"/>
        <v>0</v>
      </c>
      <c r="AU402" s="8">
        <f t="shared" si="206"/>
        <v>0</v>
      </c>
      <c r="AV402" s="8">
        <f t="shared" si="206"/>
        <v>0</v>
      </c>
      <c r="AW402" s="8">
        <f t="shared" si="206"/>
        <v>0</v>
      </c>
      <c r="AX402" s="8">
        <f t="shared" si="206"/>
        <v>0</v>
      </c>
      <c r="AY402" s="8">
        <f t="shared" si="206"/>
        <v>0</v>
      </c>
      <c r="AZ402" s="8">
        <f t="shared" si="206"/>
        <v>0</v>
      </c>
      <c r="BA402" s="8">
        <f t="shared" si="206"/>
        <v>0</v>
      </c>
      <c r="BB402" s="8">
        <f t="shared" si="206"/>
        <v>0</v>
      </c>
      <c r="BC402" s="8">
        <f t="shared" si="206"/>
        <v>0</v>
      </c>
      <c r="BD402" s="8">
        <f t="shared" si="206"/>
        <v>0</v>
      </c>
      <c r="BE402" s="8">
        <f t="shared" si="206"/>
        <v>0</v>
      </c>
      <c r="BF402" s="8">
        <f t="shared" si="206"/>
        <v>0</v>
      </c>
      <c r="BG402" s="8">
        <f t="shared" si="206"/>
        <v>0</v>
      </c>
    </row>
    <row r="403" spans="1:59" s="5" customFormat="1" ht="16.5" customHeight="1">
      <c r="A403" s="117" t="s">
        <v>42</v>
      </c>
      <c r="B403" s="244"/>
      <c r="C403" s="245" t="s">
        <v>45</v>
      </c>
      <c r="D403" s="246" t="s">
        <v>39</v>
      </c>
      <c r="E403" s="247">
        <f>NhuCau!H419</f>
        <v>0</v>
      </c>
      <c r="F403" s="4">
        <f>NhuCau!I419</f>
        <v>0</v>
      </c>
      <c r="G403" s="4">
        <f>NhuCau!J419</f>
        <v>0</v>
      </c>
      <c r="H403" s="4">
        <f>NhuCau!K419</f>
        <v>0</v>
      </c>
      <c r="I403" s="4">
        <f>NhuCau!L419</f>
        <v>0</v>
      </c>
      <c r="J403" s="4">
        <f>NhuCau!M419</f>
        <v>0</v>
      </c>
      <c r="K403" s="4">
        <f>NhuCau!N419</f>
        <v>0</v>
      </c>
      <c r="L403" s="4">
        <f>NhuCau!O419</f>
        <v>0</v>
      </c>
      <c r="M403" s="4">
        <f>NhuCau!P419</f>
        <v>0</v>
      </c>
      <c r="N403" s="4">
        <f>NhuCau!Q419</f>
        <v>0</v>
      </c>
      <c r="O403" s="4">
        <f>NhuCau!R419</f>
        <v>0</v>
      </c>
      <c r="P403" s="4">
        <f>NhuCau!S419</f>
        <v>0</v>
      </c>
      <c r="Q403" s="4">
        <f>NhuCau!T419</f>
        <v>0</v>
      </c>
      <c r="R403" s="4">
        <f>NhuCau!U419</f>
        <v>0</v>
      </c>
      <c r="S403" s="4">
        <f>NhuCau!V419</f>
        <v>0</v>
      </c>
      <c r="T403" s="4">
        <f>NhuCau!W419</f>
        <v>0</v>
      </c>
      <c r="U403" s="4">
        <f>NhuCau!X419</f>
        <v>0</v>
      </c>
      <c r="V403" s="4">
        <f>NhuCau!Y419</f>
        <v>0</v>
      </c>
      <c r="W403" s="4">
        <f>NhuCau!Z419</f>
        <v>0</v>
      </c>
      <c r="X403" s="4">
        <f>NhuCau!AA419</f>
        <v>0</v>
      </c>
      <c r="Y403" s="4">
        <f>NhuCau!AB419</f>
        <v>0</v>
      </c>
      <c r="Z403" s="4">
        <f>NhuCau!AC419</f>
        <v>0</v>
      </c>
      <c r="AA403" s="4">
        <f>NhuCau!AD419</f>
        <v>0</v>
      </c>
      <c r="AB403" s="4">
        <f>NhuCau!AE419</f>
        <v>0</v>
      </c>
      <c r="AC403" s="4">
        <f>NhuCau!AF419</f>
        <v>0</v>
      </c>
      <c r="AD403" s="4">
        <f>NhuCau!AG419</f>
        <v>0</v>
      </c>
      <c r="AE403" s="4">
        <f>NhuCau!AH419</f>
        <v>0</v>
      </c>
      <c r="AF403" s="4">
        <f>NhuCau!AI419</f>
        <v>0</v>
      </c>
      <c r="AG403" s="4">
        <f>NhuCau!AJ419</f>
        <v>0</v>
      </c>
      <c r="AH403" s="4">
        <f>NhuCau!AK419</f>
        <v>0</v>
      </c>
      <c r="AI403" s="4">
        <f>NhuCau!AL419</f>
        <v>0</v>
      </c>
      <c r="AJ403" s="4">
        <f>NhuCau!AM419</f>
        <v>0</v>
      </c>
      <c r="AK403" s="4">
        <f>NhuCau!AN419</f>
        <v>0</v>
      </c>
      <c r="AL403" s="4">
        <f>NhuCau!AO419</f>
        <v>0</v>
      </c>
      <c r="AM403" s="4">
        <f>NhuCau!AP419</f>
        <v>0</v>
      </c>
      <c r="AN403" s="4">
        <f>NhuCau!AQ419</f>
        <v>0</v>
      </c>
      <c r="AO403" s="4">
        <f>NhuCau!AR419</f>
        <v>0</v>
      </c>
      <c r="AP403" s="4">
        <f>NhuCau!AS419</f>
        <v>0</v>
      </c>
      <c r="AQ403" s="4">
        <f>NhuCau!AT419</f>
        <v>0</v>
      </c>
      <c r="AR403" s="4">
        <f>NhuCau!AU419</f>
        <v>0</v>
      </c>
      <c r="AS403" s="4">
        <f>NhuCau!AV419</f>
        <v>0</v>
      </c>
      <c r="AT403" s="4">
        <f>NhuCau!AW419</f>
        <v>0</v>
      </c>
      <c r="AU403" s="4">
        <f>NhuCau!AX419</f>
        <v>0</v>
      </c>
      <c r="AV403" s="4">
        <f>NhuCau!AY419</f>
        <v>0</v>
      </c>
      <c r="AW403" s="4">
        <f>NhuCau!AZ419</f>
        <v>0</v>
      </c>
      <c r="AX403" s="4">
        <f>NhuCau!BA419</f>
        <v>0</v>
      </c>
      <c r="AY403" s="4">
        <f>NhuCau!BB419</f>
        <v>0</v>
      </c>
      <c r="AZ403" s="4">
        <f>NhuCau!BD419</f>
        <v>0</v>
      </c>
      <c r="BA403" s="4">
        <f>NhuCau!BE419</f>
        <v>0</v>
      </c>
      <c r="BB403" s="4">
        <f>NhuCau!BF419</f>
        <v>0</v>
      </c>
      <c r="BC403" s="4">
        <f>NhuCau!BG419</f>
        <v>0</v>
      </c>
      <c r="BD403" s="4">
        <f>NhuCau!BH419</f>
        <v>0</v>
      </c>
      <c r="BE403" s="4">
        <f>NhuCau!BI419</f>
        <v>0</v>
      </c>
      <c r="BF403" s="4">
        <f>NhuCau!BJ419</f>
        <v>0</v>
      </c>
      <c r="BG403" s="4">
        <f>NhuCau!BK419</f>
        <v>0</v>
      </c>
    </row>
    <row r="404" spans="1:59" s="5" customFormat="1" ht="16.5" customHeight="1">
      <c r="A404" s="117" t="s">
        <v>42</v>
      </c>
      <c r="B404" s="248"/>
      <c r="C404" s="249">
        <f>BANGTINH!O5</f>
        <v>0</v>
      </c>
      <c r="D404" s="246" t="s">
        <v>39</v>
      </c>
      <c r="E404" s="250">
        <f t="shared" ref="E404:F404" si="207">SUM(E405:E409)</f>
        <v>0</v>
      </c>
      <c r="F404" s="6">
        <f t="shared" si="207"/>
        <v>0</v>
      </c>
      <c r="G404" s="6">
        <f t="shared" ref="G404:BG404" si="208">SUM(G405:G409)</f>
        <v>0</v>
      </c>
      <c r="H404" s="6">
        <f t="shared" si="208"/>
        <v>0</v>
      </c>
      <c r="I404" s="6">
        <f t="shared" si="208"/>
        <v>0</v>
      </c>
      <c r="J404" s="6">
        <f t="shared" si="208"/>
        <v>0</v>
      </c>
      <c r="K404" s="6">
        <f t="shared" si="208"/>
        <v>0</v>
      </c>
      <c r="L404" s="6">
        <f t="shared" si="208"/>
        <v>0</v>
      </c>
      <c r="M404" s="6">
        <f t="shared" si="208"/>
        <v>0</v>
      </c>
      <c r="N404" s="6">
        <f t="shared" si="208"/>
        <v>0</v>
      </c>
      <c r="O404" s="6">
        <f t="shared" si="208"/>
        <v>0</v>
      </c>
      <c r="P404" s="6">
        <f t="shared" si="208"/>
        <v>0</v>
      </c>
      <c r="Q404" s="6">
        <f t="shared" si="208"/>
        <v>0</v>
      </c>
      <c r="R404" s="6">
        <f t="shared" si="208"/>
        <v>0</v>
      </c>
      <c r="S404" s="6">
        <f t="shared" si="208"/>
        <v>0</v>
      </c>
      <c r="T404" s="6">
        <f t="shared" si="208"/>
        <v>0</v>
      </c>
      <c r="U404" s="6">
        <f t="shared" si="208"/>
        <v>0</v>
      </c>
      <c r="V404" s="6">
        <f t="shared" si="208"/>
        <v>0</v>
      </c>
      <c r="W404" s="6">
        <f t="shared" si="208"/>
        <v>0</v>
      </c>
      <c r="X404" s="6">
        <f t="shared" si="208"/>
        <v>0</v>
      </c>
      <c r="Y404" s="6">
        <f t="shared" si="208"/>
        <v>0</v>
      </c>
      <c r="Z404" s="6">
        <f t="shared" si="208"/>
        <v>0</v>
      </c>
      <c r="AA404" s="6">
        <f t="shared" si="208"/>
        <v>0</v>
      </c>
      <c r="AB404" s="6">
        <f t="shared" si="208"/>
        <v>0</v>
      </c>
      <c r="AC404" s="6">
        <f t="shared" si="208"/>
        <v>0</v>
      </c>
      <c r="AD404" s="6">
        <f t="shared" si="208"/>
        <v>0</v>
      </c>
      <c r="AE404" s="6">
        <f t="shared" si="208"/>
        <v>0</v>
      </c>
      <c r="AF404" s="6">
        <f t="shared" si="208"/>
        <v>0</v>
      </c>
      <c r="AG404" s="6">
        <f t="shared" si="208"/>
        <v>0</v>
      </c>
      <c r="AH404" s="6">
        <f t="shared" si="208"/>
        <v>0</v>
      </c>
      <c r="AI404" s="6">
        <f t="shared" si="208"/>
        <v>0</v>
      </c>
      <c r="AJ404" s="6">
        <f t="shared" si="208"/>
        <v>0</v>
      </c>
      <c r="AK404" s="6">
        <f t="shared" si="208"/>
        <v>0</v>
      </c>
      <c r="AL404" s="6">
        <f t="shared" si="208"/>
        <v>0</v>
      </c>
      <c r="AM404" s="6">
        <f t="shared" si="208"/>
        <v>0</v>
      </c>
      <c r="AN404" s="6">
        <f t="shared" si="208"/>
        <v>0</v>
      </c>
      <c r="AO404" s="6">
        <f t="shared" si="208"/>
        <v>0</v>
      </c>
      <c r="AP404" s="6">
        <f t="shared" si="208"/>
        <v>0</v>
      </c>
      <c r="AQ404" s="6">
        <f t="shared" si="208"/>
        <v>0</v>
      </c>
      <c r="AR404" s="6">
        <f t="shared" si="208"/>
        <v>0</v>
      </c>
      <c r="AS404" s="6">
        <f t="shared" si="208"/>
        <v>0</v>
      </c>
      <c r="AT404" s="6">
        <f t="shared" si="208"/>
        <v>0</v>
      </c>
      <c r="AU404" s="6">
        <f t="shared" si="208"/>
        <v>0</v>
      </c>
      <c r="AV404" s="6">
        <f t="shared" si="208"/>
        <v>0</v>
      </c>
      <c r="AW404" s="6">
        <f t="shared" si="208"/>
        <v>0</v>
      </c>
      <c r="AX404" s="6">
        <f t="shared" si="208"/>
        <v>0</v>
      </c>
      <c r="AY404" s="6">
        <f t="shared" si="208"/>
        <v>0</v>
      </c>
      <c r="AZ404" s="6">
        <f t="shared" si="208"/>
        <v>0</v>
      </c>
      <c r="BA404" s="6">
        <f t="shared" si="208"/>
        <v>0</v>
      </c>
      <c r="BB404" s="6">
        <f t="shared" si="208"/>
        <v>0</v>
      </c>
      <c r="BC404" s="6">
        <f t="shared" si="208"/>
        <v>0</v>
      </c>
      <c r="BD404" s="6">
        <f t="shared" si="208"/>
        <v>0</v>
      </c>
      <c r="BE404" s="6">
        <f t="shared" si="208"/>
        <v>0</v>
      </c>
      <c r="BF404" s="6">
        <f t="shared" si="208"/>
        <v>0</v>
      </c>
      <c r="BG404" s="6">
        <f t="shared" si="208"/>
        <v>0</v>
      </c>
    </row>
    <row r="405" spans="1:59" s="1" customFormat="1" ht="16.5" customHeight="1">
      <c r="A405" s="251" t="s">
        <v>42</v>
      </c>
      <c r="B405" s="252"/>
      <c r="C405" s="253" t="str">
        <f>BANGTINH!O6</f>
        <v>Năm 2025</v>
      </c>
      <c r="D405" s="246" t="s">
        <v>39</v>
      </c>
      <c r="E405" s="255">
        <f>SUM(F405:BG405)</f>
        <v>0</v>
      </c>
      <c r="F405" s="2">
        <f>ROUND((SUMPRODUCT((NhuCau!$E$420:$E$424=CakyQuyhoach)*((NhuCau!I$420:I$424)/10))+SUMPRODUCT((NhuCau!$E$420:$E$424=Kykehoach)*((NhuCau!I$420:I$424)/5))+SUMPRODUCT((NhuCau!$E$420:$E$424=$C405)*(NhuCau!I$420:I$424))),2)</f>
        <v>0</v>
      </c>
      <c r="G405" s="2">
        <f>ROUND((SUMPRODUCT((NhuCau!$E$420:$E$424=CakyQuyhoach)*((NhuCau!J$420:J$424)/10))+SUMPRODUCT((NhuCau!$E$420:$E$424=Kykehoach)*((NhuCau!J$420:J$424)/5))+SUMPRODUCT((NhuCau!$E$420:$E$424=$C405)*(NhuCau!J$420:J$424))),2)</f>
        <v>0</v>
      </c>
      <c r="H405" s="2">
        <f>ROUND((SUMPRODUCT((NhuCau!$E$420:$E$424=CakyQuyhoach)*((NhuCau!K$420:K$424)/10))+SUMPRODUCT((NhuCau!$E$420:$E$424=Kykehoach)*((NhuCau!K$420:K$424)/5))+SUMPRODUCT((NhuCau!$E$420:$E$424=$C405)*(NhuCau!K$420:K$424))),2)</f>
        <v>0</v>
      </c>
      <c r="I405" s="2">
        <f>ROUND((SUMPRODUCT((NhuCau!$E$420:$E$424=CakyQuyhoach)*((NhuCau!L$420:L$424)/10))+SUMPRODUCT((NhuCau!$E$420:$E$424=Kykehoach)*((NhuCau!L$420:L$424)/5))+SUMPRODUCT((NhuCau!$E$420:$E$424=$C405)*(NhuCau!L$420:L$424))),2)</f>
        <v>0</v>
      </c>
      <c r="J405" s="2">
        <f>ROUND((SUMPRODUCT((NhuCau!$E$420:$E$424=CakyQuyhoach)*((NhuCau!M$420:M$424)/10))+SUMPRODUCT((NhuCau!$E$420:$E$424=Kykehoach)*((NhuCau!M$420:M$424)/5))+SUMPRODUCT((NhuCau!$E$420:$E$424=$C405)*(NhuCau!M$420:M$424))),2)</f>
        <v>0</v>
      </c>
      <c r="K405" s="2">
        <f>ROUND((SUMPRODUCT((NhuCau!$E$420:$E$424=CakyQuyhoach)*((NhuCau!N$420:N$424)/10))+SUMPRODUCT((NhuCau!$E$420:$E$424=Kykehoach)*((NhuCau!N$420:N$424)/5))+SUMPRODUCT((NhuCau!$E$420:$E$424=$C405)*(NhuCau!N$420:N$424))),2)</f>
        <v>0</v>
      </c>
      <c r="L405" s="2">
        <f>ROUND((SUMPRODUCT((NhuCau!$E$420:$E$424=CakyQuyhoach)*((NhuCau!O$420:O$424)/10))+SUMPRODUCT((NhuCau!$E$420:$E$424=Kykehoach)*((NhuCau!O$420:O$424)/5))+SUMPRODUCT((NhuCau!$E$420:$E$424=$C405)*(NhuCau!O$420:O$424))),2)</f>
        <v>0</v>
      </c>
      <c r="M405" s="2">
        <f>ROUND((SUMPRODUCT((NhuCau!$E$420:$E$424=CakyQuyhoach)*((NhuCau!P$420:P$424)/10))+SUMPRODUCT((NhuCau!$E$420:$E$424=Kykehoach)*((NhuCau!P$420:P$424)/5))+SUMPRODUCT((NhuCau!$E$420:$E$424=$C405)*(NhuCau!P$420:P$424))),2)</f>
        <v>0</v>
      </c>
      <c r="N405" s="2">
        <f>ROUND((SUMPRODUCT((NhuCau!$E$420:$E$424=CakyQuyhoach)*((NhuCau!Q$420:Q$424)/10))+SUMPRODUCT((NhuCau!$E$420:$E$424=Kykehoach)*((NhuCau!Q$420:Q$424)/5))+SUMPRODUCT((NhuCau!$E$420:$E$424=$C405)*(NhuCau!Q$420:Q$424))),2)</f>
        <v>0</v>
      </c>
      <c r="O405" s="2">
        <f>ROUND((SUMPRODUCT((NhuCau!$E$420:$E$424=CakyQuyhoach)*((NhuCau!R$420:R$424)/10))+SUMPRODUCT((NhuCau!$E$420:$E$424=Kykehoach)*((NhuCau!R$420:R$424)/5))+SUMPRODUCT((NhuCau!$E$420:$E$424=$C405)*(NhuCau!R$420:R$424))),2)</f>
        <v>0</v>
      </c>
      <c r="P405" s="2">
        <f>ROUND((SUMPRODUCT((NhuCau!$E$420:$E$424=CakyQuyhoach)*((NhuCau!S$420:S$424)/10))+SUMPRODUCT((NhuCau!$E$420:$E$424=Kykehoach)*((NhuCau!S$420:S$424)/5))+SUMPRODUCT((NhuCau!$E$420:$E$424=$C405)*(NhuCau!S$420:S$424))),2)</f>
        <v>0</v>
      </c>
      <c r="Q405" s="2">
        <f>ROUND((SUMPRODUCT((NhuCau!$E$420:$E$424=CakyQuyhoach)*((NhuCau!T$420:T$424)/10))+SUMPRODUCT((NhuCau!$E$420:$E$424=Kykehoach)*((NhuCau!T$420:T$424)/5))+SUMPRODUCT((NhuCau!$E$420:$E$424=$C405)*(NhuCau!T$420:T$424))),2)</f>
        <v>0</v>
      </c>
      <c r="R405" s="2">
        <f>ROUND((SUMPRODUCT((NhuCau!$E$420:$E$424=CakyQuyhoach)*((NhuCau!U$420:U$424)/10))+SUMPRODUCT((NhuCau!$E$420:$E$424=Kykehoach)*((NhuCau!U$420:U$424)/5))+SUMPRODUCT((NhuCau!$E$420:$E$424=$C405)*(NhuCau!U$420:U$424))),2)</f>
        <v>0</v>
      </c>
      <c r="S405" s="2">
        <f>ROUND((SUMPRODUCT((NhuCau!$E$420:$E$424=CakyQuyhoach)*((NhuCau!V$420:V$424)/10))+SUMPRODUCT((NhuCau!$E$420:$E$424=Kykehoach)*((NhuCau!V$420:V$424)/5))+SUMPRODUCT((NhuCau!$E$420:$E$424=$C405)*(NhuCau!V$420:V$424))),2)</f>
        <v>0</v>
      </c>
      <c r="T405" s="2">
        <f>ROUND((SUMPRODUCT((NhuCau!$E$420:$E$424=CakyQuyhoach)*((NhuCau!W$420:W$424)/10))+SUMPRODUCT((NhuCau!$E$420:$E$424=Kykehoach)*((NhuCau!W$420:W$424)/5))+SUMPRODUCT((NhuCau!$E$420:$E$424=$C405)*(NhuCau!W$420:W$424))),2)</f>
        <v>0</v>
      </c>
      <c r="U405" s="2">
        <f>ROUND((SUMPRODUCT((NhuCau!$E$420:$E$424=CakyQuyhoach)*((NhuCau!X$420:X$424)/10))+SUMPRODUCT((NhuCau!$E$420:$E$424=Kykehoach)*((NhuCau!X$420:X$424)/5))+SUMPRODUCT((NhuCau!$E$420:$E$424=$C405)*(NhuCau!X$420:X$424))),2)</f>
        <v>0</v>
      </c>
      <c r="V405" s="2">
        <f>ROUND((SUMPRODUCT((NhuCau!$E$420:$E$424=CakyQuyhoach)*((NhuCau!Y$420:Y$424)/10))+SUMPRODUCT((NhuCau!$E$420:$E$424=Kykehoach)*((NhuCau!Y$420:Y$424)/5))+SUMPRODUCT((NhuCau!$E$420:$E$424=$C405)*(NhuCau!Y$420:Y$424))),2)</f>
        <v>0</v>
      </c>
      <c r="W405" s="2">
        <f>ROUND((SUMPRODUCT((NhuCau!$E$420:$E$424=CakyQuyhoach)*((NhuCau!Z$420:Z$424)/10))+SUMPRODUCT((NhuCau!$E$420:$E$424=Kykehoach)*((NhuCau!Z$420:Z$424)/5))+SUMPRODUCT((NhuCau!$E$420:$E$424=$C405)*(NhuCau!Z$420:Z$424))),2)</f>
        <v>0</v>
      </c>
      <c r="X405" s="2">
        <f>ROUND((SUMPRODUCT((NhuCau!$E$420:$E$424=CakyQuyhoach)*((NhuCau!AA$420:AA$424)/10))+SUMPRODUCT((NhuCau!$E$420:$E$424=Kykehoach)*((NhuCau!AA$420:AA$424)/5))+SUMPRODUCT((NhuCau!$E$420:$E$424=$C405)*(NhuCau!AA$420:AA$424))),2)</f>
        <v>0</v>
      </c>
      <c r="Y405" s="2">
        <f>ROUND((SUMPRODUCT((NhuCau!$E$420:$E$424=CakyQuyhoach)*((NhuCau!AB$420:AB$424)/10))+SUMPRODUCT((NhuCau!$E$420:$E$424=Kykehoach)*((NhuCau!AB$420:AB$424)/5))+SUMPRODUCT((NhuCau!$E$420:$E$424=$C405)*(NhuCau!AB$420:AB$424))),2)</f>
        <v>0</v>
      </c>
      <c r="Z405" s="2">
        <f>ROUND((SUMPRODUCT((NhuCau!$E$420:$E$424=CakyQuyhoach)*((NhuCau!AC$420:AC$424)/10))+SUMPRODUCT((NhuCau!$E$420:$E$424=Kykehoach)*((NhuCau!AC$420:AC$424)/5))+SUMPRODUCT((NhuCau!$E$420:$E$424=$C405)*(NhuCau!AC$420:AC$424))),2)</f>
        <v>0</v>
      </c>
      <c r="AA405" s="2">
        <f>ROUND((SUMPRODUCT((NhuCau!$E$420:$E$424=CakyQuyhoach)*((NhuCau!AD$420:AD$424)/10))+SUMPRODUCT((NhuCau!$E$420:$E$424=Kykehoach)*((NhuCau!AD$420:AD$424)/5))+SUMPRODUCT((NhuCau!$E$420:$E$424=$C405)*(NhuCau!AD$420:AD$424))),2)</f>
        <v>0</v>
      </c>
      <c r="AB405" s="2">
        <f>ROUND((SUMPRODUCT((NhuCau!$E$420:$E$424=CakyQuyhoach)*((NhuCau!AE$420:AE$424)/10))+SUMPRODUCT((NhuCau!$E$420:$E$424=Kykehoach)*((NhuCau!AE$420:AE$424)/5))+SUMPRODUCT((NhuCau!$E$420:$E$424=$C405)*(NhuCau!AE$420:AE$424))),2)</f>
        <v>0</v>
      </c>
      <c r="AC405" s="2">
        <f>ROUND((SUMPRODUCT((NhuCau!$E$420:$E$424=CakyQuyhoach)*((NhuCau!AF$420:AF$424)/10))+SUMPRODUCT((NhuCau!$E$420:$E$424=Kykehoach)*((NhuCau!AF$420:AF$424)/5))+SUMPRODUCT((NhuCau!$E$420:$E$424=$C405)*(NhuCau!AF$420:AF$424))),2)</f>
        <v>0</v>
      </c>
      <c r="AD405" s="2">
        <f>ROUND((SUMPRODUCT((NhuCau!$E$420:$E$424=CakyQuyhoach)*((NhuCau!AG$420:AG$424)/10))+SUMPRODUCT((NhuCau!$E$420:$E$424=Kykehoach)*((NhuCau!AG$420:AG$424)/5))+SUMPRODUCT((NhuCau!$E$420:$E$424=$C405)*(NhuCau!AG$420:AG$424))),2)</f>
        <v>0</v>
      </c>
      <c r="AE405" s="2">
        <f>ROUND((SUMPRODUCT((NhuCau!$E$420:$E$424=CakyQuyhoach)*((NhuCau!AH$420:AH$424)/10))+SUMPRODUCT((NhuCau!$E$420:$E$424=Kykehoach)*((NhuCau!AH$420:AH$424)/5))+SUMPRODUCT((NhuCau!$E$420:$E$424=$C405)*(NhuCau!AH$420:AH$424))),2)</f>
        <v>0</v>
      </c>
      <c r="AF405" s="2">
        <f>ROUND((SUMPRODUCT((NhuCau!$E$420:$E$424=CakyQuyhoach)*((NhuCau!AI$420:AI$424)/10))+SUMPRODUCT((NhuCau!$E$420:$E$424=Kykehoach)*((NhuCau!AI$420:AI$424)/5))+SUMPRODUCT((NhuCau!$E$420:$E$424=$C405)*(NhuCau!AI$420:AI$424))),2)</f>
        <v>0</v>
      </c>
      <c r="AG405" s="2">
        <f>ROUND((SUMPRODUCT((NhuCau!$E$420:$E$424=CakyQuyhoach)*((NhuCau!AJ$420:AJ$424)/10))+SUMPRODUCT((NhuCau!$E$420:$E$424=Kykehoach)*((NhuCau!AJ$420:AJ$424)/5))+SUMPRODUCT((NhuCau!$E$420:$E$424=$C405)*(NhuCau!AJ$420:AJ$424))),2)</f>
        <v>0</v>
      </c>
      <c r="AH405" s="2">
        <f>ROUND((SUMPRODUCT((NhuCau!$E$420:$E$424=CakyQuyhoach)*((NhuCau!AK$420:AK$424)/10))+SUMPRODUCT((NhuCau!$E$420:$E$424=Kykehoach)*((NhuCau!AK$420:AK$424)/5))+SUMPRODUCT((NhuCau!$E$420:$E$424=$C405)*(NhuCau!AK$420:AK$424))),2)</f>
        <v>0</v>
      </c>
      <c r="AI405" s="2">
        <f>ROUND((SUMPRODUCT((NhuCau!$E$420:$E$424=CakyQuyhoach)*((NhuCau!AL$420:AL$424)/10))+SUMPRODUCT((NhuCau!$E$420:$E$424=Kykehoach)*((NhuCau!AL$420:AL$424)/5))+SUMPRODUCT((NhuCau!$E$420:$E$424=$C405)*(NhuCau!AL$420:AL$424))),2)</f>
        <v>0</v>
      </c>
      <c r="AJ405" s="2">
        <f>ROUND((SUMPRODUCT((NhuCau!$E$420:$E$424=CakyQuyhoach)*((NhuCau!AM$420:AM$424)/10))+SUMPRODUCT((NhuCau!$E$420:$E$424=Kykehoach)*((NhuCau!AM$420:AM$424)/5))+SUMPRODUCT((NhuCau!$E$420:$E$424=$C405)*(NhuCau!AM$420:AM$424))),2)</f>
        <v>0</v>
      </c>
      <c r="AK405" s="2">
        <f>ROUND((SUMPRODUCT((NhuCau!$E$420:$E$424=CakyQuyhoach)*((NhuCau!AN$420:AN$424)/10))+SUMPRODUCT((NhuCau!$E$420:$E$424=Kykehoach)*((NhuCau!AN$420:AN$424)/5))+SUMPRODUCT((NhuCau!$E$420:$E$424=$C405)*(NhuCau!AN$420:AN$424))),2)</f>
        <v>0</v>
      </c>
      <c r="AL405" s="2">
        <f>ROUND((SUMPRODUCT((NhuCau!$E$420:$E$424=CakyQuyhoach)*((NhuCau!AO$420:AO$424)/10))+SUMPRODUCT((NhuCau!$E$420:$E$424=Kykehoach)*((NhuCau!AO$420:AO$424)/5))+SUMPRODUCT((NhuCau!$E$420:$E$424=$C405)*(NhuCau!AO$420:AO$424))),2)</f>
        <v>0</v>
      </c>
      <c r="AM405" s="2">
        <f>ROUND((SUMPRODUCT((NhuCau!$E$420:$E$424=CakyQuyhoach)*((NhuCau!AP$420:AP$424)/10))+SUMPRODUCT((NhuCau!$E$420:$E$424=Kykehoach)*((NhuCau!AP$420:AP$424)/5))+SUMPRODUCT((NhuCau!$E$420:$E$424=$C405)*(NhuCau!AP$420:AP$424))),2)</f>
        <v>0</v>
      </c>
      <c r="AN405" s="2">
        <f>ROUND((SUMPRODUCT((NhuCau!$E$420:$E$424=CakyQuyhoach)*((NhuCau!AQ$420:AQ$424)/10))+SUMPRODUCT((NhuCau!$E$420:$E$424=Kykehoach)*((NhuCau!AQ$420:AQ$424)/5))+SUMPRODUCT((NhuCau!$E$420:$E$424=$C405)*(NhuCau!AQ$420:AQ$424))),2)</f>
        <v>0</v>
      </c>
      <c r="AO405" s="2">
        <f>ROUND((SUMPRODUCT((NhuCau!$E$420:$E$424=CakyQuyhoach)*((NhuCau!AR$420:AR$424)/10))+SUMPRODUCT((NhuCau!$E$420:$E$424=Kykehoach)*((NhuCau!AR$420:AR$424)/5))+SUMPRODUCT((NhuCau!$E$420:$E$424=$C405)*(NhuCau!AR$420:AR$424))),2)</f>
        <v>0</v>
      </c>
      <c r="AP405" s="2">
        <f>ROUND((SUMPRODUCT((NhuCau!$E$420:$E$424=CakyQuyhoach)*((NhuCau!AS$420:AS$424)/10))+SUMPRODUCT((NhuCau!$E$420:$E$424=Kykehoach)*((NhuCau!AS$420:AS$424)/5))+SUMPRODUCT((NhuCau!$E$420:$E$424=$C405)*(NhuCau!AS$420:AS$424))),2)</f>
        <v>0</v>
      </c>
      <c r="AQ405" s="2">
        <f>ROUND((SUMPRODUCT((NhuCau!$E$420:$E$424=CakyQuyhoach)*((NhuCau!AT$420:AT$424)/10))+SUMPRODUCT((NhuCau!$E$420:$E$424=Kykehoach)*((NhuCau!AT$420:AT$424)/5))+SUMPRODUCT((NhuCau!$E$420:$E$424=$C405)*(NhuCau!AT$420:AT$424))),2)</f>
        <v>0</v>
      </c>
      <c r="AR405" s="2">
        <f>ROUND((SUMPRODUCT((NhuCau!$E$420:$E$424=CakyQuyhoach)*((NhuCau!AU$420:AU$424)/10))+SUMPRODUCT((NhuCau!$E$420:$E$424=Kykehoach)*((NhuCau!AU$420:AU$424)/5))+SUMPRODUCT((NhuCau!$E$420:$E$424=$C405)*(NhuCau!AU$420:AU$424))),2)</f>
        <v>0</v>
      </c>
      <c r="AS405" s="2">
        <f>ROUND((SUMPRODUCT((NhuCau!$E$420:$E$424=CakyQuyhoach)*((NhuCau!AV$420:AV$424)/10))+SUMPRODUCT((NhuCau!$E$420:$E$424=Kykehoach)*((NhuCau!AV$420:AV$424)/5))+SUMPRODUCT((NhuCau!$E$420:$E$424=$C405)*(NhuCau!AV$420:AV$424))),2)</f>
        <v>0</v>
      </c>
      <c r="AT405" s="2">
        <f>ROUND((SUMPRODUCT((NhuCau!$E$420:$E$424=CakyQuyhoach)*((NhuCau!AW$420:AW$424)/10))+SUMPRODUCT((NhuCau!$E$420:$E$424=Kykehoach)*((NhuCau!AW$420:AW$424)/5))+SUMPRODUCT((NhuCau!$E$420:$E$424=$C405)*(NhuCau!AW$420:AW$424))),2)</f>
        <v>0</v>
      </c>
      <c r="AU405" s="2">
        <f>ROUND((SUMPRODUCT((NhuCau!$E$420:$E$424=CakyQuyhoach)*((NhuCau!AX$420:AX$424)/10))+SUMPRODUCT((NhuCau!$E$420:$E$424=Kykehoach)*((NhuCau!AX$420:AX$424)/5))+SUMPRODUCT((NhuCau!$E$420:$E$424=$C405)*(NhuCau!AX$420:AX$424))),2)</f>
        <v>0</v>
      </c>
      <c r="AV405" s="2">
        <f>ROUND((SUMPRODUCT((NhuCau!$E$420:$E$424=CakyQuyhoach)*((NhuCau!AY$420:AY$424)/10))+SUMPRODUCT((NhuCau!$E$420:$E$424=Kykehoach)*((NhuCau!AY$420:AY$424)/5))+SUMPRODUCT((NhuCau!$E$420:$E$424=$C405)*(NhuCau!AY$420:AY$424))),2)</f>
        <v>0</v>
      </c>
      <c r="AW405" s="2">
        <f>ROUND((SUMPRODUCT((NhuCau!$E$420:$E$424=CakyQuyhoach)*((NhuCau!AZ$420:AZ$424)/10))+SUMPRODUCT((NhuCau!$E$420:$E$424=Kykehoach)*((NhuCau!AZ$420:AZ$424)/5))+SUMPRODUCT((NhuCau!$E$420:$E$424=$C405)*(NhuCau!AZ$420:AZ$424))),2)</f>
        <v>0</v>
      </c>
      <c r="AX405" s="2">
        <f>ROUND((SUMPRODUCT((NhuCau!$E$420:$E$424=CakyQuyhoach)*((NhuCau!BA$420:BA$424)/10))+SUMPRODUCT((NhuCau!$E$420:$E$424=Kykehoach)*((NhuCau!BA$420:BA$424)/5))+SUMPRODUCT((NhuCau!$E$420:$E$424=$C405)*(NhuCau!BA$420:BA$424))),2)</f>
        <v>0</v>
      </c>
      <c r="AY405" s="2">
        <f>ROUND((SUMPRODUCT((NhuCau!$E$420:$E$424=CakyQuyhoach)*((NhuCau!BB$420:BB$424)/10))+SUMPRODUCT((NhuCau!$E$420:$E$424=Kykehoach)*((NhuCau!BB$420:BB$424)/5))+SUMPRODUCT((NhuCau!$E$420:$E$424=$C405)*(NhuCau!BB$420:BB$424))),2)</f>
        <v>0</v>
      </c>
      <c r="AZ405" s="2">
        <f>ROUND((SUMPRODUCT((NhuCau!$E$420:$E$424=CakyQuyhoach)*((NhuCau!BD$420:BD$424)/10))+SUMPRODUCT((NhuCau!$E$420:$E$424=Kykehoach)*((NhuCau!BD$420:BD$424)/5))+SUMPRODUCT((NhuCau!$E$420:$E$424=$C405)*(NhuCau!BD$420:BD$424))),2)</f>
        <v>0</v>
      </c>
      <c r="BA405" s="2">
        <f>ROUND((SUMPRODUCT((NhuCau!$E$420:$E$424=CakyQuyhoach)*((NhuCau!BE$420:BE$424)/10))+SUMPRODUCT((NhuCau!$E$420:$E$424=Kykehoach)*((NhuCau!BE$420:BE$424)/5))+SUMPRODUCT((NhuCau!$E$420:$E$424=$C405)*(NhuCau!BE$420:BE$424))),2)</f>
        <v>0</v>
      </c>
      <c r="BB405" s="2">
        <f>ROUND((SUMPRODUCT((NhuCau!$E$420:$E$424=CakyQuyhoach)*((NhuCau!BF$420:BF$424)/10))+SUMPRODUCT((NhuCau!$E$420:$E$424=Kykehoach)*((NhuCau!BF$420:BF$424)/5))+SUMPRODUCT((NhuCau!$E$420:$E$424=$C405)*(NhuCau!BF$420:BF$424))),2)</f>
        <v>0</v>
      </c>
      <c r="BC405" s="2">
        <f>ROUND((SUMPRODUCT((NhuCau!$E$420:$E$424=CakyQuyhoach)*((NhuCau!BG$420:BG$424)/10))+SUMPRODUCT((NhuCau!$E$420:$E$424=Kykehoach)*((NhuCau!BG$420:BG$424)/5))+SUMPRODUCT((NhuCau!$E$420:$E$424=$C405)*(NhuCau!BG$420:BG$424))),2)</f>
        <v>0</v>
      </c>
      <c r="BD405" s="2">
        <f>ROUND((SUMPRODUCT((NhuCau!$E$420:$E$424=CakyQuyhoach)*((NhuCau!BH$420:BH$424)/10))+SUMPRODUCT((NhuCau!$E$420:$E$424=Kykehoach)*((NhuCau!BH$420:BH$424)/5))+SUMPRODUCT((NhuCau!$E$420:$E$424=$C405)*(NhuCau!BH$420:BH$424))),2)</f>
        <v>0</v>
      </c>
      <c r="BE405" s="2">
        <f>ROUND((SUMPRODUCT((NhuCau!$E$420:$E$424=CakyQuyhoach)*((NhuCau!BI$420:BI$424)/10))+SUMPRODUCT((NhuCau!$E$420:$E$424=Kykehoach)*((NhuCau!BI$420:BI$424)/5))+SUMPRODUCT((NhuCau!$E$420:$E$424=$C405)*(NhuCau!BI$420:BI$424))),2)</f>
        <v>0</v>
      </c>
      <c r="BF405" s="2">
        <f>ROUND((SUMPRODUCT((NhuCau!$E$420:$E$424=CakyQuyhoach)*((NhuCau!BJ$420:BJ$424)/10))+SUMPRODUCT((NhuCau!$E$420:$E$424=Kykehoach)*((NhuCau!BJ$420:BJ$424)/5))+SUMPRODUCT((NhuCau!$E$420:$E$424=$C405)*(NhuCau!BJ$420:BJ$424))),2)</f>
        <v>0</v>
      </c>
      <c r="BG405" s="2">
        <f>ROUND((SUMPRODUCT((NhuCau!$E$420:$E$424=CakyQuyhoach)*((NhuCau!BK$420:BK$424)/10))+SUMPRODUCT((NhuCau!$E$420:$E$424=Kykehoach)*((NhuCau!BK$420:BK$424)/5))+SUMPRODUCT((NhuCau!$E$420:$E$424=$C405)*(NhuCau!BK$420:BK$424))),2)</f>
        <v>0</v>
      </c>
    </row>
    <row r="406" spans="1:59" s="1" customFormat="1" ht="16.5" customHeight="1">
      <c r="A406" s="251" t="s">
        <v>42</v>
      </c>
      <c r="B406" s="252"/>
      <c r="C406" s="253" t="str">
        <f>BANGTINH!O7</f>
        <v>Năm 2026</v>
      </c>
      <c r="D406" s="246" t="s">
        <v>39</v>
      </c>
      <c r="E406" s="255">
        <f>SUM(F406:BG406)</f>
        <v>0</v>
      </c>
      <c r="F406" s="2">
        <f>ROUND((SUMPRODUCT((NhuCau!$E$420:$E$424=CakyQuyhoach)*((NhuCau!I$420:I$424)/10))+SUMPRODUCT((NhuCau!$E$420:$E$424=Kykehoach)*((NhuCau!I$420:I$424)/5))+SUMPRODUCT((NhuCau!$E$420:$E$424=$C406)*(NhuCau!I$420:I$424))),2)</f>
        <v>0</v>
      </c>
      <c r="G406" s="2">
        <f>ROUND((SUMPRODUCT((NhuCau!$E$420:$E$424=CakyQuyhoach)*((NhuCau!J$420:J$424)/10))+SUMPRODUCT((NhuCau!$E$420:$E$424=Kykehoach)*((NhuCau!J$420:J$424)/5))+SUMPRODUCT((NhuCau!$E$420:$E$424=$C406)*(NhuCau!J$420:J$424))),2)</f>
        <v>0</v>
      </c>
      <c r="H406" s="2">
        <f>ROUND((SUMPRODUCT((NhuCau!$E$420:$E$424=CakyQuyhoach)*((NhuCau!K$420:K$424)/10))+SUMPRODUCT((NhuCau!$E$420:$E$424=Kykehoach)*((NhuCau!K$420:K$424)/5))+SUMPRODUCT((NhuCau!$E$420:$E$424=$C406)*(NhuCau!K$420:K$424))),2)</f>
        <v>0</v>
      </c>
      <c r="I406" s="2">
        <f>ROUND((SUMPRODUCT((NhuCau!$E$420:$E$424=CakyQuyhoach)*((NhuCau!L$420:L$424)/10))+SUMPRODUCT((NhuCau!$E$420:$E$424=Kykehoach)*((NhuCau!L$420:L$424)/5))+SUMPRODUCT((NhuCau!$E$420:$E$424=$C406)*(NhuCau!L$420:L$424))),2)</f>
        <v>0</v>
      </c>
      <c r="J406" s="2">
        <f>ROUND((SUMPRODUCT((NhuCau!$E$420:$E$424=CakyQuyhoach)*((NhuCau!M$420:M$424)/10))+SUMPRODUCT((NhuCau!$E$420:$E$424=Kykehoach)*((NhuCau!M$420:M$424)/5))+SUMPRODUCT((NhuCau!$E$420:$E$424=$C406)*(NhuCau!M$420:M$424))),2)</f>
        <v>0</v>
      </c>
      <c r="K406" s="2">
        <f>ROUND((SUMPRODUCT((NhuCau!$E$420:$E$424=CakyQuyhoach)*((NhuCau!N$420:N$424)/10))+SUMPRODUCT((NhuCau!$E$420:$E$424=Kykehoach)*((NhuCau!N$420:N$424)/5))+SUMPRODUCT((NhuCau!$E$420:$E$424=$C406)*(NhuCau!N$420:N$424))),2)</f>
        <v>0</v>
      </c>
      <c r="L406" s="2">
        <f>ROUND((SUMPRODUCT((NhuCau!$E$420:$E$424=CakyQuyhoach)*((NhuCau!O$420:O$424)/10))+SUMPRODUCT((NhuCau!$E$420:$E$424=Kykehoach)*((NhuCau!O$420:O$424)/5))+SUMPRODUCT((NhuCau!$E$420:$E$424=$C406)*(NhuCau!O$420:O$424))),2)</f>
        <v>0</v>
      </c>
      <c r="M406" s="2">
        <f>ROUND((SUMPRODUCT((NhuCau!$E$420:$E$424=CakyQuyhoach)*((NhuCau!P$420:P$424)/10))+SUMPRODUCT((NhuCau!$E$420:$E$424=Kykehoach)*((NhuCau!P$420:P$424)/5))+SUMPRODUCT((NhuCau!$E$420:$E$424=$C406)*(NhuCau!P$420:P$424))),2)</f>
        <v>0</v>
      </c>
      <c r="N406" s="2">
        <f>ROUND((SUMPRODUCT((NhuCau!$E$420:$E$424=CakyQuyhoach)*((NhuCau!Q$420:Q$424)/10))+SUMPRODUCT((NhuCau!$E$420:$E$424=Kykehoach)*((NhuCau!Q$420:Q$424)/5))+SUMPRODUCT((NhuCau!$E$420:$E$424=$C406)*(NhuCau!Q$420:Q$424))),2)</f>
        <v>0</v>
      </c>
      <c r="O406" s="2">
        <f>ROUND((SUMPRODUCT((NhuCau!$E$420:$E$424=CakyQuyhoach)*((NhuCau!R$420:R$424)/10))+SUMPRODUCT((NhuCau!$E$420:$E$424=Kykehoach)*((NhuCau!R$420:R$424)/5))+SUMPRODUCT((NhuCau!$E$420:$E$424=$C406)*(NhuCau!R$420:R$424))),2)</f>
        <v>0</v>
      </c>
      <c r="P406" s="2">
        <f>ROUND((SUMPRODUCT((NhuCau!$E$420:$E$424=CakyQuyhoach)*((NhuCau!S$420:S$424)/10))+SUMPRODUCT((NhuCau!$E$420:$E$424=Kykehoach)*((NhuCau!S$420:S$424)/5))+SUMPRODUCT((NhuCau!$E$420:$E$424=$C406)*(NhuCau!S$420:S$424))),2)</f>
        <v>0</v>
      </c>
      <c r="Q406" s="2">
        <f>ROUND((SUMPRODUCT((NhuCau!$E$420:$E$424=CakyQuyhoach)*((NhuCau!T$420:T$424)/10))+SUMPRODUCT((NhuCau!$E$420:$E$424=Kykehoach)*((NhuCau!T$420:T$424)/5))+SUMPRODUCT((NhuCau!$E$420:$E$424=$C406)*(NhuCau!T$420:T$424))),2)</f>
        <v>0</v>
      </c>
      <c r="R406" s="2">
        <f>ROUND((SUMPRODUCT((NhuCau!$E$420:$E$424=CakyQuyhoach)*((NhuCau!U$420:U$424)/10))+SUMPRODUCT((NhuCau!$E$420:$E$424=Kykehoach)*((NhuCau!U$420:U$424)/5))+SUMPRODUCT((NhuCau!$E$420:$E$424=$C406)*(NhuCau!U$420:U$424))),2)</f>
        <v>0</v>
      </c>
      <c r="S406" s="2">
        <f>ROUND((SUMPRODUCT((NhuCau!$E$420:$E$424=CakyQuyhoach)*((NhuCau!V$420:V$424)/10))+SUMPRODUCT((NhuCau!$E$420:$E$424=Kykehoach)*((NhuCau!V$420:V$424)/5))+SUMPRODUCT((NhuCau!$E$420:$E$424=$C406)*(NhuCau!V$420:V$424))),2)</f>
        <v>0</v>
      </c>
      <c r="T406" s="2">
        <f>ROUND((SUMPRODUCT((NhuCau!$E$420:$E$424=CakyQuyhoach)*((NhuCau!W$420:W$424)/10))+SUMPRODUCT((NhuCau!$E$420:$E$424=Kykehoach)*((NhuCau!W$420:W$424)/5))+SUMPRODUCT((NhuCau!$E$420:$E$424=$C406)*(NhuCau!W$420:W$424))),2)</f>
        <v>0</v>
      </c>
      <c r="U406" s="2">
        <f>ROUND((SUMPRODUCT((NhuCau!$E$420:$E$424=CakyQuyhoach)*((NhuCau!X$420:X$424)/10))+SUMPRODUCT((NhuCau!$E$420:$E$424=Kykehoach)*((NhuCau!X$420:X$424)/5))+SUMPRODUCT((NhuCau!$E$420:$E$424=$C406)*(NhuCau!X$420:X$424))),2)</f>
        <v>0</v>
      </c>
      <c r="V406" s="2">
        <f>ROUND((SUMPRODUCT((NhuCau!$E$420:$E$424=CakyQuyhoach)*((NhuCau!Y$420:Y$424)/10))+SUMPRODUCT((NhuCau!$E$420:$E$424=Kykehoach)*((NhuCau!Y$420:Y$424)/5))+SUMPRODUCT((NhuCau!$E$420:$E$424=$C406)*(NhuCau!Y$420:Y$424))),2)</f>
        <v>0</v>
      </c>
      <c r="W406" s="2">
        <f>ROUND((SUMPRODUCT((NhuCau!$E$420:$E$424=CakyQuyhoach)*((NhuCau!Z$420:Z$424)/10))+SUMPRODUCT((NhuCau!$E$420:$E$424=Kykehoach)*((NhuCau!Z$420:Z$424)/5))+SUMPRODUCT((NhuCau!$E$420:$E$424=$C406)*(NhuCau!Z$420:Z$424))),2)</f>
        <v>0</v>
      </c>
      <c r="X406" s="2">
        <f>ROUND((SUMPRODUCT((NhuCau!$E$420:$E$424=CakyQuyhoach)*((NhuCau!AA$420:AA$424)/10))+SUMPRODUCT((NhuCau!$E$420:$E$424=Kykehoach)*((NhuCau!AA$420:AA$424)/5))+SUMPRODUCT((NhuCau!$E$420:$E$424=$C406)*(NhuCau!AA$420:AA$424))),2)</f>
        <v>0</v>
      </c>
      <c r="Y406" s="2">
        <f>ROUND((SUMPRODUCT((NhuCau!$E$420:$E$424=CakyQuyhoach)*((NhuCau!AB$420:AB$424)/10))+SUMPRODUCT((NhuCau!$E$420:$E$424=Kykehoach)*((NhuCau!AB$420:AB$424)/5))+SUMPRODUCT((NhuCau!$E$420:$E$424=$C406)*(NhuCau!AB$420:AB$424))),2)</f>
        <v>0</v>
      </c>
      <c r="Z406" s="2">
        <f>ROUND((SUMPRODUCT((NhuCau!$E$420:$E$424=CakyQuyhoach)*((NhuCau!AC$420:AC$424)/10))+SUMPRODUCT((NhuCau!$E$420:$E$424=Kykehoach)*((NhuCau!AC$420:AC$424)/5))+SUMPRODUCT((NhuCau!$E$420:$E$424=$C406)*(NhuCau!AC$420:AC$424))),2)</f>
        <v>0</v>
      </c>
      <c r="AA406" s="2">
        <f>ROUND((SUMPRODUCT((NhuCau!$E$420:$E$424=CakyQuyhoach)*((NhuCau!AD$420:AD$424)/10))+SUMPRODUCT((NhuCau!$E$420:$E$424=Kykehoach)*((NhuCau!AD$420:AD$424)/5))+SUMPRODUCT((NhuCau!$E$420:$E$424=$C406)*(NhuCau!AD$420:AD$424))),2)</f>
        <v>0</v>
      </c>
      <c r="AB406" s="2">
        <f>ROUND((SUMPRODUCT((NhuCau!$E$420:$E$424=CakyQuyhoach)*((NhuCau!AE$420:AE$424)/10))+SUMPRODUCT((NhuCau!$E$420:$E$424=Kykehoach)*((NhuCau!AE$420:AE$424)/5))+SUMPRODUCT((NhuCau!$E$420:$E$424=$C406)*(NhuCau!AE$420:AE$424))),2)</f>
        <v>0</v>
      </c>
      <c r="AC406" s="2">
        <f>ROUND((SUMPRODUCT((NhuCau!$E$420:$E$424=CakyQuyhoach)*((NhuCau!AF$420:AF$424)/10))+SUMPRODUCT((NhuCau!$E$420:$E$424=Kykehoach)*((NhuCau!AF$420:AF$424)/5))+SUMPRODUCT((NhuCau!$E$420:$E$424=$C406)*(NhuCau!AF$420:AF$424))),2)</f>
        <v>0</v>
      </c>
      <c r="AD406" s="2">
        <f>ROUND((SUMPRODUCT((NhuCau!$E$420:$E$424=CakyQuyhoach)*((NhuCau!AG$420:AG$424)/10))+SUMPRODUCT((NhuCau!$E$420:$E$424=Kykehoach)*((NhuCau!AG$420:AG$424)/5))+SUMPRODUCT((NhuCau!$E$420:$E$424=$C406)*(NhuCau!AG$420:AG$424))),2)</f>
        <v>0</v>
      </c>
      <c r="AE406" s="2">
        <f>ROUND((SUMPRODUCT((NhuCau!$E$420:$E$424=CakyQuyhoach)*((NhuCau!AH$420:AH$424)/10))+SUMPRODUCT((NhuCau!$E$420:$E$424=Kykehoach)*((NhuCau!AH$420:AH$424)/5))+SUMPRODUCT((NhuCau!$E$420:$E$424=$C406)*(NhuCau!AH$420:AH$424))),2)</f>
        <v>0</v>
      </c>
      <c r="AF406" s="2">
        <f>ROUND((SUMPRODUCT((NhuCau!$E$420:$E$424=CakyQuyhoach)*((NhuCau!AI$420:AI$424)/10))+SUMPRODUCT((NhuCau!$E$420:$E$424=Kykehoach)*((NhuCau!AI$420:AI$424)/5))+SUMPRODUCT((NhuCau!$E$420:$E$424=$C406)*(NhuCau!AI$420:AI$424))),2)</f>
        <v>0</v>
      </c>
      <c r="AG406" s="2">
        <f>ROUND((SUMPRODUCT((NhuCau!$E$420:$E$424=CakyQuyhoach)*((NhuCau!AJ$420:AJ$424)/10))+SUMPRODUCT((NhuCau!$E$420:$E$424=Kykehoach)*((NhuCau!AJ$420:AJ$424)/5))+SUMPRODUCT((NhuCau!$E$420:$E$424=$C406)*(NhuCau!AJ$420:AJ$424))),2)</f>
        <v>0</v>
      </c>
      <c r="AH406" s="2">
        <f>ROUND((SUMPRODUCT((NhuCau!$E$420:$E$424=CakyQuyhoach)*((NhuCau!AK$420:AK$424)/10))+SUMPRODUCT((NhuCau!$E$420:$E$424=Kykehoach)*((NhuCau!AK$420:AK$424)/5))+SUMPRODUCT((NhuCau!$E$420:$E$424=$C406)*(NhuCau!AK$420:AK$424))),2)</f>
        <v>0</v>
      </c>
      <c r="AI406" s="2">
        <f>ROUND((SUMPRODUCT((NhuCau!$E$420:$E$424=CakyQuyhoach)*((NhuCau!AL$420:AL$424)/10))+SUMPRODUCT((NhuCau!$E$420:$E$424=Kykehoach)*((NhuCau!AL$420:AL$424)/5))+SUMPRODUCT((NhuCau!$E$420:$E$424=$C406)*(NhuCau!AL$420:AL$424))),2)</f>
        <v>0</v>
      </c>
      <c r="AJ406" s="2">
        <f>ROUND((SUMPRODUCT((NhuCau!$E$420:$E$424=CakyQuyhoach)*((NhuCau!AM$420:AM$424)/10))+SUMPRODUCT((NhuCau!$E$420:$E$424=Kykehoach)*((NhuCau!AM$420:AM$424)/5))+SUMPRODUCT((NhuCau!$E$420:$E$424=$C406)*(NhuCau!AM$420:AM$424))),2)</f>
        <v>0</v>
      </c>
      <c r="AK406" s="2">
        <f>ROUND((SUMPRODUCT((NhuCau!$E$420:$E$424=CakyQuyhoach)*((NhuCau!AN$420:AN$424)/10))+SUMPRODUCT((NhuCau!$E$420:$E$424=Kykehoach)*((NhuCau!AN$420:AN$424)/5))+SUMPRODUCT((NhuCau!$E$420:$E$424=$C406)*(NhuCau!AN$420:AN$424))),2)</f>
        <v>0</v>
      </c>
      <c r="AL406" s="2">
        <f>ROUND((SUMPRODUCT((NhuCau!$E$420:$E$424=CakyQuyhoach)*((NhuCau!AO$420:AO$424)/10))+SUMPRODUCT((NhuCau!$E$420:$E$424=Kykehoach)*((NhuCau!AO$420:AO$424)/5))+SUMPRODUCT((NhuCau!$E$420:$E$424=$C406)*(NhuCau!AO$420:AO$424))),2)</f>
        <v>0</v>
      </c>
      <c r="AM406" s="2">
        <f>ROUND((SUMPRODUCT((NhuCau!$E$420:$E$424=CakyQuyhoach)*((NhuCau!AP$420:AP$424)/10))+SUMPRODUCT((NhuCau!$E$420:$E$424=Kykehoach)*((NhuCau!AP$420:AP$424)/5))+SUMPRODUCT((NhuCau!$E$420:$E$424=$C406)*(NhuCau!AP$420:AP$424))),2)</f>
        <v>0</v>
      </c>
      <c r="AN406" s="2">
        <f>ROUND((SUMPRODUCT((NhuCau!$E$420:$E$424=CakyQuyhoach)*((NhuCau!AQ$420:AQ$424)/10))+SUMPRODUCT((NhuCau!$E$420:$E$424=Kykehoach)*((NhuCau!AQ$420:AQ$424)/5))+SUMPRODUCT((NhuCau!$E$420:$E$424=$C406)*(NhuCau!AQ$420:AQ$424))),2)</f>
        <v>0</v>
      </c>
      <c r="AO406" s="2">
        <f>ROUND((SUMPRODUCT((NhuCau!$E$420:$E$424=CakyQuyhoach)*((NhuCau!AR$420:AR$424)/10))+SUMPRODUCT((NhuCau!$E$420:$E$424=Kykehoach)*((NhuCau!AR$420:AR$424)/5))+SUMPRODUCT((NhuCau!$E$420:$E$424=$C406)*(NhuCau!AR$420:AR$424))),2)</f>
        <v>0</v>
      </c>
      <c r="AP406" s="2">
        <f>ROUND((SUMPRODUCT((NhuCau!$E$420:$E$424=CakyQuyhoach)*((NhuCau!AS$420:AS$424)/10))+SUMPRODUCT((NhuCau!$E$420:$E$424=Kykehoach)*((NhuCau!AS$420:AS$424)/5))+SUMPRODUCT((NhuCau!$E$420:$E$424=$C406)*(NhuCau!AS$420:AS$424))),2)</f>
        <v>0</v>
      </c>
      <c r="AQ406" s="2">
        <f>ROUND((SUMPRODUCT((NhuCau!$E$420:$E$424=CakyQuyhoach)*((NhuCau!AT$420:AT$424)/10))+SUMPRODUCT((NhuCau!$E$420:$E$424=Kykehoach)*((NhuCau!AT$420:AT$424)/5))+SUMPRODUCT((NhuCau!$E$420:$E$424=$C406)*(NhuCau!AT$420:AT$424))),2)</f>
        <v>0</v>
      </c>
      <c r="AR406" s="2">
        <f>ROUND((SUMPRODUCT((NhuCau!$E$420:$E$424=CakyQuyhoach)*((NhuCau!AU$420:AU$424)/10))+SUMPRODUCT((NhuCau!$E$420:$E$424=Kykehoach)*((NhuCau!AU$420:AU$424)/5))+SUMPRODUCT((NhuCau!$E$420:$E$424=$C406)*(NhuCau!AU$420:AU$424))),2)</f>
        <v>0</v>
      </c>
      <c r="AS406" s="2">
        <f>ROUND((SUMPRODUCT((NhuCau!$E$420:$E$424=CakyQuyhoach)*((NhuCau!AV$420:AV$424)/10))+SUMPRODUCT((NhuCau!$E$420:$E$424=Kykehoach)*((NhuCau!AV$420:AV$424)/5))+SUMPRODUCT((NhuCau!$E$420:$E$424=$C406)*(NhuCau!AV$420:AV$424))),2)</f>
        <v>0</v>
      </c>
      <c r="AT406" s="2">
        <f>ROUND((SUMPRODUCT((NhuCau!$E$420:$E$424=CakyQuyhoach)*((NhuCau!AW$420:AW$424)/10))+SUMPRODUCT((NhuCau!$E$420:$E$424=Kykehoach)*((NhuCau!AW$420:AW$424)/5))+SUMPRODUCT((NhuCau!$E$420:$E$424=$C406)*(NhuCau!AW$420:AW$424))),2)</f>
        <v>0</v>
      </c>
      <c r="AU406" s="2">
        <f>ROUND((SUMPRODUCT((NhuCau!$E$420:$E$424=CakyQuyhoach)*((NhuCau!AX$420:AX$424)/10))+SUMPRODUCT((NhuCau!$E$420:$E$424=Kykehoach)*((NhuCau!AX$420:AX$424)/5))+SUMPRODUCT((NhuCau!$E$420:$E$424=$C406)*(NhuCau!AX$420:AX$424))),2)</f>
        <v>0</v>
      </c>
      <c r="AV406" s="2">
        <f>ROUND((SUMPRODUCT((NhuCau!$E$420:$E$424=CakyQuyhoach)*((NhuCau!AY$420:AY$424)/10))+SUMPRODUCT((NhuCau!$E$420:$E$424=Kykehoach)*((NhuCau!AY$420:AY$424)/5))+SUMPRODUCT((NhuCau!$E$420:$E$424=$C406)*(NhuCau!AY$420:AY$424))),2)</f>
        <v>0</v>
      </c>
      <c r="AW406" s="2">
        <f>ROUND((SUMPRODUCT((NhuCau!$E$420:$E$424=CakyQuyhoach)*((NhuCau!AZ$420:AZ$424)/10))+SUMPRODUCT((NhuCau!$E$420:$E$424=Kykehoach)*((NhuCau!AZ$420:AZ$424)/5))+SUMPRODUCT((NhuCau!$E$420:$E$424=$C406)*(NhuCau!AZ$420:AZ$424))),2)</f>
        <v>0</v>
      </c>
      <c r="AX406" s="2">
        <f>ROUND((SUMPRODUCT((NhuCau!$E$420:$E$424=CakyQuyhoach)*((NhuCau!BA$420:BA$424)/10))+SUMPRODUCT((NhuCau!$E$420:$E$424=Kykehoach)*((NhuCau!BA$420:BA$424)/5))+SUMPRODUCT((NhuCau!$E$420:$E$424=$C406)*(NhuCau!BA$420:BA$424))),2)</f>
        <v>0</v>
      </c>
      <c r="AY406" s="2">
        <f>ROUND((SUMPRODUCT((NhuCau!$E$420:$E$424=CakyQuyhoach)*((NhuCau!BB$420:BB$424)/10))+SUMPRODUCT((NhuCau!$E$420:$E$424=Kykehoach)*((NhuCau!BB$420:BB$424)/5))+SUMPRODUCT((NhuCau!$E$420:$E$424=$C406)*(NhuCau!BB$420:BB$424))),2)</f>
        <v>0</v>
      </c>
      <c r="AZ406" s="2">
        <f>ROUND((SUMPRODUCT((NhuCau!$E$420:$E$424=CakyQuyhoach)*((NhuCau!BD$420:BD$424)/10))+SUMPRODUCT((NhuCau!$E$420:$E$424=Kykehoach)*((NhuCau!BD$420:BD$424)/5))+SUMPRODUCT((NhuCau!$E$420:$E$424=$C406)*(NhuCau!BD$420:BD$424))),2)</f>
        <v>0</v>
      </c>
      <c r="BA406" s="2">
        <f>ROUND((SUMPRODUCT((NhuCau!$E$420:$E$424=CakyQuyhoach)*((NhuCau!BE$420:BE$424)/10))+SUMPRODUCT((NhuCau!$E$420:$E$424=Kykehoach)*((NhuCau!BE$420:BE$424)/5))+SUMPRODUCT((NhuCau!$E$420:$E$424=$C406)*(NhuCau!BE$420:BE$424))),2)</f>
        <v>0</v>
      </c>
      <c r="BB406" s="2">
        <f>ROUND((SUMPRODUCT((NhuCau!$E$420:$E$424=CakyQuyhoach)*((NhuCau!BF$420:BF$424)/10))+SUMPRODUCT((NhuCau!$E$420:$E$424=Kykehoach)*((NhuCau!BF$420:BF$424)/5))+SUMPRODUCT((NhuCau!$E$420:$E$424=$C406)*(NhuCau!BF$420:BF$424))),2)</f>
        <v>0</v>
      </c>
      <c r="BC406" s="2">
        <f>ROUND((SUMPRODUCT((NhuCau!$E$420:$E$424=CakyQuyhoach)*((NhuCau!BG$420:BG$424)/10))+SUMPRODUCT((NhuCau!$E$420:$E$424=Kykehoach)*((NhuCau!BG$420:BG$424)/5))+SUMPRODUCT((NhuCau!$E$420:$E$424=$C406)*(NhuCau!BG$420:BG$424))),2)</f>
        <v>0</v>
      </c>
      <c r="BD406" s="2">
        <f>ROUND((SUMPRODUCT((NhuCau!$E$420:$E$424=CakyQuyhoach)*((NhuCau!BH$420:BH$424)/10))+SUMPRODUCT((NhuCau!$E$420:$E$424=Kykehoach)*((NhuCau!BH$420:BH$424)/5))+SUMPRODUCT((NhuCau!$E$420:$E$424=$C406)*(NhuCau!BH$420:BH$424))),2)</f>
        <v>0</v>
      </c>
      <c r="BE406" s="2">
        <f>ROUND((SUMPRODUCT((NhuCau!$E$420:$E$424=CakyQuyhoach)*((NhuCau!BI$420:BI$424)/10))+SUMPRODUCT((NhuCau!$E$420:$E$424=Kykehoach)*((NhuCau!BI$420:BI$424)/5))+SUMPRODUCT((NhuCau!$E$420:$E$424=$C406)*(NhuCau!BI$420:BI$424))),2)</f>
        <v>0</v>
      </c>
      <c r="BF406" s="2">
        <f>ROUND((SUMPRODUCT((NhuCau!$E$420:$E$424=CakyQuyhoach)*((NhuCau!BJ$420:BJ$424)/10))+SUMPRODUCT((NhuCau!$E$420:$E$424=Kykehoach)*((NhuCau!BJ$420:BJ$424)/5))+SUMPRODUCT((NhuCau!$E$420:$E$424=$C406)*(NhuCau!BJ$420:BJ$424))),2)</f>
        <v>0</v>
      </c>
      <c r="BG406" s="2">
        <f>ROUND((SUMPRODUCT((NhuCau!$E$420:$E$424=CakyQuyhoach)*((NhuCau!BK$420:BK$424)/10))+SUMPRODUCT((NhuCau!$E$420:$E$424=Kykehoach)*((NhuCau!BK$420:BK$424)/5))+SUMPRODUCT((NhuCau!$E$420:$E$424=$C406)*(NhuCau!BK$420:BK$424))),2)</f>
        <v>0</v>
      </c>
    </row>
    <row r="407" spans="1:59" s="1" customFormat="1" ht="16.5" customHeight="1">
      <c r="A407" s="251" t="s">
        <v>42</v>
      </c>
      <c r="B407" s="252"/>
      <c r="C407" s="253" t="str">
        <f>BANGTINH!O8</f>
        <v>Năm 2027</v>
      </c>
      <c r="D407" s="246" t="s">
        <v>39</v>
      </c>
      <c r="E407" s="255">
        <f>SUM(F407:BG407)</f>
        <v>0</v>
      </c>
      <c r="F407" s="2">
        <f>ROUND((SUMPRODUCT((NhuCau!$E$420:$E$424=CakyQuyhoach)*((NhuCau!I$420:I$424)/10))+SUMPRODUCT((NhuCau!$E$420:$E$424=Kykehoach)*((NhuCau!I$420:I$424)/5))+SUMPRODUCT((NhuCau!$E$420:$E$424=$C407)*(NhuCau!I$420:I$424))),2)</f>
        <v>0</v>
      </c>
      <c r="G407" s="2">
        <f>ROUND((SUMPRODUCT((NhuCau!$E$420:$E$424=CakyQuyhoach)*((NhuCau!J$420:J$424)/10))+SUMPRODUCT((NhuCau!$E$420:$E$424=Kykehoach)*((NhuCau!J$420:J$424)/5))+SUMPRODUCT((NhuCau!$E$420:$E$424=$C407)*(NhuCau!J$420:J$424))),2)</f>
        <v>0</v>
      </c>
      <c r="H407" s="2">
        <f>ROUND((SUMPRODUCT((NhuCau!$E$420:$E$424=CakyQuyhoach)*((NhuCau!K$420:K$424)/10))+SUMPRODUCT((NhuCau!$E$420:$E$424=Kykehoach)*((NhuCau!K$420:K$424)/5))+SUMPRODUCT((NhuCau!$E$420:$E$424=$C407)*(NhuCau!K$420:K$424))),2)</f>
        <v>0</v>
      </c>
      <c r="I407" s="2">
        <f>ROUND((SUMPRODUCT((NhuCau!$E$420:$E$424=CakyQuyhoach)*((NhuCau!L$420:L$424)/10))+SUMPRODUCT((NhuCau!$E$420:$E$424=Kykehoach)*((NhuCau!L$420:L$424)/5))+SUMPRODUCT((NhuCau!$E$420:$E$424=$C407)*(NhuCau!L$420:L$424))),2)</f>
        <v>0</v>
      </c>
      <c r="J407" s="2">
        <f>ROUND((SUMPRODUCT((NhuCau!$E$420:$E$424=CakyQuyhoach)*((NhuCau!M$420:M$424)/10))+SUMPRODUCT((NhuCau!$E$420:$E$424=Kykehoach)*((NhuCau!M$420:M$424)/5))+SUMPRODUCT((NhuCau!$E$420:$E$424=$C407)*(NhuCau!M$420:M$424))),2)</f>
        <v>0</v>
      </c>
      <c r="K407" s="2">
        <f>ROUND((SUMPRODUCT((NhuCau!$E$420:$E$424=CakyQuyhoach)*((NhuCau!N$420:N$424)/10))+SUMPRODUCT((NhuCau!$E$420:$E$424=Kykehoach)*((NhuCau!N$420:N$424)/5))+SUMPRODUCT((NhuCau!$E$420:$E$424=$C407)*(NhuCau!N$420:N$424))),2)</f>
        <v>0</v>
      </c>
      <c r="L407" s="2">
        <f>ROUND((SUMPRODUCT((NhuCau!$E$420:$E$424=CakyQuyhoach)*((NhuCau!O$420:O$424)/10))+SUMPRODUCT((NhuCau!$E$420:$E$424=Kykehoach)*((NhuCau!O$420:O$424)/5))+SUMPRODUCT((NhuCau!$E$420:$E$424=$C407)*(NhuCau!O$420:O$424))),2)</f>
        <v>0</v>
      </c>
      <c r="M407" s="2">
        <f>ROUND((SUMPRODUCT((NhuCau!$E$420:$E$424=CakyQuyhoach)*((NhuCau!P$420:P$424)/10))+SUMPRODUCT((NhuCau!$E$420:$E$424=Kykehoach)*((NhuCau!P$420:P$424)/5))+SUMPRODUCT((NhuCau!$E$420:$E$424=$C407)*(NhuCau!P$420:P$424))),2)</f>
        <v>0</v>
      </c>
      <c r="N407" s="2">
        <f>ROUND((SUMPRODUCT((NhuCau!$E$420:$E$424=CakyQuyhoach)*((NhuCau!Q$420:Q$424)/10))+SUMPRODUCT((NhuCau!$E$420:$E$424=Kykehoach)*((NhuCau!Q$420:Q$424)/5))+SUMPRODUCT((NhuCau!$E$420:$E$424=$C407)*(NhuCau!Q$420:Q$424))),2)</f>
        <v>0</v>
      </c>
      <c r="O407" s="2">
        <f>ROUND((SUMPRODUCT((NhuCau!$E$420:$E$424=CakyQuyhoach)*((NhuCau!R$420:R$424)/10))+SUMPRODUCT((NhuCau!$E$420:$E$424=Kykehoach)*((NhuCau!R$420:R$424)/5))+SUMPRODUCT((NhuCau!$E$420:$E$424=$C407)*(NhuCau!R$420:R$424))),2)</f>
        <v>0</v>
      </c>
      <c r="P407" s="2">
        <f>ROUND((SUMPRODUCT((NhuCau!$E$420:$E$424=CakyQuyhoach)*((NhuCau!S$420:S$424)/10))+SUMPRODUCT((NhuCau!$E$420:$E$424=Kykehoach)*((NhuCau!S$420:S$424)/5))+SUMPRODUCT((NhuCau!$E$420:$E$424=$C407)*(NhuCau!S$420:S$424))),2)</f>
        <v>0</v>
      </c>
      <c r="Q407" s="2">
        <f>ROUND((SUMPRODUCT((NhuCau!$E$420:$E$424=CakyQuyhoach)*((NhuCau!T$420:T$424)/10))+SUMPRODUCT((NhuCau!$E$420:$E$424=Kykehoach)*((NhuCau!T$420:T$424)/5))+SUMPRODUCT((NhuCau!$E$420:$E$424=$C407)*(NhuCau!T$420:T$424))),2)</f>
        <v>0</v>
      </c>
      <c r="R407" s="2">
        <f>ROUND((SUMPRODUCT((NhuCau!$E$420:$E$424=CakyQuyhoach)*((NhuCau!U$420:U$424)/10))+SUMPRODUCT((NhuCau!$E$420:$E$424=Kykehoach)*((NhuCau!U$420:U$424)/5))+SUMPRODUCT((NhuCau!$E$420:$E$424=$C407)*(NhuCau!U$420:U$424))),2)</f>
        <v>0</v>
      </c>
      <c r="S407" s="2">
        <f>ROUND((SUMPRODUCT((NhuCau!$E$420:$E$424=CakyQuyhoach)*((NhuCau!V$420:V$424)/10))+SUMPRODUCT((NhuCau!$E$420:$E$424=Kykehoach)*((NhuCau!V$420:V$424)/5))+SUMPRODUCT((NhuCau!$E$420:$E$424=$C407)*(NhuCau!V$420:V$424))),2)</f>
        <v>0</v>
      </c>
      <c r="T407" s="2">
        <f>ROUND((SUMPRODUCT((NhuCau!$E$420:$E$424=CakyQuyhoach)*((NhuCau!W$420:W$424)/10))+SUMPRODUCT((NhuCau!$E$420:$E$424=Kykehoach)*((NhuCau!W$420:W$424)/5))+SUMPRODUCT((NhuCau!$E$420:$E$424=$C407)*(NhuCau!W$420:W$424))),2)</f>
        <v>0</v>
      </c>
      <c r="U407" s="2">
        <f>ROUND((SUMPRODUCT((NhuCau!$E$420:$E$424=CakyQuyhoach)*((NhuCau!X$420:X$424)/10))+SUMPRODUCT((NhuCau!$E$420:$E$424=Kykehoach)*((NhuCau!X$420:X$424)/5))+SUMPRODUCT((NhuCau!$E$420:$E$424=$C407)*(NhuCau!X$420:X$424))),2)</f>
        <v>0</v>
      </c>
      <c r="V407" s="2">
        <f>ROUND((SUMPRODUCT((NhuCau!$E$420:$E$424=CakyQuyhoach)*((NhuCau!Y$420:Y$424)/10))+SUMPRODUCT((NhuCau!$E$420:$E$424=Kykehoach)*((NhuCau!Y$420:Y$424)/5))+SUMPRODUCT((NhuCau!$E$420:$E$424=$C407)*(NhuCau!Y$420:Y$424))),2)</f>
        <v>0</v>
      </c>
      <c r="W407" s="2">
        <f>ROUND((SUMPRODUCT((NhuCau!$E$420:$E$424=CakyQuyhoach)*((NhuCau!Z$420:Z$424)/10))+SUMPRODUCT((NhuCau!$E$420:$E$424=Kykehoach)*((NhuCau!Z$420:Z$424)/5))+SUMPRODUCT((NhuCau!$E$420:$E$424=$C407)*(NhuCau!Z$420:Z$424))),2)</f>
        <v>0</v>
      </c>
      <c r="X407" s="2">
        <f>ROUND((SUMPRODUCT((NhuCau!$E$420:$E$424=CakyQuyhoach)*((NhuCau!AA$420:AA$424)/10))+SUMPRODUCT((NhuCau!$E$420:$E$424=Kykehoach)*((NhuCau!AA$420:AA$424)/5))+SUMPRODUCT((NhuCau!$E$420:$E$424=$C407)*(NhuCau!AA$420:AA$424))),2)</f>
        <v>0</v>
      </c>
      <c r="Y407" s="2">
        <f>ROUND((SUMPRODUCT((NhuCau!$E$420:$E$424=CakyQuyhoach)*((NhuCau!AB$420:AB$424)/10))+SUMPRODUCT((NhuCau!$E$420:$E$424=Kykehoach)*((NhuCau!AB$420:AB$424)/5))+SUMPRODUCT((NhuCau!$E$420:$E$424=$C407)*(NhuCau!AB$420:AB$424))),2)</f>
        <v>0</v>
      </c>
      <c r="Z407" s="2">
        <f>ROUND((SUMPRODUCT((NhuCau!$E$420:$E$424=CakyQuyhoach)*((NhuCau!AC$420:AC$424)/10))+SUMPRODUCT((NhuCau!$E$420:$E$424=Kykehoach)*((NhuCau!AC$420:AC$424)/5))+SUMPRODUCT((NhuCau!$E$420:$E$424=$C407)*(NhuCau!AC$420:AC$424))),2)</f>
        <v>0</v>
      </c>
      <c r="AA407" s="2">
        <f>ROUND((SUMPRODUCT((NhuCau!$E$420:$E$424=CakyQuyhoach)*((NhuCau!AD$420:AD$424)/10))+SUMPRODUCT((NhuCau!$E$420:$E$424=Kykehoach)*((NhuCau!AD$420:AD$424)/5))+SUMPRODUCT((NhuCau!$E$420:$E$424=$C407)*(NhuCau!AD$420:AD$424))),2)</f>
        <v>0</v>
      </c>
      <c r="AB407" s="2">
        <f>ROUND((SUMPRODUCT((NhuCau!$E$420:$E$424=CakyQuyhoach)*((NhuCau!AE$420:AE$424)/10))+SUMPRODUCT((NhuCau!$E$420:$E$424=Kykehoach)*((NhuCau!AE$420:AE$424)/5))+SUMPRODUCT((NhuCau!$E$420:$E$424=$C407)*(NhuCau!AE$420:AE$424))),2)</f>
        <v>0</v>
      </c>
      <c r="AC407" s="2">
        <f>ROUND((SUMPRODUCT((NhuCau!$E$420:$E$424=CakyQuyhoach)*((NhuCau!AF$420:AF$424)/10))+SUMPRODUCT((NhuCau!$E$420:$E$424=Kykehoach)*((NhuCau!AF$420:AF$424)/5))+SUMPRODUCT((NhuCau!$E$420:$E$424=$C407)*(NhuCau!AF$420:AF$424))),2)</f>
        <v>0</v>
      </c>
      <c r="AD407" s="2">
        <f>ROUND((SUMPRODUCT((NhuCau!$E$420:$E$424=CakyQuyhoach)*((NhuCau!AG$420:AG$424)/10))+SUMPRODUCT((NhuCau!$E$420:$E$424=Kykehoach)*((NhuCau!AG$420:AG$424)/5))+SUMPRODUCT((NhuCau!$E$420:$E$424=$C407)*(NhuCau!AG$420:AG$424))),2)</f>
        <v>0</v>
      </c>
      <c r="AE407" s="2">
        <f>ROUND((SUMPRODUCT((NhuCau!$E$420:$E$424=CakyQuyhoach)*((NhuCau!AH$420:AH$424)/10))+SUMPRODUCT((NhuCau!$E$420:$E$424=Kykehoach)*((NhuCau!AH$420:AH$424)/5))+SUMPRODUCT((NhuCau!$E$420:$E$424=$C407)*(NhuCau!AH$420:AH$424))),2)</f>
        <v>0</v>
      </c>
      <c r="AF407" s="2">
        <f>ROUND((SUMPRODUCT((NhuCau!$E$420:$E$424=CakyQuyhoach)*((NhuCau!AI$420:AI$424)/10))+SUMPRODUCT((NhuCau!$E$420:$E$424=Kykehoach)*((NhuCau!AI$420:AI$424)/5))+SUMPRODUCT((NhuCau!$E$420:$E$424=$C407)*(NhuCau!AI$420:AI$424))),2)</f>
        <v>0</v>
      </c>
      <c r="AG407" s="2">
        <f>ROUND((SUMPRODUCT((NhuCau!$E$420:$E$424=CakyQuyhoach)*((NhuCau!AJ$420:AJ$424)/10))+SUMPRODUCT((NhuCau!$E$420:$E$424=Kykehoach)*((NhuCau!AJ$420:AJ$424)/5))+SUMPRODUCT((NhuCau!$E$420:$E$424=$C407)*(NhuCau!AJ$420:AJ$424))),2)</f>
        <v>0</v>
      </c>
      <c r="AH407" s="2">
        <f>ROUND((SUMPRODUCT((NhuCau!$E$420:$E$424=CakyQuyhoach)*((NhuCau!AK$420:AK$424)/10))+SUMPRODUCT((NhuCau!$E$420:$E$424=Kykehoach)*((NhuCau!AK$420:AK$424)/5))+SUMPRODUCT((NhuCau!$E$420:$E$424=$C407)*(NhuCau!AK$420:AK$424))),2)</f>
        <v>0</v>
      </c>
      <c r="AI407" s="2">
        <f>ROUND((SUMPRODUCT((NhuCau!$E$420:$E$424=CakyQuyhoach)*((NhuCau!AL$420:AL$424)/10))+SUMPRODUCT((NhuCau!$E$420:$E$424=Kykehoach)*((NhuCau!AL$420:AL$424)/5))+SUMPRODUCT((NhuCau!$E$420:$E$424=$C407)*(NhuCau!AL$420:AL$424))),2)</f>
        <v>0</v>
      </c>
      <c r="AJ407" s="2">
        <f>ROUND((SUMPRODUCT((NhuCau!$E$420:$E$424=CakyQuyhoach)*((NhuCau!AM$420:AM$424)/10))+SUMPRODUCT((NhuCau!$E$420:$E$424=Kykehoach)*((NhuCau!AM$420:AM$424)/5))+SUMPRODUCT((NhuCau!$E$420:$E$424=$C407)*(NhuCau!AM$420:AM$424))),2)</f>
        <v>0</v>
      </c>
      <c r="AK407" s="2">
        <f>ROUND((SUMPRODUCT((NhuCau!$E$420:$E$424=CakyQuyhoach)*((NhuCau!AN$420:AN$424)/10))+SUMPRODUCT((NhuCau!$E$420:$E$424=Kykehoach)*((NhuCau!AN$420:AN$424)/5))+SUMPRODUCT((NhuCau!$E$420:$E$424=$C407)*(NhuCau!AN$420:AN$424))),2)</f>
        <v>0</v>
      </c>
      <c r="AL407" s="2">
        <f>ROUND((SUMPRODUCT((NhuCau!$E$420:$E$424=CakyQuyhoach)*((NhuCau!AO$420:AO$424)/10))+SUMPRODUCT((NhuCau!$E$420:$E$424=Kykehoach)*((NhuCau!AO$420:AO$424)/5))+SUMPRODUCT((NhuCau!$E$420:$E$424=$C407)*(NhuCau!AO$420:AO$424))),2)</f>
        <v>0</v>
      </c>
      <c r="AM407" s="2">
        <f>ROUND((SUMPRODUCT((NhuCau!$E$420:$E$424=CakyQuyhoach)*((NhuCau!AP$420:AP$424)/10))+SUMPRODUCT((NhuCau!$E$420:$E$424=Kykehoach)*((NhuCau!AP$420:AP$424)/5))+SUMPRODUCT((NhuCau!$E$420:$E$424=$C407)*(NhuCau!AP$420:AP$424))),2)</f>
        <v>0</v>
      </c>
      <c r="AN407" s="2">
        <f>ROUND((SUMPRODUCT((NhuCau!$E$420:$E$424=CakyQuyhoach)*((NhuCau!AQ$420:AQ$424)/10))+SUMPRODUCT((NhuCau!$E$420:$E$424=Kykehoach)*((NhuCau!AQ$420:AQ$424)/5))+SUMPRODUCT((NhuCau!$E$420:$E$424=$C407)*(NhuCau!AQ$420:AQ$424))),2)</f>
        <v>0</v>
      </c>
      <c r="AO407" s="2">
        <f>ROUND((SUMPRODUCT((NhuCau!$E$420:$E$424=CakyQuyhoach)*((NhuCau!AR$420:AR$424)/10))+SUMPRODUCT((NhuCau!$E$420:$E$424=Kykehoach)*((NhuCau!AR$420:AR$424)/5))+SUMPRODUCT((NhuCau!$E$420:$E$424=$C407)*(NhuCau!AR$420:AR$424))),2)</f>
        <v>0</v>
      </c>
      <c r="AP407" s="2">
        <f>ROUND((SUMPRODUCT((NhuCau!$E$420:$E$424=CakyQuyhoach)*((NhuCau!AS$420:AS$424)/10))+SUMPRODUCT((NhuCau!$E$420:$E$424=Kykehoach)*((NhuCau!AS$420:AS$424)/5))+SUMPRODUCT((NhuCau!$E$420:$E$424=$C407)*(NhuCau!AS$420:AS$424))),2)</f>
        <v>0</v>
      </c>
      <c r="AQ407" s="2">
        <f>ROUND((SUMPRODUCT((NhuCau!$E$420:$E$424=CakyQuyhoach)*((NhuCau!AT$420:AT$424)/10))+SUMPRODUCT((NhuCau!$E$420:$E$424=Kykehoach)*((NhuCau!AT$420:AT$424)/5))+SUMPRODUCT((NhuCau!$E$420:$E$424=$C407)*(NhuCau!AT$420:AT$424))),2)</f>
        <v>0</v>
      </c>
      <c r="AR407" s="2">
        <f>ROUND((SUMPRODUCT((NhuCau!$E$420:$E$424=CakyQuyhoach)*((NhuCau!AU$420:AU$424)/10))+SUMPRODUCT((NhuCau!$E$420:$E$424=Kykehoach)*((NhuCau!AU$420:AU$424)/5))+SUMPRODUCT((NhuCau!$E$420:$E$424=$C407)*(NhuCau!AU$420:AU$424))),2)</f>
        <v>0</v>
      </c>
      <c r="AS407" s="2">
        <f>ROUND((SUMPRODUCT((NhuCau!$E$420:$E$424=CakyQuyhoach)*((NhuCau!AV$420:AV$424)/10))+SUMPRODUCT((NhuCau!$E$420:$E$424=Kykehoach)*((NhuCau!AV$420:AV$424)/5))+SUMPRODUCT((NhuCau!$E$420:$E$424=$C407)*(NhuCau!AV$420:AV$424))),2)</f>
        <v>0</v>
      </c>
      <c r="AT407" s="2">
        <f>ROUND((SUMPRODUCT((NhuCau!$E$420:$E$424=CakyQuyhoach)*((NhuCau!AW$420:AW$424)/10))+SUMPRODUCT((NhuCau!$E$420:$E$424=Kykehoach)*((NhuCau!AW$420:AW$424)/5))+SUMPRODUCT((NhuCau!$E$420:$E$424=$C407)*(NhuCau!AW$420:AW$424))),2)</f>
        <v>0</v>
      </c>
      <c r="AU407" s="2">
        <f>ROUND((SUMPRODUCT((NhuCau!$E$420:$E$424=CakyQuyhoach)*((NhuCau!AX$420:AX$424)/10))+SUMPRODUCT((NhuCau!$E$420:$E$424=Kykehoach)*((NhuCau!AX$420:AX$424)/5))+SUMPRODUCT((NhuCau!$E$420:$E$424=$C407)*(NhuCau!AX$420:AX$424))),2)</f>
        <v>0</v>
      </c>
      <c r="AV407" s="2">
        <f>ROUND((SUMPRODUCT((NhuCau!$E$420:$E$424=CakyQuyhoach)*((NhuCau!AY$420:AY$424)/10))+SUMPRODUCT((NhuCau!$E$420:$E$424=Kykehoach)*((NhuCau!AY$420:AY$424)/5))+SUMPRODUCT((NhuCau!$E$420:$E$424=$C407)*(NhuCau!AY$420:AY$424))),2)</f>
        <v>0</v>
      </c>
      <c r="AW407" s="2">
        <f>ROUND((SUMPRODUCT((NhuCau!$E$420:$E$424=CakyQuyhoach)*((NhuCau!AZ$420:AZ$424)/10))+SUMPRODUCT((NhuCau!$E$420:$E$424=Kykehoach)*((NhuCau!AZ$420:AZ$424)/5))+SUMPRODUCT((NhuCau!$E$420:$E$424=$C407)*(NhuCau!AZ$420:AZ$424))),2)</f>
        <v>0</v>
      </c>
      <c r="AX407" s="2">
        <f>ROUND((SUMPRODUCT((NhuCau!$E$420:$E$424=CakyQuyhoach)*((NhuCau!BA$420:BA$424)/10))+SUMPRODUCT((NhuCau!$E$420:$E$424=Kykehoach)*((NhuCau!BA$420:BA$424)/5))+SUMPRODUCT((NhuCau!$E$420:$E$424=$C407)*(NhuCau!BA$420:BA$424))),2)</f>
        <v>0</v>
      </c>
      <c r="AY407" s="2">
        <f>ROUND((SUMPRODUCT((NhuCau!$E$420:$E$424=CakyQuyhoach)*((NhuCau!BB$420:BB$424)/10))+SUMPRODUCT((NhuCau!$E$420:$E$424=Kykehoach)*((NhuCau!BB$420:BB$424)/5))+SUMPRODUCT((NhuCau!$E$420:$E$424=$C407)*(NhuCau!BB$420:BB$424))),2)</f>
        <v>0</v>
      </c>
      <c r="AZ407" s="2">
        <f>ROUND((SUMPRODUCT((NhuCau!$E$420:$E$424=CakyQuyhoach)*((NhuCau!BD$420:BD$424)/10))+SUMPRODUCT((NhuCau!$E$420:$E$424=Kykehoach)*((NhuCau!BD$420:BD$424)/5))+SUMPRODUCT((NhuCau!$E$420:$E$424=$C407)*(NhuCau!BD$420:BD$424))),2)</f>
        <v>0</v>
      </c>
      <c r="BA407" s="2">
        <f>ROUND((SUMPRODUCT((NhuCau!$E$420:$E$424=CakyQuyhoach)*((NhuCau!BE$420:BE$424)/10))+SUMPRODUCT((NhuCau!$E$420:$E$424=Kykehoach)*((NhuCau!BE$420:BE$424)/5))+SUMPRODUCT((NhuCau!$E$420:$E$424=$C407)*(NhuCau!BE$420:BE$424))),2)</f>
        <v>0</v>
      </c>
      <c r="BB407" s="2">
        <f>ROUND((SUMPRODUCT((NhuCau!$E$420:$E$424=CakyQuyhoach)*((NhuCau!BF$420:BF$424)/10))+SUMPRODUCT((NhuCau!$E$420:$E$424=Kykehoach)*((NhuCau!BF$420:BF$424)/5))+SUMPRODUCT((NhuCau!$E$420:$E$424=$C407)*(NhuCau!BF$420:BF$424))),2)</f>
        <v>0</v>
      </c>
      <c r="BC407" s="2">
        <f>ROUND((SUMPRODUCT((NhuCau!$E$420:$E$424=CakyQuyhoach)*((NhuCau!BG$420:BG$424)/10))+SUMPRODUCT((NhuCau!$E$420:$E$424=Kykehoach)*((NhuCau!BG$420:BG$424)/5))+SUMPRODUCT((NhuCau!$E$420:$E$424=$C407)*(NhuCau!BG$420:BG$424))),2)</f>
        <v>0</v>
      </c>
      <c r="BD407" s="2">
        <f>ROUND((SUMPRODUCT((NhuCau!$E$420:$E$424=CakyQuyhoach)*((NhuCau!BH$420:BH$424)/10))+SUMPRODUCT((NhuCau!$E$420:$E$424=Kykehoach)*((NhuCau!BH$420:BH$424)/5))+SUMPRODUCT((NhuCau!$E$420:$E$424=$C407)*(NhuCau!BH$420:BH$424))),2)</f>
        <v>0</v>
      </c>
      <c r="BE407" s="2">
        <f>ROUND((SUMPRODUCT((NhuCau!$E$420:$E$424=CakyQuyhoach)*((NhuCau!BI$420:BI$424)/10))+SUMPRODUCT((NhuCau!$E$420:$E$424=Kykehoach)*((NhuCau!BI$420:BI$424)/5))+SUMPRODUCT((NhuCau!$E$420:$E$424=$C407)*(NhuCau!BI$420:BI$424))),2)</f>
        <v>0</v>
      </c>
      <c r="BF407" s="2">
        <f>ROUND((SUMPRODUCT((NhuCau!$E$420:$E$424=CakyQuyhoach)*((NhuCau!BJ$420:BJ$424)/10))+SUMPRODUCT((NhuCau!$E$420:$E$424=Kykehoach)*((NhuCau!BJ$420:BJ$424)/5))+SUMPRODUCT((NhuCau!$E$420:$E$424=$C407)*(NhuCau!BJ$420:BJ$424))),2)</f>
        <v>0</v>
      </c>
      <c r="BG407" s="2">
        <f>ROUND((SUMPRODUCT((NhuCau!$E$420:$E$424=CakyQuyhoach)*((NhuCau!BK$420:BK$424)/10))+SUMPRODUCT((NhuCau!$E$420:$E$424=Kykehoach)*((NhuCau!BK$420:BK$424)/5))+SUMPRODUCT((NhuCau!$E$420:$E$424=$C407)*(NhuCau!BK$420:BK$424))),2)</f>
        <v>0</v>
      </c>
    </row>
    <row r="408" spans="1:59" s="1" customFormat="1" ht="16.5" customHeight="1">
      <c r="A408" s="251" t="s">
        <v>42</v>
      </c>
      <c r="B408" s="252"/>
      <c r="C408" s="253" t="str">
        <f>BANGTINH!O9</f>
        <v>Năm 2028</v>
      </c>
      <c r="D408" s="246" t="s">
        <v>39</v>
      </c>
      <c r="E408" s="255">
        <f>SUM(F408:BG408)</f>
        <v>0</v>
      </c>
      <c r="F408" s="2">
        <f>ROUND((SUMPRODUCT((NhuCau!$E$420:$E$424=CakyQuyhoach)*((NhuCau!I$420:I$424)/10))+SUMPRODUCT((NhuCau!$E$420:$E$424=Kykehoach)*((NhuCau!I$420:I$424)/5))+SUMPRODUCT((NhuCau!$E$420:$E$424=$C408)*(NhuCau!I$420:I$424))),2)</f>
        <v>0</v>
      </c>
      <c r="G408" s="2">
        <f>ROUND((SUMPRODUCT((NhuCau!$E$420:$E$424=CakyQuyhoach)*((NhuCau!J$420:J$424)/10))+SUMPRODUCT((NhuCau!$E$420:$E$424=Kykehoach)*((NhuCau!J$420:J$424)/5))+SUMPRODUCT((NhuCau!$E$420:$E$424=$C408)*(NhuCau!J$420:J$424))),2)</f>
        <v>0</v>
      </c>
      <c r="H408" s="2">
        <f>ROUND((SUMPRODUCT((NhuCau!$E$420:$E$424=CakyQuyhoach)*((NhuCau!K$420:K$424)/10))+SUMPRODUCT((NhuCau!$E$420:$E$424=Kykehoach)*((NhuCau!K$420:K$424)/5))+SUMPRODUCT((NhuCau!$E$420:$E$424=$C408)*(NhuCau!K$420:K$424))),2)</f>
        <v>0</v>
      </c>
      <c r="I408" s="2">
        <f>ROUND((SUMPRODUCT((NhuCau!$E$420:$E$424=CakyQuyhoach)*((NhuCau!L$420:L$424)/10))+SUMPRODUCT((NhuCau!$E$420:$E$424=Kykehoach)*((NhuCau!L$420:L$424)/5))+SUMPRODUCT((NhuCau!$E$420:$E$424=$C408)*(NhuCau!L$420:L$424))),2)</f>
        <v>0</v>
      </c>
      <c r="J408" s="2">
        <f>ROUND((SUMPRODUCT((NhuCau!$E$420:$E$424=CakyQuyhoach)*((NhuCau!M$420:M$424)/10))+SUMPRODUCT((NhuCau!$E$420:$E$424=Kykehoach)*((NhuCau!M$420:M$424)/5))+SUMPRODUCT((NhuCau!$E$420:$E$424=$C408)*(NhuCau!M$420:M$424))),2)</f>
        <v>0</v>
      </c>
      <c r="K408" s="2">
        <f>ROUND((SUMPRODUCT((NhuCau!$E$420:$E$424=CakyQuyhoach)*((NhuCau!N$420:N$424)/10))+SUMPRODUCT((NhuCau!$E$420:$E$424=Kykehoach)*((NhuCau!N$420:N$424)/5))+SUMPRODUCT((NhuCau!$E$420:$E$424=$C408)*(NhuCau!N$420:N$424))),2)</f>
        <v>0</v>
      </c>
      <c r="L408" s="2">
        <f>ROUND((SUMPRODUCT((NhuCau!$E$420:$E$424=CakyQuyhoach)*((NhuCau!O$420:O$424)/10))+SUMPRODUCT((NhuCau!$E$420:$E$424=Kykehoach)*((NhuCau!O$420:O$424)/5))+SUMPRODUCT((NhuCau!$E$420:$E$424=$C408)*(NhuCau!O$420:O$424))),2)</f>
        <v>0</v>
      </c>
      <c r="M408" s="2">
        <f>ROUND((SUMPRODUCT((NhuCau!$E$420:$E$424=CakyQuyhoach)*((NhuCau!P$420:P$424)/10))+SUMPRODUCT((NhuCau!$E$420:$E$424=Kykehoach)*((NhuCau!P$420:P$424)/5))+SUMPRODUCT((NhuCau!$E$420:$E$424=$C408)*(NhuCau!P$420:P$424))),2)</f>
        <v>0</v>
      </c>
      <c r="N408" s="2">
        <f>ROUND((SUMPRODUCT((NhuCau!$E$420:$E$424=CakyQuyhoach)*((NhuCau!Q$420:Q$424)/10))+SUMPRODUCT((NhuCau!$E$420:$E$424=Kykehoach)*((NhuCau!Q$420:Q$424)/5))+SUMPRODUCT((NhuCau!$E$420:$E$424=$C408)*(NhuCau!Q$420:Q$424))),2)</f>
        <v>0</v>
      </c>
      <c r="O408" s="2">
        <f>ROUND((SUMPRODUCT((NhuCau!$E$420:$E$424=CakyQuyhoach)*((NhuCau!R$420:R$424)/10))+SUMPRODUCT((NhuCau!$E$420:$E$424=Kykehoach)*((NhuCau!R$420:R$424)/5))+SUMPRODUCT((NhuCau!$E$420:$E$424=$C408)*(NhuCau!R$420:R$424))),2)</f>
        <v>0</v>
      </c>
      <c r="P408" s="2">
        <f>ROUND((SUMPRODUCT((NhuCau!$E$420:$E$424=CakyQuyhoach)*((NhuCau!S$420:S$424)/10))+SUMPRODUCT((NhuCau!$E$420:$E$424=Kykehoach)*((NhuCau!S$420:S$424)/5))+SUMPRODUCT((NhuCau!$E$420:$E$424=$C408)*(NhuCau!S$420:S$424))),2)</f>
        <v>0</v>
      </c>
      <c r="Q408" s="2">
        <f>ROUND((SUMPRODUCT((NhuCau!$E$420:$E$424=CakyQuyhoach)*((NhuCau!T$420:T$424)/10))+SUMPRODUCT((NhuCau!$E$420:$E$424=Kykehoach)*((NhuCau!T$420:T$424)/5))+SUMPRODUCT((NhuCau!$E$420:$E$424=$C408)*(NhuCau!T$420:T$424))),2)</f>
        <v>0</v>
      </c>
      <c r="R408" s="2">
        <f>ROUND((SUMPRODUCT((NhuCau!$E$420:$E$424=CakyQuyhoach)*((NhuCau!U$420:U$424)/10))+SUMPRODUCT((NhuCau!$E$420:$E$424=Kykehoach)*((NhuCau!U$420:U$424)/5))+SUMPRODUCT((NhuCau!$E$420:$E$424=$C408)*(NhuCau!U$420:U$424))),2)</f>
        <v>0</v>
      </c>
      <c r="S408" s="2">
        <f>ROUND((SUMPRODUCT((NhuCau!$E$420:$E$424=CakyQuyhoach)*((NhuCau!V$420:V$424)/10))+SUMPRODUCT((NhuCau!$E$420:$E$424=Kykehoach)*((NhuCau!V$420:V$424)/5))+SUMPRODUCT((NhuCau!$E$420:$E$424=$C408)*(NhuCau!V$420:V$424))),2)</f>
        <v>0</v>
      </c>
      <c r="T408" s="2">
        <f>ROUND((SUMPRODUCT((NhuCau!$E$420:$E$424=CakyQuyhoach)*((NhuCau!W$420:W$424)/10))+SUMPRODUCT((NhuCau!$E$420:$E$424=Kykehoach)*((NhuCau!W$420:W$424)/5))+SUMPRODUCT((NhuCau!$E$420:$E$424=$C408)*(NhuCau!W$420:W$424))),2)</f>
        <v>0</v>
      </c>
      <c r="U408" s="2">
        <f>ROUND((SUMPRODUCT((NhuCau!$E$420:$E$424=CakyQuyhoach)*((NhuCau!X$420:X$424)/10))+SUMPRODUCT((NhuCau!$E$420:$E$424=Kykehoach)*((NhuCau!X$420:X$424)/5))+SUMPRODUCT((NhuCau!$E$420:$E$424=$C408)*(NhuCau!X$420:X$424))),2)</f>
        <v>0</v>
      </c>
      <c r="V408" s="2">
        <f>ROUND((SUMPRODUCT((NhuCau!$E$420:$E$424=CakyQuyhoach)*((NhuCau!Y$420:Y$424)/10))+SUMPRODUCT((NhuCau!$E$420:$E$424=Kykehoach)*((NhuCau!Y$420:Y$424)/5))+SUMPRODUCT((NhuCau!$E$420:$E$424=$C408)*(NhuCau!Y$420:Y$424))),2)</f>
        <v>0</v>
      </c>
      <c r="W408" s="2">
        <f>ROUND((SUMPRODUCT((NhuCau!$E$420:$E$424=CakyQuyhoach)*((NhuCau!Z$420:Z$424)/10))+SUMPRODUCT((NhuCau!$E$420:$E$424=Kykehoach)*((NhuCau!Z$420:Z$424)/5))+SUMPRODUCT((NhuCau!$E$420:$E$424=$C408)*(NhuCau!Z$420:Z$424))),2)</f>
        <v>0</v>
      </c>
      <c r="X408" s="2">
        <f>ROUND((SUMPRODUCT((NhuCau!$E$420:$E$424=CakyQuyhoach)*((NhuCau!AA$420:AA$424)/10))+SUMPRODUCT((NhuCau!$E$420:$E$424=Kykehoach)*((NhuCau!AA$420:AA$424)/5))+SUMPRODUCT((NhuCau!$E$420:$E$424=$C408)*(NhuCau!AA$420:AA$424))),2)</f>
        <v>0</v>
      </c>
      <c r="Y408" s="2">
        <f>ROUND((SUMPRODUCT((NhuCau!$E$420:$E$424=CakyQuyhoach)*((NhuCau!AB$420:AB$424)/10))+SUMPRODUCT((NhuCau!$E$420:$E$424=Kykehoach)*((NhuCau!AB$420:AB$424)/5))+SUMPRODUCT((NhuCau!$E$420:$E$424=$C408)*(NhuCau!AB$420:AB$424))),2)</f>
        <v>0</v>
      </c>
      <c r="Z408" s="2">
        <f>ROUND((SUMPRODUCT((NhuCau!$E$420:$E$424=CakyQuyhoach)*((NhuCau!AC$420:AC$424)/10))+SUMPRODUCT((NhuCau!$E$420:$E$424=Kykehoach)*((NhuCau!AC$420:AC$424)/5))+SUMPRODUCT((NhuCau!$E$420:$E$424=$C408)*(NhuCau!AC$420:AC$424))),2)</f>
        <v>0</v>
      </c>
      <c r="AA408" s="2">
        <f>ROUND((SUMPRODUCT((NhuCau!$E$420:$E$424=CakyQuyhoach)*((NhuCau!AD$420:AD$424)/10))+SUMPRODUCT((NhuCau!$E$420:$E$424=Kykehoach)*((NhuCau!AD$420:AD$424)/5))+SUMPRODUCT((NhuCau!$E$420:$E$424=$C408)*(NhuCau!AD$420:AD$424))),2)</f>
        <v>0</v>
      </c>
      <c r="AB408" s="2">
        <f>ROUND((SUMPRODUCT((NhuCau!$E$420:$E$424=CakyQuyhoach)*((NhuCau!AE$420:AE$424)/10))+SUMPRODUCT((NhuCau!$E$420:$E$424=Kykehoach)*((NhuCau!AE$420:AE$424)/5))+SUMPRODUCT((NhuCau!$E$420:$E$424=$C408)*(NhuCau!AE$420:AE$424))),2)</f>
        <v>0</v>
      </c>
      <c r="AC408" s="2">
        <f>ROUND((SUMPRODUCT((NhuCau!$E$420:$E$424=CakyQuyhoach)*((NhuCau!AF$420:AF$424)/10))+SUMPRODUCT((NhuCau!$E$420:$E$424=Kykehoach)*((NhuCau!AF$420:AF$424)/5))+SUMPRODUCT((NhuCau!$E$420:$E$424=$C408)*(NhuCau!AF$420:AF$424))),2)</f>
        <v>0</v>
      </c>
      <c r="AD408" s="2">
        <f>ROUND((SUMPRODUCT((NhuCau!$E$420:$E$424=CakyQuyhoach)*((NhuCau!AG$420:AG$424)/10))+SUMPRODUCT((NhuCau!$E$420:$E$424=Kykehoach)*((NhuCau!AG$420:AG$424)/5))+SUMPRODUCT((NhuCau!$E$420:$E$424=$C408)*(NhuCau!AG$420:AG$424))),2)</f>
        <v>0</v>
      </c>
      <c r="AE408" s="2">
        <f>ROUND((SUMPRODUCT((NhuCau!$E$420:$E$424=CakyQuyhoach)*((NhuCau!AH$420:AH$424)/10))+SUMPRODUCT((NhuCau!$E$420:$E$424=Kykehoach)*((NhuCau!AH$420:AH$424)/5))+SUMPRODUCT((NhuCau!$E$420:$E$424=$C408)*(NhuCau!AH$420:AH$424))),2)</f>
        <v>0</v>
      </c>
      <c r="AF408" s="2">
        <f>ROUND((SUMPRODUCT((NhuCau!$E$420:$E$424=CakyQuyhoach)*((NhuCau!AI$420:AI$424)/10))+SUMPRODUCT((NhuCau!$E$420:$E$424=Kykehoach)*((NhuCau!AI$420:AI$424)/5))+SUMPRODUCT((NhuCau!$E$420:$E$424=$C408)*(NhuCau!AI$420:AI$424))),2)</f>
        <v>0</v>
      </c>
      <c r="AG408" s="2">
        <f>ROUND((SUMPRODUCT((NhuCau!$E$420:$E$424=CakyQuyhoach)*((NhuCau!AJ$420:AJ$424)/10))+SUMPRODUCT((NhuCau!$E$420:$E$424=Kykehoach)*((NhuCau!AJ$420:AJ$424)/5))+SUMPRODUCT((NhuCau!$E$420:$E$424=$C408)*(NhuCau!AJ$420:AJ$424))),2)</f>
        <v>0</v>
      </c>
      <c r="AH408" s="2">
        <f>ROUND((SUMPRODUCT((NhuCau!$E$420:$E$424=CakyQuyhoach)*((NhuCau!AK$420:AK$424)/10))+SUMPRODUCT((NhuCau!$E$420:$E$424=Kykehoach)*((NhuCau!AK$420:AK$424)/5))+SUMPRODUCT((NhuCau!$E$420:$E$424=$C408)*(NhuCau!AK$420:AK$424))),2)</f>
        <v>0</v>
      </c>
      <c r="AI408" s="2">
        <f>ROUND((SUMPRODUCT((NhuCau!$E$420:$E$424=CakyQuyhoach)*((NhuCau!AL$420:AL$424)/10))+SUMPRODUCT((NhuCau!$E$420:$E$424=Kykehoach)*((NhuCau!AL$420:AL$424)/5))+SUMPRODUCT((NhuCau!$E$420:$E$424=$C408)*(NhuCau!AL$420:AL$424))),2)</f>
        <v>0</v>
      </c>
      <c r="AJ408" s="2">
        <f>ROUND((SUMPRODUCT((NhuCau!$E$420:$E$424=CakyQuyhoach)*((NhuCau!AM$420:AM$424)/10))+SUMPRODUCT((NhuCau!$E$420:$E$424=Kykehoach)*((NhuCau!AM$420:AM$424)/5))+SUMPRODUCT((NhuCau!$E$420:$E$424=$C408)*(NhuCau!AM$420:AM$424))),2)</f>
        <v>0</v>
      </c>
      <c r="AK408" s="2">
        <f>ROUND((SUMPRODUCT((NhuCau!$E$420:$E$424=CakyQuyhoach)*((NhuCau!AN$420:AN$424)/10))+SUMPRODUCT((NhuCau!$E$420:$E$424=Kykehoach)*((NhuCau!AN$420:AN$424)/5))+SUMPRODUCT((NhuCau!$E$420:$E$424=$C408)*(NhuCau!AN$420:AN$424))),2)</f>
        <v>0</v>
      </c>
      <c r="AL408" s="2">
        <f>ROUND((SUMPRODUCT((NhuCau!$E$420:$E$424=CakyQuyhoach)*((NhuCau!AO$420:AO$424)/10))+SUMPRODUCT((NhuCau!$E$420:$E$424=Kykehoach)*((NhuCau!AO$420:AO$424)/5))+SUMPRODUCT((NhuCau!$E$420:$E$424=$C408)*(NhuCau!AO$420:AO$424))),2)</f>
        <v>0</v>
      </c>
      <c r="AM408" s="2">
        <f>ROUND((SUMPRODUCT((NhuCau!$E$420:$E$424=CakyQuyhoach)*((NhuCau!AP$420:AP$424)/10))+SUMPRODUCT((NhuCau!$E$420:$E$424=Kykehoach)*((NhuCau!AP$420:AP$424)/5))+SUMPRODUCT((NhuCau!$E$420:$E$424=$C408)*(NhuCau!AP$420:AP$424))),2)</f>
        <v>0</v>
      </c>
      <c r="AN408" s="2">
        <f>ROUND((SUMPRODUCT((NhuCau!$E$420:$E$424=CakyQuyhoach)*((NhuCau!AQ$420:AQ$424)/10))+SUMPRODUCT((NhuCau!$E$420:$E$424=Kykehoach)*((NhuCau!AQ$420:AQ$424)/5))+SUMPRODUCT((NhuCau!$E$420:$E$424=$C408)*(NhuCau!AQ$420:AQ$424))),2)</f>
        <v>0</v>
      </c>
      <c r="AO408" s="2">
        <f>ROUND((SUMPRODUCT((NhuCau!$E$420:$E$424=CakyQuyhoach)*((NhuCau!AR$420:AR$424)/10))+SUMPRODUCT((NhuCau!$E$420:$E$424=Kykehoach)*((NhuCau!AR$420:AR$424)/5))+SUMPRODUCT((NhuCau!$E$420:$E$424=$C408)*(NhuCau!AR$420:AR$424))),2)</f>
        <v>0</v>
      </c>
      <c r="AP408" s="2">
        <f>ROUND((SUMPRODUCT((NhuCau!$E$420:$E$424=CakyQuyhoach)*((NhuCau!AS$420:AS$424)/10))+SUMPRODUCT((NhuCau!$E$420:$E$424=Kykehoach)*((NhuCau!AS$420:AS$424)/5))+SUMPRODUCT((NhuCau!$E$420:$E$424=$C408)*(NhuCau!AS$420:AS$424))),2)</f>
        <v>0</v>
      </c>
      <c r="AQ408" s="2">
        <f>ROUND((SUMPRODUCT((NhuCau!$E$420:$E$424=CakyQuyhoach)*((NhuCau!AT$420:AT$424)/10))+SUMPRODUCT((NhuCau!$E$420:$E$424=Kykehoach)*((NhuCau!AT$420:AT$424)/5))+SUMPRODUCT((NhuCau!$E$420:$E$424=$C408)*(NhuCau!AT$420:AT$424))),2)</f>
        <v>0</v>
      </c>
      <c r="AR408" s="2">
        <f>ROUND((SUMPRODUCT((NhuCau!$E$420:$E$424=CakyQuyhoach)*((NhuCau!AU$420:AU$424)/10))+SUMPRODUCT((NhuCau!$E$420:$E$424=Kykehoach)*((NhuCau!AU$420:AU$424)/5))+SUMPRODUCT((NhuCau!$E$420:$E$424=$C408)*(NhuCau!AU$420:AU$424))),2)</f>
        <v>0</v>
      </c>
      <c r="AS408" s="2">
        <f>ROUND((SUMPRODUCT((NhuCau!$E$420:$E$424=CakyQuyhoach)*((NhuCau!AV$420:AV$424)/10))+SUMPRODUCT((NhuCau!$E$420:$E$424=Kykehoach)*((NhuCau!AV$420:AV$424)/5))+SUMPRODUCT((NhuCau!$E$420:$E$424=$C408)*(NhuCau!AV$420:AV$424))),2)</f>
        <v>0</v>
      </c>
      <c r="AT408" s="2">
        <f>ROUND((SUMPRODUCT((NhuCau!$E$420:$E$424=CakyQuyhoach)*((NhuCau!AW$420:AW$424)/10))+SUMPRODUCT((NhuCau!$E$420:$E$424=Kykehoach)*((NhuCau!AW$420:AW$424)/5))+SUMPRODUCT((NhuCau!$E$420:$E$424=$C408)*(NhuCau!AW$420:AW$424))),2)</f>
        <v>0</v>
      </c>
      <c r="AU408" s="2">
        <f>ROUND((SUMPRODUCT((NhuCau!$E$420:$E$424=CakyQuyhoach)*((NhuCau!AX$420:AX$424)/10))+SUMPRODUCT((NhuCau!$E$420:$E$424=Kykehoach)*((NhuCau!AX$420:AX$424)/5))+SUMPRODUCT((NhuCau!$E$420:$E$424=$C408)*(NhuCau!AX$420:AX$424))),2)</f>
        <v>0</v>
      </c>
      <c r="AV408" s="2">
        <f>ROUND((SUMPRODUCT((NhuCau!$E$420:$E$424=CakyQuyhoach)*((NhuCau!AY$420:AY$424)/10))+SUMPRODUCT((NhuCau!$E$420:$E$424=Kykehoach)*((NhuCau!AY$420:AY$424)/5))+SUMPRODUCT((NhuCau!$E$420:$E$424=$C408)*(NhuCau!AY$420:AY$424))),2)</f>
        <v>0</v>
      </c>
      <c r="AW408" s="2">
        <f>ROUND((SUMPRODUCT((NhuCau!$E$420:$E$424=CakyQuyhoach)*((NhuCau!AZ$420:AZ$424)/10))+SUMPRODUCT((NhuCau!$E$420:$E$424=Kykehoach)*((NhuCau!AZ$420:AZ$424)/5))+SUMPRODUCT((NhuCau!$E$420:$E$424=$C408)*(NhuCau!AZ$420:AZ$424))),2)</f>
        <v>0</v>
      </c>
      <c r="AX408" s="2">
        <f>ROUND((SUMPRODUCT((NhuCau!$E$420:$E$424=CakyQuyhoach)*((NhuCau!BA$420:BA$424)/10))+SUMPRODUCT((NhuCau!$E$420:$E$424=Kykehoach)*((NhuCau!BA$420:BA$424)/5))+SUMPRODUCT((NhuCau!$E$420:$E$424=$C408)*(NhuCau!BA$420:BA$424))),2)</f>
        <v>0</v>
      </c>
      <c r="AY408" s="2">
        <f>ROUND((SUMPRODUCT((NhuCau!$E$420:$E$424=CakyQuyhoach)*((NhuCau!BB$420:BB$424)/10))+SUMPRODUCT((NhuCau!$E$420:$E$424=Kykehoach)*((NhuCau!BB$420:BB$424)/5))+SUMPRODUCT((NhuCau!$E$420:$E$424=$C408)*(NhuCau!BB$420:BB$424))),2)</f>
        <v>0</v>
      </c>
      <c r="AZ408" s="2">
        <f>ROUND((SUMPRODUCT((NhuCau!$E$420:$E$424=CakyQuyhoach)*((NhuCau!BD$420:BD$424)/10))+SUMPRODUCT((NhuCau!$E$420:$E$424=Kykehoach)*((NhuCau!BD$420:BD$424)/5))+SUMPRODUCT((NhuCau!$E$420:$E$424=$C408)*(NhuCau!BD$420:BD$424))),2)</f>
        <v>0</v>
      </c>
      <c r="BA408" s="2">
        <f>ROUND((SUMPRODUCT((NhuCau!$E$420:$E$424=CakyQuyhoach)*((NhuCau!BE$420:BE$424)/10))+SUMPRODUCT((NhuCau!$E$420:$E$424=Kykehoach)*((NhuCau!BE$420:BE$424)/5))+SUMPRODUCT((NhuCau!$E$420:$E$424=$C408)*(NhuCau!BE$420:BE$424))),2)</f>
        <v>0</v>
      </c>
      <c r="BB408" s="2">
        <f>ROUND((SUMPRODUCT((NhuCau!$E$420:$E$424=CakyQuyhoach)*((NhuCau!BF$420:BF$424)/10))+SUMPRODUCT((NhuCau!$E$420:$E$424=Kykehoach)*((NhuCau!BF$420:BF$424)/5))+SUMPRODUCT((NhuCau!$E$420:$E$424=$C408)*(NhuCau!BF$420:BF$424))),2)</f>
        <v>0</v>
      </c>
      <c r="BC408" s="2">
        <f>ROUND((SUMPRODUCT((NhuCau!$E$420:$E$424=CakyQuyhoach)*((NhuCau!BG$420:BG$424)/10))+SUMPRODUCT((NhuCau!$E$420:$E$424=Kykehoach)*((NhuCau!BG$420:BG$424)/5))+SUMPRODUCT((NhuCau!$E$420:$E$424=$C408)*(NhuCau!BG$420:BG$424))),2)</f>
        <v>0</v>
      </c>
      <c r="BD408" s="2">
        <f>ROUND((SUMPRODUCT((NhuCau!$E$420:$E$424=CakyQuyhoach)*((NhuCau!BH$420:BH$424)/10))+SUMPRODUCT((NhuCau!$E$420:$E$424=Kykehoach)*((NhuCau!BH$420:BH$424)/5))+SUMPRODUCT((NhuCau!$E$420:$E$424=$C408)*(NhuCau!BH$420:BH$424))),2)</f>
        <v>0</v>
      </c>
      <c r="BE408" s="2">
        <f>ROUND((SUMPRODUCT((NhuCau!$E$420:$E$424=CakyQuyhoach)*((NhuCau!BI$420:BI$424)/10))+SUMPRODUCT((NhuCau!$E$420:$E$424=Kykehoach)*((NhuCau!BI$420:BI$424)/5))+SUMPRODUCT((NhuCau!$E$420:$E$424=$C408)*(NhuCau!BI$420:BI$424))),2)</f>
        <v>0</v>
      </c>
      <c r="BF408" s="2">
        <f>ROUND((SUMPRODUCT((NhuCau!$E$420:$E$424=CakyQuyhoach)*((NhuCau!BJ$420:BJ$424)/10))+SUMPRODUCT((NhuCau!$E$420:$E$424=Kykehoach)*((NhuCau!BJ$420:BJ$424)/5))+SUMPRODUCT((NhuCau!$E$420:$E$424=$C408)*(NhuCau!BJ$420:BJ$424))),2)</f>
        <v>0</v>
      </c>
      <c r="BG408" s="2">
        <f>ROUND((SUMPRODUCT((NhuCau!$E$420:$E$424=CakyQuyhoach)*((NhuCau!BK$420:BK$424)/10))+SUMPRODUCT((NhuCau!$E$420:$E$424=Kykehoach)*((NhuCau!BK$420:BK$424)/5))+SUMPRODUCT((NhuCau!$E$420:$E$424=$C408)*(NhuCau!BK$420:BK$424))),2)</f>
        <v>0</v>
      </c>
    </row>
    <row r="409" spans="1:59" s="1" customFormat="1" ht="16.5" customHeight="1">
      <c r="A409" s="251" t="s">
        <v>42</v>
      </c>
      <c r="B409" s="252"/>
      <c r="C409" s="253" t="str">
        <f>BANGTINH!O10</f>
        <v>Năm 2029</v>
      </c>
      <c r="D409" s="246" t="s">
        <v>39</v>
      </c>
      <c r="E409" s="255">
        <f>SUM(F409:BG409)</f>
        <v>0</v>
      </c>
      <c r="F409" s="2">
        <f>ROUND((SUMPRODUCT((NhuCau!$E$420:$E$424=CakyQuyhoach)*((NhuCau!I$420:I$424)/10))+SUMPRODUCT((NhuCau!$E$420:$E$424=Kykehoach)*((NhuCau!I$420:I$424)/5))+SUMPRODUCT((NhuCau!$E$420:$E$424=$C409)*(NhuCau!I$420:I$424))),2)</f>
        <v>0</v>
      </c>
      <c r="G409" s="2">
        <f>ROUND((SUMPRODUCT((NhuCau!$E$420:$E$424=CakyQuyhoach)*((NhuCau!J$420:J$424)/10))+SUMPRODUCT((NhuCau!$E$420:$E$424=Kykehoach)*((NhuCau!J$420:J$424)/5))+SUMPRODUCT((NhuCau!$E$420:$E$424=$C409)*(NhuCau!J$420:J$424))),2)</f>
        <v>0</v>
      </c>
      <c r="H409" s="2">
        <f>ROUND((SUMPRODUCT((NhuCau!$E$420:$E$424=CakyQuyhoach)*((NhuCau!K$420:K$424)/10))+SUMPRODUCT((NhuCau!$E$420:$E$424=Kykehoach)*((NhuCau!K$420:K$424)/5))+SUMPRODUCT((NhuCau!$E$420:$E$424=$C409)*(NhuCau!K$420:K$424))),2)</f>
        <v>0</v>
      </c>
      <c r="I409" s="2">
        <f>ROUND((SUMPRODUCT((NhuCau!$E$420:$E$424=CakyQuyhoach)*((NhuCau!L$420:L$424)/10))+SUMPRODUCT((NhuCau!$E$420:$E$424=Kykehoach)*((NhuCau!L$420:L$424)/5))+SUMPRODUCT((NhuCau!$E$420:$E$424=$C409)*(NhuCau!L$420:L$424))),2)</f>
        <v>0</v>
      </c>
      <c r="J409" s="2">
        <f>ROUND((SUMPRODUCT((NhuCau!$E$420:$E$424=CakyQuyhoach)*((NhuCau!M$420:M$424)/10))+SUMPRODUCT((NhuCau!$E$420:$E$424=Kykehoach)*((NhuCau!M$420:M$424)/5))+SUMPRODUCT((NhuCau!$E$420:$E$424=$C409)*(NhuCau!M$420:M$424))),2)</f>
        <v>0</v>
      </c>
      <c r="K409" s="2">
        <f>ROUND((SUMPRODUCT((NhuCau!$E$420:$E$424=CakyQuyhoach)*((NhuCau!N$420:N$424)/10))+SUMPRODUCT((NhuCau!$E$420:$E$424=Kykehoach)*((NhuCau!N$420:N$424)/5))+SUMPRODUCT((NhuCau!$E$420:$E$424=$C409)*(NhuCau!N$420:N$424))),2)</f>
        <v>0</v>
      </c>
      <c r="L409" s="2">
        <f>ROUND((SUMPRODUCT((NhuCau!$E$420:$E$424=CakyQuyhoach)*((NhuCau!O$420:O$424)/10))+SUMPRODUCT((NhuCau!$E$420:$E$424=Kykehoach)*((NhuCau!O$420:O$424)/5))+SUMPRODUCT((NhuCau!$E$420:$E$424=$C409)*(NhuCau!O$420:O$424))),2)</f>
        <v>0</v>
      </c>
      <c r="M409" s="2">
        <f>ROUND((SUMPRODUCT((NhuCau!$E$420:$E$424=CakyQuyhoach)*((NhuCau!P$420:P$424)/10))+SUMPRODUCT((NhuCau!$E$420:$E$424=Kykehoach)*((NhuCau!P$420:P$424)/5))+SUMPRODUCT((NhuCau!$E$420:$E$424=$C409)*(NhuCau!P$420:P$424))),2)</f>
        <v>0</v>
      </c>
      <c r="N409" s="2">
        <f>ROUND((SUMPRODUCT((NhuCau!$E$420:$E$424=CakyQuyhoach)*((NhuCau!Q$420:Q$424)/10))+SUMPRODUCT((NhuCau!$E$420:$E$424=Kykehoach)*((NhuCau!Q$420:Q$424)/5))+SUMPRODUCT((NhuCau!$E$420:$E$424=$C409)*(NhuCau!Q$420:Q$424))),2)</f>
        <v>0</v>
      </c>
      <c r="O409" s="2">
        <f>ROUND((SUMPRODUCT((NhuCau!$E$420:$E$424=CakyQuyhoach)*((NhuCau!R$420:R$424)/10))+SUMPRODUCT((NhuCau!$E$420:$E$424=Kykehoach)*((NhuCau!R$420:R$424)/5))+SUMPRODUCT((NhuCau!$E$420:$E$424=$C409)*(NhuCau!R$420:R$424))),2)</f>
        <v>0</v>
      </c>
      <c r="P409" s="2">
        <f>ROUND((SUMPRODUCT((NhuCau!$E$420:$E$424=CakyQuyhoach)*((NhuCau!S$420:S$424)/10))+SUMPRODUCT((NhuCau!$E$420:$E$424=Kykehoach)*((NhuCau!S$420:S$424)/5))+SUMPRODUCT((NhuCau!$E$420:$E$424=$C409)*(NhuCau!S$420:S$424))),2)</f>
        <v>0</v>
      </c>
      <c r="Q409" s="2">
        <f>ROUND((SUMPRODUCT((NhuCau!$E$420:$E$424=CakyQuyhoach)*((NhuCau!T$420:T$424)/10))+SUMPRODUCT((NhuCau!$E$420:$E$424=Kykehoach)*((NhuCau!T$420:T$424)/5))+SUMPRODUCT((NhuCau!$E$420:$E$424=$C409)*(NhuCau!T$420:T$424))),2)</f>
        <v>0</v>
      </c>
      <c r="R409" s="2">
        <f>ROUND((SUMPRODUCT((NhuCau!$E$420:$E$424=CakyQuyhoach)*((NhuCau!U$420:U$424)/10))+SUMPRODUCT((NhuCau!$E$420:$E$424=Kykehoach)*((NhuCau!U$420:U$424)/5))+SUMPRODUCT((NhuCau!$E$420:$E$424=$C409)*(NhuCau!U$420:U$424))),2)</f>
        <v>0</v>
      </c>
      <c r="S409" s="2">
        <f>ROUND((SUMPRODUCT((NhuCau!$E$420:$E$424=CakyQuyhoach)*((NhuCau!V$420:V$424)/10))+SUMPRODUCT((NhuCau!$E$420:$E$424=Kykehoach)*((NhuCau!V$420:V$424)/5))+SUMPRODUCT((NhuCau!$E$420:$E$424=$C409)*(NhuCau!V$420:V$424))),2)</f>
        <v>0</v>
      </c>
      <c r="T409" s="2">
        <f>ROUND((SUMPRODUCT((NhuCau!$E$420:$E$424=CakyQuyhoach)*((NhuCau!W$420:W$424)/10))+SUMPRODUCT((NhuCau!$E$420:$E$424=Kykehoach)*((NhuCau!W$420:W$424)/5))+SUMPRODUCT((NhuCau!$E$420:$E$424=$C409)*(NhuCau!W$420:W$424))),2)</f>
        <v>0</v>
      </c>
      <c r="U409" s="2">
        <f>ROUND((SUMPRODUCT((NhuCau!$E$420:$E$424=CakyQuyhoach)*((NhuCau!X$420:X$424)/10))+SUMPRODUCT((NhuCau!$E$420:$E$424=Kykehoach)*((NhuCau!X$420:X$424)/5))+SUMPRODUCT((NhuCau!$E$420:$E$424=$C409)*(NhuCau!X$420:X$424))),2)</f>
        <v>0</v>
      </c>
      <c r="V409" s="2">
        <f>ROUND((SUMPRODUCT((NhuCau!$E$420:$E$424=CakyQuyhoach)*((NhuCau!Y$420:Y$424)/10))+SUMPRODUCT((NhuCau!$E$420:$E$424=Kykehoach)*((NhuCau!Y$420:Y$424)/5))+SUMPRODUCT((NhuCau!$E$420:$E$424=$C409)*(NhuCau!Y$420:Y$424))),2)</f>
        <v>0</v>
      </c>
      <c r="W409" s="2">
        <f>ROUND((SUMPRODUCT((NhuCau!$E$420:$E$424=CakyQuyhoach)*((NhuCau!Z$420:Z$424)/10))+SUMPRODUCT((NhuCau!$E$420:$E$424=Kykehoach)*((NhuCau!Z$420:Z$424)/5))+SUMPRODUCT((NhuCau!$E$420:$E$424=$C409)*(NhuCau!Z$420:Z$424))),2)</f>
        <v>0</v>
      </c>
      <c r="X409" s="2">
        <f>ROUND((SUMPRODUCT((NhuCau!$E$420:$E$424=CakyQuyhoach)*((NhuCau!AA$420:AA$424)/10))+SUMPRODUCT((NhuCau!$E$420:$E$424=Kykehoach)*((NhuCau!AA$420:AA$424)/5))+SUMPRODUCT((NhuCau!$E$420:$E$424=$C409)*(NhuCau!AA$420:AA$424))),2)</f>
        <v>0</v>
      </c>
      <c r="Y409" s="2">
        <f>ROUND((SUMPRODUCT((NhuCau!$E$420:$E$424=CakyQuyhoach)*((NhuCau!AB$420:AB$424)/10))+SUMPRODUCT((NhuCau!$E$420:$E$424=Kykehoach)*((NhuCau!AB$420:AB$424)/5))+SUMPRODUCT((NhuCau!$E$420:$E$424=$C409)*(NhuCau!AB$420:AB$424))),2)</f>
        <v>0</v>
      </c>
      <c r="Z409" s="2">
        <f>ROUND((SUMPRODUCT((NhuCau!$E$420:$E$424=CakyQuyhoach)*((NhuCau!AC$420:AC$424)/10))+SUMPRODUCT((NhuCau!$E$420:$E$424=Kykehoach)*((NhuCau!AC$420:AC$424)/5))+SUMPRODUCT((NhuCau!$E$420:$E$424=$C409)*(NhuCau!AC$420:AC$424))),2)</f>
        <v>0</v>
      </c>
      <c r="AA409" s="2">
        <f>ROUND((SUMPRODUCT((NhuCau!$E$420:$E$424=CakyQuyhoach)*((NhuCau!AD$420:AD$424)/10))+SUMPRODUCT((NhuCau!$E$420:$E$424=Kykehoach)*((NhuCau!AD$420:AD$424)/5))+SUMPRODUCT((NhuCau!$E$420:$E$424=$C409)*(NhuCau!AD$420:AD$424))),2)</f>
        <v>0</v>
      </c>
      <c r="AB409" s="2">
        <f>ROUND((SUMPRODUCT((NhuCau!$E$420:$E$424=CakyQuyhoach)*((NhuCau!AE$420:AE$424)/10))+SUMPRODUCT((NhuCau!$E$420:$E$424=Kykehoach)*((NhuCau!AE$420:AE$424)/5))+SUMPRODUCT((NhuCau!$E$420:$E$424=$C409)*(NhuCau!AE$420:AE$424))),2)</f>
        <v>0</v>
      </c>
      <c r="AC409" s="2">
        <f>ROUND((SUMPRODUCT((NhuCau!$E$420:$E$424=CakyQuyhoach)*((NhuCau!AF$420:AF$424)/10))+SUMPRODUCT((NhuCau!$E$420:$E$424=Kykehoach)*((NhuCau!AF$420:AF$424)/5))+SUMPRODUCT((NhuCau!$E$420:$E$424=$C409)*(NhuCau!AF$420:AF$424))),2)</f>
        <v>0</v>
      </c>
      <c r="AD409" s="2">
        <f>ROUND((SUMPRODUCT((NhuCau!$E$420:$E$424=CakyQuyhoach)*((NhuCau!AG$420:AG$424)/10))+SUMPRODUCT((NhuCau!$E$420:$E$424=Kykehoach)*((NhuCau!AG$420:AG$424)/5))+SUMPRODUCT((NhuCau!$E$420:$E$424=$C409)*(NhuCau!AG$420:AG$424))),2)</f>
        <v>0</v>
      </c>
      <c r="AE409" s="2">
        <f>ROUND((SUMPRODUCT((NhuCau!$E$420:$E$424=CakyQuyhoach)*((NhuCau!AH$420:AH$424)/10))+SUMPRODUCT((NhuCau!$E$420:$E$424=Kykehoach)*((NhuCau!AH$420:AH$424)/5))+SUMPRODUCT((NhuCau!$E$420:$E$424=$C409)*(NhuCau!AH$420:AH$424))),2)</f>
        <v>0</v>
      </c>
      <c r="AF409" s="2">
        <f>ROUND((SUMPRODUCT((NhuCau!$E$420:$E$424=CakyQuyhoach)*((NhuCau!AI$420:AI$424)/10))+SUMPRODUCT((NhuCau!$E$420:$E$424=Kykehoach)*((NhuCau!AI$420:AI$424)/5))+SUMPRODUCT((NhuCau!$E$420:$E$424=$C409)*(NhuCau!AI$420:AI$424))),2)</f>
        <v>0</v>
      </c>
      <c r="AG409" s="2">
        <f>ROUND((SUMPRODUCT((NhuCau!$E$420:$E$424=CakyQuyhoach)*((NhuCau!AJ$420:AJ$424)/10))+SUMPRODUCT((NhuCau!$E$420:$E$424=Kykehoach)*((NhuCau!AJ$420:AJ$424)/5))+SUMPRODUCT((NhuCau!$E$420:$E$424=$C409)*(NhuCau!AJ$420:AJ$424))),2)</f>
        <v>0</v>
      </c>
      <c r="AH409" s="2">
        <f>ROUND((SUMPRODUCT((NhuCau!$E$420:$E$424=CakyQuyhoach)*((NhuCau!AK$420:AK$424)/10))+SUMPRODUCT((NhuCau!$E$420:$E$424=Kykehoach)*((NhuCau!AK$420:AK$424)/5))+SUMPRODUCT((NhuCau!$E$420:$E$424=$C409)*(NhuCau!AK$420:AK$424))),2)</f>
        <v>0</v>
      </c>
      <c r="AI409" s="2">
        <f>ROUND((SUMPRODUCT((NhuCau!$E$420:$E$424=CakyQuyhoach)*((NhuCau!AL$420:AL$424)/10))+SUMPRODUCT((NhuCau!$E$420:$E$424=Kykehoach)*((NhuCau!AL$420:AL$424)/5))+SUMPRODUCT((NhuCau!$E$420:$E$424=$C409)*(NhuCau!AL$420:AL$424))),2)</f>
        <v>0</v>
      </c>
      <c r="AJ409" s="2">
        <f>ROUND((SUMPRODUCT((NhuCau!$E$420:$E$424=CakyQuyhoach)*((NhuCau!AM$420:AM$424)/10))+SUMPRODUCT((NhuCau!$E$420:$E$424=Kykehoach)*((NhuCau!AM$420:AM$424)/5))+SUMPRODUCT((NhuCau!$E$420:$E$424=$C409)*(NhuCau!AM$420:AM$424))),2)</f>
        <v>0</v>
      </c>
      <c r="AK409" s="2">
        <f>ROUND((SUMPRODUCT((NhuCau!$E$420:$E$424=CakyQuyhoach)*((NhuCau!AN$420:AN$424)/10))+SUMPRODUCT((NhuCau!$E$420:$E$424=Kykehoach)*((NhuCau!AN$420:AN$424)/5))+SUMPRODUCT((NhuCau!$E$420:$E$424=$C409)*(NhuCau!AN$420:AN$424))),2)</f>
        <v>0</v>
      </c>
      <c r="AL409" s="2">
        <f>ROUND((SUMPRODUCT((NhuCau!$E$420:$E$424=CakyQuyhoach)*((NhuCau!AO$420:AO$424)/10))+SUMPRODUCT((NhuCau!$E$420:$E$424=Kykehoach)*((NhuCau!AO$420:AO$424)/5))+SUMPRODUCT((NhuCau!$E$420:$E$424=$C409)*(NhuCau!AO$420:AO$424))),2)</f>
        <v>0</v>
      </c>
      <c r="AM409" s="2">
        <f>ROUND((SUMPRODUCT((NhuCau!$E$420:$E$424=CakyQuyhoach)*((NhuCau!AP$420:AP$424)/10))+SUMPRODUCT((NhuCau!$E$420:$E$424=Kykehoach)*((NhuCau!AP$420:AP$424)/5))+SUMPRODUCT((NhuCau!$E$420:$E$424=$C409)*(NhuCau!AP$420:AP$424))),2)</f>
        <v>0</v>
      </c>
      <c r="AN409" s="2">
        <f>ROUND((SUMPRODUCT((NhuCau!$E$420:$E$424=CakyQuyhoach)*((NhuCau!AQ$420:AQ$424)/10))+SUMPRODUCT((NhuCau!$E$420:$E$424=Kykehoach)*((NhuCau!AQ$420:AQ$424)/5))+SUMPRODUCT((NhuCau!$E$420:$E$424=$C409)*(NhuCau!AQ$420:AQ$424))),2)</f>
        <v>0</v>
      </c>
      <c r="AO409" s="2">
        <f>ROUND((SUMPRODUCT((NhuCau!$E$420:$E$424=CakyQuyhoach)*((NhuCau!AR$420:AR$424)/10))+SUMPRODUCT((NhuCau!$E$420:$E$424=Kykehoach)*((NhuCau!AR$420:AR$424)/5))+SUMPRODUCT((NhuCau!$E$420:$E$424=$C409)*(NhuCau!AR$420:AR$424))),2)</f>
        <v>0</v>
      </c>
      <c r="AP409" s="2">
        <f>ROUND((SUMPRODUCT((NhuCau!$E$420:$E$424=CakyQuyhoach)*((NhuCau!AS$420:AS$424)/10))+SUMPRODUCT((NhuCau!$E$420:$E$424=Kykehoach)*((NhuCau!AS$420:AS$424)/5))+SUMPRODUCT((NhuCau!$E$420:$E$424=$C409)*(NhuCau!AS$420:AS$424))),2)</f>
        <v>0</v>
      </c>
      <c r="AQ409" s="2">
        <f>ROUND((SUMPRODUCT((NhuCau!$E$420:$E$424=CakyQuyhoach)*((NhuCau!AT$420:AT$424)/10))+SUMPRODUCT((NhuCau!$E$420:$E$424=Kykehoach)*((NhuCau!AT$420:AT$424)/5))+SUMPRODUCT((NhuCau!$E$420:$E$424=$C409)*(NhuCau!AT$420:AT$424))),2)</f>
        <v>0</v>
      </c>
      <c r="AR409" s="2">
        <f>ROUND((SUMPRODUCT((NhuCau!$E$420:$E$424=CakyQuyhoach)*((NhuCau!AU$420:AU$424)/10))+SUMPRODUCT((NhuCau!$E$420:$E$424=Kykehoach)*((NhuCau!AU$420:AU$424)/5))+SUMPRODUCT((NhuCau!$E$420:$E$424=$C409)*(NhuCau!AU$420:AU$424))),2)</f>
        <v>0</v>
      </c>
      <c r="AS409" s="2">
        <f>ROUND((SUMPRODUCT((NhuCau!$E$420:$E$424=CakyQuyhoach)*((NhuCau!AV$420:AV$424)/10))+SUMPRODUCT((NhuCau!$E$420:$E$424=Kykehoach)*((NhuCau!AV$420:AV$424)/5))+SUMPRODUCT((NhuCau!$E$420:$E$424=$C409)*(NhuCau!AV$420:AV$424))),2)</f>
        <v>0</v>
      </c>
      <c r="AT409" s="2">
        <f>ROUND((SUMPRODUCT((NhuCau!$E$420:$E$424=CakyQuyhoach)*((NhuCau!AW$420:AW$424)/10))+SUMPRODUCT((NhuCau!$E$420:$E$424=Kykehoach)*((NhuCau!AW$420:AW$424)/5))+SUMPRODUCT((NhuCau!$E$420:$E$424=$C409)*(NhuCau!AW$420:AW$424))),2)</f>
        <v>0</v>
      </c>
      <c r="AU409" s="2">
        <f>ROUND((SUMPRODUCT((NhuCau!$E$420:$E$424=CakyQuyhoach)*((NhuCau!AX$420:AX$424)/10))+SUMPRODUCT((NhuCau!$E$420:$E$424=Kykehoach)*((NhuCau!AX$420:AX$424)/5))+SUMPRODUCT((NhuCau!$E$420:$E$424=$C409)*(NhuCau!AX$420:AX$424))),2)</f>
        <v>0</v>
      </c>
      <c r="AV409" s="2">
        <f>ROUND((SUMPRODUCT((NhuCau!$E$420:$E$424=CakyQuyhoach)*((NhuCau!AY$420:AY$424)/10))+SUMPRODUCT((NhuCau!$E$420:$E$424=Kykehoach)*((NhuCau!AY$420:AY$424)/5))+SUMPRODUCT((NhuCau!$E$420:$E$424=$C409)*(NhuCau!AY$420:AY$424))),2)</f>
        <v>0</v>
      </c>
      <c r="AW409" s="2">
        <f>ROUND((SUMPRODUCT((NhuCau!$E$420:$E$424=CakyQuyhoach)*((NhuCau!AZ$420:AZ$424)/10))+SUMPRODUCT((NhuCau!$E$420:$E$424=Kykehoach)*((NhuCau!AZ$420:AZ$424)/5))+SUMPRODUCT((NhuCau!$E$420:$E$424=$C409)*(NhuCau!AZ$420:AZ$424))),2)</f>
        <v>0</v>
      </c>
      <c r="AX409" s="2">
        <f>ROUND((SUMPRODUCT((NhuCau!$E$420:$E$424=CakyQuyhoach)*((NhuCau!BA$420:BA$424)/10))+SUMPRODUCT((NhuCau!$E$420:$E$424=Kykehoach)*((NhuCau!BA$420:BA$424)/5))+SUMPRODUCT((NhuCau!$E$420:$E$424=$C409)*(NhuCau!BA$420:BA$424))),2)</f>
        <v>0</v>
      </c>
      <c r="AY409" s="2">
        <f>ROUND((SUMPRODUCT((NhuCau!$E$420:$E$424=CakyQuyhoach)*((NhuCau!BB$420:BB$424)/10))+SUMPRODUCT((NhuCau!$E$420:$E$424=Kykehoach)*((NhuCau!BB$420:BB$424)/5))+SUMPRODUCT((NhuCau!$E$420:$E$424=$C409)*(NhuCau!BB$420:BB$424))),2)</f>
        <v>0</v>
      </c>
      <c r="AZ409" s="2">
        <f>ROUND((SUMPRODUCT((NhuCau!$E$420:$E$424=CakyQuyhoach)*((NhuCau!BD$420:BD$424)/10))+SUMPRODUCT((NhuCau!$E$420:$E$424=Kykehoach)*((NhuCau!BD$420:BD$424)/5))+SUMPRODUCT((NhuCau!$E$420:$E$424=$C409)*(NhuCau!BD$420:BD$424))),2)</f>
        <v>0</v>
      </c>
      <c r="BA409" s="2">
        <f>ROUND((SUMPRODUCT((NhuCau!$E$420:$E$424=CakyQuyhoach)*((NhuCau!BE$420:BE$424)/10))+SUMPRODUCT((NhuCau!$E$420:$E$424=Kykehoach)*((NhuCau!BE$420:BE$424)/5))+SUMPRODUCT((NhuCau!$E$420:$E$424=$C409)*(NhuCau!BE$420:BE$424))),2)</f>
        <v>0</v>
      </c>
      <c r="BB409" s="2">
        <f>ROUND((SUMPRODUCT((NhuCau!$E$420:$E$424=CakyQuyhoach)*((NhuCau!BF$420:BF$424)/10))+SUMPRODUCT((NhuCau!$E$420:$E$424=Kykehoach)*((NhuCau!BF$420:BF$424)/5))+SUMPRODUCT((NhuCau!$E$420:$E$424=$C409)*(NhuCau!BF$420:BF$424))),2)</f>
        <v>0</v>
      </c>
      <c r="BC409" s="2">
        <f>ROUND((SUMPRODUCT((NhuCau!$E$420:$E$424=CakyQuyhoach)*((NhuCau!BG$420:BG$424)/10))+SUMPRODUCT((NhuCau!$E$420:$E$424=Kykehoach)*((NhuCau!BG$420:BG$424)/5))+SUMPRODUCT((NhuCau!$E$420:$E$424=$C409)*(NhuCau!BG$420:BG$424))),2)</f>
        <v>0</v>
      </c>
      <c r="BD409" s="2">
        <f>ROUND((SUMPRODUCT((NhuCau!$E$420:$E$424=CakyQuyhoach)*((NhuCau!BH$420:BH$424)/10))+SUMPRODUCT((NhuCau!$E$420:$E$424=Kykehoach)*((NhuCau!BH$420:BH$424)/5))+SUMPRODUCT((NhuCau!$E$420:$E$424=$C409)*(NhuCau!BH$420:BH$424))),2)</f>
        <v>0</v>
      </c>
      <c r="BE409" s="2">
        <f>ROUND((SUMPRODUCT((NhuCau!$E$420:$E$424=CakyQuyhoach)*((NhuCau!BI$420:BI$424)/10))+SUMPRODUCT((NhuCau!$E$420:$E$424=Kykehoach)*((NhuCau!BI$420:BI$424)/5))+SUMPRODUCT((NhuCau!$E$420:$E$424=$C409)*(NhuCau!BI$420:BI$424))),2)</f>
        <v>0</v>
      </c>
      <c r="BF409" s="2">
        <f>ROUND((SUMPRODUCT((NhuCau!$E$420:$E$424=CakyQuyhoach)*((NhuCau!BJ$420:BJ$424)/10))+SUMPRODUCT((NhuCau!$E$420:$E$424=Kykehoach)*((NhuCau!BJ$420:BJ$424)/5))+SUMPRODUCT((NhuCau!$E$420:$E$424=$C409)*(NhuCau!BJ$420:BJ$424))),2)</f>
        <v>0</v>
      </c>
      <c r="BG409" s="2">
        <f>ROUND((SUMPRODUCT((NhuCau!$E$420:$E$424=CakyQuyhoach)*((NhuCau!BK$420:BK$424)/10))+SUMPRODUCT((NhuCau!$E$420:$E$424=Kykehoach)*((NhuCau!BK$420:BK$424)/5))+SUMPRODUCT((NhuCau!$E$420:$E$424=$C409)*(NhuCau!BK$420:BK$424))),2)</f>
        <v>0</v>
      </c>
    </row>
    <row r="410" spans="1:59" s="5" customFormat="1" ht="16.5" customHeight="1">
      <c r="A410" s="117" t="s">
        <v>42</v>
      </c>
      <c r="B410" s="256"/>
      <c r="C410" s="249" t="str">
        <f>BANGTINH!O11</f>
        <v>Năm 2030</v>
      </c>
      <c r="D410" s="246" t="s">
        <v>39</v>
      </c>
      <c r="E410" s="257">
        <f t="shared" ref="E410:F410" si="209">E403-E404</f>
        <v>0</v>
      </c>
      <c r="F410" s="8">
        <f t="shared" si="209"/>
        <v>0</v>
      </c>
      <c r="G410" s="8">
        <f t="shared" ref="G410:BG410" si="210">G403-G404</f>
        <v>0</v>
      </c>
      <c r="H410" s="8">
        <f t="shared" si="210"/>
        <v>0</v>
      </c>
      <c r="I410" s="8">
        <f t="shared" si="210"/>
        <v>0</v>
      </c>
      <c r="J410" s="8">
        <f t="shared" si="210"/>
        <v>0</v>
      </c>
      <c r="K410" s="8">
        <f t="shared" si="210"/>
        <v>0</v>
      </c>
      <c r="L410" s="8">
        <f t="shared" si="210"/>
        <v>0</v>
      </c>
      <c r="M410" s="8">
        <f t="shared" si="210"/>
        <v>0</v>
      </c>
      <c r="N410" s="8">
        <f t="shared" si="210"/>
        <v>0</v>
      </c>
      <c r="O410" s="8">
        <f t="shared" si="210"/>
        <v>0</v>
      </c>
      <c r="P410" s="8">
        <f t="shared" si="210"/>
        <v>0</v>
      </c>
      <c r="Q410" s="8">
        <f t="shared" si="210"/>
        <v>0</v>
      </c>
      <c r="R410" s="8">
        <f t="shared" si="210"/>
        <v>0</v>
      </c>
      <c r="S410" s="8">
        <f t="shared" si="210"/>
        <v>0</v>
      </c>
      <c r="T410" s="8">
        <f t="shared" si="210"/>
        <v>0</v>
      </c>
      <c r="U410" s="8">
        <f t="shared" si="210"/>
        <v>0</v>
      </c>
      <c r="V410" s="8">
        <f t="shared" si="210"/>
        <v>0</v>
      </c>
      <c r="W410" s="8">
        <f t="shared" si="210"/>
        <v>0</v>
      </c>
      <c r="X410" s="8">
        <f t="shared" si="210"/>
        <v>0</v>
      </c>
      <c r="Y410" s="8">
        <f t="shared" si="210"/>
        <v>0</v>
      </c>
      <c r="Z410" s="8">
        <f t="shared" si="210"/>
        <v>0</v>
      </c>
      <c r="AA410" s="8">
        <f t="shared" si="210"/>
        <v>0</v>
      </c>
      <c r="AB410" s="8">
        <f t="shared" si="210"/>
        <v>0</v>
      </c>
      <c r="AC410" s="8">
        <f t="shared" si="210"/>
        <v>0</v>
      </c>
      <c r="AD410" s="8">
        <f t="shared" si="210"/>
        <v>0</v>
      </c>
      <c r="AE410" s="8">
        <f t="shared" si="210"/>
        <v>0</v>
      </c>
      <c r="AF410" s="8">
        <f t="shared" si="210"/>
        <v>0</v>
      </c>
      <c r="AG410" s="8">
        <f t="shared" si="210"/>
        <v>0</v>
      </c>
      <c r="AH410" s="8">
        <f t="shared" si="210"/>
        <v>0</v>
      </c>
      <c r="AI410" s="8">
        <f t="shared" si="210"/>
        <v>0</v>
      </c>
      <c r="AJ410" s="8">
        <f t="shared" si="210"/>
        <v>0</v>
      </c>
      <c r="AK410" s="8">
        <f t="shared" si="210"/>
        <v>0</v>
      </c>
      <c r="AL410" s="8">
        <f t="shared" si="210"/>
        <v>0</v>
      </c>
      <c r="AM410" s="8">
        <f t="shared" si="210"/>
        <v>0</v>
      </c>
      <c r="AN410" s="8">
        <f t="shared" si="210"/>
        <v>0</v>
      </c>
      <c r="AO410" s="8">
        <f t="shared" si="210"/>
        <v>0</v>
      </c>
      <c r="AP410" s="8">
        <f t="shared" si="210"/>
        <v>0</v>
      </c>
      <c r="AQ410" s="8">
        <f t="shared" si="210"/>
        <v>0</v>
      </c>
      <c r="AR410" s="8">
        <f t="shared" si="210"/>
        <v>0</v>
      </c>
      <c r="AS410" s="8">
        <f t="shared" si="210"/>
        <v>0</v>
      </c>
      <c r="AT410" s="8">
        <f t="shared" si="210"/>
        <v>0</v>
      </c>
      <c r="AU410" s="8">
        <f t="shared" si="210"/>
        <v>0</v>
      </c>
      <c r="AV410" s="8">
        <f t="shared" si="210"/>
        <v>0</v>
      </c>
      <c r="AW410" s="8">
        <f t="shared" si="210"/>
        <v>0</v>
      </c>
      <c r="AX410" s="8">
        <f t="shared" si="210"/>
        <v>0</v>
      </c>
      <c r="AY410" s="8">
        <f t="shared" si="210"/>
        <v>0</v>
      </c>
      <c r="AZ410" s="8">
        <f t="shared" si="210"/>
        <v>0</v>
      </c>
      <c r="BA410" s="8">
        <f t="shared" si="210"/>
        <v>0</v>
      </c>
      <c r="BB410" s="8">
        <f t="shared" si="210"/>
        <v>0</v>
      </c>
      <c r="BC410" s="8">
        <f t="shared" si="210"/>
        <v>0</v>
      </c>
      <c r="BD410" s="8">
        <f t="shared" si="210"/>
        <v>0</v>
      </c>
      <c r="BE410" s="8">
        <f t="shared" si="210"/>
        <v>0</v>
      </c>
      <c r="BF410" s="8">
        <f t="shared" si="210"/>
        <v>0</v>
      </c>
      <c r="BG410" s="8">
        <f t="shared" si="210"/>
        <v>0</v>
      </c>
    </row>
    <row r="411" spans="1:59" s="5" customFormat="1" ht="16.5" customHeight="1">
      <c r="A411" s="117" t="s">
        <v>42</v>
      </c>
      <c r="B411" s="244"/>
      <c r="C411" s="245" t="s">
        <v>45</v>
      </c>
      <c r="D411" s="246" t="s">
        <v>40</v>
      </c>
      <c r="E411" s="247">
        <f>NhuCau!H425</f>
        <v>0</v>
      </c>
      <c r="F411" s="4">
        <f>NhuCau!I425</f>
        <v>0</v>
      </c>
      <c r="G411" s="4">
        <f>NhuCau!J425</f>
        <v>0</v>
      </c>
      <c r="H411" s="4">
        <f>NhuCau!K425</f>
        <v>0</v>
      </c>
      <c r="I411" s="4">
        <f>NhuCau!L425</f>
        <v>0</v>
      </c>
      <c r="J411" s="4">
        <f>NhuCau!M425</f>
        <v>0</v>
      </c>
      <c r="K411" s="4">
        <f>NhuCau!N425</f>
        <v>0</v>
      </c>
      <c r="L411" s="4">
        <f>NhuCau!O425</f>
        <v>0</v>
      </c>
      <c r="M411" s="4">
        <f>NhuCau!P425</f>
        <v>0</v>
      </c>
      <c r="N411" s="4">
        <f>NhuCau!Q425</f>
        <v>0</v>
      </c>
      <c r="O411" s="4">
        <f>NhuCau!R425</f>
        <v>0</v>
      </c>
      <c r="P411" s="4">
        <f>NhuCau!S425</f>
        <v>0</v>
      </c>
      <c r="Q411" s="4">
        <f>NhuCau!T425</f>
        <v>0</v>
      </c>
      <c r="R411" s="4">
        <f>NhuCau!U425</f>
        <v>0</v>
      </c>
      <c r="S411" s="4">
        <f>NhuCau!V425</f>
        <v>0</v>
      </c>
      <c r="T411" s="4">
        <f>NhuCau!W425</f>
        <v>0</v>
      </c>
      <c r="U411" s="4">
        <f>NhuCau!X425</f>
        <v>0</v>
      </c>
      <c r="V411" s="4">
        <f>NhuCau!Y425</f>
        <v>0</v>
      </c>
      <c r="W411" s="4">
        <f>NhuCau!Z425</f>
        <v>0</v>
      </c>
      <c r="X411" s="4">
        <f>NhuCau!AA425</f>
        <v>0</v>
      </c>
      <c r="Y411" s="4">
        <f>NhuCau!AB425</f>
        <v>0</v>
      </c>
      <c r="Z411" s="4">
        <f>NhuCau!AC425</f>
        <v>0</v>
      </c>
      <c r="AA411" s="4">
        <f>NhuCau!AD425</f>
        <v>0</v>
      </c>
      <c r="AB411" s="4">
        <f>NhuCau!AE425</f>
        <v>0</v>
      </c>
      <c r="AC411" s="4">
        <f>NhuCau!AF425</f>
        <v>0</v>
      </c>
      <c r="AD411" s="4">
        <f>NhuCau!AG425</f>
        <v>0</v>
      </c>
      <c r="AE411" s="4">
        <f>NhuCau!AH425</f>
        <v>0</v>
      </c>
      <c r="AF411" s="4">
        <f>NhuCau!AI425</f>
        <v>0</v>
      </c>
      <c r="AG411" s="4">
        <f>NhuCau!AJ425</f>
        <v>0</v>
      </c>
      <c r="AH411" s="4">
        <f>NhuCau!AK425</f>
        <v>0</v>
      </c>
      <c r="AI411" s="4">
        <f>NhuCau!AL425</f>
        <v>0</v>
      </c>
      <c r="AJ411" s="4">
        <f>NhuCau!AM425</f>
        <v>0</v>
      </c>
      <c r="AK411" s="4">
        <f>NhuCau!AN425</f>
        <v>0</v>
      </c>
      <c r="AL411" s="4">
        <f>NhuCau!AO425</f>
        <v>0</v>
      </c>
      <c r="AM411" s="4">
        <f>NhuCau!AP425</f>
        <v>0</v>
      </c>
      <c r="AN411" s="4">
        <f>NhuCau!AQ425</f>
        <v>0</v>
      </c>
      <c r="AO411" s="4">
        <f>NhuCau!AR425</f>
        <v>0</v>
      </c>
      <c r="AP411" s="4">
        <f>NhuCau!AS425</f>
        <v>0</v>
      </c>
      <c r="AQ411" s="4">
        <f>NhuCau!AT425</f>
        <v>0</v>
      </c>
      <c r="AR411" s="4">
        <f>NhuCau!AU425</f>
        <v>0</v>
      </c>
      <c r="AS411" s="4">
        <f>NhuCau!AV425</f>
        <v>0</v>
      </c>
      <c r="AT411" s="4">
        <f>NhuCau!AW425</f>
        <v>0</v>
      </c>
      <c r="AU411" s="4">
        <f>NhuCau!AX425</f>
        <v>0</v>
      </c>
      <c r="AV411" s="4">
        <f>NhuCau!AY425</f>
        <v>0</v>
      </c>
      <c r="AW411" s="4">
        <f>NhuCau!AZ425</f>
        <v>0</v>
      </c>
      <c r="AX411" s="4">
        <f>NhuCau!BA425</f>
        <v>0</v>
      </c>
      <c r="AY411" s="4">
        <f>NhuCau!BB425</f>
        <v>0</v>
      </c>
      <c r="AZ411" s="4">
        <f>NhuCau!BD425</f>
        <v>0</v>
      </c>
      <c r="BA411" s="4">
        <f>NhuCau!BE425</f>
        <v>0</v>
      </c>
      <c r="BB411" s="4">
        <f>NhuCau!BF425</f>
        <v>0</v>
      </c>
      <c r="BC411" s="4">
        <f>NhuCau!BG425</f>
        <v>0</v>
      </c>
      <c r="BD411" s="4">
        <f>NhuCau!BH425</f>
        <v>0</v>
      </c>
      <c r="BE411" s="4">
        <f>NhuCau!BI425</f>
        <v>0</v>
      </c>
      <c r="BF411" s="4">
        <f>NhuCau!BJ425</f>
        <v>0</v>
      </c>
      <c r="BG411" s="4">
        <f>NhuCau!BK425</f>
        <v>0</v>
      </c>
    </row>
    <row r="412" spans="1:59" s="5" customFormat="1" ht="16.5" customHeight="1">
      <c r="A412" s="117" t="s">
        <v>42</v>
      </c>
      <c r="B412" s="248"/>
      <c r="C412" s="249">
        <f>BANGTINH!O5</f>
        <v>0</v>
      </c>
      <c r="D412" s="246" t="s">
        <v>40</v>
      </c>
      <c r="E412" s="250">
        <f t="shared" ref="E412:F412" si="211">SUM(E413:E417)</f>
        <v>0</v>
      </c>
      <c r="F412" s="6">
        <f t="shared" si="211"/>
        <v>0</v>
      </c>
      <c r="G412" s="6">
        <f t="shared" ref="G412:BG412" si="212">SUM(G413:G417)</f>
        <v>0</v>
      </c>
      <c r="H412" s="6">
        <f t="shared" si="212"/>
        <v>0</v>
      </c>
      <c r="I412" s="6">
        <f t="shared" si="212"/>
        <v>0</v>
      </c>
      <c r="J412" s="6">
        <f t="shared" si="212"/>
        <v>0</v>
      </c>
      <c r="K412" s="6">
        <f t="shared" si="212"/>
        <v>0</v>
      </c>
      <c r="L412" s="6">
        <f t="shared" si="212"/>
        <v>0</v>
      </c>
      <c r="M412" s="6">
        <f t="shared" si="212"/>
        <v>0</v>
      </c>
      <c r="N412" s="6">
        <f t="shared" si="212"/>
        <v>0</v>
      </c>
      <c r="O412" s="6">
        <f t="shared" si="212"/>
        <v>0</v>
      </c>
      <c r="P412" s="6">
        <f t="shared" si="212"/>
        <v>0</v>
      </c>
      <c r="Q412" s="6">
        <f t="shared" si="212"/>
        <v>0</v>
      </c>
      <c r="R412" s="6">
        <f t="shared" si="212"/>
        <v>0</v>
      </c>
      <c r="S412" s="6">
        <f t="shared" si="212"/>
        <v>0</v>
      </c>
      <c r="T412" s="6">
        <f t="shared" si="212"/>
        <v>0</v>
      </c>
      <c r="U412" s="6">
        <f t="shared" si="212"/>
        <v>0</v>
      </c>
      <c r="V412" s="6">
        <f t="shared" si="212"/>
        <v>0</v>
      </c>
      <c r="W412" s="6">
        <f t="shared" si="212"/>
        <v>0</v>
      </c>
      <c r="X412" s="6">
        <f t="shared" si="212"/>
        <v>0</v>
      </c>
      <c r="Y412" s="6">
        <f t="shared" si="212"/>
        <v>0</v>
      </c>
      <c r="Z412" s="6">
        <f t="shared" si="212"/>
        <v>0</v>
      </c>
      <c r="AA412" s="6">
        <f t="shared" si="212"/>
        <v>0</v>
      </c>
      <c r="AB412" s="6">
        <f t="shared" si="212"/>
        <v>0</v>
      </c>
      <c r="AC412" s="6">
        <f t="shared" si="212"/>
        <v>0</v>
      </c>
      <c r="AD412" s="6">
        <f t="shared" si="212"/>
        <v>0</v>
      </c>
      <c r="AE412" s="6">
        <f t="shared" si="212"/>
        <v>0</v>
      </c>
      <c r="AF412" s="6">
        <f t="shared" si="212"/>
        <v>0</v>
      </c>
      <c r="AG412" s="6">
        <f t="shared" si="212"/>
        <v>0</v>
      </c>
      <c r="AH412" s="6">
        <f t="shared" si="212"/>
        <v>0</v>
      </c>
      <c r="AI412" s="6">
        <f t="shared" si="212"/>
        <v>0</v>
      </c>
      <c r="AJ412" s="6">
        <f t="shared" si="212"/>
        <v>0</v>
      </c>
      <c r="AK412" s="6">
        <f t="shared" si="212"/>
        <v>0</v>
      </c>
      <c r="AL412" s="6">
        <f t="shared" si="212"/>
        <v>0</v>
      </c>
      <c r="AM412" s="6">
        <f t="shared" si="212"/>
        <v>0</v>
      </c>
      <c r="AN412" s="6">
        <f t="shared" si="212"/>
        <v>0</v>
      </c>
      <c r="AO412" s="6">
        <f t="shared" si="212"/>
        <v>0</v>
      </c>
      <c r="AP412" s="6">
        <f t="shared" si="212"/>
        <v>0</v>
      </c>
      <c r="AQ412" s="6">
        <f t="shared" si="212"/>
        <v>0</v>
      </c>
      <c r="AR412" s="6">
        <f t="shared" si="212"/>
        <v>0</v>
      </c>
      <c r="AS412" s="6">
        <f t="shared" si="212"/>
        <v>0</v>
      </c>
      <c r="AT412" s="6">
        <f t="shared" si="212"/>
        <v>0</v>
      </c>
      <c r="AU412" s="6">
        <f t="shared" si="212"/>
        <v>0</v>
      </c>
      <c r="AV412" s="6">
        <f t="shared" si="212"/>
        <v>0</v>
      </c>
      <c r="AW412" s="6">
        <f t="shared" si="212"/>
        <v>0</v>
      </c>
      <c r="AX412" s="6">
        <f t="shared" si="212"/>
        <v>0</v>
      </c>
      <c r="AY412" s="6">
        <f t="shared" si="212"/>
        <v>0</v>
      </c>
      <c r="AZ412" s="6">
        <f t="shared" si="212"/>
        <v>0</v>
      </c>
      <c r="BA412" s="6">
        <f t="shared" si="212"/>
        <v>0</v>
      </c>
      <c r="BB412" s="6">
        <f t="shared" si="212"/>
        <v>0</v>
      </c>
      <c r="BC412" s="6">
        <f t="shared" si="212"/>
        <v>0</v>
      </c>
      <c r="BD412" s="6">
        <f t="shared" si="212"/>
        <v>0</v>
      </c>
      <c r="BE412" s="6">
        <f t="shared" si="212"/>
        <v>0</v>
      </c>
      <c r="BF412" s="6">
        <f t="shared" si="212"/>
        <v>0</v>
      </c>
      <c r="BG412" s="6">
        <f t="shared" si="212"/>
        <v>0</v>
      </c>
    </row>
    <row r="413" spans="1:59" s="1" customFormat="1" ht="16.5" customHeight="1">
      <c r="A413" s="251" t="s">
        <v>42</v>
      </c>
      <c r="B413" s="252"/>
      <c r="C413" s="253" t="str">
        <f>BANGTINH!O6</f>
        <v>Năm 2025</v>
      </c>
      <c r="D413" s="246" t="s">
        <v>40</v>
      </c>
      <c r="E413" s="255">
        <f>SUM(F413:BG413)</f>
        <v>0</v>
      </c>
      <c r="F413" s="2">
        <f>ROUND((SUMPRODUCT((NhuCau!$E$426:$E$430=CakyQuyhoach)*((NhuCau!I$426:I$430)/10))+SUMPRODUCT((NhuCau!$E$426:$E$430=Kykehoach)*((NhuCau!I$426:I$430)/5))+SUMPRODUCT((NhuCau!$E$426:$E$430=$C413)*(NhuCau!I$426:I$430))),2)</f>
        <v>0</v>
      </c>
      <c r="G413" s="2">
        <f>ROUND((SUMPRODUCT((NhuCau!$E$426:$E$430=CakyQuyhoach)*((NhuCau!J$426:J$430)/10))+SUMPRODUCT((NhuCau!$E$426:$E$430=Kykehoach)*((NhuCau!J$426:J$430)/5))+SUMPRODUCT((NhuCau!$E$426:$E$430=$C413)*(NhuCau!J$426:J$430))),2)</f>
        <v>0</v>
      </c>
      <c r="H413" s="2">
        <f>ROUND((SUMPRODUCT((NhuCau!$E$426:$E$430=CakyQuyhoach)*((NhuCau!K$426:K$430)/10))+SUMPRODUCT((NhuCau!$E$426:$E$430=Kykehoach)*((NhuCau!K$426:K$430)/5))+SUMPRODUCT((NhuCau!$E$426:$E$430=$C413)*(NhuCau!K$426:K$430))),2)</f>
        <v>0</v>
      </c>
      <c r="I413" s="2">
        <f>ROUND((SUMPRODUCT((NhuCau!$E$426:$E$430=CakyQuyhoach)*((NhuCau!L$426:L$430)/10))+SUMPRODUCT((NhuCau!$E$426:$E$430=Kykehoach)*((NhuCau!L$426:L$430)/5))+SUMPRODUCT((NhuCau!$E$426:$E$430=$C413)*(NhuCau!L$426:L$430))),2)</f>
        <v>0</v>
      </c>
      <c r="J413" s="2">
        <f>ROUND((SUMPRODUCT((NhuCau!$E$426:$E$430=CakyQuyhoach)*((NhuCau!M$426:M$430)/10))+SUMPRODUCT((NhuCau!$E$426:$E$430=Kykehoach)*((NhuCau!M$426:M$430)/5))+SUMPRODUCT((NhuCau!$E$426:$E$430=$C413)*(NhuCau!M$426:M$430))),2)</f>
        <v>0</v>
      </c>
      <c r="K413" s="2">
        <f>ROUND((SUMPRODUCT((NhuCau!$E$426:$E$430=CakyQuyhoach)*((NhuCau!N$426:N$430)/10))+SUMPRODUCT((NhuCau!$E$426:$E$430=Kykehoach)*((NhuCau!N$426:N$430)/5))+SUMPRODUCT((NhuCau!$E$426:$E$430=$C413)*(NhuCau!N$426:N$430))),2)</f>
        <v>0</v>
      </c>
      <c r="L413" s="2">
        <f>ROUND((SUMPRODUCT((NhuCau!$E$426:$E$430=CakyQuyhoach)*((NhuCau!O$426:O$430)/10))+SUMPRODUCT((NhuCau!$E$426:$E$430=Kykehoach)*((NhuCau!O$426:O$430)/5))+SUMPRODUCT((NhuCau!$E$426:$E$430=$C413)*(NhuCau!O$426:O$430))),2)</f>
        <v>0</v>
      </c>
      <c r="M413" s="2">
        <f>ROUND((SUMPRODUCT((NhuCau!$E$426:$E$430=CakyQuyhoach)*((NhuCau!P$426:P$430)/10))+SUMPRODUCT((NhuCau!$E$426:$E$430=Kykehoach)*((NhuCau!P$426:P$430)/5))+SUMPRODUCT((NhuCau!$E$426:$E$430=$C413)*(NhuCau!P$426:P$430))),2)</f>
        <v>0</v>
      </c>
      <c r="N413" s="2">
        <f>ROUND((SUMPRODUCT((NhuCau!$E$426:$E$430=CakyQuyhoach)*((NhuCau!Q$426:Q$430)/10))+SUMPRODUCT((NhuCau!$E$426:$E$430=Kykehoach)*((NhuCau!Q$426:Q$430)/5))+SUMPRODUCT((NhuCau!$E$426:$E$430=$C413)*(NhuCau!Q$426:Q$430))),2)</f>
        <v>0</v>
      </c>
      <c r="O413" s="2">
        <f>ROUND((SUMPRODUCT((NhuCau!$E$426:$E$430=CakyQuyhoach)*((NhuCau!R$426:R$430)/10))+SUMPRODUCT((NhuCau!$E$426:$E$430=Kykehoach)*((NhuCau!R$426:R$430)/5))+SUMPRODUCT((NhuCau!$E$426:$E$430=$C413)*(NhuCau!R$426:R$430))),2)</f>
        <v>0</v>
      </c>
      <c r="P413" s="2">
        <f>ROUND((SUMPRODUCT((NhuCau!$E$426:$E$430=CakyQuyhoach)*((NhuCau!S$426:S$430)/10))+SUMPRODUCT((NhuCau!$E$426:$E$430=Kykehoach)*((NhuCau!S$426:S$430)/5))+SUMPRODUCT((NhuCau!$E$426:$E$430=$C413)*(NhuCau!S$426:S$430))),2)</f>
        <v>0</v>
      </c>
      <c r="Q413" s="2">
        <f>ROUND((SUMPRODUCT((NhuCau!$E$426:$E$430=CakyQuyhoach)*((NhuCau!T$426:T$430)/10))+SUMPRODUCT((NhuCau!$E$426:$E$430=Kykehoach)*((NhuCau!T$426:T$430)/5))+SUMPRODUCT((NhuCau!$E$426:$E$430=$C413)*(NhuCau!T$426:T$430))),2)</f>
        <v>0</v>
      </c>
      <c r="R413" s="2">
        <f>ROUND((SUMPRODUCT((NhuCau!$E$426:$E$430=CakyQuyhoach)*((NhuCau!U$426:U$430)/10))+SUMPRODUCT((NhuCau!$E$426:$E$430=Kykehoach)*((NhuCau!U$426:U$430)/5))+SUMPRODUCT((NhuCau!$E$426:$E$430=$C413)*(NhuCau!U$426:U$430))),2)</f>
        <v>0</v>
      </c>
      <c r="S413" s="2">
        <f>ROUND((SUMPRODUCT((NhuCau!$E$426:$E$430=CakyQuyhoach)*((NhuCau!V$426:V$430)/10))+SUMPRODUCT((NhuCau!$E$426:$E$430=Kykehoach)*((NhuCau!V$426:V$430)/5))+SUMPRODUCT((NhuCau!$E$426:$E$430=$C413)*(NhuCau!V$426:V$430))),2)</f>
        <v>0</v>
      </c>
      <c r="T413" s="2">
        <f>ROUND((SUMPRODUCT((NhuCau!$E$426:$E$430=CakyQuyhoach)*((NhuCau!W$426:W$430)/10))+SUMPRODUCT((NhuCau!$E$426:$E$430=Kykehoach)*((NhuCau!W$426:W$430)/5))+SUMPRODUCT((NhuCau!$E$426:$E$430=$C413)*(NhuCau!W$426:W$430))),2)</f>
        <v>0</v>
      </c>
      <c r="U413" s="2">
        <f>ROUND((SUMPRODUCT((NhuCau!$E$426:$E$430=CakyQuyhoach)*((NhuCau!X$426:X$430)/10))+SUMPRODUCT((NhuCau!$E$426:$E$430=Kykehoach)*((NhuCau!X$426:X$430)/5))+SUMPRODUCT((NhuCau!$E$426:$E$430=$C413)*(NhuCau!X$426:X$430))),2)</f>
        <v>0</v>
      </c>
      <c r="V413" s="2">
        <f>ROUND((SUMPRODUCT((NhuCau!$E$426:$E$430=CakyQuyhoach)*((NhuCau!Y$426:Y$430)/10))+SUMPRODUCT((NhuCau!$E$426:$E$430=Kykehoach)*((NhuCau!Y$426:Y$430)/5))+SUMPRODUCT((NhuCau!$E$426:$E$430=$C413)*(NhuCau!Y$426:Y$430))),2)</f>
        <v>0</v>
      </c>
      <c r="W413" s="2">
        <f>ROUND((SUMPRODUCT((NhuCau!$E$426:$E$430=CakyQuyhoach)*((NhuCau!Z$426:Z$430)/10))+SUMPRODUCT((NhuCau!$E$426:$E$430=Kykehoach)*((NhuCau!Z$426:Z$430)/5))+SUMPRODUCT((NhuCau!$E$426:$E$430=$C413)*(NhuCau!Z$426:Z$430))),2)</f>
        <v>0</v>
      </c>
      <c r="X413" s="2">
        <f>ROUND((SUMPRODUCT((NhuCau!$E$426:$E$430=CakyQuyhoach)*((NhuCau!AA$426:AA$430)/10))+SUMPRODUCT((NhuCau!$E$426:$E$430=Kykehoach)*((NhuCau!AA$426:AA$430)/5))+SUMPRODUCT((NhuCau!$E$426:$E$430=$C413)*(NhuCau!AA$426:AA$430))),2)</f>
        <v>0</v>
      </c>
      <c r="Y413" s="2">
        <f>ROUND((SUMPRODUCT((NhuCau!$E$426:$E$430=CakyQuyhoach)*((NhuCau!AB$426:AB$430)/10))+SUMPRODUCT((NhuCau!$E$426:$E$430=Kykehoach)*((NhuCau!AB$426:AB$430)/5))+SUMPRODUCT((NhuCau!$E$426:$E$430=$C413)*(NhuCau!AB$426:AB$430))),2)</f>
        <v>0</v>
      </c>
      <c r="Z413" s="2">
        <f>ROUND((SUMPRODUCT((NhuCau!$E$426:$E$430=CakyQuyhoach)*((NhuCau!AC$426:AC$430)/10))+SUMPRODUCT((NhuCau!$E$426:$E$430=Kykehoach)*((NhuCau!AC$426:AC$430)/5))+SUMPRODUCT((NhuCau!$E$426:$E$430=$C413)*(NhuCau!AC$426:AC$430))),2)</f>
        <v>0</v>
      </c>
      <c r="AA413" s="2">
        <f>ROUND((SUMPRODUCT((NhuCau!$E$426:$E$430=CakyQuyhoach)*((NhuCau!AD$426:AD$430)/10))+SUMPRODUCT((NhuCau!$E$426:$E$430=Kykehoach)*((NhuCau!AD$426:AD$430)/5))+SUMPRODUCT((NhuCau!$E$426:$E$430=$C413)*(NhuCau!AD$426:AD$430))),2)</f>
        <v>0</v>
      </c>
      <c r="AB413" s="2">
        <f>ROUND((SUMPRODUCT((NhuCau!$E$426:$E$430=CakyQuyhoach)*((NhuCau!AE$426:AE$430)/10))+SUMPRODUCT((NhuCau!$E$426:$E$430=Kykehoach)*((NhuCau!AE$426:AE$430)/5))+SUMPRODUCT((NhuCau!$E$426:$E$430=$C413)*(NhuCau!AE$426:AE$430))),2)</f>
        <v>0</v>
      </c>
      <c r="AC413" s="2">
        <f>ROUND((SUMPRODUCT((NhuCau!$E$426:$E$430=CakyQuyhoach)*((NhuCau!AF$426:AF$430)/10))+SUMPRODUCT((NhuCau!$E$426:$E$430=Kykehoach)*((NhuCau!AF$426:AF$430)/5))+SUMPRODUCT((NhuCau!$E$426:$E$430=$C413)*(NhuCau!AF$426:AF$430))),2)</f>
        <v>0</v>
      </c>
      <c r="AD413" s="2">
        <f>ROUND((SUMPRODUCT((NhuCau!$E$426:$E$430=CakyQuyhoach)*((NhuCau!AG$426:AG$430)/10))+SUMPRODUCT((NhuCau!$E$426:$E$430=Kykehoach)*((NhuCau!AG$426:AG$430)/5))+SUMPRODUCT((NhuCau!$E$426:$E$430=$C413)*(NhuCau!AG$426:AG$430))),2)</f>
        <v>0</v>
      </c>
      <c r="AE413" s="2">
        <f>ROUND((SUMPRODUCT((NhuCau!$E$426:$E$430=CakyQuyhoach)*((NhuCau!AH$426:AH$430)/10))+SUMPRODUCT((NhuCau!$E$426:$E$430=Kykehoach)*((NhuCau!AH$426:AH$430)/5))+SUMPRODUCT((NhuCau!$E$426:$E$430=$C413)*(NhuCau!AH$426:AH$430))),2)</f>
        <v>0</v>
      </c>
      <c r="AF413" s="2">
        <f>ROUND((SUMPRODUCT((NhuCau!$E$426:$E$430=CakyQuyhoach)*((NhuCau!AI$426:AI$430)/10))+SUMPRODUCT((NhuCau!$E$426:$E$430=Kykehoach)*((NhuCau!AI$426:AI$430)/5))+SUMPRODUCT((NhuCau!$E$426:$E$430=$C413)*(NhuCau!AI$426:AI$430))),2)</f>
        <v>0</v>
      </c>
      <c r="AG413" s="2">
        <f>ROUND((SUMPRODUCT((NhuCau!$E$426:$E$430=CakyQuyhoach)*((NhuCau!AJ$426:AJ$430)/10))+SUMPRODUCT((NhuCau!$E$426:$E$430=Kykehoach)*((NhuCau!AJ$426:AJ$430)/5))+SUMPRODUCT((NhuCau!$E$426:$E$430=$C413)*(NhuCau!AJ$426:AJ$430))),2)</f>
        <v>0</v>
      </c>
      <c r="AH413" s="2">
        <f>ROUND((SUMPRODUCT((NhuCau!$E$426:$E$430=CakyQuyhoach)*((NhuCau!AK$426:AK$430)/10))+SUMPRODUCT((NhuCau!$E$426:$E$430=Kykehoach)*((NhuCau!AK$426:AK$430)/5))+SUMPRODUCT((NhuCau!$E$426:$E$430=$C413)*(NhuCau!AK$426:AK$430))),2)</f>
        <v>0</v>
      </c>
      <c r="AI413" s="2">
        <f>ROUND((SUMPRODUCT((NhuCau!$E$426:$E$430=CakyQuyhoach)*((NhuCau!AL$426:AL$430)/10))+SUMPRODUCT((NhuCau!$E$426:$E$430=Kykehoach)*((NhuCau!AL$426:AL$430)/5))+SUMPRODUCT((NhuCau!$E$426:$E$430=$C413)*(NhuCau!AL$426:AL$430))),2)</f>
        <v>0</v>
      </c>
      <c r="AJ413" s="2">
        <f>ROUND((SUMPRODUCT((NhuCau!$E$426:$E$430=CakyQuyhoach)*((NhuCau!AM$426:AM$430)/10))+SUMPRODUCT((NhuCau!$E$426:$E$430=Kykehoach)*((NhuCau!AM$426:AM$430)/5))+SUMPRODUCT((NhuCau!$E$426:$E$430=$C413)*(NhuCau!AM$426:AM$430))),2)</f>
        <v>0</v>
      </c>
      <c r="AK413" s="2">
        <f>ROUND((SUMPRODUCT((NhuCau!$E$426:$E$430=CakyQuyhoach)*((NhuCau!AN$426:AN$430)/10))+SUMPRODUCT((NhuCau!$E$426:$E$430=Kykehoach)*((NhuCau!AN$426:AN$430)/5))+SUMPRODUCT((NhuCau!$E$426:$E$430=$C413)*(NhuCau!AN$426:AN$430))),2)</f>
        <v>0</v>
      </c>
      <c r="AL413" s="2">
        <f>ROUND((SUMPRODUCT((NhuCau!$E$426:$E$430=CakyQuyhoach)*((NhuCau!AO$426:AO$430)/10))+SUMPRODUCT((NhuCau!$E$426:$E$430=Kykehoach)*((NhuCau!AO$426:AO$430)/5))+SUMPRODUCT((NhuCau!$E$426:$E$430=$C413)*(NhuCau!AO$426:AO$430))),2)</f>
        <v>0</v>
      </c>
      <c r="AM413" s="2">
        <f>ROUND((SUMPRODUCT((NhuCau!$E$426:$E$430=CakyQuyhoach)*((NhuCau!AP$426:AP$430)/10))+SUMPRODUCT((NhuCau!$E$426:$E$430=Kykehoach)*((NhuCau!AP$426:AP$430)/5))+SUMPRODUCT((NhuCau!$E$426:$E$430=$C413)*(NhuCau!AP$426:AP$430))),2)</f>
        <v>0</v>
      </c>
      <c r="AN413" s="2">
        <f>ROUND((SUMPRODUCT((NhuCau!$E$426:$E$430=CakyQuyhoach)*((NhuCau!AQ$426:AQ$430)/10))+SUMPRODUCT((NhuCau!$E$426:$E$430=Kykehoach)*((NhuCau!AQ$426:AQ$430)/5))+SUMPRODUCT((NhuCau!$E$426:$E$430=$C413)*(NhuCau!AQ$426:AQ$430))),2)</f>
        <v>0</v>
      </c>
      <c r="AO413" s="2">
        <f>ROUND((SUMPRODUCT((NhuCau!$E$426:$E$430=CakyQuyhoach)*((NhuCau!AR$426:AR$430)/10))+SUMPRODUCT((NhuCau!$E$426:$E$430=Kykehoach)*((NhuCau!AR$426:AR$430)/5))+SUMPRODUCT((NhuCau!$E$426:$E$430=$C413)*(NhuCau!AR$426:AR$430))),2)</f>
        <v>0</v>
      </c>
      <c r="AP413" s="2">
        <f>ROUND((SUMPRODUCT((NhuCau!$E$426:$E$430=CakyQuyhoach)*((NhuCau!AS$426:AS$430)/10))+SUMPRODUCT((NhuCau!$E$426:$E$430=Kykehoach)*((NhuCau!AS$426:AS$430)/5))+SUMPRODUCT((NhuCau!$E$426:$E$430=$C413)*(NhuCau!AS$426:AS$430))),2)</f>
        <v>0</v>
      </c>
      <c r="AQ413" s="2">
        <f>ROUND((SUMPRODUCT((NhuCau!$E$426:$E$430=CakyQuyhoach)*((NhuCau!AT$426:AT$430)/10))+SUMPRODUCT((NhuCau!$E$426:$E$430=Kykehoach)*((NhuCau!AT$426:AT$430)/5))+SUMPRODUCT((NhuCau!$E$426:$E$430=$C413)*(NhuCau!AT$426:AT$430))),2)</f>
        <v>0</v>
      </c>
      <c r="AR413" s="2">
        <f>ROUND((SUMPRODUCT((NhuCau!$E$426:$E$430=CakyQuyhoach)*((NhuCau!AU$426:AU$430)/10))+SUMPRODUCT((NhuCau!$E$426:$E$430=Kykehoach)*((NhuCau!AU$426:AU$430)/5))+SUMPRODUCT((NhuCau!$E$426:$E$430=$C413)*(NhuCau!AU$426:AU$430))),2)</f>
        <v>0</v>
      </c>
      <c r="AS413" s="2">
        <f>ROUND((SUMPRODUCT((NhuCau!$E$426:$E$430=CakyQuyhoach)*((NhuCau!AV$426:AV$430)/10))+SUMPRODUCT((NhuCau!$E$426:$E$430=Kykehoach)*((NhuCau!AV$426:AV$430)/5))+SUMPRODUCT((NhuCau!$E$426:$E$430=$C413)*(NhuCau!AV$426:AV$430))),2)</f>
        <v>0</v>
      </c>
      <c r="AT413" s="2">
        <f>ROUND((SUMPRODUCT((NhuCau!$E$426:$E$430=CakyQuyhoach)*((NhuCau!AW$426:AW$430)/10))+SUMPRODUCT((NhuCau!$E$426:$E$430=Kykehoach)*((NhuCau!AW$426:AW$430)/5))+SUMPRODUCT((NhuCau!$E$426:$E$430=$C413)*(NhuCau!AW$426:AW$430))),2)</f>
        <v>0</v>
      </c>
      <c r="AU413" s="2">
        <f>ROUND((SUMPRODUCT((NhuCau!$E$426:$E$430=CakyQuyhoach)*((NhuCau!AX$426:AX$430)/10))+SUMPRODUCT((NhuCau!$E$426:$E$430=Kykehoach)*((NhuCau!AX$426:AX$430)/5))+SUMPRODUCT((NhuCau!$E$426:$E$430=$C413)*(NhuCau!AX$426:AX$430))),2)</f>
        <v>0</v>
      </c>
      <c r="AV413" s="2">
        <f>ROUND((SUMPRODUCT((NhuCau!$E$426:$E$430=CakyQuyhoach)*((NhuCau!AY$426:AY$430)/10))+SUMPRODUCT((NhuCau!$E$426:$E$430=Kykehoach)*((NhuCau!AY$426:AY$430)/5))+SUMPRODUCT((NhuCau!$E$426:$E$430=$C413)*(NhuCau!AY$426:AY$430))),2)</f>
        <v>0</v>
      </c>
      <c r="AW413" s="2">
        <f>ROUND((SUMPRODUCT((NhuCau!$E$426:$E$430=CakyQuyhoach)*((NhuCau!AZ$426:AZ$430)/10))+SUMPRODUCT((NhuCau!$E$426:$E$430=Kykehoach)*((NhuCau!AZ$426:AZ$430)/5))+SUMPRODUCT((NhuCau!$E$426:$E$430=$C413)*(NhuCau!AZ$426:AZ$430))),2)</f>
        <v>0</v>
      </c>
      <c r="AX413" s="2">
        <f>ROUND((SUMPRODUCT((NhuCau!$E$426:$E$430=CakyQuyhoach)*((NhuCau!BA$426:BA$430)/10))+SUMPRODUCT((NhuCau!$E$426:$E$430=Kykehoach)*((NhuCau!BA$426:BA$430)/5))+SUMPRODUCT((NhuCau!$E$426:$E$430=$C413)*(NhuCau!BA$426:BA$430))),2)</f>
        <v>0</v>
      </c>
      <c r="AY413" s="2">
        <f>ROUND((SUMPRODUCT((NhuCau!$E$426:$E$430=CakyQuyhoach)*((NhuCau!BB$426:BB$430)/10))+SUMPRODUCT((NhuCau!$E$426:$E$430=Kykehoach)*((NhuCau!BB$426:BB$430)/5))+SUMPRODUCT((NhuCau!$E$426:$E$430=$C413)*(NhuCau!BB$426:BB$430))),2)</f>
        <v>0</v>
      </c>
      <c r="AZ413" s="2">
        <f>ROUND((SUMPRODUCT((NhuCau!$E$426:$E$430=CakyQuyhoach)*((NhuCau!BD$426:BD$430)/10))+SUMPRODUCT((NhuCau!$E$426:$E$430=Kykehoach)*((NhuCau!BD$426:BD$430)/5))+SUMPRODUCT((NhuCau!$E$426:$E$430=$C413)*(NhuCau!BD$426:BD$430))),2)</f>
        <v>0</v>
      </c>
      <c r="BA413" s="2">
        <f>ROUND((SUMPRODUCT((NhuCau!$E$426:$E$430=CakyQuyhoach)*((NhuCau!BE$426:BE$430)/10))+SUMPRODUCT((NhuCau!$E$426:$E$430=Kykehoach)*((NhuCau!BE$426:BE$430)/5))+SUMPRODUCT((NhuCau!$E$426:$E$430=$C413)*(NhuCau!BE$426:BE$430))),2)</f>
        <v>0</v>
      </c>
      <c r="BB413" s="2">
        <f>ROUND((SUMPRODUCT((NhuCau!$E$426:$E$430=CakyQuyhoach)*((NhuCau!BF$426:BF$430)/10))+SUMPRODUCT((NhuCau!$E$426:$E$430=Kykehoach)*((NhuCau!BF$426:BF$430)/5))+SUMPRODUCT((NhuCau!$E$426:$E$430=$C413)*(NhuCau!BF$426:BF$430))),2)</f>
        <v>0</v>
      </c>
      <c r="BC413" s="2">
        <f>ROUND((SUMPRODUCT((NhuCau!$E$426:$E$430=CakyQuyhoach)*((NhuCau!BG$426:BG$430)/10))+SUMPRODUCT((NhuCau!$E$426:$E$430=Kykehoach)*((NhuCau!BG$426:BG$430)/5))+SUMPRODUCT((NhuCau!$E$426:$E$430=$C413)*(NhuCau!BG$426:BG$430))),2)</f>
        <v>0</v>
      </c>
      <c r="BD413" s="2">
        <f>ROUND((SUMPRODUCT((NhuCau!$E$426:$E$430=CakyQuyhoach)*((NhuCau!BH$426:BH$430)/10))+SUMPRODUCT((NhuCau!$E$426:$E$430=Kykehoach)*((NhuCau!BH$426:BH$430)/5))+SUMPRODUCT((NhuCau!$E$426:$E$430=$C413)*(NhuCau!BH$426:BH$430))),2)</f>
        <v>0</v>
      </c>
      <c r="BE413" s="2">
        <f>ROUND((SUMPRODUCT((NhuCau!$E$426:$E$430=CakyQuyhoach)*((NhuCau!BI$426:BI$430)/10))+SUMPRODUCT((NhuCau!$E$426:$E$430=Kykehoach)*((NhuCau!BI$426:BI$430)/5))+SUMPRODUCT((NhuCau!$E$426:$E$430=$C413)*(NhuCau!BI$426:BI$430))),2)</f>
        <v>0</v>
      </c>
      <c r="BF413" s="2">
        <f>ROUND((SUMPRODUCT((NhuCau!$E$426:$E$430=CakyQuyhoach)*((NhuCau!BJ$426:BJ$430)/10))+SUMPRODUCT((NhuCau!$E$426:$E$430=Kykehoach)*((NhuCau!BJ$426:BJ$430)/5))+SUMPRODUCT((NhuCau!$E$426:$E$430=$C413)*(NhuCau!BJ$426:BJ$430))),2)</f>
        <v>0</v>
      </c>
      <c r="BG413" s="2">
        <f>ROUND((SUMPRODUCT((NhuCau!$E$426:$E$430=CakyQuyhoach)*((NhuCau!BK$426:BK$430)/10))+SUMPRODUCT((NhuCau!$E$426:$E$430=Kykehoach)*((NhuCau!BK$426:BK$430)/5))+SUMPRODUCT((NhuCau!$E$426:$E$430=$C413)*(NhuCau!BK$426:BK$430))),2)</f>
        <v>0</v>
      </c>
    </row>
    <row r="414" spans="1:59" s="1" customFormat="1" ht="16.5" customHeight="1">
      <c r="A414" s="251" t="s">
        <v>42</v>
      </c>
      <c r="B414" s="252"/>
      <c r="C414" s="253" t="str">
        <f>BANGTINH!O7</f>
        <v>Năm 2026</v>
      </c>
      <c r="D414" s="246" t="s">
        <v>40</v>
      </c>
      <c r="E414" s="255">
        <f>SUM(F414:BG414)</f>
        <v>0</v>
      </c>
      <c r="F414" s="2">
        <f>ROUND((SUMPRODUCT((NhuCau!$E$426:$E$430=CakyQuyhoach)*((NhuCau!I$426:I$430)/10))+SUMPRODUCT((NhuCau!$E$426:$E$430=Kykehoach)*((NhuCau!I$426:I$430)/5))+SUMPRODUCT((NhuCau!$E$426:$E$430=$C414)*(NhuCau!I$426:I$430))),2)</f>
        <v>0</v>
      </c>
      <c r="G414" s="2">
        <f>ROUND((SUMPRODUCT((NhuCau!$E$426:$E$430=CakyQuyhoach)*((NhuCau!J$426:J$430)/10))+SUMPRODUCT((NhuCau!$E$426:$E$430=Kykehoach)*((NhuCau!J$426:J$430)/5))+SUMPRODUCT((NhuCau!$E$426:$E$430=$C414)*(NhuCau!J$426:J$430))),2)</f>
        <v>0</v>
      </c>
      <c r="H414" s="2">
        <f>ROUND((SUMPRODUCT((NhuCau!$E$426:$E$430=CakyQuyhoach)*((NhuCau!K$426:K$430)/10))+SUMPRODUCT((NhuCau!$E$426:$E$430=Kykehoach)*((NhuCau!K$426:K$430)/5))+SUMPRODUCT((NhuCau!$E$426:$E$430=$C414)*(NhuCau!K$426:K$430))),2)</f>
        <v>0</v>
      </c>
      <c r="I414" s="2">
        <f>ROUND((SUMPRODUCT((NhuCau!$E$426:$E$430=CakyQuyhoach)*((NhuCau!L$426:L$430)/10))+SUMPRODUCT((NhuCau!$E$426:$E$430=Kykehoach)*((NhuCau!L$426:L$430)/5))+SUMPRODUCT((NhuCau!$E$426:$E$430=$C414)*(NhuCau!L$426:L$430))),2)</f>
        <v>0</v>
      </c>
      <c r="J414" s="2">
        <f>ROUND((SUMPRODUCT((NhuCau!$E$426:$E$430=CakyQuyhoach)*((NhuCau!M$426:M$430)/10))+SUMPRODUCT((NhuCau!$E$426:$E$430=Kykehoach)*((NhuCau!M$426:M$430)/5))+SUMPRODUCT((NhuCau!$E$426:$E$430=$C414)*(NhuCau!M$426:M$430))),2)</f>
        <v>0</v>
      </c>
      <c r="K414" s="2">
        <f>ROUND((SUMPRODUCT((NhuCau!$E$426:$E$430=CakyQuyhoach)*((NhuCau!N$426:N$430)/10))+SUMPRODUCT((NhuCau!$E$426:$E$430=Kykehoach)*((NhuCau!N$426:N$430)/5))+SUMPRODUCT((NhuCau!$E$426:$E$430=$C414)*(NhuCau!N$426:N$430))),2)</f>
        <v>0</v>
      </c>
      <c r="L414" s="2">
        <f>ROUND((SUMPRODUCT((NhuCau!$E$426:$E$430=CakyQuyhoach)*((NhuCau!O$426:O$430)/10))+SUMPRODUCT((NhuCau!$E$426:$E$430=Kykehoach)*((NhuCau!O$426:O$430)/5))+SUMPRODUCT((NhuCau!$E$426:$E$430=$C414)*(NhuCau!O$426:O$430))),2)</f>
        <v>0</v>
      </c>
      <c r="M414" s="2">
        <f>ROUND((SUMPRODUCT((NhuCau!$E$426:$E$430=CakyQuyhoach)*((NhuCau!P$426:P$430)/10))+SUMPRODUCT((NhuCau!$E$426:$E$430=Kykehoach)*((NhuCau!P$426:P$430)/5))+SUMPRODUCT((NhuCau!$E$426:$E$430=$C414)*(NhuCau!P$426:P$430))),2)</f>
        <v>0</v>
      </c>
      <c r="N414" s="2">
        <f>ROUND((SUMPRODUCT((NhuCau!$E$426:$E$430=CakyQuyhoach)*((NhuCau!Q$426:Q$430)/10))+SUMPRODUCT((NhuCau!$E$426:$E$430=Kykehoach)*((NhuCau!Q$426:Q$430)/5))+SUMPRODUCT((NhuCau!$E$426:$E$430=$C414)*(NhuCau!Q$426:Q$430))),2)</f>
        <v>0</v>
      </c>
      <c r="O414" s="2">
        <f>ROUND((SUMPRODUCT((NhuCau!$E$426:$E$430=CakyQuyhoach)*((NhuCau!R$426:R$430)/10))+SUMPRODUCT((NhuCau!$E$426:$E$430=Kykehoach)*((NhuCau!R$426:R$430)/5))+SUMPRODUCT((NhuCau!$E$426:$E$430=$C414)*(NhuCau!R$426:R$430))),2)</f>
        <v>0</v>
      </c>
      <c r="P414" s="2">
        <f>ROUND((SUMPRODUCT((NhuCau!$E$426:$E$430=CakyQuyhoach)*((NhuCau!S$426:S$430)/10))+SUMPRODUCT((NhuCau!$E$426:$E$430=Kykehoach)*((NhuCau!S$426:S$430)/5))+SUMPRODUCT((NhuCau!$E$426:$E$430=$C414)*(NhuCau!S$426:S$430))),2)</f>
        <v>0</v>
      </c>
      <c r="Q414" s="2">
        <f>ROUND((SUMPRODUCT((NhuCau!$E$426:$E$430=CakyQuyhoach)*((NhuCau!T$426:T$430)/10))+SUMPRODUCT((NhuCau!$E$426:$E$430=Kykehoach)*((NhuCau!T$426:T$430)/5))+SUMPRODUCT((NhuCau!$E$426:$E$430=$C414)*(NhuCau!T$426:T$430))),2)</f>
        <v>0</v>
      </c>
      <c r="R414" s="2">
        <f>ROUND((SUMPRODUCT((NhuCau!$E$426:$E$430=CakyQuyhoach)*((NhuCau!U$426:U$430)/10))+SUMPRODUCT((NhuCau!$E$426:$E$430=Kykehoach)*((NhuCau!U$426:U$430)/5))+SUMPRODUCT((NhuCau!$E$426:$E$430=$C414)*(NhuCau!U$426:U$430))),2)</f>
        <v>0</v>
      </c>
      <c r="S414" s="2">
        <f>ROUND((SUMPRODUCT((NhuCau!$E$426:$E$430=CakyQuyhoach)*((NhuCau!V$426:V$430)/10))+SUMPRODUCT((NhuCau!$E$426:$E$430=Kykehoach)*((NhuCau!V$426:V$430)/5))+SUMPRODUCT((NhuCau!$E$426:$E$430=$C414)*(NhuCau!V$426:V$430))),2)</f>
        <v>0</v>
      </c>
      <c r="T414" s="2">
        <f>ROUND((SUMPRODUCT((NhuCau!$E$426:$E$430=CakyQuyhoach)*((NhuCau!W$426:W$430)/10))+SUMPRODUCT((NhuCau!$E$426:$E$430=Kykehoach)*((NhuCau!W$426:W$430)/5))+SUMPRODUCT((NhuCau!$E$426:$E$430=$C414)*(NhuCau!W$426:W$430))),2)</f>
        <v>0</v>
      </c>
      <c r="U414" s="2">
        <f>ROUND((SUMPRODUCT((NhuCau!$E$426:$E$430=CakyQuyhoach)*((NhuCau!X$426:X$430)/10))+SUMPRODUCT((NhuCau!$E$426:$E$430=Kykehoach)*((NhuCau!X$426:X$430)/5))+SUMPRODUCT((NhuCau!$E$426:$E$430=$C414)*(NhuCau!X$426:X$430))),2)</f>
        <v>0</v>
      </c>
      <c r="V414" s="2">
        <f>ROUND((SUMPRODUCT((NhuCau!$E$426:$E$430=CakyQuyhoach)*((NhuCau!Y$426:Y$430)/10))+SUMPRODUCT((NhuCau!$E$426:$E$430=Kykehoach)*((NhuCau!Y$426:Y$430)/5))+SUMPRODUCT((NhuCau!$E$426:$E$430=$C414)*(NhuCau!Y$426:Y$430))),2)</f>
        <v>0</v>
      </c>
      <c r="W414" s="2">
        <f>ROUND((SUMPRODUCT((NhuCau!$E$426:$E$430=CakyQuyhoach)*((NhuCau!Z$426:Z$430)/10))+SUMPRODUCT((NhuCau!$E$426:$E$430=Kykehoach)*((NhuCau!Z$426:Z$430)/5))+SUMPRODUCT((NhuCau!$E$426:$E$430=$C414)*(NhuCau!Z$426:Z$430))),2)</f>
        <v>0</v>
      </c>
      <c r="X414" s="2">
        <f>ROUND((SUMPRODUCT((NhuCau!$E$426:$E$430=CakyQuyhoach)*((NhuCau!AA$426:AA$430)/10))+SUMPRODUCT((NhuCau!$E$426:$E$430=Kykehoach)*((NhuCau!AA$426:AA$430)/5))+SUMPRODUCT((NhuCau!$E$426:$E$430=$C414)*(NhuCau!AA$426:AA$430))),2)</f>
        <v>0</v>
      </c>
      <c r="Y414" s="2">
        <f>ROUND((SUMPRODUCT((NhuCau!$E$426:$E$430=CakyQuyhoach)*((NhuCau!AB$426:AB$430)/10))+SUMPRODUCT((NhuCau!$E$426:$E$430=Kykehoach)*((NhuCau!AB$426:AB$430)/5))+SUMPRODUCT((NhuCau!$E$426:$E$430=$C414)*(NhuCau!AB$426:AB$430))),2)</f>
        <v>0</v>
      </c>
      <c r="Z414" s="2">
        <f>ROUND((SUMPRODUCT((NhuCau!$E$426:$E$430=CakyQuyhoach)*((NhuCau!AC$426:AC$430)/10))+SUMPRODUCT((NhuCau!$E$426:$E$430=Kykehoach)*((NhuCau!AC$426:AC$430)/5))+SUMPRODUCT((NhuCau!$E$426:$E$430=$C414)*(NhuCau!AC$426:AC$430))),2)</f>
        <v>0</v>
      </c>
      <c r="AA414" s="2">
        <f>ROUND((SUMPRODUCT((NhuCau!$E$426:$E$430=CakyQuyhoach)*((NhuCau!AD$426:AD$430)/10))+SUMPRODUCT((NhuCau!$E$426:$E$430=Kykehoach)*((NhuCau!AD$426:AD$430)/5))+SUMPRODUCT((NhuCau!$E$426:$E$430=$C414)*(NhuCau!AD$426:AD$430))),2)</f>
        <v>0</v>
      </c>
      <c r="AB414" s="2">
        <f>ROUND((SUMPRODUCT((NhuCau!$E$426:$E$430=CakyQuyhoach)*((NhuCau!AE$426:AE$430)/10))+SUMPRODUCT((NhuCau!$E$426:$E$430=Kykehoach)*((NhuCau!AE$426:AE$430)/5))+SUMPRODUCT((NhuCau!$E$426:$E$430=$C414)*(NhuCau!AE$426:AE$430))),2)</f>
        <v>0</v>
      </c>
      <c r="AC414" s="2">
        <f>ROUND((SUMPRODUCT((NhuCau!$E$426:$E$430=CakyQuyhoach)*((NhuCau!AF$426:AF$430)/10))+SUMPRODUCT((NhuCau!$E$426:$E$430=Kykehoach)*((NhuCau!AF$426:AF$430)/5))+SUMPRODUCT((NhuCau!$E$426:$E$430=$C414)*(NhuCau!AF$426:AF$430))),2)</f>
        <v>0</v>
      </c>
      <c r="AD414" s="2">
        <f>ROUND((SUMPRODUCT((NhuCau!$E$426:$E$430=CakyQuyhoach)*((NhuCau!AG$426:AG$430)/10))+SUMPRODUCT((NhuCau!$E$426:$E$430=Kykehoach)*((NhuCau!AG$426:AG$430)/5))+SUMPRODUCT((NhuCau!$E$426:$E$430=$C414)*(NhuCau!AG$426:AG$430))),2)</f>
        <v>0</v>
      </c>
      <c r="AE414" s="2">
        <f>ROUND((SUMPRODUCT((NhuCau!$E$426:$E$430=CakyQuyhoach)*((NhuCau!AH$426:AH$430)/10))+SUMPRODUCT((NhuCau!$E$426:$E$430=Kykehoach)*((NhuCau!AH$426:AH$430)/5))+SUMPRODUCT((NhuCau!$E$426:$E$430=$C414)*(NhuCau!AH$426:AH$430))),2)</f>
        <v>0</v>
      </c>
      <c r="AF414" s="2">
        <f>ROUND((SUMPRODUCT((NhuCau!$E$426:$E$430=CakyQuyhoach)*((NhuCau!AI$426:AI$430)/10))+SUMPRODUCT((NhuCau!$E$426:$E$430=Kykehoach)*((NhuCau!AI$426:AI$430)/5))+SUMPRODUCT((NhuCau!$E$426:$E$430=$C414)*(NhuCau!AI$426:AI$430))),2)</f>
        <v>0</v>
      </c>
      <c r="AG414" s="2">
        <f>ROUND((SUMPRODUCT((NhuCau!$E$426:$E$430=CakyQuyhoach)*((NhuCau!AJ$426:AJ$430)/10))+SUMPRODUCT((NhuCau!$E$426:$E$430=Kykehoach)*((NhuCau!AJ$426:AJ$430)/5))+SUMPRODUCT((NhuCau!$E$426:$E$430=$C414)*(NhuCau!AJ$426:AJ$430))),2)</f>
        <v>0</v>
      </c>
      <c r="AH414" s="2">
        <f>ROUND((SUMPRODUCT((NhuCau!$E$426:$E$430=CakyQuyhoach)*((NhuCau!AK$426:AK$430)/10))+SUMPRODUCT((NhuCau!$E$426:$E$430=Kykehoach)*((NhuCau!AK$426:AK$430)/5))+SUMPRODUCT((NhuCau!$E$426:$E$430=$C414)*(NhuCau!AK$426:AK$430))),2)</f>
        <v>0</v>
      </c>
      <c r="AI414" s="2">
        <f>ROUND((SUMPRODUCT((NhuCau!$E$426:$E$430=CakyQuyhoach)*((NhuCau!AL$426:AL$430)/10))+SUMPRODUCT((NhuCau!$E$426:$E$430=Kykehoach)*((NhuCau!AL$426:AL$430)/5))+SUMPRODUCT((NhuCau!$E$426:$E$430=$C414)*(NhuCau!AL$426:AL$430))),2)</f>
        <v>0</v>
      </c>
      <c r="AJ414" s="2">
        <f>ROUND((SUMPRODUCT((NhuCau!$E$426:$E$430=CakyQuyhoach)*((NhuCau!AM$426:AM$430)/10))+SUMPRODUCT((NhuCau!$E$426:$E$430=Kykehoach)*((NhuCau!AM$426:AM$430)/5))+SUMPRODUCT((NhuCau!$E$426:$E$430=$C414)*(NhuCau!AM$426:AM$430))),2)</f>
        <v>0</v>
      </c>
      <c r="AK414" s="2">
        <f>ROUND((SUMPRODUCT((NhuCau!$E$426:$E$430=CakyQuyhoach)*((NhuCau!AN$426:AN$430)/10))+SUMPRODUCT((NhuCau!$E$426:$E$430=Kykehoach)*((NhuCau!AN$426:AN$430)/5))+SUMPRODUCT((NhuCau!$E$426:$E$430=$C414)*(NhuCau!AN$426:AN$430))),2)</f>
        <v>0</v>
      </c>
      <c r="AL414" s="2">
        <f>ROUND((SUMPRODUCT((NhuCau!$E$426:$E$430=CakyQuyhoach)*((NhuCau!AO$426:AO$430)/10))+SUMPRODUCT((NhuCau!$E$426:$E$430=Kykehoach)*((NhuCau!AO$426:AO$430)/5))+SUMPRODUCT((NhuCau!$E$426:$E$430=$C414)*(NhuCau!AO$426:AO$430))),2)</f>
        <v>0</v>
      </c>
      <c r="AM414" s="2">
        <f>ROUND((SUMPRODUCT((NhuCau!$E$426:$E$430=CakyQuyhoach)*((NhuCau!AP$426:AP$430)/10))+SUMPRODUCT((NhuCau!$E$426:$E$430=Kykehoach)*((NhuCau!AP$426:AP$430)/5))+SUMPRODUCT((NhuCau!$E$426:$E$430=$C414)*(NhuCau!AP$426:AP$430))),2)</f>
        <v>0</v>
      </c>
      <c r="AN414" s="2">
        <f>ROUND((SUMPRODUCT((NhuCau!$E$426:$E$430=CakyQuyhoach)*((NhuCau!AQ$426:AQ$430)/10))+SUMPRODUCT((NhuCau!$E$426:$E$430=Kykehoach)*((NhuCau!AQ$426:AQ$430)/5))+SUMPRODUCT((NhuCau!$E$426:$E$430=$C414)*(NhuCau!AQ$426:AQ$430))),2)</f>
        <v>0</v>
      </c>
      <c r="AO414" s="2">
        <f>ROUND((SUMPRODUCT((NhuCau!$E$426:$E$430=CakyQuyhoach)*((NhuCau!AR$426:AR$430)/10))+SUMPRODUCT((NhuCau!$E$426:$E$430=Kykehoach)*((NhuCau!AR$426:AR$430)/5))+SUMPRODUCT((NhuCau!$E$426:$E$430=$C414)*(NhuCau!AR$426:AR$430))),2)</f>
        <v>0</v>
      </c>
      <c r="AP414" s="2">
        <f>ROUND((SUMPRODUCT((NhuCau!$E$426:$E$430=CakyQuyhoach)*((NhuCau!AS$426:AS$430)/10))+SUMPRODUCT((NhuCau!$E$426:$E$430=Kykehoach)*((NhuCau!AS$426:AS$430)/5))+SUMPRODUCT((NhuCau!$E$426:$E$430=$C414)*(NhuCau!AS$426:AS$430))),2)</f>
        <v>0</v>
      </c>
      <c r="AQ414" s="2">
        <f>ROUND((SUMPRODUCT((NhuCau!$E$426:$E$430=CakyQuyhoach)*((NhuCau!AT$426:AT$430)/10))+SUMPRODUCT((NhuCau!$E$426:$E$430=Kykehoach)*((NhuCau!AT$426:AT$430)/5))+SUMPRODUCT((NhuCau!$E$426:$E$430=$C414)*(NhuCau!AT$426:AT$430))),2)</f>
        <v>0</v>
      </c>
      <c r="AR414" s="2">
        <f>ROUND((SUMPRODUCT((NhuCau!$E$426:$E$430=CakyQuyhoach)*((NhuCau!AU$426:AU$430)/10))+SUMPRODUCT((NhuCau!$E$426:$E$430=Kykehoach)*((NhuCau!AU$426:AU$430)/5))+SUMPRODUCT((NhuCau!$E$426:$E$430=$C414)*(NhuCau!AU$426:AU$430))),2)</f>
        <v>0</v>
      </c>
      <c r="AS414" s="2">
        <f>ROUND((SUMPRODUCT((NhuCau!$E$426:$E$430=CakyQuyhoach)*((NhuCau!AV$426:AV$430)/10))+SUMPRODUCT((NhuCau!$E$426:$E$430=Kykehoach)*((NhuCau!AV$426:AV$430)/5))+SUMPRODUCT((NhuCau!$E$426:$E$430=$C414)*(NhuCau!AV$426:AV$430))),2)</f>
        <v>0</v>
      </c>
      <c r="AT414" s="2">
        <f>ROUND((SUMPRODUCT((NhuCau!$E$426:$E$430=CakyQuyhoach)*((NhuCau!AW$426:AW$430)/10))+SUMPRODUCT((NhuCau!$E$426:$E$430=Kykehoach)*((NhuCau!AW$426:AW$430)/5))+SUMPRODUCT((NhuCau!$E$426:$E$430=$C414)*(NhuCau!AW$426:AW$430))),2)</f>
        <v>0</v>
      </c>
      <c r="AU414" s="2">
        <f>ROUND((SUMPRODUCT((NhuCau!$E$426:$E$430=CakyQuyhoach)*((NhuCau!AX$426:AX$430)/10))+SUMPRODUCT((NhuCau!$E$426:$E$430=Kykehoach)*((NhuCau!AX$426:AX$430)/5))+SUMPRODUCT((NhuCau!$E$426:$E$430=$C414)*(NhuCau!AX$426:AX$430))),2)</f>
        <v>0</v>
      </c>
      <c r="AV414" s="2">
        <f>ROUND((SUMPRODUCT((NhuCau!$E$426:$E$430=CakyQuyhoach)*((NhuCau!AY$426:AY$430)/10))+SUMPRODUCT((NhuCau!$E$426:$E$430=Kykehoach)*((NhuCau!AY$426:AY$430)/5))+SUMPRODUCT((NhuCau!$E$426:$E$430=$C414)*(NhuCau!AY$426:AY$430))),2)</f>
        <v>0</v>
      </c>
      <c r="AW414" s="2">
        <f>ROUND((SUMPRODUCT((NhuCau!$E$426:$E$430=CakyQuyhoach)*((NhuCau!AZ$426:AZ$430)/10))+SUMPRODUCT((NhuCau!$E$426:$E$430=Kykehoach)*((NhuCau!AZ$426:AZ$430)/5))+SUMPRODUCT((NhuCau!$E$426:$E$430=$C414)*(NhuCau!AZ$426:AZ$430))),2)</f>
        <v>0</v>
      </c>
      <c r="AX414" s="2">
        <f>ROUND((SUMPRODUCT((NhuCau!$E$426:$E$430=CakyQuyhoach)*((NhuCau!BA$426:BA$430)/10))+SUMPRODUCT((NhuCau!$E$426:$E$430=Kykehoach)*((NhuCau!BA$426:BA$430)/5))+SUMPRODUCT((NhuCau!$E$426:$E$430=$C414)*(NhuCau!BA$426:BA$430))),2)</f>
        <v>0</v>
      </c>
      <c r="AY414" s="2">
        <f>ROUND((SUMPRODUCT((NhuCau!$E$426:$E$430=CakyQuyhoach)*((NhuCau!BB$426:BB$430)/10))+SUMPRODUCT((NhuCau!$E$426:$E$430=Kykehoach)*((NhuCau!BB$426:BB$430)/5))+SUMPRODUCT((NhuCau!$E$426:$E$430=$C414)*(NhuCau!BB$426:BB$430))),2)</f>
        <v>0</v>
      </c>
      <c r="AZ414" s="2">
        <f>ROUND((SUMPRODUCT((NhuCau!$E$426:$E$430=CakyQuyhoach)*((NhuCau!BD$426:BD$430)/10))+SUMPRODUCT((NhuCau!$E$426:$E$430=Kykehoach)*((NhuCau!BD$426:BD$430)/5))+SUMPRODUCT((NhuCau!$E$426:$E$430=$C414)*(NhuCau!BD$426:BD$430))),2)</f>
        <v>0</v>
      </c>
      <c r="BA414" s="2">
        <f>ROUND((SUMPRODUCT((NhuCau!$E$426:$E$430=CakyQuyhoach)*((NhuCau!BE$426:BE$430)/10))+SUMPRODUCT((NhuCau!$E$426:$E$430=Kykehoach)*((NhuCau!BE$426:BE$430)/5))+SUMPRODUCT((NhuCau!$E$426:$E$430=$C414)*(NhuCau!BE$426:BE$430))),2)</f>
        <v>0</v>
      </c>
      <c r="BB414" s="2">
        <f>ROUND((SUMPRODUCT((NhuCau!$E$426:$E$430=CakyQuyhoach)*((NhuCau!BF$426:BF$430)/10))+SUMPRODUCT((NhuCau!$E$426:$E$430=Kykehoach)*((NhuCau!BF$426:BF$430)/5))+SUMPRODUCT((NhuCau!$E$426:$E$430=$C414)*(NhuCau!BF$426:BF$430))),2)</f>
        <v>0</v>
      </c>
      <c r="BC414" s="2">
        <f>ROUND((SUMPRODUCT((NhuCau!$E$426:$E$430=CakyQuyhoach)*((NhuCau!BG$426:BG$430)/10))+SUMPRODUCT((NhuCau!$E$426:$E$430=Kykehoach)*((NhuCau!BG$426:BG$430)/5))+SUMPRODUCT((NhuCau!$E$426:$E$430=$C414)*(NhuCau!BG$426:BG$430))),2)</f>
        <v>0</v>
      </c>
      <c r="BD414" s="2">
        <f>ROUND((SUMPRODUCT((NhuCau!$E$426:$E$430=CakyQuyhoach)*((NhuCau!BH$426:BH$430)/10))+SUMPRODUCT((NhuCau!$E$426:$E$430=Kykehoach)*((NhuCau!BH$426:BH$430)/5))+SUMPRODUCT((NhuCau!$E$426:$E$430=$C414)*(NhuCau!BH$426:BH$430))),2)</f>
        <v>0</v>
      </c>
      <c r="BE414" s="2">
        <f>ROUND((SUMPRODUCT((NhuCau!$E$426:$E$430=CakyQuyhoach)*((NhuCau!BI$426:BI$430)/10))+SUMPRODUCT((NhuCau!$E$426:$E$430=Kykehoach)*((NhuCau!BI$426:BI$430)/5))+SUMPRODUCT((NhuCau!$E$426:$E$430=$C414)*(NhuCau!BI$426:BI$430))),2)</f>
        <v>0</v>
      </c>
      <c r="BF414" s="2">
        <f>ROUND((SUMPRODUCT((NhuCau!$E$426:$E$430=CakyQuyhoach)*((NhuCau!BJ$426:BJ$430)/10))+SUMPRODUCT((NhuCau!$E$426:$E$430=Kykehoach)*((NhuCau!BJ$426:BJ$430)/5))+SUMPRODUCT((NhuCau!$E$426:$E$430=$C414)*(NhuCau!BJ$426:BJ$430))),2)</f>
        <v>0</v>
      </c>
      <c r="BG414" s="2">
        <f>ROUND((SUMPRODUCT((NhuCau!$E$426:$E$430=CakyQuyhoach)*((NhuCau!BK$426:BK$430)/10))+SUMPRODUCT((NhuCau!$E$426:$E$430=Kykehoach)*((NhuCau!BK$426:BK$430)/5))+SUMPRODUCT((NhuCau!$E$426:$E$430=$C414)*(NhuCau!BK$426:BK$430))),2)</f>
        <v>0</v>
      </c>
    </row>
    <row r="415" spans="1:59" s="1" customFormat="1" ht="16.5" customHeight="1">
      <c r="A415" s="251" t="s">
        <v>42</v>
      </c>
      <c r="B415" s="252"/>
      <c r="C415" s="253" t="str">
        <f>BANGTINH!O8</f>
        <v>Năm 2027</v>
      </c>
      <c r="D415" s="246" t="s">
        <v>40</v>
      </c>
      <c r="E415" s="255">
        <f>SUM(F415:BG415)</f>
        <v>0</v>
      </c>
      <c r="F415" s="2">
        <f>ROUND((SUMPRODUCT((NhuCau!$E$426:$E$430=CakyQuyhoach)*((NhuCau!I$426:I$430)/10))+SUMPRODUCT((NhuCau!$E$426:$E$430=Kykehoach)*((NhuCau!I$426:I$430)/5))+SUMPRODUCT((NhuCau!$E$426:$E$430=$C415)*(NhuCau!I$426:I$430))),2)</f>
        <v>0</v>
      </c>
      <c r="G415" s="2">
        <f>ROUND((SUMPRODUCT((NhuCau!$E$426:$E$430=CakyQuyhoach)*((NhuCau!J$426:J$430)/10))+SUMPRODUCT((NhuCau!$E$426:$E$430=Kykehoach)*((NhuCau!J$426:J$430)/5))+SUMPRODUCT((NhuCau!$E$426:$E$430=$C415)*(NhuCau!J$426:J$430))),2)</f>
        <v>0</v>
      </c>
      <c r="H415" s="2">
        <f>ROUND((SUMPRODUCT((NhuCau!$E$426:$E$430=CakyQuyhoach)*((NhuCau!K$426:K$430)/10))+SUMPRODUCT((NhuCau!$E$426:$E$430=Kykehoach)*((NhuCau!K$426:K$430)/5))+SUMPRODUCT((NhuCau!$E$426:$E$430=$C415)*(NhuCau!K$426:K$430))),2)</f>
        <v>0</v>
      </c>
      <c r="I415" s="2">
        <f>ROUND((SUMPRODUCT((NhuCau!$E$426:$E$430=CakyQuyhoach)*((NhuCau!L$426:L$430)/10))+SUMPRODUCT((NhuCau!$E$426:$E$430=Kykehoach)*((NhuCau!L$426:L$430)/5))+SUMPRODUCT((NhuCau!$E$426:$E$430=$C415)*(NhuCau!L$426:L$430))),2)</f>
        <v>0</v>
      </c>
      <c r="J415" s="2">
        <f>ROUND((SUMPRODUCT((NhuCau!$E$426:$E$430=CakyQuyhoach)*((NhuCau!M$426:M$430)/10))+SUMPRODUCT((NhuCau!$E$426:$E$430=Kykehoach)*((NhuCau!M$426:M$430)/5))+SUMPRODUCT((NhuCau!$E$426:$E$430=$C415)*(NhuCau!M$426:M$430))),2)</f>
        <v>0</v>
      </c>
      <c r="K415" s="2">
        <f>ROUND((SUMPRODUCT((NhuCau!$E$426:$E$430=CakyQuyhoach)*((NhuCau!N$426:N$430)/10))+SUMPRODUCT((NhuCau!$E$426:$E$430=Kykehoach)*((NhuCau!N$426:N$430)/5))+SUMPRODUCT((NhuCau!$E$426:$E$430=$C415)*(NhuCau!N$426:N$430))),2)</f>
        <v>0</v>
      </c>
      <c r="L415" s="2">
        <f>ROUND((SUMPRODUCT((NhuCau!$E$426:$E$430=CakyQuyhoach)*((NhuCau!O$426:O$430)/10))+SUMPRODUCT((NhuCau!$E$426:$E$430=Kykehoach)*((NhuCau!O$426:O$430)/5))+SUMPRODUCT((NhuCau!$E$426:$E$430=$C415)*(NhuCau!O$426:O$430))),2)</f>
        <v>0</v>
      </c>
      <c r="M415" s="2">
        <f>ROUND((SUMPRODUCT((NhuCau!$E$426:$E$430=CakyQuyhoach)*((NhuCau!P$426:P$430)/10))+SUMPRODUCT((NhuCau!$E$426:$E$430=Kykehoach)*((NhuCau!P$426:P$430)/5))+SUMPRODUCT((NhuCau!$E$426:$E$430=$C415)*(NhuCau!P$426:P$430))),2)</f>
        <v>0</v>
      </c>
      <c r="N415" s="2">
        <f>ROUND((SUMPRODUCT((NhuCau!$E$426:$E$430=CakyQuyhoach)*((NhuCau!Q$426:Q$430)/10))+SUMPRODUCT((NhuCau!$E$426:$E$430=Kykehoach)*((NhuCau!Q$426:Q$430)/5))+SUMPRODUCT((NhuCau!$E$426:$E$430=$C415)*(NhuCau!Q$426:Q$430))),2)</f>
        <v>0</v>
      </c>
      <c r="O415" s="2">
        <f>ROUND((SUMPRODUCT((NhuCau!$E$426:$E$430=CakyQuyhoach)*((NhuCau!R$426:R$430)/10))+SUMPRODUCT((NhuCau!$E$426:$E$430=Kykehoach)*((NhuCau!R$426:R$430)/5))+SUMPRODUCT((NhuCau!$E$426:$E$430=$C415)*(NhuCau!R$426:R$430))),2)</f>
        <v>0</v>
      </c>
      <c r="P415" s="2">
        <f>ROUND((SUMPRODUCT((NhuCau!$E$426:$E$430=CakyQuyhoach)*((NhuCau!S$426:S$430)/10))+SUMPRODUCT((NhuCau!$E$426:$E$430=Kykehoach)*((NhuCau!S$426:S$430)/5))+SUMPRODUCT((NhuCau!$E$426:$E$430=$C415)*(NhuCau!S$426:S$430))),2)</f>
        <v>0</v>
      </c>
      <c r="Q415" s="2">
        <f>ROUND((SUMPRODUCT((NhuCau!$E$426:$E$430=CakyQuyhoach)*((NhuCau!T$426:T$430)/10))+SUMPRODUCT((NhuCau!$E$426:$E$430=Kykehoach)*((NhuCau!T$426:T$430)/5))+SUMPRODUCT((NhuCau!$E$426:$E$430=$C415)*(NhuCau!T$426:T$430))),2)</f>
        <v>0</v>
      </c>
      <c r="R415" s="2">
        <f>ROUND((SUMPRODUCT((NhuCau!$E$426:$E$430=CakyQuyhoach)*((NhuCau!U$426:U$430)/10))+SUMPRODUCT((NhuCau!$E$426:$E$430=Kykehoach)*((NhuCau!U$426:U$430)/5))+SUMPRODUCT((NhuCau!$E$426:$E$430=$C415)*(NhuCau!U$426:U$430))),2)</f>
        <v>0</v>
      </c>
      <c r="S415" s="2">
        <f>ROUND((SUMPRODUCT((NhuCau!$E$426:$E$430=CakyQuyhoach)*((NhuCau!V$426:V$430)/10))+SUMPRODUCT((NhuCau!$E$426:$E$430=Kykehoach)*((NhuCau!V$426:V$430)/5))+SUMPRODUCT((NhuCau!$E$426:$E$430=$C415)*(NhuCau!V$426:V$430))),2)</f>
        <v>0</v>
      </c>
      <c r="T415" s="2">
        <f>ROUND((SUMPRODUCT((NhuCau!$E$426:$E$430=CakyQuyhoach)*((NhuCau!W$426:W$430)/10))+SUMPRODUCT((NhuCau!$E$426:$E$430=Kykehoach)*((NhuCau!W$426:W$430)/5))+SUMPRODUCT((NhuCau!$E$426:$E$430=$C415)*(NhuCau!W$426:W$430))),2)</f>
        <v>0</v>
      </c>
      <c r="U415" s="2">
        <f>ROUND((SUMPRODUCT((NhuCau!$E$426:$E$430=CakyQuyhoach)*((NhuCau!X$426:X$430)/10))+SUMPRODUCT((NhuCau!$E$426:$E$430=Kykehoach)*((NhuCau!X$426:X$430)/5))+SUMPRODUCT((NhuCau!$E$426:$E$430=$C415)*(NhuCau!X$426:X$430))),2)</f>
        <v>0</v>
      </c>
      <c r="V415" s="2">
        <f>ROUND((SUMPRODUCT((NhuCau!$E$426:$E$430=CakyQuyhoach)*((NhuCau!Y$426:Y$430)/10))+SUMPRODUCT((NhuCau!$E$426:$E$430=Kykehoach)*((NhuCau!Y$426:Y$430)/5))+SUMPRODUCT((NhuCau!$E$426:$E$430=$C415)*(NhuCau!Y$426:Y$430))),2)</f>
        <v>0</v>
      </c>
      <c r="W415" s="2">
        <f>ROUND((SUMPRODUCT((NhuCau!$E$426:$E$430=CakyQuyhoach)*((NhuCau!Z$426:Z$430)/10))+SUMPRODUCT((NhuCau!$E$426:$E$430=Kykehoach)*((NhuCau!Z$426:Z$430)/5))+SUMPRODUCT((NhuCau!$E$426:$E$430=$C415)*(NhuCau!Z$426:Z$430))),2)</f>
        <v>0</v>
      </c>
      <c r="X415" s="2">
        <f>ROUND((SUMPRODUCT((NhuCau!$E$426:$E$430=CakyQuyhoach)*((NhuCau!AA$426:AA$430)/10))+SUMPRODUCT((NhuCau!$E$426:$E$430=Kykehoach)*((NhuCau!AA$426:AA$430)/5))+SUMPRODUCT((NhuCau!$E$426:$E$430=$C415)*(NhuCau!AA$426:AA$430))),2)</f>
        <v>0</v>
      </c>
      <c r="Y415" s="2">
        <f>ROUND((SUMPRODUCT((NhuCau!$E$426:$E$430=CakyQuyhoach)*((NhuCau!AB$426:AB$430)/10))+SUMPRODUCT((NhuCau!$E$426:$E$430=Kykehoach)*((NhuCau!AB$426:AB$430)/5))+SUMPRODUCT((NhuCau!$E$426:$E$430=$C415)*(NhuCau!AB$426:AB$430))),2)</f>
        <v>0</v>
      </c>
      <c r="Z415" s="2">
        <f>ROUND((SUMPRODUCT((NhuCau!$E$426:$E$430=CakyQuyhoach)*((NhuCau!AC$426:AC$430)/10))+SUMPRODUCT((NhuCau!$E$426:$E$430=Kykehoach)*((NhuCau!AC$426:AC$430)/5))+SUMPRODUCT((NhuCau!$E$426:$E$430=$C415)*(NhuCau!AC$426:AC$430))),2)</f>
        <v>0</v>
      </c>
      <c r="AA415" s="2">
        <f>ROUND((SUMPRODUCT((NhuCau!$E$426:$E$430=CakyQuyhoach)*((NhuCau!AD$426:AD$430)/10))+SUMPRODUCT((NhuCau!$E$426:$E$430=Kykehoach)*((NhuCau!AD$426:AD$430)/5))+SUMPRODUCT((NhuCau!$E$426:$E$430=$C415)*(NhuCau!AD$426:AD$430))),2)</f>
        <v>0</v>
      </c>
      <c r="AB415" s="2">
        <f>ROUND((SUMPRODUCT((NhuCau!$E$426:$E$430=CakyQuyhoach)*((NhuCau!AE$426:AE$430)/10))+SUMPRODUCT((NhuCau!$E$426:$E$430=Kykehoach)*((NhuCau!AE$426:AE$430)/5))+SUMPRODUCT((NhuCau!$E$426:$E$430=$C415)*(NhuCau!AE$426:AE$430))),2)</f>
        <v>0</v>
      </c>
      <c r="AC415" s="2">
        <f>ROUND((SUMPRODUCT((NhuCau!$E$426:$E$430=CakyQuyhoach)*((NhuCau!AF$426:AF$430)/10))+SUMPRODUCT((NhuCau!$E$426:$E$430=Kykehoach)*((NhuCau!AF$426:AF$430)/5))+SUMPRODUCT((NhuCau!$E$426:$E$430=$C415)*(NhuCau!AF$426:AF$430))),2)</f>
        <v>0</v>
      </c>
      <c r="AD415" s="2">
        <f>ROUND((SUMPRODUCT((NhuCau!$E$426:$E$430=CakyQuyhoach)*((NhuCau!AG$426:AG$430)/10))+SUMPRODUCT((NhuCau!$E$426:$E$430=Kykehoach)*((NhuCau!AG$426:AG$430)/5))+SUMPRODUCT((NhuCau!$E$426:$E$430=$C415)*(NhuCau!AG$426:AG$430))),2)</f>
        <v>0</v>
      </c>
      <c r="AE415" s="2">
        <f>ROUND((SUMPRODUCT((NhuCau!$E$426:$E$430=CakyQuyhoach)*((NhuCau!AH$426:AH$430)/10))+SUMPRODUCT((NhuCau!$E$426:$E$430=Kykehoach)*((NhuCau!AH$426:AH$430)/5))+SUMPRODUCT((NhuCau!$E$426:$E$430=$C415)*(NhuCau!AH$426:AH$430))),2)</f>
        <v>0</v>
      </c>
      <c r="AF415" s="2">
        <f>ROUND((SUMPRODUCT((NhuCau!$E$426:$E$430=CakyQuyhoach)*((NhuCau!AI$426:AI$430)/10))+SUMPRODUCT((NhuCau!$E$426:$E$430=Kykehoach)*((NhuCau!AI$426:AI$430)/5))+SUMPRODUCT((NhuCau!$E$426:$E$430=$C415)*(NhuCau!AI$426:AI$430))),2)</f>
        <v>0</v>
      </c>
      <c r="AG415" s="2">
        <f>ROUND((SUMPRODUCT((NhuCau!$E$426:$E$430=CakyQuyhoach)*((NhuCau!AJ$426:AJ$430)/10))+SUMPRODUCT((NhuCau!$E$426:$E$430=Kykehoach)*((NhuCau!AJ$426:AJ$430)/5))+SUMPRODUCT((NhuCau!$E$426:$E$430=$C415)*(NhuCau!AJ$426:AJ$430))),2)</f>
        <v>0</v>
      </c>
      <c r="AH415" s="2">
        <f>ROUND((SUMPRODUCT((NhuCau!$E$426:$E$430=CakyQuyhoach)*((NhuCau!AK$426:AK$430)/10))+SUMPRODUCT((NhuCau!$E$426:$E$430=Kykehoach)*((NhuCau!AK$426:AK$430)/5))+SUMPRODUCT((NhuCau!$E$426:$E$430=$C415)*(NhuCau!AK$426:AK$430))),2)</f>
        <v>0</v>
      </c>
      <c r="AI415" s="2">
        <f>ROUND((SUMPRODUCT((NhuCau!$E$426:$E$430=CakyQuyhoach)*((NhuCau!AL$426:AL$430)/10))+SUMPRODUCT((NhuCau!$E$426:$E$430=Kykehoach)*((NhuCau!AL$426:AL$430)/5))+SUMPRODUCT((NhuCau!$E$426:$E$430=$C415)*(NhuCau!AL$426:AL$430))),2)</f>
        <v>0</v>
      </c>
      <c r="AJ415" s="2">
        <f>ROUND((SUMPRODUCT((NhuCau!$E$426:$E$430=CakyQuyhoach)*((NhuCau!AM$426:AM$430)/10))+SUMPRODUCT((NhuCau!$E$426:$E$430=Kykehoach)*((NhuCau!AM$426:AM$430)/5))+SUMPRODUCT((NhuCau!$E$426:$E$430=$C415)*(NhuCau!AM$426:AM$430))),2)</f>
        <v>0</v>
      </c>
      <c r="AK415" s="2">
        <f>ROUND((SUMPRODUCT((NhuCau!$E$426:$E$430=CakyQuyhoach)*((NhuCau!AN$426:AN$430)/10))+SUMPRODUCT((NhuCau!$E$426:$E$430=Kykehoach)*((NhuCau!AN$426:AN$430)/5))+SUMPRODUCT((NhuCau!$E$426:$E$430=$C415)*(NhuCau!AN$426:AN$430))),2)</f>
        <v>0</v>
      </c>
      <c r="AL415" s="2">
        <f>ROUND((SUMPRODUCT((NhuCau!$E$426:$E$430=CakyQuyhoach)*((NhuCau!AO$426:AO$430)/10))+SUMPRODUCT((NhuCau!$E$426:$E$430=Kykehoach)*((NhuCau!AO$426:AO$430)/5))+SUMPRODUCT((NhuCau!$E$426:$E$430=$C415)*(NhuCau!AO$426:AO$430))),2)</f>
        <v>0</v>
      </c>
      <c r="AM415" s="2">
        <f>ROUND((SUMPRODUCT((NhuCau!$E$426:$E$430=CakyQuyhoach)*((NhuCau!AP$426:AP$430)/10))+SUMPRODUCT((NhuCau!$E$426:$E$430=Kykehoach)*((NhuCau!AP$426:AP$430)/5))+SUMPRODUCT((NhuCau!$E$426:$E$430=$C415)*(NhuCau!AP$426:AP$430))),2)</f>
        <v>0</v>
      </c>
      <c r="AN415" s="2">
        <f>ROUND((SUMPRODUCT((NhuCau!$E$426:$E$430=CakyQuyhoach)*((NhuCau!AQ$426:AQ$430)/10))+SUMPRODUCT((NhuCau!$E$426:$E$430=Kykehoach)*((NhuCau!AQ$426:AQ$430)/5))+SUMPRODUCT((NhuCau!$E$426:$E$430=$C415)*(NhuCau!AQ$426:AQ$430))),2)</f>
        <v>0</v>
      </c>
      <c r="AO415" s="2">
        <f>ROUND((SUMPRODUCT((NhuCau!$E$426:$E$430=CakyQuyhoach)*((NhuCau!AR$426:AR$430)/10))+SUMPRODUCT((NhuCau!$E$426:$E$430=Kykehoach)*((NhuCau!AR$426:AR$430)/5))+SUMPRODUCT((NhuCau!$E$426:$E$430=$C415)*(NhuCau!AR$426:AR$430))),2)</f>
        <v>0</v>
      </c>
      <c r="AP415" s="2">
        <f>ROUND((SUMPRODUCT((NhuCau!$E$426:$E$430=CakyQuyhoach)*((NhuCau!AS$426:AS$430)/10))+SUMPRODUCT((NhuCau!$E$426:$E$430=Kykehoach)*((NhuCau!AS$426:AS$430)/5))+SUMPRODUCT((NhuCau!$E$426:$E$430=$C415)*(NhuCau!AS$426:AS$430))),2)</f>
        <v>0</v>
      </c>
      <c r="AQ415" s="2">
        <f>ROUND((SUMPRODUCT((NhuCau!$E$426:$E$430=CakyQuyhoach)*((NhuCau!AT$426:AT$430)/10))+SUMPRODUCT((NhuCau!$E$426:$E$430=Kykehoach)*((NhuCau!AT$426:AT$430)/5))+SUMPRODUCT((NhuCau!$E$426:$E$430=$C415)*(NhuCau!AT$426:AT$430))),2)</f>
        <v>0</v>
      </c>
      <c r="AR415" s="2">
        <f>ROUND((SUMPRODUCT((NhuCau!$E$426:$E$430=CakyQuyhoach)*((NhuCau!AU$426:AU$430)/10))+SUMPRODUCT((NhuCau!$E$426:$E$430=Kykehoach)*((NhuCau!AU$426:AU$430)/5))+SUMPRODUCT((NhuCau!$E$426:$E$430=$C415)*(NhuCau!AU$426:AU$430))),2)</f>
        <v>0</v>
      </c>
      <c r="AS415" s="2">
        <f>ROUND((SUMPRODUCT((NhuCau!$E$426:$E$430=CakyQuyhoach)*((NhuCau!AV$426:AV$430)/10))+SUMPRODUCT((NhuCau!$E$426:$E$430=Kykehoach)*((NhuCau!AV$426:AV$430)/5))+SUMPRODUCT((NhuCau!$E$426:$E$430=$C415)*(NhuCau!AV$426:AV$430))),2)</f>
        <v>0</v>
      </c>
      <c r="AT415" s="2">
        <f>ROUND((SUMPRODUCT((NhuCau!$E$426:$E$430=CakyQuyhoach)*((NhuCau!AW$426:AW$430)/10))+SUMPRODUCT((NhuCau!$E$426:$E$430=Kykehoach)*((NhuCau!AW$426:AW$430)/5))+SUMPRODUCT((NhuCau!$E$426:$E$430=$C415)*(NhuCau!AW$426:AW$430))),2)</f>
        <v>0</v>
      </c>
      <c r="AU415" s="2">
        <f>ROUND((SUMPRODUCT((NhuCau!$E$426:$E$430=CakyQuyhoach)*((NhuCau!AX$426:AX$430)/10))+SUMPRODUCT((NhuCau!$E$426:$E$430=Kykehoach)*((NhuCau!AX$426:AX$430)/5))+SUMPRODUCT((NhuCau!$E$426:$E$430=$C415)*(NhuCau!AX$426:AX$430))),2)</f>
        <v>0</v>
      </c>
      <c r="AV415" s="2">
        <f>ROUND((SUMPRODUCT((NhuCau!$E$426:$E$430=CakyQuyhoach)*((NhuCau!AY$426:AY$430)/10))+SUMPRODUCT((NhuCau!$E$426:$E$430=Kykehoach)*((NhuCau!AY$426:AY$430)/5))+SUMPRODUCT((NhuCau!$E$426:$E$430=$C415)*(NhuCau!AY$426:AY$430))),2)</f>
        <v>0</v>
      </c>
      <c r="AW415" s="2">
        <f>ROUND((SUMPRODUCT((NhuCau!$E$426:$E$430=CakyQuyhoach)*((NhuCau!AZ$426:AZ$430)/10))+SUMPRODUCT((NhuCau!$E$426:$E$430=Kykehoach)*((NhuCau!AZ$426:AZ$430)/5))+SUMPRODUCT((NhuCau!$E$426:$E$430=$C415)*(NhuCau!AZ$426:AZ$430))),2)</f>
        <v>0</v>
      </c>
      <c r="AX415" s="2">
        <f>ROUND((SUMPRODUCT((NhuCau!$E$426:$E$430=CakyQuyhoach)*((NhuCau!BA$426:BA$430)/10))+SUMPRODUCT((NhuCau!$E$426:$E$430=Kykehoach)*((NhuCau!BA$426:BA$430)/5))+SUMPRODUCT((NhuCau!$E$426:$E$430=$C415)*(NhuCau!BA$426:BA$430))),2)</f>
        <v>0</v>
      </c>
      <c r="AY415" s="2">
        <f>ROUND((SUMPRODUCT((NhuCau!$E$426:$E$430=CakyQuyhoach)*((NhuCau!BB$426:BB$430)/10))+SUMPRODUCT((NhuCau!$E$426:$E$430=Kykehoach)*((NhuCau!BB$426:BB$430)/5))+SUMPRODUCT((NhuCau!$E$426:$E$430=$C415)*(NhuCau!BB$426:BB$430))),2)</f>
        <v>0</v>
      </c>
      <c r="AZ415" s="2">
        <f>ROUND((SUMPRODUCT((NhuCau!$E$426:$E$430=CakyQuyhoach)*((NhuCau!BD$426:BD$430)/10))+SUMPRODUCT((NhuCau!$E$426:$E$430=Kykehoach)*((NhuCau!BD$426:BD$430)/5))+SUMPRODUCT((NhuCau!$E$426:$E$430=$C415)*(NhuCau!BD$426:BD$430))),2)</f>
        <v>0</v>
      </c>
      <c r="BA415" s="2">
        <f>ROUND((SUMPRODUCT((NhuCau!$E$426:$E$430=CakyQuyhoach)*((NhuCau!BE$426:BE$430)/10))+SUMPRODUCT((NhuCau!$E$426:$E$430=Kykehoach)*((NhuCau!BE$426:BE$430)/5))+SUMPRODUCT((NhuCau!$E$426:$E$430=$C415)*(NhuCau!BE$426:BE$430))),2)</f>
        <v>0</v>
      </c>
      <c r="BB415" s="2">
        <f>ROUND((SUMPRODUCT((NhuCau!$E$426:$E$430=CakyQuyhoach)*((NhuCau!BF$426:BF$430)/10))+SUMPRODUCT((NhuCau!$E$426:$E$430=Kykehoach)*((NhuCau!BF$426:BF$430)/5))+SUMPRODUCT((NhuCau!$E$426:$E$430=$C415)*(NhuCau!BF$426:BF$430))),2)</f>
        <v>0</v>
      </c>
      <c r="BC415" s="2">
        <f>ROUND((SUMPRODUCT((NhuCau!$E$426:$E$430=CakyQuyhoach)*((NhuCau!BG$426:BG$430)/10))+SUMPRODUCT((NhuCau!$E$426:$E$430=Kykehoach)*((NhuCau!BG$426:BG$430)/5))+SUMPRODUCT((NhuCau!$E$426:$E$430=$C415)*(NhuCau!BG$426:BG$430))),2)</f>
        <v>0</v>
      </c>
      <c r="BD415" s="2">
        <f>ROUND((SUMPRODUCT((NhuCau!$E$426:$E$430=CakyQuyhoach)*((NhuCau!BH$426:BH$430)/10))+SUMPRODUCT((NhuCau!$E$426:$E$430=Kykehoach)*((NhuCau!BH$426:BH$430)/5))+SUMPRODUCT((NhuCau!$E$426:$E$430=$C415)*(NhuCau!BH$426:BH$430))),2)</f>
        <v>0</v>
      </c>
      <c r="BE415" s="2">
        <f>ROUND((SUMPRODUCT((NhuCau!$E$426:$E$430=CakyQuyhoach)*((NhuCau!BI$426:BI$430)/10))+SUMPRODUCT((NhuCau!$E$426:$E$430=Kykehoach)*((NhuCau!BI$426:BI$430)/5))+SUMPRODUCT((NhuCau!$E$426:$E$430=$C415)*(NhuCau!BI$426:BI$430))),2)</f>
        <v>0</v>
      </c>
      <c r="BF415" s="2">
        <f>ROUND((SUMPRODUCT((NhuCau!$E$426:$E$430=CakyQuyhoach)*((NhuCau!BJ$426:BJ$430)/10))+SUMPRODUCT((NhuCau!$E$426:$E$430=Kykehoach)*((NhuCau!BJ$426:BJ$430)/5))+SUMPRODUCT((NhuCau!$E$426:$E$430=$C415)*(NhuCau!BJ$426:BJ$430))),2)</f>
        <v>0</v>
      </c>
      <c r="BG415" s="2">
        <f>ROUND((SUMPRODUCT((NhuCau!$E$426:$E$430=CakyQuyhoach)*((NhuCau!BK$426:BK$430)/10))+SUMPRODUCT((NhuCau!$E$426:$E$430=Kykehoach)*((NhuCau!BK$426:BK$430)/5))+SUMPRODUCT((NhuCau!$E$426:$E$430=$C415)*(NhuCau!BK$426:BK$430))),2)</f>
        <v>0</v>
      </c>
    </row>
    <row r="416" spans="1:59" s="1" customFormat="1" ht="16.5" customHeight="1">
      <c r="A416" s="251" t="s">
        <v>42</v>
      </c>
      <c r="B416" s="252"/>
      <c r="C416" s="253" t="str">
        <f>BANGTINH!O9</f>
        <v>Năm 2028</v>
      </c>
      <c r="D416" s="246" t="s">
        <v>40</v>
      </c>
      <c r="E416" s="255">
        <f>SUM(F416:BG416)</f>
        <v>0</v>
      </c>
      <c r="F416" s="2">
        <f>ROUND((SUMPRODUCT((NhuCau!$E$426:$E$430=CakyQuyhoach)*((NhuCau!I$426:I$430)/10))+SUMPRODUCT((NhuCau!$E$426:$E$430=Kykehoach)*((NhuCau!I$426:I$430)/5))+SUMPRODUCT((NhuCau!$E$426:$E$430=$C416)*(NhuCau!I$426:I$430))),2)</f>
        <v>0</v>
      </c>
      <c r="G416" s="2">
        <f>ROUND((SUMPRODUCT((NhuCau!$E$426:$E$430=CakyQuyhoach)*((NhuCau!J$426:J$430)/10))+SUMPRODUCT((NhuCau!$E$426:$E$430=Kykehoach)*((NhuCau!J$426:J$430)/5))+SUMPRODUCT((NhuCau!$E$426:$E$430=$C416)*(NhuCau!J$426:J$430))),2)</f>
        <v>0</v>
      </c>
      <c r="H416" s="2">
        <f>ROUND((SUMPRODUCT((NhuCau!$E$426:$E$430=CakyQuyhoach)*((NhuCau!K$426:K$430)/10))+SUMPRODUCT((NhuCau!$E$426:$E$430=Kykehoach)*((NhuCau!K$426:K$430)/5))+SUMPRODUCT((NhuCau!$E$426:$E$430=$C416)*(NhuCau!K$426:K$430))),2)</f>
        <v>0</v>
      </c>
      <c r="I416" s="2">
        <f>ROUND((SUMPRODUCT((NhuCau!$E$426:$E$430=CakyQuyhoach)*((NhuCau!L$426:L$430)/10))+SUMPRODUCT((NhuCau!$E$426:$E$430=Kykehoach)*((NhuCau!L$426:L$430)/5))+SUMPRODUCT((NhuCau!$E$426:$E$430=$C416)*(NhuCau!L$426:L$430))),2)</f>
        <v>0</v>
      </c>
      <c r="J416" s="2">
        <f>ROUND((SUMPRODUCT((NhuCau!$E$426:$E$430=CakyQuyhoach)*((NhuCau!M$426:M$430)/10))+SUMPRODUCT((NhuCau!$E$426:$E$430=Kykehoach)*((NhuCau!M$426:M$430)/5))+SUMPRODUCT((NhuCau!$E$426:$E$430=$C416)*(NhuCau!M$426:M$430))),2)</f>
        <v>0</v>
      </c>
      <c r="K416" s="2">
        <f>ROUND((SUMPRODUCT((NhuCau!$E$426:$E$430=CakyQuyhoach)*((NhuCau!N$426:N$430)/10))+SUMPRODUCT((NhuCau!$E$426:$E$430=Kykehoach)*((NhuCau!N$426:N$430)/5))+SUMPRODUCT((NhuCau!$E$426:$E$430=$C416)*(NhuCau!N$426:N$430))),2)</f>
        <v>0</v>
      </c>
      <c r="L416" s="2">
        <f>ROUND((SUMPRODUCT((NhuCau!$E$426:$E$430=CakyQuyhoach)*((NhuCau!O$426:O$430)/10))+SUMPRODUCT((NhuCau!$E$426:$E$430=Kykehoach)*((NhuCau!O$426:O$430)/5))+SUMPRODUCT((NhuCau!$E$426:$E$430=$C416)*(NhuCau!O$426:O$430))),2)</f>
        <v>0</v>
      </c>
      <c r="M416" s="2">
        <f>ROUND((SUMPRODUCT((NhuCau!$E$426:$E$430=CakyQuyhoach)*((NhuCau!P$426:P$430)/10))+SUMPRODUCT((NhuCau!$E$426:$E$430=Kykehoach)*((NhuCau!P$426:P$430)/5))+SUMPRODUCT((NhuCau!$E$426:$E$430=$C416)*(NhuCau!P$426:P$430))),2)</f>
        <v>0</v>
      </c>
      <c r="N416" s="2">
        <f>ROUND((SUMPRODUCT((NhuCau!$E$426:$E$430=CakyQuyhoach)*((NhuCau!Q$426:Q$430)/10))+SUMPRODUCT((NhuCau!$E$426:$E$430=Kykehoach)*((NhuCau!Q$426:Q$430)/5))+SUMPRODUCT((NhuCau!$E$426:$E$430=$C416)*(NhuCau!Q$426:Q$430))),2)</f>
        <v>0</v>
      </c>
      <c r="O416" s="2">
        <f>ROUND((SUMPRODUCT((NhuCau!$E$426:$E$430=CakyQuyhoach)*((NhuCau!R$426:R$430)/10))+SUMPRODUCT((NhuCau!$E$426:$E$430=Kykehoach)*((NhuCau!R$426:R$430)/5))+SUMPRODUCT((NhuCau!$E$426:$E$430=$C416)*(NhuCau!R$426:R$430))),2)</f>
        <v>0</v>
      </c>
      <c r="P416" s="2">
        <f>ROUND((SUMPRODUCT((NhuCau!$E$426:$E$430=CakyQuyhoach)*((NhuCau!S$426:S$430)/10))+SUMPRODUCT((NhuCau!$E$426:$E$430=Kykehoach)*((NhuCau!S$426:S$430)/5))+SUMPRODUCT((NhuCau!$E$426:$E$430=$C416)*(NhuCau!S$426:S$430))),2)</f>
        <v>0</v>
      </c>
      <c r="Q416" s="2">
        <f>ROUND((SUMPRODUCT((NhuCau!$E$426:$E$430=CakyQuyhoach)*((NhuCau!T$426:T$430)/10))+SUMPRODUCT((NhuCau!$E$426:$E$430=Kykehoach)*((NhuCau!T$426:T$430)/5))+SUMPRODUCT((NhuCau!$E$426:$E$430=$C416)*(NhuCau!T$426:T$430))),2)</f>
        <v>0</v>
      </c>
      <c r="R416" s="2">
        <f>ROUND((SUMPRODUCT((NhuCau!$E$426:$E$430=CakyQuyhoach)*((NhuCau!U$426:U$430)/10))+SUMPRODUCT((NhuCau!$E$426:$E$430=Kykehoach)*((NhuCau!U$426:U$430)/5))+SUMPRODUCT((NhuCau!$E$426:$E$430=$C416)*(NhuCau!U$426:U$430))),2)</f>
        <v>0</v>
      </c>
      <c r="S416" s="2">
        <f>ROUND((SUMPRODUCT((NhuCau!$E$426:$E$430=CakyQuyhoach)*((NhuCau!V$426:V$430)/10))+SUMPRODUCT((NhuCau!$E$426:$E$430=Kykehoach)*((NhuCau!V$426:V$430)/5))+SUMPRODUCT((NhuCau!$E$426:$E$430=$C416)*(NhuCau!V$426:V$430))),2)</f>
        <v>0</v>
      </c>
      <c r="T416" s="2">
        <f>ROUND((SUMPRODUCT((NhuCau!$E$426:$E$430=CakyQuyhoach)*((NhuCau!W$426:W$430)/10))+SUMPRODUCT((NhuCau!$E$426:$E$430=Kykehoach)*((NhuCau!W$426:W$430)/5))+SUMPRODUCT((NhuCau!$E$426:$E$430=$C416)*(NhuCau!W$426:W$430))),2)</f>
        <v>0</v>
      </c>
      <c r="U416" s="2">
        <f>ROUND((SUMPRODUCT((NhuCau!$E$426:$E$430=CakyQuyhoach)*((NhuCau!X$426:X$430)/10))+SUMPRODUCT((NhuCau!$E$426:$E$430=Kykehoach)*((NhuCau!X$426:X$430)/5))+SUMPRODUCT((NhuCau!$E$426:$E$430=$C416)*(NhuCau!X$426:X$430))),2)</f>
        <v>0</v>
      </c>
      <c r="V416" s="2">
        <f>ROUND((SUMPRODUCT((NhuCau!$E$426:$E$430=CakyQuyhoach)*((NhuCau!Y$426:Y$430)/10))+SUMPRODUCT((NhuCau!$E$426:$E$430=Kykehoach)*((NhuCau!Y$426:Y$430)/5))+SUMPRODUCT((NhuCau!$E$426:$E$430=$C416)*(NhuCau!Y$426:Y$430))),2)</f>
        <v>0</v>
      </c>
      <c r="W416" s="2">
        <f>ROUND((SUMPRODUCT((NhuCau!$E$426:$E$430=CakyQuyhoach)*((NhuCau!Z$426:Z$430)/10))+SUMPRODUCT((NhuCau!$E$426:$E$430=Kykehoach)*((NhuCau!Z$426:Z$430)/5))+SUMPRODUCT((NhuCau!$E$426:$E$430=$C416)*(NhuCau!Z$426:Z$430))),2)</f>
        <v>0</v>
      </c>
      <c r="X416" s="2">
        <f>ROUND((SUMPRODUCT((NhuCau!$E$426:$E$430=CakyQuyhoach)*((NhuCau!AA$426:AA$430)/10))+SUMPRODUCT((NhuCau!$E$426:$E$430=Kykehoach)*((NhuCau!AA$426:AA$430)/5))+SUMPRODUCT((NhuCau!$E$426:$E$430=$C416)*(NhuCau!AA$426:AA$430))),2)</f>
        <v>0</v>
      </c>
      <c r="Y416" s="2">
        <f>ROUND((SUMPRODUCT((NhuCau!$E$426:$E$430=CakyQuyhoach)*((NhuCau!AB$426:AB$430)/10))+SUMPRODUCT((NhuCau!$E$426:$E$430=Kykehoach)*((NhuCau!AB$426:AB$430)/5))+SUMPRODUCT((NhuCau!$E$426:$E$430=$C416)*(NhuCau!AB$426:AB$430))),2)</f>
        <v>0</v>
      </c>
      <c r="Z416" s="2">
        <f>ROUND((SUMPRODUCT((NhuCau!$E$426:$E$430=CakyQuyhoach)*((NhuCau!AC$426:AC$430)/10))+SUMPRODUCT((NhuCau!$E$426:$E$430=Kykehoach)*((NhuCau!AC$426:AC$430)/5))+SUMPRODUCT((NhuCau!$E$426:$E$430=$C416)*(NhuCau!AC$426:AC$430))),2)</f>
        <v>0</v>
      </c>
      <c r="AA416" s="2">
        <f>ROUND((SUMPRODUCT((NhuCau!$E$426:$E$430=CakyQuyhoach)*((NhuCau!AD$426:AD$430)/10))+SUMPRODUCT((NhuCau!$E$426:$E$430=Kykehoach)*((NhuCau!AD$426:AD$430)/5))+SUMPRODUCT((NhuCau!$E$426:$E$430=$C416)*(NhuCau!AD$426:AD$430))),2)</f>
        <v>0</v>
      </c>
      <c r="AB416" s="2">
        <f>ROUND((SUMPRODUCT((NhuCau!$E$426:$E$430=CakyQuyhoach)*((NhuCau!AE$426:AE$430)/10))+SUMPRODUCT((NhuCau!$E$426:$E$430=Kykehoach)*((NhuCau!AE$426:AE$430)/5))+SUMPRODUCT((NhuCau!$E$426:$E$430=$C416)*(NhuCau!AE$426:AE$430))),2)</f>
        <v>0</v>
      </c>
      <c r="AC416" s="2">
        <f>ROUND((SUMPRODUCT((NhuCau!$E$426:$E$430=CakyQuyhoach)*((NhuCau!AF$426:AF$430)/10))+SUMPRODUCT((NhuCau!$E$426:$E$430=Kykehoach)*((NhuCau!AF$426:AF$430)/5))+SUMPRODUCT((NhuCau!$E$426:$E$430=$C416)*(NhuCau!AF$426:AF$430))),2)</f>
        <v>0</v>
      </c>
      <c r="AD416" s="2">
        <f>ROUND((SUMPRODUCT((NhuCau!$E$426:$E$430=CakyQuyhoach)*((NhuCau!AG$426:AG$430)/10))+SUMPRODUCT((NhuCau!$E$426:$E$430=Kykehoach)*((NhuCau!AG$426:AG$430)/5))+SUMPRODUCT((NhuCau!$E$426:$E$430=$C416)*(NhuCau!AG$426:AG$430))),2)</f>
        <v>0</v>
      </c>
      <c r="AE416" s="2">
        <f>ROUND((SUMPRODUCT((NhuCau!$E$426:$E$430=CakyQuyhoach)*((NhuCau!AH$426:AH$430)/10))+SUMPRODUCT((NhuCau!$E$426:$E$430=Kykehoach)*((NhuCau!AH$426:AH$430)/5))+SUMPRODUCT((NhuCau!$E$426:$E$430=$C416)*(NhuCau!AH$426:AH$430))),2)</f>
        <v>0</v>
      </c>
      <c r="AF416" s="2">
        <f>ROUND((SUMPRODUCT((NhuCau!$E$426:$E$430=CakyQuyhoach)*((NhuCau!AI$426:AI$430)/10))+SUMPRODUCT((NhuCau!$E$426:$E$430=Kykehoach)*((NhuCau!AI$426:AI$430)/5))+SUMPRODUCT((NhuCau!$E$426:$E$430=$C416)*(NhuCau!AI$426:AI$430))),2)</f>
        <v>0</v>
      </c>
      <c r="AG416" s="2">
        <f>ROUND((SUMPRODUCT((NhuCau!$E$426:$E$430=CakyQuyhoach)*((NhuCau!AJ$426:AJ$430)/10))+SUMPRODUCT((NhuCau!$E$426:$E$430=Kykehoach)*((NhuCau!AJ$426:AJ$430)/5))+SUMPRODUCT((NhuCau!$E$426:$E$430=$C416)*(NhuCau!AJ$426:AJ$430))),2)</f>
        <v>0</v>
      </c>
      <c r="AH416" s="2">
        <f>ROUND((SUMPRODUCT((NhuCau!$E$426:$E$430=CakyQuyhoach)*((NhuCau!AK$426:AK$430)/10))+SUMPRODUCT((NhuCau!$E$426:$E$430=Kykehoach)*((NhuCau!AK$426:AK$430)/5))+SUMPRODUCT((NhuCau!$E$426:$E$430=$C416)*(NhuCau!AK$426:AK$430))),2)</f>
        <v>0</v>
      </c>
      <c r="AI416" s="2">
        <f>ROUND((SUMPRODUCT((NhuCau!$E$426:$E$430=CakyQuyhoach)*((NhuCau!AL$426:AL$430)/10))+SUMPRODUCT((NhuCau!$E$426:$E$430=Kykehoach)*((NhuCau!AL$426:AL$430)/5))+SUMPRODUCT((NhuCau!$E$426:$E$430=$C416)*(NhuCau!AL$426:AL$430))),2)</f>
        <v>0</v>
      </c>
      <c r="AJ416" s="2">
        <f>ROUND((SUMPRODUCT((NhuCau!$E$426:$E$430=CakyQuyhoach)*((NhuCau!AM$426:AM$430)/10))+SUMPRODUCT((NhuCau!$E$426:$E$430=Kykehoach)*((NhuCau!AM$426:AM$430)/5))+SUMPRODUCT((NhuCau!$E$426:$E$430=$C416)*(NhuCau!AM$426:AM$430))),2)</f>
        <v>0</v>
      </c>
      <c r="AK416" s="2">
        <f>ROUND((SUMPRODUCT((NhuCau!$E$426:$E$430=CakyQuyhoach)*((NhuCau!AN$426:AN$430)/10))+SUMPRODUCT((NhuCau!$E$426:$E$430=Kykehoach)*((NhuCau!AN$426:AN$430)/5))+SUMPRODUCT((NhuCau!$E$426:$E$430=$C416)*(NhuCau!AN$426:AN$430))),2)</f>
        <v>0</v>
      </c>
      <c r="AL416" s="2">
        <f>ROUND((SUMPRODUCT((NhuCau!$E$426:$E$430=CakyQuyhoach)*((NhuCau!AO$426:AO$430)/10))+SUMPRODUCT((NhuCau!$E$426:$E$430=Kykehoach)*((NhuCau!AO$426:AO$430)/5))+SUMPRODUCT((NhuCau!$E$426:$E$430=$C416)*(NhuCau!AO$426:AO$430))),2)</f>
        <v>0</v>
      </c>
      <c r="AM416" s="2">
        <f>ROUND((SUMPRODUCT((NhuCau!$E$426:$E$430=CakyQuyhoach)*((NhuCau!AP$426:AP$430)/10))+SUMPRODUCT((NhuCau!$E$426:$E$430=Kykehoach)*((NhuCau!AP$426:AP$430)/5))+SUMPRODUCT((NhuCau!$E$426:$E$430=$C416)*(NhuCau!AP$426:AP$430))),2)</f>
        <v>0</v>
      </c>
      <c r="AN416" s="2">
        <f>ROUND((SUMPRODUCT((NhuCau!$E$426:$E$430=CakyQuyhoach)*((NhuCau!AQ$426:AQ$430)/10))+SUMPRODUCT((NhuCau!$E$426:$E$430=Kykehoach)*((NhuCau!AQ$426:AQ$430)/5))+SUMPRODUCT((NhuCau!$E$426:$E$430=$C416)*(NhuCau!AQ$426:AQ$430))),2)</f>
        <v>0</v>
      </c>
      <c r="AO416" s="2">
        <f>ROUND((SUMPRODUCT((NhuCau!$E$426:$E$430=CakyQuyhoach)*((NhuCau!AR$426:AR$430)/10))+SUMPRODUCT((NhuCau!$E$426:$E$430=Kykehoach)*((NhuCau!AR$426:AR$430)/5))+SUMPRODUCT((NhuCau!$E$426:$E$430=$C416)*(NhuCau!AR$426:AR$430))),2)</f>
        <v>0</v>
      </c>
      <c r="AP416" s="2">
        <f>ROUND((SUMPRODUCT((NhuCau!$E$426:$E$430=CakyQuyhoach)*((NhuCau!AS$426:AS$430)/10))+SUMPRODUCT((NhuCau!$E$426:$E$430=Kykehoach)*((NhuCau!AS$426:AS$430)/5))+SUMPRODUCT((NhuCau!$E$426:$E$430=$C416)*(NhuCau!AS$426:AS$430))),2)</f>
        <v>0</v>
      </c>
      <c r="AQ416" s="2">
        <f>ROUND((SUMPRODUCT((NhuCau!$E$426:$E$430=CakyQuyhoach)*((NhuCau!AT$426:AT$430)/10))+SUMPRODUCT((NhuCau!$E$426:$E$430=Kykehoach)*((NhuCau!AT$426:AT$430)/5))+SUMPRODUCT((NhuCau!$E$426:$E$430=$C416)*(NhuCau!AT$426:AT$430))),2)</f>
        <v>0</v>
      </c>
      <c r="AR416" s="2">
        <f>ROUND((SUMPRODUCT((NhuCau!$E$426:$E$430=CakyQuyhoach)*((NhuCau!AU$426:AU$430)/10))+SUMPRODUCT((NhuCau!$E$426:$E$430=Kykehoach)*((NhuCau!AU$426:AU$430)/5))+SUMPRODUCT((NhuCau!$E$426:$E$430=$C416)*(NhuCau!AU$426:AU$430))),2)</f>
        <v>0</v>
      </c>
      <c r="AS416" s="2">
        <f>ROUND((SUMPRODUCT((NhuCau!$E$426:$E$430=CakyQuyhoach)*((NhuCau!AV$426:AV$430)/10))+SUMPRODUCT((NhuCau!$E$426:$E$430=Kykehoach)*((NhuCau!AV$426:AV$430)/5))+SUMPRODUCT((NhuCau!$E$426:$E$430=$C416)*(NhuCau!AV$426:AV$430))),2)</f>
        <v>0</v>
      </c>
      <c r="AT416" s="2">
        <f>ROUND((SUMPRODUCT((NhuCau!$E$426:$E$430=CakyQuyhoach)*((NhuCau!AW$426:AW$430)/10))+SUMPRODUCT((NhuCau!$E$426:$E$430=Kykehoach)*((NhuCau!AW$426:AW$430)/5))+SUMPRODUCT((NhuCau!$E$426:$E$430=$C416)*(NhuCau!AW$426:AW$430))),2)</f>
        <v>0</v>
      </c>
      <c r="AU416" s="2">
        <f>ROUND((SUMPRODUCT((NhuCau!$E$426:$E$430=CakyQuyhoach)*((NhuCau!AX$426:AX$430)/10))+SUMPRODUCT((NhuCau!$E$426:$E$430=Kykehoach)*((NhuCau!AX$426:AX$430)/5))+SUMPRODUCT((NhuCau!$E$426:$E$430=$C416)*(NhuCau!AX$426:AX$430))),2)</f>
        <v>0</v>
      </c>
      <c r="AV416" s="2">
        <f>ROUND((SUMPRODUCT((NhuCau!$E$426:$E$430=CakyQuyhoach)*((NhuCau!AY$426:AY$430)/10))+SUMPRODUCT((NhuCau!$E$426:$E$430=Kykehoach)*((NhuCau!AY$426:AY$430)/5))+SUMPRODUCT((NhuCau!$E$426:$E$430=$C416)*(NhuCau!AY$426:AY$430))),2)</f>
        <v>0</v>
      </c>
      <c r="AW416" s="2">
        <f>ROUND((SUMPRODUCT((NhuCau!$E$426:$E$430=CakyQuyhoach)*((NhuCau!AZ$426:AZ$430)/10))+SUMPRODUCT((NhuCau!$E$426:$E$430=Kykehoach)*((NhuCau!AZ$426:AZ$430)/5))+SUMPRODUCT((NhuCau!$E$426:$E$430=$C416)*(NhuCau!AZ$426:AZ$430))),2)</f>
        <v>0</v>
      </c>
      <c r="AX416" s="2">
        <f>ROUND((SUMPRODUCT((NhuCau!$E$426:$E$430=CakyQuyhoach)*((NhuCau!BA$426:BA$430)/10))+SUMPRODUCT((NhuCau!$E$426:$E$430=Kykehoach)*((NhuCau!BA$426:BA$430)/5))+SUMPRODUCT((NhuCau!$E$426:$E$430=$C416)*(NhuCau!BA$426:BA$430))),2)</f>
        <v>0</v>
      </c>
      <c r="AY416" s="2">
        <f>ROUND((SUMPRODUCT((NhuCau!$E$426:$E$430=CakyQuyhoach)*((NhuCau!BB$426:BB$430)/10))+SUMPRODUCT((NhuCau!$E$426:$E$430=Kykehoach)*((NhuCau!BB$426:BB$430)/5))+SUMPRODUCT((NhuCau!$E$426:$E$430=$C416)*(NhuCau!BB$426:BB$430))),2)</f>
        <v>0</v>
      </c>
      <c r="AZ416" s="2">
        <f>ROUND((SUMPRODUCT((NhuCau!$E$426:$E$430=CakyQuyhoach)*((NhuCau!BD$426:BD$430)/10))+SUMPRODUCT((NhuCau!$E$426:$E$430=Kykehoach)*((NhuCau!BD$426:BD$430)/5))+SUMPRODUCT((NhuCau!$E$426:$E$430=$C416)*(NhuCau!BD$426:BD$430))),2)</f>
        <v>0</v>
      </c>
      <c r="BA416" s="2">
        <f>ROUND((SUMPRODUCT((NhuCau!$E$426:$E$430=CakyQuyhoach)*((NhuCau!BE$426:BE$430)/10))+SUMPRODUCT((NhuCau!$E$426:$E$430=Kykehoach)*((NhuCau!BE$426:BE$430)/5))+SUMPRODUCT((NhuCau!$E$426:$E$430=$C416)*(NhuCau!BE$426:BE$430))),2)</f>
        <v>0</v>
      </c>
      <c r="BB416" s="2">
        <f>ROUND((SUMPRODUCT((NhuCau!$E$426:$E$430=CakyQuyhoach)*((NhuCau!BF$426:BF$430)/10))+SUMPRODUCT((NhuCau!$E$426:$E$430=Kykehoach)*((NhuCau!BF$426:BF$430)/5))+SUMPRODUCT((NhuCau!$E$426:$E$430=$C416)*(NhuCau!BF$426:BF$430))),2)</f>
        <v>0</v>
      </c>
      <c r="BC416" s="2">
        <f>ROUND((SUMPRODUCT((NhuCau!$E$426:$E$430=CakyQuyhoach)*((NhuCau!BG$426:BG$430)/10))+SUMPRODUCT((NhuCau!$E$426:$E$430=Kykehoach)*((NhuCau!BG$426:BG$430)/5))+SUMPRODUCT((NhuCau!$E$426:$E$430=$C416)*(NhuCau!BG$426:BG$430))),2)</f>
        <v>0</v>
      </c>
      <c r="BD416" s="2">
        <f>ROUND((SUMPRODUCT((NhuCau!$E$426:$E$430=CakyQuyhoach)*((NhuCau!BH$426:BH$430)/10))+SUMPRODUCT((NhuCau!$E$426:$E$430=Kykehoach)*((NhuCau!BH$426:BH$430)/5))+SUMPRODUCT((NhuCau!$E$426:$E$430=$C416)*(NhuCau!BH$426:BH$430))),2)</f>
        <v>0</v>
      </c>
      <c r="BE416" s="2">
        <f>ROUND((SUMPRODUCT((NhuCau!$E$426:$E$430=CakyQuyhoach)*((NhuCau!BI$426:BI$430)/10))+SUMPRODUCT((NhuCau!$E$426:$E$430=Kykehoach)*((NhuCau!BI$426:BI$430)/5))+SUMPRODUCT((NhuCau!$E$426:$E$430=$C416)*(NhuCau!BI$426:BI$430))),2)</f>
        <v>0</v>
      </c>
      <c r="BF416" s="2">
        <f>ROUND((SUMPRODUCT((NhuCau!$E$426:$E$430=CakyQuyhoach)*((NhuCau!BJ$426:BJ$430)/10))+SUMPRODUCT((NhuCau!$E$426:$E$430=Kykehoach)*((NhuCau!BJ$426:BJ$430)/5))+SUMPRODUCT((NhuCau!$E$426:$E$430=$C416)*(NhuCau!BJ$426:BJ$430))),2)</f>
        <v>0</v>
      </c>
      <c r="BG416" s="2">
        <f>ROUND((SUMPRODUCT((NhuCau!$E$426:$E$430=CakyQuyhoach)*((NhuCau!BK$426:BK$430)/10))+SUMPRODUCT((NhuCau!$E$426:$E$430=Kykehoach)*((NhuCau!BK$426:BK$430)/5))+SUMPRODUCT((NhuCau!$E$426:$E$430=$C416)*(NhuCau!BK$426:BK$430))),2)</f>
        <v>0</v>
      </c>
    </row>
    <row r="417" spans="1:59" s="1" customFormat="1" ht="16.5" customHeight="1">
      <c r="A417" s="251" t="s">
        <v>42</v>
      </c>
      <c r="B417" s="252"/>
      <c r="C417" s="253" t="str">
        <f>BANGTINH!O10</f>
        <v>Năm 2029</v>
      </c>
      <c r="D417" s="246" t="s">
        <v>40</v>
      </c>
      <c r="E417" s="255">
        <f>SUM(F417:BG417)</f>
        <v>0</v>
      </c>
      <c r="F417" s="2">
        <f>ROUND((SUMPRODUCT((NhuCau!$E$426:$E$430=CakyQuyhoach)*((NhuCau!I$426:I$430)/10))+SUMPRODUCT((NhuCau!$E$426:$E$430=Kykehoach)*((NhuCau!I$426:I$430)/5))+SUMPRODUCT((NhuCau!$E$426:$E$430=$C417)*(NhuCau!I$426:I$430))),2)</f>
        <v>0</v>
      </c>
      <c r="G417" s="2">
        <f>ROUND((SUMPRODUCT((NhuCau!$E$426:$E$430=CakyQuyhoach)*((NhuCau!J$426:J$430)/10))+SUMPRODUCT((NhuCau!$E$426:$E$430=Kykehoach)*((NhuCau!J$426:J$430)/5))+SUMPRODUCT((NhuCau!$E$426:$E$430=$C417)*(NhuCau!J$426:J$430))),2)</f>
        <v>0</v>
      </c>
      <c r="H417" s="2">
        <f>ROUND((SUMPRODUCT((NhuCau!$E$426:$E$430=CakyQuyhoach)*((NhuCau!K$426:K$430)/10))+SUMPRODUCT((NhuCau!$E$426:$E$430=Kykehoach)*((NhuCau!K$426:K$430)/5))+SUMPRODUCT((NhuCau!$E$426:$E$430=$C417)*(NhuCau!K$426:K$430))),2)</f>
        <v>0</v>
      </c>
      <c r="I417" s="2">
        <f>ROUND((SUMPRODUCT((NhuCau!$E$426:$E$430=CakyQuyhoach)*((NhuCau!L$426:L$430)/10))+SUMPRODUCT((NhuCau!$E$426:$E$430=Kykehoach)*((NhuCau!L$426:L$430)/5))+SUMPRODUCT((NhuCau!$E$426:$E$430=$C417)*(NhuCau!L$426:L$430))),2)</f>
        <v>0</v>
      </c>
      <c r="J417" s="2">
        <f>ROUND((SUMPRODUCT((NhuCau!$E$426:$E$430=CakyQuyhoach)*((NhuCau!M$426:M$430)/10))+SUMPRODUCT((NhuCau!$E$426:$E$430=Kykehoach)*((NhuCau!M$426:M$430)/5))+SUMPRODUCT((NhuCau!$E$426:$E$430=$C417)*(NhuCau!M$426:M$430))),2)</f>
        <v>0</v>
      </c>
      <c r="K417" s="2">
        <f>ROUND((SUMPRODUCT((NhuCau!$E$426:$E$430=CakyQuyhoach)*((NhuCau!N$426:N$430)/10))+SUMPRODUCT((NhuCau!$E$426:$E$430=Kykehoach)*((NhuCau!N$426:N$430)/5))+SUMPRODUCT((NhuCau!$E$426:$E$430=$C417)*(NhuCau!N$426:N$430))),2)</f>
        <v>0</v>
      </c>
      <c r="L417" s="2">
        <f>ROUND((SUMPRODUCT((NhuCau!$E$426:$E$430=CakyQuyhoach)*((NhuCau!O$426:O$430)/10))+SUMPRODUCT((NhuCau!$E$426:$E$430=Kykehoach)*((NhuCau!O$426:O$430)/5))+SUMPRODUCT((NhuCau!$E$426:$E$430=$C417)*(NhuCau!O$426:O$430))),2)</f>
        <v>0</v>
      </c>
      <c r="M417" s="2">
        <f>ROUND((SUMPRODUCT((NhuCau!$E$426:$E$430=CakyQuyhoach)*((NhuCau!P$426:P$430)/10))+SUMPRODUCT((NhuCau!$E$426:$E$430=Kykehoach)*((NhuCau!P$426:P$430)/5))+SUMPRODUCT((NhuCau!$E$426:$E$430=$C417)*(NhuCau!P$426:P$430))),2)</f>
        <v>0</v>
      </c>
      <c r="N417" s="2">
        <f>ROUND((SUMPRODUCT((NhuCau!$E$426:$E$430=CakyQuyhoach)*((NhuCau!Q$426:Q$430)/10))+SUMPRODUCT((NhuCau!$E$426:$E$430=Kykehoach)*((NhuCau!Q$426:Q$430)/5))+SUMPRODUCT((NhuCau!$E$426:$E$430=$C417)*(NhuCau!Q$426:Q$430))),2)</f>
        <v>0</v>
      </c>
      <c r="O417" s="2">
        <f>ROUND((SUMPRODUCT((NhuCau!$E$426:$E$430=CakyQuyhoach)*((NhuCau!R$426:R$430)/10))+SUMPRODUCT((NhuCau!$E$426:$E$430=Kykehoach)*((NhuCau!R$426:R$430)/5))+SUMPRODUCT((NhuCau!$E$426:$E$430=$C417)*(NhuCau!R$426:R$430))),2)</f>
        <v>0</v>
      </c>
      <c r="P417" s="2">
        <f>ROUND((SUMPRODUCT((NhuCau!$E$426:$E$430=CakyQuyhoach)*((NhuCau!S$426:S$430)/10))+SUMPRODUCT((NhuCau!$E$426:$E$430=Kykehoach)*((NhuCau!S$426:S$430)/5))+SUMPRODUCT((NhuCau!$E$426:$E$430=$C417)*(NhuCau!S$426:S$430))),2)</f>
        <v>0</v>
      </c>
      <c r="Q417" s="2">
        <f>ROUND((SUMPRODUCT((NhuCau!$E$426:$E$430=CakyQuyhoach)*((NhuCau!T$426:T$430)/10))+SUMPRODUCT((NhuCau!$E$426:$E$430=Kykehoach)*((NhuCau!T$426:T$430)/5))+SUMPRODUCT((NhuCau!$E$426:$E$430=$C417)*(NhuCau!T$426:T$430))),2)</f>
        <v>0</v>
      </c>
      <c r="R417" s="2">
        <f>ROUND((SUMPRODUCT((NhuCau!$E$426:$E$430=CakyQuyhoach)*((NhuCau!U$426:U$430)/10))+SUMPRODUCT((NhuCau!$E$426:$E$430=Kykehoach)*((NhuCau!U$426:U$430)/5))+SUMPRODUCT((NhuCau!$E$426:$E$430=$C417)*(NhuCau!U$426:U$430))),2)</f>
        <v>0</v>
      </c>
      <c r="S417" s="2">
        <f>ROUND((SUMPRODUCT((NhuCau!$E$426:$E$430=CakyQuyhoach)*((NhuCau!V$426:V$430)/10))+SUMPRODUCT((NhuCau!$E$426:$E$430=Kykehoach)*((NhuCau!V$426:V$430)/5))+SUMPRODUCT((NhuCau!$E$426:$E$430=$C417)*(NhuCau!V$426:V$430))),2)</f>
        <v>0</v>
      </c>
      <c r="T417" s="2">
        <f>ROUND((SUMPRODUCT((NhuCau!$E$426:$E$430=CakyQuyhoach)*((NhuCau!W$426:W$430)/10))+SUMPRODUCT((NhuCau!$E$426:$E$430=Kykehoach)*((NhuCau!W$426:W$430)/5))+SUMPRODUCT((NhuCau!$E$426:$E$430=$C417)*(NhuCau!W$426:W$430))),2)</f>
        <v>0</v>
      </c>
      <c r="U417" s="2">
        <f>ROUND((SUMPRODUCT((NhuCau!$E$426:$E$430=CakyQuyhoach)*((NhuCau!X$426:X$430)/10))+SUMPRODUCT((NhuCau!$E$426:$E$430=Kykehoach)*((NhuCau!X$426:X$430)/5))+SUMPRODUCT((NhuCau!$E$426:$E$430=$C417)*(NhuCau!X$426:X$430))),2)</f>
        <v>0</v>
      </c>
      <c r="V417" s="2">
        <f>ROUND((SUMPRODUCT((NhuCau!$E$426:$E$430=CakyQuyhoach)*((NhuCau!Y$426:Y$430)/10))+SUMPRODUCT((NhuCau!$E$426:$E$430=Kykehoach)*((NhuCau!Y$426:Y$430)/5))+SUMPRODUCT((NhuCau!$E$426:$E$430=$C417)*(NhuCau!Y$426:Y$430))),2)</f>
        <v>0</v>
      </c>
      <c r="W417" s="2">
        <f>ROUND((SUMPRODUCT((NhuCau!$E$426:$E$430=CakyQuyhoach)*((NhuCau!Z$426:Z$430)/10))+SUMPRODUCT((NhuCau!$E$426:$E$430=Kykehoach)*((NhuCau!Z$426:Z$430)/5))+SUMPRODUCT((NhuCau!$E$426:$E$430=$C417)*(NhuCau!Z$426:Z$430))),2)</f>
        <v>0</v>
      </c>
      <c r="X417" s="2">
        <f>ROUND((SUMPRODUCT((NhuCau!$E$426:$E$430=CakyQuyhoach)*((NhuCau!AA$426:AA$430)/10))+SUMPRODUCT((NhuCau!$E$426:$E$430=Kykehoach)*((NhuCau!AA$426:AA$430)/5))+SUMPRODUCT((NhuCau!$E$426:$E$430=$C417)*(NhuCau!AA$426:AA$430))),2)</f>
        <v>0</v>
      </c>
      <c r="Y417" s="2">
        <f>ROUND((SUMPRODUCT((NhuCau!$E$426:$E$430=CakyQuyhoach)*((NhuCau!AB$426:AB$430)/10))+SUMPRODUCT((NhuCau!$E$426:$E$430=Kykehoach)*((NhuCau!AB$426:AB$430)/5))+SUMPRODUCT((NhuCau!$E$426:$E$430=$C417)*(NhuCau!AB$426:AB$430))),2)</f>
        <v>0</v>
      </c>
      <c r="Z417" s="2">
        <f>ROUND((SUMPRODUCT((NhuCau!$E$426:$E$430=CakyQuyhoach)*((NhuCau!AC$426:AC$430)/10))+SUMPRODUCT((NhuCau!$E$426:$E$430=Kykehoach)*((NhuCau!AC$426:AC$430)/5))+SUMPRODUCT((NhuCau!$E$426:$E$430=$C417)*(NhuCau!AC$426:AC$430))),2)</f>
        <v>0</v>
      </c>
      <c r="AA417" s="2">
        <f>ROUND((SUMPRODUCT((NhuCau!$E$426:$E$430=CakyQuyhoach)*((NhuCau!AD$426:AD$430)/10))+SUMPRODUCT((NhuCau!$E$426:$E$430=Kykehoach)*((NhuCau!AD$426:AD$430)/5))+SUMPRODUCT((NhuCau!$E$426:$E$430=$C417)*(NhuCau!AD$426:AD$430))),2)</f>
        <v>0</v>
      </c>
      <c r="AB417" s="2">
        <f>ROUND((SUMPRODUCT((NhuCau!$E$426:$E$430=CakyQuyhoach)*((NhuCau!AE$426:AE$430)/10))+SUMPRODUCT((NhuCau!$E$426:$E$430=Kykehoach)*((NhuCau!AE$426:AE$430)/5))+SUMPRODUCT((NhuCau!$E$426:$E$430=$C417)*(NhuCau!AE$426:AE$430))),2)</f>
        <v>0</v>
      </c>
      <c r="AC417" s="2">
        <f>ROUND((SUMPRODUCT((NhuCau!$E$426:$E$430=CakyQuyhoach)*((NhuCau!AF$426:AF$430)/10))+SUMPRODUCT((NhuCau!$E$426:$E$430=Kykehoach)*((NhuCau!AF$426:AF$430)/5))+SUMPRODUCT((NhuCau!$E$426:$E$430=$C417)*(NhuCau!AF$426:AF$430))),2)</f>
        <v>0</v>
      </c>
      <c r="AD417" s="2">
        <f>ROUND((SUMPRODUCT((NhuCau!$E$426:$E$430=CakyQuyhoach)*((NhuCau!AG$426:AG$430)/10))+SUMPRODUCT((NhuCau!$E$426:$E$430=Kykehoach)*((NhuCau!AG$426:AG$430)/5))+SUMPRODUCT((NhuCau!$E$426:$E$430=$C417)*(NhuCau!AG$426:AG$430))),2)</f>
        <v>0</v>
      </c>
      <c r="AE417" s="2">
        <f>ROUND((SUMPRODUCT((NhuCau!$E$426:$E$430=CakyQuyhoach)*((NhuCau!AH$426:AH$430)/10))+SUMPRODUCT((NhuCau!$E$426:$E$430=Kykehoach)*((NhuCau!AH$426:AH$430)/5))+SUMPRODUCT((NhuCau!$E$426:$E$430=$C417)*(NhuCau!AH$426:AH$430))),2)</f>
        <v>0</v>
      </c>
      <c r="AF417" s="2">
        <f>ROUND((SUMPRODUCT((NhuCau!$E$426:$E$430=CakyQuyhoach)*((NhuCau!AI$426:AI$430)/10))+SUMPRODUCT((NhuCau!$E$426:$E$430=Kykehoach)*((NhuCau!AI$426:AI$430)/5))+SUMPRODUCT((NhuCau!$E$426:$E$430=$C417)*(NhuCau!AI$426:AI$430))),2)</f>
        <v>0</v>
      </c>
      <c r="AG417" s="2">
        <f>ROUND((SUMPRODUCT((NhuCau!$E$426:$E$430=CakyQuyhoach)*((NhuCau!AJ$426:AJ$430)/10))+SUMPRODUCT((NhuCau!$E$426:$E$430=Kykehoach)*((NhuCau!AJ$426:AJ$430)/5))+SUMPRODUCT((NhuCau!$E$426:$E$430=$C417)*(NhuCau!AJ$426:AJ$430))),2)</f>
        <v>0</v>
      </c>
      <c r="AH417" s="2">
        <f>ROUND((SUMPRODUCT((NhuCau!$E$426:$E$430=CakyQuyhoach)*((NhuCau!AK$426:AK$430)/10))+SUMPRODUCT((NhuCau!$E$426:$E$430=Kykehoach)*((NhuCau!AK$426:AK$430)/5))+SUMPRODUCT((NhuCau!$E$426:$E$430=$C417)*(NhuCau!AK$426:AK$430))),2)</f>
        <v>0</v>
      </c>
      <c r="AI417" s="2">
        <f>ROUND((SUMPRODUCT((NhuCau!$E$426:$E$430=CakyQuyhoach)*((NhuCau!AL$426:AL$430)/10))+SUMPRODUCT((NhuCau!$E$426:$E$430=Kykehoach)*((NhuCau!AL$426:AL$430)/5))+SUMPRODUCT((NhuCau!$E$426:$E$430=$C417)*(NhuCau!AL$426:AL$430))),2)</f>
        <v>0</v>
      </c>
      <c r="AJ417" s="2">
        <f>ROUND((SUMPRODUCT((NhuCau!$E$426:$E$430=CakyQuyhoach)*((NhuCau!AM$426:AM$430)/10))+SUMPRODUCT((NhuCau!$E$426:$E$430=Kykehoach)*((NhuCau!AM$426:AM$430)/5))+SUMPRODUCT((NhuCau!$E$426:$E$430=$C417)*(NhuCau!AM$426:AM$430))),2)</f>
        <v>0</v>
      </c>
      <c r="AK417" s="2">
        <f>ROUND((SUMPRODUCT((NhuCau!$E$426:$E$430=CakyQuyhoach)*((NhuCau!AN$426:AN$430)/10))+SUMPRODUCT((NhuCau!$E$426:$E$430=Kykehoach)*((NhuCau!AN$426:AN$430)/5))+SUMPRODUCT((NhuCau!$E$426:$E$430=$C417)*(NhuCau!AN$426:AN$430))),2)</f>
        <v>0</v>
      </c>
      <c r="AL417" s="2">
        <f>ROUND((SUMPRODUCT((NhuCau!$E$426:$E$430=CakyQuyhoach)*((NhuCau!AO$426:AO$430)/10))+SUMPRODUCT((NhuCau!$E$426:$E$430=Kykehoach)*((NhuCau!AO$426:AO$430)/5))+SUMPRODUCT((NhuCau!$E$426:$E$430=$C417)*(NhuCau!AO$426:AO$430))),2)</f>
        <v>0</v>
      </c>
      <c r="AM417" s="2">
        <f>ROUND((SUMPRODUCT((NhuCau!$E$426:$E$430=CakyQuyhoach)*((NhuCau!AP$426:AP$430)/10))+SUMPRODUCT((NhuCau!$E$426:$E$430=Kykehoach)*((NhuCau!AP$426:AP$430)/5))+SUMPRODUCT((NhuCau!$E$426:$E$430=$C417)*(NhuCau!AP$426:AP$430))),2)</f>
        <v>0</v>
      </c>
      <c r="AN417" s="2">
        <f>ROUND((SUMPRODUCT((NhuCau!$E$426:$E$430=CakyQuyhoach)*((NhuCau!AQ$426:AQ$430)/10))+SUMPRODUCT((NhuCau!$E$426:$E$430=Kykehoach)*((NhuCau!AQ$426:AQ$430)/5))+SUMPRODUCT((NhuCau!$E$426:$E$430=$C417)*(NhuCau!AQ$426:AQ$430))),2)</f>
        <v>0</v>
      </c>
      <c r="AO417" s="2">
        <f>ROUND((SUMPRODUCT((NhuCau!$E$426:$E$430=CakyQuyhoach)*((NhuCau!AR$426:AR$430)/10))+SUMPRODUCT((NhuCau!$E$426:$E$430=Kykehoach)*((NhuCau!AR$426:AR$430)/5))+SUMPRODUCT((NhuCau!$E$426:$E$430=$C417)*(NhuCau!AR$426:AR$430))),2)</f>
        <v>0</v>
      </c>
      <c r="AP417" s="2">
        <f>ROUND((SUMPRODUCT((NhuCau!$E$426:$E$430=CakyQuyhoach)*((NhuCau!AS$426:AS$430)/10))+SUMPRODUCT((NhuCau!$E$426:$E$430=Kykehoach)*((NhuCau!AS$426:AS$430)/5))+SUMPRODUCT((NhuCau!$E$426:$E$430=$C417)*(NhuCau!AS$426:AS$430))),2)</f>
        <v>0</v>
      </c>
      <c r="AQ417" s="2">
        <f>ROUND((SUMPRODUCT((NhuCau!$E$426:$E$430=CakyQuyhoach)*((NhuCau!AT$426:AT$430)/10))+SUMPRODUCT((NhuCau!$E$426:$E$430=Kykehoach)*((NhuCau!AT$426:AT$430)/5))+SUMPRODUCT((NhuCau!$E$426:$E$430=$C417)*(NhuCau!AT$426:AT$430))),2)</f>
        <v>0</v>
      </c>
      <c r="AR417" s="2">
        <f>ROUND((SUMPRODUCT((NhuCau!$E$426:$E$430=CakyQuyhoach)*((NhuCau!AU$426:AU$430)/10))+SUMPRODUCT((NhuCau!$E$426:$E$430=Kykehoach)*((NhuCau!AU$426:AU$430)/5))+SUMPRODUCT((NhuCau!$E$426:$E$430=$C417)*(NhuCau!AU$426:AU$430))),2)</f>
        <v>0</v>
      </c>
      <c r="AS417" s="2">
        <f>ROUND((SUMPRODUCT((NhuCau!$E$426:$E$430=CakyQuyhoach)*((NhuCau!AV$426:AV$430)/10))+SUMPRODUCT((NhuCau!$E$426:$E$430=Kykehoach)*((NhuCau!AV$426:AV$430)/5))+SUMPRODUCT((NhuCau!$E$426:$E$430=$C417)*(NhuCau!AV$426:AV$430))),2)</f>
        <v>0</v>
      </c>
      <c r="AT417" s="2">
        <f>ROUND((SUMPRODUCT((NhuCau!$E$426:$E$430=CakyQuyhoach)*((NhuCau!AW$426:AW$430)/10))+SUMPRODUCT((NhuCau!$E$426:$E$430=Kykehoach)*((NhuCau!AW$426:AW$430)/5))+SUMPRODUCT((NhuCau!$E$426:$E$430=$C417)*(NhuCau!AW$426:AW$430))),2)</f>
        <v>0</v>
      </c>
      <c r="AU417" s="2">
        <f>ROUND((SUMPRODUCT((NhuCau!$E$426:$E$430=CakyQuyhoach)*((NhuCau!AX$426:AX$430)/10))+SUMPRODUCT((NhuCau!$E$426:$E$430=Kykehoach)*((NhuCau!AX$426:AX$430)/5))+SUMPRODUCT((NhuCau!$E$426:$E$430=$C417)*(NhuCau!AX$426:AX$430))),2)</f>
        <v>0</v>
      </c>
      <c r="AV417" s="2">
        <f>ROUND((SUMPRODUCT((NhuCau!$E$426:$E$430=CakyQuyhoach)*((NhuCau!AY$426:AY$430)/10))+SUMPRODUCT((NhuCau!$E$426:$E$430=Kykehoach)*((NhuCau!AY$426:AY$430)/5))+SUMPRODUCT((NhuCau!$E$426:$E$430=$C417)*(NhuCau!AY$426:AY$430))),2)</f>
        <v>0</v>
      </c>
      <c r="AW417" s="2">
        <f>ROUND((SUMPRODUCT((NhuCau!$E$426:$E$430=CakyQuyhoach)*((NhuCau!AZ$426:AZ$430)/10))+SUMPRODUCT((NhuCau!$E$426:$E$430=Kykehoach)*((NhuCau!AZ$426:AZ$430)/5))+SUMPRODUCT((NhuCau!$E$426:$E$430=$C417)*(NhuCau!AZ$426:AZ$430))),2)</f>
        <v>0</v>
      </c>
      <c r="AX417" s="2">
        <f>ROUND((SUMPRODUCT((NhuCau!$E$426:$E$430=CakyQuyhoach)*((NhuCau!BA$426:BA$430)/10))+SUMPRODUCT((NhuCau!$E$426:$E$430=Kykehoach)*((NhuCau!BA$426:BA$430)/5))+SUMPRODUCT((NhuCau!$E$426:$E$430=$C417)*(NhuCau!BA$426:BA$430))),2)</f>
        <v>0</v>
      </c>
      <c r="AY417" s="2">
        <f>ROUND((SUMPRODUCT((NhuCau!$E$426:$E$430=CakyQuyhoach)*((NhuCau!BB$426:BB$430)/10))+SUMPRODUCT((NhuCau!$E$426:$E$430=Kykehoach)*((NhuCau!BB$426:BB$430)/5))+SUMPRODUCT((NhuCau!$E$426:$E$430=$C417)*(NhuCau!BB$426:BB$430))),2)</f>
        <v>0</v>
      </c>
      <c r="AZ417" s="2">
        <f>ROUND((SUMPRODUCT((NhuCau!$E$426:$E$430=CakyQuyhoach)*((NhuCau!BD$426:BD$430)/10))+SUMPRODUCT((NhuCau!$E$426:$E$430=Kykehoach)*((NhuCau!BD$426:BD$430)/5))+SUMPRODUCT((NhuCau!$E$426:$E$430=$C417)*(NhuCau!BD$426:BD$430))),2)</f>
        <v>0</v>
      </c>
      <c r="BA417" s="2">
        <f>ROUND((SUMPRODUCT((NhuCau!$E$426:$E$430=CakyQuyhoach)*((NhuCau!BE$426:BE$430)/10))+SUMPRODUCT((NhuCau!$E$426:$E$430=Kykehoach)*((NhuCau!BE$426:BE$430)/5))+SUMPRODUCT((NhuCau!$E$426:$E$430=$C417)*(NhuCau!BE$426:BE$430))),2)</f>
        <v>0</v>
      </c>
      <c r="BB417" s="2">
        <f>ROUND((SUMPRODUCT((NhuCau!$E$426:$E$430=CakyQuyhoach)*((NhuCau!BF$426:BF$430)/10))+SUMPRODUCT((NhuCau!$E$426:$E$430=Kykehoach)*((NhuCau!BF$426:BF$430)/5))+SUMPRODUCT((NhuCau!$E$426:$E$430=$C417)*(NhuCau!BF$426:BF$430))),2)</f>
        <v>0</v>
      </c>
      <c r="BC417" s="2">
        <f>ROUND((SUMPRODUCT((NhuCau!$E$426:$E$430=CakyQuyhoach)*((NhuCau!BG$426:BG$430)/10))+SUMPRODUCT((NhuCau!$E$426:$E$430=Kykehoach)*((NhuCau!BG$426:BG$430)/5))+SUMPRODUCT((NhuCau!$E$426:$E$430=$C417)*(NhuCau!BG$426:BG$430))),2)</f>
        <v>0</v>
      </c>
      <c r="BD417" s="2">
        <f>ROUND((SUMPRODUCT((NhuCau!$E$426:$E$430=CakyQuyhoach)*((NhuCau!BH$426:BH$430)/10))+SUMPRODUCT((NhuCau!$E$426:$E$430=Kykehoach)*((NhuCau!BH$426:BH$430)/5))+SUMPRODUCT((NhuCau!$E$426:$E$430=$C417)*(NhuCau!BH$426:BH$430))),2)</f>
        <v>0</v>
      </c>
      <c r="BE417" s="2">
        <f>ROUND((SUMPRODUCT((NhuCau!$E$426:$E$430=CakyQuyhoach)*((NhuCau!BI$426:BI$430)/10))+SUMPRODUCT((NhuCau!$E$426:$E$430=Kykehoach)*((NhuCau!BI$426:BI$430)/5))+SUMPRODUCT((NhuCau!$E$426:$E$430=$C417)*(NhuCau!BI$426:BI$430))),2)</f>
        <v>0</v>
      </c>
      <c r="BF417" s="2">
        <f>ROUND((SUMPRODUCT((NhuCau!$E$426:$E$430=CakyQuyhoach)*((NhuCau!BJ$426:BJ$430)/10))+SUMPRODUCT((NhuCau!$E$426:$E$430=Kykehoach)*((NhuCau!BJ$426:BJ$430)/5))+SUMPRODUCT((NhuCau!$E$426:$E$430=$C417)*(NhuCau!BJ$426:BJ$430))),2)</f>
        <v>0</v>
      </c>
      <c r="BG417" s="2">
        <f>ROUND((SUMPRODUCT((NhuCau!$E$426:$E$430=CakyQuyhoach)*((NhuCau!BK$426:BK$430)/10))+SUMPRODUCT((NhuCau!$E$426:$E$430=Kykehoach)*((NhuCau!BK$426:BK$430)/5))+SUMPRODUCT((NhuCau!$E$426:$E$430=$C417)*(NhuCau!BK$426:BK$430))),2)</f>
        <v>0</v>
      </c>
    </row>
    <row r="418" spans="1:59" s="5" customFormat="1" ht="16.5" customHeight="1">
      <c r="A418" s="117" t="s">
        <v>42</v>
      </c>
      <c r="B418" s="256"/>
      <c r="C418" s="249" t="str">
        <f>BANGTINH!O11</f>
        <v>Năm 2030</v>
      </c>
      <c r="D418" s="246" t="s">
        <v>40</v>
      </c>
      <c r="E418" s="257">
        <f t="shared" ref="E418:F418" si="213">E411-E412</f>
        <v>0</v>
      </c>
      <c r="F418" s="8">
        <f t="shared" si="213"/>
        <v>0</v>
      </c>
      <c r="G418" s="8">
        <f t="shared" ref="G418:BG418" si="214">G411-G412</f>
        <v>0</v>
      </c>
      <c r="H418" s="8">
        <f t="shared" si="214"/>
        <v>0</v>
      </c>
      <c r="I418" s="8">
        <f t="shared" si="214"/>
        <v>0</v>
      </c>
      <c r="J418" s="8">
        <f t="shared" si="214"/>
        <v>0</v>
      </c>
      <c r="K418" s="8">
        <f t="shared" si="214"/>
        <v>0</v>
      </c>
      <c r="L418" s="8">
        <f t="shared" si="214"/>
        <v>0</v>
      </c>
      <c r="M418" s="8">
        <f t="shared" si="214"/>
        <v>0</v>
      </c>
      <c r="N418" s="8">
        <f t="shared" si="214"/>
        <v>0</v>
      </c>
      <c r="O418" s="8">
        <f t="shared" si="214"/>
        <v>0</v>
      </c>
      <c r="P418" s="8">
        <f t="shared" si="214"/>
        <v>0</v>
      </c>
      <c r="Q418" s="8">
        <f t="shared" si="214"/>
        <v>0</v>
      </c>
      <c r="R418" s="8">
        <f t="shared" si="214"/>
        <v>0</v>
      </c>
      <c r="S418" s="8">
        <f t="shared" si="214"/>
        <v>0</v>
      </c>
      <c r="T418" s="8">
        <f t="shared" si="214"/>
        <v>0</v>
      </c>
      <c r="U418" s="8">
        <f t="shared" si="214"/>
        <v>0</v>
      </c>
      <c r="V418" s="8">
        <f t="shared" si="214"/>
        <v>0</v>
      </c>
      <c r="W418" s="8">
        <f t="shared" si="214"/>
        <v>0</v>
      </c>
      <c r="X418" s="8">
        <f t="shared" si="214"/>
        <v>0</v>
      </c>
      <c r="Y418" s="8">
        <f t="shared" si="214"/>
        <v>0</v>
      </c>
      <c r="Z418" s="8">
        <f t="shared" si="214"/>
        <v>0</v>
      </c>
      <c r="AA418" s="8">
        <f t="shared" si="214"/>
        <v>0</v>
      </c>
      <c r="AB418" s="8">
        <f t="shared" si="214"/>
        <v>0</v>
      </c>
      <c r="AC418" s="8">
        <f t="shared" si="214"/>
        <v>0</v>
      </c>
      <c r="AD418" s="8">
        <f t="shared" si="214"/>
        <v>0</v>
      </c>
      <c r="AE418" s="8">
        <f t="shared" si="214"/>
        <v>0</v>
      </c>
      <c r="AF418" s="8">
        <f t="shared" si="214"/>
        <v>0</v>
      </c>
      <c r="AG418" s="8">
        <f t="shared" si="214"/>
        <v>0</v>
      </c>
      <c r="AH418" s="8">
        <f t="shared" si="214"/>
        <v>0</v>
      </c>
      <c r="AI418" s="8">
        <f t="shared" si="214"/>
        <v>0</v>
      </c>
      <c r="AJ418" s="8">
        <f t="shared" si="214"/>
        <v>0</v>
      </c>
      <c r="AK418" s="8">
        <f t="shared" si="214"/>
        <v>0</v>
      </c>
      <c r="AL418" s="8">
        <f t="shared" si="214"/>
        <v>0</v>
      </c>
      <c r="AM418" s="8">
        <f t="shared" si="214"/>
        <v>0</v>
      </c>
      <c r="AN418" s="8">
        <f t="shared" si="214"/>
        <v>0</v>
      </c>
      <c r="AO418" s="8">
        <f t="shared" si="214"/>
        <v>0</v>
      </c>
      <c r="AP418" s="8">
        <f t="shared" si="214"/>
        <v>0</v>
      </c>
      <c r="AQ418" s="8">
        <f t="shared" si="214"/>
        <v>0</v>
      </c>
      <c r="AR418" s="8">
        <f t="shared" si="214"/>
        <v>0</v>
      </c>
      <c r="AS418" s="8">
        <f t="shared" si="214"/>
        <v>0</v>
      </c>
      <c r="AT418" s="8">
        <f t="shared" si="214"/>
        <v>0</v>
      </c>
      <c r="AU418" s="8">
        <f t="shared" si="214"/>
        <v>0</v>
      </c>
      <c r="AV418" s="8">
        <f t="shared" si="214"/>
        <v>0</v>
      </c>
      <c r="AW418" s="8">
        <f t="shared" si="214"/>
        <v>0</v>
      </c>
      <c r="AX418" s="8">
        <f t="shared" si="214"/>
        <v>0</v>
      </c>
      <c r="AY418" s="8">
        <f t="shared" si="214"/>
        <v>0</v>
      </c>
      <c r="AZ418" s="8">
        <f t="shared" si="214"/>
        <v>0</v>
      </c>
      <c r="BA418" s="8">
        <f t="shared" si="214"/>
        <v>0</v>
      </c>
      <c r="BB418" s="8">
        <f t="shared" si="214"/>
        <v>0</v>
      </c>
      <c r="BC418" s="8">
        <f t="shared" si="214"/>
        <v>0</v>
      </c>
      <c r="BD418" s="8">
        <f t="shared" si="214"/>
        <v>0</v>
      </c>
      <c r="BE418" s="8">
        <f t="shared" si="214"/>
        <v>0</v>
      </c>
      <c r="BF418" s="8">
        <f t="shared" si="214"/>
        <v>0</v>
      </c>
      <c r="BG418" s="8">
        <f t="shared" si="214"/>
        <v>0</v>
      </c>
    </row>
    <row r="419" spans="1:59" s="5" customFormat="1" ht="16.5" customHeight="1">
      <c r="A419" s="117" t="s">
        <v>42</v>
      </c>
      <c r="B419" s="244"/>
      <c r="C419" s="245" t="s">
        <v>45</v>
      </c>
      <c r="D419" s="246" t="s">
        <v>41</v>
      </c>
      <c r="E419" s="247">
        <f>NhuCau!H431</f>
        <v>0</v>
      </c>
      <c r="F419" s="4">
        <f>NhuCau!I431</f>
        <v>0</v>
      </c>
      <c r="G419" s="4">
        <f>NhuCau!J431</f>
        <v>0</v>
      </c>
      <c r="H419" s="4">
        <f>NhuCau!K431</f>
        <v>0</v>
      </c>
      <c r="I419" s="4">
        <f>NhuCau!L431</f>
        <v>0</v>
      </c>
      <c r="J419" s="4">
        <f>NhuCau!M431</f>
        <v>0</v>
      </c>
      <c r="K419" s="4">
        <f>NhuCau!N431</f>
        <v>0</v>
      </c>
      <c r="L419" s="4">
        <f>NhuCau!O431</f>
        <v>0</v>
      </c>
      <c r="M419" s="4">
        <f>NhuCau!P431</f>
        <v>0</v>
      </c>
      <c r="N419" s="4">
        <f>NhuCau!Q431</f>
        <v>0</v>
      </c>
      <c r="O419" s="4">
        <f>NhuCau!R431</f>
        <v>0</v>
      </c>
      <c r="P419" s="4">
        <f>NhuCau!S431</f>
        <v>0</v>
      </c>
      <c r="Q419" s="4">
        <f>NhuCau!T431</f>
        <v>0</v>
      </c>
      <c r="R419" s="4">
        <f>NhuCau!U431</f>
        <v>0</v>
      </c>
      <c r="S419" s="4">
        <f>NhuCau!V431</f>
        <v>0</v>
      </c>
      <c r="T419" s="4">
        <f>NhuCau!W431</f>
        <v>0</v>
      </c>
      <c r="U419" s="4">
        <f>NhuCau!X431</f>
        <v>0</v>
      </c>
      <c r="V419" s="4">
        <f>NhuCau!Y431</f>
        <v>0</v>
      </c>
      <c r="W419" s="4">
        <f>NhuCau!Z431</f>
        <v>0</v>
      </c>
      <c r="X419" s="4">
        <f>NhuCau!AA431</f>
        <v>0</v>
      </c>
      <c r="Y419" s="4">
        <f>NhuCau!AB431</f>
        <v>0</v>
      </c>
      <c r="Z419" s="4">
        <f>NhuCau!AC431</f>
        <v>0</v>
      </c>
      <c r="AA419" s="4">
        <f>NhuCau!AD431</f>
        <v>0</v>
      </c>
      <c r="AB419" s="4">
        <f>NhuCau!AE431</f>
        <v>0</v>
      </c>
      <c r="AC419" s="4">
        <f>NhuCau!AF431</f>
        <v>0</v>
      </c>
      <c r="AD419" s="4">
        <f>NhuCau!AG431</f>
        <v>0</v>
      </c>
      <c r="AE419" s="4">
        <f>NhuCau!AH431</f>
        <v>0</v>
      </c>
      <c r="AF419" s="4">
        <f>NhuCau!AI431</f>
        <v>0</v>
      </c>
      <c r="AG419" s="4">
        <f>NhuCau!AJ431</f>
        <v>0</v>
      </c>
      <c r="AH419" s="4">
        <f>NhuCau!AK431</f>
        <v>0</v>
      </c>
      <c r="AI419" s="4">
        <f>NhuCau!AL431</f>
        <v>0</v>
      </c>
      <c r="AJ419" s="4">
        <f>NhuCau!AM431</f>
        <v>0</v>
      </c>
      <c r="AK419" s="4">
        <f>NhuCau!AN431</f>
        <v>0</v>
      </c>
      <c r="AL419" s="4">
        <f>NhuCau!AO431</f>
        <v>0</v>
      </c>
      <c r="AM419" s="4">
        <f>NhuCau!AP431</f>
        <v>0</v>
      </c>
      <c r="AN419" s="4">
        <f>NhuCau!AQ431</f>
        <v>0</v>
      </c>
      <c r="AO419" s="4">
        <f>NhuCau!AR431</f>
        <v>0</v>
      </c>
      <c r="AP419" s="4">
        <f>NhuCau!AS431</f>
        <v>0</v>
      </c>
      <c r="AQ419" s="4">
        <f>NhuCau!AT431</f>
        <v>0</v>
      </c>
      <c r="AR419" s="4">
        <f>NhuCau!AU431</f>
        <v>0</v>
      </c>
      <c r="AS419" s="4">
        <f>NhuCau!AV431</f>
        <v>0</v>
      </c>
      <c r="AT419" s="4">
        <f>NhuCau!AW431</f>
        <v>0</v>
      </c>
      <c r="AU419" s="4">
        <f>NhuCau!AX431</f>
        <v>0</v>
      </c>
      <c r="AV419" s="4">
        <f>NhuCau!AY431</f>
        <v>0</v>
      </c>
      <c r="AW419" s="4">
        <f>NhuCau!AZ431</f>
        <v>0</v>
      </c>
      <c r="AX419" s="4">
        <f>NhuCau!BA431</f>
        <v>0</v>
      </c>
      <c r="AY419" s="4">
        <f>NhuCau!BB431</f>
        <v>0</v>
      </c>
      <c r="AZ419" s="4">
        <f>NhuCau!BD431</f>
        <v>0</v>
      </c>
      <c r="BA419" s="4">
        <f>NhuCau!BE431</f>
        <v>0</v>
      </c>
      <c r="BB419" s="4">
        <f>NhuCau!BF431</f>
        <v>0</v>
      </c>
      <c r="BC419" s="4">
        <f>NhuCau!BG431</f>
        <v>0</v>
      </c>
      <c r="BD419" s="4">
        <f>NhuCau!BH431</f>
        <v>0</v>
      </c>
      <c r="BE419" s="4">
        <f>NhuCau!BI431</f>
        <v>0</v>
      </c>
      <c r="BF419" s="4">
        <f>NhuCau!BJ431</f>
        <v>0</v>
      </c>
      <c r="BG419" s="4">
        <f>NhuCau!BK431</f>
        <v>0</v>
      </c>
    </row>
    <row r="420" spans="1:59" s="5" customFormat="1" ht="16.5" customHeight="1">
      <c r="A420" s="117" t="s">
        <v>42</v>
      </c>
      <c r="B420" s="248"/>
      <c r="C420" s="249">
        <f>BANGTINH!O5</f>
        <v>0</v>
      </c>
      <c r="D420" s="246" t="s">
        <v>41</v>
      </c>
      <c r="E420" s="250">
        <f t="shared" ref="E420:F420" si="215">SUM(E421:E425)</f>
        <v>0</v>
      </c>
      <c r="F420" s="6">
        <f t="shared" si="215"/>
        <v>0</v>
      </c>
      <c r="G420" s="6">
        <f t="shared" ref="G420:BG420" si="216">SUM(G421:G425)</f>
        <v>0</v>
      </c>
      <c r="H420" s="6">
        <f t="shared" si="216"/>
        <v>0</v>
      </c>
      <c r="I420" s="6">
        <f t="shared" si="216"/>
        <v>0</v>
      </c>
      <c r="J420" s="6">
        <f t="shared" si="216"/>
        <v>0</v>
      </c>
      <c r="K420" s="6">
        <f t="shared" si="216"/>
        <v>0</v>
      </c>
      <c r="L420" s="6">
        <f t="shared" si="216"/>
        <v>0</v>
      </c>
      <c r="M420" s="6">
        <f t="shared" si="216"/>
        <v>0</v>
      </c>
      <c r="N420" s="6">
        <f t="shared" si="216"/>
        <v>0</v>
      </c>
      <c r="O420" s="6">
        <f t="shared" si="216"/>
        <v>0</v>
      </c>
      <c r="P420" s="6">
        <f t="shared" si="216"/>
        <v>0</v>
      </c>
      <c r="Q420" s="6">
        <f t="shared" si="216"/>
        <v>0</v>
      </c>
      <c r="R420" s="6">
        <f t="shared" si="216"/>
        <v>0</v>
      </c>
      <c r="S420" s="6">
        <f t="shared" si="216"/>
        <v>0</v>
      </c>
      <c r="T420" s="6">
        <f t="shared" si="216"/>
        <v>0</v>
      </c>
      <c r="U420" s="6">
        <f t="shared" si="216"/>
        <v>0</v>
      </c>
      <c r="V420" s="6">
        <f t="shared" si="216"/>
        <v>0</v>
      </c>
      <c r="W420" s="6">
        <f t="shared" si="216"/>
        <v>0</v>
      </c>
      <c r="X420" s="6">
        <f t="shared" si="216"/>
        <v>0</v>
      </c>
      <c r="Y420" s="6">
        <f t="shared" si="216"/>
        <v>0</v>
      </c>
      <c r="Z420" s="6">
        <f t="shared" si="216"/>
        <v>0</v>
      </c>
      <c r="AA420" s="6">
        <f t="shared" si="216"/>
        <v>0</v>
      </c>
      <c r="AB420" s="6">
        <f t="shared" si="216"/>
        <v>0</v>
      </c>
      <c r="AC420" s="6">
        <f t="shared" si="216"/>
        <v>0</v>
      </c>
      <c r="AD420" s="6">
        <f t="shared" si="216"/>
        <v>0</v>
      </c>
      <c r="AE420" s="6">
        <f t="shared" si="216"/>
        <v>0</v>
      </c>
      <c r="AF420" s="6">
        <f t="shared" si="216"/>
        <v>0</v>
      </c>
      <c r="AG420" s="6">
        <f t="shared" si="216"/>
        <v>0</v>
      </c>
      <c r="AH420" s="6">
        <f t="shared" si="216"/>
        <v>0</v>
      </c>
      <c r="AI420" s="6">
        <f t="shared" si="216"/>
        <v>0</v>
      </c>
      <c r="AJ420" s="6">
        <f t="shared" si="216"/>
        <v>0</v>
      </c>
      <c r="AK420" s="6">
        <f t="shared" si="216"/>
        <v>0</v>
      </c>
      <c r="AL420" s="6">
        <f t="shared" si="216"/>
        <v>0</v>
      </c>
      <c r="AM420" s="6">
        <f t="shared" si="216"/>
        <v>0</v>
      </c>
      <c r="AN420" s="6">
        <f t="shared" si="216"/>
        <v>0</v>
      </c>
      <c r="AO420" s="6">
        <f t="shared" si="216"/>
        <v>0</v>
      </c>
      <c r="AP420" s="6">
        <f t="shared" si="216"/>
        <v>0</v>
      </c>
      <c r="AQ420" s="6">
        <f t="shared" si="216"/>
        <v>0</v>
      </c>
      <c r="AR420" s="6">
        <f t="shared" si="216"/>
        <v>0</v>
      </c>
      <c r="AS420" s="6">
        <f t="shared" si="216"/>
        <v>0</v>
      </c>
      <c r="AT420" s="6">
        <f t="shared" si="216"/>
        <v>0</v>
      </c>
      <c r="AU420" s="6">
        <f t="shared" si="216"/>
        <v>0</v>
      </c>
      <c r="AV420" s="6">
        <f t="shared" si="216"/>
        <v>0</v>
      </c>
      <c r="AW420" s="6">
        <f t="shared" si="216"/>
        <v>0</v>
      </c>
      <c r="AX420" s="6">
        <f t="shared" si="216"/>
        <v>0</v>
      </c>
      <c r="AY420" s="6">
        <f t="shared" si="216"/>
        <v>0</v>
      </c>
      <c r="AZ420" s="6">
        <f t="shared" si="216"/>
        <v>0</v>
      </c>
      <c r="BA420" s="6">
        <f t="shared" si="216"/>
        <v>0</v>
      </c>
      <c r="BB420" s="6">
        <f t="shared" si="216"/>
        <v>0</v>
      </c>
      <c r="BC420" s="6">
        <f t="shared" si="216"/>
        <v>0</v>
      </c>
      <c r="BD420" s="6">
        <f t="shared" si="216"/>
        <v>0</v>
      </c>
      <c r="BE420" s="6">
        <f t="shared" si="216"/>
        <v>0</v>
      </c>
      <c r="BF420" s="6">
        <f t="shared" si="216"/>
        <v>0</v>
      </c>
      <c r="BG420" s="6">
        <f t="shared" si="216"/>
        <v>0</v>
      </c>
    </row>
    <row r="421" spans="1:59" s="1" customFormat="1" ht="16.5" customHeight="1">
      <c r="A421" s="251" t="s">
        <v>42</v>
      </c>
      <c r="B421" s="252"/>
      <c r="C421" s="253" t="str">
        <f>BANGTINH!O6</f>
        <v>Năm 2025</v>
      </c>
      <c r="D421" s="246" t="s">
        <v>41</v>
      </c>
      <c r="E421" s="255">
        <f>SUM(F421:BG421)</f>
        <v>0</v>
      </c>
      <c r="F421" s="2">
        <f>ROUND((SUMPRODUCT((NhuCau!$E$432:$E$436=CakyQuyhoach)*((NhuCau!I$432:I$436)/10))+SUMPRODUCT((NhuCau!$E$432:$E$436=Kykehoach)*((NhuCau!I$432:I$436)/5))+SUMPRODUCT((NhuCau!$E$432:$E$436=$C421)*(NhuCau!I$432:I$436))),2)</f>
        <v>0</v>
      </c>
      <c r="G421" s="2">
        <f>ROUND((SUMPRODUCT((NhuCau!$E$432:$E$436=CakyQuyhoach)*((NhuCau!J$432:J$436)/10))+SUMPRODUCT((NhuCau!$E$432:$E$436=Kykehoach)*((NhuCau!J$432:J$436)/5))+SUMPRODUCT((NhuCau!$E$432:$E$436=$C421)*(NhuCau!J$432:J$436))),2)</f>
        <v>0</v>
      </c>
      <c r="H421" s="2">
        <f>ROUND((SUMPRODUCT((NhuCau!$E$432:$E$436=CakyQuyhoach)*((NhuCau!K$432:K$436)/10))+SUMPRODUCT((NhuCau!$E$432:$E$436=Kykehoach)*((NhuCau!K$432:K$436)/5))+SUMPRODUCT((NhuCau!$E$432:$E$436=$C421)*(NhuCau!K$432:K$436))),2)</f>
        <v>0</v>
      </c>
      <c r="I421" s="2">
        <f>ROUND((SUMPRODUCT((NhuCau!$E$432:$E$436=CakyQuyhoach)*((NhuCau!L$432:L$436)/10))+SUMPRODUCT((NhuCau!$E$432:$E$436=Kykehoach)*((NhuCau!L$432:L$436)/5))+SUMPRODUCT((NhuCau!$E$432:$E$436=$C421)*(NhuCau!L$432:L$436))),2)</f>
        <v>0</v>
      </c>
      <c r="J421" s="2">
        <f>ROUND((SUMPRODUCT((NhuCau!$E$432:$E$436=CakyQuyhoach)*((NhuCau!M$432:M$436)/10))+SUMPRODUCT((NhuCau!$E$432:$E$436=Kykehoach)*((NhuCau!M$432:M$436)/5))+SUMPRODUCT((NhuCau!$E$432:$E$436=$C421)*(NhuCau!M$432:M$436))),2)</f>
        <v>0</v>
      </c>
      <c r="K421" s="2">
        <f>ROUND((SUMPRODUCT((NhuCau!$E$432:$E$436=CakyQuyhoach)*((NhuCau!N$432:N$436)/10))+SUMPRODUCT((NhuCau!$E$432:$E$436=Kykehoach)*((NhuCau!N$432:N$436)/5))+SUMPRODUCT((NhuCau!$E$432:$E$436=$C421)*(NhuCau!N$432:N$436))),2)</f>
        <v>0</v>
      </c>
      <c r="L421" s="2">
        <f>ROUND((SUMPRODUCT((NhuCau!$E$432:$E$436=CakyQuyhoach)*((NhuCau!O$432:O$436)/10))+SUMPRODUCT((NhuCau!$E$432:$E$436=Kykehoach)*((NhuCau!O$432:O$436)/5))+SUMPRODUCT((NhuCau!$E$432:$E$436=$C421)*(NhuCau!O$432:O$436))),2)</f>
        <v>0</v>
      </c>
      <c r="M421" s="2">
        <f>ROUND((SUMPRODUCT((NhuCau!$E$432:$E$436=CakyQuyhoach)*((NhuCau!P$432:P$436)/10))+SUMPRODUCT((NhuCau!$E$432:$E$436=Kykehoach)*((NhuCau!P$432:P$436)/5))+SUMPRODUCT((NhuCau!$E$432:$E$436=$C421)*(NhuCau!P$432:P$436))),2)</f>
        <v>0</v>
      </c>
      <c r="N421" s="2">
        <f>ROUND((SUMPRODUCT((NhuCau!$E$432:$E$436=CakyQuyhoach)*((NhuCau!Q$432:Q$436)/10))+SUMPRODUCT((NhuCau!$E$432:$E$436=Kykehoach)*((NhuCau!Q$432:Q$436)/5))+SUMPRODUCT((NhuCau!$E$432:$E$436=$C421)*(NhuCau!Q$432:Q$436))),2)</f>
        <v>0</v>
      </c>
      <c r="O421" s="2">
        <f>ROUND((SUMPRODUCT((NhuCau!$E$432:$E$436=CakyQuyhoach)*((NhuCau!R$432:R$436)/10))+SUMPRODUCT((NhuCau!$E$432:$E$436=Kykehoach)*((NhuCau!R$432:R$436)/5))+SUMPRODUCT((NhuCau!$E$432:$E$436=$C421)*(NhuCau!R$432:R$436))),2)</f>
        <v>0</v>
      </c>
      <c r="P421" s="2">
        <f>ROUND((SUMPRODUCT((NhuCau!$E$432:$E$436=CakyQuyhoach)*((NhuCau!S$432:S$436)/10))+SUMPRODUCT((NhuCau!$E$432:$E$436=Kykehoach)*((NhuCau!S$432:S$436)/5))+SUMPRODUCT((NhuCau!$E$432:$E$436=$C421)*(NhuCau!S$432:S$436))),2)</f>
        <v>0</v>
      </c>
      <c r="Q421" s="2">
        <f>ROUND((SUMPRODUCT((NhuCau!$E$432:$E$436=CakyQuyhoach)*((NhuCau!T$432:T$436)/10))+SUMPRODUCT((NhuCau!$E$432:$E$436=Kykehoach)*((NhuCau!T$432:T$436)/5))+SUMPRODUCT((NhuCau!$E$432:$E$436=$C421)*(NhuCau!T$432:T$436))),2)</f>
        <v>0</v>
      </c>
      <c r="R421" s="2">
        <f>ROUND((SUMPRODUCT((NhuCau!$E$432:$E$436=CakyQuyhoach)*((NhuCau!U$432:U$436)/10))+SUMPRODUCT((NhuCau!$E$432:$E$436=Kykehoach)*((NhuCau!U$432:U$436)/5))+SUMPRODUCT((NhuCau!$E$432:$E$436=$C421)*(NhuCau!U$432:U$436))),2)</f>
        <v>0</v>
      </c>
      <c r="S421" s="2">
        <f>ROUND((SUMPRODUCT((NhuCau!$E$432:$E$436=CakyQuyhoach)*((NhuCau!V$432:V$436)/10))+SUMPRODUCT((NhuCau!$E$432:$E$436=Kykehoach)*((NhuCau!V$432:V$436)/5))+SUMPRODUCT((NhuCau!$E$432:$E$436=$C421)*(NhuCau!V$432:V$436))),2)</f>
        <v>0</v>
      </c>
      <c r="T421" s="2">
        <f>ROUND((SUMPRODUCT((NhuCau!$E$432:$E$436=CakyQuyhoach)*((NhuCau!W$432:W$436)/10))+SUMPRODUCT((NhuCau!$E$432:$E$436=Kykehoach)*((NhuCau!W$432:W$436)/5))+SUMPRODUCT((NhuCau!$E$432:$E$436=$C421)*(NhuCau!W$432:W$436))),2)</f>
        <v>0</v>
      </c>
      <c r="U421" s="2">
        <f>ROUND((SUMPRODUCT((NhuCau!$E$432:$E$436=CakyQuyhoach)*((NhuCau!X$432:X$436)/10))+SUMPRODUCT((NhuCau!$E$432:$E$436=Kykehoach)*((NhuCau!X$432:X$436)/5))+SUMPRODUCT((NhuCau!$E$432:$E$436=$C421)*(NhuCau!X$432:X$436))),2)</f>
        <v>0</v>
      </c>
      <c r="V421" s="2">
        <f>ROUND((SUMPRODUCT((NhuCau!$E$432:$E$436=CakyQuyhoach)*((NhuCau!Y$432:Y$436)/10))+SUMPRODUCT((NhuCau!$E$432:$E$436=Kykehoach)*((NhuCau!Y$432:Y$436)/5))+SUMPRODUCT((NhuCau!$E$432:$E$436=$C421)*(NhuCau!Y$432:Y$436))),2)</f>
        <v>0</v>
      </c>
      <c r="W421" s="2">
        <f>ROUND((SUMPRODUCT((NhuCau!$E$432:$E$436=CakyQuyhoach)*((NhuCau!Z$432:Z$436)/10))+SUMPRODUCT((NhuCau!$E$432:$E$436=Kykehoach)*((NhuCau!Z$432:Z$436)/5))+SUMPRODUCT((NhuCau!$E$432:$E$436=$C421)*(NhuCau!Z$432:Z$436))),2)</f>
        <v>0</v>
      </c>
      <c r="X421" s="2">
        <f>ROUND((SUMPRODUCT((NhuCau!$E$432:$E$436=CakyQuyhoach)*((NhuCau!AA$432:AA$436)/10))+SUMPRODUCT((NhuCau!$E$432:$E$436=Kykehoach)*((NhuCau!AA$432:AA$436)/5))+SUMPRODUCT((NhuCau!$E$432:$E$436=$C421)*(NhuCau!AA$432:AA$436))),2)</f>
        <v>0</v>
      </c>
      <c r="Y421" s="2">
        <f>ROUND((SUMPRODUCT((NhuCau!$E$432:$E$436=CakyQuyhoach)*((NhuCau!AB$432:AB$436)/10))+SUMPRODUCT((NhuCau!$E$432:$E$436=Kykehoach)*((NhuCau!AB$432:AB$436)/5))+SUMPRODUCT((NhuCau!$E$432:$E$436=$C421)*(NhuCau!AB$432:AB$436))),2)</f>
        <v>0</v>
      </c>
      <c r="Z421" s="2">
        <f>ROUND((SUMPRODUCT((NhuCau!$E$432:$E$436=CakyQuyhoach)*((NhuCau!AC$432:AC$436)/10))+SUMPRODUCT((NhuCau!$E$432:$E$436=Kykehoach)*((NhuCau!AC$432:AC$436)/5))+SUMPRODUCT((NhuCau!$E$432:$E$436=$C421)*(NhuCau!AC$432:AC$436))),2)</f>
        <v>0</v>
      </c>
      <c r="AA421" s="2">
        <f>ROUND((SUMPRODUCT((NhuCau!$E$432:$E$436=CakyQuyhoach)*((NhuCau!AD$432:AD$436)/10))+SUMPRODUCT((NhuCau!$E$432:$E$436=Kykehoach)*((NhuCau!AD$432:AD$436)/5))+SUMPRODUCT((NhuCau!$E$432:$E$436=$C421)*(NhuCau!AD$432:AD$436))),2)</f>
        <v>0</v>
      </c>
      <c r="AB421" s="2">
        <f>ROUND((SUMPRODUCT((NhuCau!$E$432:$E$436=CakyQuyhoach)*((NhuCau!AE$432:AE$436)/10))+SUMPRODUCT((NhuCau!$E$432:$E$436=Kykehoach)*((NhuCau!AE$432:AE$436)/5))+SUMPRODUCT((NhuCau!$E$432:$E$436=$C421)*(NhuCau!AE$432:AE$436))),2)</f>
        <v>0</v>
      </c>
      <c r="AC421" s="2">
        <f>ROUND((SUMPRODUCT((NhuCau!$E$432:$E$436=CakyQuyhoach)*((NhuCau!AF$432:AF$436)/10))+SUMPRODUCT((NhuCau!$E$432:$E$436=Kykehoach)*((NhuCau!AF$432:AF$436)/5))+SUMPRODUCT((NhuCau!$E$432:$E$436=$C421)*(NhuCau!AF$432:AF$436))),2)</f>
        <v>0</v>
      </c>
      <c r="AD421" s="2">
        <f>ROUND((SUMPRODUCT((NhuCau!$E$432:$E$436=CakyQuyhoach)*((NhuCau!AG$432:AG$436)/10))+SUMPRODUCT((NhuCau!$E$432:$E$436=Kykehoach)*((NhuCau!AG$432:AG$436)/5))+SUMPRODUCT((NhuCau!$E$432:$E$436=$C421)*(NhuCau!AG$432:AG$436))),2)</f>
        <v>0</v>
      </c>
      <c r="AE421" s="2">
        <f>ROUND((SUMPRODUCT((NhuCau!$E$432:$E$436=CakyQuyhoach)*((NhuCau!AH$432:AH$436)/10))+SUMPRODUCT((NhuCau!$E$432:$E$436=Kykehoach)*((NhuCau!AH$432:AH$436)/5))+SUMPRODUCT((NhuCau!$E$432:$E$436=$C421)*(NhuCau!AH$432:AH$436))),2)</f>
        <v>0</v>
      </c>
      <c r="AF421" s="2">
        <f>ROUND((SUMPRODUCT((NhuCau!$E$432:$E$436=CakyQuyhoach)*((NhuCau!AI$432:AI$436)/10))+SUMPRODUCT((NhuCau!$E$432:$E$436=Kykehoach)*((NhuCau!AI$432:AI$436)/5))+SUMPRODUCT((NhuCau!$E$432:$E$436=$C421)*(NhuCau!AI$432:AI$436))),2)</f>
        <v>0</v>
      </c>
      <c r="AG421" s="2">
        <f>ROUND((SUMPRODUCT((NhuCau!$E$432:$E$436=CakyQuyhoach)*((NhuCau!AJ$432:AJ$436)/10))+SUMPRODUCT((NhuCau!$E$432:$E$436=Kykehoach)*((NhuCau!AJ$432:AJ$436)/5))+SUMPRODUCT((NhuCau!$E$432:$E$436=$C421)*(NhuCau!AJ$432:AJ$436))),2)</f>
        <v>0</v>
      </c>
      <c r="AH421" s="2">
        <f>ROUND((SUMPRODUCT((NhuCau!$E$432:$E$436=CakyQuyhoach)*((NhuCau!AK$432:AK$436)/10))+SUMPRODUCT((NhuCau!$E$432:$E$436=Kykehoach)*((NhuCau!AK$432:AK$436)/5))+SUMPRODUCT((NhuCau!$E$432:$E$436=$C421)*(NhuCau!AK$432:AK$436))),2)</f>
        <v>0</v>
      </c>
      <c r="AI421" s="2">
        <f>ROUND((SUMPRODUCT((NhuCau!$E$432:$E$436=CakyQuyhoach)*((NhuCau!AL$432:AL$436)/10))+SUMPRODUCT((NhuCau!$E$432:$E$436=Kykehoach)*((NhuCau!AL$432:AL$436)/5))+SUMPRODUCT((NhuCau!$E$432:$E$436=$C421)*(NhuCau!AL$432:AL$436))),2)</f>
        <v>0</v>
      </c>
      <c r="AJ421" s="2">
        <f>ROUND((SUMPRODUCT((NhuCau!$E$432:$E$436=CakyQuyhoach)*((NhuCau!AM$432:AM$436)/10))+SUMPRODUCT((NhuCau!$E$432:$E$436=Kykehoach)*((NhuCau!AM$432:AM$436)/5))+SUMPRODUCT((NhuCau!$E$432:$E$436=$C421)*(NhuCau!AM$432:AM$436))),2)</f>
        <v>0</v>
      </c>
      <c r="AK421" s="2">
        <f>ROUND((SUMPRODUCT((NhuCau!$E$432:$E$436=CakyQuyhoach)*((NhuCau!AN$432:AN$436)/10))+SUMPRODUCT((NhuCau!$E$432:$E$436=Kykehoach)*((NhuCau!AN$432:AN$436)/5))+SUMPRODUCT((NhuCau!$E$432:$E$436=$C421)*(NhuCau!AN$432:AN$436))),2)</f>
        <v>0</v>
      </c>
      <c r="AL421" s="2">
        <f>ROUND((SUMPRODUCT((NhuCau!$E$432:$E$436=CakyQuyhoach)*((NhuCau!AO$432:AO$436)/10))+SUMPRODUCT((NhuCau!$E$432:$E$436=Kykehoach)*((NhuCau!AO$432:AO$436)/5))+SUMPRODUCT((NhuCau!$E$432:$E$436=$C421)*(NhuCau!AO$432:AO$436))),2)</f>
        <v>0</v>
      </c>
      <c r="AM421" s="2">
        <f>ROUND((SUMPRODUCT((NhuCau!$E$432:$E$436=CakyQuyhoach)*((NhuCau!AP$432:AP$436)/10))+SUMPRODUCT((NhuCau!$E$432:$E$436=Kykehoach)*((NhuCau!AP$432:AP$436)/5))+SUMPRODUCT((NhuCau!$E$432:$E$436=$C421)*(NhuCau!AP$432:AP$436))),2)</f>
        <v>0</v>
      </c>
      <c r="AN421" s="2">
        <f>ROUND((SUMPRODUCT((NhuCau!$E$432:$E$436=CakyQuyhoach)*((NhuCau!AQ$432:AQ$436)/10))+SUMPRODUCT((NhuCau!$E$432:$E$436=Kykehoach)*((NhuCau!AQ$432:AQ$436)/5))+SUMPRODUCT((NhuCau!$E$432:$E$436=$C421)*(NhuCau!AQ$432:AQ$436))),2)</f>
        <v>0</v>
      </c>
      <c r="AO421" s="2">
        <f>ROUND((SUMPRODUCT((NhuCau!$E$432:$E$436=CakyQuyhoach)*((NhuCau!AR$432:AR$436)/10))+SUMPRODUCT((NhuCau!$E$432:$E$436=Kykehoach)*((NhuCau!AR$432:AR$436)/5))+SUMPRODUCT((NhuCau!$E$432:$E$436=$C421)*(NhuCau!AR$432:AR$436))),2)</f>
        <v>0</v>
      </c>
      <c r="AP421" s="2">
        <f>ROUND((SUMPRODUCT((NhuCau!$E$432:$E$436=CakyQuyhoach)*((NhuCau!AS$432:AS$436)/10))+SUMPRODUCT((NhuCau!$E$432:$E$436=Kykehoach)*((NhuCau!AS$432:AS$436)/5))+SUMPRODUCT((NhuCau!$E$432:$E$436=$C421)*(NhuCau!AS$432:AS$436))),2)</f>
        <v>0</v>
      </c>
      <c r="AQ421" s="2">
        <f>ROUND((SUMPRODUCT((NhuCau!$E$432:$E$436=CakyQuyhoach)*((NhuCau!AT$432:AT$436)/10))+SUMPRODUCT((NhuCau!$E$432:$E$436=Kykehoach)*((NhuCau!AT$432:AT$436)/5))+SUMPRODUCT((NhuCau!$E$432:$E$436=$C421)*(NhuCau!AT$432:AT$436))),2)</f>
        <v>0</v>
      </c>
      <c r="AR421" s="2">
        <f>ROUND((SUMPRODUCT((NhuCau!$E$432:$E$436=CakyQuyhoach)*((NhuCau!AU$432:AU$436)/10))+SUMPRODUCT((NhuCau!$E$432:$E$436=Kykehoach)*((NhuCau!AU$432:AU$436)/5))+SUMPRODUCT((NhuCau!$E$432:$E$436=$C421)*(NhuCau!AU$432:AU$436))),2)</f>
        <v>0</v>
      </c>
      <c r="AS421" s="2">
        <f>ROUND((SUMPRODUCT((NhuCau!$E$432:$E$436=CakyQuyhoach)*((NhuCau!AV$432:AV$436)/10))+SUMPRODUCT((NhuCau!$E$432:$E$436=Kykehoach)*((NhuCau!AV$432:AV$436)/5))+SUMPRODUCT((NhuCau!$E$432:$E$436=$C421)*(NhuCau!AV$432:AV$436))),2)</f>
        <v>0</v>
      </c>
      <c r="AT421" s="2">
        <f>ROUND((SUMPRODUCT((NhuCau!$E$432:$E$436=CakyQuyhoach)*((NhuCau!AW$432:AW$436)/10))+SUMPRODUCT((NhuCau!$E$432:$E$436=Kykehoach)*((NhuCau!AW$432:AW$436)/5))+SUMPRODUCT((NhuCau!$E$432:$E$436=$C421)*(NhuCau!AW$432:AW$436))),2)</f>
        <v>0</v>
      </c>
      <c r="AU421" s="2">
        <f>ROUND((SUMPRODUCT((NhuCau!$E$432:$E$436=CakyQuyhoach)*((NhuCau!AX$432:AX$436)/10))+SUMPRODUCT((NhuCau!$E$432:$E$436=Kykehoach)*((NhuCau!AX$432:AX$436)/5))+SUMPRODUCT((NhuCau!$E$432:$E$436=$C421)*(NhuCau!AX$432:AX$436))),2)</f>
        <v>0</v>
      </c>
      <c r="AV421" s="2">
        <f>ROUND((SUMPRODUCT((NhuCau!$E$432:$E$436=CakyQuyhoach)*((NhuCau!AY$432:AY$436)/10))+SUMPRODUCT((NhuCau!$E$432:$E$436=Kykehoach)*((NhuCau!AY$432:AY$436)/5))+SUMPRODUCT((NhuCau!$E$432:$E$436=$C421)*(NhuCau!AY$432:AY$436))),2)</f>
        <v>0</v>
      </c>
      <c r="AW421" s="2">
        <f>ROUND((SUMPRODUCT((NhuCau!$E$432:$E$436=CakyQuyhoach)*((NhuCau!AZ$432:AZ$436)/10))+SUMPRODUCT((NhuCau!$E$432:$E$436=Kykehoach)*((NhuCau!AZ$432:AZ$436)/5))+SUMPRODUCT((NhuCau!$E$432:$E$436=$C421)*(NhuCau!AZ$432:AZ$436))),2)</f>
        <v>0</v>
      </c>
      <c r="AX421" s="2">
        <f>ROUND((SUMPRODUCT((NhuCau!$E$432:$E$436=CakyQuyhoach)*((NhuCau!BA$432:BA$436)/10))+SUMPRODUCT((NhuCau!$E$432:$E$436=Kykehoach)*((NhuCau!BA$432:BA$436)/5))+SUMPRODUCT((NhuCau!$E$432:$E$436=$C421)*(NhuCau!BA$432:BA$436))),2)</f>
        <v>0</v>
      </c>
      <c r="AY421" s="2">
        <f>ROUND((SUMPRODUCT((NhuCau!$E$432:$E$436=CakyQuyhoach)*((NhuCau!BB$432:BB$436)/10))+SUMPRODUCT((NhuCau!$E$432:$E$436=Kykehoach)*((NhuCau!BB$432:BB$436)/5))+SUMPRODUCT((NhuCau!$E$432:$E$436=$C421)*(NhuCau!BB$432:BB$436))),2)</f>
        <v>0</v>
      </c>
      <c r="AZ421" s="2">
        <f>ROUND((SUMPRODUCT((NhuCau!$E$432:$E$436=CakyQuyhoach)*((NhuCau!BD$432:BD$436)/10))+SUMPRODUCT((NhuCau!$E$432:$E$436=Kykehoach)*((NhuCau!BD$432:BD$436)/5))+SUMPRODUCT((NhuCau!$E$432:$E$436=$C421)*(NhuCau!BD$432:BD$436))),2)</f>
        <v>0</v>
      </c>
      <c r="BA421" s="2">
        <f>ROUND((SUMPRODUCT((NhuCau!$E$432:$E$436=CakyQuyhoach)*((NhuCau!BE$432:BE$436)/10))+SUMPRODUCT((NhuCau!$E$432:$E$436=Kykehoach)*((NhuCau!BE$432:BE$436)/5))+SUMPRODUCT((NhuCau!$E$432:$E$436=$C421)*(NhuCau!BE$432:BE$436))),2)</f>
        <v>0</v>
      </c>
      <c r="BB421" s="2">
        <f>ROUND((SUMPRODUCT((NhuCau!$E$432:$E$436=CakyQuyhoach)*((NhuCau!BF$432:BF$436)/10))+SUMPRODUCT((NhuCau!$E$432:$E$436=Kykehoach)*((NhuCau!BF$432:BF$436)/5))+SUMPRODUCT((NhuCau!$E$432:$E$436=$C421)*(NhuCau!BF$432:BF$436))),2)</f>
        <v>0</v>
      </c>
      <c r="BC421" s="2">
        <f>ROUND((SUMPRODUCT((NhuCau!$E$432:$E$436=CakyQuyhoach)*((NhuCau!BG$432:BG$436)/10))+SUMPRODUCT((NhuCau!$E$432:$E$436=Kykehoach)*((NhuCau!BG$432:BG$436)/5))+SUMPRODUCT((NhuCau!$E$432:$E$436=$C421)*(NhuCau!BG$432:BG$436))),2)</f>
        <v>0</v>
      </c>
      <c r="BD421" s="2">
        <f>ROUND((SUMPRODUCT((NhuCau!$E$432:$E$436=CakyQuyhoach)*((NhuCau!BH$432:BH$436)/10))+SUMPRODUCT((NhuCau!$E$432:$E$436=Kykehoach)*((NhuCau!BH$432:BH$436)/5))+SUMPRODUCT((NhuCau!$E$432:$E$436=$C421)*(NhuCau!BH$432:BH$436))),2)</f>
        <v>0</v>
      </c>
      <c r="BE421" s="2">
        <f>ROUND((SUMPRODUCT((NhuCau!$E$432:$E$436=CakyQuyhoach)*((NhuCau!BI$432:BI$436)/10))+SUMPRODUCT((NhuCau!$E$432:$E$436=Kykehoach)*((NhuCau!BI$432:BI$436)/5))+SUMPRODUCT((NhuCau!$E$432:$E$436=$C421)*(NhuCau!BI$432:BI$436))),2)</f>
        <v>0</v>
      </c>
      <c r="BF421" s="2">
        <f>ROUND((SUMPRODUCT((NhuCau!$E$432:$E$436=CakyQuyhoach)*((NhuCau!BJ$432:BJ$436)/10))+SUMPRODUCT((NhuCau!$E$432:$E$436=Kykehoach)*((NhuCau!BJ$432:BJ$436)/5))+SUMPRODUCT((NhuCau!$E$432:$E$436=$C421)*(NhuCau!BJ$432:BJ$436))),2)</f>
        <v>0</v>
      </c>
      <c r="BG421" s="2">
        <f>ROUND((SUMPRODUCT((NhuCau!$E$432:$E$436=CakyQuyhoach)*((NhuCau!BK$432:BK$436)/10))+SUMPRODUCT((NhuCau!$E$432:$E$436=Kykehoach)*((NhuCau!BK$432:BK$436)/5))+SUMPRODUCT((NhuCau!$E$432:$E$436=$C421)*(NhuCau!BK$432:BK$436))),2)</f>
        <v>0</v>
      </c>
    </row>
    <row r="422" spans="1:59" s="1" customFormat="1" ht="16.5" customHeight="1">
      <c r="A422" s="251" t="s">
        <v>42</v>
      </c>
      <c r="B422" s="252"/>
      <c r="C422" s="253" t="str">
        <f>BANGTINH!O7</f>
        <v>Năm 2026</v>
      </c>
      <c r="D422" s="246" t="s">
        <v>41</v>
      </c>
      <c r="E422" s="255">
        <f>SUM(F422:BG422)</f>
        <v>0</v>
      </c>
      <c r="F422" s="2">
        <f>ROUND((SUMPRODUCT((NhuCau!$E$432:$E$436=CakyQuyhoach)*((NhuCau!I$432:I$436)/10))+SUMPRODUCT((NhuCau!$E$432:$E$436=Kykehoach)*((NhuCau!I$432:I$436)/5))+SUMPRODUCT((NhuCau!$E$432:$E$436=$C422)*(NhuCau!I$432:I$436))),2)</f>
        <v>0</v>
      </c>
      <c r="G422" s="2">
        <f>ROUND((SUMPRODUCT((NhuCau!$E$432:$E$436=CakyQuyhoach)*((NhuCau!J$432:J$436)/10))+SUMPRODUCT((NhuCau!$E$432:$E$436=Kykehoach)*((NhuCau!J$432:J$436)/5))+SUMPRODUCT((NhuCau!$E$432:$E$436=$C422)*(NhuCau!J$432:J$436))),2)</f>
        <v>0</v>
      </c>
      <c r="H422" s="2">
        <f>ROUND((SUMPRODUCT((NhuCau!$E$432:$E$436=CakyQuyhoach)*((NhuCau!K$432:K$436)/10))+SUMPRODUCT((NhuCau!$E$432:$E$436=Kykehoach)*((NhuCau!K$432:K$436)/5))+SUMPRODUCT((NhuCau!$E$432:$E$436=$C422)*(NhuCau!K$432:K$436))),2)</f>
        <v>0</v>
      </c>
      <c r="I422" s="2">
        <f>ROUND((SUMPRODUCT((NhuCau!$E$432:$E$436=CakyQuyhoach)*((NhuCau!L$432:L$436)/10))+SUMPRODUCT((NhuCau!$E$432:$E$436=Kykehoach)*((NhuCau!L$432:L$436)/5))+SUMPRODUCT((NhuCau!$E$432:$E$436=$C422)*(NhuCau!L$432:L$436))),2)</f>
        <v>0</v>
      </c>
      <c r="J422" s="2">
        <f>ROUND((SUMPRODUCT((NhuCau!$E$432:$E$436=CakyQuyhoach)*((NhuCau!M$432:M$436)/10))+SUMPRODUCT((NhuCau!$E$432:$E$436=Kykehoach)*((NhuCau!M$432:M$436)/5))+SUMPRODUCT((NhuCau!$E$432:$E$436=$C422)*(NhuCau!M$432:M$436))),2)</f>
        <v>0</v>
      </c>
      <c r="K422" s="2">
        <f>ROUND((SUMPRODUCT((NhuCau!$E$432:$E$436=CakyQuyhoach)*((NhuCau!N$432:N$436)/10))+SUMPRODUCT((NhuCau!$E$432:$E$436=Kykehoach)*((NhuCau!N$432:N$436)/5))+SUMPRODUCT((NhuCau!$E$432:$E$436=$C422)*(NhuCau!N$432:N$436))),2)</f>
        <v>0</v>
      </c>
      <c r="L422" s="2">
        <f>ROUND((SUMPRODUCT((NhuCau!$E$432:$E$436=CakyQuyhoach)*((NhuCau!O$432:O$436)/10))+SUMPRODUCT((NhuCau!$E$432:$E$436=Kykehoach)*((NhuCau!O$432:O$436)/5))+SUMPRODUCT((NhuCau!$E$432:$E$436=$C422)*(NhuCau!O$432:O$436))),2)</f>
        <v>0</v>
      </c>
      <c r="M422" s="2">
        <f>ROUND((SUMPRODUCT((NhuCau!$E$432:$E$436=CakyQuyhoach)*((NhuCau!P$432:P$436)/10))+SUMPRODUCT((NhuCau!$E$432:$E$436=Kykehoach)*((NhuCau!P$432:P$436)/5))+SUMPRODUCT((NhuCau!$E$432:$E$436=$C422)*(NhuCau!P$432:P$436))),2)</f>
        <v>0</v>
      </c>
      <c r="N422" s="2">
        <f>ROUND((SUMPRODUCT((NhuCau!$E$432:$E$436=CakyQuyhoach)*((NhuCau!Q$432:Q$436)/10))+SUMPRODUCT((NhuCau!$E$432:$E$436=Kykehoach)*((NhuCau!Q$432:Q$436)/5))+SUMPRODUCT((NhuCau!$E$432:$E$436=$C422)*(NhuCau!Q$432:Q$436))),2)</f>
        <v>0</v>
      </c>
      <c r="O422" s="2">
        <f>ROUND((SUMPRODUCT((NhuCau!$E$432:$E$436=CakyQuyhoach)*((NhuCau!R$432:R$436)/10))+SUMPRODUCT((NhuCau!$E$432:$E$436=Kykehoach)*((NhuCau!R$432:R$436)/5))+SUMPRODUCT((NhuCau!$E$432:$E$436=$C422)*(NhuCau!R$432:R$436))),2)</f>
        <v>0</v>
      </c>
      <c r="P422" s="2">
        <f>ROUND((SUMPRODUCT((NhuCau!$E$432:$E$436=CakyQuyhoach)*((NhuCau!S$432:S$436)/10))+SUMPRODUCT((NhuCau!$E$432:$E$436=Kykehoach)*((NhuCau!S$432:S$436)/5))+SUMPRODUCT((NhuCau!$E$432:$E$436=$C422)*(NhuCau!S$432:S$436))),2)</f>
        <v>0</v>
      </c>
      <c r="Q422" s="2">
        <f>ROUND((SUMPRODUCT((NhuCau!$E$432:$E$436=CakyQuyhoach)*((NhuCau!T$432:T$436)/10))+SUMPRODUCT((NhuCau!$E$432:$E$436=Kykehoach)*((NhuCau!T$432:T$436)/5))+SUMPRODUCT((NhuCau!$E$432:$E$436=$C422)*(NhuCau!T$432:T$436))),2)</f>
        <v>0</v>
      </c>
      <c r="R422" s="2">
        <f>ROUND((SUMPRODUCT((NhuCau!$E$432:$E$436=CakyQuyhoach)*((NhuCau!U$432:U$436)/10))+SUMPRODUCT((NhuCau!$E$432:$E$436=Kykehoach)*((NhuCau!U$432:U$436)/5))+SUMPRODUCT((NhuCau!$E$432:$E$436=$C422)*(NhuCau!U$432:U$436))),2)</f>
        <v>0</v>
      </c>
      <c r="S422" s="2">
        <f>ROUND((SUMPRODUCT((NhuCau!$E$432:$E$436=CakyQuyhoach)*((NhuCau!V$432:V$436)/10))+SUMPRODUCT((NhuCau!$E$432:$E$436=Kykehoach)*((NhuCau!V$432:V$436)/5))+SUMPRODUCT((NhuCau!$E$432:$E$436=$C422)*(NhuCau!V$432:V$436))),2)</f>
        <v>0</v>
      </c>
      <c r="T422" s="2">
        <f>ROUND((SUMPRODUCT((NhuCau!$E$432:$E$436=CakyQuyhoach)*((NhuCau!W$432:W$436)/10))+SUMPRODUCT((NhuCau!$E$432:$E$436=Kykehoach)*((NhuCau!W$432:W$436)/5))+SUMPRODUCT((NhuCau!$E$432:$E$436=$C422)*(NhuCau!W$432:W$436))),2)</f>
        <v>0</v>
      </c>
      <c r="U422" s="2">
        <f>ROUND((SUMPRODUCT((NhuCau!$E$432:$E$436=CakyQuyhoach)*((NhuCau!X$432:X$436)/10))+SUMPRODUCT((NhuCau!$E$432:$E$436=Kykehoach)*((NhuCau!X$432:X$436)/5))+SUMPRODUCT((NhuCau!$E$432:$E$436=$C422)*(NhuCau!X$432:X$436))),2)</f>
        <v>0</v>
      </c>
      <c r="V422" s="2">
        <f>ROUND((SUMPRODUCT((NhuCau!$E$432:$E$436=CakyQuyhoach)*((NhuCau!Y$432:Y$436)/10))+SUMPRODUCT((NhuCau!$E$432:$E$436=Kykehoach)*((NhuCau!Y$432:Y$436)/5))+SUMPRODUCT((NhuCau!$E$432:$E$436=$C422)*(NhuCau!Y$432:Y$436))),2)</f>
        <v>0</v>
      </c>
      <c r="W422" s="2">
        <f>ROUND((SUMPRODUCT((NhuCau!$E$432:$E$436=CakyQuyhoach)*((NhuCau!Z$432:Z$436)/10))+SUMPRODUCT((NhuCau!$E$432:$E$436=Kykehoach)*((NhuCau!Z$432:Z$436)/5))+SUMPRODUCT((NhuCau!$E$432:$E$436=$C422)*(NhuCau!Z$432:Z$436))),2)</f>
        <v>0</v>
      </c>
      <c r="X422" s="2">
        <f>ROUND((SUMPRODUCT((NhuCau!$E$432:$E$436=CakyQuyhoach)*((NhuCau!AA$432:AA$436)/10))+SUMPRODUCT((NhuCau!$E$432:$E$436=Kykehoach)*((NhuCau!AA$432:AA$436)/5))+SUMPRODUCT((NhuCau!$E$432:$E$436=$C422)*(NhuCau!AA$432:AA$436))),2)</f>
        <v>0</v>
      </c>
      <c r="Y422" s="2">
        <f>ROUND((SUMPRODUCT((NhuCau!$E$432:$E$436=CakyQuyhoach)*((NhuCau!AB$432:AB$436)/10))+SUMPRODUCT((NhuCau!$E$432:$E$436=Kykehoach)*((NhuCau!AB$432:AB$436)/5))+SUMPRODUCT((NhuCau!$E$432:$E$436=$C422)*(NhuCau!AB$432:AB$436))),2)</f>
        <v>0</v>
      </c>
      <c r="Z422" s="2">
        <f>ROUND((SUMPRODUCT((NhuCau!$E$432:$E$436=CakyQuyhoach)*((NhuCau!AC$432:AC$436)/10))+SUMPRODUCT((NhuCau!$E$432:$E$436=Kykehoach)*((NhuCau!AC$432:AC$436)/5))+SUMPRODUCT((NhuCau!$E$432:$E$436=$C422)*(NhuCau!AC$432:AC$436))),2)</f>
        <v>0</v>
      </c>
      <c r="AA422" s="2">
        <f>ROUND((SUMPRODUCT((NhuCau!$E$432:$E$436=CakyQuyhoach)*((NhuCau!AD$432:AD$436)/10))+SUMPRODUCT((NhuCau!$E$432:$E$436=Kykehoach)*((NhuCau!AD$432:AD$436)/5))+SUMPRODUCT((NhuCau!$E$432:$E$436=$C422)*(NhuCau!AD$432:AD$436))),2)</f>
        <v>0</v>
      </c>
      <c r="AB422" s="2">
        <f>ROUND((SUMPRODUCT((NhuCau!$E$432:$E$436=CakyQuyhoach)*((NhuCau!AE$432:AE$436)/10))+SUMPRODUCT((NhuCau!$E$432:$E$436=Kykehoach)*((NhuCau!AE$432:AE$436)/5))+SUMPRODUCT((NhuCau!$E$432:$E$436=$C422)*(NhuCau!AE$432:AE$436))),2)</f>
        <v>0</v>
      </c>
      <c r="AC422" s="2">
        <f>ROUND((SUMPRODUCT((NhuCau!$E$432:$E$436=CakyQuyhoach)*((NhuCau!AF$432:AF$436)/10))+SUMPRODUCT((NhuCau!$E$432:$E$436=Kykehoach)*((NhuCau!AF$432:AF$436)/5))+SUMPRODUCT((NhuCau!$E$432:$E$436=$C422)*(NhuCau!AF$432:AF$436))),2)</f>
        <v>0</v>
      </c>
      <c r="AD422" s="2">
        <f>ROUND((SUMPRODUCT((NhuCau!$E$432:$E$436=CakyQuyhoach)*((NhuCau!AG$432:AG$436)/10))+SUMPRODUCT((NhuCau!$E$432:$E$436=Kykehoach)*((NhuCau!AG$432:AG$436)/5))+SUMPRODUCT((NhuCau!$E$432:$E$436=$C422)*(NhuCau!AG$432:AG$436))),2)</f>
        <v>0</v>
      </c>
      <c r="AE422" s="2">
        <f>ROUND((SUMPRODUCT((NhuCau!$E$432:$E$436=CakyQuyhoach)*((NhuCau!AH$432:AH$436)/10))+SUMPRODUCT((NhuCau!$E$432:$E$436=Kykehoach)*((NhuCau!AH$432:AH$436)/5))+SUMPRODUCT((NhuCau!$E$432:$E$436=$C422)*(NhuCau!AH$432:AH$436))),2)</f>
        <v>0</v>
      </c>
      <c r="AF422" s="2">
        <f>ROUND((SUMPRODUCT((NhuCau!$E$432:$E$436=CakyQuyhoach)*((NhuCau!AI$432:AI$436)/10))+SUMPRODUCT((NhuCau!$E$432:$E$436=Kykehoach)*((NhuCau!AI$432:AI$436)/5))+SUMPRODUCT((NhuCau!$E$432:$E$436=$C422)*(NhuCau!AI$432:AI$436))),2)</f>
        <v>0</v>
      </c>
      <c r="AG422" s="2">
        <f>ROUND((SUMPRODUCT((NhuCau!$E$432:$E$436=CakyQuyhoach)*((NhuCau!AJ$432:AJ$436)/10))+SUMPRODUCT((NhuCau!$E$432:$E$436=Kykehoach)*((NhuCau!AJ$432:AJ$436)/5))+SUMPRODUCT((NhuCau!$E$432:$E$436=$C422)*(NhuCau!AJ$432:AJ$436))),2)</f>
        <v>0</v>
      </c>
      <c r="AH422" s="2">
        <f>ROUND((SUMPRODUCT((NhuCau!$E$432:$E$436=CakyQuyhoach)*((NhuCau!AK$432:AK$436)/10))+SUMPRODUCT((NhuCau!$E$432:$E$436=Kykehoach)*((NhuCau!AK$432:AK$436)/5))+SUMPRODUCT((NhuCau!$E$432:$E$436=$C422)*(NhuCau!AK$432:AK$436))),2)</f>
        <v>0</v>
      </c>
      <c r="AI422" s="2">
        <f>ROUND((SUMPRODUCT((NhuCau!$E$432:$E$436=CakyQuyhoach)*((NhuCau!AL$432:AL$436)/10))+SUMPRODUCT((NhuCau!$E$432:$E$436=Kykehoach)*((NhuCau!AL$432:AL$436)/5))+SUMPRODUCT((NhuCau!$E$432:$E$436=$C422)*(NhuCau!AL$432:AL$436))),2)</f>
        <v>0</v>
      </c>
      <c r="AJ422" s="2">
        <f>ROUND((SUMPRODUCT((NhuCau!$E$432:$E$436=CakyQuyhoach)*((NhuCau!AM$432:AM$436)/10))+SUMPRODUCT((NhuCau!$E$432:$E$436=Kykehoach)*((NhuCau!AM$432:AM$436)/5))+SUMPRODUCT((NhuCau!$E$432:$E$436=$C422)*(NhuCau!AM$432:AM$436))),2)</f>
        <v>0</v>
      </c>
      <c r="AK422" s="2">
        <f>ROUND((SUMPRODUCT((NhuCau!$E$432:$E$436=CakyQuyhoach)*((NhuCau!AN$432:AN$436)/10))+SUMPRODUCT((NhuCau!$E$432:$E$436=Kykehoach)*((NhuCau!AN$432:AN$436)/5))+SUMPRODUCT((NhuCau!$E$432:$E$436=$C422)*(NhuCau!AN$432:AN$436))),2)</f>
        <v>0</v>
      </c>
      <c r="AL422" s="2">
        <f>ROUND((SUMPRODUCT((NhuCau!$E$432:$E$436=CakyQuyhoach)*((NhuCau!AO$432:AO$436)/10))+SUMPRODUCT((NhuCau!$E$432:$E$436=Kykehoach)*((NhuCau!AO$432:AO$436)/5))+SUMPRODUCT((NhuCau!$E$432:$E$436=$C422)*(NhuCau!AO$432:AO$436))),2)</f>
        <v>0</v>
      </c>
      <c r="AM422" s="2">
        <f>ROUND((SUMPRODUCT((NhuCau!$E$432:$E$436=CakyQuyhoach)*((NhuCau!AP$432:AP$436)/10))+SUMPRODUCT((NhuCau!$E$432:$E$436=Kykehoach)*((NhuCau!AP$432:AP$436)/5))+SUMPRODUCT((NhuCau!$E$432:$E$436=$C422)*(NhuCau!AP$432:AP$436))),2)</f>
        <v>0</v>
      </c>
      <c r="AN422" s="2">
        <f>ROUND((SUMPRODUCT((NhuCau!$E$432:$E$436=CakyQuyhoach)*((NhuCau!AQ$432:AQ$436)/10))+SUMPRODUCT((NhuCau!$E$432:$E$436=Kykehoach)*((NhuCau!AQ$432:AQ$436)/5))+SUMPRODUCT((NhuCau!$E$432:$E$436=$C422)*(NhuCau!AQ$432:AQ$436))),2)</f>
        <v>0</v>
      </c>
      <c r="AO422" s="2">
        <f>ROUND((SUMPRODUCT((NhuCau!$E$432:$E$436=CakyQuyhoach)*((NhuCau!AR$432:AR$436)/10))+SUMPRODUCT((NhuCau!$E$432:$E$436=Kykehoach)*((NhuCau!AR$432:AR$436)/5))+SUMPRODUCT((NhuCau!$E$432:$E$436=$C422)*(NhuCau!AR$432:AR$436))),2)</f>
        <v>0</v>
      </c>
      <c r="AP422" s="2">
        <f>ROUND((SUMPRODUCT((NhuCau!$E$432:$E$436=CakyQuyhoach)*((NhuCau!AS$432:AS$436)/10))+SUMPRODUCT((NhuCau!$E$432:$E$436=Kykehoach)*((NhuCau!AS$432:AS$436)/5))+SUMPRODUCT((NhuCau!$E$432:$E$436=$C422)*(NhuCau!AS$432:AS$436))),2)</f>
        <v>0</v>
      </c>
      <c r="AQ422" s="2">
        <f>ROUND((SUMPRODUCT((NhuCau!$E$432:$E$436=CakyQuyhoach)*((NhuCau!AT$432:AT$436)/10))+SUMPRODUCT((NhuCau!$E$432:$E$436=Kykehoach)*((NhuCau!AT$432:AT$436)/5))+SUMPRODUCT((NhuCau!$E$432:$E$436=$C422)*(NhuCau!AT$432:AT$436))),2)</f>
        <v>0</v>
      </c>
      <c r="AR422" s="2">
        <f>ROUND((SUMPRODUCT((NhuCau!$E$432:$E$436=CakyQuyhoach)*((NhuCau!AU$432:AU$436)/10))+SUMPRODUCT((NhuCau!$E$432:$E$436=Kykehoach)*((NhuCau!AU$432:AU$436)/5))+SUMPRODUCT((NhuCau!$E$432:$E$436=$C422)*(NhuCau!AU$432:AU$436))),2)</f>
        <v>0</v>
      </c>
      <c r="AS422" s="2">
        <f>ROUND((SUMPRODUCT((NhuCau!$E$432:$E$436=CakyQuyhoach)*((NhuCau!AV$432:AV$436)/10))+SUMPRODUCT((NhuCau!$E$432:$E$436=Kykehoach)*((NhuCau!AV$432:AV$436)/5))+SUMPRODUCT((NhuCau!$E$432:$E$436=$C422)*(NhuCau!AV$432:AV$436))),2)</f>
        <v>0</v>
      </c>
      <c r="AT422" s="2">
        <f>ROUND((SUMPRODUCT((NhuCau!$E$432:$E$436=CakyQuyhoach)*((NhuCau!AW$432:AW$436)/10))+SUMPRODUCT((NhuCau!$E$432:$E$436=Kykehoach)*((NhuCau!AW$432:AW$436)/5))+SUMPRODUCT((NhuCau!$E$432:$E$436=$C422)*(NhuCau!AW$432:AW$436))),2)</f>
        <v>0</v>
      </c>
      <c r="AU422" s="2">
        <f>ROUND((SUMPRODUCT((NhuCau!$E$432:$E$436=CakyQuyhoach)*((NhuCau!AX$432:AX$436)/10))+SUMPRODUCT((NhuCau!$E$432:$E$436=Kykehoach)*((NhuCau!AX$432:AX$436)/5))+SUMPRODUCT((NhuCau!$E$432:$E$436=$C422)*(NhuCau!AX$432:AX$436))),2)</f>
        <v>0</v>
      </c>
      <c r="AV422" s="2">
        <f>ROUND((SUMPRODUCT((NhuCau!$E$432:$E$436=CakyQuyhoach)*((NhuCau!AY$432:AY$436)/10))+SUMPRODUCT((NhuCau!$E$432:$E$436=Kykehoach)*((NhuCau!AY$432:AY$436)/5))+SUMPRODUCT((NhuCau!$E$432:$E$436=$C422)*(NhuCau!AY$432:AY$436))),2)</f>
        <v>0</v>
      </c>
      <c r="AW422" s="2">
        <f>ROUND((SUMPRODUCT((NhuCau!$E$432:$E$436=CakyQuyhoach)*((NhuCau!AZ$432:AZ$436)/10))+SUMPRODUCT((NhuCau!$E$432:$E$436=Kykehoach)*((NhuCau!AZ$432:AZ$436)/5))+SUMPRODUCT((NhuCau!$E$432:$E$436=$C422)*(NhuCau!AZ$432:AZ$436))),2)</f>
        <v>0</v>
      </c>
      <c r="AX422" s="2">
        <f>ROUND((SUMPRODUCT((NhuCau!$E$432:$E$436=CakyQuyhoach)*((NhuCau!BA$432:BA$436)/10))+SUMPRODUCT((NhuCau!$E$432:$E$436=Kykehoach)*((NhuCau!BA$432:BA$436)/5))+SUMPRODUCT((NhuCau!$E$432:$E$436=$C422)*(NhuCau!BA$432:BA$436))),2)</f>
        <v>0</v>
      </c>
      <c r="AY422" s="2">
        <f>ROUND((SUMPRODUCT((NhuCau!$E$432:$E$436=CakyQuyhoach)*((NhuCau!BB$432:BB$436)/10))+SUMPRODUCT((NhuCau!$E$432:$E$436=Kykehoach)*((NhuCau!BB$432:BB$436)/5))+SUMPRODUCT((NhuCau!$E$432:$E$436=$C422)*(NhuCau!BB$432:BB$436))),2)</f>
        <v>0</v>
      </c>
      <c r="AZ422" s="2">
        <f>ROUND((SUMPRODUCT((NhuCau!$E$432:$E$436=CakyQuyhoach)*((NhuCau!BD$432:BD$436)/10))+SUMPRODUCT((NhuCau!$E$432:$E$436=Kykehoach)*((NhuCau!BD$432:BD$436)/5))+SUMPRODUCT((NhuCau!$E$432:$E$436=$C422)*(NhuCau!BD$432:BD$436))),2)</f>
        <v>0</v>
      </c>
      <c r="BA422" s="2">
        <f>ROUND((SUMPRODUCT((NhuCau!$E$432:$E$436=CakyQuyhoach)*((NhuCau!BE$432:BE$436)/10))+SUMPRODUCT((NhuCau!$E$432:$E$436=Kykehoach)*((NhuCau!BE$432:BE$436)/5))+SUMPRODUCT((NhuCau!$E$432:$E$436=$C422)*(NhuCau!BE$432:BE$436))),2)</f>
        <v>0</v>
      </c>
      <c r="BB422" s="2">
        <f>ROUND((SUMPRODUCT((NhuCau!$E$432:$E$436=CakyQuyhoach)*((NhuCau!BF$432:BF$436)/10))+SUMPRODUCT((NhuCau!$E$432:$E$436=Kykehoach)*((NhuCau!BF$432:BF$436)/5))+SUMPRODUCT((NhuCau!$E$432:$E$436=$C422)*(NhuCau!BF$432:BF$436))),2)</f>
        <v>0</v>
      </c>
      <c r="BC422" s="2">
        <f>ROUND((SUMPRODUCT((NhuCau!$E$432:$E$436=CakyQuyhoach)*((NhuCau!BG$432:BG$436)/10))+SUMPRODUCT((NhuCau!$E$432:$E$436=Kykehoach)*((NhuCau!BG$432:BG$436)/5))+SUMPRODUCT((NhuCau!$E$432:$E$436=$C422)*(NhuCau!BG$432:BG$436))),2)</f>
        <v>0</v>
      </c>
      <c r="BD422" s="2">
        <f>ROUND((SUMPRODUCT((NhuCau!$E$432:$E$436=CakyQuyhoach)*((NhuCau!BH$432:BH$436)/10))+SUMPRODUCT((NhuCau!$E$432:$E$436=Kykehoach)*((NhuCau!BH$432:BH$436)/5))+SUMPRODUCT((NhuCau!$E$432:$E$436=$C422)*(NhuCau!BH$432:BH$436))),2)</f>
        <v>0</v>
      </c>
      <c r="BE422" s="2">
        <f>ROUND((SUMPRODUCT((NhuCau!$E$432:$E$436=CakyQuyhoach)*((NhuCau!BI$432:BI$436)/10))+SUMPRODUCT((NhuCau!$E$432:$E$436=Kykehoach)*((NhuCau!BI$432:BI$436)/5))+SUMPRODUCT((NhuCau!$E$432:$E$436=$C422)*(NhuCau!BI$432:BI$436))),2)</f>
        <v>0</v>
      </c>
      <c r="BF422" s="2">
        <f>ROUND((SUMPRODUCT((NhuCau!$E$432:$E$436=CakyQuyhoach)*((NhuCau!BJ$432:BJ$436)/10))+SUMPRODUCT((NhuCau!$E$432:$E$436=Kykehoach)*((NhuCau!BJ$432:BJ$436)/5))+SUMPRODUCT((NhuCau!$E$432:$E$436=$C422)*(NhuCau!BJ$432:BJ$436))),2)</f>
        <v>0</v>
      </c>
      <c r="BG422" s="2">
        <f>ROUND((SUMPRODUCT((NhuCau!$E$432:$E$436=CakyQuyhoach)*((NhuCau!BK$432:BK$436)/10))+SUMPRODUCT((NhuCau!$E$432:$E$436=Kykehoach)*((NhuCau!BK$432:BK$436)/5))+SUMPRODUCT((NhuCau!$E$432:$E$436=$C422)*(NhuCau!BK$432:BK$436))),2)</f>
        <v>0</v>
      </c>
    </row>
    <row r="423" spans="1:59" s="1" customFormat="1" ht="16.5" customHeight="1">
      <c r="A423" s="251" t="s">
        <v>42</v>
      </c>
      <c r="B423" s="252"/>
      <c r="C423" s="253" t="str">
        <f>BANGTINH!O8</f>
        <v>Năm 2027</v>
      </c>
      <c r="D423" s="246" t="s">
        <v>41</v>
      </c>
      <c r="E423" s="255">
        <f>SUM(F423:BG423)</f>
        <v>0</v>
      </c>
      <c r="F423" s="2">
        <f>ROUND((SUMPRODUCT((NhuCau!$E$432:$E$436=CakyQuyhoach)*((NhuCau!I$432:I$436)/10))+SUMPRODUCT((NhuCau!$E$432:$E$436=Kykehoach)*((NhuCau!I$432:I$436)/5))+SUMPRODUCT((NhuCau!$E$432:$E$436=$C423)*(NhuCau!I$432:I$436))),2)</f>
        <v>0</v>
      </c>
      <c r="G423" s="2">
        <f>ROUND((SUMPRODUCT((NhuCau!$E$432:$E$436=CakyQuyhoach)*((NhuCau!J$432:J$436)/10))+SUMPRODUCT((NhuCau!$E$432:$E$436=Kykehoach)*((NhuCau!J$432:J$436)/5))+SUMPRODUCT((NhuCau!$E$432:$E$436=$C423)*(NhuCau!J$432:J$436))),2)</f>
        <v>0</v>
      </c>
      <c r="H423" s="2">
        <f>ROUND((SUMPRODUCT((NhuCau!$E$432:$E$436=CakyQuyhoach)*((NhuCau!K$432:K$436)/10))+SUMPRODUCT((NhuCau!$E$432:$E$436=Kykehoach)*((NhuCau!K$432:K$436)/5))+SUMPRODUCT((NhuCau!$E$432:$E$436=$C423)*(NhuCau!K$432:K$436))),2)</f>
        <v>0</v>
      </c>
      <c r="I423" s="2">
        <f>ROUND((SUMPRODUCT((NhuCau!$E$432:$E$436=CakyQuyhoach)*((NhuCau!L$432:L$436)/10))+SUMPRODUCT((NhuCau!$E$432:$E$436=Kykehoach)*((NhuCau!L$432:L$436)/5))+SUMPRODUCT((NhuCau!$E$432:$E$436=$C423)*(NhuCau!L$432:L$436))),2)</f>
        <v>0</v>
      </c>
      <c r="J423" s="2">
        <f>ROUND((SUMPRODUCT((NhuCau!$E$432:$E$436=CakyQuyhoach)*((NhuCau!M$432:M$436)/10))+SUMPRODUCT((NhuCau!$E$432:$E$436=Kykehoach)*((NhuCau!M$432:M$436)/5))+SUMPRODUCT((NhuCau!$E$432:$E$436=$C423)*(NhuCau!M$432:M$436))),2)</f>
        <v>0</v>
      </c>
      <c r="K423" s="2">
        <f>ROUND((SUMPRODUCT((NhuCau!$E$432:$E$436=CakyQuyhoach)*((NhuCau!N$432:N$436)/10))+SUMPRODUCT((NhuCau!$E$432:$E$436=Kykehoach)*((NhuCau!N$432:N$436)/5))+SUMPRODUCT((NhuCau!$E$432:$E$436=$C423)*(NhuCau!N$432:N$436))),2)</f>
        <v>0</v>
      </c>
      <c r="L423" s="2">
        <f>ROUND((SUMPRODUCT((NhuCau!$E$432:$E$436=CakyQuyhoach)*((NhuCau!O$432:O$436)/10))+SUMPRODUCT((NhuCau!$E$432:$E$436=Kykehoach)*((NhuCau!O$432:O$436)/5))+SUMPRODUCT((NhuCau!$E$432:$E$436=$C423)*(NhuCau!O$432:O$436))),2)</f>
        <v>0</v>
      </c>
      <c r="M423" s="2">
        <f>ROUND((SUMPRODUCT((NhuCau!$E$432:$E$436=CakyQuyhoach)*((NhuCau!P$432:P$436)/10))+SUMPRODUCT((NhuCau!$E$432:$E$436=Kykehoach)*((NhuCau!P$432:P$436)/5))+SUMPRODUCT((NhuCau!$E$432:$E$436=$C423)*(NhuCau!P$432:P$436))),2)</f>
        <v>0</v>
      </c>
      <c r="N423" s="2">
        <f>ROUND((SUMPRODUCT((NhuCau!$E$432:$E$436=CakyQuyhoach)*((NhuCau!Q$432:Q$436)/10))+SUMPRODUCT((NhuCau!$E$432:$E$436=Kykehoach)*((NhuCau!Q$432:Q$436)/5))+SUMPRODUCT((NhuCau!$E$432:$E$436=$C423)*(NhuCau!Q$432:Q$436))),2)</f>
        <v>0</v>
      </c>
      <c r="O423" s="2">
        <f>ROUND((SUMPRODUCT((NhuCau!$E$432:$E$436=CakyQuyhoach)*((NhuCau!R$432:R$436)/10))+SUMPRODUCT((NhuCau!$E$432:$E$436=Kykehoach)*((NhuCau!R$432:R$436)/5))+SUMPRODUCT((NhuCau!$E$432:$E$436=$C423)*(NhuCau!R$432:R$436))),2)</f>
        <v>0</v>
      </c>
      <c r="P423" s="2">
        <f>ROUND((SUMPRODUCT((NhuCau!$E$432:$E$436=CakyQuyhoach)*((NhuCau!S$432:S$436)/10))+SUMPRODUCT((NhuCau!$E$432:$E$436=Kykehoach)*((NhuCau!S$432:S$436)/5))+SUMPRODUCT((NhuCau!$E$432:$E$436=$C423)*(NhuCau!S$432:S$436))),2)</f>
        <v>0</v>
      </c>
      <c r="Q423" s="2">
        <f>ROUND((SUMPRODUCT((NhuCau!$E$432:$E$436=CakyQuyhoach)*((NhuCau!T$432:T$436)/10))+SUMPRODUCT((NhuCau!$E$432:$E$436=Kykehoach)*((NhuCau!T$432:T$436)/5))+SUMPRODUCT((NhuCau!$E$432:$E$436=$C423)*(NhuCau!T$432:T$436))),2)</f>
        <v>0</v>
      </c>
      <c r="R423" s="2">
        <f>ROUND((SUMPRODUCT((NhuCau!$E$432:$E$436=CakyQuyhoach)*((NhuCau!U$432:U$436)/10))+SUMPRODUCT((NhuCau!$E$432:$E$436=Kykehoach)*((NhuCau!U$432:U$436)/5))+SUMPRODUCT((NhuCau!$E$432:$E$436=$C423)*(NhuCau!U$432:U$436))),2)</f>
        <v>0</v>
      </c>
      <c r="S423" s="2">
        <f>ROUND((SUMPRODUCT((NhuCau!$E$432:$E$436=CakyQuyhoach)*((NhuCau!V$432:V$436)/10))+SUMPRODUCT((NhuCau!$E$432:$E$436=Kykehoach)*((NhuCau!V$432:V$436)/5))+SUMPRODUCT((NhuCau!$E$432:$E$436=$C423)*(NhuCau!V$432:V$436))),2)</f>
        <v>0</v>
      </c>
      <c r="T423" s="2">
        <f>ROUND((SUMPRODUCT((NhuCau!$E$432:$E$436=CakyQuyhoach)*((NhuCau!W$432:W$436)/10))+SUMPRODUCT((NhuCau!$E$432:$E$436=Kykehoach)*((NhuCau!W$432:W$436)/5))+SUMPRODUCT((NhuCau!$E$432:$E$436=$C423)*(NhuCau!W$432:W$436))),2)</f>
        <v>0</v>
      </c>
      <c r="U423" s="2">
        <f>ROUND((SUMPRODUCT((NhuCau!$E$432:$E$436=CakyQuyhoach)*((NhuCau!X$432:X$436)/10))+SUMPRODUCT((NhuCau!$E$432:$E$436=Kykehoach)*((NhuCau!X$432:X$436)/5))+SUMPRODUCT((NhuCau!$E$432:$E$436=$C423)*(NhuCau!X$432:X$436))),2)</f>
        <v>0</v>
      </c>
      <c r="V423" s="2">
        <f>ROUND((SUMPRODUCT((NhuCau!$E$432:$E$436=CakyQuyhoach)*((NhuCau!Y$432:Y$436)/10))+SUMPRODUCT((NhuCau!$E$432:$E$436=Kykehoach)*((NhuCau!Y$432:Y$436)/5))+SUMPRODUCT((NhuCau!$E$432:$E$436=$C423)*(NhuCau!Y$432:Y$436))),2)</f>
        <v>0</v>
      </c>
      <c r="W423" s="2">
        <f>ROUND((SUMPRODUCT((NhuCau!$E$432:$E$436=CakyQuyhoach)*((NhuCau!Z$432:Z$436)/10))+SUMPRODUCT((NhuCau!$E$432:$E$436=Kykehoach)*((NhuCau!Z$432:Z$436)/5))+SUMPRODUCT((NhuCau!$E$432:$E$436=$C423)*(NhuCau!Z$432:Z$436))),2)</f>
        <v>0</v>
      </c>
      <c r="X423" s="2">
        <f>ROUND((SUMPRODUCT((NhuCau!$E$432:$E$436=CakyQuyhoach)*((NhuCau!AA$432:AA$436)/10))+SUMPRODUCT((NhuCau!$E$432:$E$436=Kykehoach)*((NhuCau!AA$432:AA$436)/5))+SUMPRODUCT((NhuCau!$E$432:$E$436=$C423)*(NhuCau!AA$432:AA$436))),2)</f>
        <v>0</v>
      </c>
      <c r="Y423" s="2">
        <f>ROUND((SUMPRODUCT((NhuCau!$E$432:$E$436=CakyQuyhoach)*((NhuCau!AB$432:AB$436)/10))+SUMPRODUCT((NhuCau!$E$432:$E$436=Kykehoach)*((NhuCau!AB$432:AB$436)/5))+SUMPRODUCT((NhuCau!$E$432:$E$436=$C423)*(NhuCau!AB$432:AB$436))),2)</f>
        <v>0</v>
      </c>
      <c r="Z423" s="2">
        <f>ROUND((SUMPRODUCT((NhuCau!$E$432:$E$436=CakyQuyhoach)*((NhuCau!AC$432:AC$436)/10))+SUMPRODUCT((NhuCau!$E$432:$E$436=Kykehoach)*((NhuCau!AC$432:AC$436)/5))+SUMPRODUCT((NhuCau!$E$432:$E$436=$C423)*(NhuCau!AC$432:AC$436))),2)</f>
        <v>0</v>
      </c>
      <c r="AA423" s="2">
        <f>ROUND((SUMPRODUCT((NhuCau!$E$432:$E$436=CakyQuyhoach)*((NhuCau!AD$432:AD$436)/10))+SUMPRODUCT((NhuCau!$E$432:$E$436=Kykehoach)*((NhuCau!AD$432:AD$436)/5))+SUMPRODUCT((NhuCau!$E$432:$E$436=$C423)*(NhuCau!AD$432:AD$436))),2)</f>
        <v>0</v>
      </c>
      <c r="AB423" s="2">
        <f>ROUND((SUMPRODUCT((NhuCau!$E$432:$E$436=CakyQuyhoach)*((NhuCau!AE$432:AE$436)/10))+SUMPRODUCT((NhuCau!$E$432:$E$436=Kykehoach)*((NhuCau!AE$432:AE$436)/5))+SUMPRODUCT((NhuCau!$E$432:$E$436=$C423)*(NhuCau!AE$432:AE$436))),2)</f>
        <v>0</v>
      </c>
      <c r="AC423" s="2">
        <f>ROUND((SUMPRODUCT((NhuCau!$E$432:$E$436=CakyQuyhoach)*((NhuCau!AF$432:AF$436)/10))+SUMPRODUCT((NhuCau!$E$432:$E$436=Kykehoach)*((NhuCau!AF$432:AF$436)/5))+SUMPRODUCT((NhuCau!$E$432:$E$436=$C423)*(NhuCau!AF$432:AF$436))),2)</f>
        <v>0</v>
      </c>
      <c r="AD423" s="2">
        <f>ROUND((SUMPRODUCT((NhuCau!$E$432:$E$436=CakyQuyhoach)*((NhuCau!AG$432:AG$436)/10))+SUMPRODUCT((NhuCau!$E$432:$E$436=Kykehoach)*((NhuCau!AG$432:AG$436)/5))+SUMPRODUCT((NhuCau!$E$432:$E$436=$C423)*(NhuCau!AG$432:AG$436))),2)</f>
        <v>0</v>
      </c>
      <c r="AE423" s="2">
        <f>ROUND((SUMPRODUCT((NhuCau!$E$432:$E$436=CakyQuyhoach)*((NhuCau!AH$432:AH$436)/10))+SUMPRODUCT((NhuCau!$E$432:$E$436=Kykehoach)*((NhuCau!AH$432:AH$436)/5))+SUMPRODUCT((NhuCau!$E$432:$E$436=$C423)*(NhuCau!AH$432:AH$436))),2)</f>
        <v>0</v>
      </c>
      <c r="AF423" s="2">
        <f>ROUND((SUMPRODUCT((NhuCau!$E$432:$E$436=CakyQuyhoach)*((NhuCau!AI$432:AI$436)/10))+SUMPRODUCT((NhuCau!$E$432:$E$436=Kykehoach)*((NhuCau!AI$432:AI$436)/5))+SUMPRODUCT((NhuCau!$E$432:$E$436=$C423)*(NhuCau!AI$432:AI$436))),2)</f>
        <v>0</v>
      </c>
      <c r="AG423" s="2">
        <f>ROUND((SUMPRODUCT((NhuCau!$E$432:$E$436=CakyQuyhoach)*((NhuCau!AJ$432:AJ$436)/10))+SUMPRODUCT((NhuCau!$E$432:$E$436=Kykehoach)*((NhuCau!AJ$432:AJ$436)/5))+SUMPRODUCT((NhuCau!$E$432:$E$436=$C423)*(NhuCau!AJ$432:AJ$436))),2)</f>
        <v>0</v>
      </c>
      <c r="AH423" s="2">
        <f>ROUND((SUMPRODUCT((NhuCau!$E$432:$E$436=CakyQuyhoach)*((NhuCau!AK$432:AK$436)/10))+SUMPRODUCT((NhuCau!$E$432:$E$436=Kykehoach)*((NhuCau!AK$432:AK$436)/5))+SUMPRODUCT((NhuCau!$E$432:$E$436=$C423)*(NhuCau!AK$432:AK$436))),2)</f>
        <v>0</v>
      </c>
      <c r="AI423" s="2">
        <f>ROUND((SUMPRODUCT((NhuCau!$E$432:$E$436=CakyQuyhoach)*((NhuCau!AL$432:AL$436)/10))+SUMPRODUCT((NhuCau!$E$432:$E$436=Kykehoach)*((NhuCau!AL$432:AL$436)/5))+SUMPRODUCT((NhuCau!$E$432:$E$436=$C423)*(NhuCau!AL$432:AL$436))),2)</f>
        <v>0</v>
      </c>
      <c r="AJ423" s="2">
        <f>ROUND((SUMPRODUCT((NhuCau!$E$432:$E$436=CakyQuyhoach)*((NhuCau!AM$432:AM$436)/10))+SUMPRODUCT((NhuCau!$E$432:$E$436=Kykehoach)*((NhuCau!AM$432:AM$436)/5))+SUMPRODUCT((NhuCau!$E$432:$E$436=$C423)*(NhuCau!AM$432:AM$436))),2)</f>
        <v>0</v>
      </c>
      <c r="AK423" s="2">
        <f>ROUND((SUMPRODUCT((NhuCau!$E$432:$E$436=CakyQuyhoach)*((NhuCau!AN$432:AN$436)/10))+SUMPRODUCT((NhuCau!$E$432:$E$436=Kykehoach)*((NhuCau!AN$432:AN$436)/5))+SUMPRODUCT((NhuCau!$E$432:$E$436=$C423)*(NhuCau!AN$432:AN$436))),2)</f>
        <v>0</v>
      </c>
      <c r="AL423" s="2">
        <f>ROUND((SUMPRODUCT((NhuCau!$E$432:$E$436=CakyQuyhoach)*((NhuCau!AO$432:AO$436)/10))+SUMPRODUCT((NhuCau!$E$432:$E$436=Kykehoach)*((NhuCau!AO$432:AO$436)/5))+SUMPRODUCT((NhuCau!$E$432:$E$436=$C423)*(NhuCau!AO$432:AO$436))),2)</f>
        <v>0</v>
      </c>
      <c r="AM423" s="2">
        <f>ROUND((SUMPRODUCT((NhuCau!$E$432:$E$436=CakyQuyhoach)*((NhuCau!AP$432:AP$436)/10))+SUMPRODUCT((NhuCau!$E$432:$E$436=Kykehoach)*((NhuCau!AP$432:AP$436)/5))+SUMPRODUCT((NhuCau!$E$432:$E$436=$C423)*(NhuCau!AP$432:AP$436))),2)</f>
        <v>0</v>
      </c>
      <c r="AN423" s="2">
        <f>ROUND((SUMPRODUCT((NhuCau!$E$432:$E$436=CakyQuyhoach)*((NhuCau!AQ$432:AQ$436)/10))+SUMPRODUCT((NhuCau!$E$432:$E$436=Kykehoach)*((NhuCau!AQ$432:AQ$436)/5))+SUMPRODUCT((NhuCau!$E$432:$E$436=$C423)*(NhuCau!AQ$432:AQ$436))),2)</f>
        <v>0</v>
      </c>
      <c r="AO423" s="2">
        <f>ROUND((SUMPRODUCT((NhuCau!$E$432:$E$436=CakyQuyhoach)*((NhuCau!AR$432:AR$436)/10))+SUMPRODUCT((NhuCau!$E$432:$E$436=Kykehoach)*((NhuCau!AR$432:AR$436)/5))+SUMPRODUCT((NhuCau!$E$432:$E$436=$C423)*(NhuCau!AR$432:AR$436))),2)</f>
        <v>0</v>
      </c>
      <c r="AP423" s="2">
        <f>ROUND((SUMPRODUCT((NhuCau!$E$432:$E$436=CakyQuyhoach)*((NhuCau!AS$432:AS$436)/10))+SUMPRODUCT((NhuCau!$E$432:$E$436=Kykehoach)*((NhuCau!AS$432:AS$436)/5))+SUMPRODUCT((NhuCau!$E$432:$E$436=$C423)*(NhuCau!AS$432:AS$436))),2)</f>
        <v>0</v>
      </c>
      <c r="AQ423" s="2">
        <f>ROUND((SUMPRODUCT((NhuCau!$E$432:$E$436=CakyQuyhoach)*((NhuCau!AT$432:AT$436)/10))+SUMPRODUCT((NhuCau!$E$432:$E$436=Kykehoach)*((NhuCau!AT$432:AT$436)/5))+SUMPRODUCT((NhuCau!$E$432:$E$436=$C423)*(NhuCau!AT$432:AT$436))),2)</f>
        <v>0</v>
      </c>
      <c r="AR423" s="2">
        <f>ROUND((SUMPRODUCT((NhuCau!$E$432:$E$436=CakyQuyhoach)*((NhuCau!AU$432:AU$436)/10))+SUMPRODUCT((NhuCau!$E$432:$E$436=Kykehoach)*((NhuCau!AU$432:AU$436)/5))+SUMPRODUCT((NhuCau!$E$432:$E$436=$C423)*(NhuCau!AU$432:AU$436))),2)</f>
        <v>0</v>
      </c>
      <c r="AS423" s="2">
        <f>ROUND((SUMPRODUCT((NhuCau!$E$432:$E$436=CakyQuyhoach)*((NhuCau!AV$432:AV$436)/10))+SUMPRODUCT((NhuCau!$E$432:$E$436=Kykehoach)*((NhuCau!AV$432:AV$436)/5))+SUMPRODUCT((NhuCau!$E$432:$E$436=$C423)*(NhuCau!AV$432:AV$436))),2)</f>
        <v>0</v>
      </c>
      <c r="AT423" s="2">
        <f>ROUND((SUMPRODUCT((NhuCau!$E$432:$E$436=CakyQuyhoach)*((NhuCau!AW$432:AW$436)/10))+SUMPRODUCT((NhuCau!$E$432:$E$436=Kykehoach)*((NhuCau!AW$432:AW$436)/5))+SUMPRODUCT((NhuCau!$E$432:$E$436=$C423)*(NhuCau!AW$432:AW$436))),2)</f>
        <v>0</v>
      </c>
      <c r="AU423" s="2">
        <f>ROUND((SUMPRODUCT((NhuCau!$E$432:$E$436=CakyQuyhoach)*((NhuCau!AX$432:AX$436)/10))+SUMPRODUCT((NhuCau!$E$432:$E$436=Kykehoach)*((NhuCau!AX$432:AX$436)/5))+SUMPRODUCT((NhuCau!$E$432:$E$436=$C423)*(NhuCau!AX$432:AX$436))),2)</f>
        <v>0</v>
      </c>
      <c r="AV423" s="2">
        <f>ROUND((SUMPRODUCT((NhuCau!$E$432:$E$436=CakyQuyhoach)*((NhuCau!AY$432:AY$436)/10))+SUMPRODUCT((NhuCau!$E$432:$E$436=Kykehoach)*((NhuCau!AY$432:AY$436)/5))+SUMPRODUCT((NhuCau!$E$432:$E$436=$C423)*(NhuCau!AY$432:AY$436))),2)</f>
        <v>0</v>
      </c>
      <c r="AW423" s="2">
        <f>ROUND((SUMPRODUCT((NhuCau!$E$432:$E$436=CakyQuyhoach)*((NhuCau!AZ$432:AZ$436)/10))+SUMPRODUCT((NhuCau!$E$432:$E$436=Kykehoach)*((NhuCau!AZ$432:AZ$436)/5))+SUMPRODUCT((NhuCau!$E$432:$E$436=$C423)*(NhuCau!AZ$432:AZ$436))),2)</f>
        <v>0</v>
      </c>
      <c r="AX423" s="2">
        <f>ROUND((SUMPRODUCT((NhuCau!$E$432:$E$436=CakyQuyhoach)*((NhuCau!BA$432:BA$436)/10))+SUMPRODUCT((NhuCau!$E$432:$E$436=Kykehoach)*((NhuCau!BA$432:BA$436)/5))+SUMPRODUCT((NhuCau!$E$432:$E$436=$C423)*(NhuCau!BA$432:BA$436))),2)</f>
        <v>0</v>
      </c>
      <c r="AY423" s="2">
        <f>ROUND((SUMPRODUCT((NhuCau!$E$432:$E$436=CakyQuyhoach)*((NhuCau!BB$432:BB$436)/10))+SUMPRODUCT((NhuCau!$E$432:$E$436=Kykehoach)*((NhuCau!BB$432:BB$436)/5))+SUMPRODUCT((NhuCau!$E$432:$E$436=$C423)*(NhuCau!BB$432:BB$436))),2)</f>
        <v>0</v>
      </c>
      <c r="AZ423" s="2">
        <f>ROUND((SUMPRODUCT((NhuCau!$E$432:$E$436=CakyQuyhoach)*((NhuCau!BD$432:BD$436)/10))+SUMPRODUCT((NhuCau!$E$432:$E$436=Kykehoach)*((NhuCau!BD$432:BD$436)/5))+SUMPRODUCT((NhuCau!$E$432:$E$436=$C423)*(NhuCau!BD$432:BD$436))),2)</f>
        <v>0</v>
      </c>
      <c r="BA423" s="2">
        <f>ROUND((SUMPRODUCT((NhuCau!$E$432:$E$436=CakyQuyhoach)*((NhuCau!BE$432:BE$436)/10))+SUMPRODUCT((NhuCau!$E$432:$E$436=Kykehoach)*((NhuCau!BE$432:BE$436)/5))+SUMPRODUCT((NhuCau!$E$432:$E$436=$C423)*(NhuCau!BE$432:BE$436))),2)</f>
        <v>0</v>
      </c>
      <c r="BB423" s="2">
        <f>ROUND((SUMPRODUCT((NhuCau!$E$432:$E$436=CakyQuyhoach)*((NhuCau!BF$432:BF$436)/10))+SUMPRODUCT((NhuCau!$E$432:$E$436=Kykehoach)*((NhuCau!BF$432:BF$436)/5))+SUMPRODUCT((NhuCau!$E$432:$E$436=$C423)*(NhuCau!BF$432:BF$436))),2)</f>
        <v>0</v>
      </c>
      <c r="BC423" s="2">
        <f>ROUND((SUMPRODUCT((NhuCau!$E$432:$E$436=CakyQuyhoach)*((NhuCau!BG$432:BG$436)/10))+SUMPRODUCT((NhuCau!$E$432:$E$436=Kykehoach)*((NhuCau!BG$432:BG$436)/5))+SUMPRODUCT((NhuCau!$E$432:$E$436=$C423)*(NhuCau!BG$432:BG$436))),2)</f>
        <v>0</v>
      </c>
      <c r="BD423" s="2">
        <f>ROUND((SUMPRODUCT((NhuCau!$E$432:$E$436=CakyQuyhoach)*((NhuCau!BH$432:BH$436)/10))+SUMPRODUCT((NhuCau!$E$432:$E$436=Kykehoach)*((NhuCau!BH$432:BH$436)/5))+SUMPRODUCT((NhuCau!$E$432:$E$436=$C423)*(NhuCau!BH$432:BH$436))),2)</f>
        <v>0</v>
      </c>
      <c r="BE423" s="2">
        <f>ROUND((SUMPRODUCT((NhuCau!$E$432:$E$436=CakyQuyhoach)*((NhuCau!BI$432:BI$436)/10))+SUMPRODUCT((NhuCau!$E$432:$E$436=Kykehoach)*((NhuCau!BI$432:BI$436)/5))+SUMPRODUCT((NhuCau!$E$432:$E$436=$C423)*(NhuCau!BI$432:BI$436))),2)</f>
        <v>0</v>
      </c>
      <c r="BF423" s="2">
        <f>ROUND((SUMPRODUCT((NhuCau!$E$432:$E$436=CakyQuyhoach)*((NhuCau!BJ$432:BJ$436)/10))+SUMPRODUCT((NhuCau!$E$432:$E$436=Kykehoach)*((NhuCau!BJ$432:BJ$436)/5))+SUMPRODUCT((NhuCau!$E$432:$E$436=$C423)*(NhuCau!BJ$432:BJ$436))),2)</f>
        <v>0</v>
      </c>
      <c r="BG423" s="2">
        <f>ROUND((SUMPRODUCT((NhuCau!$E$432:$E$436=CakyQuyhoach)*((NhuCau!BK$432:BK$436)/10))+SUMPRODUCT((NhuCau!$E$432:$E$436=Kykehoach)*((NhuCau!BK$432:BK$436)/5))+SUMPRODUCT((NhuCau!$E$432:$E$436=$C423)*(NhuCau!BK$432:BK$436))),2)</f>
        <v>0</v>
      </c>
    </row>
    <row r="424" spans="1:59" s="1" customFormat="1" ht="16.5" customHeight="1">
      <c r="A424" s="251" t="s">
        <v>42</v>
      </c>
      <c r="B424" s="252"/>
      <c r="C424" s="253" t="str">
        <f>BANGTINH!O9</f>
        <v>Năm 2028</v>
      </c>
      <c r="D424" s="246" t="s">
        <v>41</v>
      </c>
      <c r="E424" s="255">
        <f>SUM(F424:BG424)</f>
        <v>0</v>
      </c>
      <c r="F424" s="2">
        <f>ROUND((SUMPRODUCT((NhuCau!$E$432:$E$436=CakyQuyhoach)*((NhuCau!I$432:I$436)/10))+SUMPRODUCT((NhuCau!$E$432:$E$436=Kykehoach)*((NhuCau!I$432:I$436)/5))+SUMPRODUCT((NhuCau!$E$432:$E$436=$C424)*(NhuCau!I$432:I$436))),2)</f>
        <v>0</v>
      </c>
      <c r="G424" s="2">
        <f>ROUND((SUMPRODUCT((NhuCau!$E$432:$E$436=CakyQuyhoach)*((NhuCau!J$432:J$436)/10))+SUMPRODUCT((NhuCau!$E$432:$E$436=Kykehoach)*((NhuCau!J$432:J$436)/5))+SUMPRODUCT((NhuCau!$E$432:$E$436=$C424)*(NhuCau!J$432:J$436))),2)</f>
        <v>0</v>
      </c>
      <c r="H424" s="2">
        <f>ROUND((SUMPRODUCT((NhuCau!$E$432:$E$436=CakyQuyhoach)*((NhuCau!K$432:K$436)/10))+SUMPRODUCT((NhuCau!$E$432:$E$436=Kykehoach)*((NhuCau!K$432:K$436)/5))+SUMPRODUCT((NhuCau!$E$432:$E$436=$C424)*(NhuCau!K$432:K$436))),2)</f>
        <v>0</v>
      </c>
      <c r="I424" s="2">
        <f>ROUND((SUMPRODUCT((NhuCau!$E$432:$E$436=CakyQuyhoach)*((NhuCau!L$432:L$436)/10))+SUMPRODUCT((NhuCau!$E$432:$E$436=Kykehoach)*((NhuCau!L$432:L$436)/5))+SUMPRODUCT((NhuCau!$E$432:$E$436=$C424)*(NhuCau!L$432:L$436))),2)</f>
        <v>0</v>
      </c>
      <c r="J424" s="2">
        <f>ROUND((SUMPRODUCT((NhuCau!$E$432:$E$436=CakyQuyhoach)*((NhuCau!M$432:M$436)/10))+SUMPRODUCT((NhuCau!$E$432:$E$436=Kykehoach)*((NhuCau!M$432:M$436)/5))+SUMPRODUCT((NhuCau!$E$432:$E$436=$C424)*(NhuCau!M$432:M$436))),2)</f>
        <v>0</v>
      </c>
      <c r="K424" s="2">
        <f>ROUND((SUMPRODUCT((NhuCau!$E$432:$E$436=CakyQuyhoach)*((NhuCau!N$432:N$436)/10))+SUMPRODUCT((NhuCau!$E$432:$E$436=Kykehoach)*((NhuCau!N$432:N$436)/5))+SUMPRODUCT((NhuCau!$E$432:$E$436=$C424)*(NhuCau!N$432:N$436))),2)</f>
        <v>0</v>
      </c>
      <c r="L424" s="2">
        <f>ROUND((SUMPRODUCT((NhuCau!$E$432:$E$436=CakyQuyhoach)*((NhuCau!O$432:O$436)/10))+SUMPRODUCT((NhuCau!$E$432:$E$436=Kykehoach)*((NhuCau!O$432:O$436)/5))+SUMPRODUCT((NhuCau!$E$432:$E$436=$C424)*(NhuCau!O$432:O$436))),2)</f>
        <v>0</v>
      </c>
      <c r="M424" s="2">
        <f>ROUND((SUMPRODUCT((NhuCau!$E$432:$E$436=CakyQuyhoach)*((NhuCau!P$432:P$436)/10))+SUMPRODUCT((NhuCau!$E$432:$E$436=Kykehoach)*((NhuCau!P$432:P$436)/5))+SUMPRODUCT((NhuCau!$E$432:$E$436=$C424)*(NhuCau!P$432:P$436))),2)</f>
        <v>0</v>
      </c>
      <c r="N424" s="2">
        <f>ROUND((SUMPRODUCT((NhuCau!$E$432:$E$436=CakyQuyhoach)*((NhuCau!Q$432:Q$436)/10))+SUMPRODUCT((NhuCau!$E$432:$E$436=Kykehoach)*((NhuCau!Q$432:Q$436)/5))+SUMPRODUCT((NhuCau!$E$432:$E$436=$C424)*(NhuCau!Q$432:Q$436))),2)</f>
        <v>0</v>
      </c>
      <c r="O424" s="2">
        <f>ROUND((SUMPRODUCT((NhuCau!$E$432:$E$436=CakyQuyhoach)*((NhuCau!R$432:R$436)/10))+SUMPRODUCT((NhuCau!$E$432:$E$436=Kykehoach)*((NhuCau!R$432:R$436)/5))+SUMPRODUCT((NhuCau!$E$432:$E$436=$C424)*(NhuCau!R$432:R$436))),2)</f>
        <v>0</v>
      </c>
      <c r="P424" s="2">
        <f>ROUND((SUMPRODUCT((NhuCau!$E$432:$E$436=CakyQuyhoach)*((NhuCau!S$432:S$436)/10))+SUMPRODUCT((NhuCau!$E$432:$E$436=Kykehoach)*((NhuCau!S$432:S$436)/5))+SUMPRODUCT((NhuCau!$E$432:$E$436=$C424)*(NhuCau!S$432:S$436))),2)</f>
        <v>0</v>
      </c>
      <c r="Q424" s="2">
        <f>ROUND((SUMPRODUCT((NhuCau!$E$432:$E$436=CakyQuyhoach)*((NhuCau!T$432:T$436)/10))+SUMPRODUCT((NhuCau!$E$432:$E$436=Kykehoach)*((NhuCau!T$432:T$436)/5))+SUMPRODUCT((NhuCau!$E$432:$E$436=$C424)*(NhuCau!T$432:T$436))),2)</f>
        <v>0</v>
      </c>
      <c r="R424" s="2">
        <f>ROUND((SUMPRODUCT((NhuCau!$E$432:$E$436=CakyQuyhoach)*((NhuCau!U$432:U$436)/10))+SUMPRODUCT((NhuCau!$E$432:$E$436=Kykehoach)*((NhuCau!U$432:U$436)/5))+SUMPRODUCT((NhuCau!$E$432:$E$436=$C424)*(NhuCau!U$432:U$436))),2)</f>
        <v>0</v>
      </c>
      <c r="S424" s="2">
        <f>ROUND((SUMPRODUCT((NhuCau!$E$432:$E$436=CakyQuyhoach)*((NhuCau!V$432:V$436)/10))+SUMPRODUCT((NhuCau!$E$432:$E$436=Kykehoach)*((NhuCau!V$432:V$436)/5))+SUMPRODUCT((NhuCau!$E$432:$E$436=$C424)*(NhuCau!V$432:V$436))),2)</f>
        <v>0</v>
      </c>
      <c r="T424" s="2">
        <f>ROUND((SUMPRODUCT((NhuCau!$E$432:$E$436=CakyQuyhoach)*((NhuCau!W$432:W$436)/10))+SUMPRODUCT((NhuCau!$E$432:$E$436=Kykehoach)*((NhuCau!W$432:W$436)/5))+SUMPRODUCT((NhuCau!$E$432:$E$436=$C424)*(NhuCau!W$432:W$436))),2)</f>
        <v>0</v>
      </c>
      <c r="U424" s="2">
        <f>ROUND((SUMPRODUCT((NhuCau!$E$432:$E$436=CakyQuyhoach)*((NhuCau!X$432:X$436)/10))+SUMPRODUCT((NhuCau!$E$432:$E$436=Kykehoach)*((NhuCau!X$432:X$436)/5))+SUMPRODUCT((NhuCau!$E$432:$E$436=$C424)*(NhuCau!X$432:X$436))),2)</f>
        <v>0</v>
      </c>
      <c r="V424" s="2">
        <f>ROUND((SUMPRODUCT((NhuCau!$E$432:$E$436=CakyQuyhoach)*((NhuCau!Y$432:Y$436)/10))+SUMPRODUCT((NhuCau!$E$432:$E$436=Kykehoach)*((NhuCau!Y$432:Y$436)/5))+SUMPRODUCT((NhuCau!$E$432:$E$436=$C424)*(NhuCau!Y$432:Y$436))),2)</f>
        <v>0</v>
      </c>
      <c r="W424" s="2">
        <f>ROUND((SUMPRODUCT((NhuCau!$E$432:$E$436=CakyQuyhoach)*((NhuCau!Z$432:Z$436)/10))+SUMPRODUCT((NhuCau!$E$432:$E$436=Kykehoach)*((NhuCau!Z$432:Z$436)/5))+SUMPRODUCT((NhuCau!$E$432:$E$436=$C424)*(NhuCau!Z$432:Z$436))),2)</f>
        <v>0</v>
      </c>
      <c r="X424" s="2">
        <f>ROUND((SUMPRODUCT((NhuCau!$E$432:$E$436=CakyQuyhoach)*((NhuCau!AA$432:AA$436)/10))+SUMPRODUCT((NhuCau!$E$432:$E$436=Kykehoach)*((NhuCau!AA$432:AA$436)/5))+SUMPRODUCT((NhuCau!$E$432:$E$436=$C424)*(NhuCau!AA$432:AA$436))),2)</f>
        <v>0</v>
      </c>
      <c r="Y424" s="2">
        <f>ROUND((SUMPRODUCT((NhuCau!$E$432:$E$436=CakyQuyhoach)*((NhuCau!AB$432:AB$436)/10))+SUMPRODUCT((NhuCau!$E$432:$E$436=Kykehoach)*((NhuCau!AB$432:AB$436)/5))+SUMPRODUCT((NhuCau!$E$432:$E$436=$C424)*(NhuCau!AB$432:AB$436))),2)</f>
        <v>0</v>
      </c>
      <c r="Z424" s="2">
        <f>ROUND((SUMPRODUCT((NhuCau!$E$432:$E$436=CakyQuyhoach)*((NhuCau!AC$432:AC$436)/10))+SUMPRODUCT((NhuCau!$E$432:$E$436=Kykehoach)*((NhuCau!AC$432:AC$436)/5))+SUMPRODUCT((NhuCau!$E$432:$E$436=$C424)*(NhuCau!AC$432:AC$436))),2)</f>
        <v>0</v>
      </c>
      <c r="AA424" s="2">
        <f>ROUND((SUMPRODUCT((NhuCau!$E$432:$E$436=CakyQuyhoach)*((NhuCau!AD$432:AD$436)/10))+SUMPRODUCT((NhuCau!$E$432:$E$436=Kykehoach)*((NhuCau!AD$432:AD$436)/5))+SUMPRODUCT((NhuCau!$E$432:$E$436=$C424)*(NhuCau!AD$432:AD$436))),2)</f>
        <v>0</v>
      </c>
      <c r="AB424" s="2">
        <f>ROUND((SUMPRODUCT((NhuCau!$E$432:$E$436=CakyQuyhoach)*((NhuCau!AE$432:AE$436)/10))+SUMPRODUCT((NhuCau!$E$432:$E$436=Kykehoach)*((NhuCau!AE$432:AE$436)/5))+SUMPRODUCT((NhuCau!$E$432:$E$436=$C424)*(NhuCau!AE$432:AE$436))),2)</f>
        <v>0</v>
      </c>
      <c r="AC424" s="2">
        <f>ROUND((SUMPRODUCT((NhuCau!$E$432:$E$436=CakyQuyhoach)*((NhuCau!AF$432:AF$436)/10))+SUMPRODUCT((NhuCau!$E$432:$E$436=Kykehoach)*((NhuCau!AF$432:AF$436)/5))+SUMPRODUCT((NhuCau!$E$432:$E$436=$C424)*(NhuCau!AF$432:AF$436))),2)</f>
        <v>0</v>
      </c>
      <c r="AD424" s="2">
        <f>ROUND((SUMPRODUCT((NhuCau!$E$432:$E$436=CakyQuyhoach)*((NhuCau!AG$432:AG$436)/10))+SUMPRODUCT((NhuCau!$E$432:$E$436=Kykehoach)*((NhuCau!AG$432:AG$436)/5))+SUMPRODUCT((NhuCau!$E$432:$E$436=$C424)*(NhuCau!AG$432:AG$436))),2)</f>
        <v>0</v>
      </c>
      <c r="AE424" s="2">
        <f>ROUND((SUMPRODUCT((NhuCau!$E$432:$E$436=CakyQuyhoach)*((NhuCau!AH$432:AH$436)/10))+SUMPRODUCT((NhuCau!$E$432:$E$436=Kykehoach)*((NhuCau!AH$432:AH$436)/5))+SUMPRODUCT((NhuCau!$E$432:$E$436=$C424)*(NhuCau!AH$432:AH$436))),2)</f>
        <v>0</v>
      </c>
      <c r="AF424" s="2">
        <f>ROUND((SUMPRODUCT((NhuCau!$E$432:$E$436=CakyQuyhoach)*((NhuCau!AI$432:AI$436)/10))+SUMPRODUCT((NhuCau!$E$432:$E$436=Kykehoach)*((NhuCau!AI$432:AI$436)/5))+SUMPRODUCT((NhuCau!$E$432:$E$436=$C424)*(NhuCau!AI$432:AI$436))),2)</f>
        <v>0</v>
      </c>
      <c r="AG424" s="2">
        <f>ROUND((SUMPRODUCT((NhuCau!$E$432:$E$436=CakyQuyhoach)*((NhuCau!AJ$432:AJ$436)/10))+SUMPRODUCT((NhuCau!$E$432:$E$436=Kykehoach)*((NhuCau!AJ$432:AJ$436)/5))+SUMPRODUCT((NhuCau!$E$432:$E$436=$C424)*(NhuCau!AJ$432:AJ$436))),2)</f>
        <v>0</v>
      </c>
      <c r="AH424" s="2">
        <f>ROUND((SUMPRODUCT((NhuCau!$E$432:$E$436=CakyQuyhoach)*((NhuCau!AK$432:AK$436)/10))+SUMPRODUCT((NhuCau!$E$432:$E$436=Kykehoach)*((NhuCau!AK$432:AK$436)/5))+SUMPRODUCT((NhuCau!$E$432:$E$436=$C424)*(NhuCau!AK$432:AK$436))),2)</f>
        <v>0</v>
      </c>
      <c r="AI424" s="2">
        <f>ROUND((SUMPRODUCT((NhuCau!$E$432:$E$436=CakyQuyhoach)*((NhuCau!AL$432:AL$436)/10))+SUMPRODUCT((NhuCau!$E$432:$E$436=Kykehoach)*((NhuCau!AL$432:AL$436)/5))+SUMPRODUCT((NhuCau!$E$432:$E$436=$C424)*(NhuCau!AL$432:AL$436))),2)</f>
        <v>0</v>
      </c>
      <c r="AJ424" s="2">
        <f>ROUND((SUMPRODUCT((NhuCau!$E$432:$E$436=CakyQuyhoach)*((NhuCau!AM$432:AM$436)/10))+SUMPRODUCT((NhuCau!$E$432:$E$436=Kykehoach)*((NhuCau!AM$432:AM$436)/5))+SUMPRODUCT((NhuCau!$E$432:$E$436=$C424)*(NhuCau!AM$432:AM$436))),2)</f>
        <v>0</v>
      </c>
      <c r="AK424" s="2">
        <f>ROUND((SUMPRODUCT((NhuCau!$E$432:$E$436=CakyQuyhoach)*((NhuCau!AN$432:AN$436)/10))+SUMPRODUCT((NhuCau!$E$432:$E$436=Kykehoach)*((NhuCau!AN$432:AN$436)/5))+SUMPRODUCT((NhuCau!$E$432:$E$436=$C424)*(NhuCau!AN$432:AN$436))),2)</f>
        <v>0</v>
      </c>
      <c r="AL424" s="2">
        <f>ROUND((SUMPRODUCT((NhuCau!$E$432:$E$436=CakyQuyhoach)*((NhuCau!AO$432:AO$436)/10))+SUMPRODUCT((NhuCau!$E$432:$E$436=Kykehoach)*((NhuCau!AO$432:AO$436)/5))+SUMPRODUCT((NhuCau!$E$432:$E$436=$C424)*(NhuCau!AO$432:AO$436))),2)</f>
        <v>0</v>
      </c>
      <c r="AM424" s="2">
        <f>ROUND((SUMPRODUCT((NhuCau!$E$432:$E$436=CakyQuyhoach)*((NhuCau!AP$432:AP$436)/10))+SUMPRODUCT((NhuCau!$E$432:$E$436=Kykehoach)*((NhuCau!AP$432:AP$436)/5))+SUMPRODUCT((NhuCau!$E$432:$E$436=$C424)*(NhuCau!AP$432:AP$436))),2)</f>
        <v>0</v>
      </c>
      <c r="AN424" s="2">
        <f>ROUND((SUMPRODUCT((NhuCau!$E$432:$E$436=CakyQuyhoach)*((NhuCau!AQ$432:AQ$436)/10))+SUMPRODUCT((NhuCau!$E$432:$E$436=Kykehoach)*((NhuCau!AQ$432:AQ$436)/5))+SUMPRODUCT((NhuCau!$E$432:$E$436=$C424)*(NhuCau!AQ$432:AQ$436))),2)</f>
        <v>0</v>
      </c>
      <c r="AO424" s="2">
        <f>ROUND((SUMPRODUCT((NhuCau!$E$432:$E$436=CakyQuyhoach)*((NhuCau!AR$432:AR$436)/10))+SUMPRODUCT((NhuCau!$E$432:$E$436=Kykehoach)*((NhuCau!AR$432:AR$436)/5))+SUMPRODUCT((NhuCau!$E$432:$E$436=$C424)*(NhuCau!AR$432:AR$436))),2)</f>
        <v>0</v>
      </c>
      <c r="AP424" s="2">
        <f>ROUND((SUMPRODUCT((NhuCau!$E$432:$E$436=CakyQuyhoach)*((NhuCau!AS$432:AS$436)/10))+SUMPRODUCT((NhuCau!$E$432:$E$436=Kykehoach)*((NhuCau!AS$432:AS$436)/5))+SUMPRODUCT((NhuCau!$E$432:$E$436=$C424)*(NhuCau!AS$432:AS$436))),2)</f>
        <v>0</v>
      </c>
      <c r="AQ424" s="2">
        <f>ROUND((SUMPRODUCT((NhuCau!$E$432:$E$436=CakyQuyhoach)*((NhuCau!AT$432:AT$436)/10))+SUMPRODUCT((NhuCau!$E$432:$E$436=Kykehoach)*((NhuCau!AT$432:AT$436)/5))+SUMPRODUCT((NhuCau!$E$432:$E$436=$C424)*(NhuCau!AT$432:AT$436))),2)</f>
        <v>0</v>
      </c>
      <c r="AR424" s="2">
        <f>ROUND((SUMPRODUCT((NhuCau!$E$432:$E$436=CakyQuyhoach)*((NhuCau!AU$432:AU$436)/10))+SUMPRODUCT((NhuCau!$E$432:$E$436=Kykehoach)*((NhuCau!AU$432:AU$436)/5))+SUMPRODUCT((NhuCau!$E$432:$E$436=$C424)*(NhuCau!AU$432:AU$436))),2)</f>
        <v>0</v>
      </c>
      <c r="AS424" s="2">
        <f>ROUND((SUMPRODUCT((NhuCau!$E$432:$E$436=CakyQuyhoach)*((NhuCau!AV$432:AV$436)/10))+SUMPRODUCT((NhuCau!$E$432:$E$436=Kykehoach)*((NhuCau!AV$432:AV$436)/5))+SUMPRODUCT((NhuCau!$E$432:$E$436=$C424)*(NhuCau!AV$432:AV$436))),2)</f>
        <v>0</v>
      </c>
      <c r="AT424" s="2">
        <f>ROUND((SUMPRODUCT((NhuCau!$E$432:$E$436=CakyQuyhoach)*((NhuCau!AW$432:AW$436)/10))+SUMPRODUCT((NhuCau!$E$432:$E$436=Kykehoach)*((NhuCau!AW$432:AW$436)/5))+SUMPRODUCT((NhuCau!$E$432:$E$436=$C424)*(NhuCau!AW$432:AW$436))),2)</f>
        <v>0</v>
      </c>
      <c r="AU424" s="2">
        <f>ROUND((SUMPRODUCT((NhuCau!$E$432:$E$436=CakyQuyhoach)*((NhuCau!AX$432:AX$436)/10))+SUMPRODUCT((NhuCau!$E$432:$E$436=Kykehoach)*((NhuCau!AX$432:AX$436)/5))+SUMPRODUCT((NhuCau!$E$432:$E$436=$C424)*(NhuCau!AX$432:AX$436))),2)</f>
        <v>0</v>
      </c>
      <c r="AV424" s="2">
        <f>ROUND((SUMPRODUCT((NhuCau!$E$432:$E$436=CakyQuyhoach)*((NhuCau!AY$432:AY$436)/10))+SUMPRODUCT((NhuCau!$E$432:$E$436=Kykehoach)*((NhuCau!AY$432:AY$436)/5))+SUMPRODUCT((NhuCau!$E$432:$E$436=$C424)*(NhuCau!AY$432:AY$436))),2)</f>
        <v>0</v>
      </c>
      <c r="AW424" s="2">
        <f>ROUND((SUMPRODUCT((NhuCau!$E$432:$E$436=CakyQuyhoach)*((NhuCau!AZ$432:AZ$436)/10))+SUMPRODUCT((NhuCau!$E$432:$E$436=Kykehoach)*((NhuCau!AZ$432:AZ$436)/5))+SUMPRODUCT((NhuCau!$E$432:$E$436=$C424)*(NhuCau!AZ$432:AZ$436))),2)</f>
        <v>0</v>
      </c>
      <c r="AX424" s="2">
        <f>ROUND((SUMPRODUCT((NhuCau!$E$432:$E$436=CakyQuyhoach)*((NhuCau!BA$432:BA$436)/10))+SUMPRODUCT((NhuCau!$E$432:$E$436=Kykehoach)*((NhuCau!BA$432:BA$436)/5))+SUMPRODUCT((NhuCau!$E$432:$E$436=$C424)*(NhuCau!BA$432:BA$436))),2)</f>
        <v>0</v>
      </c>
      <c r="AY424" s="2">
        <f>ROUND((SUMPRODUCT((NhuCau!$E$432:$E$436=CakyQuyhoach)*((NhuCau!BB$432:BB$436)/10))+SUMPRODUCT((NhuCau!$E$432:$E$436=Kykehoach)*((NhuCau!BB$432:BB$436)/5))+SUMPRODUCT((NhuCau!$E$432:$E$436=$C424)*(NhuCau!BB$432:BB$436))),2)</f>
        <v>0</v>
      </c>
      <c r="AZ424" s="2">
        <f>ROUND((SUMPRODUCT((NhuCau!$E$432:$E$436=CakyQuyhoach)*((NhuCau!BD$432:BD$436)/10))+SUMPRODUCT((NhuCau!$E$432:$E$436=Kykehoach)*((NhuCau!BD$432:BD$436)/5))+SUMPRODUCT((NhuCau!$E$432:$E$436=$C424)*(NhuCau!BD$432:BD$436))),2)</f>
        <v>0</v>
      </c>
      <c r="BA424" s="2">
        <f>ROUND((SUMPRODUCT((NhuCau!$E$432:$E$436=CakyQuyhoach)*((NhuCau!BE$432:BE$436)/10))+SUMPRODUCT((NhuCau!$E$432:$E$436=Kykehoach)*((NhuCau!BE$432:BE$436)/5))+SUMPRODUCT((NhuCau!$E$432:$E$436=$C424)*(NhuCau!BE$432:BE$436))),2)</f>
        <v>0</v>
      </c>
      <c r="BB424" s="2">
        <f>ROUND((SUMPRODUCT((NhuCau!$E$432:$E$436=CakyQuyhoach)*((NhuCau!BF$432:BF$436)/10))+SUMPRODUCT((NhuCau!$E$432:$E$436=Kykehoach)*((NhuCau!BF$432:BF$436)/5))+SUMPRODUCT((NhuCau!$E$432:$E$436=$C424)*(NhuCau!BF$432:BF$436))),2)</f>
        <v>0</v>
      </c>
      <c r="BC424" s="2">
        <f>ROUND((SUMPRODUCT((NhuCau!$E$432:$E$436=CakyQuyhoach)*((NhuCau!BG$432:BG$436)/10))+SUMPRODUCT((NhuCau!$E$432:$E$436=Kykehoach)*((NhuCau!BG$432:BG$436)/5))+SUMPRODUCT((NhuCau!$E$432:$E$436=$C424)*(NhuCau!BG$432:BG$436))),2)</f>
        <v>0</v>
      </c>
      <c r="BD424" s="2">
        <f>ROUND((SUMPRODUCT((NhuCau!$E$432:$E$436=CakyQuyhoach)*((NhuCau!BH$432:BH$436)/10))+SUMPRODUCT((NhuCau!$E$432:$E$436=Kykehoach)*((NhuCau!BH$432:BH$436)/5))+SUMPRODUCT((NhuCau!$E$432:$E$436=$C424)*(NhuCau!BH$432:BH$436))),2)</f>
        <v>0</v>
      </c>
      <c r="BE424" s="2">
        <f>ROUND((SUMPRODUCT((NhuCau!$E$432:$E$436=CakyQuyhoach)*((NhuCau!BI$432:BI$436)/10))+SUMPRODUCT((NhuCau!$E$432:$E$436=Kykehoach)*((NhuCau!BI$432:BI$436)/5))+SUMPRODUCT((NhuCau!$E$432:$E$436=$C424)*(NhuCau!BI$432:BI$436))),2)</f>
        <v>0</v>
      </c>
      <c r="BF424" s="2">
        <f>ROUND((SUMPRODUCT((NhuCau!$E$432:$E$436=CakyQuyhoach)*((NhuCau!BJ$432:BJ$436)/10))+SUMPRODUCT((NhuCau!$E$432:$E$436=Kykehoach)*((NhuCau!BJ$432:BJ$436)/5))+SUMPRODUCT((NhuCau!$E$432:$E$436=$C424)*(NhuCau!BJ$432:BJ$436))),2)</f>
        <v>0</v>
      </c>
      <c r="BG424" s="2">
        <f>ROUND((SUMPRODUCT((NhuCau!$E$432:$E$436=CakyQuyhoach)*((NhuCau!BK$432:BK$436)/10))+SUMPRODUCT((NhuCau!$E$432:$E$436=Kykehoach)*((NhuCau!BK$432:BK$436)/5))+SUMPRODUCT((NhuCau!$E$432:$E$436=$C424)*(NhuCau!BK$432:BK$436))),2)</f>
        <v>0</v>
      </c>
    </row>
    <row r="425" spans="1:59" s="1" customFormat="1" ht="16.5" customHeight="1">
      <c r="A425" s="251" t="s">
        <v>42</v>
      </c>
      <c r="B425" s="252"/>
      <c r="C425" s="253" t="str">
        <f>BANGTINH!O10</f>
        <v>Năm 2029</v>
      </c>
      <c r="D425" s="246" t="s">
        <v>41</v>
      </c>
      <c r="E425" s="255">
        <f>SUM(F425:BG425)</f>
        <v>0</v>
      </c>
      <c r="F425" s="2">
        <f>ROUND((SUMPRODUCT((NhuCau!$E$432:$E$436=CakyQuyhoach)*((NhuCau!I$432:I$436)/10))+SUMPRODUCT((NhuCau!$E$432:$E$436=Kykehoach)*((NhuCau!I$432:I$436)/5))+SUMPRODUCT((NhuCau!$E$432:$E$436=$C425)*(NhuCau!I$432:I$436))),2)</f>
        <v>0</v>
      </c>
      <c r="G425" s="2">
        <f>ROUND((SUMPRODUCT((NhuCau!$E$432:$E$436=CakyQuyhoach)*((NhuCau!J$432:J$436)/10))+SUMPRODUCT((NhuCau!$E$432:$E$436=Kykehoach)*((NhuCau!J$432:J$436)/5))+SUMPRODUCT((NhuCau!$E$432:$E$436=$C425)*(NhuCau!J$432:J$436))),2)</f>
        <v>0</v>
      </c>
      <c r="H425" s="2">
        <f>ROUND((SUMPRODUCT((NhuCau!$E$432:$E$436=CakyQuyhoach)*((NhuCau!K$432:K$436)/10))+SUMPRODUCT((NhuCau!$E$432:$E$436=Kykehoach)*((NhuCau!K$432:K$436)/5))+SUMPRODUCT((NhuCau!$E$432:$E$436=$C425)*(NhuCau!K$432:K$436))),2)</f>
        <v>0</v>
      </c>
      <c r="I425" s="2">
        <f>ROUND((SUMPRODUCT((NhuCau!$E$432:$E$436=CakyQuyhoach)*((NhuCau!L$432:L$436)/10))+SUMPRODUCT((NhuCau!$E$432:$E$436=Kykehoach)*((NhuCau!L$432:L$436)/5))+SUMPRODUCT((NhuCau!$E$432:$E$436=$C425)*(NhuCau!L$432:L$436))),2)</f>
        <v>0</v>
      </c>
      <c r="J425" s="2">
        <f>ROUND((SUMPRODUCT((NhuCau!$E$432:$E$436=CakyQuyhoach)*((NhuCau!M$432:M$436)/10))+SUMPRODUCT((NhuCau!$E$432:$E$436=Kykehoach)*((NhuCau!M$432:M$436)/5))+SUMPRODUCT((NhuCau!$E$432:$E$436=$C425)*(NhuCau!M$432:M$436))),2)</f>
        <v>0</v>
      </c>
      <c r="K425" s="2">
        <f>ROUND((SUMPRODUCT((NhuCau!$E$432:$E$436=CakyQuyhoach)*((NhuCau!N$432:N$436)/10))+SUMPRODUCT((NhuCau!$E$432:$E$436=Kykehoach)*((NhuCau!N$432:N$436)/5))+SUMPRODUCT((NhuCau!$E$432:$E$436=$C425)*(NhuCau!N$432:N$436))),2)</f>
        <v>0</v>
      </c>
      <c r="L425" s="2">
        <f>ROUND((SUMPRODUCT((NhuCau!$E$432:$E$436=CakyQuyhoach)*((NhuCau!O$432:O$436)/10))+SUMPRODUCT((NhuCau!$E$432:$E$436=Kykehoach)*((NhuCau!O$432:O$436)/5))+SUMPRODUCT((NhuCau!$E$432:$E$436=$C425)*(NhuCau!O$432:O$436))),2)</f>
        <v>0</v>
      </c>
      <c r="M425" s="2">
        <f>ROUND((SUMPRODUCT((NhuCau!$E$432:$E$436=CakyQuyhoach)*((NhuCau!P$432:P$436)/10))+SUMPRODUCT((NhuCau!$E$432:$E$436=Kykehoach)*((NhuCau!P$432:P$436)/5))+SUMPRODUCT((NhuCau!$E$432:$E$436=$C425)*(NhuCau!P$432:P$436))),2)</f>
        <v>0</v>
      </c>
      <c r="N425" s="2">
        <f>ROUND((SUMPRODUCT((NhuCau!$E$432:$E$436=CakyQuyhoach)*((NhuCau!Q$432:Q$436)/10))+SUMPRODUCT((NhuCau!$E$432:$E$436=Kykehoach)*((NhuCau!Q$432:Q$436)/5))+SUMPRODUCT((NhuCau!$E$432:$E$436=$C425)*(NhuCau!Q$432:Q$436))),2)</f>
        <v>0</v>
      </c>
      <c r="O425" s="2">
        <f>ROUND((SUMPRODUCT((NhuCau!$E$432:$E$436=CakyQuyhoach)*((NhuCau!R$432:R$436)/10))+SUMPRODUCT((NhuCau!$E$432:$E$436=Kykehoach)*((NhuCau!R$432:R$436)/5))+SUMPRODUCT((NhuCau!$E$432:$E$436=$C425)*(NhuCau!R$432:R$436))),2)</f>
        <v>0</v>
      </c>
      <c r="P425" s="2">
        <f>ROUND((SUMPRODUCT((NhuCau!$E$432:$E$436=CakyQuyhoach)*((NhuCau!S$432:S$436)/10))+SUMPRODUCT((NhuCau!$E$432:$E$436=Kykehoach)*((NhuCau!S$432:S$436)/5))+SUMPRODUCT((NhuCau!$E$432:$E$436=$C425)*(NhuCau!S$432:S$436))),2)</f>
        <v>0</v>
      </c>
      <c r="Q425" s="2">
        <f>ROUND((SUMPRODUCT((NhuCau!$E$432:$E$436=CakyQuyhoach)*((NhuCau!T$432:T$436)/10))+SUMPRODUCT((NhuCau!$E$432:$E$436=Kykehoach)*((NhuCau!T$432:T$436)/5))+SUMPRODUCT((NhuCau!$E$432:$E$436=$C425)*(NhuCau!T$432:T$436))),2)</f>
        <v>0</v>
      </c>
      <c r="R425" s="2">
        <f>ROUND((SUMPRODUCT((NhuCau!$E$432:$E$436=CakyQuyhoach)*((NhuCau!U$432:U$436)/10))+SUMPRODUCT((NhuCau!$E$432:$E$436=Kykehoach)*((NhuCau!U$432:U$436)/5))+SUMPRODUCT((NhuCau!$E$432:$E$436=$C425)*(NhuCau!U$432:U$436))),2)</f>
        <v>0</v>
      </c>
      <c r="S425" s="2">
        <f>ROUND((SUMPRODUCT((NhuCau!$E$432:$E$436=CakyQuyhoach)*((NhuCau!V$432:V$436)/10))+SUMPRODUCT((NhuCau!$E$432:$E$436=Kykehoach)*((NhuCau!V$432:V$436)/5))+SUMPRODUCT((NhuCau!$E$432:$E$436=$C425)*(NhuCau!V$432:V$436))),2)</f>
        <v>0</v>
      </c>
      <c r="T425" s="2">
        <f>ROUND((SUMPRODUCT((NhuCau!$E$432:$E$436=CakyQuyhoach)*((NhuCau!W$432:W$436)/10))+SUMPRODUCT((NhuCau!$E$432:$E$436=Kykehoach)*((NhuCau!W$432:W$436)/5))+SUMPRODUCT((NhuCau!$E$432:$E$436=$C425)*(NhuCau!W$432:W$436))),2)</f>
        <v>0</v>
      </c>
      <c r="U425" s="2">
        <f>ROUND((SUMPRODUCT((NhuCau!$E$432:$E$436=CakyQuyhoach)*((NhuCau!X$432:X$436)/10))+SUMPRODUCT((NhuCau!$E$432:$E$436=Kykehoach)*((NhuCau!X$432:X$436)/5))+SUMPRODUCT((NhuCau!$E$432:$E$436=$C425)*(NhuCau!X$432:X$436))),2)</f>
        <v>0</v>
      </c>
      <c r="V425" s="2">
        <f>ROUND((SUMPRODUCT((NhuCau!$E$432:$E$436=CakyQuyhoach)*((NhuCau!Y$432:Y$436)/10))+SUMPRODUCT((NhuCau!$E$432:$E$436=Kykehoach)*((NhuCau!Y$432:Y$436)/5))+SUMPRODUCT((NhuCau!$E$432:$E$436=$C425)*(NhuCau!Y$432:Y$436))),2)</f>
        <v>0</v>
      </c>
      <c r="W425" s="2">
        <f>ROUND((SUMPRODUCT((NhuCau!$E$432:$E$436=CakyQuyhoach)*((NhuCau!Z$432:Z$436)/10))+SUMPRODUCT((NhuCau!$E$432:$E$436=Kykehoach)*((NhuCau!Z$432:Z$436)/5))+SUMPRODUCT((NhuCau!$E$432:$E$436=$C425)*(NhuCau!Z$432:Z$436))),2)</f>
        <v>0</v>
      </c>
      <c r="X425" s="2">
        <f>ROUND((SUMPRODUCT((NhuCau!$E$432:$E$436=CakyQuyhoach)*((NhuCau!AA$432:AA$436)/10))+SUMPRODUCT((NhuCau!$E$432:$E$436=Kykehoach)*((NhuCau!AA$432:AA$436)/5))+SUMPRODUCT((NhuCau!$E$432:$E$436=$C425)*(NhuCau!AA$432:AA$436))),2)</f>
        <v>0</v>
      </c>
      <c r="Y425" s="2">
        <f>ROUND((SUMPRODUCT((NhuCau!$E$432:$E$436=CakyQuyhoach)*((NhuCau!AB$432:AB$436)/10))+SUMPRODUCT((NhuCau!$E$432:$E$436=Kykehoach)*((NhuCau!AB$432:AB$436)/5))+SUMPRODUCT((NhuCau!$E$432:$E$436=$C425)*(NhuCau!AB$432:AB$436))),2)</f>
        <v>0</v>
      </c>
      <c r="Z425" s="2">
        <f>ROUND((SUMPRODUCT((NhuCau!$E$432:$E$436=CakyQuyhoach)*((NhuCau!AC$432:AC$436)/10))+SUMPRODUCT((NhuCau!$E$432:$E$436=Kykehoach)*((NhuCau!AC$432:AC$436)/5))+SUMPRODUCT((NhuCau!$E$432:$E$436=$C425)*(NhuCau!AC$432:AC$436))),2)</f>
        <v>0</v>
      </c>
      <c r="AA425" s="2">
        <f>ROUND((SUMPRODUCT((NhuCau!$E$432:$E$436=CakyQuyhoach)*((NhuCau!AD$432:AD$436)/10))+SUMPRODUCT((NhuCau!$E$432:$E$436=Kykehoach)*((NhuCau!AD$432:AD$436)/5))+SUMPRODUCT((NhuCau!$E$432:$E$436=$C425)*(NhuCau!AD$432:AD$436))),2)</f>
        <v>0</v>
      </c>
      <c r="AB425" s="2">
        <f>ROUND((SUMPRODUCT((NhuCau!$E$432:$E$436=CakyQuyhoach)*((NhuCau!AE$432:AE$436)/10))+SUMPRODUCT((NhuCau!$E$432:$E$436=Kykehoach)*((NhuCau!AE$432:AE$436)/5))+SUMPRODUCT((NhuCau!$E$432:$E$436=$C425)*(NhuCau!AE$432:AE$436))),2)</f>
        <v>0</v>
      </c>
      <c r="AC425" s="2">
        <f>ROUND((SUMPRODUCT((NhuCau!$E$432:$E$436=CakyQuyhoach)*((NhuCau!AF$432:AF$436)/10))+SUMPRODUCT((NhuCau!$E$432:$E$436=Kykehoach)*((NhuCau!AF$432:AF$436)/5))+SUMPRODUCT((NhuCau!$E$432:$E$436=$C425)*(NhuCau!AF$432:AF$436))),2)</f>
        <v>0</v>
      </c>
      <c r="AD425" s="2">
        <f>ROUND((SUMPRODUCT((NhuCau!$E$432:$E$436=CakyQuyhoach)*((NhuCau!AG$432:AG$436)/10))+SUMPRODUCT((NhuCau!$E$432:$E$436=Kykehoach)*((NhuCau!AG$432:AG$436)/5))+SUMPRODUCT((NhuCau!$E$432:$E$436=$C425)*(NhuCau!AG$432:AG$436))),2)</f>
        <v>0</v>
      </c>
      <c r="AE425" s="2">
        <f>ROUND((SUMPRODUCT((NhuCau!$E$432:$E$436=CakyQuyhoach)*((NhuCau!AH$432:AH$436)/10))+SUMPRODUCT((NhuCau!$E$432:$E$436=Kykehoach)*((NhuCau!AH$432:AH$436)/5))+SUMPRODUCT((NhuCau!$E$432:$E$436=$C425)*(NhuCau!AH$432:AH$436))),2)</f>
        <v>0</v>
      </c>
      <c r="AF425" s="2">
        <f>ROUND((SUMPRODUCT((NhuCau!$E$432:$E$436=CakyQuyhoach)*((NhuCau!AI$432:AI$436)/10))+SUMPRODUCT((NhuCau!$E$432:$E$436=Kykehoach)*((NhuCau!AI$432:AI$436)/5))+SUMPRODUCT((NhuCau!$E$432:$E$436=$C425)*(NhuCau!AI$432:AI$436))),2)</f>
        <v>0</v>
      </c>
      <c r="AG425" s="2">
        <f>ROUND((SUMPRODUCT((NhuCau!$E$432:$E$436=CakyQuyhoach)*((NhuCau!AJ$432:AJ$436)/10))+SUMPRODUCT((NhuCau!$E$432:$E$436=Kykehoach)*((NhuCau!AJ$432:AJ$436)/5))+SUMPRODUCT((NhuCau!$E$432:$E$436=$C425)*(NhuCau!AJ$432:AJ$436))),2)</f>
        <v>0</v>
      </c>
      <c r="AH425" s="2">
        <f>ROUND((SUMPRODUCT((NhuCau!$E$432:$E$436=CakyQuyhoach)*((NhuCau!AK$432:AK$436)/10))+SUMPRODUCT((NhuCau!$E$432:$E$436=Kykehoach)*((NhuCau!AK$432:AK$436)/5))+SUMPRODUCT((NhuCau!$E$432:$E$436=$C425)*(NhuCau!AK$432:AK$436))),2)</f>
        <v>0</v>
      </c>
      <c r="AI425" s="2">
        <f>ROUND((SUMPRODUCT((NhuCau!$E$432:$E$436=CakyQuyhoach)*((NhuCau!AL$432:AL$436)/10))+SUMPRODUCT((NhuCau!$E$432:$E$436=Kykehoach)*((NhuCau!AL$432:AL$436)/5))+SUMPRODUCT((NhuCau!$E$432:$E$436=$C425)*(NhuCau!AL$432:AL$436))),2)</f>
        <v>0</v>
      </c>
      <c r="AJ425" s="2">
        <f>ROUND((SUMPRODUCT((NhuCau!$E$432:$E$436=CakyQuyhoach)*((NhuCau!AM$432:AM$436)/10))+SUMPRODUCT((NhuCau!$E$432:$E$436=Kykehoach)*((NhuCau!AM$432:AM$436)/5))+SUMPRODUCT((NhuCau!$E$432:$E$436=$C425)*(NhuCau!AM$432:AM$436))),2)</f>
        <v>0</v>
      </c>
      <c r="AK425" s="2">
        <f>ROUND((SUMPRODUCT((NhuCau!$E$432:$E$436=CakyQuyhoach)*((NhuCau!AN$432:AN$436)/10))+SUMPRODUCT((NhuCau!$E$432:$E$436=Kykehoach)*((NhuCau!AN$432:AN$436)/5))+SUMPRODUCT((NhuCau!$E$432:$E$436=$C425)*(NhuCau!AN$432:AN$436))),2)</f>
        <v>0</v>
      </c>
      <c r="AL425" s="2">
        <f>ROUND((SUMPRODUCT((NhuCau!$E$432:$E$436=CakyQuyhoach)*((NhuCau!AO$432:AO$436)/10))+SUMPRODUCT((NhuCau!$E$432:$E$436=Kykehoach)*((NhuCau!AO$432:AO$436)/5))+SUMPRODUCT((NhuCau!$E$432:$E$436=$C425)*(NhuCau!AO$432:AO$436))),2)</f>
        <v>0</v>
      </c>
      <c r="AM425" s="2">
        <f>ROUND((SUMPRODUCT((NhuCau!$E$432:$E$436=CakyQuyhoach)*((NhuCau!AP$432:AP$436)/10))+SUMPRODUCT((NhuCau!$E$432:$E$436=Kykehoach)*((NhuCau!AP$432:AP$436)/5))+SUMPRODUCT((NhuCau!$E$432:$E$436=$C425)*(NhuCau!AP$432:AP$436))),2)</f>
        <v>0</v>
      </c>
      <c r="AN425" s="2">
        <f>ROUND((SUMPRODUCT((NhuCau!$E$432:$E$436=CakyQuyhoach)*((NhuCau!AQ$432:AQ$436)/10))+SUMPRODUCT((NhuCau!$E$432:$E$436=Kykehoach)*((NhuCau!AQ$432:AQ$436)/5))+SUMPRODUCT((NhuCau!$E$432:$E$436=$C425)*(NhuCau!AQ$432:AQ$436))),2)</f>
        <v>0</v>
      </c>
      <c r="AO425" s="2">
        <f>ROUND((SUMPRODUCT((NhuCau!$E$432:$E$436=CakyQuyhoach)*((NhuCau!AR$432:AR$436)/10))+SUMPRODUCT((NhuCau!$E$432:$E$436=Kykehoach)*((NhuCau!AR$432:AR$436)/5))+SUMPRODUCT((NhuCau!$E$432:$E$436=$C425)*(NhuCau!AR$432:AR$436))),2)</f>
        <v>0</v>
      </c>
      <c r="AP425" s="2">
        <f>ROUND((SUMPRODUCT((NhuCau!$E$432:$E$436=CakyQuyhoach)*((NhuCau!AS$432:AS$436)/10))+SUMPRODUCT((NhuCau!$E$432:$E$436=Kykehoach)*((NhuCau!AS$432:AS$436)/5))+SUMPRODUCT((NhuCau!$E$432:$E$436=$C425)*(NhuCau!AS$432:AS$436))),2)</f>
        <v>0</v>
      </c>
      <c r="AQ425" s="2">
        <f>ROUND((SUMPRODUCT((NhuCau!$E$432:$E$436=CakyQuyhoach)*((NhuCau!AT$432:AT$436)/10))+SUMPRODUCT((NhuCau!$E$432:$E$436=Kykehoach)*((NhuCau!AT$432:AT$436)/5))+SUMPRODUCT((NhuCau!$E$432:$E$436=$C425)*(NhuCau!AT$432:AT$436))),2)</f>
        <v>0</v>
      </c>
      <c r="AR425" s="2">
        <f>ROUND((SUMPRODUCT((NhuCau!$E$432:$E$436=CakyQuyhoach)*((NhuCau!AU$432:AU$436)/10))+SUMPRODUCT((NhuCau!$E$432:$E$436=Kykehoach)*((NhuCau!AU$432:AU$436)/5))+SUMPRODUCT((NhuCau!$E$432:$E$436=$C425)*(NhuCau!AU$432:AU$436))),2)</f>
        <v>0</v>
      </c>
      <c r="AS425" s="2">
        <f>ROUND((SUMPRODUCT((NhuCau!$E$432:$E$436=CakyQuyhoach)*((NhuCau!AV$432:AV$436)/10))+SUMPRODUCT((NhuCau!$E$432:$E$436=Kykehoach)*((NhuCau!AV$432:AV$436)/5))+SUMPRODUCT((NhuCau!$E$432:$E$436=$C425)*(NhuCau!AV$432:AV$436))),2)</f>
        <v>0</v>
      </c>
      <c r="AT425" s="2">
        <f>ROUND((SUMPRODUCT((NhuCau!$E$432:$E$436=CakyQuyhoach)*((NhuCau!AW$432:AW$436)/10))+SUMPRODUCT((NhuCau!$E$432:$E$436=Kykehoach)*((NhuCau!AW$432:AW$436)/5))+SUMPRODUCT((NhuCau!$E$432:$E$436=$C425)*(NhuCau!AW$432:AW$436))),2)</f>
        <v>0</v>
      </c>
      <c r="AU425" s="2">
        <f>ROUND((SUMPRODUCT((NhuCau!$E$432:$E$436=CakyQuyhoach)*((NhuCau!AX$432:AX$436)/10))+SUMPRODUCT((NhuCau!$E$432:$E$436=Kykehoach)*((NhuCau!AX$432:AX$436)/5))+SUMPRODUCT((NhuCau!$E$432:$E$436=$C425)*(NhuCau!AX$432:AX$436))),2)</f>
        <v>0</v>
      </c>
      <c r="AV425" s="2">
        <f>ROUND((SUMPRODUCT((NhuCau!$E$432:$E$436=CakyQuyhoach)*((NhuCau!AY$432:AY$436)/10))+SUMPRODUCT((NhuCau!$E$432:$E$436=Kykehoach)*((NhuCau!AY$432:AY$436)/5))+SUMPRODUCT((NhuCau!$E$432:$E$436=$C425)*(NhuCau!AY$432:AY$436))),2)</f>
        <v>0</v>
      </c>
      <c r="AW425" s="2">
        <f>ROUND((SUMPRODUCT((NhuCau!$E$432:$E$436=CakyQuyhoach)*((NhuCau!AZ$432:AZ$436)/10))+SUMPRODUCT((NhuCau!$E$432:$E$436=Kykehoach)*((NhuCau!AZ$432:AZ$436)/5))+SUMPRODUCT((NhuCau!$E$432:$E$436=$C425)*(NhuCau!AZ$432:AZ$436))),2)</f>
        <v>0</v>
      </c>
      <c r="AX425" s="2">
        <f>ROUND((SUMPRODUCT((NhuCau!$E$432:$E$436=CakyQuyhoach)*((NhuCau!BA$432:BA$436)/10))+SUMPRODUCT((NhuCau!$E$432:$E$436=Kykehoach)*((NhuCau!BA$432:BA$436)/5))+SUMPRODUCT((NhuCau!$E$432:$E$436=$C425)*(NhuCau!BA$432:BA$436))),2)</f>
        <v>0</v>
      </c>
      <c r="AY425" s="2">
        <f>ROUND((SUMPRODUCT((NhuCau!$E$432:$E$436=CakyQuyhoach)*((NhuCau!BB$432:BB$436)/10))+SUMPRODUCT((NhuCau!$E$432:$E$436=Kykehoach)*((NhuCau!BB$432:BB$436)/5))+SUMPRODUCT((NhuCau!$E$432:$E$436=$C425)*(NhuCau!BB$432:BB$436))),2)</f>
        <v>0</v>
      </c>
      <c r="AZ425" s="2">
        <f>ROUND((SUMPRODUCT((NhuCau!$E$432:$E$436=CakyQuyhoach)*((NhuCau!BD$432:BD$436)/10))+SUMPRODUCT((NhuCau!$E$432:$E$436=Kykehoach)*((NhuCau!BD$432:BD$436)/5))+SUMPRODUCT((NhuCau!$E$432:$E$436=$C425)*(NhuCau!BD$432:BD$436))),2)</f>
        <v>0</v>
      </c>
      <c r="BA425" s="2">
        <f>ROUND((SUMPRODUCT((NhuCau!$E$432:$E$436=CakyQuyhoach)*((NhuCau!BE$432:BE$436)/10))+SUMPRODUCT((NhuCau!$E$432:$E$436=Kykehoach)*((NhuCau!BE$432:BE$436)/5))+SUMPRODUCT((NhuCau!$E$432:$E$436=$C425)*(NhuCau!BE$432:BE$436))),2)</f>
        <v>0</v>
      </c>
      <c r="BB425" s="2">
        <f>ROUND((SUMPRODUCT((NhuCau!$E$432:$E$436=CakyQuyhoach)*((NhuCau!BF$432:BF$436)/10))+SUMPRODUCT((NhuCau!$E$432:$E$436=Kykehoach)*((NhuCau!BF$432:BF$436)/5))+SUMPRODUCT((NhuCau!$E$432:$E$436=$C425)*(NhuCau!BF$432:BF$436))),2)</f>
        <v>0</v>
      </c>
      <c r="BC425" s="2">
        <f>ROUND((SUMPRODUCT((NhuCau!$E$432:$E$436=CakyQuyhoach)*((NhuCau!BG$432:BG$436)/10))+SUMPRODUCT((NhuCau!$E$432:$E$436=Kykehoach)*((NhuCau!BG$432:BG$436)/5))+SUMPRODUCT((NhuCau!$E$432:$E$436=$C425)*(NhuCau!BG$432:BG$436))),2)</f>
        <v>0</v>
      </c>
      <c r="BD425" s="2">
        <f>ROUND((SUMPRODUCT((NhuCau!$E$432:$E$436=CakyQuyhoach)*((NhuCau!BH$432:BH$436)/10))+SUMPRODUCT((NhuCau!$E$432:$E$436=Kykehoach)*((NhuCau!BH$432:BH$436)/5))+SUMPRODUCT((NhuCau!$E$432:$E$436=$C425)*(NhuCau!BH$432:BH$436))),2)</f>
        <v>0</v>
      </c>
      <c r="BE425" s="2">
        <f>ROUND((SUMPRODUCT((NhuCau!$E$432:$E$436=CakyQuyhoach)*((NhuCau!BI$432:BI$436)/10))+SUMPRODUCT((NhuCau!$E$432:$E$436=Kykehoach)*((NhuCau!BI$432:BI$436)/5))+SUMPRODUCT((NhuCau!$E$432:$E$436=$C425)*(NhuCau!BI$432:BI$436))),2)</f>
        <v>0</v>
      </c>
      <c r="BF425" s="2">
        <f>ROUND((SUMPRODUCT((NhuCau!$E$432:$E$436=CakyQuyhoach)*((NhuCau!BJ$432:BJ$436)/10))+SUMPRODUCT((NhuCau!$E$432:$E$436=Kykehoach)*((NhuCau!BJ$432:BJ$436)/5))+SUMPRODUCT((NhuCau!$E$432:$E$436=$C425)*(NhuCau!BJ$432:BJ$436))),2)</f>
        <v>0</v>
      </c>
      <c r="BG425" s="2">
        <f>ROUND((SUMPRODUCT((NhuCau!$E$432:$E$436=CakyQuyhoach)*((NhuCau!BK$432:BK$436)/10))+SUMPRODUCT((NhuCau!$E$432:$E$436=Kykehoach)*((NhuCau!BK$432:BK$436)/5))+SUMPRODUCT((NhuCau!$E$432:$E$436=$C425)*(NhuCau!BK$432:BK$436))),2)</f>
        <v>0</v>
      </c>
    </row>
    <row r="426" spans="1:59" s="5" customFormat="1" ht="16.5" customHeight="1">
      <c r="A426" s="117" t="s">
        <v>42</v>
      </c>
      <c r="B426" s="256"/>
      <c r="C426" s="249" t="str">
        <f>BANGTINH!O11</f>
        <v>Năm 2030</v>
      </c>
      <c r="D426" s="246" t="s">
        <v>41</v>
      </c>
      <c r="E426" s="257">
        <f t="shared" ref="E426:F426" si="217">E419-E420</f>
        <v>0</v>
      </c>
      <c r="F426" s="8">
        <f t="shared" si="217"/>
        <v>0</v>
      </c>
      <c r="G426" s="8">
        <f t="shared" ref="G426:BG426" si="218">G419-G420</f>
        <v>0</v>
      </c>
      <c r="H426" s="8">
        <f t="shared" si="218"/>
        <v>0</v>
      </c>
      <c r="I426" s="8">
        <f t="shared" si="218"/>
        <v>0</v>
      </c>
      <c r="J426" s="8">
        <f t="shared" si="218"/>
        <v>0</v>
      </c>
      <c r="K426" s="8">
        <f t="shared" si="218"/>
        <v>0</v>
      </c>
      <c r="L426" s="8">
        <f t="shared" si="218"/>
        <v>0</v>
      </c>
      <c r="M426" s="8">
        <f t="shared" si="218"/>
        <v>0</v>
      </c>
      <c r="N426" s="8">
        <f t="shared" si="218"/>
        <v>0</v>
      </c>
      <c r="O426" s="8">
        <f t="shared" si="218"/>
        <v>0</v>
      </c>
      <c r="P426" s="8">
        <f t="shared" si="218"/>
        <v>0</v>
      </c>
      <c r="Q426" s="8">
        <f t="shared" si="218"/>
        <v>0</v>
      </c>
      <c r="R426" s="8">
        <f t="shared" si="218"/>
        <v>0</v>
      </c>
      <c r="S426" s="8">
        <f t="shared" si="218"/>
        <v>0</v>
      </c>
      <c r="T426" s="8">
        <f t="shared" si="218"/>
        <v>0</v>
      </c>
      <c r="U426" s="8">
        <f t="shared" si="218"/>
        <v>0</v>
      </c>
      <c r="V426" s="8">
        <f t="shared" si="218"/>
        <v>0</v>
      </c>
      <c r="W426" s="8">
        <f t="shared" si="218"/>
        <v>0</v>
      </c>
      <c r="X426" s="8">
        <f t="shared" si="218"/>
        <v>0</v>
      </c>
      <c r="Y426" s="8">
        <f t="shared" si="218"/>
        <v>0</v>
      </c>
      <c r="Z426" s="8">
        <f t="shared" si="218"/>
        <v>0</v>
      </c>
      <c r="AA426" s="8">
        <f t="shared" si="218"/>
        <v>0</v>
      </c>
      <c r="AB426" s="8">
        <f t="shared" si="218"/>
        <v>0</v>
      </c>
      <c r="AC426" s="8">
        <f t="shared" si="218"/>
        <v>0</v>
      </c>
      <c r="AD426" s="8">
        <f t="shared" si="218"/>
        <v>0</v>
      </c>
      <c r="AE426" s="8">
        <f t="shared" si="218"/>
        <v>0</v>
      </c>
      <c r="AF426" s="8">
        <f t="shared" si="218"/>
        <v>0</v>
      </c>
      <c r="AG426" s="8">
        <f t="shared" si="218"/>
        <v>0</v>
      </c>
      <c r="AH426" s="8">
        <f t="shared" si="218"/>
        <v>0</v>
      </c>
      <c r="AI426" s="8">
        <f t="shared" si="218"/>
        <v>0</v>
      </c>
      <c r="AJ426" s="8">
        <f t="shared" si="218"/>
        <v>0</v>
      </c>
      <c r="AK426" s="8">
        <f t="shared" si="218"/>
        <v>0</v>
      </c>
      <c r="AL426" s="8">
        <f t="shared" si="218"/>
        <v>0</v>
      </c>
      <c r="AM426" s="8">
        <f t="shared" si="218"/>
        <v>0</v>
      </c>
      <c r="AN426" s="8">
        <f t="shared" si="218"/>
        <v>0</v>
      </c>
      <c r="AO426" s="8">
        <f t="shared" si="218"/>
        <v>0</v>
      </c>
      <c r="AP426" s="8">
        <f t="shared" si="218"/>
        <v>0</v>
      </c>
      <c r="AQ426" s="8">
        <f t="shared" si="218"/>
        <v>0</v>
      </c>
      <c r="AR426" s="8">
        <f t="shared" si="218"/>
        <v>0</v>
      </c>
      <c r="AS426" s="8">
        <f t="shared" si="218"/>
        <v>0</v>
      </c>
      <c r="AT426" s="8">
        <f t="shared" si="218"/>
        <v>0</v>
      </c>
      <c r="AU426" s="8">
        <f t="shared" si="218"/>
        <v>0</v>
      </c>
      <c r="AV426" s="8">
        <f t="shared" si="218"/>
        <v>0</v>
      </c>
      <c r="AW426" s="8">
        <f t="shared" si="218"/>
        <v>0</v>
      </c>
      <c r="AX426" s="8">
        <f t="shared" si="218"/>
        <v>0</v>
      </c>
      <c r="AY426" s="8">
        <f t="shared" si="218"/>
        <v>0</v>
      </c>
      <c r="AZ426" s="8">
        <f t="shared" si="218"/>
        <v>0</v>
      </c>
      <c r="BA426" s="8">
        <f t="shared" si="218"/>
        <v>0</v>
      </c>
      <c r="BB426" s="8">
        <f t="shared" si="218"/>
        <v>0</v>
      </c>
      <c r="BC426" s="8">
        <f t="shared" si="218"/>
        <v>0</v>
      </c>
      <c r="BD426" s="8">
        <f t="shared" si="218"/>
        <v>0</v>
      </c>
      <c r="BE426" s="8">
        <f t="shared" si="218"/>
        <v>0</v>
      </c>
      <c r="BF426" s="8">
        <f t="shared" si="218"/>
        <v>0</v>
      </c>
      <c r="BG426" s="8">
        <f t="shared" si="218"/>
        <v>0</v>
      </c>
    </row>
    <row r="427" spans="1:59" s="5" customFormat="1" ht="16.5" customHeight="1">
      <c r="A427" s="117" t="s">
        <v>42</v>
      </c>
      <c r="B427" s="244"/>
      <c r="C427" s="245" t="s">
        <v>45</v>
      </c>
      <c r="D427" s="246" t="s">
        <v>211</v>
      </c>
      <c r="E427" s="247">
        <f>NhuCau!H439</f>
        <v>0</v>
      </c>
      <c r="F427" s="4">
        <f>NhuCau!I437</f>
        <v>0</v>
      </c>
      <c r="G427" s="4">
        <f>NhuCau!J437</f>
        <v>0</v>
      </c>
      <c r="H427" s="4">
        <f>NhuCau!K437</f>
        <v>0</v>
      </c>
      <c r="I427" s="4">
        <f>NhuCau!L437</f>
        <v>0</v>
      </c>
      <c r="J427" s="4">
        <f>NhuCau!M437</f>
        <v>0</v>
      </c>
      <c r="K427" s="4">
        <f>NhuCau!N437</f>
        <v>0</v>
      </c>
      <c r="L427" s="4">
        <f>NhuCau!O437</f>
        <v>0</v>
      </c>
      <c r="M427" s="4">
        <f>NhuCau!P437</f>
        <v>0</v>
      </c>
      <c r="N427" s="4">
        <f>NhuCau!Q437</f>
        <v>0</v>
      </c>
      <c r="O427" s="4">
        <f>NhuCau!R437</f>
        <v>0</v>
      </c>
      <c r="P427" s="4">
        <f>NhuCau!S437</f>
        <v>0</v>
      </c>
      <c r="Q427" s="4">
        <f>NhuCau!T437</f>
        <v>0</v>
      </c>
      <c r="R427" s="4">
        <f>NhuCau!U437</f>
        <v>0</v>
      </c>
      <c r="S427" s="4">
        <f>NhuCau!V437</f>
        <v>0</v>
      </c>
      <c r="T427" s="4">
        <f>NhuCau!W437</f>
        <v>0</v>
      </c>
      <c r="U427" s="4">
        <f>NhuCau!X437</f>
        <v>0</v>
      </c>
      <c r="V427" s="4">
        <f>NhuCau!Y437</f>
        <v>0</v>
      </c>
      <c r="W427" s="4">
        <f>NhuCau!Z437</f>
        <v>0</v>
      </c>
      <c r="X427" s="4">
        <f>NhuCau!AA437</f>
        <v>0</v>
      </c>
      <c r="Y427" s="4">
        <f>NhuCau!AB437</f>
        <v>0</v>
      </c>
      <c r="Z427" s="4">
        <f>NhuCau!AC437</f>
        <v>0</v>
      </c>
      <c r="AA427" s="4">
        <f>NhuCau!AD437</f>
        <v>0</v>
      </c>
      <c r="AB427" s="4">
        <f>NhuCau!AE437</f>
        <v>0</v>
      </c>
      <c r="AC427" s="4">
        <f>NhuCau!AF437</f>
        <v>0</v>
      </c>
      <c r="AD427" s="4">
        <f>NhuCau!AG437</f>
        <v>0</v>
      </c>
      <c r="AE427" s="4">
        <f>NhuCau!AH437</f>
        <v>0</v>
      </c>
      <c r="AF427" s="4">
        <f>NhuCau!AI437</f>
        <v>0</v>
      </c>
      <c r="AG427" s="4">
        <f>NhuCau!AJ437</f>
        <v>0</v>
      </c>
      <c r="AH427" s="4">
        <f>NhuCau!AK437</f>
        <v>0</v>
      </c>
      <c r="AI427" s="4">
        <f>NhuCau!AL437</f>
        <v>0</v>
      </c>
      <c r="AJ427" s="4">
        <f>NhuCau!AM437</f>
        <v>0</v>
      </c>
      <c r="AK427" s="4">
        <f>NhuCau!AN437</f>
        <v>0</v>
      </c>
      <c r="AL427" s="4">
        <f>NhuCau!AO437</f>
        <v>0</v>
      </c>
      <c r="AM427" s="4">
        <f>NhuCau!AP437</f>
        <v>0</v>
      </c>
      <c r="AN427" s="4">
        <f>NhuCau!AQ437</f>
        <v>0</v>
      </c>
      <c r="AO427" s="4">
        <f>NhuCau!AR437</f>
        <v>0</v>
      </c>
      <c r="AP427" s="4">
        <f>NhuCau!AS437</f>
        <v>0</v>
      </c>
      <c r="AQ427" s="4">
        <f>NhuCau!AT437</f>
        <v>0</v>
      </c>
      <c r="AR427" s="4">
        <f>NhuCau!AU437</f>
        <v>0</v>
      </c>
      <c r="AS427" s="4">
        <f>NhuCau!AV437</f>
        <v>0</v>
      </c>
      <c r="AT427" s="4">
        <f>NhuCau!AW437</f>
        <v>0</v>
      </c>
      <c r="AU427" s="4">
        <f>NhuCau!AX437</f>
        <v>0</v>
      </c>
      <c r="AV427" s="4">
        <f>NhuCau!AY437</f>
        <v>0</v>
      </c>
      <c r="AW427" s="4">
        <f>NhuCau!AZ437</f>
        <v>0</v>
      </c>
      <c r="AX427" s="4">
        <f>NhuCau!BA437</f>
        <v>0</v>
      </c>
      <c r="AY427" s="4">
        <f>NhuCau!BB437</f>
        <v>0</v>
      </c>
      <c r="AZ427" s="4">
        <f>NhuCau!BD437</f>
        <v>0</v>
      </c>
      <c r="BA427" s="4">
        <f>NhuCau!BE437</f>
        <v>0</v>
      </c>
      <c r="BB427" s="4">
        <f>NhuCau!BF437</f>
        <v>0</v>
      </c>
      <c r="BC427" s="4">
        <f>NhuCau!BG437</f>
        <v>0</v>
      </c>
      <c r="BD427" s="4">
        <f>NhuCau!BH437</f>
        <v>0</v>
      </c>
      <c r="BE427" s="4">
        <f>NhuCau!BI437</f>
        <v>0</v>
      </c>
      <c r="BF427" s="4">
        <f>NhuCau!BJ437</f>
        <v>0</v>
      </c>
      <c r="BG427" s="4">
        <f>NhuCau!BK437</f>
        <v>0</v>
      </c>
    </row>
    <row r="428" spans="1:59" s="5" customFormat="1" ht="16.5" customHeight="1">
      <c r="A428" s="117" t="s">
        <v>42</v>
      </c>
      <c r="B428" s="248"/>
      <c r="C428" s="249">
        <f t="shared" ref="C428:C434" si="219">C420</f>
        <v>0</v>
      </c>
      <c r="D428" s="246" t="s">
        <v>211</v>
      </c>
      <c r="E428" s="250">
        <f t="shared" ref="E428:F428" si="220">SUM(E429:E433)</f>
        <v>0</v>
      </c>
      <c r="F428" s="6">
        <f t="shared" si="220"/>
        <v>0</v>
      </c>
      <c r="G428" s="6">
        <f t="shared" ref="G428:BG428" si="221">SUM(G429:G433)</f>
        <v>0</v>
      </c>
      <c r="H428" s="6">
        <f t="shared" si="221"/>
        <v>0</v>
      </c>
      <c r="I428" s="6">
        <f t="shared" si="221"/>
        <v>0</v>
      </c>
      <c r="J428" s="6">
        <f t="shared" si="221"/>
        <v>0</v>
      </c>
      <c r="K428" s="6">
        <f t="shared" si="221"/>
        <v>0</v>
      </c>
      <c r="L428" s="6">
        <f t="shared" si="221"/>
        <v>0</v>
      </c>
      <c r="M428" s="6">
        <f t="shared" si="221"/>
        <v>0</v>
      </c>
      <c r="N428" s="6">
        <f t="shared" si="221"/>
        <v>0</v>
      </c>
      <c r="O428" s="6">
        <f t="shared" si="221"/>
        <v>0</v>
      </c>
      <c r="P428" s="6">
        <f t="shared" si="221"/>
        <v>0</v>
      </c>
      <c r="Q428" s="6">
        <f t="shared" si="221"/>
        <v>0</v>
      </c>
      <c r="R428" s="6">
        <f t="shared" si="221"/>
        <v>0</v>
      </c>
      <c r="S428" s="6">
        <f t="shared" si="221"/>
        <v>0</v>
      </c>
      <c r="T428" s="6">
        <f t="shared" si="221"/>
        <v>0</v>
      </c>
      <c r="U428" s="6">
        <f t="shared" si="221"/>
        <v>0</v>
      </c>
      <c r="V428" s="6">
        <f t="shared" si="221"/>
        <v>0</v>
      </c>
      <c r="W428" s="6">
        <f t="shared" si="221"/>
        <v>0</v>
      </c>
      <c r="X428" s="6">
        <f t="shared" si="221"/>
        <v>0</v>
      </c>
      <c r="Y428" s="6">
        <f t="shared" si="221"/>
        <v>0</v>
      </c>
      <c r="Z428" s="6">
        <f t="shared" si="221"/>
        <v>0</v>
      </c>
      <c r="AA428" s="6">
        <f t="shared" si="221"/>
        <v>0</v>
      </c>
      <c r="AB428" s="6">
        <f t="shared" si="221"/>
        <v>0</v>
      </c>
      <c r="AC428" s="6">
        <f t="shared" si="221"/>
        <v>0</v>
      </c>
      <c r="AD428" s="6">
        <f t="shared" si="221"/>
        <v>0</v>
      </c>
      <c r="AE428" s="6">
        <f t="shared" si="221"/>
        <v>0</v>
      </c>
      <c r="AF428" s="6">
        <f t="shared" si="221"/>
        <v>0</v>
      </c>
      <c r="AG428" s="6">
        <f t="shared" si="221"/>
        <v>0</v>
      </c>
      <c r="AH428" s="6">
        <f t="shared" si="221"/>
        <v>0</v>
      </c>
      <c r="AI428" s="6">
        <f t="shared" si="221"/>
        <v>0</v>
      </c>
      <c r="AJ428" s="6">
        <f t="shared" si="221"/>
        <v>0</v>
      </c>
      <c r="AK428" s="6">
        <f t="shared" si="221"/>
        <v>0</v>
      </c>
      <c r="AL428" s="6">
        <f t="shared" si="221"/>
        <v>0</v>
      </c>
      <c r="AM428" s="6">
        <f t="shared" si="221"/>
        <v>0</v>
      </c>
      <c r="AN428" s="6">
        <f t="shared" si="221"/>
        <v>0</v>
      </c>
      <c r="AO428" s="6">
        <f t="shared" si="221"/>
        <v>0</v>
      </c>
      <c r="AP428" s="6">
        <f t="shared" si="221"/>
        <v>0</v>
      </c>
      <c r="AQ428" s="6">
        <f t="shared" si="221"/>
        <v>0</v>
      </c>
      <c r="AR428" s="6">
        <f t="shared" si="221"/>
        <v>0</v>
      </c>
      <c r="AS428" s="6">
        <f t="shared" si="221"/>
        <v>0</v>
      </c>
      <c r="AT428" s="6">
        <f t="shared" si="221"/>
        <v>0</v>
      </c>
      <c r="AU428" s="6">
        <f t="shared" si="221"/>
        <v>0</v>
      </c>
      <c r="AV428" s="6">
        <f t="shared" si="221"/>
        <v>0</v>
      </c>
      <c r="AW428" s="6">
        <f t="shared" si="221"/>
        <v>0</v>
      </c>
      <c r="AX428" s="6">
        <f t="shared" si="221"/>
        <v>0</v>
      </c>
      <c r="AY428" s="6">
        <f t="shared" si="221"/>
        <v>0</v>
      </c>
      <c r="AZ428" s="6">
        <f t="shared" si="221"/>
        <v>0</v>
      </c>
      <c r="BA428" s="6">
        <f t="shared" si="221"/>
        <v>0</v>
      </c>
      <c r="BB428" s="6">
        <f t="shared" si="221"/>
        <v>0</v>
      </c>
      <c r="BC428" s="6">
        <f t="shared" si="221"/>
        <v>0</v>
      </c>
      <c r="BD428" s="6">
        <f t="shared" si="221"/>
        <v>0</v>
      </c>
      <c r="BE428" s="6">
        <f t="shared" si="221"/>
        <v>0</v>
      </c>
      <c r="BF428" s="6">
        <f t="shared" si="221"/>
        <v>0</v>
      </c>
      <c r="BG428" s="6">
        <f t="shared" si="221"/>
        <v>0</v>
      </c>
    </row>
    <row r="429" spans="1:59" s="1" customFormat="1" ht="16.5" customHeight="1">
      <c r="A429" s="251" t="s">
        <v>42</v>
      </c>
      <c r="B429" s="252"/>
      <c r="C429" s="253" t="str">
        <f t="shared" si="219"/>
        <v>Năm 2025</v>
      </c>
      <c r="D429" s="246" t="s">
        <v>211</v>
      </c>
      <c r="E429" s="255">
        <f>SUM(F429:BG429)</f>
        <v>0</v>
      </c>
      <c r="F429" s="2" cm="1">
        <f t="array" ref="F429">ROUND((SUMPRODUCT((NhuCau!$E$438:$E$442=CakyQuyhoach)*((NhuCau!I$438:I$442)/10))+SUMPRODUCT((NhuCau!$E$438:$E$442=Kykehoach)*((NhuCau!I$438:I$442)/5))+SUMPRODUCT((NhuCau!$E$438:$E$442=$C429)*(NhuCau!I$438:I$442))),2)</f>
        <v>0</v>
      </c>
      <c r="G429" s="2" cm="1">
        <f t="array" ref="G429">ROUND((SUMPRODUCT((NhuCau!$E$438:$E$442=CakyQuyhoach)*((NhuCau!J$438:J$442)/10))+SUMPRODUCT((NhuCau!$E$438:$E$442=Kykehoach)*((NhuCau!J$438:J$442)/5))+SUMPRODUCT((NhuCau!$E$438:$E$442=$C429)*(NhuCau!J$438:J$442))),2)</f>
        <v>0</v>
      </c>
      <c r="H429" s="2" cm="1">
        <f t="array" ref="H429">ROUND((SUMPRODUCT((NhuCau!$E$438:$E$442=CakyQuyhoach)*((NhuCau!K$438:K$442)/10))+SUMPRODUCT((NhuCau!$E$438:$E$442=Kykehoach)*((NhuCau!K$438:K$442)/5))+SUMPRODUCT((NhuCau!$E$438:$E$442=$C429)*(NhuCau!K$438:K$442))),2)</f>
        <v>0</v>
      </c>
      <c r="I429" s="2" cm="1">
        <f t="array" ref="I429">ROUND((SUMPRODUCT((NhuCau!$E$438:$E$442=CakyQuyhoach)*((NhuCau!L$438:L$442)/10))+SUMPRODUCT((NhuCau!$E$438:$E$442=Kykehoach)*((NhuCau!L$438:L$442)/5))+SUMPRODUCT((NhuCau!$E$438:$E$442=$C429)*(NhuCau!L$438:L$442))),2)</f>
        <v>0</v>
      </c>
      <c r="J429" s="2" cm="1">
        <f t="array" ref="J429">ROUND((SUMPRODUCT((NhuCau!$E$438:$E$442=CakyQuyhoach)*((NhuCau!M$438:M$442)/10))+SUMPRODUCT((NhuCau!$E$438:$E$442=Kykehoach)*((NhuCau!M$438:M$442)/5))+SUMPRODUCT((NhuCau!$E$438:$E$442=$C429)*(NhuCau!M$438:M$442))),2)</f>
        <v>0</v>
      </c>
      <c r="K429" s="2" cm="1">
        <f t="array" ref="K429">ROUND((SUMPRODUCT((NhuCau!$E$438:$E$442=CakyQuyhoach)*((NhuCau!N$438:N$442)/10))+SUMPRODUCT((NhuCau!$E$438:$E$442=Kykehoach)*((NhuCau!N$438:N$442)/5))+SUMPRODUCT((NhuCau!$E$438:$E$442=$C429)*(NhuCau!N$438:N$442))),2)</f>
        <v>0</v>
      </c>
      <c r="L429" s="2" cm="1">
        <f t="array" ref="L429">ROUND((SUMPRODUCT((NhuCau!$E$438:$E$442=CakyQuyhoach)*((NhuCau!O$438:O$442)/10))+SUMPRODUCT((NhuCau!$E$438:$E$442=Kykehoach)*((NhuCau!O$438:O$442)/5))+SUMPRODUCT((NhuCau!$E$438:$E$442=$C429)*(NhuCau!O$438:O$442))),2)</f>
        <v>0</v>
      </c>
      <c r="M429" s="2" cm="1">
        <f t="array" ref="M429">ROUND((SUMPRODUCT((NhuCau!$E$438:$E$442=CakyQuyhoach)*((NhuCau!P$438:P$442)/10))+SUMPRODUCT((NhuCau!$E$438:$E$442=Kykehoach)*((NhuCau!P$438:P$442)/5))+SUMPRODUCT((NhuCau!$E$438:$E$442=$C429)*(NhuCau!P$438:P$442))),2)</f>
        <v>0</v>
      </c>
      <c r="N429" s="2" cm="1">
        <f t="array" ref="N429">ROUND((SUMPRODUCT((NhuCau!$E$438:$E$442=CakyQuyhoach)*((NhuCau!Q$438:Q$442)/10))+SUMPRODUCT((NhuCau!$E$438:$E$442=Kykehoach)*((NhuCau!Q$438:Q$442)/5))+SUMPRODUCT((NhuCau!$E$438:$E$442=$C429)*(NhuCau!Q$438:Q$442))),2)</f>
        <v>0</v>
      </c>
      <c r="O429" s="2" cm="1">
        <f t="array" ref="O429">ROUND((SUMPRODUCT((NhuCau!$E$438:$E$442=CakyQuyhoach)*((NhuCau!R$438:R$442)/10))+SUMPRODUCT((NhuCau!$E$438:$E$442=Kykehoach)*((NhuCau!R$438:R$442)/5))+SUMPRODUCT((NhuCau!$E$438:$E$442=$C429)*(NhuCau!R$438:R$442))),2)</f>
        <v>0</v>
      </c>
      <c r="P429" s="2" cm="1">
        <f t="array" ref="P429">ROUND((SUMPRODUCT((NhuCau!$E$438:$E$442=CakyQuyhoach)*((NhuCau!S$438:S$442)/10))+SUMPRODUCT((NhuCau!$E$438:$E$442=Kykehoach)*((NhuCau!S$438:S$442)/5))+SUMPRODUCT((NhuCau!$E$438:$E$442=$C429)*(NhuCau!S$438:S$442))),2)</f>
        <v>0</v>
      </c>
      <c r="Q429" s="2" cm="1">
        <f t="array" ref="Q429">ROUND((SUMPRODUCT((NhuCau!$E$438:$E$442=CakyQuyhoach)*((NhuCau!T$438:T$442)/10))+SUMPRODUCT((NhuCau!$E$438:$E$442=Kykehoach)*((NhuCau!T$438:T$442)/5))+SUMPRODUCT((NhuCau!$E$438:$E$442=$C429)*(NhuCau!T$438:T$442))),2)</f>
        <v>0</v>
      </c>
      <c r="R429" s="2" cm="1">
        <f t="array" ref="R429">ROUND((SUMPRODUCT((NhuCau!$E$438:$E$442=CakyQuyhoach)*((NhuCau!U$438:U$442)/10))+SUMPRODUCT((NhuCau!$E$438:$E$442=Kykehoach)*((NhuCau!U$438:U$442)/5))+SUMPRODUCT((NhuCau!$E$438:$E$442=$C429)*(NhuCau!U$438:U$442))),2)</f>
        <v>0</v>
      </c>
      <c r="S429" s="2" cm="1">
        <f t="array" ref="S429">ROUND((SUMPRODUCT((NhuCau!$E$438:$E$442=CakyQuyhoach)*((NhuCau!V$438:V$442)/10))+SUMPRODUCT((NhuCau!$E$438:$E$442=Kykehoach)*((NhuCau!V$438:V$442)/5))+SUMPRODUCT((NhuCau!$E$438:$E$442=$C429)*(NhuCau!V$438:V$442))),2)</f>
        <v>0</v>
      </c>
      <c r="T429" s="2" cm="1">
        <f t="array" ref="T429">ROUND((SUMPRODUCT((NhuCau!$E$438:$E$442=CakyQuyhoach)*((NhuCau!W$438:W$442)/10))+SUMPRODUCT((NhuCau!$E$438:$E$442=Kykehoach)*((NhuCau!W$438:W$442)/5))+SUMPRODUCT((NhuCau!$E$438:$E$442=$C429)*(NhuCau!W$438:W$442))),2)</f>
        <v>0</v>
      </c>
      <c r="U429" s="2" cm="1">
        <f t="array" ref="U429">ROUND((SUMPRODUCT((NhuCau!$E$438:$E$442=CakyQuyhoach)*((NhuCau!X$438:X$442)/10))+SUMPRODUCT((NhuCau!$E$438:$E$442=Kykehoach)*((NhuCau!X$438:X$442)/5))+SUMPRODUCT((NhuCau!$E$438:$E$442=$C429)*(NhuCau!X$438:X$442))),2)</f>
        <v>0</v>
      </c>
      <c r="V429" s="2" cm="1">
        <f t="array" ref="V429">ROUND((SUMPRODUCT((NhuCau!$E$438:$E$442=CakyQuyhoach)*((NhuCau!Y$438:Y$442)/10))+SUMPRODUCT((NhuCau!$E$438:$E$442=Kykehoach)*((NhuCau!Y$438:Y$442)/5))+SUMPRODUCT((NhuCau!$E$438:$E$442=$C429)*(NhuCau!Y$438:Y$442))),2)</f>
        <v>0</v>
      </c>
      <c r="W429" s="2" cm="1">
        <f t="array" ref="W429">ROUND((SUMPRODUCT((NhuCau!$E$438:$E$442=CakyQuyhoach)*((NhuCau!Z$438:Z$442)/10))+SUMPRODUCT((NhuCau!$E$438:$E$442=Kykehoach)*((NhuCau!Z$438:Z$442)/5))+SUMPRODUCT((NhuCau!$E$438:$E$442=$C429)*(NhuCau!Z$438:Z$442))),2)</f>
        <v>0</v>
      </c>
      <c r="X429" s="2" cm="1">
        <f t="array" ref="X429">ROUND((SUMPRODUCT((NhuCau!$E$438:$E$442=CakyQuyhoach)*((NhuCau!AA$438:AA$442)/10))+SUMPRODUCT((NhuCau!$E$438:$E$442=Kykehoach)*((NhuCau!AA$438:AA$442)/5))+SUMPRODUCT((NhuCau!$E$438:$E$442=$C429)*(NhuCau!AA$438:AA$442))),2)</f>
        <v>0</v>
      </c>
      <c r="Y429" s="2" cm="1">
        <f t="array" ref="Y429">ROUND((SUMPRODUCT((NhuCau!$E$438:$E$442=CakyQuyhoach)*((NhuCau!AB$438:AB$442)/10))+SUMPRODUCT((NhuCau!$E$438:$E$442=Kykehoach)*((NhuCau!AB$438:AB$442)/5))+SUMPRODUCT((NhuCau!$E$438:$E$442=$C429)*(NhuCau!AB$438:AB$442))),2)</f>
        <v>0</v>
      </c>
      <c r="Z429" s="2" cm="1">
        <f t="array" ref="Z429">ROUND((SUMPRODUCT((NhuCau!$E$438:$E$442=CakyQuyhoach)*((NhuCau!AC$438:AC$442)/10))+SUMPRODUCT((NhuCau!$E$438:$E$442=Kykehoach)*((NhuCau!AC$438:AC$442)/5))+SUMPRODUCT((NhuCau!$E$438:$E$442=$C429)*(NhuCau!AC$438:AC$442))),2)</f>
        <v>0</v>
      </c>
      <c r="AA429" s="2" cm="1">
        <f t="array" ref="AA429">ROUND((SUMPRODUCT((NhuCau!$E$438:$E$442=CakyQuyhoach)*((NhuCau!AD$438:AD$442)/10))+SUMPRODUCT((NhuCau!$E$438:$E$442=Kykehoach)*((NhuCau!AD$438:AD$442)/5))+SUMPRODUCT((NhuCau!$E$438:$E$442=$C429)*(NhuCau!AD$438:AD$442))),2)</f>
        <v>0</v>
      </c>
      <c r="AB429" s="2" cm="1">
        <f t="array" ref="AB429">ROUND((SUMPRODUCT((NhuCau!$E$438:$E$442=CakyQuyhoach)*((NhuCau!AE$438:AE$442)/10))+SUMPRODUCT((NhuCau!$E$438:$E$442=Kykehoach)*((NhuCau!AE$438:AE$442)/5))+SUMPRODUCT((NhuCau!$E$438:$E$442=$C429)*(NhuCau!AE$438:AE$442))),2)</f>
        <v>0</v>
      </c>
      <c r="AC429" s="2" cm="1">
        <f t="array" ref="AC429">ROUND((SUMPRODUCT((NhuCau!$E$438:$E$442=CakyQuyhoach)*((NhuCau!AF$438:AF$442)/10))+SUMPRODUCT((NhuCau!$E$438:$E$442=Kykehoach)*((NhuCau!AF$438:AF$442)/5))+SUMPRODUCT((NhuCau!$E$438:$E$442=$C429)*(NhuCau!AF$438:AF$442))),2)</f>
        <v>0</v>
      </c>
      <c r="AD429" s="2" cm="1">
        <f t="array" ref="AD429">ROUND((SUMPRODUCT((NhuCau!$E$438:$E$442=CakyQuyhoach)*((NhuCau!AG$438:AG$442)/10))+SUMPRODUCT((NhuCau!$E$438:$E$442=Kykehoach)*((NhuCau!AG$438:AG$442)/5))+SUMPRODUCT((NhuCau!$E$438:$E$442=$C429)*(NhuCau!AG$438:AG$442))),2)</f>
        <v>0</v>
      </c>
      <c r="AE429" s="2" cm="1">
        <f t="array" ref="AE429">ROUND((SUMPRODUCT((NhuCau!$E$438:$E$442=CakyQuyhoach)*((NhuCau!AH$438:AH$442)/10))+SUMPRODUCT((NhuCau!$E$438:$E$442=Kykehoach)*((NhuCau!AH$438:AH$442)/5))+SUMPRODUCT((NhuCau!$E$438:$E$442=$C429)*(NhuCau!AH$438:AH$442))),2)</f>
        <v>0</v>
      </c>
      <c r="AF429" s="2" cm="1">
        <f t="array" ref="AF429">ROUND((SUMPRODUCT((NhuCau!$E$438:$E$442=CakyQuyhoach)*((NhuCau!AI$438:AI$442)/10))+SUMPRODUCT((NhuCau!$E$438:$E$442=Kykehoach)*((NhuCau!AI$438:AI$442)/5))+SUMPRODUCT((NhuCau!$E$438:$E$442=$C429)*(NhuCau!AI$438:AI$442))),2)</f>
        <v>0</v>
      </c>
      <c r="AG429" s="2" cm="1">
        <f t="array" ref="AG429">ROUND((SUMPRODUCT((NhuCau!$E$438:$E$442=CakyQuyhoach)*((NhuCau!AJ$438:AJ$442)/10))+SUMPRODUCT((NhuCau!$E$438:$E$442=Kykehoach)*((NhuCau!AJ$438:AJ$442)/5))+SUMPRODUCT((NhuCau!$E$438:$E$442=$C429)*(NhuCau!AJ$438:AJ$442))),2)</f>
        <v>0</v>
      </c>
      <c r="AH429" s="2" cm="1">
        <f t="array" ref="AH429">ROUND((SUMPRODUCT((NhuCau!$E$438:$E$442=CakyQuyhoach)*((NhuCau!AK$438:AK$442)/10))+SUMPRODUCT((NhuCau!$E$438:$E$442=Kykehoach)*((NhuCau!AK$438:AK$442)/5))+SUMPRODUCT((NhuCau!$E$438:$E$442=$C429)*(NhuCau!AK$438:AK$442))),2)</f>
        <v>0</v>
      </c>
      <c r="AI429" s="2" cm="1">
        <f t="array" ref="AI429">ROUND((SUMPRODUCT((NhuCau!$E$438:$E$442=CakyQuyhoach)*((NhuCau!AL$438:AL$442)/10))+SUMPRODUCT((NhuCau!$E$438:$E$442=Kykehoach)*((NhuCau!AL$438:AL$442)/5))+SUMPRODUCT((NhuCau!$E$438:$E$442=$C429)*(NhuCau!AL$438:AL$442))),2)</f>
        <v>0</v>
      </c>
      <c r="AJ429" s="2" cm="1">
        <f t="array" ref="AJ429">ROUND((SUMPRODUCT((NhuCau!$E$438:$E$442=CakyQuyhoach)*((NhuCau!AM$438:AM$442)/10))+SUMPRODUCT((NhuCau!$E$438:$E$442=Kykehoach)*((NhuCau!AM$438:AM$442)/5))+SUMPRODUCT((NhuCau!$E$438:$E$442=$C429)*(NhuCau!AM$438:AM$442))),2)</f>
        <v>0</v>
      </c>
      <c r="AK429" s="2" cm="1">
        <f t="array" ref="AK429">ROUND((SUMPRODUCT((NhuCau!$E$438:$E$442=CakyQuyhoach)*((NhuCau!AN$438:AN$442)/10))+SUMPRODUCT((NhuCau!$E$438:$E$442=Kykehoach)*((NhuCau!AN$438:AN$442)/5))+SUMPRODUCT((NhuCau!$E$438:$E$442=$C429)*(NhuCau!AN$438:AN$442))),2)</f>
        <v>0</v>
      </c>
      <c r="AL429" s="2" cm="1">
        <f t="array" ref="AL429">ROUND((SUMPRODUCT((NhuCau!$E$438:$E$442=CakyQuyhoach)*((NhuCau!AO$438:AO$442)/10))+SUMPRODUCT((NhuCau!$E$438:$E$442=Kykehoach)*((NhuCau!AO$438:AO$442)/5))+SUMPRODUCT((NhuCau!$E$438:$E$442=$C429)*(NhuCau!AO$438:AO$442))),2)</f>
        <v>0</v>
      </c>
      <c r="AM429" s="2" cm="1">
        <f t="array" ref="AM429">ROUND((SUMPRODUCT((NhuCau!$E$438:$E$442=CakyQuyhoach)*((NhuCau!AP$438:AP$442)/10))+SUMPRODUCT((NhuCau!$E$438:$E$442=Kykehoach)*((NhuCau!AP$438:AP$442)/5))+SUMPRODUCT((NhuCau!$E$438:$E$442=$C429)*(NhuCau!AP$438:AP$442))),2)</f>
        <v>0</v>
      </c>
      <c r="AN429" s="2" cm="1">
        <f t="array" ref="AN429">ROUND((SUMPRODUCT((NhuCau!$E$438:$E$442=CakyQuyhoach)*((NhuCau!AQ$438:AQ$442)/10))+SUMPRODUCT((NhuCau!$E$438:$E$442=Kykehoach)*((NhuCau!AQ$438:AQ$442)/5))+SUMPRODUCT((NhuCau!$E$438:$E$442=$C429)*(NhuCau!AQ$438:AQ$442))),2)</f>
        <v>0</v>
      </c>
      <c r="AO429" s="2" cm="1">
        <f t="array" ref="AO429">ROUND((SUMPRODUCT((NhuCau!$E$438:$E$442=CakyQuyhoach)*((NhuCau!AR$438:AR$442)/10))+SUMPRODUCT((NhuCau!$E$438:$E$442=Kykehoach)*((NhuCau!AR$438:AR$442)/5))+SUMPRODUCT((NhuCau!$E$438:$E$442=$C429)*(NhuCau!AR$438:AR$442))),2)</f>
        <v>0</v>
      </c>
      <c r="AP429" s="2" cm="1">
        <f t="array" ref="AP429">ROUND((SUMPRODUCT((NhuCau!$E$438:$E$442=CakyQuyhoach)*((NhuCau!AS$438:AS$442)/10))+SUMPRODUCT((NhuCau!$E$438:$E$442=Kykehoach)*((NhuCau!AS$438:AS$442)/5))+SUMPRODUCT((NhuCau!$E$438:$E$442=$C429)*(NhuCau!AS$438:AS$442))),2)</f>
        <v>0</v>
      </c>
      <c r="AQ429" s="2" cm="1">
        <f t="array" ref="AQ429">ROUND((SUMPRODUCT((NhuCau!$E$438:$E$442=CakyQuyhoach)*((NhuCau!AT$438:AT$442)/10))+SUMPRODUCT((NhuCau!$E$438:$E$442=Kykehoach)*((NhuCau!AT$438:AT$442)/5))+SUMPRODUCT((NhuCau!$E$438:$E$442=$C429)*(NhuCau!AT$438:AT$442))),2)</f>
        <v>0</v>
      </c>
      <c r="AR429" s="2" cm="1">
        <f t="array" ref="AR429">ROUND((SUMPRODUCT((NhuCau!$E$438:$E$442=CakyQuyhoach)*((NhuCau!AU$438:AU$442)/10))+SUMPRODUCT((NhuCau!$E$438:$E$442=Kykehoach)*((NhuCau!AU$438:AU$442)/5))+SUMPRODUCT((NhuCau!$E$438:$E$442=$C429)*(NhuCau!AU$438:AU$442))),2)</f>
        <v>0</v>
      </c>
      <c r="AS429" s="2" cm="1">
        <f t="array" ref="AS429">ROUND((SUMPRODUCT((NhuCau!$E$438:$E$442=CakyQuyhoach)*((NhuCau!AV$438:AV$442)/10))+SUMPRODUCT((NhuCau!$E$438:$E$442=Kykehoach)*((NhuCau!AV$438:AV$442)/5))+SUMPRODUCT((NhuCau!$E$438:$E$442=$C429)*(NhuCau!AV$438:AV$442))),2)</f>
        <v>0</v>
      </c>
      <c r="AT429" s="2" cm="1">
        <f t="array" ref="AT429">ROUND((SUMPRODUCT((NhuCau!$E$438:$E$442=CakyQuyhoach)*((NhuCau!AW$438:AW$442)/10))+SUMPRODUCT((NhuCau!$E$438:$E$442=Kykehoach)*((NhuCau!AW$438:AW$442)/5))+SUMPRODUCT((NhuCau!$E$438:$E$442=$C429)*(NhuCau!AW$438:AW$442))),2)</f>
        <v>0</v>
      </c>
      <c r="AU429" s="2" cm="1">
        <f t="array" ref="AU429">ROUND((SUMPRODUCT((NhuCau!$E$438:$E$442=CakyQuyhoach)*((NhuCau!AX$438:AX$442)/10))+SUMPRODUCT((NhuCau!$E$438:$E$442=Kykehoach)*((NhuCau!AX$438:AX$442)/5))+SUMPRODUCT((NhuCau!$E$438:$E$442=$C429)*(NhuCau!AX$438:AX$442))),2)</f>
        <v>0</v>
      </c>
      <c r="AV429" s="2" cm="1">
        <f t="array" ref="AV429">ROUND((SUMPRODUCT((NhuCau!$E$438:$E$442=CakyQuyhoach)*((NhuCau!AY$438:AY$442)/10))+SUMPRODUCT((NhuCau!$E$438:$E$442=Kykehoach)*((NhuCau!AY$438:AY$442)/5))+SUMPRODUCT((NhuCau!$E$438:$E$442=$C429)*(NhuCau!AY$438:AY$442))),2)</f>
        <v>0</v>
      </c>
      <c r="AW429" s="2" cm="1">
        <f t="array" ref="AW429">ROUND((SUMPRODUCT((NhuCau!$E$438:$E$442=CakyQuyhoach)*((NhuCau!AZ$438:AZ$442)/10))+SUMPRODUCT((NhuCau!$E$438:$E$442=Kykehoach)*((NhuCau!AZ$438:AZ$442)/5))+SUMPRODUCT((NhuCau!$E$438:$E$442=$C429)*(NhuCau!AZ$438:AZ$442))),2)</f>
        <v>0</v>
      </c>
      <c r="AX429" s="2" cm="1">
        <f t="array" ref="AX429">ROUND((SUMPRODUCT((NhuCau!$E$438:$E$442=CakyQuyhoach)*((NhuCau!BA$438:BA$442)/10))+SUMPRODUCT((NhuCau!$E$438:$E$442=Kykehoach)*((NhuCau!BA$438:BA$442)/5))+SUMPRODUCT((NhuCau!$E$438:$E$442=$C429)*(NhuCau!BA$438:BA$442))),2)</f>
        <v>0</v>
      </c>
      <c r="AY429" s="2" cm="1">
        <f t="array" ref="AY429">ROUND((SUMPRODUCT((NhuCau!$E$438:$E$442=CakyQuyhoach)*((NhuCau!BB$438:BB$442)/10))+SUMPRODUCT((NhuCau!$E$438:$E$442=Kykehoach)*((NhuCau!BB$438:BB$442)/5))+SUMPRODUCT((NhuCau!$E$438:$E$442=$C429)*(NhuCau!BB$438:BB$442))),2)</f>
        <v>0</v>
      </c>
      <c r="AZ429" s="2" cm="1">
        <f t="array" ref="AZ429">ROUND((SUMPRODUCT((NhuCau!$E$438:$E$442=CakyQuyhoach)*((NhuCau!BD$438:BD$442)/10))+SUMPRODUCT((NhuCau!$E$438:$E$442=Kykehoach)*((NhuCau!BD$438:BD$442)/5))+SUMPRODUCT((NhuCau!$E$438:$E$442=$C429)*(NhuCau!BD$438:BD$442))),2)</f>
        <v>0</v>
      </c>
      <c r="BA429" s="2" cm="1">
        <f t="array" ref="BA429">ROUND((SUMPRODUCT((NhuCau!$E$438:$E$442=CakyQuyhoach)*((NhuCau!BE$438:BE$442)/10))+SUMPRODUCT((NhuCau!$E$438:$E$442=Kykehoach)*((NhuCau!BE$438:BE$442)/5))+SUMPRODUCT((NhuCau!$E$438:$E$442=$C429)*(NhuCau!BE$438:BE$442))),2)</f>
        <v>0</v>
      </c>
      <c r="BB429" s="2" cm="1">
        <f t="array" ref="BB429">ROUND((SUMPRODUCT((NhuCau!$E$438:$E$442=CakyQuyhoach)*((NhuCau!BF$438:BF$442)/10))+SUMPRODUCT((NhuCau!$E$438:$E$442=Kykehoach)*((NhuCau!BF$438:BF$442)/5))+SUMPRODUCT((NhuCau!$E$438:$E$442=$C429)*(NhuCau!BF$438:BF$442))),2)</f>
        <v>0</v>
      </c>
      <c r="BC429" s="2" cm="1">
        <f t="array" ref="BC429">ROUND((SUMPRODUCT((NhuCau!$E$438:$E$442=CakyQuyhoach)*((NhuCau!BG$438:BG$442)/10))+SUMPRODUCT((NhuCau!$E$438:$E$442=Kykehoach)*((NhuCau!BG$438:BG$442)/5))+SUMPRODUCT((NhuCau!$E$438:$E$442=$C429)*(NhuCau!BG$438:BG$442))),2)</f>
        <v>0</v>
      </c>
      <c r="BD429" s="2" cm="1">
        <f t="array" ref="BD429">ROUND((SUMPRODUCT((NhuCau!$E$438:$E$442=CakyQuyhoach)*((NhuCau!BH$438:BH$442)/10))+SUMPRODUCT((NhuCau!$E$438:$E$442=Kykehoach)*((NhuCau!BH$438:BH$442)/5))+SUMPRODUCT((NhuCau!$E$438:$E$442=$C429)*(NhuCau!BH$438:BH$442))),2)</f>
        <v>0</v>
      </c>
      <c r="BE429" s="2" cm="1">
        <f t="array" ref="BE429">ROUND((SUMPRODUCT((NhuCau!$E$438:$E$442=CakyQuyhoach)*((NhuCau!BI$438:BI$442)/10))+SUMPRODUCT((NhuCau!$E$438:$E$442=Kykehoach)*((NhuCau!BI$438:BI$442)/5))+SUMPRODUCT((NhuCau!$E$438:$E$442=$C429)*(NhuCau!BI$438:BI$442))),2)</f>
        <v>0</v>
      </c>
      <c r="BF429" s="2" cm="1">
        <f t="array" ref="BF429">ROUND((SUMPRODUCT((NhuCau!$E$438:$E$442=CakyQuyhoach)*((NhuCau!BJ$438:BJ$442)/10))+SUMPRODUCT((NhuCau!$E$438:$E$442=Kykehoach)*((NhuCau!BJ$438:BJ$442)/5))+SUMPRODUCT((NhuCau!$E$438:$E$442=$C429)*(NhuCau!BJ$438:BJ$442))),2)</f>
        <v>0</v>
      </c>
      <c r="BG429" s="2" cm="1">
        <f t="array" ref="BG429">ROUND((SUMPRODUCT((NhuCau!$E$438:$E$442=CakyQuyhoach)*((NhuCau!BK$438:BK$442)/10))+SUMPRODUCT((NhuCau!$E$438:$E$442=Kykehoach)*((NhuCau!BK$438:BK$442)/5))+SUMPRODUCT((NhuCau!$E$438:$E$442=$C429)*(NhuCau!BK$438:BK$442))),2)</f>
        <v>0</v>
      </c>
    </row>
    <row r="430" spans="1:59" s="1" customFormat="1" ht="16.5" customHeight="1">
      <c r="A430" s="251" t="s">
        <v>42</v>
      </c>
      <c r="B430" s="252"/>
      <c r="C430" s="253" t="str">
        <f t="shared" si="219"/>
        <v>Năm 2026</v>
      </c>
      <c r="D430" s="246" t="s">
        <v>211</v>
      </c>
      <c r="E430" s="255">
        <f>SUM(F430:BG430)</f>
        <v>0</v>
      </c>
      <c r="F430" s="2" cm="1">
        <f t="array" ref="F430">ROUND((SUMPRODUCT((NhuCau!$E$438:$E$442=CakyQuyhoach)*((NhuCau!I$438:I$442)/10))+SUMPRODUCT((NhuCau!$E$438:$E$442=Kykehoach)*((NhuCau!I$438:I$442)/5))+SUMPRODUCT((NhuCau!$E$438:$E$442=$C430)*(NhuCau!I$438:I$442))),2)</f>
        <v>0</v>
      </c>
      <c r="G430" s="2" cm="1">
        <f t="array" ref="G430">ROUND((SUMPRODUCT((NhuCau!$E$438:$E$442=CakyQuyhoach)*((NhuCau!J$438:J$442)/10))+SUMPRODUCT((NhuCau!$E$438:$E$442=Kykehoach)*((NhuCau!J$438:J$442)/5))+SUMPRODUCT((NhuCau!$E$438:$E$442=$C430)*(NhuCau!J$438:J$442))),2)</f>
        <v>0</v>
      </c>
      <c r="H430" s="2" cm="1">
        <f t="array" ref="H430">ROUND((SUMPRODUCT((NhuCau!$E$438:$E$442=CakyQuyhoach)*((NhuCau!K$438:K$442)/10))+SUMPRODUCT((NhuCau!$E$438:$E$442=Kykehoach)*((NhuCau!K$438:K$442)/5))+SUMPRODUCT((NhuCau!$E$438:$E$442=$C430)*(NhuCau!K$438:K$442))),2)</f>
        <v>0</v>
      </c>
      <c r="I430" s="2" cm="1">
        <f t="array" ref="I430">ROUND((SUMPRODUCT((NhuCau!$E$438:$E$442=CakyQuyhoach)*((NhuCau!L$438:L$442)/10))+SUMPRODUCT((NhuCau!$E$438:$E$442=Kykehoach)*((NhuCau!L$438:L$442)/5))+SUMPRODUCT((NhuCau!$E$438:$E$442=$C430)*(NhuCau!L$438:L$442))),2)</f>
        <v>0</v>
      </c>
      <c r="J430" s="2" cm="1">
        <f t="array" ref="J430">ROUND((SUMPRODUCT((NhuCau!$E$438:$E$442=CakyQuyhoach)*((NhuCau!M$438:M$442)/10))+SUMPRODUCT((NhuCau!$E$438:$E$442=Kykehoach)*((NhuCau!M$438:M$442)/5))+SUMPRODUCT((NhuCau!$E$438:$E$442=$C430)*(NhuCau!M$438:M$442))),2)</f>
        <v>0</v>
      </c>
      <c r="K430" s="2" cm="1">
        <f t="array" ref="K430">ROUND((SUMPRODUCT((NhuCau!$E$438:$E$442=CakyQuyhoach)*((NhuCau!N$438:N$442)/10))+SUMPRODUCT((NhuCau!$E$438:$E$442=Kykehoach)*((NhuCau!N$438:N$442)/5))+SUMPRODUCT((NhuCau!$E$438:$E$442=$C430)*(NhuCau!N$438:N$442))),2)</f>
        <v>0</v>
      </c>
      <c r="L430" s="2" cm="1">
        <f t="array" ref="L430">ROUND((SUMPRODUCT((NhuCau!$E$438:$E$442=CakyQuyhoach)*((NhuCau!O$438:O$442)/10))+SUMPRODUCT((NhuCau!$E$438:$E$442=Kykehoach)*((NhuCau!O$438:O$442)/5))+SUMPRODUCT((NhuCau!$E$438:$E$442=$C430)*(NhuCau!O$438:O$442))),2)</f>
        <v>0</v>
      </c>
      <c r="M430" s="2" cm="1">
        <f t="array" ref="M430">ROUND((SUMPRODUCT((NhuCau!$E$438:$E$442=CakyQuyhoach)*((NhuCau!P$438:P$442)/10))+SUMPRODUCT((NhuCau!$E$438:$E$442=Kykehoach)*((NhuCau!P$438:P$442)/5))+SUMPRODUCT((NhuCau!$E$438:$E$442=$C430)*(NhuCau!P$438:P$442))),2)</f>
        <v>0</v>
      </c>
      <c r="N430" s="2" cm="1">
        <f t="array" ref="N430">ROUND((SUMPRODUCT((NhuCau!$E$438:$E$442=CakyQuyhoach)*((NhuCau!Q$438:Q$442)/10))+SUMPRODUCT((NhuCau!$E$438:$E$442=Kykehoach)*((NhuCau!Q$438:Q$442)/5))+SUMPRODUCT((NhuCau!$E$438:$E$442=$C430)*(NhuCau!Q$438:Q$442))),2)</f>
        <v>0</v>
      </c>
      <c r="O430" s="2" cm="1">
        <f t="array" ref="O430">ROUND((SUMPRODUCT((NhuCau!$E$438:$E$442=CakyQuyhoach)*((NhuCau!R$438:R$442)/10))+SUMPRODUCT((NhuCau!$E$438:$E$442=Kykehoach)*((NhuCau!R$438:R$442)/5))+SUMPRODUCT((NhuCau!$E$438:$E$442=$C430)*(NhuCau!R$438:R$442))),2)</f>
        <v>0</v>
      </c>
      <c r="P430" s="2" cm="1">
        <f t="array" ref="P430">ROUND((SUMPRODUCT((NhuCau!$E$438:$E$442=CakyQuyhoach)*((NhuCau!S$438:S$442)/10))+SUMPRODUCT((NhuCau!$E$438:$E$442=Kykehoach)*((NhuCau!S$438:S$442)/5))+SUMPRODUCT((NhuCau!$E$438:$E$442=$C430)*(NhuCau!S$438:S$442))),2)</f>
        <v>0</v>
      </c>
      <c r="Q430" s="2" cm="1">
        <f t="array" ref="Q430">ROUND((SUMPRODUCT((NhuCau!$E$438:$E$442=CakyQuyhoach)*((NhuCau!T$438:T$442)/10))+SUMPRODUCT((NhuCau!$E$438:$E$442=Kykehoach)*((NhuCau!T$438:T$442)/5))+SUMPRODUCT((NhuCau!$E$438:$E$442=$C430)*(NhuCau!T$438:T$442))),2)</f>
        <v>0</v>
      </c>
      <c r="R430" s="2" cm="1">
        <f t="array" ref="R430">ROUND((SUMPRODUCT((NhuCau!$E$438:$E$442=CakyQuyhoach)*((NhuCau!U$438:U$442)/10))+SUMPRODUCT((NhuCau!$E$438:$E$442=Kykehoach)*((NhuCau!U$438:U$442)/5))+SUMPRODUCT((NhuCau!$E$438:$E$442=$C430)*(NhuCau!U$438:U$442))),2)</f>
        <v>0</v>
      </c>
      <c r="S430" s="2" cm="1">
        <f t="array" ref="S430">ROUND((SUMPRODUCT((NhuCau!$E$438:$E$442=CakyQuyhoach)*((NhuCau!V$438:V$442)/10))+SUMPRODUCT((NhuCau!$E$438:$E$442=Kykehoach)*((NhuCau!V$438:V$442)/5))+SUMPRODUCT((NhuCau!$E$438:$E$442=$C430)*(NhuCau!V$438:V$442))),2)</f>
        <v>0</v>
      </c>
      <c r="T430" s="2" cm="1">
        <f t="array" ref="T430">ROUND((SUMPRODUCT((NhuCau!$E$438:$E$442=CakyQuyhoach)*((NhuCau!W$438:W$442)/10))+SUMPRODUCT((NhuCau!$E$438:$E$442=Kykehoach)*((NhuCau!W$438:W$442)/5))+SUMPRODUCT((NhuCau!$E$438:$E$442=$C430)*(NhuCau!W$438:W$442))),2)</f>
        <v>0</v>
      </c>
      <c r="U430" s="2" cm="1">
        <f t="array" ref="U430">ROUND((SUMPRODUCT((NhuCau!$E$438:$E$442=CakyQuyhoach)*((NhuCau!X$438:X$442)/10))+SUMPRODUCT((NhuCau!$E$438:$E$442=Kykehoach)*((NhuCau!X$438:X$442)/5))+SUMPRODUCT((NhuCau!$E$438:$E$442=$C430)*(NhuCau!X$438:X$442))),2)</f>
        <v>0</v>
      </c>
      <c r="V430" s="2" cm="1">
        <f t="array" ref="V430">ROUND((SUMPRODUCT((NhuCau!$E$438:$E$442=CakyQuyhoach)*((NhuCau!Y$438:Y$442)/10))+SUMPRODUCT((NhuCau!$E$438:$E$442=Kykehoach)*((NhuCau!Y$438:Y$442)/5))+SUMPRODUCT((NhuCau!$E$438:$E$442=$C430)*(NhuCau!Y$438:Y$442))),2)</f>
        <v>0</v>
      </c>
      <c r="W430" s="2" cm="1">
        <f t="array" ref="W430">ROUND((SUMPRODUCT((NhuCau!$E$438:$E$442=CakyQuyhoach)*((NhuCau!Z$438:Z$442)/10))+SUMPRODUCT((NhuCau!$E$438:$E$442=Kykehoach)*((NhuCau!Z$438:Z$442)/5))+SUMPRODUCT((NhuCau!$E$438:$E$442=$C430)*(NhuCau!Z$438:Z$442))),2)</f>
        <v>0</v>
      </c>
      <c r="X430" s="2" cm="1">
        <f t="array" ref="X430">ROUND((SUMPRODUCT((NhuCau!$E$438:$E$442=CakyQuyhoach)*((NhuCau!AA$438:AA$442)/10))+SUMPRODUCT((NhuCau!$E$438:$E$442=Kykehoach)*((NhuCau!AA$438:AA$442)/5))+SUMPRODUCT((NhuCau!$E$438:$E$442=$C430)*(NhuCau!AA$438:AA$442))),2)</f>
        <v>0</v>
      </c>
      <c r="Y430" s="2" cm="1">
        <f t="array" ref="Y430">ROUND((SUMPRODUCT((NhuCau!$E$438:$E$442=CakyQuyhoach)*((NhuCau!AB$438:AB$442)/10))+SUMPRODUCT((NhuCau!$E$438:$E$442=Kykehoach)*((NhuCau!AB$438:AB$442)/5))+SUMPRODUCT((NhuCau!$E$438:$E$442=$C430)*(NhuCau!AB$438:AB$442))),2)</f>
        <v>0</v>
      </c>
      <c r="Z430" s="2" cm="1">
        <f t="array" ref="Z430">ROUND((SUMPRODUCT((NhuCau!$E$438:$E$442=CakyQuyhoach)*((NhuCau!AC$438:AC$442)/10))+SUMPRODUCT((NhuCau!$E$438:$E$442=Kykehoach)*((NhuCau!AC$438:AC$442)/5))+SUMPRODUCT((NhuCau!$E$438:$E$442=$C430)*(NhuCau!AC$438:AC$442))),2)</f>
        <v>0</v>
      </c>
      <c r="AA430" s="2" cm="1">
        <f t="array" ref="AA430">ROUND((SUMPRODUCT((NhuCau!$E$438:$E$442=CakyQuyhoach)*((NhuCau!AD$438:AD$442)/10))+SUMPRODUCT((NhuCau!$E$438:$E$442=Kykehoach)*((NhuCau!AD$438:AD$442)/5))+SUMPRODUCT((NhuCau!$E$438:$E$442=$C430)*(NhuCau!AD$438:AD$442))),2)</f>
        <v>0</v>
      </c>
      <c r="AB430" s="2" cm="1">
        <f t="array" ref="AB430">ROUND((SUMPRODUCT((NhuCau!$E$438:$E$442=CakyQuyhoach)*((NhuCau!AE$438:AE$442)/10))+SUMPRODUCT((NhuCau!$E$438:$E$442=Kykehoach)*((NhuCau!AE$438:AE$442)/5))+SUMPRODUCT((NhuCau!$E$438:$E$442=$C430)*(NhuCau!AE$438:AE$442))),2)</f>
        <v>0</v>
      </c>
      <c r="AC430" s="2" cm="1">
        <f t="array" ref="AC430">ROUND((SUMPRODUCT((NhuCau!$E$438:$E$442=CakyQuyhoach)*((NhuCau!AF$438:AF$442)/10))+SUMPRODUCT((NhuCau!$E$438:$E$442=Kykehoach)*((NhuCau!AF$438:AF$442)/5))+SUMPRODUCT((NhuCau!$E$438:$E$442=$C430)*(NhuCau!AF$438:AF$442))),2)</f>
        <v>0</v>
      </c>
      <c r="AD430" s="2" cm="1">
        <f t="array" ref="AD430">ROUND((SUMPRODUCT((NhuCau!$E$438:$E$442=CakyQuyhoach)*((NhuCau!AG$438:AG$442)/10))+SUMPRODUCT((NhuCau!$E$438:$E$442=Kykehoach)*((NhuCau!AG$438:AG$442)/5))+SUMPRODUCT((NhuCau!$E$438:$E$442=$C430)*(NhuCau!AG$438:AG$442))),2)</f>
        <v>0</v>
      </c>
      <c r="AE430" s="2" cm="1">
        <f t="array" ref="AE430">ROUND((SUMPRODUCT((NhuCau!$E$438:$E$442=CakyQuyhoach)*((NhuCau!AH$438:AH$442)/10))+SUMPRODUCT((NhuCau!$E$438:$E$442=Kykehoach)*((NhuCau!AH$438:AH$442)/5))+SUMPRODUCT((NhuCau!$E$438:$E$442=$C430)*(NhuCau!AH$438:AH$442))),2)</f>
        <v>0</v>
      </c>
      <c r="AF430" s="2" cm="1">
        <f t="array" ref="AF430">ROUND((SUMPRODUCT((NhuCau!$E$438:$E$442=CakyQuyhoach)*((NhuCau!AI$438:AI$442)/10))+SUMPRODUCT((NhuCau!$E$438:$E$442=Kykehoach)*((NhuCau!AI$438:AI$442)/5))+SUMPRODUCT((NhuCau!$E$438:$E$442=$C430)*(NhuCau!AI$438:AI$442))),2)</f>
        <v>0</v>
      </c>
      <c r="AG430" s="2" cm="1">
        <f t="array" ref="AG430">ROUND((SUMPRODUCT((NhuCau!$E$438:$E$442=CakyQuyhoach)*((NhuCau!AJ$438:AJ$442)/10))+SUMPRODUCT((NhuCau!$E$438:$E$442=Kykehoach)*((NhuCau!AJ$438:AJ$442)/5))+SUMPRODUCT((NhuCau!$E$438:$E$442=$C430)*(NhuCau!AJ$438:AJ$442))),2)</f>
        <v>0</v>
      </c>
      <c r="AH430" s="2" cm="1">
        <f t="array" ref="AH430">ROUND((SUMPRODUCT((NhuCau!$E$438:$E$442=CakyQuyhoach)*((NhuCau!AK$438:AK$442)/10))+SUMPRODUCT((NhuCau!$E$438:$E$442=Kykehoach)*((NhuCau!AK$438:AK$442)/5))+SUMPRODUCT((NhuCau!$E$438:$E$442=$C430)*(NhuCau!AK$438:AK$442))),2)</f>
        <v>0</v>
      </c>
      <c r="AI430" s="2" cm="1">
        <f t="array" ref="AI430">ROUND((SUMPRODUCT((NhuCau!$E$438:$E$442=CakyQuyhoach)*((NhuCau!AL$438:AL$442)/10))+SUMPRODUCT((NhuCau!$E$438:$E$442=Kykehoach)*((NhuCau!AL$438:AL$442)/5))+SUMPRODUCT((NhuCau!$E$438:$E$442=$C430)*(NhuCau!AL$438:AL$442))),2)</f>
        <v>0</v>
      </c>
      <c r="AJ430" s="2" cm="1">
        <f t="array" ref="AJ430">ROUND((SUMPRODUCT((NhuCau!$E$438:$E$442=CakyQuyhoach)*((NhuCau!AM$438:AM$442)/10))+SUMPRODUCT((NhuCau!$E$438:$E$442=Kykehoach)*((NhuCau!AM$438:AM$442)/5))+SUMPRODUCT((NhuCau!$E$438:$E$442=$C430)*(NhuCau!AM$438:AM$442))),2)</f>
        <v>0</v>
      </c>
      <c r="AK430" s="2" cm="1">
        <f t="array" ref="AK430">ROUND((SUMPRODUCT((NhuCau!$E$438:$E$442=CakyQuyhoach)*((NhuCau!AN$438:AN$442)/10))+SUMPRODUCT((NhuCau!$E$438:$E$442=Kykehoach)*((NhuCau!AN$438:AN$442)/5))+SUMPRODUCT((NhuCau!$E$438:$E$442=$C430)*(NhuCau!AN$438:AN$442))),2)</f>
        <v>0</v>
      </c>
      <c r="AL430" s="2" cm="1">
        <f t="array" ref="AL430">ROUND((SUMPRODUCT((NhuCau!$E$438:$E$442=CakyQuyhoach)*((NhuCau!AO$438:AO$442)/10))+SUMPRODUCT((NhuCau!$E$438:$E$442=Kykehoach)*((NhuCau!AO$438:AO$442)/5))+SUMPRODUCT((NhuCau!$E$438:$E$442=$C430)*(NhuCau!AO$438:AO$442))),2)</f>
        <v>0</v>
      </c>
      <c r="AM430" s="2" cm="1">
        <f t="array" ref="AM430">ROUND((SUMPRODUCT((NhuCau!$E$438:$E$442=CakyQuyhoach)*((NhuCau!AP$438:AP$442)/10))+SUMPRODUCT((NhuCau!$E$438:$E$442=Kykehoach)*((NhuCau!AP$438:AP$442)/5))+SUMPRODUCT((NhuCau!$E$438:$E$442=$C430)*(NhuCau!AP$438:AP$442))),2)</f>
        <v>0</v>
      </c>
      <c r="AN430" s="2" cm="1">
        <f t="array" ref="AN430">ROUND((SUMPRODUCT((NhuCau!$E$438:$E$442=CakyQuyhoach)*((NhuCau!AQ$438:AQ$442)/10))+SUMPRODUCT((NhuCau!$E$438:$E$442=Kykehoach)*((NhuCau!AQ$438:AQ$442)/5))+SUMPRODUCT((NhuCau!$E$438:$E$442=$C430)*(NhuCau!AQ$438:AQ$442))),2)</f>
        <v>0</v>
      </c>
      <c r="AO430" s="2" cm="1">
        <f t="array" ref="AO430">ROUND((SUMPRODUCT((NhuCau!$E$438:$E$442=CakyQuyhoach)*((NhuCau!AR$438:AR$442)/10))+SUMPRODUCT((NhuCau!$E$438:$E$442=Kykehoach)*((NhuCau!AR$438:AR$442)/5))+SUMPRODUCT((NhuCau!$E$438:$E$442=$C430)*(NhuCau!AR$438:AR$442))),2)</f>
        <v>0</v>
      </c>
      <c r="AP430" s="2" cm="1">
        <f t="array" ref="AP430">ROUND((SUMPRODUCT((NhuCau!$E$438:$E$442=CakyQuyhoach)*((NhuCau!AS$438:AS$442)/10))+SUMPRODUCT((NhuCau!$E$438:$E$442=Kykehoach)*((NhuCau!AS$438:AS$442)/5))+SUMPRODUCT((NhuCau!$E$438:$E$442=$C430)*(NhuCau!AS$438:AS$442))),2)</f>
        <v>0</v>
      </c>
      <c r="AQ430" s="2" cm="1">
        <f t="array" ref="AQ430">ROUND((SUMPRODUCT((NhuCau!$E$438:$E$442=CakyQuyhoach)*((NhuCau!AT$438:AT$442)/10))+SUMPRODUCT((NhuCau!$E$438:$E$442=Kykehoach)*((NhuCau!AT$438:AT$442)/5))+SUMPRODUCT((NhuCau!$E$438:$E$442=$C430)*(NhuCau!AT$438:AT$442))),2)</f>
        <v>0</v>
      </c>
      <c r="AR430" s="2" cm="1">
        <f t="array" ref="AR430">ROUND((SUMPRODUCT((NhuCau!$E$438:$E$442=CakyQuyhoach)*((NhuCau!AU$438:AU$442)/10))+SUMPRODUCT((NhuCau!$E$438:$E$442=Kykehoach)*((NhuCau!AU$438:AU$442)/5))+SUMPRODUCT((NhuCau!$E$438:$E$442=$C430)*(NhuCau!AU$438:AU$442))),2)</f>
        <v>0</v>
      </c>
      <c r="AS430" s="2" cm="1">
        <f t="array" ref="AS430">ROUND((SUMPRODUCT((NhuCau!$E$438:$E$442=CakyQuyhoach)*((NhuCau!AV$438:AV$442)/10))+SUMPRODUCT((NhuCau!$E$438:$E$442=Kykehoach)*((NhuCau!AV$438:AV$442)/5))+SUMPRODUCT((NhuCau!$E$438:$E$442=$C430)*(NhuCau!AV$438:AV$442))),2)</f>
        <v>0</v>
      </c>
      <c r="AT430" s="2" cm="1">
        <f t="array" ref="AT430">ROUND((SUMPRODUCT((NhuCau!$E$438:$E$442=CakyQuyhoach)*((NhuCau!AW$438:AW$442)/10))+SUMPRODUCT((NhuCau!$E$438:$E$442=Kykehoach)*((NhuCau!AW$438:AW$442)/5))+SUMPRODUCT((NhuCau!$E$438:$E$442=$C430)*(NhuCau!AW$438:AW$442))),2)</f>
        <v>0</v>
      </c>
      <c r="AU430" s="2" cm="1">
        <f t="array" ref="AU430">ROUND((SUMPRODUCT((NhuCau!$E$438:$E$442=CakyQuyhoach)*((NhuCau!AX$438:AX$442)/10))+SUMPRODUCT((NhuCau!$E$438:$E$442=Kykehoach)*((NhuCau!AX$438:AX$442)/5))+SUMPRODUCT((NhuCau!$E$438:$E$442=$C430)*(NhuCau!AX$438:AX$442))),2)</f>
        <v>0</v>
      </c>
      <c r="AV430" s="2" cm="1">
        <f t="array" ref="AV430">ROUND((SUMPRODUCT((NhuCau!$E$438:$E$442=CakyQuyhoach)*((NhuCau!AY$438:AY$442)/10))+SUMPRODUCT((NhuCau!$E$438:$E$442=Kykehoach)*((NhuCau!AY$438:AY$442)/5))+SUMPRODUCT((NhuCau!$E$438:$E$442=$C430)*(NhuCau!AY$438:AY$442))),2)</f>
        <v>0</v>
      </c>
      <c r="AW430" s="2" cm="1">
        <f t="array" ref="AW430">ROUND((SUMPRODUCT((NhuCau!$E$438:$E$442=CakyQuyhoach)*((NhuCau!AZ$438:AZ$442)/10))+SUMPRODUCT((NhuCau!$E$438:$E$442=Kykehoach)*((NhuCau!AZ$438:AZ$442)/5))+SUMPRODUCT((NhuCau!$E$438:$E$442=$C430)*(NhuCau!AZ$438:AZ$442))),2)</f>
        <v>0</v>
      </c>
      <c r="AX430" s="2" cm="1">
        <f t="array" ref="AX430">ROUND((SUMPRODUCT((NhuCau!$E$438:$E$442=CakyQuyhoach)*((NhuCau!BA$438:BA$442)/10))+SUMPRODUCT((NhuCau!$E$438:$E$442=Kykehoach)*((NhuCau!BA$438:BA$442)/5))+SUMPRODUCT((NhuCau!$E$438:$E$442=$C430)*(NhuCau!BA$438:BA$442))),2)</f>
        <v>0</v>
      </c>
      <c r="AY430" s="2" cm="1">
        <f t="array" ref="AY430">ROUND((SUMPRODUCT((NhuCau!$E$438:$E$442=CakyQuyhoach)*((NhuCau!BB$438:BB$442)/10))+SUMPRODUCT((NhuCau!$E$438:$E$442=Kykehoach)*((NhuCau!BB$438:BB$442)/5))+SUMPRODUCT((NhuCau!$E$438:$E$442=$C430)*(NhuCau!BB$438:BB$442))),2)</f>
        <v>0</v>
      </c>
      <c r="AZ430" s="2" cm="1">
        <f t="array" ref="AZ430">ROUND((SUMPRODUCT((NhuCau!$E$438:$E$442=CakyQuyhoach)*((NhuCau!BD$438:BD$442)/10))+SUMPRODUCT((NhuCau!$E$438:$E$442=Kykehoach)*((NhuCau!BD$438:BD$442)/5))+SUMPRODUCT((NhuCau!$E$438:$E$442=$C430)*(NhuCau!BD$438:BD$442))),2)</f>
        <v>0</v>
      </c>
      <c r="BA430" s="2" cm="1">
        <f t="array" ref="BA430">ROUND((SUMPRODUCT((NhuCau!$E$438:$E$442=CakyQuyhoach)*((NhuCau!BE$438:BE$442)/10))+SUMPRODUCT((NhuCau!$E$438:$E$442=Kykehoach)*((NhuCau!BE$438:BE$442)/5))+SUMPRODUCT((NhuCau!$E$438:$E$442=$C430)*(NhuCau!BE$438:BE$442))),2)</f>
        <v>0</v>
      </c>
      <c r="BB430" s="2" cm="1">
        <f t="array" ref="BB430">ROUND((SUMPRODUCT((NhuCau!$E$438:$E$442=CakyQuyhoach)*((NhuCau!BF$438:BF$442)/10))+SUMPRODUCT((NhuCau!$E$438:$E$442=Kykehoach)*((NhuCau!BF$438:BF$442)/5))+SUMPRODUCT((NhuCau!$E$438:$E$442=$C430)*(NhuCau!BF$438:BF$442))),2)</f>
        <v>0</v>
      </c>
      <c r="BC430" s="2" cm="1">
        <f t="array" ref="BC430">ROUND((SUMPRODUCT((NhuCau!$E$438:$E$442=CakyQuyhoach)*((NhuCau!BG$438:BG$442)/10))+SUMPRODUCT((NhuCau!$E$438:$E$442=Kykehoach)*((NhuCau!BG$438:BG$442)/5))+SUMPRODUCT((NhuCau!$E$438:$E$442=$C430)*(NhuCau!BG$438:BG$442))),2)</f>
        <v>0</v>
      </c>
      <c r="BD430" s="2" cm="1">
        <f t="array" ref="BD430">ROUND((SUMPRODUCT((NhuCau!$E$438:$E$442=CakyQuyhoach)*((NhuCau!BH$438:BH$442)/10))+SUMPRODUCT((NhuCau!$E$438:$E$442=Kykehoach)*((NhuCau!BH$438:BH$442)/5))+SUMPRODUCT((NhuCau!$E$438:$E$442=$C430)*(NhuCau!BH$438:BH$442))),2)</f>
        <v>0</v>
      </c>
      <c r="BE430" s="2" cm="1">
        <f t="array" ref="BE430">ROUND((SUMPRODUCT((NhuCau!$E$438:$E$442=CakyQuyhoach)*((NhuCau!BI$438:BI$442)/10))+SUMPRODUCT((NhuCau!$E$438:$E$442=Kykehoach)*((NhuCau!BI$438:BI$442)/5))+SUMPRODUCT((NhuCau!$E$438:$E$442=$C430)*(NhuCau!BI$438:BI$442))),2)</f>
        <v>0</v>
      </c>
      <c r="BF430" s="2" cm="1">
        <f t="array" ref="BF430">ROUND((SUMPRODUCT((NhuCau!$E$438:$E$442=CakyQuyhoach)*((NhuCau!BJ$438:BJ$442)/10))+SUMPRODUCT((NhuCau!$E$438:$E$442=Kykehoach)*((NhuCau!BJ$438:BJ$442)/5))+SUMPRODUCT((NhuCau!$E$438:$E$442=$C430)*(NhuCau!BJ$438:BJ$442))),2)</f>
        <v>0</v>
      </c>
      <c r="BG430" s="2" cm="1">
        <f t="array" ref="BG430">ROUND((SUMPRODUCT((NhuCau!$E$438:$E$442=CakyQuyhoach)*((NhuCau!BK$438:BK$442)/10))+SUMPRODUCT((NhuCau!$E$438:$E$442=Kykehoach)*((NhuCau!BK$438:BK$442)/5))+SUMPRODUCT((NhuCau!$E$438:$E$442=$C430)*(NhuCau!BK$438:BK$442))),2)</f>
        <v>0</v>
      </c>
    </row>
    <row r="431" spans="1:59" s="1" customFormat="1" ht="16.5" customHeight="1">
      <c r="A431" s="251" t="s">
        <v>42</v>
      </c>
      <c r="B431" s="252"/>
      <c r="C431" s="253" t="str">
        <f t="shared" si="219"/>
        <v>Năm 2027</v>
      </c>
      <c r="D431" s="246" t="s">
        <v>211</v>
      </c>
      <c r="E431" s="255">
        <f>SUM(F431:BG431)</f>
        <v>0</v>
      </c>
      <c r="F431" s="2" cm="1">
        <f t="array" ref="F431">ROUND((SUMPRODUCT((NhuCau!$E$438:$E$442=CakyQuyhoach)*((NhuCau!I$438:I$442)/10))+SUMPRODUCT((NhuCau!$E$438:$E$442=Kykehoach)*((NhuCau!I$438:I$442)/5))+SUMPRODUCT((NhuCau!$E$438:$E$442=$C431)*(NhuCau!I$438:I$442))),2)</f>
        <v>0</v>
      </c>
      <c r="G431" s="2" cm="1">
        <f t="array" ref="G431">ROUND((SUMPRODUCT((NhuCau!$E$438:$E$442=CakyQuyhoach)*((NhuCau!J$438:J$442)/10))+SUMPRODUCT((NhuCau!$E$438:$E$442=Kykehoach)*((NhuCau!J$438:J$442)/5))+SUMPRODUCT((NhuCau!$E$438:$E$442=$C431)*(NhuCau!J$438:J$442))),2)</f>
        <v>0</v>
      </c>
      <c r="H431" s="2" cm="1">
        <f t="array" ref="H431">ROUND((SUMPRODUCT((NhuCau!$E$438:$E$442=CakyQuyhoach)*((NhuCau!K$438:K$442)/10))+SUMPRODUCT((NhuCau!$E$438:$E$442=Kykehoach)*((NhuCau!K$438:K$442)/5))+SUMPRODUCT((NhuCau!$E$438:$E$442=$C431)*(NhuCau!K$438:K$442))),2)</f>
        <v>0</v>
      </c>
      <c r="I431" s="2" cm="1">
        <f t="array" ref="I431">ROUND((SUMPRODUCT((NhuCau!$E$438:$E$442=CakyQuyhoach)*((NhuCau!L$438:L$442)/10))+SUMPRODUCT((NhuCau!$E$438:$E$442=Kykehoach)*((NhuCau!L$438:L$442)/5))+SUMPRODUCT((NhuCau!$E$438:$E$442=$C431)*(NhuCau!L$438:L$442))),2)</f>
        <v>0</v>
      </c>
      <c r="J431" s="2" cm="1">
        <f t="array" ref="J431">ROUND((SUMPRODUCT((NhuCau!$E$438:$E$442=CakyQuyhoach)*((NhuCau!M$438:M$442)/10))+SUMPRODUCT((NhuCau!$E$438:$E$442=Kykehoach)*((NhuCau!M$438:M$442)/5))+SUMPRODUCT((NhuCau!$E$438:$E$442=$C431)*(NhuCau!M$438:M$442))),2)</f>
        <v>0</v>
      </c>
      <c r="K431" s="2" cm="1">
        <f t="array" ref="K431">ROUND((SUMPRODUCT((NhuCau!$E$438:$E$442=CakyQuyhoach)*((NhuCau!N$438:N$442)/10))+SUMPRODUCT((NhuCau!$E$438:$E$442=Kykehoach)*((NhuCau!N$438:N$442)/5))+SUMPRODUCT((NhuCau!$E$438:$E$442=$C431)*(NhuCau!N$438:N$442))),2)</f>
        <v>0</v>
      </c>
      <c r="L431" s="2" cm="1">
        <f t="array" ref="L431">ROUND((SUMPRODUCT((NhuCau!$E$438:$E$442=CakyQuyhoach)*((NhuCau!O$438:O$442)/10))+SUMPRODUCT((NhuCau!$E$438:$E$442=Kykehoach)*((NhuCau!O$438:O$442)/5))+SUMPRODUCT((NhuCau!$E$438:$E$442=$C431)*(NhuCau!O$438:O$442))),2)</f>
        <v>0</v>
      </c>
      <c r="M431" s="2" cm="1">
        <f t="array" ref="M431">ROUND((SUMPRODUCT((NhuCau!$E$438:$E$442=CakyQuyhoach)*((NhuCau!P$438:P$442)/10))+SUMPRODUCT((NhuCau!$E$438:$E$442=Kykehoach)*((NhuCau!P$438:P$442)/5))+SUMPRODUCT((NhuCau!$E$438:$E$442=$C431)*(NhuCau!P$438:P$442))),2)</f>
        <v>0</v>
      </c>
      <c r="N431" s="2" cm="1">
        <f t="array" ref="N431">ROUND((SUMPRODUCT((NhuCau!$E$438:$E$442=CakyQuyhoach)*((NhuCau!Q$438:Q$442)/10))+SUMPRODUCT((NhuCau!$E$438:$E$442=Kykehoach)*((NhuCau!Q$438:Q$442)/5))+SUMPRODUCT((NhuCau!$E$438:$E$442=$C431)*(NhuCau!Q$438:Q$442))),2)</f>
        <v>0</v>
      </c>
      <c r="O431" s="2" cm="1">
        <f t="array" ref="O431">ROUND((SUMPRODUCT((NhuCau!$E$438:$E$442=CakyQuyhoach)*((NhuCau!R$438:R$442)/10))+SUMPRODUCT((NhuCau!$E$438:$E$442=Kykehoach)*((NhuCau!R$438:R$442)/5))+SUMPRODUCT((NhuCau!$E$438:$E$442=$C431)*(NhuCau!R$438:R$442))),2)</f>
        <v>0</v>
      </c>
      <c r="P431" s="2" cm="1">
        <f t="array" ref="P431">ROUND((SUMPRODUCT((NhuCau!$E$438:$E$442=CakyQuyhoach)*((NhuCau!S$438:S$442)/10))+SUMPRODUCT((NhuCau!$E$438:$E$442=Kykehoach)*((NhuCau!S$438:S$442)/5))+SUMPRODUCT((NhuCau!$E$438:$E$442=$C431)*(NhuCau!S$438:S$442))),2)</f>
        <v>0</v>
      </c>
      <c r="Q431" s="2" cm="1">
        <f t="array" ref="Q431">ROUND((SUMPRODUCT((NhuCau!$E$438:$E$442=CakyQuyhoach)*((NhuCau!T$438:T$442)/10))+SUMPRODUCT((NhuCau!$E$438:$E$442=Kykehoach)*((NhuCau!T$438:T$442)/5))+SUMPRODUCT((NhuCau!$E$438:$E$442=$C431)*(NhuCau!T$438:T$442))),2)</f>
        <v>0</v>
      </c>
      <c r="R431" s="2" cm="1">
        <f t="array" ref="R431">ROUND((SUMPRODUCT((NhuCau!$E$438:$E$442=CakyQuyhoach)*((NhuCau!U$438:U$442)/10))+SUMPRODUCT((NhuCau!$E$438:$E$442=Kykehoach)*((NhuCau!U$438:U$442)/5))+SUMPRODUCT((NhuCau!$E$438:$E$442=$C431)*(NhuCau!U$438:U$442))),2)</f>
        <v>0</v>
      </c>
      <c r="S431" s="2" cm="1">
        <f t="array" ref="S431">ROUND((SUMPRODUCT((NhuCau!$E$438:$E$442=CakyQuyhoach)*((NhuCau!V$438:V$442)/10))+SUMPRODUCT((NhuCau!$E$438:$E$442=Kykehoach)*((NhuCau!V$438:V$442)/5))+SUMPRODUCT((NhuCau!$E$438:$E$442=$C431)*(NhuCau!V$438:V$442))),2)</f>
        <v>0</v>
      </c>
      <c r="T431" s="2" cm="1">
        <f t="array" ref="T431">ROUND((SUMPRODUCT((NhuCau!$E$438:$E$442=CakyQuyhoach)*((NhuCau!W$438:W$442)/10))+SUMPRODUCT((NhuCau!$E$438:$E$442=Kykehoach)*((NhuCau!W$438:W$442)/5))+SUMPRODUCT((NhuCau!$E$438:$E$442=$C431)*(NhuCau!W$438:W$442))),2)</f>
        <v>0</v>
      </c>
      <c r="U431" s="2" cm="1">
        <f t="array" ref="U431">ROUND((SUMPRODUCT((NhuCau!$E$438:$E$442=CakyQuyhoach)*((NhuCau!X$438:X$442)/10))+SUMPRODUCT((NhuCau!$E$438:$E$442=Kykehoach)*((NhuCau!X$438:X$442)/5))+SUMPRODUCT((NhuCau!$E$438:$E$442=$C431)*(NhuCau!X$438:X$442))),2)</f>
        <v>0</v>
      </c>
      <c r="V431" s="2" cm="1">
        <f t="array" ref="V431">ROUND((SUMPRODUCT((NhuCau!$E$438:$E$442=CakyQuyhoach)*((NhuCau!Y$438:Y$442)/10))+SUMPRODUCT((NhuCau!$E$438:$E$442=Kykehoach)*((NhuCau!Y$438:Y$442)/5))+SUMPRODUCT((NhuCau!$E$438:$E$442=$C431)*(NhuCau!Y$438:Y$442))),2)</f>
        <v>0</v>
      </c>
      <c r="W431" s="2" cm="1">
        <f t="array" ref="W431">ROUND((SUMPRODUCT((NhuCau!$E$438:$E$442=CakyQuyhoach)*((NhuCau!Z$438:Z$442)/10))+SUMPRODUCT((NhuCau!$E$438:$E$442=Kykehoach)*((NhuCau!Z$438:Z$442)/5))+SUMPRODUCT((NhuCau!$E$438:$E$442=$C431)*(NhuCau!Z$438:Z$442))),2)</f>
        <v>0</v>
      </c>
      <c r="X431" s="2" cm="1">
        <f t="array" ref="X431">ROUND((SUMPRODUCT((NhuCau!$E$438:$E$442=CakyQuyhoach)*((NhuCau!AA$438:AA$442)/10))+SUMPRODUCT((NhuCau!$E$438:$E$442=Kykehoach)*((NhuCau!AA$438:AA$442)/5))+SUMPRODUCT((NhuCau!$E$438:$E$442=$C431)*(NhuCau!AA$438:AA$442))),2)</f>
        <v>0</v>
      </c>
      <c r="Y431" s="2" cm="1">
        <f t="array" ref="Y431">ROUND((SUMPRODUCT((NhuCau!$E$438:$E$442=CakyQuyhoach)*((NhuCau!AB$438:AB$442)/10))+SUMPRODUCT((NhuCau!$E$438:$E$442=Kykehoach)*((NhuCau!AB$438:AB$442)/5))+SUMPRODUCT((NhuCau!$E$438:$E$442=$C431)*(NhuCau!AB$438:AB$442))),2)</f>
        <v>0</v>
      </c>
      <c r="Z431" s="2" cm="1">
        <f t="array" ref="Z431">ROUND((SUMPRODUCT((NhuCau!$E$438:$E$442=CakyQuyhoach)*((NhuCau!AC$438:AC$442)/10))+SUMPRODUCT((NhuCau!$E$438:$E$442=Kykehoach)*((NhuCau!AC$438:AC$442)/5))+SUMPRODUCT((NhuCau!$E$438:$E$442=$C431)*(NhuCau!AC$438:AC$442))),2)</f>
        <v>0</v>
      </c>
      <c r="AA431" s="2" cm="1">
        <f t="array" ref="AA431">ROUND((SUMPRODUCT((NhuCau!$E$438:$E$442=CakyQuyhoach)*((NhuCau!AD$438:AD$442)/10))+SUMPRODUCT((NhuCau!$E$438:$E$442=Kykehoach)*((NhuCau!AD$438:AD$442)/5))+SUMPRODUCT((NhuCau!$E$438:$E$442=$C431)*(NhuCau!AD$438:AD$442))),2)</f>
        <v>0</v>
      </c>
      <c r="AB431" s="2" cm="1">
        <f t="array" ref="AB431">ROUND((SUMPRODUCT((NhuCau!$E$438:$E$442=CakyQuyhoach)*((NhuCau!AE$438:AE$442)/10))+SUMPRODUCT((NhuCau!$E$438:$E$442=Kykehoach)*((NhuCau!AE$438:AE$442)/5))+SUMPRODUCT((NhuCau!$E$438:$E$442=$C431)*(NhuCau!AE$438:AE$442))),2)</f>
        <v>0</v>
      </c>
      <c r="AC431" s="2" cm="1">
        <f t="array" ref="AC431">ROUND((SUMPRODUCT((NhuCau!$E$438:$E$442=CakyQuyhoach)*((NhuCau!AF$438:AF$442)/10))+SUMPRODUCT((NhuCau!$E$438:$E$442=Kykehoach)*((NhuCau!AF$438:AF$442)/5))+SUMPRODUCT((NhuCau!$E$438:$E$442=$C431)*(NhuCau!AF$438:AF$442))),2)</f>
        <v>0</v>
      </c>
      <c r="AD431" s="2" cm="1">
        <f t="array" ref="AD431">ROUND((SUMPRODUCT((NhuCau!$E$438:$E$442=CakyQuyhoach)*((NhuCau!AG$438:AG$442)/10))+SUMPRODUCT((NhuCau!$E$438:$E$442=Kykehoach)*((NhuCau!AG$438:AG$442)/5))+SUMPRODUCT((NhuCau!$E$438:$E$442=$C431)*(NhuCau!AG$438:AG$442))),2)</f>
        <v>0</v>
      </c>
      <c r="AE431" s="2" cm="1">
        <f t="array" ref="AE431">ROUND((SUMPRODUCT((NhuCau!$E$438:$E$442=CakyQuyhoach)*((NhuCau!AH$438:AH$442)/10))+SUMPRODUCT((NhuCau!$E$438:$E$442=Kykehoach)*((NhuCau!AH$438:AH$442)/5))+SUMPRODUCT((NhuCau!$E$438:$E$442=$C431)*(NhuCau!AH$438:AH$442))),2)</f>
        <v>0</v>
      </c>
      <c r="AF431" s="2" cm="1">
        <f t="array" ref="AF431">ROUND((SUMPRODUCT((NhuCau!$E$438:$E$442=CakyQuyhoach)*((NhuCau!AI$438:AI$442)/10))+SUMPRODUCT((NhuCau!$E$438:$E$442=Kykehoach)*((NhuCau!AI$438:AI$442)/5))+SUMPRODUCT((NhuCau!$E$438:$E$442=$C431)*(NhuCau!AI$438:AI$442))),2)</f>
        <v>0</v>
      </c>
      <c r="AG431" s="2" cm="1">
        <f t="array" ref="AG431">ROUND((SUMPRODUCT((NhuCau!$E$438:$E$442=CakyQuyhoach)*((NhuCau!AJ$438:AJ$442)/10))+SUMPRODUCT((NhuCau!$E$438:$E$442=Kykehoach)*((NhuCau!AJ$438:AJ$442)/5))+SUMPRODUCT((NhuCau!$E$438:$E$442=$C431)*(NhuCau!AJ$438:AJ$442))),2)</f>
        <v>0</v>
      </c>
      <c r="AH431" s="2" cm="1">
        <f t="array" ref="AH431">ROUND((SUMPRODUCT((NhuCau!$E$438:$E$442=CakyQuyhoach)*((NhuCau!AK$438:AK$442)/10))+SUMPRODUCT((NhuCau!$E$438:$E$442=Kykehoach)*((NhuCau!AK$438:AK$442)/5))+SUMPRODUCT((NhuCau!$E$438:$E$442=$C431)*(NhuCau!AK$438:AK$442))),2)</f>
        <v>0</v>
      </c>
      <c r="AI431" s="2" cm="1">
        <f t="array" ref="AI431">ROUND((SUMPRODUCT((NhuCau!$E$438:$E$442=CakyQuyhoach)*((NhuCau!AL$438:AL$442)/10))+SUMPRODUCT((NhuCau!$E$438:$E$442=Kykehoach)*((NhuCau!AL$438:AL$442)/5))+SUMPRODUCT((NhuCau!$E$438:$E$442=$C431)*(NhuCau!AL$438:AL$442))),2)</f>
        <v>0</v>
      </c>
      <c r="AJ431" s="2" cm="1">
        <f t="array" ref="AJ431">ROUND((SUMPRODUCT((NhuCau!$E$438:$E$442=CakyQuyhoach)*((NhuCau!AM$438:AM$442)/10))+SUMPRODUCT((NhuCau!$E$438:$E$442=Kykehoach)*((NhuCau!AM$438:AM$442)/5))+SUMPRODUCT((NhuCau!$E$438:$E$442=$C431)*(NhuCau!AM$438:AM$442))),2)</f>
        <v>0</v>
      </c>
      <c r="AK431" s="2" cm="1">
        <f t="array" ref="AK431">ROUND((SUMPRODUCT((NhuCau!$E$438:$E$442=CakyQuyhoach)*((NhuCau!AN$438:AN$442)/10))+SUMPRODUCT((NhuCau!$E$438:$E$442=Kykehoach)*((NhuCau!AN$438:AN$442)/5))+SUMPRODUCT((NhuCau!$E$438:$E$442=$C431)*(NhuCau!AN$438:AN$442))),2)</f>
        <v>0</v>
      </c>
      <c r="AL431" s="2" cm="1">
        <f t="array" ref="AL431">ROUND((SUMPRODUCT((NhuCau!$E$438:$E$442=CakyQuyhoach)*((NhuCau!AO$438:AO$442)/10))+SUMPRODUCT((NhuCau!$E$438:$E$442=Kykehoach)*((NhuCau!AO$438:AO$442)/5))+SUMPRODUCT((NhuCau!$E$438:$E$442=$C431)*(NhuCau!AO$438:AO$442))),2)</f>
        <v>0</v>
      </c>
      <c r="AM431" s="2" cm="1">
        <f t="array" ref="AM431">ROUND((SUMPRODUCT((NhuCau!$E$438:$E$442=CakyQuyhoach)*((NhuCau!AP$438:AP$442)/10))+SUMPRODUCT((NhuCau!$E$438:$E$442=Kykehoach)*((NhuCau!AP$438:AP$442)/5))+SUMPRODUCT((NhuCau!$E$438:$E$442=$C431)*(NhuCau!AP$438:AP$442))),2)</f>
        <v>0</v>
      </c>
      <c r="AN431" s="2" cm="1">
        <f t="array" ref="AN431">ROUND((SUMPRODUCT((NhuCau!$E$438:$E$442=CakyQuyhoach)*((NhuCau!AQ$438:AQ$442)/10))+SUMPRODUCT((NhuCau!$E$438:$E$442=Kykehoach)*((NhuCau!AQ$438:AQ$442)/5))+SUMPRODUCT((NhuCau!$E$438:$E$442=$C431)*(NhuCau!AQ$438:AQ$442))),2)</f>
        <v>0</v>
      </c>
      <c r="AO431" s="2" cm="1">
        <f t="array" ref="AO431">ROUND((SUMPRODUCT((NhuCau!$E$438:$E$442=CakyQuyhoach)*((NhuCau!AR$438:AR$442)/10))+SUMPRODUCT((NhuCau!$E$438:$E$442=Kykehoach)*((NhuCau!AR$438:AR$442)/5))+SUMPRODUCT((NhuCau!$E$438:$E$442=$C431)*(NhuCau!AR$438:AR$442))),2)</f>
        <v>0</v>
      </c>
      <c r="AP431" s="2" cm="1">
        <f t="array" ref="AP431">ROUND((SUMPRODUCT((NhuCau!$E$438:$E$442=CakyQuyhoach)*((NhuCau!AS$438:AS$442)/10))+SUMPRODUCT((NhuCau!$E$438:$E$442=Kykehoach)*((NhuCau!AS$438:AS$442)/5))+SUMPRODUCT((NhuCau!$E$438:$E$442=$C431)*(NhuCau!AS$438:AS$442))),2)</f>
        <v>0</v>
      </c>
      <c r="AQ431" s="2" cm="1">
        <f t="array" ref="AQ431">ROUND((SUMPRODUCT((NhuCau!$E$438:$E$442=CakyQuyhoach)*((NhuCau!AT$438:AT$442)/10))+SUMPRODUCT((NhuCau!$E$438:$E$442=Kykehoach)*((NhuCau!AT$438:AT$442)/5))+SUMPRODUCT((NhuCau!$E$438:$E$442=$C431)*(NhuCau!AT$438:AT$442))),2)</f>
        <v>0</v>
      </c>
      <c r="AR431" s="2" cm="1">
        <f t="array" ref="AR431">ROUND((SUMPRODUCT((NhuCau!$E$438:$E$442=CakyQuyhoach)*((NhuCau!AU$438:AU$442)/10))+SUMPRODUCT((NhuCau!$E$438:$E$442=Kykehoach)*((NhuCau!AU$438:AU$442)/5))+SUMPRODUCT((NhuCau!$E$438:$E$442=$C431)*(NhuCau!AU$438:AU$442))),2)</f>
        <v>0</v>
      </c>
      <c r="AS431" s="2" cm="1">
        <f t="array" ref="AS431">ROUND((SUMPRODUCT((NhuCau!$E$438:$E$442=CakyQuyhoach)*((NhuCau!AV$438:AV$442)/10))+SUMPRODUCT((NhuCau!$E$438:$E$442=Kykehoach)*((NhuCau!AV$438:AV$442)/5))+SUMPRODUCT((NhuCau!$E$438:$E$442=$C431)*(NhuCau!AV$438:AV$442))),2)</f>
        <v>0</v>
      </c>
      <c r="AT431" s="2" cm="1">
        <f t="array" ref="AT431">ROUND((SUMPRODUCT((NhuCau!$E$438:$E$442=CakyQuyhoach)*((NhuCau!AW$438:AW$442)/10))+SUMPRODUCT((NhuCau!$E$438:$E$442=Kykehoach)*((NhuCau!AW$438:AW$442)/5))+SUMPRODUCT((NhuCau!$E$438:$E$442=$C431)*(NhuCau!AW$438:AW$442))),2)</f>
        <v>0</v>
      </c>
      <c r="AU431" s="2" cm="1">
        <f t="array" ref="AU431">ROUND((SUMPRODUCT((NhuCau!$E$438:$E$442=CakyQuyhoach)*((NhuCau!AX$438:AX$442)/10))+SUMPRODUCT((NhuCau!$E$438:$E$442=Kykehoach)*((NhuCau!AX$438:AX$442)/5))+SUMPRODUCT((NhuCau!$E$438:$E$442=$C431)*(NhuCau!AX$438:AX$442))),2)</f>
        <v>0</v>
      </c>
      <c r="AV431" s="2" cm="1">
        <f t="array" ref="AV431">ROUND((SUMPRODUCT((NhuCau!$E$438:$E$442=CakyQuyhoach)*((NhuCau!AY$438:AY$442)/10))+SUMPRODUCT((NhuCau!$E$438:$E$442=Kykehoach)*((NhuCau!AY$438:AY$442)/5))+SUMPRODUCT((NhuCau!$E$438:$E$442=$C431)*(NhuCau!AY$438:AY$442))),2)</f>
        <v>0</v>
      </c>
      <c r="AW431" s="2" cm="1">
        <f t="array" ref="AW431">ROUND((SUMPRODUCT((NhuCau!$E$438:$E$442=CakyQuyhoach)*((NhuCau!AZ$438:AZ$442)/10))+SUMPRODUCT((NhuCau!$E$438:$E$442=Kykehoach)*((NhuCau!AZ$438:AZ$442)/5))+SUMPRODUCT((NhuCau!$E$438:$E$442=$C431)*(NhuCau!AZ$438:AZ$442))),2)</f>
        <v>0</v>
      </c>
      <c r="AX431" s="2" cm="1">
        <f t="array" ref="AX431">ROUND((SUMPRODUCT((NhuCau!$E$438:$E$442=CakyQuyhoach)*((NhuCau!BA$438:BA$442)/10))+SUMPRODUCT((NhuCau!$E$438:$E$442=Kykehoach)*((NhuCau!BA$438:BA$442)/5))+SUMPRODUCT((NhuCau!$E$438:$E$442=$C431)*(NhuCau!BA$438:BA$442))),2)</f>
        <v>0</v>
      </c>
      <c r="AY431" s="2" cm="1">
        <f t="array" ref="AY431">ROUND((SUMPRODUCT((NhuCau!$E$438:$E$442=CakyQuyhoach)*((NhuCau!BB$438:BB$442)/10))+SUMPRODUCT((NhuCau!$E$438:$E$442=Kykehoach)*((NhuCau!BB$438:BB$442)/5))+SUMPRODUCT((NhuCau!$E$438:$E$442=$C431)*(NhuCau!BB$438:BB$442))),2)</f>
        <v>0</v>
      </c>
      <c r="AZ431" s="2" cm="1">
        <f t="array" ref="AZ431">ROUND((SUMPRODUCT((NhuCau!$E$438:$E$442=CakyQuyhoach)*((NhuCau!BD$438:BD$442)/10))+SUMPRODUCT((NhuCau!$E$438:$E$442=Kykehoach)*((NhuCau!BD$438:BD$442)/5))+SUMPRODUCT((NhuCau!$E$438:$E$442=$C431)*(NhuCau!BD$438:BD$442))),2)</f>
        <v>0</v>
      </c>
      <c r="BA431" s="2" cm="1">
        <f t="array" ref="BA431">ROUND((SUMPRODUCT((NhuCau!$E$438:$E$442=CakyQuyhoach)*((NhuCau!BE$438:BE$442)/10))+SUMPRODUCT((NhuCau!$E$438:$E$442=Kykehoach)*((NhuCau!BE$438:BE$442)/5))+SUMPRODUCT((NhuCau!$E$438:$E$442=$C431)*(NhuCau!BE$438:BE$442))),2)</f>
        <v>0</v>
      </c>
      <c r="BB431" s="2" cm="1">
        <f t="array" ref="BB431">ROUND((SUMPRODUCT((NhuCau!$E$438:$E$442=CakyQuyhoach)*((NhuCau!BF$438:BF$442)/10))+SUMPRODUCT((NhuCau!$E$438:$E$442=Kykehoach)*((NhuCau!BF$438:BF$442)/5))+SUMPRODUCT((NhuCau!$E$438:$E$442=$C431)*(NhuCau!BF$438:BF$442))),2)</f>
        <v>0</v>
      </c>
      <c r="BC431" s="2" cm="1">
        <f t="array" ref="BC431">ROUND((SUMPRODUCT((NhuCau!$E$438:$E$442=CakyQuyhoach)*((NhuCau!BG$438:BG$442)/10))+SUMPRODUCT((NhuCau!$E$438:$E$442=Kykehoach)*((NhuCau!BG$438:BG$442)/5))+SUMPRODUCT((NhuCau!$E$438:$E$442=$C431)*(NhuCau!BG$438:BG$442))),2)</f>
        <v>0</v>
      </c>
      <c r="BD431" s="2" cm="1">
        <f t="array" ref="BD431">ROUND((SUMPRODUCT((NhuCau!$E$438:$E$442=CakyQuyhoach)*((NhuCau!BH$438:BH$442)/10))+SUMPRODUCT((NhuCau!$E$438:$E$442=Kykehoach)*((NhuCau!BH$438:BH$442)/5))+SUMPRODUCT((NhuCau!$E$438:$E$442=$C431)*(NhuCau!BH$438:BH$442))),2)</f>
        <v>0</v>
      </c>
      <c r="BE431" s="2" cm="1">
        <f t="array" ref="BE431">ROUND((SUMPRODUCT((NhuCau!$E$438:$E$442=CakyQuyhoach)*((NhuCau!BI$438:BI$442)/10))+SUMPRODUCT((NhuCau!$E$438:$E$442=Kykehoach)*((NhuCau!BI$438:BI$442)/5))+SUMPRODUCT((NhuCau!$E$438:$E$442=$C431)*(NhuCau!BI$438:BI$442))),2)</f>
        <v>0</v>
      </c>
      <c r="BF431" s="2" cm="1">
        <f t="array" ref="BF431">ROUND((SUMPRODUCT((NhuCau!$E$438:$E$442=CakyQuyhoach)*((NhuCau!BJ$438:BJ$442)/10))+SUMPRODUCT((NhuCau!$E$438:$E$442=Kykehoach)*((NhuCau!BJ$438:BJ$442)/5))+SUMPRODUCT((NhuCau!$E$438:$E$442=$C431)*(NhuCau!BJ$438:BJ$442))),2)</f>
        <v>0</v>
      </c>
      <c r="BG431" s="2" cm="1">
        <f t="array" ref="BG431">ROUND((SUMPRODUCT((NhuCau!$E$438:$E$442=CakyQuyhoach)*((NhuCau!BK$438:BK$442)/10))+SUMPRODUCT((NhuCau!$E$438:$E$442=Kykehoach)*((NhuCau!BK$438:BK$442)/5))+SUMPRODUCT((NhuCau!$E$438:$E$442=$C431)*(NhuCau!BK$438:BK$442))),2)</f>
        <v>0</v>
      </c>
    </row>
    <row r="432" spans="1:59" s="1" customFormat="1" ht="16.5" customHeight="1">
      <c r="A432" s="251" t="s">
        <v>42</v>
      </c>
      <c r="B432" s="252"/>
      <c r="C432" s="253" t="str">
        <f t="shared" si="219"/>
        <v>Năm 2028</v>
      </c>
      <c r="D432" s="246" t="s">
        <v>211</v>
      </c>
      <c r="E432" s="255">
        <f>SUM(F432:BG432)</f>
        <v>0</v>
      </c>
      <c r="F432" s="2" cm="1">
        <f t="array" ref="F432">ROUND((SUMPRODUCT((NhuCau!$E$438:$E$442=CakyQuyhoach)*((NhuCau!I$438:I$442)/10))+SUMPRODUCT((NhuCau!$E$438:$E$442=Kykehoach)*((NhuCau!I$438:I$442)/5))+SUMPRODUCT((NhuCau!$E$438:$E$442=$C432)*(NhuCau!I$438:I$442))),2)</f>
        <v>0</v>
      </c>
      <c r="G432" s="2" cm="1">
        <f t="array" ref="G432">ROUND((SUMPRODUCT((NhuCau!$E$438:$E$442=CakyQuyhoach)*((NhuCau!J$438:J$442)/10))+SUMPRODUCT((NhuCau!$E$438:$E$442=Kykehoach)*((NhuCau!J$438:J$442)/5))+SUMPRODUCT((NhuCau!$E$438:$E$442=$C432)*(NhuCau!J$438:J$442))),2)</f>
        <v>0</v>
      </c>
      <c r="H432" s="2" cm="1">
        <f t="array" ref="H432">ROUND((SUMPRODUCT((NhuCau!$E$438:$E$442=CakyQuyhoach)*((NhuCau!K$438:K$442)/10))+SUMPRODUCT((NhuCau!$E$438:$E$442=Kykehoach)*((NhuCau!K$438:K$442)/5))+SUMPRODUCT((NhuCau!$E$438:$E$442=$C432)*(NhuCau!K$438:K$442))),2)</f>
        <v>0</v>
      </c>
      <c r="I432" s="2" cm="1">
        <f t="array" ref="I432">ROUND((SUMPRODUCT((NhuCau!$E$438:$E$442=CakyQuyhoach)*((NhuCau!L$438:L$442)/10))+SUMPRODUCT((NhuCau!$E$438:$E$442=Kykehoach)*((NhuCau!L$438:L$442)/5))+SUMPRODUCT((NhuCau!$E$438:$E$442=$C432)*(NhuCau!L$438:L$442))),2)</f>
        <v>0</v>
      </c>
      <c r="J432" s="2" cm="1">
        <f t="array" ref="J432">ROUND((SUMPRODUCT((NhuCau!$E$438:$E$442=CakyQuyhoach)*((NhuCau!M$438:M$442)/10))+SUMPRODUCT((NhuCau!$E$438:$E$442=Kykehoach)*((NhuCau!M$438:M$442)/5))+SUMPRODUCT((NhuCau!$E$438:$E$442=$C432)*(NhuCau!M$438:M$442))),2)</f>
        <v>0</v>
      </c>
      <c r="K432" s="2" cm="1">
        <f t="array" ref="K432">ROUND((SUMPRODUCT((NhuCau!$E$438:$E$442=CakyQuyhoach)*((NhuCau!N$438:N$442)/10))+SUMPRODUCT((NhuCau!$E$438:$E$442=Kykehoach)*((NhuCau!N$438:N$442)/5))+SUMPRODUCT((NhuCau!$E$438:$E$442=$C432)*(NhuCau!N$438:N$442))),2)</f>
        <v>0</v>
      </c>
      <c r="L432" s="2" cm="1">
        <f t="array" ref="L432">ROUND((SUMPRODUCT((NhuCau!$E$438:$E$442=CakyQuyhoach)*((NhuCau!O$438:O$442)/10))+SUMPRODUCT((NhuCau!$E$438:$E$442=Kykehoach)*((NhuCau!O$438:O$442)/5))+SUMPRODUCT((NhuCau!$E$438:$E$442=$C432)*(NhuCau!O$438:O$442))),2)</f>
        <v>0</v>
      </c>
      <c r="M432" s="2" cm="1">
        <f t="array" ref="M432">ROUND((SUMPRODUCT((NhuCau!$E$438:$E$442=CakyQuyhoach)*((NhuCau!P$438:P$442)/10))+SUMPRODUCT((NhuCau!$E$438:$E$442=Kykehoach)*((NhuCau!P$438:P$442)/5))+SUMPRODUCT((NhuCau!$E$438:$E$442=$C432)*(NhuCau!P$438:P$442))),2)</f>
        <v>0</v>
      </c>
      <c r="N432" s="2" cm="1">
        <f t="array" ref="N432">ROUND((SUMPRODUCT((NhuCau!$E$438:$E$442=CakyQuyhoach)*((NhuCau!Q$438:Q$442)/10))+SUMPRODUCT((NhuCau!$E$438:$E$442=Kykehoach)*((NhuCau!Q$438:Q$442)/5))+SUMPRODUCT((NhuCau!$E$438:$E$442=$C432)*(NhuCau!Q$438:Q$442))),2)</f>
        <v>0</v>
      </c>
      <c r="O432" s="2" cm="1">
        <f t="array" ref="O432">ROUND((SUMPRODUCT((NhuCau!$E$438:$E$442=CakyQuyhoach)*((NhuCau!R$438:R$442)/10))+SUMPRODUCT((NhuCau!$E$438:$E$442=Kykehoach)*((NhuCau!R$438:R$442)/5))+SUMPRODUCT((NhuCau!$E$438:$E$442=$C432)*(NhuCau!R$438:R$442))),2)</f>
        <v>0</v>
      </c>
      <c r="P432" s="2" cm="1">
        <f t="array" ref="P432">ROUND((SUMPRODUCT((NhuCau!$E$438:$E$442=CakyQuyhoach)*((NhuCau!S$438:S$442)/10))+SUMPRODUCT((NhuCau!$E$438:$E$442=Kykehoach)*((NhuCau!S$438:S$442)/5))+SUMPRODUCT((NhuCau!$E$438:$E$442=$C432)*(NhuCau!S$438:S$442))),2)</f>
        <v>0</v>
      </c>
      <c r="Q432" s="2" cm="1">
        <f t="array" ref="Q432">ROUND((SUMPRODUCT((NhuCau!$E$438:$E$442=CakyQuyhoach)*((NhuCau!T$438:T$442)/10))+SUMPRODUCT((NhuCau!$E$438:$E$442=Kykehoach)*((NhuCau!T$438:T$442)/5))+SUMPRODUCT((NhuCau!$E$438:$E$442=$C432)*(NhuCau!T$438:T$442))),2)</f>
        <v>0</v>
      </c>
      <c r="R432" s="2" cm="1">
        <f t="array" ref="R432">ROUND((SUMPRODUCT((NhuCau!$E$438:$E$442=CakyQuyhoach)*((NhuCau!U$438:U$442)/10))+SUMPRODUCT((NhuCau!$E$438:$E$442=Kykehoach)*((NhuCau!U$438:U$442)/5))+SUMPRODUCT((NhuCau!$E$438:$E$442=$C432)*(NhuCau!U$438:U$442))),2)</f>
        <v>0</v>
      </c>
      <c r="S432" s="2" cm="1">
        <f t="array" ref="S432">ROUND((SUMPRODUCT((NhuCau!$E$438:$E$442=CakyQuyhoach)*((NhuCau!V$438:V$442)/10))+SUMPRODUCT((NhuCau!$E$438:$E$442=Kykehoach)*((NhuCau!V$438:V$442)/5))+SUMPRODUCT((NhuCau!$E$438:$E$442=$C432)*(NhuCau!V$438:V$442))),2)</f>
        <v>0</v>
      </c>
      <c r="T432" s="2" cm="1">
        <f t="array" ref="T432">ROUND((SUMPRODUCT((NhuCau!$E$438:$E$442=CakyQuyhoach)*((NhuCau!W$438:W$442)/10))+SUMPRODUCT((NhuCau!$E$438:$E$442=Kykehoach)*((NhuCau!W$438:W$442)/5))+SUMPRODUCT((NhuCau!$E$438:$E$442=$C432)*(NhuCau!W$438:W$442))),2)</f>
        <v>0</v>
      </c>
      <c r="U432" s="2" cm="1">
        <f t="array" ref="U432">ROUND((SUMPRODUCT((NhuCau!$E$438:$E$442=CakyQuyhoach)*((NhuCau!X$438:X$442)/10))+SUMPRODUCT((NhuCau!$E$438:$E$442=Kykehoach)*((NhuCau!X$438:X$442)/5))+SUMPRODUCT((NhuCau!$E$438:$E$442=$C432)*(NhuCau!X$438:X$442))),2)</f>
        <v>0</v>
      </c>
      <c r="V432" s="2" cm="1">
        <f t="array" ref="V432">ROUND((SUMPRODUCT((NhuCau!$E$438:$E$442=CakyQuyhoach)*((NhuCau!Y$438:Y$442)/10))+SUMPRODUCT((NhuCau!$E$438:$E$442=Kykehoach)*((NhuCau!Y$438:Y$442)/5))+SUMPRODUCT((NhuCau!$E$438:$E$442=$C432)*(NhuCau!Y$438:Y$442))),2)</f>
        <v>0</v>
      </c>
      <c r="W432" s="2" cm="1">
        <f t="array" ref="W432">ROUND((SUMPRODUCT((NhuCau!$E$438:$E$442=CakyQuyhoach)*((NhuCau!Z$438:Z$442)/10))+SUMPRODUCT((NhuCau!$E$438:$E$442=Kykehoach)*((NhuCau!Z$438:Z$442)/5))+SUMPRODUCT((NhuCau!$E$438:$E$442=$C432)*(NhuCau!Z$438:Z$442))),2)</f>
        <v>0</v>
      </c>
      <c r="X432" s="2" cm="1">
        <f t="array" ref="X432">ROUND((SUMPRODUCT((NhuCau!$E$438:$E$442=CakyQuyhoach)*((NhuCau!AA$438:AA$442)/10))+SUMPRODUCT((NhuCau!$E$438:$E$442=Kykehoach)*((NhuCau!AA$438:AA$442)/5))+SUMPRODUCT((NhuCau!$E$438:$E$442=$C432)*(NhuCau!AA$438:AA$442))),2)</f>
        <v>0</v>
      </c>
      <c r="Y432" s="2" cm="1">
        <f t="array" ref="Y432">ROUND((SUMPRODUCT((NhuCau!$E$438:$E$442=CakyQuyhoach)*((NhuCau!AB$438:AB$442)/10))+SUMPRODUCT((NhuCau!$E$438:$E$442=Kykehoach)*((NhuCau!AB$438:AB$442)/5))+SUMPRODUCT((NhuCau!$E$438:$E$442=$C432)*(NhuCau!AB$438:AB$442))),2)</f>
        <v>0</v>
      </c>
      <c r="Z432" s="2" cm="1">
        <f t="array" ref="Z432">ROUND((SUMPRODUCT((NhuCau!$E$438:$E$442=CakyQuyhoach)*((NhuCau!AC$438:AC$442)/10))+SUMPRODUCT((NhuCau!$E$438:$E$442=Kykehoach)*((NhuCau!AC$438:AC$442)/5))+SUMPRODUCT((NhuCau!$E$438:$E$442=$C432)*(NhuCau!AC$438:AC$442))),2)</f>
        <v>0</v>
      </c>
      <c r="AA432" s="2" cm="1">
        <f t="array" ref="AA432">ROUND((SUMPRODUCT((NhuCau!$E$438:$E$442=CakyQuyhoach)*((NhuCau!AD$438:AD$442)/10))+SUMPRODUCT((NhuCau!$E$438:$E$442=Kykehoach)*((NhuCau!AD$438:AD$442)/5))+SUMPRODUCT((NhuCau!$E$438:$E$442=$C432)*(NhuCau!AD$438:AD$442))),2)</f>
        <v>0</v>
      </c>
      <c r="AB432" s="2" cm="1">
        <f t="array" ref="AB432">ROUND((SUMPRODUCT((NhuCau!$E$438:$E$442=CakyQuyhoach)*((NhuCau!AE$438:AE$442)/10))+SUMPRODUCT((NhuCau!$E$438:$E$442=Kykehoach)*((NhuCau!AE$438:AE$442)/5))+SUMPRODUCT((NhuCau!$E$438:$E$442=$C432)*(NhuCau!AE$438:AE$442))),2)</f>
        <v>0</v>
      </c>
      <c r="AC432" s="2" cm="1">
        <f t="array" ref="AC432">ROUND((SUMPRODUCT((NhuCau!$E$438:$E$442=CakyQuyhoach)*((NhuCau!AF$438:AF$442)/10))+SUMPRODUCT((NhuCau!$E$438:$E$442=Kykehoach)*((NhuCau!AF$438:AF$442)/5))+SUMPRODUCT((NhuCau!$E$438:$E$442=$C432)*(NhuCau!AF$438:AF$442))),2)</f>
        <v>0</v>
      </c>
      <c r="AD432" s="2" cm="1">
        <f t="array" ref="AD432">ROUND((SUMPRODUCT((NhuCau!$E$438:$E$442=CakyQuyhoach)*((NhuCau!AG$438:AG$442)/10))+SUMPRODUCT((NhuCau!$E$438:$E$442=Kykehoach)*((NhuCau!AG$438:AG$442)/5))+SUMPRODUCT((NhuCau!$E$438:$E$442=$C432)*(NhuCau!AG$438:AG$442))),2)</f>
        <v>0</v>
      </c>
      <c r="AE432" s="2" cm="1">
        <f t="array" ref="AE432">ROUND((SUMPRODUCT((NhuCau!$E$438:$E$442=CakyQuyhoach)*((NhuCau!AH$438:AH$442)/10))+SUMPRODUCT((NhuCau!$E$438:$E$442=Kykehoach)*((NhuCau!AH$438:AH$442)/5))+SUMPRODUCT((NhuCau!$E$438:$E$442=$C432)*(NhuCau!AH$438:AH$442))),2)</f>
        <v>0</v>
      </c>
      <c r="AF432" s="2" cm="1">
        <f t="array" ref="AF432">ROUND((SUMPRODUCT((NhuCau!$E$438:$E$442=CakyQuyhoach)*((NhuCau!AI$438:AI$442)/10))+SUMPRODUCT((NhuCau!$E$438:$E$442=Kykehoach)*((NhuCau!AI$438:AI$442)/5))+SUMPRODUCT((NhuCau!$E$438:$E$442=$C432)*(NhuCau!AI$438:AI$442))),2)</f>
        <v>0</v>
      </c>
      <c r="AG432" s="2" cm="1">
        <f t="array" ref="AG432">ROUND((SUMPRODUCT((NhuCau!$E$438:$E$442=CakyQuyhoach)*((NhuCau!AJ$438:AJ$442)/10))+SUMPRODUCT((NhuCau!$E$438:$E$442=Kykehoach)*((NhuCau!AJ$438:AJ$442)/5))+SUMPRODUCT((NhuCau!$E$438:$E$442=$C432)*(NhuCau!AJ$438:AJ$442))),2)</f>
        <v>0</v>
      </c>
      <c r="AH432" s="2" cm="1">
        <f t="array" ref="AH432">ROUND((SUMPRODUCT((NhuCau!$E$438:$E$442=CakyQuyhoach)*((NhuCau!AK$438:AK$442)/10))+SUMPRODUCT((NhuCau!$E$438:$E$442=Kykehoach)*((NhuCau!AK$438:AK$442)/5))+SUMPRODUCT((NhuCau!$E$438:$E$442=$C432)*(NhuCau!AK$438:AK$442))),2)</f>
        <v>0</v>
      </c>
      <c r="AI432" s="2" cm="1">
        <f t="array" ref="AI432">ROUND((SUMPRODUCT((NhuCau!$E$438:$E$442=CakyQuyhoach)*((NhuCau!AL$438:AL$442)/10))+SUMPRODUCT((NhuCau!$E$438:$E$442=Kykehoach)*((NhuCau!AL$438:AL$442)/5))+SUMPRODUCT((NhuCau!$E$438:$E$442=$C432)*(NhuCau!AL$438:AL$442))),2)</f>
        <v>0</v>
      </c>
      <c r="AJ432" s="2" cm="1">
        <f t="array" ref="AJ432">ROUND((SUMPRODUCT((NhuCau!$E$438:$E$442=CakyQuyhoach)*((NhuCau!AM$438:AM$442)/10))+SUMPRODUCT((NhuCau!$E$438:$E$442=Kykehoach)*((NhuCau!AM$438:AM$442)/5))+SUMPRODUCT((NhuCau!$E$438:$E$442=$C432)*(NhuCau!AM$438:AM$442))),2)</f>
        <v>0</v>
      </c>
      <c r="AK432" s="2" cm="1">
        <f t="array" ref="AK432">ROUND((SUMPRODUCT((NhuCau!$E$438:$E$442=CakyQuyhoach)*((NhuCau!AN$438:AN$442)/10))+SUMPRODUCT((NhuCau!$E$438:$E$442=Kykehoach)*((NhuCau!AN$438:AN$442)/5))+SUMPRODUCT((NhuCau!$E$438:$E$442=$C432)*(NhuCau!AN$438:AN$442))),2)</f>
        <v>0</v>
      </c>
      <c r="AL432" s="2" cm="1">
        <f t="array" ref="AL432">ROUND((SUMPRODUCT((NhuCau!$E$438:$E$442=CakyQuyhoach)*((NhuCau!AO$438:AO$442)/10))+SUMPRODUCT((NhuCau!$E$438:$E$442=Kykehoach)*((NhuCau!AO$438:AO$442)/5))+SUMPRODUCT((NhuCau!$E$438:$E$442=$C432)*(NhuCau!AO$438:AO$442))),2)</f>
        <v>0</v>
      </c>
      <c r="AM432" s="2" cm="1">
        <f t="array" ref="AM432">ROUND((SUMPRODUCT((NhuCau!$E$438:$E$442=CakyQuyhoach)*((NhuCau!AP$438:AP$442)/10))+SUMPRODUCT((NhuCau!$E$438:$E$442=Kykehoach)*((NhuCau!AP$438:AP$442)/5))+SUMPRODUCT((NhuCau!$E$438:$E$442=$C432)*(NhuCau!AP$438:AP$442))),2)</f>
        <v>0</v>
      </c>
      <c r="AN432" s="2" cm="1">
        <f t="array" ref="AN432">ROUND((SUMPRODUCT((NhuCau!$E$438:$E$442=CakyQuyhoach)*((NhuCau!AQ$438:AQ$442)/10))+SUMPRODUCT((NhuCau!$E$438:$E$442=Kykehoach)*((NhuCau!AQ$438:AQ$442)/5))+SUMPRODUCT((NhuCau!$E$438:$E$442=$C432)*(NhuCau!AQ$438:AQ$442))),2)</f>
        <v>0</v>
      </c>
      <c r="AO432" s="2" cm="1">
        <f t="array" ref="AO432">ROUND((SUMPRODUCT((NhuCau!$E$438:$E$442=CakyQuyhoach)*((NhuCau!AR$438:AR$442)/10))+SUMPRODUCT((NhuCau!$E$438:$E$442=Kykehoach)*((NhuCau!AR$438:AR$442)/5))+SUMPRODUCT((NhuCau!$E$438:$E$442=$C432)*(NhuCau!AR$438:AR$442))),2)</f>
        <v>0</v>
      </c>
      <c r="AP432" s="2" cm="1">
        <f t="array" ref="AP432">ROUND((SUMPRODUCT((NhuCau!$E$438:$E$442=CakyQuyhoach)*((NhuCau!AS$438:AS$442)/10))+SUMPRODUCT((NhuCau!$E$438:$E$442=Kykehoach)*((NhuCau!AS$438:AS$442)/5))+SUMPRODUCT((NhuCau!$E$438:$E$442=$C432)*(NhuCau!AS$438:AS$442))),2)</f>
        <v>0</v>
      </c>
      <c r="AQ432" s="2" cm="1">
        <f t="array" ref="AQ432">ROUND((SUMPRODUCT((NhuCau!$E$438:$E$442=CakyQuyhoach)*((NhuCau!AT$438:AT$442)/10))+SUMPRODUCT((NhuCau!$E$438:$E$442=Kykehoach)*((NhuCau!AT$438:AT$442)/5))+SUMPRODUCT((NhuCau!$E$438:$E$442=$C432)*(NhuCau!AT$438:AT$442))),2)</f>
        <v>0</v>
      </c>
      <c r="AR432" s="2" cm="1">
        <f t="array" ref="AR432">ROUND((SUMPRODUCT((NhuCau!$E$438:$E$442=CakyQuyhoach)*((NhuCau!AU$438:AU$442)/10))+SUMPRODUCT((NhuCau!$E$438:$E$442=Kykehoach)*((NhuCau!AU$438:AU$442)/5))+SUMPRODUCT((NhuCau!$E$438:$E$442=$C432)*(NhuCau!AU$438:AU$442))),2)</f>
        <v>0</v>
      </c>
      <c r="AS432" s="2" cm="1">
        <f t="array" ref="AS432">ROUND((SUMPRODUCT((NhuCau!$E$438:$E$442=CakyQuyhoach)*((NhuCau!AV$438:AV$442)/10))+SUMPRODUCT((NhuCau!$E$438:$E$442=Kykehoach)*((NhuCau!AV$438:AV$442)/5))+SUMPRODUCT((NhuCau!$E$438:$E$442=$C432)*(NhuCau!AV$438:AV$442))),2)</f>
        <v>0</v>
      </c>
      <c r="AT432" s="2" cm="1">
        <f t="array" ref="AT432">ROUND((SUMPRODUCT((NhuCau!$E$438:$E$442=CakyQuyhoach)*((NhuCau!AW$438:AW$442)/10))+SUMPRODUCT((NhuCau!$E$438:$E$442=Kykehoach)*((NhuCau!AW$438:AW$442)/5))+SUMPRODUCT((NhuCau!$E$438:$E$442=$C432)*(NhuCau!AW$438:AW$442))),2)</f>
        <v>0</v>
      </c>
      <c r="AU432" s="2" cm="1">
        <f t="array" ref="AU432">ROUND((SUMPRODUCT((NhuCau!$E$438:$E$442=CakyQuyhoach)*((NhuCau!AX$438:AX$442)/10))+SUMPRODUCT((NhuCau!$E$438:$E$442=Kykehoach)*((NhuCau!AX$438:AX$442)/5))+SUMPRODUCT((NhuCau!$E$438:$E$442=$C432)*(NhuCau!AX$438:AX$442))),2)</f>
        <v>0</v>
      </c>
      <c r="AV432" s="2" cm="1">
        <f t="array" ref="AV432">ROUND((SUMPRODUCT((NhuCau!$E$438:$E$442=CakyQuyhoach)*((NhuCau!AY$438:AY$442)/10))+SUMPRODUCT((NhuCau!$E$438:$E$442=Kykehoach)*((NhuCau!AY$438:AY$442)/5))+SUMPRODUCT((NhuCau!$E$438:$E$442=$C432)*(NhuCau!AY$438:AY$442))),2)</f>
        <v>0</v>
      </c>
      <c r="AW432" s="2" cm="1">
        <f t="array" ref="AW432">ROUND((SUMPRODUCT((NhuCau!$E$438:$E$442=CakyQuyhoach)*((NhuCau!AZ$438:AZ$442)/10))+SUMPRODUCT((NhuCau!$E$438:$E$442=Kykehoach)*((NhuCau!AZ$438:AZ$442)/5))+SUMPRODUCT((NhuCau!$E$438:$E$442=$C432)*(NhuCau!AZ$438:AZ$442))),2)</f>
        <v>0</v>
      </c>
      <c r="AX432" s="2" cm="1">
        <f t="array" ref="AX432">ROUND((SUMPRODUCT((NhuCau!$E$438:$E$442=CakyQuyhoach)*((NhuCau!BA$438:BA$442)/10))+SUMPRODUCT((NhuCau!$E$438:$E$442=Kykehoach)*((NhuCau!BA$438:BA$442)/5))+SUMPRODUCT((NhuCau!$E$438:$E$442=$C432)*(NhuCau!BA$438:BA$442))),2)</f>
        <v>0</v>
      </c>
      <c r="AY432" s="2" cm="1">
        <f t="array" ref="AY432">ROUND((SUMPRODUCT((NhuCau!$E$438:$E$442=CakyQuyhoach)*((NhuCau!BB$438:BB$442)/10))+SUMPRODUCT((NhuCau!$E$438:$E$442=Kykehoach)*((NhuCau!BB$438:BB$442)/5))+SUMPRODUCT((NhuCau!$E$438:$E$442=$C432)*(NhuCau!BB$438:BB$442))),2)</f>
        <v>0</v>
      </c>
      <c r="AZ432" s="2" cm="1">
        <f t="array" ref="AZ432">ROUND((SUMPRODUCT((NhuCau!$E$438:$E$442=CakyQuyhoach)*((NhuCau!BD$438:BD$442)/10))+SUMPRODUCT((NhuCau!$E$438:$E$442=Kykehoach)*((NhuCau!BD$438:BD$442)/5))+SUMPRODUCT((NhuCau!$E$438:$E$442=$C432)*(NhuCau!BD$438:BD$442))),2)</f>
        <v>0</v>
      </c>
      <c r="BA432" s="2" cm="1">
        <f t="array" ref="BA432">ROUND((SUMPRODUCT((NhuCau!$E$438:$E$442=CakyQuyhoach)*((NhuCau!BE$438:BE$442)/10))+SUMPRODUCT((NhuCau!$E$438:$E$442=Kykehoach)*((NhuCau!BE$438:BE$442)/5))+SUMPRODUCT((NhuCau!$E$438:$E$442=$C432)*(NhuCau!BE$438:BE$442))),2)</f>
        <v>0</v>
      </c>
      <c r="BB432" s="2" cm="1">
        <f t="array" ref="BB432">ROUND((SUMPRODUCT((NhuCau!$E$438:$E$442=CakyQuyhoach)*((NhuCau!BF$438:BF$442)/10))+SUMPRODUCT((NhuCau!$E$438:$E$442=Kykehoach)*((NhuCau!BF$438:BF$442)/5))+SUMPRODUCT((NhuCau!$E$438:$E$442=$C432)*(NhuCau!BF$438:BF$442))),2)</f>
        <v>0</v>
      </c>
      <c r="BC432" s="2" cm="1">
        <f t="array" ref="BC432">ROUND((SUMPRODUCT((NhuCau!$E$438:$E$442=CakyQuyhoach)*((NhuCau!BG$438:BG$442)/10))+SUMPRODUCT((NhuCau!$E$438:$E$442=Kykehoach)*((NhuCau!BG$438:BG$442)/5))+SUMPRODUCT((NhuCau!$E$438:$E$442=$C432)*(NhuCau!BG$438:BG$442))),2)</f>
        <v>0</v>
      </c>
      <c r="BD432" s="2" cm="1">
        <f t="array" ref="BD432">ROUND((SUMPRODUCT((NhuCau!$E$438:$E$442=CakyQuyhoach)*((NhuCau!BH$438:BH$442)/10))+SUMPRODUCT((NhuCau!$E$438:$E$442=Kykehoach)*((NhuCau!BH$438:BH$442)/5))+SUMPRODUCT((NhuCau!$E$438:$E$442=$C432)*(NhuCau!BH$438:BH$442))),2)</f>
        <v>0</v>
      </c>
      <c r="BE432" s="2" cm="1">
        <f t="array" ref="BE432">ROUND((SUMPRODUCT((NhuCau!$E$438:$E$442=CakyQuyhoach)*((NhuCau!BI$438:BI$442)/10))+SUMPRODUCT((NhuCau!$E$438:$E$442=Kykehoach)*((NhuCau!BI$438:BI$442)/5))+SUMPRODUCT((NhuCau!$E$438:$E$442=$C432)*(NhuCau!BI$438:BI$442))),2)</f>
        <v>0</v>
      </c>
      <c r="BF432" s="2" cm="1">
        <f t="array" ref="BF432">ROUND((SUMPRODUCT((NhuCau!$E$438:$E$442=CakyQuyhoach)*((NhuCau!BJ$438:BJ$442)/10))+SUMPRODUCT((NhuCau!$E$438:$E$442=Kykehoach)*((NhuCau!BJ$438:BJ$442)/5))+SUMPRODUCT((NhuCau!$E$438:$E$442=$C432)*(NhuCau!BJ$438:BJ$442))),2)</f>
        <v>0</v>
      </c>
      <c r="BG432" s="2" cm="1">
        <f t="array" ref="BG432">ROUND((SUMPRODUCT((NhuCau!$E$438:$E$442=CakyQuyhoach)*((NhuCau!BK$438:BK$442)/10))+SUMPRODUCT((NhuCau!$E$438:$E$442=Kykehoach)*((NhuCau!BK$438:BK$442)/5))+SUMPRODUCT((NhuCau!$E$438:$E$442=$C432)*(NhuCau!BK$438:BK$442))),2)</f>
        <v>0</v>
      </c>
    </row>
    <row r="433" spans="1:59" s="1" customFormat="1" ht="16.5" customHeight="1">
      <c r="A433" s="251" t="s">
        <v>42</v>
      </c>
      <c r="B433" s="252"/>
      <c r="C433" s="253" t="str">
        <f t="shared" si="219"/>
        <v>Năm 2029</v>
      </c>
      <c r="D433" s="246" t="s">
        <v>211</v>
      </c>
      <c r="E433" s="255">
        <f>SUM(F433:BG433)</f>
        <v>0</v>
      </c>
      <c r="F433" s="2" cm="1">
        <f t="array" ref="F433">ROUND((SUMPRODUCT((NhuCau!$E$438:$E$442=CakyQuyhoach)*((NhuCau!I$438:I$442)/10))+SUMPRODUCT((NhuCau!$E$438:$E$442=Kykehoach)*((NhuCau!I$438:I$442)/5))+SUMPRODUCT((NhuCau!$E$438:$E$442=$C433)*(NhuCau!I$438:I$442))),2)</f>
        <v>0</v>
      </c>
      <c r="G433" s="2" cm="1">
        <f t="array" ref="G433">ROUND((SUMPRODUCT((NhuCau!$E$438:$E$442=CakyQuyhoach)*((NhuCau!J$438:J$442)/10))+SUMPRODUCT((NhuCau!$E$438:$E$442=Kykehoach)*((NhuCau!J$438:J$442)/5))+SUMPRODUCT((NhuCau!$E$438:$E$442=$C433)*(NhuCau!J$438:J$442))),2)</f>
        <v>0</v>
      </c>
      <c r="H433" s="2" cm="1">
        <f t="array" ref="H433">ROUND((SUMPRODUCT((NhuCau!$E$438:$E$442=CakyQuyhoach)*((NhuCau!K$438:K$442)/10))+SUMPRODUCT((NhuCau!$E$438:$E$442=Kykehoach)*((NhuCau!K$438:K$442)/5))+SUMPRODUCT((NhuCau!$E$438:$E$442=$C433)*(NhuCau!K$438:K$442))),2)</f>
        <v>0</v>
      </c>
      <c r="I433" s="2" cm="1">
        <f t="array" ref="I433">ROUND((SUMPRODUCT((NhuCau!$E$438:$E$442=CakyQuyhoach)*((NhuCau!L$438:L$442)/10))+SUMPRODUCT((NhuCau!$E$438:$E$442=Kykehoach)*((NhuCau!L$438:L$442)/5))+SUMPRODUCT((NhuCau!$E$438:$E$442=$C433)*(NhuCau!L$438:L$442))),2)</f>
        <v>0</v>
      </c>
      <c r="J433" s="2" cm="1">
        <f t="array" ref="J433">ROUND((SUMPRODUCT((NhuCau!$E$438:$E$442=CakyQuyhoach)*((NhuCau!M$438:M$442)/10))+SUMPRODUCT((NhuCau!$E$438:$E$442=Kykehoach)*((NhuCau!M$438:M$442)/5))+SUMPRODUCT((NhuCau!$E$438:$E$442=$C433)*(NhuCau!M$438:M$442))),2)</f>
        <v>0</v>
      </c>
      <c r="K433" s="2" cm="1">
        <f t="array" ref="K433">ROUND((SUMPRODUCT((NhuCau!$E$438:$E$442=CakyQuyhoach)*((NhuCau!N$438:N$442)/10))+SUMPRODUCT((NhuCau!$E$438:$E$442=Kykehoach)*((NhuCau!N$438:N$442)/5))+SUMPRODUCT((NhuCau!$E$438:$E$442=$C433)*(NhuCau!N$438:N$442))),2)</f>
        <v>0</v>
      </c>
      <c r="L433" s="2" cm="1">
        <f t="array" ref="L433">ROUND((SUMPRODUCT((NhuCau!$E$438:$E$442=CakyQuyhoach)*((NhuCau!O$438:O$442)/10))+SUMPRODUCT((NhuCau!$E$438:$E$442=Kykehoach)*((NhuCau!O$438:O$442)/5))+SUMPRODUCT((NhuCau!$E$438:$E$442=$C433)*(NhuCau!O$438:O$442))),2)</f>
        <v>0</v>
      </c>
      <c r="M433" s="2" cm="1">
        <f t="array" ref="M433">ROUND((SUMPRODUCT((NhuCau!$E$438:$E$442=CakyQuyhoach)*((NhuCau!P$438:P$442)/10))+SUMPRODUCT((NhuCau!$E$438:$E$442=Kykehoach)*((NhuCau!P$438:P$442)/5))+SUMPRODUCT((NhuCau!$E$438:$E$442=$C433)*(NhuCau!P$438:P$442))),2)</f>
        <v>0</v>
      </c>
      <c r="N433" s="2" cm="1">
        <f t="array" ref="N433">ROUND((SUMPRODUCT((NhuCau!$E$438:$E$442=CakyQuyhoach)*((NhuCau!Q$438:Q$442)/10))+SUMPRODUCT((NhuCau!$E$438:$E$442=Kykehoach)*((NhuCau!Q$438:Q$442)/5))+SUMPRODUCT((NhuCau!$E$438:$E$442=$C433)*(NhuCau!Q$438:Q$442))),2)</f>
        <v>0</v>
      </c>
      <c r="O433" s="2" cm="1">
        <f t="array" ref="O433">ROUND((SUMPRODUCT((NhuCau!$E$438:$E$442=CakyQuyhoach)*((NhuCau!R$438:R$442)/10))+SUMPRODUCT((NhuCau!$E$438:$E$442=Kykehoach)*((NhuCau!R$438:R$442)/5))+SUMPRODUCT((NhuCau!$E$438:$E$442=$C433)*(NhuCau!R$438:R$442))),2)</f>
        <v>0</v>
      </c>
      <c r="P433" s="2" cm="1">
        <f t="array" ref="P433">ROUND((SUMPRODUCT((NhuCau!$E$438:$E$442=CakyQuyhoach)*((NhuCau!S$438:S$442)/10))+SUMPRODUCT((NhuCau!$E$438:$E$442=Kykehoach)*((NhuCau!S$438:S$442)/5))+SUMPRODUCT((NhuCau!$E$438:$E$442=$C433)*(NhuCau!S$438:S$442))),2)</f>
        <v>0</v>
      </c>
      <c r="Q433" s="2" cm="1">
        <f t="array" ref="Q433">ROUND((SUMPRODUCT((NhuCau!$E$438:$E$442=CakyQuyhoach)*((NhuCau!T$438:T$442)/10))+SUMPRODUCT((NhuCau!$E$438:$E$442=Kykehoach)*((NhuCau!T$438:T$442)/5))+SUMPRODUCT((NhuCau!$E$438:$E$442=$C433)*(NhuCau!T$438:T$442))),2)</f>
        <v>0</v>
      </c>
      <c r="R433" s="2" cm="1">
        <f t="array" ref="R433">ROUND((SUMPRODUCT((NhuCau!$E$438:$E$442=CakyQuyhoach)*((NhuCau!U$438:U$442)/10))+SUMPRODUCT((NhuCau!$E$438:$E$442=Kykehoach)*((NhuCau!U$438:U$442)/5))+SUMPRODUCT((NhuCau!$E$438:$E$442=$C433)*(NhuCau!U$438:U$442))),2)</f>
        <v>0</v>
      </c>
      <c r="S433" s="2" cm="1">
        <f t="array" ref="S433">ROUND((SUMPRODUCT((NhuCau!$E$438:$E$442=CakyQuyhoach)*((NhuCau!V$438:V$442)/10))+SUMPRODUCT((NhuCau!$E$438:$E$442=Kykehoach)*((NhuCau!V$438:V$442)/5))+SUMPRODUCT((NhuCau!$E$438:$E$442=$C433)*(NhuCau!V$438:V$442))),2)</f>
        <v>0</v>
      </c>
      <c r="T433" s="2" cm="1">
        <f t="array" ref="T433">ROUND((SUMPRODUCT((NhuCau!$E$438:$E$442=CakyQuyhoach)*((NhuCau!W$438:W$442)/10))+SUMPRODUCT((NhuCau!$E$438:$E$442=Kykehoach)*((NhuCau!W$438:W$442)/5))+SUMPRODUCT((NhuCau!$E$438:$E$442=$C433)*(NhuCau!W$438:W$442))),2)</f>
        <v>0</v>
      </c>
      <c r="U433" s="2" cm="1">
        <f t="array" ref="U433">ROUND((SUMPRODUCT((NhuCau!$E$438:$E$442=CakyQuyhoach)*((NhuCau!X$438:X$442)/10))+SUMPRODUCT((NhuCau!$E$438:$E$442=Kykehoach)*((NhuCau!X$438:X$442)/5))+SUMPRODUCT((NhuCau!$E$438:$E$442=$C433)*(NhuCau!X$438:X$442))),2)</f>
        <v>0</v>
      </c>
      <c r="V433" s="2" cm="1">
        <f t="array" ref="V433">ROUND((SUMPRODUCT((NhuCau!$E$438:$E$442=CakyQuyhoach)*((NhuCau!Y$438:Y$442)/10))+SUMPRODUCT((NhuCau!$E$438:$E$442=Kykehoach)*((NhuCau!Y$438:Y$442)/5))+SUMPRODUCT((NhuCau!$E$438:$E$442=$C433)*(NhuCau!Y$438:Y$442))),2)</f>
        <v>0</v>
      </c>
      <c r="W433" s="2" cm="1">
        <f t="array" ref="W433">ROUND((SUMPRODUCT((NhuCau!$E$438:$E$442=CakyQuyhoach)*((NhuCau!Z$438:Z$442)/10))+SUMPRODUCT((NhuCau!$E$438:$E$442=Kykehoach)*((NhuCau!Z$438:Z$442)/5))+SUMPRODUCT((NhuCau!$E$438:$E$442=$C433)*(NhuCau!Z$438:Z$442))),2)</f>
        <v>0</v>
      </c>
      <c r="X433" s="2" cm="1">
        <f t="array" ref="X433">ROUND((SUMPRODUCT((NhuCau!$E$438:$E$442=CakyQuyhoach)*((NhuCau!AA$438:AA$442)/10))+SUMPRODUCT((NhuCau!$E$438:$E$442=Kykehoach)*((NhuCau!AA$438:AA$442)/5))+SUMPRODUCT((NhuCau!$E$438:$E$442=$C433)*(NhuCau!AA$438:AA$442))),2)</f>
        <v>0</v>
      </c>
      <c r="Y433" s="2" cm="1">
        <f t="array" ref="Y433">ROUND((SUMPRODUCT((NhuCau!$E$438:$E$442=CakyQuyhoach)*((NhuCau!AB$438:AB$442)/10))+SUMPRODUCT((NhuCau!$E$438:$E$442=Kykehoach)*((NhuCau!AB$438:AB$442)/5))+SUMPRODUCT((NhuCau!$E$438:$E$442=$C433)*(NhuCau!AB$438:AB$442))),2)</f>
        <v>0</v>
      </c>
      <c r="Z433" s="2" cm="1">
        <f t="array" ref="Z433">ROUND((SUMPRODUCT((NhuCau!$E$438:$E$442=CakyQuyhoach)*((NhuCau!AC$438:AC$442)/10))+SUMPRODUCT((NhuCau!$E$438:$E$442=Kykehoach)*((NhuCau!AC$438:AC$442)/5))+SUMPRODUCT((NhuCau!$E$438:$E$442=$C433)*(NhuCau!AC$438:AC$442))),2)</f>
        <v>0</v>
      </c>
      <c r="AA433" s="2" cm="1">
        <f t="array" ref="AA433">ROUND((SUMPRODUCT((NhuCau!$E$438:$E$442=CakyQuyhoach)*((NhuCau!AD$438:AD$442)/10))+SUMPRODUCT((NhuCau!$E$438:$E$442=Kykehoach)*((NhuCau!AD$438:AD$442)/5))+SUMPRODUCT((NhuCau!$E$438:$E$442=$C433)*(NhuCau!AD$438:AD$442))),2)</f>
        <v>0</v>
      </c>
      <c r="AB433" s="2" cm="1">
        <f t="array" ref="AB433">ROUND((SUMPRODUCT((NhuCau!$E$438:$E$442=CakyQuyhoach)*((NhuCau!AE$438:AE$442)/10))+SUMPRODUCT((NhuCau!$E$438:$E$442=Kykehoach)*((NhuCau!AE$438:AE$442)/5))+SUMPRODUCT((NhuCau!$E$438:$E$442=$C433)*(NhuCau!AE$438:AE$442))),2)</f>
        <v>0</v>
      </c>
      <c r="AC433" s="2" cm="1">
        <f t="array" ref="AC433">ROUND((SUMPRODUCT((NhuCau!$E$438:$E$442=CakyQuyhoach)*((NhuCau!AF$438:AF$442)/10))+SUMPRODUCT((NhuCau!$E$438:$E$442=Kykehoach)*((NhuCau!AF$438:AF$442)/5))+SUMPRODUCT((NhuCau!$E$438:$E$442=$C433)*(NhuCau!AF$438:AF$442))),2)</f>
        <v>0</v>
      </c>
      <c r="AD433" s="2" cm="1">
        <f t="array" ref="AD433">ROUND((SUMPRODUCT((NhuCau!$E$438:$E$442=CakyQuyhoach)*((NhuCau!AG$438:AG$442)/10))+SUMPRODUCT((NhuCau!$E$438:$E$442=Kykehoach)*((NhuCau!AG$438:AG$442)/5))+SUMPRODUCT((NhuCau!$E$438:$E$442=$C433)*(NhuCau!AG$438:AG$442))),2)</f>
        <v>0</v>
      </c>
      <c r="AE433" s="2" cm="1">
        <f t="array" ref="AE433">ROUND((SUMPRODUCT((NhuCau!$E$438:$E$442=CakyQuyhoach)*((NhuCau!AH$438:AH$442)/10))+SUMPRODUCT((NhuCau!$E$438:$E$442=Kykehoach)*((NhuCau!AH$438:AH$442)/5))+SUMPRODUCT((NhuCau!$E$438:$E$442=$C433)*(NhuCau!AH$438:AH$442))),2)</f>
        <v>0</v>
      </c>
      <c r="AF433" s="2" cm="1">
        <f t="array" ref="AF433">ROUND((SUMPRODUCT((NhuCau!$E$438:$E$442=CakyQuyhoach)*((NhuCau!AI$438:AI$442)/10))+SUMPRODUCT((NhuCau!$E$438:$E$442=Kykehoach)*((NhuCau!AI$438:AI$442)/5))+SUMPRODUCT((NhuCau!$E$438:$E$442=$C433)*(NhuCau!AI$438:AI$442))),2)</f>
        <v>0</v>
      </c>
      <c r="AG433" s="2" cm="1">
        <f t="array" ref="AG433">ROUND((SUMPRODUCT((NhuCau!$E$438:$E$442=CakyQuyhoach)*((NhuCau!AJ$438:AJ$442)/10))+SUMPRODUCT((NhuCau!$E$438:$E$442=Kykehoach)*((NhuCau!AJ$438:AJ$442)/5))+SUMPRODUCT((NhuCau!$E$438:$E$442=$C433)*(NhuCau!AJ$438:AJ$442))),2)</f>
        <v>0</v>
      </c>
      <c r="AH433" s="2" cm="1">
        <f t="array" ref="AH433">ROUND((SUMPRODUCT((NhuCau!$E$438:$E$442=CakyQuyhoach)*((NhuCau!AK$438:AK$442)/10))+SUMPRODUCT((NhuCau!$E$438:$E$442=Kykehoach)*((NhuCau!AK$438:AK$442)/5))+SUMPRODUCT((NhuCau!$E$438:$E$442=$C433)*(NhuCau!AK$438:AK$442))),2)</f>
        <v>0</v>
      </c>
      <c r="AI433" s="2" cm="1">
        <f t="array" ref="AI433">ROUND((SUMPRODUCT((NhuCau!$E$438:$E$442=CakyQuyhoach)*((NhuCau!AL$438:AL$442)/10))+SUMPRODUCT((NhuCau!$E$438:$E$442=Kykehoach)*((NhuCau!AL$438:AL$442)/5))+SUMPRODUCT((NhuCau!$E$438:$E$442=$C433)*(NhuCau!AL$438:AL$442))),2)</f>
        <v>0</v>
      </c>
      <c r="AJ433" s="2" cm="1">
        <f t="array" ref="AJ433">ROUND((SUMPRODUCT((NhuCau!$E$438:$E$442=CakyQuyhoach)*((NhuCau!AM$438:AM$442)/10))+SUMPRODUCT((NhuCau!$E$438:$E$442=Kykehoach)*((NhuCau!AM$438:AM$442)/5))+SUMPRODUCT((NhuCau!$E$438:$E$442=$C433)*(NhuCau!AM$438:AM$442))),2)</f>
        <v>0</v>
      </c>
      <c r="AK433" s="2" cm="1">
        <f t="array" ref="AK433">ROUND((SUMPRODUCT((NhuCau!$E$438:$E$442=CakyQuyhoach)*((NhuCau!AN$438:AN$442)/10))+SUMPRODUCT((NhuCau!$E$438:$E$442=Kykehoach)*((NhuCau!AN$438:AN$442)/5))+SUMPRODUCT((NhuCau!$E$438:$E$442=$C433)*(NhuCau!AN$438:AN$442))),2)</f>
        <v>0</v>
      </c>
      <c r="AL433" s="2" cm="1">
        <f t="array" ref="AL433">ROUND((SUMPRODUCT((NhuCau!$E$438:$E$442=CakyQuyhoach)*((NhuCau!AO$438:AO$442)/10))+SUMPRODUCT((NhuCau!$E$438:$E$442=Kykehoach)*((NhuCau!AO$438:AO$442)/5))+SUMPRODUCT((NhuCau!$E$438:$E$442=$C433)*(NhuCau!AO$438:AO$442))),2)</f>
        <v>0</v>
      </c>
      <c r="AM433" s="2" cm="1">
        <f t="array" ref="AM433">ROUND((SUMPRODUCT((NhuCau!$E$438:$E$442=CakyQuyhoach)*((NhuCau!AP$438:AP$442)/10))+SUMPRODUCT((NhuCau!$E$438:$E$442=Kykehoach)*((NhuCau!AP$438:AP$442)/5))+SUMPRODUCT((NhuCau!$E$438:$E$442=$C433)*(NhuCau!AP$438:AP$442))),2)</f>
        <v>0</v>
      </c>
      <c r="AN433" s="2" cm="1">
        <f t="array" ref="AN433">ROUND((SUMPRODUCT((NhuCau!$E$438:$E$442=CakyQuyhoach)*((NhuCau!AQ$438:AQ$442)/10))+SUMPRODUCT((NhuCau!$E$438:$E$442=Kykehoach)*((NhuCau!AQ$438:AQ$442)/5))+SUMPRODUCT((NhuCau!$E$438:$E$442=$C433)*(NhuCau!AQ$438:AQ$442))),2)</f>
        <v>0</v>
      </c>
      <c r="AO433" s="2" cm="1">
        <f t="array" ref="AO433">ROUND((SUMPRODUCT((NhuCau!$E$438:$E$442=CakyQuyhoach)*((NhuCau!AR$438:AR$442)/10))+SUMPRODUCT((NhuCau!$E$438:$E$442=Kykehoach)*((NhuCau!AR$438:AR$442)/5))+SUMPRODUCT((NhuCau!$E$438:$E$442=$C433)*(NhuCau!AR$438:AR$442))),2)</f>
        <v>0</v>
      </c>
      <c r="AP433" s="2" cm="1">
        <f t="array" ref="AP433">ROUND((SUMPRODUCT((NhuCau!$E$438:$E$442=CakyQuyhoach)*((NhuCau!AS$438:AS$442)/10))+SUMPRODUCT((NhuCau!$E$438:$E$442=Kykehoach)*((NhuCau!AS$438:AS$442)/5))+SUMPRODUCT((NhuCau!$E$438:$E$442=$C433)*(NhuCau!AS$438:AS$442))),2)</f>
        <v>0</v>
      </c>
      <c r="AQ433" s="2" cm="1">
        <f t="array" ref="AQ433">ROUND((SUMPRODUCT((NhuCau!$E$438:$E$442=CakyQuyhoach)*((NhuCau!AT$438:AT$442)/10))+SUMPRODUCT((NhuCau!$E$438:$E$442=Kykehoach)*((NhuCau!AT$438:AT$442)/5))+SUMPRODUCT((NhuCau!$E$438:$E$442=$C433)*(NhuCau!AT$438:AT$442))),2)</f>
        <v>0</v>
      </c>
      <c r="AR433" s="2" cm="1">
        <f t="array" ref="AR433">ROUND((SUMPRODUCT((NhuCau!$E$438:$E$442=CakyQuyhoach)*((NhuCau!AU$438:AU$442)/10))+SUMPRODUCT((NhuCau!$E$438:$E$442=Kykehoach)*((NhuCau!AU$438:AU$442)/5))+SUMPRODUCT((NhuCau!$E$438:$E$442=$C433)*(NhuCau!AU$438:AU$442))),2)</f>
        <v>0</v>
      </c>
      <c r="AS433" s="2" cm="1">
        <f t="array" ref="AS433">ROUND((SUMPRODUCT((NhuCau!$E$438:$E$442=CakyQuyhoach)*((NhuCau!AV$438:AV$442)/10))+SUMPRODUCT((NhuCau!$E$438:$E$442=Kykehoach)*((NhuCau!AV$438:AV$442)/5))+SUMPRODUCT((NhuCau!$E$438:$E$442=$C433)*(NhuCau!AV$438:AV$442))),2)</f>
        <v>0</v>
      </c>
      <c r="AT433" s="2" cm="1">
        <f t="array" ref="AT433">ROUND((SUMPRODUCT((NhuCau!$E$438:$E$442=CakyQuyhoach)*((NhuCau!AW$438:AW$442)/10))+SUMPRODUCT((NhuCau!$E$438:$E$442=Kykehoach)*((NhuCau!AW$438:AW$442)/5))+SUMPRODUCT((NhuCau!$E$438:$E$442=$C433)*(NhuCau!AW$438:AW$442))),2)</f>
        <v>0</v>
      </c>
      <c r="AU433" s="2" cm="1">
        <f t="array" ref="AU433">ROUND((SUMPRODUCT((NhuCau!$E$438:$E$442=CakyQuyhoach)*((NhuCau!AX$438:AX$442)/10))+SUMPRODUCT((NhuCau!$E$438:$E$442=Kykehoach)*((NhuCau!AX$438:AX$442)/5))+SUMPRODUCT((NhuCau!$E$438:$E$442=$C433)*(NhuCau!AX$438:AX$442))),2)</f>
        <v>0</v>
      </c>
      <c r="AV433" s="2" cm="1">
        <f t="array" ref="AV433">ROUND((SUMPRODUCT((NhuCau!$E$438:$E$442=CakyQuyhoach)*((NhuCau!AY$438:AY$442)/10))+SUMPRODUCT((NhuCau!$E$438:$E$442=Kykehoach)*((NhuCau!AY$438:AY$442)/5))+SUMPRODUCT((NhuCau!$E$438:$E$442=$C433)*(NhuCau!AY$438:AY$442))),2)</f>
        <v>0</v>
      </c>
      <c r="AW433" s="2" cm="1">
        <f t="array" ref="AW433">ROUND((SUMPRODUCT((NhuCau!$E$438:$E$442=CakyQuyhoach)*((NhuCau!AZ$438:AZ$442)/10))+SUMPRODUCT((NhuCau!$E$438:$E$442=Kykehoach)*((NhuCau!AZ$438:AZ$442)/5))+SUMPRODUCT((NhuCau!$E$438:$E$442=$C433)*(NhuCau!AZ$438:AZ$442))),2)</f>
        <v>0</v>
      </c>
      <c r="AX433" s="2" cm="1">
        <f t="array" ref="AX433">ROUND((SUMPRODUCT((NhuCau!$E$438:$E$442=CakyQuyhoach)*((NhuCau!BA$438:BA$442)/10))+SUMPRODUCT((NhuCau!$E$438:$E$442=Kykehoach)*((NhuCau!BA$438:BA$442)/5))+SUMPRODUCT((NhuCau!$E$438:$E$442=$C433)*(NhuCau!BA$438:BA$442))),2)</f>
        <v>0</v>
      </c>
      <c r="AY433" s="2" cm="1">
        <f t="array" ref="AY433">ROUND((SUMPRODUCT((NhuCau!$E$438:$E$442=CakyQuyhoach)*((NhuCau!BB$438:BB$442)/10))+SUMPRODUCT((NhuCau!$E$438:$E$442=Kykehoach)*((NhuCau!BB$438:BB$442)/5))+SUMPRODUCT((NhuCau!$E$438:$E$442=$C433)*(NhuCau!BB$438:BB$442))),2)</f>
        <v>0</v>
      </c>
      <c r="AZ433" s="2" cm="1">
        <f t="array" ref="AZ433">ROUND((SUMPRODUCT((NhuCau!$E$438:$E$442=CakyQuyhoach)*((NhuCau!BD$438:BD$442)/10))+SUMPRODUCT((NhuCau!$E$438:$E$442=Kykehoach)*((NhuCau!BD$438:BD$442)/5))+SUMPRODUCT((NhuCau!$E$438:$E$442=$C433)*(NhuCau!BD$438:BD$442))),2)</f>
        <v>0</v>
      </c>
      <c r="BA433" s="2" cm="1">
        <f t="array" ref="BA433">ROUND((SUMPRODUCT((NhuCau!$E$438:$E$442=CakyQuyhoach)*((NhuCau!BE$438:BE$442)/10))+SUMPRODUCT((NhuCau!$E$438:$E$442=Kykehoach)*((NhuCau!BE$438:BE$442)/5))+SUMPRODUCT((NhuCau!$E$438:$E$442=$C433)*(NhuCau!BE$438:BE$442))),2)</f>
        <v>0</v>
      </c>
      <c r="BB433" s="2" cm="1">
        <f t="array" ref="BB433">ROUND((SUMPRODUCT((NhuCau!$E$438:$E$442=CakyQuyhoach)*((NhuCau!BF$438:BF$442)/10))+SUMPRODUCT((NhuCau!$E$438:$E$442=Kykehoach)*((NhuCau!BF$438:BF$442)/5))+SUMPRODUCT((NhuCau!$E$438:$E$442=$C433)*(NhuCau!BF$438:BF$442))),2)</f>
        <v>0</v>
      </c>
      <c r="BC433" s="2" cm="1">
        <f t="array" ref="BC433">ROUND((SUMPRODUCT((NhuCau!$E$438:$E$442=CakyQuyhoach)*((NhuCau!BG$438:BG$442)/10))+SUMPRODUCT((NhuCau!$E$438:$E$442=Kykehoach)*((NhuCau!BG$438:BG$442)/5))+SUMPRODUCT((NhuCau!$E$438:$E$442=$C433)*(NhuCau!BG$438:BG$442))),2)</f>
        <v>0</v>
      </c>
      <c r="BD433" s="2" cm="1">
        <f t="array" ref="BD433">ROUND((SUMPRODUCT((NhuCau!$E$438:$E$442=CakyQuyhoach)*((NhuCau!BH$438:BH$442)/10))+SUMPRODUCT((NhuCau!$E$438:$E$442=Kykehoach)*((NhuCau!BH$438:BH$442)/5))+SUMPRODUCT((NhuCau!$E$438:$E$442=$C433)*(NhuCau!BH$438:BH$442))),2)</f>
        <v>0</v>
      </c>
      <c r="BE433" s="2" cm="1">
        <f t="array" ref="BE433">ROUND((SUMPRODUCT((NhuCau!$E$438:$E$442=CakyQuyhoach)*((NhuCau!BI$438:BI$442)/10))+SUMPRODUCT((NhuCau!$E$438:$E$442=Kykehoach)*((NhuCau!BI$438:BI$442)/5))+SUMPRODUCT((NhuCau!$E$438:$E$442=$C433)*(NhuCau!BI$438:BI$442))),2)</f>
        <v>0</v>
      </c>
      <c r="BF433" s="2" cm="1">
        <f t="array" ref="BF433">ROUND((SUMPRODUCT((NhuCau!$E$438:$E$442=CakyQuyhoach)*((NhuCau!BJ$438:BJ$442)/10))+SUMPRODUCT((NhuCau!$E$438:$E$442=Kykehoach)*((NhuCau!BJ$438:BJ$442)/5))+SUMPRODUCT((NhuCau!$E$438:$E$442=$C433)*(NhuCau!BJ$438:BJ$442))),2)</f>
        <v>0</v>
      </c>
      <c r="BG433" s="2" cm="1">
        <f t="array" ref="BG433">ROUND((SUMPRODUCT((NhuCau!$E$438:$E$442=CakyQuyhoach)*((NhuCau!BK$438:BK$442)/10))+SUMPRODUCT((NhuCau!$E$438:$E$442=Kykehoach)*((NhuCau!BK$438:BK$442)/5))+SUMPRODUCT((NhuCau!$E$438:$E$442=$C433)*(NhuCau!BK$438:BK$442))),2)</f>
        <v>0</v>
      </c>
    </row>
    <row r="434" spans="1:59" s="5" customFormat="1" ht="16.5" customHeight="1">
      <c r="A434" s="260" t="s">
        <v>42</v>
      </c>
      <c r="B434" s="261"/>
      <c r="C434" s="262" t="str">
        <f t="shared" si="219"/>
        <v>Năm 2030</v>
      </c>
      <c r="D434" s="263" t="s">
        <v>211</v>
      </c>
      <c r="E434" s="264">
        <f t="shared" ref="E434:F434" si="222">E427-E428</f>
        <v>0</v>
      </c>
      <c r="F434" s="7">
        <f t="shared" si="222"/>
        <v>0</v>
      </c>
      <c r="G434" s="7">
        <f t="shared" ref="G434:BG434" si="223">G427-G428</f>
        <v>0</v>
      </c>
      <c r="H434" s="7">
        <f t="shared" si="223"/>
        <v>0</v>
      </c>
      <c r="I434" s="7">
        <f t="shared" si="223"/>
        <v>0</v>
      </c>
      <c r="J434" s="7">
        <f t="shared" si="223"/>
        <v>0</v>
      </c>
      <c r="K434" s="7">
        <f t="shared" si="223"/>
        <v>0</v>
      </c>
      <c r="L434" s="7">
        <f t="shared" si="223"/>
        <v>0</v>
      </c>
      <c r="M434" s="7">
        <f t="shared" si="223"/>
        <v>0</v>
      </c>
      <c r="N434" s="7">
        <f t="shared" si="223"/>
        <v>0</v>
      </c>
      <c r="O434" s="7">
        <f t="shared" si="223"/>
        <v>0</v>
      </c>
      <c r="P434" s="7">
        <f t="shared" si="223"/>
        <v>0</v>
      </c>
      <c r="Q434" s="7">
        <f t="shared" si="223"/>
        <v>0</v>
      </c>
      <c r="R434" s="7">
        <f t="shared" si="223"/>
        <v>0</v>
      </c>
      <c r="S434" s="7">
        <f t="shared" si="223"/>
        <v>0</v>
      </c>
      <c r="T434" s="7">
        <f t="shared" si="223"/>
        <v>0</v>
      </c>
      <c r="U434" s="7">
        <f t="shared" si="223"/>
        <v>0</v>
      </c>
      <c r="V434" s="7">
        <f t="shared" si="223"/>
        <v>0</v>
      </c>
      <c r="W434" s="7">
        <f t="shared" si="223"/>
        <v>0</v>
      </c>
      <c r="X434" s="7">
        <f t="shared" si="223"/>
        <v>0</v>
      </c>
      <c r="Y434" s="7">
        <f t="shared" si="223"/>
        <v>0</v>
      </c>
      <c r="Z434" s="7">
        <f t="shared" si="223"/>
        <v>0</v>
      </c>
      <c r="AA434" s="7">
        <f t="shared" si="223"/>
        <v>0</v>
      </c>
      <c r="AB434" s="7">
        <f t="shared" si="223"/>
        <v>0</v>
      </c>
      <c r="AC434" s="7">
        <f t="shared" si="223"/>
        <v>0</v>
      </c>
      <c r="AD434" s="7">
        <f t="shared" si="223"/>
        <v>0</v>
      </c>
      <c r="AE434" s="7">
        <f t="shared" si="223"/>
        <v>0</v>
      </c>
      <c r="AF434" s="7">
        <f t="shared" si="223"/>
        <v>0</v>
      </c>
      <c r="AG434" s="7">
        <f t="shared" si="223"/>
        <v>0</v>
      </c>
      <c r="AH434" s="7">
        <f t="shared" si="223"/>
        <v>0</v>
      </c>
      <c r="AI434" s="7">
        <f t="shared" si="223"/>
        <v>0</v>
      </c>
      <c r="AJ434" s="7">
        <f t="shared" si="223"/>
        <v>0</v>
      </c>
      <c r="AK434" s="7">
        <f t="shared" si="223"/>
        <v>0</v>
      </c>
      <c r="AL434" s="7">
        <f t="shared" si="223"/>
        <v>0</v>
      </c>
      <c r="AM434" s="7">
        <f t="shared" si="223"/>
        <v>0</v>
      </c>
      <c r="AN434" s="7">
        <f t="shared" si="223"/>
        <v>0</v>
      </c>
      <c r="AO434" s="7">
        <f t="shared" si="223"/>
        <v>0</v>
      </c>
      <c r="AP434" s="7">
        <f t="shared" si="223"/>
        <v>0</v>
      </c>
      <c r="AQ434" s="7">
        <f t="shared" si="223"/>
        <v>0</v>
      </c>
      <c r="AR434" s="7">
        <f t="shared" si="223"/>
        <v>0</v>
      </c>
      <c r="AS434" s="7">
        <f t="shared" si="223"/>
        <v>0</v>
      </c>
      <c r="AT434" s="7">
        <f t="shared" si="223"/>
        <v>0</v>
      </c>
      <c r="AU434" s="7">
        <f t="shared" si="223"/>
        <v>0</v>
      </c>
      <c r="AV434" s="7">
        <f t="shared" si="223"/>
        <v>0</v>
      </c>
      <c r="AW434" s="7">
        <f t="shared" si="223"/>
        <v>0</v>
      </c>
      <c r="AX434" s="7">
        <f t="shared" si="223"/>
        <v>0</v>
      </c>
      <c r="AY434" s="7">
        <f t="shared" si="223"/>
        <v>0</v>
      </c>
      <c r="AZ434" s="7">
        <f t="shared" si="223"/>
        <v>0</v>
      </c>
      <c r="BA434" s="7">
        <f t="shared" si="223"/>
        <v>0</v>
      </c>
      <c r="BB434" s="7">
        <f t="shared" si="223"/>
        <v>0</v>
      </c>
      <c r="BC434" s="7">
        <f t="shared" si="223"/>
        <v>0</v>
      </c>
      <c r="BD434" s="7">
        <f t="shared" si="223"/>
        <v>0</v>
      </c>
      <c r="BE434" s="7">
        <f t="shared" si="223"/>
        <v>0</v>
      </c>
      <c r="BF434" s="7">
        <f t="shared" si="223"/>
        <v>0</v>
      </c>
      <c r="BG434" s="7">
        <f t="shared" si="223"/>
        <v>0</v>
      </c>
    </row>
  </sheetData>
  <autoFilter ref="A2:BG434">
    <sortState ref="A4:BG434">
      <sortCondition ref="AI2:AI434"/>
    </sortState>
  </autoFilter>
  <mergeCells count="5">
    <mergeCell ref="E1:E2"/>
    <mergeCell ref="A1:A2"/>
    <mergeCell ref="B1:B2"/>
    <mergeCell ref="C1:C2"/>
    <mergeCell ref="D1:D2"/>
  </mergeCells>
  <phoneticPr fontId="0" type="noConversion"/>
  <dataValidations count="6">
    <dataValidation allowBlank="1" showInputMessage="1" showErrorMessage="1" errorTitle="Nhập sai!" error="Bạn phải nhập đúng định dạng" promptTitle="Nhập năm thực hiện" sqref="C267:C274"/>
    <dataValidation allowBlank="1" showInputMessage="1" showErrorMessage="1" errorTitle="Cảnh Báo" error="Bạn nhập sai mã loại đất" promptTitle="Nhập mã loại đất" prompt="Chú ý nhập đúng mã loại đất" sqref="D267:D274"/>
    <dataValidation type="list" allowBlank="1" showInputMessage="1" showErrorMessage="1" errorTitle="Nhập sai!" error="Bạn phải nhập đúng định dạng" promptTitle="Nhập năm thực hiện" sqref="C3:C266 C275:C441">
      <formula1>$A$1130:$A$1137</formula1>
    </dataValidation>
    <dataValidation type="custom" allowBlank="1" showInputMessage="1" showErrorMessage="1" error="Bạn phân kỳ sai" sqref="E418:BG418 E290:BG290 E282:BG282 E298:BG298 E426:BG426 E394:BG394 E370:BG370 E186:BG186 E202:BG202 E74:BG74 E306:BG306 E274:BG274 E434:BG434 E266:BG266 E258:BG258 E250:BG250 E242:BG242 E234:BG234 E226:BG226 E218:BG218 E210:BG210 E82:BG82 E178:BG178 E170:BG170 E162:BG162 E154:BG154 E146:BG146 E138:BG138 E130:BG130 E122:BG122 E114:BG114 E106:BG106 E98:BG98 E90:BG90 E66:BG66 E58:BG58 E50:BG50 E42:BG42 E34:BG34 E26:BG26 E18:BG18 E10:BG10 E402:BG402 E314:BG314 E322:BG322 E330:BG330 E338:BG338 E346:BG346 E354:BG354 E362:BG362 E194:BG194 E378:BG378 E386:BG386 E410:BG410 E441:BG441">
      <formula1>"&lt;0"</formula1>
    </dataValidation>
    <dataValidation allowBlank="1" showInputMessage="1" showErrorMessage="1" errorTitle="Nhập số" error="Bạn nhập sai ký tự" promptTitle="Nhập số" sqref="F421:BG425 F429:BG433 F109:BG113 F397:BG401 F333:BG337 F293:BG297 F149:BG153 F133:BG137 F29:BG33 F277:BG281 F261:BG265 F253:BG257 F197:BG201 F189:BG193 F229:BG233 F221:BG225 F213:BG217 F205:BG209 F173:BG177 F436:BG440 F157:BG161 F125:BG129 F141:BG145 F77:BG81 F61:BG65 F117:BG121 F245:BG249 F181:BG185 F101:BG105 F85:BG89 F69:BG73 F53:BG57 F37:BG41 F45:BG49 F93:BG97 F285:BG289 F5:BG9 F13:BG17 F21:BG25 F269:BG273 F301:BG305 F413:BG417 F405:BG409 F309:BG313 F317:BG321 F325:BG329 F237:BG241 F341:BG345 F349:BG353 F357:BG361 F365:BG369 F373:BG377 F381:BG385 F389:BG393 F165:BG169"/>
    <dataValidation type="list" allowBlank="1" showInputMessage="1" showErrorMessage="1" errorTitle="Cảnh Báo" error="Bạn nhập sai mã loại đất" promptTitle="Nhập mã loại đất" prompt="Chú ý nhập đúng mã loại đất" sqref="D3:D266 D275:D441">
      <formula1>$F$2:$BG$2</formula1>
    </dataValidation>
  </dataValidation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A1:AO70"/>
  <sheetViews>
    <sheetView showGridLines="0" showZeros="0" zoomScale="70" zoomScaleNormal="70" workbookViewId="0">
      <pane xSplit="4" ySplit="6" topLeftCell="E7" activePane="bottomRight" state="frozen"/>
      <selection activeCell="F12" sqref="F12"/>
      <selection pane="topRight" activeCell="F12" sqref="F12"/>
      <selection pane="bottomLeft" activeCell="F12" sqref="F12"/>
      <selection pane="bottomRight" activeCell="F12" sqref="F12"/>
    </sheetView>
  </sheetViews>
  <sheetFormatPr defaultColWidth="14.3984375" defaultRowHeight="18.75"/>
  <cols>
    <col min="1" max="1" width="12" style="13" customWidth="1"/>
    <col min="2" max="2" width="76.59765625" style="13" customWidth="1"/>
    <col min="3" max="3" width="14.3984375" style="666" customWidth="1"/>
    <col min="4" max="4" width="18.59765625" style="13" customWidth="1"/>
    <col min="5" max="5" width="12.796875" style="13" customWidth="1"/>
    <col min="6" max="20" width="12" style="13" customWidth="1"/>
    <col min="21" max="35" width="12" style="13" hidden="1" customWidth="1"/>
    <col min="36" max="40" width="15.19921875" style="13" hidden="1" customWidth="1"/>
    <col min="41" max="16384" width="14.3984375" style="13"/>
  </cols>
  <sheetData>
    <row r="1" spans="1:41" s="12" customFormat="1" ht="37.5">
      <c r="A1" s="657" t="s">
        <v>886</v>
      </c>
      <c r="B1" s="658"/>
      <c r="C1" s="659"/>
      <c r="D1" s="660" t="s">
        <v>276</v>
      </c>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row>
    <row r="2" spans="1:41" s="12" customFormat="1">
      <c r="A2" s="1015" t="s">
        <v>857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658"/>
    </row>
    <row r="3" spans="1:41" s="12" customFormat="1">
      <c r="A3" s="661"/>
      <c r="B3" s="661"/>
      <c r="C3" s="661"/>
      <c r="D3" s="661"/>
      <c r="E3" s="1017" t="s">
        <v>134</v>
      </c>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658"/>
    </row>
    <row r="4" spans="1:41" s="12" customFormat="1">
      <c r="A4" s="1018" t="s">
        <v>3</v>
      </c>
      <c r="B4" s="1018" t="s">
        <v>81</v>
      </c>
      <c r="C4" s="1018" t="s">
        <v>6</v>
      </c>
      <c r="D4" s="1020" t="s">
        <v>137</v>
      </c>
      <c r="E4" s="662" t="s">
        <v>159</v>
      </c>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c r="AO4" s="31"/>
    </row>
    <row r="5" spans="1:41" s="12" customFormat="1" ht="78" customHeight="1">
      <c r="A5" s="1019"/>
      <c r="B5" s="1018"/>
      <c r="C5" s="1019"/>
      <c r="D5" s="1021"/>
      <c r="E5" s="663" t="str">
        <f>'CH01'!F5</f>
        <v>Thị trấn Văn Điển</v>
      </c>
      <c r="F5" s="663" t="str">
        <f>'CH01'!G5</f>
        <v>Xã Đại Áng</v>
      </c>
      <c r="G5" s="663" t="str">
        <f>'CH01'!H5</f>
        <v>Xã Đông Mỹ</v>
      </c>
      <c r="H5" s="663" t="str">
        <f>'CH01'!I5</f>
        <v>Xã Duyên Hà</v>
      </c>
      <c r="I5" s="663" t="str">
        <f>'CH01'!J5</f>
        <v>Xã Hữu Hòa</v>
      </c>
      <c r="J5" s="663" t="str">
        <f>'CH01'!K5</f>
        <v>Xã Liên Ninh</v>
      </c>
      <c r="K5" s="663" t="str">
        <f>'CH01'!L5</f>
        <v>Xã Ngọc Hồi</v>
      </c>
      <c r="L5" s="663" t="str">
        <f>'CH01'!M5</f>
        <v>Xã Ngũ Hiệp</v>
      </c>
      <c r="M5" s="663" t="str">
        <f>'CH01'!N5</f>
        <v>Xã Tả Thanh Oai</v>
      </c>
      <c r="N5" s="663" t="str">
        <f>'CH01'!O5</f>
        <v>Xã Tam Hiệp</v>
      </c>
      <c r="O5" s="663" t="str">
        <f>'CH01'!P5</f>
        <v>Xã Tân Triều</v>
      </c>
      <c r="P5" s="663" t="str">
        <f>'CH01'!Q5</f>
        <v>Xã Thanh Liệt</v>
      </c>
      <c r="Q5" s="663" t="str">
        <f>'CH01'!R5</f>
        <v>Xã Tứ Hiệp</v>
      </c>
      <c r="R5" s="663" t="str">
        <f>'CH01'!S5</f>
        <v>Xã Vạn Phúc</v>
      </c>
      <c r="S5" s="663" t="str">
        <f>'CH01'!T5</f>
        <v>Xã Vĩnh Quỳnh</v>
      </c>
      <c r="T5" s="663" t="str">
        <f>'CH01'!U5</f>
        <v>Xã Yên Mỹ</v>
      </c>
      <c r="U5" s="663" t="str">
        <f>'CH01'!V5</f>
        <v>Xã Quảng Bị</v>
      </c>
      <c r="V5" s="663" t="str">
        <f>'CH01'!W5</f>
        <v>xã …</v>
      </c>
      <c r="W5" s="663" t="str">
        <f>'CH01'!X5</f>
        <v>xã …</v>
      </c>
      <c r="X5" s="663" t="str">
        <f>'CH01'!Y5</f>
        <v>xã …</v>
      </c>
      <c r="Y5" s="663" t="str">
        <f>'CH01'!Z5</f>
        <v>xã …</v>
      </c>
      <c r="Z5" s="663" t="str">
        <f>'CH01'!AA5</f>
        <v>xã …</v>
      </c>
      <c r="AA5" s="663" t="str">
        <f>'CH01'!AB5</f>
        <v>xã …</v>
      </c>
      <c r="AB5" s="663" t="str">
        <f>'CH01'!AC5</f>
        <v>xã …</v>
      </c>
      <c r="AC5" s="663" t="str">
        <f>'CH01'!AD5</f>
        <v>xã …</v>
      </c>
      <c r="AD5" s="663" t="str">
        <f>'CH01'!AE5</f>
        <v>xã …</v>
      </c>
      <c r="AE5" s="663" t="str">
        <f>'CH01'!AF5</f>
        <v>xã …</v>
      </c>
      <c r="AF5" s="663" t="str">
        <f>'CH01'!AG5</f>
        <v>xã …</v>
      </c>
      <c r="AG5" s="663" t="str">
        <f>'CH01'!AH5</f>
        <v>xã …</v>
      </c>
      <c r="AH5" s="663" t="str">
        <f>'CH01'!AI5</f>
        <v>xã …</v>
      </c>
      <c r="AI5" s="663" t="str">
        <f>'CH01'!AJ5</f>
        <v>xã …</v>
      </c>
      <c r="AJ5" s="663" t="str">
        <f>'CH01'!AK5</f>
        <v>xã …</v>
      </c>
      <c r="AK5" s="663" t="str">
        <f>'CH01'!AL5</f>
        <v>xã …</v>
      </c>
      <c r="AL5" s="663" t="str">
        <f>'CH01'!AM5</f>
        <v>xã …</v>
      </c>
      <c r="AM5" s="663" t="str">
        <f>'CH01'!AN5</f>
        <v>xã …</v>
      </c>
      <c r="AN5" s="663" t="str">
        <f>'CH01'!AO5</f>
        <v>xã …</v>
      </c>
      <c r="AO5" s="31"/>
    </row>
    <row r="6" spans="1:41" s="666" customFormat="1" ht="37.5">
      <c r="A6" s="664">
        <v>-1</v>
      </c>
      <c r="B6" s="664">
        <v>-2</v>
      </c>
      <c r="C6" s="664">
        <v>-3</v>
      </c>
      <c r="D6" s="664" t="s">
        <v>160</v>
      </c>
      <c r="E6" s="664">
        <v>-5</v>
      </c>
      <c r="F6" s="664">
        <v>-6</v>
      </c>
      <c r="G6" s="664">
        <v>-7</v>
      </c>
      <c r="H6" s="664">
        <v>-8</v>
      </c>
      <c r="I6" s="664">
        <v>-9</v>
      </c>
      <c r="J6" s="664">
        <v>-10</v>
      </c>
      <c r="K6" s="664">
        <v>-11</v>
      </c>
      <c r="L6" s="664">
        <v>-12</v>
      </c>
      <c r="M6" s="664">
        <v>-13</v>
      </c>
      <c r="N6" s="664">
        <v>-14</v>
      </c>
      <c r="O6" s="664">
        <v>-15</v>
      </c>
      <c r="P6" s="664">
        <v>-16</v>
      </c>
      <c r="Q6" s="664">
        <v>-17</v>
      </c>
      <c r="R6" s="664">
        <v>-18</v>
      </c>
      <c r="S6" s="664">
        <v>-19</v>
      </c>
      <c r="T6" s="664">
        <v>-20</v>
      </c>
      <c r="U6" s="664">
        <v>-21</v>
      </c>
      <c r="V6" s="664">
        <v>-22</v>
      </c>
      <c r="W6" s="664">
        <v>-23</v>
      </c>
      <c r="X6" s="664">
        <v>-24</v>
      </c>
      <c r="Y6" s="664">
        <v>-25</v>
      </c>
      <c r="Z6" s="664">
        <v>-26</v>
      </c>
      <c r="AA6" s="664">
        <v>-27</v>
      </c>
      <c r="AB6" s="664">
        <v>-28</v>
      </c>
      <c r="AC6" s="664">
        <v>-29</v>
      </c>
      <c r="AD6" s="664">
        <v>-30</v>
      </c>
      <c r="AE6" s="664">
        <v>-31</v>
      </c>
      <c r="AF6" s="664">
        <v>-32</v>
      </c>
      <c r="AG6" s="664">
        <v>-33</v>
      </c>
      <c r="AH6" s="664">
        <v>-34</v>
      </c>
      <c r="AI6" s="664">
        <v>-35</v>
      </c>
      <c r="AJ6" s="664">
        <v>-36</v>
      </c>
      <c r="AK6" s="664">
        <v>-37</v>
      </c>
      <c r="AL6" s="664">
        <v>-38</v>
      </c>
      <c r="AM6" s="664">
        <v>-39</v>
      </c>
      <c r="AN6" s="664">
        <v>-40</v>
      </c>
      <c r="AO6" s="665"/>
    </row>
    <row r="7" spans="1:41" s="12" customFormat="1">
      <c r="A7" s="667"/>
      <c r="B7" s="667" t="str">
        <f>'CH01'!B7</f>
        <v>LOẠI ĐẤT</v>
      </c>
      <c r="C7" s="668"/>
      <c r="D7" s="669"/>
      <c r="E7" s="670"/>
      <c r="F7" s="670"/>
      <c r="G7" s="670"/>
      <c r="H7" s="670"/>
      <c r="I7" s="670"/>
      <c r="J7" s="670"/>
      <c r="K7" s="670"/>
      <c r="L7" s="670"/>
      <c r="M7" s="670"/>
      <c r="N7" s="670"/>
      <c r="O7" s="670"/>
      <c r="P7" s="670"/>
      <c r="Q7" s="670"/>
      <c r="R7" s="670"/>
      <c r="S7" s="670"/>
      <c r="T7" s="670"/>
      <c r="U7" s="670"/>
      <c r="V7" s="670" t="e">
        <f>'CH01'!W8</f>
        <v>#REF!</v>
      </c>
      <c r="W7" s="670"/>
      <c r="X7" s="670" t="e">
        <f>'CH01'!Y8</f>
        <v>#REF!</v>
      </c>
      <c r="Y7" s="670"/>
      <c r="Z7" s="670" t="e">
        <f>'CH01'!AA8</f>
        <v>#REF!</v>
      </c>
      <c r="AA7" s="670"/>
      <c r="AB7" s="670" t="e">
        <f>'CH01'!AC8</f>
        <v>#REF!</v>
      </c>
      <c r="AC7" s="670"/>
      <c r="AD7" s="670" t="e">
        <f>'CH01'!AE8</f>
        <v>#REF!</v>
      </c>
      <c r="AE7" s="670"/>
      <c r="AF7" s="670" t="e">
        <f>'CH01'!AG8</f>
        <v>#REF!</v>
      </c>
      <c r="AG7" s="670"/>
      <c r="AH7" s="670" t="e">
        <f>'CH01'!AI8</f>
        <v>#REF!</v>
      </c>
      <c r="AI7" s="670"/>
      <c r="AJ7" s="670" t="e">
        <f>'CH01'!AK8</f>
        <v>#REF!</v>
      </c>
      <c r="AK7" s="670"/>
      <c r="AL7" s="670" t="e">
        <f>'CH01'!AM8</f>
        <v>#REF!</v>
      </c>
      <c r="AM7" s="670"/>
      <c r="AN7" s="670" t="e">
        <f>'CH01'!AO8</f>
        <v>#REF!</v>
      </c>
      <c r="AO7" s="31"/>
    </row>
    <row r="8" spans="1:41" s="12" customFormat="1">
      <c r="A8" s="671"/>
      <c r="B8" s="671" t="s">
        <v>117</v>
      </c>
      <c r="C8" s="672"/>
      <c r="D8" s="718">
        <f>SUM(E8:T8)</f>
        <v>272.60419999999999</v>
      </c>
      <c r="E8" s="673">
        <f t="shared" ref="E8:AN8" si="0">E9+E23+E65</f>
        <v>2.6080000000000001</v>
      </c>
      <c r="F8" s="673">
        <f t="shared" si="0"/>
        <v>7.8999999999999995</v>
      </c>
      <c r="G8" s="673">
        <f t="shared" si="0"/>
        <v>6.1300000000000008</v>
      </c>
      <c r="H8" s="673">
        <f t="shared" si="0"/>
        <v>0.45</v>
      </c>
      <c r="I8" s="673">
        <f t="shared" si="0"/>
        <v>11.759999999999998</v>
      </c>
      <c r="J8" s="673">
        <f t="shared" si="0"/>
        <v>15.657999999999999</v>
      </c>
      <c r="K8" s="673">
        <f t="shared" si="0"/>
        <v>23.98</v>
      </c>
      <c r="L8" s="673">
        <f t="shared" si="0"/>
        <v>22.130000000000003</v>
      </c>
      <c r="M8" s="673">
        <f t="shared" si="0"/>
        <v>34.402000000000001</v>
      </c>
      <c r="N8" s="673">
        <f t="shared" si="0"/>
        <v>23.970000000000002</v>
      </c>
      <c r="O8" s="673">
        <f t="shared" si="0"/>
        <v>24.5502</v>
      </c>
      <c r="P8" s="673">
        <f t="shared" si="0"/>
        <v>46.614599999999996</v>
      </c>
      <c r="Q8" s="673">
        <f t="shared" si="0"/>
        <v>13.9514</v>
      </c>
      <c r="R8" s="673">
        <f t="shared" si="0"/>
        <v>2.8</v>
      </c>
      <c r="S8" s="673">
        <f t="shared" si="0"/>
        <v>35.700000000000003</v>
      </c>
      <c r="T8" s="673">
        <f t="shared" si="0"/>
        <v>0</v>
      </c>
      <c r="U8" s="673" t="e">
        <f t="shared" si="0"/>
        <v>#REF!</v>
      </c>
      <c r="V8" s="673" t="e">
        <f t="shared" si="0"/>
        <v>#REF!</v>
      </c>
      <c r="W8" s="673" t="e">
        <f t="shared" si="0"/>
        <v>#REF!</v>
      </c>
      <c r="X8" s="673" t="e">
        <f t="shared" si="0"/>
        <v>#REF!</v>
      </c>
      <c r="Y8" s="673" t="e">
        <f t="shared" si="0"/>
        <v>#REF!</v>
      </c>
      <c r="Z8" s="673" t="e">
        <f t="shared" si="0"/>
        <v>#REF!</v>
      </c>
      <c r="AA8" s="673" t="e">
        <f t="shared" si="0"/>
        <v>#REF!</v>
      </c>
      <c r="AB8" s="673" t="e">
        <f t="shared" si="0"/>
        <v>#REF!</v>
      </c>
      <c r="AC8" s="673" t="e">
        <f t="shared" si="0"/>
        <v>#REF!</v>
      </c>
      <c r="AD8" s="673" t="e">
        <f t="shared" si="0"/>
        <v>#REF!</v>
      </c>
      <c r="AE8" s="673" t="e">
        <f t="shared" si="0"/>
        <v>#REF!</v>
      </c>
      <c r="AF8" s="673" t="e">
        <f t="shared" si="0"/>
        <v>#REF!</v>
      </c>
      <c r="AG8" s="673" t="e">
        <f t="shared" si="0"/>
        <v>#REF!</v>
      </c>
      <c r="AH8" s="673" t="e">
        <f t="shared" si="0"/>
        <v>#REF!</v>
      </c>
      <c r="AI8" s="673" t="e">
        <f t="shared" si="0"/>
        <v>#REF!</v>
      </c>
      <c r="AJ8" s="673" t="e">
        <f t="shared" si="0"/>
        <v>#REF!</v>
      </c>
      <c r="AK8" s="673" t="e">
        <f t="shared" si="0"/>
        <v>#REF!</v>
      </c>
      <c r="AL8" s="673" t="e">
        <f t="shared" si="0"/>
        <v>#REF!</v>
      </c>
      <c r="AM8" s="673" t="e">
        <f t="shared" si="0"/>
        <v>#REF!</v>
      </c>
      <c r="AN8" s="673" t="e">
        <f t="shared" si="0"/>
        <v>#REF!</v>
      </c>
      <c r="AO8" s="31"/>
    </row>
    <row r="9" spans="1:41" s="12" customFormat="1">
      <c r="A9" s="674">
        <f>'CH01'!A9</f>
        <v>1</v>
      </c>
      <c r="B9" s="674" t="str">
        <f>'CH01'!B9</f>
        <v>Nhóm đất nông nghiệp</v>
      </c>
      <c r="C9" s="675" t="str">
        <f>'CH01'!C9</f>
        <v>NNP</v>
      </c>
      <c r="D9" s="673">
        <f>SUM(E9:AN9)</f>
        <v>259.4742</v>
      </c>
      <c r="E9" s="673">
        <f t="shared" ref="E9:AN9" si="1">E10+E13+E14+E15+E16+E17+E19+E20+E21+E22</f>
        <v>2.4079999999999999</v>
      </c>
      <c r="F9" s="673">
        <f t="shared" si="1"/>
        <v>7.7899999999999991</v>
      </c>
      <c r="G9" s="673">
        <f t="shared" si="1"/>
        <v>5.86</v>
      </c>
      <c r="H9" s="673">
        <f t="shared" si="1"/>
        <v>0.45</v>
      </c>
      <c r="I9" s="673">
        <f t="shared" si="1"/>
        <v>11.059999999999999</v>
      </c>
      <c r="J9" s="673">
        <f t="shared" si="1"/>
        <v>15.657999999999999</v>
      </c>
      <c r="K9" s="673">
        <f t="shared" si="1"/>
        <v>22.68</v>
      </c>
      <c r="L9" s="673">
        <f t="shared" si="1"/>
        <v>21.03</v>
      </c>
      <c r="M9" s="673">
        <f t="shared" si="1"/>
        <v>33.192</v>
      </c>
      <c r="N9" s="673">
        <f t="shared" si="1"/>
        <v>21.810000000000002</v>
      </c>
      <c r="O9" s="673">
        <f t="shared" si="1"/>
        <v>23.110199999999999</v>
      </c>
      <c r="P9" s="673">
        <f t="shared" si="1"/>
        <v>44.684599999999996</v>
      </c>
      <c r="Q9" s="673">
        <f t="shared" si="1"/>
        <v>13.151399999999999</v>
      </c>
      <c r="R9" s="673">
        <f t="shared" si="1"/>
        <v>2.8</v>
      </c>
      <c r="S9" s="673">
        <f t="shared" si="1"/>
        <v>33.790000000000006</v>
      </c>
      <c r="T9" s="673">
        <f t="shared" si="1"/>
        <v>0</v>
      </c>
      <c r="U9" s="673">
        <f t="shared" si="1"/>
        <v>0</v>
      </c>
      <c r="V9" s="673">
        <f t="shared" si="1"/>
        <v>0</v>
      </c>
      <c r="W9" s="673">
        <f t="shared" si="1"/>
        <v>0</v>
      </c>
      <c r="X9" s="673">
        <f t="shared" si="1"/>
        <v>0</v>
      </c>
      <c r="Y9" s="673">
        <f t="shared" si="1"/>
        <v>0</v>
      </c>
      <c r="Z9" s="673">
        <f t="shared" si="1"/>
        <v>0</v>
      </c>
      <c r="AA9" s="673">
        <f t="shared" si="1"/>
        <v>0</v>
      </c>
      <c r="AB9" s="673">
        <f t="shared" si="1"/>
        <v>0</v>
      </c>
      <c r="AC9" s="673">
        <f t="shared" si="1"/>
        <v>0</v>
      </c>
      <c r="AD9" s="673">
        <f t="shared" si="1"/>
        <v>0</v>
      </c>
      <c r="AE9" s="673">
        <f t="shared" si="1"/>
        <v>0</v>
      </c>
      <c r="AF9" s="673">
        <f t="shared" si="1"/>
        <v>0</v>
      </c>
      <c r="AG9" s="673">
        <f t="shared" si="1"/>
        <v>0</v>
      </c>
      <c r="AH9" s="673">
        <f t="shared" si="1"/>
        <v>0</v>
      </c>
      <c r="AI9" s="673">
        <f t="shared" si="1"/>
        <v>0</v>
      </c>
      <c r="AJ9" s="673">
        <f t="shared" si="1"/>
        <v>0</v>
      </c>
      <c r="AK9" s="673">
        <f t="shared" si="1"/>
        <v>0</v>
      </c>
      <c r="AL9" s="673">
        <f t="shared" si="1"/>
        <v>0</v>
      </c>
      <c r="AM9" s="673">
        <f t="shared" si="1"/>
        <v>0</v>
      </c>
      <c r="AN9" s="673">
        <f t="shared" si="1"/>
        <v>0</v>
      </c>
      <c r="AO9" s="31"/>
    </row>
    <row r="10" spans="1:41">
      <c r="A10" s="676" t="str">
        <f>'CH01'!A10</f>
        <v>1.1</v>
      </c>
      <c r="B10" s="676" t="str">
        <f>'CH01'!B10</f>
        <v>Đất trồng lúa</v>
      </c>
      <c r="C10" s="677" t="str">
        <f>'CH01'!C10</f>
        <v>LUA</v>
      </c>
      <c r="D10" s="678">
        <f>SUM(E10:AN10)</f>
        <v>144.03100000000001</v>
      </c>
      <c r="E10" s="678">
        <f>E11+E12</f>
        <v>0.5</v>
      </c>
      <c r="F10" s="678">
        <f t="shared" ref="F10:AN10" si="2">F11+F12</f>
        <v>5.3999999999999995</v>
      </c>
      <c r="G10" s="678">
        <f t="shared" si="2"/>
        <v>0</v>
      </c>
      <c r="H10" s="678">
        <f t="shared" si="2"/>
        <v>0</v>
      </c>
      <c r="I10" s="678">
        <f t="shared" si="2"/>
        <v>9.6999999999999993</v>
      </c>
      <c r="J10" s="678">
        <f t="shared" si="2"/>
        <v>11.151</v>
      </c>
      <c r="K10" s="678">
        <f t="shared" si="2"/>
        <v>19.259999999999998</v>
      </c>
      <c r="L10" s="678">
        <f t="shared" si="2"/>
        <v>11.4</v>
      </c>
      <c r="M10" s="678">
        <f t="shared" si="2"/>
        <v>15</v>
      </c>
      <c r="N10" s="678">
        <f t="shared" si="2"/>
        <v>5.9700000000000006</v>
      </c>
      <c r="O10" s="678">
        <f t="shared" si="2"/>
        <v>4.8099999999999996</v>
      </c>
      <c r="P10" s="678">
        <f t="shared" si="2"/>
        <v>41.54</v>
      </c>
      <c r="Q10" s="678">
        <f t="shared" si="2"/>
        <v>1.4900000000000002</v>
      </c>
      <c r="R10" s="678">
        <f t="shared" si="2"/>
        <v>0</v>
      </c>
      <c r="S10" s="678">
        <f t="shared" si="2"/>
        <v>17.810000000000002</v>
      </c>
      <c r="T10" s="678">
        <f t="shared" si="2"/>
        <v>0</v>
      </c>
      <c r="U10" s="678">
        <f t="shared" si="2"/>
        <v>0</v>
      </c>
      <c r="V10" s="678">
        <f t="shared" si="2"/>
        <v>0</v>
      </c>
      <c r="W10" s="678">
        <f t="shared" si="2"/>
        <v>0</v>
      </c>
      <c r="X10" s="678">
        <f t="shared" si="2"/>
        <v>0</v>
      </c>
      <c r="Y10" s="678">
        <f t="shared" si="2"/>
        <v>0</v>
      </c>
      <c r="Z10" s="678">
        <f t="shared" si="2"/>
        <v>0</v>
      </c>
      <c r="AA10" s="678">
        <f t="shared" si="2"/>
        <v>0</v>
      </c>
      <c r="AB10" s="678">
        <f t="shared" si="2"/>
        <v>0</v>
      </c>
      <c r="AC10" s="678">
        <f t="shared" si="2"/>
        <v>0</v>
      </c>
      <c r="AD10" s="678">
        <f t="shared" si="2"/>
        <v>0</v>
      </c>
      <c r="AE10" s="678">
        <f t="shared" si="2"/>
        <v>0</v>
      </c>
      <c r="AF10" s="678">
        <f t="shared" si="2"/>
        <v>0</v>
      </c>
      <c r="AG10" s="678">
        <f t="shared" si="2"/>
        <v>0</v>
      </c>
      <c r="AH10" s="678">
        <f t="shared" si="2"/>
        <v>0</v>
      </c>
      <c r="AI10" s="678">
        <f t="shared" si="2"/>
        <v>0</v>
      </c>
      <c r="AJ10" s="678">
        <f t="shared" si="2"/>
        <v>0</v>
      </c>
      <c r="AK10" s="678">
        <f t="shared" si="2"/>
        <v>0</v>
      </c>
      <c r="AL10" s="678">
        <f t="shared" si="2"/>
        <v>0</v>
      </c>
      <c r="AM10" s="678">
        <f t="shared" si="2"/>
        <v>0</v>
      </c>
      <c r="AN10" s="678">
        <f t="shared" si="2"/>
        <v>0</v>
      </c>
      <c r="AO10" s="32"/>
    </row>
    <row r="11" spans="1:41">
      <c r="A11" s="676" t="str">
        <f>'CH01'!A11</f>
        <v>1.1.1</v>
      </c>
      <c r="B11" s="676" t="str">
        <f>'CH01'!B11</f>
        <v>Đất chuyên trồng lúa</v>
      </c>
      <c r="C11" s="677" t="str">
        <f>'CH01'!C11</f>
        <v>LUC</v>
      </c>
      <c r="D11" s="678">
        <f t="shared" ref="D11:D17" si="3">SUM(E11:AN11)</f>
        <v>144.03100000000001</v>
      </c>
      <c r="E11" s="678">
        <f>SUMIFS('NhuCau (THU HỒI)'!$K$4:$K$603,'NhuCau (THU HỒI)'!$I$4:$I$603,'CH19'!E$5,'NhuCau (THU HỒI)'!$C$4:$C$603,"X")</f>
        <v>0.5</v>
      </c>
      <c r="F11" s="678">
        <f>SUMIFS('NhuCau (THU HỒI)'!$K$4:$K$603,'NhuCau (THU HỒI)'!$I$4:$I$603,'CH19'!F$5,'NhuCau (THU HỒI)'!$C$4:$C$603,"X")</f>
        <v>5.3999999999999995</v>
      </c>
      <c r="G11" s="678">
        <f>SUMIFS('NhuCau (THU HỒI)'!$K$4:$K$603,'NhuCau (THU HỒI)'!$I$4:$I$603,'CH19'!G$5,'NhuCau (THU HỒI)'!$C$4:$C$603,"X")</f>
        <v>0</v>
      </c>
      <c r="H11" s="678">
        <f>SUMIFS('NhuCau (THU HỒI)'!$K$4:$K$603,'NhuCau (THU HỒI)'!$I$4:$I$603,'CH19'!H$5,'NhuCau (THU HỒI)'!$C$4:$C$603,"X")</f>
        <v>0</v>
      </c>
      <c r="I11" s="678">
        <f>SUMIFS('NhuCau (THU HỒI)'!$K$4:$K$603,'NhuCau (THU HỒI)'!$I$4:$I$603,'CH19'!I$5,'NhuCau (THU HỒI)'!$C$4:$C$603,"X")</f>
        <v>9.6999999999999993</v>
      </c>
      <c r="J11" s="678">
        <f>SUMIFS('NhuCau (THU HỒI)'!$K$4:$K$603,'NhuCau (THU HỒI)'!$I$4:$I$603,'CH19'!J$5,'NhuCau (THU HỒI)'!$C$4:$C$603,"X")</f>
        <v>11.151</v>
      </c>
      <c r="K11" s="678">
        <f>SUMIFS('NhuCau (THU HỒI)'!$K$4:$K$603,'NhuCau (THU HỒI)'!$I$4:$I$603,'CH19'!K$5,'NhuCau (THU HỒI)'!$C$4:$C$603,"X")</f>
        <v>19.259999999999998</v>
      </c>
      <c r="L11" s="678">
        <f>SUMIFS('NhuCau (THU HỒI)'!$K$4:$K$603,'NhuCau (THU HỒI)'!$I$4:$I$603,'CH19'!L$5,'NhuCau (THU HỒI)'!$C$4:$C$603,"X")</f>
        <v>11.4</v>
      </c>
      <c r="M11" s="678">
        <f>SUMIFS('NhuCau (THU HỒI)'!$K$4:$K$603,'NhuCau (THU HỒI)'!$I$4:$I$603,'CH19'!M$5,'NhuCau (THU HỒI)'!$C$4:$C$603,"X")</f>
        <v>15</v>
      </c>
      <c r="N11" s="678">
        <f>SUMIFS('NhuCau (THU HỒI)'!$K$4:$K$603,'NhuCau (THU HỒI)'!$I$4:$I$603,'CH19'!N$5,'NhuCau (THU HỒI)'!$C$4:$C$603,"X")</f>
        <v>5.9700000000000006</v>
      </c>
      <c r="O11" s="678">
        <f>SUMIFS('NhuCau (THU HỒI)'!$K$4:$K$603,'NhuCau (THU HỒI)'!$I$4:$I$603,'CH19'!O$5,'NhuCau (THU HỒI)'!$C$4:$C$603,"X")</f>
        <v>4.8099999999999996</v>
      </c>
      <c r="P11" s="678">
        <f>SUMIFS('NhuCau (THU HỒI)'!$K$4:$K$603,'NhuCau (THU HỒI)'!$I$4:$I$603,'CH19'!P$5,'NhuCau (THU HỒI)'!$C$4:$C$603,"X")</f>
        <v>41.54</v>
      </c>
      <c r="Q11" s="678">
        <f>SUMIFS('NhuCau (THU HỒI)'!$K$4:$K$603,'NhuCau (THU HỒI)'!$I$4:$I$603,'CH19'!Q$5,'NhuCau (THU HỒI)'!$C$4:$C$603,"X")</f>
        <v>1.4900000000000002</v>
      </c>
      <c r="R11" s="678">
        <f>SUMIFS('NhuCau (THU HỒI)'!$K$4:$K$603,'NhuCau (THU HỒI)'!$I$4:$I$603,'CH19'!R$5,'NhuCau (THU HỒI)'!$C$4:$C$603,"X")</f>
        <v>0</v>
      </c>
      <c r="S11" s="678">
        <f>SUMIFS('NhuCau (THU HỒI)'!$K$4:$K$603,'NhuCau (THU HỒI)'!$I$4:$I$603,'CH19'!S$5,'NhuCau (THU HỒI)'!$C$4:$C$603,"X")</f>
        <v>17.810000000000002</v>
      </c>
      <c r="T11" s="678">
        <f>SUMIFS('NhuCau (THU HỒI)'!$K$4:$K$603,'NhuCau (THU HỒI)'!$I$4:$I$603,'CH19'!T$5,'NhuCau (THU HỒI)'!$C$4:$C$603,"X")</f>
        <v>0</v>
      </c>
      <c r="U11" s="678"/>
      <c r="V11" s="678">
        <f>'CH01'!W11+SUMPRODUCT((DVHC=V$5)*(madatNC=$C11)*(namkh=$D$1)*(Dientich_NC))-SUMPRODUCT((DVHC=V$5)*(namkh=$D$1)*(INDEX(NC_giam,,HLOOKUP($C11,COLMadat,2,0))))</f>
        <v>0</v>
      </c>
      <c r="W11" s="678">
        <f>'CH01'!X11+SUMPRODUCT((DVHC=W$5)*(madatNC=$C11)*(namkh=$D$1)*(Dientich_NC))-SUMPRODUCT((DVHC=W$5)*(namkh=$D$1)*(INDEX(NC_giam,,HLOOKUP($C11,COLMadat,2,0))))</f>
        <v>0</v>
      </c>
      <c r="X11" s="678">
        <f>'CH01'!Y11+SUMPRODUCT((DVHC=X$5)*(madatNC=$C11)*(namkh=$D$1)*(Dientich_NC))-SUMPRODUCT((DVHC=X$5)*(namkh=$D$1)*(INDEX(NC_giam,,HLOOKUP($C11,COLMadat,2,0))))</f>
        <v>0</v>
      </c>
      <c r="Y11" s="678">
        <f>'CH01'!Z11+SUMPRODUCT((DVHC=Y$5)*(madatNC=$C11)*(namkh=$D$1)*(Dientich_NC))-SUMPRODUCT((DVHC=Y$5)*(namkh=$D$1)*(INDEX(NC_giam,,HLOOKUP($C11,COLMadat,2,0))))</f>
        <v>0</v>
      </c>
      <c r="Z11" s="678">
        <f>'CH01'!AA11+SUMPRODUCT((DVHC=Z$5)*(madatNC=$C11)*(namkh=$D$1)*(Dientich_NC))-SUMPRODUCT((DVHC=Z$5)*(namkh=$D$1)*(INDEX(NC_giam,,HLOOKUP($C11,COLMadat,2,0))))</f>
        <v>0</v>
      </c>
      <c r="AA11" s="678">
        <f>'CH01'!AB11+SUMPRODUCT((DVHC=AA$5)*(madatNC=$C11)*(namkh=$D$1)*(Dientich_NC))-SUMPRODUCT((DVHC=AA$5)*(namkh=$D$1)*(INDEX(NC_giam,,HLOOKUP($C11,COLMadat,2,0))))</f>
        <v>0</v>
      </c>
      <c r="AB11" s="678">
        <f>'CH01'!AC11+SUMPRODUCT((DVHC=AB$5)*(madatNC=$C11)*(namkh=$D$1)*(Dientich_NC))-SUMPRODUCT((DVHC=AB$5)*(namkh=$D$1)*(INDEX(NC_giam,,HLOOKUP($C11,COLMadat,2,0))))</f>
        <v>0</v>
      </c>
      <c r="AC11" s="678">
        <f>'CH01'!AD11+SUMPRODUCT((DVHC=AC$5)*(madatNC=$C11)*(namkh=$D$1)*(Dientich_NC))-SUMPRODUCT((DVHC=AC$5)*(namkh=$D$1)*(INDEX(NC_giam,,HLOOKUP($C11,COLMadat,2,0))))</f>
        <v>0</v>
      </c>
      <c r="AD11" s="678">
        <f>'CH01'!AE11+SUMPRODUCT((DVHC=AD$5)*(madatNC=$C11)*(namkh=$D$1)*(Dientich_NC))-SUMPRODUCT((DVHC=AD$5)*(namkh=$D$1)*(INDEX(NC_giam,,HLOOKUP($C11,COLMadat,2,0))))</f>
        <v>0</v>
      </c>
      <c r="AE11" s="678">
        <f>'CH01'!AF11+SUMPRODUCT((DVHC=AE$5)*(madatNC=$C11)*(namkh=$D$1)*(Dientich_NC))-SUMPRODUCT((DVHC=AE$5)*(namkh=$D$1)*(INDEX(NC_giam,,HLOOKUP($C11,COLMadat,2,0))))</f>
        <v>0</v>
      </c>
      <c r="AF11" s="678">
        <f>'CH01'!AG11+SUMPRODUCT((DVHC=AF$5)*(madatNC=$C11)*(namkh=$D$1)*(Dientich_NC))-SUMPRODUCT((DVHC=AF$5)*(namkh=$D$1)*(INDEX(NC_giam,,HLOOKUP($C11,COLMadat,2,0))))</f>
        <v>0</v>
      </c>
      <c r="AG11" s="678">
        <f>'CH01'!AH11+SUMPRODUCT((DVHC=AG$5)*(madatNC=$C11)*(namkh=$D$1)*(Dientich_NC))-SUMPRODUCT((DVHC=AG$5)*(namkh=$D$1)*(INDEX(NC_giam,,HLOOKUP($C11,COLMadat,2,0))))</f>
        <v>0</v>
      </c>
      <c r="AH11" s="678">
        <f>'CH01'!AI11+SUMPRODUCT((DVHC=AH$5)*(madatNC=$C11)*(namkh=$D$1)*(Dientich_NC))-SUMPRODUCT((DVHC=AH$5)*(namkh=$D$1)*(INDEX(NC_giam,,HLOOKUP($C11,COLMadat,2,0))))</f>
        <v>0</v>
      </c>
      <c r="AI11" s="678">
        <f>'CH01'!AJ11+SUMPRODUCT((DVHC=AI$5)*(madatNC=$C11)*(namkh=$D$1)*(Dientich_NC))-SUMPRODUCT((DVHC=AI$5)*(namkh=$D$1)*(INDEX(NC_giam,,HLOOKUP($C11,COLMadat,2,0))))</f>
        <v>0</v>
      </c>
      <c r="AJ11" s="678">
        <f>'CH01'!AK11+SUMPRODUCT((DVHC=AJ$5)*(madatNC=$C11)*(namkh=$D$1)*(Dientich_NC))-SUMPRODUCT((DVHC=AJ$5)*(namkh=$D$1)*(INDEX(NC_giam,,HLOOKUP($C11,COLMadat,2,0))))</f>
        <v>0</v>
      </c>
      <c r="AK11" s="678">
        <f>'CH01'!AL11+SUMPRODUCT((DVHC=AK$5)*(madatNC=$C11)*(namkh=$D$1)*(Dientich_NC))-SUMPRODUCT((DVHC=AK$5)*(namkh=$D$1)*(INDEX(NC_giam,,HLOOKUP($C11,COLMadat,2,0))))</f>
        <v>0</v>
      </c>
      <c r="AL11" s="678">
        <f>'CH01'!AM11+SUMPRODUCT((DVHC=AL$5)*(madatNC=$C11)*(namkh=$D$1)*(Dientich_NC))-SUMPRODUCT((DVHC=AL$5)*(namkh=$D$1)*(INDEX(NC_giam,,HLOOKUP($C11,COLMadat,2,0))))</f>
        <v>0</v>
      </c>
      <c r="AM11" s="678">
        <f>'CH01'!AN11+SUMPRODUCT((DVHC=AM$5)*(madatNC=$C11)*(namkh=$D$1)*(Dientich_NC))-SUMPRODUCT((DVHC=AM$5)*(namkh=$D$1)*(INDEX(NC_giam,,HLOOKUP($C11,COLMadat,2,0))))</f>
        <v>0</v>
      </c>
      <c r="AN11" s="678">
        <f>'CH01'!AO11+SUMPRODUCT((DVHC=AN$5)*(madatNC=$C11)*(namkh=$D$1)*(Dientich_NC))-SUMPRODUCT((DVHC=AN$5)*(namkh=$D$1)*(INDEX(NC_giam,,HLOOKUP($C11,COLMadat,2,0))))</f>
        <v>0</v>
      </c>
      <c r="AO11" s="32"/>
    </row>
    <row r="12" spans="1:41">
      <c r="A12" s="676" t="str">
        <f>'CH01'!A12</f>
        <v>1.1.2</v>
      </c>
      <c r="B12" s="676" t="str">
        <f>'CH01'!B12</f>
        <v>Đất trồng lúa còn lại</v>
      </c>
      <c r="C12" s="677" t="str">
        <f>'CH01'!C12</f>
        <v>LUK</v>
      </c>
      <c r="D12" s="678">
        <f t="shared" si="3"/>
        <v>0</v>
      </c>
      <c r="E12" s="678">
        <f>SUMIFS('NhuCau (THU HỒI)'!$L$4:$L$603,'NhuCau (THU HỒI)'!$I$4:$I$603,'CH19'!E$5,'NhuCau (THU HỒI)'!$C$4:$C$603,"X")</f>
        <v>0</v>
      </c>
      <c r="F12" s="678">
        <f>SUMIFS('NhuCau (THU HỒI)'!$L$4:$L$603,'NhuCau (THU HỒI)'!$I$4:$I$603,'CH19'!F$5,'NhuCau (THU HỒI)'!$C$4:$C$603,"X")</f>
        <v>0</v>
      </c>
      <c r="G12" s="678">
        <f>SUMIFS('NhuCau (THU HỒI)'!$L$4:$L$603,'NhuCau (THU HỒI)'!$I$4:$I$603,'CH19'!G$5,'NhuCau (THU HỒI)'!$C$4:$C$603,"X")</f>
        <v>0</v>
      </c>
      <c r="H12" s="678">
        <f>SUMIFS('NhuCau (THU HỒI)'!$L$4:$L$603,'NhuCau (THU HỒI)'!$I$4:$I$603,'CH19'!H$5,'NhuCau (THU HỒI)'!$C$4:$C$603,"X")</f>
        <v>0</v>
      </c>
      <c r="I12" s="678">
        <f>SUMIFS('NhuCau (THU HỒI)'!$L$4:$L$603,'NhuCau (THU HỒI)'!$I$4:$I$603,'CH19'!I$5,'NhuCau (THU HỒI)'!$C$4:$C$603,"X")</f>
        <v>0</v>
      </c>
      <c r="J12" s="678">
        <f>SUMIFS('NhuCau (THU HỒI)'!$L$4:$L$603,'NhuCau (THU HỒI)'!$I$4:$I$603,'CH19'!J$5,'NhuCau (THU HỒI)'!$C$4:$C$603,"X")</f>
        <v>0</v>
      </c>
      <c r="K12" s="678">
        <f>SUMIFS('NhuCau (THU HỒI)'!$L$4:$L$603,'NhuCau (THU HỒI)'!$I$4:$I$603,'CH19'!K$5,'NhuCau (THU HỒI)'!$C$4:$C$603,"X")</f>
        <v>0</v>
      </c>
      <c r="L12" s="678">
        <f>SUMIFS('NhuCau (THU HỒI)'!$L$4:$L$603,'NhuCau (THU HỒI)'!$I$4:$I$603,'CH19'!L$5,'NhuCau (THU HỒI)'!$C$4:$C$603,"X")</f>
        <v>0</v>
      </c>
      <c r="M12" s="678">
        <f>SUMIFS('NhuCau (THU HỒI)'!$L$4:$L$603,'NhuCau (THU HỒI)'!$I$4:$I$603,'CH19'!M$5,'NhuCau (THU HỒI)'!$C$4:$C$603,"X")</f>
        <v>0</v>
      </c>
      <c r="N12" s="678">
        <f>SUMIFS('NhuCau (THU HỒI)'!$L$4:$L$603,'NhuCau (THU HỒI)'!$I$4:$I$603,'CH19'!N$5,'NhuCau (THU HỒI)'!$C$4:$C$603,"X")</f>
        <v>0</v>
      </c>
      <c r="O12" s="678">
        <f>SUMIFS('NhuCau (THU HỒI)'!$L$4:$L$603,'NhuCau (THU HỒI)'!$I$4:$I$603,'CH19'!O$5,'NhuCau (THU HỒI)'!$C$4:$C$603,"X")</f>
        <v>0</v>
      </c>
      <c r="P12" s="678">
        <f>SUMIFS('NhuCau (THU HỒI)'!$L$4:$L$603,'NhuCau (THU HỒI)'!$I$4:$I$603,'CH19'!P$5,'NhuCau (THU HỒI)'!$C$4:$C$603,"X")</f>
        <v>0</v>
      </c>
      <c r="Q12" s="678">
        <f>SUMIFS('NhuCau (THU HỒI)'!$L$4:$L$603,'NhuCau (THU HỒI)'!$I$4:$I$603,'CH19'!Q$5,'NhuCau (THU HỒI)'!$C$4:$C$603,"X")</f>
        <v>0</v>
      </c>
      <c r="R12" s="678">
        <f>SUMIFS('NhuCau (THU HỒI)'!$L$4:$L$603,'NhuCau (THU HỒI)'!$I$4:$I$603,'CH19'!R$5,'NhuCau (THU HỒI)'!$C$4:$C$603,"X")</f>
        <v>0</v>
      </c>
      <c r="S12" s="678">
        <f>SUMIFS('NhuCau (THU HỒI)'!$L$4:$L$603,'NhuCau (THU HỒI)'!$I$4:$I$603,'CH19'!S$5,'NhuCau (THU HỒI)'!$C$4:$C$603,"X")</f>
        <v>0</v>
      </c>
      <c r="T12" s="678"/>
      <c r="U12" s="678">
        <f>'CH01'!V12+SUMPRODUCT((DVHC=U$5)*(madatNC=$C12)*(namkh=$D$1)*(Dientich_NC))-SUMPRODUCT((DVHC=U$5)*(namkh=$D$1)*(INDEX(NC_giam,,HLOOKUP($C12,COLMadat,2,0))))</f>
        <v>0</v>
      </c>
      <c r="V12" s="678">
        <f>'CH01'!W12+SUMPRODUCT((DVHC=V$5)*(madatNC=$C12)*(namkh=$D$1)*(Dientich_NC))-SUMPRODUCT((DVHC=V$5)*(namkh=$D$1)*(INDEX(NC_giam,,HLOOKUP($C12,COLMadat,2,0))))</f>
        <v>0</v>
      </c>
      <c r="W12" s="678">
        <f>'CH01'!X12+SUMPRODUCT((DVHC=W$5)*(madatNC=$C12)*(namkh=$D$1)*(Dientich_NC))-SUMPRODUCT((DVHC=W$5)*(namkh=$D$1)*(INDEX(NC_giam,,HLOOKUP($C12,COLMadat,2,0))))</f>
        <v>0</v>
      </c>
      <c r="X12" s="678">
        <f>'CH01'!Y12+SUMPRODUCT((DVHC=X$5)*(madatNC=$C12)*(namkh=$D$1)*(Dientich_NC))-SUMPRODUCT((DVHC=X$5)*(namkh=$D$1)*(INDEX(NC_giam,,HLOOKUP($C12,COLMadat,2,0))))</f>
        <v>0</v>
      </c>
      <c r="Y12" s="678">
        <f>'CH01'!Z12+SUMPRODUCT((DVHC=Y$5)*(madatNC=$C12)*(namkh=$D$1)*(Dientich_NC))-SUMPRODUCT((DVHC=Y$5)*(namkh=$D$1)*(INDEX(NC_giam,,HLOOKUP($C12,COLMadat,2,0))))</f>
        <v>0</v>
      </c>
      <c r="Z12" s="678">
        <f>'CH01'!AA12+SUMPRODUCT((DVHC=Z$5)*(madatNC=$C12)*(namkh=$D$1)*(Dientich_NC))-SUMPRODUCT((DVHC=Z$5)*(namkh=$D$1)*(INDEX(NC_giam,,HLOOKUP($C12,COLMadat,2,0))))</f>
        <v>0</v>
      </c>
      <c r="AA12" s="678">
        <f>'CH01'!AB12+SUMPRODUCT((DVHC=AA$5)*(madatNC=$C12)*(namkh=$D$1)*(Dientich_NC))-SUMPRODUCT((DVHC=AA$5)*(namkh=$D$1)*(INDEX(NC_giam,,HLOOKUP($C12,COLMadat,2,0))))</f>
        <v>0</v>
      </c>
      <c r="AB12" s="678">
        <f>'CH01'!AC12+SUMPRODUCT((DVHC=AB$5)*(madatNC=$C12)*(namkh=$D$1)*(Dientich_NC))-SUMPRODUCT((DVHC=AB$5)*(namkh=$D$1)*(INDEX(NC_giam,,HLOOKUP($C12,COLMadat,2,0))))</f>
        <v>0</v>
      </c>
      <c r="AC12" s="678">
        <f>'CH01'!AD12+SUMPRODUCT((DVHC=AC$5)*(madatNC=$C12)*(namkh=$D$1)*(Dientich_NC))-SUMPRODUCT((DVHC=AC$5)*(namkh=$D$1)*(INDEX(NC_giam,,HLOOKUP($C12,COLMadat,2,0))))</f>
        <v>0</v>
      </c>
      <c r="AD12" s="678">
        <f>'CH01'!AE12+SUMPRODUCT((DVHC=AD$5)*(madatNC=$C12)*(namkh=$D$1)*(Dientich_NC))-SUMPRODUCT((DVHC=AD$5)*(namkh=$D$1)*(INDEX(NC_giam,,HLOOKUP($C12,COLMadat,2,0))))</f>
        <v>0</v>
      </c>
      <c r="AE12" s="678">
        <f>'CH01'!AF12+SUMPRODUCT((DVHC=AE$5)*(madatNC=$C12)*(namkh=$D$1)*(Dientich_NC))-SUMPRODUCT((DVHC=AE$5)*(namkh=$D$1)*(INDEX(NC_giam,,HLOOKUP($C12,COLMadat,2,0))))</f>
        <v>0</v>
      </c>
      <c r="AF12" s="678">
        <f>'CH01'!AG12+SUMPRODUCT((DVHC=AF$5)*(madatNC=$C12)*(namkh=$D$1)*(Dientich_NC))-SUMPRODUCT((DVHC=AF$5)*(namkh=$D$1)*(INDEX(NC_giam,,HLOOKUP($C12,COLMadat,2,0))))</f>
        <v>0</v>
      </c>
      <c r="AG12" s="678">
        <f>'CH01'!AH12+SUMPRODUCT((DVHC=AG$5)*(madatNC=$C12)*(namkh=$D$1)*(Dientich_NC))-SUMPRODUCT((DVHC=AG$5)*(namkh=$D$1)*(INDEX(NC_giam,,HLOOKUP($C12,COLMadat,2,0))))</f>
        <v>0</v>
      </c>
      <c r="AH12" s="678">
        <f>'CH01'!AI12+SUMPRODUCT((DVHC=AH$5)*(madatNC=$C12)*(namkh=$D$1)*(Dientich_NC))-SUMPRODUCT((DVHC=AH$5)*(namkh=$D$1)*(INDEX(NC_giam,,HLOOKUP($C12,COLMadat,2,0))))</f>
        <v>0</v>
      </c>
      <c r="AI12" s="678">
        <f>'CH01'!AJ12+SUMPRODUCT((DVHC=AI$5)*(madatNC=$C12)*(namkh=$D$1)*(Dientich_NC))-SUMPRODUCT((DVHC=AI$5)*(namkh=$D$1)*(INDEX(NC_giam,,HLOOKUP($C12,COLMadat,2,0))))</f>
        <v>0</v>
      </c>
      <c r="AJ12" s="678">
        <f>'CH01'!AK12+SUMPRODUCT((DVHC=AJ$5)*(madatNC=$C12)*(namkh=$D$1)*(Dientich_NC))-SUMPRODUCT((DVHC=AJ$5)*(namkh=$D$1)*(INDEX(NC_giam,,HLOOKUP($C12,COLMadat,2,0))))</f>
        <v>0</v>
      </c>
      <c r="AK12" s="678">
        <f>'CH01'!AL12+SUMPRODUCT((DVHC=AK$5)*(madatNC=$C12)*(namkh=$D$1)*(Dientich_NC))-SUMPRODUCT((DVHC=AK$5)*(namkh=$D$1)*(INDEX(NC_giam,,HLOOKUP($C12,COLMadat,2,0))))</f>
        <v>0</v>
      </c>
      <c r="AL12" s="678">
        <f>'CH01'!AM12+SUMPRODUCT((DVHC=AL$5)*(madatNC=$C12)*(namkh=$D$1)*(Dientich_NC))-SUMPRODUCT((DVHC=AL$5)*(namkh=$D$1)*(INDEX(NC_giam,,HLOOKUP($C12,COLMadat,2,0))))</f>
        <v>0</v>
      </c>
      <c r="AM12" s="678">
        <f>'CH01'!AN12+SUMPRODUCT((DVHC=AM$5)*(madatNC=$C12)*(namkh=$D$1)*(Dientich_NC))-SUMPRODUCT((DVHC=AM$5)*(namkh=$D$1)*(INDEX(NC_giam,,HLOOKUP($C12,COLMadat,2,0))))</f>
        <v>0</v>
      </c>
      <c r="AN12" s="678">
        <f>'CH01'!AO12+SUMPRODUCT((DVHC=AN$5)*(madatNC=$C12)*(namkh=$D$1)*(Dientich_NC))-SUMPRODUCT((DVHC=AN$5)*(namkh=$D$1)*(INDEX(NC_giam,,HLOOKUP($C12,COLMadat,2,0))))</f>
        <v>0</v>
      </c>
      <c r="AO12" s="32"/>
    </row>
    <row r="13" spans="1:41">
      <c r="A13" s="676" t="str">
        <f>'CH01'!A13</f>
        <v>1.2</v>
      </c>
      <c r="B13" s="676" t="str">
        <f>'CH01'!B13</f>
        <v>Đất trồng cây hằng năm khác</v>
      </c>
      <c r="C13" s="677" t="str">
        <f>'CH01'!C13</f>
        <v>HNK</v>
      </c>
      <c r="D13" s="678">
        <f t="shared" si="3"/>
        <v>67.03479999999999</v>
      </c>
      <c r="E13" s="678">
        <f>SUMIFS('NhuCau (THU HỒI)'!$M$4:$M$603,'NhuCau (THU HỒI)'!$I$4:$I$603,'CH19'!E$5,'NhuCau (THU HỒI)'!$C$4:$C$603,"X")</f>
        <v>0.41799999999999998</v>
      </c>
      <c r="F13" s="678">
        <f>SUMIFS('NhuCau (THU HỒI)'!$M$4:$M$603,'NhuCau (THU HỒI)'!$I$4:$I$603,'CH19'!F$5,'NhuCau (THU HỒI)'!$C$4:$C$603,"X")</f>
        <v>0</v>
      </c>
      <c r="G13" s="678">
        <f>SUMIFS('NhuCau (THU HỒI)'!$M$4:$M$603,'NhuCau (THU HỒI)'!$I$4:$I$603,'CH19'!G$5,'NhuCau (THU HỒI)'!$C$4:$C$603,"X")</f>
        <v>5.5600000000000005</v>
      </c>
      <c r="H13" s="678">
        <f>SUMIFS('NhuCau (THU HỒI)'!$M$4:$M$603,'NhuCau (THU HỒI)'!$I$4:$I$603,'CH19'!H$5,'NhuCau (THU HỒI)'!$C$4:$C$603,"X")</f>
        <v>0.45</v>
      </c>
      <c r="I13" s="678">
        <f>SUMIFS('NhuCau (THU HỒI)'!$M$4:$M$603,'NhuCau (THU HỒI)'!$I$4:$I$603,'CH19'!I$5,'NhuCau (THU HỒI)'!$C$4:$C$603,"X")</f>
        <v>0.14000000000000001</v>
      </c>
      <c r="J13" s="678">
        <f>SUMIFS('NhuCau (THU HỒI)'!$M$4:$M$603,'NhuCau (THU HỒI)'!$I$4:$I$603,'CH19'!J$5,'NhuCau (THU HỒI)'!$C$4:$C$603,"X")</f>
        <v>1.67</v>
      </c>
      <c r="K13" s="678">
        <f>SUMIFS('NhuCau (THU HỒI)'!$M$4:$M$603,'NhuCau (THU HỒI)'!$I$4:$I$603,'CH19'!K$5,'NhuCau (THU HỒI)'!$C$4:$C$603,"X")</f>
        <v>0.09</v>
      </c>
      <c r="L13" s="678">
        <f>SUMIFS('NhuCau (THU HỒI)'!$M$4:$M$603,'NhuCau (THU HỒI)'!$I$4:$I$603,'CH19'!L$5,'NhuCau (THU HỒI)'!$C$4:$C$603,"X")</f>
        <v>2.84</v>
      </c>
      <c r="M13" s="678">
        <f>SUMIFS('NhuCau (THU HỒI)'!$M$4:$M$603,'NhuCau (THU HỒI)'!$I$4:$I$603,'CH19'!M$5,'NhuCau (THU HỒI)'!$C$4:$C$603,"X")</f>
        <v>12.592000000000001</v>
      </c>
      <c r="N13" s="678">
        <f>SUMIFS('NhuCau (THU HỒI)'!$M$4:$M$603,'NhuCau (THU HỒI)'!$I$4:$I$603,'CH19'!N$5,'NhuCau (THU HỒI)'!$C$4:$C$603,"X")</f>
        <v>13.7</v>
      </c>
      <c r="O13" s="678">
        <f>SUMIFS('NhuCau (THU HỒI)'!$M$4:$M$603,'NhuCau (THU HỒI)'!$I$4:$I$603,'CH19'!O$5,'NhuCau (THU HỒI)'!$C$4:$C$603,"X")</f>
        <v>17.0002</v>
      </c>
      <c r="P13" s="678">
        <f>SUMIFS('NhuCau (THU HỒI)'!$M$4:$M$603,'NhuCau (THU HỒI)'!$I$4:$I$603,'CH19'!P$5,'NhuCau (THU HỒI)'!$C$4:$C$603,"X")</f>
        <v>2.1646000000000001</v>
      </c>
      <c r="Q13" s="678">
        <f>SUMIFS('NhuCau (THU HỒI)'!$M$4:$M$603,'NhuCau (THU HỒI)'!$I$4:$I$603,'CH19'!Q$5,'NhuCau (THU HỒI)'!$C$4:$C$603,"X")</f>
        <v>0.83000000000000007</v>
      </c>
      <c r="R13" s="678">
        <f>SUMIFS('NhuCau (THU HỒI)'!$M$4:$M$603,'NhuCau (THU HỒI)'!$I$4:$I$603,'CH19'!R$5,'NhuCau (THU HỒI)'!$C$4:$C$603,"X")</f>
        <v>2.8</v>
      </c>
      <c r="S13" s="678">
        <f>SUMIFS('NhuCau (THU HỒI)'!$M$4:$M$603,'NhuCau (THU HỒI)'!$I$4:$I$603,'CH19'!S$5,'NhuCau (THU HỒI)'!$C$4:$C$603,"X")</f>
        <v>6.78</v>
      </c>
      <c r="T13" s="678"/>
      <c r="U13" s="678">
        <f>'CH01'!V13+SUMPRODUCT((DVHC=U$5)*(madatNC=$C13)*(namkh=$D$1)*(Dientich_NC))-SUMPRODUCT((DVHC=U$5)*(namkh=$D$1)*(INDEX(NC_giam,,HLOOKUP($C13,COLMadat,2,0))))</f>
        <v>0</v>
      </c>
      <c r="V13" s="678">
        <f>'CH01'!W13+SUMPRODUCT((DVHC=V$5)*(madatNC=$C13)*(namkh=$D$1)*(Dientich_NC))-SUMPRODUCT((DVHC=V$5)*(namkh=$D$1)*(INDEX(NC_giam,,HLOOKUP($C13,COLMadat,2,0))))</f>
        <v>0</v>
      </c>
      <c r="W13" s="678">
        <f>'CH01'!X13+SUMPRODUCT((DVHC=W$5)*(madatNC=$C13)*(namkh=$D$1)*(Dientich_NC))-SUMPRODUCT((DVHC=W$5)*(namkh=$D$1)*(INDEX(NC_giam,,HLOOKUP($C13,COLMadat,2,0))))</f>
        <v>0</v>
      </c>
      <c r="X13" s="678">
        <f>'CH01'!Y13+SUMPRODUCT((DVHC=X$5)*(madatNC=$C13)*(namkh=$D$1)*(Dientich_NC))-SUMPRODUCT((DVHC=X$5)*(namkh=$D$1)*(INDEX(NC_giam,,HLOOKUP($C13,COLMadat,2,0))))</f>
        <v>0</v>
      </c>
      <c r="Y13" s="678">
        <f>'CH01'!Z13+SUMPRODUCT((DVHC=Y$5)*(madatNC=$C13)*(namkh=$D$1)*(Dientich_NC))-SUMPRODUCT((DVHC=Y$5)*(namkh=$D$1)*(INDEX(NC_giam,,HLOOKUP($C13,COLMadat,2,0))))</f>
        <v>0</v>
      </c>
      <c r="Z13" s="678">
        <f>'CH01'!AA13+SUMPRODUCT((DVHC=Z$5)*(madatNC=$C13)*(namkh=$D$1)*(Dientich_NC))-SUMPRODUCT((DVHC=Z$5)*(namkh=$D$1)*(INDEX(NC_giam,,HLOOKUP($C13,COLMadat,2,0))))</f>
        <v>0</v>
      </c>
      <c r="AA13" s="678">
        <f>'CH01'!AB13+SUMPRODUCT((DVHC=AA$5)*(madatNC=$C13)*(namkh=$D$1)*(Dientich_NC))-SUMPRODUCT((DVHC=AA$5)*(namkh=$D$1)*(INDEX(NC_giam,,HLOOKUP($C13,COLMadat,2,0))))</f>
        <v>0</v>
      </c>
      <c r="AB13" s="678">
        <f>'CH01'!AC13+SUMPRODUCT((DVHC=AB$5)*(madatNC=$C13)*(namkh=$D$1)*(Dientich_NC))-SUMPRODUCT((DVHC=AB$5)*(namkh=$D$1)*(INDEX(NC_giam,,HLOOKUP($C13,COLMadat,2,0))))</f>
        <v>0</v>
      </c>
      <c r="AC13" s="678">
        <f>'CH01'!AD13+SUMPRODUCT((DVHC=AC$5)*(madatNC=$C13)*(namkh=$D$1)*(Dientich_NC))-SUMPRODUCT((DVHC=AC$5)*(namkh=$D$1)*(INDEX(NC_giam,,HLOOKUP($C13,COLMadat,2,0))))</f>
        <v>0</v>
      </c>
      <c r="AD13" s="678">
        <f>'CH01'!AE13+SUMPRODUCT((DVHC=AD$5)*(madatNC=$C13)*(namkh=$D$1)*(Dientich_NC))-SUMPRODUCT((DVHC=AD$5)*(namkh=$D$1)*(INDEX(NC_giam,,HLOOKUP($C13,COLMadat,2,0))))</f>
        <v>0</v>
      </c>
      <c r="AE13" s="678">
        <f>'CH01'!AF13+SUMPRODUCT((DVHC=AE$5)*(madatNC=$C13)*(namkh=$D$1)*(Dientich_NC))-SUMPRODUCT((DVHC=AE$5)*(namkh=$D$1)*(INDEX(NC_giam,,HLOOKUP($C13,COLMadat,2,0))))</f>
        <v>0</v>
      </c>
      <c r="AF13" s="678">
        <f>'CH01'!AG13+SUMPRODUCT((DVHC=AF$5)*(madatNC=$C13)*(namkh=$D$1)*(Dientich_NC))-SUMPRODUCT((DVHC=AF$5)*(namkh=$D$1)*(INDEX(NC_giam,,HLOOKUP($C13,COLMadat,2,0))))</f>
        <v>0</v>
      </c>
      <c r="AG13" s="678">
        <f>'CH01'!AH13+SUMPRODUCT((DVHC=AG$5)*(madatNC=$C13)*(namkh=$D$1)*(Dientich_NC))-SUMPRODUCT((DVHC=AG$5)*(namkh=$D$1)*(INDEX(NC_giam,,HLOOKUP($C13,COLMadat,2,0))))</f>
        <v>0</v>
      </c>
      <c r="AH13" s="678">
        <f>'CH01'!AI13+SUMPRODUCT((DVHC=AH$5)*(madatNC=$C13)*(namkh=$D$1)*(Dientich_NC))-SUMPRODUCT((DVHC=AH$5)*(namkh=$D$1)*(INDEX(NC_giam,,HLOOKUP($C13,COLMadat,2,0))))</f>
        <v>0</v>
      </c>
      <c r="AI13" s="678">
        <f>'CH01'!AJ13+SUMPRODUCT((DVHC=AI$5)*(madatNC=$C13)*(namkh=$D$1)*(Dientich_NC))-SUMPRODUCT((DVHC=AI$5)*(namkh=$D$1)*(INDEX(NC_giam,,HLOOKUP($C13,COLMadat,2,0))))</f>
        <v>0</v>
      </c>
      <c r="AJ13" s="678">
        <f>'CH01'!AK13+SUMPRODUCT((DVHC=AJ$5)*(madatNC=$C13)*(namkh=$D$1)*(Dientich_NC))-SUMPRODUCT((DVHC=AJ$5)*(namkh=$D$1)*(INDEX(NC_giam,,HLOOKUP($C13,COLMadat,2,0))))</f>
        <v>0</v>
      </c>
      <c r="AK13" s="678">
        <f>'CH01'!AL13+SUMPRODUCT((DVHC=AK$5)*(madatNC=$C13)*(namkh=$D$1)*(Dientich_NC))-SUMPRODUCT((DVHC=AK$5)*(namkh=$D$1)*(INDEX(NC_giam,,HLOOKUP($C13,COLMadat,2,0))))</f>
        <v>0</v>
      </c>
      <c r="AL13" s="678">
        <f>'CH01'!AM13+SUMPRODUCT((DVHC=AL$5)*(madatNC=$C13)*(namkh=$D$1)*(Dientich_NC))-SUMPRODUCT((DVHC=AL$5)*(namkh=$D$1)*(INDEX(NC_giam,,HLOOKUP($C13,COLMadat,2,0))))</f>
        <v>0</v>
      </c>
      <c r="AM13" s="678">
        <f>'CH01'!AN13+SUMPRODUCT((DVHC=AM$5)*(madatNC=$C13)*(namkh=$D$1)*(Dientich_NC))-SUMPRODUCT((DVHC=AM$5)*(namkh=$D$1)*(INDEX(NC_giam,,HLOOKUP($C13,COLMadat,2,0))))</f>
        <v>0</v>
      </c>
      <c r="AN13" s="678">
        <f>'CH01'!AO13+SUMPRODUCT((DVHC=AN$5)*(madatNC=$C13)*(namkh=$D$1)*(Dientich_NC))-SUMPRODUCT((DVHC=AN$5)*(namkh=$D$1)*(INDEX(NC_giam,,HLOOKUP($C13,COLMadat,2,0))))</f>
        <v>0</v>
      </c>
      <c r="AO13" s="32"/>
    </row>
    <row r="14" spans="1:41">
      <c r="A14" s="676" t="str">
        <f>'CH01'!A14</f>
        <v>1.3</v>
      </c>
      <c r="B14" s="676" t="str">
        <f>'CH01'!B14</f>
        <v>Đất trồng cây lâu năm</v>
      </c>
      <c r="C14" s="677" t="str">
        <f>'CH01'!C14</f>
        <v>CLN</v>
      </c>
      <c r="D14" s="678">
        <f t="shared" si="3"/>
        <v>6.8970000000000002</v>
      </c>
      <c r="E14" s="678">
        <f>SUMIFS('NhuCau (THU HỒI)'!$N$4:$N$603,'NhuCau (THU HỒI)'!$I$4:$I$603,'CH19'!E$5,'NhuCau (THU HỒI)'!$C$4:$C$603,"X")</f>
        <v>0</v>
      </c>
      <c r="F14" s="678">
        <f>SUMIFS('NhuCau (THU HỒI)'!$N$4:$N$603,'NhuCau (THU HỒI)'!$I$4:$I$603,'CH19'!F$5,'NhuCau (THU HỒI)'!$C$4:$C$603,"X")</f>
        <v>0</v>
      </c>
      <c r="G14" s="678">
        <f>SUMIFS('NhuCau (THU HỒI)'!$N$4:$N$603,'NhuCau (THU HỒI)'!$I$4:$I$603,'CH19'!G$5,'NhuCau (THU HỒI)'!$C$4:$C$603,"X")</f>
        <v>0</v>
      </c>
      <c r="H14" s="678">
        <f>SUMIFS('NhuCau (THU HỒI)'!$N$4:$N$603,'NhuCau (THU HỒI)'!$I$4:$I$603,'CH19'!H$5,'NhuCau (THU HỒI)'!$C$4:$C$603,"X")</f>
        <v>0</v>
      </c>
      <c r="I14" s="678">
        <f>SUMIFS('NhuCau (THU HỒI)'!$N$4:$N$603,'NhuCau (THU HỒI)'!$I$4:$I$603,'CH19'!I$5,'NhuCau (THU HỒI)'!$C$4:$C$603,"X")</f>
        <v>0.2</v>
      </c>
      <c r="J14" s="678">
        <f>SUMIFS('NhuCau (THU HỒI)'!$N$4:$N$603,'NhuCau (THU HỒI)'!$I$4:$I$603,'CH19'!J$5,'NhuCau (THU HỒI)'!$C$4:$C$603,"X")</f>
        <v>2.7370000000000001</v>
      </c>
      <c r="K14" s="678">
        <f>SUMIFS('NhuCau (THU HỒI)'!$N$4:$N$603,'NhuCau (THU HỒI)'!$I$4:$I$603,'CH19'!K$5,'NhuCau (THU HỒI)'!$C$4:$C$603,"X")</f>
        <v>0.19</v>
      </c>
      <c r="L14" s="678">
        <f>SUMIFS('NhuCau (THU HỒI)'!$N$4:$N$603,'NhuCau (THU HỒI)'!$I$4:$I$603,'CH19'!L$5,'NhuCau (THU HỒI)'!$C$4:$C$603,"X")</f>
        <v>1.5</v>
      </c>
      <c r="M14" s="678">
        <f>SUMIFS('NhuCau (THU HỒI)'!$N$4:$N$603,'NhuCau (THU HỒI)'!$I$4:$I$603,'CH19'!M$5,'NhuCau (THU HỒI)'!$C$4:$C$603,"X")</f>
        <v>1.55</v>
      </c>
      <c r="N14" s="678">
        <f>SUMIFS('NhuCau (THU HỒI)'!$N$4:$N$603,'NhuCau (THU HỒI)'!$I$4:$I$603,'CH19'!N$5,'NhuCau (THU HỒI)'!$C$4:$C$603,"X")</f>
        <v>0</v>
      </c>
      <c r="O14" s="678">
        <f>SUMIFS('NhuCau (THU HỒI)'!$N$4:$N$603,'NhuCau (THU HỒI)'!$I$4:$I$603,'CH19'!O$5,'NhuCau (THU HỒI)'!$C$4:$C$603,"X")</f>
        <v>0</v>
      </c>
      <c r="P14" s="678">
        <f>SUMIFS('NhuCau (THU HỒI)'!$N$4:$N$603,'NhuCau (THU HỒI)'!$I$4:$I$603,'CH19'!P$5,'NhuCau (THU HỒI)'!$C$4:$C$603,"X")</f>
        <v>0.12</v>
      </c>
      <c r="Q14" s="678">
        <f>SUMIFS('NhuCau (THU HỒI)'!$N$4:$N$603,'NhuCau (THU HỒI)'!$I$4:$I$603,'CH19'!Q$5,'NhuCau (THU HỒI)'!$C$4:$C$603,"X")</f>
        <v>0.1</v>
      </c>
      <c r="R14" s="678">
        <f>SUMIFS('NhuCau (THU HỒI)'!$N$4:$N$603,'NhuCau (THU HỒI)'!$I$4:$I$603,'CH19'!R$5,'NhuCau (THU HỒI)'!$C$4:$C$603,"X")</f>
        <v>0</v>
      </c>
      <c r="S14" s="678">
        <f>SUMIFS('NhuCau (THU HỒI)'!$N$4:$N$603,'NhuCau (THU HỒI)'!$I$4:$I$603,'CH19'!S$5,'NhuCau (THU HỒI)'!$C$4:$C$603,"X")</f>
        <v>0.5</v>
      </c>
      <c r="T14" s="678"/>
      <c r="U14" s="678">
        <f>'CH01'!V14+SUMPRODUCT((DVHC=U$5)*(madatNC=$C14)*(namkh=$D$1)*(Dientich_NC))-SUMPRODUCT((DVHC=U$5)*(namkh=$D$1)*(INDEX(NC_giam,,HLOOKUP($C14,COLMadat,2,0))))</f>
        <v>0</v>
      </c>
      <c r="V14" s="678">
        <f>'CH01'!W14+SUMPRODUCT((DVHC=V$5)*(madatNC=$C14)*(namkh=$D$1)*(Dientich_NC))-SUMPRODUCT((DVHC=V$5)*(namkh=$D$1)*(INDEX(NC_giam,,HLOOKUP($C14,COLMadat,2,0))))</f>
        <v>0</v>
      </c>
      <c r="W14" s="678">
        <f>'CH01'!X14+SUMPRODUCT((DVHC=W$5)*(madatNC=$C14)*(namkh=$D$1)*(Dientich_NC))-SUMPRODUCT((DVHC=W$5)*(namkh=$D$1)*(INDEX(NC_giam,,HLOOKUP($C14,COLMadat,2,0))))</f>
        <v>0</v>
      </c>
      <c r="X14" s="678">
        <f>'CH01'!Y14+SUMPRODUCT((DVHC=X$5)*(madatNC=$C14)*(namkh=$D$1)*(Dientich_NC))-SUMPRODUCT((DVHC=X$5)*(namkh=$D$1)*(INDEX(NC_giam,,HLOOKUP($C14,COLMadat,2,0))))</f>
        <v>0</v>
      </c>
      <c r="Y14" s="678">
        <f>'CH01'!Z14+SUMPRODUCT((DVHC=Y$5)*(madatNC=$C14)*(namkh=$D$1)*(Dientich_NC))-SUMPRODUCT((DVHC=Y$5)*(namkh=$D$1)*(INDEX(NC_giam,,HLOOKUP($C14,COLMadat,2,0))))</f>
        <v>0</v>
      </c>
      <c r="Z14" s="678">
        <f>'CH01'!AA14+SUMPRODUCT((DVHC=Z$5)*(madatNC=$C14)*(namkh=$D$1)*(Dientich_NC))-SUMPRODUCT((DVHC=Z$5)*(namkh=$D$1)*(INDEX(NC_giam,,HLOOKUP($C14,COLMadat,2,0))))</f>
        <v>0</v>
      </c>
      <c r="AA14" s="678">
        <f>'CH01'!AB14+SUMPRODUCT((DVHC=AA$5)*(madatNC=$C14)*(namkh=$D$1)*(Dientich_NC))-SUMPRODUCT((DVHC=AA$5)*(namkh=$D$1)*(INDEX(NC_giam,,HLOOKUP($C14,COLMadat,2,0))))</f>
        <v>0</v>
      </c>
      <c r="AB14" s="678">
        <f>'CH01'!AC14+SUMPRODUCT((DVHC=AB$5)*(madatNC=$C14)*(namkh=$D$1)*(Dientich_NC))-SUMPRODUCT((DVHC=AB$5)*(namkh=$D$1)*(INDEX(NC_giam,,HLOOKUP($C14,COLMadat,2,0))))</f>
        <v>0</v>
      </c>
      <c r="AC14" s="678">
        <f>'CH01'!AD14+SUMPRODUCT((DVHC=AC$5)*(madatNC=$C14)*(namkh=$D$1)*(Dientich_NC))-SUMPRODUCT((DVHC=AC$5)*(namkh=$D$1)*(INDEX(NC_giam,,HLOOKUP($C14,COLMadat,2,0))))</f>
        <v>0</v>
      </c>
      <c r="AD14" s="678">
        <f>'CH01'!AE14+SUMPRODUCT((DVHC=AD$5)*(madatNC=$C14)*(namkh=$D$1)*(Dientich_NC))-SUMPRODUCT((DVHC=AD$5)*(namkh=$D$1)*(INDEX(NC_giam,,HLOOKUP($C14,COLMadat,2,0))))</f>
        <v>0</v>
      </c>
      <c r="AE14" s="678">
        <f>'CH01'!AF14+SUMPRODUCT((DVHC=AE$5)*(madatNC=$C14)*(namkh=$D$1)*(Dientich_NC))-SUMPRODUCT((DVHC=AE$5)*(namkh=$D$1)*(INDEX(NC_giam,,HLOOKUP($C14,COLMadat,2,0))))</f>
        <v>0</v>
      </c>
      <c r="AF14" s="678">
        <f>'CH01'!AG14+SUMPRODUCT((DVHC=AF$5)*(madatNC=$C14)*(namkh=$D$1)*(Dientich_NC))-SUMPRODUCT((DVHC=AF$5)*(namkh=$D$1)*(INDEX(NC_giam,,HLOOKUP($C14,COLMadat,2,0))))</f>
        <v>0</v>
      </c>
      <c r="AG14" s="678">
        <f>'CH01'!AH14+SUMPRODUCT((DVHC=AG$5)*(madatNC=$C14)*(namkh=$D$1)*(Dientich_NC))-SUMPRODUCT((DVHC=AG$5)*(namkh=$D$1)*(INDEX(NC_giam,,HLOOKUP($C14,COLMadat,2,0))))</f>
        <v>0</v>
      </c>
      <c r="AH14" s="678">
        <f>'CH01'!AI14+SUMPRODUCT((DVHC=AH$5)*(madatNC=$C14)*(namkh=$D$1)*(Dientich_NC))-SUMPRODUCT((DVHC=AH$5)*(namkh=$D$1)*(INDEX(NC_giam,,HLOOKUP($C14,COLMadat,2,0))))</f>
        <v>0</v>
      </c>
      <c r="AI14" s="678">
        <f>'CH01'!AJ14+SUMPRODUCT((DVHC=AI$5)*(madatNC=$C14)*(namkh=$D$1)*(Dientich_NC))-SUMPRODUCT((DVHC=AI$5)*(namkh=$D$1)*(INDEX(NC_giam,,HLOOKUP($C14,COLMadat,2,0))))</f>
        <v>0</v>
      </c>
      <c r="AJ14" s="678">
        <f>'CH01'!AK14+SUMPRODUCT((DVHC=AJ$5)*(madatNC=$C14)*(namkh=$D$1)*(Dientich_NC))-SUMPRODUCT((DVHC=AJ$5)*(namkh=$D$1)*(INDEX(NC_giam,,HLOOKUP($C14,COLMadat,2,0))))</f>
        <v>0</v>
      </c>
      <c r="AK14" s="678">
        <f>'CH01'!AL14+SUMPRODUCT((DVHC=AK$5)*(madatNC=$C14)*(namkh=$D$1)*(Dientich_NC))-SUMPRODUCT((DVHC=AK$5)*(namkh=$D$1)*(INDEX(NC_giam,,HLOOKUP($C14,COLMadat,2,0))))</f>
        <v>0</v>
      </c>
      <c r="AL14" s="678">
        <f>'CH01'!AM14+SUMPRODUCT((DVHC=AL$5)*(madatNC=$C14)*(namkh=$D$1)*(Dientich_NC))-SUMPRODUCT((DVHC=AL$5)*(namkh=$D$1)*(INDEX(NC_giam,,HLOOKUP($C14,COLMadat,2,0))))</f>
        <v>0</v>
      </c>
      <c r="AM14" s="678">
        <f>'CH01'!AN14+SUMPRODUCT((DVHC=AM$5)*(madatNC=$C14)*(namkh=$D$1)*(Dientich_NC))-SUMPRODUCT((DVHC=AM$5)*(namkh=$D$1)*(INDEX(NC_giam,,HLOOKUP($C14,COLMadat,2,0))))</f>
        <v>0</v>
      </c>
      <c r="AN14" s="678">
        <f>'CH01'!AO14+SUMPRODUCT((DVHC=AN$5)*(madatNC=$C14)*(namkh=$D$1)*(Dientich_NC))-SUMPRODUCT((DVHC=AN$5)*(namkh=$D$1)*(INDEX(NC_giam,,HLOOKUP($C14,COLMadat,2,0))))</f>
        <v>0</v>
      </c>
      <c r="AO14" s="32"/>
    </row>
    <row r="15" spans="1:41">
      <c r="A15" s="676" t="str">
        <f>'CH01'!A15</f>
        <v>1.4</v>
      </c>
      <c r="B15" s="676" t="str">
        <f>'CH01'!B15</f>
        <v>Đất rừng đặc dụng</v>
      </c>
      <c r="C15" s="677" t="str">
        <f>'CH01'!C15</f>
        <v>RDD</v>
      </c>
      <c r="D15" s="678">
        <f t="shared" si="3"/>
        <v>0</v>
      </c>
      <c r="E15" s="678">
        <f>SUMIFS('NhuCau (THU HỒI)'!$O$4:$O$603,'NhuCau (THU HỒI)'!$I$4:$I$603,'CH19'!E$5,'NhuCau (THU HỒI)'!$C$4:$C$603,"X")</f>
        <v>0</v>
      </c>
      <c r="F15" s="678">
        <f>SUMIFS('NhuCau (THU HỒI)'!$O$4:$O$603,'NhuCau (THU HỒI)'!$I$4:$I$603,'CH19'!F$5,'NhuCau (THU HỒI)'!$C$4:$C$603,"X")</f>
        <v>0</v>
      </c>
      <c r="G15" s="678">
        <f>SUMIFS('NhuCau (THU HỒI)'!$O$4:$O$603,'NhuCau (THU HỒI)'!$I$4:$I$603,'CH19'!G$5,'NhuCau (THU HỒI)'!$C$4:$C$603,"X")</f>
        <v>0</v>
      </c>
      <c r="H15" s="678">
        <f>SUMIFS('NhuCau (THU HỒI)'!$O$4:$O$603,'NhuCau (THU HỒI)'!$I$4:$I$603,'CH19'!H$5,'NhuCau (THU HỒI)'!$C$4:$C$603,"X")</f>
        <v>0</v>
      </c>
      <c r="I15" s="678">
        <f>SUMIFS('NhuCau (THU HỒI)'!$O$4:$O$603,'NhuCau (THU HỒI)'!$I$4:$I$603,'CH19'!I$5,'NhuCau (THU HỒI)'!$C$4:$C$603,"X")</f>
        <v>0</v>
      </c>
      <c r="J15" s="678">
        <f>SUMIFS('NhuCau (THU HỒI)'!$O$4:$O$603,'NhuCau (THU HỒI)'!$I$4:$I$603,'CH19'!J$5,'NhuCau (THU HỒI)'!$C$4:$C$603,"X")</f>
        <v>0</v>
      </c>
      <c r="K15" s="678">
        <f>SUMIFS('NhuCau (THU HỒI)'!$O$4:$O$603,'NhuCau (THU HỒI)'!$I$4:$I$603,'CH19'!K$5,'NhuCau (THU HỒI)'!$C$4:$C$603,"X")</f>
        <v>0</v>
      </c>
      <c r="L15" s="678">
        <f>SUMIFS('NhuCau (THU HỒI)'!$O$4:$O$603,'NhuCau (THU HỒI)'!$I$4:$I$603,'CH19'!L$5,'NhuCau (THU HỒI)'!$C$4:$C$603,"X")</f>
        <v>0</v>
      </c>
      <c r="M15" s="678">
        <f>SUMIFS('NhuCau (THU HỒI)'!$O$4:$O$603,'NhuCau (THU HỒI)'!$I$4:$I$603,'CH19'!M$5,'NhuCau (THU HỒI)'!$C$4:$C$603,"X")</f>
        <v>0</v>
      </c>
      <c r="N15" s="678">
        <f>SUMIFS('NhuCau (THU HỒI)'!$O$4:$O$603,'NhuCau (THU HỒI)'!$I$4:$I$603,'CH19'!N$5,'NhuCau (THU HỒI)'!$C$4:$C$603,"X")</f>
        <v>0</v>
      </c>
      <c r="O15" s="678">
        <f>SUMIFS('NhuCau (THU HỒI)'!$O$4:$O$603,'NhuCau (THU HỒI)'!$I$4:$I$603,'CH19'!O$5,'NhuCau (THU HỒI)'!$C$4:$C$603,"X")</f>
        <v>0</v>
      </c>
      <c r="P15" s="678">
        <f>SUMIFS('NhuCau (THU HỒI)'!$O$4:$O$603,'NhuCau (THU HỒI)'!$I$4:$I$603,'CH19'!P$5,'NhuCau (THU HỒI)'!$C$4:$C$603,"X")</f>
        <v>0</v>
      </c>
      <c r="Q15" s="678">
        <f>SUMIFS('NhuCau (THU HỒI)'!$O$4:$O$603,'NhuCau (THU HỒI)'!$I$4:$I$603,'CH19'!Q$5,'NhuCau (THU HỒI)'!$C$4:$C$603,"X")</f>
        <v>0</v>
      </c>
      <c r="R15" s="678">
        <f>SUMIFS('NhuCau (THU HỒI)'!$O$4:$O$603,'NhuCau (THU HỒI)'!$I$4:$I$603,'CH19'!R$5,'NhuCau (THU HỒI)'!$C$4:$C$603,"X")</f>
        <v>0</v>
      </c>
      <c r="S15" s="678">
        <f>SUMIFS('NhuCau (THU HỒI)'!$O$4:$O$603,'NhuCau (THU HỒI)'!$I$4:$I$603,'CH19'!S$5,'NhuCau (THU HỒI)'!$C$4:$C$603,"X")</f>
        <v>0</v>
      </c>
      <c r="T15" s="678">
        <f>'CH01'!U15+SUMPRODUCT((DVHC=T$5)*(madatNC=$C15)*(namkh=$D$1)*(Dientich_NC))-SUMPRODUCT((DVHC=T$5)*(namkh=$D$1)*(INDEX(NC_giam,,HLOOKUP($C15,COLMadat,2,0))))</f>
        <v>0</v>
      </c>
      <c r="U15" s="678">
        <f>'CH01'!V15+SUMPRODUCT((DVHC=U$5)*(madatNC=$C15)*(namkh=$D$1)*(Dientich_NC))-SUMPRODUCT((DVHC=U$5)*(namkh=$D$1)*(INDEX(NC_giam,,HLOOKUP($C15,COLMadat,2,0))))</f>
        <v>0</v>
      </c>
      <c r="V15" s="678">
        <f>'CH01'!W15+SUMPRODUCT((DVHC=V$5)*(madatNC=$C15)*(namkh=$D$1)*(Dientich_NC))-SUMPRODUCT((DVHC=V$5)*(namkh=$D$1)*(INDEX(NC_giam,,HLOOKUP($C15,COLMadat,2,0))))</f>
        <v>0</v>
      </c>
      <c r="W15" s="678">
        <f>'CH01'!X15+SUMPRODUCT((DVHC=W$5)*(madatNC=$C15)*(namkh=$D$1)*(Dientich_NC))-SUMPRODUCT((DVHC=W$5)*(namkh=$D$1)*(INDEX(NC_giam,,HLOOKUP($C15,COLMadat,2,0))))</f>
        <v>0</v>
      </c>
      <c r="X15" s="678">
        <f>'CH01'!Y15+SUMPRODUCT((DVHC=X$5)*(madatNC=$C15)*(namkh=$D$1)*(Dientich_NC))-SUMPRODUCT((DVHC=X$5)*(namkh=$D$1)*(INDEX(NC_giam,,HLOOKUP($C15,COLMadat,2,0))))</f>
        <v>0</v>
      </c>
      <c r="Y15" s="678">
        <f>'CH01'!Z15+SUMPRODUCT((DVHC=Y$5)*(madatNC=$C15)*(namkh=$D$1)*(Dientich_NC))-SUMPRODUCT((DVHC=Y$5)*(namkh=$D$1)*(INDEX(NC_giam,,HLOOKUP($C15,COLMadat,2,0))))</f>
        <v>0</v>
      </c>
      <c r="Z15" s="678">
        <f>'CH01'!AA15+SUMPRODUCT((DVHC=Z$5)*(madatNC=$C15)*(namkh=$D$1)*(Dientich_NC))-SUMPRODUCT((DVHC=Z$5)*(namkh=$D$1)*(INDEX(NC_giam,,HLOOKUP($C15,COLMadat,2,0))))</f>
        <v>0</v>
      </c>
      <c r="AA15" s="678">
        <f>'CH01'!AB15+SUMPRODUCT((DVHC=AA$5)*(madatNC=$C15)*(namkh=$D$1)*(Dientich_NC))-SUMPRODUCT((DVHC=AA$5)*(namkh=$D$1)*(INDEX(NC_giam,,HLOOKUP($C15,COLMadat,2,0))))</f>
        <v>0</v>
      </c>
      <c r="AB15" s="678">
        <f>'CH01'!AC15+SUMPRODUCT((DVHC=AB$5)*(madatNC=$C15)*(namkh=$D$1)*(Dientich_NC))-SUMPRODUCT((DVHC=AB$5)*(namkh=$D$1)*(INDEX(NC_giam,,HLOOKUP($C15,COLMadat,2,0))))</f>
        <v>0</v>
      </c>
      <c r="AC15" s="678">
        <f>'CH01'!AD15+SUMPRODUCT((DVHC=AC$5)*(madatNC=$C15)*(namkh=$D$1)*(Dientich_NC))-SUMPRODUCT((DVHC=AC$5)*(namkh=$D$1)*(INDEX(NC_giam,,HLOOKUP($C15,COLMadat,2,0))))</f>
        <v>0</v>
      </c>
      <c r="AD15" s="678">
        <f>'CH01'!AE15+SUMPRODUCT((DVHC=AD$5)*(madatNC=$C15)*(namkh=$D$1)*(Dientich_NC))-SUMPRODUCT((DVHC=AD$5)*(namkh=$D$1)*(INDEX(NC_giam,,HLOOKUP($C15,COLMadat,2,0))))</f>
        <v>0</v>
      </c>
      <c r="AE15" s="678">
        <f>'CH01'!AF15+SUMPRODUCT((DVHC=AE$5)*(madatNC=$C15)*(namkh=$D$1)*(Dientich_NC))-SUMPRODUCT((DVHC=AE$5)*(namkh=$D$1)*(INDEX(NC_giam,,HLOOKUP($C15,COLMadat,2,0))))</f>
        <v>0</v>
      </c>
      <c r="AF15" s="678">
        <f>'CH01'!AG15+SUMPRODUCT((DVHC=AF$5)*(madatNC=$C15)*(namkh=$D$1)*(Dientich_NC))-SUMPRODUCT((DVHC=AF$5)*(namkh=$D$1)*(INDEX(NC_giam,,HLOOKUP($C15,COLMadat,2,0))))</f>
        <v>0</v>
      </c>
      <c r="AG15" s="678">
        <f>'CH01'!AH15+SUMPRODUCT((DVHC=AG$5)*(madatNC=$C15)*(namkh=$D$1)*(Dientich_NC))-SUMPRODUCT((DVHC=AG$5)*(namkh=$D$1)*(INDEX(NC_giam,,HLOOKUP($C15,COLMadat,2,0))))</f>
        <v>0</v>
      </c>
      <c r="AH15" s="678">
        <f>'CH01'!AI15+SUMPRODUCT((DVHC=AH$5)*(madatNC=$C15)*(namkh=$D$1)*(Dientich_NC))-SUMPRODUCT((DVHC=AH$5)*(namkh=$D$1)*(INDEX(NC_giam,,HLOOKUP($C15,COLMadat,2,0))))</f>
        <v>0</v>
      </c>
      <c r="AI15" s="678">
        <f>'CH01'!AJ15+SUMPRODUCT((DVHC=AI$5)*(madatNC=$C15)*(namkh=$D$1)*(Dientich_NC))-SUMPRODUCT((DVHC=AI$5)*(namkh=$D$1)*(INDEX(NC_giam,,HLOOKUP($C15,COLMadat,2,0))))</f>
        <v>0</v>
      </c>
      <c r="AJ15" s="678">
        <f>'CH01'!AK15+SUMPRODUCT((DVHC=AJ$5)*(madatNC=$C15)*(namkh=$D$1)*(Dientich_NC))-SUMPRODUCT((DVHC=AJ$5)*(namkh=$D$1)*(INDEX(NC_giam,,HLOOKUP($C15,COLMadat,2,0))))</f>
        <v>0</v>
      </c>
      <c r="AK15" s="678">
        <f>'CH01'!AL15+SUMPRODUCT((DVHC=AK$5)*(madatNC=$C15)*(namkh=$D$1)*(Dientich_NC))-SUMPRODUCT((DVHC=AK$5)*(namkh=$D$1)*(INDEX(NC_giam,,HLOOKUP($C15,COLMadat,2,0))))</f>
        <v>0</v>
      </c>
      <c r="AL15" s="678">
        <f>'CH01'!AM15+SUMPRODUCT((DVHC=AL$5)*(madatNC=$C15)*(namkh=$D$1)*(Dientich_NC))-SUMPRODUCT((DVHC=AL$5)*(namkh=$D$1)*(INDEX(NC_giam,,HLOOKUP($C15,COLMadat,2,0))))</f>
        <v>0</v>
      </c>
      <c r="AM15" s="678">
        <f>'CH01'!AN15+SUMPRODUCT((DVHC=AM$5)*(madatNC=$C15)*(namkh=$D$1)*(Dientich_NC))-SUMPRODUCT((DVHC=AM$5)*(namkh=$D$1)*(INDEX(NC_giam,,HLOOKUP($C15,COLMadat,2,0))))</f>
        <v>0</v>
      </c>
      <c r="AN15" s="678">
        <f>'CH01'!AO15+SUMPRODUCT((DVHC=AN$5)*(madatNC=$C15)*(namkh=$D$1)*(Dientich_NC))-SUMPRODUCT((DVHC=AN$5)*(namkh=$D$1)*(INDEX(NC_giam,,HLOOKUP($C15,COLMadat,2,0))))</f>
        <v>0</v>
      </c>
      <c r="AO15" s="32"/>
    </row>
    <row r="16" spans="1:41">
      <c r="A16" s="676" t="str">
        <f>'CH01'!A16</f>
        <v>1.5</v>
      </c>
      <c r="B16" s="676" t="str">
        <f>'CH01'!B16</f>
        <v>Đất rừng phòng hộ</v>
      </c>
      <c r="C16" s="677" t="str">
        <f>'CH01'!C16</f>
        <v>RPH</v>
      </c>
      <c r="D16" s="678">
        <f t="shared" si="3"/>
        <v>0</v>
      </c>
      <c r="E16" s="678">
        <f>SUMIFS('NhuCau (THU HỒI)'!$P$4:$P$603,'NhuCau (THU HỒI)'!$I$4:$I$603,'CH19'!E$5,'NhuCau (THU HỒI)'!$C$4:$C$603,"X")</f>
        <v>0</v>
      </c>
      <c r="F16" s="678">
        <f>'CH01'!G16+SUMPRODUCT((DVHC=F$5)*(madatNC=$C16)*(namkh=$D$1)*(Dientich_NC))-SUMPRODUCT((DVHC=F$5)*(namkh=$D$1)*(INDEX(NC_giam,,HLOOKUP($C16,COLMadat,2,0))))</f>
        <v>0</v>
      </c>
      <c r="G16" s="678">
        <f>'CH01'!H16+SUMPRODUCT((DVHC=G$5)*(madatNC=$C16)*(namkh=$D$1)*(Dientich_NC))-SUMPRODUCT((DVHC=G$5)*(namkh=$D$1)*(INDEX(NC_giam,,HLOOKUP($C16,COLMadat,2,0))))</f>
        <v>0</v>
      </c>
      <c r="H16" s="678">
        <f>'CH01'!I16+SUMPRODUCT((DVHC=H$5)*(madatNC=$C16)*(namkh=$D$1)*(Dientich_NC))-SUMPRODUCT((DVHC=H$5)*(namkh=$D$1)*(INDEX(NC_giam,,HLOOKUP($C16,COLMadat,2,0))))</f>
        <v>0</v>
      </c>
      <c r="I16" s="678">
        <f>'CH01'!J16+SUMPRODUCT((DVHC=I$5)*(madatNC=$C16)*(namkh=$D$1)*(Dientich_NC))-SUMPRODUCT((DVHC=I$5)*(namkh=$D$1)*(INDEX(NC_giam,,HLOOKUP($C16,COLMadat,2,0))))</f>
        <v>0</v>
      </c>
      <c r="J16" s="678">
        <f>'CH01'!K16+SUMPRODUCT((DVHC=J$5)*(madatNC=$C16)*(namkh=$D$1)*(Dientich_NC))-SUMPRODUCT((DVHC=J$5)*(namkh=$D$1)*(INDEX(NC_giam,,HLOOKUP($C16,COLMadat,2,0))))</f>
        <v>0</v>
      </c>
      <c r="K16" s="678">
        <f>'CH01'!L16+SUMPRODUCT((DVHC=K$5)*(madatNC=$C16)*(namkh=$D$1)*(Dientich_NC))-SUMPRODUCT((DVHC=K$5)*(namkh=$D$1)*(INDEX(NC_giam,,HLOOKUP($C16,COLMadat,2,0))))</f>
        <v>0</v>
      </c>
      <c r="L16" s="678">
        <f>'CH01'!M16+SUMPRODUCT((DVHC=L$5)*(madatNC=$C16)*(namkh=$D$1)*(Dientich_NC))-SUMPRODUCT((DVHC=L$5)*(namkh=$D$1)*(INDEX(NC_giam,,HLOOKUP($C16,COLMadat,2,0))))</f>
        <v>0</v>
      </c>
      <c r="M16" s="678">
        <f>'CH01'!N16+SUMPRODUCT((DVHC=M$5)*(madatNC=$C16)*(namkh=$D$1)*(Dientich_NC))-SUMPRODUCT((DVHC=M$5)*(namkh=$D$1)*(INDEX(NC_giam,,HLOOKUP($C16,COLMadat,2,0))))</f>
        <v>0</v>
      </c>
      <c r="N16" s="678">
        <f>'CH01'!O16+SUMPRODUCT((DVHC=N$5)*(madatNC=$C16)*(namkh=$D$1)*(Dientich_NC))-SUMPRODUCT((DVHC=N$5)*(namkh=$D$1)*(INDEX(NC_giam,,HLOOKUP($C16,COLMadat,2,0))))</f>
        <v>0</v>
      </c>
      <c r="O16" s="678">
        <f>'CH01'!P16+SUMPRODUCT((DVHC=O$5)*(madatNC=$C16)*(namkh=$D$1)*(Dientich_NC))-SUMPRODUCT((DVHC=O$5)*(namkh=$D$1)*(INDEX(NC_giam,,HLOOKUP($C16,COLMadat,2,0))))</f>
        <v>0</v>
      </c>
      <c r="P16" s="678">
        <f>'CH01'!Q16+SUMPRODUCT((DVHC=P$5)*(madatNC=$C16)*(namkh=$D$1)*(Dientich_NC))-SUMPRODUCT((DVHC=P$5)*(namkh=$D$1)*(INDEX(NC_giam,,HLOOKUP($C16,COLMadat,2,0))))</f>
        <v>0</v>
      </c>
      <c r="Q16" s="678">
        <f>'CH01'!R16+SUMPRODUCT((DVHC=Q$5)*(madatNC=$C16)*(namkh=$D$1)*(Dientich_NC))-SUMPRODUCT((DVHC=Q$5)*(namkh=$D$1)*(INDEX(NC_giam,,HLOOKUP($C16,COLMadat,2,0))))</f>
        <v>0</v>
      </c>
      <c r="R16" s="678">
        <f>'CH01'!S16+SUMPRODUCT((DVHC=R$5)*(madatNC=$C16)*(namkh=$D$1)*(Dientich_NC))-SUMPRODUCT((DVHC=R$5)*(namkh=$D$1)*(INDEX(NC_giam,,HLOOKUP($C16,COLMadat,2,0))))</f>
        <v>0</v>
      </c>
      <c r="S16" s="678">
        <f>'CH01'!T16+SUMPRODUCT((DVHC=S$5)*(madatNC=$C16)*(namkh=$D$1)*(Dientich_NC))-SUMPRODUCT((DVHC=S$5)*(namkh=$D$1)*(INDEX(NC_giam,,HLOOKUP($C16,COLMadat,2,0))))</f>
        <v>0</v>
      </c>
      <c r="T16" s="678">
        <f>'CH01'!U16+SUMPRODUCT((DVHC=T$5)*(madatNC=$C16)*(namkh=$D$1)*(Dientich_NC))-SUMPRODUCT((DVHC=T$5)*(namkh=$D$1)*(INDEX(NC_giam,,HLOOKUP($C16,COLMadat,2,0))))</f>
        <v>0</v>
      </c>
      <c r="U16" s="678">
        <f>'CH01'!V16+SUMPRODUCT((DVHC=U$5)*(madatNC=$C16)*(namkh=$D$1)*(Dientich_NC))-SUMPRODUCT((DVHC=U$5)*(namkh=$D$1)*(INDEX(NC_giam,,HLOOKUP($C16,COLMadat,2,0))))</f>
        <v>0</v>
      </c>
      <c r="V16" s="678">
        <f>'CH01'!W16+SUMPRODUCT((DVHC=V$5)*(madatNC=$C16)*(namkh=$D$1)*(Dientich_NC))-SUMPRODUCT((DVHC=V$5)*(namkh=$D$1)*(INDEX(NC_giam,,HLOOKUP($C16,COLMadat,2,0))))</f>
        <v>0</v>
      </c>
      <c r="W16" s="678">
        <f>'CH01'!X16+SUMPRODUCT((DVHC=W$5)*(madatNC=$C16)*(namkh=$D$1)*(Dientich_NC))-SUMPRODUCT((DVHC=W$5)*(namkh=$D$1)*(INDEX(NC_giam,,HLOOKUP($C16,COLMadat,2,0))))</f>
        <v>0</v>
      </c>
      <c r="X16" s="678">
        <f>'CH01'!Y16+SUMPRODUCT((DVHC=X$5)*(madatNC=$C16)*(namkh=$D$1)*(Dientich_NC))-SUMPRODUCT((DVHC=X$5)*(namkh=$D$1)*(INDEX(NC_giam,,HLOOKUP($C16,COLMadat,2,0))))</f>
        <v>0</v>
      </c>
      <c r="Y16" s="678">
        <f>'CH01'!Z16+SUMPRODUCT((DVHC=Y$5)*(madatNC=$C16)*(namkh=$D$1)*(Dientich_NC))-SUMPRODUCT((DVHC=Y$5)*(namkh=$D$1)*(INDEX(NC_giam,,HLOOKUP($C16,COLMadat,2,0))))</f>
        <v>0</v>
      </c>
      <c r="Z16" s="678">
        <f>'CH01'!AA16+SUMPRODUCT((DVHC=Z$5)*(madatNC=$C16)*(namkh=$D$1)*(Dientich_NC))-SUMPRODUCT((DVHC=Z$5)*(namkh=$D$1)*(INDEX(NC_giam,,HLOOKUP($C16,COLMadat,2,0))))</f>
        <v>0</v>
      </c>
      <c r="AA16" s="678">
        <f>'CH01'!AB16+SUMPRODUCT((DVHC=AA$5)*(madatNC=$C16)*(namkh=$D$1)*(Dientich_NC))-SUMPRODUCT((DVHC=AA$5)*(namkh=$D$1)*(INDEX(NC_giam,,HLOOKUP($C16,COLMadat,2,0))))</f>
        <v>0</v>
      </c>
      <c r="AB16" s="678">
        <f>'CH01'!AC16+SUMPRODUCT((DVHC=AB$5)*(madatNC=$C16)*(namkh=$D$1)*(Dientich_NC))-SUMPRODUCT((DVHC=AB$5)*(namkh=$D$1)*(INDEX(NC_giam,,HLOOKUP($C16,COLMadat,2,0))))</f>
        <v>0</v>
      </c>
      <c r="AC16" s="678">
        <f>'CH01'!AD16+SUMPRODUCT((DVHC=AC$5)*(madatNC=$C16)*(namkh=$D$1)*(Dientich_NC))-SUMPRODUCT((DVHC=AC$5)*(namkh=$D$1)*(INDEX(NC_giam,,HLOOKUP($C16,COLMadat,2,0))))</f>
        <v>0</v>
      </c>
      <c r="AD16" s="678">
        <f>'CH01'!AE16+SUMPRODUCT((DVHC=AD$5)*(madatNC=$C16)*(namkh=$D$1)*(Dientich_NC))-SUMPRODUCT((DVHC=AD$5)*(namkh=$D$1)*(INDEX(NC_giam,,HLOOKUP($C16,COLMadat,2,0))))</f>
        <v>0</v>
      </c>
      <c r="AE16" s="678">
        <f>'CH01'!AF16+SUMPRODUCT((DVHC=AE$5)*(madatNC=$C16)*(namkh=$D$1)*(Dientich_NC))-SUMPRODUCT((DVHC=AE$5)*(namkh=$D$1)*(INDEX(NC_giam,,HLOOKUP($C16,COLMadat,2,0))))</f>
        <v>0</v>
      </c>
      <c r="AF16" s="678">
        <f>'CH01'!AG16+SUMPRODUCT((DVHC=AF$5)*(madatNC=$C16)*(namkh=$D$1)*(Dientich_NC))-SUMPRODUCT((DVHC=AF$5)*(namkh=$D$1)*(INDEX(NC_giam,,HLOOKUP($C16,COLMadat,2,0))))</f>
        <v>0</v>
      </c>
      <c r="AG16" s="678">
        <f>'CH01'!AH16+SUMPRODUCT((DVHC=AG$5)*(madatNC=$C16)*(namkh=$D$1)*(Dientich_NC))-SUMPRODUCT((DVHC=AG$5)*(namkh=$D$1)*(INDEX(NC_giam,,HLOOKUP($C16,COLMadat,2,0))))</f>
        <v>0</v>
      </c>
      <c r="AH16" s="678">
        <f>'CH01'!AI16+SUMPRODUCT((DVHC=AH$5)*(madatNC=$C16)*(namkh=$D$1)*(Dientich_NC))-SUMPRODUCT((DVHC=AH$5)*(namkh=$D$1)*(INDEX(NC_giam,,HLOOKUP($C16,COLMadat,2,0))))</f>
        <v>0</v>
      </c>
      <c r="AI16" s="678">
        <f>'CH01'!AJ16+SUMPRODUCT((DVHC=AI$5)*(madatNC=$C16)*(namkh=$D$1)*(Dientich_NC))-SUMPRODUCT((DVHC=AI$5)*(namkh=$D$1)*(INDEX(NC_giam,,HLOOKUP($C16,COLMadat,2,0))))</f>
        <v>0</v>
      </c>
      <c r="AJ16" s="678">
        <f>'CH01'!AK16+SUMPRODUCT((DVHC=AJ$5)*(madatNC=$C16)*(namkh=$D$1)*(Dientich_NC))-SUMPRODUCT((DVHC=AJ$5)*(namkh=$D$1)*(INDEX(NC_giam,,HLOOKUP($C16,COLMadat,2,0))))</f>
        <v>0</v>
      </c>
      <c r="AK16" s="678">
        <f>'CH01'!AL16+SUMPRODUCT((DVHC=AK$5)*(madatNC=$C16)*(namkh=$D$1)*(Dientich_NC))-SUMPRODUCT((DVHC=AK$5)*(namkh=$D$1)*(INDEX(NC_giam,,HLOOKUP($C16,COLMadat,2,0))))</f>
        <v>0</v>
      </c>
      <c r="AL16" s="678">
        <f>'CH01'!AM16+SUMPRODUCT((DVHC=AL$5)*(madatNC=$C16)*(namkh=$D$1)*(Dientich_NC))-SUMPRODUCT((DVHC=AL$5)*(namkh=$D$1)*(INDEX(NC_giam,,HLOOKUP($C16,COLMadat,2,0))))</f>
        <v>0</v>
      </c>
      <c r="AM16" s="678">
        <f>'CH01'!AN16+SUMPRODUCT((DVHC=AM$5)*(madatNC=$C16)*(namkh=$D$1)*(Dientich_NC))-SUMPRODUCT((DVHC=AM$5)*(namkh=$D$1)*(INDEX(NC_giam,,HLOOKUP($C16,COLMadat,2,0))))</f>
        <v>0</v>
      </c>
      <c r="AN16" s="678">
        <f>'CH01'!AO16+SUMPRODUCT((DVHC=AN$5)*(madatNC=$C16)*(namkh=$D$1)*(Dientich_NC))-SUMPRODUCT((DVHC=AN$5)*(namkh=$D$1)*(INDEX(NC_giam,,HLOOKUP($C16,COLMadat,2,0))))</f>
        <v>0</v>
      </c>
      <c r="AO16" s="32"/>
    </row>
    <row r="17" spans="1:41">
      <c r="A17" s="676" t="str">
        <f>'CH01'!A17</f>
        <v>1.6</v>
      </c>
      <c r="B17" s="676" t="str">
        <f>'CH01'!B17</f>
        <v>Đất rừng sản xuất</v>
      </c>
      <c r="C17" s="677" t="str">
        <f>'CH01'!C17</f>
        <v>RSX</v>
      </c>
      <c r="D17" s="678">
        <f t="shared" si="3"/>
        <v>0</v>
      </c>
      <c r="E17" s="678">
        <f>SUMIFS('NhuCau (THU HỒI)'!$Q$4:$Q$603,'NhuCau (THU HỒI)'!$I$4:$I$603,'CH19'!E$5,'NhuCau (THU HỒI)'!$C$4:$C$603,"X")</f>
        <v>0</v>
      </c>
      <c r="F17" s="678">
        <f>'CH01'!G17+SUMPRODUCT((DVHC=F$5)*(madatNC=$C17)*(namkh=$D$1)*(Dientich_NC))-SUMPRODUCT((DVHC=F$5)*(namkh=$D$1)*(INDEX(NC_giam,,HLOOKUP($C17,COLMadat,2,0))))</f>
        <v>0</v>
      </c>
      <c r="G17" s="678">
        <f>'CH01'!H17+SUMPRODUCT((DVHC=G$5)*(madatNC=$C17)*(namkh=$D$1)*(Dientich_NC))-SUMPRODUCT((DVHC=G$5)*(namkh=$D$1)*(INDEX(NC_giam,,HLOOKUP($C17,COLMadat,2,0))))</f>
        <v>0</v>
      </c>
      <c r="H17" s="678">
        <f>'CH01'!I17+SUMPRODUCT((DVHC=H$5)*(madatNC=$C17)*(namkh=$D$1)*(Dientich_NC))-SUMPRODUCT((DVHC=H$5)*(namkh=$D$1)*(INDEX(NC_giam,,HLOOKUP($C17,COLMadat,2,0))))</f>
        <v>0</v>
      </c>
      <c r="I17" s="678">
        <f>'CH01'!J17+SUMPRODUCT((DVHC=I$5)*(madatNC=$C17)*(namkh=$D$1)*(Dientich_NC))-SUMPRODUCT((DVHC=I$5)*(namkh=$D$1)*(INDEX(NC_giam,,HLOOKUP($C17,COLMadat,2,0))))</f>
        <v>0</v>
      </c>
      <c r="J17" s="678">
        <f>'CH01'!K17+SUMPRODUCT((DVHC=J$5)*(madatNC=$C17)*(namkh=$D$1)*(Dientich_NC))-SUMPRODUCT((DVHC=J$5)*(namkh=$D$1)*(INDEX(NC_giam,,HLOOKUP($C17,COLMadat,2,0))))</f>
        <v>0</v>
      </c>
      <c r="K17" s="678">
        <f>'CH01'!L17+SUMPRODUCT((DVHC=K$5)*(madatNC=$C17)*(namkh=$D$1)*(Dientich_NC))-SUMPRODUCT((DVHC=K$5)*(namkh=$D$1)*(INDEX(NC_giam,,HLOOKUP($C17,COLMadat,2,0))))</f>
        <v>0</v>
      </c>
      <c r="L17" s="678">
        <f>'CH01'!M17+SUMPRODUCT((DVHC=L$5)*(madatNC=$C17)*(namkh=$D$1)*(Dientich_NC))-SUMPRODUCT((DVHC=L$5)*(namkh=$D$1)*(INDEX(NC_giam,,HLOOKUP($C17,COLMadat,2,0))))</f>
        <v>0</v>
      </c>
      <c r="M17" s="678">
        <f>'CH01'!N17+SUMPRODUCT((DVHC=M$5)*(madatNC=$C17)*(namkh=$D$1)*(Dientich_NC))-SUMPRODUCT((DVHC=M$5)*(namkh=$D$1)*(INDEX(NC_giam,,HLOOKUP($C17,COLMadat,2,0))))</f>
        <v>0</v>
      </c>
      <c r="N17" s="678">
        <f>'CH01'!O17+SUMPRODUCT((DVHC=N$5)*(madatNC=$C17)*(namkh=$D$1)*(Dientich_NC))-SUMPRODUCT((DVHC=N$5)*(namkh=$D$1)*(INDEX(NC_giam,,HLOOKUP($C17,COLMadat,2,0))))</f>
        <v>0</v>
      </c>
      <c r="O17" s="678">
        <f>'CH01'!P17+SUMPRODUCT((DVHC=O$5)*(madatNC=$C17)*(namkh=$D$1)*(Dientich_NC))-SUMPRODUCT((DVHC=O$5)*(namkh=$D$1)*(INDEX(NC_giam,,HLOOKUP($C17,COLMadat,2,0))))</f>
        <v>0</v>
      </c>
      <c r="P17" s="678">
        <f>'CH01'!Q17+SUMPRODUCT((DVHC=P$5)*(madatNC=$C17)*(namkh=$D$1)*(Dientich_NC))-SUMPRODUCT((DVHC=P$5)*(namkh=$D$1)*(INDEX(NC_giam,,HLOOKUP($C17,COLMadat,2,0))))</f>
        <v>0</v>
      </c>
      <c r="Q17" s="678">
        <f>'CH01'!R17+SUMPRODUCT((DVHC=Q$5)*(madatNC=$C17)*(namkh=$D$1)*(Dientich_NC))-SUMPRODUCT((DVHC=Q$5)*(namkh=$D$1)*(INDEX(NC_giam,,HLOOKUP($C17,COLMadat,2,0))))</f>
        <v>0</v>
      </c>
      <c r="R17" s="678">
        <f>'CH01'!S17+SUMPRODUCT((DVHC=R$5)*(madatNC=$C17)*(namkh=$D$1)*(Dientich_NC))-SUMPRODUCT((DVHC=R$5)*(namkh=$D$1)*(INDEX(NC_giam,,HLOOKUP($C17,COLMadat,2,0))))</f>
        <v>0</v>
      </c>
      <c r="S17" s="678">
        <f>'CH01'!T17+SUMPRODUCT((DVHC=S$5)*(madatNC=$C17)*(namkh=$D$1)*(Dientich_NC))-SUMPRODUCT((DVHC=S$5)*(namkh=$D$1)*(INDEX(NC_giam,,HLOOKUP($C17,COLMadat,2,0))))</f>
        <v>0</v>
      </c>
      <c r="T17" s="678">
        <f>'CH01'!U17+SUMPRODUCT((DVHC=T$5)*(madatNC=$C17)*(namkh=$D$1)*(Dientich_NC))-SUMPRODUCT((DVHC=T$5)*(namkh=$D$1)*(INDEX(NC_giam,,HLOOKUP($C17,COLMadat,2,0))))</f>
        <v>0</v>
      </c>
      <c r="U17" s="678">
        <f>'CH01'!V17+SUMPRODUCT((DVHC=U$5)*(madatNC=$C17)*(namkh=$D$1)*(Dientich_NC))-SUMPRODUCT((DVHC=U$5)*(namkh=$D$1)*(INDEX(NC_giam,,HLOOKUP($C17,COLMadat,2,0))))</f>
        <v>0</v>
      </c>
      <c r="V17" s="678">
        <f>'CH01'!W17+SUMPRODUCT((DVHC=V$5)*(madatNC=$C17)*(namkh=$D$1)*(Dientich_NC))-SUMPRODUCT((DVHC=V$5)*(namkh=$D$1)*(INDEX(NC_giam,,HLOOKUP($C17,COLMadat,2,0))))</f>
        <v>0</v>
      </c>
      <c r="W17" s="678">
        <f>'CH01'!X17+SUMPRODUCT((DVHC=W$5)*(madatNC=$C17)*(namkh=$D$1)*(Dientich_NC))-SUMPRODUCT((DVHC=W$5)*(namkh=$D$1)*(INDEX(NC_giam,,HLOOKUP($C17,COLMadat,2,0))))</f>
        <v>0</v>
      </c>
      <c r="X17" s="678">
        <f>'CH01'!Y17+SUMPRODUCT((DVHC=X$5)*(madatNC=$C17)*(namkh=$D$1)*(Dientich_NC))-SUMPRODUCT((DVHC=X$5)*(namkh=$D$1)*(INDEX(NC_giam,,HLOOKUP($C17,COLMadat,2,0))))</f>
        <v>0</v>
      </c>
      <c r="Y17" s="678">
        <f>'CH01'!Z17+SUMPRODUCT((DVHC=Y$5)*(madatNC=$C17)*(namkh=$D$1)*(Dientich_NC))-SUMPRODUCT((DVHC=Y$5)*(namkh=$D$1)*(INDEX(NC_giam,,HLOOKUP($C17,COLMadat,2,0))))</f>
        <v>0</v>
      </c>
      <c r="Z17" s="678">
        <f>'CH01'!AA17+SUMPRODUCT((DVHC=Z$5)*(madatNC=$C17)*(namkh=$D$1)*(Dientich_NC))-SUMPRODUCT((DVHC=Z$5)*(namkh=$D$1)*(INDEX(NC_giam,,HLOOKUP($C17,COLMadat,2,0))))</f>
        <v>0</v>
      </c>
      <c r="AA17" s="678">
        <f>'CH01'!AB17+SUMPRODUCT((DVHC=AA$5)*(madatNC=$C17)*(namkh=$D$1)*(Dientich_NC))-SUMPRODUCT((DVHC=AA$5)*(namkh=$D$1)*(INDEX(NC_giam,,HLOOKUP($C17,COLMadat,2,0))))</f>
        <v>0</v>
      </c>
      <c r="AB17" s="678">
        <f>'CH01'!AC17+SUMPRODUCT((DVHC=AB$5)*(madatNC=$C17)*(namkh=$D$1)*(Dientich_NC))-SUMPRODUCT((DVHC=AB$5)*(namkh=$D$1)*(INDEX(NC_giam,,HLOOKUP($C17,COLMadat,2,0))))</f>
        <v>0</v>
      </c>
      <c r="AC17" s="678">
        <f>'CH01'!AD17+SUMPRODUCT((DVHC=AC$5)*(madatNC=$C17)*(namkh=$D$1)*(Dientich_NC))-SUMPRODUCT((DVHC=AC$5)*(namkh=$D$1)*(INDEX(NC_giam,,HLOOKUP($C17,COLMadat,2,0))))</f>
        <v>0</v>
      </c>
      <c r="AD17" s="678">
        <f>'CH01'!AE17+SUMPRODUCT((DVHC=AD$5)*(madatNC=$C17)*(namkh=$D$1)*(Dientich_NC))-SUMPRODUCT((DVHC=AD$5)*(namkh=$D$1)*(INDEX(NC_giam,,HLOOKUP($C17,COLMadat,2,0))))</f>
        <v>0</v>
      </c>
      <c r="AE17" s="678">
        <f>'CH01'!AF17+SUMPRODUCT((DVHC=AE$5)*(madatNC=$C17)*(namkh=$D$1)*(Dientich_NC))-SUMPRODUCT((DVHC=AE$5)*(namkh=$D$1)*(INDEX(NC_giam,,HLOOKUP($C17,COLMadat,2,0))))</f>
        <v>0</v>
      </c>
      <c r="AF17" s="678">
        <f>'CH01'!AG17+SUMPRODUCT((DVHC=AF$5)*(madatNC=$C17)*(namkh=$D$1)*(Dientich_NC))-SUMPRODUCT((DVHC=AF$5)*(namkh=$D$1)*(INDEX(NC_giam,,HLOOKUP($C17,COLMadat,2,0))))</f>
        <v>0</v>
      </c>
      <c r="AG17" s="678">
        <f>'CH01'!AH17+SUMPRODUCT((DVHC=AG$5)*(madatNC=$C17)*(namkh=$D$1)*(Dientich_NC))-SUMPRODUCT((DVHC=AG$5)*(namkh=$D$1)*(INDEX(NC_giam,,HLOOKUP($C17,COLMadat,2,0))))</f>
        <v>0</v>
      </c>
      <c r="AH17" s="678">
        <f>'CH01'!AI17+SUMPRODUCT((DVHC=AH$5)*(madatNC=$C17)*(namkh=$D$1)*(Dientich_NC))-SUMPRODUCT((DVHC=AH$5)*(namkh=$D$1)*(INDEX(NC_giam,,HLOOKUP($C17,COLMadat,2,0))))</f>
        <v>0</v>
      </c>
      <c r="AI17" s="678">
        <f>'CH01'!AJ17+SUMPRODUCT((DVHC=AI$5)*(madatNC=$C17)*(namkh=$D$1)*(Dientich_NC))-SUMPRODUCT((DVHC=AI$5)*(namkh=$D$1)*(INDEX(NC_giam,,HLOOKUP($C17,COLMadat,2,0))))</f>
        <v>0</v>
      </c>
      <c r="AJ17" s="678">
        <f>'CH01'!AK17+SUMPRODUCT((DVHC=AJ$5)*(madatNC=$C17)*(namkh=$D$1)*(Dientich_NC))-SUMPRODUCT((DVHC=AJ$5)*(namkh=$D$1)*(INDEX(NC_giam,,HLOOKUP($C17,COLMadat,2,0))))</f>
        <v>0</v>
      </c>
      <c r="AK17" s="678">
        <f>'CH01'!AL17+SUMPRODUCT((DVHC=AK$5)*(madatNC=$C17)*(namkh=$D$1)*(Dientich_NC))-SUMPRODUCT((DVHC=AK$5)*(namkh=$D$1)*(INDEX(NC_giam,,HLOOKUP($C17,COLMadat,2,0))))</f>
        <v>0</v>
      </c>
      <c r="AL17" s="678">
        <f>'CH01'!AM17+SUMPRODUCT((DVHC=AL$5)*(madatNC=$C17)*(namkh=$D$1)*(Dientich_NC))-SUMPRODUCT((DVHC=AL$5)*(namkh=$D$1)*(INDEX(NC_giam,,HLOOKUP($C17,COLMadat,2,0))))</f>
        <v>0</v>
      </c>
      <c r="AM17" s="678">
        <f>'CH01'!AN17+SUMPRODUCT((DVHC=AM$5)*(madatNC=$C17)*(namkh=$D$1)*(Dientich_NC))-SUMPRODUCT((DVHC=AM$5)*(namkh=$D$1)*(INDEX(NC_giam,,HLOOKUP($C17,COLMadat,2,0))))</f>
        <v>0</v>
      </c>
      <c r="AN17" s="678">
        <f>'CH01'!AO17+SUMPRODUCT((DVHC=AN$5)*(madatNC=$C17)*(namkh=$D$1)*(Dientich_NC))-SUMPRODUCT((DVHC=AN$5)*(namkh=$D$1)*(INDEX(NC_giam,,HLOOKUP($C17,COLMadat,2,0))))</f>
        <v>0</v>
      </c>
      <c r="AO17" s="32"/>
    </row>
    <row r="18" spans="1:41" s="14" customFormat="1">
      <c r="A18" s="679">
        <f>'CH01'!A18</f>
        <v>0</v>
      </c>
      <c r="B18" s="679" t="str">
        <f>'CH01'!B18</f>
        <v>Trong đó: đất rừng sản xuất là rừng tự nhiên</v>
      </c>
      <c r="C18" s="680" t="str">
        <f>'CH01'!C18</f>
        <v>RSN</v>
      </c>
      <c r="D18" s="681"/>
      <c r="E18" s="678">
        <f>SUMIFS('NhuCau (THU HỒI)'!$R$4:$R$603,'NhuCau (THU HỒI)'!$I$4:$I$603,'CH19'!E$5,'NhuCau (THU HỒI)'!$C$4:$C$603,"X")</f>
        <v>0</v>
      </c>
      <c r="F18" s="682">
        <f>'CH01'!G18+SUMPRODUCT((DVHC=F$5)*(madatNC=$C18)*(namkh=$D$1)*(Dientich_NC))-SUMPRODUCT((DVHC=F$5)*(namkh=$D$1)*(INDEX(NC_giam,,HLOOKUP($C18,COLMadat,2,0))))</f>
        <v>0</v>
      </c>
      <c r="G18" s="682">
        <f>'CH01'!H18+SUMPRODUCT((DVHC=G$5)*(madatNC=$C18)*(namkh=$D$1)*(Dientich_NC))-SUMPRODUCT((DVHC=G$5)*(namkh=$D$1)*(INDEX(NC_giam,,HLOOKUP($C18,COLMadat,2,0))))</f>
        <v>0</v>
      </c>
      <c r="H18" s="682">
        <f>'CH01'!I18+SUMPRODUCT((DVHC=H$5)*(madatNC=$C18)*(namkh=$D$1)*(Dientich_NC))-SUMPRODUCT((DVHC=H$5)*(namkh=$D$1)*(INDEX(NC_giam,,HLOOKUP($C18,COLMadat,2,0))))</f>
        <v>0</v>
      </c>
      <c r="I18" s="682">
        <f>'CH01'!J18+SUMPRODUCT((DVHC=I$5)*(madatNC=$C18)*(namkh=$D$1)*(Dientich_NC))-SUMPRODUCT((DVHC=I$5)*(namkh=$D$1)*(INDEX(NC_giam,,HLOOKUP($C18,COLMadat,2,0))))</f>
        <v>0</v>
      </c>
      <c r="J18" s="682">
        <f>'CH01'!K18+SUMPRODUCT((DVHC=J$5)*(madatNC=$C18)*(namkh=$D$1)*(Dientich_NC))-SUMPRODUCT((DVHC=J$5)*(namkh=$D$1)*(INDEX(NC_giam,,HLOOKUP($C18,COLMadat,2,0))))</f>
        <v>0</v>
      </c>
      <c r="K18" s="682">
        <f>'CH01'!L18+SUMPRODUCT((DVHC=K$5)*(madatNC=$C18)*(namkh=$D$1)*(Dientich_NC))-SUMPRODUCT((DVHC=K$5)*(namkh=$D$1)*(INDEX(NC_giam,,HLOOKUP($C18,COLMadat,2,0))))</f>
        <v>0</v>
      </c>
      <c r="L18" s="682">
        <f>'CH01'!M18+SUMPRODUCT((DVHC=L$5)*(madatNC=$C18)*(namkh=$D$1)*(Dientich_NC))-SUMPRODUCT((DVHC=L$5)*(namkh=$D$1)*(INDEX(NC_giam,,HLOOKUP($C18,COLMadat,2,0))))</f>
        <v>0</v>
      </c>
      <c r="M18" s="682">
        <f>'CH01'!N18+SUMPRODUCT((DVHC=M$5)*(madatNC=$C18)*(namkh=$D$1)*(Dientich_NC))-SUMPRODUCT((DVHC=M$5)*(namkh=$D$1)*(INDEX(NC_giam,,HLOOKUP($C18,COLMadat,2,0))))</f>
        <v>0</v>
      </c>
      <c r="N18" s="682">
        <f>'CH01'!O18+SUMPRODUCT((DVHC=N$5)*(madatNC=$C18)*(namkh=$D$1)*(Dientich_NC))-SUMPRODUCT((DVHC=N$5)*(namkh=$D$1)*(INDEX(NC_giam,,HLOOKUP($C18,COLMadat,2,0))))</f>
        <v>0</v>
      </c>
      <c r="O18" s="682">
        <f>'CH01'!P18+SUMPRODUCT((DVHC=O$5)*(madatNC=$C18)*(namkh=$D$1)*(Dientich_NC))-SUMPRODUCT((DVHC=O$5)*(namkh=$D$1)*(INDEX(NC_giam,,HLOOKUP($C18,COLMadat,2,0))))</f>
        <v>0</v>
      </c>
      <c r="P18" s="682">
        <f>'CH01'!Q18+SUMPRODUCT((DVHC=P$5)*(madatNC=$C18)*(namkh=$D$1)*(Dientich_NC))-SUMPRODUCT((DVHC=P$5)*(namkh=$D$1)*(INDEX(NC_giam,,HLOOKUP($C18,COLMadat,2,0))))</f>
        <v>0</v>
      </c>
      <c r="Q18" s="682">
        <f>'CH01'!R18+SUMPRODUCT((DVHC=Q$5)*(madatNC=$C18)*(namkh=$D$1)*(Dientich_NC))-SUMPRODUCT((DVHC=Q$5)*(namkh=$D$1)*(INDEX(NC_giam,,HLOOKUP($C18,COLMadat,2,0))))</f>
        <v>0</v>
      </c>
      <c r="R18" s="682">
        <f>'CH01'!S18+SUMPRODUCT((DVHC=R$5)*(madatNC=$C18)*(namkh=$D$1)*(Dientich_NC))-SUMPRODUCT((DVHC=R$5)*(namkh=$D$1)*(INDEX(NC_giam,,HLOOKUP($C18,COLMadat,2,0))))</f>
        <v>0</v>
      </c>
      <c r="S18" s="682">
        <f>'CH01'!T18+SUMPRODUCT((DVHC=S$5)*(madatNC=$C18)*(namkh=$D$1)*(Dientich_NC))-SUMPRODUCT((DVHC=S$5)*(namkh=$D$1)*(INDEX(NC_giam,,HLOOKUP($C18,COLMadat,2,0))))</f>
        <v>0</v>
      </c>
      <c r="T18" s="682">
        <f>'CH01'!U18+SUMPRODUCT((DVHC=T$5)*(madatNC=$C18)*(namkh=$D$1)*(Dientich_NC))-SUMPRODUCT((DVHC=T$5)*(namkh=$D$1)*(INDEX(NC_giam,,HLOOKUP($C18,COLMadat,2,0))))</f>
        <v>0</v>
      </c>
      <c r="U18" s="682">
        <f>'CH01'!V18+SUMPRODUCT((DVHC=U$5)*(madatNC=$C18)*(namkh=$D$1)*(Dientich_NC))-SUMPRODUCT((DVHC=U$5)*(namkh=$D$1)*(INDEX(NC_giam,,HLOOKUP($C18,COLMadat,2,0))))</f>
        <v>0</v>
      </c>
      <c r="V18" s="682">
        <f>'CH01'!W18+SUMPRODUCT((DVHC=V$5)*(madatNC=$C18)*(namkh=$D$1)*(Dientich_NC))-SUMPRODUCT((DVHC=V$5)*(namkh=$D$1)*(INDEX(NC_giam,,HLOOKUP($C18,COLMadat,2,0))))</f>
        <v>0</v>
      </c>
      <c r="W18" s="682">
        <f>'CH01'!X18+SUMPRODUCT((DVHC=W$5)*(madatNC=$C18)*(namkh=$D$1)*(Dientich_NC))-SUMPRODUCT((DVHC=W$5)*(namkh=$D$1)*(INDEX(NC_giam,,HLOOKUP($C18,COLMadat,2,0))))</f>
        <v>0</v>
      </c>
      <c r="X18" s="682">
        <f>'CH01'!Y18+SUMPRODUCT((DVHC=X$5)*(madatNC=$C18)*(namkh=$D$1)*(Dientich_NC))-SUMPRODUCT((DVHC=X$5)*(namkh=$D$1)*(INDEX(NC_giam,,HLOOKUP($C18,COLMadat,2,0))))</f>
        <v>0</v>
      </c>
      <c r="Y18" s="682">
        <f>'CH01'!Z18+SUMPRODUCT((DVHC=Y$5)*(madatNC=$C18)*(namkh=$D$1)*(Dientich_NC))-SUMPRODUCT((DVHC=Y$5)*(namkh=$D$1)*(INDEX(NC_giam,,HLOOKUP($C18,COLMadat,2,0))))</f>
        <v>0</v>
      </c>
      <c r="Z18" s="682">
        <f>'CH01'!AA18+SUMPRODUCT((DVHC=Z$5)*(madatNC=$C18)*(namkh=$D$1)*(Dientich_NC))-SUMPRODUCT((DVHC=Z$5)*(namkh=$D$1)*(INDEX(NC_giam,,HLOOKUP($C18,COLMadat,2,0))))</f>
        <v>0</v>
      </c>
      <c r="AA18" s="682">
        <f>'CH01'!AB18+SUMPRODUCT((DVHC=AA$5)*(madatNC=$C18)*(namkh=$D$1)*(Dientich_NC))-SUMPRODUCT((DVHC=AA$5)*(namkh=$D$1)*(INDEX(NC_giam,,HLOOKUP($C18,COLMadat,2,0))))</f>
        <v>0</v>
      </c>
      <c r="AB18" s="682">
        <f>'CH01'!AC18+SUMPRODUCT((DVHC=AB$5)*(madatNC=$C18)*(namkh=$D$1)*(Dientich_NC))-SUMPRODUCT((DVHC=AB$5)*(namkh=$D$1)*(INDEX(NC_giam,,HLOOKUP($C18,COLMadat,2,0))))</f>
        <v>0</v>
      </c>
      <c r="AC18" s="682">
        <f>'CH01'!AD18+SUMPRODUCT((DVHC=AC$5)*(madatNC=$C18)*(namkh=$D$1)*(Dientich_NC))-SUMPRODUCT((DVHC=AC$5)*(namkh=$D$1)*(INDEX(NC_giam,,HLOOKUP($C18,COLMadat,2,0))))</f>
        <v>0</v>
      </c>
      <c r="AD18" s="682">
        <f>'CH01'!AE18+SUMPRODUCT((DVHC=AD$5)*(madatNC=$C18)*(namkh=$D$1)*(Dientich_NC))-SUMPRODUCT((DVHC=AD$5)*(namkh=$D$1)*(INDEX(NC_giam,,HLOOKUP($C18,COLMadat,2,0))))</f>
        <v>0</v>
      </c>
      <c r="AE18" s="682">
        <f>'CH01'!AF18+SUMPRODUCT((DVHC=AE$5)*(madatNC=$C18)*(namkh=$D$1)*(Dientich_NC))-SUMPRODUCT((DVHC=AE$5)*(namkh=$D$1)*(INDEX(NC_giam,,HLOOKUP($C18,COLMadat,2,0))))</f>
        <v>0</v>
      </c>
      <c r="AF18" s="682">
        <f>'CH01'!AG18+SUMPRODUCT((DVHC=AF$5)*(madatNC=$C18)*(namkh=$D$1)*(Dientich_NC))-SUMPRODUCT((DVHC=AF$5)*(namkh=$D$1)*(INDEX(NC_giam,,HLOOKUP($C18,COLMadat,2,0))))</f>
        <v>0</v>
      </c>
      <c r="AG18" s="682">
        <f>'CH01'!AH18+SUMPRODUCT((DVHC=AG$5)*(madatNC=$C18)*(namkh=$D$1)*(Dientich_NC))-SUMPRODUCT((DVHC=AG$5)*(namkh=$D$1)*(INDEX(NC_giam,,HLOOKUP($C18,COLMadat,2,0))))</f>
        <v>0</v>
      </c>
      <c r="AH18" s="682">
        <f>'CH01'!AI18+SUMPRODUCT((DVHC=AH$5)*(madatNC=$C18)*(namkh=$D$1)*(Dientich_NC))-SUMPRODUCT((DVHC=AH$5)*(namkh=$D$1)*(INDEX(NC_giam,,HLOOKUP($C18,COLMadat,2,0))))</f>
        <v>0</v>
      </c>
      <c r="AI18" s="682">
        <f>'CH01'!AJ18+SUMPRODUCT((DVHC=AI$5)*(madatNC=$C18)*(namkh=$D$1)*(Dientich_NC))-SUMPRODUCT((DVHC=AI$5)*(namkh=$D$1)*(INDEX(NC_giam,,HLOOKUP($C18,COLMadat,2,0))))</f>
        <v>0</v>
      </c>
      <c r="AJ18" s="682">
        <f>'CH01'!AK18+SUMPRODUCT((DVHC=AJ$5)*(madatNC=$C18)*(namkh=$D$1)*(Dientich_NC))-SUMPRODUCT((DVHC=AJ$5)*(namkh=$D$1)*(INDEX(NC_giam,,HLOOKUP($C18,COLMadat,2,0))))</f>
        <v>0</v>
      </c>
      <c r="AK18" s="682">
        <f>'CH01'!AL18+SUMPRODUCT((DVHC=AK$5)*(madatNC=$C18)*(namkh=$D$1)*(Dientich_NC))-SUMPRODUCT((DVHC=AK$5)*(namkh=$D$1)*(INDEX(NC_giam,,HLOOKUP($C18,COLMadat,2,0))))</f>
        <v>0</v>
      </c>
      <c r="AL18" s="682">
        <f>'CH01'!AM18+SUMPRODUCT((DVHC=AL$5)*(madatNC=$C18)*(namkh=$D$1)*(Dientich_NC))-SUMPRODUCT((DVHC=AL$5)*(namkh=$D$1)*(INDEX(NC_giam,,HLOOKUP($C18,COLMadat,2,0))))</f>
        <v>0</v>
      </c>
      <c r="AM18" s="682">
        <f>'CH01'!AN18+SUMPRODUCT((DVHC=AM$5)*(madatNC=$C18)*(namkh=$D$1)*(Dientich_NC))-SUMPRODUCT((DVHC=AM$5)*(namkh=$D$1)*(INDEX(NC_giam,,HLOOKUP($C18,COLMadat,2,0))))</f>
        <v>0</v>
      </c>
      <c r="AN18" s="682">
        <f>'CH01'!AO18+SUMPRODUCT((DVHC=AN$5)*(madatNC=$C18)*(namkh=$D$1)*(Dientich_NC))-SUMPRODUCT((DVHC=AN$5)*(namkh=$D$1)*(INDEX(NC_giam,,HLOOKUP($C18,COLMadat,2,0))))</f>
        <v>0</v>
      </c>
      <c r="AO18" s="33"/>
    </row>
    <row r="19" spans="1:41">
      <c r="A19" s="676" t="str">
        <f>'CH01'!A19</f>
        <v>1.7</v>
      </c>
      <c r="B19" s="676" t="str">
        <f>'CH01'!B19</f>
        <v>Đất nuôi trồng thủy sản</v>
      </c>
      <c r="C19" s="677" t="str">
        <f>'CH01'!C19</f>
        <v>NTS</v>
      </c>
      <c r="D19" s="678">
        <f>SUM(E19:AN19)</f>
        <v>41.511399999999995</v>
      </c>
      <c r="E19" s="678">
        <f>SUMIFS('NhuCau (THU HỒI)'!$S$4:$S$603,'NhuCau (THU HỒI)'!$I$4:$I$603,'CH19'!E$5,'NhuCau (THU HỒI)'!$C$4:$C$603,"X")</f>
        <v>1.49</v>
      </c>
      <c r="F19" s="678">
        <f>SUMIFS('NhuCau (THU HỒI)'!$S$4:$S$603,'NhuCau (THU HỒI)'!$I$4:$I$603,'CH19'!F$5,'NhuCau (THU HỒI)'!$C$4:$C$603,"X")</f>
        <v>2.39</v>
      </c>
      <c r="G19" s="678">
        <f>SUMIFS('NhuCau (THU HỒI)'!$S$4:$S$603,'NhuCau (THU HỒI)'!$I$4:$I$603,'CH19'!G$5,'NhuCau (THU HỒI)'!$C$4:$C$603,"X")</f>
        <v>0.30000000000000004</v>
      </c>
      <c r="H19" s="678">
        <f>SUMIFS('NhuCau (THU HỒI)'!$S$4:$S$603,'NhuCau (THU HỒI)'!$I$4:$I$603,'CH19'!H$5,'NhuCau (THU HỒI)'!$C$4:$C$603,"X")</f>
        <v>0</v>
      </c>
      <c r="I19" s="678">
        <f>SUMIFS('NhuCau (THU HỒI)'!$S$4:$S$603,'NhuCau (THU HỒI)'!$I$4:$I$603,'CH19'!I$5,'NhuCau (THU HỒI)'!$C$4:$C$603,"X")</f>
        <v>1.02</v>
      </c>
      <c r="J19" s="678">
        <f>SUMIFS('NhuCau (THU HỒI)'!$S$4:$S$603,'NhuCau (THU HỒI)'!$I$4:$I$603,'CH19'!J$5,'NhuCau (THU HỒI)'!$C$4:$C$603,"X")</f>
        <v>0.1</v>
      </c>
      <c r="K19" s="678">
        <f>SUMIFS('NhuCau (THU HỒI)'!$S$4:$S$603,'NhuCau (THU HỒI)'!$I$4:$I$603,'CH19'!K$5,'NhuCau (THU HỒI)'!$C$4:$C$603,"X")</f>
        <v>3.14</v>
      </c>
      <c r="L19" s="678">
        <f>SUMIFS('NhuCau (THU HỒI)'!$S$4:$S$603,'NhuCau (THU HỒI)'!$I$4:$I$603,'CH19'!L$5,'NhuCau (THU HỒI)'!$C$4:$C$603,"X")</f>
        <v>5.29</v>
      </c>
      <c r="M19" s="678">
        <f>SUMIFS('NhuCau (THU HỒI)'!$S$4:$S$603,'NhuCau (THU HỒI)'!$I$4:$I$603,'CH19'!M$5,'NhuCau (THU HỒI)'!$C$4:$C$603,"X")</f>
        <v>4.05</v>
      </c>
      <c r="N19" s="678">
        <f>SUMIFS('NhuCau (THU HỒI)'!$S$4:$S$603,'NhuCau (THU HỒI)'!$I$4:$I$603,'CH19'!N$5,'NhuCau (THU HỒI)'!$C$4:$C$603,"X")</f>
        <v>2.14</v>
      </c>
      <c r="O19" s="678">
        <f>SUMIFS('NhuCau (THU HỒI)'!$S$4:$S$603,'NhuCau (THU HỒI)'!$I$4:$I$603,'CH19'!O$5,'NhuCau (THU HỒI)'!$C$4:$C$603,"X")</f>
        <v>1.3</v>
      </c>
      <c r="P19" s="678">
        <f>SUMIFS('NhuCau (THU HỒI)'!$S$4:$S$603,'NhuCau (THU HỒI)'!$I$4:$I$603,'CH19'!P$5,'NhuCau (THU HỒI)'!$C$4:$C$603,"X")</f>
        <v>0.8600000000000001</v>
      </c>
      <c r="Q19" s="678">
        <f>SUMIFS('NhuCau (THU HỒI)'!$S$4:$S$603,'NhuCau (THU HỒI)'!$I$4:$I$603,'CH19'!Q$5,'NhuCau (THU HỒI)'!$C$4:$C$603,"X")</f>
        <v>10.731399999999999</v>
      </c>
      <c r="R19" s="678">
        <f>SUMIFS('NhuCau (THU HỒI)'!$S$4:$S$603,'NhuCau (THU HỒI)'!$I$4:$I$603,'CH19'!R$5,'NhuCau (THU HỒI)'!$C$4:$C$603,"X")</f>
        <v>0</v>
      </c>
      <c r="S19" s="678">
        <f>SUMIFS('NhuCau (THU HỒI)'!$S$4:$S$603,'NhuCau (THU HỒI)'!$I$4:$I$603,'CH19'!S$5,'NhuCau (THU HỒI)'!$C$4:$C$603,"X")</f>
        <v>8.6999999999999993</v>
      </c>
      <c r="T19" s="678">
        <f>SUMIFS('NhuCau (THU HỒI)'!$S$4:$S$603,'NhuCau (THU HỒI)'!$I$4:$I$603,'CH19'!T$5,'NhuCau (THU HỒI)'!$C$4:$C$603,"X")</f>
        <v>0</v>
      </c>
      <c r="U19" s="678"/>
      <c r="V19" s="678">
        <f>'CH01'!W19+SUMPRODUCT((DVHC=V$5)*(madatNC=$C19)*(namkh=$D$1)*(Dientich_NC))-SUMPRODUCT((DVHC=V$5)*(namkh=$D$1)*(INDEX(NC_giam,,HLOOKUP($C19,COLMadat,2,0))))</f>
        <v>0</v>
      </c>
      <c r="W19" s="678">
        <f>'CH01'!X19+SUMPRODUCT((DVHC=W$5)*(madatNC=$C19)*(namkh=$D$1)*(Dientich_NC))-SUMPRODUCT((DVHC=W$5)*(namkh=$D$1)*(INDEX(NC_giam,,HLOOKUP($C19,COLMadat,2,0))))</f>
        <v>0</v>
      </c>
      <c r="X19" s="678">
        <f>'CH01'!Y19+SUMPRODUCT((DVHC=X$5)*(madatNC=$C19)*(namkh=$D$1)*(Dientich_NC))-SUMPRODUCT((DVHC=X$5)*(namkh=$D$1)*(INDEX(NC_giam,,HLOOKUP($C19,COLMadat,2,0))))</f>
        <v>0</v>
      </c>
      <c r="Y19" s="678">
        <f>'CH01'!Z19+SUMPRODUCT((DVHC=Y$5)*(madatNC=$C19)*(namkh=$D$1)*(Dientich_NC))-SUMPRODUCT((DVHC=Y$5)*(namkh=$D$1)*(INDEX(NC_giam,,HLOOKUP($C19,COLMadat,2,0))))</f>
        <v>0</v>
      </c>
      <c r="Z19" s="678">
        <f>'CH01'!AA19+SUMPRODUCT((DVHC=Z$5)*(madatNC=$C19)*(namkh=$D$1)*(Dientich_NC))-SUMPRODUCT((DVHC=Z$5)*(namkh=$D$1)*(INDEX(NC_giam,,HLOOKUP($C19,COLMadat,2,0))))</f>
        <v>0</v>
      </c>
      <c r="AA19" s="678">
        <f>'CH01'!AB19+SUMPRODUCT((DVHC=AA$5)*(madatNC=$C19)*(namkh=$D$1)*(Dientich_NC))-SUMPRODUCT((DVHC=AA$5)*(namkh=$D$1)*(INDEX(NC_giam,,HLOOKUP($C19,COLMadat,2,0))))</f>
        <v>0</v>
      </c>
      <c r="AB19" s="678">
        <f>'CH01'!AC19+SUMPRODUCT((DVHC=AB$5)*(madatNC=$C19)*(namkh=$D$1)*(Dientich_NC))-SUMPRODUCT((DVHC=AB$5)*(namkh=$D$1)*(INDEX(NC_giam,,HLOOKUP($C19,COLMadat,2,0))))</f>
        <v>0</v>
      </c>
      <c r="AC19" s="678">
        <f>'CH01'!AD19+SUMPRODUCT((DVHC=AC$5)*(madatNC=$C19)*(namkh=$D$1)*(Dientich_NC))-SUMPRODUCT((DVHC=AC$5)*(namkh=$D$1)*(INDEX(NC_giam,,HLOOKUP($C19,COLMadat,2,0))))</f>
        <v>0</v>
      </c>
      <c r="AD19" s="678">
        <f>'CH01'!AE19+SUMPRODUCT((DVHC=AD$5)*(madatNC=$C19)*(namkh=$D$1)*(Dientich_NC))-SUMPRODUCT((DVHC=AD$5)*(namkh=$D$1)*(INDEX(NC_giam,,HLOOKUP($C19,COLMadat,2,0))))</f>
        <v>0</v>
      </c>
      <c r="AE19" s="678">
        <f>'CH01'!AF19+SUMPRODUCT((DVHC=AE$5)*(madatNC=$C19)*(namkh=$D$1)*(Dientich_NC))-SUMPRODUCT((DVHC=AE$5)*(namkh=$D$1)*(INDEX(NC_giam,,HLOOKUP($C19,COLMadat,2,0))))</f>
        <v>0</v>
      </c>
      <c r="AF19" s="678">
        <f>'CH01'!AG19+SUMPRODUCT((DVHC=AF$5)*(madatNC=$C19)*(namkh=$D$1)*(Dientich_NC))-SUMPRODUCT((DVHC=AF$5)*(namkh=$D$1)*(INDEX(NC_giam,,HLOOKUP($C19,COLMadat,2,0))))</f>
        <v>0</v>
      </c>
      <c r="AG19" s="678">
        <f>'CH01'!AH19+SUMPRODUCT((DVHC=AG$5)*(madatNC=$C19)*(namkh=$D$1)*(Dientich_NC))-SUMPRODUCT((DVHC=AG$5)*(namkh=$D$1)*(INDEX(NC_giam,,HLOOKUP($C19,COLMadat,2,0))))</f>
        <v>0</v>
      </c>
      <c r="AH19" s="678">
        <f>'CH01'!AI19+SUMPRODUCT((DVHC=AH$5)*(madatNC=$C19)*(namkh=$D$1)*(Dientich_NC))-SUMPRODUCT((DVHC=AH$5)*(namkh=$D$1)*(INDEX(NC_giam,,HLOOKUP($C19,COLMadat,2,0))))</f>
        <v>0</v>
      </c>
      <c r="AI19" s="678">
        <f>'CH01'!AJ19+SUMPRODUCT((DVHC=AI$5)*(madatNC=$C19)*(namkh=$D$1)*(Dientich_NC))-SUMPRODUCT((DVHC=AI$5)*(namkh=$D$1)*(INDEX(NC_giam,,HLOOKUP($C19,COLMadat,2,0))))</f>
        <v>0</v>
      </c>
      <c r="AJ19" s="678">
        <f>'CH01'!AK19+SUMPRODUCT((DVHC=AJ$5)*(madatNC=$C19)*(namkh=$D$1)*(Dientich_NC))-SUMPRODUCT((DVHC=AJ$5)*(namkh=$D$1)*(INDEX(NC_giam,,HLOOKUP($C19,COLMadat,2,0))))</f>
        <v>0</v>
      </c>
      <c r="AK19" s="678">
        <f>'CH01'!AL19+SUMPRODUCT((DVHC=AK$5)*(madatNC=$C19)*(namkh=$D$1)*(Dientich_NC))-SUMPRODUCT((DVHC=AK$5)*(namkh=$D$1)*(INDEX(NC_giam,,HLOOKUP($C19,COLMadat,2,0))))</f>
        <v>0</v>
      </c>
      <c r="AL19" s="678">
        <f>'CH01'!AM19+SUMPRODUCT((DVHC=AL$5)*(madatNC=$C19)*(namkh=$D$1)*(Dientich_NC))-SUMPRODUCT((DVHC=AL$5)*(namkh=$D$1)*(INDEX(NC_giam,,HLOOKUP($C19,COLMadat,2,0))))</f>
        <v>0</v>
      </c>
      <c r="AM19" s="678">
        <f>'CH01'!AN19+SUMPRODUCT((DVHC=AM$5)*(madatNC=$C19)*(namkh=$D$1)*(Dientich_NC))-SUMPRODUCT((DVHC=AM$5)*(namkh=$D$1)*(INDEX(NC_giam,,HLOOKUP($C19,COLMadat,2,0))))</f>
        <v>0</v>
      </c>
      <c r="AN19" s="678">
        <f>'CH01'!AO19+SUMPRODUCT((DVHC=AN$5)*(madatNC=$C19)*(namkh=$D$1)*(Dientich_NC))-SUMPRODUCT((DVHC=AN$5)*(namkh=$D$1)*(INDEX(NC_giam,,HLOOKUP($C19,COLMadat,2,0))))</f>
        <v>0</v>
      </c>
      <c r="AO19" s="32"/>
    </row>
    <row r="20" spans="1:41">
      <c r="A20" s="676" t="str">
        <f>'CH01'!A20</f>
        <v>1.8</v>
      </c>
      <c r="B20" s="676" t="str">
        <f>'CH01'!B20</f>
        <v>Đất chăn nuôi tập trung</v>
      </c>
      <c r="C20" s="677" t="str">
        <f>'CH01'!C20</f>
        <v>CNT</v>
      </c>
      <c r="D20" s="678">
        <f>SUM(E20:AN20)</f>
        <v>0</v>
      </c>
      <c r="E20" s="678">
        <f>SUMIFS('NhuCau (THU HỒI)'!$Q$4:$Q$603,'NhuCau (THU HỒI)'!$I$4:$I$603,'CH19'!E$5,'NhuCau (THU HỒI)'!$C$4:$C$603,"X")</f>
        <v>0</v>
      </c>
      <c r="F20" s="678"/>
      <c r="G20" s="678"/>
      <c r="H20" s="678"/>
      <c r="I20" s="678"/>
      <c r="J20" s="678"/>
      <c r="K20" s="678"/>
      <c r="L20" s="678"/>
      <c r="M20" s="678"/>
      <c r="N20" s="678"/>
      <c r="O20" s="678"/>
      <c r="P20" s="678"/>
      <c r="Q20" s="678"/>
      <c r="R20" s="678"/>
      <c r="S20" s="678"/>
      <c r="T20" s="678"/>
      <c r="U20" s="678"/>
      <c r="V20" s="678">
        <f>'CH01'!W20+SUMPRODUCT((DVHC=V$5)*(madatNC=$C20)*(namkh=$D$1)*(Dientich_NC))-SUMPRODUCT((DVHC=V$5)*(namkh=$D$1)*(INDEX(NC_giam,,HLOOKUP($C20,COLMadat,2,0))))</f>
        <v>0</v>
      </c>
      <c r="W20" s="678">
        <f>'CH01'!X20+SUMPRODUCT((DVHC=W$5)*(madatNC=$C20)*(namkh=$D$1)*(Dientich_NC))-SUMPRODUCT((DVHC=W$5)*(namkh=$D$1)*(INDEX(NC_giam,,HLOOKUP($C20,COLMadat,2,0))))</f>
        <v>0</v>
      </c>
      <c r="X20" s="678">
        <f>'CH01'!Y20+SUMPRODUCT((DVHC=X$5)*(madatNC=$C20)*(namkh=$D$1)*(Dientich_NC))-SUMPRODUCT((DVHC=X$5)*(namkh=$D$1)*(INDEX(NC_giam,,HLOOKUP($C20,COLMadat,2,0))))</f>
        <v>0</v>
      </c>
      <c r="Y20" s="678">
        <f>'CH01'!Z20+SUMPRODUCT((DVHC=Y$5)*(madatNC=$C20)*(namkh=$D$1)*(Dientich_NC))-SUMPRODUCT((DVHC=Y$5)*(namkh=$D$1)*(INDEX(NC_giam,,HLOOKUP($C20,COLMadat,2,0))))</f>
        <v>0</v>
      </c>
      <c r="Z20" s="678">
        <f>'CH01'!AA20+SUMPRODUCT((DVHC=Z$5)*(madatNC=$C20)*(namkh=$D$1)*(Dientich_NC))-SUMPRODUCT((DVHC=Z$5)*(namkh=$D$1)*(INDEX(NC_giam,,HLOOKUP($C20,COLMadat,2,0))))</f>
        <v>0</v>
      </c>
      <c r="AA20" s="678">
        <f>'CH01'!AB20+SUMPRODUCT((DVHC=AA$5)*(madatNC=$C20)*(namkh=$D$1)*(Dientich_NC))-SUMPRODUCT((DVHC=AA$5)*(namkh=$D$1)*(INDEX(NC_giam,,HLOOKUP($C20,COLMadat,2,0))))</f>
        <v>0</v>
      </c>
      <c r="AB20" s="678">
        <f>'CH01'!AC20+SUMPRODUCT((DVHC=AB$5)*(madatNC=$C20)*(namkh=$D$1)*(Dientich_NC))-SUMPRODUCT((DVHC=AB$5)*(namkh=$D$1)*(INDEX(NC_giam,,HLOOKUP($C20,COLMadat,2,0))))</f>
        <v>0</v>
      </c>
      <c r="AC20" s="678">
        <f>'CH01'!AD20+SUMPRODUCT((DVHC=AC$5)*(madatNC=$C20)*(namkh=$D$1)*(Dientich_NC))-SUMPRODUCT((DVHC=AC$5)*(namkh=$D$1)*(INDEX(NC_giam,,HLOOKUP($C20,COLMadat,2,0))))</f>
        <v>0</v>
      </c>
      <c r="AD20" s="678">
        <f>'CH01'!AE20+SUMPRODUCT((DVHC=AD$5)*(madatNC=$C20)*(namkh=$D$1)*(Dientich_NC))-SUMPRODUCT((DVHC=AD$5)*(namkh=$D$1)*(INDEX(NC_giam,,HLOOKUP($C20,COLMadat,2,0))))</f>
        <v>0</v>
      </c>
      <c r="AE20" s="678">
        <f>'CH01'!AF20+SUMPRODUCT((DVHC=AE$5)*(madatNC=$C20)*(namkh=$D$1)*(Dientich_NC))-SUMPRODUCT((DVHC=AE$5)*(namkh=$D$1)*(INDEX(NC_giam,,HLOOKUP($C20,COLMadat,2,0))))</f>
        <v>0</v>
      </c>
      <c r="AF20" s="678">
        <f>'CH01'!AG20+SUMPRODUCT((DVHC=AF$5)*(madatNC=$C20)*(namkh=$D$1)*(Dientich_NC))-SUMPRODUCT((DVHC=AF$5)*(namkh=$D$1)*(INDEX(NC_giam,,HLOOKUP($C20,COLMadat,2,0))))</f>
        <v>0</v>
      </c>
      <c r="AG20" s="678">
        <f>'CH01'!AH20+SUMPRODUCT((DVHC=AG$5)*(madatNC=$C20)*(namkh=$D$1)*(Dientich_NC))-SUMPRODUCT((DVHC=AG$5)*(namkh=$D$1)*(INDEX(NC_giam,,HLOOKUP($C20,COLMadat,2,0))))</f>
        <v>0</v>
      </c>
      <c r="AH20" s="678">
        <f>'CH01'!AI20+SUMPRODUCT((DVHC=AH$5)*(madatNC=$C20)*(namkh=$D$1)*(Dientich_NC))-SUMPRODUCT((DVHC=AH$5)*(namkh=$D$1)*(INDEX(NC_giam,,HLOOKUP($C20,COLMadat,2,0))))</f>
        <v>0</v>
      </c>
      <c r="AI20" s="678">
        <f>'CH01'!AJ20+SUMPRODUCT((DVHC=AI$5)*(madatNC=$C20)*(namkh=$D$1)*(Dientich_NC))-SUMPRODUCT((DVHC=AI$5)*(namkh=$D$1)*(INDEX(NC_giam,,HLOOKUP($C20,COLMadat,2,0))))</f>
        <v>0</v>
      </c>
      <c r="AJ20" s="678">
        <f>'CH01'!AK20+SUMPRODUCT((DVHC=AJ$5)*(madatNC=$C20)*(namkh=$D$1)*(Dientich_NC))-SUMPRODUCT((DVHC=AJ$5)*(namkh=$D$1)*(INDEX(NC_giam,,HLOOKUP($C20,COLMadat,2,0))))</f>
        <v>0</v>
      </c>
      <c r="AK20" s="678">
        <f>'CH01'!AL20+SUMPRODUCT((DVHC=AK$5)*(madatNC=$C20)*(namkh=$D$1)*(Dientich_NC))-SUMPRODUCT((DVHC=AK$5)*(namkh=$D$1)*(INDEX(NC_giam,,HLOOKUP($C20,COLMadat,2,0))))</f>
        <v>0</v>
      </c>
      <c r="AL20" s="678">
        <f>'CH01'!AM20+SUMPRODUCT((DVHC=AL$5)*(madatNC=$C20)*(namkh=$D$1)*(Dientich_NC))-SUMPRODUCT((DVHC=AL$5)*(namkh=$D$1)*(INDEX(NC_giam,,HLOOKUP($C20,COLMadat,2,0))))</f>
        <v>0</v>
      </c>
      <c r="AM20" s="678">
        <f>'CH01'!AN20+SUMPRODUCT((DVHC=AM$5)*(madatNC=$C20)*(namkh=$D$1)*(Dientich_NC))-SUMPRODUCT((DVHC=AM$5)*(namkh=$D$1)*(INDEX(NC_giam,,HLOOKUP($C20,COLMadat,2,0))))</f>
        <v>0</v>
      </c>
      <c r="AN20" s="678">
        <f>'CH01'!AO20+SUMPRODUCT((DVHC=AN$5)*(madatNC=$C20)*(namkh=$D$1)*(Dientich_NC))-SUMPRODUCT((DVHC=AN$5)*(namkh=$D$1)*(INDEX(NC_giam,,HLOOKUP($C20,COLMadat,2,0))))</f>
        <v>0</v>
      </c>
      <c r="AO20" s="32"/>
    </row>
    <row r="21" spans="1:41">
      <c r="A21" s="676" t="str">
        <f>'CH01'!A21</f>
        <v>1.9</v>
      </c>
      <c r="B21" s="676" t="str">
        <f>'CH01'!B21</f>
        <v>Đất làm muối</v>
      </c>
      <c r="C21" s="677" t="str">
        <f>'CH01'!C21</f>
        <v>LMU</v>
      </c>
      <c r="D21" s="678">
        <f>SUM(E21:AN21)</f>
        <v>0</v>
      </c>
      <c r="E21" s="678">
        <f>SUMIFS('NhuCau (THU HỒI)'!$Q$4:$Q$603,'NhuCau (THU HỒI)'!$I$4:$I$603,'CH19'!E$5,'NhuCau (THU HỒI)'!$C$4:$C$603,"X")</f>
        <v>0</v>
      </c>
      <c r="F21" s="678"/>
      <c r="G21" s="678"/>
      <c r="H21" s="678"/>
      <c r="I21" s="678"/>
      <c r="J21" s="678"/>
      <c r="K21" s="678"/>
      <c r="L21" s="678"/>
      <c r="M21" s="678"/>
      <c r="N21" s="678"/>
      <c r="O21" s="678"/>
      <c r="P21" s="678"/>
      <c r="Q21" s="678"/>
      <c r="R21" s="678"/>
      <c r="S21" s="678"/>
      <c r="T21" s="678"/>
      <c r="U21" s="678"/>
      <c r="V21" s="678">
        <f>'CH01'!W21+SUMPRODUCT((DVHC=V$5)*(madatNC=$C21)*(namkh=$D$1)*(Dientich_NC))-SUMPRODUCT((DVHC=V$5)*(namkh=$D$1)*(INDEX(NC_giam,,HLOOKUP($C21,COLMadat,2,0))))</f>
        <v>0</v>
      </c>
      <c r="W21" s="678">
        <f>'CH01'!X21+SUMPRODUCT((DVHC=W$5)*(madatNC=$C21)*(namkh=$D$1)*(Dientich_NC))-SUMPRODUCT((DVHC=W$5)*(namkh=$D$1)*(INDEX(NC_giam,,HLOOKUP($C21,COLMadat,2,0))))</f>
        <v>0</v>
      </c>
      <c r="X21" s="678">
        <f>'CH01'!Y21+SUMPRODUCT((DVHC=X$5)*(madatNC=$C21)*(namkh=$D$1)*(Dientich_NC))-SUMPRODUCT((DVHC=X$5)*(namkh=$D$1)*(INDEX(NC_giam,,HLOOKUP($C21,COLMadat,2,0))))</f>
        <v>0</v>
      </c>
      <c r="Y21" s="678">
        <f>'CH01'!Z21+SUMPRODUCT((DVHC=Y$5)*(madatNC=$C21)*(namkh=$D$1)*(Dientich_NC))-SUMPRODUCT((DVHC=Y$5)*(namkh=$D$1)*(INDEX(NC_giam,,HLOOKUP($C21,COLMadat,2,0))))</f>
        <v>0</v>
      </c>
      <c r="Z21" s="678">
        <f>'CH01'!AA21+SUMPRODUCT((DVHC=Z$5)*(madatNC=$C21)*(namkh=$D$1)*(Dientich_NC))-SUMPRODUCT((DVHC=Z$5)*(namkh=$D$1)*(INDEX(NC_giam,,HLOOKUP($C21,COLMadat,2,0))))</f>
        <v>0</v>
      </c>
      <c r="AA21" s="678">
        <f>'CH01'!AB21+SUMPRODUCT((DVHC=AA$5)*(madatNC=$C21)*(namkh=$D$1)*(Dientich_NC))-SUMPRODUCT((DVHC=AA$5)*(namkh=$D$1)*(INDEX(NC_giam,,HLOOKUP($C21,COLMadat,2,0))))</f>
        <v>0</v>
      </c>
      <c r="AB21" s="678">
        <f>'CH01'!AC21+SUMPRODUCT((DVHC=AB$5)*(madatNC=$C21)*(namkh=$D$1)*(Dientich_NC))-SUMPRODUCT((DVHC=AB$5)*(namkh=$D$1)*(INDEX(NC_giam,,HLOOKUP($C21,COLMadat,2,0))))</f>
        <v>0</v>
      </c>
      <c r="AC21" s="678">
        <f>'CH01'!AD21+SUMPRODUCT((DVHC=AC$5)*(madatNC=$C21)*(namkh=$D$1)*(Dientich_NC))-SUMPRODUCT((DVHC=AC$5)*(namkh=$D$1)*(INDEX(NC_giam,,HLOOKUP($C21,COLMadat,2,0))))</f>
        <v>0</v>
      </c>
      <c r="AD21" s="678">
        <f>'CH01'!AE21+SUMPRODUCT((DVHC=AD$5)*(madatNC=$C21)*(namkh=$D$1)*(Dientich_NC))-SUMPRODUCT((DVHC=AD$5)*(namkh=$D$1)*(INDEX(NC_giam,,HLOOKUP($C21,COLMadat,2,0))))</f>
        <v>0</v>
      </c>
      <c r="AE21" s="678">
        <f>'CH01'!AF21+SUMPRODUCT((DVHC=AE$5)*(madatNC=$C21)*(namkh=$D$1)*(Dientich_NC))-SUMPRODUCT((DVHC=AE$5)*(namkh=$D$1)*(INDEX(NC_giam,,HLOOKUP($C21,COLMadat,2,0))))</f>
        <v>0</v>
      </c>
      <c r="AF21" s="678">
        <f>'CH01'!AG21+SUMPRODUCT((DVHC=AF$5)*(madatNC=$C21)*(namkh=$D$1)*(Dientich_NC))-SUMPRODUCT((DVHC=AF$5)*(namkh=$D$1)*(INDEX(NC_giam,,HLOOKUP($C21,COLMadat,2,0))))</f>
        <v>0</v>
      </c>
      <c r="AG21" s="678">
        <f>'CH01'!AH21+SUMPRODUCT((DVHC=AG$5)*(madatNC=$C21)*(namkh=$D$1)*(Dientich_NC))-SUMPRODUCT((DVHC=AG$5)*(namkh=$D$1)*(INDEX(NC_giam,,HLOOKUP($C21,COLMadat,2,0))))</f>
        <v>0</v>
      </c>
      <c r="AH21" s="678">
        <f>'CH01'!AI21+SUMPRODUCT((DVHC=AH$5)*(madatNC=$C21)*(namkh=$D$1)*(Dientich_NC))-SUMPRODUCT((DVHC=AH$5)*(namkh=$D$1)*(INDEX(NC_giam,,HLOOKUP($C21,COLMadat,2,0))))</f>
        <v>0</v>
      </c>
      <c r="AI21" s="678">
        <f>'CH01'!AJ21+SUMPRODUCT((DVHC=AI$5)*(madatNC=$C21)*(namkh=$D$1)*(Dientich_NC))-SUMPRODUCT((DVHC=AI$5)*(namkh=$D$1)*(INDEX(NC_giam,,HLOOKUP($C21,COLMadat,2,0))))</f>
        <v>0</v>
      </c>
      <c r="AJ21" s="678">
        <f>'CH01'!AK21+SUMPRODUCT((DVHC=AJ$5)*(madatNC=$C21)*(namkh=$D$1)*(Dientich_NC))-SUMPRODUCT((DVHC=AJ$5)*(namkh=$D$1)*(INDEX(NC_giam,,HLOOKUP($C21,COLMadat,2,0))))</f>
        <v>0</v>
      </c>
      <c r="AK21" s="678">
        <f>'CH01'!AL21+SUMPRODUCT((DVHC=AK$5)*(madatNC=$C21)*(namkh=$D$1)*(Dientich_NC))-SUMPRODUCT((DVHC=AK$5)*(namkh=$D$1)*(INDEX(NC_giam,,HLOOKUP($C21,COLMadat,2,0))))</f>
        <v>0</v>
      </c>
      <c r="AL21" s="678">
        <f>'CH01'!AM21+SUMPRODUCT((DVHC=AL$5)*(madatNC=$C21)*(namkh=$D$1)*(Dientich_NC))-SUMPRODUCT((DVHC=AL$5)*(namkh=$D$1)*(INDEX(NC_giam,,HLOOKUP($C21,COLMadat,2,0))))</f>
        <v>0</v>
      </c>
      <c r="AM21" s="678">
        <f>'CH01'!AN21+SUMPRODUCT((DVHC=AM$5)*(madatNC=$C21)*(namkh=$D$1)*(Dientich_NC))-SUMPRODUCT((DVHC=AM$5)*(namkh=$D$1)*(INDEX(NC_giam,,HLOOKUP($C21,COLMadat,2,0))))</f>
        <v>0</v>
      </c>
      <c r="AN21" s="678">
        <f>'CH01'!AO21+SUMPRODUCT((DVHC=AN$5)*(madatNC=$C21)*(namkh=$D$1)*(Dientich_NC))-SUMPRODUCT((DVHC=AN$5)*(namkh=$D$1)*(INDEX(NC_giam,,HLOOKUP($C21,COLMadat,2,0))))</f>
        <v>0</v>
      </c>
      <c r="AO21" s="32"/>
    </row>
    <row r="22" spans="1:41">
      <c r="A22" s="676" t="str">
        <f>'CH01'!A22</f>
        <v>1.10</v>
      </c>
      <c r="B22" s="676" t="str">
        <f>'CH01'!B22</f>
        <v>Đất nông nghiệp khác</v>
      </c>
      <c r="C22" s="677" t="str">
        <f>'CH01'!C22</f>
        <v>NKH</v>
      </c>
      <c r="D22" s="678">
        <f>SUM(E22:AN22)</f>
        <v>0</v>
      </c>
      <c r="E22" s="678">
        <f>SUMIFS('NhuCau (THU HỒI)'!$Q$4:$Q$603,'NhuCau (THU HỒI)'!$I$4:$I$603,'CH19'!E$5,'NhuCau (THU HỒI)'!$C$4:$C$603,"X")</f>
        <v>0</v>
      </c>
      <c r="F22" s="678"/>
      <c r="G22" s="678"/>
      <c r="H22" s="678"/>
      <c r="I22" s="678"/>
      <c r="J22" s="678"/>
      <c r="K22" s="678"/>
      <c r="L22" s="678"/>
      <c r="M22" s="678"/>
      <c r="N22" s="678"/>
      <c r="O22" s="678"/>
      <c r="P22" s="678"/>
      <c r="Q22" s="678"/>
      <c r="R22" s="678"/>
      <c r="S22" s="678"/>
      <c r="T22" s="678"/>
      <c r="U22" s="678"/>
      <c r="V22" s="678">
        <f>'CH01'!W22+SUMPRODUCT((DVHC=V$5)*(madatNC=$C22)*(namkh=$D$1)*(Dientich_NC))-SUMPRODUCT((DVHC=V$5)*(namkh=$D$1)*(INDEX(NC_giam,,HLOOKUP($C22,COLMadat,2,0))))</f>
        <v>0</v>
      </c>
      <c r="W22" s="678">
        <f>'CH01'!X22+SUMPRODUCT((DVHC=W$5)*(madatNC=$C22)*(namkh=$D$1)*(Dientich_NC))-SUMPRODUCT((DVHC=W$5)*(namkh=$D$1)*(INDEX(NC_giam,,HLOOKUP($C22,COLMadat,2,0))))</f>
        <v>0</v>
      </c>
      <c r="X22" s="678">
        <f>'CH01'!Y22+SUMPRODUCT((DVHC=X$5)*(madatNC=$C22)*(namkh=$D$1)*(Dientich_NC))-SUMPRODUCT((DVHC=X$5)*(namkh=$D$1)*(INDEX(NC_giam,,HLOOKUP($C22,COLMadat,2,0))))</f>
        <v>0</v>
      </c>
      <c r="Y22" s="678">
        <f>'CH01'!Z22+SUMPRODUCT((DVHC=Y$5)*(madatNC=$C22)*(namkh=$D$1)*(Dientich_NC))-SUMPRODUCT((DVHC=Y$5)*(namkh=$D$1)*(INDEX(NC_giam,,HLOOKUP($C22,COLMadat,2,0))))</f>
        <v>0</v>
      </c>
      <c r="Z22" s="678">
        <f>'CH01'!AA22+SUMPRODUCT((DVHC=Z$5)*(madatNC=$C22)*(namkh=$D$1)*(Dientich_NC))-SUMPRODUCT((DVHC=Z$5)*(namkh=$D$1)*(INDEX(NC_giam,,HLOOKUP($C22,COLMadat,2,0))))</f>
        <v>0</v>
      </c>
      <c r="AA22" s="678">
        <f>'CH01'!AB22+SUMPRODUCT((DVHC=AA$5)*(madatNC=$C22)*(namkh=$D$1)*(Dientich_NC))-SUMPRODUCT((DVHC=AA$5)*(namkh=$D$1)*(INDEX(NC_giam,,HLOOKUP($C22,COLMadat,2,0))))</f>
        <v>0</v>
      </c>
      <c r="AB22" s="678">
        <f>'CH01'!AC22+SUMPRODUCT((DVHC=AB$5)*(madatNC=$C22)*(namkh=$D$1)*(Dientich_NC))-SUMPRODUCT((DVHC=AB$5)*(namkh=$D$1)*(INDEX(NC_giam,,HLOOKUP($C22,COLMadat,2,0))))</f>
        <v>0</v>
      </c>
      <c r="AC22" s="678">
        <f>'CH01'!AD22+SUMPRODUCT((DVHC=AC$5)*(madatNC=$C22)*(namkh=$D$1)*(Dientich_NC))-SUMPRODUCT((DVHC=AC$5)*(namkh=$D$1)*(INDEX(NC_giam,,HLOOKUP($C22,COLMadat,2,0))))</f>
        <v>0</v>
      </c>
      <c r="AD22" s="678">
        <f>'CH01'!AE22+SUMPRODUCT((DVHC=AD$5)*(madatNC=$C22)*(namkh=$D$1)*(Dientich_NC))-SUMPRODUCT((DVHC=AD$5)*(namkh=$D$1)*(INDEX(NC_giam,,HLOOKUP($C22,COLMadat,2,0))))</f>
        <v>0</v>
      </c>
      <c r="AE22" s="678">
        <f>'CH01'!AF22+SUMPRODUCT((DVHC=AE$5)*(madatNC=$C22)*(namkh=$D$1)*(Dientich_NC))-SUMPRODUCT((DVHC=AE$5)*(namkh=$D$1)*(INDEX(NC_giam,,HLOOKUP($C22,COLMadat,2,0))))</f>
        <v>0</v>
      </c>
      <c r="AF22" s="678">
        <f>'CH01'!AG22+SUMPRODUCT((DVHC=AF$5)*(madatNC=$C22)*(namkh=$D$1)*(Dientich_NC))-SUMPRODUCT((DVHC=AF$5)*(namkh=$D$1)*(INDEX(NC_giam,,HLOOKUP($C22,COLMadat,2,0))))</f>
        <v>0</v>
      </c>
      <c r="AG22" s="678">
        <f>'CH01'!AH22+SUMPRODUCT((DVHC=AG$5)*(madatNC=$C22)*(namkh=$D$1)*(Dientich_NC))-SUMPRODUCT((DVHC=AG$5)*(namkh=$D$1)*(INDEX(NC_giam,,HLOOKUP($C22,COLMadat,2,0))))</f>
        <v>0</v>
      </c>
      <c r="AH22" s="678">
        <f>'CH01'!AI22+SUMPRODUCT((DVHC=AH$5)*(madatNC=$C22)*(namkh=$D$1)*(Dientich_NC))-SUMPRODUCT((DVHC=AH$5)*(namkh=$D$1)*(INDEX(NC_giam,,HLOOKUP($C22,COLMadat,2,0))))</f>
        <v>0</v>
      </c>
      <c r="AI22" s="678">
        <f>'CH01'!AJ22+SUMPRODUCT((DVHC=AI$5)*(madatNC=$C22)*(namkh=$D$1)*(Dientich_NC))-SUMPRODUCT((DVHC=AI$5)*(namkh=$D$1)*(INDEX(NC_giam,,HLOOKUP($C22,COLMadat,2,0))))</f>
        <v>0</v>
      </c>
      <c r="AJ22" s="678">
        <f>'CH01'!AK22+SUMPRODUCT((DVHC=AJ$5)*(madatNC=$C22)*(namkh=$D$1)*(Dientich_NC))-SUMPRODUCT((DVHC=AJ$5)*(namkh=$D$1)*(INDEX(NC_giam,,HLOOKUP($C22,COLMadat,2,0))))</f>
        <v>0</v>
      </c>
      <c r="AK22" s="678">
        <f>'CH01'!AL22+SUMPRODUCT((DVHC=AK$5)*(madatNC=$C22)*(namkh=$D$1)*(Dientich_NC))-SUMPRODUCT((DVHC=AK$5)*(namkh=$D$1)*(INDEX(NC_giam,,HLOOKUP($C22,COLMadat,2,0))))</f>
        <v>0</v>
      </c>
      <c r="AL22" s="678">
        <f>'CH01'!AM22+SUMPRODUCT((DVHC=AL$5)*(madatNC=$C22)*(namkh=$D$1)*(Dientich_NC))-SUMPRODUCT((DVHC=AL$5)*(namkh=$D$1)*(INDEX(NC_giam,,HLOOKUP($C22,COLMadat,2,0))))</f>
        <v>0</v>
      </c>
      <c r="AM22" s="678">
        <f>'CH01'!AN22+SUMPRODUCT((DVHC=AM$5)*(madatNC=$C22)*(namkh=$D$1)*(Dientich_NC))-SUMPRODUCT((DVHC=AM$5)*(namkh=$D$1)*(INDEX(NC_giam,,HLOOKUP($C22,COLMadat,2,0))))</f>
        <v>0</v>
      </c>
      <c r="AN22" s="678">
        <f>'CH01'!AO22+SUMPRODUCT((DVHC=AN$5)*(madatNC=$C22)*(namkh=$D$1)*(Dientich_NC))-SUMPRODUCT((DVHC=AN$5)*(namkh=$D$1)*(INDEX(NC_giam,,HLOOKUP($C22,COLMadat,2,0))))</f>
        <v>0</v>
      </c>
      <c r="AO22" s="32"/>
    </row>
    <row r="23" spans="1:41" s="12" customFormat="1">
      <c r="A23" s="674">
        <f>'CH01'!A23</f>
        <v>2</v>
      </c>
      <c r="B23" s="674" t="str">
        <f>'CH01'!B23</f>
        <v>Nhóm đất phi nông nghiệp</v>
      </c>
      <c r="C23" s="675" t="str">
        <f>'CH01'!C23</f>
        <v>PNN</v>
      </c>
      <c r="D23" s="673">
        <f>SUM(E23:T23)</f>
        <v>12.63</v>
      </c>
      <c r="E23" s="673">
        <f t="shared" ref="E23:AN23" si="4">E24+E25+E26+E27+E28+E29+E40+E47+E58+E59+E60+E61+E64</f>
        <v>0.2</v>
      </c>
      <c r="F23" s="673">
        <f t="shared" si="4"/>
        <v>0.11</v>
      </c>
      <c r="G23" s="673">
        <f t="shared" si="4"/>
        <v>0.27</v>
      </c>
      <c r="H23" s="673">
        <f t="shared" si="4"/>
        <v>0</v>
      </c>
      <c r="I23" s="673">
        <f t="shared" si="4"/>
        <v>0.7</v>
      </c>
      <c r="J23" s="673">
        <f t="shared" si="4"/>
        <v>0</v>
      </c>
      <c r="K23" s="673">
        <f t="shared" si="4"/>
        <v>1.3</v>
      </c>
      <c r="L23" s="673">
        <f t="shared" si="4"/>
        <v>1.1000000000000001</v>
      </c>
      <c r="M23" s="673">
        <f t="shared" si="4"/>
        <v>1.21</v>
      </c>
      <c r="N23" s="673">
        <f t="shared" si="4"/>
        <v>1.66</v>
      </c>
      <c r="O23" s="673">
        <f t="shared" si="4"/>
        <v>1.44</v>
      </c>
      <c r="P23" s="673">
        <f t="shared" si="4"/>
        <v>1.93</v>
      </c>
      <c r="Q23" s="673">
        <f t="shared" si="4"/>
        <v>0.8</v>
      </c>
      <c r="R23" s="673">
        <f t="shared" si="4"/>
        <v>0</v>
      </c>
      <c r="S23" s="673">
        <f t="shared" si="4"/>
        <v>1.9100000000000001</v>
      </c>
      <c r="T23" s="673">
        <f t="shared" si="4"/>
        <v>0</v>
      </c>
      <c r="U23" s="673" t="e">
        <f t="shared" si="4"/>
        <v>#REF!</v>
      </c>
      <c r="V23" s="673" t="e">
        <f t="shared" si="4"/>
        <v>#REF!</v>
      </c>
      <c r="W23" s="673" t="e">
        <f t="shared" si="4"/>
        <v>#REF!</v>
      </c>
      <c r="X23" s="673" t="e">
        <f t="shared" si="4"/>
        <v>#REF!</v>
      </c>
      <c r="Y23" s="673" t="e">
        <f t="shared" si="4"/>
        <v>#REF!</v>
      </c>
      <c r="Z23" s="673" t="e">
        <f t="shared" si="4"/>
        <v>#REF!</v>
      </c>
      <c r="AA23" s="673" t="e">
        <f t="shared" si="4"/>
        <v>#REF!</v>
      </c>
      <c r="AB23" s="673" t="e">
        <f t="shared" si="4"/>
        <v>#REF!</v>
      </c>
      <c r="AC23" s="673" t="e">
        <f t="shared" si="4"/>
        <v>#REF!</v>
      </c>
      <c r="AD23" s="673" t="e">
        <f t="shared" si="4"/>
        <v>#REF!</v>
      </c>
      <c r="AE23" s="673" t="e">
        <f t="shared" si="4"/>
        <v>#REF!</v>
      </c>
      <c r="AF23" s="673" t="e">
        <f t="shared" si="4"/>
        <v>#REF!</v>
      </c>
      <c r="AG23" s="673" t="e">
        <f t="shared" si="4"/>
        <v>#REF!</v>
      </c>
      <c r="AH23" s="673" t="e">
        <f t="shared" si="4"/>
        <v>#REF!</v>
      </c>
      <c r="AI23" s="673" t="e">
        <f t="shared" si="4"/>
        <v>#REF!</v>
      </c>
      <c r="AJ23" s="673" t="e">
        <f t="shared" si="4"/>
        <v>#REF!</v>
      </c>
      <c r="AK23" s="673" t="e">
        <f t="shared" si="4"/>
        <v>#REF!</v>
      </c>
      <c r="AL23" s="673" t="e">
        <f t="shared" si="4"/>
        <v>#REF!</v>
      </c>
      <c r="AM23" s="673" t="e">
        <f t="shared" si="4"/>
        <v>#REF!</v>
      </c>
      <c r="AN23" s="673" t="e">
        <f t="shared" si="4"/>
        <v>#REF!</v>
      </c>
      <c r="AO23" s="31"/>
    </row>
    <row r="24" spans="1:41">
      <c r="A24" s="676" t="str">
        <f>'CH01'!A25</f>
        <v>2.1</v>
      </c>
      <c r="B24" s="676" t="str">
        <f>'CH01'!B25</f>
        <v>Đất ở tại nông thôn</v>
      </c>
      <c r="C24" s="677" t="str">
        <f>'CH01'!C25</f>
        <v>ONT</v>
      </c>
      <c r="D24" s="678">
        <f t="shared" ref="D24:D29" si="5">SUM(E24:AN24)</f>
        <v>1.5799999999999998</v>
      </c>
      <c r="E24" s="678">
        <f>SUMIFS('NhuCau (THU HỒI)'!$W$4:$W$603,'NhuCau (THU HỒI)'!$I$4:$I$603,'CH19'!E$5,'NhuCau (THU HỒI)'!$C$4:$C$603,"X")</f>
        <v>0</v>
      </c>
      <c r="F24" s="678">
        <f>SUMIFS('NhuCau (THU HỒI)'!$W$4:$W$603,'NhuCau (THU HỒI)'!$I$4:$I$603,'CH19'!F$5,'NhuCau (THU HỒI)'!$C$4:$C$603,"X")</f>
        <v>0</v>
      </c>
      <c r="G24" s="678">
        <f>SUMIFS('NhuCau (THU HỒI)'!$W$4:$W$603,'NhuCau (THU HỒI)'!$I$4:$I$603,'CH19'!G$5,'NhuCau (THU HỒI)'!$C$4:$C$603,"X")</f>
        <v>0</v>
      </c>
      <c r="H24" s="678">
        <f>SUMIFS('NhuCau (THU HỒI)'!$W$4:$W$603,'NhuCau (THU HỒI)'!$I$4:$I$603,'CH19'!H$5,'NhuCau (THU HỒI)'!$C$4:$C$603,"X")</f>
        <v>0</v>
      </c>
      <c r="I24" s="678">
        <f>SUMIFS('NhuCau (THU HỒI)'!$W$4:$W$603,'NhuCau (THU HỒI)'!$I$4:$I$603,'CH19'!I$5,'NhuCau (THU HỒI)'!$C$4:$C$603,"X")</f>
        <v>0</v>
      </c>
      <c r="J24" s="678">
        <f>SUMIFS('NhuCau (THU HỒI)'!$W$4:$W$603,'NhuCau (THU HỒI)'!$I$4:$I$603,'CH19'!J$5,'NhuCau (THU HỒI)'!$C$4:$C$603,"X")</f>
        <v>0</v>
      </c>
      <c r="K24" s="678">
        <f>SUMIFS('NhuCau (THU HỒI)'!$W$4:$W$603,'NhuCau (THU HỒI)'!$I$4:$I$603,'CH19'!K$5,'NhuCau (THU HỒI)'!$C$4:$C$603,"X")</f>
        <v>0.5</v>
      </c>
      <c r="L24" s="678">
        <f>SUMIFS('NhuCau (THU HỒI)'!$W$4:$W$603,'NhuCau (THU HỒI)'!$I$4:$I$603,'CH19'!L$5,'NhuCau (THU HỒI)'!$C$4:$C$603,"X")</f>
        <v>0.5</v>
      </c>
      <c r="M24" s="678">
        <f>SUMIFS('NhuCau (THU HỒI)'!$W$4:$W$603,'NhuCau (THU HỒI)'!$I$4:$I$603,'CH19'!M$5,'NhuCau (THU HỒI)'!$C$4:$C$603,"X")</f>
        <v>0</v>
      </c>
      <c r="N24" s="678">
        <f>SUMIFS('NhuCau (THU HỒI)'!$W$4:$W$603,'NhuCau (THU HỒI)'!$I$4:$I$603,'CH19'!N$5,'NhuCau (THU HỒI)'!$C$4:$C$603,"X")</f>
        <v>0</v>
      </c>
      <c r="O24" s="678">
        <f>SUMIFS('NhuCau (THU HỒI)'!$W$4:$W$603,'NhuCau (THU HỒI)'!$I$4:$I$603,'CH19'!O$5,'NhuCau (THU HỒI)'!$C$4:$C$603,"X")</f>
        <v>0.38</v>
      </c>
      <c r="P24" s="678">
        <f>SUMIFS('NhuCau (THU HỒI)'!$W$4:$W$603,'NhuCau (THU HỒI)'!$I$4:$I$603,'CH19'!P$5,'NhuCau (THU HỒI)'!$C$4:$C$603,"X")</f>
        <v>0</v>
      </c>
      <c r="Q24" s="678">
        <f>SUMIFS('NhuCau (THU HỒI)'!$W$4:$W$603,'NhuCau (THU HỒI)'!$I$4:$I$603,'CH19'!Q$5,'NhuCau (THU HỒI)'!$C$4:$C$603,"X")</f>
        <v>0.2</v>
      </c>
      <c r="R24" s="678">
        <f>SUMIFS('NhuCau (THU HỒI)'!$W$4:$W$603,'NhuCau (THU HỒI)'!$I$4:$I$603,'CH19'!R$5,'NhuCau (THU HỒI)'!$C$4:$C$603,"X")</f>
        <v>0</v>
      </c>
      <c r="S24" s="678">
        <f>SUMIFS('NhuCau (THU HỒI)'!$W$4:$W$603,'NhuCau (THU HỒI)'!$I$4:$I$603,'CH19'!S$5,'NhuCau (THU HỒI)'!$C$4:$C$603,"X")</f>
        <v>0</v>
      </c>
      <c r="T24" s="678">
        <f>SUMIFS('NhuCau (THU HỒI)'!$W$4:$W$603,'NhuCau (THU HỒI)'!$I$4:$I$603,'CH19'!T$5,'NhuCau (THU HỒI)'!$C$4:$C$603,"X")</f>
        <v>0</v>
      </c>
      <c r="U24" s="678">
        <f>'CH01'!V25+SUMPRODUCT((DVHC=U$5)*(madatNC=$C24)*(namkh=$D$1)*(Dientich_NC))-SUMPRODUCT((DVHC=U$5)*(namkh=$D$1)*(INDEX(NC_giam,,HLOOKUP($C24,COLMadat,2,0))))</f>
        <v>0</v>
      </c>
      <c r="V24" s="678">
        <f>'CH01'!W25+SUMPRODUCT((DVHC=V$5)*(madatNC=$C24)*(namkh=$D$1)*(Dientich_NC))-SUMPRODUCT((DVHC=V$5)*(namkh=$D$1)*(INDEX(NC_giam,,HLOOKUP($C24,COLMadat,2,0))))</f>
        <v>0</v>
      </c>
      <c r="W24" s="678">
        <f>'CH01'!X25+SUMPRODUCT((DVHC=W$5)*(madatNC=$C24)*(namkh=$D$1)*(Dientich_NC))-SUMPRODUCT((DVHC=W$5)*(namkh=$D$1)*(INDEX(NC_giam,,HLOOKUP($C24,COLMadat,2,0))))</f>
        <v>0</v>
      </c>
      <c r="X24" s="678">
        <f>'CH01'!Y25+SUMPRODUCT((DVHC=X$5)*(madatNC=$C24)*(namkh=$D$1)*(Dientich_NC))-SUMPRODUCT((DVHC=X$5)*(namkh=$D$1)*(INDEX(NC_giam,,HLOOKUP($C24,COLMadat,2,0))))</f>
        <v>0</v>
      </c>
      <c r="Y24" s="678">
        <f>'CH01'!Z25+SUMPRODUCT((DVHC=Y$5)*(madatNC=$C24)*(namkh=$D$1)*(Dientich_NC))-SUMPRODUCT((DVHC=Y$5)*(namkh=$D$1)*(INDEX(NC_giam,,HLOOKUP($C24,COLMadat,2,0))))</f>
        <v>0</v>
      </c>
      <c r="Z24" s="678">
        <f>'CH01'!AA25+SUMPRODUCT((DVHC=Z$5)*(madatNC=$C24)*(namkh=$D$1)*(Dientich_NC))-SUMPRODUCT((DVHC=Z$5)*(namkh=$D$1)*(INDEX(NC_giam,,HLOOKUP($C24,COLMadat,2,0))))</f>
        <v>0</v>
      </c>
      <c r="AA24" s="678">
        <f>'CH01'!AB25+SUMPRODUCT((DVHC=AA$5)*(madatNC=$C24)*(namkh=$D$1)*(Dientich_NC))-SUMPRODUCT((DVHC=AA$5)*(namkh=$D$1)*(INDEX(NC_giam,,HLOOKUP($C24,COLMadat,2,0))))</f>
        <v>0</v>
      </c>
      <c r="AB24" s="678">
        <f>'CH01'!AC25+SUMPRODUCT((DVHC=AB$5)*(madatNC=$C24)*(namkh=$D$1)*(Dientich_NC))-SUMPRODUCT((DVHC=AB$5)*(namkh=$D$1)*(INDEX(NC_giam,,HLOOKUP($C24,COLMadat,2,0))))</f>
        <v>0</v>
      </c>
      <c r="AC24" s="678">
        <f>'CH01'!AD25+SUMPRODUCT((DVHC=AC$5)*(madatNC=$C24)*(namkh=$D$1)*(Dientich_NC))-SUMPRODUCT((DVHC=AC$5)*(namkh=$D$1)*(INDEX(NC_giam,,HLOOKUP($C24,COLMadat,2,0))))</f>
        <v>0</v>
      </c>
      <c r="AD24" s="678">
        <f>'CH01'!AE25+SUMPRODUCT((DVHC=AD$5)*(madatNC=$C24)*(namkh=$D$1)*(Dientich_NC))-SUMPRODUCT((DVHC=AD$5)*(namkh=$D$1)*(INDEX(NC_giam,,HLOOKUP($C24,COLMadat,2,0))))</f>
        <v>0</v>
      </c>
      <c r="AE24" s="678">
        <f>'CH01'!AF25+SUMPRODUCT((DVHC=AE$5)*(madatNC=$C24)*(namkh=$D$1)*(Dientich_NC))-SUMPRODUCT((DVHC=AE$5)*(namkh=$D$1)*(INDEX(NC_giam,,HLOOKUP($C24,COLMadat,2,0))))</f>
        <v>0</v>
      </c>
      <c r="AF24" s="678">
        <f>'CH01'!AG25+SUMPRODUCT((DVHC=AF$5)*(madatNC=$C24)*(namkh=$D$1)*(Dientich_NC))-SUMPRODUCT((DVHC=AF$5)*(namkh=$D$1)*(INDEX(NC_giam,,HLOOKUP($C24,COLMadat,2,0))))</f>
        <v>0</v>
      </c>
      <c r="AG24" s="678">
        <f>'CH01'!AH25+SUMPRODUCT((DVHC=AG$5)*(madatNC=$C24)*(namkh=$D$1)*(Dientich_NC))-SUMPRODUCT((DVHC=AG$5)*(namkh=$D$1)*(INDEX(NC_giam,,HLOOKUP($C24,COLMadat,2,0))))</f>
        <v>0</v>
      </c>
      <c r="AH24" s="678">
        <f>'CH01'!AI25+SUMPRODUCT((DVHC=AH$5)*(madatNC=$C24)*(namkh=$D$1)*(Dientich_NC))-SUMPRODUCT((DVHC=AH$5)*(namkh=$D$1)*(INDEX(NC_giam,,HLOOKUP($C24,COLMadat,2,0))))</f>
        <v>0</v>
      </c>
      <c r="AI24" s="678">
        <f>'CH01'!AJ25+SUMPRODUCT((DVHC=AI$5)*(madatNC=$C24)*(namkh=$D$1)*(Dientich_NC))-SUMPRODUCT((DVHC=AI$5)*(namkh=$D$1)*(INDEX(NC_giam,,HLOOKUP($C24,COLMadat,2,0))))</f>
        <v>0</v>
      </c>
      <c r="AJ24" s="678">
        <f>'CH01'!AK25+SUMPRODUCT((DVHC=AJ$5)*(madatNC=$C24)*(namkh=$D$1)*(Dientich_NC))-SUMPRODUCT((DVHC=AJ$5)*(namkh=$D$1)*(INDEX(NC_giam,,HLOOKUP($C24,COLMadat,2,0))))</f>
        <v>0</v>
      </c>
      <c r="AK24" s="678">
        <f>'CH01'!AL25+SUMPRODUCT((DVHC=AK$5)*(madatNC=$C24)*(namkh=$D$1)*(Dientich_NC))-SUMPRODUCT((DVHC=AK$5)*(namkh=$D$1)*(INDEX(NC_giam,,HLOOKUP($C24,COLMadat,2,0))))</f>
        <v>0</v>
      </c>
      <c r="AL24" s="678">
        <f>'CH01'!AM25+SUMPRODUCT((DVHC=AL$5)*(madatNC=$C24)*(namkh=$D$1)*(Dientich_NC))-SUMPRODUCT((DVHC=AL$5)*(namkh=$D$1)*(INDEX(NC_giam,,HLOOKUP($C24,COLMadat,2,0))))</f>
        <v>0</v>
      </c>
      <c r="AM24" s="678">
        <f>'CH01'!AN25+SUMPRODUCT((DVHC=AM$5)*(madatNC=$C24)*(namkh=$D$1)*(Dientich_NC))-SUMPRODUCT((DVHC=AM$5)*(namkh=$D$1)*(INDEX(NC_giam,,HLOOKUP($C24,COLMadat,2,0))))</f>
        <v>0</v>
      </c>
      <c r="AN24" s="678">
        <f>'CH01'!AO25+SUMPRODUCT((DVHC=AN$5)*(madatNC=$C24)*(namkh=$D$1)*(Dientich_NC))-SUMPRODUCT((DVHC=AN$5)*(namkh=$D$1)*(INDEX(NC_giam,,HLOOKUP($C24,COLMadat,2,0))))</f>
        <v>0</v>
      </c>
      <c r="AO24" s="32"/>
    </row>
    <row r="25" spans="1:41">
      <c r="A25" s="676" t="str">
        <f>'CH01'!A26</f>
        <v>2.2</v>
      </c>
      <c r="B25" s="676" t="str">
        <f>'CH01'!B26</f>
        <v>Đất ở tại đô thị</v>
      </c>
      <c r="C25" s="677" t="str">
        <f>'CH01'!C26</f>
        <v>ODT</v>
      </c>
      <c r="D25" s="678">
        <f t="shared" si="5"/>
        <v>0</v>
      </c>
      <c r="E25" s="678">
        <f>SUMIFS('NhuCau (THU HỒI)'!$X$4:$X$603,'NhuCau (THU HỒI)'!$I$4:$I$603,'CH19'!E$5,'NhuCau (THU HỒI)'!$C$4:$C$603,"X")</f>
        <v>0</v>
      </c>
      <c r="F25" s="678">
        <f>SUMIFS('NhuCau (THU HỒI)'!$X$4:$X$603,'NhuCau (THU HỒI)'!$I$4:$I$603,'CH19'!F$5,'NhuCau (THU HỒI)'!$C$4:$C$603,"X")</f>
        <v>0</v>
      </c>
      <c r="G25" s="678">
        <f>SUMIFS('NhuCau (THU HỒI)'!$X$4:$X$603,'NhuCau (THU HỒI)'!$I$4:$I$603,'CH19'!G$5,'NhuCau (THU HỒI)'!$C$4:$C$603,"X")</f>
        <v>0</v>
      </c>
      <c r="H25" s="678">
        <f>SUMIFS('NhuCau (THU HỒI)'!$X$4:$X$603,'NhuCau (THU HỒI)'!$I$4:$I$603,'CH19'!H$5,'NhuCau (THU HỒI)'!$C$4:$C$603,"X")</f>
        <v>0</v>
      </c>
      <c r="I25" s="678">
        <f>SUMIFS('NhuCau (THU HỒI)'!$X$4:$X$603,'NhuCau (THU HỒI)'!$I$4:$I$603,'CH19'!I$5,'NhuCau (THU HỒI)'!$C$4:$C$603,"X")</f>
        <v>0</v>
      </c>
      <c r="J25" s="678">
        <f>SUMIFS('NhuCau (THU HỒI)'!$X$4:$X$603,'NhuCau (THU HỒI)'!$I$4:$I$603,'CH19'!J$5,'NhuCau (THU HỒI)'!$C$4:$C$603,"X")</f>
        <v>0</v>
      </c>
      <c r="K25" s="678">
        <f>SUMIFS('NhuCau (THU HỒI)'!$X$4:$X$603,'NhuCau (THU HỒI)'!$I$4:$I$603,'CH19'!K$5,'NhuCau (THU HỒI)'!$C$4:$C$603,"X")</f>
        <v>0</v>
      </c>
      <c r="L25" s="678">
        <f>SUMIFS('NhuCau (THU HỒI)'!$X$4:$X$603,'NhuCau (THU HỒI)'!$I$4:$I$603,'CH19'!L$5,'NhuCau (THU HỒI)'!$C$4:$C$603,"X")</f>
        <v>0</v>
      </c>
      <c r="M25" s="678">
        <f>SUMIFS('NhuCau (THU HỒI)'!$X$4:$X$603,'NhuCau (THU HỒI)'!$I$4:$I$603,'CH19'!M$5,'NhuCau (THU HỒI)'!$C$4:$C$603,"X")</f>
        <v>0</v>
      </c>
      <c r="N25" s="678">
        <f>SUMIFS('NhuCau (THU HỒI)'!$X$4:$X$603,'NhuCau (THU HỒI)'!$I$4:$I$603,'CH19'!N$5,'NhuCau (THU HỒI)'!$C$4:$C$603,"X")</f>
        <v>0</v>
      </c>
      <c r="O25" s="678">
        <f>SUMIFS('NhuCau (THU HỒI)'!$X$4:$X$603,'NhuCau (THU HỒI)'!$I$4:$I$603,'CH19'!O$5,'NhuCau (THU HỒI)'!$C$4:$C$603,"X")</f>
        <v>0</v>
      </c>
      <c r="P25" s="678">
        <f>SUMIFS('NhuCau (THU HỒI)'!$X$4:$X$603,'NhuCau (THU HỒI)'!$I$4:$I$603,'CH19'!P$5,'NhuCau (THU HỒI)'!$C$4:$C$603,"X")</f>
        <v>0</v>
      </c>
      <c r="Q25" s="678">
        <f>SUMIFS('NhuCau (THU HỒI)'!$X$4:$X$603,'NhuCau (THU HỒI)'!$I$4:$I$603,'CH19'!Q$5,'NhuCau (THU HỒI)'!$C$4:$C$603,"X")</f>
        <v>0</v>
      </c>
      <c r="R25" s="678"/>
      <c r="S25" s="678"/>
      <c r="T25" s="678"/>
      <c r="U25" s="678">
        <f>'CH01'!V26+SUMPRODUCT((DVHC=U$5)*(madatNC=$C25)*(namkh=$D$1)*(Dientich_NC))-SUMPRODUCT((DVHC=U$5)*(namkh=$D$1)*(INDEX(NC_giam,,HLOOKUP($C25,COLMadat,2,0))))</f>
        <v>0</v>
      </c>
      <c r="V25" s="678">
        <f>'CH01'!W26+SUMPRODUCT((DVHC=V$5)*(madatNC=$C25)*(namkh=$D$1)*(Dientich_NC))-SUMPRODUCT((DVHC=V$5)*(namkh=$D$1)*(INDEX(NC_giam,,HLOOKUP($C25,COLMadat,2,0))))</f>
        <v>0</v>
      </c>
      <c r="W25" s="678">
        <f>'CH01'!X26+SUMPRODUCT((DVHC=W$5)*(madatNC=$C25)*(namkh=$D$1)*(Dientich_NC))-SUMPRODUCT((DVHC=W$5)*(namkh=$D$1)*(INDEX(NC_giam,,HLOOKUP($C25,COLMadat,2,0))))</f>
        <v>0</v>
      </c>
      <c r="X25" s="678">
        <f>'CH01'!Y26+SUMPRODUCT((DVHC=X$5)*(madatNC=$C25)*(namkh=$D$1)*(Dientich_NC))-SUMPRODUCT((DVHC=X$5)*(namkh=$D$1)*(INDEX(NC_giam,,HLOOKUP($C25,COLMadat,2,0))))</f>
        <v>0</v>
      </c>
      <c r="Y25" s="678">
        <f>'CH01'!Z26+SUMPRODUCT((DVHC=Y$5)*(madatNC=$C25)*(namkh=$D$1)*(Dientich_NC))-SUMPRODUCT((DVHC=Y$5)*(namkh=$D$1)*(INDEX(NC_giam,,HLOOKUP($C25,COLMadat,2,0))))</f>
        <v>0</v>
      </c>
      <c r="Z25" s="678">
        <f>'CH01'!AA26+SUMPRODUCT((DVHC=Z$5)*(madatNC=$C25)*(namkh=$D$1)*(Dientich_NC))-SUMPRODUCT((DVHC=Z$5)*(namkh=$D$1)*(INDEX(NC_giam,,HLOOKUP($C25,COLMadat,2,0))))</f>
        <v>0</v>
      </c>
      <c r="AA25" s="678">
        <f>'CH01'!AB26+SUMPRODUCT((DVHC=AA$5)*(madatNC=$C25)*(namkh=$D$1)*(Dientich_NC))-SUMPRODUCT((DVHC=AA$5)*(namkh=$D$1)*(INDEX(NC_giam,,HLOOKUP($C25,COLMadat,2,0))))</f>
        <v>0</v>
      </c>
      <c r="AB25" s="678">
        <f>'CH01'!AC26+SUMPRODUCT((DVHC=AB$5)*(madatNC=$C25)*(namkh=$D$1)*(Dientich_NC))-SUMPRODUCT((DVHC=AB$5)*(namkh=$D$1)*(INDEX(NC_giam,,HLOOKUP($C25,COLMadat,2,0))))</f>
        <v>0</v>
      </c>
      <c r="AC25" s="678">
        <f>'CH01'!AD26+SUMPRODUCT((DVHC=AC$5)*(madatNC=$C25)*(namkh=$D$1)*(Dientich_NC))-SUMPRODUCT((DVHC=AC$5)*(namkh=$D$1)*(INDEX(NC_giam,,HLOOKUP($C25,COLMadat,2,0))))</f>
        <v>0</v>
      </c>
      <c r="AD25" s="678">
        <f>'CH01'!AE26+SUMPRODUCT((DVHC=AD$5)*(madatNC=$C25)*(namkh=$D$1)*(Dientich_NC))-SUMPRODUCT((DVHC=AD$5)*(namkh=$D$1)*(INDEX(NC_giam,,HLOOKUP($C25,COLMadat,2,0))))</f>
        <v>0</v>
      </c>
      <c r="AE25" s="678">
        <f>'CH01'!AF26+SUMPRODUCT((DVHC=AE$5)*(madatNC=$C25)*(namkh=$D$1)*(Dientich_NC))-SUMPRODUCT((DVHC=AE$5)*(namkh=$D$1)*(INDEX(NC_giam,,HLOOKUP($C25,COLMadat,2,0))))</f>
        <v>0</v>
      </c>
      <c r="AF25" s="678">
        <f>'CH01'!AG26+SUMPRODUCT((DVHC=AF$5)*(madatNC=$C25)*(namkh=$D$1)*(Dientich_NC))-SUMPRODUCT((DVHC=AF$5)*(namkh=$D$1)*(INDEX(NC_giam,,HLOOKUP($C25,COLMadat,2,0))))</f>
        <v>0</v>
      </c>
      <c r="AG25" s="678">
        <f>'CH01'!AH26+SUMPRODUCT((DVHC=AG$5)*(madatNC=$C25)*(namkh=$D$1)*(Dientich_NC))-SUMPRODUCT((DVHC=AG$5)*(namkh=$D$1)*(INDEX(NC_giam,,HLOOKUP($C25,COLMadat,2,0))))</f>
        <v>0</v>
      </c>
      <c r="AH25" s="678">
        <f>'CH01'!AI26+SUMPRODUCT((DVHC=AH$5)*(madatNC=$C25)*(namkh=$D$1)*(Dientich_NC))-SUMPRODUCT((DVHC=AH$5)*(namkh=$D$1)*(INDEX(NC_giam,,HLOOKUP($C25,COLMadat,2,0))))</f>
        <v>0</v>
      </c>
      <c r="AI25" s="678">
        <f>'CH01'!AJ26+SUMPRODUCT((DVHC=AI$5)*(madatNC=$C25)*(namkh=$D$1)*(Dientich_NC))-SUMPRODUCT((DVHC=AI$5)*(namkh=$D$1)*(INDEX(NC_giam,,HLOOKUP($C25,COLMadat,2,0))))</f>
        <v>0</v>
      </c>
      <c r="AJ25" s="678">
        <f>'CH01'!AK26+SUMPRODUCT((DVHC=AJ$5)*(madatNC=$C25)*(namkh=$D$1)*(Dientich_NC))-SUMPRODUCT((DVHC=AJ$5)*(namkh=$D$1)*(INDEX(NC_giam,,HLOOKUP($C25,COLMadat,2,0))))</f>
        <v>0</v>
      </c>
      <c r="AK25" s="678">
        <f>'CH01'!AL26+SUMPRODUCT((DVHC=AK$5)*(madatNC=$C25)*(namkh=$D$1)*(Dientich_NC))-SUMPRODUCT((DVHC=AK$5)*(namkh=$D$1)*(INDEX(NC_giam,,HLOOKUP($C25,COLMadat,2,0))))</f>
        <v>0</v>
      </c>
      <c r="AL25" s="678">
        <f>'CH01'!AM26+SUMPRODUCT((DVHC=AL$5)*(madatNC=$C25)*(namkh=$D$1)*(Dientich_NC))-SUMPRODUCT((DVHC=AL$5)*(namkh=$D$1)*(INDEX(NC_giam,,HLOOKUP($C25,COLMadat,2,0))))</f>
        <v>0</v>
      </c>
      <c r="AM25" s="678">
        <f>'CH01'!AN26+SUMPRODUCT((DVHC=AM$5)*(madatNC=$C25)*(namkh=$D$1)*(Dientich_NC))-SUMPRODUCT((DVHC=AM$5)*(namkh=$D$1)*(INDEX(NC_giam,,HLOOKUP($C25,COLMadat,2,0))))</f>
        <v>0</v>
      </c>
      <c r="AN25" s="678">
        <f>'CH01'!AO26+SUMPRODUCT((DVHC=AN$5)*(madatNC=$C25)*(namkh=$D$1)*(Dientich_NC))-SUMPRODUCT((DVHC=AN$5)*(namkh=$D$1)*(INDEX(NC_giam,,HLOOKUP($C25,COLMadat,2,0))))</f>
        <v>0</v>
      </c>
      <c r="AO25" s="32"/>
    </row>
    <row r="26" spans="1:41">
      <c r="A26" s="676" t="str">
        <f>'CH01'!A27</f>
        <v>2.3</v>
      </c>
      <c r="B26" s="676" t="str">
        <f>'CH01'!B27</f>
        <v>Đất xây dựng trụ sở cơ quan</v>
      </c>
      <c r="C26" s="677" t="str">
        <f>'CH01'!C27</f>
        <v>TSC</v>
      </c>
      <c r="D26" s="678">
        <f t="shared" si="5"/>
        <v>0.16</v>
      </c>
      <c r="E26" s="678">
        <f>SUMIFS('NhuCau (THU HỒI)'!$Y$4:$Y$603,'NhuCau (THU HỒI)'!$I$4:$I$603,'CH19'!E$5,'NhuCau (THU HỒI)'!$C$4:$C$603,"X")</f>
        <v>0</v>
      </c>
      <c r="F26" s="678">
        <f>SUMIFS('NhuCau (THU HỒI)'!$Y$4:$Y$603,'NhuCau (THU HỒI)'!$I$4:$I$603,'CH19'!F$5,'NhuCau (THU HỒI)'!$C$4:$C$603,"X")</f>
        <v>0</v>
      </c>
      <c r="G26" s="678">
        <f>SUMIFS('NhuCau (THU HỒI)'!$Y$4:$Y$603,'NhuCau (THU HỒI)'!$I$4:$I$603,'CH19'!G$5,'NhuCau (THU HỒI)'!$C$4:$C$603,"X")</f>
        <v>0</v>
      </c>
      <c r="H26" s="678">
        <f>SUMIFS('NhuCau (THU HỒI)'!$Y$4:$Y$603,'NhuCau (THU HỒI)'!$I$4:$I$603,'CH19'!H$5,'NhuCau (THU HỒI)'!$C$4:$C$603,"X")</f>
        <v>0</v>
      </c>
      <c r="I26" s="678">
        <f>SUMIFS('NhuCau (THU HỒI)'!$Y$4:$Y$603,'NhuCau (THU HỒI)'!$I$4:$I$603,'CH19'!I$5,'NhuCau (THU HỒI)'!$C$4:$C$603,"X")</f>
        <v>0</v>
      </c>
      <c r="J26" s="678">
        <f>SUMIFS('NhuCau (THU HỒI)'!$Y$4:$Y$603,'NhuCau (THU HỒI)'!$I$4:$I$603,'CH19'!J$5,'NhuCau (THU HỒI)'!$C$4:$C$603,"X")</f>
        <v>0</v>
      </c>
      <c r="K26" s="678">
        <f>SUMIFS('NhuCau (THU HỒI)'!$Y$4:$Y$603,'NhuCau (THU HỒI)'!$I$4:$I$603,'CH19'!K$5,'NhuCau (THU HỒI)'!$C$4:$C$603,"X")</f>
        <v>0</v>
      </c>
      <c r="L26" s="678">
        <f>SUMIFS('NhuCau (THU HỒI)'!$Y$4:$Y$603,'NhuCau (THU HỒI)'!$I$4:$I$603,'CH19'!L$5,'NhuCau (THU HỒI)'!$C$4:$C$603,"X")</f>
        <v>0</v>
      </c>
      <c r="M26" s="678">
        <f>SUMIFS('NhuCau (THU HỒI)'!$Y$4:$Y$603,'NhuCau (THU HỒI)'!$I$4:$I$603,'CH19'!M$5,'NhuCau (THU HỒI)'!$C$4:$C$603,"X")</f>
        <v>0</v>
      </c>
      <c r="N26" s="678">
        <f>SUMIFS('NhuCau (THU HỒI)'!$Y$4:$Y$603,'NhuCau (THU HỒI)'!$I$4:$I$603,'CH19'!N$5,'NhuCau (THU HỒI)'!$C$4:$C$603,"X")</f>
        <v>0.16</v>
      </c>
      <c r="O26" s="678">
        <f>SUMIFS('NhuCau (THU HỒI)'!$Y$4:$Y$603,'NhuCau (THU HỒI)'!$I$4:$I$603,'CH19'!O$5,'NhuCau (THU HỒI)'!$C$4:$C$603,"X")</f>
        <v>0</v>
      </c>
      <c r="P26" s="678">
        <f>SUMIFS('NhuCau (THU HỒI)'!$Y$4:$Y$603,'NhuCau (THU HỒI)'!$I$4:$I$603,'CH19'!P$5,'NhuCau (THU HỒI)'!$C$4:$C$603,"X")</f>
        <v>0</v>
      </c>
      <c r="Q26" s="678">
        <f>SUMIFS('NhuCau (THU HỒI)'!$Y$4:$Y$603,'NhuCau (THU HỒI)'!$I$4:$I$603,'CH19'!Q$5,'NhuCau (THU HỒI)'!$C$4:$C$603,"X")</f>
        <v>0</v>
      </c>
      <c r="R26" s="678">
        <f>SUMIFS('NhuCau (THU HỒI)'!$Y$4:$Y$603,'NhuCau (THU HỒI)'!$I$4:$I$603,'CH19'!R$5,'NhuCau (THU HỒI)'!$C$4:$C$603,"X")</f>
        <v>0</v>
      </c>
      <c r="S26" s="678">
        <f>SUMIFS('NhuCau (THU HỒI)'!$Y$4:$Y$603,'NhuCau (THU HỒI)'!$I$4:$I$603,'CH19'!S$5,'NhuCau (THU HỒI)'!$C$4:$C$603,"X")</f>
        <v>0</v>
      </c>
      <c r="T26" s="678">
        <f>SUMIFS('NhuCau (THU HỒI)'!$Y$4:$Y$603,'NhuCau (THU HỒI)'!$I$4:$I$603,'CH19'!T$5,'NhuCau (THU HỒI)'!$C$4:$C$603,"X")</f>
        <v>0</v>
      </c>
      <c r="U26" s="678">
        <f>'CH01'!V27+SUMPRODUCT((DVHC=U$5)*(madatNC=$C26)*(namkh=$D$1)*(Dientich_NC))-SUMPRODUCT((DVHC=U$5)*(namkh=$D$1)*(INDEX(NC_giam,,HLOOKUP($C26,COLMadat,2,0))))</f>
        <v>0</v>
      </c>
      <c r="V26" s="678">
        <f>'CH01'!W27+SUMPRODUCT((DVHC=V$5)*(madatNC=$C26)*(namkh=$D$1)*(Dientich_NC))-SUMPRODUCT((DVHC=V$5)*(namkh=$D$1)*(INDEX(NC_giam,,HLOOKUP($C26,COLMadat,2,0))))</f>
        <v>0</v>
      </c>
      <c r="W26" s="678">
        <f>'CH01'!X27+SUMPRODUCT((DVHC=W$5)*(madatNC=$C26)*(namkh=$D$1)*(Dientich_NC))-SUMPRODUCT((DVHC=W$5)*(namkh=$D$1)*(INDEX(NC_giam,,HLOOKUP($C26,COLMadat,2,0))))</f>
        <v>0</v>
      </c>
      <c r="X26" s="678">
        <f>'CH01'!Y27+SUMPRODUCT((DVHC=X$5)*(madatNC=$C26)*(namkh=$D$1)*(Dientich_NC))-SUMPRODUCT((DVHC=X$5)*(namkh=$D$1)*(INDEX(NC_giam,,HLOOKUP($C26,COLMadat,2,0))))</f>
        <v>0</v>
      </c>
      <c r="Y26" s="678">
        <f>'CH01'!Z27+SUMPRODUCT((DVHC=Y$5)*(madatNC=$C26)*(namkh=$D$1)*(Dientich_NC))-SUMPRODUCT((DVHC=Y$5)*(namkh=$D$1)*(INDEX(NC_giam,,HLOOKUP($C26,COLMadat,2,0))))</f>
        <v>0</v>
      </c>
      <c r="Z26" s="678">
        <f>'CH01'!AA27+SUMPRODUCT((DVHC=Z$5)*(madatNC=$C26)*(namkh=$D$1)*(Dientich_NC))-SUMPRODUCT((DVHC=Z$5)*(namkh=$D$1)*(INDEX(NC_giam,,HLOOKUP($C26,COLMadat,2,0))))</f>
        <v>0</v>
      </c>
      <c r="AA26" s="678">
        <f>'CH01'!AB27+SUMPRODUCT((DVHC=AA$5)*(madatNC=$C26)*(namkh=$D$1)*(Dientich_NC))-SUMPRODUCT((DVHC=AA$5)*(namkh=$D$1)*(INDEX(NC_giam,,HLOOKUP($C26,COLMadat,2,0))))</f>
        <v>0</v>
      </c>
      <c r="AB26" s="678">
        <f>'CH01'!AC27+SUMPRODUCT((DVHC=AB$5)*(madatNC=$C26)*(namkh=$D$1)*(Dientich_NC))-SUMPRODUCT((DVHC=AB$5)*(namkh=$D$1)*(INDEX(NC_giam,,HLOOKUP($C26,COLMadat,2,0))))</f>
        <v>0</v>
      </c>
      <c r="AC26" s="678">
        <f>'CH01'!AD27+SUMPRODUCT((DVHC=AC$5)*(madatNC=$C26)*(namkh=$D$1)*(Dientich_NC))-SUMPRODUCT((DVHC=AC$5)*(namkh=$D$1)*(INDEX(NC_giam,,HLOOKUP($C26,COLMadat,2,0))))</f>
        <v>0</v>
      </c>
      <c r="AD26" s="678">
        <f>'CH01'!AE27+SUMPRODUCT((DVHC=AD$5)*(madatNC=$C26)*(namkh=$D$1)*(Dientich_NC))-SUMPRODUCT((DVHC=AD$5)*(namkh=$D$1)*(INDEX(NC_giam,,HLOOKUP($C26,COLMadat,2,0))))</f>
        <v>0</v>
      </c>
      <c r="AE26" s="678">
        <f>'CH01'!AF27+SUMPRODUCT((DVHC=AE$5)*(madatNC=$C26)*(namkh=$D$1)*(Dientich_NC))-SUMPRODUCT((DVHC=AE$5)*(namkh=$D$1)*(INDEX(NC_giam,,HLOOKUP($C26,COLMadat,2,0))))</f>
        <v>0</v>
      </c>
      <c r="AF26" s="678">
        <f>'CH01'!AG27+SUMPRODUCT((DVHC=AF$5)*(madatNC=$C26)*(namkh=$D$1)*(Dientich_NC))-SUMPRODUCT((DVHC=AF$5)*(namkh=$D$1)*(INDEX(NC_giam,,HLOOKUP($C26,COLMadat,2,0))))</f>
        <v>0</v>
      </c>
      <c r="AG26" s="678">
        <f>'CH01'!AH27+SUMPRODUCT((DVHC=AG$5)*(madatNC=$C26)*(namkh=$D$1)*(Dientich_NC))-SUMPRODUCT((DVHC=AG$5)*(namkh=$D$1)*(INDEX(NC_giam,,HLOOKUP($C26,COLMadat,2,0))))</f>
        <v>0</v>
      </c>
      <c r="AH26" s="678">
        <f>'CH01'!AI27+SUMPRODUCT((DVHC=AH$5)*(madatNC=$C26)*(namkh=$D$1)*(Dientich_NC))-SUMPRODUCT((DVHC=AH$5)*(namkh=$D$1)*(INDEX(NC_giam,,HLOOKUP($C26,COLMadat,2,0))))</f>
        <v>0</v>
      </c>
      <c r="AI26" s="678">
        <f>'CH01'!AJ27+SUMPRODUCT((DVHC=AI$5)*(madatNC=$C26)*(namkh=$D$1)*(Dientich_NC))-SUMPRODUCT((DVHC=AI$5)*(namkh=$D$1)*(INDEX(NC_giam,,HLOOKUP($C26,COLMadat,2,0))))</f>
        <v>0</v>
      </c>
      <c r="AJ26" s="678">
        <f>'CH01'!AK27+SUMPRODUCT((DVHC=AJ$5)*(madatNC=$C26)*(namkh=$D$1)*(Dientich_NC))-SUMPRODUCT((DVHC=AJ$5)*(namkh=$D$1)*(INDEX(NC_giam,,HLOOKUP($C26,COLMadat,2,0))))</f>
        <v>0</v>
      </c>
      <c r="AK26" s="678">
        <f>'CH01'!AL27+SUMPRODUCT((DVHC=AK$5)*(madatNC=$C26)*(namkh=$D$1)*(Dientich_NC))-SUMPRODUCT((DVHC=AK$5)*(namkh=$D$1)*(INDEX(NC_giam,,HLOOKUP($C26,COLMadat,2,0))))</f>
        <v>0</v>
      </c>
      <c r="AL26" s="678">
        <f>'CH01'!AM27+SUMPRODUCT((DVHC=AL$5)*(madatNC=$C26)*(namkh=$D$1)*(Dientich_NC))-SUMPRODUCT((DVHC=AL$5)*(namkh=$D$1)*(INDEX(NC_giam,,HLOOKUP($C26,COLMadat,2,0))))</f>
        <v>0</v>
      </c>
      <c r="AM26" s="678">
        <f>'CH01'!AN27+SUMPRODUCT((DVHC=AM$5)*(madatNC=$C26)*(namkh=$D$1)*(Dientich_NC))-SUMPRODUCT((DVHC=AM$5)*(namkh=$D$1)*(INDEX(NC_giam,,HLOOKUP($C26,COLMadat,2,0))))</f>
        <v>0</v>
      </c>
      <c r="AN26" s="678">
        <f>'CH01'!AO27+SUMPRODUCT((DVHC=AN$5)*(madatNC=$C26)*(namkh=$D$1)*(Dientich_NC))-SUMPRODUCT((DVHC=AN$5)*(namkh=$D$1)*(INDEX(NC_giam,,HLOOKUP($C26,COLMadat,2,0))))</f>
        <v>0</v>
      </c>
      <c r="AO26" s="32"/>
    </row>
    <row r="27" spans="1:41">
      <c r="A27" s="676" t="str">
        <f>'CH01'!A28</f>
        <v>2.4</v>
      </c>
      <c r="B27" s="676" t="str">
        <f>'CH01'!B28</f>
        <v>Đất quốc phòng</v>
      </c>
      <c r="C27" s="677" t="str">
        <f>'CH01'!C28</f>
        <v>CQP</v>
      </c>
      <c r="D27" s="678">
        <f t="shared" si="5"/>
        <v>0</v>
      </c>
      <c r="E27" s="678"/>
      <c r="F27" s="678"/>
      <c r="G27" s="678"/>
      <c r="H27" s="678"/>
      <c r="I27" s="678"/>
      <c r="J27" s="678"/>
      <c r="K27" s="678"/>
      <c r="L27" s="678"/>
      <c r="M27" s="678"/>
      <c r="N27" s="678"/>
      <c r="O27" s="678"/>
      <c r="P27" s="678"/>
      <c r="Q27" s="678"/>
      <c r="R27" s="678"/>
      <c r="S27" s="678"/>
      <c r="T27" s="678"/>
      <c r="U27" s="678">
        <f>'CH01'!V28+SUMPRODUCT((DVHC=U$5)*(madatNC=$C27)*(namkh=$D$1)*(Dientich_NC))-SUMPRODUCT((DVHC=U$5)*(namkh=$D$1)*(INDEX(NC_giam,,HLOOKUP($C27,COLMadat,2,0))))</f>
        <v>0</v>
      </c>
      <c r="V27" s="678">
        <f>'CH01'!W28+SUMPRODUCT((DVHC=V$5)*(madatNC=$C27)*(namkh=$D$1)*(Dientich_NC))-SUMPRODUCT((DVHC=V$5)*(namkh=$D$1)*(INDEX(NC_giam,,HLOOKUP($C27,COLMadat,2,0))))</f>
        <v>0</v>
      </c>
      <c r="W27" s="678">
        <f>'CH01'!X28+SUMPRODUCT((DVHC=W$5)*(madatNC=$C27)*(namkh=$D$1)*(Dientich_NC))-SUMPRODUCT((DVHC=W$5)*(namkh=$D$1)*(INDEX(NC_giam,,HLOOKUP($C27,COLMadat,2,0))))</f>
        <v>0</v>
      </c>
      <c r="X27" s="678">
        <f>'CH01'!Y28+SUMPRODUCT((DVHC=X$5)*(madatNC=$C27)*(namkh=$D$1)*(Dientich_NC))-SUMPRODUCT((DVHC=X$5)*(namkh=$D$1)*(INDEX(NC_giam,,HLOOKUP($C27,COLMadat,2,0))))</f>
        <v>0</v>
      </c>
      <c r="Y27" s="678">
        <f>'CH01'!Z28+SUMPRODUCT((DVHC=Y$5)*(madatNC=$C27)*(namkh=$D$1)*(Dientich_NC))-SUMPRODUCT((DVHC=Y$5)*(namkh=$D$1)*(INDEX(NC_giam,,HLOOKUP($C27,COLMadat,2,0))))</f>
        <v>0</v>
      </c>
      <c r="Z27" s="678">
        <f>'CH01'!AA28+SUMPRODUCT((DVHC=Z$5)*(madatNC=$C27)*(namkh=$D$1)*(Dientich_NC))-SUMPRODUCT((DVHC=Z$5)*(namkh=$D$1)*(INDEX(NC_giam,,HLOOKUP($C27,COLMadat,2,0))))</f>
        <v>0</v>
      </c>
      <c r="AA27" s="678">
        <f>'CH01'!AB28+SUMPRODUCT((DVHC=AA$5)*(madatNC=$C27)*(namkh=$D$1)*(Dientich_NC))-SUMPRODUCT((DVHC=AA$5)*(namkh=$D$1)*(INDEX(NC_giam,,HLOOKUP($C27,COLMadat,2,0))))</f>
        <v>0</v>
      </c>
      <c r="AB27" s="678">
        <f>'CH01'!AC28+SUMPRODUCT((DVHC=AB$5)*(madatNC=$C27)*(namkh=$D$1)*(Dientich_NC))-SUMPRODUCT((DVHC=AB$5)*(namkh=$D$1)*(INDEX(NC_giam,,HLOOKUP($C27,COLMadat,2,0))))</f>
        <v>0</v>
      </c>
      <c r="AC27" s="678">
        <f>'CH01'!AD28+SUMPRODUCT((DVHC=AC$5)*(madatNC=$C27)*(namkh=$D$1)*(Dientich_NC))-SUMPRODUCT((DVHC=AC$5)*(namkh=$D$1)*(INDEX(NC_giam,,HLOOKUP($C27,COLMadat,2,0))))</f>
        <v>0</v>
      </c>
      <c r="AD27" s="678">
        <f>'CH01'!AE28+SUMPRODUCT((DVHC=AD$5)*(madatNC=$C27)*(namkh=$D$1)*(Dientich_NC))-SUMPRODUCT((DVHC=AD$5)*(namkh=$D$1)*(INDEX(NC_giam,,HLOOKUP($C27,COLMadat,2,0))))</f>
        <v>0</v>
      </c>
      <c r="AE27" s="678">
        <f>'CH01'!AF28+SUMPRODUCT((DVHC=AE$5)*(madatNC=$C27)*(namkh=$D$1)*(Dientich_NC))-SUMPRODUCT((DVHC=AE$5)*(namkh=$D$1)*(INDEX(NC_giam,,HLOOKUP($C27,COLMadat,2,0))))</f>
        <v>0</v>
      </c>
      <c r="AF27" s="678">
        <f>'CH01'!AG28+SUMPRODUCT((DVHC=AF$5)*(madatNC=$C27)*(namkh=$D$1)*(Dientich_NC))-SUMPRODUCT((DVHC=AF$5)*(namkh=$D$1)*(INDEX(NC_giam,,HLOOKUP($C27,COLMadat,2,0))))</f>
        <v>0</v>
      </c>
      <c r="AG27" s="678">
        <f>'CH01'!AH28+SUMPRODUCT((DVHC=AG$5)*(madatNC=$C27)*(namkh=$D$1)*(Dientich_NC))-SUMPRODUCT((DVHC=AG$5)*(namkh=$D$1)*(INDEX(NC_giam,,HLOOKUP($C27,COLMadat,2,0))))</f>
        <v>0</v>
      </c>
      <c r="AH27" s="678">
        <f>'CH01'!AI28+SUMPRODUCT((DVHC=AH$5)*(madatNC=$C27)*(namkh=$D$1)*(Dientich_NC))-SUMPRODUCT((DVHC=AH$5)*(namkh=$D$1)*(INDEX(NC_giam,,HLOOKUP($C27,COLMadat,2,0))))</f>
        <v>0</v>
      </c>
      <c r="AI27" s="678">
        <f>'CH01'!AJ28+SUMPRODUCT((DVHC=AI$5)*(madatNC=$C27)*(namkh=$D$1)*(Dientich_NC))-SUMPRODUCT((DVHC=AI$5)*(namkh=$D$1)*(INDEX(NC_giam,,HLOOKUP($C27,COLMadat,2,0))))</f>
        <v>0</v>
      </c>
      <c r="AJ27" s="678">
        <f>'CH01'!AK28+SUMPRODUCT((DVHC=AJ$5)*(madatNC=$C27)*(namkh=$D$1)*(Dientich_NC))-SUMPRODUCT((DVHC=AJ$5)*(namkh=$D$1)*(INDEX(NC_giam,,HLOOKUP($C27,COLMadat,2,0))))</f>
        <v>0</v>
      </c>
      <c r="AK27" s="678">
        <f>'CH01'!AL28+SUMPRODUCT((DVHC=AK$5)*(madatNC=$C27)*(namkh=$D$1)*(Dientich_NC))-SUMPRODUCT((DVHC=AK$5)*(namkh=$D$1)*(INDEX(NC_giam,,HLOOKUP($C27,COLMadat,2,0))))</f>
        <v>0</v>
      </c>
      <c r="AL27" s="678">
        <f>'CH01'!AM28+SUMPRODUCT((DVHC=AL$5)*(madatNC=$C27)*(namkh=$D$1)*(Dientich_NC))-SUMPRODUCT((DVHC=AL$5)*(namkh=$D$1)*(INDEX(NC_giam,,HLOOKUP($C27,COLMadat,2,0))))</f>
        <v>0</v>
      </c>
      <c r="AM27" s="678">
        <f>'CH01'!AN28+SUMPRODUCT((DVHC=AM$5)*(madatNC=$C27)*(namkh=$D$1)*(Dientich_NC))-SUMPRODUCT((DVHC=AM$5)*(namkh=$D$1)*(INDEX(NC_giam,,HLOOKUP($C27,COLMadat,2,0))))</f>
        <v>0</v>
      </c>
      <c r="AN27" s="678">
        <f>'CH01'!AO28+SUMPRODUCT((DVHC=AN$5)*(madatNC=$C27)*(namkh=$D$1)*(Dientich_NC))-SUMPRODUCT((DVHC=AN$5)*(namkh=$D$1)*(INDEX(NC_giam,,HLOOKUP($C27,COLMadat,2,0))))</f>
        <v>0</v>
      </c>
      <c r="AO27" s="32"/>
    </row>
    <row r="28" spans="1:41">
      <c r="A28" s="676" t="str">
        <f>'CH01'!A29</f>
        <v>2.5</v>
      </c>
      <c r="B28" s="676" t="str">
        <f>'CH01'!B29</f>
        <v>Đất an ninh</v>
      </c>
      <c r="C28" s="677" t="str">
        <f>'CH01'!C29</f>
        <v>CAN</v>
      </c>
      <c r="D28" s="678">
        <f t="shared" si="5"/>
        <v>0</v>
      </c>
      <c r="E28" s="678"/>
      <c r="F28" s="678"/>
      <c r="G28" s="678"/>
      <c r="H28" s="678"/>
      <c r="I28" s="678"/>
      <c r="J28" s="678"/>
      <c r="K28" s="678"/>
      <c r="L28" s="678"/>
      <c r="M28" s="678"/>
      <c r="N28" s="678"/>
      <c r="O28" s="678"/>
      <c r="P28" s="678"/>
      <c r="Q28" s="678"/>
      <c r="R28" s="678"/>
      <c r="S28" s="678"/>
      <c r="T28" s="678"/>
      <c r="U28" s="678">
        <f>'CH01'!V29+SUMPRODUCT((DVHC=U$5)*(madatNC=$C28)*(namkh=$D$1)*(Dientich_NC))-SUMPRODUCT((DVHC=U$5)*(namkh=$D$1)*(INDEX(NC_giam,,HLOOKUP($C28,COLMadat,2,0))))</f>
        <v>0</v>
      </c>
      <c r="V28" s="678">
        <f>'CH01'!W29+SUMPRODUCT((DVHC=V$5)*(madatNC=$C28)*(namkh=$D$1)*(Dientich_NC))-SUMPRODUCT((DVHC=V$5)*(namkh=$D$1)*(INDEX(NC_giam,,HLOOKUP($C28,COLMadat,2,0))))</f>
        <v>0</v>
      </c>
      <c r="W28" s="678">
        <f>'CH01'!X29+SUMPRODUCT((DVHC=W$5)*(madatNC=$C28)*(namkh=$D$1)*(Dientich_NC))-SUMPRODUCT((DVHC=W$5)*(namkh=$D$1)*(INDEX(NC_giam,,HLOOKUP($C28,COLMadat,2,0))))</f>
        <v>0</v>
      </c>
      <c r="X28" s="678">
        <f>'CH01'!Y29+SUMPRODUCT((DVHC=X$5)*(madatNC=$C28)*(namkh=$D$1)*(Dientich_NC))-SUMPRODUCT((DVHC=X$5)*(namkh=$D$1)*(INDEX(NC_giam,,HLOOKUP($C28,COLMadat,2,0))))</f>
        <v>0</v>
      </c>
      <c r="Y28" s="678">
        <f>'CH01'!Z29+SUMPRODUCT((DVHC=Y$5)*(madatNC=$C28)*(namkh=$D$1)*(Dientich_NC))-SUMPRODUCT((DVHC=Y$5)*(namkh=$D$1)*(INDEX(NC_giam,,HLOOKUP($C28,COLMadat,2,0))))</f>
        <v>0</v>
      </c>
      <c r="Z28" s="678">
        <f>'CH01'!AA29+SUMPRODUCT((DVHC=Z$5)*(madatNC=$C28)*(namkh=$D$1)*(Dientich_NC))-SUMPRODUCT((DVHC=Z$5)*(namkh=$D$1)*(INDEX(NC_giam,,HLOOKUP($C28,COLMadat,2,0))))</f>
        <v>0</v>
      </c>
      <c r="AA28" s="678">
        <f>'CH01'!AB29+SUMPRODUCT((DVHC=AA$5)*(madatNC=$C28)*(namkh=$D$1)*(Dientich_NC))-SUMPRODUCT((DVHC=AA$5)*(namkh=$D$1)*(INDEX(NC_giam,,HLOOKUP($C28,COLMadat,2,0))))</f>
        <v>0</v>
      </c>
      <c r="AB28" s="678">
        <f>'CH01'!AC29+SUMPRODUCT((DVHC=AB$5)*(madatNC=$C28)*(namkh=$D$1)*(Dientich_NC))-SUMPRODUCT((DVHC=AB$5)*(namkh=$D$1)*(INDEX(NC_giam,,HLOOKUP($C28,COLMadat,2,0))))</f>
        <v>0</v>
      </c>
      <c r="AC28" s="678">
        <f>'CH01'!AD29+SUMPRODUCT((DVHC=AC$5)*(madatNC=$C28)*(namkh=$D$1)*(Dientich_NC))-SUMPRODUCT((DVHC=AC$5)*(namkh=$D$1)*(INDEX(NC_giam,,HLOOKUP($C28,COLMadat,2,0))))</f>
        <v>0</v>
      </c>
      <c r="AD28" s="678">
        <f>'CH01'!AE29+SUMPRODUCT((DVHC=AD$5)*(madatNC=$C28)*(namkh=$D$1)*(Dientich_NC))-SUMPRODUCT((DVHC=AD$5)*(namkh=$D$1)*(INDEX(NC_giam,,HLOOKUP($C28,COLMadat,2,0))))</f>
        <v>0</v>
      </c>
      <c r="AE28" s="678">
        <f>'CH01'!AF29+SUMPRODUCT((DVHC=AE$5)*(madatNC=$C28)*(namkh=$D$1)*(Dientich_NC))-SUMPRODUCT((DVHC=AE$5)*(namkh=$D$1)*(INDEX(NC_giam,,HLOOKUP($C28,COLMadat,2,0))))</f>
        <v>0</v>
      </c>
      <c r="AF28" s="678">
        <f>'CH01'!AG29+SUMPRODUCT((DVHC=AF$5)*(madatNC=$C28)*(namkh=$D$1)*(Dientich_NC))-SUMPRODUCT((DVHC=AF$5)*(namkh=$D$1)*(INDEX(NC_giam,,HLOOKUP($C28,COLMadat,2,0))))</f>
        <v>0</v>
      </c>
      <c r="AG28" s="678">
        <f>'CH01'!AH29+SUMPRODUCT((DVHC=AG$5)*(madatNC=$C28)*(namkh=$D$1)*(Dientich_NC))-SUMPRODUCT((DVHC=AG$5)*(namkh=$D$1)*(INDEX(NC_giam,,HLOOKUP($C28,COLMadat,2,0))))</f>
        <v>0</v>
      </c>
      <c r="AH28" s="678">
        <f>'CH01'!AI29+SUMPRODUCT((DVHC=AH$5)*(madatNC=$C28)*(namkh=$D$1)*(Dientich_NC))-SUMPRODUCT((DVHC=AH$5)*(namkh=$D$1)*(INDEX(NC_giam,,HLOOKUP($C28,COLMadat,2,0))))</f>
        <v>0</v>
      </c>
      <c r="AI28" s="678">
        <f>'CH01'!AJ29+SUMPRODUCT((DVHC=AI$5)*(madatNC=$C28)*(namkh=$D$1)*(Dientich_NC))-SUMPRODUCT((DVHC=AI$5)*(namkh=$D$1)*(INDEX(NC_giam,,HLOOKUP($C28,COLMadat,2,0))))</f>
        <v>0</v>
      </c>
      <c r="AJ28" s="678">
        <f>'CH01'!AK29+SUMPRODUCT((DVHC=AJ$5)*(madatNC=$C28)*(namkh=$D$1)*(Dientich_NC))-SUMPRODUCT((DVHC=AJ$5)*(namkh=$D$1)*(INDEX(NC_giam,,HLOOKUP($C28,COLMadat,2,0))))</f>
        <v>0</v>
      </c>
      <c r="AK28" s="678">
        <f>'CH01'!AL29+SUMPRODUCT((DVHC=AK$5)*(madatNC=$C28)*(namkh=$D$1)*(Dientich_NC))-SUMPRODUCT((DVHC=AK$5)*(namkh=$D$1)*(INDEX(NC_giam,,HLOOKUP($C28,COLMadat,2,0))))</f>
        <v>0</v>
      </c>
      <c r="AL28" s="678">
        <f>'CH01'!AM29+SUMPRODUCT((DVHC=AL$5)*(madatNC=$C28)*(namkh=$D$1)*(Dientich_NC))-SUMPRODUCT((DVHC=AL$5)*(namkh=$D$1)*(INDEX(NC_giam,,HLOOKUP($C28,COLMadat,2,0))))</f>
        <v>0</v>
      </c>
      <c r="AM28" s="678">
        <f>'CH01'!AN29+SUMPRODUCT((DVHC=AM$5)*(madatNC=$C28)*(namkh=$D$1)*(Dientich_NC))-SUMPRODUCT((DVHC=AM$5)*(namkh=$D$1)*(INDEX(NC_giam,,HLOOKUP($C28,COLMadat,2,0))))</f>
        <v>0</v>
      </c>
      <c r="AN28" s="678">
        <f>'CH01'!AO29+SUMPRODUCT((DVHC=AN$5)*(madatNC=$C28)*(namkh=$D$1)*(Dientich_NC))-SUMPRODUCT((DVHC=AN$5)*(namkh=$D$1)*(INDEX(NC_giam,,HLOOKUP($C28,COLMadat,2,0))))</f>
        <v>0</v>
      </c>
      <c r="AO28" s="32"/>
    </row>
    <row r="29" spans="1:41">
      <c r="A29" s="676" t="str">
        <f>'CH01'!A30</f>
        <v>2.6</v>
      </c>
      <c r="B29" s="676" t="str">
        <f>'CH01'!B30</f>
        <v>Đất xây dựng công trình sự nghiệp</v>
      </c>
      <c r="C29" s="677" t="str">
        <f>'CH01'!C30</f>
        <v>DSN</v>
      </c>
      <c r="D29" s="678">
        <f t="shared" si="5"/>
        <v>0</v>
      </c>
      <c r="E29" s="678">
        <f>E30+E31+E32+E33+E34+E35+E36+E37+E38+E39</f>
        <v>0</v>
      </c>
      <c r="F29" s="678">
        <f t="shared" ref="F29:AN29" si="6">F30+F31+F32+F33+F34+F35+F36+F37+F38+F39</f>
        <v>0</v>
      </c>
      <c r="G29" s="678">
        <f t="shared" si="6"/>
        <v>0</v>
      </c>
      <c r="H29" s="678">
        <f t="shared" si="6"/>
        <v>0</v>
      </c>
      <c r="I29" s="678">
        <f t="shared" si="6"/>
        <v>0</v>
      </c>
      <c r="J29" s="678">
        <f t="shared" si="6"/>
        <v>0</v>
      </c>
      <c r="K29" s="678">
        <f t="shared" si="6"/>
        <v>0</v>
      </c>
      <c r="L29" s="678">
        <f t="shared" si="6"/>
        <v>0</v>
      </c>
      <c r="M29" s="678">
        <f t="shared" si="6"/>
        <v>0</v>
      </c>
      <c r="N29" s="678">
        <f t="shared" si="6"/>
        <v>0</v>
      </c>
      <c r="O29" s="678">
        <f t="shared" si="6"/>
        <v>0</v>
      </c>
      <c r="P29" s="678">
        <f t="shared" si="6"/>
        <v>0</v>
      </c>
      <c r="Q29" s="678">
        <f t="shared" si="6"/>
        <v>0</v>
      </c>
      <c r="R29" s="678">
        <f t="shared" si="6"/>
        <v>0</v>
      </c>
      <c r="S29" s="678">
        <f t="shared" si="6"/>
        <v>0</v>
      </c>
      <c r="T29" s="678">
        <f t="shared" si="6"/>
        <v>0</v>
      </c>
      <c r="U29" s="678">
        <f t="shared" si="6"/>
        <v>0</v>
      </c>
      <c r="V29" s="678">
        <f t="shared" si="6"/>
        <v>0</v>
      </c>
      <c r="W29" s="678">
        <f t="shared" si="6"/>
        <v>0</v>
      </c>
      <c r="X29" s="678">
        <f t="shared" si="6"/>
        <v>0</v>
      </c>
      <c r="Y29" s="678">
        <f t="shared" si="6"/>
        <v>0</v>
      </c>
      <c r="Z29" s="678">
        <f t="shared" si="6"/>
        <v>0</v>
      </c>
      <c r="AA29" s="678">
        <f t="shared" si="6"/>
        <v>0</v>
      </c>
      <c r="AB29" s="678">
        <f t="shared" si="6"/>
        <v>0</v>
      </c>
      <c r="AC29" s="678">
        <f t="shared" si="6"/>
        <v>0</v>
      </c>
      <c r="AD29" s="678">
        <f t="shared" si="6"/>
        <v>0</v>
      </c>
      <c r="AE29" s="678">
        <f t="shared" si="6"/>
        <v>0</v>
      </c>
      <c r="AF29" s="678">
        <f t="shared" si="6"/>
        <v>0</v>
      </c>
      <c r="AG29" s="678">
        <f t="shared" si="6"/>
        <v>0</v>
      </c>
      <c r="AH29" s="678">
        <f t="shared" si="6"/>
        <v>0</v>
      </c>
      <c r="AI29" s="678">
        <f t="shared" si="6"/>
        <v>0</v>
      </c>
      <c r="AJ29" s="678">
        <f t="shared" si="6"/>
        <v>0</v>
      </c>
      <c r="AK29" s="678">
        <f t="shared" si="6"/>
        <v>0</v>
      </c>
      <c r="AL29" s="678">
        <f t="shared" si="6"/>
        <v>0</v>
      </c>
      <c r="AM29" s="678">
        <f t="shared" si="6"/>
        <v>0</v>
      </c>
      <c r="AN29" s="678">
        <f t="shared" si="6"/>
        <v>0</v>
      </c>
      <c r="AO29" s="32"/>
    </row>
    <row r="30" spans="1:41">
      <c r="A30" s="676" t="str">
        <f>'CH01'!A31</f>
        <v>2.6.1</v>
      </c>
      <c r="B30" s="676" t="str">
        <f>'CH01'!B31</f>
        <v>Đất xây dựng cơ sở văn hóa</v>
      </c>
      <c r="C30" s="677" t="str">
        <f>'CH01'!C31</f>
        <v>DVH</v>
      </c>
      <c r="D30" s="678">
        <f t="shared" ref="D30:D39" si="7">SUM(E30:AN30)</f>
        <v>0</v>
      </c>
      <c r="E30" s="678"/>
      <c r="F30" s="678"/>
      <c r="G30" s="678"/>
      <c r="H30" s="678"/>
      <c r="I30" s="678"/>
      <c r="J30" s="678"/>
      <c r="K30" s="678"/>
      <c r="L30" s="678"/>
      <c r="M30" s="678"/>
      <c r="N30" s="678"/>
      <c r="O30" s="678"/>
      <c r="P30" s="678"/>
      <c r="Q30" s="678"/>
      <c r="R30" s="678"/>
      <c r="S30" s="678"/>
      <c r="T30" s="678"/>
      <c r="U30" s="678">
        <f>'CH01'!V31+SUMPRODUCT((DVHC=U$5)*(madatNC=$C30)*(namkh=$D$1)*(Dientich_NC))-SUMPRODUCT((DVHC=U$5)*(namkh=$D$1)*(INDEX(NC_giam,,HLOOKUP($C30,COLMadat,2,0))))</f>
        <v>0</v>
      </c>
      <c r="V30" s="678">
        <f>'CH01'!W31+SUMPRODUCT((DVHC=V$5)*(madatNC=$C30)*(namkh=$D$1)*(Dientich_NC))-SUMPRODUCT((DVHC=V$5)*(namkh=$D$1)*(INDEX(NC_giam,,HLOOKUP($C30,COLMadat,2,0))))</f>
        <v>0</v>
      </c>
      <c r="W30" s="678">
        <f>'CH01'!X31+SUMPRODUCT((DVHC=W$5)*(madatNC=$C30)*(namkh=$D$1)*(Dientich_NC))-SUMPRODUCT((DVHC=W$5)*(namkh=$D$1)*(INDEX(NC_giam,,HLOOKUP($C30,COLMadat,2,0))))</f>
        <v>0</v>
      </c>
      <c r="X30" s="678">
        <f>'CH01'!Y31+SUMPRODUCT((DVHC=X$5)*(madatNC=$C30)*(namkh=$D$1)*(Dientich_NC))-SUMPRODUCT((DVHC=X$5)*(namkh=$D$1)*(INDEX(NC_giam,,HLOOKUP($C30,COLMadat,2,0))))</f>
        <v>0</v>
      </c>
      <c r="Y30" s="678">
        <f>'CH01'!Z31+SUMPRODUCT((DVHC=Y$5)*(madatNC=$C30)*(namkh=$D$1)*(Dientich_NC))-SUMPRODUCT((DVHC=Y$5)*(namkh=$D$1)*(INDEX(NC_giam,,HLOOKUP($C30,COLMadat,2,0))))</f>
        <v>0</v>
      </c>
      <c r="Z30" s="678">
        <f>'CH01'!AA31+SUMPRODUCT((DVHC=Z$5)*(madatNC=$C30)*(namkh=$D$1)*(Dientich_NC))-SUMPRODUCT((DVHC=Z$5)*(namkh=$D$1)*(INDEX(NC_giam,,HLOOKUP($C30,COLMadat,2,0))))</f>
        <v>0</v>
      </c>
      <c r="AA30" s="678">
        <f>'CH01'!AB31+SUMPRODUCT((DVHC=AA$5)*(madatNC=$C30)*(namkh=$D$1)*(Dientich_NC))-SUMPRODUCT((DVHC=AA$5)*(namkh=$D$1)*(INDEX(NC_giam,,HLOOKUP($C30,COLMadat,2,0))))</f>
        <v>0</v>
      </c>
      <c r="AB30" s="678">
        <f>'CH01'!AC31+SUMPRODUCT((DVHC=AB$5)*(madatNC=$C30)*(namkh=$D$1)*(Dientich_NC))-SUMPRODUCT((DVHC=AB$5)*(namkh=$D$1)*(INDEX(NC_giam,,HLOOKUP($C30,COLMadat,2,0))))</f>
        <v>0</v>
      </c>
      <c r="AC30" s="678">
        <f>'CH01'!AD31+SUMPRODUCT((DVHC=AC$5)*(madatNC=$C30)*(namkh=$D$1)*(Dientich_NC))-SUMPRODUCT((DVHC=AC$5)*(namkh=$D$1)*(INDEX(NC_giam,,HLOOKUP($C30,COLMadat,2,0))))</f>
        <v>0</v>
      </c>
      <c r="AD30" s="678">
        <f>'CH01'!AE31+SUMPRODUCT((DVHC=AD$5)*(madatNC=$C30)*(namkh=$D$1)*(Dientich_NC))-SUMPRODUCT((DVHC=AD$5)*(namkh=$D$1)*(INDEX(NC_giam,,HLOOKUP($C30,COLMadat,2,0))))</f>
        <v>0</v>
      </c>
      <c r="AE30" s="678">
        <f>'CH01'!AF31+SUMPRODUCT((DVHC=AE$5)*(madatNC=$C30)*(namkh=$D$1)*(Dientich_NC))-SUMPRODUCT((DVHC=AE$5)*(namkh=$D$1)*(INDEX(NC_giam,,HLOOKUP($C30,COLMadat,2,0))))</f>
        <v>0</v>
      </c>
      <c r="AF30" s="678">
        <f>'CH01'!AG31+SUMPRODUCT((DVHC=AF$5)*(madatNC=$C30)*(namkh=$D$1)*(Dientich_NC))-SUMPRODUCT((DVHC=AF$5)*(namkh=$D$1)*(INDEX(NC_giam,,HLOOKUP($C30,COLMadat,2,0))))</f>
        <v>0</v>
      </c>
      <c r="AG30" s="678">
        <f>'CH01'!AH31+SUMPRODUCT((DVHC=AG$5)*(madatNC=$C30)*(namkh=$D$1)*(Dientich_NC))-SUMPRODUCT((DVHC=AG$5)*(namkh=$D$1)*(INDEX(NC_giam,,HLOOKUP($C30,COLMadat,2,0))))</f>
        <v>0</v>
      </c>
      <c r="AH30" s="678">
        <f>'CH01'!AI31+SUMPRODUCT((DVHC=AH$5)*(madatNC=$C30)*(namkh=$D$1)*(Dientich_NC))-SUMPRODUCT((DVHC=AH$5)*(namkh=$D$1)*(INDEX(NC_giam,,HLOOKUP($C30,COLMadat,2,0))))</f>
        <v>0</v>
      </c>
      <c r="AI30" s="678">
        <f>'CH01'!AJ31+SUMPRODUCT((DVHC=AI$5)*(madatNC=$C30)*(namkh=$D$1)*(Dientich_NC))-SUMPRODUCT((DVHC=AI$5)*(namkh=$D$1)*(INDEX(NC_giam,,HLOOKUP($C30,COLMadat,2,0))))</f>
        <v>0</v>
      </c>
      <c r="AJ30" s="678">
        <f>'CH01'!AK31+SUMPRODUCT((DVHC=AJ$5)*(madatNC=$C30)*(namkh=$D$1)*(Dientich_NC))-SUMPRODUCT((DVHC=AJ$5)*(namkh=$D$1)*(INDEX(NC_giam,,HLOOKUP($C30,COLMadat,2,0))))</f>
        <v>0</v>
      </c>
      <c r="AK30" s="678">
        <f>'CH01'!AL31+SUMPRODUCT((DVHC=AK$5)*(madatNC=$C30)*(namkh=$D$1)*(Dientich_NC))-SUMPRODUCT((DVHC=AK$5)*(namkh=$D$1)*(INDEX(NC_giam,,HLOOKUP($C30,COLMadat,2,0))))</f>
        <v>0</v>
      </c>
      <c r="AL30" s="678">
        <f>'CH01'!AM31+SUMPRODUCT((DVHC=AL$5)*(madatNC=$C30)*(namkh=$D$1)*(Dientich_NC))-SUMPRODUCT((DVHC=AL$5)*(namkh=$D$1)*(INDEX(NC_giam,,HLOOKUP($C30,COLMadat,2,0))))</f>
        <v>0</v>
      </c>
      <c r="AM30" s="678">
        <f>'CH01'!AN31+SUMPRODUCT((DVHC=AM$5)*(madatNC=$C30)*(namkh=$D$1)*(Dientich_NC))-SUMPRODUCT((DVHC=AM$5)*(namkh=$D$1)*(INDEX(NC_giam,,HLOOKUP($C30,COLMadat,2,0))))</f>
        <v>0</v>
      </c>
      <c r="AN30" s="678">
        <f>'CH01'!AO31+SUMPRODUCT((DVHC=AN$5)*(madatNC=$C30)*(namkh=$D$1)*(Dientich_NC))-SUMPRODUCT((DVHC=AN$5)*(namkh=$D$1)*(INDEX(NC_giam,,HLOOKUP($C30,COLMadat,2,0))))</f>
        <v>0</v>
      </c>
      <c r="AO30" s="32"/>
    </row>
    <row r="31" spans="1:41">
      <c r="A31" s="676" t="str">
        <f>'CH01'!A32</f>
        <v>2.6.2</v>
      </c>
      <c r="B31" s="676" t="str">
        <f>'CH01'!B32</f>
        <v>Đất xây dựng cơ sở xã hội</v>
      </c>
      <c r="C31" s="677" t="str">
        <f>'CH01'!C32</f>
        <v>DXH</v>
      </c>
      <c r="D31" s="678">
        <f t="shared" si="7"/>
        <v>0</v>
      </c>
      <c r="E31" s="678"/>
      <c r="F31" s="678"/>
      <c r="G31" s="678"/>
      <c r="H31" s="678"/>
      <c r="I31" s="678"/>
      <c r="J31" s="678"/>
      <c r="K31" s="678"/>
      <c r="L31" s="678"/>
      <c r="M31" s="678"/>
      <c r="N31" s="678"/>
      <c r="O31" s="678"/>
      <c r="P31" s="678"/>
      <c r="Q31" s="678"/>
      <c r="R31" s="678"/>
      <c r="S31" s="678"/>
      <c r="T31" s="678"/>
      <c r="U31" s="678">
        <f>'CH01'!V32+SUMPRODUCT((DVHC=U$5)*(madatNC=$C31)*(namkh=$D$1)*(Dientich_NC))-SUMPRODUCT((DVHC=U$5)*(namkh=$D$1)*(INDEX(NC_giam,,HLOOKUP($C31,COLMadat,2,0))))</f>
        <v>0</v>
      </c>
      <c r="V31" s="678">
        <f>'CH01'!W32+SUMPRODUCT((DVHC=V$5)*(madatNC=$C31)*(namkh=$D$1)*(Dientich_NC))-SUMPRODUCT((DVHC=V$5)*(namkh=$D$1)*(INDEX(NC_giam,,HLOOKUP($C31,COLMadat,2,0))))</f>
        <v>0</v>
      </c>
      <c r="W31" s="678">
        <f>'CH01'!X32+SUMPRODUCT((DVHC=W$5)*(madatNC=$C31)*(namkh=$D$1)*(Dientich_NC))-SUMPRODUCT((DVHC=W$5)*(namkh=$D$1)*(INDEX(NC_giam,,HLOOKUP($C31,COLMadat,2,0))))</f>
        <v>0</v>
      </c>
      <c r="X31" s="678">
        <f>'CH01'!Y32+SUMPRODUCT((DVHC=X$5)*(madatNC=$C31)*(namkh=$D$1)*(Dientich_NC))-SUMPRODUCT((DVHC=X$5)*(namkh=$D$1)*(INDEX(NC_giam,,HLOOKUP($C31,COLMadat,2,0))))</f>
        <v>0</v>
      </c>
      <c r="Y31" s="678">
        <f>'CH01'!Z32+SUMPRODUCT((DVHC=Y$5)*(madatNC=$C31)*(namkh=$D$1)*(Dientich_NC))-SUMPRODUCT((DVHC=Y$5)*(namkh=$D$1)*(INDEX(NC_giam,,HLOOKUP($C31,COLMadat,2,0))))</f>
        <v>0</v>
      </c>
      <c r="Z31" s="678">
        <f>'CH01'!AA32+SUMPRODUCT((DVHC=Z$5)*(madatNC=$C31)*(namkh=$D$1)*(Dientich_NC))-SUMPRODUCT((DVHC=Z$5)*(namkh=$D$1)*(INDEX(NC_giam,,HLOOKUP($C31,COLMadat,2,0))))</f>
        <v>0</v>
      </c>
      <c r="AA31" s="678">
        <f>'CH01'!AB32+SUMPRODUCT((DVHC=AA$5)*(madatNC=$C31)*(namkh=$D$1)*(Dientich_NC))-SUMPRODUCT((DVHC=AA$5)*(namkh=$D$1)*(INDEX(NC_giam,,HLOOKUP($C31,COLMadat,2,0))))</f>
        <v>0</v>
      </c>
      <c r="AB31" s="678">
        <f>'CH01'!AC32+SUMPRODUCT((DVHC=AB$5)*(madatNC=$C31)*(namkh=$D$1)*(Dientich_NC))-SUMPRODUCT((DVHC=AB$5)*(namkh=$D$1)*(INDEX(NC_giam,,HLOOKUP($C31,COLMadat,2,0))))</f>
        <v>0</v>
      </c>
      <c r="AC31" s="678">
        <f>'CH01'!AD32+SUMPRODUCT((DVHC=AC$5)*(madatNC=$C31)*(namkh=$D$1)*(Dientich_NC))-SUMPRODUCT((DVHC=AC$5)*(namkh=$D$1)*(INDEX(NC_giam,,HLOOKUP($C31,COLMadat,2,0))))</f>
        <v>0</v>
      </c>
      <c r="AD31" s="678">
        <f>'CH01'!AE32+SUMPRODUCT((DVHC=AD$5)*(madatNC=$C31)*(namkh=$D$1)*(Dientich_NC))-SUMPRODUCT((DVHC=AD$5)*(namkh=$D$1)*(INDEX(NC_giam,,HLOOKUP($C31,COLMadat,2,0))))</f>
        <v>0</v>
      </c>
      <c r="AE31" s="678">
        <f>'CH01'!AF32+SUMPRODUCT((DVHC=AE$5)*(madatNC=$C31)*(namkh=$D$1)*(Dientich_NC))-SUMPRODUCT((DVHC=AE$5)*(namkh=$D$1)*(INDEX(NC_giam,,HLOOKUP($C31,COLMadat,2,0))))</f>
        <v>0</v>
      </c>
      <c r="AF31" s="678">
        <f>'CH01'!AG32+SUMPRODUCT((DVHC=AF$5)*(madatNC=$C31)*(namkh=$D$1)*(Dientich_NC))-SUMPRODUCT((DVHC=AF$5)*(namkh=$D$1)*(INDEX(NC_giam,,HLOOKUP($C31,COLMadat,2,0))))</f>
        <v>0</v>
      </c>
      <c r="AG31" s="678">
        <f>'CH01'!AH32+SUMPRODUCT((DVHC=AG$5)*(madatNC=$C31)*(namkh=$D$1)*(Dientich_NC))-SUMPRODUCT((DVHC=AG$5)*(namkh=$D$1)*(INDEX(NC_giam,,HLOOKUP($C31,COLMadat,2,0))))</f>
        <v>0</v>
      </c>
      <c r="AH31" s="678">
        <f>'CH01'!AI32+SUMPRODUCT((DVHC=AH$5)*(madatNC=$C31)*(namkh=$D$1)*(Dientich_NC))-SUMPRODUCT((DVHC=AH$5)*(namkh=$D$1)*(INDEX(NC_giam,,HLOOKUP($C31,COLMadat,2,0))))</f>
        <v>0</v>
      </c>
      <c r="AI31" s="678">
        <f>'CH01'!AJ32+SUMPRODUCT((DVHC=AI$5)*(madatNC=$C31)*(namkh=$D$1)*(Dientich_NC))-SUMPRODUCT((DVHC=AI$5)*(namkh=$D$1)*(INDEX(NC_giam,,HLOOKUP($C31,COLMadat,2,0))))</f>
        <v>0</v>
      </c>
      <c r="AJ31" s="678">
        <f>'CH01'!AK32+SUMPRODUCT((DVHC=AJ$5)*(madatNC=$C31)*(namkh=$D$1)*(Dientich_NC))-SUMPRODUCT((DVHC=AJ$5)*(namkh=$D$1)*(INDEX(NC_giam,,HLOOKUP($C31,COLMadat,2,0))))</f>
        <v>0</v>
      </c>
      <c r="AK31" s="678">
        <f>'CH01'!AL32+SUMPRODUCT((DVHC=AK$5)*(madatNC=$C31)*(namkh=$D$1)*(Dientich_NC))-SUMPRODUCT((DVHC=AK$5)*(namkh=$D$1)*(INDEX(NC_giam,,HLOOKUP($C31,COLMadat,2,0))))</f>
        <v>0</v>
      </c>
      <c r="AL31" s="678">
        <f>'CH01'!AM32+SUMPRODUCT((DVHC=AL$5)*(madatNC=$C31)*(namkh=$D$1)*(Dientich_NC))-SUMPRODUCT((DVHC=AL$5)*(namkh=$D$1)*(INDEX(NC_giam,,HLOOKUP($C31,COLMadat,2,0))))</f>
        <v>0</v>
      </c>
      <c r="AM31" s="678">
        <f>'CH01'!AN32+SUMPRODUCT((DVHC=AM$5)*(madatNC=$C31)*(namkh=$D$1)*(Dientich_NC))-SUMPRODUCT((DVHC=AM$5)*(namkh=$D$1)*(INDEX(NC_giam,,HLOOKUP($C31,COLMadat,2,0))))</f>
        <v>0</v>
      </c>
      <c r="AN31" s="678">
        <f>'CH01'!AO32+SUMPRODUCT((DVHC=AN$5)*(madatNC=$C31)*(namkh=$D$1)*(Dientich_NC))-SUMPRODUCT((DVHC=AN$5)*(namkh=$D$1)*(INDEX(NC_giam,,HLOOKUP($C31,COLMadat,2,0))))</f>
        <v>0</v>
      </c>
      <c r="AO31" s="32"/>
    </row>
    <row r="32" spans="1:41">
      <c r="A32" s="676" t="str">
        <f>'CH01'!A33</f>
        <v>2.6.3</v>
      </c>
      <c r="B32" s="676" t="str">
        <f>'CH01'!B33</f>
        <v>Đất xây dựng cơ sở y tế</v>
      </c>
      <c r="C32" s="677" t="str">
        <f>'CH01'!C33</f>
        <v>DYT</v>
      </c>
      <c r="D32" s="678">
        <f t="shared" si="7"/>
        <v>0</v>
      </c>
      <c r="E32" s="678"/>
      <c r="F32" s="678"/>
      <c r="G32" s="678"/>
      <c r="H32" s="678"/>
      <c r="I32" s="678"/>
      <c r="J32" s="678"/>
      <c r="K32" s="678"/>
      <c r="L32" s="678"/>
      <c r="M32" s="678"/>
      <c r="N32" s="678"/>
      <c r="O32" s="678"/>
      <c r="P32" s="678"/>
      <c r="Q32" s="678"/>
      <c r="R32" s="678"/>
      <c r="S32" s="678"/>
      <c r="T32" s="678"/>
      <c r="U32" s="678">
        <f>'CH01'!V33+SUMPRODUCT((DVHC=U$5)*(madatNC=$C32)*(namkh=$D$1)*(Dientich_NC))-SUMPRODUCT((DVHC=U$5)*(namkh=$D$1)*(INDEX(NC_giam,,HLOOKUP($C32,COLMadat,2,0))))</f>
        <v>0</v>
      </c>
      <c r="V32" s="678">
        <f>'CH01'!W33+SUMPRODUCT((DVHC=V$5)*(madatNC=$C32)*(namkh=$D$1)*(Dientich_NC))-SUMPRODUCT((DVHC=V$5)*(namkh=$D$1)*(INDEX(NC_giam,,HLOOKUP($C32,COLMadat,2,0))))</f>
        <v>0</v>
      </c>
      <c r="W32" s="678">
        <f>'CH01'!X33+SUMPRODUCT((DVHC=W$5)*(madatNC=$C32)*(namkh=$D$1)*(Dientich_NC))-SUMPRODUCT((DVHC=W$5)*(namkh=$D$1)*(INDEX(NC_giam,,HLOOKUP($C32,COLMadat,2,0))))</f>
        <v>0</v>
      </c>
      <c r="X32" s="678">
        <f>'CH01'!Y33+SUMPRODUCT((DVHC=X$5)*(madatNC=$C32)*(namkh=$D$1)*(Dientich_NC))-SUMPRODUCT((DVHC=X$5)*(namkh=$D$1)*(INDEX(NC_giam,,HLOOKUP($C32,COLMadat,2,0))))</f>
        <v>0</v>
      </c>
      <c r="Y32" s="678">
        <f>'CH01'!Z33+SUMPRODUCT((DVHC=Y$5)*(madatNC=$C32)*(namkh=$D$1)*(Dientich_NC))-SUMPRODUCT((DVHC=Y$5)*(namkh=$D$1)*(INDEX(NC_giam,,HLOOKUP($C32,COLMadat,2,0))))</f>
        <v>0</v>
      </c>
      <c r="Z32" s="678">
        <f>'CH01'!AA33+SUMPRODUCT((DVHC=Z$5)*(madatNC=$C32)*(namkh=$D$1)*(Dientich_NC))-SUMPRODUCT((DVHC=Z$5)*(namkh=$D$1)*(INDEX(NC_giam,,HLOOKUP($C32,COLMadat,2,0))))</f>
        <v>0</v>
      </c>
      <c r="AA32" s="678">
        <f>'CH01'!AB33+SUMPRODUCT((DVHC=AA$5)*(madatNC=$C32)*(namkh=$D$1)*(Dientich_NC))-SUMPRODUCT((DVHC=AA$5)*(namkh=$D$1)*(INDEX(NC_giam,,HLOOKUP($C32,COLMadat,2,0))))</f>
        <v>0</v>
      </c>
      <c r="AB32" s="678">
        <f>'CH01'!AC33+SUMPRODUCT((DVHC=AB$5)*(madatNC=$C32)*(namkh=$D$1)*(Dientich_NC))-SUMPRODUCT((DVHC=AB$5)*(namkh=$D$1)*(INDEX(NC_giam,,HLOOKUP($C32,COLMadat,2,0))))</f>
        <v>0</v>
      </c>
      <c r="AC32" s="678">
        <f>'CH01'!AD33+SUMPRODUCT((DVHC=AC$5)*(madatNC=$C32)*(namkh=$D$1)*(Dientich_NC))-SUMPRODUCT((DVHC=AC$5)*(namkh=$D$1)*(INDEX(NC_giam,,HLOOKUP($C32,COLMadat,2,0))))</f>
        <v>0</v>
      </c>
      <c r="AD32" s="678">
        <f>'CH01'!AE33+SUMPRODUCT((DVHC=AD$5)*(madatNC=$C32)*(namkh=$D$1)*(Dientich_NC))-SUMPRODUCT((DVHC=AD$5)*(namkh=$D$1)*(INDEX(NC_giam,,HLOOKUP($C32,COLMadat,2,0))))</f>
        <v>0</v>
      </c>
      <c r="AE32" s="678">
        <f>'CH01'!AF33+SUMPRODUCT((DVHC=AE$5)*(madatNC=$C32)*(namkh=$D$1)*(Dientich_NC))-SUMPRODUCT((DVHC=AE$5)*(namkh=$D$1)*(INDEX(NC_giam,,HLOOKUP($C32,COLMadat,2,0))))</f>
        <v>0</v>
      </c>
      <c r="AF32" s="678">
        <f>'CH01'!AG33+SUMPRODUCT((DVHC=AF$5)*(madatNC=$C32)*(namkh=$D$1)*(Dientich_NC))-SUMPRODUCT((DVHC=AF$5)*(namkh=$D$1)*(INDEX(NC_giam,,HLOOKUP($C32,COLMadat,2,0))))</f>
        <v>0</v>
      </c>
      <c r="AG32" s="678">
        <f>'CH01'!AH33+SUMPRODUCT((DVHC=AG$5)*(madatNC=$C32)*(namkh=$D$1)*(Dientich_NC))-SUMPRODUCT((DVHC=AG$5)*(namkh=$D$1)*(INDEX(NC_giam,,HLOOKUP($C32,COLMadat,2,0))))</f>
        <v>0</v>
      </c>
      <c r="AH32" s="678">
        <f>'CH01'!AI33+SUMPRODUCT((DVHC=AH$5)*(madatNC=$C32)*(namkh=$D$1)*(Dientich_NC))-SUMPRODUCT((DVHC=AH$5)*(namkh=$D$1)*(INDEX(NC_giam,,HLOOKUP($C32,COLMadat,2,0))))</f>
        <v>0</v>
      </c>
      <c r="AI32" s="678">
        <f>'CH01'!AJ33+SUMPRODUCT((DVHC=AI$5)*(madatNC=$C32)*(namkh=$D$1)*(Dientich_NC))-SUMPRODUCT((DVHC=AI$5)*(namkh=$D$1)*(INDEX(NC_giam,,HLOOKUP($C32,COLMadat,2,0))))</f>
        <v>0</v>
      </c>
      <c r="AJ32" s="678">
        <f>'CH01'!AK33+SUMPRODUCT((DVHC=AJ$5)*(madatNC=$C32)*(namkh=$D$1)*(Dientich_NC))-SUMPRODUCT((DVHC=AJ$5)*(namkh=$D$1)*(INDEX(NC_giam,,HLOOKUP($C32,COLMadat,2,0))))</f>
        <v>0</v>
      </c>
      <c r="AK32" s="678">
        <f>'CH01'!AL33+SUMPRODUCT((DVHC=AK$5)*(madatNC=$C32)*(namkh=$D$1)*(Dientich_NC))-SUMPRODUCT((DVHC=AK$5)*(namkh=$D$1)*(INDEX(NC_giam,,HLOOKUP($C32,COLMadat,2,0))))</f>
        <v>0</v>
      </c>
      <c r="AL32" s="678">
        <f>'CH01'!AM33+SUMPRODUCT((DVHC=AL$5)*(madatNC=$C32)*(namkh=$D$1)*(Dientich_NC))-SUMPRODUCT((DVHC=AL$5)*(namkh=$D$1)*(INDEX(NC_giam,,HLOOKUP($C32,COLMadat,2,0))))</f>
        <v>0</v>
      </c>
      <c r="AM32" s="678">
        <f>'CH01'!AN33+SUMPRODUCT((DVHC=AM$5)*(madatNC=$C32)*(namkh=$D$1)*(Dientich_NC))-SUMPRODUCT((DVHC=AM$5)*(namkh=$D$1)*(INDEX(NC_giam,,HLOOKUP($C32,COLMadat,2,0))))</f>
        <v>0</v>
      </c>
      <c r="AN32" s="678">
        <f>'CH01'!AO33+SUMPRODUCT((DVHC=AN$5)*(madatNC=$C32)*(namkh=$D$1)*(Dientich_NC))-SUMPRODUCT((DVHC=AN$5)*(namkh=$D$1)*(INDEX(NC_giam,,HLOOKUP($C32,COLMadat,2,0))))</f>
        <v>0</v>
      </c>
      <c r="AO32" s="32"/>
    </row>
    <row r="33" spans="1:41">
      <c r="A33" s="676" t="str">
        <f>'CH01'!A34</f>
        <v>2.6.4</v>
      </c>
      <c r="B33" s="676" t="str">
        <f>'CH01'!B34</f>
        <v>Đất xây dựng cơ sở giáo dục và đào tạo</v>
      </c>
      <c r="C33" s="677" t="str">
        <f>'CH01'!C34</f>
        <v>DGD</v>
      </c>
      <c r="D33" s="678">
        <f t="shared" si="7"/>
        <v>0</v>
      </c>
      <c r="E33" s="678">
        <f>SUMIFS('NhuCau (THU HỒI)'!$AE$4:$AE$603,'NhuCau (THU HỒI)'!$I$4:$I$603,'CH19'!E$5,'NhuCau (THU HỒI)'!$C$4:$C$603,"X")</f>
        <v>0</v>
      </c>
      <c r="F33" s="678">
        <f>SUMIFS('NhuCau (THU HỒI)'!$AE$4:$AE$603,'NhuCau (THU HỒI)'!$I$4:$I$603,'CH19'!F$5,'NhuCau (THU HỒI)'!$C$4:$C$603,"X")</f>
        <v>0</v>
      </c>
      <c r="G33" s="678">
        <f>SUMIFS('NhuCau (THU HỒI)'!$AE$4:$AE$603,'NhuCau (THU HỒI)'!$I$4:$I$603,'CH19'!G$5,'NhuCau (THU HỒI)'!$C$4:$C$603,"X")</f>
        <v>0</v>
      </c>
      <c r="H33" s="678">
        <f>SUMIFS('NhuCau (THU HỒI)'!$AE$4:$AE$603,'NhuCau (THU HỒI)'!$I$4:$I$603,'CH19'!H$5,'NhuCau (THU HỒI)'!$C$4:$C$603,"X")</f>
        <v>0</v>
      </c>
      <c r="I33" s="678">
        <f>SUMIFS('NhuCau (THU HỒI)'!$AE$4:$AE$603,'NhuCau (THU HỒI)'!$I$4:$I$603,'CH19'!I$5,'NhuCau (THU HỒI)'!$C$4:$C$603,"X")</f>
        <v>0</v>
      </c>
      <c r="J33" s="678">
        <f>SUMIFS('NhuCau (THU HỒI)'!$AE$4:$AE$603,'NhuCau (THU HỒI)'!$I$4:$I$603,'CH19'!J$5,'NhuCau (THU HỒI)'!$C$4:$C$603,"X")</f>
        <v>0</v>
      </c>
      <c r="K33" s="678">
        <f>SUMIFS('NhuCau (THU HỒI)'!$AE$4:$AE$603,'NhuCau (THU HỒI)'!$I$4:$I$603,'CH19'!K$5,'NhuCau (THU HỒI)'!$C$4:$C$603,"X")</f>
        <v>0</v>
      </c>
      <c r="L33" s="678"/>
      <c r="M33" s="678">
        <f>SUMIFS('NhuCau (THU HỒI)'!$AE$4:$AE$603,'NhuCau (THU HỒI)'!$I$4:$I$603,'CH19'!M$5,'NhuCau (THU HỒI)'!$C$4:$C$603,"X")</f>
        <v>0</v>
      </c>
      <c r="N33" s="678">
        <f>SUMIFS('NhuCau (THU HỒI)'!$AE$4:$AE$603,'NhuCau (THU HỒI)'!$I$4:$I$603,'CH19'!N$5,'NhuCau (THU HỒI)'!$C$4:$C$603,"X")</f>
        <v>0</v>
      </c>
      <c r="O33" s="678">
        <f>SUMIFS('NhuCau (THU HỒI)'!$AE$4:$AE$603,'NhuCau (THU HỒI)'!$I$4:$I$603,'CH19'!O$5,'NhuCau (THU HỒI)'!$C$4:$C$603,"X")</f>
        <v>0</v>
      </c>
      <c r="P33" s="678">
        <f>SUMIFS('NhuCau (THU HỒI)'!$AE$4:$AE$603,'NhuCau (THU HỒI)'!$I$4:$I$603,'CH19'!P$5,'NhuCau (THU HỒI)'!$C$4:$C$603,"X")</f>
        <v>0</v>
      </c>
      <c r="Q33" s="678">
        <f>SUMIFS('NhuCau (THU HỒI)'!$AE$4:$AE$603,'NhuCau (THU HỒI)'!$I$4:$I$603,'CH19'!Q$5,'NhuCau (THU HỒI)'!$C$4:$C$603,"X")</f>
        <v>0</v>
      </c>
      <c r="R33" s="678">
        <f>SUMIFS('NhuCau (THU HỒI)'!$AE$4:$AE$603,'NhuCau (THU HỒI)'!$I$4:$I$603,'CH19'!R$5,'NhuCau (THU HỒI)'!$C$4:$C$603,"X")</f>
        <v>0</v>
      </c>
      <c r="S33" s="678">
        <f>SUMIFS('NhuCau (THU HỒI)'!$AE$4:$AE$603,'NhuCau (THU HỒI)'!$I$4:$I$603,'CH19'!S$5,'NhuCau (THU HỒI)'!$C$4:$C$603,"X")</f>
        <v>0</v>
      </c>
      <c r="T33" s="678">
        <f>SUMIFS('NhuCau (THU HỒI)'!$AE$4:$AE$603,'NhuCau (THU HỒI)'!$I$4:$I$603,'CH19'!T$5,'NhuCau (THU HỒI)'!$C$4:$C$603,"X")</f>
        <v>0</v>
      </c>
      <c r="U33" s="678">
        <f>'CH01'!V34+SUMPRODUCT((DVHC=U$5)*(madatNC=$C33)*(namkh=$D$1)*(Dientich_NC))-SUMPRODUCT((DVHC=U$5)*(namkh=$D$1)*(INDEX(NC_giam,,HLOOKUP($C33,COLMadat,2,0))))</f>
        <v>0</v>
      </c>
      <c r="V33" s="678">
        <f>'CH01'!W34+SUMPRODUCT((DVHC=V$5)*(madatNC=$C33)*(namkh=$D$1)*(Dientich_NC))-SUMPRODUCT((DVHC=V$5)*(namkh=$D$1)*(INDEX(NC_giam,,HLOOKUP($C33,COLMadat,2,0))))</f>
        <v>0</v>
      </c>
      <c r="W33" s="678">
        <f>'CH01'!X34+SUMPRODUCT((DVHC=W$5)*(madatNC=$C33)*(namkh=$D$1)*(Dientich_NC))-SUMPRODUCT((DVHC=W$5)*(namkh=$D$1)*(INDEX(NC_giam,,HLOOKUP($C33,COLMadat,2,0))))</f>
        <v>0</v>
      </c>
      <c r="X33" s="678">
        <f>'CH01'!Y34+SUMPRODUCT((DVHC=X$5)*(madatNC=$C33)*(namkh=$D$1)*(Dientich_NC))-SUMPRODUCT((DVHC=X$5)*(namkh=$D$1)*(INDEX(NC_giam,,HLOOKUP($C33,COLMadat,2,0))))</f>
        <v>0</v>
      </c>
      <c r="Y33" s="678">
        <f>'CH01'!Z34+SUMPRODUCT((DVHC=Y$5)*(madatNC=$C33)*(namkh=$D$1)*(Dientich_NC))-SUMPRODUCT((DVHC=Y$5)*(namkh=$D$1)*(INDEX(NC_giam,,HLOOKUP($C33,COLMadat,2,0))))</f>
        <v>0</v>
      </c>
      <c r="Z33" s="678">
        <f>'CH01'!AA34+SUMPRODUCT((DVHC=Z$5)*(madatNC=$C33)*(namkh=$D$1)*(Dientich_NC))-SUMPRODUCT((DVHC=Z$5)*(namkh=$D$1)*(INDEX(NC_giam,,HLOOKUP($C33,COLMadat,2,0))))</f>
        <v>0</v>
      </c>
      <c r="AA33" s="678">
        <f>'CH01'!AB34+SUMPRODUCT((DVHC=AA$5)*(madatNC=$C33)*(namkh=$D$1)*(Dientich_NC))-SUMPRODUCT((DVHC=AA$5)*(namkh=$D$1)*(INDEX(NC_giam,,HLOOKUP($C33,COLMadat,2,0))))</f>
        <v>0</v>
      </c>
      <c r="AB33" s="678">
        <f>'CH01'!AC34+SUMPRODUCT((DVHC=AB$5)*(madatNC=$C33)*(namkh=$D$1)*(Dientich_NC))-SUMPRODUCT((DVHC=AB$5)*(namkh=$D$1)*(INDEX(NC_giam,,HLOOKUP($C33,COLMadat,2,0))))</f>
        <v>0</v>
      </c>
      <c r="AC33" s="678">
        <f>'CH01'!AD34+SUMPRODUCT((DVHC=AC$5)*(madatNC=$C33)*(namkh=$D$1)*(Dientich_NC))-SUMPRODUCT((DVHC=AC$5)*(namkh=$D$1)*(INDEX(NC_giam,,HLOOKUP($C33,COLMadat,2,0))))</f>
        <v>0</v>
      </c>
      <c r="AD33" s="678">
        <f>'CH01'!AE34+SUMPRODUCT((DVHC=AD$5)*(madatNC=$C33)*(namkh=$D$1)*(Dientich_NC))-SUMPRODUCT((DVHC=AD$5)*(namkh=$D$1)*(INDEX(NC_giam,,HLOOKUP($C33,COLMadat,2,0))))</f>
        <v>0</v>
      </c>
      <c r="AE33" s="678">
        <f>'CH01'!AF34+SUMPRODUCT((DVHC=AE$5)*(madatNC=$C33)*(namkh=$D$1)*(Dientich_NC))-SUMPRODUCT((DVHC=AE$5)*(namkh=$D$1)*(INDEX(NC_giam,,HLOOKUP($C33,COLMadat,2,0))))</f>
        <v>0</v>
      </c>
      <c r="AF33" s="678">
        <f>'CH01'!AG34+SUMPRODUCT((DVHC=AF$5)*(madatNC=$C33)*(namkh=$D$1)*(Dientich_NC))-SUMPRODUCT((DVHC=AF$5)*(namkh=$D$1)*(INDEX(NC_giam,,HLOOKUP($C33,COLMadat,2,0))))</f>
        <v>0</v>
      </c>
      <c r="AG33" s="678">
        <f>'CH01'!AH34+SUMPRODUCT((DVHC=AG$5)*(madatNC=$C33)*(namkh=$D$1)*(Dientich_NC))-SUMPRODUCT((DVHC=AG$5)*(namkh=$D$1)*(INDEX(NC_giam,,HLOOKUP($C33,COLMadat,2,0))))</f>
        <v>0</v>
      </c>
      <c r="AH33" s="678">
        <f>'CH01'!AI34+SUMPRODUCT((DVHC=AH$5)*(madatNC=$C33)*(namkh=$D$1)*(Dientich_NC))-SUMPRODUCT((DVHC=AH$5)*(namkh=$D$1)*(INDEX(NC_giam,,HLOOKUP($C33,COLMadat,2,0))))</f>
        <v>0</v>
      </c>
      <c r="AI33" s="678">
        <f>'CH01'!AJ34+SUMPRODUCT((DVHC=AI$5)*(madatNC=$C33)*(namkh=$D$1)*(Dientich_NC))-SUMPRODUCT((DVHC=AI$5)*(namkh=$D$1)*(INDEX(NC_giam,,HLOOKUP($C33,COLMadat,2,0))))</f>
        <v>0</v>
      </c>
      <c r="AJ33" s="678">
        <f>'CH01'!AK34+SUMPRODUCT((DVHC=AJ$5)*(madatNC=$C33)*(namkh=$D$1)*(Dientich_NC))-SUMPRODUCT((DVHC=AJ$5)*(namkh=$D$1)*(INDEX(NC_giam,,HLOOKUP($C33,COLMadat,2,0))))</f>
        <v>0</v>
      </c>
      <c r="AK33" s="678">
        <f>'CH01'!AL34+SUMPRODUCT((DVHC=AK$5)*(madatNC=$C33)*(namkh=$D$1)*(Dientich_NC))-SUMPRODUCT((DVHC=AK$5)*(namkh=$D$1)*(INDEX(NC_giam,,HLOOKUP($C33,COLMadat,2,0))))</f>
        <v>0</v>
      </c>
      <c r="AL33" s="678">
        <f>'CH01'!AM34+SUMPRODUCT((DVHC=AL$5)*(madatNC=$C33)*(namkh=$D$1)*(Dientich_NC))-SUMPRODUCT((DVHC=AL$5)*(namkh=$D$1)*(INDEX(NC_giam,,HLOOKUP($C33,COLMadat,2,0))))</f>
        <v>0</v>
      </c>
      <c r="AM33" s="678">
        <f>'CH01'!AN34+SUMPRODUCT((DVHC=AM$5)*(madatNC=$C33)*(namkh=$D$1)*(Dientich_NC))-SUMPRODUCT((DVHC=AM$5)*(namkh=$D$1)*(INDEX(NC_giam,,HLOOKUP($C33,COLMadat,2,0))))</f>
        <v>0</v>
      </c>
      <c r="AN33" s="678">
        <f>'CH01'!AO34+SUMPRODUCT((DVHC=AN$5)*(madatNC=$C33)*(namkh=$D$1)*(Dientich_NC))-SUMPRODUCT((DVHC=AN$5)*(namkh=$D$1)*(INDEX(NC_giam,,HLOOKUP($C33,COLMadat,2,0))))</f>
        <v>0</v>
      </c>
      <c r="AO33" s="32"/>
    </row>
    <row r="34" spans="1:41">
      <c r="A34" s="676" t="str">
        <f>'CH01'!A35</f>
        <v>2.6.5</v>
      </c>
      <c r="B34" s="676" t="str">
        <f>'CH01'!B35</f>
        <v>Đất xây dựng cơ sở thể dục, thể thao</v>
      </c>
      <c r="C34" s="677" t="str">
        <f>'CH01'!C35</f>
        <v>DTT</v>
      </c>
      <c r="D34" s="678">
        <f t="shared" si="7"/>
        <v>0</v>
      </c>
      <c r="E34" s="678"/>
      <c r="F34" s="678"/>
      <c r="G34" s="678"/>
      <c r="H34" s="678"/>
      <c r="I34" s="678"/>
      <c r="J34" s="678"/>
      <c r="K34" s="678"/>
      <c r="L34" s="678"/>
      <c r="M34" s="678"/>
      <c r="N34" s="678"/>
      <c r="O34" s="678"/>
      <c r="P34" s="678"/>
      <c r="Q34" s="678"/>
      <c r="R34" s="678"/>
      <c r="S34" s="678"/>
      <c r="T34" s="678"/>
      <c r="U34" s="678">
        <f>'CH01'!V35+SUMPRODUCT((DVHC=U$5)*(madatNC=$C34)*(namkh=$D$1)*(Dientich_NC))-SUMPRODUCT((DVHC=U$5)*(namkh=$D$1)*(INDEX(NC_giam,,HLOOKUP($C34,COLMadat,2,0))))</f>
        <v>0</v>
      </c>
      <c r="V34" s="678">
        <f>'CH01'!W35+SUMPRODUCT((DVHC=V$5)*(madatNC=$C34)*(namkh=$D$1)*(Dientich_NC))-SUMPRODUCT((DVHC=V$5)*(namkh=$D$1)*(INDEX(NC_giam,,HLOOKUP($C34,COLMadat,2,0))))</f>
        <v>0</v>
      </c>
      <c r="W34" s="678">
        <f>'CH01'!X35+SUMPRODUCT((DVHC=W$5)*(madatNC=$C34)*(namkh=$D$1)*(Dientich_NC))-SUMPRODUCT((DVHC=W$5)*(namkh=$D$1)*(INDEX(NC_giam,,HLOOKUP($C34,COLMadat,2,0))))</f>
        <v>0</v>
      </c>
      <c r="X34" s="678">
        <f>'CH01'!Y35+SUMPRODUCT((DVHC=X$5)*(madatNC=$C34)*(namkh=$D$1)*(Dientich_NC))-SUMPRODUCT((DVHC=X$5)*(namkh=$D$1)*(INDEX(NC_giam,,HLOOKUP($C34,COLMadat,2,0))))</f>
        <v>0</v>
      </c>
      <c r="Y34" s="678">
        <f>'CH01'!Z35+SUMPRODUCT((DVHC=Y$5)*(madatNC=$C34)*(namkh=$D$1)*(Dientich_NC))-SUMPRODUCT((DVHC=Y$5)*(namkh=$D$1)*(INDEX(NC_giam,,HLOOKUP($C34,COLMadat,2,0))))</f>
        <v>0</v>
      </c>
      <c r="Z34" s="678">
        <f>'CH01'!AA35+SUMPRODUCT((DVHC=Z$5)*(madatNC=$C34)*(namkh=$D$1)*(Dientich_NC))-SUMPRODUCT((DVHC=Z$5)*(namkh=$D$1)*(INDEX(NC_giam,,HLOOKUP($C34,COLMadat,2,0))))</f>
        <v>0</v>
      </c>
      <c r="AA34" s="678">
        <f>'CH01'!AB35+SUMPRODUCT((DVHC=AA$5)*(madatNC=$C34)*(namkh=$D$1)*(Dientich_NC))-SUMPRODUCT((DVHC=AA$5)*(namkh=$D$1)*(INDEX(NC_giam,,HLOOKUP($C34,COLMadat,2,0))))</f>
        <v>0</v>
      </c>
      <c r="AB34" s="678">
        <f>'CH01'!AC35+SUMPRODUCT((DVHC=AB$5)*(madatNC=$C34)*(namkh=$D$1)*(Dientich_NC))-SUMPRODUCT((DVHC=AB$5)*(namkh=$D$1)*(INDEX(NC_giam,,HLOOKUP($C34,COLMadat,2,0))))</f>
        <v>0</v>
      </c>
      <c r="AC34" s="678">
        <f>'CH01'!AD35+SUMPRODUCT((DVHC=AC$5)*(madatNC=$C34)*(namkh=$D$1)*(Dientich_NC))-SUMPRODUCT((DVHC=AC$5)*(namkh=$D$1)*(INDEX(NC_giam,,HLOOKUP($C34,COLMadat,2,0))))</f>
        <v>0</v>
      </c>
      <c r="AD34" s="678">
        <f>'CH01'!AE35+SUMPRODUCT((DVHC=AD$5)*(madatNC=$C34)*(namkh=$D$1)*(Dientich_NC))-SUMPRODUCT((DVHC=AD$5)*(namkh=$D$1)*(INDEX(NC_giam,,HLOOKUP($C34,COLMadat,2,0))))</f>
        <v>0</v>
      </c>
      <c r="AE34" s="678">
        <f>'CH01'!AF35+SUMPRODUCT((DVHC=AE$5)*(madatNC=$C34)*(namkh=$D$1)*(Dientich_NC))-SUMPRODUCT((DVHC=AE$5)*(namkh=$D$1)*(INDEX(NC_giam,,HLOOKUP($C34,COLMadat,2,0))))</f>
        <v>0</v>
      </c>
      <c r="AF34" s="678">
        <f>'CH01'!AG35+SUMPRODUCT((DVHC=AF$5)*(madatNC=$C34)*(namkh=$D$1)*(Dientich_NC))-SUMPRODUCT((DVHC=AF$5)*(namkh=$D$1)*(INDEX(NC_giam,,HLOOKUP($C34,COLMadat,2,0))))</f>
        <v>0</v>
      </c>
      <c r="AG34" s="678">
        <f>'CH01'!AH35+SUMPRODUCT((DVHC=AG$5)*(madatNC=$C34)*(namkh=$D$1)*(Dientich_NC))-SUMPRODUCT((DVHC=AG$5)*(namkh=$D$1)*(INDEX(NC_giam,,HLOOKUP($C34,COLMadat,2,0))))</f>
        <v>0</v>
      </c>
      <c r="AH34" s="678">
        <f>'CH01'!AI35+SUMPRODUCT((DVHC=AH$5)*(madatNC=$C34)*(namkh=$D$1)*(Dientich_NC))-SUMPRODUCT((DVHC=AH$5)*(namkh=$D$1)*(INDEX(NC_giam,,HLOOKUP($C34,COLMadat,2,0))))</f>
        <v>0</v>
      </c>
      <c r="AI34" s="678">
        <f>'CH01'!AJ35+SUMPRODUCT((DVHC=AI$5)*(madatNC=$C34)*(namkh=$D$1)*(Dientich_NC))-SUMPRODUCT((DVHC=AI$5)*(namkh=$D$1)*(INDEX(NC_giam,,HLOOKUP($C34,COLMadat,2,0))))</f>
        <v>0</v>
      </c>
      <c r="AJ34" s="678">
        <f>'CH01'!AK35+SUMPRODUCT((DVHC=AJ$5)*(madatNC=$C34)*(namkh=$D$1)*(Dientich_NC))-SUMPRODUCT((DVHC=AJ$5)*(namkh=$D$1)*(INDEX(NC_giam,,HLOOKUP($C34,COLMadat,2,0))))</f>
        <v>0</v>
      </c>
      <c r="AK34" s="678">
        <f>'CH01'!AL35+SUMPRODUCT((DVHC=AK$5)*(madatNC=$C34)*(namkh=$D$1)*(Dientich_NC))-SUMPRODUCT((DVHC=AK$5)*(namkh=$D$1)*(INDEX(NC_giam,,HLOOKUP($C34,COLMadat,2,0))))</f>
        <v>0</v>
      </c>
      <c r="AL34" s="678">
        <f>'CH01'!AM35+SUMPRODUCT((DVHC=AL$5)*(madatNC=$C34)*(namkh=$D$1)*(Dientich_NC))-SUMPRODUCT((DVHC=AL$5)*(namkh=$D$1)*(INDEX(NC_giam,,HLOOKUP($C34,COLMadat,2,0))))</f>
        <v>0</v>
      </c>
      <c r="AM34" s="678">
        <f>'CH01'!AN35+SUMPRODUCT((DVHC=AM$5)*(madatNC=$C34)*(namkh=$D$1)*(Dientich_NC))-SUMPRODUCT((DVHC=AM$5)*(namkh=$D$1)*(INDEX(NC_giam,,HLOOKUP($C34,COLMadat,2,0))))</f>
        <v>0</v>
      </c>
      <c r="AN34" s="678">
        <f>'CH01'!AO35+SUMPRODUCT((DVHC=AN$5)*(madatNC=$C34)*(namkh=$D$1)*(Dientich_NC))-SUMPRODUCT((DVHC=AN$5)*(namkh=$D$1)*(INDEX(NC_giam,,HLOOKUP($C34,COLMadat,2,0))))</f>
        <v>0</v>
      </c>
      <c r="AO34" s="32"/>
    </row>
    <row r="35" spans="1:41">
      <c r="A35" s="676" t="str">
        <f>'CH01'!A36</f>
        <v>2.6.6</v>
      </c>
      <c r="B35" s="676" t="str">
        <f>'CH01'!B36</f>
        <v>Đất xây dựng cơ sở khoa học và công nghệ</v>
      </c>
      <c r="C35" s="677" t="str">
        <f>'CH01'!C36</f>
        <v>DKH</v>
      </c>
      <c r="D35" s="678">
        <f t="shared" si="7"/>
        <v>0</v>
      </c>
      <c r="E35" s="678"/>
      <c r="F35" s="678"/>
      <c r="G35" s="678"/>
      <c r="H35" s="678"/>
      <c r="I35" s="678"/>
      <c r="J35" s="678"/>
      <c r="K35" s="678"/>
      <c r="L35" s="678"/>
      <c r="M35" s="678"/>
      <c r="N35" s="678"/>
      <c r="O35" s="678"/>
      <c r="P35" s="678"/>
      <c r="Q35" s="678"/>
      <c r="R35" s="678"/>
      <c r="S35" s="678"/>
      <c r="T35" s="678"/>
      <c r="U35" s="678">
        <f>'CH01'!V36+SUMPRODUCT((DVHC=U$5)*(madatNC=$C35)*(namkh=$D$1)*(Dientich_NC))-SUMPRODUCT((DVHC=U$5)*(namkh=$D$1)*(INDEX(NC_giam,,HLOOKUP($C35,COLMadat,2,0))))</f>
        <v>0</v>
      </c>
      <c r="V35" s="678">
        <f>'CH01'!W36+SUMPRODUCT((DVHC=V$5)*(madatNC=$C35)*(namkh=$D$1)*(Dientich_NC))-SUMPRODUCT((DVHC=V$5)*(namkh=$D$1)*(INDEX(NC_giam,,HLOOKUP($C35,COLMadat,2,0))))</f>
        <v>0</v>
      </c>
      <c r="W35" s="678">
        <f>'CH01'!X36+SUMPRODUCT((DVHC=W$5)*(madatNC=$C35)*(namkh=$D$1)*(Dientich_NC))-SUMPRODUCT((DVHC=W$5)*(namkh=$D$1)*(INDEX(NC_giam,,HLOOKUP($C35,COLMadat,2,0))))</f>
        <v>0</v>
      </c>
      <c r="X35" s="678">
        <f>'CH01'!Y36+SUMPRODUCT((DVHC=X$5)*(madatNC=$C35)*(namkh=$D$1)*(Dientich_NC))-SUMPRODUCT((DVHC=X$5)*(namkh=$D$1)*(INDEX(NC_giam,,HLOOKUP($C35,COLMadat,2,0))))</f>
        <v>0</v>
      </c>
      <c r="Y35" s="678">
        <f>'CH01'!Z36+SUMPRODUCT((DVHC=Y$5)*(madatNC=$C35)*(namkh=$D$1)*(Dientich_NC))-SUMPRODUCT((DVHC=Y$5)*(namkh=$D$1)*(INDEX(NC_giam,,HLOOKUP($C35,COLMadat,2,0))))</f>
        <v>0</v>
      </c>
      <c r="Z35" s="678">
        <f>'CH01'!AA36+SUMPRODUCT((DVHC=Z$5)*(madatNC=$C35)*(namkh=$D$1)*(Dientich_NC))-SUMPRODUCT((DVHC=Z$5)*(namkh=$D$1)*(INDEX(NC_giam,,HLOOKUP($C35,COLMadat,2,0))))</f>
        <v>0</v>
      </c>
      <c r="AA35" s="678">
        <f>'CH01'!AB36+SUMPRODUCT((DVHC=AA$5)*(madatNC=$C35)*(namkh=$D$1)*(Dientich_NC))-SUMPRODUCT((DVHC=AA$5)*(namkh=$D$1)*(INDEX(NC_giam,,HLOOKUP($C35,COLMadat,2,0))))</f>
        <v>0</v>
      </c>
      <c r="AB35" s="678">
        <f>'CH01'!AC36+SUMPRODUCT((DVHC=AB$5)*(madatNC=$C35)*(namkh=$D$1)*(Dientich_NC))-SUMPRODUCT((DVHC=AB$5)*(namkh=$D$1)*(INDEX(NC_giam,,HLOOKUP($C35,COLMadat,2,0))))</f>
        <v>0</v>
      </c>
      <c r="AC35" s="678">
        <f>'CH01'!AD36+SUMPRODUCT((DVHC=AC$5)*(madatNC=$C35)*(namkh=$D$1)*(Dientich_NC))-SUMPRODUCT((DVHC=AC$5)*(namkh=$D$1)*(INDEX(NC_giam,,HLOOKUP($C35,COLMadat,2,0))))</f>
        <v>0</v>
      </c>
      <c r="AD35" s="678">
        <f>'CH01'!AE36+SUMPRODUCT((DVHC=AD$5)*(madatNC=$C35)*(namkh=$D$1)*(Dientich_NC))-SUMPRODUCT((DVHC=AD$5)*(namkh=$D$1)*(INDEX(NC_giam,,HLOOKUP($C35,COLMadat,2,0))))</f>
        <v>0</v>
      </c>
      <c r="AE35" s="678">
        <f>'CH01'!AF36+SUMPRODUCT((DVHC=AE$5)*(madatNC=$C35)*(namkh=$D$1)*(Dientich_NC))-SUMPRODUCT((DVHC=AE$5)*(namkh=$D$1)*(INDEX(NC_giam,,HLOOKUP($C35,COLMadat,2,0))))</f>
        <v>0</v>
      </c>
      <c r="AF35" s="678">
        <f>'CH01'!AG36+SUMPRODUCT((DVHC=AF$5)*(madatNC=$C35)*(namkh=$D$1)*(Dientich_NC))-SUMPRODUCT((DVHC=AF$5)*(namkh=$D$1)*(INDEX(NC_giam,,HLOOKUP($C35,COLMadat,2,0))))</f>
        <v>0</v>
      </c>
      <c r="AG35" s="678">
        <f>'CH01'!AH36+SUMPRODUCT((DVHC=AG$5)*(madatNC=$C35)*(namkh=$D$1)*(Dientich_NC))-SUMPRODUCT((DVHC=AG$5)*(namkh=$D$1)*(INDEX(NC_giam,,HLOOKUP($C35,COLMadat,2,0))))</f>
        <v>0</v>
      </c>
      <c r="AH35" s="678">
        <f>'CH01'!AI36+SUMPRODUCT((DVHC=AH$5)*(madatNC=$C35)*(namkh=$D$1)*(Dientich_NC))-SUMPRODUCT((DVHC=AH$5)*(namkh=$D$1)*(INDEX(NC_giam,,HLOOKUP($C35,COLMadat,2,0))))</f>
        <v>0</v>
      </c>
      <c r="AI35" s="678">
        <f>'CH01'!AJ36+SUMPRODUCT((DVHC=AI$5)*(madatNC=$C35)*(namkh=$D$1)*(Dientich_NC))-SUMPRODUCT((DVHC=AI$5)*(namkh=$D$1)*(INDEX(NC_giam,,HLOOKUP($C35,COLMadat,2,0))))</f>
        <v>0</v>
      </c>
      <c r="AJ35" s="678">
        <f>'CH01'!AK36+SUMPRODUCT((DVHC=AJ$5)*(madatNC=$C35)*(namkh=$D$1)*(Dientich_NC))-SUMPRODUCT((DVHC=AJ$5)*(namkh=$D$1)*(INDEX(NC_giam,,HLOOKUP($C35,COLMadat,2,0))))</f>
        <v>0</v>
      </c>
      <c r="AK35" s="678">
        <f>'CH01'!AL36+SUMPRODUCT((DVHC=AK$5)*(madatNC=$C35)*(namkh=$D$1)*(Dientich_NC))-SUMPRODUCT((DVHC=AK$5)*(namkh=$D$1)*(INDEX(NC_giam,,HLOOKUP($C35,COLMadat,2,0))))</f>
        <v>0</v>
      </c>
      <c r="AL35" s="678">
        <f>'CH01'!AM36+SUMPRODUCT((DVHC=AL$5)*(madatNC=$C35)*(namkh=$D$1)*(Dientich_NC))-SUMPRODUCT((DVHC=AL$5)*(namkh=$D$1)*(INDEX(NC_giam,,HLOOKUP($C35,COLMadat,2,0))))</f>
        <v>0</v>
      </c>
      <c r="AM35" s="678">
        <f>'CH01'!AN36+SUMPRODUCT((DVHC=AM$5)*(madatNC=$C35)*(namkh=$D$1)*(Dientich_NC))-SUMPRODUCT((DVHC=AM$5)*(namkh=$D$1)*(INDEX(NC_giam,,HLOOKUP($C35,COLMadat,2,0))))</f>
        <v>0</v>
      </c>
      <c r="AN35" s="678">
        <f>'CH01'!AO36+SUMPRODUCT((DVHC=AN$5)*(madatNC=$C35)*(namkh=$D$1)*(Dientich_NC))-SUMPRODUCT((DVHC=AN$5)*(namkh=$D$1)*(INDEX(NC_giam,,HLOOKUP($C35,COLMadat,2,0))))</f>
        <v>0</v>
      </c>
      <c r="AO35" s="32"/>
    </row>
    <row r="36" spans="1:41">
      <c r="A36" s="676" t="str">
        <f>'CH01'!A37</f>
        <v>2.6.7</v>
      </c>
      <c r="B36" s="676" t="str">
        <f>'CH01'!B37</f>
        <v>Đất xây dựng cơ sở môi trường</v>
      </c>
      <c r="C36" s="677" t="str">
        <f>'CH01'!C37</f>
        <v>DMT</v>
      </c>
      <c r="D36" s="678">
        <f t="shared" si="7"/>
        <v>0</v>
      </c>
      <c r="E36" s="678"/>
      <c r="F36" s="678"/>
      <c r="G36" s="678"/>
      <c r="H36" s="678"/>
      <c r="I36" s="678"/>
      <c r="J36" s="678"/>
      <c r="K36" s="678"/>
      <c r="L36" s="678"/>
      <c r="M36" s="678"/>
      <c r="N36" s="678"/>
      <c r="O36" s="678"/>
      <c r="P36" s="678"/>
      <c r="Q36" s="678"/>
      <c r="R36" s="678"/>
      <c r="S36" s="678"/>
      <c r="T36" s="678"/>
      <c r="U36" s="678">
        <f>'CH01'!V37+SUMPRODUCT((DVHC=U$5)*(madatNC=$C36)*(namkh=$D$1)*(Dientich_NC))-SUMPRODUCT((DVHC=U$5)*(namkh=$D$1)*(INDEX(NC_giam,,HLOOKUP($C36,COLMadat,2,0))))</f>
        <v>0</v>
      </c>
      <c r="V36" s="678">
        <f>'CH01'!W37+SUMPRODUCT((DVHC=V$5)*(madatNC=$C36)*(namkh=$D$1)*(Dientich_NC))-SUMPRODUCT((DVHC=V$5)*(namkh=$D$1)*(INDEX(NC_giam,,HLOOKUP($C36,COLMadat,2,0))))</f>
        <v>0</v>
      </c>
      <c r="W36" s="678">
        <f>'CH01'!X37+SUMPRODUCT((DVHC=W$5)*(madatNC=$C36)*(namkh=$D$1)*(Dientich_NC))-SUMPRODUCT((DVHC=W$5)*(namkh=$D$1)*(INDEX(NC_giam,,HLOOKUP($C36,COLMadat,2,0))))</f>
        <v>0</v>
      </c>
      <c r="X36" s="678">
        <f>'CH01'!Y37+SUMPRODUCT((DVHC=X$5)*(madatNC=$C36)*(namkh=$D$1)*(Dientich_NC))-SUMPRODUCT((DVHC=X$5)*(namkh=$D$1)*(INDEX(NC_giam,,HLOOKUP($C36,COLMadat,2,0))))</f>
        <v>0</v>
      </c>
      <c r="Y36" s="678">
        <f>'CH01'!Z37+SUMPRODUCT((DVHC=Y$5)*(madatNC=$C36)*(namkh=$D$1)*(Dientich_NC))-SUMPRODUCT((DVHC=Y$5)*(namkh=$D$1)*(INDEX(NC_giam,,HLOOKUP($C36,COLMadat,2,0))))</f>
        <v>0</v>
      </c>
      <c r="Z36" s="678">
        <f>'CH01'!AA37+SUMPRODUCT((DVHC=Z$5)*(madatNC=$C36)*(namkh=$D$1)*(Dientich_NC))-SUMPRODUCT((DVHC=Z$5)*(namkh=$D$1)*(INDEX(NC_giam,,HLOOKUP($C36,COLMadat,2,0))))</f>
        <v>0</v>
      </c>
      <c r="AA36" s="678">
        <f>'CH01'!AB37+SUMPRODUCT((DVHC=AA$5)*(madatNC=$C36)*(namkh=$D$1)*(Dientich_NC))-SUMPRODUCT((DVHC=AA$5)*(namkh=$D$1)*(INDEX(NC_giam,,HLOOKUP($C36,COLMadat,2,0))))</f>
        <v>0</v>
      </c>
      <c r="AB36" s="678">
        <f>'CH01'!AC37+SUMPRODUCT((DVHC=AB$5)*(madatNC=$C36)*(namkh=$D$1)*(Dientich_NC))-SUMPRODUCT((DVHC=AB$5)*(namkh=$D$1)*(INDEX(NC_giam,,HLOOKUP($C36,COLMadat,2,0))))</f>
        <v>0</v>
      </c>
      <c r="AC36" s="678">
        <f>'CH01'!AD37+SUMPRODUCT((DVHC=AC$5)*(madatNC=$C36)*(namkh=$D$1)*(Dientich_NC))-SUMPRODUCT((DVHC=AC$5)*(namkh=$D$1)*(INDEX(NC_giam,,HLOOKUP($C36,COLMadat,2,0))))</f>
        <v>0</v>
      </c>
      <c r="AD36" s="678">
        <f>'CH01'!AE37+SUMPRODUCT((DVHC=AD$5)*(madatNC=$C36)*(namkh=$D$1)*(Dientich_NC))-SUMPRODUCT((DVHC=AD$5)*(namkh=$D$1)*(INDEX(NC_giam,,HLOOKUP($C36,COLMadat,2,0))))</f>
        <v>0</v>
      </c>
      <c r="AE36" s="678">
        <f>'CH01'!AF37+SUMPRODUCT((DVHC=AE$5)*(madatNC=$C36)*(namkh=$D$1)*(Dientich_NC))-SUMPRODUCT((DVHC=AE$5)*(namkh=$D$1)*(INDEX(NC_giam,,HLOOKUP($C36,COLMadat,2,0))))</f>
        <v>0</v>
      </c>
      <c r="AF36" s="678">
        <f>'CH01'!AG37+SUMPRODUCT((DVHC=AF$5)*(madatNC=$C36)*(namkh=$D$1)*(Dientich_NC))-SUMPRODUCT((DVHC=AF$5)*(namkh=$D$1)*(INDEX(NC_giam,,HLOOKUP($C36,COLMadat,2,0))))</f>
        <v>0</v>
      </c>
      <c r="AG36" s="678">
        <f>'CH01'!AH37+SUMPRODUCT((DVHC=AG$5)*(madatNC=$C36)*(namkh=$D$1)*(Dientich_NC))-SUMPRODUCT((DVHC=AG$5)*(namkh=$D$1)*(INDEX(NC_giam,,HLOOKUP($C36,COLMadat,2,0))))</f>
        <v>0</v>
      </c>
      <c r="AH36" s="678">
        <f>'CH01'!AI37+SUMPRODUCT((DVHC=AH$5)*(madatNC=$C36)*(namkh=$D$1)*(Dientich_NC))-SUMPRODUCT((DVHC=AH$5)*(namkh=$D$1)*(INDEX(NC_giam,,HLOOKUP($C36,COLMadat,2,0))))</f>
        <v>0</v>
      </c>
      <c r="AI36" s="678">
        <f>'CH01'!AJ37+SUMPRODUCT((DVHC=AI$5)*(madatNC=$C36)*(namkh=$D$1)*(Dientich_NC))-SUMPRODUCT((DVHC=AI$5)*(namkh=$D$1)*(INDEX(NC_giam,,HLOOKUP($C36,COLMadat,2,0))))</f>
        <v>0</v>
      </c>
      <c r="AJ36" s="678">
        <f>'CH01'!AK37+SUMPRODUCT((DVHC=AJ$5)*(madatNC=$C36)*(namkh=$D$1)*(Dientich_NC))-SUMPRODUCT((DVHC=AJ$5)*(namkh=$D$1)*(INDEX(NC_giam,,HLOOKUP($C36,COLMadat,2,0))))</f>
        <v>0</v>
      </c>
      <c r="AK36" s="678">
        <f>'CH01'!AL37+SUMPRODUCT((DVHC=AK$5)*(madatNC=$C36)*(namkh=$D$1)*(Dientich_NC))-SUMPRODUCT((DVHC=AK$5)*(namkh=$D$1)*(INDEX(NC_giam,,HLOOKUP($C36,COLMadat,2,0))))</f>
        <v>0</v>
      </c>
      <c r="AL36" s="678">
        <f>'CH01'!AM37+SUMPRODUCT((DVHC=AL$5)*(madatNC=$C36)*(namkh=$D$1)*(Dientich_NC))-SUMPRODUCT((DVHC=AL$5)*(namkh=$D$1)*(INDEX(NC_giam,,HLOOKUP($C36,COLMadat,2,0))))</f>
        <v>0</v>
      </c>
      <c r="AM36" s="678">
        <f>'CH01'!AN37+SUMPRODUCT((DVHC=AM$5)*(madatNC=$C36)*(namkh=$D$1)*(Dientich_NC))-SUMPRODUCT((DVHC=AM$5)*(namkh=$D$1)*(INDEX(NC_giam,,HLOOKUP($C36,COLMadat,2,0))))</f>
        <v>0</v>
      </c>
      <c r="AN36" s="678">
        <f>'CH01'!AO37+SUMPRODUCT((DVHC=AN$5)*(madatNC=$C36)*(namkh=$D$1)*(Dientich_NC))-SUMPRODUCT((DVHC=AN$5)*(namkh=$D$1)*(INDEX(NC_giam,,HLOOKUP($C36,COLMadat,2,0))))</f>
        <v>0</v>
      </c>
      <c r="AO36" s="32"/>
    </row>
    <row r="37" spans="1:41">
      <c r="A37" s="676" t="str">
        <f>'CH01'!A38</f>
        <v>2.6.8</v>
      </c>
      <c r="B37" s="676" t="str">
        <f>'CH01'!B38</f>
        <v>Đất xây dựng cơ sở khí tượng thủy văn</v>
      </c>
      <c r="C37" s="677" t="str">
        <f>'CH01'!C38</f>
        <v>DKT</v>
      </c>
      <c r="D37" s="678">
        <f t="shared" si="7"/>
        <v>0</v>
      </c>
      <c r="E37" s="678">
        <f>'CH01'!F38+SUMPRODUCT((DVHC=E$5)*(madatNC=$C37)*(namkh=$D$1)*(Dientich_NC))-SUMPRODUCT((DVHC=E$5)*(namkh=$D$1)*(INDEX(NC_giam,,HLOOKUP($C37,COLMadat,2,0))))</f>
        <v>0</v>
      </c>
      <c r="F37" s="678">
        <f>'CH01'!G38+SUMPRODUCT((DVHC=F$5)*(madatNC=$C37)*(namkh=$D$1)*(Dientich_NC))-SUMPRODUCT((DVHC=F$5)*(namkh=$D$1)*(INDEX(NC_giam,,HLOOKUP($C37,COLMadat,2,0))))</f>
        <v>0</v>
      </c>
      <c r="G37" s="678">
        <f>'CH01'!H38+SUMPRODUCT((DVHC=G$5)*(madatNC=$C37)*(namkh=$D$1)*(Dientich_NC))-SUMPRODUCT((DVHC=G$5)*(namkh=$D$1)*(INDEX(NC_giam,,HLOOKUP($C37,COLMadat,2,0))))</f>
        <v>0</v>
      </c>
      <c r="H37" s="678">
        <f>'CH01'!I38+SUMPRODUCT((DVHC=H$5)*(madatNC=$C37)*(namkh=$D$1)*(Dientich_NC))-SUMPRODUCT((DVHC=H$5)*(namkh=$D$1)*(INDEX(NC_giam,,HLOOKUP($C37,COLMadat,2,0))))</f>
        <v>0</v>
      </c>
      <c r="I37" s="678">
        <f>'CH01'!J38+SUMPRODUCT((DVHC=I$5)*(madatNC=$C37)*(namkh=$D$1)*(Dientich_NC))-SUMPRODUCT((DVHC=I$5)*(namkh=$D$1)*(INDEX(NC_giam,,HLOOKUP($C37,COLMadat,2,0))))</f>
        <v>0</v>
      </c>
      <c r="J37" s="678">
        <f>'CH01'!K38+SUMPRODUCT((DVHC=J$5)*(madatNC=$C37)*(namkh=$D$1)*(Dientich_NC))-SUMPRODUCT((DVHC=J$5)*(namkh=$D$1)*(INDEX(NC_giam,,HLOOKUP($C37,COLMadat,2,0))))</f>
        <v>0</v>
      </c>
      <c r="K37" s="678">
        <f>'CH01'!L38+SUMPRODUCT((DVHC=K$5)*(madatNC=$C37)*(namkh=$D$1)*(Dientich_NC))-SUMPRODUCT((DVHC=K$5)*(namkh=$D$1)*(INDEX(NC_giam,,HLOOKUP($C37,COLMadat,2,0))))</f>
        <v>0</v>
      </c>
      <c r="L37" s="678">
        <f>'CH01'!M38+SUMPRODUCT((DVHC=L$5)*(madatNC=$C37)*(namkh=$D$1)*(Dientich_NC))-SUMPRODUCT((DVHC=L$5)*(namkh=$D$1)*(INDEX(NC_giam,,HLOOKUP($C37,COLMadat,2,0))))</f>
        <v>0</v>
      </c>
      <c r="M37" s="678">
        <f>'CH01'!N38+SUMPRODUCT((DVHC=M$5)*(madatNC=$C37)*(namkh=$D$1)*(Dientich_NC))-SUMPRODUCT((DVHC=M$5)*(namkh=$D$1)*(INDEX(NC_giam,,HLOOKUP($C37,COLMadat,2,0))))</f>
        <v>0</v>
      </c>
      <c r="N37" s="678">
        <f>'CH01'!O38+SUMPRODUCT((DVHC=N$5)*(madatNC=$C37)*(namkh=$D$1)*(Dientich_NC))-SUMPRODUCT((DVHC=N$5)*(namkh=$D$1)*(INDEX(NC_giam,,HLOOKUP($C37,COLMadat,2,0))))</f>
        <v>0</v>
      </c>
      <c r="O37" s="678">
        <f>'CH01'!P38+SUMPRODUCT((DVHC=O$5)*(madatNC=$C37)*(namkh=$D$1)*(Dientich_NC))-SUMPRODUCT((DVHC=O$5)*(namkh=$D$1)*(INDEX(NC_giam,,HLOOKUP($C37,COLMadat,2,0))))</f>
        <v>0</v>
      </c>
      <c r="P37" s="678">
        <f>'CH01'!Q38+SUMPRODUCT((DVHC=P$5)*(madatNC=$C37)*(namkh=$D$1)*(Dientich_NC))-SUMPRODUCT((DVHC=P$5)*(namkh=$D$1)*(INDEX(NC_giam,,HLOOKUP($C37,COLMadat,2,0))))</f>
        <v>0</v>
      </c>
      <c r="Q37" s="678">
        <f>'CH01'!R38+SUMPRODUCT((DVHC=Q$5)*(madatNC=$C37)*(namkh=$D$1)*(Dientich_NC))-SUMPRODUCT((DVHC=Q$5)*(namkh=$D$1)*(INDEX(NC_giam,,HLOOKUP($C37,COLMadat,2,0))))</f>
        <v>0</v>
      </c>
      <c r="R37" s="678">
        <f>'CH01'!S38+SUMPRODUCT((DVHC=R$5)*(madatNC=$C37)*(namkh=$D$1)*(Dientich_NC))-SUMPRODUCT((DVHC=R$5)*(namkh=$D$1)*(INDEX(NC_giam,,HLOOKUP($C37,COLMadat,2,0))))</f>
        <v>0</v>
      </c>
      <c r="S37" s="678">
        <f>'CH01'!T38+SUMPRODUCT((DVHC=S$5)*(madatNC=$C37)*(namkh=$D$1)*(Dientich_NC))-SUMPRODUCT((DVHC=S$5)*(namkh=$D$1)*(INDEX(NC_giam,,HLOOKUP($C37,COLMadat,2,0))))</f>
        <v>0</v>
      </c>
      <c r="T37" s="678">
        <f>'CH01'!U38+SUMPRODUCT((DVHC=T$5)*(madatNC=$C37)*(namkh=$D$1)*(Dientich_NC))-SUMPRODUCT((DVHC=T$5)*(namkh=$D$1)*(INDEX(NC_giam,,HLOOKUP($C37,COLMadat,2,0))))</f>
        <v>0</v>
      </c>
      <c r="U37" s="678">
        <f>'CH01'!V38+SUMPRODUCT((DVHC=U$5)*(madatNC=$C37)*(namkh=$D$1)*(Dientich_NC))-SUMPRODUCT((DVHC=U$5)*(namkh=$D$1)*(INDEX(NC_giam,,HLOOKUP($C37,COLMadat,2,0))))</f>
        <v>0</v>
      </c>
      <c r="V37" s="678">
        <f>'CH01'!W38+SUMPRODUCT((DVHC=V$5)*(madatNC=$C37)*(namkh=$D$1)*(Dientich_NC))-SUMPRODUCT((DVHC=V$5)*(namkh=$D$1)*(INDEX(NC_giam,,HLOOKUP($C37,COLMadat,2,0))))</f>
        <v>0</v>
      </c>
      <c r="W37" s="678">
        <f>'CH01'!X38+SUMPRODUCT((DVHC=W$5)*(madatNC=$C37)*(namkh=$D$1)*(Dientich_NC))-SUMPRODUCT((DVHC=W$5)*(namkh=$D$1)*(INDEX(NC_giam,,HLOOKUP($C37,COLMadat,2,0))))</f>
        <v>0</v>
      </c>
      <c r="X37" s="678">
        <f>'CH01'!Y38+SUMPRODUCT((DVHC=X$5)*(madatNC=$C37)*(namkh=$D$1)*(Dientich_NC))-SUMPRODUCT((DVHC=X$5)*(namkh=$D$1)*(INDEX(NC_giam,,HLOOKUP($C37,COLMadat,2,0))))</f>
        <v>0</v>
      </c>
      <c r="Y37" s="678">
        <f>'CH01'!Z38+SUMPRODUCT((DVHC=Y$5)*(madatNC=$C37)*(namkh=$D$1)*(Dientich_NC))-SUMPRODUCT((DVHC=Y$5)*(namkh=$D$1)*(INDEX(NC_giam,,HLOOKUP($C37,COLMadat,2,0))))</f>
        <v>0</v>
      </c>
      <c r="Z37" s="678">
        <f>'CH01'!AA38+SUMPRODUCT((DVHC=Z$5)*(madatNC=$C37)*(namkh=$D$1)*(Dientich_NC))-SUMPRODUCT((DVHC=Z$5)*(namkh=$D$1)*(INDEX(NC_giam,,HLOOKUP($C37,COLMadat,2,0))))</f>
        <v>0</v>
      </c>
      <c r="AA37" s="678">
        <f>'CH01'!AB38+SUMPRODUCT((DVHC=AA$5)*(madatNC=$C37)*(namkh=$D$1)*(Dientich_NC))-SUMPRODUCT((DVHC=AA$5)*(namkh=$D$1)*(INDEX(NC_giam,,HLOOKUP($C37,COLMadat,2,0))))</f>
        <v>0</v>
      </c>
      <c r="AB37" s="678">
        <f>'CH01'!AC38+SUMPRODUCT((DVHC=AB$5)*(madatNC=$C37)*(namkh=$D$1)*(Dientich_NC))-SUMPRODUCT((DVHC=AB$5)*(namkh=$D$1)*(INDEX(NC_giam,,HLOOKUP($C37,COLMadat,2,0))))</f>
        <v>0</v>
      </c>
      <c r="AC37" s="678">
        <f>'CH01'!AD38+SUMPRODUCT((DVHC=AC$5)*(madatNC=$C37)*(namkh=$D$1)*(Dientich_NC))-SUMPRODUCT((DVHC=AC$5)*(namkh=$D$1)*(INDEX(NC_giam,,HLOOKUP($C37,COLMadat,2,0))))</f>
        <v>0</v>
      </c>
      <c r="AD37" s="678">
        <f>'CH01'!AE38+SUMPRODUCT((DVHC=AD$5)*(madatNC=$C37)*(namkh=$D$1)*(Dientich_NC))-SUMPRODUCT((DVHC=AD$5)*(namkh=$D$1)*(INDEX(NC_giam,,HLOOKUP($C37,COLMadat,2,0))))</f>
        <v>0</v>
      </c>
      <c r="AE37" s="678">
        <f>'CH01'!AF38+SUMPRODUCT((DVHC=AE$5)*(madatNC=$C37)*(namkh=$D$1)*(Dientich_NC))-SUMPRODUCT((DVHC=AE$5)*(namkh=$D$1)*(INDEX(NC_giam,,HLOOKUP($C37,COLMadat,2,0))))</f>
        <v>0</v>
      </c>
      <c r="AF37" s="678">
        <f>'CH01'!AG38+SUMPRODUCT((DVHC=AF$5)*(madatNC=$C37)*(namkh=$D$1)*(Dientich_NC))-SUMPRODUCT((DVHC=AF$5)*(namkh=$D$1)*(INDEX(NC_giam,,HLOOKUP($C37,COLMadat,2,0))))</f>
        <v>0</v>
      </c>
      <c r="AG37" s="678">
        <f>'CH01'!AH38+SUMPRODUCT((DVHC=AG$5)*(madatNC=$C37)*(namkh=$D$1)*(Dientich_NC))-SUMPRODUCT((DVHC=AG$5)*(namkh=$D$1)*(INDEX(NC_giam,,HLOOKUP($C37,COLMadat,2,0))))</f>
        <v>0</v>
      </c>
      <c r="AH37" s="678">
        <f>'CH01'!AI38+SUMPRODUCT((DVHC=AH$5)*(madatNC=$C37)*(namkh=$D$1)*(Dientich_NC))-SUMPRODUCT((DVHC=AH$5)*(namkh=$D$1)*(INDEX(NC_giam,,HLOOKUP($C37,COLMadat,2,0))))</f>
        <v>0</v>
      </c>
      <c r="AI37" s="678">
        <f>'CH01'!AJ38+SUMPRODUCT((DVHC=AI$5)*(madatNC=$C37)*(namkh=$D$1)*(Dientich_NC))-SUMPRODUCT((DVHC=AI$5)*(namkh=$D$1)*(INDEX(NC_giam,,HLOOKUP($C37,COLMadat,2,0))))</f>
        <v>0</v>
      </c>
      <c r="AJ37" s="678">
        <f>'CH01'!AK38+SUMPRODUCT((DVHC=AJ$5)*(madatNC=$C37)*(namkh=$D$1)*(Dientich_NC))-SUMPRODUCT((DVHC=AJ$5)*(namkh=$D$1)*(INDEX(NC_giam,,HLOOKUP($C37,COLMadat,2,0))))</f>
        <v>0</v>
      </c>
      <c r="AK37" s="678">
        <f>'CH01'!AL38+SUMPRODUCT((DVHC=AK$5)*(madatNC=$C37)*(namkh=$D$1)*(Dientich_NC))-SUMPRODUCT((DVHC=AK$5)*(namkh=$D$1)*(INDEX(NC_giam,,HLOOKUP($C37,COLMadat,2,0))))</f>
        <v>0</v>
      </c>
      <c r="AL37" s="678">
        <f>'CH01'!AM38+SUMPRODUCT((DVHC=AL$5)*(madatNC=$C37)*(namkh=$D$1)*(Dientich_NC))-SUMPRODUCT((DVHC=AL$5)*(namkh=$D$1)*(INDEX(NC_giam,,HLOOKUP($C37,COLMadat,2,0))))</f>
        <v>0</v>
      </c>
      <c r="AM37" s="678">
        <f>'CH01'!AN38+SUMPRODUCT((DVHC=AM$5)*(madatNC=$C37)*(namkh=$D$1)*(Dientich_NC))-SUMPRODUCT((DVHC=AM$5)*(namkh=$D$1)*(INDEX(NC_giam,,HLOOKUP($C37,COLMadat,2,0))))</f>
        <v>0</v>
      </c>
      <c r="AN37" s="678">
        <f>'CH01'!AO38+SUMPRODUCT((DVHC=AN$5)*(madatNC=$C37)*(namkh=$D$1)*(Dientich_NC))-SUMPRODUCT((DVHC=AN$5)*(namkh=$D$1)*(INDEX(NC_giam,,HLOOKUP($C37,COLMadat,2,0))))</f>
        <v>0</v>
      </c>
      <c r="AO37" s="32"/>
    </row>
    <row r="38" spans="1:41">
      <c r="A38" s="676" t="str">
        <f>'CH01'!A39</f>
        <v>2.6.9</v>
      </c>
      <c r="B38" s="676" t="str">
        <f>'CH01'!B39</f>
        <v>Đất xây dựng cơ sở ngoại giao</v>
      </c>
      <c r="C38" s="677" t="str">
        <f>'CH01'!C39</f>
        <v>DNG</v>
      </c>
      <c r="D38" s="678">
        <f t="shared" si="7"/>
        <v>0</v>
      </c>
      <c r="E38" s="678">
        <f>'CH01'!F39+SUMPRODUCT((DVHC=E$5)*(madatNC=$C38)*(namkh=$D$1)*(Dientich_NC))-SUMPRODUCT((DVHC=E$5)*(namkh=$D$1)*(INDEX(NC_giam,,HLOOKUP($C38,COLMadat,2,0))))</f>
        <v>0</v>
      </c>
      <c r="F38" s="678">
        <f>'CH01'!G39+SUMPRODUCT((DVHC=F$5)*(madatNC=$C38)*(namkh=$D$1)*(Dientich_NC))-SUMPRODUCT((DVHC=F$5)*(namkh=$D$1)*(INDEX(NC_giam,,HLOOKUP($C38,COLMadat,2,0))))</f>
        <v>0</v>
      </c>
      <c r="G38" s="678">
        <f>'CH01'!H39+SUMPRODUCT((DVHC=G$5)*(madatNC=$C38)*(namkh=$D$1)*(Dientich_NC))-SUMPRODUCT((DVHC=G$5)*(namkh=$D$1)*(INDEX(NC_giam,,HLOOKUP($C38,COLMadat,2,0))))</f>
        <v>0</v>
      </c>
      <c r="H38" s="678">
        <f>'CH01'!I39+SUMPRODUCT((DVHC=H$5)*(madatNC=$C38)*(namkh=$D$1)*(Dientich_NC))-SUMPRODUCT((DVHC=H$5)*(namkh=$D$1)*(INDEX(NC_giam,,HLOOKUP($C38,COLMadat,2,0))))</f>
        <v>0</v>
      </c>
      <c r="I38" s="678">
        <f>'CH01'!J39+SUMPRODUCT((DVHC=I$5)*(madatNC=$C38)*(namkh=$D$1)*(Dientich_NC))-SUMPRODUCT((DVHC=I$5)*(namkh=$D$1)*(INDEX(NC_giam,,HLOOKUP($C38,COLMadat,2,0))))</f>
        <v>0</v>
      </c>
      <c r="J38" s="678">
        <f>'CH01'!K39+SUMPRODUCT((DVHC=J$5)*(madatNC=$C38)*(namkh=$D$1)*(Dientich_NC))-SUMPRODUCT((DVHC=J$5)*(namkh=$D$1)*(INDEX(NC_giam,,HLOOKUP($C38,COLMadat,2,0))))</f>
        <v>0</v>
      </c>
      <c r="K38" s="678">
        <f>'CH01'!L39+SUMPRODUCT((DVHC=K$5)*(madatNC=$C38)*(namkh=$D$1)*(Dientich_NC))-SUMPRODUCT((DVHC=K$5)*(namkh=$D$1)*(INDEX(NC_giam,,HLOOKUP($C38,COLMadat,2,0))))</f>
        <v>0</v>
      </c>
      <c r="L38" s="678">
        <f>'CH01'!M39+SUMPRODUCT((DVHC=L$5)*(madatNC=$C38)*(namkh=$D$1)*(Dientich_NC))-SUMPRODUCT((DVHC=L$5)*(namkh=$D$1)*(INDEX(NC_giam,,HLOOKUP($C38,COLMadat,2,0))))</f>
        <v>0</v>
      </c>
      <c r="M38" s="678">
        <f>'CH01'!N39+SUMPRODUCT((DVHC=M$5)*(madatNC=$C38)*(namkh=$D$1)*(Dientich_NC))-SUMPRODUCT((DVHC=M$5)*(namkh=$D$1)*(INDEX(NC_giam,,HLOOKUP($C38,COLMadat,2,0))))</f>
        <v>0</v>
      </c>
      <c r="N38" s="678">
        <f>'CH01'!O39+SUMPRODUCT((DVHC=N$5)*(madatNC=$C38)*(namkh=$D$1)*(Dientich_NC))-SUMPRODUCT((DVHC=N$5)*(namkh=$D$1)*(INDEX(NC_giam,,HLOOKUP($C38,COLMadat,2,0))))</f>
        <v>0</v>
      </c>
      <c r="O38" s="678">
        <f>'CH01'!P39+SUMPRODUCT((DVHC=O$5)*(madatNC=$C38)*(namkh=$D$1)*(Dientich_NC))-SUMPRODUCT((DVHC=O$5)*(namkh=$D$1)*(INDEX(NC_giam,,HLOOKUP($C38,COLMadat,2,0))))</f>
        <v>0</v>
      </c>
      <c r="P38" s="678">
        <f>'CH01'!Q39+SUMPRODUCT((DVHC=P$5)*(madatNC=$C38)*(namkh=$D$1)*(Dientich_NC))-SUMPRODUCT((DVHC=P$5)*(namkh=$D$1)*(INDEX(NC_giam,,HLOOKUP($C38,COLMadat,2,0))))</f>
        <v>0</v>
      </c>
      <c r="Q38" s="678">
        <f>'CH01'!R39+SUMPRODUCT((DVHC=Q$5)*(madatNC=$C38)*(namkh=$D$1)*(Dientich_NC))-SUMPRODUCT((DVHC=Q$5)*(namkh=$D$1)*(INDEX(NC_giam,,HLOOKUP($C38,COLMadat,2,0))))</f>
        <v>0</v>
      </c>
      <c r="R38" s="678">
        <f>'CH01'!S39+SUMPRODUCT((DVHC=R$5)*(madatNC=$C38)*(namkh=$D$1)*(Dientich_NC))-SUMPRODUCT((DVHC=R$5)*(namkh=$D$1)*(INDEX(NC_giam,,HLOOKUP($C38,COLMadat,2,0))))</f>
        <v>0</v>
      </c>
      <c r="S38" s="678">
        <f>'CH01'!T39+SUMPRODUCT((DVHC=S$5)*(madatNC=$C38)*(namkh=$D$1)*(Dientich_NC))-SUMPRODUCT((DVHC=S$5)*(namkh=$D$1)*(INDEX(NC_giam,,HLOOKUP($C38,COLMadat,2,0))))</f>
        <v>0</v>
      </c>
      <c r="T38" s="678">
        <f>'CH01'!U39+SUMPRODUCT((DVHC=T$5)*(madatNC=$C38)*(namkh=$D$1)*(Dientich_NC))-SUMPRODUCT((DVHC=T$5)*(namkh=$D$1)*(INDEX(NC_giam,,HLOOKUP($C38,COLMadat,2,0))))</f>
        <v>0</v>
      </c>
      <c r="U38" s="678">
        <f>'CH01'!V39+SUMPRODUCT((DVHC=U$5)*(madatNC=$C38)*(namkh=$D$1)*(Dientich_NC))-SUMPRODUCT((DVHC=U$5)*(namkh=$D$1)*(INDEX(NC_giam,,HLOOKUP($C38,COLMadat,2,0))))</f>
        <v>0</v>
      </c>
      <c r="V38" s="678">
        <f>'CH01'!W39+SUMPRODUCT((DVHC=V$5)*(madatNC=$C38)*(namkh=$D$1)*(Dientich_NC))-SUMPRODUCT((DVHC=V$5)*(namkh=$D$1)*(INDEX(NC_giam,,HLOOKUP($C38,COLMadat,2,0))))</f>
        <v>0</v>
      </c>
      <c r="W38" s="678">
        <f>'CH01'!X39+SUMPRODUCT((DVHC=W$5)*(madatNC=$C38)*(namkh=$D$1)*(Dientich_NC))-SUMPRODUCT((DVHC=W$5)*(namkh=$D$1)*(INDEX(NC_giam,,HLOOKUP($C38,COLMadat,2,0))))</f>
        <v>0</v>
      </c>
      <c r="X38" s="678">
        <f>'CH01'!Y39+SUMPRODUCT((DVHC=X$5)*(madatNC=$C38)*(namkh=$D$1)*(Dientich_NC))-SUMPRODUCT((DVHC=X$5)*(namkh=$D$1)*(INDEX(NC_giam,,HLOOKUP($C38,COLMadat,2,0))))</f>
        <v>0</v>
      </c>
      <c r="Y38" s="678">
        <f>'CH01'!Z39+SUMPRODUCT((DVHC=Y$5)*(madatNC=$C38)*(namkh=$D$1)*(Dientich_NC))-SUMPRODUCT((DVHC=Y$5)*(namkh=$D$1)*(INDEX(NC_giam,,HLOOKUP($C38,COLMadat,2,0))))</f>
        <v>0</v>
      </c>
      <c r="Z38" s="678">
        <f>'CH01'!AA39+SUMPRODUCT((DVHC=Z$5)*(madatNC=$C38)*(namkh=$D$1)*(Dientich_NC))-SUMPRODUCT((DVHC=Z$5)*(namkh=$D$1)*(INDEX(NC_giam,,HLOOKUP($C38,COLMadat,2,0))))</f>
        <v>0</v>
      </c>
      <c r="AA38" s="678">
        <f>'CH01'!AB39+SUMPRODUCT((DVHC=AA$5)*(madatNC=$C38)*(namkh=$D$1)*(Dientich_NC))-SUMPRODUCT((DVHC=AA$5)*(namkh=$D$1)*(INDEX(NC_giam,,HLOOKUP($C38,COLMadat,2,0))))</f>
        <v>0</v>
      </c>
      <c r="AB38" s="678">
        <f>'CH01'!AC39+SUMPRODUCT((DVHC=AB$5)*(madatNC=$C38)*(namkh=$D$1)*(Dientich_NC))-SUMPRODUCT((DVHC=AB$5)*(namkh=$D$1)*(INDEX(NC_giam,,HLOOKUP($C38,COLMadat,2,0))))</f>
        <v>0</v>
      </c>
      <c r="AC38" s="678">
        <f>'CH01'!AD39+SUMPRODUCT((DVHC=AC$5)*(madatNC=$C38)*(namkh=$D$1)*(Dientich_NC))-SUMPRODUCT((DVHC=AC$5)*(namkh=$D$1)*(INDEX(NC_giam,,HLOOKUP($C38,COLMadat,2,0))))</f>
        <v>0</v>
      </c>
      <c r="AD38" s="678">
        <f>'CH01'!AE39+SUMPRODUCT((DVHC=AD$5)*(madatNC=$C38)*(namkh=$D$1)*(Dientich_NC))-SUMPRODUCT((DVHC=AD$5)*(namkh=$D$1)*(INDEX(NC_giam,,HLOOKUP($C38,COLMadat,2,0))))</f>
        <v>0</v>
      </c>
      <c r="AE38" s="678">
        <f>'CH01'!AF39+SUMPRODUCT((DVHC=AE$5)*(madatNC=$C38)*(namkh=$D$1)*(Dientich_NC))-SUMPRODUCT((DVHC=AE$5)*(namkh=$D$1)*(INDEX(NC_giam,,HLOOKUP($C38,COLMadat,2,0))))</f>
        <v>0</v>
      </c>
      <c r="AF38" s="678">
        <f>'CH01'!AG39+SUMPRODUCT((DVHC=AF$5)*(madatNC=$C38)*(namkh=$D$1)*(Dientich_NC))-SUMPRODUCT((DVHC=AF$5)*(namkh=$D$1)*(INDEX(NC_giam,,HLOOKUP($C38,COLMadat,2,0))))</f>
        <v>0</v>
      </c>
      <c r="AG38" s="678">
        <f>'CH01'!AH39+SUMPRODUCT((DVHC=AG$5)*(madatNC=$C38)*(namkh=$D$1)*(Dientich_NC))-SUMPRODUCT((DVHC=AG$5)*(namkh=$D$1)*(INDEX(NC_giam,,HLOOKUP($C38,COLMadat,2,0))))</f>
        <v>0</v>
      </c>
      <c r="AH38" s="678">
        <f>'CH01'!AI39+SUMPRODUCT((DVHC=AH$5)*(madatNC=$C38)*(namkh=$D$1)*(Dientich_NC))-SUMPRODUCT((DVHC=AH$5)*(namkh=$D$1)*(INDEX(NC_giam,,HLOOKUP($C38,COLMadat,2,0))))</f>
        <v>0</v>
      </c>
      <c r="AI38" s="678">
        <f>'CH01'!AJ39+SUMPRODUCT((DVHC=AI$5)*(madatNC=$C38)*(namkh=$D$1)*(Dientich_NC))-SUMPRODUCT((DVHC=AI$5)*(namkh=$D$1)*(INDEX(NC_giam,,HLOOKUP($C38,COLMadat,2,0))))</f>
        <v>0</v>
      </c>
      <c r="AJ38" s="678">
        <f>'CH01'!AK39+SUMPRODUCT((DVHC=AJ$5)*(madatNC=$C38)*(namkh=$D$1)*(Dientich_NC))-SUMPRODUCT((DVHC=AJ$5)*(namkh=$D$1)*(INDEX(NC_giam,,HLOOKUP($C38,COLMadat,2,0))))</f>
        <v>0</v>
      </c>
      <c r="AK38" s="678">
        <f>'CH01'!AL39+SUMPRODUCT((DVHC=AK$5)*(madatNC=$C38)*(namkh=$D$1)*(Dientich_NC))-SUMPRODUCT((DVHC=AK$5)*(namkh=$D$1)*(INDEX(NC_giam,,HLOOKUP($C38,COLMadat,2,0))))</f>
        <v>0</v>
      </c>
      <c r="AL38" s="678">
        <f>'CH01'!AM39+SUMPRODUCT((DVHC=AL$5)*(madatNC=$C38)*(namkh=$D$1)*(Dientich_NC))-SUMPRODUCT((DVHC=AL$5)*(namkh=$D$1)*(INDEX(NC_giam,,HLOOKUP($C38,COLMadat,2,0))))</f>
        <v>0</v>
      </c>
      <c r="AM38" s="678">
        <f>'CH01'!AN39+SUMPRODUCT((DVHC=AM$5)*(madatNC=$C38)*(namkh=$D$1)*(Dientich_NC))-SUMPRODUCT((DVHC=AM$5)*(namkh=$D$1)*(INDEX(NC_giam,,HLOOKUP($C38,COLMadat,2,0))))</f>
        <v>0</v>
      </c>
      <c r="AN38" s="678">
        <f>'CH01'!AO39+SUMPRODUCT((DVHC=AN$5)*(madatNC=$C38)*(namkh=$D$1)*(Dientich_NC))-SUMPRODUCT((DVHC=AN$5)*(namkh=$D$1)*(INDEX(NC_giam,,HLOOKUP($C38,COLMadat,2,0))))</f>
        <v>0</v>
      </c>
      <c r="AO38" s="32"/>
    </row>
    <row r="39" spans="1:41">
      <c r="A39" s="676" t="str">
        <f>'CH01'!A40</f>
        <v>2.6.10</v>
      </c>
      <c r="B39" s="676" t="str">
        <f>'CH01'!B40</f>
        <v>Đất xây dựng công trình sự nghiệp khác</v>
      </c>
      <c r="C39" s="677" t="str">
        <f>'CH01'!C40</f>
        <v>DSK</v>
      </c>
      <c r="D39" s="678">
        <f t="shared" si="7"/>
        <v>0</v>
      </c>
      <c r="E39" s="678"/>
      <c r="F39" s="678"/>
      <c r="G39" s="678"/>
      <c r="H39" s="678"/>
      <c r="I39" s="678"/>
      <c r="J39" s="678"/>
      <c r="K39" s="678"/>
      <c r="L39" s="678"/>
      <c r="M39" s="678"/>
      <c r="N39" s="678"/>
      <c r="O39" s="678"/>
      <c r="P39" s="678"/>
      <c r="Q39" s="678"/>
      <c r="R39" s="678"/>
      <c r="S39" s="678"/>
      <c r="T39" s="678"/>
      <c r="U39" s="678">
        <f>'CH01'!V40+SUMPRODUCT((DVHC=U$5)*(madatNC=$C39)*(namkh=$D$1)*(Dientich_NC))-SUMPRODUCT((DVHC=U$5)*(namkh=$D$1)*(INDEX(NC_giam,,HLOOKUP($C39,COLMadat,2,0))))</f>
        <v>0</v>
      </c>
      <c r="V39" s="678">
        <f>'CH01'!W40+SUMPRODUCT((DVHC=V$5)*(madatNC=$C39)*(namkh=$D$1)*(Dientich_NC))-SUMPRODUCT((DVHC=V$5)*(namkh=$D$1)*(INDEX(NC_giam,,HLOOKUP($C39,COLMadat,2,0))))</f>
        <v>0</v>
      </c>
      <c r="W39" s="678">
        <f>'CH01'!X40+SUMPRODUCT((DVHC=W$5)*(madatNC=$C39)*(namkh=$D$1)*(Dientich_NC))-SUMPRODUCT((DVHC=W$5)*(namkh=$D$1)*(INDEX(NC_giam,,HLOOKUP($C39,COLMadat,2,0))))</f>
        <v>0</v>
      </c>
      <c r="X39" s="678">
        <f>'CH01'!Y40+SUMPRODUCT((DVHC=X$5)*(madatNC=$C39)*(namkh=$D$1)*(Dientich_NC))-SUMPRODUCT((DVHC=X$5)*(namkh=$D$1)*(INDEX(NC_giam,,HLOOKUP($C39,COLMadat,2,0))))</f>
        <v>0</v>
      </c>
      <c r="Y39" s="678">
        <f>'CH01'!Z40+SUMPRODUCT((DVHC=Y$5)*(madatNC=$C39)*(namkh=$D$1)*(Dientich_NC))-SUMPRODUCT((DVHC=Y$5)*(namkh=$D$1)*(INDEX(NC_giam,,HLOOKUP($C39,COLMadat,2,0))))</f>
        <v>0</v>
      </c>
      <c r="Z39" s="678">
        <f>'CH01'!AA40+SUMPRODUCT((DVHC=Z$5)*(madatNC=$C39)*(namkh=$D$1)*(Dientich_NC))-SUMPRODUCT((DVHC=Z$5)*(namkh=$D$1)*(INDEX(NC_giam,,HLOOKUP($C39,COLMadat,2,0))))</f>
        <v>0</v>
      </c>
      <c r="AA39" s="678">
        <f>'CH01'!AB40+SUMPRODUCT((DVHC=AA$5)*(madatNC=$C39)*(namkh=$D$1)*(Dientich_NC))-SUMPRODUCT((DVHC=AA$5)*(namkh=$D$1)*(INDEX(NC_giam,,HLOOKUP($C39,COLMadat,2,0))))</f>
        <v>0</v>
      </c>
      <c r="AB39" s="678">
        <f>'CH01'!AC40+SUMPRODUCT((DVHC=AB$5)*(madatNC=$C39)*(namkh=$D$1)*(Dientich_NC))-SUMPRODUCT((DVHC=AB$5)*(namkh=$D$1)*(INDEX(NC_giam,,HLOOKUP($C39,COLMadat,2,0))))</f>
        <v>0</v>
      </c>
      <c r="AC39" s="678">
        <f>'CH01'!AD40+SUMPRODUCT((DVHC=AC$5)*(madatNC=$C39)*(namkh=$D$1)*(Dientich_NC))-SUMPRODUCT((DVHC=AC$5)*(namkh=$D$1)*(INDEX(NC_giam,,HLOOKUP($C39,COLMadat,2,0))))</f>
        <v>0</v>
      </c>
      <c r="AD39" s="678">
        <f>'CH01'!AE40+SUMPRODUCT((DVHC=AD$5)*(madatNC=$C39)*(namkh=$D$1)*(Dientich_NC))-SUMPRODUCT((DVHC=AD$5)*(namkh=$D$1)*(INDEX(NC_giam,,HLOOKUP($C39,COLMadat,2,0))))</f>
        <v>0</v>
      </c>
      <c r="AE39" s="678">
        <f>'CH01'!AF40+SUMPRODUCT((DVHC=AE$5)*(madatNC=$C39)*(namkh=$D$1)*(Dientich_NC))-SUMPRODUCT((DVHC=AE$5)*(namkh=$D$1)*(INDEX(NC_giam,,HLOOKUP($C39,COLMadat,2,0))))</f>
        <v>0</v>
      </c>
      <c r="AF39" s="678">
        <f>'CH01'!AG40+SUMPRODUCT((DVHC=AF$5)*(madatNC=$C39)*(namkh=$D$1)*(Dientich_NC))-SUMPRODUCT((DVHC=AF$5)*(namkh=$D$1)*(INDEX(NC_giam,,HLOOKUP($C39,COLMadat,2,0))))</f>
        <v>0</v>
      </c>
      <c r="AG39" s="678">
        <f>'CH01'!AH40+SUMPRODUCT((DVHC=AG$5)*(madatNC=$C39)*(namkh=$D$1)*(Dientich_NC))-SUMPRODUCT((DVHC=AG$5)*(namkh=$D$1)*(INDEX(NC_giam,,HLOOKUP($C39,COLMadat,2,0))))</f>
        <v>0</v>
      </c>
      <c r="AH39" s="678">
        <f>'CH01'!AI40+SUMPRODUCT((DVHC=AH$5)*(madatNC=$C39)*(namkh=$D$1)*(Dientich_NC))-SUMPRODUCT((DVHC=AH$5)*(namkh=$D$1)*(INDEX(NC_giam,,HLOOKUP($C39,COLMadat,2,0))))</f>
        <v>0</v>
      </c>
      <c r="AI39" s="678">
        <f>'CH01'!AJ40+SUMPRODUCT((DVHC=AI$5)*(madatNC=$C39)*(namkh=$D$1)*(Dientich_NC))-SUMPRODUCT((DVHC=AI$5)*(namkh=$D$1)*(INDEX(NC_giam,,HLOOKUP($C39,COLMadat,2,0))))</f>
        <v>0</v>
      </c>
      <c r="AJ39" s="678">
        <f>'CH01'!AK40+SUMPRODUCT((DVHC=AJ$5)*(madatNC=$C39)*(namkh=$D$1)*(Dientich_NC))-SUMPRODUCT((DVHC=AJ$5)*(namkh=$D$1)*(INDEX(NC_giam,,HLOOKUP($C39,COLMadat,2,0))))</f>
        <v>0</v>
      </c>
      <c r="AK39" s="678">
        <f>'CH01'!AL40+SUMPRODUCT((DVHC=AK$5)*(madatNC=$C39)*(namkh=$D$1)*(Dientich_NC))-SUMPRODUCT((DVHC=AK$5)*(namkh=$D$1)*(INDEX(NC_giam,,HLOOKUP($C39,COLMadat,2,0))))</f>
        <v>0</v>
      </c>
      <c r="AL39" s="678">
        <f>'CH01'!AM40+SUMPRODUCT((DVHC=AL$5)*(madatNC=$C39)*(namkh=$D$1)*(Dientich_NC))-SUMPRODUCT((DVHC=AL$5)*(namkh=$D$1)*(INDEX(NC_giam,,HLOOKUP($C39,COLMadat,2,0))))</f>
        <v>0</v>
      </c>
      <c r="AM39" s="678">
        <f>'CH01'!AN40+SUMPRODUCT((DVHC=AM$5)*(madatNC=$C39)*(namkh=$D$1)*(Dientich_NC))-SUMPRODUCT((DVHC=AM$5)*(namkh=$D$1)*(INDEX(NC_giam,,HLOOKUP($C39,COLMadat,2,0))))</f>
        <v>0</v>
      </c>
      <c r="AN39" s="678">
        <f>'CH01'!AO40+SUMPRODUCT((DVHC=AN$5)*(madatNC=$C39)*(namkh=$D$1)*(Dientich_NC))-SUMPRODUCT((DVHC=AN$5)*(namkh=$D$1)*(INDEX(NC_giam,,HLOOKUP($C39,COLMadat,2,0))))</f>
        <v>0</v>
      </c>
      <c r="AO39" s="32"/>
    </row>
    <row r="40" spans="1:41">
      <c r="A40" s="676" t="str">
        <f>'CH01'!A41</f>
        <v>2.7</v>
      </c>
      <c r="B40" s="676" t="str">
        <f>'CH01'!B41</f>
        <v>Đất sản xuất, kinh doanh phi nông nghiệp</v>
      </c>
      <c r="C40" s="677" t="str">
        <f>'CH01'!C41</f>
        <v>CSK</v>
      </c>
      <c r="D40" s="678">
        <f>SUM(E40:T40)</f>
        <v>0</v>
      </c>
      <c r="E40" s="678">
        <f>SUM(E41:E46)</f>
        <v>0</v>
      </c>
      <c r="F40" s="678">
        <f t="shared" ref="F40:T40" si="8">SUM(F41:F46)</f>
        <v>0</v>
      </c>
      <c r="G40" s="678">
        <f t="shared" si="8"/>
        <v>0</v>
      </c>
      <c r="H40" s="678">
        <f t="shared" si="8"/>
        <v>0</v>
      </c>
      <c r="I40" s="678">
        <f t="shared" si="8"/>
        <v>0</v>
      </c>
      <c r="J40" s="678">
        <f t="shared" si="8"/>
        <v>0</v>
      </c>
      <c r="K40" s="678">
        <f t="shared" si="8"/>
        <v>0</v>
      </c>
      <c r="L40" s="678">
        <f t="shared" si="8"/>
        <v>0</v>
      </c>
      <c r="M40" s="678">
        <f t="shared" si="8"/>
        <v>0</v>
      </c>
      <c r="N40" s="678">
        <f t="shared" si="8"/>
        <v>0</v>
      </c>
      <c r="O40" s="678">
        <f t="shared" si="8"/>
        <v>0</v>
      </c>
      <c r="P40" s="678">
        <f t="shared" si="8"/>
        <v>0</v>
      </c>
      <c r="Q40" s="678">
        <f t="shared" si="8"/>
        <v>0</v>
      </c>
      <c r="R40" s="678">
        <f t="shared" si="8"/>
        <v>0</v>
      </c>
      <c r="S40" s="678">
        <f t="shared" si="8"/>
        <v>0</v>
      </c>
      <c r="T40" s="678">
        <f t="shared" si="8"/>
        <v>0</v>
      </c>
      <c r="U40" s="678" t="e">
        <f>#REF!+U44+U45+U46</f>
        <v>#REF!</v>
      </c>
      <c r="V40" s="678" t="e">
        <f>#REF!+V44+V45+V46</f>
        <v>#REF!</v>
      </c>
      <c r="W40" s="678" t="e">
        <f>#REF!+W44+W45+W46</f>
        <v>#REF!</v>
      </c>
      <c r="X40" s="678" t="e">
        <f>#REF!+X44+X45+X46</f>
        <v>#REF!</v>
      </c>
      <c r="Y40" s="678" t="e">
        <f>#REF!+Y44+Y45+Y46</f>
        <v>#REF!</v>
      </c>
      <c r="Z40" s="678" t="e">
        <f>#REF!+Z44+Z45+Z46</f>
        <v>#REF!</v>
      </c>
      <c r="AA40" s="678" t="e">
        <f>#REF!+AA44+AA45+AA46</f>
        <v>#REF!</v>
      </c>
      <c r="AB40" s="678" t="e">
        <f>#REF!+AB44+AB45+AB46</f>
        <v>#REF!</v>
      </c>
      <c r="AC40" s="678" t="e">
        <f>#REF!+AC44+AC45+AC46</f>
        <v>#REF!</v>
      </c>
      <c r="AD40" s="678" t="e">
        <f>#REF!+AD44+AD45+AD46</f>
        <v>#REF!</v>
      </c>
      <c r="AE40" s="678" t="e">
        <f>#REF!+AE44+AE45+AE46</f>
        <v>#REF!</v>
      </c>
      <c r="AF40" s="678" t="e">
        <f>#REF!+AF44+AF45+AF46</f>
        <v>#REF!</v>
      </c>
      <c r="AG40" s="678" t="e">
        <f>#REF!+AG44+AG45+AG46</f>
        <v>#REF!</v>
      </c>
      <c r="AH40" s="678" t="e">
        <f>#REF!+AH44+AH45+AH46</f>
        <v>#REF!</v>
      </c>
      <c r="AI40" s="678" t="e">
        <f>#REF!+AI44+AI45+AI46</f>
        <v>#REF!</v>
      </c>
      <c r="AJ40" s="678" t="e">
        <f>#REF!+AJ44+AJ45+AJ46</f>
        <v>#REF!</v>
      </c>
      <c r="AK40" s="678" t="e">
        <f>#REF!+AK44+AK45+AK46</f>
        <v>#REF!</v>
      </c>
      <c r="AL40" s="678" t="e">
        <f>#REF!+AL44+AL45+AL46</f>
        <v>#REF!</v>
      </c>
      <c r="AM40" s="678" t="e">
        <f>#REF!+AM44+AM45+AM46</f>
        <v>#REF!</v>
      </c>
      <c r="AN40" s="678" t="e">
        <f>#REF!+AN44+AN45+AN46</f>
        <v>#REF!</v>
      </c>
      <c r="AO40" s="32"/>
    </row>
    <row r="41" spans="1:41">
      <c r="A41" s="676" t="str">
        <f>'CH01'!A42</f>
        <v>2.7.1</v>
      </c>
      <c r="B41" s="676" t="str">
        <f>'CH01'!B42</f>
        <v>Đất khu công nghiệp</v>
      </c>
      <c r="C41" s="677" t="str">
        <f>'CH01'!C42</f>
        <v>SKK</v>
      </c>
      <c r="D41" s="678">
        <f t="shared" ref="D41:D47" si="9">SUM(E41:AN41)</f>
        <v>0</v>
      </c>
      <c r="E41" s="678"/>
      <c r="F41" s="678"/>
      <c r="G41" s="678"/>
      <c r="H41" s="678"/>
      <c r="I41" s="678"/>
      <c r="J41" s="678"/>
      <c r="K41" s="678"/>
      <c r="L41" s="678"/>
      <c r="M41" s="678"/>
      <c r="N41" s="678"/>
      <c r="O41" s="678"/>
      <c r="P41" s="678"/>
      <c r="Q41" s="678"/>
      <c r="R41" s="678"/>
      <c r="S41" s="678"/>
      <c r="T41" s="678"/>
      <c r="U41" s="678">
        <f>'CH01'!V42+SUMPRODUCT((DVHC=U$5)*(madatNC=$C41)*(namkh=$D$1)*(Dientich_NC))-SUMPRODUCT((DVHC=U$5)*(namkh=$D$1)*(INDEX(NC_giam,,HLOOKUP($C41,COLMadat,2,0))))</f>
        <v>0</v>
      </c>
      <c r="V41" s="678">
        <f>'CH01'!W42+SUMPRODUCT((DVHC=V$5)*(madatNC=$C41)*(namkh=$D$1)*(Dientich_NC))-SUMPRODUCT((DVHC=V$5)*(namkh=$D$1)*(INDEX(NC_giam,,HLOOKUP($C41,COLMadat,2,0))))</f>
        <v>0</v>
      </c>
      <c r="W41" s="678">
        <f>'CH01'!X42+SUMPRODUCT((DVHC=W$5)*(madatNC=$C41)*(namkh=$D$1)*(Dientich_NC))-SUMPRODUCT((DVHC=W$5)*(namkh=$D$1)*(INDEX(NC_giam,,HLOOKUP($C41,COLMadat,2,0))))</f>
        <v>0</v>
      </c>
      <c r="X41" s="678">
        <f>'CH01'!Y42+SUMPRODUCT((DVHC=X$5)*(madatNC=$C41)*(namkh=$D$1)*(Dientich_NC))-SUMPRODUCT((DVHC=X$5)*(namkh=$D$1)*(INDEX(NC_giam,,HLOOKUP($C41,COLMadat,2,0))))</f>
        <v>0</v>
      </c>
      <c r="Y41" s="678">
        <f>'CH01'!Z42+SUMPRODUCT((DVHC=Y$5)*(madatNC=$C41)*(namkh=$D$1)*(Dientich_NC))-SUMPRODUCT((DVHC=Y$5)*(namkh=$D$1)*(INDEX(NC_giam,,HLOOKUP($C41,COLMadat,2,0))))</f>
        <v>0</v>
      </c>
      <c r="Z41" s="678">
        <f>'CH01'!AA42+SUMPRODUCT((DVHC=Z$5)*(madatNC=$C41)*(namkh=$D$1)*(Dientich_NC))-SUMPRODUCT((DVHC=Z$5)*(namkh=$D$1)*(INDEX(NC_giam,,HLOOKUP($C41,COLMadat,2,0))))</f>
        <v>0</v>
      </c>
      <c r="AA41" s="678">
        <f>'CH01'!AB42+SUMPRODUCT((DVHC=AA$5)*(madatNC=$C41)*(namkh=$D$1)*(Dientich_NC))-SUMPRODUCT((DVHC=AA$5)*(namkh=$D$1)*(INDEX(NC_giam,,HLOOKUP($C41,COLMadat,2,0))))</f>
        <v>0</v>
      </c>
      <c r="AB41" s="678">
        <f>'CH01'!AC42+SUMPRODUCT((DVHC=AB$5)*(madatNC=$C41)*(namkh=$D$1)*(Dientich_NC))-SUMPRODUCT((DVHC=AB$5)*(namkh=$D$1)*(INDEX(NC_giam,,HLOOKUP($C41,COLMadat,2,0))))</f>
        <v>0</v>
      </c>
      <c r="AC41" s="678">
        <f>'CH01'!AD42+SUMPRODUCT((DVHC=AC$5)*(madatNC=$C41)*(namkh=$D$1)*(Dientich_NC))-SUMPRODUCT((DVHC=AC$5)*(namkh=$D$1)*(INDEX(NC_giam,,HLOOKUP($C41,COLMadat,2,0))))</f>
        <v>0</v>
      </c>
      <c r="AD41" s="678">
        <f>'CH01'!AE42+SUMPRODUCT((DVHC=AD$5)*(madatNC=$C41)*(namkh=$D$1)*(Dientich_NC))-SUMPRODUCT((DVHC=AD$5)*(namkh=$D$1)*(INDEX(NC_giam,,HLOOKUP($C41,COLMadat,2,0))))</f>
        <v>0</v>
      </c>
      <c r="AE41" s="678">
        <f>'CH01'!AF42+SUMPRODUCT((DVHC=AE$5)*(madatNC=$C41)*(namkh=$D$1)*(Dientich_NC))-SUMPRODUCT((DVHC=AE$5)*(namkh=$D$1)*(INDEX(NC_giam,,HLOOKUP($C41,COLMadat,2,0))))</f>
        <v>0</v>
      </c>
      <c r="AF41" s="678">
        <f>'CH01'!AG42+SUMPRODUCT((DVHC=AF$5)*(madatNC=$C41)*(namkh=$D$1)*(Dientich_NC))-SUMPRODUCT((DVHC=AF$5)*(namkh=$D$1)*(INDEX(NC_giam,,HLOOKUP($C41,COLMadat,2,0))))</f>
        <v>0</v>
      </c>
      <c r="AG41" s="678">
        <f>'CH01'!AH42+SUMPRODUCT((DVHC=AG$5)*(madatNC=$C41)*(namkh=$D$1)*(Dientich_NC))-SUMPRODUCT((DVHC=AG$5)*(namkh=$D$1)*(INDEX(NC_giam,,HLOOKUP($C41,COLMadat,2,0))))</f>
        <v>0</v>
      </c>
      <c r="AH41" s="678">
        <f>'CH01'!AI42+SUMPRODUCT((DVHC=AH$5)*(madatNC=$C41)*(namkh=$D$1)*(Dientich_NC))-SUMPRODUCT((DVHC=AH$5)*(namkh=$D$1)*(INDEX(NC_giam,,HLOOKUP($C41,COLMadat,2,0))))</f>
        <v>0</v>
      </c>
      <c r="AI41" s="678">
        <f>'CH01'!AJ42+SUMPRODUCT((DVHC=AI$5)*(madatNC=$C41)*(namkh=$D$1)*(Dientich_NC))-SUMPRODUCT((DVHC=AI$5)*(namkh=$D$1)*(INDEX(NC_giam,,HLOOKUP($C41,COLMadat,2,0))))</f>
        <v>0</v>
      </c>
      <c r="AJ41" s="678">
        <f>'CH01'!AK42+SUMPRODUCT((DVHC=AJ$5)*(madatNC=$C41)*(namkh=$D$1)*(Dientich_NC))-SUMPRODUCT((DVHC=AJ$5)*(namkh=$D$1)*(INDEX(NC_giam,,HLOOKUP($C41,COLMadat,2,0))))</f>
        <v>0</v>
      </c>
      <c r="AK41" s="678">
        <f>'CH01'!AL42+SUMPRODUCT((DVHC=AK$5)*(madatNC=$C41)*(namkh=$D$1)*(Dientich_NC))-SUMPRODUCT((DVHC=AK$5)*(namkh=$D$1)*(INDEX(NC_giam,,HLOOKUP($C41,COLMadat,2,0))))</f>
        <v>0</v>
      </c>
      <c r="AL41" s="678">
        <f>'CH01'!AM42+SUMPRODUCT((DVHC=AL$5)*(madatNC=$C41)*(namkh=$D$1)*(Dientich_NC))-SUMPRODUCT((DVHC=AL$5)*(namkh=$D$1)*(INDEX(NC_giam,,HLOOKUP($C41,COLMadat,2,0))))</f>
        <v>0</v>
      </c>
      <c r="AM41" s="678">
        <f>'CH01'!AN42+SUMPRODUCT((DVHC=AM$5)*(madatNC=$C41)*(namkh=$D$1)*(Dientich_NC))-SUMPRODUCT((DVHC=AM$5)*(namkh=$D$1)*(INDEX(NC_giam,,HLOOKUP($C41,COLMadat,2,0))))</f>
        <v>0</v>
      </c>
      <c r="AN41" s="678">
        <f>'CH01'!AO42+SUMPRODUCT((DVHC=AN$5)*(madatNC=$C41)*(namkh=$D$1)*(Dientich_NC))-SUMPRODUCT((DVHC=AN$5)*(namkh=$D$1)*(INDEX(NC_giam,,HLOOKUP($C41,COLMadat,2,0))))</f>
        <v>0</v>
      </c>
      <c r="AO41" s="32"/>
    </row>
    <row r="42" spans="1:41">
      <c r="A42" s="676" t="str">
        <f>'CH01'!A43</f>
        <v>2.7.2</v>
      </c>
      <c r="B42" s="676" t="str">
        <f>'CH01'!B43</f>
        <v>Đất cụm công nghiệp</v>
      </c>
      <c r="C42" s="677" t="str">
        <f>'CH01'!C43</f>
        <v>SKN</v>
      </c>
      <c r="D42" s="678">
        <f t="shared" si="9"/>
        <v>0</v>
      </c>
      <c r="E42" s="678"/>
      <c r="F42" s="678"/>
      <c r="G42" s="678"/>
      <c r="H42" s="678"/>
      <c r="I42" s="678"/>
      <c r="J42" s="678"/>
      <c r="K42" s="678"/>
      <c r="L42" s="678"/>
      <c r="M42" s="678"/>
      <c r="N42" s="678"/>
      <c r="O42" s="678"/>
      <c r="P42" s="678"/>
      <c r="Q42" s="678"/>
      <c r="R42" s="678"/>
      <c r="S42" s="678"/>
      <c r="T42" s="678"/>
      <c r="U42" s="678">
        <f>'CH01'!V43+SUMPRODUCT((DVHC=U$5)*(madatNC=$C42)*(namkh=$D$1)*(Dientich_NC))-SUMPRODUCT((DVHC=U$5)*(namkh=$D$1)*(INDEX(NC_giam,,HLOOKUP($C42,COLMadat,2,0))))</f>
        <v>0</v>
      </c>
      <c r="V42" s="678">
        <f>'CH01'!W43+SUMPRODUCT((DVHC=V$5)*(madatNC=$C42)*(namkh=$D$1)*(Dientich_NC))-SUMPRODUCT((DVHC=V$5)*(namkh=$D$1)*(INDEX(NC_giam,,HLOOKUP($C42,COLMadat,2,0))))</f>
        <v>0</v>
      </c>
      <c r="W42" s="678">
        <f>'CH01'!X43+SUMPRODUCT((DVHC=W$5)*(madatNC=$C42)*(namkh=$D$1)*(Dientich_NC))-SUMPRODUCT((DVHC=W$5)*(namkh=$D$1)*(INDEX(NC_giam,,HLOOKUP($C42,COLMadat,2,0))))</f>
        <v>0</v>
      </c>
      <c r="X42" s="678">
        <f>'CH01'!Y43+SUMPRODUCT((DVHC=X$5)*(madatNC=$C42)*(namkh=$D$1)*(Dientich_NC))-SUMPRODUCT((DVHC=X$5)*(namkh=$D$1)*(INDEX(NC_giam,,HLOOKUP($C42,COLMadat,2,0))))</f>
        <v>0</v>
      </c>
      <c r="Y42" s="678">
        <f>'CH01'!Z43+SUMPRODUCT((DVHC=Y$5)*(madatNC=$C42)*(namkh=$D$1)*(Dientich_NC))-SUMPRODUCT((DVHC=Y$5)*(namkh=$D$1)*(INDEX(NC_giam,,HLOOKUP($C42,COLMadat,2,0))))</f>
        <v>0</v>
      </c>
      <c r="Z42" s="678">
        <f>'CH01'!AA43+SUMPRODUCT((DVHC=Z$5)*(madatNC=$C42)*(namkh=$D$1)*(Dientich_NC))-SUMPRODUCT((DVHC=Z$5)*(namkh=$D$1)*(INDEX(NC_giam,,HLOOKUP($C42,COLMadat,2,0))))</f>
        <v>0</v>
      </c>
      <c r="AA42" s="678">
        <f>'CH01'!AB43+SUMPRODUCT((DVHC=AA$5)*(madatNC=$C42)*(namkh=$D$1)*(Dientich_NC))-SUMPRODUCT((DVHC=AA$5)*(namkh=$D$1)*(INDEX(NC_giam,,HLOOKUP($C42,COLMadat,2,0))))</f>
        <v>0</v>
      </c>
      <c r="AB42" s="678">
        <f>'CH01'!AC43+SUMPRODUCT((DVHC=AB$5)*(madatNC=$C42)*(namkh=$D$1)*(Dientich_NC))-SUMPRODUCT((DVHC=AB$5)*(namkh=$D$1)*(INDEX(NC_giam,,HLOOKUP($C42,COLMadat,2,0))))</f>
        <v>0</v>
      </c>
      <c r="AC42" s="678">
        <f>'CH01'!AD43+SUMPRODUCT((DVHC=AC$5)*(madatNC=$C42)*(namkh=$D$1)*(Dientich_NC))-SUMPRODUCT((DVHC=AC$5)*(namkh=$D$1)*(INDEX(NC_giam,,HLOOKUP($C42,COLMadat,2,0))))</f>
        <v>0</v>
      </c>
      <c r="AD42" s="678">
        <f>'CH01'!AE43+SUMPRODUCT((DVHC=AD$5)*(madatNC=$C42)*(namkh=$D$1)*(Dientich_NC))-SUMPRODUCT((DVHC=AD$5)*(namkh=$D$1)*(INDEX(NC_giam,,HLOOKUP($C42,COLMadat,2,0))))</f>
        <v>0</v>
      </c>
      <c r="AE42" s="678">
        <f>'CH01'!AF43+SUMPRODUCT((DVHC=AE$5)*(madatNC=$C42)*(namkh=$D$1)*(Dientich_NC))-SUMPRODUCT((DVHC=AE$5)*(namkh=$D$1)*(INDEX(NC_giam,,HLOOKUP($C42,COLMadat,2,0))))</f>
        <v>0</v>
      </c>
      <c r="AF42" s="678">
        <f>'CH01'!AG43+SUMPRODUCT((DVHC=AF$5)*(madatNC=$C42)*(namkh=$D$1)*(Dientich_NC))-SUMPRODUCT((DVHC=AF$5)*(namkh=$D$1)*(INDEX(NC_giam,,HLOOKUP($C42,COLMadat,2,0))))</f>
        <v>0</v>
      </c>
      <c r="AG42" s="678">
        <f>'CH01'!AH43+SUMPRODUCT((DVHC=AG$5)*(madatNC=$C42)*(namkh=$D$1)*(Dientich_NC))-SUMPRODUCT((DVHC=AG$5)*(namkh=$D$1)*(INDEX(NC_giam,,HLOOKUP($C42,COLMadat,2,0))))</f>
        <v>0</v>
      </c>
      <c r="AH42" s="678">
        <f>'CH01'!AI43+SUMPRODUCT((DVHC=AH$5)*(madatNC=$C42)*(namkh=$D$1)*(Dientich_NC))-SUMPRODUCT((DVHC=AH$5)*(namkh=$D$1)*(INDEX(NC_giam,,HLOOKUP($C42,COLMadat,2,0))))</f>
        <v>0</v>
      </c>
      <c r="AI42" s="678">
        <f>'CH01'!AJ43+SUMPRODUCT((DVHC=AI$5)*(madatNC=$C42)*(namkh=$D$1)*(Dientich_NC))-SUMPRODUCT((DVHC=AI$5)*(namkh=$D$1)*(INDEX(NC_giam,,HLOOKUP($C42,COLMadat,2,0))))</f>
        <v>0</v>
      </c>
      <c r="AJ42" s="678">
        <f>'CH01'!AK43+SUMPRODUCT((DVHC=AJ$5)*(madatNC=$C42)*(namkh=$D$1)*(Dientich_NC))-SUMPRODUCT((DVHC=AJ$5)*(namkh=$D$1)*(INDEX(NC_giam,,HLOOKUP($C42,COLMadat,2,0))))</f>
        <v>0</v>
      </c>
      <c r="AK42" s="678">
        <f>'CH01'!AL43+SUMPRODUCT((DVHC=AK$5)*(madatNC=$C42)*(namkh=$D$1)*(Dientich_NC))-SUMPRODUCT((DVHC=AK$5)*(namkh=$D$1)*(INDEX(NC_giam,,HLOOKUP($C42,COLMadat,2,0))))</f>
        <v>0</v>
      </c>
      <c r="AL42" s="678">
        <f>'CH01'!AM43+SUMPRODUCT((DVHC=AL$5)*(madatNC=$C42)*(namkh=$D$1)*(Dientich_NC))-SUMPRODUCT((DVHC=AL$5)*(namkh=$D$1)*(INDEX(NC_giam,,HLOOKUP($C42,COLMadat,2,0))))</f>
        <v>0</v>
      </c>
      <c r="AM42" s="678">
        <f>'CH01'!AN43+SUMPRODUCT((DVHC=AM$5)*(madatNC=$C42)*(namkh=$D$1)*(Dientich_NC))-SUMPRODUCT((DVHC=AM$5)*(namkh=$D$1)*(INDEX(NC_giam,,HLOOKUP($C42,COLMadat,2,0))))</f>
        <v>0</v>
      </c>
      <c r="AN42" s="678">
        <f>'CH01'!AO43+SUMPRODUCT((DVHC=AN$5)*(madatNC=$C42)*(namkh=$D$1)*(Dientich_NC))-SUMPRODUCT((DVHC=AN$5)*(namkh=$D$1)*(INDEX(NC_giam,,HLOOKUP($C42,COLMadat,2,0))))</f>
        <v>0</v>
      </c>
      <c r="AO42" s="32"/>
    </row>
    <row r="43" spans="1:41">
      <c r="A43" s="676" t="str">
        <f>'CH01'!A44</f>
        <v>2.7.3</v>
      </c>
      <c r="B43" s="676" t="str">
        <f>'CH01'!B44</f>
        <v>Đất khu công nghệ thông tin tập trung</v>
      </c>
      <c r="C43" s="677" t="str">
        <f>'CH01'!C44</f>
        <v>SCT</v>
      </c>
      <c r="D43" s="678">
        <f t="shared" si="9"/>
        <v>0</v>
      </c>
      <c r="E43" s="678"/>
      <c r="F43" s="678"/>
      <c r="G43" s="678"/>
      <c r="H43" s="678"/>
      <c r="I43" s="678"/>
      <c r="J43" s="678"/>
      <c r="K43" s="678"/>
      <c r="L43" s="678"/>
      <c r="M43" s="678"/>
      <c r="N43" s="678"/>
      <c r="O43" s="678"/>
      <c r="P43" s="678"/>
      <c r="Q43" s="678"/>
      <c r="R43" s="678"/>
      <c r="S43" s="678"/>
      <c r="T43" s="678"/>
      <c r="U43" s="678">
        <f>'CH01'!V44+SUMPRODUCT((DVHC=U$5)*(madatNC=$C43)*(namkh=$D$1)*(Dientich_NC))-SUMPRODUCT((DVHC=U$5)*(namkh=$D$1)*(INDEX(NC_giam,,HLOOKUP($C43,COLMadat,2,0))))</f>
        <v>0</v>
      </c>
      <c r="V43" s="678">
        <f>'CH01'!W44+SUMPRODUCT((DVHC=V$5)*(madatNC=$C43)*(namkh=$D$1)*(Dientich_NC))-SUMPRODUCT((DVHC=V$5)*(namkh=$D$1)*(INDEX(NC_giam,,HLOOKUP($C43,COLMadat,2,0))))</f>
        <v>0</v>
      </c>
      <c r="W43" s="678">
        <f>'CH01'!X44+SUMPRODUCT((DVHC=W$5)*(madatNC=$C43)*(namkh=$D$1)*(Dientich_NC))-SUMPRODUCT((DVHC=W$5)*(namkh=$D$1)*(INDEX(NC_giam,,HLOOKUP($C43,COLMadat,2,0))))</f>
        <v>0</v>
      </c>
      <c r="X43" s="678">
        <f>'CH01'!Y44+SUMPRODUCT((DVHC=X$5)*(madatNC=$C43)*(namkh=$D$1)*(Dientich_NC))-SUMPRODUCT((DVHC=X$5)*(namkh=$D$1)*(INDEX(NC_giam,,HLOOKUP($C43,COLMadat,2,0))))</f>
        <v>0</v>
      </c>
      <c r="Y43" s="678">
        <f>'CH01'!Z44+SUMPRODUCT((DVHC=Y$5)*(madatNC=$C43)*(namkh=$D$1)*(Dientich_NC))-SUMPRODUCT((DVHC=Y$5)*(namkh=$D$1)*(INDEX(NC_giam,,HLOOKUP($C43,COLMadat,2,0))))</f>
        <v>0</v>
      </c>
      <c r="Z43" s="678">
        <f>'CH01'!AA44+SUMPRODUCT((DVHC=Z$5)*(madatNC=$C43)*(namkh=$D$1)*(Dientich_NC))-SUMPRODUCT((DVHC=Z$5)*(namkh=$D$1)*(INDEX(NC_giam,,HLOOKUP($C43,COLMadat,2,0))))</f>
        <v>0</v>
      </c>
      <c r="AA43" s="678">
        <f>'CH01'!AB44+SUMPRODUCT((DVHC=AA$5)*(madatNC=$C43)*(namkh=$D$1)*(Dientich_NC))-SUMPRODUCT((DVHC=AA$5)*(namkh=$D$1)*(INDEX(NC_giam,,HLOOKUP($C43,COLMadat,2,0))))</f>
        <v>0</v>
      </c>
      <c r="AB43" s="678">
        <f>'CH01'!AC44+SUMPRODUCT((DVHC=AB$5)*(madatNC=$C43)*(namkh=$D$1)*(Dientich_NC))-SUMPRODUCT((DVHC=AB$5)*(namkh=$D$1)*(INDEX(NC_giam,,HLOOKUP($C43,COLMadat,2,0))))</f>
        <v>0</v>
      </c>
      <c r="AC43" s="678">
        <f>'CH01'!AD44+SUMPRODUCT((DVHC=AC$5)*(madatNC=$C43)*(namkh=$D$1)*(Dientich_NC))-SUMPRODUCT((DVHC=AC$5)*(namkh=$D$1)*(INDEX(NC_giam,,HLOOKUP($C43,COLMadat,2,0))))</f>
        <v>0</v>
      </c>
      <c r="AD43" s="678">
        <f>'CH01'!AE44+SUMPRODUCT((DVHC=AD$5)*(madatNC=$C43)*(namkh=$D$1)*(Dientich_NC))-SUMPRODUCT((DVHC=AD$5)*(namkh=$D$1)*(INDEX(NC_giam,,HLOOKUP($C43,COLMadat,2,0))))</f>
        <v>0</v>
      </c>
      <c r="AE43" s="678">
        <f>'CH01'!AF44+SUMPRODUCT((DVHC=AE$5)*(madatNC=$C43)*(namkh=$D$1)*(Dientich_NC))-SUMPRODUCT((DVHC=AE$5)*(namkh=$D$1)*(INDEX(NC_giam,,HLOOKUP($C43,COLMadat,2,0))))</f>
        <v>0</v>
      </c>
      <c r="AF43" s="678">
        <f>'CH01'!AG44+SUMPRODUCT((DVHC=AF$5)*(madatNC=$C43)*(namkh=$D$1)*(Dientich_NC))-SUMPRODUCT((DVHC=AF$5)*(namkh=$D$1)*(INDEX(NC_giam,,HLOOKUP($C43,COLMadat,2,0))))</f>
        <v>0</v>
      </c>
      <c r="AG43" s="678">
        <f>'CH01'!AH44+SUMPRODUCT((DVHC=AG$5)*(madatNC=$C43)*(namkh=$D$1)*(Dientich_NC))-SUMPRODUCT((DVHC=AG$5)*(namkh=$D$1)*(INDEX(NC_giam,,HLOOKUP($C43,COLMadat,2,0))))</f>
        <v>0</v>
      </c>
      <c r="AH43" s="678">
        <f>'CH01'!AI44+SUMPRODUCT((DVHC=AH$5)*(madatNC=$C43)*(namkh=$D$1)*(Dientich_NC))-SUMPRODUCT((DVHC=AH$5)*(namkh=$D$1)*(INDEX(NC_giam,,HLOOKUP($C43,COLMadat,2,0))))</f>
        <v>0</v>
      </c>
      <c r="AI43" s="678">
        <f>'CH01'!AJ44+SUMPRODUCT((DVHC=AI$5)*(madatNC=$C43)*(namkh=$D$1)*(Dientich_NC))-SUMPRODUCT((DVHC=AI$5)*(namkh=$D$1)*(INDEX(NC_giam,,HLOOKUP($C43,COLMadat,2,0))))</f>
        <v>0</v>
      </c>
      <c r="AJ43" s="678">
        <f>'CH01'!AK44+SUMPRODUCT((DVHC=AJ$5)*(madatNC=$C43)*(namkh=$D$1)*(Dientich_NC))-SUMPRODUCT((DVHC=AJ$5)*(namkh=$D$1)*(INDEX(NC_giam,,HLOOKUP($C43,COLMadat,2,0))))</f>
        <v>0</v>
      </c>
      <c r="AK43" s="678">
        <f>'CH01'!AL44+SUMPRODUCT((DVHC=AK$5)*(madatNC=$C43)*(namkh=$D$1)*(Dientich_NC))-SUMPRODUCT((DVHC=AK$5)*(namkh=$D$1)*(INDEX(NC_giam,,HLOOKUP($C43,COLMadat,2,0))))</f>
        <v>0</v>
      </c>
      <c r="AL43" s="678">
        <f>'CH01'!AM44+SUMPRODUCT((DVHC=AL$5)*(madatNC=$C43)*(namkh=$D$1)*(Dientich_NC))-SUMPRODUCT((DVHC=AL$5)*(namkh=$D$1)*(INDEX(NC_giam,,HLOOKUP($C43,COLMadat,2,0))))</f>
        <v>0</v>
      </c>
      <c r="AM43" s="678">
        <f>'CH01'!AN44+SUMPRODUCT((DVHC=AM$5)*(madatNC=$C43)*(namkh=$D$1)*(Dientich_NC))-SUMPRODUCT((DVHC=AM$5)*(namkh=$D$1)*(INDEX(NC_giam,,HLOOKUP($C43,COLMadat,2,0))))</f>
        <v>0</v>
      </c>
      <c r="AN43" s="678">
        <f>'CH01'!AO44+SUMPRODUCT((DVHC=AN$5)*(madatNC=$C43)*(namkh=$D$1)*(Dientich_NC))-SUMPRODUCT((DVHC=AN$5)*(namkh=$D$1)*(INDEX(NC_giam,,HLOOKUP($C43,COLMadat,2,0))))</f>
        <v>0</v>
      </c>
      <c r="AO43" s="32"/>
    </row>
    <row r="44" spans="1:41">
      <c r="A44" s="676" t="str">
        <f>'CH01'!A45</f>
        <v>2.7.4</v>
      </c>
      <c r="B44" s="676" t="str">
        <f>'CH01'!B45</f>
        <v>Đất thương mại, dịch vụ</v>
      </c>
      <c r="C44" s="677" t="str">
        <f>'CH01'!C45</f>
        <v>TMD</v>
      </c>
      <c r="D44" s="678">
        <f t="shared" si="9"/>
        <v>0</v>
      </c>
      <c r="E44" s="678"/>
      <c r="F44" s="678"/>
      <c r="G44" s="678"/>
      <c r="H44" s="678"/>
      <c r="I44" s="678"/>
      <c r="J44" s="678"/>
      <c r="K44" s="678"/>
      <c r="L44" s="678"/>
      <c r="M44" s="678"/>
      <c r="N44" s="678"/>
      <c r="O44" s="678"/>
      <c r="P44" s="678"/>
      <c r="Q44" s="678"/>
      <c r="R44" s="678"/>
      <c r="S44" s="678"/>
      <c r="T44" s="678"/>
      <c r="U44" s="678">
        <f>'CH01'!V45+SUMPRODUCT((DVHC=U$5)*(madatNC=$C44)*(namkh=$D$1)*(Dientich_NC))-SUMPRODUCT((DVHC=U$5)*(namkh=$D$1)*(INDEX(NC_giam,,HLOOKUP($C44,COLMadat,2,0))))</f>
        <v>0</v>
      </c>
      <c r="V44" s="678">
        <f>'CH01'!W45+SUMPRODUCT((DVHC=V$5)*(madatNC=$C44)*(namkh=$D$1)*(Dientich_NC))-SUMPRODUCT((DVHC=V$5)*(namkh=$D$1)*(INDEX(NC_giam,,HLOOKUP($C44,COLMadat,2,0))))</f>
        <v>0</v>
      </c>
      <c r="W44" s="678">
        <f>'CH01'!X45+SUMPRODUCT((DVHC=W$5)*(madatNC=$C44)*(namkh=$D$1)*(Dientich_NC))-SUMPRODUCT((DVHC=W$5)*(namkh=$D$1)*(INDEX(NC_giam,,HLOOKUP($C44,COLMadat,2,0))))</f>
        <v>0</v>
      </c>
      <c r="X44" s="678">
        <f>'CH01'!Y45+SUMPRODUCT((DVHC=X$5)*(madatNC=$C44)*(namkh=$D$1)*(Dientich_NC))-SUMPRODUCT((DVHC=X$5)*(namkh=$D$1)*(INDEX(NC_giam,,HLOOKUP($C44,COLMadat,2,0))))</f>
        <v>0</v>
      </c>
      <c r="Y44" s="678">
        <f>'CH01'!Z45+SUMPRODUCT((DVHC=Y$5)*(madatNC=$C44)*(namkh=$D$1)*(Dientich_NC))-SUMPRODUCT((DVHC=Y$5)*(namkh=$D$1)*(INDEX(NC_giam,,HLOOKUP($C44,COLMadat,2,0))))</f>
        <v>0</v>
      </c>
      <c r="Z44" s="678">
        <f>'CH01'!AA45+SUMPRODUCT((DVHC=Z$5)*(madatNC=$C44)*(namkh=$D$1)*(Dientich_NC))-SUMPRODUCT((DVHC=Z$5)*(namkh=$D$1)*(INDEX(NC_giam,,HLOOKUP($C44,COLMadat,2,0))))</f>
        <v>0</v>
      </c>
      <c r="AA44" s="678">
        <f>'CH01'!AB45+SUMPRODUCT((DVHC=AA$5)*(madatNC=$C44)*(namkh=$D$1)*(Dientich_NC))-SUMPRODUCT((DVHC=AA$5)*(namkh=$D$1)*(INDEX(NC_giam,,HLOOKUP($C44,COLMadat,2,0))))</f>
        <v>0</v>
      </c>
      <c r="AB44" s="678">
        <f>'CH01'!AC45+SUMPRODUCT((DVHC=AB$5)*(madatNC=$C44)*(namkh=$D$1)*(Dientich_NC))-SUMPRODUCT((DVHC=AB$5)*(namkh=$D$1)*(INDEX(NC_giam,,HLOOKUP($C44,COLMadat,2,0))))</f>
        <v>0</v>
      </c>
      <c r="AC44" s="678">
        <f>'CH01'!AD45+SUMPRODUCT((DVHC=AC$5)*(madatNC=$C44)*(namkh=$D$1)*(Dientich_NC))-SUMPRODUCT((DVHC=AC$5)*(namkh=$D$1)*(INDEX(NC_giam,,HLOOKUP($C44,COLMadat,2,0))))</f>
        <v>0</v>
      </c>
      <c r="AD44" s="678">
        <f>'CH01'!AE45+SUMPRODUCT((DVHC=AD$5)*(madatNC=$C44)*(namkh=$D$1)*(Dientich_NC))-SUMPRODUCT((DVHC=AD$5)*(namkh=$D$1)*(INDEX(NC_giam,,HLOOKUP($C44,COLMadat,2,0))))</f>
        <v>0</v>
      </c>
      <c r="AE44" s="678">
        <f>'CH01'!AF45+SUMPRODUCT((DVHC=AE$5)*(madatNC=$C44)*(namkh=$D$1)*(Dientich_NC))-SUMPRODUCT((DVHC=AE$5)*(namkh=$D$1)*(INDEX(NC_giam,,HLOOKUP($C44,COLMadat,2,0))))</f>
        <v>0</v>
      </c>
      <c r="AF44" s="678">
        <f>'CH01'!AG45+SUMPRODUCT((DVHC=AF$5)*(madatNC=$C44)*(namkh=$D$1)*(Dientich_NC))-SUMPRODUCT((DVHC=AF$5)*(namkh=$D$1)*(INDEX(NC_giam,,HLOOKUP($C44,COLMadat,2,0))))</f>
        <v>0</v>
      </c>
      <c r="AG44" s="678">
        <f>'CH01'!AH45+SUMPRODUCT((DVHC=AG$5)*(madatNC=$C44)*(namkh=$D$1)*(Dientich_NC))-SUMPRODUCT((DVHC=AG$5)*(namkh=$D$1)*(INDEX(NC_giam,,HLOOKUP($C44,COLMadat,2,0))))</f>
        <v>0</v>
      </c>
      <c r="AH44" s="678">
        <f>'CH01'!AI45+SUMPRODUCT((DVHC=AH$5)*(madatNC=$C44)*(namkh=$D$1)*(Dientich_NC))-SUMPRODUCT((DVHC=AH$5)*(namkh=$D$1)*(INDEX(NC_giam,,HLOOKUP($C44,COLMadat,2,0))))</f>
        <v>0</v>
      </c>
      <c r="AI44" s="678">
        <f>'CH01'!AJ45+SUMPRODUCT((DVHC=AI$5)*(madatNC=$C44)*(namkh=$D$1)*(Dientich_NC))-SUMPRODUCT((DVHC=AI$5)*(namkh=$D$1)*(INDEX(NC_giam,,HLOOKUP($C44,COLMadat,2,0))))</f>
        <v>0</v>
      </c>
      <c r="AJ44" s="678">
        <f>'CH01'!AK45+SUMPRODUCT((DVHC=AJ$5)*(madatNC=$C44)*(namkh=$D$1)*(Dientich_NC))-SUMPRODUCT((DVHC=AJ$5)*(namkh=$D$1)*(INDEX(NC_giam,,HLOOKUP($C44,COLMadat,2,0))))</f>
        <v>0</v>
      </c>
      <c r="AK44" s="678">
        <f>'CH01'!AL45+SUMPRODUCT((DVHC=AK$5)*(madatNC=$C44)*(namkh=$D$1)*(Dientich_NC))-SUMPRODUCT((DVHC=AK$5)*(namkh=$D$1)*(INDEX(NC_giam,,HLOOKUP($C44,COLMadat,2,0))))</f>
        <v>0</v>
      </c>
      <c r="AL44" s="678">
        <f>'CH01'!AM45+SUMPRODUCT((DVHC=AL$5)*(madatNC=$C44)*(namkh=$D$1)*(Dientich_NC))-SUMPRODUCT((DVHC=AL$5)*(namkh=$D$1)*(INDEX(NC_giam,,HLOOKUP($C44,COLMadat,2,0))))</f>
        <v>0</v>
      </c>
      <c r="AM44" s="678">
        <f>'CH01'!AN45+SUMPRODUCT((DVHC=AM$5)*(madatNC=$C44)*(namkh=$D$1)*(Dientich_NC))-SUMPRODUCT((DVHC=AM$5)*(namkh=$D$1)*(INDEX(NC_giam,,HLOOKUP($C44,COLMadat,2,0))))</f>
        <v>0</v>
      </c>
      <c r="AN44" s="678">
        <f>'CH01'!AO45+SUMPRODUCT((DVHC=AN$5)*(madatNC=$C44)*(namkh=$D$1)*(Dientich_NC))-SUMPRODUCT((DVHC=AN$5)*(namkh=$D$1)*(INDEX(NC_giam,,HLOOKUP($C44,COLMadat,2,0))))</f>
        <v>0</v>
      </c>
      <c r="AO44" s="32"/>
    </row>
    <row r="45" spans="1:41">
      <c r="A45" s="676" t="str">
        <f>'CH01'!A46</f>
        <v>2.7.5</v>
      </c>
      <c r="B45" s="676" t="str">
        <f>'CH01'!B46</f>
        <v>Đất cơ sở sản xuất phi nông nghiệp</v>
      </c>
      <c r="C45" s="677" t="str">
        <f>'CH01'!C46</f>
        <v>SKC</v>
      </c>
      <c r="D45" s="678">
        <f t="shared" si="9"/>
        <v>0</v>
      </c>
      <c r="E45" s="678">
        <f>SUMIFS('NhuCau (THU HỒI)'!$AP$4:$AP$603,'NhuCau (THU HỒI)'!$I$4:$I$603,'CH19'!E$5,'NhuCau (THU HỒI)'!$C$4:$C$603,"X")</f>
        <v>0</v>
      </c>
      <c r="F45" s="678">
        <f>SUMIFS('NhuCau (THU HỒI)'!$AP$4:$AP$603,'NhuCau (THU HỒI)'!$I$4:$I$603,'CH19'!F$5,'NhuCau (THU HỒI)'!$C$4:$C$603,"X")</f>
        <v>0</v>
      </c>
      <c r="G45" s="678">
        <f>SUMIFS('NhuCau (THU HỒI)'!$AP$4:$AP$603,'NhuCau (THU HỒI)'!$I$4:$I$603,'CH19'!G$5,'NhuCau (THU HỒI)'!$C$4:$C$603,"X")</f>
        <v>0</v>
      </c>
      <c r="H45" s="678">
        <f>SUMIFS('NhuCau (THU HỒI)'!$AP$4:$AP$603,'NhuCau (THU HỒI)'!$I$4:$I$603,'CH19'!H$5,'NhuCau (THU HỒI)'!$C$4:$C$603,"X")</f>
        <v>0</v>
      </c>
      <c r="I45" s="678">
        <f>SUMIFS('NhuCau (THU HỒI)'!$AP$4:$AP$603,'NhuCau (THU HỒI)'!$I$4:$I$603,'CH19'!I$5,'NhuCau (THU HỒI)'!$C$4:$C$603,"X")</f>
        <v>0</v>
      </c>
      <c r="J45" s="678">
        <f>SUMIFS('NhuCau (THU HỒI)'!$AP$4:$AP$603,'NhuCau (THU HỒI)'!$I$4:$I$603,'CH19'!J$5,'NhuCau (THU HỒI)'!$C$4:$C$603,"X")</f>
        <v>0</v>
      </c>
      <c r="K45" s="678">
        <f>SUMIFS('NhuCau (THU HỒI)'!$AP$4:$AP$603,'NhuCau (THU HỒI)'!$I$4:$I$603,'CH19'!K$5,'NhuCau (THU HỒI)'!$C$4:$C$603,"X")</f>
        <v>0</v>
      </c>
      <c r="L45" s="678">
        <f>SUMIFS('NhuCau (THU HỒI)'!$AP$4:$AP$603,'NhuCau (THU HỒI)'!$I$4:$I$603,'CH19'!L$5,'NhuCau (THU HỒI)'!$C$4:$C$603,"X")</f>
        <v>0</v>
      </c>
      <c r="M45" s="678">
        <f>SUMIFS('NhuCau (THU HỒI)'!$AP$4:$AP$603,'NhuCau (THU HỒI)'!$I$4:$I$603,'CH19'!M$5,'NhuCau (THU HỒI)'!$C$4:$C$603,"X")</f>
        <v>0</v>
      </c>
      <c r="N45" s="678">
        <f>SUMIFS('NhuCau (THU HỒI)'!$AP$4:$AP$603,'NhuCau (THU HỒI)'!$I$4:$I$603,'CH19'!N$5,'NhuCau (THU HỒI)'!$C$4:$C$603,"X")</f>
        <v>0</v>
      </c>
      <c r="O45" s="678">
        <f>SUMIFS('NhuCau (THU HỒI)'!$AP$4:$AP$603,'NhuCau (THU HỒI)'!$I$4:$I$603,'CH19'!O$5,'NhuCau (THU HỒI)'!$C$4:$C$603,"X")</f>
        <v>0</v>
      </c>
      <c r="P45" s="678">
        <f>SUMIFS('NhuCau (THU HỒI)'!$AP$4:$AP$603,'NhuCau (THU HỒI)'!$I$4:$I$603,'CH19'!P$5,'NhuCau (THU HỒI)'!$C$4:$C$603,"X")</f>
        <v>0</v>
      </c>
      <c r="Q45" s="678">
        <f>SUMIFS('NhuCau (THU HỒI)'!$AP$4:$AP$603,'NhuCau (THU HỒI)'!$I$4:$I$603,'CH19'!Q$5,'NhuCau (THU HỒI)'!$C$4:$C$603,"X")</f>
        <v>0</v>
      </c>
      <c r="R45" s="678">
        <f>SUMIFS('NhuCau (THU HỒI)'!$AP$4:$AP$603,'NhuCau (THU HỒI)'!$I$4:$I$603,'CH19'!R$5,'NhuCau (THU HỒI)'!$C$4:$C$603,"X")</f>
        <v>0</v>
      </c>
      <c r="S45" s="678">
        <f>SUMIFS('NhuCau (THU HỒI)'!$AP$4:$AP$603,'NhuCau (THU HỒI)'!$I$4:$I$603,'CH19'!S$5,'NhuCau (THU HỒI)'!$C$4:$C$603,"X")</f>
        <v>0</v>
      </c>
      <c r="T45" s="678">
        <f>SUMIFS('NhuCau (THU HỒI)'!$AP$4:$AP$603,'NhuCau (THU HỒI)'!$I$4:$I$603,'CH19'!T$5,'NhuCau (THU HỒI)'!$C$4:$C$603,"X")</f>
        <v>0</v>
      </c>
      <c r="U45" s="678">
        <f>'CH01'!V46+SUMPRODUCT((DVHC=U$5)*(madatNC=$C45)*(namkh=$D$1)*(Dientich_NC))-SUMPRODUCT((DVHC=U$5)*(namkh=$D$1)*(INDEX(NC_giam,,HLOOKUP($C45,COLMadat,2,0))))</f>
        <v>0</v>
      </c>
      <c r="V45" s="678">
        <f>'CH01'!W46+SUMPRODUCT((DVHC=V$5)*(madatNC=$C45)*(namkh=$D$1)*(Dientich_NC))-SUMPRODUCT((DVHC=V$5)*(namkh=$D$1)*(INDEX(NC_giam,,HLOOKUP($C45,COLMadat,2,0))))</f>
        <v>0</v>
      </c>
      <c r="W45" s="678">
        <f>'CH01'!X46+SUMPRODUCT((DVHC=W$5)*(madatNC=$C45)*(namkh=$D$1)*(Dientich_NC))-SUMPRODUCT((DVHC=W$5)*(namkh=$D$1)*(INDEX(NC_giam,,HLOOKUP($C45,COLMadat,2,0))))</f>
        <v>0</v>
      </c>
      <c r="X45" s="678">
        <f>'CH01'!Y46+SUMPRODUCT((DVHC=X$5)*(madatNC=$C45)*(namkh=$D$1)*(Dientich_NC))-SUMPRODUCT((DVHC=X$5)*(namkh=$D$1)*(INDEX(NC_giam,,HLOOKUP($C45,COLMadat,2,0))))</f>
        <v>0</v>
      </c>
      <c r="Y45" s="678">
        <f>'CH01'!Z46+SUMPRODUCT((DVHC=Y$5)*(madatNC=$C45)*(namkh=$D$1)*(Dientich_NC))-SUMPRODUCT((DVHC=Y$5)*(namkh=$D$1)*(INDEX(NC_giam,,HLOOKUP($C45,COLMadat,2,0))))</f>
        <v>0</v>
      </c>
      <c r="Z45" s="678">
        <f>'CH01'!AA46+SUMPRODUCT((DVHC=Z$5)*(madatNC=$C45)*(namkh=$D$1)*(Dientich_NC))-SUMPRODUCT((DVHC=Z$5)*(namkh=$D$1)*(INDEX(NC_giam,,HLOOKUP($C45,COLMadat,2,0))))</f>
        <v>0</v>
      </c>
      <c r="AA45" s="678">
        <f>'CH01'!AB46+SUMPRODUCT((DVHC=AA$5)*(madatNC=$C45)*(namkh=$D$1)*(Dientich_NC))-SUMPRODUCT((DVHC=AA$5)*(namkh=$D$1)*(INDEX(NC_giam,,HLOOKUP($C45,COLMadat,2,0))))</f>
        <v>0</v>
      </c>
      <c r="AB45" s="678">
        <f>'CH01'!AC46+SUMPRODUCT((DVHC=AB$5)*(madatNC=$C45)*(namkh=$D$1)*(Dientich_NC))-SUMPRODUCT((DVHC=AB$5)*(namkh=$D$1)*(INDEX(NC_giam,,HLOOKUP($C45,COLMadat,2,0))))</f>
        <v>0</v>
      </c>
      <c r="AC45" s="678">
        <f>'CH01'!AD46+SUMPRODUCT((DVHC=AC$5)*(madatNC=$C45)*(namkh=$D$1)*(Dientich_NC))-SUMPRODUCT((DVHC=AC$5)*(namkh=$D$1)*(INDEX(NC_giam,,HLOOKUP($C45,COLMadat,2,0))))</f>
        <v>0</v>
      </c>
      <c r="AD45" s="678">
        <f>'CH01'!AE46+SUMPRODUCT((DVHC=AD$5)*(madatNC=$C45)*(namkh=$D$1)*(Dientich_NC))-SUMPRODUCT((DVHC=AD$5)*(namkh=$D$1)*(INDEX(NC_giam,,HLOOKUP($C45,COLMadat,2,0))))</f>
        <v>0</v>
      </c>
      <c r="AE45" s="678">
        <f>'CH01'!AF46+SUMPRODUCT((DVHC=AE$5)*(madatNC=$C45)*(namkh=$D$1)*(Dientich_NC))-SUMPRODUCT((DVHC=AE$5)*(namkh=$D$1)*(INDEX(NC_giam,,HLOOKUP($C45,COLMadat,2,0))))</f>
        <v>0</v>
      </c>
      <c r="AF45" s="678">
        <f>'CH01'!AG46+SUMPRODUCT((DVHC=AF$5)*(madatNC=$C45)*(namkh=$D$1)*(Dientich_NC))-SUMPRODUCT((DVHC=AF$5)*(namkh=$D$1)*(INDEX(NC_giam,,HLOOKUP($C45,COLMadat,2,0))))</f>
        <v>0</v>
      </c>
      <c r="AG45" s="678">
        <f>'CH01'!AH46+SUMPRODUCT((DVHC=AG$5)*(madatNC=$C45)*(namkh=$D$1)*(Dientich_NC))-SUMPRODUCT((DVHC=AG$5)*(namkh=$D$1)*(INDEX(NC_giam,,HLOOKUP($C45,COLMadat,2,0))))</f>
        <v>0</v>
      </c>
      <c r="AH45" s="678">
        <f>'CH01'!AI46+SUMPRODUCT((DVHC=AH$5)*(madatNC=$C45)*(namkh=$D$1)*(Dientich_NC))-SUMPRODUCT((DVHC=AH$5)*(namkh=$D$1)*(INDEX(NC_giam,,HLOOKUP($C45,COLMadat,2,0))))</f>
        <v>0</v>
      </c>
      <c r="AI45" s="678">
        <f>'CH01'!AJ46+SUMPRODUCT((DVHC=AI$5)*(madatNC=$C45)*(namkh=$D$1)*(Dientich_NC))-SUMPRODUCT((DVHC=AI$5)*(namkh=$D$1)*(INDEX(NC_giam,,HLOOKUP($C45,COLMadat,2,0))))</f>
        <v>0</v>
      </c>
      <c r="AJ45" s="678">
        <f>'CH01'!AK46+SUMPRODUCT((DVHC=AJ$5)*(madatNC=$C45)*(namkh=$D$1)*(Dientich_NC))-SUMPRODUCT((DVHC=AJ$5)*(namkh=$D$1)*(INDEX(NC_giam,,HLOOKUP($C45,COLMadat,2,0))))</f>
        <v>0</v>
      </c>
      <c r="AK45" s="678">
        <f>'CH01'!AL46+SUMPRODUCT((DVHC=AK$5)*(madatNC=$C45)*(namkh=$D$1)*(Dientich_NC))-SUMPRODUCT((DVHC=AK$5)*(namkh=$D$1)*(INDEX(NC_giam,,HLOOKUP($C45,COLMadat,2,0))))</f>
        <v>0</v>
      </c>
      <c r="AL45" s="678">
        <f>'CH01'!AM46+SUMPRODUCT((DVHC=AL$5)*(madatNC=$C45)*(namkh=$D$1)*(Dientich_NC))-SUMPRODUCT((DVHC=AL$5)*(namkh=$D$1)*(INDEX(NC_giam,,HLOOKUP($C45,COLMadat,2,0))))</f>
        <v>0</v>
      </c>
      <c r="AM45" s="678">
        <f>'CH01'!AN46+SUMPRODUCT((DVHC=AM$5)*(madatNC=$C45)*(namkh=$D$1)*(Dientich_NC))-SUMPRODUCT((DVHC=AM$5)*(namkh=$D$1)*(INDEX(NC_giam,,HLOOKUP($C45,COLMadat,2,0))))</f>
        <v>0</v>
      </c>
      <c r="AN45" s="678">
        <f>'CH01'!AO46+SUMPRODUCT((DVHC=AN$5)*(madatNC=$C45)*(namkh=$D$1)*(Dientich_NC))-SUMPRODUCT((DVHC=AN$5)*(namkh=$D$1)*(INDEX(NC_giam,,HLOOKUP($C45,COLMadat,2,0))))</f>
        <v>0</v>
      </c>
      <c r="AO45" s="32"/>
    </row>
    <row r="46" spans="1:41">
      <c r="A46" s="676" t="str">
        <f>'CH01'!A47</f>
        <v>2.7.6</v>
      </c>
      <c r="B46" s="676" t="str">
        <f>'CH01'!B47</f>
        <v>Đất sử dụng cho hoạt động khoáng sản</v>
      </c>
      <c r="C46" s="677" t="str">
        <f>'CH01'!C47</f>
        <v>SKS</v>
      </c>
      <c r="D46" s="678">
        <f t="shared" si="9"/>
        <v>0</v>
      </c>
      <c r="E46" s="678"/>
      <c r="F46" s="678"/>
      <c r="G46" s="678"/>
      <c r="H46" s="678"/>
      <c r="I46" s="678"/>
      <c r="J46" s="678"/>
      <c r="K46" s="678"/>
      <c r="L46" s="678"/>
      <c r="M46" s="678"/>
      <c r="N46" s="678"/>
      <c r="O46" s="678"/>
      <c r="P46" s="678"/>
      <c r="Q46" s="678"/>
      <c r="R46" s="678"/>
      <c r="S46" s="678"/>
      <c r="T46" s="678"/>
      <c r="U46" s="678">
        <f>'CH01'!V47+SUMPRODUCT((DVHC=U$5)*(madatNC=$C46)*(namkh=$D$1)*(Dientich_NC))-SUMPRODUCT((DVHC=U$5)*(namkh=$D$1)*(INDEX(NC_giam,,HLOOKUP($C46,COLMadat,2,0))))</f>
        <v>0</v>
      </c>
      <c r="V46" s="678">
        <f>'CH01'!W47+SUMPRODUCT((DVHC=V$5)*(madatNC=$C46)*(namkh=$D$1)*(Dientich_NC))-SUMPRODUCT((DVHC=V$5)*(namkh=$D$1)*(INDEX(NC_giam,,HLOOKUP($C46,COLMadat,2,0))))</f>
        <v>0</v>
      </c>
      <c r="W46" s="678">
        <f>'CH01'!X47+SUMPRODUCT((DVHC=W$5)*(madatNC=$C46)*(namkh=$D$1)*(Dientich_NC))-SUMPRODUCT((DVHC=W$5)*(namkh=$D$1)*(INDEX(NC_giam,,HLOOKUP($C46,COLMadat,2,0))))</f>
        <v>0</v>
      </c>
      <c r="X46" s="678">
        <f>'CH01'!Y47+SUMPRODUCT((DVHC=X$5)*(madatNC=$C46)*(namkh=$D$1)*(Dientich_NC))-SUMPRODUCT((DVHC=X$5)*(namkh=$D$1)*(INDEX(NC_giam,,HLOOKUP($C46,COLMadat,2,0))))</f>
        <v>0</v>
      </c>
      <c r="Y46" s="678">
        <f>'CH01'!Z47+SUMPRODUCT((DVHC=Y$5)*(madatNC=$C46)*(namkh=$D$1)*(Dientich_NC))-SUMPRODUCT((DVHC=Y$5)*(namkh=$D$1)*(INDEX(NC_giam,,HLOOKUP($C46,COLMadat,2,0))))</f>
        <v>0</v>
      </c>
      <c r="Z46" s="678">
        <f>'CH01'!AA47+SUMPRODUCT((DVHC=Z$5)*(madatNC=$C46)*(namkh=$D$1)*(Dientich_NC))-SUMPRODUCT((DVHC=Z$5)*(namkh=$D$1)*(INDEX(NC_giam,,HLOOKUP($C46,COLMadat,2,0))))</f>
        <v>0</v>
      </c>
      <c r="AA46" s="678">
        <f>'CH01'!AB47+SUMPRODUCT((DVHC=AA$5)*(madatNC=$C46)*(namkh=$D$1)*(Dientich_NC))-SUMPRODUCT((DVHC=AA$5)*(namkh=$D$1)*(INDEX(NC_giam,,HLOOKUP($C46,COLMadat,2,0))))</f>
        <v>0</v>
      </c>
      <c r="AB46" s="678">
        <f>'CH01'!AC47+SUMPRODUCT((DVHC=AB$5)*(madatNC=$C46)*(namkh=$D$1)*(Dientich_NC))-SUMPRODUCT((DVHC=AB$5)*(namkh=$D$1)*(INDEX(NC_giam,,HLOOKUP($C46,COLMadat,2,0))))</f>
        <v>0</v>
      </c>
      <c r="AC46" s="678">
        <f>'CH01'!AD47+SUMPRODUCT((DVHC=AC$5)*(madatNC=$C46)*(namkh=$D$1)*(Dientich_NC))-SUMPRODUCT((DVHC=AC$5)*(namkh=$D$1)*(INDEX(NC_giam,,HLOOKUP($C46,COLMadat,2,0))))</f>
        <v>0</v>
      </c>
      <c r="AD46" s="678">
        <f>'CH01'!AE47+SUMPRODUCT((DVHC=AD$5)*(madatNC=$C46)*(namkh=$D$1)*(Dientich_NC))-SUMPRODUCT((DVHC=AD$5)*(namkh=$D$1)*(INDEX(NC_giam,,HLOOKUP($C46,COLMadat,2,0))))</f>
        <v>0</v>
      </c>
      <c r="AE46" s="678">
        <f>'CH01'!AF47+SUMPRODUCT((DVHC=AE$5)*(madatNC=$C46)*(namkh=$D$1)*(Dientich_NC))-SUMPRODUCT((DVHC=AE$5)*(namkh=$D$1)*(INDEX(NC_giam,,HLOOKUP($C46,COLMadat,2,0))))</f>
        <v>0</v>
      </c>
      <c r="AF46" s="678">
        <f>'CH01'!AG47+SUMPRODUCT((DVHC=AF$5)*(madatNC=$C46)*(namkh=$D$1)*(Dientich_NC))-SUMPRODUCT((DVHC=AF$5)*(namkh=$D$1)*(INDEX(NC_giam,,HLOOKUP($C46,COLMadat,2,0))))</f>
        <v>0</v>
      </c>
      <c r="AG46" s="678">
        <f>'CH01'!AH47+SUMPRODUCT((DVHC=AG$5)*(madatNC=$C46)*(namkh=$D$1)*(Dientich_NC))-SUMPRODUCT((DVHC=AG$5)*(namkh=$D$1)*(INDEX(NC_giam,,HLOOKUP($C46,COLMadat,2,0))))</f>
        <v>0</v>
      </c>
      <c r="AH46" s="678">
        <f>'CH01'!AI47+SUMPRODUCT((DVHC=AH$5)*(madatNC=$C46)*(namkh=$D$1)*(Dientich_NC))-SUMPRODUCT((DVHC=AH$5)*(namkh=$D$1)*(INDEX(NC_giam,,HLOOKUP($C46,COLMadat,2,0))))</f>
        <v>0</v>
      </c>
      <c r="AI46" s="678">
        <f>'CH01'!AJ47+SUMPRODUCT((DVHC=AI$5)*(madatNC=$C46)*(namkh=$D$1)*(Dientich_NC))-SUMPRODUCT((DVHC=AI$5)*(namkh=$D$1)*(INDEX(NC_giam,,HLOOKUP($C46,COLMadat,2,0))))</f>
        <v>0</v>
      </c>
      <c r="AJ46" s="678">
        <f>'CH01'!AK47+SUMPRODUCT((DVHC=AJ$5)*(madatNC=$C46)*(namkh=$D$1)*(Dientich_NC))-SUMPRODUCT((DVHC=AJ$5)*(namkh=$D$1)*(INDEX(NC_giam,,HLOOKUP($C46,COLMadat,2,0))))</f>
        <v>0</v>
      </c>
      <c r="AK46" s="678">
        <f>'CH01'!AL47+SUMPRODUCT((DVHC=AK$5)*(madatNC=$C46)*(namkh=$D$1)*(Dientich_NC))-SUMPRODUCT((DVHC=AK$5)*(namkh=$D$1)*(INDEX(NC_giam,,HLOOKUP($C46,COLMadat,2,0))))</f>
        <v>0</v>
      </c>
      <c r="AL46" s="678">
        <f>'CH01'!AM47+SUMPRODUCT((DVHC=AL$5)*(madatNC=$C46)*(namkh=$D$1)*(Dientich_NC))-SUMPRODUCT((DVHC=AL$5)*(namkh=$D$1)*(INDEX(NC_giam,,HLOOKUP($C46,COLMadat,2,0))))</f>
        <v>0</v>
      </c>
      <c r="AM46" s="678">
        <f>'CH01'!AN47+SUMPRODUCT((DVHC=AM$5)*(madatNC=$C46)*(namkh=$D$1)*(Dientich_NC))-SUMPRODUCT((DVHC=AM$5)*(namkh=$D$1)*(INDEX(NC_giam,,HLOOKUP($C46,COLMadat,2,0))))</f>
        <v>0</v>
      </c>
      <c r="AN46" s="678">
        <f>'CH01'!AO47+SUMPRODUCT((DVHC=AN$5)*(madatNC=$C46)*(namkh=$D$1)*(Dientich_NC))-SUMPRODUCT((DVHC=AN$5)*(namkh=$D$1)*(INDEX(NC_giam,,HLOOKUP($C46,COLMadat,2,0))))</f>
        <v>0</v>
      </c>
      <c r="AO46" s="32"/>
    </row>
    <row r="47" spans="1:41">
      <c r="A47" s="676" t="str">
        <f>'CH01'!A48</f>
        <v>2.8</v>
      </c>
      <c r="B47" s="676" t="str">
        <f>'CH01'!B48</f>
        <v>Đất sử dụng vào mục đích công cộng</v>
      </c>
      <c r="C47" s="677" t="str">
        <f>'CH01'!C48</f>
        <v>CCC</v>
      </c>
      <c r="D47" s="678">
        <f t="shared" si="9"/>
        <v>7.77</v>
      </c>
      <c r="E47" s="678">
        <f>E48+E49+E50+E51+E52+E53+E54+E55+E56+E57</f>
        <v>0</v>
      </c>
      <c r="F47" s="678">
        <f t="shared" ref="F47:AN47" si="10">F48+F49+F50+F51+F52+F53+F54+F55+F56+F57</f>
        <v>0.11</v>
      </c>
      <c r="G47" s="678">
        <f t="shared" si="10"/>
        <v>7.0000000000000007E-2</v>
      </c>
      <c r="H47" s="678">
        <f t="shared" si="10"/>
        <v>0</v>
      </c>
      <c r="I47" s="678">
        <f t="shared" si="10"/>
        <v>0.7</v>
      </c>
      <c r="J47" s="678">
        <f t="shared" si="10"/>
        <v>0</v>
      </c>
      <c r="K47" s="678">
        <f t="shared" si="10"/>
        <v>0.8</v>
      </c>
      <c r="L47" s="678">
        <f t="shared" si="10"/>
        <v>0.6</v>
      </c>
      <c r="M47" s="678">
        <f t="shared" si="10"/>
        <v>1.2</v>
      </c>
      <c r="N47" s="678">
        <f t="shared" si="10"/>
        <v>1.3</v>
      </c>
      <c r="O47" s="678">
        <f t="shared" si="10"/>
        <v>0.56000000000000005</v>
      </c>
      <c r="P47" s="678">
        <f t="shared" si="10"/>
        <v>1.22</v>
      </c>
      <c r="Q47" s="678">
        <f t="shared" si="10"/>
        <v>0.4</v>
      </c>
      <c r="R47" s="678">
        <f t="shared" si="10"/>
        <v>0</v>
      </c>
      <c r="S47" s="678">
        <f t="shared" si="10"/>
        <v>0.80999999999999994</v>
      </c>
      <c r="T47" s="678">
        <f t="shared" si="10"/>
        <v>0</v>
      </c>
      <c r="U47" s="678">
        <f t="shared" si="10"/>
        <v>0</v>
      </c>
      <c r="V47" s="678">
        <f t="shared" si="10"/>
        <v>0</v>
      </c>
      <c r="W47" s="678">
        <f t="shared" si="10"/>
        <v>0</v>
      </c>
      <c r="X47" s="678">
        <f t="shared" si="10"/>
        <v>0</v>
      </c>
      <c r="Y47" s="678">
        <f t="shared" si="10"/>
        <v>0</v>
      </c>
      <c r="Z47" s="678">
        <f t="shared" si="10"/>
        <v>0</v>
      </c>
      <c r="AA47" s="678">
        <f t="shared" si="10"/>
        <v>0</v>
      </c>
      <c r="AB47" s="678">
        <f t="shared" si="10"/>
        <v>0</v>
      </c>
      <c r="AC47" s="678">
        <f t="shared" si="10"/>
        <v>0</v>
      </c>
      <c r="AD47" s="678">
        <f t="shared" si="10"/>
        <v>0</v>
      </c>
      <c r="AE47" s="678">
        <f t="shared" si="10"/>
        <v>0</v>
      </c>
      <c r="AF47" s="678">
        <f t="shared" si="10"/>
        <v>0</v>
      </c>
      <c r="AG47" s="678">
        <f t="shared" si="10"/>
        <v>0</v>
      </c>
      <c r="AH47" s="678">
        <f t="shared" si="10"/>
        <v>0</v>
      </c>
      <c r="AI47" s="678">
        <f t="shared" si="10"/>
        <v>0</v>
      </c>
      <c r="AJ47" s="678">
        <f t="shared" si="10"/>
        <v>0</v>
      </c>
      <c r="AK47" s="678">
        <f t="shared" si="10"/>
        <v>0</v>
      </c>
      <c r="AL47" s="678">
        <f t="shared" si="10"/>
        <v>0</v>
      </c>
      <c r="AM47" s="678">
        <f t="shared" si="10"/>
        <v>0</v>
      </c>
      <c r="AN47" s="678">
        <f t="shared" si="10"/>
        <v>0</v>
      </c>
      <c r="AO47" s="32"/>
    </row>
    <row r="48" spans="1:41">
      <c r="A48" s="676" t="str">
        <f>'CH01'!A49</f>
        <v>2.8.1</v>
      </c>
      <c r="B48" s="676" t="str">
        <f>'CH01'!B49</f>
        <v>Đất công trình giao thông</v>
      </c>
      <c r="C48" s="677" t="str">
        <f>'CH01'!C49</f>
        <v>DGT</v>
      </c>
      <c r="D48" s="678">
        <f t="shared" ref="D48:D61" si="11">SUM(E48:AN48)</f>
        <v>0.91</v>
      </c>
      <c r="E48" s="678">
        <f>SUMIFS('NhuCau (THU HỒI)'!$AR$4:$AR$603,'NhuCau (THU HỒI)'!$I$4:$I$603,'CH19'!E$5,'NhuCau (THU HỒI)'!$C$4:$C$603,"X")</f>
        <v>0</v>
      </c>
      <c r="F48" s="678">
        <f>SUMIFS('NhuCau (THU HỒI)'!$AR$4:$AR$603,'NhuCau (THU HỒI)'!$I$4:$I$603,'CH19'!F$5,'NhuCau (THU HỒI)'!$C$4:$C$603,"X")</f>
        <v>0.01</v>
      </c>
      <c r="G48" s="678">
        <f>SUMIFS('NhuCau (THU HỒI)'!$AR$4:$AR$603,'NhuCau (THU HỒI)'!$I$4:$I$603,'CH19'!G$5,'NhuCau (THU HỒI)'!$C$4:$C$603,"X")</f>
        <v>0</v>
      </c>
      <c r="H48" s="678">
        <f>SUMIFS('NhuCau (THU HỒI)'!$AR$4:$AR$603,'NhuCau (THU HỒI)'!$I$4:$I$603,'CH19'!H$5,'NhuCau (THU HỒI)'!$C$4:$C$603,"X")</f>
        <v>0</v>
      </c>
      <c r="I48" s="678">
        <f>SUMIFS('NhuCau (THU HỒI)'!$AR$4:$AR$603,'NhuCau (THU HỒI)'!$I$4:$I$603,'CH19'!I$5,'NhuCau (THU HỒI)'!$C$4:$C$603,"X")</f>
        <v>0.2</v>
      </c>
      <c r="J48" s="678">
        <f>SUMIFS('NhuCau (THU HỒI)'!$AR$4:$AR$603,'NhuCau (THU HỒI)'!$I$4:$I$603,'CH19'!J$5,'NhuCau (THU HỒI)'!$C$4:$C$603,"X")</f>
        <v>0</v>
      </c>
      <c r="K48" s="678">
        <f>SUMIFS('NhuCau (THU HỒI)'!$AR$4:$AR$603,'NhuCau (THU HỒI)'!$I$4:$I$603,'CH19'!K$5,'NhuCau (THU HỒI)'!$C$4:$C$603,"X")</f>
        <v>0.2</v>
      </c>
      <c r="L48" s="678">
        <f>SUMIFS('NhuCau (THU HỒI)'!$AR$4:$AR$603,'NhuCau (THU HỒI)'!$I$4:$I$603,'CH19'!L$5,'NhuCau (THU HỒI)'!$C$4:$C$603,"X")</f>
        <v>0</v>
      </c>
      <c r="M48" s="678">
        <f>SUMIFS('NhuCau (THU HỒI)'!$AR$4:$AR$603,'NhuCau (THU HỒI)'!$I$4:$I$603,'CH19'!M$5,'NhuCau (THU HỒI)'!$C$4:$C$603,"X")</f>
        <v>0</v>
      </c>
      <c r="N48" s="678">
        <f>SUMIFS('NhuCau (THU HỒI)'!$AR$4:$AR$603,'NhuCau (THU HỒI)'!$I$4:$I$603,'CH19'!N$5,'NhuCau (THU HỒI)'!$C$4:$C$603,"X")</f>
        <v>0</v>
      </c>
      <c r="O48" s="678">
        <f>SUMIFS('NhuCau (THU HỒI)'!$AR$4:$AR$603,'NhuCau (THU HỒI)'!$I$4:$I$603,'CH19'!O$5,'NhuCau (THU HỒI)'!$C$4:$C$603,"X")</f>
        <v>0</v>
      </c>
      <c r="P48" s="678">
        <f>SUMIFS('NhuCau (THU HỒI)'!$AR$4:$AR$603,'NhuCau (THU HỒI)'!$I$4:$I$603,'CH19'!P$5,'NhuCau (THU HỒI)'!$C$4:$C$603,"X")</f>
        <v>0.5</v>
      </c>
      <c r="Q48" s="678">
        <f>SUMIFS('NhuCau (THU HỒI)'!$AR$4:$AR$603,'NhuCau (THU HỒI)'!$I$4:$I$603,'CH19'!Q$5,'NhuCau (THU HỒI)'!$C$4:$C$603,"X")</f>
        <v>0</v>
      </c>
      <c r="R48" s="678">
        <f>SUMIFS('NhuCau (THU HỒI)'!$AR$4:$AR$603,'NhuCau (THU HỒI)'!$I$4:$I$603,'CH19'!R$5,'NhuCau (THU HỒI)'!$C$4:$C$603,"X")</f>
        <v>0</v>
      </c>
      <c r="S48" s="678">
        <f>SUMIFS('NhuCau (THU HỒI)'!$AR$4:$AR$603,'NhuCau (THU HỒI)'!$I$4:$I$603,'CH19'!S$5,'NhuCau (THU HỒI)'!$C$4:$C$603,"X")</f>
        <v>0</v>
      </c>
      <c r="T48" s="678">
        <f>SUMIFS('NhuCau (THU HỒI)'!$AR$4:$AR$603,'NhuCau (THU HỒI)'!$I$4:$I$603,'CH19'!T$5,'NhuCau (THU HỒI)'!$C$4:$C$603,"X")</f>
        <v>0</v>
      </c>
      <c r="U48" s="678">
        <f>'CH01'!V49+SUMPRODUCT((DVHC=U$5)*(madatNC=$C48)*(namkh=$D$1)*(Dientich_NC))-SUMPRODUCT((DVHC=U$5)*(namkh=$D$1)*(INDEX(NC_giam,,HLOOKUP($C48,COLMadat,2,0))))</f>
        <v>0</v>
      </c>
      <c r="V48" s="678">
        <f>'CH01'!W49+SUMPRODUCT((DVHC=V$5)*(madatNC=$C48)*(namkh=$D$1)*(Dientich_NC))-SUMPRODUCT((DVHC=V$5)*(namkh=$D$1)*(INDEX(NC_giam,,HLOOKUP($C48,COLMadat,2,0))))</f>
        <v>0</v>
      </c>
      <c r="W48" s="678">
        <f>'CH01'!X49+SUMPRODUCT((DVHC=W$5)*(madatNC=$C48)*(namkh=$D$1)*(Dientich_NC))-SUMPRODUCT((DVHC=W$5)*(namkh=$D$1)*(INDEX(NC_giam,,HLOOKUP($C48,COLMadat,2,0))))</f>
        <v>0</v>
      </c>
      <c r="X48" s="678">
        <f>'CH01'!Y49+SUMPRODUCT((DVHC=X$5)*(madatNC=$C48)*(namkh=$D$1)*(Dientich_NC))-SUMPRODUCT((DVHC=X$5)*(namkh=$D$1)*(INDEX(NC_giam,,HLOOKUP($C48,COLMadat,2,0))))</f>
        <v>0</v>
      </c>
      <c r="Y48" s="678">
        <f>'CH01'!Z49+SUMPRODUCT((DVHC=Y$5)*(madatNC=$C48)*(namkh=$D$1)*(Dientich_NC))-SUMPRODUCT((DVHC=Y$5)*(namkh=$D$1)*(INDEX(NC_giam,,HLOOKUP($C48,COLMadat,2,0))))</f>
        <v>0</v>
      </c>
      <c r="Z48" s="678">
        <f>'CH01'!AA49+SUMPRODUCT((DVHC=Z$5)*(madatNC=$C48)*(namkh=$D$1)*(Dientich_NC))-SUMPRODUCT((DVHC=Z$5)*(namkh=$D$1)*(INDEX(NC_giam,,HLOOKUP($C48,COLMadat,2,0))))</f>
        <v>0</v>
      </c>
      <c r="AA48" s="678">
        <f>'CH01'!AB49+SUMPRODUCT((DVHC=AA$5)*(madatNC=$C48)*(namkh=$D$1)*(Dientich_NC))-SUMPRODUCT((DVHC=AA$5)*(namkh=$D$1)*(INDEX(NC_giam,,HLOOKUP($C48,COLMadat,2,0))))</f>
        <v>0</v>
      </c>
      <c r="AB48" s="678">
        <f>'CH01'!AC49+SUMPRODUCT((DVHC=AB$5)*(madatNC=$C48)*(namkh=$D$1)*(Dientich_NC))-SUMPRODUCT((DVHC=AB$5)*(namkh=$D$1)*(INDEX(NC_giam,,HLOOKUP($C48,COLMadat,2,0))))</f>
        <v>0</v>
      </c>
      <c r="AC48" s="678">
        <f>'CH01'!AD49+SUMPRODUCT((DVHC=AC$5)*(madatNC=$C48)*(namkh=$D$1)*(Dientich_NC))-SUMPRODUCT((DVHC=AC$5)*(namkh=$D$1)*(INDEX(NC_giam,,HLOOKUP($C48,COLMadat,2,0))))</f>
        <v>0</v>
      </c>
      <c r="AD48" s="678">
        <f>'CH01'!AE49+SUMPRODUCT((DVHC=AD$5)*(madatNC=$C48)*(namkh=$D$1)*(Dientich_NC))-SUMPRODUCT((DVHC=AD$5)*(namkh=$D$1)*(INDEX(NC_giam,,HLOOKUP($C48,COLMadat,2,0))))</f>
        <v>0</v>
      </c>
      <c r="AE48" s="678">
        <f>'CH01'!AF49+SUMPRODUCT((DVHC=AE$5)*(madatNC=$C48)*(namkh=$D$1)*(Dientich_NC))-SUMPRODUCT((DVHC=AE$5)*(namkh=$D$1)*(INDEX(NC_giam,,HLOOKUP($C48,COLMadat,2,0))))</f>
        <v>0</v>
      </c>
      <c r="AF48" s="678">
        <f>'CH01'!AG49+SUMPRODUCT((DVHC=AF$5)*(madatNC=$C48)*(namkh=$D$1)*(Dientich_NC))-SUMPRODUCT((DVHC=AF$5)*(namkh=$D$1)*(INDEX(NC_giam,,HLOOKUP($C48,COLMadat,2,0))))</f>
        <v>0</v>
      </c>
      <c r="AG48" s="678">
        <f>'CH01'!AH49+SUMPRODUCT((DVHC=AG$5)*(madatNC=$C48)*(namkh=$D$1)*(Dientich_NC))-SUMPRODUCT((DVHC=AG$5)*(namkh=$D$1)*(INDEX(NC_giam,,HLOOKUP($C48,COLMadat,2,0))))</f>
        <v>0</v>
      </c>
      <c r="AH48" s="678">
        <f>'CH01'!AI49+SUMPRODUCT((DVHC=AH$5)*(madatNC=$C48)*(namkh=$D$1)*(Dientich_NC))-SUMPRODUCT((DVHC=AH$5)*(namkh=$D$1)*(INDEX(NC_giam,,HLOOKUP($C48,COLMadat,2,0))))</f>
        <v>0</v>
      </c>
      <c r="AI48" s="678">
        <f>'CH01'!AJ49+SUMPRODUCT((DVHC=AI$5)*(madatNC=$C48)*(namkh=$D$1)*(Dientich_NC))-SUMPRODUCT((DVHC=AI$5)*(namkh=$D$1)*(INDEX(NC_giam,,HLOOKUP($C48,COLMadat,2,0))))</f>
        <v>0</v>
      </c>
      <c r="AJ48" s="678">
        <f>'CH01'!AK49+SUMPRODUCT((DVHC=AJ$5)*(madatNC=$C48)*(namkh=$D$1)*(Dientich_NC))-SUMPRODUCT((DVHC=AJ$5)*(namkh=$D$1)*(INDEX(NC_giam,,HLOOKUP($C48,COLMadat,2,0))))</f>
        <v>0</v>
      </c>
      <c r="AK48" s="678">
        <f>'CH01'!AL49+SUMPRODUCT((DVHC=AK$5)*(madatNC=$C48)*(namkh=$D$1)*(Dientich_NC))-SUMPRODUCT((DVHC=AK$5)*(namkh=$D$1)*(INDEX(NC_giam,,HLOOKUP($C48,COLMadat,2,0))))</f>
        <v>0</v>
      </c>
      <c r="AL48" s="678">
        <f>'CH01'!AM49+SUMPRODUCT((DVHC=AL$5)*(madatNC=$C48)*(namkh=$D$1)*(Dientich_NC))-SUMPRODUCT((DVHC=AL$5)*(namkh=$D$1)*(INDEX(NC_giam,,HLOOKUP($C48,COLMadat,2,0))))</f>
        <v>0</v>
      </c>
      <c r="AM48" s="678">
        <f>'CH01'!AN49+SUMPRODUCT((DVHC=AM$5)*(madatNC=$C48)*(namkh=$D$1)*(Dientich_NC))-SUMPRODUCT((DVHC=AM$5)*(namkh=$D$1)*(INDEX(NC_giam,,HLOOKUP($C48,COLMadat,2,0))))</f>
        <v>0</v>
      </c>
      <c r="AN48" s="678">
        <f>'CH01'!AO49+SUMPRODUCT((DVHC=AN$5)*(madatNC=$C48)*(namkh=$D$1)*(Dientich_NC))-SUMPRODUCT((DVHC=AN$5)*(namkh=$D$1)*(INDEX(NC_giam,,HLOOKUP($C48,COLMadat,2,0))))</f>
        <v>0</v>
      </c>
      <c r="AO48" s="32"/>
    </row>
    <row r="49" spans="1:41">
      <c r="A49" s="676" t="str">
        <f>'CH01'!A50</f>
        <v>2.8.2</v>
      </c>
      <c r="B49" s="676" t="str">
        <f>'CH01'!B50</f>
        <v>Đất công trình thủy lợi</v>
      </c>
      <c r="C49" s="677" t="str">
        <f>'CH01'!C50</f>
        <v>DTL</v>
      </c>
      <c r="D49" s="678">
        <f t="shared" si="11"/>
        <v>6.8599999999999994</v>
      </c>
      <c r="E49" s="678">
        <f>SUMIFS('NhuCau (THU HỒI)'!$AS$4:$AS$603,'NhuCau (THU HỒI)'!$I$4:$I$603,'CH19'!E$5,'NhuCau (THU HỒI)'!$C$4:$C$603,"X")</f>
        <v>0</v>
      </c>
      <c r="F49" s="678">
        <f>SUMIFS('NhuCau (THU HỒI)'!$AS$4:$AS$603,'NhuCau (THU HỒI)'!$I$4:$I$603,'CH19'!F$5,'NhuCau (THU HỒI)'!$C$4:$C$603,"X")</f>
        <v>0.1</v>
      </c>
      <c r="G49" s="678">
        <f>SUMIFS('NhuCau (THU HỒI)'!$AS$4:$AS$603,'NhuCau (THU HỒI)'!$I$4:$I$603,'CH19'!G$5,'NhuCau (THU HỒI)'!$C$4:$C$603,"X")</f>
        <v>7.0000000000000007E-2</v>
      </c>
      <c r="H49" s="678">
        <f>SUMIFS('NhuCau (THU HỒI)'!$AS$4:$AS$603,'NhuCau (THU HỒI)'!$I$4:$I$603,'CH19'!H$5,'NhuCau (THU HỒI)'!$C$4:$C$603,"X")</f>
        <v>0</v>
      </c>
      <c r="I49" s="678">
        <f>SUMIFS('NhuCau (THU HỒI)'!$AS$4:$AS$603,'NhuCau (THU HỒI)'!$I$4:$I$603,'CH19'!I$5,'NhuCau (THU HỒI)'!$C$4:$C$603,"X")</f>
        <v>0.5</v>
      </c>
      <c r="J49" s="678">
        <f>SUMIFS('NhuCau (THU HỒI)'!$AS$4:$AS$603,'NhuCau (THU HỒI)'!$I$4:$I$603,'CH19'!J$5,'NhuCau (THU HỒI)'!$C$4:$C$603,"X")</f>
        <v>0</v>
      </c>
      <c r="K49" s="678">
        <f>SUMIFS('NhuCau (THU HỒI)'!$AS$4:$AS$603,'NhuCau (THU HỒI)'!$I$4:$I$603,'CH19'!K$5,'NhuCau (THU HỒI)'!$C$4:$C$603,"X")</f>
        <v>0.6</v>
      </c>
      <c r="L49" s="678">
        <f>SUMIFS('NhuCau (THU HỒI)'!$AS$4:$AS$603,'NhuCau (THU HỒI)'!$I$4:$I$603,'CH19'!L$5,'NhuCau (THU HỒI)'!$C$4:$C$603,"X")</f>
        <v>0.6</v>
      </c>
      <c r="M49" s="678">
        <f>SUMIFS('NhuCau (THU HỒI)'!$AS$4:$AS$603,'NhuCau (THU HỒI)'!$I$4:$I$603,'CH19'!M$5,'NhuCau (THU HỒI)'!$C$4:$C$603,"X")</f>
        <v>1.2</v>
      </c>
      <c r="N49" s="678">
        <f>SUMIFS('NhuCau (THU HỒI)'!$AS$4:$AS$603,'NhuCau (THU HỒI)'!$I$4:$I$603,'CH19'!N$5,'NhuCau (THU HỒI)'!$C$4:$C$603,"X")</f>
        <v>1.3</v>
      </c>
      <c r="O49" s="678">
        <f>SUMIFS('NhuCau (THU HỒI)'!$AS$4:$AS$603,'NhuCau (THU HỒI)'!$I$4:$I$603,'CH19'!O$5,'NhuCau (THU HỒI)'!$C$4:$C$603,"X")</f>
        <v>0.56000000000000005</v>
      </c>
      <c r="P49" s="678">
        <f>SUMIFS('NhuCau (THU HỒI)'!$AS$4:$AS$603,'NhuCau (THU HỒI)'!$I$4:$I$603,'CH19'!P$5,'NhuCau (THU HỒI)'!$C$4:$C$603,"X")</f>
        <v>0.72</v>
      </c>
      <c r="Q49" s="678">
        <f>SUMIFS('NhuCau (THU HỒI)'!$AS$4:$AS$603,'NhuCau (THU HỒI)'!$I$4:$I$603,'CH19'!Q$5,'NhuCau (THU HỒI)'!$C$4:$C$603,"X")</f>
        <v>0.4</v>
      </c>
      <c r="R49" s="678">
        <f>SUMIFS('NhuCau (THU HỒI)'!$AS$4:$AS$603,'NhuCau (THU HỒI)'!$I$4:$I$603,'CH19'!R$5,'NhuCau (THU HỒI)'!$C$4:$C$603,"X")</f>
        <v>0</v>
      </c>
      <c r="S49" s="678">
        <f>SUMIFS('NhuCau (THU HỒI)'!$AS$4:$AS$603,'NhuCau (THU HỒI)'!$I$4:$I$603,'CH19'!S$5,'NhuCau (THU HỒI)'!$C$4:$C$603,"X")</f>
        <v>0.80999999999999994</v>
      </c>
      <c r="T49" s="678">
        <f>SUMIFS('NhuCau (THU HỒI)'!$AS$4:$AS$603,'NhuCau (THU HỒI)'!$I$4:$I$603,'CH19'!T$5,'NhuCau (THU HỒI)'!$C$4:$C$603,"X")</f>
        <v>0</v>
      </c>
      <c r="U49" s="678">
        <f>'CH01'!V50+SUMPRODUCT((DVHC=U$5)*(madatNC=$C49)*(namkh=$D$1)*(Dientich_NC))-SUMPRODUCT((DVHC=U$5)*(namkh=$D$1)*(INDEX(NC_giam,,HLOOKUP($C49,COLMadat,2,0))))</f>
        <v>0</v>
      </c>
      <c r="V49" s="678">
        <f>'CH01'!W50+SUMPRODUCT((DVHC=V$5)*(madatNC=$C49)*(namkh=$D$1)*(Dientich_NC))-SUMPRODUCT((DVHC=V$5)*(namkh=$D$1)*(INDEX(NC_giam,,HLOOKUP($C49,COLMadat,2,0))))</f>
        <v>0</v>
      </c>
      <c r="W49" s="678">
        <f>'CH01'!X50+SUMPRODUCT((DVHC=W$5)*(madatNC=$C49)*(namkh=$D$1)*(Dientich_NC))-SUMPRODUCT((DVHC=W$5)*(namkh=$D$1)*(INDEX(NC_giam,,HLOOKUP($C49,COLMadat,2,0))))</f>
        <v>0</v>
      </c>
      <c r="X49" s="678">
        <f>'CH01'!Y50+SUMPRODUCT((DVHC=X$5)*(madatNC=$C49)*(namkh=$D$1)*(Dientich_NC))-SUMPRODUCT((DVHC=X$5)*(namkh=$D$1)*(INDEX(NC_giam,,HLOOKUP($C49,COLMadat,2,0))))</f>
        <v>0</v>
      </c>
      <c r="Y49" s="678">
        <f>'CH01'!Z50+SUMPRODUCT((DVHC=Y$5)*(madatNC=$C49)*(namkh=$D$1)*(Dientich_NC))-SUMPRODUCT((DVHC=Y$5)*(namkh=$D$1)*(INDEX(NC_giam,,HLOOKUP($C49,COLMadat,2,0))))</f>
        <v>0</v>
      </c>
      <c r="Z49" s="678">
        <f>'CH01'!AA50+SUMPRODUCT((DVHC=Z$5)*(madatNC=$C49)*(namkh=$D$1)*(Dientich_NC))-SUMPRODUCT((DVHC=Z$5)*(namkh=$D$1)*(INDEX(NC_giam,,HLOOKUP($C49,COLMadat,2,0))))</f>
        <v>0</v>
      </c>
      <c r="AA49" s="678">
        <f>'CH01'!AB50+SUMPRODUCT((DVHC=AA$5)*(madatNC=$C49)*(namkh=$D$1)*(Dientich_NC))-SUMPRODUCT((DVHC=AA$5)*(namkh=$D$1)*(INDEX(NC_giam,,HLOOKUP($C49,COLMadat,2,0))))</f>
        <v>0</v>
      </c>
      <c r="AB49" s="678">
        <f>'CH01'!AC50+SUMPRODUCT((DVHC=AB$5)*(madatNC=$C49)*(namkh=$D$1)*(Dientich_NC))-SUMPRODUCT((DVHC=AB$5)*(namkh=$D$1)*(INDEX(NC_giam,,HLOOKUP($C49,COLMadat,2,0))))</f>
        <v>0</v>
      </c>
      <c r="AC49" s="678">
        <f>'CH01'!AD50+SUMPRODUCT((DVHC=AC$5)*(madatNC=$C49)*(namkh=$D$1)*(Dientich_NC))-SUMPRODUCT((DVHC=AC$5)*(namkh=$D$1)*(INDEX(NC_giam,,HLOOKUP($C49,COLMadat,2,0))))</f>
        <v>0</v>
      </c>
      <c r="AD49" s="678">
        <f>'CH01'!AE50+SUMPRODUCT((DVHC=AD$5)*(madatNC=$C49)*(namkh=$D$1)*(Dientich_NC))-SUMPRODUCT((DVHC=AD$5)*(namkh=$D$1)*(INDEX(NC_giam,,HLOOKUP($C49,COLMadat,2,0))))</f>
        <v>0</v>
      </c>
      <c r="AE49" s="678">
        <f>'CH01'!AF50+SUMPRODUCT((DVHC=AE$5)*(madatNC=$C49)*(namkh=$D$1)*(Dientich_NC))-SUMPRODUCT((DVHC=AE$5)*(namkh=$D$1)*(INDEX(NC_giam,,HLOOKUP($C49,COLMadat,2,0))))</f>
        <v>0</v>
      </c>
      <c r="AF49" s="678">
        <f>'CH01'!AG50+SUMPRODUCT((DVHC=AF$5)*(madatNC=$C49)*(namkh=$D$1)*(Dientich_NC))-SUMPRODUCT((DVHC=AF$5)*(namkh=$D$1)*(INDEX(NC_giam,,HLOOKUP($C49,COLMadat,2,0))))</f>
        <v>0</v>
      </c>
      <c r="AG49" s="678">
        <f>'CH01'!AH50+SUMPRODUCT((DVHC=AG$5)*(madatNC=$C49)*(namkh=$D$1)*(Dientich_NC))-SUMPRODUCT((DVHC=AG$5)*(namkh=$D$1)*(INDEX(NC_giam,,HLOOKUP($C49,COLMadat,2,0))))</f>
        <v>0</v>
      </c>
      <c r="AH49" s="678">
        <f>'CH01'!AI50+SUMPRODUCT((DVHC=AH$5)*(madatNC=$C49)*(namkh=$D$1)*(Dientich_NC))-SUMPRODUCT((DVHC=AH$5)*(namkh=$D$1)*(INDEX(NC_giam,,HLOOKUP($C49,COLMadat,2,0))))</f>
        <v>0</v>
      </c>
      <c r="AI49" s="678">
        <f>'CH01'!AJ50+SUMPRODUCT((DVHC=AI$5)*(madatNC=$C49)*(namkh=$D$1)*(Dientich_NC))-SUMPRODUCT((DVHC=AI$5)*(namkh=$D$1)*(INDEX(NC_giam,,HLOOKUP($C49,COLMadat,2,0))))</f>
        <v>0</v>
      </c>
      <c r="AJ49" s="678">
        <f>'CH01'!AK50+SUMPRODUCT((DVHC=AJ$5)*(madatNC=$C49)*(namkh=$D$1)*(Dientich_NC))-SUMPRODUCT((DVHC=AJ$5)*(namkh=$D$1)*(INDEX(NC_giam,,HLOOKUP($C49,COLMadat,2,0))))</f>
        <v>0</v>
      </c>
      <c r="AK49" s="678">
        <f>'CH01'!AL50+SUMPRODUCT((DVHC=AK$5)*(madatNC=$C49)*(namkh=$D$1)*(Dientich_NC))-SUMPRODUCT((DVHC=AK$5)*(namkh=$D$1)*(INDEX(NC_giam,,HLOOKUP($C49,COLMadat,2,0))))</f>
        <v>0</v>
      </c>
      <c r="AL49" s="678">
        <f>'CH01'!AM50+SUMPRODUCT((DVHC=AL$5)*(madatNC=$C49)*(namkh=$D$1)*(Dientich_NC))-SUMPRODUCT((DVHC=AL$5)*(namkh=$D$1)*(INDEX(NC_giam,,HLOOKUP($C49,COLMadat,2,0))))</f>
        <v>0</v>
      </c>
      <c r="AM49" s="678">
        <f>'CH01'!AN50+SUMPRODUCT((DVHC=AM$5)*(madatNC=$C49)*(namkh=$D$1)*(Dientich_NC))-SUMPRODUCT((DVHC=AM$5)*(namkh=$D$1)*(INDEX(NC_giam,,HLOOKUP($C49,COLMadat,2,0))))</f>
        <v>0</v>
      </c>
      <c r="AN49" s="678">
        <f>'CH01'!AO50+SUMPRODUCT((DVHC=AN$5)*(madatNC=$C49)*(namkh=$D$1)*(Dientich_NC))-SUMPRODUCT((DVHC=AN$5)*(namkh=$D$1)*(INDEX(NC_giam,,HLOOKUP($C49,COLMadat,2,0))))</f>
        <v>0</v>
      </c>
      <c r="AO49" s="32"/>
    </row>
    <row r="50" spans="1:41">
      <c r="A50" s="676" t="str">
        <f>'CH01'!A51</f>
        <v>2.8.3</v>
      </c>
      <c r="B50" s="676" t="str">
        <f>'CH01'!B51</f>
        <v>Đất công trình cấp nước, thoát nước</v>
      </c>
      <c r="C50" s="677" t="str">
        <f>'CH01'!C51</f>
        <v>DCT</v>
      </c>
      <c r="D50" s="678">
        <f t="shared" si="11"/>
        <v>0</v>
      </c>
      <c r="E50" s="678"/>
      <c r="F50" s="678"/>
      <c r="G50" s="678"/>
      <c r="H50" s="678"/>
      <c r="I50" s="678"/>
      <c r="J50" s="678"/>
      <c r="K50" s="678"/>
      <c r="L50" s="678"/>
      <c r="M50" s="678"/>
      <c r="N50" s="678"/>
      <c r="O50" s="678"/>
      <c r="P50" s="678"/>
      <c r="Q50" s="678"/>
      <c r="R50" s="678"/>
      <c r="S50" s="678"/>
      <c r="T50" s="678"/>
      <c r="U50" s="678">
        <f>'CH01'!V51+SUMPRODUCT((DVHC=U$5)*(madatNC=$C50)*(namkh=$D$1)*(Dientich_NC))-SUMPRODUCT((DVHC=U$5)*(namkh=$D$1)*(INDEX(NC_giam,,HLOOKUP($C50,COLMadat,2,0))))</f>
        <v>0</v>
      </c>
      <c r="V50" s="678">
        <f>'CH01'!W51+SUMPRODUCT((DVHC=V$5)*(madatNC=$C50)*(namkh=$D$1)*(Dientich_NC))-SUMPRODUCT((DVHC=V$5)*(namkh=$D$1)*(INDEX(NC_giam,,HLOOKUP($C50,COLMadat,2,0))))</f>
        <v>0</v>
      </c>
      <c r="W50" s="678">
        <f>'CH01'!X51+SUMPRODUCT((DVHC=W$5)*(madatNC=$C50)*(namkh=$D$1)*(Dientich_NC))-SUMPRODUCT((DVHC=W$5)*(namkh=$D$1)*(INDEX(NC_giam,,HLOOKUP($C50,COLMadat,2,0))))</f>
        <v>0</v>
      </c>
      <c r="X50" s="678">
        <f>'CH01'!Y51+SUMPRODUCT((DVHC=X$5)*(madatNC=$C50)*(namkh=$D$1)*(Dientich_NC))-SUMPRODUCT((DVHC=X$5)*(namkh=$D$1)*(INDEX(NC_giam,,HLOOKUP($C50,COLMadat,2,0))))</f>
        <v>0</v>
      </c>
      <c r="Y50" s="678">
        <f>'CH01'!Z51+SUMPRODUCT((DVHC=Y$5)*(madatNC=$C50)*(namkh=$D$1)*(Dientich_NC))-SUMPRODUCT((DVHC=Y$5)*(namkh=$D$1)*(INDEX(NC_giam,,HLOOKUP($C50,COLMadat,2,0))))</f>
        <v>0</v>
      </c>
      <c r="Z50" s="678">
        <f>'CH01'!AA51+SUMPRODUCT((DVHC=Z$5)*(madatNC=$C50)*(namkh=$D$1)*(Dientich_NC))-SUMPRODUCT((DVHC=Z$5)*(namkh=$D$1)*(INDEX(NC_giam,,HLOOKUP($C50,COLMadat,2,0))))</f>
        <v>0</v>
      </c>
      <c r="AA50" s="678">
        <f>'CH01'!AB51+SUMPRODUCT((DVHC=AA$5)*(madatNC=$C50)*(namkh=$D$1)*(Dientich_NC))-SUMPRODUCT((DVHC=AA$5)*(namkh=$D$1)*(INDEX(NC_giam,,HLOOKUP($C50,COLMadat,2,0))))</f>
        <v>0</v>
      </c>
      <c r="AB50" s="678">
        <f>'CH01'!AC51+SUMPRODUCT((DVHC=AB$5)*(madatNC=$C50)*(namkh=$D$1)*(Dientich_NC))-SUMPRODUCT((DVHC=AB$5)*(namkh=$D$1)*(INDEX(NC_giam,,HLOOKUP($C50,COLMadat,2,0))))</f>
        <v>0</v>
      </c>
      <c r="AC50" s="678">
        <f>'CH01'!AD51+SUMPRODUCT((DVHC=AC$5)*(madatNC=$C50)*(namkh=$D$1)*(Dientich_NC))-SUMPRODUCT((DVHC=AC$5)*(namkh=$D$1)*(INDEX(NC_giam,,HLOOKUP($C50,COLMadat,2,0))))</f>
        <v>0</v>
      </c>
      <c r="AD50" s="678">
        <f>'CH01'!AE51+SUMPRODUCT((DVHC=AD$5)*(madatNC=$C50)*(namkh=$D$1)*(Dientich_NC))-SUMPRODUCT((DVHC=AD$5)*(namkh=$D$1)*(INDEX(NC_giam,,HLOOKUP($C50,COLMadat,2,0))))</f>
        <v>0</v>
      </c>
      <c r="AE50" s="678">
        <f>'CH01'!AF51+SUMPRODUCT((DVHC=AE$5)*(madatNC=$C50)*(namkh=$D$1)*(Dientich_NC))-SUMPRODUCT((DVHC=AE$5)*(namkh=$D$1)*(INDEX(NC_giam,,HLOOKUP($C50,COLMadat,2,0))))</f>
        <v>0</v>
      </c>
      <c r="AF50" s="678">
        <f>'CH01'!AG51+SUMPRODUCT((DVHC=AF$5)*(madatNC=$C50)*(namkh=$D$1)*(Dientich_NC))-SUMPRODUCT((DVHC=AF$5)*(namkh=$D$1)*(INDEX(NC_giam,,HLOOKUP($C50,COLMadat,2,0))))</f>
        <v>0</v>
      </c>
      <c r="AG50" s="678">
        <f>'CH01'!AH51+SUMPRODUCT((DVHC=AG$5)*(madatNC=$C50)*(namkh=$D$1)*(Dientich_NC))-SUMPRODUCT((DVHC=AG$5)*(namkh=$D$1)*(INDEX(NC_giam,,HLOOKUP($C50,COLMadat,2,0))))</f>
        <v>0</v>
      </c>
      <c r="AH50" s="678">
        <f>'CH01'!AI51+SUMPRODUCT((DVHC=AH$5)*(madatNC=$C50)*(namkh=$D$1)*(Dientich_NC))-SUMPRODUCT((DVHC=AH$5)*(namkh=$D$1)*(INDEX(NC_giam,,HLOOKUP($C50,COLMadat,2,0))))</f>
        <v>0</v>
      </c>
      <c r="AI50" s="678">
        <f>'CH01'!AJ51+SUMPRODUCT((DVHC=AI$5)*(madatNC=$C50)*(namkh=$D$1)*(Dientich_NC))-SUMPRODUCT((DVHC=AI$5)*(namkh=$D$1)*(INDEX(NC_giam,,HLOOKUP($C50,COLMadat,2,0))))</f>
        <v>0</v>
      </c>
      <c r="AJ50" s="678">
        <f>'CH01'!AK51+SUMPRODUCT((DVHC=AJ$5)*(madatNC=$C50)*(namkh=$D$1)*(Dientich_NC))-SUMPRODUCT((DVHC=AJ$5)*(namkh=$D$1)*(INDEX(NC_giam,,HLOOKUP($C50,COLMadat,2,0))))</f>
        <v>0</v>
      </c>
      <c r="AK50" s="678">
        <f>'CH01'!AL51+SUMPRODUCT((DVHC=AK$5)*(madatNC=$C50)*(namkh=$D$1)*(Dientich_NC))-SUMPRODUCT((DVHC=AK$5)*(namkh=$D$1)*(INDEX(NC_giam,,HLOOKUP($C50,COLMadat,2,0))))</f>
        <v>0</v>
      </c>
      <c r="AL50" s="678">
        <f>'CH01'!AM51+SUMPRODUCT((DVHC=AL$5)*(madatNC=$C50)*(namkh=$D$1)*(Dientich_NC))-SUMPRODUCT((DVHC=AL$5)*(namkh=$D$1)*(INDEX(NC_giam,,HLOOKUP($C50,COLMadat,2,0))))</f>
        <v>0</v>
      </c>
      <c r="AM50" s="678">
        <f>'CH01'!AN51+SUMPRODUCT((DVHC=AM$5)*(madatNC=$C50)*(namkh=$D$1)*(Dientich_NC))-SUMPRODUCT((DVHC=AM$5)*(namkh=$D$1)*(INDEX(NC_giam,,HLOOKUP($C50,COLMadat,2,0))))</f>
        <v>0</v>
      </c>
      <c r="AN50" s="678">
        <f>'CH01'!AO51+SUMPRODUCT((DVHC=AN$5)*(madatNC=$C50)*(namkh=$D$1)*(Dientich_NC))-SUMPRODUCT((DVHC=AN$5)*(namkh=$D$1)*(INDEX(NC_giam,,HLOOKUP($C50,COLMadat,2,0))))</f>
        <v>0</v>
      </c>
      <c r="AO50" s="32"/>
    </row>
    <row r="51" spans="1:41">
      <c r="A51" s="676" t="str">
        <f>'CH01'!A52</f>
        <v>2.8.4</v>
      </c>
      <c r="B51" s="676" t="str">
        <f>'CH01'!B52</f>
        <v>Đất công trình phòng, chống thiên tai</v>
      </c>
      <c r="C51" s="677" t="str">
        <f>'CH01'!C52</f>
        <v>DPC</v>
      </c>
      <c r="D51" s="678">
        <f t="shared" si="11"/>
        <v>0</v>
      </c>
      <c r="E51" s="678"/>
      <c r="F51" s="678"/>
      <c r="G51" s="678"/>
      <c r="H51" s="678"/>
      <c r="I51" s="678"/>
      <c r="J51" s="678"/>
      <c r="K51" s="678"/>
      <c r="L51" s="678"/>
      <c r="M51" s="678"/>
      <c r="N51" s="678"/>
      <c r="O51" s="678"/>
      <c r="P51" s="678"/>
      <c r="Q51" s="678"/>
      <c r="R51" s="678"/>
      <c r="S51" s="678"/>
      <c r="T51" s="678"/>
      <c r="U51" s="678">
        <f>'CH01'!V52+SUMPRODUCT((DVHC=U$5)*(madatNC=$C51)*(namkh=$D$1)*(Dientich_NC))-SUMPRODUCT((DVHC=U$5)*(namkh=$D$1)*(INDEX(NC_giam,,HLOOKUP($C51,COLMadat,2,0))))</f>
        <v>0</v>
      </c>
      <c r="V51" s="678">
        <f>'CH01'!W52+SUMPRODUCT((DVHC=V$5)*(madatNC=$C51)*(namkh=$D$1)*(Dientich_NC))-SUMPRODUCT((DVHC=V$5)*(namkh=$D$1)*(INDEX(NC_giam,,HLOOKUP($C51,COLMadat,2,0))))</f>
        <v>0</v>
      </c>
      <c r="W51" s="678">
        <f>'CH01'!X52+SUMPRODUCT((DVHC=W$5)*(madatNC=$C51)*(namkh=$D$1)*(Dientich_NC))-SUMPRODUCT((DVHC=W$5)*(namkh=$D$1)*(INDEX(NC_giam,,HLOOKUP($C51,COLMadat,2,0))))</f>
        <v>0</v>
      </c>
      <c r="X51" s="678">
        <f>'CH01'!Y52+SUMPRODUCT((DVHC=X$5)*(madatNC=$C51)*(namkh=$D$1)*(Dientich_NC))-SUMPRODUCT((DVHC=X$5)*(namkh=$D$1)*(INDEX(NC_giam,,HLOOKUP($C51,COLMadat,2,0))))</f>
        <v>0</v>
      </c>
      <c r="Y51" s="678">
        <f>'CH01'!Z52+SUMPRODUCT((DVHC=Y$5)*(madatNC=$C51)*(namkh=$D$1)*(Dientich_NC))-SUMPRODUCT((DVHC=Y$5)*(namkh=$D$1)*(INDEX(NC_giam,,HLOOKUP($C51,COLMadat,2,0))))</f>
        <v>0</v>
      </c>
      <c r="Z51" s="678">
        <f>'CH01'!AA52+SUMPRODUCT((DVHC=Z$5)*(madatNC=$C51)*(namkh=$D$1)*(Dientich_NC))-SUMPRODUCT((DVHC=Z$5)*(namkh=$D$1)*(INDEX(NC_giam,,HLOOKUP($C51,COLMadat,2,0))))</f>
        <v>0</v>
      </c>
      <c r="AA51" s="678">
        <f>'CH01'!AB52+SUMPRODUCT((DVHC=AA$5)*(madatNC=$C51)*(namkh=$D$1)*(Dientich_NC))-SUMPRODUCT((DVHC=AA$5)*(namkh=$D$1)*(INDEX(NC_giam,,HLOOKUP($C51,COLMadat,2,0))))</f>
        <v>0</v>
      </c>
      <c r="AB51" s="678">
        <f>'CH01'!AC52+SUMPRODUCT((DVHC=AB$5)*(madatNC=$C51)*(namkh=$D$1)*(Dientich_NC))-SUMPRODUCT((DVHC=AB$5)*(namkh=$D$1)*(INDEX(NC_giam,,HLOOKUP($C51,COLMadat,2,0))))</f>
        <v>0</v>
      </c>
      <c r="AC51" s="678">
        <f>'CH01'!AD52+SUMPRODUCT((DVHC=AC$5)*(madatNC=$C51)*(namkh=$D$1)*(Dientich_NC))-SUMPRODUCT((DVHC=AC$5)*(namkh=$D$1)*(INDEX(NC_giam,,HLOOKUP($C51,COLMadat,2,0))))</f>
        <v>0</v>
      </c>
      <c r="AD51" s="678">
        <f>'CH01'!AE52+SUMPRODUCT((DVHC=AD$5)*(madatNC=$C51)*(namkh=$D$1)*(Dientich_NC))-SUMPRODUCT((DVHC=AD$5)*(namkh=$D$1)*(INDEX(NC_giam,,HLOOKUP($C51,COLMadat,2,0))))</f>
        <v>0</v>
      </c>
      <c r="AE51" s="678">
        <f>'CH01'!AF52+SUMPRODUCT((DVHC=AE$5)*(madatNC=$C51)*(namkh=$D$1)*(Dientich_NC))-SUMPRODUCT((DVHC=AE$5)*(namkh=$D$1)*(INDEX(NC_giam,,HLOOKUP($C51,COLMadat,2,0))))</f>
        <v>0</v>
      </c>
      <c r="AF51" s="678">
        <f>'CH01'!AG52+SUMPRODUCT((DVHC=AF$5)*(madatNC=$C51)*(namkh=$D$1)*(Dientich_NC))-SUMPRODUCT((DVHC=AF$5)*(namkh=$D$1)*(INDEX(NC_giam,,HLOOKUP($C51,COLMadat,2,0))))</f>
        <v>0</v>
      </c>
      <c r="AG51" s="678">
        <f>'CH01'!AH52+SUMPRODUCT((DVHC=AG$5)*(madatNC=$C51)*(namkh=$D$1)*(Dientich_NC))-SUMPRODUCT((DVHC=AG$5)*(namkh=$D$1)*(INDEX(NC_giam,,HLOOKUP($C51,COLMadat,2,0))))</f>
        <v>0</v>
      </c>
      <c r="AH51" s="678">
        <f>'CH01'!AI52+SUMPRODUCT((DVHC=AH$5)*(madatNC=$C51)*(namkh=$D$1)*(Dientich_NC))-SUMPRODUCT((DVHC=AH$5)*(namkh=$D$1)*(INDEX(NC_giam,,HLOOKUP($C51,COLMadat,2,0))))</f>
        <v>0</v>
      </c>
      <c r="AI51" s="678">
        <f>'CH01'!AJ52+SUMPRODUCT((DVHC=AI$5)*(madatNC=$C51)*(namkh=$D$1)*(Dientich_NC))-SUMPRODUCT((DVHC=AI$5)*(namkh=$D$1)*(INDEX(NC_giam,,HLOOKUP($C51,COLMadat,2,0))))</f>
        <v>0</v>
      </c>
      <c r="AJ51" s="678">
        <f>'CH01'!AK52+SUMPRODUCT((DVHC=AJ$5)*(madatNC=$C51)*(namkh=$D$1)*(Dientich_NC))-SUMPRODUCT((DVHC=AJ$5)*(namkh=$D$1)*(INDEX(NC_giam,,HLOOKUP($C51,COLMadat,2,0))))</f>
        <v>0</v>
      </c>
      <c r="AK51" s="678">
        <f>'CH01'!AL52+SUMPRODUCT((DVHC=AK$5)*(madatNC=$C51)*(namkh=$D$1)*(Dientich_NC))-SUMPRODUCT((DVHC=AK$5)*(namkh=$D$1)*(INDEX(NC_giam,,HLOOKUP($C51,COLMadat,2,0))))</f>
        <v>0</v>
      </c>
      <c r="AL51" s="678">
        <f>'CH01'!AM52+SUMPRODUCT((DVHC=AL$5)*(madatNC=$C51)*(namkh=$D$1)*(Dientich_NC))-SUMPRODUCT((DVHC=AL$5)*(namkh=$D$1)*(INDEX(NC_giam,,HLOOKUP($C51,COLMadat,2,0))))</f>
        <v>0</v>
      </c>
      <c r="AM51" s="678">
        <f>'CH01'!AN52+SUMPRODUCT((DVHC=AM$5)*(madatNC=$C51)*(namkh=$D$1)*(Dientich_NC))-SUMPRODUCT((DVHC=AM$5)*(namkh=$D$1)*(INDEX(NC_giam,,HLOOKUP($C51,COLMadat,2,0))))</f>
        <v>0</v>
      </c>
      <c r="AN51" s="678">
        <f>'CH01'!AO52+SUMPRODUCT((DVHC=AN$5)*(madatNC=$C51)*(namkh=$D$1)*(Dientich_NC))-SUMPRODUCT((DVHC=AN$5)*(namkh=$D$1)*(INDEX(NC_giam,,HLOOKUP($C51,COLMadat,2,0))))</f>
        <v>0</v>
      </c>
      <c r="AO51" s="32"/>
    </row>
    <row r="52" spans="1:41" ht="37.5">
      <c r="A52" s="676" t="str">
        <f>'CH01'!A53</f>
        <v>2.8.5</v>
      </c>
      <c r="B52" s="676" t="str">
        <f>'CH01'!B53</f>
        <v>Đất có di tích lịch sử - văn hóa danh lam thắng cảnh, di sản thiên nhiên</v>
      </c>
      <c r="C52" s="677" t="str">
        <f>'CH01'!C53</f>
        <v>DDD</v>
      </c>
      <c r="D52" s="678">
        <f t="shared" si="11"/>
        <v>0</v>
      </c>
      <c r="E52" s="678"/>
      <c r="F52" s="678"/>
      <c r="G52" s="678"/>
      <c r="H52" s="678"/>
      <c r="I52" s="678"/>
      <c r="J52" s="678"/>
      <c r="K52" s="678"/>
      <c r="L52" s="678"/>
      <c r="M52" s="678"/>
      <c r="N52" s="678"/>
      <c r="O52" s="678"/>
      <c r="P52" s="678"/>
      <c r="Q52" s="678"/>
      <c r="R52" s="678"/>
      <c r="S52" s="678"/>
      <c r="T52" s="678"/>
      <c r="U52" s="678">
        <f>'CH01'!V53+SUMPRODUCT((DVHC=U$5)*(madatNC=$C52)*(namkh=$D$1)*(Dientich_NC))-SUMPRODUCT((DVHC=U$5)*(namkh=$D$1)*(INDEX(NC_giam,,HLOOKUP($C52,COLMadat,2,0))))</f>
        <v>0</v>
      </c>
      <c r="V52" s="678">
        <f>'CH01'!W53+SUMPRODUCT((DVHC=V$5)*(madatNC=$C52)*(namkh=$D$1)*(Dientich_NC))-SUMPRODUCT((DVHC=V$5)*(namkh=$D$1)*(INDEX(NC_giam,,HLOOKUP($C52,COLMadat,2,0))))</f>
        <v>0</v>
      </c>
      <c r="W52" s="678">
        <f>'CH01'!X53+SUMPRODUCT((DVHC=W$5)*(madatNC=$C52)*(namkh=$D$1)*(Dientich_NC))-SUMPRODUCT((DVHC=W$5)*(namkh=$D$1)*(INDEX(NC_giam,,HLOOKUP($C52,COLMadat,2,0))))</f>
        <v>0</v>
      </c>
      <c r="X52" s="678">
        <f>'CH01'!Y53+SUMPRODUCT((DVHC=X$5)*(madatNC=$C52)*(namkh=$D$1)*(Dientich_NC))-SUMPRODUCT((DVHC=X$5)*(namkh=$D$1)*(INDEX(NC_giam,,HLOOKUP($C52,COLMadat,2,0))))</f>
        <v>0</v>
      </c>
      <c r="Y52" s="678">
        <f>'CH01'!Z53+SUMPRODUCT((DVHC=Y$5)*(madatNC=$C52)*(namkh=$D$1)*(Dientich_NC))-SUMPRODUCT((DVHC=Y$5)*(namkh=$D$1)*(INDEX(NC_giam,,HLOOKUP($C52,COLMadat,2,0))))</f>
        <v>0</v>
      </c>
      <c r="Z52" s="678">
        <f>'CH01'!AA53+SUMPRODUCT((DVHC=Z$5)*(madatNC=$C52)*(namkh=$D$1)*(Dientich_NC))-SUMPRODUCT((DVHC=Z$5)*(namkh=$D$1)*(INDEX(NC_giam,,HLOOKUP($C52,COLMadat,2,0))))</f>
        <v>0</v>
      </c>
      <c r="AA52" s="678">
        <f>'CH01'!AB53+SUMPRODUCT((DVHC=AA$5)*(madatNC=$C52)*(namkh=$D$1)*(Dientich_NC))-SUMPRODUCT((DVHC=AA$5)*(namkh=$D$1)*(INDEX(NC_giam,,HLOOKUP($C52,COLMadat,2,0))))</f>
        <v>0</v>
      </c>
      <c r="AB52" s="678">
        <f>'CH01'!AC53+SUMPRODUCT((DVHC=AB$5)*(madatNC=$C52)*(namkh=$D$1)*(Dientich_NC))-SUMPRODUCT((DVHC=AB$5)*(namkh=$D$1)*(INDEX(NC_giam,,HLOOKUP($C52,COLMadat,2,0))))</f>
        <v>0</v>
      </c>
      <c r="AC52" s="678">
        <f>'CH01'!AD53+SUMPRODUCT((DVHC=AC$5)*(madatNC=$C52)*(namkh=$D$1)*(Dientich_NC))-SUMPRODUCT((DVHC=AC$5)*(namkh=$D$1)*(INDEX(NC_giam,,HLOOKUP($C52,COLMadat,2,0))))</f>
        <v>0</v>
      </c>
      <c r="AD52" s="678">
        <f>'CH01'!AE53+SUMPRODUCT((DVHC=AD$5)*(madatNC=$C52)*(namkh=$D$1)*(Dientich_NC))-SUMPRODUCT((DVHC=AD$5)*(namkh=$D$1)*(INDEX(NC_giam,,HLOOKUP($C52,COLMadat,2,0))))</f>
        <v>0</v>
      </c>
      <c r="AE52" s="678">
        <f>'CH01'!AF53+SUMPRODUCT((DVHC=AE$5)*(madatNC=$C52)*(namkh=$D$1)*(Dientich_NC))-SUMPRODUCT((DVHC=AE$5)*(namkh=$D$1)*(INDEX(NC_giam,,HLOOKUP($C52,COLMadat,2,0))))</f>
        <v>0</v>
      </c>
      <c r="AF52" s="678">
        <f>'CH01'!AG53+SUMPRODUCT((DVHC=AF$5)*(madatNC=$C52)*(namkh=$D$1)*(Dientich_NC))-SUMPRODUCT((DVHC=AF$5)*(namkh=$D$1)*(INDEX(NC_giam,,HLOOKUP($C52,COLMadat,2,0))))</f>
        <v>0</v>
      </c>
      <c r="AG52" s="678">
        <f>'CH01'!AH53+SUMPRODUCT((DVHC=AG$5)*(madatNC=$C52)*(namkh=$D$1)*(Dientich_NC))-SUMPRODUCT((DVHC=AG$5)*(namkh=$D$1)*(INDEX(NC_giam,,HLOOKUP($C52,COLMadat,2,0))))</f>
        <v>0</v>
      </c>
      <c r="AH52" s="678">
        <f>'CH01'!AI53+SUMPRODUCT((DVHC=AH$5)*(madatNC=$C52)*(namkh=$D$1)*(Dientich_NC))-SUMPRODUCT((DVHC=AH$5)*(namkh=$D$1)*(INDEX(NC_giam,,HLOOKUP($C52,COLMadat,2,0))))</f>
        <v>0</v>
      </c>
      <c r="AI52" s="678">
        <f>'CH01'!AJ53+SUMPRODUCT((DVHC=AI$5)*(madatNC=$C52)*(namkh=$D$1)*(Dientich_NC))-SUMPRODUCT((DVHC=AI$5)*(namkh=$D$1)*(INDEX(NC_giam,,HLOOKUP($C52,COLMadat,2,0))))</f>
        <v>0</v>
      </c>
      <c r="AJ52" s="678">
        <f>'CH01'!AK53+SUMPRODUCT((DVHC=AJ$5)*(madatNC=$C52)*(namkh=$D$1)*(Dientich_NC))-SUMPRODUCT((DVHC=AJ$5)*(namkh=$D$1)*(INDEX(NC_giam,,HLOOKUP($C52,COLMadat,2,0))))</f>
        <v>0</v>
      </c>
      <c r="AK52" s="678">
        <f>'CH01'!AL53+SUMPRODUCT((DVHC=AK$5)*(madatNC=$C52)*(namkh=$D$1)*(Dientich_NC))-SUMPRODUCT((DVHC=AK$5)*(namkh=$D$1)*(INDEX(NC_giam,,HLOOKUP($C52,COLMadat,2,0))))</f>
        <v>0</v>
      </c>
      <c r="AL52" s="678">
        <f>'CH01'!AM53+SUMPRODUCT((DVHC=AL$5)*(madatNC=$C52)*(namkh=$D$1)*(Dientich_NC))-SUMPRODUCT((DVHC=AL$5)*(namkh=$D$1)*(INDEX(NC_giam,,HLOOKUP($C52,COLMadat,2,0))))</f>
        <v>0</v>
      </c>
      <c r="AM52" s="678">
        <f>'CH01'!AN53+SUMPRODUCT((DVHC=AM$5)*(madatNC=$C52)*(namkh=$D$1)*(Dientich_NC))-SUMPRODUCT((DVHC=AM$5)*(namkh=$D$1)*(INDEX(NC_giam,,HLOOKUP($C52,COLMadat,2,0))))</f>
        <v>0</v>
      </c>
      <c r="AN52" s="678">
        <f>'CH01'!AO53+SUMPRODUCT((DVHC=AN$5)*(madatNC=$C52)*(namkh=$D$1)*(Dientich_NC))-SUMPRODUCT((DVHC=AN$5)*(namkh=$D$1)*(INDEX(NC_giam,,HLOOKUP($C52,COLMadat,2,0))))</f>
        <v>0</v>
      </c>
      <c r="AO52" s="32"/>
    </row>
    <row r="53" spans="1:41">
      <c r="A53" s="676" t="str">
        <f>'CH01'!A54</f>
        <v>2.8.6</v>
      </c>
      <c r="B53" s="676" t="str">
        <f>'CH01'!B54</f>
        <v>Đất công trình xử lý chất thải</v>
      </c>
      <c r="C53" s="677" t="str">
        <f>'CH01'!C54</f>
        <v>DRA</v>
      </c>
      <c r="D53" s="678">
        <f t="shared" si="11"/>
        <v>0</v>
      </c>
      <c r="E53" s="678"/>
      <c r="F53" s="678"/>
      <c r="G53" s="678"/>
      <c r="H53" s="678"/>
      <c r="I53" s="678"/>
      <c r="J53" s="678"/>
      <c r="K53" s="678"/>
      <c r="L53" s="678"/>
      <c r="M53" s="678"/>
      <c r="N53" s="678"/>
      <c r="O53" s="678"/>
      <c r="P53" s="678"/>
      <c r="Q53" s="678"/>
      <c r="R53" s="678"/>
      <c r="S53" s="678"/>
      <c r="T53" s="678"/>
      <c r="U53" s="678">
        <f>'CH01'!V54+SUMPRODUCT((DVHC=U$5)*(madatNC=$C53)*(namkh=$D$1)*(Dientich_NC))-SUMPRODUCT((DVHC=U$5)*(namkh=$D$1)*(INDEX(NC_giam,,HLOOKUP($C53,COLMadat,2,0))))</f>
        <v>0</v>
      </c>
      <c r="V53" s="678">
        <f>'CH01'!W54+SUMPRODUCT((DVHC=V$5)*(madatNC=$C53)*(namkh=$D$1)*(Dientich_NC))-SUMPRODUCT((DVHC=V$5)*(namkh=$D$1)*(INDEX(NC_giam,,HLOOKUP($C53,COLMadat,2,0))))</f>
        <v>0</v>
      </c>
      <c r="W53" s="678">
        <f>'CH01'!X54+SUMPRODUCT((DVHC=W$5)*(madatNC=$C53)*(namkh=$D$1)*(Dientich_NC))-SUMPRODUCT((DVHC=W$5)*(namkh=$D$1)*(INDEX(NC_giam,,HLOOKUP($C53,COLMadat,2,0))))</f>
        <v>0</v>
      </c>
      <c r="X53" s="678">
        <f>'CH01'!Y54+SUMPRODUCT((DVHC=X$5)*(madatNC=$C53)*(namkh=$D$1)*(Dientich_NC))-SUMPRODUCT((DVHC=X$5)*(namkh=$D$1)*(INDEX(NC_giam,,HLOOKUP($C53,COLMadat,2,0))))</f>
        <v>0</v>
      </c>
      <c r="Y53" s="678">
        <f>'CH01'!Z54+SUMPRODUCT((DVHC=Y$5)*(madatNC=$C53)*(namkh=$D$1)*(Dientich_NC))-SUMPRODUCT((DVHC=Y$5)*(namkh=$D$1)*(INDEX(NC_giam,,HLOOKUP($C53,COLMadat,2,0))))</f>
        <v>0</v>
      </c>
      <c r="Z53" s="678">
        <f>'CH01'!AA54+SUMPRODUCT((DVHC=Z$5)*(madatNC=$C53)*(namkh=$D$1)*(Dientich_NC))-SUMPRODUCT((DVHC=Z$5)*(namkh=$D$1)*(INDEX(NC_giam,,HLOOKUP($C53,COLMadat,2,0))))</f>
        <v>0</v>
      </c>
      <c r="AA53" s="678">
        <f>'CH01'!AB54+SUMPRODUCT((DVHC=AA$5)*(madatNC=$C53)*(namkh=$D$1)*(Dientich_NC))-SUMPRODUCT((DVHC=AA$5)*(namkh=$D$1)*(INDEX(NC_giam,,HLOOKUP($C53,COLMadat,2,0))))</f>
        <v>0</v>
      </c>
      <c r="AB53" s="678">
        <f>'CH01'!AC54+SUMPRODUCT((DVHC=AB$5)*(madatNC=$C53)*(namkh=$D$1)*(Dientich_NC))-SUMPRODUCT((DVHC=AB$5)*(namkh=$D$1)*(INDEX(NC_giam,,HLOOKUP($C53,COLMadat,2,0))))</f>
        <v>0</v>
      </c>
      <c r="AC53" s="678">
        <f>'CH01'!AD54+SUMPRODUCT((DVHC=AC$5)*(madatNC=$C53)*(namkh=$D$1)*(Dientich_NC))-SUMPRODUCT((DVHC=AC$5)*(namkh=$D$1)*(INDEX(NC_giam,,HLOOKUP($C53,COLMadat,2,0))))</f>
        <v>0</v>
      </c>
      <c r="AD53" s="678">
        <f>'CH01'!AE54+SUMPRODUCT((DVHC=AD$5)*(madatNC=$C53)*(namkh=$D$1)*(Dientich_NC))-SUMPRODUCT((DVHC=AD$5)*(namkh=$D$1)*(INDEX(NC_giam,,HLOOKUP($C53,COLMadat,2,0))))</f>
        <v>0</v>
      </c>
      <c r="AE53" s="678">
        <f>'CH01'!AF54+SUMPRODUCT((DVHC=AE$5)*(madatNC=$C53)*(namkh=$D$1)*(Dientich_NC))-SUMPRODUCT((DVHC=AE$5)*(namkh=$D$1)*(INDEX(NC_giam,,HLOOKUP($C53,COLMadat,2,0))))</f>
        <v>0</v>
      </c>
      <c r="AF53" s="678">
        <f>'CH01'!AG54+SUMPRODUCT((DVHC=AF$5)*(madatNC=$C53)*(namkh=$D$1)*(Dientich_NC))-SUMPRODUCT((DVHC=AF$5)*(namkh=$D$1)*(INDEX(NC_giam,,HLOOKUP($C53,COLMadat,2,0))))</f>
        <v>0</v>
      </c>
      <c r="AG53" s="678">
        <f>'CH01'!AH54+SUMPRODUCT((DVHC=AG$5)*(madatNC=$C53)*(namkh=$D$1)*(Dientich_NC))-SUMPRODUCT((DVHC=AG$5)*(namkh=$D$1)*(INDEX(NC_giam,,HLOOKUP($C53,COLMadat,2,0))))</f>
        <v>0</v>
      </c>
      <c r="AH53" s="678">
        <f>'CH01'!AI54+SUMPRODUCT((DVHC=AH$5)*(madatNC=$C53)*(namkh=$D$1)*(Dientich_NC))-SUMPRODUCT((DVHC=AH$5)*(namkh=$D$1)*(INDEX(NC_giam,,HLOOKUP($C53,COLMadat,2,0))))</f>
        <v>0</v>
      </c>
      <c r="AI53" s="678">
        <f>'CH01'!AJ54+SUMPRODUCT((DVHC=AI$5)*(madatNC=$C53)*(namkh=$D$1)*(Dientich_NC))-SUMPRODUCT((DVHC=AI$5)*(namkh=$D$1)*(INDEX(NC_giam,,HLOOKUP($C53,COLMadat,2,0))))</f>
        <v>0</v>
      </c>
      <c r="AJ53" s="678">
        <f>'CH01'!AK54+SUMPRODUCT((DVHC=AJ$5)*(madatNC=$C53)*(namkh=$D$1)*(Dientich_NC))-SUMPRODUCT((DVHC=AJ$5)*(namkh=$D$1)*(INDEX(NC_giam,,HLOOKUP($C53,COLMadat,2,0))))</f>
        <v>0</v>
      </c>
      <c r="AK53" s="678">
        <f>'CH01'!AL54+SUMPRODUCT((DVHC=AK$5)*(madatNC=$C53)*(namkh=$D$1)*(Dientich_NC))-SUMPRODUCT((DVHC=AK$5)*(namkh=$D$1)*(INDEX(NC_giam,,HLOOKUP($C53,COLMadat,2,0))))</f>
        <v>0</v>
      </c>
      <c r="AL53" s="678">
        <f>'CH01'!AM54+SUMPRODUCT((DVHC=AL$5)*(madatNC=$C53)*(namkh=$D$1)*(Dientich_NC))-SUMPRODUCT((DVHC=AL$5)*(namkh=$D$1)*(INDEX(NC_giam,,HLOOKUP($C53,COLMadat,2,0))))</f>
        <v>0</v>
      </c>
      <c r="AM53" s="678">
        <f>'CH01'!AN54+SUMPRODUCT((DVHC=AM$5)*(madatNC=$C53)*(namkh=$D$1)*(Dientich_NC))-SUMPRODUCT((DVHC=AM$5)*(namkh=$D$1)*(INDEX(NC_giam,,HLOOKUP($C53,COLMadat,2,0))))</f>
        <v>0</v>
      </c>
      <c r="AN53" s="678">
        <f>'CH01'!AO54+SUMPRODUCT((DVHC=AN$5)*(madatNC=$C53)*(namkh=$D$1)*(Dientich_NC))-SUMPRODUCT((DVHC=AN$5)*(namkh=$D$1)*(INDEX(NC_giam,,HLOOKUP($C53,COLMadat,2,0))))</f>
        <v>0</v>
      </c>
      <c r="AO53" s="32"/>
    </row>
    <row r="54" spans="1:41" ht="37.5">
      <c r="A54" s="676" t="str">
        <f>'CH01'!A55</f>
        <v>2.8.7</v>
      </c>
      <c r="B54" s="676" t="str">
        <f>'CH01'!B55</f>
        <v>Đất công trình năng lượng, chiếu sáng công cộng</v>
      </c>
      <c r="C54" s="677" t="str">
        <f>'CH01'!C55</f>
        <v>DNL</v>
      </c>
      <c r="D54" s="678">
        <f t="shared" si="11"/>
        <v>0</v>
      </c>
      <c r="E54" s="678"/>
      <c r="F54" s="678"/>
      <c r="G54" s="678"/>
      <c r="H54" s="678"/>
      <c r="I54" s="678"/>
      <c r="J54" s="678"/>
      <c r="K54" s="678"/>
      <c r="L54" s="678"/>
      <c r="M54" s="678"/>
      <c r="N54" s="678"/>
      <c r="O54" s="678"/>
      <c r="P54" s="678"/>
      <c r="Q54" s="678"/>
      <c r="R54" s="678"/>
      <c r="S54" s="678"/>
      <c r="T54" s="678"/>
      <c r="U54" s="678">
        <f>'CH01'!V55+SUMPRODUCT((DVHC=U$5)*(madatNC=$C54)*(namkh=$D$1)*(Dientich_NC))-SUMPRODUCT((DVHC=U$5)*(namkh=$D$1)*(INDEX(NC_giam,,HLOOKUP($C54,COLMadat,2,0))))</f>
        <v>0</v>
      </c>
      <c r="V54" s="678">
        <f>'CH01'!W55+SUMPRODUCT((DVHC=V$5)*(madatNC=$C54)*(namkh=$D$1)*(Dientich_NC))-SUMPRODUCT((DVHC=V$5)*(namkh=$D$1)*(INDEX(NC_giam,,HLOOKUP($C54,COLMadat,2,0))))</f>
        <v>0</v>
      </c>
      <c r="W54" s="678">
        <f>'CH01'!X55+SUMPRODUCT((DVHC=W$5)*(madatNC=$C54)*(namkh=$D$1)*(Dientich_NC))-SUMPRODUCT((DVHC=W$5)*(namkh=$D$1)*(INDEX(NC_giam,,HLOOKUP($C54,COLMadat,2,0))))</f>
        <v>0</v>
      </c>
      <c r="X54" s="678">
        <f>'CH01'!Y55+SUMPRODUCT((DVHC=X$5)*(madatNC=$C54)*(namkh=$D$1)*(Dientich_NC))-SUMPRODUCT((DVHC=X$5)*(namkh=$D$1)*(INDEX(NC_giam,,HLOOKUP($C54,COLMadat,2,0))))</f>
        <v>0</v>
      </c>
      <c r="Y54" s="678">
        <f>'CH01'!Z55+SUMPRODUCT((DVHC=Y$5)*(madatNC=$C54)*(namkh=$D$1)*(Dientich_NC))-SUMPRODUCT((DVHC=Y$5)*(namkh=$D$1)*(INDEX(NC_giam,,HLOOKUP($C54,COLMadat,2,0))))</f>
        <v>0</v>
      </c>
      <c r="Z54" s="678">
        <f>'CH01'!AA55+SUMPRODUCT((DVHC=Z$5)*(madatNC=$C54)*(namkh=$D$1)*(Dientich_NC))-SUMPRODUCT((DVHC=Z$5)*(namkh=$D$1)*(INDEX(NC_giam,,HLOOKUP($C54,COLMadat,2,0))))</f>
        <v>0</v>
      </c>
      <c r="AA54" s="678">
        <f>'CH01'!AB55+SUMPRODUCT((DVHC=AA$5)*(madatNC=$C54)*(namkh=$D$1)*(Dientich_NC))-SUMPRODUCT((DVHC=AA$5)*(namkh=$D$1)*(INDEX(NC_giam,,HLOOKUP($C54,COLMadat,2,0))))</f>
        <v>0</v>
      </c>
      <c r="AB54" s="678">
        <f>'CH01'!AC55+SUMPRODUCT((DVHC=AB$5)*(madatNC=$C54)*(namkh=$D$1)*(Dientich_NC))-SUMPRODUCT((DVHC=AB$5)*(namkh=$D$1)*(INDEX(NC_giam,,HLOOKUP($C54,COLMadat,2,0))))</f>
        <v>0</v>
      </c>
      <c r="AC54" s="678">
        <f>'CH01'!AD55+SUMPRODUCT((DVHC=AC$5)*(madatNC=$C54)*(namkh=$D$1)*(Dientich_NC))-SUMPRODUCT((DVHC=AC$5)*(namkh=$D$1)*(INDEX(NC_giam,,HLOOKUP($C54,COLMadat,2,0))))</f>
        <v>0</v>
      </c>
      <c r="AD54" s="678">
        <f>'CH01'!AE55+SUMPRODUCT((DVHC=AD$5)*(madatNC=$C54)*(namkh=$D$1)*(Dientich_NC))-SUMPRODUCT((DVHC=AD$5)*(namkh=$D$1)*(INDEX(NC_giam,,HLOOKUP($C54,COLMadat,2,0))))</f>
        <v>0</v>
      </c>
      <c r="AE54" s="678">
        <f>'CH01'!AF55+SUMPRODUCT((DVHC=AE$5)*(madatNC=$C54)*(namkh=$D$1)*(Dientich_NC))-SUMPRODUCT((DVHC=AE$5)*(namkh=$D$1)*(INDEX(NC_giam,,HLOOKUP($C54,COLMadat,2,0))))</f>
        <v>0</v>
      </c>
      <c r="AF54" s="678">
        <f>'CH01'!AG55+SUMPRODUCT((DVHC=AF$5)*(madatNC=$C54)*(namkh=$D$1)*(Dientich_NC))-SUMPRODUCT((DVHC=AF$5)*(namkh=$D$1)*(INDEX(NC_giam,,HLOOKUP($C54,COLMadat,2,0))))</f>
        <v>0</v>
      </c>
      <c r="AG54" s="678">
        <f>'CH01'!AH55+SUMPRODUCT((DVHC=AG$5)*(madatNC=$C54)*(namkh=$D$1)*(Dientich_NC))-SUMPRODUCT((DVHC=AG$5)*(namkh=$D$1)*(INDEX(NC_giam,,HLOOKUP($C54,COLMadat,2,0))))</f>
        <v>0</v>
      </c>
      <c r="AH54" s="678">
        <f>'CH01'!AI55+SUMPRODUCT((DVHC=AH$5)*(madatNC=$C54)*(namkh=$D$1)*(Dientich_NC))-SUMPRODUCT((DVHC=AH$5)*(namkh=$D$1)*(INDEX(NC_giam,,HLOOKUP($C54,COLMadat,2,0))))</f>
        <v>0</v>
      </c>
      <c r="AI54" s="678">
        <f>'CH01'!AJ55+SUMPRODUCT((DVHC=AI$5)*(madatNC=$C54)*(namkh=$D$1)*(Dientich_NC))-SUMPRODUCT((DVHC=AI$5)*(namkh=$D$1)*(INDEX(NC_giam,,HLOOKUP($C54,COLMadat,2,0))))</f>
        <v>0</v>
      </c>
      <c r="AJ54" s="678">
        <f>'CH01'!AK55+SUMPRODUCT((DVHC=AJ$5)*(madatNC=$C54)*(namkh=$D$1)*(Dientich_NC))-SUMPRODUCT((DVHC=AJ$5)*(namkh=$D$1)*(INDEX(NC_giam,,HLOOKUP($C54,COLMadat,2,0))))</f>
        <v>0</v>
      </c>
      <c r="AK54" s="678">
        <f>'CH01'!AL55+SUMPRODUCT((DVHC=AK$5)*(madatNC=$C54)*(namkh=$D$1)*(Dientich_NC))-SUMPRODUCT((DVHC=AK$5)*(namkh=$D$1)*(INDEX(NC_giam,,HLOOKUP($C54,COLMadat,2,0))))</f>
        <v>0</v>
      </c>
      <c r="AL54" s="678">
        <f>'CH01'!AM55+SUMPRODUCT((DVHC=AL$5)*(madatNC=$C54)*(namkh=$D$1)*(Dientich_NC))-SUMPRODUCT((DVHC=AL$5)*(namkh=$D$1)*(INDEX(NC_giam,,HLOOKUP($C54,COLMadat,2,0))))</f>
        <v>0</v>
      </c>
      <c r="AM54" s="678">
        <f>'CH01'!AN55+SUMPRODUCT((DVHC=AM$5)*(madatNC=$C54)*(namkh=$D$1)*(Dientich_NC))-SUMPRODUCT((DVHC=AM$5)*(namkh=$D$1)*(INDEX(NC_giam,,HLOOKUP($C54,COLMadat,2,0))))</f>
        <v>0</v>
      </c>
      <c r="AN54" s="678">
        <f>'CH01'!AO55+SUMPRODUCT((DVHC=AN$5)*(madatNC=$C54)*(namkh=$D$1)*(Dientich_NC))-SUMPRODUCT((DVHC=AN$5)*(namkh=$D$1)*(INDEX(NC_giam,,HLOOKUP($C54,COLMadat,2,0))))</f>
        <v>0</v>
      </c>
      <c r="AO54" s="32"/>
    </row>
    <row r="55" spans="1:41" ht="37.5">
      <c r="A55" s="676" t="str">
        <f>'CH01'!A56</f>
        <v>2.8.8</v>
      </c>
      <c r="B55" s="676" t="str">
        <f>'CH01'!B56</f>
        <v>Đất công trình hạ tầng bưu chính, viễn thông, công nghệ thông tin</v>
      </c>
      <c r="C55" s="677" t="str">
        <f>'CH01'!C56</f>
        <v>DBV</v>
      </c>
      <c r="D55" s="678">
        <f t="shared" si="11"/>
        <v>0</v>
      </c>
      <c r="E55" s="678"/>
      <c r="F55" s="678"/>
      <c r="G55" s="678"/>
      <c r="H55" s="678"/>
      <c r="I55" s="678"/>
      <c r="J55" s="678"/>
      <c r="K55" s="678"/>
      <c r="L55" s="678"/>
      <c r="M55" s="678"/>
      <c r="N55" s="678"/>
      <c r="O55" s="678"/>
      <c r="P55" s="678"/>
      <c r="Q55" s="678"/>
      <c r="R55" s="678"/>
      <c r="S55" s="678"/>
      <c r="T55" s="678"/>
      <c r="U55" s="678">
        <f>'CH01'!V56+SUMPRODUCT((DVHC=U$5)*(madatNC=$C55)*(namkh=$D$1)*(Dientich_NC))-SUMPRODUCT((DVHC=U$5)*(namkh=$D$1)*(INDEX(NC_giam,,HLOOKUP($C55,COLMadat,2,0))))</f>
        <v>0</v>
      </c>
      <c r="V55" s="678">
        <f>'CH01'!W56+SUMPRODUCT((DVHC=V$5)*(madatNC=$C55)*(namkh=$D$1)*(Dientich_NC))-SUMPRODUCT((DVHC=V$5)*(namkh=$D$1)*(INDEX(NC_giam,,HLOOKUP($C55,COLMadat,2,0))))</f>
        <v>0</v>
      </c>
      <c r="W55" s="678">
        <f>'CH01'!X56+SUMPRODUCT((DVHC=W$5)*(madatNC=$C55)*(namkh=$D$1)*(Dientich_NC))-SUMPRODUCT((DVHC=W$5)*(namkh=$D$1)*(INDEX(NC_giam,,HLOOKUP($C55,COLMadat,2,0))))</f>
        <v>0</v>
      </c>
      <c r="X55" s="678">
        <f>'CH01'!Y56+SUMPRODUCT((DVHC=X$5)*(madatNC=$C55)*(namkh=$D$1)*(Dientich_NC))-SUMPRODUCT((DVHC=X$5)*(namkh=$D$1)*(INDEX(NC_giam,,HLOOKUP($C55,COLMadat,2,0))))</f>
        <v>0</v>
      </c>
      <c r="Y55" s="678">
        <f>'CH01'!Z56+SUMPRODUCT((DVHC=Y$5)*(madatNC=$C55)*(namkh=$D$1)*(Dientich_NC))-SUMPRODUCT((DVHC=Y$5)*(namkh=$D$1)*(INDEX(NC_giam,,HLOOKUP($C55,COLMadat,2,0))))</f>
        <v>0</v>
      </c>
      <c r="Z55" s="678">
        <f>'CH01'!AA56+SUMPRODUCT((DVHC=Z$5)*(madatNC=$C55)*(namkh=$D$1)*(Dientich_NC))-SUMPRODUCT((DVHC=Z$5)*(namkh=$D$1)*(INDEX(NC_giam,,HLOOKUP($C55,COLMadat,2,0))))</f>
        <v>0</v>
      </c>
      <c r="AA55" s="678">
        <f>'CH01'!AB56+SUMPRODUCT((DVHC=AA$5)*(madatNC=$C55)*(namkh=$D$1)*(Dientich_NC))-SUMPRODUCT((DVHC=AA$5)*(namkh=$D$1)*(INDEX(NC_giam,,HLOOKUP($C55,COLMadat,2,0))))</f>
        <v>0</v>
      </c>
      <c r="AB55" s="678">
        <f>'CH01'!AC56+SUMPRODUCT((DVHC=AB$5)*(madatNC=$C55)*(namkh=$D$1)*(Dientich_NC))-SUMPRODUCT((DVHC=AB$5)*(namkh=$D$1)*(INDEX(NC_giam,,HLOOKUP($C55,COLMadat,2,0))))</f>
        <v>0</v>
      </c>
      <c r="AC55" s="678">
        <f>'CH01'!AD56+SUMPRODUCT((DVHC=AC$5)*(madatNC=$C55)*(namkh=$D$1)*(Dientich_NC))-SUMPRODUCT((DVHC=AC$5)*(namkh=$D$1)*(INDEX(NC_giam,,HLOOKUP($C55,COLMadat,2,0))))</f>
        <v>0</v>
      </c>
      <c r="AD55" s="678">
        <f>'CH01'!AE56+SUMPRODUCT((DVHC=AD$5)*(madatNC=$C55)*(namkh=$D$1)*(Dientich_NC))-SUMPRODUCT((DVHC=AD$5)*(namkh=$D$1)*(INDEX(NC_giam,,HLOOKUP($C55,COLMadat,2,0))))</f>
        <v>0</v>
      </c>
      <c r="AE55" s="678">
        <f>'CH01'!AF56+SUMPRODUCT((DVHC=AE$5)*(madatNC=$C55)*(namkh=$D$1)*(Dientich_NC))-SUMPRODUCT((DVHC=AE$5)*(namkh=$D$1)*(INDEX(NC_giam,,HLOOKUP($C55,COLMadat,2,0))))</f>
        <v>0</v>
      </c>
      <c r="AF55" s="678">
        <f>'CH01'!AG56+SUMPRODUCT((DVHC=AF$5)*(madatNC=$C55)*(namkh=$D$1)*(Dientich_NC))-SUMPRODUCT((DVHC=AF$5)*(namkh=$D$1)*(INDEX(NC_giam,,HLOOKUP($C55,COLMadat,2,0))))</f>
        <v>0</v>
      </c>
      <c r="AG55" s="678">
        <f>'CH01'!AH56+SUMPRODUCT((DVHC=AG$5)*(madatNC=$C55)*(namkh=$D$1)*(Dientich_NC))-SUMPRODUCT((DVHC=AG$5)*(namkh=$D$1)*(INDEX(NC_giam,,HLOOKUP($C55,COLMadat,2,0))))</f>
        <v>0</v>
      </c>
      <c r="AH55" s="678">
        <f>'CH01'!AI56+SUMPRODUCT((DVHC=AH$5)*(madatNC=$C55)*(namkh=$D$1)*(Dientich_NC))-SUMPRODUCT((DVHC=AH$5)*(namkh=$D$1)*(INDEX(NC_giam,,HLOOKUP($C55,COLMadat,2,0))))</f>
        <v>0</v>
      </c>
      <c r="AI55" s="678">
        <f>'CH01'!AJ56+SUMPRODUCT((DVHC=AI$5)*(madatNC=$C55)*(namkh=$D$1)*(Dientich_NC))-SUMPRODUCT((DVHC=AI$5)*(namkh=$D$1)*(INDEX(NC_giam,,HLOOKUP($C55,COLMadat,2,0))))</f>
        <v>0</v>
      </c>
      <c r="AJ55" s="678">
        <f>'CH01'!AK56+SUMPRODUCT((DVHC=AJ$5)*(madatNC=$C55)*(namkh=$D$1)*(Dientich_NC))-SUMPRODUCT((DVHC=AJ$5)*(namkh=$D$1)*(INDEX(NC_giam,,HLOOKUP($C55,COLMadat,2,0))))</f>
        <v>0</v>
      </c>
      <c r="AK55" s="678">
        <f>'CH01'!AL56+SUMPRODUCT((DVHC=AK$5)*(madatNC=$C55)*(namkh=$D$1)*(Dientich_NC))-SUMPRODUCT((DVHC=AK$5)*(namkh=$D$1)*(INDEX(NC_giam,,HLOOKUP($C55,COLMadat,2,0))))</f>
        <v>0</v>
      </c>
      <c r="AL55" s="678">
        <f>'CH01'!AM56+SUMPRODUCT((DVHC=AL$5)*(madatNC=$C55)*(namkh=$D$1)*(Dientich_NC))-SUMPRODUCT((DVHC=AL$5)*(namkh=$D$1)*(INDEX(NC_giam,,HLOOKUP($C55,COLMadat,2,0))))</f>
        <v>0</v>
      </c>
      <c r="AM55" s="678">
        <f>'CH01'!AN56+SUMPRODUCT((DVHC=AM$5)*(madatNC=$C55)*(namkh=$D$1)*(Dientich_NC))-SUMPRODUCT((DVHC=AM$5)*(namkh=$D$1)*(INDEX(NC_giam,,HLOOKUP($C55,COLMadat,2,0))))</f>
        <v>0</v>
      </c>
      <c r="AN55" s="678">
        <f>'CH01'!AO56+SUMPRODUCT((DVHC=AN$5)*(madatNC=$C55)*(namkh=$D$1)*(Dientich_NC))-SUMPRODUCT((DVHC=AN$5)*(namkh=$D$1)*(INDEX(NC_giam,,HLOOKUP($C55,COLMadat,2,0))))</f>
        <v>0</v>
      </c>
      <c r="AO55" s="32"/>
    </row>
    <row r="56" spans="1:41">
      <c r="A56" s="676" t="str">
        <f>'CH01'!A57</f>
        <v>2.8.9</v>
      </c>
      <c r="B56" s="676" t="str">
        <f>'CH01'!B57</f>
        <v>Đất chợ dân sinh, chợ đầu mối</v>
      </c>
      <c r="C56" s="677" t="str">
        <f>'CH01'!C57</f>
        <v>DCH</v>
      </c>
      <c r="D56" s="678">
        <f t="shared" si="11"/>
        <v>0</v>
      </c>
      <c r="E56" s="678"/>
      <c r="F56" s="678"/>
      <c r="G56" s="678"/>
      <c r="H56" s="678"/>
      <c r="I56" s="678"/>
      <c r="J56" s="678"/>
      <c r="K56" s="678"/>
      <c r="L56" s="678"/>
      <c r="M56" s="678"/>
      <c r="N56" s="678"/>
      <c r="O56" s="678"/>
      <c r="P56" s="678"/>
      <c r="Q56" s="678"/>
      <c r="R56" s="678"/>
      <c r="S56" s="678"/>
      <c r="T56" s="678"/>
      <c r="U56" s="678">
        <f>'CH01'!V57+SUMPRODUCT((DVHC=U$5)*(madatNC=$C56)*(namkh=$D$1)*(Dientich_NC))-SUMPRODUCT((DVHC=U$5)*(namkh=$D$1)*(INDEX(NC_giam,,HLOOKUP($C56,COLMadat,2,0))))</f>
        <v>0</v>
      </c>
      <c r="V56" s="678">
        <f>'CH01'!W57+SUMPRODUCT((DVHC=V$5)*(madatNC=$C56)*(namkh=$D$1)*(Dientich_NC))-SUMPRODUCT((DVHC=V$5)*(namkh=$D$1)*(INDEX(NC_giam,,HLOOKUP($C56,COLMadat,2,0))))</f>
        <v>0</v>
      </c>
      <c r="W56" s="678">
        <f>'CH01'!X57+SUMPRODUCT((DVHC=W$5)*(madatNC=$C56)*(namkh=$D$1)*(Dientich_NC))-SUMPRODUCT((DVHC=W$5)*(namkh=$D$1)*(INDEX(NC_giam,,HLOOKUP($C56,COLMadat,2,0))))</f>
        <v>0</v>
      </c>
      <c r="X56" s="678">
        <f>'CH01'!Y57+SUMPRODUCT((DVHC=X$5)*(madatNC=$C56)*(namkh=$D$1)*(Dientich_NC))-SUMPRODUCT((DVHC=X$5)*(namkh=$D$1)*(INDEX(NC_giam,,HLOOKUP($C56,COLMadat,2,0))))</f>
        <v>0</v>
      </c>
      <c r="Y56" s="678">
        <f>'CH01'!Z57+SUMPRODUCT((DVHC=Y$5)*(madatNC=$C56)*(namkh=$D$1)*(Dientich_NC))-SUMPRODUCT((DVHC=Y$5)*(namkh=$D$1)*(INDEX(NC_giam,,HLOOKUP($C56,COLMadat,2,0))))</f>
        <v>0</v>
      </c>
      <c r="Z56" s="678">
        <f>'CH01'!AA57+SUMPRODUCT((DVHC=Z$5)*(madatNC=$C56)*(namkh=$D$1)*(Dientich_NC))-SUMPRODUCT((DVHC=Z$5)*(namkh=$D$1)*(INDEX(NC_giam,,HLOOKUP($C56,COLMadat,2,0))))</f>
        <v>0</v>
      </c>
      <c r="AA56" s="678">
        <f>'CH01'!AB57+SUMPRODUCT((DVHC=AA$5)*(madatNC=$C56)*(namkh=$D$1)*(Dientich_NC))-SUMPRODUCT((DVHC=AA$5)*(namkh=$D$1)*(INDEX(NC_giam,,HLOOKUP($C56,COLMadat,2,0))))</f>
        <v>0</v>
      </c>
      <c r="AB56" s="678">
        <f>'CH01'!AC57+SUMPRODUCT((DVHC=AB$5)*(madatNC=$C56)*(namkh=$D$1)*(Dientich_NC))-SUMPRODUCT((DVHC=AB$5)*(namkh=$D$1)*(INDEX(NC_giam,,HLOOKUP($C56,COLMadat,2,0))))</f>
        <v>0</v>
      </c>
      <c r="AC56" s="678">
        <f>'CH01'!AD57+SUMPRODUCT((DVHC=AC$5)*(madatNC=$C56)*(namkh=$D$1)*(Dientich_NC))-SUMPRODUCT((DVHC=AC$5)*(namkh=$D$1)*(INDEX(NC_giam,,HLOOKUP($C56,COLMadat,2,0))))</f>
        <v>0</v>
      </c>
      <c r="AD56" s="678">
        <f>'CH01'!AE57+SUMPRODUCT((DVHC=AD$5)*(madatNC=$C56)*(namkh=$D$1)*(Dientich_NC))-SUMPRODUCT((DVHC=AD$5)*(namkh=$D$1)*(INDEX(NC_giam,,HLOOKUP($C56,COLMadat,2,0))))</f>
        <v>0</v>
      </c>
      <c r="AE56" s="678">
        <f>'CH01'!AF57+SUMPRODUCT((DVHC=AE$5)*(madatNC=$C56)*(namkh=$D$1)*(Dientich_NC))-SUMPRODUCT((DVHC=AE$5)*(namkh=$D$1)*(INDEX(NC_giam,,HLOOKUP($C56,COLMadat,2,0))))</f>
        <v>0</v>
      </c>
      <c r="AF56" s="678">
        <f>'CH01'!AG57+SUMPRODUCT((DVHC=AF$5)*(madatNC=$C56)*(namkh=$D$1)*(Dientich_NC))-SUMPRODUCT((DVHC=AF$5)*(namkh=$D$1)*(INDEX(NC_giam,,HLOOKUP($C56,COLMadat,2,0))))</f>
        <v>0</v>
      </c>
      <c r="AG56" s="678">
        <f>'CH01'!AH57+SUMPRODUCT((DVHC=AG$5)*(madatNC=$C56)*(namkh=$D$1)*(Dientich_NC))-SUMPRODUCT((DVHC=AG$5)*(namkh=$D$1)*(INDEX(NC_giam,,HLOOKUP($C56,COLMadat,2,0))))</f>
        <v>0</v>
      </c>
      <c r="AH56" s="678">
        <f>'CH01'!AI57+SUMPRODUCT((DVHC=AH$5)*(madatNC=$C56)*(namkh=$D$1)*(Dientich_NC))-SUMPRODUCT((DVHC=AH$5)*(namkh=$D$1)*(INDEX(NC_giam,,HLOOKUP($C56,COLMadat,2,0))))</f>
        <v>0</v>
      </c>
      <c r="AI56" s="678">
        <f>'CH01'!AJ57+SUMPRODUCT((DVHC=AI$5)*(madatNC=$C56)*(namkh=$D$1)*(Dientich_NC))-SUMPRODUCT((DVHC=AI$5)*(namkh=$D$1)*(INDEX(NC_giam,,HLOOKUP($C56,COLMadat,2,0))))</f>
        <v>0</v>
      </c>
      <c r="AJ56" s="678">
        <f>'CH01'!AK57+SUMPRODUCT((DVHC=AJ$5)*(madatNC=$C56)*(namkh=$D$1)*(Dientich_NC))-SUMPRODUCT((DVHC=AJ$5)*(namkh=$D$1)*(INDEX(NC_giam,,HLOOKUP($C56,COLMadat,2,0))))</f>
        <v>0</v>
      </c>
      <c r="AK56" s="678">
        <f>'CH01'!AL57+SUMPRODUCT((DVHC=AK$5)*(madatNC=$C56)*(namkh=$D$1)*(Dientich_NC))-SUMPRODUCT((DVHC=AK$5)*(namkh=$D$1)*(INDEX(NC_giam,,HLOOKUP($C56,COLMadat,2,0))))</f>
        <v>0</v>
      </c>
      <c r="AL56" s="678">
        <f>'CH01'!AM57+SUMPRODUCT((DVHC=AL$5)*(madatNC=$C56)*(namkh=$D$1)*(Dientich_NC))-SUMPRODUCT((DVHC=AL$5)*(namkh=$D$1)*(INDEX(NC_giam,,HLOOKUP($C56,COLMadat,2,0))))</f>
        <v>0</v>
      </c>
      <c r="AM56" s="678">
        <f>'CH01'!AN57+SUMPRODUCT((DVHC=AM$5)*(madatNC=$C56)*(namkh=$D$1)*(Dientich_NC))-SUMPRODUCT((DVHC=AM$5)*(namkh=$D$1)*(INDEX(NC_giam,,HLOOKUP($C56,COLMadat,2,0))))</f>
        <v>0</v>
      </c>
      <c r="AN56" s="678">
        <f>'CH01'!AO57+SUMPRODUCT((DVHC=AN$5)*(madatNC=$C56)*(namkh=$D$1)*(Dientich_NC))-SUMPRODUCT((DVHC=AN$5)*(namkh=$D$1)*(INDEX(NC_giam,,HLOOKUP($C56,COLMadat,2,0))))</f>
        <v>0</v>
      </c>
      <c r="AO56" s="32"/>
    </row>
    <row r="57" spans="1:41" ht="37.5">
      <c r="A57" s="676" t="str">
        <f>'CH01'!A58</f>
        <v>2.8.10</v>
      </c>
      <c r="B57" s="676" t="str">
        <f>'CH01'!B58</f>
        <v>Đất khu vui chơi, giải trí công cộng, sinh hoạt cộng đồng</v>
      </c>
      <c r="C57" s="677" t="str">
        <f>'CH01'!C58</f>
        <v>DKV</v>
      </c>
      <c r="D57" s="678">
        <f t="shared" si="11"/>
        <v>0</v>
      </c>
      <c r="E57" s="678"/>
      <c r="F57" s="678"/>
      <c r="G57" s="678"/>
      <c r="H57" s="678"/>
      <c r="I57" s="678"/>
      <c r="J57" s="678"/>
      <c r="K57" s="678"/>
      <c r="L57" s="678"/>
      <c r="M57" s="678"/>
      <c r="N57" s="678"/>
      <c r="O57" s="678"/>
      <c r="P57" s="678"/>
      <c r="Q57" s="678"/>
      <c r="R57" s="678"/>
      <c r="S57" s="678"/>
      <c r="T57" s="678"/>
      <c r="U57" s="678">
        <f>'CH01'!V58+SUMPRODUCT((DVHC=U$5)*(madatNC=$C57)*(namkh=$D$1)*(Dientich_NC))-SUMPRODUCT((DVHC=U$5)*(namkh=$D$1)*(INDEX(NC_giam,,HLOOKUP($C57,COLMadat,2,0))))</f>
        <v>0</v>
      </c>
      <c r="V57" s="678">
        <f>'CH01'!W58+SUMPRODUCT((DVHC=V$5)*(madatNC=$C57)*(namkh=$D$1)*(Dientich_NC))-SUMPRODUCT((DVHC=V$5)*(namkh=$D$1)*(INDEX(NC_giam,,HLOOKUP($C57,COLMadat,2,0))))</f>
        <v>0</v>
      </c>
      <c r="W57" s="678">
        <f>'CH01'!X58+SUMPRODUCT((DVHC=W$5)*(madatNC=$C57)*(namkh=$D$1)*(Dientich_NC))-SUMPRODUCT((DVHC=W$5)*(namkh=$D$1)*(INDEX(NC_giam,,HLOOKUP($C57,COLMadat,2,0))))</f>
        <v>0</v>
      </c>
      <c r="X57" s="678">
        <f>'CH01'!Y58+SUMPRODUCT((DVHC=X$5)*(madatNC=$C57)*(namkh=$D$1)*(Dientich_NC))-SUMPRODUCT((DVHC=X$5)*(namkh=$D$1)*(INDEX(NC_giam,,HLOOKUP($C57,COLMadat,2,0))))</f>
        <v>0</v>
      </c>
      <c r="Y57" s="678">
        <f>'CH01'!Z58+SUMPRODUCT((DVHC=Y$5)*(madatNC=$C57)*(namkh=$D$1)*(Dientich_NC))-SUMPRODUCT((DVHC=Y$5)*(namkh=$D$1)*(INDEX(NC_giam,,HLOOKUP($C57,COLMadat,2,0))))</f>
        <v>0</v>
      </c>
      <c r="Z57" s="678">
        <f>'CH01'!AA58+SUMPRODUCT((DVHC=Z$5)*(madatNC=$C57)*(namkh=$D$1)*(Dientich_NC))-SUMPRODUCT((DVHC=Z$5)*(namkh=$D$1)*(INDEX(NC_giam,,HLOOKUP($C57,COLMadat,2,0))))</f>
        <v>0</v>
      </c>
      <c r="AA57" s="678">
        <f>'CH01'!AB58+SUMPRODUCT((DVHC=AA$5)*(madatNC=$C57)*(namkh=$D$1)*(Dientich_NC))-SUMPRODUCT((DVHC=AA$5)*(namkh=$D$1)*(INDEX(NC_giam,,HLOOKUP($C57,COLMadat,2,0))))</f>
        <v>0</v>
      </c>
      <c r="AB57" s="678">
        <f>'CH01'!AC58+SUMPRODUCT((DVHC=AB$5)*(madatNC=$C57)*(namkh=$D$1)*(Dientich_NC))-SUMPRODUCT((DVHC=AB$5)*(namkh=$D$1)*(INDEX(NC_giam,,HLOOKUP($C57,COLMadat,2,0))))</f>
        <v>0</v>
      </c>
      <c r="AC57" s="678">
        <f>'CH01'!AD58+SUMPRODUCT((DVHC=AC$5)*(madatNC=$C57)*(namkh=$D$1)*(Dientich_NC))-SUMPRODUCT((DVHC=AC$5)*(namkh=$D$1)*(INDEX(NC_giam,,HLOOKUP($C57,COLMadat,2,0))))</f>
        <v>0</v>
      </c>
      <c r="AD57" s="678">
        <f>'CH01'!AE58+SUMPRODUCT((DVHC=AD$5)*(madatNC=$C57)*(namkh=$D$1)*(Dientich_NC))-SUMPRODUCT((DVHC=AD$5)*(namkh=$D$1)*(INDEX(NC_giam,,HLOOKUP($C57,COLMadat,2,0))))</f>
        <v>0</v>
      </c>
      <c r="AE57" s="678">
        <f>'CH01'!AF58+SUMPRODUCT((DVHC=AE$5)*(madatNC=$C57)*(namkh=$D$1)*(Dientich_NC))-SUMPRODUCT((DVHC=AE$5)*(namkh=$D$1)*(INDEX(NC_giam,,HLOOKUP($C57,COLMadat,2,0))))</f>
        <v>0</v>
      </c>
      <c r="AF57" s="678">
        <f>'CH01'!AG58+SUMPRODUCT((DVHC=AF$5)*(madatNC=$C57)*(namkh=$D$1)*(Dientich_NC))-SUMPRODUCT((DVHC=AF$5)*(namkh=$D$1)*(INDEX(NC_giam,,HLOOKUP($C57,COLMadat,2,0))))</f>
        <v>0</v>
      </c>
      <c r="AG57" s="678">
        <f>'CH01'!AH58+SUMPRODUCT((DVHC=AG$5)*(madatNC=$C57)*(namkh=$D$1)*(Dientich_NC))-SUMPRODUCT((DVHC=AG$5)*(namkh=$D$1)*(INDEX(NC_giam,,HLOOKUP($C57,COLMadat,2,0))))</f>
        <v>0</v>
      </c>
      <c r="AH57" s="678">
        <f>'CH01'!AI58+SUMPRODUCT((DVHC=AH$5)*(madatNC=$C57)*(namkh=$D$1)*(Dientich_NC))-SUMPRODUCT((DVHC=AH$5)*(namkh=$D$1)*(INDEX(NC_giam,,HLOOKUP($C57,COLMadat,2,0))))</f>
        <v>0</v>
      </c>
      <c r="AI57" s="678">
        <f>'CH01'!AJ58+SUMPRODUCT((DVHC=AI$5)*(madatNC=$C57)*(namkh=$D$1)*(Dientich_NC))-SUMPRODUCT((DVHC=AI$5)*(namkh=$D$1)*(INDEX(NC_giam,,HLOOKUP($C57,COLMadat,2,0))))</f>
        <v>0</v>
      </c>
      <c r="AJ57" s="678">
        <f>'CH01'!AK58+SUMPRODUCT((DVHC=AJ$5)*(madatNC=$C57)*(namkh=$D$1)*(Dientich_NC))-SUMPRODUCT((DVHC=AJ$5)*(namkh=$D$1)*(INDEX(NC_giam,,HLOOKUP($C57,COLMadat,2,0))))</f>
        <v>0</v>
      </c>
      <c r="AK57" s="678">
        <f>'CH01'!AL58+SUMPRODUCT((DVHC=AK$5)*(madatNC=$C57)*(namkh=$D$1)*(Dientich_NC))-SUMPRODUCT((DVHC=AK$5)*(namkh=$D$1)*(INDEX(NC_giam,,HLOOKUP($C57,COLMadat,2,0))))</f>
        <v>0</v>
      </c>
      <c r="AL57" s="678">
        <f>'CH01'!AM58+SUMPRODUCT((DVHC=AL$5)*(madatNC=$C57)*(namkh=$D$1)*(Dientich_NC))-SUMPRODUCT((DVHC=AL$5)*(namkh=$D$1)*(INDEX(NC_giam,,HLOOKUP($C57,COLMadat,2,0))))</f>
        <v>0</v>
      </c>
      <c r="AM57" s="678">
        <f>'CH01'!AN58+SUMPRODUCT((DVHC=AM$5)*(madatNC=$C57)*(namkh=$D$1)*(Dientich_NC))-SUMPRODUCT((DVHC=AM$5)*(namkh=$D$1)*(INDEX(NC_giam,,HLOOKUP($C57,COLMadat,2,0))))</f>
        <v>0</v>
      </c>
      <c r="AN57" s="678">
        <f>'CH01'!AO58+SUMPRODUCT((DVHC=AN$5)*(madatNC=$C57)*(namkh=$D$1)*(Dientich_NC))-SUMPRODUCT((DVHC=AN$5)*(namkh=$D$1)*(INDEX(NC_giam,,HLOOKUP($C57,COLMadat,2,0))))</f>
        <v>0</v>
      </c>
      <c r="AO57" s="32"/>
    </row>
    <row r="58" spans="1:41">
      <c r="A58" s="676" t="str">
        <f>'CH01'!A59</f>
        <v>2.9</v>
      </c>
      <c r="B58" s="676" t="str">
        <f>'CH01'!B59</f>
        <v>Đất tôn giáo</v>
      </c>
      <c r="C58" s="677" t="str">
        <f>'CH01'!C59</f>
        <v>TON</v>
      </c>
      <c r="D58" s="678">
        <f t="shared" si="11"/>
        <v>0</v>
      </c>
      <c r="E58" s="678"/>
      <c r="F58" s="678"/>
      <c r="G58" s="678"/>
      <c r="H58" s="678"/>
      <c r="I58" s="678"/>
      <c r="J58" s="678"/>
      <c r="K58" s="678"/>
      <c r="L58" s="678"/>
      <c r="M58" s="678"/>
      <c r="N58" s="678"/>
      <c r="O58" s="678"/>
      <c r="P58" s="678"/>
      <c r="Q58" s="678"/>
      <c r="R58" s="678"/>
      <c r="S58" s="678"/>
      <c r="T58" s="678"/>
      <c r="U58" s="678">
        <f>'CH01'!V59+SUMPRODUCT((DVHC=U$5)*(madatNC=$C58)*(namkh=$D$1)*(Dientich_NC))-SUMPRODUCT((DVHC=U$5)*(namkh=$D$1)*(INDEX(NC_giam,,HLOOKUP($C58,COLMadat,2,0))))</f>
        <v>0</v>
      </c>
      <c r="V58" s="678">
        <f>'CH01'!W59+SUMPRODUCT((DVHC=V$5)*(madatNC=$C58)*(namkh=$D$1)*(Dientich_NC))-SUMPRODUCT((DVHC=V$5)*(namkh=$D$1)*(INDEX(NC_giam,,HLOOKUP($C58,COLMadat,2,0))))</f>
        <v>0</v>
      </c>
      <c r="W58" s="678">
        <f>'CH01'!X59+SUMPRODUCT((DVHC=W$5)*(madatNC=$C58)*(namkh=$D$1)*(Dientich_NC))-SUMPRODUCT((DVHC=W$5)*(namkh=$D$1)*(INDEX(NC_giam,,HLOOKUP($C58,COLMadat,2,0))))</f>
        <v>0</v>
      </c>
      <c r="X58" s="678">
        <f>'CH01'!Y59+SUMPRODUCT((DVHC=X$5)*(madatNC=$C58)*(namkh=$D$1)*(Dientich_NC))-SUMPRODUCT((DVHC=X$5)*(namkh=$D$1)*(INDEX(NC_giam,,HLOOKUP($C58,COLMadat,2,0))))</f>
        <v>0</v>
      </c>
      <c r="Y58" s="678">
        <f>'CH01'!Z59+SUMPRODUCT((DVHC=Y$5)*(madatNC=$C58)*(namkh=$D$1)*(Dientich_NC))-SUMPRODUCT((DVHC=Y$5)*(namkh=$D$1)*(INDEX(NC_giam,,HLOOKUP($C58,COLMadat,2,0))))</f>
        <v>0</v>
      </c>
      <c r="Z58" s="678">
        <f>'CH01'!AA59+SUMPRODUCT((DVHC=Z$5)*(madatNC=$C58)*(namkh=$D$1)*(Dientich_NC))-SUMPRODUCT((DVHC=Z$5)*(namkh=$D$1)*(INDEX(NC_giam,,HLOOKUP($C58,COLMadat,2,0))))</f>
        <v>0</v>
      </c>
      <c r="AA58" s="678">
        <f>'CH01'!AB59+SUMPRODUCT((DVHC=AA$5)*(madatNC=$C58)*(namkh=$D$1)*(Dientich_NC))-SUMPRODUCT((DVHC=AA$5)*(namkh=$D$1)*(INDEX(NC_giam,,HLOOKUP($C58,COLMadat,2,0))))</f>
        <v>0</v>
      </c>
      <c r="AB58" s="678">
        <f>'CH01'!AC59+SUMPRODUCT((DVHC=AB$5)*(madatNC=$C58)*(namkh=$D$1)*(Dientich_NC))-SUMPRODUCT((DVHC=AB$5)*(namkh=$D$1)*(INDEX(NC_giam,,HLOOKUP($C58,COLMadat,2,0))))</f>
        <v>0</v>
      </c>
      <c r="AC58" s="678">
        <f>'CH01'!AD59+SUMPRODUCT((DVHC=AC$5)*(madatNC=$C58)*(namkh=$D$1)*(Dientich_NC))-SUMPRODUCT((DVHC=AC$5)*(namkh=$D$1)*(INDEX(NC_giam,,HLOOKUP($C58,COLMadat,2,0))))</f>
        <v>0</v>
      </c>
      <c r="AD58" s="678">
        <f>'CH01'!AE59+SUMPRODUCT((DVHC=AD$5)*(madatNC=$C58)*(namkh=$D$1)*(Dientich_NC))-SUMPRODUCT((DVHC=AD$5)*(namkh=$D$1)*(INDEX(NC_giam,,HLOOKUP($C58,COLMadat,2,0))))</f>
        <v>0</v>
      </c>
      <c r="AE58" s="678">
        <f>'CH01'!AF59+SUMPRODUCT((DVHC=AE$5)*(madatNC=$C58)*(namkh=$D$1)*(Dientich_NC))-SUMPRODUCT((DVHC=AE$5)*(namkh=$D$1)*(INDEX(NC_giam,,HLOOKUP($C58,COLMadat,2,0))))</f>
        <v>0</v>
      </c>
      <c r="AF58" s="678">
        <f>'CH01'!AG59+SUMPRODUCT((DVHC=AF$5)*(madatNC=$C58)*(namkh=$D$1)*(Dientich_NC))-SUMPRODUCT((DVHC=AF$5)*(namkh=$D$1)*(INDEX(NC_giam,,HLOOKUP($C58,COLMadat,2,0))))</f>
        <v>0</v>
      </c>
      <c r="AG58" s="678">
        <f>'CH01'!AH59+SUMPRODUCT((DVHC=AG$5)*(madatNC=$C58)*(namkh=$D$1)*(Dientich_NC))-SUMPRODUCT((DVHC=AG$5)*(namkh=$D$1)*(INDEX(NC_giam,,HLOOKUP($C58,COLMadat,2,0))))</f>
        <v>0</v>
      </c>
      <c r="AH58" s="678">
        <f>'CH01'!AI59+SUMPRODUCT((DVHC=AH$5)*(madatNC=$C58)*(namkh=$D$1)*(Dientich_NC))-SUMPRODUCT((DVHC=AH$5)*(namkh=$D$1)*(INDEX(NC_giam,,HLOOKUP($C58,COLMadat,2,0))))</f>
        <v>0</v>
      </c>
      <c r="AI58" s="678">
        <f>'CH01'!AJ59+SUMPRODUCT((DVHC=AI$5)*(madatNC=$C58)*(namkh=$D$1)*(Dientich_NC))-SUMPRODUCT((DVHC=AI$5)*(namkh=$D$1)*(INDEX(NC_giam,,HLOOKUP($C58,COLMadat,2,0))))</f>
        <v>0</v>
      </c>
      <c r="AJ58" s="678">
        <f>'CH01'!AK59+SUMPRODUCT((DVHC=AJ$5)*(madatNC=$C58)*(namkh=$D$1)*(Dientich_NC))-SUMPRODUCT((DVHC=AJ$5)*(namkh=$D$1)*(INDEX(NC_giam,,HLOOKUP($C58,COLMadat,2,0))))</f>
        <v>0</v>
      </c>
      <c r="AK58" s="678">
        <f>'CH01'!AL59+SUMPRODUCT((DVHC=AK$5)*(madatNC=$C58)*(namkh=$D$1)*(Dientich_NC))-SUMPRODUCT((DVHC=AK$5)*(namkh=$D$1)*(INDEX(NC_giam,,HLOOKUP($C58,COLMadat,2,0))))</f>
        <v>0</v>
      </c>
      <c r="AL58" s="678">
        <f>'CH01'!AM59+SUMPRODUCT((DVHC=AL$5)*(madatNC=$C58)*(namkh=$D$1)*(Dientich_NC))-SUMPRODUCT((DVHC=AL$5)*(namkh=$D$1)*(INDEX(NC_giam,,HLOOKUP($C58,COLMadat,2,0))))</f>
        <v>0</v>
      </c>
      <c r="AM58" s="678">
        <f>'CH01'!AN59+SUMPRODUCT((DVHC=AM$5)*(madatNC=$C58)*(namkh=$D$1)*(Dientich_NC))-SUMPRODUCT((DVHC=AM$5)*(namkh=$D$1)*(INDEX(NC_giam,,HLOOKUP($C58,COLMadat,2,0))))</f>
        <v>0</v>
      </c>
      <c r="AN58" s="678">
        <f>'CH01'!AO59+SUMPRODUCT((DVHC=AN$5)*(madatNC=$C58)*(namkh=$D$1)*(Dientich_NC))-SUMPRODUCT((DVHC=AN$5)*(namkh=$D$1)*(INDEX(NC_giam,,HLOOKUP($C58,COLMadat,2,0))))</f>
        <v>0</v>
      </c>
      <c r="AO58" s="32"/>
    </row>
    <row r="59" spans="1:41">
      <c r="A59" s="676" t="str">
        <f>'CH01'!A60</f>
        <v>2.10</v>
      </c>
      <c r="B59" s="676" t="str">
        <f>'CH01'!B60</f>
        <v>Đất tín ngưỡng</v>
      </c>
      <c r="C59" s="677" t="str">
        <f>'CH01'!C60</f>
        <v>TIN</v>
      </c>
      <c r="D59" s="678">
        <f t="shared" si="11"/>
        <v>0</v>
      </c>
      <c r="E59" s="678"/>
      <c r="F59" s="678"/>
      <c r="G59" s="678"/>
      <c r="H59" s="678"/>
      <c r="I59" s="678"/>
      <c r="J59" s="678"/>
      <c r="K59" s="678"/>
      <c r="L59" s="678"/>
      <c r="M59" s="678"/>
      <c r="N59" s="678"/>
      <c r="O59" s="678"/>
      <c r="P59" s="678"/>
      <c r="Q59" s="678"/>
      <c r="R59" s="678"/>
      <c r="S59" s="678"/>
      <c r="T59" s="678"/>
      <c r="U59" s="678">
        <f>'CH01'!V60+SUMPRODUCT((DVHC=U$5)*(madatNC=$C59)*(namkh=$D$1)*(Dientich_NC))-SUMPRODUCT((DVHC=U$5)*(namkh=$D$1)*(INDEX(NC_giam,,HLOOKUP($C59,COLMadat,2,0))))</f>
        <v>0</v>
      </c>
      <c r="V59" s="678">
        <f>'CH01'!W60+SUMPRODUCT((DVHC=V$5)*(madatNC=$C59)*(namkh=$D$1)*(Dientich_NC))-SUMPRODUCT((DVHC=V$5)*(namkh=$D$1)*(INDEX(NC_giam,,HLOOKUP($C59,COLMadat,2,0))))</f>
        <v>0</v>
      </c>
      <c r="W59" s="678">
        <f>'CH01'!X60+SUMPRODUCT((DVHC=W$5)*(madatNC=$C59)*(namkh=$D$1)*(Dientich_NC))-SUMPRODUCT((DVHC=W$5)*(namkh=$D$1)*(INDEX(NC_giam,,HLOOKUP($C59,COLMadat,2,0))))</f>
        <v>0</v>
      </c>
      <c r="X59" s="678">
        <f>'CH01'!Y60+SUMPRODUCT((DVHC=X$5)*(madatNC=$C59)*(namkh=$D$1)*(Dientich_NC))-SUMPRODUCT((DVHC=X$5)*(namkh=$D$1)*(INDEX(NC_giam,,HLOOKUP($C59,COLMadat,2,0))))</f>
        <v>0</v>
      </c>
      <c r="Y59" s="678">
        <f>'CH01'!Z60+SUMPRODUCT((DVHC=Y$5)*(madatNC=$C59)*(namkh=$D$1)*(Dientich_NC))-SUMPRODUCT((DVHC=Y$5)*(namkh=$D$1)*(INDEX(NC_giam,,HLOOKUP($C59,COLMadat,2,0))))</f>
        <v>0</v>
      </c>
      <c r="Z59" s="678">
        <f>'CH01'!AA60+SUMPRODUCT((DVHC=Z$5)*(madatNC=$C59)*(namkh=$D$1)*(Dientich_NC))-SUMPRODUCT((DVHC=Z$5)*(namkh=$D$1)*(INDEX(NC_giam,,HLOOKUP($C59,COLMadat,2,0))))</f>
        <v>0</v>
      </c>
      <c r="AA59" s="678">
        <f>'CH01'!AB60+SUMPRODUCT((DVHC=AA$5)*(madatNC=$C59)*(namkh=$D$1)*(Dientich_NC))-SUMPRODUCT((DVHC=AA$5)*(namkh=$D$1)*(INDEX(NC_giam,,HLOOKUP($C59,COLMadat,2,0))))</f>
        <v>0</v>
      </c>
      <c r="AB59" s="678">
        <f>'CH01'!AC60+SUMPRODUCT((DVHC=AB$5)*(madatNC=$C59)*(namkh=$D$1)*(Dientich_NC))-SUMPRODUCT((DVHC=AB$5)*(namkh=$D$1)*(INDEX(NC_giam,,HLOOKUP($C59,COLMadat,2,0))))</f>
        <v>0</v>
      </c>
      <c r="AC59" s="678">
        <f>'CH01'!AD60+SUMPRODUCT((DVHC=AC$5)*(madatNC=$C59)*(namkh=$D$1)*(Dientich_NC))-SUMPRODUCT((DVHC=AC$5)*(namkh=$D$1)*(INDEX(NC_giam,,HLOOKUP($C59,COLMadat,2,0))))</f>
        <v>0</v>
      </c>
      <c r="AD59" s="678">
        <f>'CH01'!AE60+SUMPRODUCT((DVHC=AD$5)*(madatNC=$C59)*(namkh=$D$1)*(Dientich_NC))-SUMPRODUCT((DVHC=AD$5)*(namkh=$D$1)*(INDEX(NC_giam,,HLOOKUP($C59,COLMadat,2,0))))</f>
        <v>0</v>
      </c>
      <c r="AE59" s="678">
        <f>'CH01'!AF60+SUMPRODUCT((DVHC=AE$5)*(madatNC=$C59)*(namkh=$D$1)*(Dientich_NC))-SUMPRODUCT((DVHC=AE$5)*(namkh=$D$1)*(INDEX(NC_giam,,HLOOKUP($C59,COLMadat,2,0))))</f>
        <v>0</v>
      </c>
      <c r="AF59" s="678">
        <f>'CH01'!AG60+SUMPRODUCT((DVHC=AF$5)*(madatNC=$C59)*(namkh=$D$1)*(Dientich_NC))-SUMPRODUCT((DVHC=AF$5)*(namkh=$D$1)*(INDEX(NC_giam,,HLOOKUP($C59,COLMadat,2,0))))</f>
        <v>0</v>
      </c>
      <c r="AG59" s="678">
        <f>'CH01'!AH60+SUMPRODUCT((DVHC=AG$5)*(madatNC=$C59)*(namkh=$D$1)*(Dientich_NC))-SUMPRODUCT((DVHC=AG$5)*(namkh=$D$1)*(INDEX(NC_giam,,HLOOKUP($C59,COLMadat,2,0))))</f>
        <v>0</v>
      </c>
      <c r="AH59" s="678">
        <f>'CH01'!AI60+SUMPRODUCT((DVHC=AH$5)*(madatNC=$C59)*(namkh=$D$1)*(Dientich_NC))-SUMPRODUCT((DVHC=AH$5)*(namkh=$D$1)*(INDEX(NC_giam,,HLOOKUP($C59,COLMadat,2,0))))</f>
        <v>0</v>
      </c>
      <c r="AI59" s="678">
        <f>'CH01'!AJ60+SUMPRODUCT((DVHC=AI$5)*(madatNC=$C59)*(namkh=$D$1)*(Dientich_NC))-SUMPRODUCT((DVHC=AI$5)*(namkh=$D$1)*(INDEX(NC_giam,,HLOOKUP($C59,COLMadat,2,0))))</f>
        <v>0</v>
      </c>
      <c r="AJ59" s="678">
        <f>'CH01'!AK60+SUMPRODUCT((DVHC=AJ$5)*(madatNC=$C59)*(namkh=$D$1)*(Dientich_NC))-SUMPRODUCT((DVHC=AJ$5)*(namkh=$D$1)*(INDEX(NC_giam,,HLOOKUP($C59,COLMadat,2,0))))</f>
        <v>0</v>
      </c>
      <c r="AK59" s="678">
        <f>'CH01'!AL60+SUMPRODUCT((DVHC=AK$5)*(madatNC=$C59)*(namkh=$D$1)*(Dientich_NC))-SUMPRODUCT((DVHC=AK$5)*(namkh=$D$1)*(INDEX(NC_giam,,HLOOKUP($C59,COLMadat,2,0))))</f>
        <v>0</v>
      </c>
      <c r="AL59" s="678">
        <f>'CH01'!AM60+SUMPRODUCT((DVHC=AL$5)*(madatNC=$C59)*(namkh=$D$1)*(Dientich_NC))-SUMPRODUCT((DVHC=AL$5)*(namkh=$D$1)*(INDEX(NC_giam,,HLOOKUP($C59,COLMadat,2,0))))</f>
        <v>0</v>
      </c>
      <c r="AM59" s="678">
        <f>'CH01'!AN60+SUMPRODUCT((DVHC=AM$5)*(madatNC=$C59)*(namkh=$D$1)*(Dientich_NC))-SUMPRODUCT((DVHC=AM$5)*(namkh=$D$1)*(INDEX(NC_giam,,HLOOKUP($C59,COLMadat,2,0))))</f>
        <v>0</v>
      </c>
      <c r="AN59" s="678">
        <f>'CH01'!AO60+SUMPRODUCT((DVHC=AN$5)*(madatNC=$C59)*(namkh=$D$1)*(Dientich_NC))-SUMPRODUCT((DVHC=AN$5)*(namkh=$D$1)*(INDEX(NC_giam,,HLOOKUP($C59,COLMadat,2,0))))</f>
        <v>0</v>
      </c>
      <c r="AO59" s="32"/>
    </row>
    <row r="60" spans="1:41" ht="37.5">
      <c r="A60" s="676" t="str">
        <f>'CH01'!A61</f>
        <v>2.11</v>
      </c>
      <c r="B60" s="676" t="str">
        <f>'CH01'!B61</f>
        <v>Đất nghĩa trang, nhà tang lễ, cơ sở hỏa táng; đất cơ sở lưu giữ tro cốt</v>
      </c>
      <c r="C60" s="677" t="str">
        <f>'CH01'!C61</f>
        <v>NTD</v>
      </c>
      <c r="D60" s="678">
        <f t="shared" si="11"/>
        <v>1.82</v>
      </c>
      <c r="E60" s="678">
        <f>SUMIFS('NhuCau (THU HỒI)'!$BD$4:$BD$603,'NhuCau (THU HỒI)'!$I$4:$I$603,'CH19'!E$5,'NhuCau (THU HỒI)'!$C$4:$C$603,"X")</f>
        <v>0</v>
      </c>
      <c r="F60" s="678">
        <f>SUMIFS('NhuCau (THU HỒI)'!$BD$4:$BD$603,'NhuCau (THU HỒI)'!$I$4:$I$603,'CH19'!F$5,'NhuCau (THU HỒI)'!$C$4:$C$603,"X")</f>
        <v>0</v>
      </c>
      <c r="G60" s="678">
        <f>SUMIFS('NhuCau (THU HỒI)'!$BD$4:$BD$603,'NhuCau (THU HỒI)'!$I$4:$I$603,'CH19'!G$5,'NhuCau (THU HỒI)'!$C$4:$C$603,"X")</f>
        <v>0.2</v>
      </c>
      <c r="H60" s="678">
        <f>SUMIFS('NhuCau (THU HỒI)'!$BD$4:$BD$603,'NhuCau (THU HỒI)'!$I$4:$I$603,'CH19'!H$5,'NhuCau (THU HỒI)'!$C$4:$C$603,"X")</f>
        <v>0</v>
      </c>
      <c r="I60" s="678">
        <f>SUMIFS('NhuCau (THU HỒI)'!$BD$4:$BD$603,'NhuCau (THU HỒI)'!$I$4:$I$603,'CH19'!I$5,'NhuCau (THU HỒI)'!$C$4:$C$603,"X")</f>
        <v>0</v>
      </c>
      <c r="J60" s="678">
        <f>SUMIFS('NhuCau (THU HỒI)'!$BD$4:$BD$603,'NhuCau (THU HỒI)'!$I$4:$I$603,'CH19'!J$5,'NhuCau (THU HỒI)'!$C$4:$C$603,"X")</f>
        <v>0</v>
      </c>
      <c r="K60" s="678">
        <f>SUMIFS('NhuCau (THU HỒI)'!$BD$4:$BD$603,'NhuCau (THU HỒI)'!$I$4:$I$603,'CH19'!K$5,'NhuCau (THU HỒI)'!$C$4:$C$603,"X")</f>
        <v>0</v>
      </c>
      <c r="L60" s="678">
        <f>SUMIFS('NhuCau (THU HỒI)'!$BD$4:$BD$603,'NhuCau (THU HỒI)'!$I$4:$I$603,'CH19'!L$5,'NhuCau (THU HỒI)'!$C$4:$C$603,"X")</f>
        <v>0</v>
      </c>
      <c r="M60" s="678">
        <f>SUMIFS('NhuCau (THU HỒI)'!$BD$4:$BD$603,'NhuCau (THU HỒI)'!$I$4:$I$603,'CH19'!M$5,'NhuCau (THU HỒI)'!$C$4:$C$603,"X")</f>
        <v>0.01</v>
      </c>
      <c r="N60" s="678">
        <f>SUMIFS('NhuCau (THU HỒI)'!$BD$4:$BD$603,'NhuCau (THU HỒI)'!$I$4:$I$603,'CH19'!N$5,'NhuCau (THU HỒI)'!$C$4:$C$603,"X")</f>
        <v>0.2</v>
      </c>
      <c r="O60" s="678">
        <f>SUMIFS('NhuCau (THU HỒI)'!$BD$4:$BD$603,'NhuCau (THU HỒI)'!$I$4:$I$603,'CH19'!O$5,'NhuCau (THU HỒI)'!$C$4:$C$603,"X")</f>
        <v>0.5</v>
      </c>
      <c r="P60" s="678">
        <f>SUMIFS('NhuCau (THU HỒI)'!$BD$4:$BD$603,'NhuCau (THU HỒI)'!$I$4:$I$603,'CH19'!P$5,'NhuCau (THU HỒI)'!$C$4:$C$603,"X")</f>
        <v>0.71</v>
      </c>
      <c r="Q60" s="678">
        <f>SUMIFS('NhuCau (THU HỒI)'!$BD$4:$BD$603,'NhuCau (THU HỒI)'!$I$4:$I$603,'CH19'!Q$5,'NhuCau (THU HỒI)'!$C$4:$C$603,"X")</f>
        <v>0.2</v>
      </c>
      <c r="R60" s="678">
        <f>SUMIFS('NhuCau (THU HỒI)'!$BD$4:$BD$603,'NhuCau (THU HỒI)'!$I$4:$I$603,'CH19'!R$5,'NhuCau (THU HỒI)'!$C$4:$C$603,"X")</f>
        <v>0</v>
      </c>
      <c r="S60" s="678">
        <f>SUMIFS('NhuCau (THU HỒI)'!$BD$4:$BD$603,'NhuCau (THU HỒI)'!$I$4:$I$603,'CH19'!S$5,'NhuCau (THU HỒI)'!$C$4:$C$603,"X")</f>
        <v>0</v>
      </c>
      <c r="T60" s="678">
        <f>SUMIFS('NhuCau (THU HỒI)'!$BD$4:$BD$603,'NhuCau (THU HỒI)'!$I$4:$I$603,'CH19'!T$5,'NhuCau (THU HỒI)'!$C$4:$C$603,"X")</f>
        <v>0</v>
      </c>
      <c r="U60" s="678">
        <f>'CH01'!V61+SUMPRODUCT((DVHC=U$5)*(madatNC=$C60)*(namkh=$D$1)*(Dientich_NC))-SUMPRODUCT((DVHC=U$5)*(namkh=$D$1)*(INDEX(NC_giam,,HLOOKUP($C60,COLMadat,2,0))))</f>
        <v>0</v>
      </c>
      <c r="V60" s="678">
        <f>'CH01'!W61+SUMPRODUCT((DVHC=V$5)*(madatNC=$C60)*(namkh=$D$1)*(Dientich_NC))-SUMPRODUCT((DVHC=V$5)*(namkh=$D$1)*(INDEX(NC_giam,,HLOOKUP($C60,COLMadat,2,0))))</f>
        <v>0</v>
      </c>
      <c r="W60" s="678">
        <f>'CH01'!X61+SUMPRODUCT((DVHC=W$5)*(madatNC=$C60)*(namkh=$D$1)*(Dientich_NC))-SUMPRODUCT((DVHC=W$5)*(namkh=$D$1)*(INDEX(NC_giam,,HLOOKUP($C60,COLMadat,2,0))))</f>
        <v>0</v>
      </c>
      <c r="X60" s="678">
        <f>'CH01'!Y61+SUMPRODUCT((DVHC=X$5)*(madatNC=$C60)*(namkh=$D$1)*(Dientich_NC))-SUMPRODUCT((DVHC=X$5)*(namkh=$D$1)*(INDEX(NC_giam,,HLOOKUP($C60,COLMadat,2,0))))</f>
        <v>0</v>
      </c>
      <c r="Y60" s="678">
        <f>'CH01'!Z61+SUMPRODUCT((DVHC=Y$5)*(madatNC=$C60)*(namkh=$D$1)*(Dientich_NC))-SUMPRODUCT((DVHC=Y$5)*(namkh=$D$1)*(INDEX(NC_giam,,HLOOKUP($C60,COLMadat,2,0))))</f>
        <v>0</v>
      </c>
      <c r="Z60" s="678">
        <f>'CH01'!AA61+SUMPRODUCT((DVHC=Z$5)*(madatNC=$C60)*(namkh=$D$1)*(Dientich_NC))-SUMPRODUCT((DVHC=Z$5)*(namkh=$D$1)*(INDEX(NC_giam,,HLOOKUP($C60,COLMadat,2,0))))</f>
        <v>0</v>
      </c>
      <c r="AA60" s="678">
        <f>'CH01'!AB61+SUMPRODUCT((DVHC=AA$5)*(madatNC=$C60)*(namkh=$D$1)*(Dientich_NC))-SUMPRODUCT((DVHC=AA$5)*(namkh=$D$1)*(INDEX(NC_giam,,HLOOKUP($C60,COLMadat,2,0))))</f>
        <v>0</v>
      </c>
      <c r="AB60" s="678">
        <f>'CH01'!AC61+SUMPRODUCT((DVHC=AB$5)*(madatNC=$C60)*(namkh=$D$1)*(Dientich_NC))-SUMPRODUCT((DVHC=AB$5)*(namkh=$D$1)*(INDEX(NC_giam,,HLOOKUP($C60,COLMadat,2,0))))</f>
        <v>0</v>
      </c>
      <c r="AC60" s="678">
        <f>'CH01'!AD61+SUMPRODUCT((DVHC=AC$5)*(madatNC=$C60)*(namkh=$D$1)*(Dientich_NC))-SUMPRODUCT((DVHC=AC$5)*(namkh=$D$1)*(INDEX(NC_giam,,HLOOKUP($C60,COLMadat,2,0))))</f>
        <v>0</v>
      </c>
      <c r="AD60" s="678">
        <f>'CH01'!AE61+SUMPRODUCT((DVHC=AD$5)*(madatNC=$C60)*(namkh=$D$1)*(Dientich_NC))-SUMPRODUCT((DVHC=AD$5)*(namkh=$D$1)*(INDEX(NC_giam,,HLOOKUP($C60,COLMadat,2,0))))</f>
        <v>0</v>
      </c>
      <c r="AE60" s="678">
        <f>'CH01'!AF61+SUMPRODUCT((DVHC=AE$5)*(madatNC=$C60)*(namkh=$D$1)*(Dientich_NC))-SUMPRODUCT((DVHC=AE$5)*(namkh=$D$1)*(INDEX(NC_giam,,HLOOKUP($C60,COLMadat,2,0))))</f>
        <v>0</v>
      </c>
      <c r="AF60" s="678">
        <f>'CH01'!AG61+SUMPRODUCT((DVHC=AF$5)*(madatNC=$C60)*(namkh=$D$1)*(Dientich_NC))-SUMPRODUCT((DVHC=AF$5)*(namkh=$D$1)*(INDEX(NC_giam,,HLOOKUP($C60,COLMadat,2,0))))</f>
        <v>0</v>
      </c>
      <c r="AG60" s="678">
        <f>'CH01'!AH61+SUMPRODUCT((DVHC=AG$5)*(madatNC=$C60)*(namkh=$D$1)*(Dientich_NC))-SUMPRODUCT((DVHC=AG$5)*(namkh=$D$1)*(INDEX(NC_giam,,HLOOKUP($C60,COLMadat,2,0))))</f>
        <v>0</v>
      </c>
      <c r="AH60" s="678">
        <f>'CH01'!AI61+SUMPRODUCT((DVHC=AH$5)*(madatNC=$C60)*(namkh=$D$1)*(Dientich_NC))-SUMPRODUCT((DVHC=AH$5)*(namkh=$D$1)*(INDEX(NC_giam,,HLOOKUP($C60,COLMadat,2,0))))</f>
        <v>0</v>
      </c>
      <c r="AI60" s="678">
        <f>'CH01'!AJ61+SUMPRODUCT((DVHC=AI$5)*(madatNC=$C60)*(namkh=$D$1)*(Dientich_NC))-SUMPRODUCT((DVHC=AI$5)*(namkh=$D$1)*(INDEX(NC_giam,,HLOOKUP($C60,COLMadat,2,0))))</f>
        <v>0</v>
      </c>
      <c r="AJ60" s="678">
        <f>'CH01'!AK61+SUMPRODUCT((DVHC=AJ$5)*(madatNC=$C60)*(namkh=$D$1)*(Dientich_NC))-SUMPRODUCT((DVHC=AJ$5)*(namkh=$D$1)*(INDEX(NC_giam,,HLOOKUP($C60,COLMadat,2,0))))</f>
        <v>0</v>
      </c>
      <c r="AK60" s="678">
        <f>'CH01'!AL61+SUMPRODUCT((DVHC=AK$5)*(madatNC=$C60)*(namkh=$D$1)*(Dientich_NC))-SUMPRODUCT((DVHC=AK$5)*(namkh=$D$1)*(INDEX(NC_giam,,HLOOKUP($C60,COLMadat,2,0))))</f>
        <v>0</v>
      </c>
      <c r="AL60" s="678">
        <f>'CH01'!AM61+SUMPRODUCT((DVHC=AL$5)*(madatNC=$C60)*(namkh=$D$1)*(Dientich_NC))-SUMPRODUCT((DVHC=AL$5)*(namkh=$D$1)*(INDEX(NC_giam,,HLOOKUP($C60,COLMadat,2,0))))</f>
        <v>0</v>
      </c>
      <c r="AM60" s="678">
        <f>'CH01'!AN61+SUMPRODUCT((DVHC=AM$5)*(madatNC=$C60)*(namkh=$D$1)*(Dientich_NC))-SUMPRODUCT((DVHC=AM$5)*(namkh=$D$1)*(INDEX(NC_giam,,HLOOKUP($C60,COLMadat,2,0))))</f>
        <v>0</v>
      </c>
      <c r="AN60" s="678">
        <f>'CH01'!AO61+SUMPRODUCT((DVHC=AN$5)*(madatNC=$C60)*(namkh=$D$1)*(Dientich_NC))-SUMPRODUCT((DVHC=AN$5)*(namkh=$D$1)*(INDEX(NC_giam,,HLOOKUP($C60,COLMadat,2,0))))</f>
        <v>0</v>
      </c>
      <c r="AO60" s="32"/>
    </row>
    <row r="61" spans="1:41">
      <c r="A61" s="676" t="str">
        <f>'CH01'!A62</f>
        <v>2.12</v>
      </c>
      <c r="B61" s="676" t="str">
        <f>'CH01'!B62</f>
        <v>Đất có mặt nước chuyên dùng</v>
      </c>
      <c r="C61" s="677" t="str">
        <f>'CH01'!C62</f>
        <v>TVC</v>
      </c>
      <c r="D61" s="678">
        <f t="shared" si="11"/>
        <v>1.3</v>
      </c>
      <c r="E61" s="678">
        <f>E62+E63</f>
        <v>0.2</v>
      </c>
      <c r="F61" s="678">
        <f t="shared" ref="F61:AI61" si="12">F62+F63</f>
        <v>0</v>
      </c>
      <c r="G61" s="678">
        <f t="shared" si="12"/>
        <v>0</v>
      </c>
      <c r="H61" s="678">
        <f t="shared" si="12"/>
        <v>0</v>
      </c>
      <c r="I61" s="678">
        <f t="shared" si="12"/>
        <v>0</v>
      </c>
      <c r="J61" s="678">
        <f t="shared" si="12"/>
        <v>0</v>
      </c>
      <c r="K61" s="678">
        <f t="shared" si="12"/>
        <v>0</v>
      </c>
      <c r="L61" s="678">
        <f t="shared" si="12"/>
        <v>0</v>
      </c>
      <c r="M61" s="678">
        <f t="shared" si="12"/>
        <v>0</v>
      </c>
      <c r="N61" s="678">
        <f t="shared" si="12"/>
        <v>0</v>
      </c>
      <c r="O61" s="678">
        <f t="shared" si="12"/>
        <v>0</v>
      </c>
      <c r="P61" s="678">
        <f t="shared" si="12"/>
        <v>0</v>
      </c>
      <c r="Q61" s="678">
        <f t="shared" si="12"/>
        <v>0</v>
      </c>
      <c r="R61" s="678">
        <f t="shared" si="12"/>
        <v>0</v>
      </c>
      <c r="S61" s="678">
        <f t="shared" si="12"/>
        <v>1.1000000000000001</v>
      </c>
      <c r="T61" s="678">
        <f t="shared" si="12"/>
        <v>0</v>
      </c>
      <c r="U61" s="678">
        <f t="shared" si="12"/>
        <v>0</v>
      </c>
      <c r="V61" s="678">
        <f t="shared" si="12"/>
        <v>0</v>
      </c>
      <c r="W61" s="678">
        <f t="shared" si="12"/>
        <v>0</v>
      </c>
      <c r="X61" s="678">
        <f t="shared" si="12"/>
        <v>0</v>
      </c>
      <c r="Y61" s="678">
        <f t="shared" si="12"/>
        <v>0</v>
      </c>
      <c r="Z61" s="678">
        <f t="shared" si="12"/>
        <v>0</v>
      </c>
      <c r="AA61" s="678">
        <f t="shared" si="12"/>
        <v>0</v>
      </c>
      <c r="AB61" s="678">
        <f t="shared" si="12"/>
        <v>0</v>
      </c>
      <c r="AC61" s="678">
        <f t="shared" si="12"/>
        <v>0</v>
      </c>
      <c r="AD61" s="678">
        <f t="shared" si="12"/>
        <v>0</v>
      </c>
      <c r="AE61" s="678">
        <f t="shared" si="12"/>
        <v>0</v>
      </c>
      <c r="AF61" s="678">
        <f t="shared" si="12"/>
        <v>0</v>
      </c>
      <c r="AG61" s="678">
        <f t="shared" si="12"/>
        <v>0</v>
      </c>
      <c r="AH61" s="678">
        <f t="shared" si="12"/>
        <v>0</v>
      </c>
      <c r="AI61" s="678">
        <f t="shared" si="12"/>
        <v>0</v>
      </c>
      <c r="AJ61" s="678">
        <f>'CH01'!AK62+SUMPRODUCT((DVHC=AJ$5)*(madatNC=$C61)*(namkh=$D$1)*(Dientich_NC))-SUMPRODUCT((DVHC=AJ$5)*(namkh=$D$1)*(INDEX(NC_giam,,HLOOKUP($C61,COLMadat,2,0))))</f>
        <v>0</v>
      </c>
      <c r="AK61" s="678">
        <f>'CH01'!AL62+SUMPRODUCT((DVHC=AK$5)*(madatNC=$C61)*(namkh=$D$1)*(Dientich_NC))-SUMPRODUCT((DVHC=AK$5)*(namkh=$D$1)*(INDEX(NC_giam,,HLOOKUP($C61,COLMadat,2,0))))</f>
        <v>0</v>
      </c>
      <c r="AL61" s="678">
        <f>'CH01'!AM62+SUMPRODUCT((DVHC=AL$5)*(madatNC=$C61)*(namkh=$D$1)*(Dientich_NC))-SUMPRODUCT((DVHC=AL$5)*(namkh=$D$1)*(INDEX(NC_giam,,HLOOKUP($C61,COLMadat,2,0))))</f>
        <v>0</v>
      </c>
      <c r="AM61" s="678">
        <f>'CH01'!AN62+SUMPRODUCT((DVHC=AM$5)*(madatNC=$C61)*(namkh=$D$1)*(Dientich_NC))-SUMPRODUCT((DVHC=AM$5)*(namkh=$D$1)*(INDEX(NC_giam,,HLOOKUP($C61,COLMadat,2,0))))</f>
        <v>0</v>
      </c>
      <c r="AN61" s="678">
        <f>'CH01'!AO62+SUMPRODUCT((DVHC=AN$5)*(madatNC=$C61)*(namkh=$D$1)*(Dientich_NC))-SUMPRODUCT((DVHC=AN$5)*(namkh=$D$1)*(INDEX(NC_giam,,HLOOKUP($C61,COLMadat,2,0))))</f>
        <v>0</v>
      </c>
      <c r="AO61" s="32"/>
    </row>
    <row r="62" spans="1:41" ht="37.5">
      <c r="A62" s="676" t="str">
        <f>'CH01'!A63</f>
        <v>2.12.1</v>
      </c>
      <c r="B62" s="676" t="str">
        <f>'CH01'!B63</f>
        <v>Đất có mặt nước chuyên dùng dạng ao, hồ, đầm, phá</v>
      </c>
      <c r="C62" s="677" t="str">
        <f>'CH01'!C63</f>
        <v>MNC</v>
      </c>
      <c r="D62" s="678">
        <f t="shared" ref="D62:D69" si="13">SUM(E62:AN62)</f>
        <v>1.1000000000000001</v>
      </c>
      <c r="E62" s="678">
        <f>SUMIFS('NhuCau (THU HỒI)'!$BF$4:$BF$603,'NhuCau (THU HỒI)'!$I$4:$I$603,'CH19'!E$5,'NhuCau (THU HỒI)'!$C$4:$C$603,"X")</f>
        <v>0</v>
      </c>
      <c r="F62" s="678">
        <f>SUMIFS('NhuCau (THU HỒI)'!$BF$4:$BF$603,'NhuCau (THU HỒI)'!$I$4:$I$603,'CH19'!F$5,'NhuCau (THU HỒI)'!$C$4:$C$603,"X")</f>
        <v>0</v>
      </c>
      <c r="G62" s="678">
        <f>SUMIFS('NhuCau (THU HỒI)'!$BF$4:$BF$603,'NhuCau (THU HỒI)'!$I$4:$I$603,'CH19'!G$5,'NhuCau (THU HỒI)'!$C$4:$C$603,"X")</f>
        <v>0</v>
      </c>
      <c r="H62" s="678">
        <f>SUMIFS('NhuCau (THU HỒI)'!$BF$4:$BF$603,'NhuCau (THU HỒI)'!$I$4:$I$603,'CH19'!H$5,'NhuCau (THU HỒI)'!$C$4:$C$603,"X")</f>
        <v>0</v>
      </c>
      <c r="I62" s="678">
        <f>SUMIFS('NhuCau (THU HỒI)'!$BF$4:$BF$603,'NhuCau (THU HỒI)'!$I$4:$I$603,'CH19'!I$5,'NhuCau (THU HỒI)'!$C$4:$C$603,"X")</f>
        <v>0</v>
      </c>
      <c r="J62" s="678">
        <f>SUMIFS('NhuCau (THU HỒI)'!$BF$4:$BF$603,'NhuCau (THU HỒI)'!$I$4:$I$603,'CH19'!J$5,'NhuCau (THU HỒI)'!$C$4:$C$603,"X")</f>
        <v>0</v>
      </c>
      <c r="K62" s="678">
        <f>SUMIFS('NhuCau (THU HỒI)'!$BF$4:$BF$603,'NhuCau (THU HỒI)'!$I$4:$I$603,'CH19'!K$5,'NhuCau (THU HỒI)'!$C$4:$C$603,"X")</f>
        <v>0</v>
      </c>
      <c r="L62" s="678">
        <f>SUMIFS('NhuCau (THU HỒI)'!$BF$4:$BF$603,'NhuCau (THU HỒI)'!$I$4:$I$603,'CH19'!L$5,'NhuCau (THU HỒI)'!$C$4:$C$603,"X")</f>
        <v>0</v>
      </c>
      <c r="M62" s="678">
        <f>SUMIFS('NhuCau (THU HỒI)'!$BF$4:$BF$603,'NhuCau (THU HỒI)'!$I$4:$I$603,'CH19'!M$5,'NhuCau (THU HỒI)'!$C$4:$C$603,"X")</f>
        <v>0</v>
      </c>
      <c r="N62" s="678">
        <f>SUMIFS('NhuCau (THU HỒI)'!$BF$4:$BF$603,'NhuCau (THU HỒI)'!$I$4:$I$603,'CH19'!N$5,'NhuCau (THU HỒI)'!$C$4:$C$603,"X")</f>
        <v>0</v>
      </c>
      <c r="O62" s="678">
        <f>SUMIFS('NhuCau (THU HỒI)'!$BF$4:$BF$603,'NhuCau (THU HỒI)'!$I$4:$I$603,'CH19'!O$5,'NhuCau (THU HỒI)'!$C$4:$C$603,"X")</f>
        <v>0</v>
      </c>
      <c r="P62" s="678">
        <f>SUMIFS('NhuCau (THU HỒI)'!$BF$4:$BF$603,'NhuCau (THU HỒI)'!$I$4:$I$603,'CH19'!P$5,'NhuCau (THU HỒI)'!$C$4:$C$603,"X")</f>
        <v>0</v>
      </c>
      <c r="Q62" s="678">
        <f>SUMIFS('NhuCau (THU HỒI)'!$BF$4:$BF$603,'NhuCau (THU HỒI)'!$I$4:$I$603,'CH19'!Q$5,'NhuCau (THU HỒI)'!$C$4:$C$603,"X")</f>
        <v>0</v>
      </c>
      <c r="R62" s="678">
        <f>SUMIFS('NhuCau (THU HỒI)'!$BF$4:$BF$603,'NhuCau (THU HỒI)'!$I$4:$I$603,'CH19'!R$5,'NhuCau (THU HỒI)'!$C$4:$C$603,"X")</f>
        <v>0</v>
      </c>
      <c r="S62" s="678">
        <f>SUMIFS('NhuCau (THU HỒI)'!$BF$4:$BF$603,'NhuCau (THU HỒI)'!$I$4:$I$603,'CH19'!S$5,'NhuCau (THU HỒI)'!$C$4:$C$603,"X")</f>
        <v>1.1000000000000001</v>
      </c>
      <c r="T62" s="678">
        <f>SUMIFS('NhuCau (THU HỒI)'!$BF$4:$BF$603,'NhuCau (THU HỒI)'!$I$4:$I$603,'CH19'!T$5,'NhuCau (THU HỒI)'!$C$4:$C$603,"X")</f>
        <v>0</v>
      </c>
      <c r="U62" s="678">
        <f>'CH01'!V63+SUMPRODUCT((DVHC=U$5)*(madatNC=$C62)*(namkh=$D$1)*(Dientich_NC))-SUMPRODUCT((DVHC=U$5)*(namkh=$D$1)*(INDEX(NC_giam,,HLOOKUP($C62,COLMadat,2,0))))</f>
        <v>0</v>
      </c>
      <c r="V62" s="678">
        <f>'CH01'!W63+SUMPRODUCT((DVHC=V$5)*(madatNC=$C62)*(namkh=$D$1)*(Dientich_NC))-SUMPRODUCT((DVHC=V$5)*(namkh=$D$1)*(INDEX(NC_giam,,HLOOKUP($C62,COLMadat,2,0))))</f>
        <v>0</v>
      </c>
      <c r="W62" s="678">
        <f>'CH01'!X63+SUMPRODUCT((DVHC=W$5)*(madatNC=$C62)*(namkh=$D$1)*(Dientich_NC))-SUMPRODUCT((DVHC=W$5)*(namkh=$D$1)*(INDEX(NC_giam,,HLOOKUP($C62,COLMadat,2,0))))</f>
        <v>0</v>
      </c>
      <c r="X62" s="678">
        <f>'CH01'!Y63+SUMPRODUCT((DVHC=X$5)*(madatNC=$C62)*(namkh=$D$1)*(Dientich_NC))-SUMPRODUCT((DVHC=X$5)*(namkh=$D$1)*(INDEX(NC_giam,,HLOOKUP($C62,COLMadat,2,0))))</f>
        <v>0</v>
      </c>
      <c r="Y62" s="678">
        <f>'CH01'!Z63+SUMPRODUCT((DVHC=Y$5)*(madatNC=$C62)*(namkh=$D$1)*(Dientich_NC))-SUMPRODUCT((DVHC=Y$5)*(namkh=$D$1)*(INDEX(NC_giam,,HLOOKUP($C62,COLMadat,2,0))))</f>
        <v>0</v>
      </c>
      <c r="Z62" s="678">
        <f>'CH01'!AA63+SUMPRODUCT((DVHC=Z$5)*(madatNC=$C62)*(namkh=$D$1)*(Dientich_NC))-SUMPRODUCT((DVHC=Z$5)*(namkh=$D$1)*(INDEX(NC_giam,,HLOOKUP($C62,COLMadat,2,0))))</f>
        <v>0</v>
      </c>
      <c r="AA62" s="678">
        <f>'CH01'!AB63+SUMPRODUCT((DVHC=AA$5)*(madatNC=$C62)*(namkh=$D$1)*(Dientich_NC))-SUMPRODUCT((DVHC=AA$5)*(namkh=$D$1)*(INDEX(NC_giam,,HLOOKUP($C62,COLMadat,2,0))))</f>
        <v>0</v>
      </c>
      <c r="AB62" s="678">
        <f>'CH01'!AC63+SUMPRODUCT((DVHC=AB$5)*(madatNC=$C62)*(namkh=$D$1)*(Dientich_NC))-SUMPRODUCT((DVHC=AB$5)*(namkh=$D$1)*(INDEX(NC_giam,,HLOOKUP($C62,COLMadat,2,0))))</f>
        <v>0</v>
      </c>
      <c r="AC62" s="678">
        <f>'CH01'!AD63+SUMPRODUCT((DVHC=AC$5)*(madatNC=$C62)*(namkh=$D$1)*(Dientich_NC))-SUMPRODUCT((DVHC=AC$5)*(namkh=$D$1)*(INDEX(NC_giam,,HLOOKUP($C62,COLMadat,2,0))))</f>
        <v>0</v>
      </c>
      <c r="AD62" s="678">
        <f>'CH01'!AE63+SUMPRODUCT((DVHC=AD$5)*(madatNC=$C62)*(namkh=$D$1)*(Dientich_NC))-SUMPRODUCT((DVHC=AD$5)*(namkh=$D$1)*(INDEX(NC_giam,,HLOOKUP($C62,COLMadat,2,0))))</f>
        <v>0</v>
      </c>
      <c r="AE62" s="678">
        <f>'CH01'!AF63+SUMPRODUCT((DVHC=AE$5)*(madatNC=$C62)*(namkh=$D$1)*(Dientich_NC))-SUMPRODUCT((DVHC=AE$5)*(namkh=$D$1)*(INDEX(NC_giam,,HLOOKUP($C62,COLMadat,2,0))))</f>
        <v>0</v>
      </c>
      <c r="AF62" s="678">
        <f>'CH01'!AG63+SUMPRODUCT((DVHC=AF$5)*(madatNC=$C62)*(namkh=$D$1)*(Dientich_NC))-SUMPRODUCT((DVHC=AF$5)*(namkh=$D$1)*(INDEX(NC_giam,,HLOOKUP($C62,COLMadat,2,0))))</f>
        <v>0</v>
      </c>
      <c r="AG62" s="678">
        <f>'CH01'!AH63+SUMPRODUCT((DVHC=AG$5)*(madatNC=$C62)*(namkh=$D$1)*(Dientich_NC))-SUMPRODUCT((DVHC=AG$5)*(namkh=$D$1)*(INDEX(NC_giam,,HLOOKUP($C62,COLMadat,2,0))))</f>
        <v>0</v>
      </c>
      <c r="AH62" s="678">
        <f>'CH01'!AI63+SUMPRODUCT((DVHC=AH$5)*(madatNC=$C62)*(namkh=$D$1)*(Dientich_NC))-SUMPRODUCT((DVHC=AH$5)*(namkh=$D$1)*(INDEX(NC_giam,,HLOOKUP($C62,COLMadat,2,0))))</f>
        <v>0</v>
      </c>
      <c r="AI62" s="678">
        <f>'CH01'!AJ63+SUMPRODUCT((DVHC=AI$5)*(madatNC=$C62)*(namkh=$D$1)*(Dientich_NC))-SUMPRODUCT((DVHC=AI$5)*(namkh=$D$1)*(INDEX(NC_giam,,HLOOKUP($C62,COLMadat,2,0))))</f>
        <v>0</v>
      </c>
      <c r="AJ62" s="678">
        <f>'CH01'!AK63+SUMPRODUCT((DVHC=AJ$5)*(madatNC=$C62)*(namkh=$D$1)*(Dientich_NC))-SUMPRODUCT((DVHC=AJ$5)*(namkh=$D$1)*(INDEX(NC_giam,,HLOOKUP($C62,COLMadat,2,0))))</f>
        <v>0</v>
      </c>
      <c r="AK62" s="678">
        <f>'CH01'!AL63+SUMPRODUCT((DVHC=AK$5)*(madatNC=$C62)*(namkh=$D$1)*(Dientich_NC))-SUMPRODUCT((DVHC=AK$5)*(namkh=$D$1)*(INDEX(NC_giam,,HLOOKUP($C62,COLMadat,2,0))))</f>
        <v>0</v>
      </c>
      <c r="AL62" s="678">
        <f>'CH01'!AM63+SUMPRODUCT((DVHC=AL$5)*(madatNC=$C62)*(namkh=$D$1)*(Dientich_NC))-SUMPRODUCT((DVHC=AL$5)*(namkh=$D$1)*(INDEX(NC_giam,,HLOOKUP($C62,COLMadat,2,0))))</f>
        <v>0</v>
      </c>
      <c r="AM62" s="678">
        <f>'CH01'!AN63+SUMPRODUCT((DVHC=AM$5)*(madatNC=$C62)*(namkh=$D$1)*(Dientich_NC))-SUMPRODUCT((DVHC=AM$5)*(namkh=$D$1)*(INDEX(NC_giam,,HLOOKUP($C62,COLMadat,2,0))))</f>
        <v>0</v>
      </c>
      <c r="AN62" s="678">
        <f>'CH01'!AO63+SUMPRODUCT((DVHC=AN$5)*(madatNC=$C62)*(namkh=$D$1)*(Dientich_NC))-SUMPRODUCT((DVHC=AN$5)*(namkh=$D$1)*(INDEX(NC_giam,,HLOOKUP($C62,COLMadat,2,0))))</f>
        <v>0</v>
      </c>
      <c r="AO62" s="32"/>
    </row>
    <row r="63" spans="1:41" ht="37.5">
      <c r="A63" s="676" t="str">
        <f>'CH01'!A64</f>
        <v>2.12.2</v>
      </c>
      <c r="B63" s="676" t="str">
        <f>'CH01'!B64</f>
        <v>Đất có mặt nước dạng sông, ngòi, kênh, rạch, suối</v>
      </c>
      <c r="C63" s="677" t="str">
        <f>'CH01'!C64</f>
        <v>SON</v>
      </c>
      <c r="D63" s="678">
        <f t="shared" si="13"/>
        <v>0.2</v>
      </c>
      <c r="E63" s="678">
        <f>SUMIFS('NhuCau (THU HỒI)'!$BG$4:$BG$603,'NhuCau (THU HỒI)'!$I$4:$I$603,'CH19'!E$5,'NhuCau (THU HỒI)'!$C$4:$C$603,"X")</f>
        <v>0.2</v>
      </c>
      <c r="F63" s="678">
        <f>SUMIFS('NhuCau (THU HỒI)'!$BG$4:$BG$603,'NhuCau (THU HỒI)'!$I$4:$I$603,'CH19'!F$5,'NhuCau (THU HỒI)'!$C$4:$C$603,"X")</f>
        <v>0</v>
      </c>
      <c r="G63" s="678">
        <f>SUMIFS('NhuCau (THU HỒI)'!$BG$4:$BG$603,'NhuCau (THU HỒI)'!$I$4:$I$603,'CH19'!G$5,'NhuCau (THU HỒI)'!$C$4:$C$603,"X")</f>
        <v>0</v>
      </c>
      <c r="H63" s="678">
        <f>SUMIFS('NhuCau (THU HỒI)'!$BG$4:$BG$603,'NhuCau (THU HỒI)'!$I$4:$I$603,'CH19'!H$5,'NhuCau (THU HỒI)'!$C$4:$C$603,"X")</f>
        <v>0</v>
      </c>
      <c r="I63" s="678">
        <f>SUMIFS('NhuCau (THU HỒI)'!$BG$4:$BG$603,'NhuCau (THU HỒI)'!$I$4:$I$603,'CH19'!I$5,'NhuCau (THU HỒI)'!$C$4:$C$603,"X")</f>
        <v>0</v>
      </c>
      <c r="J63" s="678">
        <f>SUMIFS('NhuCau (THU HỒI)'!$BG$4:$BG$603,'NhuCau (THU HỒI)'!$I$4:$I$603,'CH19'!J$5,'NhuCau (THU HỒI)'!$C$4:$C$603,"X")</f>
        <v>0</v>
      </c>
      <c r="K63" s="678">
        <f>SUMIFS('NhuCau (THU HỒI)'!$BG$4:$BG$603,'NhuCau (THU HỒI)'!$I$4:$I$603,'CH19'!K$5,'NhuCau (THU HỒI)'!$C$4:$C$603,"X")</f>
        <v>0</v>
      </c>
      <c r="L63" s="678">
        <f>SUMIFS('NhuCau (THU HỒI)'!$BG$4:$BG$603,'NhuCau (THU HỒI)'!$I$4:$I$603,'CH19'!L$5,'NhuCau (THU HỒI)'!$C$4:$C$603,"X")</f>
        <v>0</v>
      </c>
      <c r="M63" s="678">
        <f>SUMIFS('NhuCau (THU HỒI)'!$BG$4:$BG$603,'NhuCau (THU HỒI)'!$I$4:$I$603,'CH19'!M$5,'NhuCau (THU HỒI)'!$C$4:$C$603,"X")</f>
        <v>0</v>
      </c>
      <c r="N63" s="678">
        <f>SUMIFS('NhuCau (THU HỒI)'!$BG$4:$BG$603,'NhuCau (THU HỒI)'!$I$4:$I$603,'CH19'!N$5,'NhuCau (THU HỒI)'!$C$4:$C$603,"X")</f>
        <v>0</v>
      </c>
      <c r="O63" s="678">
        <f>SUMIFS('NhuCau (THU HỒI)'!$BG$4:$BG$603,'NhuCau (THU HỒI)'!$I$4:$I$603,'CH19'!O$5,'NhuCau (THU HỒI)'!$C$4:$C$603,"X")</f>
        <v>0</v>
      </c>
      <c r="P63" s="678">
        <f>SUMIFS('NhuCau (THU HỒI)'!$BG$4:$BG$603,'NhuCau (THU HỒI)'!$I$4:$I$603,'CH19'!P$5,'NhuCau (THU HỒI)'!$C$4:$C$603,"X")</f>
        <v>0</v>
      </c>
      <c r="Q63" s="678">
        <f>SUMIFS('NhuCau (THU HỒI)'!$BG$4:$BG$603,'NhuCau (THU HỒI)'!$I$4:$I$603,'CH19'!Q$5,'NhuCau (THU HỒI)'!$C$4:$C$603,"X")</f>
        <v>0</v>
      </c>
      <c r="R63" s="678">
        <f>SUMIFS('NhuCau (THU HỒI)'!$BG$4:$BG$603,'NhuCau (THU HỒI)'!$I$4:$I$603,'CH19'!R$5,'NhuCau (THU HỒI)'!$C$4:$C$603,"X")</f>
        <v>0</v>
      </c>
      <c r="S63" s="678">
        <f>SUMIFS('NhuCau (THU HỒI)'!$BG$4:$BG$603,'NhuCau (THU HỒI)'!$I$4:$I$603,'CH19'!S$5,'NhuCau (THU HỒI)'!$C$4:$C$603,"X")</f>
        <v>0</v>
      </c>
      <c r="T63" s="678">
        <f>SUMIFS('NhuCau (THU HỒI)'!$BG$4:$BG$603,'NhuCau (THU HỒI)'!$I$4:$I$603,'CH19'!T$5,'NhuCau (THU HỒI)'!$C$4:$C$603,"X")</f>
        <v>0</v>
      </c>
      <c r="U63" s="678">
        <f>'CH01'!V64+SUMPRODUCT((DVHC=U$5)*(madatNC=$C63)*(namkh=$D$1)*(Dientich_NC))-SUMPRODUCT((DVHC=U$5)*(namkh=$D$1)*(INDEX(NC_giam,,HLOOKUP($C63,COLMadat,2,0))))</f>
        <v>0</v>
      </c>
      <c r="V63" s="678">
        <f>'CH01'!W64+SUMPRODUCT((DVHC=V$5)*(madatNC=$C63)*(namkh=$D$1)*(Dientich_NC))-SUMPRODUCT((DVHC=V$5)*(namkh=$D$1)*(INDEX(NC_giam,,HLOOKUP($C63,COLMadat,2,0))))</f>
        <v>0</v>
      </c>
      <c r="W63" s="678">
        <f>'CH01'!X64+SUMPRODUCT((DVHC=W$5)*(madatNC=$C63)*(namkh=$D$1)*(Dientich_NC))-SUMPRODUCT((DVHC=W$5)*(namkh=$D$1)*(INDEX(NC_giam,,HLOOKUP($C63,COLMadat,2,0))))</f>
        <v>0</v>
      </c>
      <c r="X63" s="678">
        <f>'CH01'!Y64+SUMPRODUCT((DVHC=X$5)*(madatNC=$C63)*(namkh=$D$1)*(Dientich_NC))-SUMPRODUCT((DVHC=X$5)*(namkh=$D$1)*(INDEX(NC_giam,,HLOOKUP($C63,COLMadat,2,0))))</f>
        <v>0</v>
      </c>
      <c r="Y63" s="678">
        <f>'CH01'!Z64+SUMPRODUCT((DVHC=Y$5)*(madatNC=$C63)*(namkh=$D$1)*(Dientich_NC))-SUMPRODUCT((DVHC=Y$5)*(namkh=$D$1)*(INDEX(NC_giam,,HLOOKUP($C63,COLMadat,2,0))))</f>
        <v>0</v>
      </c>
      <c r="Z63" s="678">
        <f>'CH01'!AA64+SUMPRODUCT((DVHC=Z$5)*(madatNC=$C63)*(namkh=$D$1)*(Dientich_NC))-SUMPRODUCT((DVHC=Z$5)*(namkh=$D$1)*(INDEX(NC_giam,,HLOOKUP($C63,COLMadat,2,0))))</f>
        <v>0</v>
      </c>
      <c r="AA63" s="678">
        <f>'CH01'!AB64+SUMPRODUCT((DVHC=AA$5)*(madatNC=$C63)*(namkh=$D$1)*(Dientich_NC))-SUMPRODUCT((DVHC=AA$5)*(namkh=$D$1)*(INDEX(NC_giam,,HLOOKUP($C63,COLMadat,2,0))))</f>
        <v>0</v>
      </c>
      <c r="AB63" s="678">
        <f>'CH01'!AC64+SUMPRODUCT((DVHC=AB$5)*(madatNC=$C63)*(namkh=$D$1)*(Dientich_NC))-SUMPRODUCT((DVHC=AB$5)*(namkh=$D$1)*(INDEX(NC_giam,,HLOOKUP($C63,COLMadat,2,0))))</f>
        <v>0</v>
      </c>
      <c r="AC63" s="678">
        <f>'CH01'!AD64+SUMPRODUCT((DVHC=AC$5)*(madatNC=$C63)*(namkh=$D$1)*(Dientich_NC))-SUMPRODUCT((DVHC=AC$5)*(namkh=$D$1)*(INDEX(NC_giam,,HLOOKUP($C63,COLMadat,2,0))))</f>
        <v>0</v>
      </c>
      <c r="AD63" s="678">
        <f>'CH01'!AE64+SUMPRODUCT((DVHC=AD$5)*(madatNC=$C63)*(namkh=$D$1)*(Dientich_NC))-SUMPRODUCT((DVHC=AD$5)*(namkh=$D$1)*(INDEX(NC_giam,,HLOOKUP($C63,COLMadat,2,0))))</f>
        <v>0</v>
      </c>
      <c r="AE63" s="678">
        <f>'CH01'!AF64+SUMPRODUCT((DVHC=AE$5)*(madatNC=$C63)*(namkh=$D$1)*(Dientich_NC))-SUMPRODUCT((DVHC=AE$5)*(namkh=$D$1)*(INDEX(NC_giam,,HLOOKUP($C63,COLMadat,2,0))))</f>
        <v>0</v>
      </c>
      <c r="AF63" s="678">
        <f>'CH01'!AG64+SUMPRODUCT((DVHC=AF$5)*(madatNC=$C63)*(namkh=$D$1)*(Dientich_NC))-SUMPRODUCT((DVHC=AF$5)*(namkh=$D$1)*(INDEX(NC_giam,,HLOOKUP($C63,COLMadat,2,0))))</f>
        <v>0</v>
      </c>
      <c r="AG63" s="678">
        <f>'CH01'!AH64+SUMPRODUCT((DVHC=AG$5)*(madatNC=$C63)*(namkh=$D$1)*(Dientich_NC))-SUMPRODUCT((DVHC=AG$5)*(namkh=$D$1)*(INDEX(NC_giam,,HLOOKUP($C63,COLMadat,2,0))))</f>
        <v>0</v>
      </c>
      <c r="AH63" s="678">
        <f>'CH01'!AI64+SUMPRODUCT((DVHC=AH$5)*(madatNC=$C63)*(namkh=$D$1)*(Dientich_NC))-SUMPRODUCT((DVHC=AH$5)*(namkh=$D$1)*(INDEX(NC_giam,,HLOOKUP($C63,COLMadat,2,0))))</f>
        <v>0</v>
      </c>
      <c r="AI63" s="678">
        <f>'CH01'!AJ64+SUMPRODUCT((DVHC=AI$5)*(madatNC=$C63)*(namkh=$D$1)*(Dientich_NC))-SUMPRODUCT((DVHC=AI$5)*(namkh=$D$1)*(INDEX(NC_giam,,HLOOKUP($C63,COLMadat,2,0))))</f>
        <v>0</v>
      </c>
      <c r="AJ63" s="678">
        <f>'CH01'!AK64+SUMPRODUCT((DVHC=AJ$5)*(madatNC=$C63)*(namkh=$D$1)*(Dientich_NC))-SUMPRODUCT((DVHC=AJ$5)*(namkh=$D$1)*(INDEX(NC_giam,,HLOOKUP($C63,COLMadat,2,0))))</f>
        <v>0</v>
      </c>
      <c r="AK63" s="678">
        <f>'CH01'!AL64+SUMPRODUCT((DVHC=AK$5)*(madatNC=$C63)*(namkh=$D$1)*(Dientich_NC))-SUMPRODUCT((DVHC=AK$5)*(namkh=$D$1)*(INDEX(NC_giam,,HLOOKUP($C63,COLMadat,2,0))))</f>
        <v>0</v>
      </c>
      <c r="AL63" s="678">
        <f>'CH01'!AM64+SUMPRODUCT((DVHC=AL$5)*(madatNC=$C63)*(namkh=$D$1)*(Dientich_NC))-SUMPRODUCT((DVHC=AL$5)*(namkh=$D$1)*(INDEX(NC_giam,,HLOOKUP($C63,COLMadat,2,0))))</f>
        <v>0</v>
      </c>
      <c r="AM63" s="678">
        <f>'CH01'!AN64+SUMPRODUCT((DVHC=AM$5)*(madatNC=$C63)*(namkh=$D$1)*(Dientich_NC))-SUMPRODUCT((DVHC=AM$5)*(namkh=$D$1)*(INDEX(NC_giam,,HLOOKUP($C63,COLMadat,2,0))))</f>
        <v>0</v>
      </c>
      <c r="AN63" s="678">
        <f>'CH01'!AO64+SUMPRODUCT((DVHC=AN$5)*(madatNC=$C63)*(namkh=$D$1)*(Dientich_NC))-SUMPRODUCT((DVHC=AN$5)*(namkh=$D$1)*(INDEX(NC_giam,,HLOOKUP($C63,COLMadat,2,0))))</f>
        <v>0</v>
      </c>
      <c r="AO63" s="32"/>
    </row>
    <row r="64" spans="1:41">
      <c r="A64" s="676" t="str">
        <f>'CH01'!A65</f>
        <v>2.13</v>
      </c>
      <c r="B64" s="676" t="str">
        <f>'CH01'!B65</f>
        <v>Đất phi nông nghiệp khác</v>
      </c>
      <c r="C64" s="677" t="str">
        <f>'CH01'!C65</f>
        <v>PNK</v>
      </c>
      <c r="D64" s="678">
        <f t="shared" si="13"/>
        <v>0</v>
      </c>
      <c r="E64" s="678"/>
      <c r="F64" s="678"/>
      <c r="G64" s="678"/>
      <c r="H64" s="678"/>
      <c r="I64" s="678"/>
      <c r="J64" s="678"/>
      <c r="K64" s="678"/>
      <c r="L64" s="678"/>
      <c r="M64" s="678"/>
      <c r="N64" s="678"/>
      <c r="O64" s="678"/>
      <c r="P64" s="678"/>
      <c r="Q64" s="678"/>
      <c r="R64" s="678"/>
      <c r="S64" s="678"/>
      <c r="T64" s="678"/>
      <c r="U64" s="678">
        <f>'CH01'!V65+SUMPRODUCT((DVHC=U$5)*(madatNC=$C64)*(namkh=$D$1)*(Dientich_NC))-SUMPRODUCT((DVHC=U$5)*(namkh=$D$1)*(INDEX(NC_giam,,HLOOKUP($C64,COLMadat,2,0))))</f>
        <v>0</v>
      </c>
      <c r="V64" s="678">
        <f>'CH01'!W65+SUMPRODUCT((DVHC=V$5)*(madatNC=$C64)*(namkh=$D$1)*(Dientich_NC))-SUMPRODUCT((DVHC=V$5)*(namkh=$D$1)*(INDEX(NC_giam,,HLOOKUP($C64,COLMadat,2,0))))</f>
        <v>0</v>
      </c>
      <c r="W64" s="678">
        <f>'CH01'!X65+SUMPRODUCT((DVHC=W$5)*(madatNC=$C64)*(namkh=$D$1)*(Dientich_NC))-SUMPRODUCT((DVHC=W$5)*(namkh=$D$1)*(INDEX(NC_giam,,HLOOKUP($C64,COLMadat,2,0))))</f>
        <v>0</v>
      </c>
      <c r="X64" s="678">
        <f>'CH01'!Y65+SUMPRODUCT((DVHC=X$5)*(madatNC=$C64)*(namkh=$D$1)*(Dientich_NC))-SUMPRODUCT((DVHC=X$5)*(namkh=$D$1)*(INDEX(NC_giam,,HLOOKUP($C64,COLMadat,2,0))))</f>
        <v>0</v>
      </c>
      <c r="Y64" s="678">
        <f>'CH01'!Z65+SUMPRODUCT((DVHC=Y$5)*(madatNC=$C64)*(namkh=$D$1)*(Dientich_NC))-SUMPRODUCT((DVHC=Y$5)*(namkh=$D$1)*(INDEX(NC_giam,,HLOOKUP($C64,COLMadat,2,0))))</f>
        <v>0</v>
      </c>
      <c r="Z64" s="678">
        <f>'CH01'!AA65+SUMPRODUCT((DVHC=Z$5)*(madatNC=$C64)*(namkh=$D$1)*(Dientich_NC))-SUMPRODUCT((DVHC=Z$5)*(namkh=$D$1)*(INDEX(NC_giam,,HLOOKUP($C64,COLMadat,2,0))))</f>
        <v>0</v>
      </c>
      <c r="AA64" s="678">
        <f>'CH01'!AB65+SUMPRODUCT((DVHC=AA$5)*(madatNC=$C64)*(namkh=$D$1)*(Dientich_NC))-SUMPRODUCT((DVHC=AA$5)*(namkh=$D$1)*(INDEX(NC_giam,,HLOOKUP($C64,COLMadat,2,0))))</f>
        <v>0</v>
      </c>
      <c r="AB64" s="678">
        <f>'CH01'!AC65+SUMPRODUCT((DVHC=AB$5)*(madatNC=$C64)*(namkh=$D$1)*(Dientich_NC))-SUMPRODUCT((DVHC=AB$5)*(namkh=$D$1)*(INDEX(NC_giam,,HLOOKUP($C64,COLMadat,2,0))))</f>
        <v>0</v>
      </c>
      <c r="AC64" s="678">
        <f>'CH01'!AD65+SUMPRODUCT((DVHC=AC$5)*(madatNC=$C64)*(namkh=$D$1)*(Dientich_NC))-SUMPRODUCT((DVHC=AC$5)*(namkh=$D$1)*(INDEX(NC_giam,,HLOOKUP($C64,COLMadat,2,0))))</f>
        <v>0</v>
      </c>
      <c r="AD64" s="678">
        <f>'CH01'!AE65+SUMPRODUCT((DVHC=AD$5)*(madatNC=$C64)*(namkh=$D$1)*(Dientich_NC))-SUMPRODUCT((DVHC=AD$5)*(namkh=$D$1)*(INDEX(NC_giam,,HLOOKUP($C64,COLMadat,2,0))))</f>
        <v>0</v>
      </c>
      <c r="AE64" s="678">
        <f>'CH01'!AF65+SUMPRODUCT((DVHC=AE$5)*(madatNC=$C64)*(namkh=$D$1)*(Dientich_NC))-SUMPRODUCT((DVHC=AE$5)*(namkh=$D$1)*(INDEX(NC_giam,,HLOOKUP($C64,COLMadat,2,0))))</f>
        <v>0</v>
      </c>
      <c r="AF64" s="678">
        <f>'CH01'!AG65+SUMPRODUCT((DVHC=AF$5)*(madatNC=$C64)*(namkh=$D$1)*(Dientich_NC))-SUMPRODUCT((DVHC=AF$5)*(namkh=$D$1)*(INDEX(NC_giam,,HLOOKUP($C64,COLMadat,2,0))))</f>
        <v>0</v>
      </c>
      <c r="AG64" s="678">
        <f>'CH01'!AH65+SUMPRODUCT((DVHC=AG$5)*(madatNC=$C64)*(namkh=$D$1)*(Dientich_NC))-SUMPRODUCT((DVHC=AG$5)*(namkh=$D$1)*(INDEX(NC_giam,,HLOOKUP($C64,COLMadat,2,0))))</f>
        <v>0</v>
      </c>
      <c r="AH64" s="678">
        <f>'CH01'!AI65+SUMPRODUCT((DVHC=AH$5)*(madatNC=$C64)*(namkh=$D$1)*(Dientich_NC))-SUMPRODUCT((DVHC=AH$5)*(namkh=$D$1)*(INDEX(NC_giam,,HLOOKUP($C64,COLMadat,2,0))))</f>
        <v>0</v>
      </c>
      <c r="AI64" s="678">
        <f>'CH01'!AJ65+SUMPRODUCT((DVHC=AI$5)*(madatNC=$C64)*(namkh=$D$1)*(Dientich_NC))-SUMPRODUCT((DVHC=AI$5)*(namkh=$D$1)*(INDEX(NC_giam,,HLOOKUP($C64,COLMadat,2,0))))</f>
        <v>0</v>
      </c>
      <c r="AJ64" s="678">
        <f>'CH01'!AK65+SUMPRODUCT((DVHC=AJ$5)*(madatNC=$C64)*(namkh=$D$1)*(Dientich_NC))-SUMPRODUCT((DVHC=AJ$5)*(namkh=$D$1)*(INDEX(NC_giam,,HLOOKUP($C64,COLMadat,2,0))))</f>
        <v>0</v>
      </c>
      <c r="AK64" s="678">
        <f>'CH01'!AL65+SUMPRODUCT((DVHC=AK$5)*(madatNC=$C64)*(namkh=$D$1)*(Dientich_NC))-SUMPRODUCT((DVHC=AK$5)*(namkh=$D$1)*(INDEX(NC_giam,,HLOOKUP($C64,COLMadat,2,0))))</f>
        <v>0</v>
      </c>
      <c r="AL64" s="678">
        <f>'CH01'!AM65+SUMPRODUCT((DVHC=AL$5)*(madatNC=$C64)*(namkh=$D$1)*(Dientich_NC))-SUMPRODUCT((DVHC=AL$5)*(namkh=$D$1)*(INDEX(NC_giam,,HLOOKUP($C64,COLMadat,2,0))))</f>
        <v>0</v>
      </c>
      <c r="AM64" s="678">
        <f>'CH01'!AN65+SUMPRODUCT((DVHC=AM$5)*(madatNC=$C64)*(namkh=$D$1)*(Dientich_NC))-SUMPRODUCT((DVHC=AM$5)*(namkh=$D$1)*(INDEX(NC_giam,,HLOOKUP($C64,COLMadat,2,0))))</f>
        <v>0</v>
      </c>
      <c r="AN64" s="678">
        <f>'CH01'!AO65+SUMPRODUCT((DVHC=AN$5)*(madatNC=$C64)*(namkh=$D$1)*(Dientich_NC))-SUMPRODUCT((DVHC=AN$5)*(namkh=$D$1)*(INDEX(NC_giam,,HLOOKUP($C64,COLMadat,2,0))))</f>
        <v>0</v>
      </c>
      <c r="AO64" s="32"/>
    </row>
    <row r="65" spans="1:41" s="12" customFormat="1">
      <c r="A65" s="674">
        <f>'CH01'!A66</f>
        <v>3</v>
      </c>
      <c r="B65" s="674" t="str">
        <f>'CH01'!B66</f>
        <v>Nhóm đất chưa sử dụng</v>
      </c>
      <c r="C65" s="675" t="str">
        <f>'CH01'!C66</f>
        <v>CSD</v>
      </c>
      <c r="D65" s="673">
        <f>SUM(E65:T65)</f>
        <v>0.5</v>
      </c>
      <c r="E65" s="673">
        <f>SUM(E66:E69)</f>
        <v>0</v>
      </c>
      <c r="F65" s="673">
        <f t="shared" ref="F65:T65" si="14">SUM(F66:F69)</f>
        <v>0</v>
      </c>
      <c r="G65" s="673">
        <f t="shared" si="14"/>
        <v>0</v>
      </c>
      <c r="H65" s="673">
        <f t="shared" si="14"/>
        <v>0</v>
      </c>
      <c r="I65" s="673">
        <f t="shared" si="14"/>
        <v>0</v>
      </c>
      <c r="J65" s="673">
        <f t="shared" si="14"/>
        <v>0</v>
      </c>
      <c r="K65" s="673">
        <f t="shared" si="14"/>
        <v>0</v>
      </c>
      <c r="L65" s="673">
        <f t="shared" si="14"/>
        <v>0</v>
      </c>
      <c r="M65" s="673">
        <f t="shared" si="14"/>
        <v>0</v>
      </c>
      <c r="N65" s="673">
        <f t="shared" si="14"/>
        <v>0.5</v>
      </c>
      <c r="O65" s="673">
        <f t="shared" si="14"/>
        <v>0</v>
      </c>
      <c r="P65" s="673">
        <f t="shared" si="14"/>
        <v>0</v>
      </c>
      <c r="Q65" s="673">
        <f t="shared" si="14"/>
        <v>0</v>
      </c>
      <c r="R65" s="673">
        <f t="shared" si="14"/>
        <v>0</v>
      </c>
      <c r="S65" s="673">
        <f t="shared" si="14"/>
        <v>0</v>
      </c>
      <c r="T65" s="673">
        <f t="shared" si="14"/>
        <v>0</v>
      </c>
      <c r="U65" s="673" t="e">
        <f>#REF!+U66+U67+U68+U69</f>
        <v>#REF!</v>
      </c>
      <c r="V65" s="673" t="e">
        <f>#REF!+V66+V67+V68+V69</f>
        <v>#REF!</v>
      </c>
      <c r="W65" s="673" t="e">
        <f>#REF!+W66+W67+W68+W69</f>
        <v>#REF!</v>
      </c>
      <c r="X65" s="673" t="e">
        <f>#REF!+X66+X67+X68+X69</f>
        <v>#REF!</v>
      </c>
      <c r="Y65" s="673" t="e">
        <f>#REF!+Y66+Y67+Y68+Y69</f>
        <v>#REF!</v>
      </c>
      <c r="Z65" s="673" t="e">
        <f>#REF!+Z66+Z67+Z68+Z69</f>
        <v>#REF!</v>
      </c>
      <c r="AA65" s="673" t="e">
        <f>#REF!+AA66+AA67+AA68+AA69</f>
        <v>#REF!</v>
      </c>
      <c r="AB65" s="673" t="e">
        <f>#REF!+AB66+AB67+AB68+AB69</f>
        <v>#REF!</v>
      </c>
      <c r="AC65" s="673" t="e">
        <f>#REF!+AC66+AC67+AC68+AC69</f>
        <v>#REF!</v>
      </c>
      <c r="AD65" s="673" t="e">
        <f>#REF!+AD66+AD67+AD68+AD69</f>
        <v>#REF!</v>
      </c>
      <c r="AE65" s="673" t="e">
        <f>#REF!+AE66+AE67+AE68+AE69</f>
        <v>#REF!</v>
      </c>
      <c r="AF65" s="673" t="e">
        <f>#REF!+AF66+AF67+AF68+AF69</f>
        <v>#REF!</v>
      </c>
      <c r="AG65" s="673" t="e">
        <f>#REF!+AG66+AG67+AG68+AG69</f>
        <v>#REF!</v>
      </c>
      <c r="AH65" s="673" t="e">
        <f>#REF!+AH66+AH67+AH68+AH69</f>
        <v>#REF!</v>
      </c>
      <c r="AI65" s="673" t="e">
        <f>#REF!+AI66+AI67+AI68+AI69</f>
        <v>#REF!</v>
      </c>
      <c r="AJ65" s="673" t="e">
        <f>#REF!+AJ66+AJ67+AJ68+AJ69</f>
        <v>#REF!</v>
      </c>
      <c r="AK65" s="673" t="e">
        <f>#REF!+AK66+AK67+AK68+AK69</f>
        <v>#REF!</v>
      </c>
      <c r="AL65" s="673" t="e">
        <f>#REF!+AL66+AL67+AL68+AL69</f>
        <v>#REF!</v>
      </c>
      <c r="AM65" s="673" t="e">
        <f>#REF!+AM66+AM67+AM68+AM69</f>
        <v>#REF!</v>
      </c>
      <c r="AN65" s="673" t="e">
        <f>#REF!+AN66+AN67+AN68+AN69</f>
        <v>#REF!</v>
      </c>
      <c r="AO65" s="31"/>
    </row>
    <row r="66" spans="1:41">
      <c r="A66" s="676" t="str">
        <f>'CH01'!A67</f>
        <v>3.1</v>
      </c>
      <c r="B66" s="676" t="str">
        <f>'CH01'!B67</f>
        <v>Đất bằng chưa sử dụng</v>
      </c>
      <c r="C66" s="677" t="str">
        <f>'CH01'!C67</f>
        <v>BCS</v>
      </c>
      <c r="D66" s="678">
        <f t="shared" si="13"/>
        <v>0.5</v>
      </c>
      <c r="E66" s="678">
        <f>SUMIFS('NhuCau (THU HỒI)'!$BJ$4:$BJ$603,'NhuCau (THU HỒI)'!$I$4:$I$603,'CH19'!E$5,'NhuCau (THU HỒI)'!$C$4:$C$603,"X")</f>
        <v>0</v>
      </c>
      <c r="F66" s="678">
        <f>SUMIFS('NhuCau (THU HỒI)'!$BJ$4:$BJ$603,'NhuCau (THU HỒI)'!$I$4:$I$603,'CH19'!F$5,'NhuCau (THU HỒI)'!$C$4:$C$603,"X")</f>
        <v>0</v>
      </c>
      <c r="G66" s="678">
        <f>SUMIFS('NhuCau (THU HỒI)'!$BJ$4:$BJ$603,'NhuCau (THU HỒI)'!$I$4:$I$603,'CH19'!G$5,'NhuCau (THU HỒI)'!$C$4:$C$603,"X")</f>
        <v>0</v>
      </c>
      <c r="H66" s="678">
        <f>SUMIFS('NhuCau (THU HỒI)'!$BJ$4:$BJ$603,'NhuCau (THU HỒI)'!$I$4:$I$603,'CH19'!H$5,'NhuCau (THU HỒI)'!$C$4:$C$603,"X")</f>
        <v>0</v>
      </c>
      <c r="I66" s="678">
        <f>SUMIFS('NhuCau (THU HỒI)'!$BJ$4:$BJ$603,'NhuCau (THU HỒI)'!$I$4:$I$603,'CH19'!I$5,'NhuCau (THU HỒI)'!$C$4:$C$603,"X")</f>
        <v>0</v>
      </c>
      <c r="J66" s="678">
        <f>SUMIFS('NhuCau (THU HỒI)'!$BJ$4:$BJ$603,'NhuCau (THU HỒI)'!$I$4:$I$603,'CH19'!J$5,'NhuCau (THU HỒI)'!$C$4:$C$603,"X")</f>
        <v>0</v>
      </c>
      <c r="K66" s="678">
        <f>SUMIFS('NhuCau (THU HỒI)'!$BJ$4:$BJ$603,'NhuCau (THU HỒI)'!$I$4:$I$603,'CH19'!K$5,'NhuCau (THU HỒI)'!$C$4:$C$603,"X")</f>
        <v>0</v>
      </c>
      <c r="L66" s="678">
        <f>SUMIFS('NhuCau (THU HỒI)'!$BJ$4:$BJ$603,'NhuCau (THU HỒI)'!$I$4:$I$603,'CH19'!L$5,'NhuCau (THU HỒI)'!$C$4:$C$603,"X")</f>
        <v>0</v>
      </c>
      <c r="M66" s="678">
        <f>SUMIFS('NhuCau (THU HỒI)'!$BJ$4:$BJ$603,'NhuCau (THU HỒI)'!$I$4:$I$603,'CH19'!M$5,'NhuCau (THU HỒI)'!$C$4:$C$603,"X")</f>
        <v>0</v>
      </c>
      <c r="N66" s="678">
        <f>SUMIFS('NhuCau (THU HỒI)'!$BJ$4:$BJ$603,'NhuCau (THU HỒI)'!$I$4:$I$603,'CH19'!N$5,'NhuCau (THU HỒI)'!$C$4:$C$603,"X")</f>
        <v>0.5</v>
      </c>
      <c r="O66" s="678">
        <f>SUMIFS('NhuCau (THU HỒI)'!$BJ$4:$BJ$603,'NhuCau (THU HỒI)'!$I$4:$I$603,'CH19'!O$5,'NhuCau (THU HỒI)'!$C$4:$C$603,"X")</f>
        <v>0</v>
      </c>
      <c r="P66" s="678">
        <f>SUMIFS('NhuCau (THU HỒI)'!$BJ$4:$BJ$603,'NhuCau (THU HỒI)'!$I$4:$I$603,'CH19'!P$5,'NhuCau (THU HỒI)'!$C$4:$C$603,"X")</f>
        <v>0</v>
      </c>
      <c r="Q66" s="678">
        <f>SUMIFS('NhuCau (THU HỒI)'!$BJ$4:$BJ$603,'NhuCau (THU HỒI)'!$I$4:$I$603,'CH19'!Q$5,'NhuCau (THU HỒI)'!$C$4:$C$603,"X")</f>
        <v>0</v>
      </c>
      <c r="R66" s="678">
        <f>SUMIFS('NhuCau (THU HỒI)'!$BJ$4:$BJ$603,'NhuCau (THU HỒI)'!$I$4:$I$603,'CH19'!R$5,'NhuCau (THU HỒI)'!$C$4:$C$603,"X")</f>
        <v>0</v>
      </c>
      <c r="S66" s="678">
        <f>SUMIFS('NhuCau (THU HỒI)'!$BJ$4:$BJ$603,'NhuCau (THU HỒI)'!$I$4:$I$603,'CH19'!S$5,'NhuCau (THU HỒI)'!$C$4:$C$603,"X")</f>
        <v>0</v>
      </c>
      <c r="T66" s="678">
        <f>SUMIFS('NhuCau (THU HỒI)'!$BJ$4:$BJ$603,'NhuCau (THU HỒI)'!$I$4:$I$603,'CH19'!T$5,'NhuCau (THU HỒI)'!$C$4:$C$603,"X")</f>
        <v>0</v>
      </c>
      <c r="U66" s="678">
        <f>'CH01'!V67+SUMPRODUCT((DVHC=U$5)*(madatNC=$C66)*(namkh=$D$1)*(Dientich_NC))-SUMPRODUCT((DVHC=U$5)*(namkh=$D$1)*(INDEX(NC_giam,,HLOOKUP($C66,COLMadat,2,0))))</f>
        <v>0</v>
      </c>
      <c r="V66" s="678">
        <f>'CH01'!W67+SUMPRODUCT((DVHC=V$5)*(madatNC=$C66)*(namkh=$D$1)*(Dientich_NC))-SUMPRODUCT((DVHC=V$5)*(namkh=$D$1)*(INDEX(NC_giam,,HLOOKUP($C66,COLMadat,2,0))))</f>
        <v>0</v>
      </c>
      <c r="W66" s="678">
        <f>'CH01'!X67+SUMPRODUCT((DVHC=W$5)*(madatNC=$C66)*(namkh=$D$1)*(Dientich_NC))-SUMPRODUCT((DVHC=W$5)*(namkh=$D$1)*(INDEX(NC_giam,,HLOOKUP($C66,COLMadat,2,0))))</f>
        <v>0</v>
      </c>
      <c r="X66" s="678">
        <f>'CH01'!Y67+SUMPRODUCT((DVHC=X$5)*(madatNC=$C66)*(namkh=$D$1)*(Dientich_NC))-SUMPRODUCT((DVHC=X$5)*(namkh=$D$1)*(INDEX(NC_giam,,HLOOKUP($C66,COLMadat,2,0))))</f>
        <v>0</v>
      </c>
      <c r="Y66" s="678">
        <f>'CH01'!Z67+SUMPRODUCT((DVHC=Y$5)*(madatNC=$C66)*(namkh=$D$1)*(Dientich_NC))-SUMPRODUCT((DVHC=Y$5)*(namkh=$D$1)*(INDEX(NC_giam,,HLOOKUP($C66,COLMadat,2,0))))</f>
        <v>0</v>
      </c>
      <c r="Z66" s="678">
        <f>'CH01'!AA67+SUMPRODUCT((DVHC=Z$5)*(madatNC=$C66)*(namkh=$D$1)*(Dientich_NC))-SUMPRODUCT((DVHC=Z$5)*(namkh=$D$1)*(INDEX(NC_giam,,HLOOKUP($C66,COLMadat,2,0))))</f>
        <v>0</v>
      </c>
      <c r="AA66" s="678">
        <f>'CH01'!AB67+SUMPRODUCT((DVHC=AA$5)*(madatNC=$C66)*(namkh=$D$1)*(Dientich_NC))-SUMPRODUCT((DVHC=AA$5)*(namkh=$D$1)*(INDEX(NC_giam,,HLOOKUP($C66,COLMadat,2,0))))</f>
        <v>0</v>
      </c>
      <c r="AB66" s="678">
        <f>'CH01'!AC67+SUMPRODUCT((DVHC=AB$5)*(madatNC=$C66)*(namkh=$D$1)*(Dientich_NC))-SUMPRODUCT((DVHC=AB$5)*(namkh=$D$1)*(INDEX(NC_giam,,HLOOKUP($C66,COLMadat,2,0))))</f>
        <v>0</v>
      </c>
      <c r="AC66" s="678">
        <f>'CH01'!AD67+SUMPRODUCT((DVHC=AC$5)*(madatNC=$C66)*(namkh=$D$1)*(Dientich_NC))-SUMPRODUCT((DVHC=AC$5)*(namkh=$D$1)*(INDEX(NC_giam,,HLOOKUP($C66,COLMadat,2,0))))</f>
        <v>0</v>
      </c>
      <c r="AD66" s="678">
        <f>'CH01'!AE67+SUMPRODUCT((DVHC=AD$5)*(madatNC=$C66)*(namkh=$D$1)*(Dientich_NC))-SUMPRODUCT((DVHC=AD$5)*(namkh=$D$1)*(INDEX(NC_giam,,HLOOKUP($C66,COLMadat,2,0))))</f>
        <v>0</v>
      </c>
      <c r="AE66" s="678">
        <f>'CH01'!AF67+SUMPRODUCT((DVHC=AE$5)*(madatNC=$C66)*(namkh=$D$1)*(Dientich_NC))-SUMPRODUCT((DVHC=AE$5)*(namkh=$D$1)*(INDEX(NC_giam,,HLOOKUP($C66,COLMadat,2,0))))</f>
        <v>0</v>
      </c>
      <c r="AF66" s="678">
        <f>'CH01'!AG67+SUMPRODUCT((DVHC=AF$5)*(madatNC=$C66)*(namkh=$D$1)*(Dientich_NC))-SUMPRODUCT((DVHC=AF$5)*(namkh=$D$1)*(INDEX(NC_giam,,HLOOKUP($C66,COLMadat,2,0))))</f>
        <v>0</v>
      </c>
      <c r="AG66" s="678">
        <f>'CH01'!AH67+SUMPRODUCT((DVHC=AG$5)*(madatNC=$C66)*(namkh=$D$1)*(Dientich_NC))-SUMPRODUCT((DVHC=AG$5)*(namkh=$D$1)*(INDEX(NC_giam,,HLOOKUP($C66,COLMadat,2,0))))</f>
        <v>0</v>
      </c>
      <c r="AH66" s="678">
        <f>'CH01'!AI67+SUMPRODUCT((DVHC=AH$5)*(madatNC=$C66)*(namkh=$D$1)*(Dientich_NC))-SUMPRODUCT((DVHC=AH$5)*(namkh=$D$1)*(INDEX(NC_giam,,HLOOKUP($C66,COLMadat,2,0))))</f>
        <v>0</v>
      </c>
      <c r="AI66" s="678">
        <f>'CH01'!AJ67+SUMPRODUCT((DVHC=AI$5)*(madatNC=$C66)*(namkh=$D$1)*(Dientich_NC))-SUMPRODUCT((DVHC=AI$5)*(namkh=$D$1)*(INDEX(NC_giam,,HLOOKUP($C66,COLMadat,2,0))))</f>
        <v>0</v>
      </c>
      <c r="AJ66" s="678">
        <f>'CH01'!AK67+SUMPRODUCT((DVHC=AJ$5)*(madatNC=$C66)*(namkh=$D$1)*(Dientich_NC))-SUMPRODUCT((DVHC=AJ$5)*(namkh=$D$1)*(INDEX(NC_giam,,HLOOKUP($C66,COLMadat,2,0))))</f>
        <v>0</v>
      </c>
      <c r="AK66" s="678">
        <f>'CH01'!AL67+SUMPRODUCT((DVHC=AK$5)*(madatNC=$C66)*(namkh=$D$1)*(Dientich_NC))-SUMPRODUCT((DVHC=AK$5)*(namkh=$D$1)*(INDEX(NC_giam,,HLOOKUP($C66,COLMadat,2,0))))</f>
        <v>0</v>
      </c>
      <c r="AL66" s="678">
        <f>'CH01'!AM67+SUMPRODUCT((DVHC=AL$5)*(madatNC=$C66)*(namkh=$D$1)*(Dientich_NC))-SUMPRODUCT((DVHC=AL$5)*(namkh=$D$1)*(INDEX(NC_giam,,HLOOKUP($C66,COLMadat,2,0))))</f>
        <v>0</v>
      </c>
      <c r="AM66" s="678">
        <f>'CH01'!AN67+SUMPRODUCT((DVHC=AM$5)*(madatNC=$C66)*(namkh=$D$1)*(Dientich_NC))-SUMPRODUCT((DVHC=AM$5)*(namkh=$D$1)*(INDEX(NC_giam,,HLOOKUP($C66,COLMadat,2,0))))</f>
        <v>0</v>
      </c>
      <c r="AN66" s="678">
        <f>'CH01'!AO67+SUMPRODUCT((DVHC=AN$5)*(madatNC=$C66)*(namkh=$D$1)*(Dientich_NC))-SUMPRODUCT((DVHC=AN$5)*(namkh=$D$1)*(INDEX(NC_giam,,HLOOKUP($C66,COLMadat,2,0))))</f>
        <v>0</v>
      </c>
      <c r="AO66" s="32"/>
    </row>
    <row r="67" spans="1:41">
      <c r="A67" s="676" t="str">
        <f>'CH01'!A68</f>
        <v>3.2</v>
      </c>
      <c r="B67" s="676" t="str">
        <f>'CH01'!B68</f>
        <v>Đất đồi núi chưa sử dụng</v>
      </c>
      <c r="C67" s="677" t="str">
        <f>'CH01'!C68</f>
        <v>DCS</v>
      </c>
      <c r="D67" s="678">
        <f t="shared" si="13"/>
        <v>0</v>
      </c>
      <c r="E67" s="678"/>
      <c r="F67" s="678"/>
      <c r="G67" s="678"/>
      <c r="H67" s="678"/>
      <c r="I67" s="678"/>
      <c r="J67" s="678"/>
      <c r="K67" s="678"/>
      <c r="L67" s="678"/>
      <c r="M67" s="678"/>
      <c r="N67" s="678"/>
      <c r="O67" s="678"/>
      <c r="P67" s="678"/>
      <c r="Q67" s="678"/>
      <c r="R67" s="678"/>
      <c r="S67" s="678"/>
      <c r="T67" s="678"/>
      <c r="U67" s="678">
        <f>'CH01'!V68+SUMPRODUCT((DVHC=U$5)*(madatNC=$C67)*(namkh=$D$1)*(Dientich_NC))-SUMPRODUCT((DVHC=U$5)*(namkh=$D$1)*(INDEX(NC_giam,,HLOOKUP($C67,COLMadat,2,0))))</f>
        <v>0</v>
      </c>
      <c r="V67" s="678">
        <f>'CH01'!W68+SUMPRODUCT((DVHC=V$5)*(madatNC=$C67)*(namkh=$D$1)*(Dientich_NC))-SUMPRODUCT((DVHC=V$5)*(namkh=$D$1)*(INDEX(NC_giam,,HLOOKUP($C67,COLMadat,2,0))))</f>
        <v>0</v>
      </c>
      <c r="W67" s="678">
        <f>'CH01'!X68+SUMPRODUCT((DVHC=W$5)*(madatNC=$C67)*(namkh=$D$1)*(Dientich_NC))-SUMPRODUCT((DVHC=W$5)*(namkh=$D$1)*(INDEX(NC_giam,,HLOOKUP($C67,COLMadat,2,0))))</f>
        <v>0</v>
      </c>
      <c r="X67" s="678">
        <f>'CH01'!Y68+SUMPRODUCT((DVHC=X$5)*(madatNC=$C67)*(namkh=$D$1)*(Dientich_NC))-SUMPRODUCT((DVHC=X$5)*(namkh=$D$1)*(INDEX(NC_giam,,HLOOKUP($C67,COLMadat,2,0))))</f>
        <v>0</v>
      </c>
      <c r="Y67" s="678">
        <f>'CH01'!Z68+SUMPRODUCT((DVHC=Y$5)*(madatNC=$C67)*(namkh=$D$1)*(Dientich_NC))-SUMPRODUCT((DVHC=Y$5)*(namkh=$D$1)*(INDEX(NC_giam,,HLOOKUP($C67,COLMadat,2,0))))</f>
        <v>0</v>
      </c>
      <c r="Z67" s="678">
        <f>'CH01'!AA68+SUMPRODUCT((DVHC=Z$5)*(madatNC=$C67)*(namkh=$D$1)*(Dientich_NC))-SUMPRODUCT((DVHC=Z$5)*(namkh=$D$1)*(INDEX(NC_giam,,HLOOKUP($C67,COLMadat,2,0))))</f>
        <v>0</v>
      </c>
      <c r="AA67" s="678">
        <f>'CH01'!AB68+SUMPRODUCT((DVHC=AA$5)*(madatNC=$C67)*(namkh=$D$1)*(Dientich_NC))-SUMPRODUCT((DVHC=AA$5)*(namkh=$D$1)*(INDEX(NC_giam,,HLOOKUP($C67,COLMadat,2,0))))</f>
        <v>0</v>
      </c>
      <c r="AB67" s="678">
        <f>'CH01'!AC68+SUMPRODUCT((DVHC=AB$5)*(madatNC=$C67)*(namkh=$D$1)*(Dientich_NC))-SUMPRODUCT((DVHC=AB$5)*(namkh=$D$1)*(INDEX(NC_giam,,HLOOKUP($C67,COLMadat,2,0))))</f>
        <v>0</v>
      </c>
      <c r="AC67" s="678">
        <f>'CH01'!AD68+SUMPRODUCT((DVHC=AC$5)*(madatNC=$C67)*(namkh=$D$1)*(Dientich_NC))-SUMPRODUCT((DVHC=AC$5)*(namkh=$D$1)*(INDEX(NC_giam,,HLOOKUP($C67,COLMadat,2,0))))</f>
        <v>0</v>
      </c>
      <c r="AD67" s="678">
        <f>'CH01'!AE68+SUMPRODUCT((DVHC=AD$5)*(madatNC=$C67)*(namkh=$D$1)*(Dientich_NC))-SUMPRODUCT((DVHC=AD$5)*(namkh=$D$1)*(INDEX(NC_giam,,HLOOKUP($C67,COLMadat,2,0))))</f>
        <v>0</v>
      </c>
      <c r="AE67" s="678">
        <f>'CH01'!AF68+SUMPRODUCT((DVHC=AE$5)*(madatNC=$C67)*(namkh=$D$1)*(Dientich_NC))-SUMPRODUCT((DVHC=AE$5)*(namkh=$D$1)*(INDEX(NC_giam,,HLOOKUP($C67,COLMadat,2,0))))</f>
        <v>0</v>
      </c>
      <c r="AF67" s="678">
        <f>'CH01'!AG68+SUMPRODUCT((DVHC=AF$5)*(madatNC=$C67)*(namkh=$D$1)*(Dientich_NC))-SUMPRODUCT((DVHC=AF$5)*(namkh=$D$1)*(INDEX(NC_giam,,HLOOKUP($C67,COLMadat,2,0))))</f>
        <v>0</v>
      </c>
      <c r="AG67" s="678">
        <f>'CH01'!AH68+SUMPRODUCT((DVHC=AG$5)*(madatNC=$C67)*(namkh=$D$1)*(Dientich_NC))-SUMPRODUCT((DVHC=AG$5)*(namkh=$D$1)*(INDEX(NC_giam,,HLOOKUP($C67,COLMadat,2,0))))</f>
        <v>0</v>
      </c>
      <c r="AH67" s="678">
        <f>'CH01'!AI68+SUMPRODUCT((DVHC=AH$5)*(madatNC=$C67)*(namkh=$D$1)*(Dientich_NC))-SUMPRODUCT((DVHC=AH$5)*(namkh=$D$1)*(INDEX(NC_giam,,HLOOKUP($C67,COLMadat,2,0))))</f>
        <v>0</v>
      </c>
      <c r="AI67" s="678">
        <f>'CH01'!AJ68+SUMPRODUCT((DVHC=AI$5)*(madatNC=$C67)*(namkh=$D$1)*(Dientich_NC))-SUMPRODUCT((DVHC=AI$5)*(namkh=$D$1)*(INDEX(NC_giam,,HLOOKUP($C67,COLMadat,2,0))))</f>
        <v>0</v>
      </c>
      <c r="AJ67" s="678">
        <f>'CH01'!AK68+SUMPRODUCT((DVHC=AJ$5)*(madatNC=$C67)*(namkh=$D$1)*(Dientich_NC))-SUMPRODUCT((DVHC=AJ$5)*(namkh=$D$1)*(INDEX(NC_giam,,HLOOKUP($C67,COLMadat,2,0))))</f>
        <v>0</v>
      </c>
      <c r="AK67" s="678">
        <f>'CH01'!AL68+SUMPRODUCT((DVHC=AK$5)*(madatNC=$C67)*(namkh=$D$1)*(Dientich_NC))-SUMPRODUCT((DVHC=AK$5)*(namkh=$D$1)*(INDEX(NC_giam,,HLOOKUP($C67,COLMadat,2,0))))</f>
        <v>0</v>
      </c>
      <c r="AL67" s="678">
        <f>'CH01'!AM68+SUMPRODUCT((DVHC=AL$5)*(madatNC=$C67)*(namkh=$D$1)*(Dientich_NC))-SUMPRODUCT((DVHC=AL$5)*(namkh=$D$1)*(INDEX(NC_giam,,HLOOKUP($C67,COLMadat,2,0))))</f>
        <v>0</v>
      </c>
      <c r="AM67" s="678">
        <f>'CH01'!AN68+SUMPRODUCT((DVHC=AM$5)*(madatNC=$C67)*(namkh=$D$1)*(Dientich_NC))-SUMPRODUCT((DVHC=AM$5)*(namkh=$D$1)*(INDEX(NC_giam,,HLOOKUP($C67,COLMadat,2,0))))</f>
        <v>0</v>
      </c>
      <c r="AN67" s="678">
        <f>'CH01'!AO68+SUMPRODUCT((DVHC=AN$5)*(madatNC=$C67)*(namkh=$D$1)*(Dientich_NC))-SUMPRODUCT((DVHC=AN$5)*(namkh=$D$1)*(INDEX(NC_giam,,HLOOKUP($C67,COLMadat,2,0))))</f>
        <v>0</v>
      </c>
      <c r="AO67" s="32"/>
    </row>
    <row r="68" spans="1:41">
      <c r="A68" s="676" t="str">
        <f>'CH01'!A69</f>
        <v>3.3</v>
      </c>
      <c r="B68" s="676" t="str">
        <f>'CH01'!B69</f>
        <v>Núi đá không có rừng cây</v>
      </c>
      <c r="C68" s="677" t="str">
        <f>'CH01'!C69</f>
        <v>NCS</v>
      </c>
      <c r="D68" s="678">
        <f t="shared" si="13"/>
        <v>0</v>
      </c>
      <c r="E68" s="678"/>
      <c r="F68" s="678"/>
      <c r="G68" s="678"/>
      <c r="H68" s="678"/>
      <c r="I68" s="678"/>
      <c r="J68" s="678"/>
      <c r="K68" s="678"/>
      <c r="L68" s="678"/>
      <c r="M68" s="678"/>
      <c r="N68" s="678"/>
      <c r="O68" s="678"/>
      <c r="P68" s="678"/>
      <c r="Q68" s="678"/>
      <c r="R68" s="678"/>
      <c r="S68" s="678"/>
      <c r="T68" s="678"/>
      <c r="U68" s="678">
        <f>'CH01'!V69+SUMPRODUCT((DVHC=U$5)*(madatNC=$C68)*(namkh=$D$1)*(Dientich_NC))-SUMPRODUCT((DVHC=U$5)*(namkh=$D$1)*(INDEX(NC_giam,,HLOOKUP($C68,COLMadat,2,0))))</f>
        <v>0</v>
      </c>
      <c r="V68" s="678">
        <f>'CH01'!W69+SUMPRODUCT((DVHC=V$5)*(madatNC=$C68)*(namkh=$D$1)*(Dientich_NC))-SUMPRODUCT((DVHC=V$5)*(namkh=$D$1)*(INDEX(NC_giam,,HLOOKUP($C68,COLMadat,2,0))))</f>
        <v>0</v>
      </c>
      <c r="W68" s="678">
        <f>'CH01'!X69+SUMPRODUCT((DVHC=W$5)*(madatNC=$C68)*(namkh=$D$1)*(Dientich_NC))-SUMPRODUCT((DVHC=W$5)*(namkh=$D$1)*(INDEX(NC_giam,,HLOOKUP($C68,COLMadat,2,0))))</f>
        <v>0</v>
      </c>
      <c r="X68" s="678">
        <f>'CH01'!Y69+SUMPRODUCT((DVHC=X$5)*(madatNC=$C68)*(namkh=$D$1)*(Dientich_NC))-SUMPRODUCT((DVHC=X$5)*(namkh=$D$1)*(INDEX(NC_giam,,HLOOKUP($C68,COLMadat,2,0))))</f>
        <v>0</v>
      </c>
      <c r="Y68" s="678">
        <f>'CH01'!Z69+SUMPRODUCT((DVHC=Y$5)*(madatNC=$C68)*(namkh=$D$1)*(Dientich_NC))-SUMPRODUCT((DVHC=Y$5)*(namkh=$D$1)*(INDEX(NC_giam,,HLOOKUP($C68,COLMadat,2,0))))</f>
        <v>0</v>
      </c>
      <c r="Z68" s="678">
        <f>'CH01'!AA69+SUMPRODUCT((DVHC=Z$5)*(madatNC=$C68)*(namkh=$D$1)*(Dientich_NC))-SUMPRODUCT((DVHC=Z$5)*(namkh=$D$1)*(INDEX(NC_giam,,HLOOKUP($C68,COLMadat,2,0))))</f>
        <v>0</v>
      </c>
      <c r="AA68" s="678">
        <f>'CH01'!AB69+SUMPRODUCT((DVHC=AA$5)*(madatNC=$C68)*(namkh=$D$1)*(Dientich_NC))-SUMPRODUCT((DVHC=AA$5)*(namkh=$D$1)*(INDEX(NC_giam,,HLOOKUP($C68,COLMadat,2,0))))</f>
        <v>0</v>
      </c>
      <c r="AB68" s="678">
        <f>'CH01'!AC69+SUMPRODUCT((DVHC=AB$5)*(madatNC=$C68)*(namkh=$D$1)*(Dientich_NC))-SUMPRODUCT((DVHC=AB$5)*(namkh=$D$1)*(INDEX(NC_giam,,HLOOKUP($C68,COLMadat,2,0))))</f>
        <v>0</v>
      </c>
      <c r="AC68" s="678">
        <f>'CH01'!AD69+SUMPRODUCT((DVHC=AC$5)*(madatNC=$C68)*(namkh=$D$1)*(Dientich_NC))-SUMPRODUCT((DVHC=AC$5)*(namkh=$D$1)*(INDEX(NC_giam,,HLOOKUP($C68,COLMadat,2,0))))</f>
        <v>0</v>
      </c>
      <c r="AD68" s="678">
        <f>'CH01'!AE69+SUMPRODUCT((DVHC=AD$5)*(madatNC=$C68)*(namkh=$D$1)*(Dientich_NC))-SUMPRODUCT((DVHC=AD$5)*(namkh=$D$1)*(INDEX(NC_giam,,HLOOKUP($C68,COLMadat,2,0))))</f>
        <v>0</v>
      </c>
      <c r="AE68" s="678">
        <f>'CH01'!AF69+SUMPRODUCT((DVHC=AE$5)*(madatNC=$C68)*(namkh=$D$1)*(Dientich_NC))-SUMPRODUCT((DVHC=AE$5)*(namkh=$D$1)*(INDEX(NC_giam,,HLOOKUP($C68,COLMadat,2,0))))</f>
        <v>0</v>
      </c>
      <c r="AF68" s="678">
        <f>'CH01'!AG69+SUMPRODUCT((DVHC=AF$5)*(madatNC=$C68)*(namkh=$D$1)*(Dientich_NC))-SUMPRODUCT((DVHC=AF$5)*(namkh=$D$1)*(INDEX(NC_giam,,HLOOKUP($C68,COLMadat,2,0))))</f>
        <v>0</v>
      </c>
      <c r="AG68" s="678">
        <f>'CH01'!AH69+SUMPRODUCT((DVHC=AG$5)*(madatNC=$C68)*(namkh=$D$1)*(Dientich_NC))-SUMPRODUCT((DVHC=AG$5)*(namkh=$D$1)*(INDEX(NC_giam,,HLOOKUP($C68,COLMadat,2,0))))</f>
        <v>0</v>
      </c>
      <c r="AH68" s="678">
        <f>'CH01'!AI69+SUMPRODUCT((DVHC=AH$5)*(madatNC=$C68)*(namkh=$D$1)*(Dientich_NC))-SUMPRODUCT((DVHC=AH$5)*(namkh=$D$1)*(INDEX(NC_giam,,HLOOKUP($C68,COLMadat,2,0))))</f>
        <v>0</v>
      </c>
      <c r="AI68" s="678">
        <f>'CH01'!AJ69+SUMPRODUCT((DVHC=AI$5)*(madatNC=$C68)*(namkh=$D$1)*(Dientich_NC))-SUMPRODUCT((DVHC=AI$5)*(namkh=$D$1)*(INDEX(NC_giam,,HLOOKUP($C68,COLMadat,2,0))))</f>
        <v>0</v>
      </c>
      <c r="AJ68" s="678">
        <f>'CH01'!AK69+SUMPRODUCT((DVHC=AJ$5)*(madatNC=$C68)*(namkh=$D$1)*(Dientich_NC))-SUMPRODUCT((DVHC=AJ$5)*(namkh=$D$1)*(INDEX(NC_giam,,HLOOKUP($C68,COLMadat,2,0))))</f>
        <v>0</v>
      </c>
      <c r="AK68" s="678">
        <f>'CH01'!AL69+SUMPRODUCT((DVHC=AK$5)*(madatNC=$C68)*(namkh=$D$1)*(Dientich_NC))-SUMPRODUCT((DVHC=AK$5)*(namkh=$D$1)*(INDEX(NC_giam,,HLOOKUP($C68,COLMadat,2,0))))</f>
        <v>0</v>
      </c>
      <c r="AL68" s="678">
        <f>'CH01'!AM69+SUMPRODUCT((DVHC=AL$5)*(madatNC=$C68)*(namkh=$D$1)*(Dientich_NC))-SUMPRODUCT((DVHC=AL$5)*(namkh=$D$1)*(INDEX(NC_giam,,HLOOKUP($C68,COLMadat,2,0))))</f>
        <v>0</v>
      </c>
      <c r="AM68" s="678">
        <f>'CH01'!AN69+SUMPRODUCT((DVHC=AM$5)*(madatNC=$C68)*(namkh=$D$1)*(Dientich_NC))-SUMPRODUCT((DVHC=AM$5)*(namkh=$D$1)*(INDEX(NC_giam,,HLOOKUP($C68,COLMadat,2,0))))</f>
        <v>0</v>
      </c>
      <c r="AN68" s="678">
        <f>'CH01'!AO69+SUMPRODUCT((DVHC=AN$5)*(madatNC=$C68)*(namkh=$D$1)*(Dientich_NC))-SUMPRODUCT((DVHC=AN$5)*(namkh=$D$1)*(INDEX(NC_giam,,HLOOKUP($C68,COLMadat,2,0))))</f>
        <v>0</v>
      </c>
      <c r="AO68" s="32"/>
    </row>
    <row r="69" spans="1:41">
      <c r="A69" s="676" t="str">
        <f>'CH01'!A70</f>
        <v>3.4</v>
      </c>
      <c r="B69" s="676" t="str">
        <f>'CH01'!B70</f>
        <v>Đất có mặt nước chưa sử dụng</v>
      </c>
      <c r="C69" s="677" t="str">
        <f>'CH01'!C70</f>
        <v>MCS</v>
      </c>
      <c r="D69" s="678">
        <f t="shared" si="13"/>
        <v>0</v>
      </c>
      <c r="E69" s="678"/>
      <c r="F69" s="678"/>
      <c r="G69" s="678"/>
      <c r="H69" s="678"/>
      <c r="I69" s="678"/>
      <c r="J69" s="678"/>
      <c r="K69" s="678"/>
      <c r="L69" s="678"/>
      <c r="M69" s="678"/>
      <c r="N69" s="678"/>
      <c r="O69" s="678"/>
      <c r="P69" s="678"/>
      <c r="Q69" s="678"/>
      <c r="R69" s="678"/>
      <c r="S69" s="678"/>
      <c r="T69" s="678"/>
      <c r="U69" s="678">
        <f>'CH01'!V70+SUMPRODUCT((DVHC=U$5)*(madatNC=$C69)*(namkh=$D$1)*(Dientich_NC))-SUMPRODUCT((DVHC=U$5)*(namkh=$D$1)*(INDEX(NC_giam,,HLOOKUP($C69,COLMadat,2,0))))</f>
        <v>0</v>
      </c>
      <c r="V69" s="678">
        <f>'CH01'!W70+SUMPRODUCT((DVHC=V$5)*(madatNC=$C69)*(namkh=$D$1)*(Dientich_NC))-SUMPRODUCT((DVHC=V$5)*(namkh=$D$1)*(INDEX(NC_giam,,HLOOKUP($C69,COLMadat,2,0))))</f>
        <v>0</v>
      </c>
      <c r="W69" s="678">
        <f>'CH01'!X70+SUMPRODUCT((DVHC=W$5)*(madatNC=$C69)*(namkh=$D$1)*(Dientich_NC))-SUMPRODUCT((DVHC=W$5)*(namkh=$D$1)*(INDEX(NC_giam,,HLOOKUP($C69,COLMadat,2,0))))</f>
        <v>0</v>
      </c>
      <c r="X69" s="678">
        <f>'CH01'!Y70+SUMPRODUCT((DVHC=X$5)*(madatNC=$C69)*(namkh=$D$1)*(Dientich_NC))-SUMPRODUCT((DVHC=X$5)*(namkh=$D$1)*(INDEX(NC_giam,,HLOOKUP($C69,COLMadat,2,0))))</f>
        <v>0</v>
      </c>
      <c r="Y69" s="678">
        <f>'CH01'!Z70+SUMPRODUCT((DVHC=Y$5)*(madatNC=$C69)*(namkh=$D$1)*(Dientich_NC))-SUMPRODUCT((DVHC=Y$5)*(namkh=$D$1)*(INDEX(NC_giam,,HLOOKUP($C69,COLMadat,2,0))))</f>
        <v>0</v>
      </c>
      <c r="Z69" s="678">
        <f>'CH01'!AA70+SUMPRODUCT((DVHC=Z$5)*(madatNC=$C69)*(namkh=$D$1)*(Dientich_NC))-SUMPRODUCT((DVHC=Z$5)*(namkh=$D$1)*(INDEX(NC_giam,,HLOOKUP($C69,COLMadat,2,0))))</f>
        <v>0</v>
      </c>
      <c r="AA69" s="678">
        <f>'CH01'!AB70+SUMPRODUCT((DVHC=AA$5)*(madatNC=$C69)*(namkh=$D$1)*(Dientich_NC))-SUMPRODUCT((DVHC=AA$5)*(namkh=$D$1)*(INDEX(NC_giam,,HLOOKUP($C69,COLMadat,2,0))))</f>
        <v>0</v>
      </c>
      <c r="AB69" s="678">
        <f>'CH01'!AC70+SUMPRODUCT((DVHC=AB$5)*(madatNC=$C69)*(namkh=$D$1)*(Dientich_NC))-SUMPRODUCT((DVHC=AB$5)*(namkh=$D$1)*(INDEX(NC_giam,,HLOOKUP($C69,COLMadat,2,0))))</f>
        <v>0</v>
      </c>
      <c r="AC69" s="678">
        <f>'CH01'!AD70+SUMPRODUCT((DVHC=AC$5)*(madatNC=$C69)*(namkh=$D$1)*(Dientich_NC))-SUMPRODUCT((DVHC=AC$5)*(namkh=$D$1)*(INDEX(NC_giam,,HLOOKUP($C69,COLMadat,2,0))))</f>
        <v>0</v>
      </c>
      <c r="AD69" s="678">
        <f>'CH01'!AE70+SUMPRODUCT((DVHC=AD$5)*(madatNC=$C69)*(namkh=$D$1)*(Dientich_NC))-SUMPRODUCT((DVHC=AD$5)*(namkh=$D$1)*(INDEX(NC_giam,,HLOOKUP($C69,COLMadat,2,0))))</f>
        <v>0</v>
      </c>
      <c r="AE69" s="678">
        <f>'CH01'!AF70+SUMPRODUCT((DVHC=AE$5)*(madatNC=$C69)*(namkh=$D$1)*(Dientich_NC))-SUMPRODUCT((DVHC=AE$5)*(namkh=$D$1)*(INDEX(NC_giam,,HLOOKUP($C69,COLMadat,2,0))))</f>
        <v>0</v>
      </c>
      <c r="AF69" s="678">
        <f>'CH01'!AG70+SUMPRODUCT((DVHC=AF$5)*(madatNC=$C69)*(namkh=$D$1)*(Dientich_NC))-SUMPRODUCT((DVHC=AF$5)*(namkh=$D$1)*(INDEX(NC_giam,,HLOOKUP($C69,COLMadat,2,0))))</f>
        <v>0</v>
      </c>
      <c r="AG69" s="678">
        <f>'CH01'!AH70+SUMPRODUCT((DVHC=AG$5)*(madatNC=$C69)*(namkh=$D$1)*(Dientich_NC))-SUMPRODUCT((DVHC=AG$5)*(namkh=$D$1)*(INDEX(NC_giam,,HLOOKUP($C69,COLMadat,2,0))))</f>
        <v>0</v>
      </c>
      <c r="AH69" s="678">
        <f>'CH01'!AI70+SUMPRODUCT((DVHC=AH$5)*(madatNC=$C69)*(namkh=$D$1)*(Dientich_NC))-SUMPRODUCT((DVHC=AH$5)*(namkh=$D$1)*(INDEX(NC_giam,,HLOOKUP($C69,COLMadat,2,0))))</f>
        <v>0</v>
      </c>
      <c r="AI69" s="678">
        <f>'CH01'!AJ70+SUMPRODUCT((DVHC=AI$5)*(madatNC=$C69)*(namkh=$D$1)*(Dientich_NC))-SUMPRODUCT((DVHC=AI$5)*(namkh=$D$1)*(INDEX(NC_giam,,HLOOKUP($C69,COLMadat,2,0))))</f>
        <v>0</v>
      </c>
      <c r="AJ69" s="678">
        <f>'CH01'!AK70+SUMPRODUCT((DVHC=AJ$5)*(madatNC=$C69)*(namkh=$D$1)*(Dientich_NC))-SUMPRODUCT((DVHC=AJ$5)*(namkh=$D$1)*(INDEX(NC_giam,,HLOOKUP($C69,COLMadat,2,0))))</f>
        <v>0</v>
      </c>
      <c r="AK69" s="678">
        <f>'CH01'!AL70+SUMPRODUCT((DVHC=AK$5)*(madatNC=$C69)*(namkh=$D$1)*(Dientich_NC))-SUMPRODUCT((DVHC=AK$5)*(namkh=$D$1)*(INDEX(NC_giam,,HLOOKUP($C69,COLMadat,2,0))))</f>
        <v>0</v>
      </c>
      <c r="AL69" s="678">
        <f>'CH01'!AM70+SUMPRODUCT((DVHC=AL$5)*(madatNC=$C69)*(namkh=$D$1)*(Dientich_NC))-SUMPRODUCT((DVHC=AL$5)*(namkh=$D$1)*(INDEX(NC_giam,,HLOOKUP($C69,COLMadat,2,0))))</f>
        <v>0</v>
      </c>
      <c r="AM69" s="678">
        <f>'CH01'!AN70+SUMPRODUCT((DVHC=AM$5)*(madatNC=$C69)*(namkh=$D$1)*(Dientich_NC))-SUMPRODUCT((DVHC=AM$5)*(namkh=$D$1)*(INDEX(NC_giam,,HLOOKUP($C69,COLMadat,2,0))))</f>
        <v>0</v>
      </c>
      <c r="AN69" s="678">
        <f>'CH01'!AO70+SUMPRODUCT((DVHC=AN$5)*(madatNC=$C69)*(namkh=$D$1)*(Dientich_NC))-SUMPRODUCT((DVHC=AN$5)*(namkh=$D$1)*(INDEX(NC_giam,,HLOOKUP($C69,COLMadat,2,0))))</f>
        <v>0</v>
      </c>
      <c r="AO69" s="32"/>
    </row>
    <row r="70" spans="1:41">
      <c r="A70" s="32"/>
      <c r="B70" s="683"/>
      <c r="C70" s="684"/>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685"/>
      <c r="AM70" s="685"/>
      <c r="AN70" s="685"/>
      <c r="AO70" s="32"/>
    </row>
  </sheetData>
  <sheetProtection formatCells="0" formatColumns="0" formatRows="0" insertColumns="0" insertRows="0" insertHyperlinks="0" deleteColumns="0" deleteRows="0" autoFilter="0" pivotTables="0"/>
  <mergeCells count="6">
    <mergeCell ref="A2:AN2"/>
    <mergeCell ref="E3:AN3"/>
    <mergeCell ref="A4:A5"/>
    <mergeCell ref="B4:B5"/>
    <mergeCell ref="C4:C5"/>
    <mergeCell ref="D4:D5"/>
  </mergeCells>
  <dataValidations count="1">
    <dataValidation type="list" allowBlank="1" showInputMessage="1" showErrorMessage="1" sqref="D1">
      <formula1>PhannamQHKH</formula1>
    </dataValidation>
  </dataValidations>
  <printOptions horizontalCentered="1"/>
  <pageMargins left="0.196850393700787" right="0.196850393700787" top="0.196850393700787" bottom="0.23622047244094499" header="0.196850393700787" footer="0.15748031496063"/>
  <pageSetup paperSize="9" scale="69"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AP45"/>
  <sheetViews>
    <sheetView showGridLines="0" showZeros="0" zoomScale="70" zoomScaleNormal="70" workbookViewId="0">
      <pane xSplit="4" ySplit="7" topLeftCell="E17" activePane="bottomRight" state="frozen"/>
      <selection activeCell="F12" sqref="F12"/>
      <selection pane="topRight" activeCell="F12" sqref="F12"/>
      <selection pane="bottomLeft" activeCell="F12" sqref="F12"/>
      <selection pane="bottomRight" activeCell="E12" sqref="E12"/>
    </sheetView>
  </sheetViews>
  <sheetFormatPr defaultColWidth="12.3984375" defaultRowHeight="18.75"/>
  <cols>
    <col min="1" max="1" width="8.59765625" style="773" customWidth="1"/>
    <col min="2" max="2" width="60.3984375" style="721" customWidth="1"/>
    <col min="3" max="3" width="20.3984375" style="774" customWidth="1"/>
    <col min="4" max="4" width="19.796875" style="721" customWidth="1"/>
    <col min="5" max="6" width="13.19921875" style="721" customWidth="1"/>
    <col min="7" max="7" width="11.19921875" style="721" customWidth="1"/>
    <col min="8" max="8" width="12" style="721" customWidth="1"/>
    <col min="9" max="9" width="11.3984375" style="721" customWidth="1"/>
    <col min="10" max="11" width="12" style="721" customWidth="1"/>
    <col min="12" max="12" width="12.3984375" style="721" customWidth="1"/>
    <col min="13" max="13" width="11.796875" style="721" customWidth="1"/>
    <col min="14" max="14" width="12.59765625" style="721" customWidth="1"/>
    <col min="15" max="15" width="11.3984375" style="721" customWidth="1"/>
    <col min="16" max="16" width="11.796875" style="721" customWidth="1"/>
    <col min="17" max="17" width="12" style="721" customWidth="1"/>
    <col min="18" max="18" width="13.19921875" style="721" customWidth="1"/>
    <col min="19" max="19" width="15.19921875" style="721" customWidth="1"/>
    <col min="20" max="20" width="13.19921875" style="721" customWidth="1"/>
    <col min="21" max="21" width="16.3984375" style="721" customWidth="1"/>
    <col min="22" max="22" width="15" style="721" customWidth="1"/>
    <col min="23" max="35" width="13.19921875" style="721" customWidth="1"/>
    <col min="36" max="36" width="13.59765625" style="721" customWidth="1"/>
    <col min="37" max="40" width="14.19921875" style="721" customWidth="1"/>
    <col min="41" max="16384" width="12.3984375" style="721"/>
  </cols>
  <sheetData>
    <row r="1" spans="1:42">
      <c r="A1" s="686" t="s">
        <v>887</v>
      </c>
      <c r="B1" s="719"/>
      <c r="C1" s="720"/>
      <c r="D1" s="849" t="s">
        <v>276</v>
      </c>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row>
    <row r="2" spans="1:42">
      <c r="A2" s="686" t="s">
        <v>858</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19"/>
    </row>
    <row r="3" spans="1:42">
      <c r="A3" s="692" t="s">
        <v>922</v>
      </c>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4"/>
      <c r="AP3" s="725"/>
    </row>
    <row r="4" spans="1:42">
      <c r="A4" s="661"/>
      <c r="B4" s="661"/>
      <c r="C4" s="661"/>
      <c r="D4" s="661"/>
      <c r="E4" s="1026" t="s">
        <v>134</v>
      </c>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6"/>
      <c r="AK4" s="1027"/>
      <c r="AL4" s="1027"/>
      <c r="AM4" s="1027"/>
      <c r="AN4" s="1027"/>
      <c r="AO4" s="719"/>
    </row>
    <row r="5" spans="1:42">
      <c r="A5" s="1028" t="s">
        <v>3</v>
      </c>
      <c r="B5" s="1018" t="s">
        <v>81</v>
      </c>
      <c r="C5" s="1018" t="s">
        <v>6</v>
      </c>
      <c r="D5" s="1020" t="s">
        <v>137</v>
      </c>
      <c r="E5" s="662" t="s">
        <v>138</v>
      </c>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7"/>
      <c r="AG5" s="727"/>
      <c r="AH5" s="727"/>
      <c r="AI5" s="727"/>
      <c r="AJ5" s="727"/>
      <c r="AK5" s="727"/>
      <c r="AL5" s="727"/>
      <c r="AM5" s="727"/>
      <c r="AN5" s="727"/>
      <c r="AO5" s="719"/>
    </row>
    <row r="6" spans="1:42" s="730" customFormat="1" ht="75">
      <c r="A6" s="1028"/>
      <c r="B6" s="1018"/>
      <c r="C6" s="1018"/>
      <c r="D6" s="1021"/>
      <c r="E6" s="728" t="str">
        <f>'CH01'!F5</f>
        <v>Thị trấn Văn Điển</v>
      </c>
      <c r="F6" s="728" t="str">
        <f>'CH01'!G5</f>
        <v>Xã Đại Áng</v>
      </c>
      <c r="G6" s="728" t="str">
        <f>'CH01'!H5</f>
        <v>Xã Đông Mỹ</v>
      </c>
      <c r="H6" s="728" t="str">
        <f>'CH01'!I5</f>
        <v>Xã Duyên Hà</v>
      </c>
      <c r="I6" s="728" t="str">
        <f>'CH01'!J5</f>
        <v>Xã Hữu Hòa</v>
      </c>
      <c r="J6" s="728" t="str">
        <f>'CH01'!K5</f>
        <v>Xã Liên Ninh</v>
      </c>
      <c r="K6" s="728" t="str">
        <f>'CH01'!L5</f>
        <v>Xã Ngọc Hồi</v>
      </c>
      <c r="L6" s="728" t="str">
        <f>'CH01'!M5</f>
        <v>Xã Ngũ Hiệp</v>
      </c>
      <c r="M6" s="728" t="str">
        <f>'CH01'!N5</f>
        <v>Xã Tả Thanh Oai</v>
      </c>
      <c r="N6" s="728" t="str">
        <f>'CH01'!O5</f>
        <v>Xã Tam Hiệp</v>
      </c>
      <c r="O6" s="728" t="str">
        <f>'CH01'!P5</f>
        <v>Xã Tân Triều</v>
      </c>
      <c r="P6" s="728" t="str">
        <f>'CH01'!Q5</f>
        <v>Xã Thanh Liệt</v>
      </c>
      <c r="Q6" s="728" t="str">
        <f>'CH01'!R5</f>
        <v>Xã Tứ Hiệp</v>
      </c>
      <c r="R6" s="728" t="str">
        <f>'CH01'!S5</f>
        <v>Xã Vạn Phúc</v>
      </c>
      <c r="S6" s="728" t="str">
        <f>'CH01'!T5</f>
        <v>Xã Vĩnh Quỳnh</v>
      </c>
      <c r="T6" s="728" t="str">
        <f>'CH01'!U5</f>
        <v>Xã Yên Mỹ</v>
      </c>
      <c r="U6" s="728" t="str">
        <f>'CH01'!V5</f>
        <v>Xã Quảng Bị</v>
      </c>
      <c r="V6" s="728" t="str">
        <f>'CH01'!W5</f>
        <v>xã …</v>
      </c>
      <c r="W6" s="728" t="str">
        <f>'CH01'!X5</f>
        <v>xã …</v>
      </c>
      <c r="X6" s="728" t="str">
        <f>'CH01'!Y5</f>
        <v>xã …</v>
      </c>
      <c r="Y6" s="728" t="str">
        <f>'CH01'!Z5</f>
        <v>xã …</v>
      </c>
      <c r="Z6" s="728" t="str">
        <f>'CH01'!AA5</f>
        <v>xã …</v>
      </c>
      <c r="AA6" s="728" t="str">
        <f>'CH01'!AB5</f>
        <v>xã …</v>
      </c>
      <c r="AB6" s="728" t="str">
        <f>'CH01'!AC5</f>
        <v>xã …</v>
      </c>
      <c r="AC6" s="728" t="str">
        <f>'CH01'!AD5</f>
        <v>xã …</v>
      </c>
      <c r="AD6" s="728" t="str">
        <f>'CH01'!AE5</f>
        <v>xã …</v>
      </c>
      <c r="AE6" s="728" t="str">
        <f>'CH01'!AF5</f>
        <v>xã …</v>
      </c>
      <c r="AF6" s="728" t="str">
        <f>'CH01'!AG5</f>
        <v>xã …</v>
      </c>
      <c r="AG6" s="728" t="str">
        <f>'CH01'!AH5</f>
        <v>xã …</v>
      </c>
      <c r="AH6" s="728" t="str">
        <f>'CH01'!AI5</f>
        <v>xã …</v>
      </c>
      <c r="AI6" s="728" t="str">
        <f>'CH01'!AJ5</f>
        <v>xã …</v>
      </c>
      <c r="AJ6" s="728" t="str">
        <f>'CH01'!AK5</f>
        <v>xã …</v>
      </c>
      <c r="AK6" s="728" t="str">
        <f>'CH01'!AL5</f>
        <v>xã …</v>
      </c>
      <c r="AL6" s="728" t="str">
        <f>'CH01'!AM5</f>
        <v>xã …</v>
      </c>
      <c r="AM6" s="728" t="str">
        <f>'CH01'!AN5</f>
        <v>xã …</v>
      </c>
      <c r="AN6" s="728" t="str">
        <f>'CH01'!AO5</f>
        <v>xã …</v>
      </c>
      <c r="AO6" s="729"/>
    </row>
    <row r="7" spans="1:42" s="732" customFormat="1" ht="37.5">
      <c r="A7" s="699">
        <v>-1</v>
      </c>
      <c r="B7" s="699">
        <v>-2</v>
      </c>
      <c r="C7" s="699">
        <v>-3</v>
      </c>
      <c r="D7" s="699" t="s">
        <v>363</v>
      </c>
      <c r="E7" s="699">
        <v>-5</v>
      </c>
      <c r="F7" s="699">
        <v>-6</v>
      </c>
      <c r="G7" s="699">
        <v>-7</v>
      </c>
      <c r="H7" s="699">
        <v>-8</v>
      </c>
      <c r="I7" s="699">
        <v>-9</v>
      </c>
      <c r="J7" s="699">
        <v>-10</v>
      </c>
      <c r="K7" s="699">
        <v>-11</v>
      </c>
      <c r="L7" s="699">
        <v>-12</v>
      </c>
      <c r="M7" s="699">
        <v>-13</v>
      </c>
      <c r="N7" s="699">
        <v>-14</v>
      </c>
      <c r="O7" s="699">
        <v>-15</v>
      </c>
      <c r="P7" s="699">
        <v>-16</v>
      </c>
      <c r="Q7" s="699">
        <v>-17</v>
      </c>
      <c r="R7" s="699">
        <v>-18</v>
      </c>
      <c r="S7" s="699">
        <v>-19</v>
      </c>
      <c r="T7" s="699">
        <v>-20</v>
      </c>
      <c r="U7" s="699">
        <v>-21</v>
      </c>
      <c r="V7" s="699">
        <v>-22</v>
      </c>
      <c r="W7" s="699">
        <v>-23</v>
      </c>
      <c r="X7" s="699">
        <v>-24</v>
      </c>
      <c r="Y7" s="699">
        <v>-25</v>
      </c>
      <c r="Z7" s="699">
        <v>-26</v>
      </c>
      <c r="AA7" s="699">
        <v>-27</v>
      </c>
      <c r="AB7" s="699">
        <v>-28</v>
      </c>
      <c r="AC7" s="699">
        <v>-29</v>
      </c>
      <c r="AD7" s="699">
        <v>-30</v>
      </c>
      <c r="AE7" s="699">
        <v>-31</v>
      </c>
      <c r="AF7" s="699">
        <v>-32</v>
      </c>
      <c r="AG7" s="699">
        <v>-33</v>
      </c>
      <c r="AH7" s="699">
        <v>-34</v>
      </c>
      <c r="AI7" s="699">
        <v>-35</v>
      </c>
      <c r="AJ7" s="699">
        <v>-36</v>
      </c>
      <c r="AK7" s="699">
        <v>-37</v>
      </c>
      <c r="AL7" s="699">
        <v>-38</v>
      </c>
      <c r="AM7" s="699">
        <v>-39</v>
      </c>
      <c r="AN7" s="699">
        <v>-40</v>
      </c>
      <c r="AO7" s="731"/>
    </row>
    <row r="8" spans="1:42" s="738" customFormat="1" ht="37.5">
      <c r="A8" s="733">
        <v>1</v>
      </c>
      <c r="B8" s="734" t="s">
        <v>923</v>
      </c>
      <c r="C8" s="735" t="s">
        <v>924</v>
      </c>
      <c r="D8" s="736">
        <f t="shared" ref="D8:D10" si="0">SUM(E8:AN8)</f>
        <v>239.86639999999997</v>
      </c>
      <c r="E8" s="736">
        <f>E10+E13+E14+E15+E16+E17+E19+E20+E21+E22</f>
        <v>239.86639999999997</v>
      </c>
      <c r="F8" s="736">
        <f t="shared" ref="F8:AN8" si="1">F10+F13+F14+F15+F16+F17+F19+F20+F21+F22</f>
        <v>0</v>
      </c>
      <c r="G8" s="736">
        <f t="shared" si="1"/>
        <v>0</v>
      </c>
      <c r="H8" s="736">
        <f t="shared" si="1"/>
        <v>0</v>
      </c>
      <c r="I8" s="736">
        <f t="shared" si="1"/>
        <v>0</v>
      </c>
      <c r="J8" s="736">
        <f t="shared" si="1"/>
        <v>0</v>
      </c>
      <c r="K8" s="736">
        <f t="shared" si="1"/>
        <v>0</v>
      </c>
      <c r="L8" s="736">
        <f t="shared" si="1"/>
        <v>0</v>
      </c>
      <c r="M8" s="736">
        <f t="shared" si="1"/>
        <v>0</v>
      </c>
      <c r="N8" s="736">
        <f t="shared" si="1"/>
        <v>0</v>
      </c>
      <c r="O8" s="736">
        <f t="shared" si="1"/>
        <v>0</v>
      </c>
      <c r="P8" s="736">
        <f t="shared" si="1"/>
        <v>0</v>
      </c>
      <c r="Q8" s="736">
        <f t="shared" si="1"/>
        <v>0</v>
      </c>
      <c r="R8" s="736">
        <f t="shared" si="1"/>
        <v>0</v>
      </c>
      <c r="S8" s="736">
        <f t="shared" si="1"/>
        <v>0</v>
      </c>
      <c r="T8" s="736">
        <f t="shared" si="1"/>
        <v>0</v>
      </c>
      <c r="U8" s="736">
        <f t="shared" si="1"/>
        <v>0</v>
      </c>
      <c r="V8" s="736">
        <f t="shared" si="1"/>
        <v>0</v>
      </c>
      <c r="W8" s="736">
        <f t="shared" si="1"/>
        <v>0</v>
      </c>
      <c r="X8" s="736">
        <f t="shared" si="1"/>
        <v>0</v>
      </c>
      <c r="Y8" s="736">
        <f t="shared" si="1"/>
        <v>0</v>
      </c>
      <c r="Z8" s="736">
        <f t="shared" si="1"/>
        <v>0</v>
      </c>
      <c r="AA8" s="736">
        <f t="shared" si="1"/>
        <v>0</v>
      </c>
      <c r="AB8" s="736">
        <f t="shared" si="1"/>
        <v>0</v>
      </c>
      <c r="AC8" s="736">
        <f t="shared" si="1"/>
        <v>0</v>
      </c>
      <c r="AD8" s="736">
        <f t="shared" si="1"/>
        <v>0</v>
      </c>
      <c r="AE8" s="736">
        <f t="shared" si="1"/>
        <v>0</v>
      </c>
      <c r="AF8" s="736">
        <f t="shared" si="1"/>
        <v>0</v>
      </c>
      <c r="AG8" s="736">
        <f t="shared" si="1"/>
        <v>0</v>
      </c>
      <c r="AH8" s="736">
        <f t="shared" si="1"/>
        <v>0</v>
      </c>
      <c r="AI8" s="736">
        <f t="shared" si="1"/>
        <v>0</v>
      </c>
      <c r="AJ8" s="736">
        <f t="shared" si="1"/>
        <v>0</v>
      </c>
      <c r="AK8" s="736">
        <f t="shared" si="1"/>
        <v>0</v>
      </c>
      <c r="AL8" s="736">
        <f t="shared" si="1"/>
        <v>0</v>
      </c>
      <c r="AM8" s="736">
        <f t="shared" si="1"/>
        <v>0</v>
      </c>
      <c r="AN8" s="736">
        <f t="shared" si="1"/>
        <v>0</v>
      </c>
      <c r="AO8" s="737"/>
    </row>
    <row r="9" spans="1:42" s="743" customFormat="1">
      <c r="A9" s="739"/>
      <c r="B9" s="740" t="s">
        <v>925</v>
      </c>
      <c r="C9" s="735"/>
      <c r="D9" s="736"/>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2"/>
    </row>
    <row r="10" spans="1:42" s="748" customFormat="1">
      <c r="A10" s="744" t="s">
        <v>85</v>
      </c>
      <c r="B10" s="745" t="s">
        <v>170</v>
      </c>
      <c r="C10" s="735" t="s">
        <v>171</v>
      </c>
      <c r="D10" s="736">
        <f t="shared" si="0"/>
        <v>130.21699999999998</v>
      </c>
      <c r="E10" s="746">
        <f>E11+E12</f>
        <v>130.21699999999998</v>
      </c>
      <c r="F10" s="746">
        <f t="shared" ref="F10:AN10" si="2">F11+F12</f>
        <v>0</v>
      </c>
      <c r="G10" s="746">
        <f t="shared" si="2"/>
        <v>0</v>
      </c>
      <c r="H10" s="746">
        <f t="shared" si="2"/>
        <v>0</v>
      </c>
      <c r="I10" s="746">
        <f t="shared" si="2"/>
        <v>0</v>
      </c>
      <c r="J10" s="746">
        <f t="shared" si="2"/>
        <v>0</v>
      </c>
      <c r="K10" s="746">
        <f t="shared" si="2"/>
        <v>0</v>
      </c>
      <c r="L10" s="746">
        <f t="shared" si="2"/>
        <v>0</v>
      </c>
      <c r="M10" s="746">
        <f t="shared" si="2"/>
        <v>0</v>
      </c>
      <c r="N10" s="746">
        <f t="shared" si="2"/>
        <v>0</v>
      </c>
      <c r="O10" s="746">
        <f t="shared" si="2"/>
        <v>0</v>
      </c>
      <c r="P10" s="746">
        <f t="shared" si="2"/>
        <v>0</v>
      </c>
      <c r="Q10" s="746">
        <f t="shared" si="2"/>
        <v>0</v>
      </c>
      <c r="R10" s="746">
        <f t="shared" si="2"/>
        <v>0</v>
      </c>
      <c r="S10" s="746">
        <f t="shared" si="2"/>
        <v>0</v>
      </c>
      <c r="T10" s="746">
        <f t="shared" si="2"/>
        <v>0</v>
      </c>
      <c r="U10" s="746">
        <f t="shared" si="2"/>
        <v>0</v>
      </c>
      <c r="V10" s="746">
        <f t="shared" si="2"/>
        <v>0</v>
      </c>
      <c r="W10" s="746">
        <f t="shared" si="2"/>
        <v>0</v>
      </c>
      <c r="X10" s="746">
        <f t="shared" si="2"/>
        <v>0</v>
      </c>
      <c r="Y10" s="746">
        <f t="shared" si="2"/>
        <v>0</v>
      </c>
      <c r="Z10" s="746">
        <f t="shared" si="2"/>
        <v>0</v>
      </c>
      <c r="AA10" s="746">
        <f t="shared" si="2"/>
        <v>0</v>
      </c>
      <c r="AB10" s="746">
        <f t="shared" si="2"/>
        <v>0</v>
      </c>
      <c r="AC10" s="746">
        <f t="shared" si="2"/>
        <v>0</v>
      </c>
      <c r="AD10" s="746">
        <f t="shared" si="2"/>
        <v>0</v>
      </c>
      <c r="AE10" s="746">
        <f t="shared" si="2"/>
        <v>0</v>
      </c>
      <c r="AF10" s="746">
        <f t="shared" si="2"/>
        <v>0</v>
      </c>
      <c r="AG10" s="746">
        <f t="shared" si="2"/>
        <v>0</v>
      </c>
      <c r="AH10" s="746">
        <f t="shared" si="2"/>
        <v>0</v>
      </c>
      <c r="AI10" s="746">
        <f t="shared" si="2"/>
        <v>0</v>
      </c>
      <c r="AJ10" s="746">
        <f t="shared" si="2"/>
        <v>0</v>
      </c>
      <c r="AK10" s="746">
        <f t="shared" si="2"/>
        <v>0</v>
      </c>
      <c r="AL10" s="746">
        <f t="shared" si="2"/>
        <v>0</v>
      </c>
      <c r="AM10" s="746">
        <f t="shared" si="2"/>
        <v>0</v>
      </c>
      <c r="AN10" s="746">
        <f t="shared" si="2"/>
        <v>0</v>
      </c>
      <c r="AO10" s="747"/>
    </row>
    <row r="11" spans="1:42" s="748" customFormat="1">
      <c r="A11" s="749" t="s">
        <v>186</v>
      </c>
      <c r="B11" s="750" t="s">
        <v>213</v>
      </c>
      <c r="C11" s="751" t="s">
        <v>172</v>
      </c>
      <c r="D11" s="736">
        <f t="shared" ref="D11" si="3">SUM(E11:AN11)</f>
        <v>130.21699999999998</v>
      </c>
      <c r="E11" s="746">
        <f t="shared" ref="E11:AI15" si="4">SUMPRODUCT((INDEX(NC_PNN,,3)=E$6)*(INDEX(NC_PNN,,1)=$D$1)*(INDEX(NC_PNN,,SUM(4,(HLOOKUP(LEFT($C11,3),COLMadat,2,0))))))</f>
        <v>130.21699999999998</v>
      </c>
      <c r="F11" s="746">
        <f t="shared" si="4"/>
        <v>0</v>
      </c>
      <c r="G11" s="746">
        <f t="shared" si="4"/>
        <v>0</v>
      </c>
      <c r="H11" s="746">
        <f t="shared" si="4"/>
        <v>0</v>
      </c>
      <c r="I11" s="746">
        <f t="shared" si="4"/>
        <v>0</v>
      </c>
      <c r="J11" s="746">
        <f t="shared" si="4"/>
        <v>0</v>
      </c>
      <c r="K11" s="746">
        <f t="shared" si="4"/>
        <v>0</v>
      </c>
      <c r="L11" s="746">
        <f t="shared" si="4"/>
        <v>0</v>
      </c>
      <c r="M11" s="746">
        <f t="shared" si="4"/>
        <v>0</v>
      </c>
      <c r="N11" s="746">
        <f t="shared" si="4"/>
        <v>0</v>
      </c>
      <c r="O11" s="746">
        <f t="shared" si="4"/>
        <v>0</v>
      </c>
      <c r="P11" s="746">
        <f t="shared" si="4"/>
        <v>0</v>
      </c>
      <c r="Q11" s="746">
        <f t="shared" si="4"/>
        <v>0</v>
      </c>
      <c r="R11" s="746">
        <f t="shared" si="4"/>
        <v>0</v>
      </c>
      <c r="S11" s="746">
        <f t="shared" si="4"/>
        <v>0</v>
      </c>
      <c r="T11" s="746">
        <f t="shared" si="4"/>
        <v>0</v>
      </c>
      <c r="U11" s="746">
        <f t="shared" si="4"/>
        <v>0</v>
      </c>
      <c r="V11" s="746">
        <f t="shared" si="4"/>
        <v>0</v>
      </c>
      <c r="W11" s="746">
        <f t="shared" si="4"/>
        <v>0</v>
      </c>
      <c r="X11" s="746">
        <f t="shared" si="4"/>
        <v>0</v>
      </c>
      <c r="Y11" s="746">
        <f t="shared" si="4"/>
        <v>0</v>
      </c>
      <c r="Z11" s="746">
        <f t="shared" si="4"/>
        <v>0</v>
      </c>
      <c r="AA11" s="746">
        <f t="shared" si="4"/>
        <v>0</v>
      </c>
      <c r="AB11" s="746">
        <f t="shared" si="4"/>
        <v>0</v>
      </c>
      <c r="AC11" s="746">
        <f t="shared" si="4"/>
        <v>0</v>
      </c>
      <c r="AD11" s="746">
        <f t="shared" si="4"/>
        <v>0</v>
      </c>
      <c r="AE11" s="746">
        <f t="shared" si="4"/>
        <v>0</v>
      </c>
      <c r="AF11" s="746">
        <f t="shared" si="4"/>
        <v>0</v>
      </c>
      <c r="AG11" s="746">
        <f t="shared" si="4"/>
        <v>0</v>
      </c>
      <c r="AH11" s="746">
        <f t="shared" si="4"/>
        <v>0</v>
      </c>
      <c r="AI11" s="746">
        <f t="shared" si="4"/>
        <v>0</v>
      </c>
      <c r="AJ11" s="746">
        <f t="shared" ref="AJ11:AM22" si="5">SUMPRODUCT((INDEX(NC_PNN,,3)=AJ$6)*(INDEX(NC_PNN,,1)=$D$1)*(INDEX(NC_PNN,,SUM(4,(HLOOKUP(LEFT($C11,3),COLMadat,2,0))))))</f>
        <v>0</v>
      </c>
      <c r="AK11" s="746">
        <f t="shared" si="5"/>
        <v>0</v>
      </c>
      <c r="AL11" s="746">
        <f t="shared" si="5"/>
        <v>0</v>
      </c>
      <c r="AM11" s="746">
        <f t="shared" si="5"/>
        <v>0</v>
      </c>
      <c r="AN11" s="746">
        <f t="shared" ref="AN11:AN22" si="6">SUMPRODUCT((INDEX(NC_PNN,,3)=AN$6)*(INDEX(NC_PNN,,1)=$D$1)*(INDEX(NC_PNN,,SUM(4,(HLOOKUP(LEFT($C11,3),COLMadat,2,0))))))</f>
        <v>0</v>
      </c>
      <c r="AO11" s="747"/>
    </row>
    <row r="12" spans="1:42" s="748" customFormat="1">
      <c r="A12" s="749" t="s">
        <v>186</v>
      </c>
      <c r="B12" s="750" t="s">
        <v>214</v>
      </c>
      <c r="C12" s="751" t="s">
        <v>183</v>
      </c>
      <c r="D12" s="736">
        <f t="shared" ref="D12:D22" si="7">SUM(E12:AN12)</f>
        <v>0</v>
      </c>
      <c r="E12" s="746">
        <f t="shared" si="4"/>
        <v>0</v>
      </c>
      <c r="F12" s="746">
        <f t="shared" si="4"/>
        <v>0</v>
      </c>
      <c r="G12" s="746">
        <f t="shared" si="4"/>
        <v>0</v>
      </c>
      <c r="H12" s="746">
        <f t="shared" si="4"/>
        <v>0</v>
      </c>
      <c r="I12" s="746">
        <f t="shared" si="4"/>
        <v>0</v>
      </c>
      <c r="J12" s="746">
        <f t="shared" si="4"/>
        <v>0</v>
      </c>
      <c r="K12" s="746">
        <f t="shared" si="4"/>
        <v>0</v>
      </c>
      <c r="L12" s="746">
        <f t="shared" si="4"/>
        <v>0</v>
      </c>
      <c r="M12" s="746">
        <f t="shared" si="4"/>
        <v>0</v>
      </c>
      <c r="N12" s="746">
        <f t="shared" si="4"/>
        <v>0</v>
      </c>
      <c r="O12" s="746">
        <f t="shared" si="4"/>
        <v>0</v>
      </c>
      <c r="P12" s="746">
        <f t="shared" si="4"/>
        <v>0</v>
      </c>
      <c r="Q12" s="746">
        <f t="shared" si="4"/>
        <v>0</v>
      </c>
      <c r="R12" s="746">
        <f t="shared" si="4"/>
        <v>0</v>
      </c>
      <c r="S12" s="746">
        <f t="shared" si="4"/>
        <v>0</v>
      </c>
      <c r="T12" s="746">
        <f t="shared" si="4"/>
        <v>0</v>
      </c>
      <c r="U12" s="746">
        <f t="shared" si="4"/>
        <v>0</v>
      </c>
      <c r="V12" s="746">
        <f t="shared" si="4"/>
        <v>0</v>
      </c>
      <c r="W12" s="746">
        <f t="shared" si="4"/>
        <v>0</v>
      </c>
      <c r="X12" s="746">
        <f t="shared" si="4"/>
        <v>0</v>
      </c>
      <c r="Y12" s="746">
        <f t="shared" si="4"/>
        <v>0</v>
      </c>
      <c r="Z12" s="746">
        <f t="shared" si="4"/>
        <v>0</v>
      </c>
      <c r="AA12" s="746">
        <f t="shared" si="4"/>
        <v>0</v>
      </c>
      <c r="AB12" s="746">
        <f t="shared" si="4"/>
        <v>0</v>
      </c>
      <c r="AC12" s="746">
        <f t="shared" si="4"/>
        <v>0</v>
      </c>
      <c r="AD12" s="746">
        <f t="shared" si="4"/>
        <v>0</v>
      </c>
      <c r="AE12" s="746">
        <f t="shared" si="4"/>
        <v>0</v>
      </c>
      <c r="AF12" s="746">
        <f t="shared" si="4"/>
        <v>0</v>
      </c>
      <c r="AG12" s="746">
        <f t="shared" si="4"/>
        <v>0</v>
      </c>
      <c r="AH12" s="746">
        <f t="shared" si="4"/>
        <v>0</v>
      </c>
      <c r="AI12" s="746">
        <f t="shared" si="4"/>
        <v>0</v>
      </c>
      <c r="AJ12" s="746">
        <f t="shared" si="5"/>
        <v>0</v>
      </c>
      <c r="AK12" s="746">
        <f t="shared" si="5"/>
        <v>0</v>
      </c>
      <c r="AL12" s="746">
        <f t="shared" si="5"/>
        <v>0</v>
      </c>
      <c r="AM12" s="746">
        <f t="shared" si="5"/>
        <v>0</v>
      </c>
      <c r="AN12" s="746">
        <f t="shared" si="6"/>
        <v>0</v>
      </c>
      <c r="AO12" s="747"/>
    </row>
    <row r="13" spans="1:42" s="748" customFormat="1">
      <c r="A13" s="744" t="s">
        <v>90</v>
      </c>
      <c r="B13" s="745" t="s">
        <v>215</v>
      </c>
      <c r="C13" s="735" t="s">
        <v>173</v>
      </c>
      <c r="D13" s="736">
        <f t="shared" si="7"/>
        <v>51.2027</v>
      </c>
      <c r="E13" s="746">
        <f t="shared" si="4"/>
        <v>51.2027</v>
      </c>
      <c r="F13" s="746">
        <f t="shared" si="4"/>
        <v>0</v>
      </c>
      <c r="G13" s="746">
        <f t="shared" si="4"/>
        <v>0</v>
      </c>
      <c r="H13" s="746">
        <f t="shared" si="4"/>
        <v>0</v>
      </c>
      <c r="I13" s="746">
        <f t="shared" si="4"/>
        <v>0</v>
      </c>
      <c r="J13" s="746">
        <f t="shared" si="4"/>
        <v>0</v>
      </c>
      <c r="K13" s="746">
        <f t="shared" si="4"/>
        <v>0</v>
      </c>
      <c r="L13" s="746">
        <f t="shared" si="4"/>
        <v>0</v>
      </c>
      <c r="M13" s="746">
        <f t="shared" si="4"/>
        <v>0</v>
      </c>
      <c r="N13" s="746">
        <f t="shared" si="4"/>
        <v>0</v>
      </c>
      <c r="O13" s="746">
        <f t="shared" si="4"/>
        <v>0</v>
      </c>
      <c r="P13" s="746">
        <f t="shared" si="4"/>
        <v>0</v>
      </c>
      <c r="Q13" s="746">
        <f t="shared" si="4"/>
        <v>0</v>
      </c>
      <c r="R13" s="746">
        <f t="shared" si="4"/>
        <v>0</v>
      </c>
      <c r="S13" s="746">
        <f t="shared" si="4"/>
        <v>0</v>
      </c>
      <c r="T13" s="746">
        <f t="shared" si="4"/>
        <v>0</v>
      </c>
      <c r="U13" s="746">
        <f t="shared" si="4"/>
        <v>0</v>
      </c>
      <c r="V13" s="746">
        <f t="shared" si="4"/>
        <v>0</v>
      </c>
      <c r="W13" s="746">
        <f t="shared" si="4"/>
        <v>0</v>
      </c>
      <c r="X13" s="746">
        <f t="shared" si="4"/>
        <v>0</v>
      </c>
      <c r="Y13" s="746">
        <f t="shared" si="4"/>
        <v>0</v>
      </c>
      <c r="Z13" s="746">
        <f t="shared" si="4"/>
        <v>0</v>
      </c>
      <c r="AA13" s="746">
        <f t="shared" si="4"/>
        <v>0</v>
      </c>
      <c r="AB13" s="746">
        <f t="shared" si="4"/>
        <v>0</v>
      </c>
      <c r="AC13" s="746">
        <f t="shared" si="4"/>
        <v>0</v>
      </c>
      <c r="AD13" s="746">
        <f t="shared" si="4"/>
        <v>0</v>
      </c>
      <c r="AE13" s="746">
        <f t="shared" si="4"/>
        <v>0</v>
      </c>
      <c r="AF13" s="746">
        <f t="shared" si="4"/>
        <v>0</v>
      </c>
      <c r="AG13" s="746">
        <f t="shared" si="4"/>
        <v>0</v>
      </c>
      <c r="AH13" s="746">
        <f t="shared" si="4"/>
        <v>0</v>
      </c>
      <c r="AI13" s="746">
        <f t="shared" si="4"/>
        <v>0</v>
      </c>
      <c r="AJ13" s="746">
        <f t="shared" si="5"/>
        <v>0</v>
      </c>
      <c r="AK13" s="746">
        <f t="shared" si="5"/>
        <v>0</v>
      </c>
      <c r="AL13" s="746">
        <f t="shared" si="5"/>
        <v>0</v>
      </c>
      <c r="AM13" s="746">
        <f t="shared" si="5"/>
        <v>0</v>
      </c>
      <c r="AN13" s="746">
        <f t="shared" si="6"/>
        <v>0</v>
      </c>
      <c r="AO13" s="747"/>
    </row>
    <row r="14" spans="1:42" s="748" customFormat="1">
      <c r="A14" s="744" t="s">
        <v>91</v>
      </c>
      <c r="B14" s="745" t="s">
        <v>89</v>
      </c>
      <c r="C14" s="735" t="s">
        <v>174</v>
      </c>
      <c r="D14" s="736">
        <f t="shared" si="7"/>
        <v>15.469999999999999</v>
      </c>
      <c r="E14" s="746">
        <f t="shared" si="4"/>
        <v>15.469999999999999</v>
      </c>
      <c r="F14" s="746">
        <f t="shared" si="4"/>
        <v>0</v>
      </c>
      <c r="G14" s="746">
        <f t="shared" si="4"/>
        <v>0</v>
      </c>
      <c r="H14" s="746">
        <f t="shared" si="4"/>
        <v>0</v>
      </c>
      <c r="I14" s="746">
        <f t="shared" si="4"/>
        <v>0</v>
      </c>
      <c r="J14" s="746">
        <f t="shared" si="4"/>
        <v>0</v>
      </c>
      <c r="K14" s="746">
        <f t="shared" si="4"/>
        <v>0</v>
      </c>
      <c r="L14" s="746">
        <f t="shared" si="4"/>
        <v>0</v>
      </c>
      <c r="M14" s="746">
        <f t="shared" si="4"/>
        <v>0</v>
      </c>
      <c r="N14" s="746">
        <f t="shared" si="4"/>
        <v>0</v>
      </c>
      <c r="O14" s="746">
        <f t="shared" si="4"/>
        <v>0</v>
      </c>
      <c r="P14" s="746">
        <f t="shared" si="4"/>
        <v>0</v>
      </c>
      <c r="Q14" s="746">
        <f t="shared" si="4"/>
        <v>0</v>
      </c>
      <c r="R14" s="746">
        <f t="shared" si="4"/>
        <v>0</v>
      </c>
      <c r="S14" s="746">
        <f t="shared" si="4"/>
        <v>0</v>
      </c>
      <c r="T14" s="746">
        <f t="shared" si="4"/>
        <v>0</v>
      </c>
      <c r="U14" s="746">
        <f t="shared" si="4"/>
        <v>0</v>
      </c>
      <c r="V14" s="746">
        <f t="shared" si="4"/>
        <v>0</v>
      </c>
      <c r="W14" s="746">
        <f t="shared" si="4"/>
        <v>0</v>
      </c>
      <c r="X14" s="746">
        <f t="shared" si="4"/>
        <v>0</v>
      </c>
      <c r="Y14" s="746">
        <f t="shared" si="4"/>
        <v>0</v>
      </c>
      <c r="Z14" s="746">
        <f t="shared" si="4"/>
        <v>0</v>
      </c>
      <c r="AA14" s="746">
        <f t="shared" si="4"/>
        <v>0</v>
      </c>
      <c r="AB14" s="746">
        <f t="shared" si="4"/>
        <v>0</v>
      </c>
      <c r="AC14" s="746">
        <f t="shared" si="4"/>
        <v>0</v>
      </c>
      <c r="AD14" s="746">
        <f t="shared" si="4"/>
        <v>0</v>
      </c>
      <c r="AE14" s="746">
        <f t="shared" si="4"/>
        <v>0</v>
      </c>
      <c r="AF14" s="746">
        <f t="shared" si="4"/>
        <v>0</v>
      </c>
      <c r="AG14" s="746">
        <f t="shared" si="4"/>
        <v>0</v>
      </c>
      <c r="AH14" s="746">
        <f t="shared" si="4"/>
        <v>0</v>
      </c>
      <c r="AI14" s="746">
        <f t="shared" si="4"/>
        <v>0</v>
      </c>
      <c r="AJ14" s="746">
        <f t="shared" si="5"/>
        <v>0</v>
      </c>
      <c r="AK14" s="746">
        <f t="shared" si="5"/>
        <v>0</v>
      </c>
      <c r="AL14" s="746">
        <f t="shared" si="5"/>
        <v>0</v>
      </c>
      <c r="AM14" s="746">
        <f t="shared" si="5"/>
        <v>0</v>
      </c>
      <c r="AN14" s="746">
        <f t="shared" si="6"/>
        <v>0</v>
      </c>
      <c r="AO14" s="747"/>
    </row>
    <row r="15" spans="1:42" s="743" customFormat="1">
      <c r="A15" s="744" t="s">
        <v>93</v>
      </c>
      <c r="B15" s="745" t="s">
        <v>128</v>
      </c>
      <c r="C15" s="735" t="s">
        <v>176</v>
      </c>
      <c r="D15" s="736">
        <f t="shared" si="7"/>
        <v>0</v>
      </c>
      <c r="E15" s="746">
        <f t="shared" si="4"/>
        <v>0</v>
      </c>
      <c r="F15" s="746">
        <f t="shared" si="4"/>
        <v>0</v>
      </c>
      <c r="G15" s="746">
        <f t="shared" si="4"/>
        <v>0</v>
      </c>
      <c r="H15" s="746">
        <f t="shared" si="4"/>
        <v>0</v>
      </c>
      <c r="I15" s="746">
        <f t="shared" si="4"/>
        <v>0</v>
      </c>
      <c r="J15" s="746">
        <f t="shared" si="4"/>
        <v>0</v>
      </c>
      <c r="K15" s="746">
        <f t="shared" si="4"/>
        <v>0</v>
      </c>
      <c r="L15" s="746">
        <f t="shared" si="4"/>
        <v>0</v>
      </c>
      <c r="M15" s="746">
        <f t="shared" si="4"/>
        <v>0</v>
      </c>
      <c r="N15" s="746">
        <f t="shared" si="4"/>
        <v>0</v>
      </c>
      <c r="O15" s="746">
        <f t="shared" si="4"/>
        <v>0</v>
      </c>
      <c r="P15" s="746">
        <f t="shared" si="4"/>
        <v>0</v>
      </c>
      <c r="Q15" s="746">
        <f t="shared" si="4"/>
        <v>0</v>
      </c>
      <c r="R15" s="746">
        <f t="shared" si="4"/>
        <v>0</v>
      </c>
      <c r="S15" s="746">
        <f t="shared" si="4"/>
        <v>0</v>
      </c>
      <c r="T15" s="746">
        <f t="shared" si="4"/>
        <v>0</v>
      </c>
      <c r="U15" s="746">
        <f t="shared" si="4"/>
        <v>0</v>
      </c>
      <c r="V15" s="746">
        <f t="shared" si="4"/>
        <v>0</v>
      </c>
      <c r="W15" s="746">
        <f t="shared" si="4"/>
        <v>0</v>
      </c>
      <c r="X15" s="746">
        <f t="shared" si="4"/>
        <v>0</v>
      </c>
      <c r="Y15" s="746">
        <f t="shared" si="4"/>
        <v>0</v>
      </c>
      <c r="Z15" s="746">
        <f t="shared" si="4"/>
        <v>0</v>
      </c>
      <c r="AA15" s="746">
        <f t="shared" si="4"/>
        <v>0</v>
      </c>
      <c r="AB15" s="746">
        <f t="shared" si="4"/>
        <v>0</v>
      </c>
      <c r="AC15" s="746">
        <f t="shared" ref="AC15:AI15" si="8">SUMPRODUCT((INDEX(NC_PNN,,3)=AC$6)*(INDEX(NC_PNN,,1)=$D$1)*(INDEX(NC_PNN,,SUM(4,(HLOOKUP(LEFT($C15,3),COLMadat,2,0))))))</f>
        <v>0</v>
      </c>
      <c r="AD15" s="746">
        <f t="shared" si="8"/>
        <v>0</v>
      </c>
      <c r="AE15" s="746">
        <f t="shared" si="8"/>
        <v>0</v>
      </c>
      <c r="AF15" s="746">
        <f t="shared" si="8"/>
        <v>0</v>
      </c>
      <c r="AG15" s="746">
        <f t="shared" si="8"/>
        <v>0</v>
      </c>
      <c r="AH15" s="746">
        <f t="shared" si="8"/>
        <v>0</v>
      </c>
      <c r="AI15" s="746">
        <f t="shared" si="8"/>
        <v>0</v>
      </c>
      <c r="AJ15" s="746">
        <f t="shared" si="5"/>
        <v>0</v>
      </c>
      <c r="AK15" s="746">
        <f t="shared" si="5"/>
        <v>0</v>
      </c>
      <c r="AL15" s="746">
        <f t="shared" si="5"/>
        <v>0</v>
      </c>
      <c r="AM15" s="746">
        <f t="shared" si="5"/>
        <v>0</v>
      </c>
      <c r="AN15" s="746">
        <f t="shared" si="6"/>
        <v>0</v>
      </c>
      <c r="AO15" s="742"/>
    </row>
    <row r="16" spans="1:42" s="743" customFormat="1">
      <c r="A16" s="744" t="s">
        <v>95</v>
      </c>
      <c r="B16" s="745" t="s">
        <v>126</v>
      </c>
      <c r="C16" s="735" t="s">
        <v>175</v>
      </c>
      <c r="D16" s="736">
        <f t="shared" si="7"/>
        <v>0</v>
      </c>
      <c r="E16" s="746">
        <f t="shared" ref="E16:T22" si="9">SUMPRODUCT((INDEX(NC_PNN,,3)=E$6)*(INDEX(NC_PNN,,1)=$D$1)*(INDEX(NC_PNN,,SUM(4,(HLOOKUP(LEFT($C16,3),COLMadat,2,0))))))</f>
        <v>0</v>
      </c>
      <c r="F16" s="746">
        <f t="shared" si="9"/>
        <v>0</v>
      </c>
      <c r="G16" s="746">
        <f t="shared" si="9"/>
        <v>0</v>
      </c>
      <c r="H16" s="746">
        <f t="shared" si="9"/>
        <v>0</v>
      </c>
      <c r="I16" s="746">
        <f t="shared" si="9"/>
        <v>0</v>
      </c>
      <c r="J16" s="746">
        <f t="shared" si="9"/>
        <v>0</v>
      </c>
      <c r="K16" s="746">
        <f t="shared" si="9"/>
        <v>0</v>
      </c>
      <c r="L16" s="746">
        <f t="shared" si="9"/>
        <v>0</v>
      </c>
      <c r="M16" s="746">
        <f t="shared" si="9"/>
        <v>0</v>
      </c>
      <c r="N16" s="746">
        <f t="shared" si="9"/>
        <v>0</v>
      </c>
      <c r="O16" s="746">
        <f t="shared" si="9"/>
        <v>0</v>
      </c>
      <c r="P16" s="746">
        <f t="shared" si="9"/>
        <v>0</v>
      </c>
      <c r="Q16" s="746">
        <f t="shared" si="9"/>
        <v>0</v>
      </c>
      <c r="R16" s="746">
        <f t="shared" si="9"/>
        <v>0</v>
      </c>
      <c r="S16" s="746">
        <f t="shared" si="9"/>
        <v>0</v>
      </c>
      <c r="T16" s="746">
        <f t="shared" si="9"/>
        <v>0</v>
      </c>
      <c r="U16" s="746">
        <f t="shared" ref="U16:AI22" si="10">SUMPRODUCT((INDEX(NC_PNN,,3)=U$6)*(INDEX(NC_PNN,,1)=$D$1)*(INDEX(NC_PNN,,SUM(4,(HLOOKUP(LEFT($C16,3),COLMadat,2,0))))))</f>
        <v>0</v>
      </c>
      <c r="V16" s="746">
        <f t="shared" si="10"/>
        <v>0</v>
      </c>
      <c r="W16" s="746">
        <f t="shared" si="10"/>
        <v>0</v>
      </c>
      <c r="X16" s="746">
        <f t="shared" si="10"/>
        <v>0</v>
      </c>
      <c r="Y16" s="746">
        <f t="shared" si="10"/>
        <v>0</v>
      </c>
      <c r="Z16" s="746">
        <f t="shared" si="10"/>
        <v>0</v>
      </c>
      <c r="AA16" s="746">
        <f t="shared" si="10"/>
        <v>0</v>
      </c>
      <c r="AB16" s="746">
        <f t="shared" si="10"/>
        <v>0</v>
      </c>
      <c r="AC16" s="746">
        <f t="shared" si="10"/>
        <v>0</v>
      </c>
      <c r="AD16" s="746">
        <f t="shared" si="10"/>
        <v>0</v>
      </c>
      <c r="AE16" s="746">
        <f t="shared" si="10"/>
        <v>0</v>
      </c>
      <c r="AF16" s="746">
        <f t="shared" si="10"/>
        <v>0</v>
      </c>
      <c r="AG16" s="746">
        <f t="shared" si="10"/>
        <v>0</v>
      </c>
      <c r="AH16" s="746">
        <f t="shared" si="10"/>
        <v>0</v>
      </c>
      <c r="AI16" s="746">
        <f t="shared" si="10"/>
        <v>0</v>
      </c>
      <c r="AJ16" s="746">
        <f t="shared" si="5"/>
        <v>0</v>
      </c>
      <c r="AK16" s="746">
        <f t="shared" si="5"/>
        <v>0</v>
      </c>
      <c r="AL16" s="746">
        <f t="shared" si="5"/>
        <v>0</v>
      </c>
      <c r="AM16" s="746">
        <f t="shared" si="5"/>
        <v>0</v>
      </c>
      <c r="AN16" s="746">
        <f t="shared" si="6"/>
        <v>0</v>
      </c>
      <c r="AO16" s="742"/>
    </row>
    <row r="17" spans="1:41" s="743" customFormat="1">
      <c r="A17" s="744" t="s">
        <v>127</v>
      </c>
      <c r="B17" s="745" t="s">
        <v>130</v>
      </c>
      <c r="C17" s="735" t="s">
        <v>177</v>
      </c>
      <c r="D17" s="736">
        <f t="shared" si="7"/>
        <v>0</v>
      </c>
      <c r="E17" s="746">
        <f t="shared" si="9"/>
        <v>0</v>
      </c>
      <c r="F17" s="746">
        <f t="shared" si="9"/>
        <v>0</v>
      </c>
      <c r="G17" s="746">
        <f t="shared" si="9"/>
        <v>0</v>
      </c>
      <c r="H17" s="746">
        <f t="shared" si="9"/>
        <v>0</v>
      </c>
      <c r="I17" s="746">
        <f t="shared" si="9"/>
        <v>0</v>
      </c>
      <c r="J17" s="746">
        <f t="shared" si="9"/>
        <v>0</v>
      </c>
      <c r="K17" s="746">
        <f t="shared" si="9"/>
        <v>0</v>
      </c>
      <c r="L17" s="746">
        <f t="shared" si="9"/>
        <v>0</v>
      </c>
      <c r="M17" s="746">
        <f t="shared" si="9"/>
        <v>0</v>
      </c>
      <c r="N17" s="746">
        <f t="shared" si="9"/>
        <v>0</v>
      </c>
      <c r="O17" s="746">
        <f t="shared" si="9"/>
        <v>0</v>
      </c>
      <c r="P17" s="746">
        <f t="shared" si="9"/>
        <v>0</v>
      </c>
      <c r="Q17" s="746">
        <f t="shared" si="9"/>
        <v>0</v>
      </c>
      <c r="R17" s="746">
        <f t="shared" si="9"/>
        <v>0</v>
      </c>
      <c r="S17" s="746">
        <f t="shared" si="9"/>
        <v>0</v>
      </c>
      <c r="T17" s="746">
        <f t="shared" si="9"/>
        <v>0</v>
      </c>
      <c r="U17" s="746">
        <f t="shared" si="10"/>
        <v>0</v>
      </c>
      <c r="V17" s="746">
        <f t="shared" si="10"/>
        <v>0</v>
      </c>
      <c r="W17" s="746">
        <f t="shared" si="10"/>
        <v>0</v>
      </c>
      <c r="X17" s="746">
        <f t="shared" si="10"/>
        <v>0</v>
      </c>
      <c r="Y17" s="746">
        <f t="shared" si="10"/>
        <v>0</v>
      </c>
      <c r="Z17" s="746">
        <f t="shared" si="10"/>
        <v>0</v>
      </c>
      <c r="AA17" s="746">
        <f t="shared" si="10"/>
        <v>0</v>
      </c>
      <c r="AB17" s="746">
        <f t="shared" si="10"/>
        <v>0</v>
      </c>
      <c r="AC17" s="746">
        <f t="shared" si="10"/>
        <v>0</v>
      </c>
      <c r="AD17" s="746">
        <f t="shared" si="10"/>
        <v>0</v>
      </c>
      <c r="AE17" s="746">
        <f t="shared" si="10"/>
        <v>0</v>
      </c>
      <c r="AF17" s="746">
        <f t="shared" si="10"/>
        <v>0</v>
      </c>
      <c r="AG17" s="746">
        <f t="shared" si="10"/>
        <v>0</v>
      </c>
      <c r="AH17" s="746">
        <f t="shared" si="10"/>
        <v>0</v>
      </c>
      <c r="AI17" s="746">
        <f t="shared" si="10"/>
        <v>0</v>
      </c>
      <c r="AJ17" s="746">
        <f t="shared" si="5"/>
        <v>0</v>
      </c>
      <c r="AK17" s="746">
        <f t="shared" si="5"/>
        <v>0</v>
      </c>
      <c r="AL17" s="746">
        <f t="shared" si="5"/>
        <v>0</v>
      </c>
      <c r="AM17" s="746">
        <f t="shared" si="5"/>
        <v>0</v>
      </c>
      <c r="AN17" s="746">
        <f t="shared" si="6"/>
        <v>0</v>
      </c>
      <c r="AO17" s="742"/>
    </row>
    <row r="18" spans="1:41" s="743" customFormat="1" ht="37.5">
      <c r="A18" s="739"/>
      <c r="B18" s="752" t="s">
        <v>920</v>
      </c>
      <c r="C18" s="735" t="s">
        <v>926</v>
      </c>
      <c r="D18" s="736">
        <f t="shared" si="7"/>
        <v>0</v>
      </c>
      <c r="E18" s="746">
        <f t="shared" si="9"/>
        <v>0</v>
      </c>
      <c r="F18" s="746">
        <f t="shared" si="9"/>
        <v>0</v>
      </c>
      <c r="G18" s="746">
        <f t="shared" si="9"/>
        <v>0</v>
      </c>
      <c r="H18" s="746">
        <f t="shared" si="9"/>
        <v>0</v>
      </c>
      <c r="I18" s="746">
        <f t="shared" si="9"/>
        <v>0</v>
      </c>
      <c r="J18" s="746">
        <f t="shared" si="9"/>
        <v>0</v>
      </c>
      <c r="K18" s="746">
        <f t="shared" si="9"/>
        <v>0</v>
      </c>
      <c r="L18" s="746">
        <f t="shared" si="9"/>
        <v>0</v>
      </c>
      <c r="M18" s="746">
        <f t="shared" si="9"/>
        <v>0</v>
      </c>
      <c r="N18" s="746">
        <f t="shared" si="9"/>
        <v>0</v>
      </c>
      <c r="O18" s="746">
        <f t="shared" si="9"/>
        <v>0</v>
      </c>
      <c r="P18" s="746">
        <f t="shared" si="9"/>
        <v>0</v>
      </c>
      <c r="Q18" s="746">
        <f t="shared" si="9"/>
        <v>0</v>
      </c>
      <c r="R18" s="746">
        <f t="shared" si="9"/>
        <v>0</v>
      </c>
      <c r="S18" s="746">
        <f t="shared" si="9"/>
        <v>0</v>
      </c>
      <c r="T18" s="746">
        <f t="shared" si="9"/>
        <v>0</v>
      </c>
      <c r="U18" s="746">
        <f t="shared" si="10"/>
        <v>0</v>
      </c>
      <c r="V18" s="746">
        <f t="shared" si="10"/>
        <v>0</v>
      </c>
      <c r="W18" s="746">
        <f t="shared" si="10"/>
        <v>0</v>
      </c>
      <c r="X18" s="746">
        <f t="shared" si="10"/>
        <v>0</v>
      </c>
      <c r="Y18" s="746">
        <f t="shared" si="10"/>
        <v>0</v>
      </c>
      <c r="Z18" s="746">
        <f t="shared" si="10"/>
        <v>0</v>
      </c>
      <c r="AA18" s="746">
        <f t="shared" si="10"/>
        <v>0</v>
      </c>
      <c r="AB18" s="746">
        <f t="shared" si="10"/>
        <v>0</v>
      </c>
      <c r="AC18" s="746">
        <f t="shared" si="10"/>
        <v>0</v>
      </c>
      <c r="AD18" s="746">
        <f t="shared" si="10"/>
        <v>0</v>
      </c>
      <c r="AE18" s="746">
        <f t="shared" si="10"/>
        <v>0</v>
      </c>
      <c r="AF18" s="746">
        <f t="shared" si="10"/>
        <v>0</v>
      </c>
      <c r="AG18" s="746">
        <f t="shared" si="10"/>
        <v>0</v>
      </c>
      <c r="AH18" s="746">
        <f t="shared" si="10"/>
        <v>0</v>
      </c>
      <c r="AI18" s="746">
        <f t="shared" si="10"/>
        <v>0</v>
      </c>
      <c r="AJ18" s="746">
        <f t="shared" si="5"/>
        <v>0</v>
      </c>
      <c r="AK18" s="746">
        <f t="shared" si="5"/>
        <v>0</v>
      </c>
      <c r="AL18" s="746">
        <f t="shared" si="5"/>
        <v>0</v>
      </c>
      <c r="AM18" s="746">
        <f t="shared" si="5"/>
        <v>0</v>
      </c>
      <c r="AN18" s="746">
        <f t="shared" si="6"/>
        <v>0</v>
      </c>
      <c r="AO18" s="742"/>
    </row>
    <row r="19" spans="1:41">
      <c r="A19" s="744" t="s">
        <v>129</v>
      </c>
      <c r="B19" s="745" t="s">
        <v>92</v>
      </c>
      <c r="C19" s="735" t="s">
        <v>178</v>
      </c>
      <c r="D19" s="736">
        <f t="shared" si="7"/>
        <v>42.976699999999994</v>
      </c>
      <c r="E19" s="746">
        <f t="shared" si="9"/>
        <v>42.976699999999994</v>
      </c>
      <c r="F19" s="746">
        <f t="shared" si="9"/>
        <v>0</v>
      </c>
      <c r="G19" s="746">
        <f t="shared" si="9"/>
        <v>0</v>
      </c>
      <c r="H19" s="746">
        <f t="shared" si="9"/>
        <v>0</v>
      </c>
      <c r="I19" s="746">
        <f t="shared" si="9"/>
        <v>0</v>
      </c>
      <c r="J19" s="746">
        <f t="shared" si="9"/>
        <v>0</v>
      </c>
      <c r="K19" s="746">
        <f t="shared" si="9"/>
        <v>0</v>
      </c>
      <c r="L19" s="746">
        <f t="shared" si="9"/>
        <v>0</v>
      </c>
      <c r="M19" s="746">
        <f t="shared" si="9"/>
        <v>0</v>
      </c>
      <c r="N19" s="746">
        <f t="shared" si="9"/>
        <v>0</v>
      </c>
      <c r="O19" s="746">
        <f t="shared" si="9"/>
        <v>0</v>
      </c>
      <c r="P19" s="746">
        <f t="shared" si="9"/>
        <v>0</v>
      </c>
      <c r="Q19" s="746">
        <f t="shared" si="9"/>
        <v>0</v>
      </c>
      <c r="R19" s="746">
        <f t="shared" si="9"/>
        <v>0</v>
      </c>
      <c r="S19" s="746">
        <f t="shared" si="9"/>
        <v>0</v>
      </c>
      <c r="T19" s="746">
        <f t="shared" si="9"/>
        <v>0</v>
      </c>
      <c r="U19" s="746">
        <f t="shared" si="10"/>
        <v>0</v>
      </c>
      <c r="V19" s="746">
        <f t="shared" si="10"/>
        <v>0</v>
      </c>
      <c r="W19" s="746">
        <f t="shared" si="10"/>
        <v>0</v>
      </c>
      <c r="X19" s="746">
        <f t="shared" si="10"/>
        <v>0</v>
      </c>
      <c r="Y19" s="746">
        <f t="shared" si="10"/>
        <v>0</v>
      </c>
      <c r="Z19" s="746">
        <f t="shared" si="10"/>
        <v>0</v>
      </c>
      <c r="AA19" s="746">
        <f t="shared" si="10"/>
        <v>0</v>
      </c>
      <c r="AB19" s="746">
        <f t="shared" si="10"/>
        <v>0</v>
      </c>
      <c r="AC19" s="746">
        <f t="shared" si="10"/>
        <v>0</v>
      </c>
      <c r="AD19" s="746">
        <f t="shared" si="10"/>
        <v>0</v>
      </c>
      <c r="AE19" s="746">
        <f t="shared" si="10"/>
        <v>0</v>
      </c>
      <c r="AF19" s="746">
        <f t="shared" si="10"/>
        <v>0</v>
      </c>
      <c r="AG19" s="746">
        <f t="shared" si="10"/>
        <v>0</v>
      </c>
      <c r="AH19" s="746">
        <f t="shared" si="10"/>
        <v>0</v>
      </c>
      <c r="AI19" s="746">
        <f t="shared" si="10"/>
        <v>0</v>
      </c>
      <c r="AJ19" s="746">
        <f t="shared" si="5"/>
        <v>0</v>
      </c>
      <c r="AK19" s="746">
        <f t="shared" si="5"/>
        <v>0</v>
      </c>
      <c r="AL19" s="746">
        <f t="shared" si="5"/>
        <v>0</v>
      </c>
      <c r="AM19" s="746">
        <f t="shared" si="5"/>
        <v>0</v>
      </c>
      <c r="AN19" s="746">
        <f t="shared" si="6"/>
        <v>0</v>
      </c>
      <c r="AO19" s="719"/>
    </row>
    <row r="20" spans="1:41" s="732" customFormat="1">
      <c r="A20" s="744" t="s">
        <v>118</v>
      </c>
      <c r="B20" s="745" t="s">
        <v>216</v>
      </c>
      <c r="C20" s="735" t="s">
        <v>302</v>
      </c>
      <c r="D20" s="736">
        <f t="shared" si="7"/>
        <v>0</v>
      </c>
      <c r="E20" s="746">
        <f t="shared" si="9"/>
        <v>0</v>
      </c>
      <c r="F20" s="746">
        <f t="shared" si="9"/>
        <v>0</v>
      </c>
      <c r="G20" s="746">
        <f t="shared" si="9"/>
        <v>0</v>
      </c>
      <c r="H20" s="746">
        <f t="shared" si="9"/>
        <v>0</v>
      </c>
      <c r="I20" s="746">
        <f t="shared" si="9"/>
        <v>0</v>
      </c>
      <c r="J20" s="746">
        <f t="shared" si="9"/>
        <v>0</v>
      </c>
      <c r="K20" s="746">
        <f t="shared" si="9"/>
        <v>0</v>
      </c>
      <c r="L20" s="746">
        <f t="shared" si="9"/>
        <v>0</v>
      </c>
      <c r="M20" s="746">
        <f t="shared" si="9"/>
        <v>0</v>
      </c>
      <c r="N20" s="746">
        <f t="shared" si="9"/>
        <v>0</v>
      </c>
      <c r="O20" s="746">
        <f t="shared" si="9"/>
        <v>0</v>
      </c>
      <c r="P20" s="746">
        <f t="shared" si="9"/>
        <v>0</v>
      </c>
      <c r="Q20" s="746">
        <f t="shared" si="9"/>
        <v>0</v>
      </c>
      <c r="R20" s="746">
        <f t="shared" si="9"/>
        <v>0</v>
      </c>
      <c r="S20" s="746">
        <f t="shared" si="9"/>
        <v>0</v>
      </c>
      <c r="T20" s="746">
        <f t="shared" si="9"/>
        <v>0</v>
      </c>
      <c r="U20" s="746">
        <f t="shared" si="10"/>
        <v>0</v>
      </c>
      <c r="V20" s="746">
        <f t="shared" si="10"/>
        <v>0</v>
      </c>
      <c r="W20" s="746">
        <f t="shared" si="10"/>
        <v>0</v>
      </c>
      <c r="X20" s="746">
        <f t="shared" si="10"/>
        <v>0</v>
      </c>
      <c r="Y20" s="746">
        <f t="shared" si="10"/>
        <v>0</v>
      </c>
      <c r="Z20" s="746">
        <f t="shared" si="10"/>
        <v>0</v>
      </c>
      <c r="AA20" s="746">
        <f t="shared" si="10"/>
        <v>0</v>
      </c>
      <c r="AB20" s="746">
        <f t="shared" si="10"/>
        <v>0</v>
      </c>
      <c r="AC20" s="746">
        <f t="shared" si="10"/>
        <v>0</v>
      </c>
      <c r="AD20" s="746">
        <f t="shared" si="10"/>
        <v>0</v>
      </c>
      <c r="AE20" s="746">
        <f t="shared" si="10"/>
        <v>0</v>
      </c>
      <c r="AF20" s="746">
        <f t="shared" si="10"/>
        <v>0</v>
      </c>
      <c r="AG20" s="746">
        <f t="shared" si="10"/>
        <v>0</v>
      </c>
      <c r="AH20" s="746">
        <f t="shared" si="10"/>
        <v>0</v>
      </c>
      <c r="AI20" s="746">
        <f t="shared" si="10"/>
        <v>0</v>
      </c>
      <c r="AJ20" s="746">
        <f t="shared" si="5"/>
        <v>0</v>
      </c>
      <c r="AK20" s="746">
        <f t="shared" si="5"/>
        <v>0</v>
      </c>
      <c r="AL20" s="746">
        <f t="shared" si="5"/>
        <v>0</v>
      </c>
      <c r="AM20" s="746">
        <f t="shared" si="5"/>
        <v>0</v>
      </c>
      <c r="AN20" s="746">
        <f t="shared" si="6"/>
        <v>0</v>
      </c>
      <c r="AO20" s="731"/>
    </row>
    <row r="21" spans="1:41">
      <c r="A21" s="744" t="s">
        <v>119</v>
      </c>
      <c r="B21" s="745" t="s">
        <v>94</v>
      </c>
      <c r="C21" s="735" t="s">
        <v>179</v>
      </c>
      <c r="D21" s="736">
        <f t="shared" si="7"/>
        <v>0</v>
      </c>
      <c r="E21" s="746">
        <f t="shared" si="9"/>
        <v>0</v>
      </c>
      <c r="F21" s="746">
        <f t="shared" si="9"/>
        <v>0</v>
      </c>
      <c r="G21" s="746">
        <f t="shared" si="9"/>
        <v>0</v>
      </c>
      <c r="H21" s="746">
        <f t="shared" si="9"/>
        <v>0</v>
      </c>
      <c r="I21" s="746">
        <f t="shared" si="9"/>
        <v>0</v>
      </c>
      <c r="J21" s="746">
        <f t="shared" si="9"/>
        <v>0</v>
      </c>
      <c r="K21" s="746">
        <f t="shared" si="9"/>
        <v>0</v>
      </c>
      <c r="L21" s="746">
        <f t="shared" si="9"/>
        <v>0</v>
      </c>
      <c r="M21" s="746">
        <f t="shared" si="9"/>
        <v>0</v>
      </c>
      <c r="N21" s="746">
        <f t="shared" si="9"/>
        <v>0</v>
      </c>
      <c r="O21" s="746">
        <f t="shared" si="9"/>
        <v>0</v>
      </c>
      <c r="P21" s="746">
        <f t="shared" si="9"/>
        <v>0</v>
      </c>
      <c r="Q21" s="746">
        <f t="shared" si="9"/>
        <v>0</v>
      </c>
      <c r="R21" s="746">
        <f t="shared" si="9"/>
        <v>0</v>
      </c>
      <c r="S21" s="746">
        <f t="shared" si="9"/>
        <v>0</v>
      </c>
      <c r="T21" s="746">
        <f t="shared" si="9"/>
        <v>0</v>
      </c>
      <c r="U21" s="746">
        <f t="shared" si="10"/>
        <v>0</v>
      </c>
      <c r="V21" s="746">
        <f t="shared" si="10"/>
        <v>0</v>
      </c>
      <c r="W21" s="746">
        <f t="shared" si="10"/>
        <v>0</v>
      </c>
      <c r="X21" s="746">
        <f t="shared" si="10"/>
        <v>0</v>
      </c>
      <c r="Y21" s="746">
        <f t="shared" si="10"/>
        <v>0</v>
      </c>
      <c r="Z21" s="746">
        <f t="shared" si="10"/>
        <v>0</v>
      </c>
      <c r="AA21" s="746">
        <f t="shared" si="10"/>
        <v>0</v>
      </c>
      <c r="AB21" s="746">
        <f t="shared" si="10"/>
        <v>0</v>
      </c>
      <c r="AC21" s="746">
        <f t="shared" si="10"/>
        <v>0</v>
      </c>
      <c r="AD21" s="746">
        <f t="shared" si="10"/>
        <v>0</v>
      </c>
      <c r="AE21" s="746">
        <f t="shared" si="10"/>
        <v>0</v>
      </c>
      <c r="AF21" s="746">
        <f t="shared" si="10"/>
        <v>0</v>
      </c>
      <c r="AG21" s="746">
        <f t="shared" si="10"/>
        <v>0</v>
      </c>
      <c r="AH21" s="746">
        <f t="shared" si="10"/>
        <v>0</v>
      </c>
      <c r="AI21" s="746">
        <f t="shared" si="10"/>
        <v>0</v>
      </c>
      <c r="AJ21" s="746">
        <f t="shared" si="5"/>
        <v>0</v>
      </c>
      <c r="AK21" s="746">
        <f t="shared" si="5"/>
        <v>0</v>
      </c>
      <c r="AL21" s="746">
        <f t="shared" si="5"/>
        <v>0</v>
      </c>
      <c r="AM21" s="746">
        <f t="shared" si="5"/>
        <v>0</v>
      </c>
      <c r="AN21" s="746">
        <f t="shared" si="6"/>
        <v>0</v>
      </c>
      <c r="AO21" s="719"/>
    </row>
    <row r="22" spans="1:41">
      <c r="A22" s="744" t="s">
        <v>217</v>
      </c>
      <c r="B22" s="745" t="s">
        <v>96</v>
      </c>
      <c r="C22" s="735" t="s">
        <v>141</v>
      </c>
      <c r="D22" s="736">
        <f t="shared" si="7"/>
        <v>0</v>
      </c>
      <c r="E22" s="746">
        <f t="shared" si="9"/>
        <v>0</v>
      </c>
      <c r="F22" s="746">
        <f t="shared" si="9"/>
        <v>0</v>
      </c>
      <c r="G22" s="746">
        <f t="shared" si="9"/>
        <v>0</v>
      </c>
      <c r="H22" s="746">
        <f t="shared" si="9"/>
        <v>0</v>
      </c>
      <c r="I22" s="746">
        <f t="shared" si="9"/>
        <v>0</v>
      </c>
      <c r="J22" s="746">
        <f t="shared" si="9"/>
        <v>0</v>
      </c>
      <c r="K22" s="746">
        <f t="shared" si="9"/>
        <v>0</v>
      </c>
      <c r="L22" s="746">
        <f t="shared" si="9"/>
        <v>0</v>
      </c>
      <c r="M22" s="746">
        <f t="shared" si="9"/>
        <v>0</v>
      </c>
      <c r="N22" s="746">
        <f t="shared" si="9"/>
        <v>0</v>
      </c>
      <c r="O22" s="746">
        <f t="shared" si="9"/>
        <v>0</v>
      </c>
      <c r="P22" s="746">
        <f t="shared" si="9"/>
        <v>0</v>
      </c>
      <c r="Q22" s="746">
        <f t="shared" si="9"/>
        <v>0</v>
      </c>
      <c r="R22" s="746">
        <f t="shared" si="9"/>
        <v>0</v>
      </c>
      <c r="S22" s="746">
        <f t="shared" si="9"/>
        <v>0</v>
      </c>
      <c r="T22" s="746">
        <f t="shared" si="9"/>
        <v>0</v>
      </c>
      <c r="U22" s="746">
        <f t="shared" si="10"/>
        <v>0</v>
      </c>
      <c r="V22" s="746">
        <f t="shared" si="10"/>
        <v>0</v>
      </c>
      <c r="W22" s="746">
        <f t="shared" si="10"/>
        <v>0</v>
      </c>
      <c r="X22" s="746">
        <f t="shared" si="10"/>
        <v>0</v>
      </c>
      <c r="Y22" s="746">
        <f t="shared" si="10"/>
        <v>0</v>
      </c>
      <c r="Z22" s="746">
        <f t="shared" si="10"/>
        <v>0</v>
      </c>
      <c r="AA22" s="746">
        <f t="shared" si="10"/>
        <v>0</v>
      </c>
      <c r="AB22" s="746">
        <f t="shared" si="10"/>
        <v>0</v>
      </c>
      <c r="AC22" s="746">
        <f t="shared" si="10"/>
        <v>0</v>
      </c>
      <c r="AD22" s="746">
        <f t="shared" si="10"/>
        <v>0</v>
      </c>
      <c r="AE22" s="746">
        <f t="shared" si="10"/>
        <v>0</v>
      </c>
      <c r="AF22" s="746">
        <f t="shared" si="10"/>
        <v>0</v>
      </c>
      <c r="AG22" s="746">
        <f t="shared" si="10"/>
        <v>0</v>
      </c>
      <c r="AH22" s="746">
        <f t="shared" si="10"/>
        <v>0</v>
      </c>
      <c r="AI22" s="746">
        <f t="shared" si="10"/>
        <v>0</v>
      </c>
      <c r="AJ22" s="746">
        <f t="shared" si="5"/>
        <v>0</v>
      </c>
      <c r="AK22" s="746">
        <f t="shared" si="5"/>
        <v>0</v>
      </c>
      <c r="AL22" s="746">
        <f t="shared" si="5"/>
        <v>0</v>
      </c>
      <c r="AM22" s="746">
        <f t="shared" si="5"/>
        <v>0</v>
      </c>
      <c r="AN22" s="746">
        <f t="shared" si="6"/>
        <v>0</v>
      </c>
      <c r="AO22" s="719"/>
    </row>
    <row r="23" spans="1:41" s="730" customFormat="1" ht="37.5">
      <c r="A23" s="753">
        <v>2</v>
      </c>
      <c r="B23" s="754" t="s">
        <v>388</v>
      </c>
      <c r="C23" s="755"/>
      <c r="D23" s="736">
        <f>SUM(E23:AN23)</f>
        <v>0</v>
      </c>
      <c r="E23" s="756">
        <f t="shared" ref="E23:AN23" si="11">E25+E26+E27+E28</f>
        <v>0</v>
      </c>
      <c r="F23" s="756">
        <f t="shared" si="11"/>
        <v>0</v>
      </c>
      <c r="G23" s="756">
        <f t="shared" si="11"/>
        <v>0</v>
      </c>
      <c r="H23" s="756">
        <f t="shared" si="11"/>
        <v>0</v>
      </c>
      <c r="I23" s="756">
        <f t="shared" si="11"/>
        <v>0</v>
      </c>
      <c r="J23" s="756">
        <f t="shared" si="11"/>
        <v>0</v>
      </c>
      <c r="K23" s="756">
        <f t="shared" si="11"/>
        <v>0</v>
      </c>
      <c r="L23" s="756">
        <f t="shared" si="11"/>
        <v>0</v>
      </c>
      <c r="M23" s="756">
        <f t="shared" si="11"/>
        <v>0</v>
      </c>
      <c r="N23" s="756">
        <f t="shared" si="11"/>
        <v>0</v>
      </c>
      <c r="O23" s="756">
        <f t="shared" si="11"/>
        <v>0</v>
      </c>
      <c r="P23" s="756">
        <f t="shared" si="11"/>
        <v>0</v>
      </c>
      <c r="Q23" s="756">
        <f t="shared" si="11"/>
        <v>0</v>
      </c>
      <c r="R23" s="756">
        <f t="shared" si="11"/>
        <v>0</v>
      </c>
      <c r="S23" s="756">
        <f t="shared" si="11"/>
        <v>0</v>
      </c>
      <c r="T23" s="756">
        <f t="shared" si="11"/>
        <v>0</v>
      </c>
      <c r="U23" s="756">
        <f t="shared" si="11"/>
        <v>0</v>
      </c>
      <c r="V23" s="756">
        <f t="shared" si="11"/>
        <v>0</v>
      </c>
      <c r="W23" s="756">
        <f t="shared" si="11"/>
        <v>0</v>
      </c>
      <c r="X23" s="756">
        <f t="shared" si="11"/>
        <v>0</v>
      </c>
      <c r="Y23" s="756">
        <f t="shared" si="11"/>
        <v>0</v>
      </c>
      <c r="Z23" s="756">
        <f t="shared" si="11"/>
        <v>0</v>
      </c>
      <c r="AA23" s="756">
        <f t="shared" si="11"/>
        <v>0</v>
      </c>
      <c r="AB23" s="756">
        <f t="shared" si="11"/>
        <v>0</v>
      </c>
      <c r="AC23" s="756">
        <f t="shared" si="11"/>
        <v>0</v>
      </c>
      <c r="AD23" s="756">
        <f t="shared" si="11"/>
        <v>0</v>
      </c>
      <c r="AE23" s="756">
        <f t="shared" si="11"/>
        <v>0</v>
      </c>
      <c r="AF23" s="756">
        <f t="shared" si="11"/>
        <v>0</v>
      </c>
      <c r="AG23" s="756">
        <f t="shared" si="11"/>
        <v>0</v>
      </c>
      <c r="AH23" s="756">
        <f t="shared" si="11"/>
        <v>0</v>
      </c>
      <c r="AI23" s="756">
        <f t="shared" si="11"/>
        <v>0</v>
      </c>
      <c r="AJ23" s="756">
        <f t="shared" si="11"/>
        <v>0</v>
      </c>
      <c r="AK23" s="756">
        <f t="shared" si="11"/>
        <v>0</v>
      </c>
      <c r="AL23" s="756">
        <f t="shared" si="11"/>
        <v>0</v>
      </c>
      <c r="AM23" s="756">
        <f t="shared" si="11"/>
        <v>0</v>
      </c>
      <c r="AN23" s="756">
        <f t="shared" si="11"/>
        <v>0</v>
      </c>
      <c r="AO23" s="729"/>
    </row>
    <row r="24" spans="1:41" s="760" customFormat="1" ht="19.5">
      <c r="A24" s="757"/>
      <c r="B24" s="750" t="s">
        <v>180</v>
      </c>
      <c r="C24" s="751"/>
      <c r="D24" s="758"/>
      <c r="E24" s="758"/>
      <c r="F24" s="758"/>
      <c r="G24" s="758"/>
      <c r="H24" s="758"/>
      <c r="I24" s="758"/>
      <c r="J24" s="758"/>
      <c r="K24" s="758"/>
      <c r="L24" s="758"/>
      <c r="M24" s="758"/>
      <c r="N24" s="758"/>
      <c r="O24" s="758"/>
      <c r="P24" s="758"/>
      <c r="Q24" s="758"/>
      <c r="R24" s="758"/>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9"/>
    </row>
    <row r="25" spans="1:41" s="732" customFormat="1" ht="37.5">
      <c r="A25" s="744" t="s">
        <v>99</v>
      </c>
      <c r="B25" s="761" t="s">
        <v>303</v>
      </c>
      <c r="C25" s="735" t="s">
        <v>304</v>
      </c>
      <c r="D25" s="736">
        <f t="shared" ref="D25:D37" si="12">SUM(E25:AN25)</f>
        <v>0</v>
      </c>
      <c r="E25" s="746" cm="1">
        <f t="array" ref="E25">SUMPRODUCT((NhuCau!$E$6:$E$58=$D$1)*(NhuCau!$G$6:$G$58=E$6)*(NhuCau!$I$6:$J$58))</f>
        <v>0</v>
      </c>
      <c r="F25" s="746" cm="1">
        <f t="array" ref="F25">SUMPRODUCT((NhuCau!$E$6:$E$58=$D$1)*(NhuCau!$G$6:$G$58=F$6)*(NhuCau!$I$6:$J$58))</f>
        <v>0</v>
      </c>
      <c r="G25" s="746" cm="1">
        <f t="array" ref="G25">SUMPRODUCT((NhuCau!$E$6:$E$58=$D$1)*(NhuCau!$G$6:$G$58=G$6)*(NhuCau!$I$6:$J$58))</f>
        <v>0</v>
      </c>
      <c r="H25" s="746" cm="1">
        <f t="array" ref="H25">SUMPRODUCT((NhuCau!$E$6:$E$58=$D$1)*(NhuCau!$G$6:$G$58=H$6)*(NhuCau!$I$6:$J$58))</f>
        <v>0</v>
      </c>
      <c r="I25" s="746" cm="1">
        <f t="array" ref="I25">SUMPRODUCT((NhuCau!$E$6:$E$58=$D$1)*(NhuCau!$G$6:$G$58=I$6)*(NhuCau!$I$6:$J$58))</f>
        <v>0</v>
      </c>
      <c r="J25" s="746" cm="1">
        <f t="array" ref="J25">SUMPRODUCT((NhuCau!$E$6:$E$58=$D$1)*(NhuCau!$G$6:$G$58=J$6)*(NhuCau!$I$6:$J$58))</f>
        <v>0</v>
      </c>
      <c r="K25" s="746" cm="1">
        <f t="array" ref="K25">SUMPRODUCT((NhuCau!$E$6:$E$58=$D$1)*(NhuCau!$G$6:$G$58=K$6)*(NhuCau!$I$6:$J$58))</f>
        <v>0</v>
      </c>
      <c r="L25" s="746" cm="1">
        <f t="array" ref="L25">SUMPRODUCT((NhuCau!$E$6:$E$58=$D$1)*(NhuCau!$G$6:$G$58=L$6)*(NhuCau!$I$6:$J$58))</f>
        <v>0</v>
      </c>
      <c r="M25" s="746" cm="1">
        <f t="array" ref="M25">SUMPRODUCT((NhuCau!$E$6:$E$58=$D$1)*(NhuCau!$G$6:$G$58=M$6)*(NhuCau!$I$6:$J$58))</f>
        <v>0</v>
      </c>
      <c r="N25" s="746" cm="1">
        <f t="array" ref="N25">SUMPRODUCT((NhuCau!$E$6:$E$58=$D$1)*(NhuCau!$G$6:$G$58=N$6)*(NhuCau!$I$6:$J$58))</f>
        <v>0</v>
      </c>
      <c r="O25" s="746" cm="1">
        <f t="array" ref="O25">SUMPRODUCT((NhuCau!$E$6:$E$58=$D$1)*(NhuCau!$G$6:$G$58=O$6)*(NhuCau!$I$6:$J$58))</f>
        <v>0</v>
      </c>
      <c r="P25" s="746" cm="1">
        <f t="array" ref="P25">SUMPRODUCT((NhuCau!$E$6:$E$58=$D$1)*(NhuCau!$G$6:$G$58=P$6)*(NhuCau!$I$6:$J$58))</f>
        <v>0</v>
      </c>
      <c r="Q25" s="746" cm="1">
        <f t="array" ref="Q25">SUMPRODUCT((NhuCau!$E$6:$E$58=$D$1)*(NhuCau!$G$6:$G$58=Q$6)*(NhuCau!$I$6:$J$58))</f>
        <v>0</v>
      </c>
      <c r="R25" s="746" cm="1">
        <f t="array" ref="R25">SUMPRODUCT((NhuCau!$E$6:$E$58=$D$1)*(NhuCau!$G$6:$G$58=R$6)*(NhuCau!$I$6:$J$58))</f>
        <v>0</v>
      </c>
      <c r="S25" s="746" cm="1">
        <f t="array" ref="S25">SUMPRODUCT((NhuCau!$E$6:$E$58=$D$1)*(NhuCau!$G$6:$G$58=S$6)*(NhuCau!$I$6:$J$58))</f>
        <v>0</v>
      </c>
      <c r="T25" s="746" cm="1">
        <f t="array" ref="T25">SUMPRODUCT((NhuCau!$E$6:$E$58=$D$1)*(NhuCau!$G$6:$G$58=T$6)*(NhuCau!$I$6:$J$58))</f>
        <v>0</v>
      </c>
      <c r="U25" s="746" cm="1">
        <f t="array" ref="U25">SUMPRODUCT((NhuCau!$E$6:$E$58=$D$1)*(NhuCau!$G$6:$G$58=U$6)*(NhuCau!$I$6:$J$58))</f>
        <v>0</v>
      </c>
      <c r="V25" s="746" cm="1">
        <f t="array" ref="V25">SUMPRODUCT((NhuCau!$E$6:$E$58=$D$1)*(NhuCau!$G$6:$G$58=V$6)*(NhuCau!$I$6:$J$58))</f>
        <v>0</v>
      </c>
      <c r="W25" s="746" cm="1">
        <f t="array" ref="W25">SUMPRODUCT((NhuCau!$E$6:$E$58=$D$1)*(NhuCau!$G$6:$G$58=W$6)*(NhuCau!$I$6:$J$58))</f>
        <v>0</v>
      </c>
      <c r="X25" s="746" cm="1">
        <f t="array" ref="X25">SUMPRODUCT((NhuCau!$E$6:$E$58=$D$1)*(NhuCau!$G$6:$G$58=X$6)*(NhuCau!$I$6:$J$58))</f>
        <v>0</v>
      </c>
      <c r="Y25" s="746" cm="1">
        <f t="array" ref="Y25">SUMPRODUCT((NhuCau!$E$6:$E$58=$D$1)*(NhuCau!$G$6:$G$58=Y$6)*(NhuCau!$I$6:$J$58))</f>
        <v>0</v>
      </c>
      <c r="Z25" s="746" cm="1">
        <f t="array" ref="Z25">SUMPRODUCT((NhuCau!$E$6:$E$58=$D$1)*(NhuCau!$G$6:$G$58=Z$6)*(NhuCau!$I$6:$J$58))</f>
        <v>0</v>
      </c>
      <c r="AA25" s="746" cm="1">
        <f t="array" ref="AA25">SUMPRODUCT((NhuCau!$E$6:$E$58=$D$1)*(NhuCau!$G$6:$G$58=AA$6)*(NhuCau!$I$6:$J$58))</f>
        <v>0</v>
      </c>
      <c r="AB25" s="746" cm="1">
        <f t="array" ref="AB25">SUMPRODUCT((NhuCau!$E$6:$E$58=$D$1)*(NhuCau!$G$6:$G$58=AB$6)*(NhuCau!$I$6:$J$58))</f>
        <v>0</v>
      </c>
      <c r="AC25" s="746" cm="1">
        <f t="array" ref="AC25">SUMPRODUCT((NhuCau!$E$6:$E$58=$D$1)*(NhuCau!$G$6:$G$58=AC$6)*(NhuCau!$I$6:$J$58))</f>
        <v>0</v>
      </c>
      <c r="AD25" s="746" cm="1">
        <f t="array" ref="AD25">SUMPRODUCT((NhuCau!$E$6:$E$58=$D$1)*(NhuCau!$G$6:$G$58=AD$6)*(NhuCau!$I$6:$J$58))</f>
        <v>0</v>
      </c>
      <c r="AE25" s="746" cm="1">
        <f t="array" ref="AE25">SUMPRODUCT((NhuCau!$E$6:$E$58=$D$1)*(NhuCau!$G$6:$G$58=AE$6)*(NhuCau!$I$6:$J$58))</f>
        <v>0</v>
      </c>
      <c r="AF25" s="746" cm="1">
        <f t="array" ref="AF25">SUMPRODUCT((NhuCau!$E$6:$E$58=$D$1)*(NhuCau!$G$6:$G$58=AF$6)*(NhuCau!$I$6:$J$58))</f>
        <v>0</v>
      </c>
      <c r="AG25" s="746" cm="1">
        <f t="array" ref="AG25">SUMPRODUCT((NhuCau!$E$6:$E$58=$D$1)*(NhuCau!$G$6:$G$58=AG$6)*(NhuCau!$I$6:$J$58))</f>
        <v>0</v>
      </c>
      <c r="AH25" s="746" cm="1">
        <f t="array" ref="AH25">SUMPRODUCT((NhuCau!$E$6:$E$58=$D$1)*(NhuCau!$G$6:$G$58=AH$6)*(NhuCau!$I$6:$J$58))</f>
        <v>0</v>
      </c>
      <c r="AI25" s="746" cm="1">
        <f t="array" ref="AI25">SUMPRODUCT((NhuCau!$E$6:$E$58=$D$1)*(NhuCau!$G$6:$G$58=AI$6)*(NhuCau!$I$6:$J$58))</f>
        <v>0</v>
      </c>
      <c r="AJ25" s="746" cm="1">
        <f t="array" ref="AJ25">SUMPRODUCT((NhuCau!$E$6:$E$58=$D$1)*(NhuCau!$G$6:$G$58=AJ$6)*(NhuCau!$I$6:$J$58))</f>
        <v>0</v>
      </c>
      <c r="AK25" s="746" cm="1">
        <f t="array" ref="AK25">SUMPRODUCT((NhuCau!$E$6:$E$58=$D$1)*(NhuCau!$G$6:$G$58=AK$6)*(NhuCau!$I$6:$J$58))</f>
        <v>0</v>
      </c>
      <c r="AL25" s="746" cm="1">
        <f t="array" ref="AL25">SUMPRODUCT((NhuCau!$E$6:$E$58=$D$1)*(NhuCau!$G$6:$G$58=AL$6)*(NhuCau!$I$6:$J$58))</f>
        <v>0</v>
      </c>
      <c r="AM25" s="746" cm="1">
        <f t="array" ref="AM25">SUMPRODUCT((NhuCau!$E$6:$E$58=$D$1)*(NhuCau!$G$6:$G$58=AM$6)*(NhuCau!$I$6:$J$58))</f>
        <v>0</v>
      </c>
      <c r="AN25" s="746" cm="1">
        <f t="array" ref="AN25">SUMPRODUCT((NhuCau!$E$6:$E$58=$D$1)*(NhuCau!$G$6:$G$58=AN$6)*(NhuCau!$I$6:$J$58))</f>
        <v>0</v>
      </c>
      <c r="AO25" s="731"/>
    </row>
    <row r="26" spans="1:41" ht="37.5">
      <c r="A26" s="744" t="s">
        <v>100</v>
      </c>
      <c r="B26" s="761" t="s">
        <v>305</v>
      </c>
      <c r="C26" s="735" t="s">
        <v>389</v>
      </c>
      <c r="D26" s="736">
        <f t="shared" si="12"/>
        <v>0</v>
      </c>
      <c r="E26" s="746" cm="1">
        <f t="array" ref="E26">SUMPRODUCT((NhuCau!$E$6:$E$58=$D$1)*(NhuCau!$G$6:$G$58=E$6)*(NhuCau!$M$6:$M$58))</f>
        <v>0</v>
      </c>
      <c r="F26" s="746" cm="1">
        <f t="array" ref="F26">SUMPRODUCT((NhuCau!$E$6:$E$58=$D$1)*(NhuCau!$G$6:$G$58=F$6)*(NhuCau!$M$6:$M$58))</f>
        <v>0</v>
      </c>
      <c r="G26" s="746" cm="1">
        <f t="array" ref="G26">SUMPRODUCT((NhuCau!$E$6:$E$58=$D$1)*(NhuCau!$G$6:$G$58=G$6)*(NhuCau!$M$6:$M$58))</f>
        <v>0</v>
      </c>
      <c r="H26" s="746" cm="1">
        <f t="array" ref="H26">SUMPRODUCT((NhuCau!$E$6:$E$58=$D$1)*(NhuCau!$G$6:$G$58=H$6)*(NhuCau!$M$6:$M$58))</f>
        <v>0</v>
      </c>
      <c r="I26" s="746" cm="1">
        <f t="array" ref="I26">SUMPRODUCT((NhuCau!$E$6:$E$58=$D$1)*(NhuCau!$G$6:$G$58=I$6)*(NhuCau!$M$6:$M$58))</f>
        <v>0</v>
      </c>
      <c r="J26" s="746" cm="1">
        <f t="array" ref="J26">SUMPRODUCT((NhuCau!$E$6:$E$58=$D$1)*(NhuCau!$G$6:$G$58=J$6)*(NhuCau!$M$6:$M$58))</f>
        <v>0</v>
      </c>
      <c r="K26" s="746" cm="1">
        <f t="array" ref="K26">SUMPRODUCT((NhuCau!$E$6:$E$58=$D$1)*(NhuCau!$G$6:$G$58=K$6)*(NhuCau!$M$6:$M$58))</f>
        <v>0</v>
      </c>
      <c r="L26" s="746" cm="1">
        <f t="array" ref="L26">SUMPRODUCT((NhuCau!$E$6:$E$58=$D$1)*(NhuCau!$G$6:$G$58=L$6)*(NhuCau!$M$6:$M$58))</f>
        <v>0</v>
      </c>
      <c r="M26" s="746" cm="1">
        <f t="array" ref="M26">SUMPRODUCT((NhuCau!$E$6:$E$58=$D$1)*(NhuCau!$G$6:$G$58=M$6)*(NhuCau!$M$6:$M$58))</f>
        <v>0</v>
      </c>
      <c r="N26" s="746" cm="1">
        <f t="array" ref="N26">SUMPRODUCT((NhuCau!$E$6:$E$58=$D$1)*(NhuCau!$G$6:$G$58=N$6)*(NhuCau!$M$6:$M$58))</f>
        <v>0</v>
      </c>
      <c r="O26" s="746" cm="1">
        <f t="array" ref="O26">SUMPRODUCT((NhuCau!$E$6:$E$58=$D$1)*(NhuCau!$G$6:$G$58=O$6)*(NhuCau!$M$6:$M$58))</f>
        <v>0</v>
      </c>
      <c r="P26" s="746" cm="1">
        <f t="array" ref="P26">SUMPRODUCT((NhuCau!$E$6:$E$58=$D$1)*(NhuCau!$G$6:$G$58=P$6)*(NhuCau!$M$6:$M$58))</f>
        <v>0</v>
      </c>
      <c r="Q26" s="746" cm="1">
        <f t="array" ref="Q26">SUMPRODUCT((NhuCau!$E$6:$E$58=$D$1)*(NhuCau!$G$6:$G$58=Q$6)*(NhuCau!$M$6:$M$58))</f>
        <v>0</v>
      </c>
      <c r="R26" s="746" cm="1">
        <f t="array" ref="R26">SUMPRODUCT((NhuCau!$E$6:$E$58=$D$1)*(NhuCau!$G$6:$G$58=R$6)*(NhuCau!$M$6:$M$58))</f>
        <v>0</v>
      </c>
      <c r="S26" s="746" cm="1">
        <f t="array" ref="S26">SUMPRODUCT((NhuCau!$E$6:$E$58=$D$1)*(NhuCau!$G$6:$G$58=S$6)*(NhuCau!$M$6:$M$58))</f>
        <v>0</v>
      </c>
      <c r="T26" s="746" cm="1">
        <f t="array" ref="T26">SUMPRODUCT((NhuCau!$E$6:$E$58=$D$1)*(NhuCau!$G$6:$G$58=T$6)*(NhuCau!$M$6:$M$58))</f>
        <v>0</v>
      </c>
      <c r="U26" s="746" cm="1">
        <f t="array" ref="U26">SUMPRODUCT((NhuCau!$E$6:$E$58=$D$1)*(NhuCau!$G$6:$G$58=U$6)*(NhuCau!$M$6:$M$58))</f>
        <v>0</v>
      </c>
      <c r="V26" s="746" cm="1">
        <f t="array" ref="V26">SUMPRODUCT((NhuCau!$E$6:$E$58=$D$1)*(NhuCau!$G$6:$G$58=V$6)*(NhuCau!$M$6:$M$58))</f>
        <v>0</v>
      </c>
      <c r="W26" s="746" cm="1">
        <f t="array" ref="W26">SUMPRODUCT((NhuCau!$E$6:$E$58=$D$1)*(NhuCau!$G$6:$G$58=W$6)*(NhuCau!$M$6:$M$58))</f>
        <v>0</v>
      </c>
      <c r="X26" s="746" cm="1">
        <f t="array" ref="X26">SUMPRODUCT((NhuCau!$E$6:$E$58=$D$1)*(NhuCau!$G$6:$G$58=X$6)*(NhuCau!$M$6:$M$58))</f>
        <v>0</v>
      </c>
      <c r="Y26" s="746" cm="1">
        <f t="array" ref="Y26">SUMPRODUCT((NhuCau!$E$6:$E$58=$D$1)*(NhuCau!$G$6:$G$58=Y$6)*(NhuCau!$M$6:$M$58))</f>
        <v>0</v>
      </c>
      <c r="Z26" s="746" cm="1">
        <f t="array" ref="Z26">SUMPRODUCT((NhuCau!$E$6:$E$58=$D$1)*(NhuCau!$G$6:$G$58=Z$6)*(NhuCau!$M$6:$M$58))</f>
        <v>0</v>
      </c>
      <c r="AA26" s="746" cm="1">
        <f t="array" ref="AA26">SUMPRODUCT((NhuCau!$E$6:$E$58=$D$1)*(NhuCau!$G$6:$G$58=AA$6)*(NhuCau!$M$6:$M$58))</f>
        <v>0</v>
      </c>
      <c r="AB26" s="746" cm="1">
        <f t="array" ref="AB26">SUMPRODUCT((NhuCau!$E$6:$E$58=$D$1)*(NhuCau!$G$6:$G$58=AB$6)*(NhuCau!$M$6:$M$58))</f>
        <v>0</v>
      </c>
      <c r="AC26" s="746" cm="1">
        <f t="array" ref="AC26">SUMPRODUCT((NhuCau!$E$6:$E$58=$D$1)*(NhuCau!$G$6:$G$58=AC$6)*(NhuCau!$M$6:$M$58))</f>
        <v>0</v>
      </c>
      <c r="AD26" s="746" cm="1">
        <f t="array" ref="AD26">SUMPRODUCT((NhuCau!$E$6:$E$58=$D$1)*(NhuCau!$G$6:$G$58=AD$6)*(NhuCau!$M$6:$M$58))</f>
        <v>0</v>
      </c>
      <c r="AE26" s="746" cm="1">
        <f t="array" ref="AE26">SUMPRODUCT((NhuCau!$E$6:$E$58=$D$1)*(NhuCau!$G$6:$G$58=AE$6)*(NhuCau!$M$6:$M$58))</f>
        <v>0</v>
      </c>
      <c r="AF26" s="746" cm="1">
        <f t="array" ref="AF26">SUMPRODUCT((NhuCau!$E$6:$E$58=$D$1)*(NhuCau!$G$6:$G$58=AF$6)*(NhuCau!$M$6:$M$58))</f>
        <v>0</v>
      </c>
      <c r="AG26" s="746" cm="1">
        <f t="array" ref="AG26">SUMPRODUCT((NhuCau!$E$6:$E$58=$D$1)*(NhuCau!$G$6:$G$58=AG$6)*(NhuCau!$M$6:$M$58))</f>
        <v>0</v>
      </c>
      <c r="AH26" s="746" cm="1">
        <f t="array" ref="AH26">SUMPRODUCT((NhuCau!$E$6:$E$58=$D$1)*(NhuCau!$G$6:$G$58=AH$6)*(NhuCau!$M$6:$M$58))</f>
        <v>0</v>
      </c>
      <c r="AI26" s="746" cm="1">
        <f t="array" ref="AI26">SUMPRODUCT((NhuCau!$E$6:$E$58=$D$1)*(NhuCau!$G$6:$G$58=AI$6)*(NhuCau!$M$6:$M$58))</f>
        <v>0</v>
      </c>
      <c r="AJ26" s="746" cm="1">
        <f t="array" ref="AJ26">SUMPRODUCT((NhuCau!$E$6:$E$58=$D$1)*(NhuCau!$G$6:$G$58=AJ$6)*(NhuCau!$M$6:$M$58))</f>
        <v>0</v>
      </c>
      <c r="AK26" s="746" cm="1">
        <f t="array" ref="AK26">SUMPRODUCT((NhuCau!$E$6:$E$58=$D$1)*(NhuCau!$G$6:$G$58=AK$6)*(NhuCau!$M$6:$M$58))</f>
        <v>0</v>
      </c>
      <c r="AL26" s="746" cm="1">
        <f t="array" ref="AL26">SUMPRODUCT((NhuCau!$E$6:$E$58=$D$1)*(NhuCau!$G$6:$G$58=AL$6)*(NhuCau!$M$6:$M$58))</f>
        <v>0</v>
      </c>
      <c r="AM26" s="746" cm="1">
        <f t="array" ref="AM26">SUMPRODUCT((NhuCau!$E$6:$E$58=$D$1)*(NhuCau!$G$6:$G$58=AM$6)*(NhuCau!$M$6:$M$58))</f>
        <v>0</v>
      </c>
      <c r="AN26" s="746" cm="1">
        <f t="array" ref="AN26">SUMPRODUCT((NhuCau!$E$6:$E$58=$D$1)*(NhuCau!$G$6:$G$58=AN$6)*(NhuCau!$M$6:$M$58))</f>
        <v>0</v>
      </c>
      <c r="AO26" s="719"/>
    </row>
    <row r="27" spans="1:41" ht="37.5">
      <c r="A27" s="744" t="s">
        <v>104</v>
      </c>
      <c r="B27" s="734" t="s">
        <v>306</v>
      </c>
      <c r="C27" s="735" t="s">
        <v>307</v>
      </c>
      <c r="D27" s="736">
        <f t="shared" si="12"/>
        <v>0</v>
      </c>
      <c r="E27" s="746" cm="1">
        <f t="array" ref="E27">SUMPRODUCT((NhuCau!$E$6:$E$58=$D$1)*(NhuCau!$G$6:$G$58=E$6)*(NhuCau!$N$6:$N$58))</f>
        <v>0</v>
      </c>
      <c r="F27" s="746" cm="1">
        <f t="array" ref="F27">SUMPRODUCT((NhuCau!$E$6:$E$58=$D$1)*(NhuCau!$G$6:$G$58=F$6)*(NhuCau!$N$6:$N$58))</f>
        <v>0</v>
      </c>
      <c r="G27" s="746" cm="1">
        <f t="array" ref="G27">SUMPRODUCT((NhuCau!$E$6:$E$58=$D$1)*(NhuCau!$G$6:$G$58=G$6)*(NhuCau!$N$6:$N$58))</f>
        <v>0</v>
      </c>
      <c r="H27" s="746" cm="1">
        <f t="array" ref="H27">SUMPRODUCT((NhuCau!$E$6:$E$58=$D$1)*(NhuCau!$G$6:$G$58=H$6)*(NhuCau!$N$6:$N$58))</f>
        <v>0</v>
      </c>
      <c r="I27" s="746" cm="1">
        <f t="array" ref="I27">SUMPRODUCT((NhuCau!$E$6:$E$58=$D$1)*(NhuCau!$G$6:$G$58=I$6)*(NhuCau!$N$6:$N$58))</f>
        <v>0</v>
      </c>
      <c r="J27" s="746" cm="1">
        <f t="array" ref="J27">SUMPRODUCT((NhuCau!$E$6:$E$58=$D$1)*(NhuCau!$G$6:$G$58=J$6)*(NhuCau!$N$6:$N$58))</f>
        <v>0</v>
      </c>
      <c r="K27" s="746" cm="1">
        <f t="array" ref="K27">SUMPRODUCT((NhuCau!$E$6:$E$58=$D$1)*(NhuCau!$G$6:$G$58=K$6)*(NhuCau!$N$6:$N$58))</f>
        <v>0</v>
      </c>
      <c r="L27" s="746" cm="1">
        <f t="array" ref="L27">SUMPRODUCT((NhuCau!$E$6:$E$58=$D$1)*(NhuCau!$G$6:$G$58=L$6)*(NhuCau!$N$6:$N$58))</f>
        <v>0</v>
      </c>
      <c r="M27" s="746" cm="1">
        <f t="array" ref="M27">SUMPRODUCT((NhuCau!$E$6:$E$58=$D$1)*(NhuCau!$G$6:$G$58=M$6)*(NhuCau!$N$6:$N$58))</f>
        <v>0</v>
      </c>
      <c r="N27" s="746" cm="1">
        <f t="array" ref="N27">SUMPRODUCT((NhuCau!$E$6:$E$58=$D$1)*(NhuCau!$G$6:$G$58=N$6)*(NhuCau!$N$6:$N$58))</f>
        <v>0</v>
      </c>
      <c r="O27" s="746" cm="1">
        <f t="array" ref="O27">SUMPRODUCT((NhuCau!$E$6:$E$58=$D$1)*(NhuCau!$G$6:$G$58=O$6)*(NhuCau!$N$6:$N$58))</f>
        <v>0</v>
      </c>
      <c r="P27" s="746" cm="1">
        <f t="array" ref="P27">SUMPRODUCT((NhuCau!$E$6:$E$58=$D$1)*(NhuCau!$G$6:$G$58=P$6)*(NhuCau!$N$6:$N$58))</f>
        <v>0</v>
      </c>
      <c r="Q27" s="746" cm="1">
        <f t="array" ref="Q27">SUMPRODUCT((NhuCau!$E$6:$E$58=$D$1)*(NhuCau!$G$6:$G$58=Q$6)*(NhuCau!$N$6:$N$58))</f>
        <v>0</v>
      </c>
      <c r="R27" s="746" cm="1">
        <f t="array" ref="R27">SUMPRODUCT((NhuCau!$E$6:$E$58=$D$1)*(NhuCau!$G$6:$G$58=R$6)*(NhuCau!$N$6:$N$58))</f>
        <v>0</v>
      </c>
      <c r="S27" s="746" cm="1">
        <f t="array" ref="S27">SUMPRODUCT((NhuCau!$E$6:$E$58=$D$1)*(NhuCau!$G$6:$G$58=S$6)*(NhuCau!$N$6:$N$58))</f>
        <v>0</v>
      </c>
      <c r="T27" s="746" cm="1">
        <f t="array" ref="T27">SUMPRODUCT((NhuCau!$E$6:$E$58=$D$1)*(NhuCau!$G$6:$G$58=T$6)*(NhuCau!$N$6:$N$58))</f>
        <v>0</v>
      </c>
      <c r="U27" s="746" cm="1">
        <f t="array" ref="U27">SUMPRODUCT((NhuCau!$E$6:$E$58=$D$1)*(NhuCau!$G$6:$G$58=U$6)*(NhuCau!$N$6:$N$58))</f>
        <v>0</v>
      </c>
      <c r="V27" s="746" cm="1">
        <f t="array" ref="V27">SUMPRODUCT((NhuCau!$E$6:$E$58=$D$1)*(NhuCau!$G$6:$G$58=V$6)*(NhuCau!$N$6:$N$58))</f>
        <v>0</v>
      </c>
      <c r="W27" s="746" cm="1">
        <f t="array" ref="W27">SUMPRODUCT((NhuCau!$E$6:$E$58=$D$1)*(NhuCau!$G$6:$G$58=W$6)*(NhuCau!$N$6:$N$58))</f>
        <v>0</v>
      </c>
      <c r="X27" s="746" cm="1">
        <f t="array" ref="X27">SUMPRODUCT((NhuCau!$E$6:$E$58=$D$1)*(NhuCau!$G$6:$G$58=X$6)*(NhuCau!$N$6:$N$58))</f>
        <v>0</v>
      </c>
      <c r="Y27" s="746" cm="1">
        <f t="array" ref="Y27">SUMPRODUCT((NhuCau!$E$6:$E$58=$D$1)*(NhuCau!$G$6:$G$58=Y$6)*(NhuCau!$N$6:$N$58))</f>
        <v>0</v>
      </c>
      <c r="Z27" s="746" cm="1">
        <f t="array" ref="Z27">SUMPRODUCT((NhuCau!$E$6:$E$58=$D$1)*(NhuCau!$G$6:$G$58=Z$6)*(NhuCau!$N$6:$N$58))</f>
        <v>0</v>
      </c>
      <c r="AA27" s="746" cm="1">
        <f t="array" ref="AA27">SUMPRODUCT((NhuCau!$E$6:$E$58=$D$1)*(NhuCau!$G$6:$G$58=AA$6)*(NhuCau!$N$6:$N$58))</f>
        <v>0</v>
      </c>
      <c r="AB27" s="746" cm="1">
        <f t="array" ref="AB27">SUMPRODUCT((NhuCau!$E$6:$E$58=$D$1)*(NhuCau!$G$6:$G$58=AB$6)*(NhuCau!$N$6:$N$58))</f>
        <v>0</v>
      </c>
      <c r="AC27" s="746" cm="1">
        <f t="array" ref="AC27">SUMPRODUCT((NhuCau!$E$6:$E$58=$D$1)*(NhuCau!$G$6:$G$58=AC$6)*(NhuCau!$N$6:$N$58))</f>
        <v>0</v>
      </c>
      <c r="AD27" s="746" cm="1">
        <f t="array" ref="AD27">SUMPRODUCT((NhuCau!$E$6:$E$58=$D$1)*(NhuCau!$G$6:$G$58=AD$6)*(NhuCau!$N$6:$N$58))</f>
        <v>0</v>
      </c>
      <c r="AE27" s="746" cm="1">
        <f t="array" ref="AE27">SUMPRODUCT((NhuCau!$E$6:$E$58=$D$1)*(NhuCau!$G$6:$G$58=AE$6)*(NhuCau!$N$6:$N$58))</f>
        <v>0</v>
      </c>
      <c r="AF27" s="746" cm="1">
        <f t="array" ref="AF27">SUMPRODUCT((NhuCau!$E$6:$E$58=$D$1)*(NhuCau!$G$6:$G$58=AF$6)*(NhuCau!$N$6:$N$58))</f>
        <v>0</v>
      </c>
      <c r="AG27" s="746" cm="1">
        <f t="array" ref="AG27">SUMPRODUCT((NhuCau!$E$6:$E$58=$D$1)*(NhuCau!$G$6:$G$58=AG$6)*(NhuCau!$N$6:$N$58))</f>
        <v>0</v>
      </c>
      <c r="AH27" s="746" cm="1">
        <f t="array" ref="AH27">SUMPRODUCT((NhuCau!$E$6:$E$58=$D$1)*(NhuCau!$G$6:$G$58=AH$6)*(NhuCau!$N$6:$N$58))</f>
        <v>0</v>
      </c>
      <c r="AI27" s="746" cm="1">
        <f t="array" ref="AI27">SUMPRODUCT((NhuCau!$E$6:$E$58=$D$1)*(NhuCau!$G$6:$G$58=AI$6)*(NhuCau!$N$6:$N$58))</f>
        <v>0</v>
      </c>
      <c r="AJ27" s="746" cm="1">
        <f t="array" ref="AJ27">SUMPRODUCT((NhuCau!$E$6:$E$58=$D$1)*(NhuCau!$G$6:$G$58=AJ$6)*(NhuCau!$N$6:$N$58))</f>
        <v>0</v>
      </c>
      <c r="AK27" s="746" cm="1">
        <f t="array" ref="AK27">SUMPRODUCT((NhuCau!$E$6:$E$58=$D$1)*(NhuCau!$G$6:$G$58=AK$6)*(NhuCau!$N$6:$N$58))</f>
        <v>0</v>
      </c>
      <c r="AL27" s="746" cm="1">
        <f t="array" ref="AL27">SUMPRODUCT((NhuCau!$E$6:$E$58=$D$1)*(NhuCau!$G$6:$G$58=AL$6)*(NhuCau!$N$6:$N$58))</f>
        <v>0</v>
      </c>
      <c r="AM27" s="746" cm="1">
        <f t="array" ref="AM27">SUMPRODUCT((NhuCau!$E$6:$E$58=$D$1)*(NhuCau!$G$6:$G$58=AM$6)*(NhuCau!$N$6:$N$58))</f>
        <v>0</v>
      </c>
      <c r="AN27" s="746" cm="1">
        <f t="array" ref="AN27">SUMPRODUCT((NhuCau!$E$6:$E$58=$D$1)*(NhuCau!$G$6:$G$58=AN$6)*(NhuCau!$N$6:$N$58))</f>
        <v>0</v>
      </c>
      <c r="AO27" s="719"/>
    </row>
    <row r="28" spans="1:41" ht="37.5">
      <c r="A28" s="744" t="s">
        <v>105</v>
      </c>
      <c r="B28" s="761" t="s">
        <v>308</v>
      </c>
      <c r="C28" s="735" t="s">
        <v>309</v>
      </c>
      <c r="D28" s="736">
        <f t="shared" si="12"/>
        <v>0</v>
      </c>
      <c r="E28" s="746" cm="1">
        <f t="array" ref="E28">SUMPRODUCT((NhuCau!$E$6:$E$58=$D$1)*(NhuCau!$G$6:$G$58=E$6)*(NhuCau!$O$6:$O$58))</f>
        <v>0</v>
      </c>
      <c r="F28" s="746" cm="1">
        <f t="array" ref="F28">SUMPRODUCT((NhuCau!$E$6:$E$58=$D$1)*(NhuCau!$G$6:$G$58=F$6)*(NhuCau!$O$6:$O$58))</f>
        <v>0</v>
      </c>
      <c r="G28" s="746" cm="1">
        <f t="array" ref="G28">SUMPRODUCT((NhuCau!$E$6:$E$58=$D$1)*(NhuCau!$G$6:$G$58=G$6)*(NhuCau!$O$6:$O$58))</f>
        <v>0</v>
      </c>
      <c r="H28" s="746" cm="1">
        <f t="array" ref="H28">SUMPRODUCT((NhuCau!$E$6:$E$58=$D$1)*(NhuCau!$G$6:$G$58=H$6)*(NhuCau!$O$6:$O$58))</f>
        <v>0</v>
      </c>
      <c r="I28" s="746" cm="1">
        <f t="array" ref="I28">SUMPRODUCT((NhuCau!$E$6:$E$58=$D$1)*(NhuCau!$G$6:$G$58=I$6)*(NhuCau!$O$6:$O$58))</f>
        <v>0</v>
      </c>
      <c r="J28" s="746" cm="1">
        <f t="array" ref="J28">SUMPRODUCT((NhuCau!$E$6:$E$58=$D$1)*(NhuCau!$G$6:$G$58=J$6)*(NhuCau!$O$6:$O$58))</f>
        <v>0</v>
      </c>
      <c r="K28" s="746" cm="1">
        <f t="array" ref="K28">SUMPRODUCT((NhuCau!$E$6:$E$58=$D$1)*(NhuCau!$G$6:$G$58=K$6)*(NhuCau!$O$6:$O$58))</f>
        <v>0</v>
      </c>
      <c r="L28" s="746" cm="1">
        <f t="array" ref="L28">SUMPRODUCT((NhuCau!$E$6:$E$58=$D$1)*(NhuCau!$G$6:$G$58=L$6)*(NhuCau!$O$6:$O$58))</f>
        <v>0</v>
      </c>
      <c r="M28" s="746" cm="1">
        <f t="array" ref="M28">SUMPRODUCT((NhuCau!$E$6:$E$58=$D$1)*(NhuCau!$G$6:$G$58=M$6)*(NhuCau!$O$6:$O$58))</f>
        <v>0</v>
      </c>
      <c r="N28" s="746" cm="1">
        <f t="array" ref="N28">SUMPRODUCT((NhuCau!$E$6:$E$58=$D$1)*(NhuCau!$G$6:$G$58=N$6)*(NhuCau!$O$6:$O$58))</f>
        <v>0</v>
      </c>
      <c r="O28" s="746" cm="1">
        <f t="array" ref="O28">SUMPRODUCT((NhuCau!$E$6:$E$58=$D$1)*(NhuCau!$G$6:$G$58=O$6)*(NhuCau!$O$6:$O$58))</f>
        <v>0</v>
      </c>
      <c r="P28" s="746" cm="1">
        <f t="array" ref="P28">SUMPRODUCT((NhuCau!$E$6:$E$58=$D$1)*(NhuCau!$G$6:$G$58=P$6)*(NhuCau!$O$6:$O$58))</f>
        <v>0</v>
      </c>
      <c r="Q28" s="746" cm="1">
        <f t="array" ref="Q28">SUMPRODUCT((NhuCau!$E$6:$E$58=$D$1)*(NhuCau!$G$6:$G$58=Q$6)*(NhuCau!$O$6:$O$58))</f>
        <v>0</v>
      </c>
      <c r="R28" s="746" cm="1">
        <f t="array" ref="R28">SUMPRODUCT((NhuCau!$E$6:$E$58=$D$1)*(NhuCau!$G$6:$G$58=R$6)*(NhuCau!$O$6:$O$58))</f>
        <v>0</v>
      </c>
      <c r="S28" s="746" cm="1">
        <f t="array" ref="S28">SUMPRODUCT((NhuCau!$E$6:$E$58=$D$1)*(NhuCau!$G$6:$G$58=S$6)*(NhuCau!$O$6:$O$58))</f>
        <v>0</v>
      </c>
      <c r="T28" s="746" cm="1">
        <f t="array" ref="T28">SUMPRODUCT((NhuCau!$E$6:$E$58=$D$1)*(NhuCau!$G$6:$G$58=T$6)*(NhuCau!$O$6:$O$58))</f>
        <v>0</v>
      </c>
      <c r="U28" s="746" cm="1">
        <f t="array" ref="U28">SUMPRODUCT((NhuCau!$E$6:$E$58=$D$1)*(NhuCau!$G$6:$G$58=U$6)*(NhuCau!$O$6:$O$58))</f>
        <v>0</v>
      </c>
      <c r="V28" s="746" cm="1">
        <f t="array" ref="V28">SUMPRODUCT((NhuCau!$E$6:$E$58=$D$1)*(NhuCau!$G$6:$G$58=V$6)*(NhuCau!$O$6:$O$58))</f>
        <v>0</v>
      </c>
      <c r="W28" s="746" cm="1">
        <f t="array" ref="W28">SUMPRODUCT((NhuCau!$E$6:$E$58=$D$1)*(NhuCau!$G$6:$G$58=W$6)*(NhuCau!$O$6:$O$58))</f>
        <v>0</v>
      </c>
      <c r="X28" s="746" cm="1">
        <f t="array" ref="X28">SUMPRODUCT((NhuCau!$E$6:$E$58=$D$1)*(NhuCau!$G$6:$G$58=X$6)*(NhuCau!$O$6:$O$58))</f>
        <v>0</v>
      </c>
      <c r="Y28" s="746" cm="1">
        <f t="array" ref="Y28">SUMPRODUCT((NhuCau!$E$6:$E$58=$D$1)*(NhuCau!$G$6:$G$58=Y$6)*(NhuCau!$O$6:$O$58))</f>
        <v>0</v>
      </c>
      <c r="Z28" s="746" cm="1">
        <f t="array" ref="Z28">SUMPRODUCT((NhuCau!$E$6:$E$58=$D$1)*(NhuCau!$G$6:$G$58=Z$6)*(NhuCau!$O$6:$O$58))</f>
        <v>0</v>
      </c>
      <c r="AA28" s="746" cm="1">
        <f t="array" ref="AA28">SUMPRODUCT((NhuCau!$E$6:$E$58=$D$1)*(NhuCau!$G$6:$G$58=AA$6)*(NhuCau!$O$6:$O$58))</f>
        <v>0</v>
      </c>
      <c r="AB28" s="746" cm="1">
        <f t="array" ref="AB28">SUMPRODUCT((NhuCau!$E$6:$E$58=$D$1)*(NhuCau!$G$6:$G$58=AB$6)*(NhuCau!$O$6:$O$58))</f>
        <v>0</v>
      </c>
      <c r="AC28" s="746" cm="1">
        <f t="array" ref="AC28">SUMPRODUCT((NhuCau!$E$6:$E$58=$D$1)*(NhuCau!$G$6:$G$58=AC$6)*(NhuCau!$O$6:$O$58))</f>
        <v>0</v>
      </c>
      <c r="AD28" s="746" cm="1">
        <f t="array" ref="AD28">SUMPRODUCT((NhuCau!$E$6:$E$58=$D$1)*(NhuCau!$G$6:$G$58=AD$6)*(NhuCau!$O$6:$O$58))</f>
        <v>0</v>
      </c>
      <c r="AE28" s="746" cm="1">
        <f t="array" ref="AE28">SUMPRODUCT((NhuCau!$E$6:$E$58=$D$1)*(NhuCau!$G$6:$G$58=AE$6)*(NhuCau!$O$6:$O$58))</f>
        <v>0</v>
      </c>
      <c r="AF28" s="746" cm="1">
        <f t="array" ref="AF28">SUMPRODUCT((NhuCau!$E$6:$E$58=$D$1)*(NhuCau!$G$6:$G$58=AF$6)*(NhuCau!$O$6:$O$58))</f>
        <v>0</v>
      </c>
      <c r="AG28" s="746" cm="1">
        <f t="array" ref="AG28">SUMPRODUCT((NhuCau!$E$6:$E$58=$D$1)*(NhuCau!$G$6:$G$58=AG$6)*(NhuCau!$O$6:$O$58))</f>
        <v>0</v>
      </c>
      <c r="AH28" s="746" cm="1">
        <f t="array" ref="AH28">SUMPRODUCT((NhuCau!$E$6:$E$58=$D$1)*(NhuCau!$G$6:$G$58=AH$6)*(NhuCau!$O$6:$O$58))</f>
        <v>0</v>
      </c>
      <c r="AI28" s="746" cm="1">
        <f t="array" ref="AI28">SUMPRODUCT((NhuCau!$E$6:$E$58=$D$1)*(NhuCau!$G$6:$G$58=AI$6)*(NhuCau!$O$6:$O$58))</f>
        <v>0</v>
      </c>
      <c r="AJ28" s="746" cm="1">
        <f t="array" ref="AJ28">SUMPRODUCT((NhuCau!$E$6:$E$58=$D$1)*(NhuCau!$G$6:$G$58=AJ$6)*(NhuCau!$O$6:$O$58))</f>
        <v>0</v>
      </c>
      <c r="AK28" s="746" cm="1">
        <f t="array" ref="AK28">SUMPRODUCT((NhuCau!$E$6:$E$58=$D$1)*(NhuCau!$G$6:$G$58=AK$6)*(NhuCau!$O$6:$O$58))</f>
        <v>0</v>
      </c>
      <c r="AL28" s="746" cm="1">
        <f t="array" ref="AL28">SUMPRODUCT((NhuCau!$E$6:$E$58=$D$1)*(NhuCau!$G$6:$G$58=AL$6)*(NhuCau!$O$6:$O$58))</f>
        <v>0</v>
      </c>
      <c r="AM28" s="746" cm="1">
        <f t="array" ref="AM28">SUMPRODUCT((NhuCau!$E$6:$E$58=$D$1)*(NhuCau!$G$6:$G$58=AM$6)*(NhuCau!$O$6:$O$58))</f>
        <v>0</v>
      </c>
      <c r="AN28" s="746" cm="1">
        <f t="array" ref="AN28">SUMPRODUCT((NhuCau!$E$6:$E$58=$D$1)*(NhuCau!$G$6:$G$58=AN$6)*(NhuCau!$O$6:$O$58))</f>
        <v>0</v>
      </c>
      <c r="AO28" s="719"/>
    </row>
    <row r="29" spans="1:41" ht="37.5">
      <c r="A29" s="739"/>
      <c r="B29" s="752" t="s">
        <v>927</v>
      </c>
      <c r="C29" s="735" t="s">
        <v>928</v>
      </c>
      <c r="D29" s="736">
        <f t="shared" si="12"/>
        <v>0</v>
      </c>
      <c r="E29" s="746" cm="1">
        <f t="array" ref="E29">SUMPRODUCT((NhuCau!$E$6:$E$58=$D$1)*(NhuCau!$G$6:$G$58=E$6)*(NhuCau!$P$6:$P$58))</f>
        <v>0</v>
      </c>
      <c r="F29" s="746" cm="1">
        <f t="array" ref="F29">SUMPRODUCT((NhuCau!$E$6:$E$58=$D$1)*(NhuCau!$G$6:$G$58=F$6)*(NhuCau!$P$6:$P$58))</f>
        <v>0</v>
      </c>
      <c r="G29" s="746" cm="1">
        <f t="array" ref="G29">SUMPRODUCT((NhuCau!$E$6:$E$58=$D$1)*(NhuCau!$G$6:$G$58=G$6)*(NhuCau!$P$6:$P$58))</f>
        <v>0</v>
      </c>
      <c r="H29" s="746" cm="1">
        <f t="array" ref="H29">SUMPRODUCT((NhuCau!$E$6:$E$58=$D$1)*(NhuCau!$G$6:$G$58=H$6)*(NhuCau!$P$6:$P$58))</f>
        <v>0</v>
      </c>
      <c r="I29" s="746" cm="1">
        <f t="array" ref="I29">SUMPRODUCT((NhuCau!$E$6:$E$58=$D$1)*(NhuCau!$G$6:$G$58=I$6)*(NhuCau!$P$6:$P$58))</f>
        <v>0</v>
      </c>
      <c r="J29" s="746" cm="1">
        <f t="array" ref="J29">SUMPRODUCT((NhuCau!$E$6:$E$58=$D$1)*(NhuCau!$G$6:$G$58=J$6)*(NhuCau!$P$6:$P$58))</f>
        <v>0</v>
      </c>
      <c r="K29" s="746" cm="1">
        <f t="array" ref="K29">SUMPRODUCT((NhuCau!$E$6:$E$58=$D$1)*(NhuCau!$G$6:$G$58=K$6)*(NhuCau!$P$6:$P$58))</f>
        <v>0</v>
      </c>
      <c r="L29" s="746" cm="1">
        <f t="array" ref="L29">SUMPRODUCT((NhuCau!$E$6:$E$58=$D$1)*(NhuCau!$G$6:$G$58=L$6)*(NhuCau!$P$6:$P$58))</f>
        <v>0</v>
      </c>
      <c r="M29" s="746" cm="1">
        <f t="array" ref="M29">SUMPRODUCT((NhuCau!$E$6:$E$58=$D$1)*(NhuCau!$G$6:$G$58=M$6)*(NhuCau!$P$6:$P$58))</f>
        <v>0</v>
      </c>
      <c r="N29" s="746" cm="1">
        <f t="array" ref="N29">SUMPRODUCT((NhuCau!$E$6:$E$58=$D$1)*(NhuCau!$G$6:$G$58=N$6)*(NhuCau!$P$6:$P$58))</f>
        <v>0</v>
      </c>
      <c r="O29" s="746" cm="1">
        <f t="array" ref="O29">SUMPRODUCT((NhuCau!$E$6:$E$58=$D$1)*(NhuCau!$G$6:$G$58=O$6)*(NhuCau!$P$6:$P$58))</f>
        <v>0</v>
      </c>
      <c r="P29" s="746" cm="1">
        <f t="array" ref="P29">SUMPRODUCT((NhuCau!$E$6:$E$58=$D$1)*(NhuCau!$G$6:$G$58=P$6)*(NhuCau!$P$6:$P$58))</f>
        <v>0</v>
      </c>
      <c r="Q29" s="746" cm="1">
        <f t="array" ref="Q29">SUMPRODUCT((NhuCau!$E$6:$E$58=$D$1)*(NhuCau!$G$6:$G$58=Q$6)*(NhuCau!$P$6:$P$58))</f>
        <v>0</v>
      </c>
      <c r="R29" s="746" cm="1">
        <f t="array" ref="R29">SUMPRODUCT((NhuCau!$E$6:$E$58=$D$1)*(NhuCau!$G$6:$G$58=R$6)*(NhuCau!$P$6:$P$58))</f>
        <v>0</v>
      </c>
      <c r="S29" s="746" cm="1">
        <f t="array" ref="S29">SUMPRODUCT((NhuCau!$E$6:$E$58=$D$1)*(NhuCau!$G$6:$G$58=S$6)*(NhuCau!$P$6:$P$58))</f>
        <v>0</v>
      </c>
      <c r="T29" s="746" cm="1">
        <f t="array" ref="T29">SUMPRODUCT((NhuCau!$E$6:$E$58=$D$1)*(NhuCau!$G$6:$G$58=T$6)*(NhuCau!$P$6:$P$58))</f>
        <v>0</v>
      </c>
      <c r="U29" s="746" cm="1">
        <f t="array" ref="U29">SUMPRODUCT((NhuCau!$E$6:$E$58=$D$1)*(NhuCau!$G$6:$G$58=U$6)*(NhuCau!$P$6:$P$58))</f>
        <v>0</v>
      </c>
      <c r="V29" s="746" cm="1">
        <f t="array" ref="V29">SUMPRODUCT((NhuCau!$E$6:$E$58=$D$1)*(NhuCau!$G$6:$G$58=V$6)*(NhuCau!$P$6:$P$58))</f>
        <v>0</v>
      </c>
      <c r="W29" s="746" cm="1">
        <f t="array" ref="W29">SUMPRODUCT((NhuCau!$E$6:$E$58=$D$1)*(NhuCau!$G$6:$G$58=W$6)*(NhuCau!$P$6:$P$58))</f>
        <v>0</v>
      </c>
      <c r="X29" s="746" cm="1">
        <f t="array" ref="X29">SUMPRODUCT((NhuCau!$E$6:$E$58=$D$1)*(NhuCau!$G$6:$G$58=X$6)*(NhuCau!$P$6:$P$58))</f>
        <v>0</v>
      </c>
      <c r="Y29" s="746" cm="1">
        <f t="array" ref="Y29">SUMPRODUCT((NhuCau!$E$6:$E$58=$D$1)*(NhuCau!$G$6:$G$58=Y$6)*(NhuCau!$P$6:$P$58))</f>
        <v>0</v>
      </c>
      <c r="Z29" s="746" cm="1">
        <f t="array" ref="Z29">SUMPRODUCT((NhuCau!$E$6:$E$58=$D$1)*(NhuCau!$G$6:$G$58=Z$6)*(NhuCau!$P$6:$P$58))</f>
        <v>0</v>
      </c>
      <c r="AA29" s="746" cm="1">
        <f t="array" ref="AA29">SUMPRODUCT((NhuCau!$E$6:$E$58=$D$1)*(NhuCau!$G$6:$G$58=AA$6)*(NhuCau!$P$6:$P$58))</f>
        <v>0</v>
      </c>
      <c r="AB29" s="746" cm="1">
        <f t="array" ref="AB29">SUMPRODUCT((NhuCau!$E$6:$E$58=$D$1)*(NhuCau!$G$6:$G$58=AB$6)*(NhuCau!$P$6:$P$58))</f>
        <v>0</v>
      </c>
      <c r="AC29" s="746" cm="1">
        <f t="array" ref="AC29">SUMPRODUCT((NhuCau!$E$6:$E$58=$D$1)*(NhuCau!$G$6:$G$58=AC$6)*(NhuCau!$P$6:$P$58))</f>
        <v>0</v>
      </c>
      <c r="AD29" s="746" cm="1">
        <f t="array" ref="AD29">SUMPRODUCT((NhuCau!$E$6:$E$58=$D$1)*(NhuCau!$G$6:$G$58=AD$6)*(NhuCau!$P$6:$P$58))</f>
        <v>0</v>
      </c>
      <c r="AE29" s="746" cm="1">
        <f t="array" ref="AE29">SUMPRODUCT((NhuCau!$E$6:$E$58=$D$1)*(NhuCau!$G$6:$G$58=AE$6)*(NhuCau!$P$6:$P$58))</f>
        <v>0</v>
      </c>
      <c r="AF29" s="746" cm="1">
        <f t="array" ref="AF29">SUMPRODUCT((NhuCau!$E$6:$E$58=$D$1)*(NhuCau!$G$6:$G$58=AF$6)*(NhuCau!$P$6:$P$58))</f>
        <v>0</v>
      </c>
      <c r="AG29" s="746" cm="1">
        <f t="array" ref="AG29">SUMPRODUCT((NhuCau!$E$6:$E$58=$D$1)*(NhuCau!$G$6:$G$58=AG$6)*(NhuCau!$P$6:$P$58))</f>
        <v>0</v>
      </c>
      <c r="AH29" s="746" cm="1">
        <f t="array" ref="AH29">SUMPRODUCT((NhuCau!$E$6:$E$58=$D$1)*(NhuCau!$G$6:$G$58=AH$6)*(NhuCau!$P$6:$P$58))</f>
        <v>0</v>
      </c>
      <c r="AI29" s="746" cm="1">
        <f t="array" ref="AI29">SUMPRODUCT((NhuCau!$E$6:$E$58=$D$1)*(NhuCau!$G$6:$G$58=AI$6)*(NhuCau!$P$6:$P$58))</f>
        <v>0</v>
      </c>
      <c r="AJ29" s="746" cm="1">
        <f t="array" ref="AJ29">SUMPRODUCT((NhuCau!$E$6:$E$58=$D$1)*(NhuCau!$G$6:$G$58=AJ$6)*(NhuCau!$P$6:$P$58))</f>
        <v>0</v>
      </c>
      <c r="AK29" s="746" cm="1">
        <f t="array" ref="AK29">SUMPRODUCT((NhuCau!$E$6:$E$58=$D$1)*(NhuCau!$G$6:$G$58=AK$6)*(NhuCau!$P$6:$P$58))</f>
        <v>0</v>
      </c>
      <c r="AL29" s="746" cm="1">
        <f t="array" ref="AL29">SUMPRODUCT((NhuCau!$E$6:$E$58=$D$1)*(NhuCau!$G$6:$G$58=AL$6)*(NhuCau!$P$6:$P$58))</f>
        <v>0</v>
      </c>
      <c r="AM29" s="746" cm="1">
        <f t="array" ref="AM29">SUMPRODUCT((NhuCau!$E$6:$E$58=$D$1)*(NhuCau!$G$6:$G$58=AM$6)*(NhuCau!$P$6:$P$58))</f>
        <v>0</v>
      </c>
      <c r="AN29" s="746" cm="1">
        <f t="array" ref="AN29">SUMPRODUCT((NhuCau!$E$6:$E$58=$D$1)*(NhuCau!$G$6:$G$58=AN$6)*(NhuCau!$P$6:$P$58))</f>
        <v>0</v>
      </c>
      <c r="AO29" s="719"/>
    </row>
    <row r="30" spans="1:41" s="730" customFormat="1" ht="75">
      <c r="A30" s="753">
        <v>3</v>
      </c>
      <c r="B30" s="762" t="s">
        <v>386</v>
      </c>
      <c r="C30" s="755" t="s">
        <v>387</v>
      </c>
      <c r="D30" s="736">
        <f t="shared" si="12"/>
        <v>0</v>
      </c>
      <c r="E30" s="736" cm="1">
        <f t="array" ref="E30">SUMPRODUCT((NhuCau!$E$44:$E$47=$D$1)*(NhuCau!$G$44:$G$47=E$6)*(NhuCau!$I$44:$BK$47))</f>
        <v>0</v>
      </c>
      <c r="F30" s="736" cm="1">
        <f t="array" ref="F30">SUMPRODUCT((NhuCau!$E$44:$E$47=$D$1)*(NhuCau!$G$44:$G$47=F$6)*(NhuCau!$I$44:$BK$47))</f>
        <v>0</v>
      </c>
      <c r="G30" s="736" cm="1">
        <f t="array" ref="G30">SUMPRODUCT((NhuCau!$E$44:$E$47=$D$1)*(NhuCau!$G$44:$G$47=G$6)*(NhuCau!$I$44:$BK$47))</f>
        <v>0</v>
      </c>
      <c r="H30" s="736" cm="1">
        <f t="array" ref="H30">SUMPRODUCT((NhuCau!$E$44:$E$47=$D$1)*(NhuCau!$G$44:$G$47=H$6)*(NhuCau!$I$44:$BK$47))</f>
        <v>0</v>
      </c>
      <c r="I30" s="736" cm="1">
        <f t="array" ref="I30">SUMPRODUCT((NhuCau!$E$44:$E$47=$D$1)*(NhuCau!$G$44:$G$47=I$6)*(NhuCau!$I$44:$BK$47))</f>
        <v>0</v>
      </c>
      <c r="J30" s="736" cm="1">
        <f t="array" ref="J30">SUMPRODUCT((NhuCau!$E$44:$E$47=$D$1)*(NhuCau!$G$44:$G$47=J$6)*(NhuCau!$I$44:$BK$47))</f>
        <v>0</v>
      </c>
      <c r="K30" s="736" cm="1">
        <f t="array" ref="K30">SUMPRODUCT((NhuCau!$E$44:$E$47=$D$1)*(NhuCau!$G$44:$G$47=K$6)*(NhuCau!$I$44:$BK$47))</f>
        <v>0</v>
      </c>
      <c r="L30" s="736" cm="1">
        <f t="array" ref="L30">SUMPRODUCT((NhuCau!$E$44:$E$47=$D$1)*(NhuCau!$G$44:$G$47=L$6)*(NhuCau!$I$44:$BK$47))</f>
        <v>0</v>
      </c>
      <c r="M30" s="736" cm="1">
        <f t="array" ref="M30">SUMPRODUCT((NhuCau!$E$44:$E$47=$D$1)*(NhuCau!$G$44:$G$47=M$6)*(NhuCau!$I$44:$BK$47))</f>
        <v>0</v>
      </c>
      <c r="N30" s="736" cm="1">
        <f t="array" ref="N30">SUMPRODUCT((NhuCau!$E$44:$E$47=$D$1)*(NhuCau!$G$44:$G$47=N$6)*(NhuCau!$I$44:$BK$47))</f>
        <v>0</v>
      </c>
      <c r="O30" s="736" cm="1">
        <f t="array" ref="O30">SUMPRODUCT((NhuCau!$E$44:$E$47=$D$1)*(NhuCau!$G$44:$G$47=O$6)*(NhuCau!$I$44:$BK$47))</f>
        <v>0</v>
      </c>
      <c r="P30" s="736" cm="1">
        <f t="array" ref="P30">SUMPRODUCT((NhuCau!$E$44:$E$47=$D$1)*(NhuCau!$G$44:$G$47=P$6)*(NhuCau!$I$44:$BK$47))</f>
        <v>0</v>
      </c>
      <c r="Q30" s="736" cm="1">
        <f t="array" ref="Q30">SUMPRODUCT((NhuCau!$E$44:$E$47=$D$1)*(NhuCau!$G$44:$G$47=Q$6)*(NhuCau!$I$44:$BK$47))</f>
        <v>0</v>
      </c>
      <c r="R30" s="736" cm="1">
        <f t="array" ref="R30">SUMPRODUCT((NhuCau!$E$44:$E$47=$D$1)*(NhuCau!$G$44:$G$47=R$6)*(NhuCau!$I$44:$BK$47))</f>
        <v>0</v>
      </c>
      <c r="S30" s="736" cm="1">
        <f t="array" ref="S30">SUMPRODUCT((NhuCau!$E$44:$E$47=$D$1)*(NhuCau!$G$44:$G$47=S$6)*(NhuCau!$I$44:$BK$47))</f>
        <v>0</v>
      </c>
      <c r="T30" s="736" cm="1">
        <f t="array" ref="T30">SUMPRODUCT((NhuCau!$E$44:$E$47=$D$1)*(NhuCau!$G$44:$G$47=T$6)*(NhuCau!$I$44:$BK$47))</f>
        <v>0</v>
      </c>
      <c r="U30" s="736" cm="1">
        <f t="array" ref="U30">SUMPRODUCT((NhuCau!$E$44:$E$47=$D$1)*(NhuCau!$G$44:$G$47=U$6)*(NhuCau!$I$44:$BK$47))</f>
        <v>0</v>
      </c>
      <c r="V30" s="736" cm="1">
        <f t="array" ref="V30">SUMPRODUCT((NhuCau!$E$44:$E$47=$D$1)*(NhuCau!$G$44:$G$47=V$6)*(NhuCau!$I$44:$BK$47))</f>
        <v>0</v>
      </c>
      <c r="W30" s="736" cm="1">
        <f t="array" ref="W30">SUMPRODUCT((NhuCau!$E$44:$E$47=$D$1)*(NhuCau!$G$44:$G$47=W$6)*(NhuCau!$I$44:$BK$47))</f>
        <v>0</v>
      </c>
      <c r="X30" s="736" cm="1">
        <f t="array" ref="X30">SUMPRODUCT((NhuCau!$E$44:$E$47=$D$1)*(NhuCau!$G$44:$G$47=X$6)*(NhuCau!$I$44:$BK$47))</f>
        <v>0</v>
      </c>
      <c r="Y30" s="736" cm="1">
        <f t="array" ref="Y30">SUMPRODUCT((NhuCau!$E$44:$E$47=$D$1)*(NhuCau!$G$44:$G$47=Y$6)*(NhuCau!$I$44:$BK$47))</f>
        <v>0</v>
      </c>
      <c r="Z30" s="736" cm="1">
        <f t="array" ref="Z30">SUMPRODUCT((NhuCau!$E$44:$E$47=$D$1)*(NhuCau!$G$44:$G$47=Z$6)*(NhuCau!$I$44:$BK$47))</f>
        <v>0</v>
      </c>
      <c r="AA30" s="736" cm="1">
        <f t="array" ref="AA30">SUMPRODUCT((NhuCau!$E$44:$E$47=$D$1)*(NhuCau!$G$44:$G$47=AA$6)*(NhuCau!$I$44:$BK$47))</f>
        <v>0</v>
      </c>
      <c r="AB30" s="736" cm="1">
        <f t="array" ref="AB30">SUMPRODUCT((NhuCau!$E$44:$E$47=$D$1)*(NhuCau!$G$44:$G$47=AB$6)*(NhuCau!$I$44:$BK$47))</f>
        <v>0</v>
      </c>
      <c r="AC30" s="736" cm="1">
        <f t="array" ref="AC30">SUMPRODUCT((NhuCau!$E$44:$E$47=$D$1)*(NhuCau!$G$44:$G$47=AC$6)*(NhuCau!$I$44:$BK$47))</f>
        <v>0</v>
      </c>
      <c r="AD30" s="736" cm="1">
        <f t="array" ref="AD30">SUMPRODUCT((NhuCau!$E$44:$E$47=$D$1)*(NhuCau!$G$44:$G$47=AD$6)*(NhuCau!$I$44:$BK$47))</f>
        <v>0</v>
      </c>
      <c r="AE30" s="736" cm="1">
        <f t="array" ref="AE30">SUMPRODUCT((NhuCau!$E$44:$E$47=$D$1)*(NhuCau!$G$44:$G$47=AE$6)*(NhuCau!$I$44:$BK$47))</f>
        <v>0</v>
      </c>
      <c r="AF30" s="736" cm="1">
        <f t="array" ref="AF30">SUMPRODUCT((NhuCau!$E$44:$E$47=$D$1)*(NhuCau!$G$44:$G$47=AF$6)*(NhuCau!$I$44:$BK$47))</f>
        <v>0</v>
      </c>
      <c r="AG30" s="736" cm="1">
        <f t="array" ref="AG30">SUMPRODUCT((NhuCau!$E$44:$E$47=$D$1)*(NhuCau!$G$44:$G$47=AG$6)*(NhuCau!$I$44:$BK$47))</f>
        <v>0</v>
      </c>
      <c r="AH30" s="736" cm="1">
        <f t="array" ref="AH30">SUMPRODUCT((NhuCau!$E$44:$E$47=$D$1)*(NhuCau!$G$44:$G$47=AH$6)*(NhuCau!$I$44:$BK$47))</f>
        <v>0</v>
      </c>
      <c r="AI30" s="736" cm="1">
        <f t="array" ref="AI30">SUMPRODUCT((NhuCau!$E$44:$E$47=$D$1)*(NhuCau!$G$44:$G$47=AI$6)*(NhuCau!$I$44:$BK$47))</f>
        <v>0</v>
      </c>
      <c r="AJ30" s="736" cm="1">
        <f t="array" ref="AJ30">SUMPRODUCT((NhuCau!$E$44:$E$47=$D$1)*(NhuCau!$G$44:$G$47=AJ$6)*(NhuCau!$I$44:$BK$47))</f>
        <v>0</v>
      </c>
      <c r="AK30" s="736" cm="1">
        <f t="array" ref="AK30">SUMPRODUCT((NhuCau!$E$44:$E$47=$D$1)*(NhuCau!$G$44:$G$47=AK$6)*(NhuCau!$I$44:$BK$47))</f>
        <v>0</v>
      </c>
      <c r="AL30" s="736" cm="1">
        <f t="array" ref="AL30">SUMPRODUCT((NhuCau!$E$44:$E$47=$D$1)*(NhuCau!$G$44:$G$47=AL$6)*(NhuCau!$I$44:$BK$47))</f>
        <v>0</v>
      </c>
      <c r="AM30" s="736" cm="1">
        <f t="array" ref="AM30">SUMPRODUCT((NhuCau!$E$44:$E$47=$D$1)*(NhuCau!$G$44:$G$47=AM$6)*(NhuCau!$I$44:$BK$47))</f>
        <v>0</v>
      </c>
      <c r="AN30" s="736" cm="1">
        <f t="array" ref="AN30">SUMPRODUCT((NhuCau!$E$44:$E$47=$D$1)*(NhuCau!$G$44:$G$47=AN$6)*(NhuCau!$I$44:$BK$47))</f>
        <v>0</v>
      </c>
      <c r="AO30" s="729"/>
    </row>
    <row r="31" spans="1:41" s="730" customFormat="1" ht="37.5">
      <c r="A31" s="753">
        <v>4</v>
      </c>
      <c r="B31" s="754" t="s">
        <v>301</v>
      </c>
      <c r="C31" s="755"/>
      <c r="D31" s="736">
        <f t="shared" si="12"/>
        <v>0</v>
      </c>
      <c r="E31" s="736">
        <f>SUMPRODUCT((NhuCau!$E$49:$E$51='CH20'!$D$1)*(NhuCau!$G$49:$G$51='CH20'!E$6)*(NhuCau!$K$49:$K$51))</f>
        <v>0</v>
      </c>
      <c r="F31" s="736">
        <f>SUMPRODUCT((NhuCau!$E$49:$E$51='CH20'!$D$1)*(NhuCau!$G$49:$G$51='CH20'!F$6)*(NhuCau!$K$49:$K$51))</f>
        <v>0</v>
      </c>
      <c r="G31" s="736">
        <f>SUMPRODUCT((NhuCau!$E$49:$E$51='CH20'!$D$1)*(NhuCau!$G$49:$G$51='CH20'!G$6)*(NhuCau!$K$49:$K$51))</f>
        <v>0</v>
      </c>
      <c r="H31" s="736">
        <f>SUMPRODUCT((NhuCau!$E$49:$E$51='CH20'!$D$1)*(NhuCau!$G$49:$G$51='CH20'!H$6)*(NhuCau!$K$49:$K$51))</f>
        <v>0</v>
      </c>
      <c r="I31" s="736">
        <f>SUMPRODUCT((NhuCau!$E$49:$E$51='CH20'!$D$1)*(NhuCau!$G$49:$G$51='CH20'!I$6)*(NhuCau!$K$49:$K$51))</f>
        <v>0</v>
      </c>
      <c r="J31" s="736">
        <f>SUMPRODUCT((NhuCau!$E$49:$E$51='CH20'!$D$1)*(NhuCau!$G$49:$G$51='CH20'!J$6)*(NhuCau!$K$49:$K$51))</f>
        <v>0</v>
      </c>
      <c r="K31" s="736">
        <f>SUMPRODUCT((NhuCau!$E$49:$E$51='CH20'!$D$1)*(NhuCau!$G$49:$G$51='CH20'!K$6)*(NhuCau!$K$49:$K$51))</f>
        <v>0</v>
      </c>
      <c r="L31" s="736">
        <f>SUMPRODUCT((NhuCau!$E$49:$E$51='CH20'!$D$1)*(NhuCau!$G$49:$G$51='CH20'!L$6)*(NhuCau!$K$49:$K$51))</f>
        <v>0</v>
      </c>
      <c r="M31" s="736">
        <f>SUMPRODUCT((NhuCau!$E$49:$E$51='CH20'!$D$1)*(NhuCau!$G$49:$G$51='CH20'!M$6)*(NhuCau!$K$49:$K$51))</f>
        <v>0</v>
      </c>
      <c r="N31" s="736">
        <f>SUMPRODUCT((NhuCau!$E$49:$E$51='CH20'!$D$1)*(NhuCau!$G$49:$G$51='CH20'!N$6)*(NhuCau!$K$49:$K$51))</f>
        <v>0</v>
      </c>
      <c r="O31" s="736">
        <f>SUMPRODUCT((NhuCau!$E$49:$E$51='CH20'!$D$1)*(NhuCau!$G$49:$G$51='CH20'!O$6)*(NhuCau!$K$49:$K$51))</f>
        <v>0</v>
      </c>
      <c r="P31" s="736">
        <f>SUMPRODUCT((NhuCau!$E$49:$E$51='CH20'!$D$1)*(NhuCau!$G$49:$G$51='CH20'!P$6)*(NhuCau!$K$49:$K$51))</f>
        <v>0</v>
      </c>
      <c r="Q31" s="736">
        <f>SUMPRODUCT((NhuCau!$E$49:$E$51='CH20'!$D$1)*(NhuCau!$G$49:$G$51='CH20'!Q$6)*(NhuCau!$K$49:$K$51))</f>
        <v>0</v>
      </c>
      <c r="R31" s="736">
        <f>SUMPRODUCT((NhuCau!$E$49:$E$51='CH20'!$D$1)*(NhuCau!$G$49:$G$51='CH20'!R$6)*(NhuCau!$K$49:$K$51))</f>
        <v>0</v>
      </c>
      <c r="S31" s="736">
        <f>SUMPRODUCT((NhuCau!$E$49:$E$51='CH20'!$D$1)*(NhuCau!$G$49:$G$51='CH20'!S$6)*(NhuCau!$K$49:$K$51))</f>
        <v>0</v>
      </c>
      <c r="T31" s="736">
        <f>SUMPRODUCT((NhuCau!$E$49:$E$51='CH20'!$D$1)*(NhuCau!$G$49:$G$51='CH20'!T$6)*(NhuCau!$K$49:$K$51))</f>
        <v>0</v>
      </c>
      <c r="U31" s="736">
        <f>SUMPRODUCT((NhuCau!$E$49:$E$51='CH20'!$D$1)*(NhuCau!$G$49:$G$51='CH20'!U$6)*(NhuCau!$K$49:$K$51))</f>
        <v>0</v>
      </c>
      <c r="V31" s="736">
        <f>SUMPRODUCT((NhuCau!$E$49:$E$51='CH20'!$D$1)*(NhuCau!$G$49:$G$51='CH20'!V$6)*(NhuCau!$K$49:$K$51))</f>
        <v>0</v>
      </c>
      <c r="W31" s="736">
        <f>SUMPRODUCT((NhuCau!$E$49:$E$51='CH20'!$D$1)*(NhuCau!$G$49:$G$51='CH20'!W$6)*(NhuCau!$K$49:$K$51))</f>
        <v>0</v>
      </c>
      <c r="X31" s="736">
        <f>SUMPRODUCT((NhuCau!$E$49:$E$51='CH20'!$D$1)*(NhuCau!$G$49:$G$51='CH20'!X$6)*(NhuCau!$K$49:$K$51))</f>
        <v>0</v>
      </c>
      <c r="Y31" s="736">
        <f>SUMPRODUCT((NhuCau!$E$49:$E$51='CH20'!$D$1)*(NhuCau!$G$49:$G$51='CH20'!Y$6)*(NhuCau!$K$49:$K$51))</f>
        <v>0</v>
      </c>
      <c r="Z31" s="736">
        <f>SUMPRODUCT((NhuCau!$E$49:$E$51='CH20'!$D$1)*(NhuCau!$G$49:$G$51='CH20'!Z$6)*(NhuCau!$K$49:$K$51))</f>
        <v>0</v>
      </c>
      <c r="AA31" s="736">
        <f>SUMPRODUCT((NhuCau!$E$49:$E$51='CH20'!$D$1)*(NhuCau!$G$49:$G$51='CH20'!AA$6)*(NhuCau!$K$49:$K$51))</f>
        <v>0</v>
      </c>
      <c r="AB31" s="736">
        <f>SUMPRODUCT((NhuCau!$E$49:$E$51='CH20'!$D$1)*(NhuCau!$G$49:$G$51='CH20'!AB$6)*(NhuCau!$K$49:$K$51))</f>
        <v>0</v>
      </c>
      <c r="AC31" s="736">
        <f>SUMPRODUCT((NhuCau!$E$49:$E$51='CH20'!$D$1)*(NhuCau!$G$49:$G$51='CH20'!AC$6)*(NhuCau!$K$49:$K$51))</f>
        <v>0</v>
      </c>
      <c r="AD31" s="736">
        <f>SUMPRODUCT((NhuCau!$E$49:$E$51='CH20'!$D$1)*(NhuCau!$G$49:$G$51='CH20'!AD$6)*(NhuCau!$K$49:$K$51))</f>
        <v>0</v>
      </c>
      <c r="AE31" s="736">
        <f>SUMPRODUCT((NhuCau!$E$49:$E$51='CH20'!$D$1)*(NhuCau!$G$49:$G$51='CH20'!AE$6)*(NhuCau!$K$49:$K$51))</f>
        <v>0</v>
      </c>
      <c r="AF31" s="736">
        <f>SUMPRODUCT((NhuCau!$E$49:$E$51='CH20'!$D$1)*(NhuCau!$G$49:$G$51='CH20'!AF$6)*(NhuCau!$K$49:$K$51))</f>
        <v>0</v>
      </c>
      <c r="AG31" s="736">
        <f>SUMPRODUCT((NhuCau!$E$49:$E$51='CH20'!$D$1)*(NhuCau!$G$49:$G$51='CH20'!AG$6)*(NhuCau!$K$49:$K$51))</f>
        <v>0</v>
      </c>
      <c r="AH31" s="736">
        <f>SUMPRODUCT((NhuCau!$E$49:$E$51='CH20'!$D$1)*(NhuCau!$G$49:$G$51='CH20'!AH$6)*(NhuCau!$K$49:$K$51))</f>
        <v>0</v>
      </c>
      <c r="AI31" s="736">
        <f>SUMPRODUCT((NhuCau!$E$49:$E$51='CH20'!$D$1)*(NhuCau!$G$49:$G$51='CH20'!AI$6)*(NhuCau!$K$49:$K$51))</f>
        <v>0</v>
      </c>
      <c r="AJ31" s="736">
        <f>SUMPRODUCT((NhuCau!$E$49:$E$51='CH20'!$D$1)*(NhuCau!$G$49:$G$51='CH20'!AJ$6)*(NhuCau!$K$49:$K$51))</f>
        <v>0</v>
      </c>
      <c r="AK31" s="736">
        <f>SUMPRODUCT((NhuCau!$E$49:$E$51='CH20'!$D$1)*(NhuCau!$G$49:$G$51='CH20'!AK$6)*(NhuCau!$K$49:$K$51))</f>
        <v>0</v>
      </c>
      <c r="AL31" s="736">
        <f>SUMPRODUCT((NhuCau!$E$49:$E$51='CH20'!$D$1)*(NhuCau!$G$49:$G$51='CH20'!AL$6)*(NhuCau!$K$49:$K$51))</f>
        <v>0</v>
      </c>
      <c r="AM31" s="736">
        <f>SUMPRODUCT((NhuCau!$E$49:$E$51='CH20'!$D$1)*(NhuCau!$G$49:$G$51='CH20'!AM$6)*(NhuCau!$K$49:$K$51))</f>
        <v>0</v>
      </c>
      <c r="AN31" s="736">
        <f>SUMPRODUCT((NhuCau!$E$49:$E$51='CH20'!$D$1)*(NhuCau!$G$49:$G$51='CH20'!AN$6)*(NhuCau!$K$49:$K$51))</f>
        <v>0</v>
      </c>
      <c r="AO31" s="729"/>
    </row>
    <row r="32" spans="1:41" s="732" customFormat="1" ht="19.5">
      <c r="A32" s="757"/>
      <c r="B32" s="750" t="s">
        <v>180</v>
      </c>
      <c r="C32" s="751"/>
      <c r="D32" s="758"/>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31"/>
    </row>
    <row r="33" spans="1:41" ht="93.75">
      <c r="A33" s="764" t="s">
        <v>310</v>
      </c>
      <c r="B33" s="651" t="s">
        <v>311</v>
      </c>
      <c r="C33" s="735" t="s">
        <v>312</v>
      </c>
      <c r="D33" s="736">
        <f t="shared" si="12"/>
        <v>0.55000000000000004</v>
      </c>
      <c r="E33" s="765" cm="1">
        <f t="array" ref="E33">SUMPRODUCT((NhuCau!$E$63:$E$102=$D$1)*(NhuCau!$G$63:$G$102=E$6)*(NhuCau!$W$63:$AI$102))+SUMPRODUCT((NhuCau!$E$63:$E$102=$D$1)*(NhuCau!$G$63:$G$102=E$6)*(NhuCau!$BA$63:$BB$102))+SUMPRODUCT((NhuCau!$E$195:$E$261=$D$1)*(NhuCau!$G$195:$G$261=E$6)*(NhuCau!$W$195:$AI$261))+SUMPRODUCT((NhuCau!$E$195:$E$261=$D$1)*(NhuCau!$G$195:$G$261=E$6)*(NhuCau!$BA$195:$BB$261))</f>
        <v>0.55000000000000004</v>
      </c>
      <c r="F33" s="765" cm="1">
        <f t="array" ref="F33">SUMPRODUCT((NhuCau!$E$63:$E$102=$D$1)*(NhuCau!$G$63:$G$102=F$6)*(NhuCau!$W$63:$AI$102))+SUMPRODUCT((NhuCau!$E$63:$E$102=$D$1)*(NhuCau!$G$63:$G$102=F$6)*(NhuCau!$BA$63:$BB$102))+SUMPRODUCT((NhuCau!$E$195:$E$261=$D$1)*(NhuCau!$G$195:$G$261=F$6)*(NhuCau!$W$195:$AI$261))+SUMPRODUCT((NhuCau!$E$195:$E$261=$D$1)*(NhuCau!$G$195:$G$261=F$6)*(NhuCau!$BA$195:$BB$261))</f>
        <v>0</v>
      </c>
      <c r="G33" s="765" cm="1">
        <f t="array" ref="G33">SUMPRODUCT((NhuCau!$E$63:$E$102=$D$1)*(NhuCau!$G$63:$G$102=G$6)*(NhuCau!$W$63:$AI$102))+SUMPRODUCT((NhuCau!$E$63:$E$102=$D$1)*(NhuCau!$G$63:$G$102=G$6)*(NhuCau!$BA$63:$BB$102))+SUMPRODUCT((NhuCau!$E$195:$E$261=$D$1)*(NhuCau!$G$195:$G$261=G$6)*(NhuCau!$W$195:$AI$261))+SUMPRODUCT((NhuCau!$E$195:$E$261=$D$1)*(NhuCau!$G$195:$G$261=G$6)*(NhuCau!$BA$195:$BB$261))</f>
        <v>0</v>
      </c>
      <c r="H33" s="765" cm="1">
        <f t="array" ref="H33">SUMPRODUCT((NhuCau!$E$63:$E$102=$D$1)*(NhuCau!$G$63:$G$102=H$6)*(NhuCau!$W$63:$AI$102))+SUMPRODUCT((NhuCau!$E$63:$E$102=$D$1)*(NhuCau!$G$63:$G$102=H$6)*(NhuCau!$BA$63:$BB$102))+SUMPRODUCT((NhuCau!$E$195:$E$261=$D$1)*(NhuCau!$G$195:$G$261=H$6)*(NhuCau!$W$195:$AI$261))+SUMPRODUCT((NhuCau!$E$195:$E$261=$D$1)*(NhuCau!$G$195:$G$261=H$6)*(NhuCau!$BA$195:$BB$261))</f>
        <v>0</v>
      </c>
      <c r="I33" s="765" cm="1">
        <f t="array" ref="I33">SUMPRODUCT((NhuCau!$E$63:$E$102=$D$1)*(NhuCau!$G$63:$G$102=I$6)*(NhuCau!$W$63:$AI$102))+SUMPRODUCT((NhuCau!$E$63:$E$102=$D$1)*(NhuCau!$G$63:$G$102=I$6)*(NhuCau!$BA$63:$BB$102))+SUMPRODUCT((NhuCau!$E$195:$E$261=$D$1)*(NhuCau!$G$195:$G$261=I$6)*(NhuCau!$W$195:$AI$261))+SUMPRODUCT((NhuCau!$E$195:$E$261=$D$1)*(NhuCau!$G$195:$G$261=I$6)*(NhuCau!$BA$195:$BB$261))</f>
        <v>0</v>
      </c>
      <c r="J33" s="765" cm="1">
        <f t="array" ref="J33">SUMPRODUCT((NhuCau!$E$63:$E$102=$D$1)*(NhuCau!$G$63:$G$102=J$6)*(NhuCau!$W$63:$AI$102))+SUMPRODUCT((NhuCau!$E$63:$E$102=$D$1)*(NhuCau!$G$63:$G$102=J$6)*(NhuCau!$BA$63:$BB$102))+SUMPRODUCT((NhuCau!$E$195:$E$261=$D$1)*(NhuCau!$G$195:$G$261=J$6)*(NhuCau!$W$195:$AI$261))+SUMPRODUCT((NhuCau!$E$195:$E$261=$D$1)*(NhuCau!$G$195:$G$261=J$6)*(NhuCau!$BA$195:$BB$261))</f>
        <v>0</v>
      </c>
      <c r="K33" s="765" cm="1">
        <f t="array" ref="K33">SUMPRODUCT((NhuCau!$E$63:$E$102=$D$1)*(NhuCau!$G$63:$G$102=K$6)*(NhuCau!$W$63:$AI$102))+SUMPRODUCT((NhuCau!$E$63:$E$102=$D$1)*(NhuCau!$G$63:$G$102=K$6)*(NhuCau!$BA$63:$BB$102))+SUMPRODUCT((NhuCau!$E$195:$E$261=$D$1)*(NhuCau!$G$195:$G$261=K$6)*(NhuCau!$W$195:$AI$261))+SUMPRODUCT((NhuCau!$E$195:$E$261=$D$1)*(NhuCau!$G$195:$G$261=K$6)*(NhuCau!$BA$195:$BB$261))</f>
        <v>0</v>
      </c>
      <c r="L33" s="765" cm="1">
        <f t="array" ref="L33">SUMPRODUCT((NhuCau!$E$63:$E$102=$D$1)*(NhuCau!$G$63:$G$102=L$6)*(NhuCau!$W$63:$AI$102))+SUMPRODUCT((NhuCau!$E$63:$E$102=$D$1)*(NhuCau!$G$63:$G$102=L$6)*(NhuCau!$BA$63:$BB$102))+SUMPRODUCT((NhuCau!$E$195:$E$261=$D$1)*(NhuCau!$G$195:$G$261=L$6)*(NhuCau!$W$195:$AI$261))+SUMPRODUCT((NhuCau!$E$195:$E$261=$D$1)*(NhuCau!$G$195:$G$261=L$6)*(NhuCau!$BA$195:$BB$261))</f>
        <v>0</v>
      </c>
      <c r="M33" s="765" cm="1">
        <f t="array" ref="M33">SUMPRODUCT((NhuCau!$E$63:$E$102=$D$1)*(NhuCau!$G$63:$G$102=M$6)*(NhuCau!$W$63:$AI$102))+SUMPRODUCT((NhuCau!$E$63:$E$102=$D$1)*(NhuCau!$G$63:$G$102=M$6)*(NhuCau!$BA$63:$BB$102))+SUMPRODUCT((NhuCau!$E$195:$E$261=$D$1)*(NhuCau!$G$195:$G$261=M$6)*(NhuCau!$W$195:$AI$261))+SUMPRODUCT((NhuCau!$E$195:$E$261=$D$1)*(NhuCau!$G$195:$G$261=M$6)*(NhuCau!$BA$195:$BB$261))</f>
        <v>0</v>
      </c>
      <c r="N33" s="765" cm="1">
        <f t="array" ref="N33">SUMPRODUCT((NhuCau!$E$63:$E$102=$D$1)*(NhuCau!$G$63:$G$102=N$6)*(NhuCau!$W$63:$AI$102))+SUMPRODUCT((NhuCau!$E$63:$E$102=$D$1)*(NhuCau!$G$63:$G$102=N$6)*(NhuCau!$BA$63:$BB$102))+SUMPRODUCT((NhuCau!$E$195:$E$261=$D$1)*(NhuCau!$G$195:$G$261=N$6)*(NhuCau!$W$195:$AI$261))+SUMPRODUCT((NhuCau!$E$195:$E$261=$D$1)*(NhuCau!$G$195:$G$261=N$6)*(NhuCau!$BA$195:$BB$261))</f>
        <v>0</v>
      </c>
      <c r="O33" s="765" cm="1">
        <f t="array" ref="O33">SUMPRODUCT((NhuCau!$E$63:$E$102=$D$1)*(NhuCau!$G$63:$G$102=O$6)*(NhuCau!$W$63:$AI$102))+SUMPRODUCT((NhuCau!$E$63:$E$102=$D$1)*(NhuCau!$G$63:$G$102=O$6)*(NhuCau!$BA$63:$BB$102))+SUMPRODUCT((NhuCau!$E$195:$E$261=$D$1)*(NhuCau!$G$195:$G$261=O$6)*(NhuCau!$W$195:$AI$261))+SUMPRODUCT((NhuCau!$E$195:$E$261=$D$1)*(NhuCau!$G$195:$G$261=O$6)*(NhuCau!$BA$195:$BB$261))</f>
        <v>0</v>
      </c>
      <c r="P33" s="765" cm="1">
        <f t="array" ref="P33">SUMPRODUCT((NhuCau!$E$63:$E$102=$D$1)*(NhuCau!$G$63:$G$102=P$6)*(NhuCau!$W$63:$AI$102))+SUMPRODUCT((NhuCau!$E$63:$E$102=$D$1)*(NhuCau!$G$63:$G$102=P$6)*(NhuCau!$BA$63:$BB$102))+SUMPRODUCT((NhuCau!$E$195:$E$261=$D$1)*(NhuCau!$G$195:$G$261=P$6)*(NhuCau!$W$195:$AI$261))+SUMPRODUCT((NhuCau!$E$195:$E$261=$D$1)*(NhuCau!$G$195:$G$261=P$6)*(NhuCau!$BA$195:$BB$261))</f>
        <v>0</v>
      </c>
      <c r="Q33" s="765" cm="1">
        <f t="array" ref="Q33">SUMPRODUCT((NhuCau!$E$63:$E$102=$D$1)*(NhuCau!$G$63:$G$102=Q$6)*(NhuCau!$W$63:$AI$102))+SUMPRODUCT((NhuCau!$E$63:$E$102=$D$1)*(NhuCau!$G$63:$G$102=Q$6)*(NhuCau!$BA$63:$BB$102))+SUMPRODUCT((NhuCau!$E$195:$E$261=$D$1)*(NhuCau!$G$195:$G$261=Q$6)*(NhuCau!$W$195:$AI$261))+SUMPRODUCT((NhuCau!$E$195:$E$261=$D$1)*(NhuCau!$G$195:$G$261=Q$6)*(NhuCau!$BA$195:$BB$261))</f>
        <v>0</v>
      </c>
      <c r="R33" s="765" cm="1">
        <f t="array" ref="R33">SUMPRODUCT((NhuCau!$E$63:$E$102=$D$1)*(NhuCau!$G$63:$G$102=R$6)*(NhuCau!$W$63:$AI$102))+SUMPRODUCT((NhuCau!$E$63:$E$102=$D$1)*(NhuCau!$G$63:$G$102=R$6)*(NhuCau!$BA$63:$BB$102))+SUMPRODUCT((NhuCau!$E$195:$E$261=$D$1)*(NhuCau!$G$195:$G$261=R$6)*(NhuCau!$W$195:$AI$261))+SUMPRODUCT((NhuCau!$E$195:$E$261=$D$1)*(NhuCau!$G$195:$G$261=R$6)*(NhuCau!$BA$195:$BB$261))</f>
        <v>0</v>
      </c>
      <c r="S33" s="765" cm="1">
        <f t="array" ref="S33">SUMPRODUCT((NhuCau!$E$63:$E$102=$D$1)*(NhuCau!$G$63:$G$102=S$6)*(NhuCau!$W$63:$AI$102))+SUMPRODUCT((NhuCau!$E$63:$E$102=$D$1)*(NhuCau!$G$63:$G$102=S$6)*(NhuCau!$BA$63:$BB$102))+SUMPRODUCT((NhuCau!$E$195:$E$261=$D$1)*(NhuCau!$G$195:$G$261=S$6)*(NhuCau!$W$195:$AI$261))+SUMPRODUCT((NhuCau!$E$195:$E$261=$D$1)*(NhuCau!$G$195:$G$261=S$6)*(NhuCau!$BA$195:$BB$261))</f>
        <v>0</v>
      </c>
      <c r="T33" s="765" cm="1">
        <f t="array" ref="T33">SUMPRODUCT((NhuCau!$E$63:$E$102=$D$1)*(NhuCau!$G$63:$G$102=T$6)*(NhuCau!$W$63:$AI$102))+SUMPRODUCT((NhuCau!$E$63:$E$102=$D$1)*(NhuCau!$G$63:$G$102=T$6)*(NhuCau!$BA$63:$BB$102))+SUMPRODUCT((NhuCau!$E$195:$E$261=$D$1)*(NhuCau!$G$195:$G$261=T$6)*(NhuCau!$W$195:$AI$261))+SUMPRODUCT((NhuCau!$E$195:$E$261=$D$1)*(NhuCau!$G$195:$G$261=T$6)*(NhuCau!$BA$195:$BB$261))</f>
        <v>0</v>
      </c>
      <c r="U33" s="765" cm="1">
        <f t="array" ref="U33">SUMPRODUCT((NhuCau!$E$63:$E$102=$D$1)*(NhuCau!$G$63:$G$102=U$6)*(NhuCau!$W$63:$AI$102))+SUMPRODUCT((NhuCau!$E$63:$E$102=$D$1)*(NhuCau!$G$63:$G$102=U$6)*(NhuCau!$BA$63:$BB$102))+SUMPRODUCT((NhuCau!$E$195:$E$261=$D$1)*(NhuCau!$G$195:$G$261=U$6)*(NhuCau!$W$195:$AI$261))+SUMPRODUCT((NhuCau!$E$195:$E$261=$D$1)*(NhuCau!$G$195:$G$261=U$6)*(NhuCau!$BA$195:$BB$261))</f>
        <v>0</v>
      </c>
      <c r="V33" s="765" cm="1">
        <f t="array" ref="V33">SUMPRODUCT((NhuCau!$E$63:$E$102=$D$1)*(NhuCau!$G$63:$G$102=V$6)*(NhuCau!$W$63:$AI$102))+SUMPRODUCT((NhuCau!$E$63:$E$102=$D$1)*(NhuCau!$G$63:$G$102=V$6)*(NhuCau!$BA$63:$BB$102))+SUMPRODUCT((NhuCau!$E$195:$E$261=$D$1)*(NhuCau!$G$195:$G$261=V$6)*(NhuCau!$W$195:$AI$261))+SUMPRODUCT((NhuCau!$E$195:$E$261=$D$1)*(NhuCau!$G$195:$G$261=V$6)*(NhuCau!$BA$195:$BB$261))</f>
        <v>0</v>
      </c>
      <c r="W33" s="765" cm="1">
        <f t="array" ref="W33">SUMPRODUCT((NhuCau!$E$63:$E$102=$D$1)*(NhuCau!$G$63:$G$102=W$6)*(NhuCau!$W$63:$AI$102))+SUMPRODUCT((NhuCau!$E$63:$E$102=$D$1)*(NhuCau!$G$63:$G$102=W$6)*(NhuCau!$BA$63:$BB$102))+SUMPRODUCT((NhuCau!$E$195:$E$261=$D$1)*(NhuCau!$G$195:$G$261=W$6)*(NhuCau!$W$195:$AI$261))+SUMPRODUCT((NhuCau!$E$195:$E$261=$D$1)*(NhuCau!$G$195:$G$261=W$6)*(NhuCau!$BA$195:$BB$261))</f>
        <v>0</v>
      </c>
      <c r="X33" s="765" cm="1">
        <f t="array" ref="X33">SUMPRODUCT((NhuCau!$E$63:$E$102=$D$1)*(NhuCau!$G$63:$G$102=X$6)*(NhuCau!$W$63:$AI$102))+SUMPRODUCT((NhuCau!$E$63:$E$102=$D$1)*(NhuCau!$G$63:$G$102=X$6)*(NhuCau!$BA$63:$BB$102))+SUMPRODUCT((NhuCau!$E$195:$E$261=$D$1)*(NhuCau!$G$195:$G$261=X$6)*(NhuCau!$W$195:$AI$261))+SUMPRODUCT((NhuCau!$E$195:$E$261=$D$1)*(NhuCau!$G$195:$G$261=X$6)*(NhuCau!$BA$195:$BB$261))</f>
        <v>0</v>
      </c>
      <c r="Y33" s="765" cm="1">
        <f t="array" ref="Y33">SUMPRODUCT((NhuCau!$E$63:$E$102=$D$1)*(NhuCau!$G$63:$G$102=Y$6)*(NhuCau!$W$63:$AI$102))+SUMPRODUCT((NhuCau!$E$63:$E$102=$D$1)*(NhuCau!$G$63:$G$102=Y$6)*(NhuCau!$BA$63:$BB$102))+SUMPRODUCT((NhuCau!$E$195:$E$261=$D$1)*(NhuCau!$G$195:$G$261=Y$6)*(NhuCau!$W$195:$AI$261))+SUMPRODUCT((NhuCau!$E$195:$E$261=$D$1)*(NhuCau!$G$195:$G$261=Y$6)*(NhuCau!$BA$195:$BB$261))</f>
        <v>0</v>
      </c>
      <c r="Z33" s="765" cm="1">
        <f t="array" ref="Z33">SUMPRODUCT((NhuCau!$E$63:$E$102=$D$1)*(NhuCau!$G$63:$G$102=Z$6)*(NhuCau!$W$63:$AI$102))+SUMPRODUCT((NhuCau!$E$63:$E$102=$D$1)*(NhuCau!$G$63:$G$102=Z$6)*(NhuCau!$BA$63:$BB$102))+SUMPRODUCT((NhuCau!$E$195:$E$261=$D$1)*(NhuCau!$G$195:$G$261=Z$6)*(NhuCau!$W$195:$AI$261))+SUMPRODUCT((NhuCau!$E$195:$E$261=$D$1)*(NhuCau!$G$195:$G$261=Z$6)*(NhuCau!$BA$195:$BB$261))</f>
        <v>0</v>
      </c>
      <c r="AA33" s="765" cm="1">
        <f t="array" ref="AA33">SUMPRODUCT((NhuCau!$E$63:$E$102=$D$1)*(NhuCau!$G$63:$G$102=AA$6)*(NhuCau!$W$63:$AI$102))+SUMPRODUCT((NhuCau!$E$63:$E$102=$D$1)*(NhuCau!$G$63:$G$102=AA$6)*(NhuCau!$BA$63:$BB$102))+SUMPRODUCT((NhuCau!$E$195:$E$261=$D$1)*(NhuCau!$G$195:$G$261=AA$6)*(NhuCau!$W$195:$AI$261))+SUMPRODUCT((NhuCau!$E$195:$E$261=$D$1)*(NhuCau!$G$195:$G$261=AA$6)*(NhuCau!$BA$195:$BB$261))</f>
        <v>0</v>
      </c>
      <c r="AB33" s="765" cm="1">
        <f t="array" ref="AB33">SUMPRODUCT((NhuCau!$E$63:$E$102=$D$1)*(NhuCau!$G$63:$G$102=AB$6)*(NhuCau!$W$63:$AI$102))+SUMPRODUCT((NhuCau!$E$63:$E$102=$D$1)*(NhuCau!$G$63:$G$102=AB$6)*(NhuCau!$BA$63:$BB$102))+SUMPRODUCT((NhuCau!$E$195:$E$261=$D$1)*(NhuCau!$G$195:$G$261=AB$6)*(NhuCau!$W$195:$AI$261))+SUMPRODUCT((NhuCau!$E$195:$E$261=$D$1)*(NhuCau!$G$195:$G$261=AB$6)*(NhuCau!$BA$195:$BB$261))</f>
        <v>0</v>
      </c>
      <c r="AC33" s="765" cm="1">
        <f t="array" ref="AC33">SUMPRODUCT((NhuCau!$E$63:$E$102=$D$1)*(NhuCau!$G$63:$G$102=AC$6)*(NhuCau!$W$63:$AI$102))+SUMPRODUCT((NhuCau!$E$63:$E$102=$D$1)*(NhuCau!$G$63:$G$102=AC$6)*(NhuCau!$BA$63:$BB$102))+SUMPRODUCT((NhuCau!$E$195:$E$261=$D$1)*(NhuCau!$G$195:$G$261=AC$6)*(NhuCau!$W$195:$AI$261))+SUMPRODUCT((NhuCau!$E$195:$E$261=$D$1)*(NhuCau!$G$195:$G$261=AC$6)*(NhuCau!$BA$195:$BB$261))</f>
        <v>0</v>
      </c>
      <c r="AD33" s="765" cm="1">
        <f t="array" ref="AD33">SUMPRODUCT((NhuCau!$E$63:$E$102=$D$1)*(NhuCau!$G$63:$G$102=AD$6)*(NhuCau!$W$63:$AI$102))+SUMPRODUCT((NhuCau!$E$63:$E$102=$D$1)*(NhuCau!$G$63:$G$102=AD$6)*(NhuCau!$BA$63:$BB$102))+SUMPRODUCT((NhuCau!$E$195:$E$261=$D$1)*(NhuCau!$G$195:$G$261=AD$6)*(NhuCau!$W$195:$AI$261))+SUMPRODUCT((NhuCau!$E$195:$E$261=$D$1)*(NhuCau!$G$195:$G$261=AD$6)*(NhuCau!$BA$195:$BB$261))</f>
        <v>0</v>
      </c>
      <c r="AE33" s="765" cm="1">
        <f t="array" ref="AE33">SUMPRODUCT((NhuCau!$E$63:$E$102=$D$1)*(NhuCau!$G$63:$G$102=AE$6)*(NhuCau!$W$63:$AI$102))+SUMPRODUCT((NhuCau!$E$63:$E$102=$D$1)*(NhuCau!$G$63:$G$102=AE$6)*(NhuCau!$BA$63:$BB$102))+SUMPRODUCT((NhuCau!$E$195:$E$261=$D$1)*(NhuCau!$G$195:$G$261=AE$6)*(NhuCau!$W$195:$AI$261))+SUMPRODUCT((NhuCau!$E$195:$E$261=$D$1)*(NhuCau!$G$195:$G$261=AE$6)*(NhuCau!$BA$195:$BB$261))</f>
        <v>0</v>
      </c>
      <c r="AF33" s="765" cm="1">
        <f t="array" ref="AF33">SUMPRODUCT((NhuCau!$E$63:$E$102=$D$1)*(NhuCau!$G$63:$G$102=AF$6)*(NhuCau!$W$63:$AI$102))+SUMPRODUCT((NhuCau!$E$63:$E$102=$D$1)*(NhuCau!$G$63:$G$102=AF$6)*(NhuCau!$BA$63:$BB$102))+SUMPRODUCT((NhuCau!$E$195:$E$261=$D$1)*(NhuCau!$G$195:$G$261=AF$6)*(NhuCau!$W$195:$AI$261))+SUMPRODUCT((NhuCau!$E$195:$E$261=$D$1)*(NhuCau!$G$195:$G$261=AF$6)*(NhuCau!$BA$195:$BB$261))</f>
        <v>0</v>
      </c>
      <c r="AG33" s="765" cm="1">
        <f t="array" ref="AG33">SUMPRODUCT((NhuCau!$E$63:$E$102=$D$1)*(NhuCau!$G$63:$G$102=AG$6)*(NhuCau!$W$63:$AI$102))+SUMPRODUCT((NhuCau!$E$63:$E$102=$D$1)*(NhuCau!$G$63:$G$102=AG$6)*(NhuCau!$BA$63:$BB$102))+SUMPRODUCT((NhuCau!$E$195:$E$261=$D$1)*(NhuCau!$G$195:$G$261=AG$6)*(NhuCau!$W$195:$AI$261))+SUMPRODUCT((NhuCau!$E$195:$E$261=$D$1)*(NhuCau!$G$195:$G$261=AG$6)*(NhuCau!$BA$195:$BB$261))</f>
        <v>0</v>
      </c>
      <c r="AH33" s="765" cm="1">
        <f t="array" ref="AH33">SUMPRODUCT((NhuCau!$E$63:$E$102=$D$1)*(NhuCau!$G$63:$G$102=AH$6)*(NhuCau!$W$63:$AI$102))+SUMPRODUCT((NhuCau!$E$63:$E$102=$D$1)*(NhuCau!$G$63:$G$102=AH$6)*(NhuCau!$BA$63:$BB$102))+SUMPRODUCT((NhuCau!$E$195:$E$261=$D$1)*(NhuCau!$G$195:$G$261=AH$6)*(NhuCau!$W$195:$AI$261))+SUMPRODUCT((NhuCau!$E$195:$E$261=$D$1)*(NhuCau!$G$195:$G$261=AH$6)*(NhuCau!$BA$195:$BB$261))</f>
        <v>0</v>
      </c>
      <c r="AI33" s="765" cm="1">
        <f t="array" ref="AI33">SUMPRODUCT((NhuCau!$E$63:$E$102=$D$1)*(NhuCau!$G$63:$G$102=AI$6)*(NhuCau!$W$63:$AI$102))+SUMPRODUCT((NhuCau!$E$63:$E$102=$D$1)*(NhuCau!$G$63:$G$102=AI$6)*(NhuCau!$BA$63:$BB$102))+SUMPRODUCT((NhuCau!$E$195:$E$261=$D$1)*(NhuCau!$G$195:$G$261=AI$6)*(NhuCau!$W$195:$AI$261))+SUMPRODUCT((NhuCau!$E$195:$E$261=$D$1)*(NhuCau!$G$195:$G$261=AI$6)*(NhuCau!$BA$195:$BB$261))</f>
        <v>0</v>
      </c>
      <c r="AJ33" s="765" cm="1">
        <f t="array" ref="AJ33">SUMPRODUCT((NhuCau!$E$63:$E$102=$D$1)*(NhuCau!$G$63:$G$102=AJ$6)*(NhuCau!$W$63:$AI$102))+SUMPRODUCT((NhuCau!$E$63:$E$102=$D$1)*(NhuCau!$G$63:$G$102=AJ$6)*(NhuCau!$BA$63:$BB$102))+SUMPRODUCT((NhuCau!$E$195:$E$261=$D$1)*(NhuCau!$G$195:$G$261=AJ$6)*(NhuCau!$W$195:$AI$261))+SUMPRODUCT((NhuCau!$E$195:$E$261=$D$1)*(NhuCau!$G$195:$G$261=AJ$6)*(NhuCau!$BA$195:$BB$261))</f>
        <v>0</v>
      </c>
      <c r="AK33" s="765" cm="1">
        <f t="array" ref="AK33">SUMPRODUCT((NhuCau!$E$63:$E$102=$D$1)*(NhuCau!$G$63:$G$102=AK$6)*(NhuCau!$W$63:$AI$102))+SUMPRODUCT((NhuCau!$E$63:$E$102=$D$1)*(NhuCau!$G$63:$G$102=AK$6)*(NhuCau!$BA$63:$BB$102))+SUMPRODUCT((NhuCau!$E$195:$E$261=$D$1)*(NhuCau!$G$195:$G$261=AK$6)*(NhuCau!$W$195:$AI$261))+SUMPRODUCT((NhuCau!$E$195:$E$261=$D$1)*(NhuCau!$G$195:$G$261=AK$6)*(NhuCau!$BA$195:$BB$261))</f>
        <v>0</v>
      </c>
      <c r="AL33" s="765" cm="1">
        <f t="array" ref="AL33">SUMPRODUCT((NhuCau!$E$63:$E$102=$D$1)*(NhuCau!$G$63:$G$102=AL$6)*(NhuCau!$W$63:$AI$102))+SUMPRODUCT((NhuCau!$E$63:$E$102=$D$1)*(NhuCau!$G$63:$G$102=AL$6)*(NhuCau!$BA$63:$BB$102))+SUMPRODUCT((NhuCau!$E$195:$E$261=$D$1)*(NhuCau!$G$195:$G$261=AL$6)*(NhuCau!$W$195:$AI$261))+SUMPRODUCT((NhuCau!$E$195:$E$261=$D$1)*(NhuCau!$G$195:$G$261=AL$6)*(NhuCau!$BA$195:$BB$261))</f>
        <v>0</v>
      </c>
      <c r="AM33" s="765" cm="1">
        <f t="array" ref="AM33">SUMPRODUCT((NhuCau!$E$63:$E$102=$D$1)*(NhuCau!$G$63:$G$102=AM$6)*(NhuCau!$W$63:$AI$102))+SUMPRODUCT((NhuCau!$E$63:$E$102=$D$1)*(NhuCau!$G$63:$G$102=AM$6)*(NhuCau!$BA$63:$BB$102))+SUMPRODUCT((NhuCau!$E$195:$E$261=$D$1)*(NhuCau!$G$195:$G$261=AM$6)*(NhuCau!$W$195:$AI$261))+SUMPRODUCT((NhuCau!$E$195:$E$261=$D$1)*(NhuCau!$G$195:$G$261=AM$6)*(NhuCau!$BA$195:$BB$261))</f>
        <v>0</v>
      </c>
      <c r="AN33" s="765" cm="1">
        <f t="array" ref="AN33">SUMPRODUCT((NhuCau!$E$63:$E$102=$D$1)*(NhuCau!$G$63:$G$102=AN$6)*(NhuCau!$W$63:$AI$102))+SUMPRODUCT((NhuCau!$E$63:$E$102=$D$1)*(NhuCau!$G$63:$G$102=AN$6)*(NhuCau!$BA$63:$BB$102))+SUMPRODUCT((NhuCau!$E$195:$E$261=$D$1)*(NhuCau!$G$195:$G$261=AN$6)*(NhuCau!$W$195:$AI$261))+SUMPRODUCT((NhuCau!$E$195:$E$261=$D$1)*(NhuCau!$G$195:$G$261=AN$6)*(NhuCau!$BA$195:$BB$261))</f>
        <v>0</v>
      </c>
      <c r="AO33" s="719"/>
    </row>
    <row r="34" spans="1:41" ht="37.5">
      <c r="A34" s="744" t="s">
        <v>313</v>
      </c>
      <c r="B34" s="761" t="s">
        <v>181</v>
      </c>
      <c r="C34" s="735" t="s">
        <v>314</v>
      </c>
      <c r="D34" s="736">
        <f t="shared" si="12"/>
        <v>3.2500000000000009</v>
      </c>
      <c r="E34" s="765" cm="1">
        <f t="array" ref="E34">SUMPRODUCT((NhuCau!$E$60:$E$98=$D$1)*(NhuCau!$G$60:$G$98=E$6)*(NhuCau!$W$60:$BK$98))</f>
        <v>3.2500000000000009</v>
      </c>
      <c r="F34" s="765" cm="1">
        <f t="array" ref="F34">SUMPRODUCT((NhuCau!$E$60:$E$98=$D$1)*(NhuCau!$G$60:$G$98=F$6)*(NhuCau!$W$60:$BK$98))</f>
        <v>0</v>
      </c>
      <c r="G34" s="765" cm="1">
        <f t="array" ref="G34">SUMPRODUCT((NhuCau!$E$60:$E$98=$D$1)*(NhuCau!$G$60:$G$98=G$6)*(NhuCau!$W$60:$BK$98))</f>
        <v>0</v>
      </c>
      <c r="H34" s="765" cm="1">
        <f t="array" ref="H34">SUMPRODUCT((NhuCau!$E$60:$E$98=$D$1)*(NhuCau!$G$60:$G$98=H$6)*(NhuCau!$W$60:$BK$98))</f>
        <v>0</v>
      </c>
      <c r="I34" s="765" cm="1">
        <f t="array" ref="I34">SUMPRODUCT((NhuCau!$E$60:$E$98=$D$1)*(NhuCau!$G$60:$G$98=I$6)*(NhuCau!$W$60:$BK$98))</f>
        <v>0</v>
      </c>
      <c r="J34" s="765" cm="1">
        <f t="array" ref="J34">SUMPRODUCT((NhuCau!$E$60:$E$98=$D$1)*(NhuCau!$G$60:$G$98=J$6)*(NhuCau!$W$60:$BK$98))</f>
        <v>0</v>
      </c>
      <c r="K34" s="765" cm="1">
        <f t="array" ref="K34">SUMPRODUCT((NhuCau!$E$60:$E$98=$D$1)*(NhuCau!$G$60:$G$98=K$6)*(NhuCau!$W$60:$BK$98))</f>
        <v>0</v>
      </c>
      <c r="L34" s="765" cm="1">
        <f t="array" ref="L34">SUMPRODUCT((NhuCau!$E$60:$E$98=$D$1)*(NhuCau!$G$60:$G$98=L$6)*(NhuCau!$W$60:$BK$98))</f>
        <v>0</v>
      </c>
      <c r="M34" s="765" cm="1">
        <f t="array" ref="M34">SUMPRODUCT((NhuCau!$E$60:$E$98=$D$1)*(NhuCau!$G$60:$G$98=M$6)*(NhuCau!$W$60:$BK$98))</f>
        <v>0</v>
      </c>
      <c r="N34" s="765" cm="1">
        <f t="array" ref="N34">SUMPRODUCT((NhuCau!$E$60:$E$98=$D$1)*(NhuCau!$G$60:$G$98=N$6)*(NhuCau!$W$60:$BK$98))</f>
        <v>0</v>
      </c>
      <c r="O34" s="765" cm="1">
        <f t="array" ref="O34">SUMPRODUCT((NhuCau!$E$60:$E$98=$D$1)*(NhuCau!$G$60:$G$98=O$6)*(NhuCau!$W$60:$BK$98))</f>
        <v>0</v>
      </c>
      <c r="P34" s="765" cm="1">
        <f t="array" ref="P34">SUMPRODUCT((NhuCau!$E$60:$E$98=$D$1)*(NhuCau!$G$60:$G$98=P$6)*(NhuCau!$W$60:$BK$98))</f>
        <v>0</v>
      </c>
      <c r="Q34" s="765" cm="1">
        <f t="array" ref="Q34">SUMPRODUCT((NhuCau!$E$60:$E$98=$D$1)*(NhuCau!$G$60:$G$98=Q$6)*(NhuCau!$W$60:$BK$98))</f>
        <v>0</v>
      </c>
      <c r="R34" s="765" cm="1">
        <f t="array" ref="R34">SUMPRODUCT((NhuCau!$E$60:$E$98=$D$1)*(NhuCau!$G$60:$G$98=R$6)*(NhuCau!$W$60:$BK$98))</f>
        <v>0</v>
      </c>
      <c r="S34" s="765" cm="1">
        <f t="array" ref="S34">SUMPRODUCT((NhuCau!$E$60:$E$98=$D$1)*(NhuCau!$G$60:$G$98=S$6)*(NhuCau!$W$60:$BK$98))</f>
        <v>0</v>
      </c>
      <c r="T34" s="765" cm="1">
        <f t="array" ref="T34">SUMPRODUCT((NhuCau!$E$60:$E$98=$D$1)*(NhuCau!$G$60:$G$98=T$6)*(NhuCau!$W$60:$BK$98))</f>
        <v>0</v>
      </c>
      <c r="U34" s="765" cm="1">
        <f t="array" ref="U34">SUMPRODUCT((NhuCau!$E$60:$E$98=$D$1)*(NhuCau!$G$60:$G$98=U$6)*(NhuCau!$W$60:$BK$98))</f>
        <v>0</v>
      </c>
      <c r="V34" s="765" cm="1">
        <f t="array" ref="V34">SUMPRODUCT((NhuCau!$E$60:$E$98=$D$1)*(NhuCau!$G$60:$G$98=V$6)*(NhuCau!$W$60:$BK$98))</f>
        <v>0</v>
      </c>
      <c r="W34" s="765" cm="1">
        <f t="array" ref="W34">SUMPRODUCT((NhuCau!$E$60:$E$98=$D$1)*(NhuCau!$G$60:$G$98=W$6)*(NhuCau!$W$60:$BK$98))</f>
        <v>0</v>
      </c>
      <c r="X34" s="765" cm="1">
        <f t="array" ref="X34">SUMPRODUCT((NhuCau!$E$60:$E$98=$D$1)*(NhuCau!$G$60:$G$98=X$6)*(NhuCau!$W$60:$BK$98))</f>
        <v>0</v>
      </c>
      <c r="Y34" s="765" cm="1">
        <f t="array" ref="Y34">SUMPRODUCT((NhuCau!$E$60:$E$98=$D$1)*(NhuCau!$G$60:$G$98=Y$6)*(NhuCau!$W$60:$BK$98))</f>
        <v>0</v>
      </c>
      <c r="Z34" s="765" cm="1">
        <f t="array" ref="Z34">SUMPRODUCT((NhuCau!$E$60:$E$98=$D$1)*(NhuCau!$G$60:$G$98=Z$6)*(NhuCau!$W$60:$BK$98))</f>
        <v>0</v>
      </c>
      <c r="AA34" s="765" cm="1">
        <f t="array" ref="AA34">SUMPRODUCT((NhuCau!$E$60:$E$98=$D$1)*(NhuCau!$G$60:$G$98=AA$6)*(NhuCau!$W$60:$BK$98))</f>
        <v>0</v>
      </c>
      <c r="AB34" s="765" cm="1">
        <f t="array" ref="AB34">SUMPRODUCT((NhuCau!$E$60:$E$98=$D$1)*(NhuCau!$G$60:$G$98=AB$6)*(NhuCau!$W$60:$BK$98))</f>
        <v>0</v>
      </c>
      <c r="AC34" s="765" cm="1">
        <f t="array" ref="AC34">SUMPRODUCT((NhuCau!$E$60:$E$98=$D$1)*(NhuCau!$G$60:$G$98=AC$6)*(NhuCau!$W$60:$BK$98))</f>
        <v>0</v>
      </c>
      <c r="AD34" s="765" cm="1">
        <f t="array" ref="AD34">SUMPRODUCT((NhuCau!$E$60:$E$98=$D$1)*(NhuCau!$G$60:$G$98=AD$6)*(NhuCau!$W$60:$BK$98))</f>
        <v>0</v>
      </c>
      <c r="AE34" s="765" cm="1">
        <f t="array" ref="AE34">SUMPRODUCT((NhuCau!$E$60:$E$98=$D$1)*(NhuCau!$G$60:$G$98=AE$6)*(NhuCau!$W$60:$BK$98))</f>
        <v>0</v>
      </c>
      <c r="AF34" s="765" cm="1">
        <f t="array" ref="AF34">SUMPRODUCT((NhuCau!$E$60:$E$98=$D$1)*(NhuCau!$G$60:$G$98=AF$6)*(NhuCau!$W$60:$BK$98))</f>
        <v>0</v>
      </c>
      <c r="AG34" s="765" cm="1">
        <f t="array" ref="AG34">SUMPRODUCT((NhuCau!$E$60:$E$98=$D$1)*(NhuCau!$G$60:$G$98=AG$6)*(NhuCau!$W$60:$BK$98))</f>
        <v>0</v>
      </c>
      <c r="AH34" s="765" cm="1">
        <f t="array" ref="AH34">SUMPRODUCT((NhuCau!$E$60:$E$98=$D$1)*(NhuCau!$G$60:$G$98=AH$6)*(NhuCau!$W$60:$BK$98))</f>
        <v>0</v>
      </c>
      <c r="AI34" s="765" cm="1">
        <f t="array" ref="AI34">SUMPRODUCT((NhuCau!$E$60:$E$98=$D$1)*(NhuCau!$G$60:$G$98=AI$6)*(NhuCau!$W$60:$BK$98))</f>
        <v>0</v>
      </c>
      <c r="AJ34" s="765" cm="1">
        <f t="array" ref="AJ34">SUMPRODUCT((NhuCau!$E$60:$E$98=$D$1)*(NhuCau!$G$60:$G$98=AJ$6)*(NhuCau!$W$60:$BK$98))</f>
        <v>0</v>
      </c>
      <c r="AK34" s="765" cm="1">
        <f t="array" ref="AK34">SUMPRODUCT((NhuCau!$E$60:$E$98=$D$1)*(NhuCau!$G$60:$G$98=AK$6)*(NhuCau!$W$60:$BK$98))</f>
        <v>0</v>
      </c>
      <c r="AL34" s="765" cm="1">
        <f t="array" ref="AL34">SUMPRODUCT((NhuCau!$E$60:$E$98=$D$1)*(NhuCau!$G$60:$G$98=AL$6)*(NhuCau!$W$60:$BK$98))</f>
        <v>0</v>
      </c>
      <c r="AM34" s="765" cm="1">
        <f t="array" ref="AM34">SUMPRODUCT((NhuCau!$E$60:$E$98=$D$1)*(NhuCau!$G$60:$G$98=AM$6)*(NhuCau!$W$60:$BK$98))</f>
        <v>0</v>
      </c>
      <c r="AN34" s="765" cm="1">
        <f t="array" ref="AN34">SUMPRODUCT((NhuCau!$E$60:$E$98=$D$1)*(NhuCau!$G$60:$G$98=AN$6)*(NhuCau!$W$60:$BK$98))</f>
        <v>0</v>
      </c>
      <c r="AO34" s="719"/>
    </row>
    <row r="35" spans="1:41" s="732" customFormat="1" ht="56.25">
      <c r="A35" s="735" t="s">
        <v>315</v>
      </c>
      <c r="B35" s="734" t="s">
        <v>316</v>
      </c>
      <c r="C35" s="735" t="s">
        <v>317</v>
      </c>
      <c r="D35" s="736">
        <f t="shared" si="12"/>
        <v>0</v>
      </c>
      <c r="E35" s="763" cm="1">
        <f t="array" ref="E35">SUMPRODUCT((NhuCau!$E$195:$E$261=$D$1)*(NhuCau!$G$195:$G$261=E$6)*(NhuCau!$Z$195:$AI$261))</f>
        <v>0</v>
      </c>
      <c r="F35" s="763" cm="1">
        <f t="array" ref="F35">SUMPRODUCT((NhuCau!$E$195:$E$261=$D$1)*(NhuCau!$G$195:$G$261=F$6)*(NhuCau!$Z$195:$AI$261))</f>
        <v>0</v>
      </c>
      <c r="G35" s="763" cm="1">
        <f t="array" ref="G35">SUMPRODUCT((NhuCau!$E$195:$E$261=$D$1)*(NhuCau!$G$195:$G$261=G$6)*(NhuCau!$Z$195:$AI$261))</f>
        <v>0</v>
      </c>
      <c r="H35" s="763" cm="1">
        <f t="array" ref="H35">SUMPRODUCT((NhuCau!$E$195:$E$261=$D$1)*(NhuCau!$G$195:$G$261=H$6)*(NhuCau!$Z$195:$AI$261))</f>
        <v>0</v>
      </c>
      <c r="I35" s="763" cm="1">
        <f t="array" ref="I35">SUMPRODUCT((NhuCau!$E$195:$E$261=$D$1)*(NhuCau!$G$195:$G$261=I$6)*(NhuCau!$Z$195:$AI$261))</f>
        <v>0</v>
      </c>
      <c r="J35" s="763" cm="1">
        <f t="array" ref="J35">SUMPRODUCT((NhuCau!$E$195:$E$261=$D$1)*(NhuCau!$G$195:$G$261=J$6)*(NhuCau!$Z$195:$AI$261))</f>
        <v>0</v>
      </c>
      <c r="K35" s="763" cm="1">
        <f t="array" ref="K35">SUMPRODUCT((NhuCau!$E$195:$E$261=$D$1)*(NhuCau!$G$195:$G$261=K$6)*(NhuCau!$Z$195:$AI$261))</f>
        <v>0</v>
      </c>
      <c r="L35" s="763" cm="1">
        <f t="array" ref="L35">SUMPRODUCT((NhuCau!$E$195:$E$261=$D$1)*(NhuCau!$G$195:$G$261=L$6)*(NhuCau!$Z$195:$AI$261))</f>
        <v>0</v>
      </c>
      <c r="M35" s="763" cm="1">
        <f t="array" ref="M35">SUMPRODUCT((NhuCau!$E$195:$E$261=$D$1)*(NhuCau!$G$195:$G$261=M$6)*(NhuCau!$Z$195:$AI$261))</f>
        <v>0</v>
      </c>
      <c r="N35" s="763" cm="1">
        <f t="array" ref="N35">SUMPRODUCT((NhuCau!$E$195:$E$261=$D$1)*(NhuCau!$G$195:$G$261=N$6)*(NhuCau!$Z$195:$AI$261))</f>
        <v>0</v>
      </c>
      <c r="O35" s="763" cm="1">
        <f t="array" ref="O35">SUMPRODUCT((NhuCau!$E$195:$E$261=$D$1)*(NhuCau!$G$195:$G$261=O$6)*(NhuCau!$Z$195:$AI$261))</f>
        <v>0</v>
      </c>
      <c r="P35" s="763" cm="1">
        <f t="array" ref="P35">SUMPRODUCT((NhuCau!$E$195:$E$261=$D$1)*(NhuCau!$G$195:$G$261=P$6)*(NhuCau!$Z$195:$AI$261))</f>
        <v>0</v>
      </c>
      <c r="Q35" s="763" cm="1">
        <f t="array" ref="Q35">SUMPRODUCT((NhuCau!$E$195:$E$261=$D$1)*(NhuCau!$G$195:$G$261=Q$6)*(NhuCau!$Z$195:$AI$261))</f>
        <v>0</v>
      </c>
      <c r="R35" s="763" cm="1">
        <f t="array" ref="R35">SUMPRODUCT((NhuCau!$E$195:$E$261=$D$1)*(NhuCau!$G$195:$G$261=R$6)*(NhuCau!$Z$195:$AI$261))</f>
        <v>0</v>
      </c>
      <c r="S35" s="763" cm="1">
        <f t="array" ref="S35">SUMPRODUCT((NhuCau!$E$195:$E$261=$D$1)*(NhuCau!$G$195:$G$261=S$6)*(NhuCau!$Z$195:$AI$261))</f>
        <v>0</v>
      </c>
      <c r="T35" s="763" cm="1">
        <f t="array" ref="T35">SUMPRODUCT((NhuCau!$E$195:$E$261=$D$1)*(NhuCau!$G$195:$G$261=T$6)*(NhuCau!$Z$195:$AI$261))</f>
        <v>0</v>
      </c>
      <c r="U35" s="763" cm="1">
        <f t="array" ref="U35">SUMPRODUCT((NhuCau!$E$195:$E$261=$D$1)*(NhuCau!$G$195:$G$261=U$6)*(NhuCau!$Z$195:$AI$261))</f>
        <v>0</v>
      </c>
      <c r="V35" s="763" cm="1">
        <f t="array" ref="V35">SUMPRODUCT((NhuCau!$E$195:$E$261=$D$1)*(NhuCau!$G$195:$G$261=V$6)*(NhuCau!$Z$195:$AI$261))</f>
        <v>0</v>
      </c>
      <c r="W35" s="763" cm="1">
        <f t="array" ref="W35">SUMPRODUCT((NhuCau!$E$195:$E$261=$D$1)*(NhuCau!$G$195:$G$261=W$6)*(NhuCau!$Z$195:$AI$261))</f>
        <v>0</v>
      </c>
      <c r="X35" s="763" cm="1">
        <f t="array" ref="X35">SUMPRODUCT((NhuCau!$E$195:$E$261=$D$1)*(NhuCau!$G$195:$G$261=X$6)*(NhuCau!$Z$195:$AI$261))</f>
        <v>0</v>
      </c>
      <c r="Y35" s="763" cm="1">
        <f t="array" ref="Y35">SUMPRODUCT((NhuCau!$E$195:$E$261=$D$1)*(NhuCau!$G$195:$G$261=Y$6)*(NhuCau!$Z$195:$AI$261))</f>
        <v>0</v>
      </c>
      <c r="Z35" s="763" cm="1">
        <f t="array" ref="Z35">SUMPRODUCT((NhuCau!$E$195:$E$261=$D$1)*(NhuCau!$G$195:$G$261=Z$6)*(NhuCau!$Z$195:$AI$261))</f>
        <v>0</v>
      </c>
      <c r="AA35" s="763" cm="1">
        <f t="array" ref="AA35">SUMPRODUCT((NhuCau!$E$195:$E$261=$D$1)*(NhuCau!$G$195:$G$261=AA$6)*(NhuCau!$Z$195:$AI$261))</f>
        <v>0</v>
      </c>
      <c r="AB35" s="763" cm="1">
        <f t="array" ref="AB35">SUMPRODUCT((NhuCau!$E$195:$E$261=$D$1)*(NhuCau!$G$195:$G$261=AB$6)*(NhuCau!$Z$195:$AI$261))</f>
        <v>0</v>
      </c>
      <c r="AC35" s="763" cm="1">
        <f t="array" ref="AC35">SUMPRODUCT((NhuCau!$E$195:$E$261=$D$1)*(NhuCau!$G$195:$G$261=AC$6)*(NhuCau!$Z$195:$AI$261))</f>
        <v>0</v>
      </c>
      <c r="AD35" s="763" cm="1">
        <f t="array" ref="AD35">SUMPRODUCT((NhuCau!$E$195:$E$261=$D$1)*(NhuCau!$G$195:$G$261=AD$6)*(NhuCau!$Z$195:$AI$261))</f>
        <v>0</v>
      </c>
      <c r="AE35" s="763" cm="1">
        <f t="array" ref="AE35">SUMPRODUCT((NhuCau!$E$195:$E$261=$D$1)*(NhuCau!$G$195:$G$261=AE$6)*(NhuCau!$Z$195:$AI$261))</f>
        <v>0</v>
      </c>
      <c r="AF35" s="763" cm="1">
        <f t="array" ref="AF35">SUMPRODUCT((NhuCau!$E$195:$E$261=$D$1)*(NhuCau!$G$195:$G$261=AF$6)*(NhuCau!$Z$195:$AI$261))</f>
        <v>0</v>
      </c>
      <c r="AG35" s="763" cm="1">
        <f t="array" ref="AG35">SUMPRODUCT((NhuCau!$E$195:$E$261=$D$1)*(NhuCau!$G$195:$G$261=AG$6)*(NhuCau!$Z$195:$AI$261))</f>
        <v>0</v>
      </c>
      <c r="AH35" s="763" cm="1">
        <f t="array" ref="AH35">SUMPRODUCT((NhuCau!$E$195:$E$261=$D$1)*(NhuCau!$G$195:$G$261=AH$6)*(NhuCau!$Z$195:$AI$261))</f>
        <v>0</v>
      </c>
      <c r="AI35" s="763" cm="1">
        <f t="array" ref="AI35">SUMPRODUCT((NhuCau!$E$195:$E$261=$D$1)*(NhuCau!$G$195:$G$261=AI$6)*(NhuCau!$Z$195:$AI$261))</f>
        <v>0</v>
      </c>
      <c r="AJ35" s="763" cm="1">
        <f t="array" ref="AJ35">SUMPRODUCT((NhuCau!$E$195:$E$261=$D$1)*(NhuCau!$G$195:$G$261=AJ$6)*(NhuCau!$Z$195:$AI$261))</f>
        <v>0</v>
      </c>
      <c r="AK35" s="763" cm="1">
        <f t="array" ref="AK35">SUMPRODUCT((NhuCau!$E$195:$E$261=$D$1)*(NhuCau!$G$195:$G$261=AK$6)*(NhuCau!$Z$195:$AI$261))</f>
        <v>0</v>
      </c>
      <c r="AL35" s="763" cm="1">
        <f t="array" ref="AL35">SUMPRODUCT((NhuCau!$E$195:$E$261=$D$1)*(NhuCau!$G$195:$G$261=AL$6)*(NhuCau!$Z$195:$AI$261))</f>
        <v>0</v>
      </c>
      <c r="AM35" s="763" cm="1">
        <f t="array" ref="AM35">SUMPRODUCT((NhuCau!$E$195:$E$261=$D$1)*(NhuCau!$G$195:$G$261=AM$6)*(NhuCau!$Z$195:$AI$261))</f>
        <v>0</v>
      </c>
      <c r="AN35" s="763" cm="1">
        <f t="array" ref="AN35">SUMPRODUCT((NhuCau!$E$195:$E$261=$D$1)*(NhuCau!$G$195:$G$261=AN$6)*(NhuCau!$Z$195:$AI$261))</f>
        <v>0</v>
      </c>
      <c r="AO35" s="731"/>
    </row>
    <row r="36" spans="1:41" s="730" customFormat="1" ht="75">
      <c r="A36" s="735" t="s">
        <v>318</v>
      </c>
      <c r="B36" s="761" t="s">
        <v>319</v>
      </c>
      <c r="C36" s="735" t="s">
        <v>320</v>
      </c>
      <c r="D36" s="736">
        <f t="shared" si="12"/>
        <v>1.3</v>
      </c>
      <c r="E36" s="756" cm="1">
        <f t="array" ref="E36">SUMPRODUCT((NhuCau!$E$195:$E$261=$D$1)*(NhuCau!$G$195:$G$261=E$6)*(NhuCau!$AP$195:$AY$261))</f>
        <v>1.3</v>
      </c>
      <c r="F36" s="756" cm="1">
        <f t="array" ref="F36">SUMPRODUCT((NhuCau!$E$195:$E$261=$D$1)*(NhuCau!$G$195:$G$261=F$6)*(NhuCau!$AP$195:$AY$261))</f>
        <v>0</v>
      </c>
      <c r="G36" s="756" cm="1">
        <f t="array" ref="G36">SUMPRODUCT((NhuCau!$E$195:$E$261=$D$1)*(NhuCau!$G$195:$G$261=G$6)*(NhuCau!$AP$195:$AY$261))</f>
        <v>0</v>
      </c>
      <c r="H36" s="756" cm="1">
        <f t="array" ref="H36">SUMPRODUCT((NhuCau!$E$195:$E$261=$D$1)*(NhuCau!$G$195:$G$261=H$6)*(NhuCau!$AP$195:$AY$261))</f>
        <v>0</v>
      </c>
      <c r="I36" s="756" cm="1">
        <f t="array" ref="I36">SUMPRODUCT((NhuCau!$E$195:$E$261=$D$1)*(NhuCau!$G$195:$G$261=I$6)*(NhuCau!$AP$195:$AY$261))</f>
        <v>0</v>
      </c>
      <c r="J36" s="756" cm="1">
        <f t="array" ref="J36">SUMPRODUCT((NhuCau!$E$195:$E$261=$D$1)*(NhuCau!$G$195:$G$261=J$6)*(NhuCau!$AP$195:$AY$261))</f>
        <v>0</v>
      </c>
      <c r="K36" s="756" cm="1">
        <f t="array" ref="K36">SUMPRODUCT((NhuCau!$E$195:$E$261=$D$1)*(NhuCau!$G$195:$G$261=K$6)*(NhuCau!$AP$195:$AY$261))</f>
        <v>0</v>
      </c>
      <c r="L36" s="756" cm="1">
        <f t="array" ref="L36">SUMPRODUCT((NhuCau!$E$195:$E$261=$D$1)*(NhuCau!$G$195:$G$261=L$6)*(NhuCau!$AP$195:$AY$261))</f>
        <v>0</v>
      </c>
      <c r="M36" s="756" cm="1">
        <f t="array" ref="M36">SUMPRODUCT((NhuCau!$E$195:$E$261=$D$1)*(NhuCau!$G$195:$G$261=M$6)*(NhuCau!$AP$195:$AY$261))</f>
        <v>0</v>
      </c>
      <c r="N36" s="756" cm="1">
        <f t="array" ref="N36">SUMPRODUCT((NhuCau!$E$195:$E$261=$D$1)*(NhuCau!$G$195:$G$261=N$6)*(NhuCau!$AP$195:$AY$261))</f>
        <v>0</v>
      </c>
      <c r="O36" s="756" cm="1">
        <f t="array" ref="O36">SUMPRODUCT((NhuCau!$E$195:$E$261=$D$1)*(NhuCau!$G$195:$G$261=O$6)*(NhuCau!$AP$195:$AY$261))</f>
        <v>0</v>
      </c>
      <c r="P36" s="756" cm="1">
        <f t="array" ref="P36">SUMPRODUCT((NhuCau!$E$195:$E$261=$D$1)*(NhuCau!$G$195:$G$261=P$6)*(NhuCau!$AP$195:$AY$261))</f>
        <v>0</v>
      </c>
      <c r="Q36" s="756" cm="1">
        <f t="array" ref="Q36">SUMPRODUCT((NhuCau!$E$195:$E$261=$D$1)*(NhuCau!$G$195:$G$261=Q$6)*(NhuCau!$AP$195:$AY$261))</f>
        <v>0</v>
      </c>
      <c r="R36" s="756" cm="1">
        <f t="array" ref="R36">SUMPRODUCT((NhuCau!$E$195:$E$261=$D$1)*(NhuCau!$G$195:$G$261=R$6)*(NhuCau!$AP$195:$AY$261))</f>
        <v>0</v>
      </c>
      <c r="S36" s="756" cm="1">
        <f t="array" ref="S36">SUMPRODUCT((NhuCau!$E$195:$E$261=$D$1)*(NhuCau!$G$195:$G$261=S$6)*(NhuCau!$AP$195:$AY$261))</f>
        <v>0</v>
      </c>
      <c r="T36" s="756" cm="1">
        <f t="array" ref="T36">SUMPRODUCT((NhuCau!$E$195:$E$261=$D$1)*(NhuCau!$G$195:$G$261=T$6)*(NhuCau!$AP$195:$AY$261))</f>
        <v>0</v>
      </c>
      <c r="U36" s="756" cm="1">
        <f t="array" ref="U36">SUMPRODUCT((NhuCau!$E$195:$E$261=$D$1)*(NhuCau!$G$195:$G$261=U$6)*(NhuCau!$AP$195:$AY$261))</f>
        <v>0</v>
      </c>
      <c r="V36" s="756" cm="1">
        <f t="array" ref="V36">SUMPRODUCT((NhuCau!$E$195:$E$261=$D$1)*(NhuCau!$G$195:$G$261=V$6)*(NhuCau!$AP$195:$AY$261))</f>
        <v>0</v>
      </c>
      <c r="W36" s="756" cm="1">
        <f t="array" ref="W36">SUMPRODUCT((NhuCau!$E$195:$E$261=$D$1)*(NhuCau!$G$195:$G$261=W$6)*(NhuCau!$AP$195:$AY$261))</f>
        <v>0</v>
      </c>
      <c r="X36" s="756" cm="1">
        <f t="array" ref="X36">SUMPRODUCT((NhuCau!$E$195:$E$261=$D$1)*(NhuCau!$G$195:$G$261=X$6)*(NhuCau!$AP$195:$AY$261))</f>
        <v>0</v>
      </c>
      <c r="Y36" s="756" cm="1">
        <f t="array" ref="Y36">SUMPRODUCT((NhuCau!$E$195:$E$261=$D$1)*(NhuCau!$G$195:$G$261=Y$6)*(NhuCau!$AP$195:$AY$261))</f>
        <v>0</v>
      </c>
      <c r="Z36" s="756" cm="1">
        <f t="array" ref="Z36">SUMPRODUCT((NhuCau!$E$195:$E$261=$D$1)*(NhuCau!$G$195:$G$261=Z$6)*(NhuCau!$AP$195:$AY$261))</f>
        <v>0</v>
      </c>
      <c r="AA36" s="756" cm="1">
        <f t="array" ref="AA36">SUMPRODUCT((NhuCau!$E$195:$E$261=$D$1)*(NhuCau!$G$195:$G$261=AA$6)*(NhuCau!$AP$195:$AY$261))</f>
        <v>0</v>
      </c>
      <c r="AB36" s="756" cm="1">
        <f t="array" ref="AB36">SUMPRODUCT((NhuCau!$E$195:$E$261=$D$1)*(NhuCau!$G$195:$G$261=AB$6)*(NhuCau!$AP$195:$AY$261))</f>
        <v>0</v>
      </c>
      <c r="AC36" s="756" cm="1">
        <f t="array" ref="AC36">SUMPRODUCT((NhuCau!$E$195:$E$261=$D$1)*(NhuCau!$G$195:$G$261=AC$6)*(NhuCau!$AP$195:$AY$261))</f>
        <v>0</v>
      </c>
      <c r="AD36" s="756" cm="1">
        <f t="array" ref="AD36">SUMPRODUCT((NhuCau!$E$195:$E$261=$D$1)*(NhuCau!$G$195:$G$261=AD$6)*(NhuCau!$AP$195:$AY$261))</f>
        <v>0</v>
      </c>
      <c r="AE36" s="756" cm="1">
        <f t="array" ref="AE36">SUMPRODUCT((NhuCau!$E$195:$E$261=$D$1)*(NhuCau!$G$195:$G$261=AE$6)*(NhuCau!$AP$195:$AY$261))</f>
        <v>0</v>
      </c>
      <c r="AF36" s="756" cm="1">
        <f t="array" ref="AF36">SUMPRODUCT((NhuCau!$E$195:$E$261=$D$1)*(NhuCau!$G$195:$G$261=AF$6)*(NhuCau!$AP$195:$AY$261))</f>
        <v>0</v>
      </c>
      <c r="AG36" s="756" cm="1">
        <f t="array" ref="AG36">SUMPRODUCT((NhuCau!$E$195:$E$261=$D$1)*(NhuCau!$G$195:$G$261=AG$6)*(NhuCau!$AP$195:$AY$261))</f>
        <v>0</v>
      </c>
      <c r="AH36" s="756" cm="1">
        <f t="array" ref="AH36">SUMPRODUCT((NhuCau!$E$195:$E$261=$D$1)*(NhuCau!$G$195:$G$261=AH$6)*(NhuCau!$AP$195:$AY$261))</f>
        <v>0</v>
      </c>
      <c r="AI36" s="756" cm="1">
        <f t="array" ref="AI36">SUMPRODUCT((NhuCau!$E$195:$E$261=$D$1)*(NhuCau!$G$195:$G$261=AI$6)*(NhuCau!$AP$195:$AY$261))</f>
        <v>0</v>
      </c>
      <c r="AJ36" s="756" cm="1">
        <f t="array" ref="AJ36">SUMPRODUCT((NhuCau!$E$195:$E$261=$D$1)*(NhuCau!$G$195:$G$261=AJ$6)*(NhuCau!$AP$195:$AY$261))</f>
        <v>0</v>
      </c>
      <c r="AK36" s="756" cm="1">
        <f t="array" ref="AK36">SUMPRODUCT((NhuCau!$E$195:$E$261=$D$1)*(NhuCau!$G$195:$G$261=AK$6)*(NhuCau!$AP$195:$AY$261))</f>
        <v>0</v>
      </c>
      <c r="AL36" s="756" cm="1">
        <f t="array" ref="AL36">SUMPRODUCT((NhuCau!$E$195:$E$261=$D$1)*(NhuCau!$G$195:$G$261=AL$6)*(NhuCau!$AP$195:$AY$261))</f>
        <v>0</v>
      </c>
      <c r="AM36" s="756" cm="1">
        <f t="array" ref="AM36">SUMPRODUCT((NhuCau!$E$195:$E$261=$D$1)*(NhuCau!$G$195:$G$261=AM$6)*(NhuCau!$AP$195:$AY$261))</f>
        <v>0</v>
      </c>
      <c r="AN36" s="756" cm="1">
        <f t="array" ref="AN36">SUMPRODUCT((NhuCau!$E$195:$E$261=$D$1)*(NhuCau!$G$195:$G$261=AN$6)*(NhuCau!$AP$195:$AY$261))</f>
        <v>0</v>
      </c>
      <c r="AO36" s="766"/>
    </row>
    <row r="37" spans="1:41" s="732" customFormat="1" ht="75">
      <c r="A37" s="735" t="s">
        <v>321</v>
      </c>
      <c r="B37" s="761" t="s">
        <v>322</v>
      </c>
      <c r="C37" s="735" t="s">
        <v>323</v>
      </c>
      <c r="D37" s="736">
        <f t="shared" si="12"/>
        <v>0</v>
      </c>
      <c r="E37" s="767" cm="1">
        <f t="array" ref="E37">SUMPRODUCT((NhuCau!$E$195:$E$261=$D$1)*(NhuCau!$G$195:$G$261=E$6)*(NhuCau!$AJ$195:$AO$261))</f>
        <v>0</v>
      </c>
      <c r="F37" s="767" cm="1">
        <f t="array" ref="F37">SUMPRODUCT((NhuCau!$E$195:$E$261=$D$1)*(NhuCau!$G$195:$G$261=F$6)*(NhuCau!$AJ$195:$AO$261))</f>
        <v>0</v>
      </c>
      <c r="G37" s="767" cm="1">
        <f t="array" ref="G37">SUMPRODUCT((NhuCau!$E$195:$E$261=$D$1)*(NhuCau!$G$195:$G$261=G$6)*(NhuCau!$AJ$195:$AO$261))</f>
        <v>0</v>
      </c>
      <c r="H37" s="767" cm="1">
        <f t="array" ref="H37">SUMPRODUCT((NhuCau!$E$195:$E$261=$D$1)*(NhuCau!$G$195:$G$261=H$6)*(NhuCau!$AJ$195:$AO$261))</f>
        <v>0</v>
      </c>
      <c r="I37" s="767" cm="1">
        <f t="array" ref="I37">SUMPRODUCT((NhuCau!$E$195:$E$261=$D$1)*(NhuCau!$G$195:$G$261=I$6)*(NhuCau!$AJ$195:$AO$261))</f>
        <v>0</v>
      </c>
      <c r="J37" s="767" cm="1">
        <f t="array" ref="J37">SUMPRODUCT((NhuCau!$E$195:$E$261=$D$1)*(NhuCau!$G$195:$G$261=J$6)*(NhuCau!$AJ$195:$AO$261))</f>
        <v>0</v>
      </c>
      <c r="K37" s="767" cm="1">
        <f t="array" ref="K37">SUMPRODUCT((NhuCau!$E$195:$E$261=$D$1)*(NhuCau!$G$195:$G$261=K$6)*(NhuCau!$AJ$195:$AO$261))</f>
        <v>0</v>
      </c>
      <c r="L37" s="767" cm="1">
        <f t="array" ref="L37">SUMPRODUCT((NhuCau!$E$195:$E$261=$D$1)*(NhuCau!$G$195:$G$261=L$6)*(NhuCau!$AJ$195:$AO$261))</f>
        <v>0</v>
      </c>
      <c r="M37" s="767" cm="1">
        <f t="array" ref="M37">SUMPRODUCT((NhuCau!$E$195:$E$261=$D$1)*(NhuCau!$G$195:$G$261=M$6)*(NhuCau!$AJ$195:$AO$261))</f>
        <v>0</v>
      </c>
      <c r="N37" s="767" cm="1">
        <f t="array" ref="N37">SUMPRODUCT((NhuCau!$E$195:$E$261=$D$1)*(NhuCau!$G$195:$G$261=N$6)*(NhuCau!$AJ$195:$AO$261))</f>
        <v>0</v>
      </c>
      <c r="O37" s="767" cm="1">
        <f t="array" ref="O37">SUMPRODUCT((NhuCau!$E$195:$E$261=$D$1)*(NhuCau!$G$195:$G$261=O$6)*(NhuCau!$AJ$195:$AO$261))</f>
        <v>0</v>
      </c>
      <c r="P37" s="767" cm="1">
        <f t="array" ref="P37">SUMPRODUCT((NhuCau!$E$195:$E$261=$D$1)*(NhuCau!$G$195:$G$261=P$6)*(NhuCau!$AJ$195:$AO$261))</f>
        <v>0</v>
      </c>
      <c r="Q37" s="767" cm="1">
        <f t="array" ref="Q37">SUMPRODUCT((NhuCau!$E$195:$E$261=$D$1)*(NhuCau!$G$195:$G$261=Q$6)*(NhuCau!$AJ$195:$AO$261))</f>
        <v>0</v>
      </c>
      <c r="R37" s="767" cm="1">
        <f t="array" ref="R37">SUMPRODUCT((NhuCau!$E$195:$E$261=$D$1)*(NhuCau!$G$195:$G$261=R$6)*(NhuCau!$AJ$195:$AO$261))</f>
        <v>0</v>
      </c>
      <c r="S37" s="767" cm="1">
        <f t="array" ref="S37">SUMPRODUCT((NhuCau!$E$195:$E$261=$D$1)*(NhuCau!$G$195:$G$261=S$6)*(NhuCau!$AJ$195:$AO$261))</f>
        <v>0</v>
      </c>
      <c r="T37" s="767" cm="1">
        <f t="array" ref="T37">SUMPRODUCT((NhuCau!$E$195:$E$261=$D$1)*(NhuCau!$G$195:$G$261=T$6)*(NhuCau!$AJ$195:$AO$261))</f>
        <v>0</v>
      </c>
      <c r="U37" s="767" cm="1">
        <f t="array" ref="U37">SUMPRODUCT((NhuCau!$E$195:$E$261=$D$1)*(NhuCau!$G$195:$G$261=U$6)*(NhuCau!$AJ$195:$AO$261))</f>
        <v>0</v>
      </c>
      <c r="V37" s="767" cm="1">
        <f t="array" ref="V37">SUMPRODUCT((NhuCau!$E$195:$E$261=$D$1)*(NhuCau!$G$195:$G$261=V$6)*(NhuCau!$AJ$195:$AO$261))</f>
        <v>0</v>
      </c>
      <c r="W37" s="767" cm="1">
        <f t="array" ref="W37">SUMPRODUCT((NhuCau!$E$195:$E$261=$D$1)*(NhuCau!$G$195:$G$261=W$6)*(NhuCau!$AJ$195:$AO$261))</f>
        <v>0</v>
      </c>
      <c r="X37" s="767" cm="1">
        <f t="array" ref="X37">SUMPRODUCT((NhuCau!$E$195:$E$261=$D$1)*(NhuCau!$G$195:$G$261=X$6)*(NhuCau!$AJ$195:$AO$261))</f>
        <v>0</v>
      </c>
      <c r="Y37" s="767" cm="1">
        <f t="array" ref="Y37">SUMPRODUCT((NhuCau!$E$195:$E$261=$D$1)*(NhuCau!$G$195:$G$261=Y$6)*(NhuCau!$AJ$195:$AO$261))</f>
        <v>0</v>
      </c>
      <c r="Z37" s="767" cm="1">
        <f t="array" ref="Z37">SUMPRODUCT((NhuCau!$E$195:$E$261=$D$1)*(NhuCau!$G$195:$G$261=Z$6)*(NhuCau!$AJ$195:$AO$261))</f>
        <v>0</v>
      </c>
      <c r="AA37" s="767" cm="1">
        <f t="array" ref="AA37">SUMPRODUCT((NhuCau!$E$195:$E$261=$D$1)*(NhuCau!$G$195:$G$261=AA$6)*(NhuCau!$AJ$195:$AO$261))</f>
        <v>0</v>
      </c>
      <c r="AB37" s="767" cm="1">
        <f t="array" ref="AB37">SUMPRODUCT((NhuCau!$E$195:$E$261=$D$1)*(NhuCau!$G$195:$G$261=AB$6)*(NhuCau!$AJ$195:$AO$261))</f>
        <v>0</v>
      </c>
      <c r="AC37" s="767" cm="1">
        <f t="array" ref="AC37">SUMPRODUCT((NhuCau!$E$195:$E$261=$D$1)*(NhuCau!$G$195:$G$261=AC$6)*(NhuCau!$AJ$195:$AO$261))</f>
        <v>0</v>
      </c>
      <c r="AD37" s="767" cm="1">
        <f t="array" ref="AD37">SUMPRODUCT((NhuCau!$E$195:$E$261=$D$1)*(NhuCau!$G$195:$G$261=AD$6)*(NhuCau!$AJ$195:$AO$261))</f>
        <v>0</v>
      </c>
      <c r="AE37" s="767" cm="1">
        <f t="array" ref="AE37">SUMPRODUCT((NhuCau!$E$195:$E$261=$D$1)*(NhuCau!$G$195:$G$261=AE$6)*(NhuCau!$AJ$195:$AO$261))</f>
        <v>0</v>
      </c>
      <c r="AF37" s="767" cm="1">
        <f t="array" ref="AF37">SUMPRODUCT((NhuCau!$E$195:$E$261=$D$1)*(NhuCau!$G$195:$G$261=AF$6)*(NhuCau!$AJ$195:$AO$261))</f>
        <v>0</v>
      </c>
      <c r="AG37" s="767" cm="1">
        <f t="array" ref="AG37">SUMPRODUCT((NhuCau!$E$195:$E$261=$D$1)*(NhuCau!$G$195:$G$261=AG$6)*(NhuCau!$AJ$195:$AO$261))</f>
        <v>0</v>
      </c>
      <c r="AH37" s="767" cm="1">
        <f t="array" ref="AH37">SUMPRODUCT((NhuCau!$E$195:$E$261=$D$1)*(NhuCau!$G$195:$G$261=AH$6)*(NhuCau!$AJ$195:$AO$261))</f>
        <v>0</v>
      </c>
      <c r="AI37" s="767" cm="1">
        <f t="array" ref="AI37">SUMPRODUCT((NhuCau!$E$195:$E$261=$D$1)*(NhuCau!$G$195:$G$261=AI$6)*(NhuCau!$AJ$195:$AO$261))</f>
        <v>0</v>
      </c>
      <c r="AJ37" s="767" cm="1">
        <f t="array" ref="AJ37">SUMPRODUCT((NhuCau!$E$195:$E$261=$D$1)*(NhuCau!$G$195:$G$261=AJ$6)*(NhuCau!$AJ$195:$AO$261))</f>
        <v>0</v>
      </c>
      <c r="AK37" s="767" cm="1">
        <f t="array" ref="AK37">SUMPRODUCT((NhuCau!$E$195:$E$261=$D$1)*(NhuCau!$G$195:$G$261=AK$6)*(NhuCau!$AJ$195:$AO$261))</f>
        <v>0</v>
      </c>
      <c r="AL37" s="767" cm="1">
        <f t="array" ref="AL37">SUMPRODUCT((NhuCau!$E$195:$E$261=$D$1)*(NhuCau!$G$195:$G$261=AL$6)*(NhuCau!$AJ$195:$AO$261))</f>
        <v>0</v>
      </c>
      <c r="AM37" s="767" cm="1">
        <f t="array" ref="AM37">SUMPRODUCT((NhuCau!$E$195:$E$261=$D$1)*(NhuCau!$G$195:$G$261=AM$6)*(NhuCau!$AJ$195:$AO$261))</f>
        <v>0</v>
      </c>
      <c r="AN37" s="767" cm="1">
        <f t="array" ref="AN37">SUMPRODUCT((NhuCau!$E$195:$E$261=$D$1)*(NhuCau!$G$195:$G$261=AN$6)*(NhuCau!$AJ$195:$AO$261))</f>
        <v>0</v>
      </c>
      <c r="AO37" s="731"/>
    </row>
    <row r="38" spans="1:41" s="732" customFormat="1">
      <c r="A38" s="692" t="s">
        <v>929</v>
      </c>
      <c r="B38" s="768"/>
      <c r="C38" s="769"/>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row>
    <row r="39" spans="1:41" s="732" customFormat="1">
      <c r="A39" s="770" t="s">
        <v>324</v>
      </c>
      <c r="B39" s="771"/>
      <c r="C39" s="772"/>
    </row>
    <row r="40" spans="1:41" s="732" customFormat="1">
      <c r="A40" s="770" t="s">
        <v>325</v>
      </c>
      <c r="B40" s="771"/>
      <c r="C40" s="772"/>
    </row>
    <row r="41" spans="1:41" s="732" customFormat="1">
      <c r="A41" s="770" t="s">
        <v>326</v>
      </c>
      <c r="B41" s="771"/>
      <c r="C41" s="772"/>
    </row>
    <row r="42" spans="1:41" s="732" customFormat="1">
      <c r="A42" s="770" t="s">
        <v>300</v>
      </c>
      <c r="B42" s="771"/>
      <c r="C42" s="772"/>
    </row>
    <row r="43" spans="1:41" s="732" customFormat="1">
      <c r="A43" s="770" t="s">
        <v>327</v>
      </c>
      <c r="B43" s="771"/>
      <c r="C43" s="772"/>
    </row>
    <row r="44" spans="1:41" s="732" customFormat="1">
      <c r="A44" s="770" t="s">
        <v>328</v>
      </c>
      <c r="B44" s="771"/>
      <c r="C44" s="772"/>
    </row>
    <row r="45" spans="1:41" s="732" customFormat="1">
      <c r="A45" s="770" t="s">
        <v>329</v>
      </c>
      <c r="B45" s="771"/>
      <c r="C45" s="772"/>
    </row>
  </sheetData>
  <sheetProtection formatCells="0" formatColumns="0" formatRows="0" insertColumns="0" insertRows="0" insertHyperlinks="0" deleteColumns="0" deleteRows="0" pivotTables="0"/>
  <mergeCells count="5">
    <mergeCell ref="E4:AN4"/>
    <mergeCell ref="A5:A6"/>
    <mergeCell ref="B5:B6"/>
    <mergeCell ref="C5:C6"/>
    <mergeCell ref="D5:D6"/>
  </mergeCells>
  <dataValidations count="1">
    <dataValidation type="list" allowBlank="1" showInputMessage="1" showErrorMessage="1" sqref="D1">
      <formula1>PhannamQHKH</formula1>
    </dataValidation>
  </dataValidations>
  <printOptions horizontalCentered="1"/>
  <pageMargins left="0.23622047244094499" right="0.15748031496063" top="0.47244094488188998" bottom="0.23622047244094499" header="0.15748031496063" footer="0.15748031496063"/>
  <pageSetup paperSize="9" scale="71" fitToHeight="0" orientation="landscape" r:id="rId1"/>
  <headerFooter alignWithMargins="0"/>
  <ignoredErrors>
    <ignoredError sqref="E26" formula="1"/>
    <ignoredError sqref="E37 F37:AN37"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K210"/>
  <sheetViews>
    <sheetView zoomScale="70" zoomScaleNormal="70" workbookViewId="0">
      <pane xSplit="2" ySplit="5" topLeftCell="C16" activePane="bottomRight" state="frozen"/>
      <selection activeCell="B8" sqref="B8:B64"/>
      <selection pane="topRight" activeCell="B8" sqref="B8:B64"/>
      <selection pane="bottomLeft" activeCell="B8" sqref="B8:B64"/>
      <selection pane="bottomRight" activeCell="B19" sqref="B1:B1048576"/>
    </sheetView>
  </sheetViews>
  <sheetFormatPr defaultColWidth="9.3984375" defaultRowHeight="12"/>
  <cols>
    <col min="1" max="1" width="7.796875" style="351" customWidth="1"/>
    <col min="2" max="2" width="38" style="351" customWidth="1"/>
    <col min="3" max="3" width="12" style="351" customWidth="1"/>
    <col min="4" max="4" width="17.19921875" style="351" customWidth="1"/>
    <col min="5" max="5" width="17.59765625" style="351" customWidth="1"/>
    <col min="6" max="6" width="16" style="351" customWidth="1"/>
    <col min="7" max="7" width="13.3984375" style="351" customWidth="1"/>
    <col min="8" max="8" width="15.3984375" style="351" customWidth="1"/>
    <col min="9" max="10" width="15.59765625" style="351" customWidth="1"/>
    <col min="11" max="11" width="81" style="351" customWidth="1"/>
    <col min="12" max="16384" width="9.3984375" style="351"/>
  </cols>
  <sheetData>
    <row r="1" spans="1:11" ht="15.75">
      <c r="A1" s="839" t="s">
        <v>889</v>
      </c>
      <c r="B1" s="846"/>
    </row>
    <row r="2" spans="1:11" ht="44.25" customHeight="1">
      <c r="A2" s="839" t="s">
        <v>893</v>
      </c>
      <c r="B2" s="846"/>
    </row>
    <row r="3" spans="1:11" ht="12.75">
      <c r="A3" s="1031" t="s">
        <v>200</v>
      </c>
      <c r="B3" s="1031" t="s">
        <v>937</v>
      </c>
      <c r="C3" s="1030" t="s">
        <v>730</v>
      </c>
      <c r="D3" s="1030" t="s">
        <v>723</v>
      </c>
      <c r="E3" s="1029" t="s">
        <v>938</v>
      </c>
      <c r="F3" s="1032" t="s">
        <v>939</v>
      </c>
      <c r="G3" s="1034" t="s">
        <v>348</v>
      </c>
      <c r="H3" s="1031"/>
      <c r="I3" s="1035" t="s">
        <v>727</v>
      </c>
      <c r="J3" s="1036"/>
      <c r="K3" s="1030" t="s">
        <v>726</v>
      </c>
    </row>
    <row r="4" spans="1:11" ht="57.75" customHeight="1">
      <c r="A4" s="1031"/>
      <c r="B4" s="1031"/>
      <c r="C4" s="1030"/>
      <c r="D4" s="1030"/>
      <c r="E4" s="1029"/>
      <c r="F4" s="1033"/>
      <c r="G4" s="498" t="s">
        <v>724</v>
      </c>
      <c r="H4" s="498" t="s">
        <v>725</v>
      </c>
      <c r="I4" s="635" t="s">
        <v>728</v>
      </c>
      <c r="J4" s="635" t="s">
        <v>729</v>
      </c>
      <c r="K4" s="1030"/>
    </row>
    <row r="5" spans="1:11" s="549" customFormat="1" ht="11.25">
      <c r="A5" s="548">
        <v>-1</v>
      </c>
      <c r="B5" s="548">
        <v>-2</v>
      </c>
      <c r="C5" s="548">
        <v>-3</v>
      </c>
      <c r="D5" s="548">
        <v>-4</v>
      </c>
      <c r="E5" s="548">
        <v>-5</v>
      </c>
      <c r="F5" s="548">
        <v>-6</v>
      </c>
      <c r="G5" s="548">
        <v>-7</v>
      </c>
      <c r="H5" s="548">
        <v>-8</v>
      </c>
      <c r="I5" s="548">
        <v>-9</v>
      </c>
      <c r="J5" s="548">
        <v>-10</v>
      </c>
      <c r="K5" s="548">
        <v>-11</v>
      </c>
    </row>
    <row r="6" spans="1:11" ht="104.25" customHeight="1">
      <c r="A6" s="200" t="s">
        <v>42</v>
      </c>
      <c r="B6" s="550" t="s">
        <v>890</v>
      </c>
      <c r="C6" s="551">
        <f>COUNTA(C7:C115)</f>
        <v>109</v>
      </c>
      <c r="D6" s="551"/>
      <c r="E6" s="552">
        <f>SUM(E7:E115)</f>
        <v>329.24770000000001</v>
      </c>
      <c r="F6" s="552">
        <f>SUM(F7:F115)</f>
        <v>270.93236999999999</v>
      </c>
      <c r="G6" s="552">
        <f>SUM(G7:G115)</f>
        <v>168.63939999999999</v>
      </c>
      <c r="H6" s="552">
        <f>SUM(H7:H115)</f>
        <v>2.79</v>
      </c>
      <c r="I6" s="201"/>
      <c r="J6" s="201"/>
      <c r="K6" s="201"/>
    </row>
    <row r="7" spans="1:11" ht="209.25" customHeight="1">
      <c r="A7" s="546">
        <f t="shared" ref="A7:A34" si="0">N(A6)+1</f>
        <v>1</v>
      </c>
      <c r="B7" s="421" t="s">
        <v>642</v>
      </c>
      <c r="C7" s="493" t="s">
        <v>16</v>
      </c>
      <c r="D7" s="494" t="s">
        <v>748</v>
      </c>
      <c r="E7" s="493">
        <v>1.1299999999999999</v>
      </c>
      <c r="F7" s="493">
        <v>1.1299999999999999</v>
      </c>
      <c r="G7" s="493">
        <v>1.1299999999999999</v>
      </c>
      <c r="H7" s="493"/>
      <c r="I7" s="547" t="s">
        <v>749</v>
      </c>
      <c r="J7" s="547" t="s">
        <v>678</v>
      </c>
      <c r="K7" s="529" t="s">
        <v>750</v>
      </c>
    </row>
    <row r="8" spans="1:11" ht="114.75">
      <c r="A8" s="546">
        <f t="shared" si="0"/>
        <v>2</v>
      </c>
      <c r="B8" s="421" t="s">
        <v>643</v>
      </c>
      <c r="C8" s="493" t="s">
        <v>16</v>
      </c>
      <c r="D8" s="494" t="s">
        <v>748</v>
      </c>
      <c r="E8" s="493">
        <v>2.7</v>
      </c>
      <c r="F8" s="493">
        <v>2.7</v>
      </c>
      <c r="G8" s="493">
        <v>2.7</v>
      </c>
      <c r="H8" s="493"/>
      <c r="I8" s="547" t="s">
        <v>749</v>
      </c>
      <c r="J8" s="547" t="s">
        <v>679</v>
      </c>
      <c r="K8" s="529" t="s">
        <v>751</v>
      </c>
    </row>
    <row r="9" spans="1:11" ht="96" customHeight="1">
      <c r="A9" s="546">
        <f t="shared" si="0"/>
        <v>3</v>
      </c>
      <c r="B9" s="421" t="s">
        <v>644</v>
      </c>
      <c r="C9" s="493" t="s">
        <v>16</v>
      </c>
      <c r="D9" s="494" t="s">
        <v>748</v>
      </c>
      <c r="E9" s="493">
        <v>0.34</v>
      </c>
      <c r="F9" s="493">
        <v>0.34</v>
      </c>
      <c r="G9" s="493">
        <v>0.34</v>
      </c>
      <c r="H9" s="493"/>
      <c r="I9" s="547" t="s">
        <v>749</v>
      </c>
      <c r="J9" s="547" t="s">
        <v>680</v>
      </c>
      <c r="K9" s="529" t="s">
        <v>752</v>
      </c>
    </row>
    <row r="10" spans="1:11" ht="63.75">
      <c r="A10" s="546">
        <f t="shared" si="0"/>
        <v>4</v>
      </c>
      <c r="B10" s="425" t="s">
        <v>545</v>
      </c>
      <c r="C10" s="495" t="s">
        <v>27</v>
      </c>
      <c r="D10" s="530" t="s">
        <v>748</v>
      </c>
      <c r="E10" s="495">
        <v>2.25</v>
      </c>
      <c r="F10" s="495">
        <v>1</v>
      </c>
      <c r="G10" s="495">
        <v>1</v>
      </c>
      <c r="H10" s="495"/>
      <c r="I10" s="497" t="s">
        <v>749</v>
      </c>
      <c r="J10" s="497" t="s">
        <v>699</v>
      </c>
      <c r="K10" s="531" t="s">
        <v>753</v>
      </c>
    </row>
    <row r="11" spans="1:11" ht="63.75">
      <c r="A11" s="546">
        <f t="shared" si="0"/>
        <v>5</v>
      </c>
      <c r="B11" s="425" t="s">
        <v>546</v>
      </c>
      <c r="C11" s="495" t="s">
        <v>27</v>
      </c>
      <c r="D11" s="530" t="s">
        <v>748</v>
      </c>
      <c r="E11" s="495">
        <v>1.05</v>
      </c>
      <c r="F11" s="495">
        <v>0.8</v>
      </c>
      <c r="G11" s="495">
        <v>0.8</v>
      </c>
      <c r="H11" s="495"/>
      <c r="I11" s="497" t="s">
        <v>749</v>
      </c>
      <c r="J11" s="497" t="s">
        <v>680</v>
      </c>
      <c r="K11" s="531" t="s">
        <v>753</v>
      </c>
    </row>
    <row r="12" spans="1:11" ht="63.75">
      <c r="A12" s="546">
        <f t="shared" si="0"/>
        <v>6</v>
      </c>
      <c r="B12" s="425" t="s">
        <v>547</v>
      </c>
      <c r="C12" s="495" t="s">
        <v>27</v>
      </c>
      <c r="D12" s="530" t="s">
        <v>748</v>
      </c>
      <c r="E12" s="495">
        <v>6.75</v>
      </c>
      <c r="F12" s="495">
        <v>5</v>
      </c>
      <c r="G12" s="495">
        <v>5</v>
      </c>
      <c r="H12" s="495"/>
      <c r="I12" s="497" t="s">
        <v>749</v>
      </c>
      <c r="J12" s="497" t="s">
        <v>684</v>
      </c>
      <c r="K12" s="531" t="s">
        <v>753</v>
      </c>
    </row>
    <row r="13" spans="1:11" ht="38.25">
      <c r="A13" s="546">
        <f t="shared" si="0"/>
        <v>7</v>
      </c>
      <c r="B13" s="425" t="s">
        <v>594</v>
      </c>
      <c r="C13" s="495" t="s">
        <v>34</v>
      </c>
      <c r="D13" s="530" t="s">
        <v>748</v>
      </c>
      <c r="E13" s="495">
        <v>0.44</v>
      </c>
      <c r="F13" s="495">
        <v>0.44</v>
      </c>
      <c r="G13" s="495">
        <v>0.44</v>
      </c>
      <c r="H13" s="495"/>
      <c r="I13" s="497" t="s">
        <v>749</v>
      </c>
      <c r="J13" s="497" t="s">
        <v>680</v>
      </c>
      <c r="K13" s="531" t="s">
        <v>754</v>
      </c>
    </row>
    <row r="14" spans="1:11" ht="114.75" customHeight="1">
      <c r="A14" s="546">
        <f t="shared" si="0"/>
        <v>8</v>
      </c>
      <c r="B14" s="425" t="s">
        <v>595</v>
      </c>
      <c r="C14" s="495" t="s">
        <v>31</v>
      </c>
      <c r="D14" s="530" t="s">
        <v>748</v>
      </c>
      <c r="E14" s="495">
        <v>0.08</v>
      </c>
      <c r="F14" s="495">
        <v>0.08</v>
      </c>
      <c r="G14" s="495">
        <v>0.08</v>
      </c>
      <c r="H14" s="495"/>
      <c r="I14" s="497" t="s">
        <v>749</v>
      </c>
      <c r="J14" s="497" t="s">
        <v>679</v>
      </c>
      <c r="K14" s="531" t="s">
        <v>755</v>
      </c>
    </row>
    <row r="15" spans="1:11" ht="76.5">
      <c r="A15" s="546">
        <f t="shared" si="0"/>
        <v>9</v>
      </c>
      <c r="B15" s="425" t="s">
        <v>596</v>
      </c>
      <c r="C15" s="495" t="s">
        <v>31</v>
      </c>
      <c r="D15" s="530" t="s">
        <v>748</v>
      </c>
      <c r="E15" s="841">
        <v>0.20100000000000001</v>
      </c>
      <c r="F15" s="841">
        <v>0.20100000000000001</v>
      </c>
      <c r="G15" s="841">
        <v>0.20100000000000001</v>
      </c>
      <c r="H15" s="495"/>
      <c r="I15" s="497" t="s">
        <v>749</v>
      </c>
      <c r="J15" s="497" t="s">
        <v>679</v>
      </c>
      <c r="K15" s="531" t="s">
        <v>756</v>
      </c>
    </row>
    <row r="16" spans="1:11" ht="38.25">
      <c r="A16" s="546">
        <f t="shared" si="0"/>
        <v>10</v>
      </c>
      <c r="B16" s="426" t="s">
        <v>597</v>
      </c>
      <c r="C16" s="497" t="s">
        <v>31</v>
      </c>
      <c r="D16" s="497" t="s">
        <v>748</v>
      </c>
      <c r="E16" s="530">
        <v>0.23</v>
      </c>
      <c r="F16" s="530">
        <v>0.23</v>
      </c>
      <c r="G16" s="530">
        <v>0.23</v>
      </c>
      <c r="H16" s="530"/>
      <c r="I16" s="497" t="s">
        <v>749</v>
      </c>
      <c r="J16" s="497" t="s">
        <v>697</v>
      </c>
      <c r="K16" s="531" t="s">
        <v>757</v>
      </c>
    </row>
    <row r="17" spans="1:11" ht="57.75" customHeight="1">
      <c r="A17" s="546">
        <f t="shared" si="0"/>
        <v>11</v>
      </c>
      <c r="B17" s="426" t="s">
        <v>598</v>
      </c>
      <c r="C17" s="497" t="s">
        <v>31</v>
      </c>
      <c r="D17" s="497" t="s">
        <v>748</v>
      </c>
      <c r="E17" s="530">
        <v>0.3</v>
      </c>
      <c r="F17" s="530">
        <v>0.3</v>
      </c>
      <c r="G17" s="530">
        <v>0.3</v>
      </c>
      <c r="H17" s="530"/>
      <c r="I17" s="497" t="s">
        <v>749</v>
      </c>
      <c r="J17" s="497" t="s">
        <v>687</v>
      </c>
      <c r="K17" s="531" t="s">
        <v>758</v>
      </c>
    </row>
    <row r="18" spans="1:11" ht="38.25">
      <c r="A18" s="546">
        <f t="shared" si="0"/>
        <v>12</v>
      </c>
      <c r="B18" s="426" t="s">
        <v>532</v>
      </c>
      <c r="C18" s="497" t="s">
        <v>33</v>
      </c>
      <c r="D18" s="497" t="s">
        <v>748</v>
      </c>
      <c r="E18" s="530">
        <v>0.9</v>
      </c>
      <c r="F18" s="530">
        <v>0.9</v>
      </c>
      <c r="G18" s="530">
        <v>0.9</v>
      </c>
      <c r="H18" s="530"/>
      <c r="I18" s="497" t="s">
        <v>749</v>
      </c>
      <c r="J18" s="497" t="s">
        <v>693</v>
      </c>
      <c r="K18" s="531" t="s">
        <v>759</v>
      </c>
    </row>
    <row r="19" spans="1:11" ht="140.25">
      <c r="A19" s="546">
        <f t="shared" si="0"/>
        <v>13</v>
      </c>
      <c r="B19" s="427" t="s">
        <v>542</v>
      </c>
      <c r="C19" s="547" t="s">
        <v>33</v>
      </c>
      <c r="D19" s="547" t="s">
        <v>760</v>
      </c>
      <c r="E19" s="845">
        <v>1.6393</v>
      </c>
      <c r="F19" s="845">
        <v>1.6393</v>
      </c>
      <c r="G19" s="494"/>
      <c r="H19" s="494"/>
      <c r="I19" s="547" t="s">
        <v>749</v>
      </c>
      <c r="J19" s="547" t="s">
        <v>699</v>
      </c>
      <c r="K19" s="529" t="s">
        <v>941</v>
      </c>
    </row>
    <row r="20" spans="1:11" ht="59.25" customHeight="1">
      <c r="A20" s="556">
        <f t="shared" si="0"/>
        <v>14</v>
      </c>
      <c r="B20" s="426" t="s">
        <v>612</v>
      </c>
      <c r="C20" s="497" t="s">
        <v>32</v>
      </c>
      <c r="D20" s="497" t="s">
        <v>748</v>
      </c>
      <c r="E20" s="530">
        <v>0.13</v>
      </c>
      <c r="F20" s="530">
        <v>0.13</v>
      </c>
      <c r="G20" s="530">
        <v>0.08</v>
      </c>
      <c r="H20" s="530"/>
      <c r="I20" s="497" t="s">
        <v>749</v>
      </c>
      <c r="J20" s="497" t="s">
        <v>684</v>
      </c>
      <c r="K20" s="531" t="s">
        <v>758</v>
      </c>
    </row>
    <row r="21" spans="1:11" ht="225" customHeight="1">
      <c r="A21" s="546">
        <f t="shared" si="0"/>
        <v>15</v>
      </c>
      <c r="B21" s="421" t="s">
        <v>645</v>
      </c>
      <c r="C21" s="493" t="s">
        <v>16</v>
      </c>
      <c r="D21" s="494" t="s">
        <v>748</v>
      </c>
      <c r="E21" s="493">
        <v>0.8</v>
      </c>
      <c r="F21" s="493">
        <v>0.8</v>
      </c>
      <c r="G21" s="493">
        <v>0.8</v>
      </c>
      <c r="H21" s="493"/>
      <c r="I21" s="547" t="s">
        <v>749</v>
      </c>
      <c r="J21" s="547" t="s">
        <v>681</v>
      </c>
      <c r="K21" s="529" t="s">
        <v>761</v>
      </c>
    </row>
    <row r="22" spans="1:11" ht="51">
      <c r="A22" s="546">
        <f t="shared" si="0"/>
        <v>16</v>
      </c>
      <c r="B22" s="421" t="s">
        <v>646</v>
      </c>
      <c r="C22" s="493" t="s">
        <v>16</v>
      </c>
      <c r="D22" s="494" t="s">
        <v>748</v>
      </c>
      <c r="E22" s="493">
        <v>0.53</v>
      </c>
      <c r="F22" s="493">
        <v>0.53</v>
      </c>
      <c r="G22" s="493"/>
      <c r="H22" s="493"/>
      <c r="I22" s="547" t="s">
        <v>749</v>
      </c>
      <c r="J22" s="547" t="s">
        <v>682</v>
      </c>
      <c r="K22" s="529" t="s">
        <v>952</v>
      </c>
    </row>
    <row r="23" spans="1:11" ht="102">
      <c r="A23" s="546">
        <f t="shared" si="0"/>
        <v>17</v>
      </c>
      <c r="B23" s="421" t="s">
        <v>647</v>
      </c>
      <c r="C23" s="493" t="s">
        <v>16</v>
      </c>
      <c r="D23" s="494" t="s">
        <v>748</v>
      </c>
      <c r="E23" s="493">
        <v>1.41</v>
      </c>
      <c r="F23" s="493">
        <v>1.49</v>
      </c>
      <c r="G23" s="493">
        <v>0.08</v>
      </c>
      <c r="H23" s="493"/>
      <c r="I23" s="547" t="s">
        <v>749</v>
      </c>
      <c r="J23" s="547" t="s">
        <v>679</v>
      </c>
      <c r="K23" s="529" t="s">
        <v>762</v>
      </c>
    </row>
    <row r="24" spans="1:11" ht="109.5" customHeight="1">
      <c r="A24" s="546">
        <f t="shared" si="0"/>
        <v>18</v>
      </c>
      <c r="B24" s="421" t="s">
        <v>648</v>
      </c>
      <c r="C24" s="493" t="s">
        <v>16</v>
      </c>
      <c r="D24" s="494" t="s">
        <v>748</v>
      </c>
      <c r="E24" s="493">
        <v>2.14</v>
      </c>
      <c r="F24" s="493">
        <v>2.14</v>
      </c>
      <c r="G24" s="493"/>
      <c r="H24" s="493"/>
      <c r="I24" s="547" t="s">
        <v>749</v>
      </c>
      <c r="J24" s="547" t="s">
        <v>680</v>
      </c>
      <c r="K24" s="529" t="s">
        <v>763</v>
      </c>
    </row>
    <row r="25" spans="1:11" ht="204">
      <c r="A25" s="556">
        <f t="shared" si="0"/>
        <v>19</v>
      </c>
      <c r="B25" s="421" t="s">
        <v>651</v>
      </c>
      <c r="C25" s="493" t="s">
        <v>16</v>
      </c>
      <c r="D25" s="494" t="s">
        <v>748</v>
      </c>
      <c r="E25" s="493">
        <v>3.61</v>
      </c>
      <c r="F25" s="532">
        <v>3.5746699999999998</v>
      </c>
      <c r="G25" s="493"/>
      <c r="H25" s="493">
        <v>2.79</v>
      </c>
      <c r="I25" s="547" t="s">
        <v>749</v>
      </c>
      <c r="J25" s="547" t="s">
        <v>680</v>
      </c>
      <c r="K25" s="529" t="s">
        <v>764</v>
      </c>
    </row>
    <row r="26" spans="1:11" ht="242.25">
      <c r="A26" s="546">
        <f t="shared" si="0"/>
        <v>20</v>
      </c>
      <c r="B26" s="421" t="s">
        <v>652</v>
      </c>
      <c r="C26" s="493" t="s">
        <v>16</v>
      </c>
      <c r="D26" s="494" t="s">
        <v>748</v>
      </c>
      <c r="E26" s="493">
        <v>3.97</v>
      </c>
      <c r="F26" s="493">
        <v>1.6</v>
      </c>
      <c r="G26" s="493">
        <v>1.6</v>
      </c>
      <c r="H26" s="493"/>
      <c r="I26" s="547" t="s">
        <v>749</v>
      </c>
      <c r="J26" s="547" t="s">
        <v>681</v>
      </c>
      <c r="K26" s="529" t="s">
        <v>765</v>
      </c>
    </row>
    <row r="27" spans="1:11" ht="108.75" customHeight="1">
      <c r="A27" s="556">
        <f t="shared" si="0"/>
        <v>21</v>
      </c>
      <c r="B27" s="425" t="s">
        <v>654</v>
      </c>
      <c r="C27" s="495" t="s">
        <v>16</v>
      </c>
      <c r="D27" s="530" t="s">
        <v>748</v>
      </c>
      <c r="E27" s="495">
        <v>0.84</v>
      </c>
      <c r="F27" s="495">
        <v>0.84</v>
      </c>
      <c r="G27" s="495">
        <v>0.84</v>
      </c>
      <c r="H27" s="495"/>
      <c r="I27" s="497" t="s">
        <v>749</v>
      </c>
      <c r="J27" s="497" t="s">
        <v>680</v>
      </c>
      <c r="K27" s="531" t="s">
        <v>766</v>
      </c>
    </row>
    <row r="28" spans="1:11" ht="69" customHeight="1">
      <c r="A28" s="556">
        <f t="shared" si="0"/>
        <v>22</v>
      </c>
      <c r="B28" s="421" t="s">
        <v>655</v>
      </c>
      <c r="C28" s="493" t="s">
        <v>16</v>
      </c>
      <c r="D28" s="494" t="s">
        <v>748</v>
      </c>
      <c r="E28" s="493">
        <v>4</v>
      </c>
      <c r="F28" s="493">
        <v>2</v>
      </c>
      <c r="G28" s="493">
        <v>2</v>
      </c>
      <c r="H28" s="493"/>
      <c r="I28" s="547" t="s">
        <v>749</v>
      </c>
      <c r="J28" s="547" t="s">
        <v>680</v>
      </c>
      <c r="K28" s="529" t="s">
        <v>767</v>
      </c>
    </row>
    <row r="29" spans="1:11" ht="66.75" customHeight="1">
      <c r="A29" s="546">
        <f t="shared" si="0"/>
        <v>23</v>
      </c>
      <c r="B29" s="421" t="s">
        <v>656</v>
      </c>
      <c r="C29" s="493" t="s">
        <v>16</v>
      </c>
      <c r="D29" s="494" t="s">
        <v>748</v>
      </c>
      <c r="E29" s="493">
        <v>1.34</v>
      </c>
      <c r="F29" s="493">
        <v>0.5</v>
      </c>
      <c r="G29" s="493">
        <v>0.5</v>
      </c>
      <c r="H29" s="493"/>
      <c r="I29" s="547" t="s">
        <v>749</v>
      </c>
      <c r="J29" s="547" t="s">
        <v>685</v>
      </c>
      <c r="K29" s="529" t="s">
        <v>768</v>
      </c>
    </row>
    <row r="30" spans="1:11" ht="55.5" customHeight="1">
      <c r="A30" s="546">
        <f t="shared" si="0"/>
        <v>24</v>
      </c>
      <c r="B30" s="421" t="s">
        <v>657</v>
      </c>
      <c r="C30" s="493" t="s">
        <v>16</v>
      </c>
      <c r="D30" s="494" t="s">
        <v>748</v>
      </c>
      <c r="E30" s="493">
        <v>4.7</v>
      </c>
      <c r="F30" s="493">
        <v>0.5</v>
      </c>
      <c r="G30" s="493">
        <v>0.5</v>
      </c>
      <c r="H30" s="493"/>
      <c r="I30" s="547" t="s">
        <v>749</v>
      </c>
      <c r="J30" s="547" t="s">
        <v>686</v>
      </c>
      <c r="K30" s="529" t="s">
        <v>958</v>
      </c>
    </row>
    <row r="31" spans="1:11" ht="153">
      <c r="A31" s="546">
        <f t="shared" si="0"/>
        <v>25</v>
      </c>
      <c r="B31" s="421" t="s">
        <v>658</v>
      </c>
      <c r="C31" s="493" t="s">
        <v>16</v>
      </c>
      <c r="D31" s="494" t="s">
        <v>748</v>
      </c>
      <c r="E31" s="493">
        <v>5</v>
      </c>
      <c r="F31" s="493">
        <v>3</v>
      </c>
      <c r="G31" s="493">
        <v>3</v>
      </c>
      <c r="H31" s="493"/>
      <c r="I31" s="547" t="s">
        <v>749</v>
      </c>
      <c r="J31" s="547" t="s">
        <v>687</v>
      </c>
      <c r="K31" s="529" t="s">
        <v>959</v>
      </c>
    </row>
    <row r="32" spans="1:11" ht="51">
      <c r="A32" s="546">
        <f t="shared" si="0"/>
        <v>26</v>
      </c>
      <c r="B32" s="421" t="s">
        <v>659</v>
      </c>
      <c r="C32" s="493" t="s">
        <v>16</v>
      </c>
      <c r="D32" s="494" t="s">
        <v>748</v>
      </c>
      <c r="E32" s="493">
        <v>1.3</v>
      </c>
      <c r="F32" s="493">
        <v>1</v>
      </c>
      <c r="G32" s="493">
        <v>1</v>
      </c>
      <c r="H32" s="493"/>
      <c r="I32" s="547" t="s">
        <v>749</v>
      </c>
      <c r="J32" s="547" t="s">
        <v>683</v>
      </c>
      <c r="K32" s="529" t="s">
        <v>960</v>
      </c>
    </row>
    <row r="33" spans="1:11" ht="51">
      <c r="A33" s="546">
        <f t="shared" si="0"/>
        <v>27</v>
      </c>
      <c r="B33" s="421" t="s">
        <v>660</v>
      </c>
      <c r="C33" s="493" t="s">
        <v>16</v>
      </c>
      <c r="D33" s="494" t="s">
        <v>748</v>
      </c>
      <c r="E33" s="493">
        <v>0.75</v>
      </c>
      <c r="F33" s="493">
        <v>0.75</v>
      </c>
      <c r="G33" s="493"/>
      <c r="H33" s="493"/>
      <c r="I33" s="547" t="s">
        <v>749</v>
      </c>
      <c r="J33" s="547" t="s">
        <v>688</v>
      </c>
      <c r="K33" s="529" t="s">
        <v>961</v>
      </c>
    </row>
    <row r="34" spans="1:11" ht="137.25" customHeight="1">
      <c r="A34" s="546">
        <f t="shared" si="0"/>
        <v>28</v>
      </c>
      <c r="B34" s="421" t="s">
        <v>661</v>
      </c>
      <c r="C34" s="493" t="s">
        <v>16</v>
      </c>
      <c r="D34" s="494" t="s">
        <v>748</v>
      </c>
      <c r="E34" s="493">
        <v>0.14000000000000001</v>
      </c>
      <c r="F34" s="493">
        <v>0.14000000000000001</v>
      </c>
      <c r="G34" s="493">
        <v>0.14000000000000001</v>
      </c>
      <c r="H34" s="493"/>
      <c r="I34" s="547" t="s">
        <v>749</v>
      </c>
      <c r="J34" s="547" t="s">
        <v>689</v>
      </c>
      <c r="K34" s="529" t="s">
        <v>772</v>
      </c>
    </row>
    <row r="35" spans="1:11" ht="114.75">
      <c r="A35" s="546">
        <f t="shared" ref="A35:A65" si="1">N(A34)+1</f>
        <v>29</v>
      </c>
      <c r="B35" s="421" t="s">
        <v>662</v>
      </c>
      <c r="C35" s="493" t="s">
        <v>16</v>
      </c>
      <c r="D35" s="494" t="s">
        <v>748</v>
      </c>
      <c r="E35" s="493">
        <v>4.9000000000000004</v>
      </c>
      <c r="F35" s="493">
        <v>4.9000000000000004</v>
      </c>
      <c r="G35" s="493"/>
      <c r="H35" s="493"/>
      <c r="I35" s="547" t="s">
        <v>749</v>
      </c>
      <c r="J35" s="547" t="s">
        <v>690</v>
      </c>
      <c r="K35" s="529" t="s">
        <v>773</v>
      </c>
    </row>
    <row r="36" spans="1:11" ht="153">
      <c r="A36" s="546">
        <f t="shared" si="1"/>
        <v>30</v>
      </c>
      <c r="B36" s="421" t="s">
        <v>663</v>
      </c>
      <c r="C36" s="493" t="s">
        <v>16</v>
      </c>
      <c r="D36" s="494" t="s">
        <v>748</v>
      </c>
      <c r="E36" s="493">
        <v>4.5</v>
      </c>
      <c r="F36" s="493">
        <v>4.5</v>
      </c>
      <c r="G36" s="493">
        <v>4.5</v>
      </c>
      <c r="H36" s="493"/>
      <c r="I36" s="547" t="s">
        <v>749</v>
      </c>
      <c r="J36" s="547" t="s">
        <v>684</v>
      </c>
      <c r="K36" s="529" t="s">
        <v>774</v>
      </c>
    </row>
    <row r="37" spans="1:11" ht="153">
      <c r="A37" s="546">
        <f t="shared" si="1"/>
        <v>31</v>
      </c>
      <c r="B37" s="425" t="s">
        <v>665</v>
      </c>
      <c r="C37" s="495" t="s">
        <v>16</v>
      </c>
      <c r="D37" s="530" t="s">
        <v>775</v>
      </c>
      <c r="E37" s="495">
        <v>0.2</v>
      </c>
      <c r="F37" s="495">
        <v>0.2</v>
      </c>
      <c r="G37" s="495">
        <v>0.2</v>
      </c>
      <c r="H37" s="495"/>
      <c r="I37" s="497" t="s">
        <v>749</v>
      </c>
      <c r="J37" s="497" t="s">
        <v>678</v>
      </c>
      <c r="K37" s="531" t="s">
        <v>776</v>
      </c>
    </row>
    <row r="38" spans="1:11" ht="127.5">
      <c r="A38" s="546">
        <f t="shared" si="1"/>
        <v>32</v>
      </c>
      <c r="B38" s="425" t="s">
        <v>666</v>
      </c>
      <c r="C38" s="495" t="s">
        <v>16</v>
      </c>
      <c r="D38" s="530" t="s">
        <v>748</v>
      </c>
      <c r="E38" s="530">
        <v>24.2</v>
      </c>
      <c r="F38" s="530">
        <v>1.2</v>
      </c>
      <c r="G38" s="530">
        <v>1.2</v>
      </c>
      <c r="H38" s="533"/>
      <c r="I38" s="497" t="s">
        <v>749</v>
      </c>
      <c r="J38" s="497" t="s">
        <v>692</v>
      </c>
      <c r="K38" s="531" t="s">
        <v>777</v>
      </c>
    </row>
    <row r="39" spans="1:11" ht="51">
      <c r="A39" s="546">
        <f t="shared" si="1"/>
        <v>33</v>
      </c>
      <c r="B39" s="425" t="s">
        <v>620</v>
      </c>
      <c r="C39" s="495" t="s">
        <v>50</v>
      </c>
      <c r="D39" s="534" t="s">
        <v>778</v>
      </c>
      <c r="E39" s="495">
        <v>0.3</v>
      </c>
      <c r="F39" s="495">
        <v>0.3</v>
      </c>
      <c r="G39" s="495">
        <v>0.3</v>
      </c>
      <c r="H39" s="495"/>
      <c r="I39" s="497" t="s">
        <v>749</v>
      </c>
      <c r="J39" s="497" t="s">
        <v>688</v>
      </c>
      <c r="K39" s="531" t="s">
        <v>779</v>
      </c>
    </row>
    <row r="40" spans="1:11" ht="51">
      <c r="A40" s="546">
        <f t="shared" si="1"/>
        <v>34</v>
      </c>
      <c r="B40" s="425" t="s">
        <v>621</v>
      </c>
      <c r="C40" s="495" t="s">
        <v>50</v>
      </c>
      <c r="D40" s="530" t="s">
        <v>748</v>
      </c>
      <c r="E40" s="495">
        <v>0.16</v>
      </c>
      <c r="F40" s="495">
        <v>0.16</v>
      </c>
      <c r="G40" s="495">
        <v>0.16</v>
      </c>
      <c r="H40" s="495"/>
      <c r="I40" s="497" t="s">
        <v>749</v>
      </c>
      <c r="J40" s="497" t="s">
        <v>679</v>
      </c>
      <c r="K40" s="531" t="s">
        <v>954</v>
      </c>
    </row>
    <row r="41" spans="1:11" ht="76.5">
      <c r="A41" s="546">
        <f t="shared" si="1"/>
        <v>35</v>
      </c>
      <c r="B41" s="425" t="s">
        <v>622</v>
      </c>
      <c r="C41" s="495" t="s">
        <v>50</v>
      </c>
      <c r="D41" s="530" t="s">
        <v>748</v>
      </c>
      <c r="E41" s="495">
        <v>0.12</v>
      </c>
      <c r="F41" s="495">
        <v>0.12</v>
      </c>
      <c r="G41" s="495">
        <v>0.12</v>
      </c>
      <c r="H41" s="495"/>
      <c r="I41" s="497" t="s">
        <v>749</v>
      </c>
      <c r="J41" s="497" t="s">
        <v>678</v>
      </c>
      <c r="K41" s="531" t="s">
        <v>953</v>
      </c>
    </row>
    <row r="42" spans="1:11" ht="51">
      <c r="A42" s="546">
        <f t="shared" si="1"/>
        <v>36</v>
      </c>
      <c r="B42" s="425" t="s">
        <v>623</v>
      </c>
      <c r="C42" s="495" t="s">
        <v>50</v>
      </c>
      <c r="D42" s="530" t="s">
        <v>748</v>
      </c>
      <c r="E42" s="495">
        <v>0.15</v>
      </c>
      <c r="F42" s="495">
        <v>0.15</v>
      </c>
      <c r="G42" s="495">
        <v>0.15</v>
      </c>
      <c r="H42" s="495"/>
      <c r="I42" s="497" t="s">
        <v>749</v>
      </c>
      <c r="J42" s="497" t="s">
        <v>680</v>
      </c>
      <c r="K42" s="531" t="s">
        <v>955</v>
      </c>
    </row>
    <row r="43" spans="1:11" ht="51">
      <c r="A43" s="546">
        <f t="shared" si="1"/>
        <v>37</v>
      </c>
      <c r="B43" s="425" t="s">
        <v>624</v>
      </c>
      <c r="C43" s="495" t="s">
        <v>50</v>
      </c>
      <c r="D43" s="530" t="s">
        <v>748</v>
      </c>
      <c r="E43" s="495">
        <v>0.14000000000000001</v>
      </c>
      <c r="F43" s="495">
        <v>0.14000000000000001</v>
      </c>
      <c r="G43" s="495">
        <v>0.14000000000000001</v>
      </c>
      <c r="H43" s="495"/>
      <c r="I43" s="497" t="s">
        <v>749</v>
      </c>
      <c r="J43" s="497" t="s">
        <v>682</v>
      </c>
      <c r="K43" s="531" t="s">
        <v>780</v>
      </c>
    </row>
    <row r="44" spans="1:11" ht="127.5">
      <c r="A44" s="546">
        <f t="shared" si="1"/>
        <v>38</v>
      </c>
      <c r="B44" s="425" t="s">
        <v>613</v>
      </c>
      <c r="C44" s="495" t="s">
        <v>32</v>
      </c>
      <c r="D44" s="530" t="s">
        <v>748</v>
      </c>
      <c r="E44" s="842">
        <v>7.1400000000000005E-2</v>
      </c>
      <c r="F44" s="842">
        <v>7.1400000000000005E-2</v>
      </c>
      <c r="G44" s="842">
        <v>7.1400000000000005E-2</v>
      </c>
      <c r="H44" s="495"/>
      <c r="I44" s="497" t="s">
        <v>749</v>
      </c>
      <c r="J44" s="497" t="s">
        <v>688</v>
      </c>
      <c r="K44" s="531" t="s">
        <v>781</v>
      </c>
    </row>
    <row r="45" spans="1:11" ht="51">
      <c r="A45" s="546">
        <f t="shared" si="1"/>
        <v>39</v>
      </c>
      <c r="B45" s="425" t="s">
        <v>614</v>
      </c>
      <c r="C45" s="495" t="s">
        <v>32</v>
      </c>
      <c r="D45" s="530" t="s">
        <v>748</v>
      </c>
      <c r="E45" s="495">
        <v>0.08</v>
      </c>
      <c r="F45" s="495">
        <v>0.08</v>
      </c>
      <c r="G45" s="495">
        <v>0.08</v>
      </c>
      <c r="H45" s="495"/>
      <c r="I45" s="497" t="s">
        <v>749</v>
      </c>
      <c r="J45" s="497" t="s">
        <v>688</v>
      </c>
      <c r="K45" s="531" t="s">
        <v>956</v>
      </c>
    </row>
    <row r="46" spans="1:11" ht="178.5">
      <c r="A46" s="546">
        <f t="shared" si="1"/>
        <v>40</v>
      </c>
      <c r="B46" s="425" t="s">
        <v>599</v>
      </c>
      <c r="C46" s="495" t="s">
        <v>31</v>
      </c>
      <c r="D46" s="530" t="s">
        <v>748</v>
      </c>
      <c r="E46" s="530">
        <v>42</v>
      </c>
      <c r="F46" s="530">
        <v>42</v>
      </c>
      <c r="G46" s="530">
        <v>29.9</v>
      </c>
      <c r="H46" s="533"/>
      <c r="I46" s="497" t="s">
        <v>749</v>
      </c>
      <c r="J46" s="497" t="s">
        <v>689</v>
      </c>
      <c r="K46" s="531" t="s">
        <v>782</v>
      </c>
    </row>
    <row r="47" spans="1:11" ht="76.5">
      <c r="A47" s="546">
        <f t="shared" si="1"/>
        <v>41</v>
      </c>
      <c r="B47" s="425" t="s">
        <v>600</v>
      </c>
      <c r="C47" s="495" t="s">
        <v>31</v>
      </c>
      <c r="D47" s="530" t="s">
        <v>748</v>
      </c>
      <c r="E47" s="495">
        <v>0.2</v>
      </c>
      <c r="F47" s="495">
        <v>0.2</v>
      </c>
      <c r="G47" s="495"/>
      <c r="H47" s="495"/>
      <c r="I47" s="497" t="s">
        <v>749</v>
      </c>
      <c r="J47" s="497" t="s">
        <v>682</v>
      </c>
      <c r="K47" s="531" t="s">
        <v>783</v>
      </c>
    </row>
    <row r="48" spans="1:11" ht="89.25">
      <c r="A48" s="546">
        <f t="shared" si="1"/>
        <v>42</v>
      </c>
      <c r="B48" s="425" t="s">
        <v>601</v>
      </c>
      <c r="C48" s="495" t="s">
        <v>31</v>
      </c>
      <c r="D48" s="530" t="s">
        <v>748</v>
      </c>
      <c r="E48" s="495">
        <v>2</v>
      </c>
      <c r="F48" s="495">
        <v>2</v>
      </c>
      <c r="G48" s="495"/>
      <c r="H48" s="495"/>
      <c r="I48" s="497" t="s">
        <v>749</v>
      </c>
      <c r="J48" s="497" t="s">
        <v>689</v>
      </c>
      <c r="K48" s="531" t="s">
        <v>784</v>
      </c>
    </row>
    <row r="49" spans="1:11" ht="89.25">
      <c r="A49" s="546">
        <f t="shared" si="1"/>
        <v>43</v>
      </c>
      <c r="B49" s="425" t="s">
        <v>602</v>
      </c>
      <c r="C49" s="495" t="s">
        <v>31</v>
      </c>
      <c r="D49" s="530" t="s">
        <v>748</v>
      </c>
      <c r="E49" s="495">
        <v>1.64</v>
      </c>
      <c r="F49" s="495">
        <v>1.6</v>
      </c>
      <c r="G49" s="495">
        <v>1.6</v>
      </c>
      <c r="H49" s="495"/>
      <c r="I49" s="497" t="s">
        <v>749</v>
      </c>
      <c r="J49" s="497" t="s">
        <v>687</v>
      </c>
      <c r="K49" s="531" t="s">
        <v>904</v>
      </c>
    </row>
    <row r="50" spans="1:11" ht="89.25">
      <c r="A50" s="546">
        <f t="shared" si="1"/>
        <v>44</v>
      </c>
      <c r="B50" s="425" t="s">
        <v>603</v>
      </c>
      <c r="C50" s="495" t="s">
        <v>31</v>
      </c>
      <c r="D50" s="530" t="s">
        <v>748</v>
      </c>
      <c r="E50" s="495">
        <v>1.36</v>
      </c>
      <c r="F50" s="495">
        <v>1.35</v>
      </c>
      <c r="G50" s="495">
        <v>1.35</v>
      </c>
      <c r="H50" s="495"/>
      <c r="I50" s="497" t="s">
        <v>749</v>
      </c>
      <c r="J50" s="497" t="s">
        <v>681</v>
      </c>
      <c r="K50" s="531" t="s">
        <v>934</v>
      </c>
    </row>
    <row r="51" spans="1:11" ht="89.25">
      <c r="A51" s="556">
        <f t="shared" si="1"/>
        <v>45</v>
      </c>
      <c r="B51" s="425" t="s">
        <v>605</v>
      </c>
      <c r="C51" s="495" t="s">
        <v>31</v>
      </c>
      <c r="D51" s="530" t="s">
        <v>748</v>
      </c>
      <c r="E51" s="495">
        <v>1.66</v>
      </c>
      <c r="F51" s="495">
        <v>1.6</v>
      </c>
      <c r="G51" s="495">
        <v>1.6</v>
      </c>
      <c r="H51" s="495"/>
      <c r="I51" s="497" t="s">
        <v>749</v>
      </c>
      <c r="J51" s="497" t="s">
        <v>693</v>
      </c>
      <c r="K51" s="531" t="s">
        <v>903</v>
      </c>
    </row>
    <row r="52" spans="1:11" ht="102">
      <c r="A52" s="546">
        <f t="shared" si="1"/>
        <v>46</v>
      </c>
      <c r="B52" s="425" t="s">
        <v>606</v>
      </c>
      <c r="C52" s="495" t="s">
        <v>31</v>
      </c>
      <c r="D52" s="530" t="s">
        <v>748</v>
      </c>
      <c r="E52" s="495">
        <v>1</v>
      </c>
      <c r="F52" s="495">
        <v>0.9</v>
      </c>
      <c r="G52" s="495">
        <v>0.9</v>
      </c>
      <c r="H52" s="495"/>
      <c r="I52" s="497" t="s">
        <v>749</v>
      </c>
      <c r="J52" s="497" t="s">
        <v>679</v>
      </c>
      <c r="K52" s="531" t="s">
        <v>785</v>
      </c>
    </row>
    <row r="53" spans="1:11" ht="89.25">
      <c r="A53" s="546">
        <f t="shared" si="1"/>
        <v>47</v>
      </c>
      <c r="B53" s="425" t="s">
        <v>607</v>
      </c>
      <c r="C53" s="495" t="s">
        <v>31</v>
      </c>
      <c r="D53" s="530" t="s">
        <v>748</v>
      </c>
      <c r="E53" s="495">
        <v>2.82</v>
      </c>
      <c r="F53" s="495">
        <v>2.82</v>
      </c>
      <c r="G53" s="495"/>
      <c r="H53" s="495"/>
      <c r="I53" s="497" t="s">
        <v>749</v>
      </c>
      <c r="J53" s="497" t="s">
        <v>683</v>
      </c>
      <c r="K53" s="531" t="s">
        <v>962</v>
      </c>
    </row>
    <row r="54" spans="1:11" ht="198" customHeight="1">
      <c r="A54" s="546">
        <f t="shared" si="1"/>
        <v>48</v>
      </c>
      <c r="B54" s="425" t="s">
        <v>608</v>
      </c>
      <c r="C54" s="495" t="s">
        <v>31</v>
      </c>
      <c r="D54" s="530" t="s">
        <v>748</v>
      </c>
      <c r="E54" s="495">
        <v>0.5</v>
      </c>
      <c r="F54" s="495">
        <v>0.5</v>
      </c>
      <c r="G54" s="495"/>
      <c r="H54" s="495"/>
      <c r="I54" s="497" t="s">
        <v>749</v>
      </c>
      <c r="J54" s="497" t="s">
        <v>683</v>
      </c>
      <c r="K54" s="531" t="s">
        <v>963</v>
      </c>
    </row>
    <row r="55" spans="1:11" ht="109.5" customHeight="1">
      <c r="A55" s="546">
        <f t="shared" si="1"/>
        <v>49</v>
      </c>
      <c r="B55" s="530" t="s">
        <v>609</v>
      </c>
      <c r="C55" s="495" t="s">
        <v>31</v>
      </c>
      <c r="D55" s="530" t="s">
        <v>748</v>
      </c>
      <c r="E55" s="495">
        <v>2.8</v>
      </c>
      <c r="F55" s="495">
        <v>2.7</v>
      </c>
      <c r="G55" s="495">
        <v>2.7</v>
      </c>
      <c r="H55" s="495"/>
      <c r="I55" s="497" t="s">
        <v>749</v>
      </c>
      <c r="J55" s="497" t="s">
        <v>682</v>
      </c>
      <c r="K55" s="851" t="s">
        <v>942</v>
      </c>
    </row>
    <row r="56" spans="1:11" ht="89.25">
      <c r="A56" s="546">
        <f t="shared" si="1"/>
        <v>50</v>
      </c>
      <c r="B56" s="425" t="s">
        <v>610</v>
      </c>
      <c r="C56" s="495" t="s">
        <v>31</v>
      </c>
      <c r="D56" s="530" t="s">
        <v>748</v>
      </c>
      <c r="E56" s="495">
        <v>1.42</v>
      </c>
      <c r="F56" s="495">
        <v>1.4</v>
      </c>
      <c r="G56" s="495">
        <v>1.4</v>
      </c>
      <c r="H56" s="495"/>
      <c r="I56" s="497" t="s">
        <v>749</v>
      </c>
      <c r="J56" s="497" t="s">
        <v>680</v>
      </c>
      <c r="K56" s="531" t="s">
        <v>935</v>
      </c>
    </row>
    <row r="57" spans="1:11" ht="63.75">
      <c r="A57" s="546">
        <f t="shared" si="1"/>
        <v>51</v>
      </c>
      <c r="B57" s="425" t="s">
        <v>611</v>
      </c>
      <c r="C57" s="495" t="s">
        <v>31</v>
      </c>
      <c r="D57" s="530" t="s">
        <v>748</v>
      </c>
      <c r="E57" s="495">
        <v>3</v>
      </c>
      <c r="F57" s="495">
        <v>2.8</v>
      </c>
      <c r="G57" s="495">
        <v>2.8</v>
      </c>
      <c r="H57" s="495"/>
      <c r="I57" s="497" t="s">
        <v>749</v>
      </c>
      <c r="J57" s="497" t="s">
        <v>698</v>
      </c>
      <c r="K57" s="531" t="s">
        <v>786</v>
      </c>
    </row>
    <row r="58" spans="1:11" ht="51">
      <c r="A58" s="546">
        <f t="shared" si="1"/>
        <v>52</v>
      </c>
      <c r="B58" s="425" t="s">
        <v>534</v>
      </c>
      <c r="C58" s="495" t="s">
        <v>33</v>
      </c>
      <c r="D58" s="530" t="s">
        <v>748</v>
      </c>
      <c r="E58" s="495">
        <v>0.79</v>
      </c>
      <c r="F58" s="495">
        <v>0.79</v>
      </c>
      <c r="G58" s="495"/>
      <c r="H58" s="495"/>
      <c r="I58" s="497" t="s">
        <v>749</v>
      </c>
      <c r="J58" s="497" t="s">
        <v>681</v>
      </c>
      <c r="K58" s="531" t="s">
        <v>964</v>
      </c>
    </row>
    <row r="59" spans="1:11" ht="76.5">
      <c r="A59" s="546">
        <f t="shared" si="1"/>
        <v>53</v>
      </c>
      <c r="B59" s="425" t="s">
        <v>535</v>
      </c>
      <c r="C59" s="495" t="s">
        <v>33</v>
      </c>
      <c r="D59" s="534" t="s">
        <v>787</v>
      </c>
      <c r="E59" s="841">
        <v>1.831</v>
      </c>
      <c r="F59" s="841">
        <v>1.831</v>
      </c>
      <c r="G59" s="495">
        <v>0.56999999999999995</v>
      </c>
      <c r="H59" s="495"/>
      <c r="I59" s="497" t="s">
        <v>749</v>
      </c>
      <c r="J59" s="497" t="s">
        <v>683</v>
      </c>
      <c r="K59" s="531" t="s">
        <v>943</v>
      </c>
    </row>
    <row r="60" spans="1:11" ht="165.75">
      <c r="A60" s="546">
        <f t="shared" si="1"/>
        <v>54</v>
      </c>
      <c r="B60" s="425" t="s">
        <v>536</v>
      </c>
      <c r="C60" s="495" t="s">
        <v>33</v>
      </c>
      <c r="D60" s="530" t="s">
        <v>748</v>
      </c>
      <c r="E60" s="495">
        <v>0.33</v>
      </c>
      <c r="F60" s="495">
        <v>0.33</v>
      </c>
      <c r="G60" s="495">
        <v>0.09</v>
      </c>
      <c r="H60" s="495"/>
      <c r="I60" s="497" t="s">
        <v>749</v>
      </c>
      <c r="J60" s="497" t="s">
        <v>680</v>
      </c>
      <c r="K60" s="531" t="s">
        <v>788</v>
      </c>
    </row>
    <row r="61" spans="1:11" ht="135.75" customHeight="1">
      <c r="A61" s="546">
        <f t="shared" si="1"/>
        <v>55</v>
      </c>
      <c r="B61" s="425" t="s">
        <v>537</v>
      </c>
      <c r="C61" s="495" t="s">
        <v>33</v>
      </c>
      <c r="D61" s="530" t="s">
        <v>748</v>
      </c>
      <c r="E61" s="495">
        <v>2.1</v>
      </c>
      <c r="F61" s="495">
        <v>2.1</v>
      </c>
      <c r="G61" s="495"/>
      <c r="H61" s="495"/>
      <c r="I61" s="497" t="s">
        <v>749</v>
      </c>
      <c r="J61" s="497" t="s">
        <v>682</v>
      </c>
      <c r="K61" s="531" t="s">
        <v>789</v>
      </c>
    </row>
    <row r="62" spans="1:11" ht="147.75" customHeight="1">
      <c r="A62" s="546">
        <f t="shared" si="1"/>
        <v>56</v>
      </c>
      <c r="B62" s="425" t="s">
        <v>538</v>
      </c>
      <c r="C62" s="495" t="s">
        <v>33</v>
      </c>
      <c r="D62" s="530" t="s">
        <v>748</v>
      </c>
      <c r="E62" s="495">
        <v>1.9</v>
      </c>
      <c r="F62" s="495">
        <v>1.9</v>
      </c>
      <c r="G62" s="495">
        <v>1.5</v>
      </c>
      <c r="H62" s="495"/>
      <c r="I62" s="497" t="s">
        <v>749</v>
      </c>
      <c r="J62" s="497" t="s">
        <v>681</v>
      </c>
      <c r="K62" s="531" t="s">
        <v>901</v>
      </c>
    </row>
    <row r="63" spans="1:11" ht="102" customHeight="1">
      <c r="A63" s="546">
        <f t="shared" si="1"/>
        <v>57</v>
      </c>
      <c r="B63" s="425" t="s">
        <v>539</v>
      </c>
      <c r="C63" s="495" t="s">
        <v>33</v>
      </c>
      <c r="D63" s="530" t="s">
        <v>748</v>
      </c>
      <c r="E63" s="495">
        <v>0.8</v>
      </c>
      <c r="F63" s="495">
        <v>0.8</v>
      </c>
      <c r="G63" s="495">
        <v>0.8</v>
      </c>
      <c r="H63" s="495"/>
      <c r="I63" s="497" t="s">
        <v>749</v>
      </c>
      <c r="J63" s="497" t="s">
        <v>688</v>
      </c>
      <c r="K63" s="531" t="s">
        <v>790</v>
      </c>
    </row>
    <row r="64" spans="1:11" ht="135.75" customHeight="1">
      <c r="A64" s="546">
        <f t="shared" si="1"/>
        <v>58</v>
      </c>
      <c r="B64" s="425" t="s">
        <v>540</v>
      </c>
      <c r="C64" s="495" t="s">
        <v>33</v>
      </c>
      <c r="D64" s="530" t="s">
        <v>748</v>
      </c>
      <c r="E64" s="495">
        <v>0.93700000000000006</v>
      </c>
      <c r="F64" s="495">
        <v>0.93700000000000006</v>
      </c>
      <c r="G64" s="495"/>
      <c r="H64" s="495"/>
      <c r="I64" s="497" t="s">
        <v>749</v>
      </c>
      <c r="J64" s="497" t="s">
        <v>678</v>
      </c>
      <c r="K64" s="531" t="s">
        <v>791</v>
      </c>
    </row>
    <row r="65" spans="1:11" ht="162.75" customHeight="1">
      <c r="A65" s="546">
        <f t="shared" si="1"/>
        <v>59</v>
      </c>
      <c r="B65" s="425" t="s">
        <v>541</v>
      </c>
      <c r="C65" s="495" t="s">
        <v>33</v>
      </c>
      <c r="D65" s="530" t="s">
        <v>748</v>
      </c>
      <c r="E65" s="495">
        <v>5.0999999999999996</v>
      </c>
      <c r="F65" s="495">
        <v>2</v>
      </c>
      <c r="G65" s="495">
        <v>2</v>
      </c>
      <c r="H65" s="495"/>
      <c r="I65" s="497" t="s">
        <v>749</v>
      </c>
      <c r="J65" s="497" t="s">
        <v>694</v>
      </c>
      <c r="K65" s="531" t="s">
        <v>792</v>
      </c>
    </row>
    <row r="66" spans="1:11" ht="63.75">
      <c r="A66" s="546">
        <f t="shared" ref="A66:A97" si="2">N(A65)+1</f>
        <v>60</v>
      </c>
      <c r="B66" s="425" t="s">
        <v>588</v>
      </c>
      <c r="C66" s="495" t="s">
        <v>55</v>
      </c>
      <c r="D66" s="530" t="s">
        <v>748</v>
      </c>
      <c r="E66" s="495">
        <v>0.55000000000000004</v>
      </c>
      <c r="F66" s="495">
        <v>0.55000000000000004</v>
      </c>
      <c r="G66" s="495"/>
      <c r="H66" s="495"/>
      <c r="I66" s="497" t="s">
        <v>749</v>
      </c>
      <c r="J66" s="497" t="s">
        <v>793</v>
      </c>
      <c r="K66" s="531" t="s">
        <v>794</v>
      </c>
    </row>
    <row r="67" spans="1:11" ht="94.5" customHeight="1">
      <c r="A67" s="546">
        <f t="shared" si="2"/>
        <v>61</v>
      </c>
      <c r="B67" s="425" t="s">
        <v>616</v>
      </c>
      <c r="C67" s="495" t="s">
        <v>24</v>
      </c>
      <c r="D67" s="530" t="s">
        <v>748</v>
      </c>
      <c r="E67" s="495">
        <v>0.54</v>
      </c>
      <c r="F67" s="495">
        <v>0.54</v>
      </c>
      <c r="G67" s="495"/>
      <c r="H67" s="495"/>
      <c r="I67" s="497" t="s">
        <v>749</v>
      </c>
      <c r="J67" s="497" t="s">
        <v>680</v>
      </c>
      <c r="K67" s="531" t="s">
        <v>940</v>
      </c>
    </row>
    <row r="68" spans="1:11" ht="140.25" customHeight="1">
      <c r="A68" s="546">
        <f t="shared" si="2"/>
        <v>62</v>
      </c>
      <c r="B68" s="425" t="s">
        <v>548</v>
      </c>
      <c r="C68" s="495" t="s">
        <v>27</v>
      </c>
      <c r="D68" s="530" t="s">
        <v>795</v>
      </c>
      <c r="E68" s="495">
        <v>16</v>
      </c>
      <c r="F68" s="495">
        <v>16</v>
      </c>
      <c r="G68" s="495">
        <v>6</v>
      </c>
      <c r="H68" s="495"/>
      <c r="I68" s="497" t="s">
        <v>749</v>
      </c>
      <c r="J68" s="497" t="s">
        <v>688</v>
      </c>
      <c r="K68" s="531" t="s">
        <v>796</v>
      </c>
    </row>
    <row r="69" spans="1:11" ht="76.5">
      <c r="A69" s="546">
        <f t="shared" si="2"/>
        <v>63</v>
      </c>
      <c r="B69" s="425" t="s">
        <v>549</v>
      </c>
      <c r="C69" s="495" t="s">
        <v>27</v>
      </c>
      <c r="D69" s="530" t="s">
        <v>797</v>
      </c>
      <c r="E69" s="495">
        <v>18.399999999999999</v>
      </c>
      <c r="F69" s="495">
        <v>18.399999999999999</v>
      </c>
      <c r="G69" s="841">
        <v>9.3070000000000004</v>
      </c>
      <c r="H69" s="495"/>
      <c r="I69" s="497" t="s">
        <v>749</v>
      </c>
      <c r="J69" s="497" t="s">
        <v>701</v>
      </c>
      <c r="K69" s="531" t="s">
        <v>798</v>
      </c>
    </row>
    <row r="70" spans="1:11" ht="51">
      <c r="A70" s="546">
        <f t="shared" si="2"/>
        <v>64</v>
      </c>
      <c r="B70" s="425" t="s">
        <v>551</v>
      </c>
      <c r="C70" s="495" t="s">
        <v>27</v>
      </c>
      <c r="D70" s="530" t="s">
        <v>748</v>
      </c>
      <c r="E70" s="495">
        <v>2.46</v>
      </c>
      <c r="F70" s="495">
        <v>2.46</v>
      </c>
      <c r="G70" s="495"/>
      <c r="H70" s="495"/>
      <c r="I70" s="497" t="s">
        <v>749</v>
      </c>
      <c r="J70" s="497" t="s">
        <v>688</v>
      </c>
      <c r="K70" s="531" t="s">
        <v>899</v>
      </c>
    </row>
    <row r="71" spans="1:11" ht="89.25">
      <c r="A71" s="546">
        <f t="shared" si="2"/>
        <v>65</v>
      </c>
      <c r="B71" s="425" t="s">
        <v>552</v>
      </c>
      <c r="C71" s="495" t="s">
        <v>27</v>
      </c>
      <c r="D71" s="530" t="s">
        <v>748</v>
      </c>
      <c r="E71" s="495">
        <v>3.4</v>
      </c>
      <c r="F71" s="495">
        <v>3.4</v>
      </c>
      <c r="G71" s="495"/>
      <c r="H71" s="495"/>
      <c r="I71" s="497" t="s">
        <v>749</v>
      </c>
      <c r="J71" s="497" t="s">
        <v>681</v>
      </c>
      <c r="K71" s="531" t="s">
        <v>900</v>
      </c>
    </row>
    <row r="72" spans="1:11" ht="114.75">
      <c r="A72" s="546">
        <f t="shared" si="2"/>
        <v>66</v>
      </c>
      <c r="B72" s="425" t="s">
        <v>553</v>
      </c>
      <c r="C72" s="495" t="s">
        <v>27</v>
      </c>
      <c r="D72" s="530" t="s">
        <v>748</v>
      </c>
      <c r="E72" s="495">
        <v>2.9</v>
      </c>
      <c r="F72" s="495">
        <v>2.9</v>
      </c>
      <c r="G72" s="495"/>
      <c r="H72" s="495"/>
      <c r="I72" s="497" t="s">
        <v>749</v>
      </c>
      <c r="J72" s="497" t="s">
        <v>680</v>
      </c>
      <c r="K72" s="531" t="s">
        <v>799</v>
      </c>
    </row>
    <row r="73" spans="1:11" ht="89.25">
      <c r="A73" s="546">
        <f t="shared" si="2"/>
        <v>67</v>
      </c>
      <c r="B73" s="425" t="s">
        <v>554</v>
      </c>
      <c r="C73" s="495" t="s">
        <v>27</v>
      </c>
      <c r="D73" s="530" t="s">
        <v>748</v>
      </c>
      <c r="E73" s="495">
        <v>1.6</v>
      </c>
      <c r="F73" s="495">
        <v>1</v>
      </c>
      <c r="G73" s="495">
        <v>1</v>
      </c>
      <c r="H73" s="495"/>
      <c r="I73" s="497" t="s">
        <v>749</v>
      </c>
      <c r="J73" s="497" t="s">
        <v>680</v>
      </c>
      <c r="K73" s="531" t="s">
        <v>800</v>
      </c>
    </row>
    <row r="74" spans="1:11" ht="114.75">
      <c r="A74" s="546">
        <f t="shared" si="2"/>
        <v>68</v>
      </c>
      <c r="B74" s="425" t="s">
        <v>555</v>
      </c>
      <c r="C74" s="495" t="s">
        <v>27</v>
      </c>
      <c r="D74" s="530" t="s">
        <v>748</v>
      </c>
      <c r="E74" s="495">
        <v>2.2000000000000002</v>
      </c>
      <c r="F74" s="495">
        <v>2.2000000000000002</v>
      </c>
      <c r="G74" s="495">
        <v>1</v>
      </c>
      <c r="H74" s="495"/>
      <c r="I74" s="497" t="s">
        <v>749</v>
      </c>
      <c r="J74" s="497" t="s">
        <v>702</v>
      </c>
      <c r="K74" s="531" t="s">
        <v>801</v>
      </c>
    </row>
    <row r="75" spans="1:11" ht="140.25">
      <c r="A75" s="546">
        <f t="shared" si="2"/>
        <v>69</v>
      </c>
      <c r="B75" s="425" t="s">
        <v>556</v>
      </c>
      <c r="C75" s="495" t="s">
        <v>27</v>
      </c>
      <c r="D75" s="530" t="s">
        <v>748</v>
      </c>
      <c r="E75" s="495">
        <v>5.7</v>
      </c>
      <c r="F75" s="495">
        <v>4</v>
      </c>
      <c r="G75" s="495">
        <v>4</v>
      </c>
      <c r="H75" s="495"/>
      <c r="I75" s="497" t="s">
        <v>749</v>
      </c>
      <c r="J75" s="497" t="s">
        <v>688</v>
      </c>
      <c r="K75" s="531" t="s">
        <v>944</v>
      </c>
    </row>
    <row r="76" spans="1:11" ht="83.25" customHeight="1">
      <c r="A76" s="546">
        <f t="shared" si="2"/>
        <v>70</v>
      </c>
      <c r="B76" s="425" t="s">
        <v>557</v>
      </c>
      <c r="C76" s="495" t="s">
        <v>27</v>
      </c>
      <c r="D76" s="530" t="s">
        <v>748</v>
      </c>
      <c r="E76" s="495">
        <v>0.3</v>
      </c>
      <c r="F76" s="495">
        <v>0.3</v>
      </c>
      <c r="G76" s="495">
        <v>0.25</v>
      </c>
      <c r="H76" s="495"/>
      <c r="I76" s="497" t="s">
        <v>749</v>
      </c>
      <c r="J76" s="497" t="s">
        <v>686</v>
      </c>
      <c r="K76" s="531" t="s">
        <v>936</v>
      </c>
    </row>
    <row r="77" spans="1:11" ht="105" customHeight="1">
      <c r="A77" s="546">
        <f t="shared" si="2"/>
        <v>71</v>
      </c>
      <c r="B77" s="425" t="s">
        <v>558</v>
      </c>
      <c r="C77" s="495" t="s">
        <v>27</v>
      </c>
      <c r="D77" s="530" t="s">
        <v>748</v>
      </c>
      <c r="E77" s="495">
        <v>7.71</v>
      </c>
      <c r="F77" s="495">
        <v>6.3</v>
      </c>
      <c r="G77" s="495">
        <v>6.3</v>
      </c>
      <c r="H77" s="495"/>
      <c r="I77" s="497" t="s">
        <v>749</v>
      </c>
      <c r="J77" s="497" t="s">
        <v>703</v>
      </c>
      <c r="K77" s="531" t="s">
        <v>802</v>
      </c>
    </row>
    <row r="78" spans="1:11" ht="140.25">
      <c r="A78" s="546">
        <f t="shared" si="2"/>
        <v>72</v>
      </c>
      <c r="B78" s="425" t="s">
        <v>559</v>
      </c>
      <c r="C78" s="495" t="s">
        <v>27</v>
      </c>
      <c r="D78" s="530" t="s">
        <v>748</v>
      </c>
      <c r="E78" s="841">
        <v>1.008</v>
      </c>
      <c r="F78" s="841">
        <v>1.008</v>
      </c>
      <c r="G78" s="495"/>
      <c r="H78" s="495"/>
      <c r="I78" s="497" t="s">
        <v>749</v>
      </c>
      <c r="J78" s="497" t="s">
        <v>679</v>
      </c>
      <c r="K78" s="531" t="s">
        <v>803</v>
      </c>
    </row>
    <row r="79" spans="1:11" ht="89.25">
      <c r="A79" s="546">
        <f t="shared" si="2"/>
        <v>73</v>
      </c>
      <c r="B79" s="425" t="s">
        <v>560</v>
      </c>
      <c r="C79" s="495" t="s">
        <v>27</v>
      </c>
      <c r="D79" s="530" t="s">
        <v>748</v>
      </c>
      <c r="E79" s="495">
        <v>1.43</v>
      </c>
      <c r="F79" s="495">
        <v>1</v>
      </c>
      <c r="G79" s="495">
        <v>1</v>
      </c>
      <c r="H79" s="495"/>
      <c r="I79" s="497" t="s">
        <v>749</v>
      </c>
      <c r="J79" s="497" t="s">
        <v>683</v>
      </c>
      <c r="K79" s="426" t="s">
        <v>804</v>
      </c>
    </row>
    <row r="80" spans="1:11" ht="102">
      <c r="A80" s="546">
        <f t="shared" si="2"/>
        <v>74</v>
      </c>
      <c r="B80" s="425" t="s">
        <v>561</v>
      </c>
      <c r="C80" s="495" t="s">
        <v>27</v>
      </c>
      <c r="D80" s="530" t="s">
        <v>748</v>
      </c>
      <c r="E80" s="495">
        <v>0.9</v>
      </c>
      <c r="F80" s="495">
        <v>0.8</v>
      </c>
      <c r="G80" s="495">
        <v>0.8</v>
      </c>
      <c r="H80" s="495"/>
      <c r="I80" s="497" t="s">
        <v>749</v>
      </c>
      <c r="J80" s="497" t="s">
        <v>688</v>
      </c>
      <c r="K80" s="531" t="s">
        <v>805</v>
      </c>
    </row>
    <row r="81" spans="1:11" ht="51">
      <c r="A81" s="546">
        <f t="shared" si="2"/>
        <v>75</v>
      </c>
      <c r="B81" s="425" t="s">
        <v>562</v>
      </c>
      <c r="C81" s="495" t="s">
        <v>27</v>
      </c>
      <c r="D81" s="530" t="s">
        <v>748</v>
      </c>
      <c r="E81" s="495">
        <v>4.1399999999999997</v>
      </c>
      <c r="F81" s="495">
        <v>3</v>
      </c>
      <c r="G81" s="495">
        <v>3</v>
      </c>
      <c r="H81" s="495"/>
      <c r="I81" s="497" t="s">
        <v>749</v>
      </c>
      <c r="J81" s="497" t="s">
        <v>699</v>
      </c>
      <c r="K81" s="531" t="s">
        <v>945</v>
      </c>
    </row>
    <row r="82" spans="1:11" ht="76.5">
      <c r="A82" s="546">
        <f t="shared" si="2"/>
        <v>76</v>
      </c>
      <c r="B82" s="425" t="s">
        <v>563</v>
      </c>
      <c r="C82" s="495" t="s">
        <v>27</v>
      </c>
      <c r="D82" s="530" t="s">
        <v>748</v>
      </c>
      <c r="E82" s="495">
        <v>7.7</v>
      </c>
      <c r="F82" s="495">
        <v>6</v>
      </c>
      <c r="G82" s="495">
        <v>6</v>
      </c>
      <c r="H82" s="495"/>
      <c r="I82" s="497" t="s">
        <v>749</v>
      </c>
      <c r="J82" s="497" t="s">
        <v>704</v>
      </c>
      <c r="K82" s="531" t="s">
        <v>806</v>
      </c>
    </row>
    <row r="83" spans="1:11" ht="140.25">
      <c r="A83" s="546">
        <f t="shared" si="2"/>
        <v>77</v>
      </c>
      <c r="B83" s="425" t="s">
        <v>564</v>
      </c>
      <c r="C83" s="495" t="s">
        <v>27</v>
      </c>
      <c r="D83" s="530" t="s">
        <v>748</v>
      </c>
      <c r="E83" s="495">
        <v>2.06</v>
      </c>
      <c r="F83" s="495">
        <v>1.9</v>
      </c>
      <c r="G83" s="495">
        <v>1.9</v>
      </c>
      <c r="H83" s="495"/>
      <c r="I83" s="497" t="s">
        <v>749</v>
      </c>
      <c r="J83" s="497" t="s">
        <v>684</v>
      </c>
      <c r="K83" s="531" t="s">
        <v>807</v>
      </c>
    </row>
    <row r="84" spans="1:11" ht="127.5">
      <c r="A84" s="546">
        <f t="shared" si="2"/>
        <v>78</v>
      </c>
      <c r="B84" s="425" t="s">
        <v>565</v>
      </c>
      <c r="C84" s="495" t="s">
        <v>27</v>
      </c>
      <c r="D84" s="530" t="s">
        <v>748</v>
      </c>
      <c r="E84" s="495">
        <v>0.91</v>
      </c>
      <c r="F84" s="495">
        <v>0.91</v>
      </c>
      <c r="G84" s="495">
        <v>0.91</v>
      </c>
      <c r="H84" s="495"/>
      <c r="I84" s="497" t="s">
        <v>749</v>
      </c>
      <c r="J84" s="497" t="s">
        <v>699</v>
      </c>
      <c r="K84" s="531" t="s">
        <v>808</v>
      </c>
    </row>
    <row r="85" spans="1:11" ht="89.25">
      <c r="A85" s="546">
        <f t="shared" si="2"/>
        <v>79</v>
      </c>
      <c r="B85" s="425" t="s">
        <v>566</v>
      </c>
      <c r="C85" s="495" t="s">
        <v>27</v>
      </c>
      <c r="D85" s="530" t="s">
        <v>748</v>
      </c>
      <c r="E85" s="495">
        <v>5.25</v>
      </c>
      <c r="F85" s="495">
        <v>4</v>
      </c>
      <c r="G85" s="495">
        <v>4</v>
      </c>
      <c r="H85" s="495"/>
      <c r="I85" s="497" t="s">
        <v>749</v>
      </c>
      <c r="J85" s="497" t="s">
        <v>705</v>
      </c>
      <c r="K85" s="531" t="s">
        <v>902</v>
      </c>
    </row>
    <row r="86" spans="1:11" ht="127.5">
      <c r="A86" s="546">
        <f t="shared" si="2"/>
        <v>80</v>
      </c>
      <c r="B86" s="425" t="s">
        <v>567</v>
      </c>
      <c r="C86" s="495" t="s">
        <v>27</v>
      </c>
      <c r="D86" s="530" t="s">
        <v>748</v>
      </c>
      <c r="E86" s="495">
        <v>1.35</v>
      </c>
      <c r="F86" s="495">
        <v>1.35</v>
      </c>
      <c r="G86" s="495">
        <v>1.35</v>
      </c>
      <c r="H86" s="495"/>
      <c r="I86" s="497" t="s">
        <v>749</v>
      </c>
      <c r="J86" s="497" t="s">
        <v>682</v>
      </c>
      <c r="K86" s="531" t="s">
        <v>946</v>
      </c>
    </row>
    <row r="87" spans="1:11" ht="125.25" customHeight="1">
      <c r="A87" s="546">
        <f t="shared" si="2"/>
        <v>81</v>
      </c>
      <c r="B87" s="425" t="s">
        <v>568</v>
      </c>
      <c r="C87" s="495" t="s">
        <v>27</v>
      </c>
      <c r="D87" s="530" t="s">
        <v>748</v>
      </c>
      <c r="E87" s="495">
        <v>5.58</v>
      </c>
      <c r="F87" s="495">
        <v>5</v>
      </c>
      <c r="G87" s="495">
        <v>5</v>
      </c>
      <c r="H87" s="495"/>
      <c r="I87" s="497" t="s">
        <v>749</v>
      </c>
      <c r="J87" s="497" t="s">
        <v>687</v>
      </c>
      <c r="K87" s="531" t="s">
        <v>809</v>
      </c>
    </row>
    <row r="88" spans="1:11" ht="127.5">
      <c r="A88" s="546">
        <f t="shared" si="2"/>
        <v>82</v>
      </c>
      <c r="B88" s="425" t="s">
        <v>569</v>
      </c>
      <c r="C88" s="495" t="s">
        <v>27</v>
      </c>
      <c r="D88" s="530" t="s">
        <v>748</v>
      </c>
      <c r="E88" s="495">
        <v>4</v>
      </c>
      <c r="F88" s="495">
        <v>2</v>
      </c>
      <c r="G88" s="495">
        <v>2</v>
      </c>
      <c r="H88" s="495"/>
      <c r="I88" s="497" t="s">
        <v>749</v>
      </c>
      <c r="J88" s="497" t="s">
        <v>706</v>
      </c>
      <c r="K88" s="531" t="s">
        <v>965</v>
      </c>
    </row>
    <row r="89" spans="1:11" ht="106.5" customHeight="1">
      <c r="A89" s="546">
        <f t="shared" si="2"/>
        <v>83</v>
      </c>
      <c r="B89" s="425" t="s">
        <v>570</v>
      </c>
      <c r="C89" s="495" t="s">
        <v>27</v>
      </c>
      <c r="D89" s="530" t="s">
        <v>748</v>
      </c>
      <c r="E89" s="495">
        <v>2.04</v>
      </c>
      <c r="F89" s="495">
        <v>2.04</v>
      </c>
      <c r="G89" s="495"/>
      <c r="H89" s="495"/>
      <c r="I89" s="497" t="s">
        <v>749</v>
      </c>
      <c r="J89" s="497" t="s">
        <v>681</v>
      </c>
      <c r="K89" s="531" t="s">
        <v>810</v>
      </c>
    </row>
    <row r="90" spans="1:11" ht="132" customHeight="1">
      <c r="A90" s="546">
        <f t="shared" si="2"/>
        <v>84</v>
      </c>
      <c r="B90" s="425" t="s">
        <v>571</v>
      </c>
      <c r="C90" s="495" t="s">
        <v>27</v>
      </c>
      <c r="D90" s="530" t="s">
        <v>748</v>
      </c>
      <c r="E90" s="495">
        <v>3.93</v>
      </c>
      <c r="F90" s="495">
        <v>3.93</v>
      </c>
      <c r="G90" s="495">
        <v>3.93</v>
      </c>
      <c r="H90" s="495"/>
      <c r="I90" s="497" t="s">
        <v>749</v>
      </c>
      <c r="J90" s="497" t="s">
        <v>679</v>
      </c>
      <c r="K90" s="531" t="s">
        <v>811</v>
      </c>
    </row>
    <row r="91" spans="1:11" ht="127.5">
      <c r="A91" s="546">
        <f t="shared" si="2"/>
        <v>85</v>
      </c>
      <c r="B91" s="425" t="s">
        <v>573</v>
      </c>
      <c r="C91" s="495" t="s">
        <v>27</v>
      </c>
      <c r="D91" s="530" t="s">
        <v>748</v>
      </c>
      <c r="E91" s="495">
        <v>7.21</v>
      </c>
      <c r="F91" s="495">
        <v>6.81</v>
      </c>
      <c r="G91" s="495">
        <v>6.52</v>
      </c>
      <c r="H91" s="495"/>
      <c r="I91" s="497" t="s">
        <v>749</v>
      </c>
      <c r="J91" s="497" t="s">
        <v>707</v>
      </c>
      <c r="K91" s="531" t="s">
        <v>812</v>
      </c>
    </row>
    <row r="92" spans="1:11" ht="89.25">
      <c r="A92" s="546">
        <f t="shared" si="2"/>
        <v>86</v>
      </c>
      <c r="B92" s="425" t="s">
        <v>574</v>
      </c>
      <c r="C92" s="495" t="s">
        <v>27</v>
      </c>
      <c r="D92" s="530" t="s">
        <v>748</v>
      </c>
      <c r="E92" s="495">
        <v>0.28999999999999998</v>
      </c>
      <c r="F92" s="495">
        <v>0.28999999999999998</v>
      </c>
      <c r="G92" s="495">
        <v>0.28999999999999998</v>
      </c>
      <c r="H92" s="495"/>
      <c r="I92" s="497" t="s">
        <v>749</v>
      </c>
      <c r="J92" s="497" t="s">
        <v>678</v>
      </c>
      <c r="K92" s="531" t="s">
        <v>947</v>
      </c>
    </row>
    <row r="93" spans="1:11" ht="76.5">
      <c r="A93" s="546">
        <f t="shared" si="2"/>
        <v>87</v>
      </c>
      <c r="B93" s="425" t="s">
        <v>575</v>
      </c>
      <c r="C93" s="495" t="s">
        <v>27</v>
      </c>
      <c r="D93" s="530" t="s">
        <v>748</v>
      </c>
      <c r="E93" s="495">
        <v>10.3</v>
      </c>
      <c r="F93" s="495">
        <v>5</v>
      </c>
      <c r="G93" s="495">
        <v>5</v>
      </c>
      <c r="H93" s="495"/>
      <c r="I93" s="497" t="s">
        <v>749</v>
      </c>
      <c r="J93" s="497" t="s">
        <v>708</v>
      </c>
      <c r="K93" s="531" t="s">
        <v>948</v>
      </c>
    </row>
    <row r="94" spans="1:11" ht="51">
      <c r="A94" s="546">
        <f t="shared" si="2"/>
        <v>88</v>
      </c>
      <c r="B94" s="425" t="s">
        <v>576</v>
      </c>
      <c r="C94" s="495" t="s">
        <v>27</v>
      </c>
      <c r="D94" s="530" t="s">
        <v>748</v>
      </c>
      <c r="E94" s="495">
        <v>0.52</v>
      </c>
      <c r="F94" s="495">
        <v>0.52</v>
      </c>
      <c r="G94" s="495">
        <v>0.52</v>
      </c>
      <c r="H94" s="495"/>
      <c r="I94" s="497" t="s">
        <v>749</v>
      </c>
      <c r="J94" s="497" t="s">
        <v>709</v>
      </c>
      <c r="K94" s="531" t="s">
        <v>897</v>
      </c>
    </row>
    <row r="95" spans="1:11" ht="89.25">
      <c r="A95" s="546">
        <f t="shared" si="2"/>
        <v>89</v>
      </c>
      <c r="B95" s="425" t="s">
        <v>577</v>
      </c>
      <c r="C95" s="495" t="s">
        <v>27</v>
      </c>
      <c r="D95" s="530" t="s">
        <v>748</v>
      </c>
      <c r="E95" s="495">
        <v>21.5</v>
      </c>
      <c r="F95" s="495">
        <v>21.5</v>
      </c>
      <c r="G95" s="495">
        <v>1.25</v>
      </c>
      <c r="H95" s="495"/>
      <c r="I95" s="497" t="s">
        <v>749</v>
      </c>
      <c r="J95" s="497" t="s">
        <v>710</v>
      </c>
      <c r="K95" s="531" t="s">
        <v>813</v>
      </c>
    </row>
    <row r="96" spans="1:11" ht="127.5">
      <c r="A96" s="546">
        <f t="shared" si="2"/>
        <v>90</v>
      </c>
      <c r="B96" s="425" t="s">
        <v>578</v>
      </c>
      <c r="C96" s="495" t="s">
        <v>27</v>
      </c>
      <c r="D96" s="530" t="s">
        <v>748</v>
      </c>
      <c r="E96" s="495">
        <v>0.87</v>
      </c>
      <c r="F96" s="495">
        <v>0.87</v>
      </c>
      <c r="G96" s="495">
        <v>0.28000000000000003</v>
      </c>
      <c r="H96" s="495"/>
      <c r="I96" s="497" t="s">
        <v>749</v>
      </c>
      <c r="J96" s="497" t="s">
        <v>685</v>
      </c>
      <c r="K96" s="531" t="s">
        <v>814</v>
      </c>
    </row>
    <row r="97" spans="1:11" ht="51">
      <c r="A97" s="546">
        <f t="shared" si="2"/>
        <v>91</v>
      </c>
      <c r="B97" s="421" t="s">
        <v>521</v>
      </c>
      <c r="C97" s="493" t="s">
        <v>19</v>
      </c>
      <c r="D97" s="494" t="s">
        <v>815</v>
      </c>
      <c r="E97" s="493">
        <v>0.2</v>
      </c>
      <c r="F97" s="493">
        <v>0.2</v>
      </c>
      <c r="G97" s="493">
        <v>0.2</v>
      </c>
      <c r="H97" s="493"/>
      <c r="I97" s="547" t="s">
        <v>749</v>
      </c>
      <c r="J97" s="547" t="s">
        <v>681</v>
      </c>
      <c r="K97" s="529" t="s">
        <v>816</v>
      </c>
    </row>
    <row r="98" spans="1:11" ht="51">
      <c r="A98" s="546">
        <f t="shared" ref="A98:A115" si="3">N(A97)+1</f>
        <v>92</v>
      </c>
      <c r="B98" s="421" t="s">
        <v>522</v>
      </c>
      <c r="C98" s="493" t="s">
        <v>19</v>
      </c>
      <c r="D98" s="494" t="s">
        <v>815</v>
      </c>
      <c r="E98" s="493">
        <v>0.2</v>
      </c>
      <c r="F98" s="493">
        <v>0.2</v>
      </c>
      <c r="G98" s="493">
        <v>0.2</v>
      </c>
      <c r="H98" s="493"/>
      <c r="I98" s="547" t="s">
        <v>749</v>
      </c>
      <c r="J98" s="547" t="s">
        <v>693</v>
      </c>
      <c r="K98" s="529" t="s">
        <v>816</v>
      </c>
    </row>
    <row r="99" spans="1:11" ht="51">
      <c r="A99" s="546">
        <f t="shared" si="3"/>
        <v>93</v>
      </c>
      <c r="B99" s="421" t="s">
        <v>523</v>
      </c>
      <c r="C99" s="493" t="s">
        <v>19</v>
      </c>
      <c r="D99" s="494" t="s">
        <v>815</v>
      </c>
      <c r="E99" s="493">
        <v>0.1</v>
      </c>
      <c r="F99" s="493">
        <v>0.1</v>
      </c>
      <c r="G99" s="493">
        <v>0.1</v>
      </c>
      <c r="H99" s="493"/>
      <c r="I99" s="547" t="s">
        <v>749</v>
      </c>
      <c r="J99" s="547" t="s">
        <v>678</v>
      </c>
      <c r="K99" s="529" t="s">
        <v>816</v>
      </c>
    </row>
    <row r="100" spans="1:11" ht="51">
      <c r="A100" s="546">
        <f t="shared" si="3"/>
        <v>94</v>
      </c>
      <c r="B100" s="421" t="s">
        <v>524</v>
      </c>
      <c r="C100" s="493" t="s">
        <v>19</v>
      </c>
      <c r="D100" s="494" t="s">
        <v>815</v>
      </c>
      <c r="E100" s="493">
        <v>0.16</v>
      </c>
      <c r="F100" s="493">
        <v>0.16</v>
      </c>
      <c r="G100" s="493">
        <v>0.16</v>
      </c>
      <c r="H100" s="493"/>
      <c r="I100" s="547" t="s">
        <v>749</v>
      </c>
      <c r="J100" s="547" t="s">
        <v>680</v>
      </c>
      <c r="K100" s="529" t="s">
        <v>816</v>
      </c>
    </row>
    <row r="101" spans="1:11" ht="51">
      <c r="A101" s="546">
        <f t="shared" si="3"/>
        <v>95</v>
      </c>
      <c r="B101" s="421" t="s">
        <v>525</v>
      </c>
      <c r="C101" s="493" t="s">
        <v>19</v>
      </c>
      <c r="D101" s="494" t="s">
        <v>815</v>
      </c>
      <c r="E101" s="493">
        <v>0.1</v>
      </c>
      <c r="F101" s="493">
        <v>0.1</v>
      </c>
      <c r="G101" s="493">
        <v>0.1</v>
      </c>
      <c r="H101" s="493"/>
      <c r="I101" s="547" t="s">
        <v>749</v>
      </c>
      <c r="J101" s="547" t="s">
        <v>688</v>
      </c>
      <c r="K101" s="529" t="s">
        <v>816</v>
      </c>
    </row>
    <row r="102" spans="1:11" ht="51">
      <c r="A102" s="546">
        <f t="shared" si="3"/>
        <v>96</v>
      </c>
      <c r="B102" s="421" t="s">
        <v>526</v>
      </c>
      <c r="C102" s="493" t="s">
        <v>19</v>
      </c>
      <c r="D102" s="494" t="s">
        <v>815</v>
      </c>
      <c r="E102" s="493">
        <v>0.18</v>
      </c>
      <c r="F102" s="493">
        <v>0.18</v>
      </c>
      <c r="G102" s="493">
        <v>0.18</v>
      </c>
      <c r="H102" s="493"/>
      <c r="I102" s="547" t="s">
        <v>749</v>
      </c>
      <c r="J102" s="547" t="s">
        <v>683</v>
      </c>
      <c r="K102" s="529" t="s">
        <v>816</v>
      </c>
    </row>
    <row r="103" spans="1:11" ht="51">
      <c r="A103" s="546">
        <f t="shared" si="3"/>
        <v>97</v>
      </c>
      <c r="B103" s="421" t="s">
        <v>527</v>
      </c>
      <c r="C103" s="493" t="s">
        <v>19</v>
      </c>
      <c r="D103" s="494" t="s">
        <v>815</v>
      </c>
      <c r="E103" s="493">
        <v>0.19</v>
      </c>
      <c r="F103" s="493">
        <v>0.19</v>
      </c>
      <c r="G103" s="493">
        <v>0.19</v>
      </c>
      <c r="H103" s="493"/>
      <c r="I103" s="547" t="s">
        <v>749</v>
      </c>
      <c r="J103" s="547" t="s">
        <v>682</v>
      </c>
      <c r="K103" s="529" t="s">
        <v>816</v>
      </c>
    </row>
    <row r="104" spans="1:11" ht="127.5">
      <c r="A104" s="573">
        <f t="shared" si="3"/>
        <v>98</v>
      </c>
      <c r="B104" s="427" t="s">
        <v>718</v>
      </c>
      <c r="C104" s="547" t="s">
        <v>55</v>
      </c>
      <c r="D104" s="547" t="s">
        <v>817</v>
      </c>
      <c r="E104" s="494">
        <v>0.6</v>
      </c>
      <c r="F104" s="494">
        <v>0.6</v>
      </c>
      <c r="G104" s="494"/>
      <c r="H104" s="494"/>
      <c r="I104" s="547" t="s">
        <v>749</v>
      </c>
      <c r="J104" s="547" t="s">
        <v>689</v>
      </c>
      <c r="K104" s="427" t="s">
        <v>818</v>
      </c>
    </row>
    <row r="105" spans="1:11" ht="127.5">
      <c r="A105" s="573">
        <f t="shared" si="3"/>
        <v>99</v>
      </c>
      <c r="B105" s="425" t="s">
        <v>589</v>
      </c>
      <c r="C105" s="495" t="s">
        <v>29</v>
      </c>
      <c r="D105" s="530" t="s">
        <v>819</v>
      </c>
      <c r="E105" s="495">
        <v>9.9</v>
      </c>
      <c r="F105" s="495">
        <v>9.9</v>
      </c>
      <c r="G105" s="495">
        <v>9.9</v>
      </c>
      <c r="H105" s="495"/>
      <c r="I105" s="497" t="s">
        <v>749</v>
      </c>
      <c r="J105" s="497" t="s">
        <v>713</v>
      </c>
      <c r="K105" s="531" t="s">
        <v>949</v>
      </c>
    </row>
    <row r="106" spans="1:11" ht="102">
      <c r="A106" s="573">
        <f t="shared" si="3"/>
        <v>100</v>
      </c>
      <c r="B106" s="425" t="s">
        <v>590</v>
      </c>
      <c r="C106" s="495" t="s">
        <v>29</v>
      </c>
      <c r="D106" s="530" t="s">
        <v>820</v>
      </c>
      <c r="E106" s="495">
        <v>0.46</v>
      </c>
      <c r="F106" s="495">
        <v>0.46</v>
      </c>
      <c r="G106" s="495">
        <v>0.46</v>
      </c>
      <c r="H106" s="495"/>
      <c r="I106" s="497" t="s">
        <v>749</v>
      </c>
      <c r="J106" s="497" t="s">
        <v>714</v>
      </c>
      <c r="K106" s="531" t="s">
        <v>950</v>
      </c>
    </row>
    <row r="107" spans="1:11" ht="105" customHeight="1">
      <c r="A107" s="573">
        <f t="shared" si="3"/>
        <v>101</v>
      </c>
      <c r="B107" s="427" t="s">
        <v>821</v>
      </c>
      <c r="C107" s="547" t="s">
        <v>822</v>
      </c>
      <c r="D107" s="547" t="s">
        <v>748</v>
      </c>
      <c r="E107" s="494">
        <v>2.84</v>
      </c>
      <c r="F107" s="494">
        <v>2.84</v>
      </c>
      <c r="G107" s="494"/>
      <c r="H107" s="494"/>
      <c r="I107" s="547" t="s">
        <v>823</v>
      </c>
      <c r="J107" s="547" t="s">
        <v>687</v>
      </c>
      <c r="K107" s="529" t="s">
        <v>824</v>
      </c>
    </row>
    <row r="108" spans="1:11" ht="89.25">
      <c r="A108" s="573">
        <f t="shared" si="3"/>
        <v>102</v>
      </c>
      <c r="B108" s="425" t="s">
        <v>529</v>
      </c>
      <c r="C108" s="495" t="s">
        <v>18</v>
      </c>
      <c r="D108" s="530" t="s">
        <v>825</v>
      </c>
      <c r="E108" s="495">
        <v>1.5</v>
      </c>
      <c r="F108" s="495">
        <v>1.5</v>
      </c>
      <c r="G108" s="495">
        <v>1.5</v>
      </c>
      <c r="H108" s="495"/>
      <c r="I108" s="497" t="s">
        <v>749</v>
      </c>
      <c r="J108" s="497" t="s">
        <v>696</v>
      </c>
      <c r="K108" s="531" t="s">
        <v>826</v>
      </c>
    </row>
    <row r="109" spans="1:11" ht="165.75">
      <c r="A109" s="573">
        <f t="shared" si="3"/>
        <v>103</v>
      </c>
      <c r="B109" s="425" t="s">
        <v>550</v>
      </c>
      <c r="C109" s="495" t="s">
        <v>27</v>
      </c>
      <c r="D109" s="530" t="s">
        <v>827</v>
      </c>
      <c r="E109" s="530">
        <v>5.7</v>
      </c>
      <c r="F109" s="530">
        <v>5.7</v>
      </c>
      <c r="G109" s="530">
        <v>5.7</v>
      </c>
      <c r="H109" s="495"/>
      <c r="I109" s="497" t="s">
        <v>749</v>
      </c>
      <c r="J109" s="497" t="s">
        <v>678</v>
      </c>
      <c r="K109" s="531" t="s">
        <v>828</v>
      </c>
    </row>
    <row r="110" spans="1:11" ht="89.25">
      <c r="A110" s="573">
        <f t="shared" si="3"/>
        <v>104</v>
      </c>
      <c r="B110" s="425" t="s">
        <v>593</v>
      </c>
      <c r="C110" s="495" t="s">
        <v>29</v>
      </c>
      <c r="D110" s="530" t="s">
        <v>829</v>
      </c>
      <c r="E110" s="495">
        <v>7.0000000000000007E-2</v>
      </c>
      <c r="F110" s="495">
        <v>7.0000000000000007E-2</v>
      </c>
      <c r="G110" s="495"/>
      <c r="H110" s="495"/>
      <c r="I110" s="497" t="s">
        <v>749</v>
      </c>
      <c r="J110" s="497" t="s">
        <v>689</v>
      </c>
      <c r="K110" s="531" t="s">
        <v>830</v>
      </c>
    </row>
    <row r="111" spans="1:11" ht="102">
      <c r="A111" s="573">
        <f t="shared" si="3"/>
        <v>105</v>
      </c>
      <c r="B111" s="425" t="s">
        <v>591</v>
      </c>
      <c r="C111" s="495" t="s">
        <v>29</v>
      </c>
      <c r="D111" s="530" t="s">
        <v>831</v>
      </c>
      <c r="E111" s="495">
        <v>0.15</v>
      </c>
      <c r="F111" s="495">
        <v>0.15</v>
      </c>
      <c r="G111" s="495">
        <v>0.15</v>
      </c>
      <c r="H111" s="495"/>
      <c r="I111" s="497" t="s">
        <v>749</v>
      </c>
      <c r="J111" s="497" t="s">
        <v>680</v>
      </c>
      <c r="K111" s="531" t="s">
        <v>951</v>
      </c>
    </row>
    <row r="112" spans="1:11" ht="89.25">
      <c r="A112" s="573">
        <f t="shared" si="3"/>
        <v>106</v>
      </c>
      <c r="B112" s="425" t="s">
        <v>592</v>
      </c>
      <c r="C112" s="495" t="s">
        <v>29</v>
      </c>
      <c r="D112" s="530" t="s">
        <v>820</v>
      </c>
      <c r="E112" s="495">
        <v>0.4</v>
      </c>
      <c r="F112" s="495">
        <v>0.4</v>
      </c>
      <c r="G112" s="495">
        <v>0.4</v>
      </c>
      <c r="H112" s="495"/>
      <c r="I112" s="497" t="s">
        <v>749</v>
      </c>
      <c r="J112" s="497" t="s">
        <v>683</v>
      </c>
      <c r="K112" s="531" t="s">
        <v>832</v>
      </c>
    </row>
    <row r="113" spans="1:11" ht="51">
      <c r="A113" s="573">
        <f t="shared" si="3"/>
        <v>107</v>
      </c>
      <c r="B113" s="425" t="s">
        <v>583</v>
      </c>
      <c r="C113" s="495" t="s">
        <v>27</v>
      </c>
      <c r="D113" s="530" t="s">
        <v>748</v>
      </c>
      <c r="E113" s="495">
        <v>4.5999999999999996</v>
      </c>
      <c r="F113" s="495">
        <v>4.5999999999999996</v>
      </c>
      <c r="G113" s="495"/>
      <c r="H113" s="495"/>
      <c r="I113" s="497" t="s">
        <v>749</v>
      </c>
      <c r="J113" s="497" t="s">
        <v>682</v>
      </c>
      <c r="K113" s="531" t="s">
        <v>833</v>
      </c>
    </row>
    <row r="114" spans="1:11" ht="153">
      <c r="A114" s="573">
        <f t="shared" si="3"/>
        <v>108</v>
      </c>
      <c r="B114" s="425" t="s">
        <v>895</v>
      </c>
      <c r="C114" s="495" t="s">
        <v>54</v>
      </c>
      <c r="D114" s="530" t="s">
        <v>834</v>
      </c>
      <c r="E114" s="495">
        <v>1</v>
      </c>
      <c r="F114" s="495">
        <v>1</v>
      </c>
      <c r="G114" s="495"/>
      <c r="H114" s="495"/>
      <c r="I114" s="497" t="s">
        <v>749</v>
      </c>
      <c r="J114" s="497" t="s">
        <v>700</v>
      </c>
      <c r="K114" s="531" t="s">
        <v>966</v>
      </c>
    </row>
    <row r="115" spans="1:11" ht="76.5">
      <c r="A115" s="546">
        <f t="shared" si="3"/>
        <v>109</v>
      </c>
      <c r="B115" s="425" t="s">
        <v>630</v>
      </c>
      <c r="C115" s="495" t="s">
        <v>54</v>
      </c>
      <c r="D115" s="530" t="s">
        <v>835</v>
      </c>
      <c r="E115" s="495">
        <v>0.47</v>
      </c>
      <c r="F115" s="495">
        <v>0.47</v>
      </c>
      <c r="G115" s="495"/>
      <c r="H115" s="495"/>
      <c r="I115" s="497" t="s">
        <v>749</v>
      </c>
      <c r="J115" s="497" t="s">
        <v>700</v>
      </c>
      <c r="K115" s="531" t="s">
        <v>836</v>
      </c>
    </row>
    <row r="116" spans="1:11" ht="76.5">
      <c r="A116" s="553" t="s">
        <v>491</v>
      </c>
      <c r="B116" s="554" t="s">
        <v>848</v>
      </c>
      <c r="C116" s="551">
        <f>COUNTA(C117:C208)</f>
        <v>92</v>
      </c>
      <c r="D116" s="551"/>
      <c r="E116" s="552">
        <f>SUM(E117:E208)</f>
        <v>398.07359999999994</v>
      </c>
      <c r="F116" s="552">
        <f>SUM(F117:F208)</f>
        <v>329.62359999999995</v>
      </c>
      <c r="G116" s="632">
        <f>SUM(G117:G208)</f>
        <v>272.60419999999988</v>
      </c>
      <c r="H116" s="552">
        <f>SUM(H117:H208)</f>
        <v>0</v>
      </c>
      <c r="I116" s="200"/>
      <c r="J116" s="200"/>
      <c r="K116" s="200"/>
    </row>
    <row r="117" spans="1:11" ht="191.25">
      <c r="A117" s="546">
        <f t="shared" ref="A117:A180" si="4">N(A116)+1</f>
        <v>1</v>
      </c>
      <c r="B117" s="421" t="s">
        <v>642</v>
      </c>
      <c r="C117" s="493" t="s">
        <v>16</v>
      </c>
      <c r="D117" s="494" t="s">
        <v>748</v>
      </c>
      <c r="E117" s="493">
        <v>1.1299999999999999</v>
      </c>
      <c r="F117" s="493">
        <v>1.1299999999999999</v>
      </c>
      <c r="G117" s="493">
        <v>1.1299999999999999</v>
      </c>
      <c r="H117" s="493"/>
      <c r="I117" s="547" t="s">
        <v>749</v>
      </c>
      <c r="J117" s="547" t="s">
        <v>678</v>
      </c>
      <c r="K117" s="529" t="s">
        <v>750</v>
      </c>
    </row>
    <row r="118" spans="1:11" ht="114.75">
      <c r="A118" s="573">
        <f t="shared" si="4"/>
        <v>2</v>
      </c>
      <c r="B118" s="421" t="s">
        <v>643</v>
      </c>
      <c r="C118" s="493" t="s">
        <v>16</v>
      </c>
      <c r="D118" s="494" t="s">
        <v>748</v>
      </c>
      <c r="E118" s="493">
        <v>2.7</v>
      </c>
      <c r="F118" s="493">
        <v>2.7</v>
      </c>
      <c r="G118" s="493">
        <v>2.7</v>
      </c>
      <c r="H118" s="493"/>
      <c r="I118" s="547" t="s">
        <v>749</v>
      </c>
      <c r="J118" s="547" t="s">
        <v>679</v>
      </c>
      <c r="K118" s="529" t="s">
        <v>751</v>
      </c>
    </row>
    <row r="119" spans="1:11" ht="89.25">
      <c r="A119" s="573">
        <f t="shared" si="4"/>
        <v>3</v>
      </c>
      <c r="B119" s="421" t="s">
        <v>644</v>
      </c>
      <c r="C119" s="493" t="s">
        <v>16</v>
      </c>
      <c r="D119" s="494" t="s">
        <v>748</v>
      </c>
      <c r="E119" s="493">
        <v>0.34</v>
      </c>
      <c r="F119" s="493">
        <v>0.34</v>
      </c>
      <c r="G119" s="493">
        <v>0.34</v>
      </c>
      <c r="H119" s="493"/>
      <c r="I119" s="547" t="s">
        <v>749</v>
      </c>
      <c r="J119" s="547" t="s">
        <v>680</v>
      </c>
      <c r="K119" s="529" t="s">
        <v>752</v>
      </c>
    </row>
    <row r="120" spans="1:11" ht="63.75">
      <c r="A120" s="573">
        <f t="shared" si="4"/>
        <v>4</v>
      </c>
      <c r="B120" s="425" t="s">
        <v>545</v>
      </c>
      <c r="C120" s="495" t="s">
        <v>27</v>
      </c>
      <c r="D120" s="530" t="s">
        <v>748</v>
      </c>
      <c r="E120" s="495">
        <v>2.25</v>
      </c>
      <c r="F120" s="495">
        <v>1</v>
      </c>
      <c r="G120" s="495">
        <v>1</v>
      </c>
      <c r="H120" s="495"/>
      <c r="I120" s="497" t="s">
        <v>749</v>
      </c>
      <c r="J120" s="497" t="s">
        <v>699</v>
      </c>
      <c r="K120" s="531" t="s">
        <v>753</v>
      </c>
    </row>
    <row r="121" spans="1:11" ht="63.75">
      <c r="A121" s="573">
        <f t="shared" si="4"/>
        <v>5</v>
      </c>
      <c r="B121" s="425" t="s">
        <v>546</v>
      </c>
      <c r="C121" s="495" t="s">
        <v>27</v>
      </c>
      <c r="D121" s="530" t="s">
        <v>748</v>
      </c>
      <c r="E121" s="495">
        <v>1.05</v>
      </c>
      <c r="F121" s="495">
        <v>0.8</v>
      </c>
      <c r="G121" s="495">
        <v>0.8</v>
      </c>
      <c r="H121" s="495"/>
      <c r="I121" s="497" t="s">
        <v>749</v>
      </c>
      <c r="J121" s="497" t="s">
        <v>680</v>
      </c>
      <c r="K121" s="531" t="s">
        <v>753</v>
      </c>
    </row>
    <row r="122" spans="1:11" ht="63.75">
      <c r="A122" s="573">
        <f t="shared" si="4"/>
        <v>6</v>
      </c>
      <c r="B122" s="425" t="s">
        <v>547</v>
      </c>
      <c r="C122" s="495" t="s">
        <v>27</v>
      </c>
      <c r="D122" s="530" t="s">
        <v>748</v>
      </c>
      <c r="E122" s="495">
        <v>6.75</v>
      </c>
      <c r="F122" s="495">
        <v>5</v>
      </c>
      <c r="G122" s="495">
        <v>5</v>
      </c>
      <c r="H122" s="495"/>
      <c r="I122" s="497" t="s">
        <v>749</v>
      </c>
      <c r="J122" s="497" t="s">
        <v>684</v>
      </c>
      <c r="K122" s="531" t="s">
        <v>753</v>
      </c>
    </row>
    <row r="123" spans="1:11" ht="53.25" customHeight="1">
      <c r="A123" s="573">
        <f t="shared" si="4"/>
        <v>7</v>
      </c>
      <c r="B123" s="425" t="s">
        <v>594</v>
      </c>
      <c r="C123" s="495" t="s">
        <v>34</v>
      </c>
      <c r="D123" s="530" t="s">
        <v>748</v>
      </c>
      <c r="E123" s="495">
        <v>0.44</v>
      </c>
      <c r="F123" s="495">
        <v>0.44</v>
      </c>
      <c r="G123" s="495">
        <v>0.44</v>
      </c>
      <c r="H123" s="495"/>
      <c r="I123" s="497" t="s">
        <v>749</v>
      </c>
      <c r="J123" s="497" t="s">
        <v>680</v>
      </c>
      <c r="K123" s="531" t="s">
        <v>754</v>
      </c>
    </row>
    <row r="124" spans="1:11" ht="109.5" customHeight="1">
      <c r="A124" s="573">
        <f t="shared" si="4"/>
        <v>8</v>
      </c>
      <c r="B124" s="425" t="s">
        <v>595</v>
      </c>
      <c r="C124" s="495" t="s">
        <v>31</v>
      </c>
      <c r="D124" s="530" t="s">
        <v>748</v>
      </c>
      <c r="E124" s="495">
        <v>0.08</v>
      </c>
      <c r="F124" s="495">
        <v>0.08</v>
      </c>
      <c r="G124" s="495">
        <v>0.08</v>
      </c>
      <c r="H124" s="495"/>
      <c r="I124" s="497" t="s">
        <v>749</v>
      </c>
      <c r="J124" s="497" t="s">
        <v>679</v>
      </c>
      <c r="K124" s="531" t="s">
        <v>755</v>
      </c>
    </row>
    <row r="125" spans="1:11" ht="97.5" customHeight="1">
      <c r="A125" s="573">
        <f t="shared" si="4"/>
        <v>9</v>
      </c>
      <c r="B125" s="425" t="s">
        <v>596</v>
      </c>
      <c r="C125" s="495" t="s">
        <v>31</v>
      </c>
      <c r="D125" s="530" t="s">
        <v>748</v>
      </c>
      <c r="E125" s="495">
        <v>0.20100000000000001</v>
      </c>
      <c r="F125" s="495">
        <v>0.20100000000000001</v>
      </c>
      <c r="G125" s="495">
        <v>0.20100000000000001</v>
      </c>
      <c r="H125" s="495"/>
      <c r="I125" s="497" t="s">
        <v>749</v>
      </c>
      <c r="J125" s="497" t="s">
        <v>679</v>
      </c>
      <c r="K125" s="531" t="s">
        <v>756</v>
      </c>
    </row>
    <row r="126" spans="1:11" ht="38.25">
      <c r="A126" s="573">
        <f t="shared" si="4"/>
        <v>10</v>
      </c>
      <c r="B126" s="426" t="s">
        <v>597</v>
      </c>
      <c r="C126" s="497" t="s">
        <v>31</v>
      </c>
      <c r="D126" s="497" t="s">
        <v>748</v>
      </c>
      <c r="E126" s="530">
        <v>0.23</v>
      </c>
      <c r="F126" s="530">
        <v>0.23</v>
      </c>
      <c r="G126" s="530">
        <v>0.23</v>
      </c>
      <c r="H126" s="530"/>
      <c r="I126" s="497" t="s">
        <v>749</v>
      </c>
      <c r="J126" s="497" t="s">
        <v>697</v>
      </c>
      <c r="K126" s="531" t="s">
        <v>757</v>
      </c>
    </row>
    <row r="127" spans="1:11" ht="51">
      <c r="A127" s="573">
        <f t="shared" si="4"/>
        <v>11</v>
      </c>
      <c r="B127" s="426" t="s">
        <v>598</v>
      </c>
      <c r="C127" s="497" t="s">
        <v>31</v>
      </c>
      <c r="D127" s="497" t="s">
        <v>748</v>
      </c>
      <c r="E127" s="530">
        <v>0.3</v>
      </c>
      <c r="F127" s="530">
        <v>0.3</v>
      </c>
      <c r="G127" s="530">
        <v>0.3</v>
      </c>
      <c r="H127" s="530"/>
      <c r="I127" s="497" t="s">
        <v>749</v>
      </c>
      <c r="J127" s="497" t="s">
        <v>687</v>
      </c>
      <c r="K127" s="531" t="s">
        <v>758</v>
      </c>
    </row>
    <row r="128" spans="1:11" ht="38.25">
      <c r="A128" s="573">
        <f t="shared" si="4"/>
        <v>12</v>
      </c>
      <c r="B128" s="426" t="s">
        <v>532</v>
      </c>
      <c r="C128" s="497" t="s">
        <v>33</v>
      </c>
      <c r="D128" s="497" t="s">
        <v>748</v>
      </c>
      <c r="E128" s="530">
        <v>0.9</v>
      </c>
      <c r="F128" s="530">
        <v>0.9</v>
      </c>
      <c r="G128" s="530">
        <v>0.9</v>
      </c>
      <c r="H128" s="530"/>
      <c r="I128" s="497" t="s">
        <v>749</v>
      </c>
      <c r="J128" s="497" t="s">
        <v>693</v>
      </c>
      <c r="K128" s="531" t="s">
        <v>759</v>
      </c>
    </row>
    <row r="129" spans="1:11" ht="51">
      <c r="A129" s="573">
        <f t="shared" si="4"/>
        <v>13</v>
      </c>
      <c r="B129" s="426" t="s">
        <v>612</v>
      </c>
      <c r="C129" s="497" t="s">
        <v>32</v>
      </c>
      <c r="D129" s="497" t="s">
        <v>748</v>
      </c>
      <c r="E129" s="530">
        <v>0.13</v>
      </c>
      <c r="F129" s="530">
        <v>0.13</v>
      </c>
      <c r="G129" s="530">
        <v>0.08</v>
      </c>
      <c r="H129" s="530"/>
      <c r="I129" s="497" t="s">
        <v>749</v>
      </c>
      <c r="J129" s="497" t="s">
        <v>684</v>
      </c>
      <c r="K129" s="531" t="s">
        <v>758</v>
      </c>
    </row>
    <row r="130" spans="1:11" ht="216.75">
      <c r="A130" s="573">
        <f t="shared" si="4"/>
        <v>14</v>
      </c>
      <c r="B130" s="421" t="s">
        <v>645</v>
      </c>
      <c r="C130" s="493" t="s">
        <v>16</v>
      </c>
      <c r="D130" s="494" t="s">
        <v>748</v>
      </c>
      <c r="E130" s="493">
        <v>0.8</v>
      </c>
      <c r="F130" s="493">
        <v>0.8</v>
      </c>
      <c r="G130" s="493">
        <v>0.8</v>
      </c>
      <c r="H130" s="493"/>
      <c r="I130" s="547" t="s">
        <v>749</v>
      </c>
      <c r="J130" s="547" t="s">
        <v>681</v>
      </c>
      <c r="K130" s="529" t="s">
        <v>761</v>
      </c>
    </row>
    <row r="131" spans="1:11" ht="102">
      <c r="A131" s="573">
        <f t="shared" si="4"/>
        <v>15</v>
      </c>
      <c r="B131" s="421" t="s">
        <v>647</v>
      </c>
      <c r="C131" s="493" t="s">
        <v>16</v>
      </c>
      <c r="D131" s="494" t="s">
        <v>748</v>
      </c>
      <c r="E131" s="493">
        <v>1.41</v>
      </c>
      <c r="F131" s="493">
        <v>1.49</v>
      </c>
      <c r="G131" s="493">
        <v>0.08</v>
      </c>
      <c r="H131" s="493"/>
      <c r="I131" s="547" t="s">
        <v>749</v>
      </c>
      <c r="J131" s="547" t="s">
        <v>679</v>
      </c>
      <c r="K131" s="529" t="s">
        <v>762</v>
      </c>
    </row>
    <row r="132" spans="1:11" ht="242.25">
      <c r="A132" s="573">
        <f t="shared" si="4"/>
        <v>16</v>
      </c>
      <c r="B132" s="421" t="s">
        <v>652</v>
      </c>
      <c r="C132" s="493" t="s">
        <v>16</v>
      </c>
      <c r="D132" s="494" t="s">
        <v>748</v>
      </c>
      <c r="E132" s="493">
        <v>3.97</v>
      </c>
      <c r="F132" s="493">
        <v>1.6</v>
      </c>
      <c r="G132" s="493">
        <v>1.6</v>
      </c>
      <c r="H132" s="493"/>
      <c r="I132" s="547" t="s">
        <v>749</v>
      </c>
      <c r="J132" s="547" t="s">
        <v>681</v>
      </c>
      <c r="K132" s="529" t="s">
        <v>765</v>
      </c>
    </row>
    <row r="133" spans="1:11" ht="107.25" customHeight="1">
      <c r="A133" s="573">
        <f t="shared" si="4"/>
        <v>17</v>
      </c>
      <c r="B133" s="425" t="s">
        <v>654</v>
      </c>
      <c r="C133" s="495" t="s">
        <v>16</v>
      </c>
      <c r="D133" s="530" t="s">
        <v>748</v>
      </c>
      <c r="E133" s="495">
        <v>0.84</v>
      </c>
      <c r="F133" s="495">
        <v>0.84</v>
      </c>
      <c r="G133" s="495">
        <v>0.84</v>
      </c>
      <c r="H133" s="495"/>
      <c r="I133" s="497" t="s">
        <v>749</v>
      </c>
      <c r="J133" s="497" t="s">
        <v>680</v>
      </c>
      <c r="K133" s="531" t="s">
        <v>766</v>
      </c>
    </row>
    <row r="134" spans="1:11" ht="63.75">
      <c r="A134" s="573">
        <f t="shared" si="4"/>
        <v>18</v>
      </c>
      <c r="B134" s="421" t="s">
        <v>655</v>
      </c>
      <c r="C134" s="493" t="s">
        <v>16</v>
      </c>
      <c r="D134" s="494" t="s">
        <v>748</v>
      </c>
      <c r="E134" s="493">
        <v>4</v>
      </c>
      <c r="F134" s="493">
        <v>2</v>
      </c>
      <c r="G134" s="493">
        <v>2</v>
      </c>
      <c r="H134" s="493"/>
      <c r="I134" s="547" t="s">
        <v>749</v>
      </c>
      <c r="J134" s="547" t="s">
        <v>680</v>
      </c>
      <c r="K134" s="529" t="s">
        <v>767</v>
      </c>
    </row>
    <row r="135" spans="1:11" ht="63.75">
      <c r="A135" s="573">
        <f t="shared" si="4"/>
        <v>19</v>
      </c>
      <c r="B135" s="421" t="s">
        <v>656</v>
      </c>
      <c r="C135" s="493" t="s">
        <v>16</v>
      </c>
      <c r="D135" s="494" t="s">
        <v>748</v>
      </c>
      <c r="E135" s="493">
        <v>1.34</v>
      </c>
      <c r="F135" s="493">
        <v>0.5</v>
      </c>
      <c r="G135" s="493">
        <v>0.5</v>
      </c>
      <c r="H135" s="493"/>
      <c r="I135" s="547" t="s">
        <v>749</v>
      </c>
      <c r="J135" s="547" t="s">
        <v>685</v>
      </c>
      <c r="K135" s="529" t="s">
        <v>768</v>
      </c>
    </row>
    <row r="136" spans="1:11" ht="51">
      <c r="A136" s="573">
        <f t="shared" si="4"/>
        <v>20</v>
      </c>
      <c r="B136" s="421" t="s">
        <v>657</v>
      </c>
      <c r="C136" s="493" t="s">
        <v>16</v>
      </c>
      <c r="D136" s="494" t="s">
        <v>748</v>
      </c>
      <c r="E136" s="493">
        <v>4.7</v>
      </c>
      <c r="F136" s="493">
        <v>0.5</v>
      </c>
      <c r="G136" s="493">
        <v>0.5</v>
      </c>
      <c r="H136" s="493"/>
      <c r="I136" s="547" t="s">
        <v>749</v>
      </c>
      <c r="J136" s="547" t="s">
        <v>686</v>
      </c>
      <c r="K136" s="529" t="s">
        <v>769</v>
      </c>
    </row>
    <row r="137" spans="1:11" ht="153">
      <c r="A137" s="573">
        <f t="shared" si="4"/>
        <v>21</v>
      </c>
      <c r="B137" s="421" t="s">
        <v>658</v>
      </c>
      <c r="C137" s="493" t="s">
        <v>16</v>
      </c>
      <c r="D137" s="494" t="s">
        <v>748</v>
      </c>
      <c r="E137" s="493">
        <v>5</v>
      </c>
      <c r="F137" s="493">
        <v>3</v>
      </c>
      <c r="G137" s="493">
        <v>3</v>
      </c>
      <c r="H137" s="493"/>
      <c r="I137" s="547" t="s">
        <v>749</v>
      </c>
      <c r="J137" s="547" t="s">
        <v>687</v>
      </c>
      <c r="K137" s="529" t="s">
        <v>770</v>
      </c>
    </row>
    <row r="138" spans="1:11" ht="51">
      <c r="A138" s="573">
        <f t="shared" si="4"/>
        <v>22</v>
      </c>
      <c r="B138" s="421" t="s">
        <v>659</v>
      </c>
      <c r="C138" s="493" t="s">
        <v>16</v>
      </c>
      <c r="D138" s="494" t="s">
        <v>748</v>
      </c>
      <c r="E138" s="493">
        <v>1.3</v>
      </c>
      <c r="F138" s="493">
        <v>1</v>
      </c>
      <c r="G138" s="493">
        <v>1</v>
      </c>
      <c r="H138" s="493"/>
      <c r="I138" s="547" t="s">
        <v>749</v>
      </c>
      <c r="J138" s="547" t="s">
        <v>683</v>
      </c>
      <c r="K138" s="529" t="s">
        <v>771</v>
      </c>
    </row>
    <row r="139" spans="1:11" ht="127.5">
      <c r="A139" s="573">
        <f t="shared" si="4"/>
        <v>23</v>
      </c>
      <c r="B139" s="421" t="s">
        <v>661</v>
      </c>
      <c r="C139" s="493" t="s">
        <v>16</v>
      </c>
      <c r="D139" s="494" t="s">
        <v>748</v>
      </c>
      <c r="E139" s="493">
        <v>0.14000000000000001</v>
      </c>
      <c r="F139" s="493">
        <v>0.14000000000000001</v>
      </c>
      <c r="G139" s="493">
        <v>0.14000000000000001</v>
      </c>
      <c r="H139" s="493"/>
      <c r="I139" s="547" t="s">
        <v>749</v>
      </c>
      <c r="J139" s="547" t="s">
        <v>689</v>
      </c>
      <c r="K139" s="529" t="s">
        <v>772</v>
      </c>
    </row>
    <row r="140" spans="1:11" ht="159.75" customHeight="1">
      <c r="A140" s="573">
        <f t="shared" si="4"/>
        <v>24</v>
      </c>
      <c r="B140" s="421" t="s">
        <v>663</v>
      </c>
      <c r="C140" s="493" t="s">
        <v>16</v>
      </c>
      <c r="D140" s="494" t="s">
        <v>748</v>
      </c>
      <c r="E140" s="493">
        <v>4.5</v>
      </c>
      <c r="F140" s="493">
        <v>4.5</v>
      </c>
      <c r="G140" s="493">
        <v>4.5</v>
      </c>
      <c r="H140" s="493"/>
      <c r="I140" s="547" t="s">
        <v>749</v>
      </c>
      <c r="J140" s="547" t="s">
        <v>684</v>
      </c>
      <c r="K140" s="529" t="s">
        <v>774</v>
      </c>
    </row>
    <row r="141" spans="1:11" ht="153">
      <c r="A141" s="573">
        <f t="shared" si="4"/>
        <v>25</v>
      </c>
      <c r="B141" s="425" t="s">
        <v>665</v>
      </c>
      <c r="C141" s="495" t="s">
        <v>16</v>
      </c>
      <c r="D141" s="530" t="s">
        <v>775</v>
      </c>
      <c r="E141" s="495">
        <v>0.2</v>
      </c>
      <c r="F141" s="495">
        <v>0.2</v>
      </c>
      <c r="G141" s="495">
        <v>0.2</v>
      </c>
      <c r="H141" s="495"/>
      <c r="I141" s="497" t="s">
        <v>749</v>
      </c>
      <c r="J141" s="497" t="s">
        <v>678</v>
      </c>
      <c r="K141" s="531" t="s">
        <v>776</v>
      </c>
    </row>
    <row r="142" spans="1:11" ht="127.5">
      <c r="A142" s="573">
        <f t="shared" si="4"/>
        <v>26</v>
      </c>
      <c r="B142" s="425" t="s">
        <v>666</v>
      </c>
      <c r="C142" s="495" t="s">
        <v>16</v>
      </c>
      <c r="D142" s="530" t="s">
        <v>748</v>
      </c>
      <c r="E142" s="530">
        <v>24.2</v>
      </c>
      <c r="F142" s="530">
        <v>1.2</v>
      </c>
      <c r="G142" s="530">
        <v>1.2</v>
      </c>
      <c r="H142" s="533"/>
      <c r="I142" s="497" t="s">
        <v>749</v>
      </c>
      <c r="J142" s="497" t="s">
        <v>692</v>
      </c>
      <c r="K142" s="531" t="s">
        <v>777</v>
      </c>
    </row>
    <row r="143" spans="1:11" ht="51">
      <c r="A143" s="573">
        <f t="shared" si="4"/>
        <v>27</v>
      </c>
      <c r="B143" s="425" t="s">
        <v>620</v>
      </c>
      <c r="C143" s="495" t="s">
        <v>50</v>
      </c>
      <c r="D143" s="534" t="s">
        <v>778</v>
      </c>
      <c r="E143" s="495">
        <v>0.3</v>
      </c>
      <c r="F143" s="495">
        <v>0.3</v>
      </c>
      <c r="G143" s="495">
        <v>0.3</v>
      </c>
      <c r="H143" s="495"/>
      <c r="I143" s="497" t="s">
        <v>749</v>
      </c>
      <c r="J143" s="497" t="s">
        <v>688</v>
      </c>
      <c r="K143" s="531" t="s">
        <v>779</v>
      </c>
    </row>
    <row r="144" spans="1:11" ht="51">
      <c r="A144" s="573">
        <f t="shared" si="4"/>
        <v>28</v>
      </c>
      <c r="B144" s="425" t="s">
        <v>621</v>
      </c>
      <c r="C144" s="495" t="s">
        <v>50</v>
      </c>
      <c r="D144" s="530" t="s">
        <v>748</v>
      </c>
      <c r="E144" s="495">
        <v>0.16</v>
      </c>
      <c r="F144" s="495">
        <v>0.16</v>
      </c>
      <c r="G144" s="495">
        <v>0.16</v>
      </c>
      <c r="H144" s="495"/>
      <c r="I144" s="497" t="s">
        <v>749</v>
      </c>
      <c r="J144" s="497" t="s">
        <v>679</v>
      </c>
      <c r="K144" s="531" t="s">
        <v>954</v>
      </c>
    </row>
    <row r="145" spans="1:11" ht="76.5">
      <c r="A145" s="573">
        <f t="shared" si="4"/>
        <v>29</v>
      </c>
      <c r="B145" s="425" t="s">
        <v>622</v>
      </c>
      <c r="C145" s="495" t="s">
        <v>50</v>
      </c>
      <c r="D145" s="530" t="s">
        <v>748</v>
      </c>
      <c r="E145" s="495">
        <v>0.12</v>
      </c>
      <c r="F145" s="495">
        <v>0.12</v>
      </c>
      <c r="G145" s="495">
        <v>0.12</v>
      </c>
      <c r="H145" s="495"/>
      <c r="I145" s="497" t="s">
        <v>749</v>
      </c>
      <c r="J145" s="497" t="s">
        <v>678</v>
      </c>
      <c r="K145" s="531" t="s">
        <v>968</v>
      </c>
    </row>
    <row r="146" spans="1:11" ht="51">
      <c r="A146" s="573">
        <f t="shared" si="4"/>
        <v>30</v>
      </c>
      <c r="B146" s="425" t="s">
        <v>623</v>
      </c>
      <c r="C146" s="495" t="s">
        <v>50</v>
      </c>
      <c r="D146" s="530" t="s">
        <v>748</v>
      </c>
      <c r="E146" s="495">
        <v>0.15</v>
      </c>
      <c r="F146" s="495">
        <v>0.15</v>
      </c>
      <c r="G146" s="495">
        <v>0.15</v>
      </c>
      <c r="H146" s="495"/>
      <c r="I146" s="497" t="s">
        <v>749</v>
      </c>
      <c r="J146" s="497" t="s">
        <v>680</v>
      </c>
      <c r="K146" s="531" t="s">
        <v>955</v>
      </c>
    </row>
    <row r="147" spans="1:11" ht="51">
      <c r="A147" s="573">
        <f t="shared" si="4"/>
        <v>31</v>
      </c>
      <c r="B147" s="425" t="s">
        <v>624</v>
      </c>
      <c r="C147" s="495" t="s">
        <v>50</v>
      </c>
      <c r="D147" s="530" t="s">
        <v>748</v>
      </c>
      <c r="E147" s="495">
        <v>0.14000000000000001</v>
      </c>
      <c r="F147" s="495">
        <v>0.14000000000000001</v>
      </c>
      <c r="G147" s="495">
        <v>0.14000000000000001</v>
      </c>
      <c r="H147" s="495"/>
      <c r="I147" s="497" t="s">
        <v>749</v>
      </c>
      <c r="J147" s="497" t="s">
        <v>682</v>
      </c>
      <c r="K147" s="531" t="s">
        <v>969</v>
      </c>
    </row>
    <row r="148" spans="1:11" ht="127.5">
      <c r="A148" s="573">
        <f t="shared" si="4"/>
        <v>32</v>
      </c>
      <c r="B148" s="425" t="s">
        <v>613</v>
      </c>
      <c r="C148" s="495" t="s">
        <v>32</v>
      </c>
      <c r="D148" s="530" t="s">
        <v>748</v>
      </c>
      <c r="E148" s="842">
        <v>7.1400000000000005E-2</v>
      </c>
      <c r="F148" s="842">
        <v>7.1400000000000005E-2</v>
      </c>
      <c r="G148" s="842">
        <v>7.1400000000000005E-2</v>
      </c>
      <c r="H148" s="495"/>
      <c r="I148" s="497" t="s">
        <v>749</v>
      </c>
      <c r="J148" s="497" t="s">
        <v>688</v>
      </c>
      <c r="K148" s="531" t="s">
        <v>781</v>
      </c>
    </row>
    <row r="149" spans="1:11" ht="51">
      <c r="A149" s="573">
        <f t="shared" si="4"/>
        <v>33</v>
      </c>
      <c r="B149" s="425" t="s">
        <v>614</v>
      </c>
      <c r="C149" s="495" t="s">
        <v>32</v>
      </c>
      <c r="D149" s="530" t="s">
        <v>748</v>
      </c>
      <c r="E149" s="495">
        <v>0.08</v>
      </c>
      <c r="F149" s="495">
        <v>0.08</v>
      </c>
      <c r="G149" s="495">
        <v>0.08</v>
      </c>
      <c r="H149" s="495"/>
      <c r="I149" s="497" t="s">
        <v>749</v>
      </c>
      <c r="J149" s="497" t="s">
        <v>688</v>
      </c>
      <c r="K149" s="531" t="s">
        <v>967</v>
      </c>
    </row>
    <row r="150" spans="1:11" ht="178.5">
      <c r="A150" s="573">
        <f t="shared" si="4"/>
        <v>34</v>
      </c>
      <c r="B150" s="425" t="s">
        <v>599</v>
      </c>
      <c r="C150" s="495" t="s">
        <v>31</v>
      </c>
      <c r="D150" s="530" t="s">
        <v>748</v>
      </c>
      <c r="E150" s="530">
        <v>42</v>
      </c>
      <c r="F150" s="530">
        <v>42</v>
      </c>
      <c r="G150" s="530">
        <v>29.9</v>
      </c>
      <c r="H150" s="533"/>
      <c r="I150" s="497" t="s">
        <v>749</v>
      </c>
      <c r="J150" s="497" t="s">
        <v>689</v>
      </c>
      <c r="K150" s="531" t="s">
        <v>782</v>
      </c>
    </row>
    <row r="151" spans="1:11" ht="89.25">
      <c r="A151" s="573">
        <f t="shared" si="4"/>
        <v>35</v>
      </c>
      <c r="B151" s="425" t="s">
        <v>602</v>
      </c>
      <c r="C151" s="495" t="s">
        <v>31</v>
      </c>
      <c r="D151" s="530" t="s">
        <v>748</v>
      </c>
      <c r="E151" s="495">
        <v>1.64</v>
      </c>
      <c r="F151" s="495">
        <v>1.6</v>
      </c>
      <c r="G151" s="495">
        <v>1.6</v>
      </c>
      <c r="H151" s="495"/>
      <c r="I151" s="497" t="s">
        <v>749</v>
      </c>
      <c r="J151" s="497" t="s">
        <v>687</v>
      </c>
      <c r="K151" s="531" t="s">
        <v>904</v>
      </c>
    </row>
    <row r="152" spans="1:11" ht="89.25">
      <c r="A152" s="573">
        <f t="shared" si="4"/>
        <v>36</v>
      </c>
      <c r="B152" s="425" t="s">
        <v>603</v>
      </c>
      <c r="C152" s="495" t="s">
        <v>31</v>
      </c>
      <c r="D152" s="530" t="s">
        <v>748</v>
      </c>
      <c r="E152" s="495">
        <v>1.36</v>
      </c>
      <c r="F152" s="495">
        <v>1.35</v>
      </c>
      <c r="G152" s="495">
        <v>1.35</v>
      </c>
      <c r="H152" s="495"/>
      <c r="I152" s="497" t="s">
        <v>749</v>
      </c>
      <c r="J152" s="497" t="s">
        <v>681</v>
      </c>
      <c r="K152" s="531" t="s">
        <v>934</v>
      </c>
    </row>
    <row r="153" spans="1:11" ht="89.25">
      <c r="A153" s="573">
        <f t="shared" si="4"/>
        <v>37</v>
      </c>
      <c r="B153" s="425" t="s">
        <v>605</v>
      </c>
      <c r="C153" s="495" t="s">
        <v>31</v>
      </c>
      <c r="D153" s="530" t="s">
        <v>748</v>
      </c>
      <c r="E153" s="495">
        <v>1.66</v>
      </c>
      <c r="F153" s="495">
        <v>1.6</v>
      </c>
      <c r="G153" s="495">
        <v>1.6</v>
      </c>
      <c r="H153" s="495"/>
      <c r="I153" s="497" t="s">
        <v>749</v>
      </c>
      <c r="J153" s="497" t="s">
        <v>693</v>
      </c>
      <c r="K153" s="531" t="s">
        <v>903</v>
      </c>
    </row>
    <row r="154" spans="1:11" ht="124.5" customHeight="1">
      <c r="A154" s="573">
        <f t="shared" si="4"/>
        <v>38</v>
      </c>
      <c r="B154" s="425" t="s">
        <v>606</v>
      </c>
      <c r="C154" s="495" t="s">
        <v>31</v>
      </c>
      <c r="D154" s="530" t="s">
        <v>748</v>
      </c>
      <c r="E154" s="495">
        <v>1</v>
      </c>
      <c r="F154" s="495">
        <v>0.9</v>
      </c>
      <c r="G154" s="495">
        <v>0.9</v>
      </c>
      <c r="H154" s="495"/>
      <c r="I154" s="497" t="s">
        <v>749</v>
      </c>
      <c r="J154" s="497" t="s">
        <v>679</v>
      </c>
      <c r="K154" s="531" t="s">
        <v>785</v>
      </c>
    </row>
    <row r="155" spans="1:11" ht="108.75" customHeight="1">
      <c r="A155" s="573">
        <f t="shared" si="4"/>
        <v>39</v>
      </c>
      <c r="B155" s="530" t="s">
        <v>609</v>
      </c>
      <c r="C155" s="495" t="s">
        <v>31</v>
      </c>
      <c r="D155" s="530" t="s">
        <v>748</v>
      </c>
      <c r="E155" s="495">
        <v>2.8</v>
      </c>
      <c r="F155" s="495">
        <v>2.7</v>
      </c>
      <c r="G155" s="495">
        <v>2.7</v>
      </c>
      <c r="H155" s="495"/>
      <c r="I155" s="497" t="s">
        <v>749</v>
      </c>
      <c r="J155" s="497" t="s">
        <v>682</v>
      </c>
      <c r="K155" s="851" t="s">
        <v>942</v>
      </c>
    </row>
    <row r="156" spans="1:11" ht="89.25">
      <c r="A156" s="573">
        <f t="shared" si="4"/>
        <v>40</v>
      </c>
      <c r="B156" s="425" t="s">
        <v>610</v>
      </c>
      <c r="C156" s="495" t="s">
        <v>31</v>
      </c>
      <c r="D156" s="530" t="s">
        <v>748</v>
      </c>
      <c r="E156" s="495">
        <v>1.42</v>
      </c>
      <c r="F156" s="495">
        <v>1.4</v>
      </c>
      <c r="G156" s="495">
        <v>1.4</v>
      </c>
      <c r="H156" s="495"/>
      <c r="I156" s="497" t="s">
        <v>749</v>
      </c>
      <c r="J156" s="497" t="s">
        <v>680</v>
      </c>
      <c r="K156" s="531" t="s">
        <v>935</v>
      </c>
    </row>
    <row r="157" spans="1:11" ht="63.75">
      <c r="A157" s="573">
        <f t="shared" si="4"/>
        <v>41</v>
      </c>
      <c r="B157" s="425" t="s">
        <v>611</v>
      </c>
      <c r="C157" s="495" t="s">
        <v>31</v>
      </c>
      <c r="D157" s="530" t="s">
        <v>748</v>
      </c>
      <c r="E157" s="495">
        <v>3</v>
      </c>
      <c r="F157" s="495">
        <v>2.8</v>
      </c>
      <c r="G157" s="495">
        <v>2.8</v>
      </c>
      <c r="H157" s="495"/>
      <c r="I157" s="497" t="s">
        <v>749</v>
      </c>
      <c r="J157" s="497" t="s">
        <v>698</v>
      </c>
      <c r="K157" s="531" t="s">
        <v>786</v>
      </c>
    </row>
    <row r="158" spans="1:11" ht="76.5">
      <c r="A158" s="573">
        <f t="shared" si="4"/>
        <v>42</v>
      </c>
      <c r="B158" s="425" t="s">
        <v>535</v>
      </c>
      <c r="C158" s="495" t="s">
        <v>33</v>
      </c>
      <c r="D158" s="534" t="s">
        <v>787</v>
      </c>
      <c r="E158" s="841">
        <v>1.831</v>
      </c>
      <c r="F158" s="841">
        <v>1.831</v>
      </c>
      <c r="G158" s="495">
        <v>0.56999999999999995</v>
      </c>
      <c r="H158" s="495"/>
      <c r="I158" s="497" t="s">
        <v>749</v>
      </c>
      <c r="J158" s="497" t="s">
        <v>683</v>
      </c>
      <c r="K158" s="531" t="s">
        <v>943</v>
      </c>
    </row>
    <row r="159" spans="1:11" ht="165.75">
      <c r="A159" s="573">
        <f t="shared" si="4"/>
        <v>43</v>
      </c>
      <c r="B159" s="425" t="s">
        <v>536</v>
      </c>
      <c r="C159" s="495" t="s">
        <v>33</v>
      </c>
      <c r="D159" s="530" t="s">
        <v>748</v>
      </c>
      <c r="E159" s="495">
        <v>0.33</v>
      </c>
      <c r="F159" s="495">
        <v>0.33</v>
      </c>
      <c r="G159" s="495">
        <v>0.09</v>
      </c>
      <c r="H159" s="495"/>
      <c r="I159" s="497" t="s">
        <v>749</v>
      </c>
      <c r="J159" s="497" t="s">
        <v>680</v>
      </c>
      <c r="K159" s="531" t="s">
        <v>788</v>
      </c>
    </row>
    <row r="160" spans="1:11" ht="140.25">
      <c r="A160" s="573">
        <f t="shared" si="4"/>
        <v>44</v>
      </c>
      <c r="B160" s="425" t="s">
        <v>538</v>
      </c>
      <c r="C160" s="495" t="s">
        <v>33</v>
      </c>
      <c r="D160" s="530" t="s">
        <v>748</v>
      </c>
      <c r="E160" s="495">
        <v>1.9</v>
      </c>
      <c r="F160" s="495">
        <v>1.9</v>
      </c>
      <c r="G160" s="495">
        <v>1.5</v>
      </c>
      <c r="H160" s="495"/>
      <c r="I160" s="497" t="s">
        <v>749</v>
      </c>
      <c r="J160" s="497" t="s">
        <v>681</v>
      </c>
      <c r="K160" s="531" t="s">
        <v>901</v>
      </c>
    </row>
    <row r="161" spans="1:11" ht="76.5">
      <c r="A161" s="573">
        <f t="shared" si="4"/>
        <v>45</v>
      </c>
      <c r="B161" s="425" t="s">
        <v>539</v>
      </c>
      <c r="C161" s="495" t="s">
        <v>33</v>
      </c>
      <c r="D161" s="530" t="s">
        <v>748</v>
      </c>
      <c r="E161" s="495">
        <v>0.8</v>
      </c>
      <c r="F161" s="495">
        <v>0.8</v>
      </c>
      <c r="G161" s="495">
        <v>0.8</v>
      </c>
      <c r="H161" s="495"/>
      <c r="I161" s="497" t="s">
        <v>749</v>
      </c>
      <c r="J161" s="497" t="s">
        <v>688</v>
      </c>
      <c r="K161" s="531" t="s">
        <v>790</v>
      </c>
    </row>
    <row r="162" spans="1:11" ht="153">
      <c r="A162" s="573">
        <f t="shared" si="4"/>
        <v>46</v>
      </c>
      <c r="B162" s="425" t="s">
        <v>541</v>
      </c>
      <c r="C162" s="495" t="s">
        <v>33</v>
      </c>
      <c r="D162" s="530" t="s">
        <v>748</v>
      </c>
      <c r="E162" s="495">
        <v>5.0999999999999996</v>
      </c>
      <c r="F162" s="495">
        <v>2</v>
      </c>
      <c r="G162" s="495">
        <v>2</v>
      </c>
      <c r="H162" s="495"/>
      <c r="I162" s="497" t="s">
        <v>749</v>
      </c>
      <c r="J162" s="497" t="s">
        <v>694</v>
      </c>
      <c r="K162" s="531" t="s">
        <v>792</v>
      </c>
    </row>
    <row r="163" spans="1:11" ht="147.75" customHeight="1">
      <c r="A163" s="573">
        <f t="shared" si="4"/>
        <v>47</v>
      </c>
      <c r="B163" s="425" t="s">
        <v>548</v>
      </c>
      <c r="C163" s="495" t="s">
        <v>27</v>
      </c>
      <c r="D163" s="530" t="s">
        <v>795</v>
      </c>
      <c r="E163" s="495">
        <v>16</v>
      </c>
      <c r="F163" s="495">
        <v>16</v>
      </c>
      <c r="G163" s="495">
        <v>6</v>
      </c>
      <c r="H163" s="495"/>
      <c r="I163" s="497" t="s">
        <v>749</v>
      </c>
      <c r="J163" s="497" t="s">
        <v>688</v>
      </c>
      <c r="K163" s="531" t="s">
        <v>796</v>
      </c>
    </row>
    <row r="164" spans="1:11" ht="76.5">
      <c r="A164" s="573">
        <f t="shared" si="4"/>
        <v>48</v>
      </c>
      <c r="B164" s="425" t="s">
        <v>549</v>
      </c>
      <c r="C164" s="495" t="s">
        <v>27</v>
      </c>
      <c r="D164" s="530" t="s">
        <v>797</v>
      </c>
      <c r="E164" s="495">
        <v>18.399999999999999</v>
      </c>
      <c r="F164" s="495">
        <v>18.399999999999999</v>
      </c>
      <c r="G164" s="841">
        <v>9.3070000000000004</v>
      </c>
      <c r="H164" s="495"/>
      <c r="I164" s="497" t="s">
        <v>749</v>
      </c>
      <c r="J164" s="497" t="s">
        <v>701</v>
      </c>
      <c r="K164" s="531" t="s">
        <v>798</v>
      </c>
    </row>
    <row r="165" spans="1:11" ht="96.75" customHeight="1">
      <c r="A165" s="573">
        <f t="shared" si="4"/>
        <v>49</v>
      </c>
      <c r="B165" s="425" t="s">
        <v>554</v>
      </c>
      <c r="C165" s="495" t="s">
        <v>27</v>
      </c>
      <c r="D165" s="530" t="s">
        <v>748</v>
      </c>
      <c r="E165" s="495">
        <v>1.6</v>
      </c>
      <c r="F165" s="495">
        <v>1</v>
      </c>
      <c r="G165" s="495">
        <v>1</v>
      </c>
      <c r="H165" s="495"/>
      <c r="I165" s="497" t="s">
        <v>749</v>
      </c>
      <c r="J165" s="497" t="s">
        <v>680</v>
      </c>
      <c r="K165" s="531" t="s">
        <v>800</v>
      </c>
    </row>
    <row r="166" spans="1:11" ht="120" customHeight="1">
      <c r="A166" s="573">
        <f t="shared" si="4"/>
        <v>50</v>
      </c>
      <c r="B166" s="425" t="s">
        <v>555</v>
      </c>
      <c r="C166" s="495" t="s">
        <v>27</v>
      </c>
      <c r="D166" s="530" t="s">
        <v>748</v>
      </c>
      <c r="E166" s="495">
        <v>2.2000000000000002</v>
      </c>
      <c r="F166" s="495">
        <v>2.2000000000000002</v>
      </c>
      <c r="G166" s="495">
        <v>1</v>
      </c>
      <c r="H166" s="495"/>
      <c r="I166" s="497" t="s">
        <v>749</v>
      </c>
      <c r="J166" s="497" t="s">
        <v>702</v>
      </c>
      <c r="K166" s="531" t="s">
        <v>801</v>
      </c>
    </row>
    <row r="167" spans="1:11" ht="140.25">
      <c r="A167" s="573">
        <f t="shared" si="4"/>
        <v>51</v>
      </c>
      <c r="B167" s="425" t="s">
        <v>556</v>
      </c>
      <c r="C167" s="495" t="s">
        <v>27</v>
      </c>
      <c r="D167" s="530" t="s">
        <v>748</v>
      </c>
      <c r="E167" s="495">
        <v>5.7</v>
      </c>
      <c r="F167" s="495">
        <v>4</v>
      </c>
      <c r="G167" s="495">
        <v>4</v>
      </c>
      <c r="H167" s="495"/>
      <c r="I167" s="497" t="s">
        <v>749</v>
      </c>
      <c r="J167" s="497" t="s">
        <v>688</v>
      </c>
      <c r="K167" s="531" t="s">
        <v>944</v>
      </c>
    </row>
    <row r="168" spans="1:11" ht="76.5">
      <c r="A168" s="573">
        <f t="shared" si="4"/>
        <v>52</v>
      </c>
      <c r="B168" s="425" t="s">
        <v>557</v>
      </c>
      <c r="C168" s="495" t="s">
        <v>27</v>
      </c>
      <c r="D168" s="530" t="s">
        <v>748</v>
      </c>
      <c r="E168" s="495">
        <v>0.3</v>
      </c>
      <c r="F168" s="495">
        <v>0.3</v>
      </c>
      <c r="G168" s="495">
        <v>0.25</v>
      </c>
      <c r="H168" s="495"/>
      <c r="I168" s="497" t="s">
        <v>749</v>
      </c>
      <c r="J168" s="497" t="s">
        <v>686</v>
      </c>
      <c r="K168" s="531" t="s">
        <v>936</v>
      </c>
    </row>
    <row r="169" spans="1:11" ht="104.25" customHeight="1">
      <c r="A169" s="573">
        <f t="shared" si="4"/>
        <v>53</v>
      </c>
      <c r="B169" s="425" t="s">
        <v>558</v>
      </c>
      <c r="C169" s="495" t="s">
        <v>27</v>
      </c>
      <c r="D169" s="530" t="s">
        <v>748</v>
      </c>
      <c r="E169" s="495">
        <v>7.71</v>
      </c>
      <c r="F169" s="495">
        <v>6.3</v>
      </c>
      <c r="G169" s="495">
        <v>6.3</v>
      </c>
      <c r="H169" s="495"/>
      <c r="I169" s="497" t="s">
        <v>749</v>
      </c>
      <c r="J169" s="497" t="s">
        <v>703</v>
      </c>
      <c r="K169" s="531" t="s">
        <v>802</v>
      </c>
    </row>
    <row r="170" spans="1:11" ht="89.25">
      <c r="A170" s="573">
        <f t="shared" si="4"/>
        <v>54</v>
      </c>
      <c r="B170" s="425" t="s">
        <v>560</v>
      </c>
      <c r="C170" s="495" t="s">
        <v>27</v>
      </c>
      <c r="D170" s="530" t="s">
        <v>748</v>
      </c>
      <c r="E170" s="495">
        <v>1.43</v>
      </c>
      <c r="F170" s="495">
        <v>1</v>
      </c>
      <c r="G170" s="495">
        <v>1</v>
      </c>
      <c r="H170" s="495"/>
      <c r="I170" s="497" t="s">
        <v>749</v>
      </c>
      <c r="J170" s="497" t="s">
        <v>683</v>
      </c>
      <c r="K170" s="426" t="s">
        <v>804</v>
      </c>
    </row>
    <row r="171" spans="1:11" ht="102">
      <c r="A171" s="573">
        <f t="shared" si="4"/>
        <v>55</v>
      </c>
      <c r="B171" s="425" t="s">
        <v>561</v>
      </c>
      <c r="C171" s="495" t="s">
        <v>27</v>
      </c>
      <c r="D171" s="530" t="s">
        <v>748</v>
      </c>
      <c r="E171" s="495">
        <v>0.9</v>
      </c>
      <c r="F171" s="495">
        <v>0.8</v>
      </c>
      <c r="G171" s="495">
        <v>0.8</v>
      </c>
      <c r="H171" s="495"/>
      <c r="I171" s="497" t="s">
        <v>749</v>
      </c>
      <c r="J171" s="497" t="s">
        <v>688</v>
      </c>
      <c r="K171" s="531" t="s">
        <v>805</v>
      </c>
    </row>
    <row r="172" spans="1:11" ht="51">
      <c r="A172" s="573">
        <f t="shared" si="4"/>
        <v>56</v>
      </c>
      <c r="B172" s="425" t="s">
        <v>562</v>
      </c>
      <c r="C172" s="495" t="s">
        <v>27</v>
      </c>
      <c r="D172" s="530" t="s">
        <v>748</v>
      </c>
      <c r="E172" s="495">
        <v>4.1399999999999997</v>
      </c>
      <c r="F172" s="495">
        <v>3</v>
      </c>
      <c r="G172" s="495">
        <v>3</v>
      </c>
      <c r="H172" s="495"/>
      <c r="I172" s="497" t="s">
        <v>749</v>
      </c>
      <c r="J172" s="497" t="s">
        <v>699</v>
      </c>
      <c r="K172" s="531" t="s">
        <v>945</v>
      </c>
    </row>
    <row r="173" spans="1:11" ht="76.5">
      <c r="A173" s="573">
        <f t="shared" si="4"/>
        <v>57</v>
      </c>
      <c r="B173" s="425" t="s">
        <v>563</v>
      </c>
      <c r="C173" s="495" t="s">
        <v>27</v>
      </c>
      <c r="D173" s="530" t="s">
        <v>748</v>
      </c>
      <c r="E173" s="495">
        <v>7.7</v>
      </c>
      <c r="F173" s="495">
        <v>6</v>
      </c>
      <c r="G173" s="495">
        <v>6</v>
      </c>
      <c r="H173" s="495"/>
      <c r="I173" s="497" t="s">
        <v>749</v>
      </c>
      <c r="J173" s="497" t="s">
        <v>704</v>
      </c>
      <c r="K173" s="531" t="s">
        <v>806</v>
      </c>
    </row>
    <row r="174" spans="1:11" ht="140.25">
      <c r="A174" s="573">
        <f t="shared" si="4"/>
        <v>58</v>
      </c>
      <c r="B174" s="425" t="s">
        <v>564</v>
      </c>
      <c r="C174" s="495" t="s">
        <v>27</v>
      </c>
      <c r="D174" s="530" t="s">
        <v>748</v>
      </c>
      <c r="E174" s="495">
        <v>2.06</v>
      </c>
      <c r="F174" s="495">
        <v>1.9</v>
      </c>
      <c r="G174" s="495">
        <v>1.9</v>
      </c>
      <c r="H174" s="495"/>
      <c r="I174" s="497" t="s">
        <v>749</v>
      </c>
      <c r="J174" s="497" t="s">
        <v>684</v>
      </c>
      <c r="K174" s="531" t="s">
        <v>807</v>
      </c>
    </row>
    <row r="175" spans="1:11" ht="135" customHeight="1">
      <c r="A175" s="573">
        <f t="shared" si="4"/>
        <v>59</v>
      </c>
      <c r="B175" s="425" t="s">
        <v>565</v>
      </c>
      <c r="C175" s="495" t="s">
        <v>27</v>
      </c>
      <c r="D175" s="530" t="s">
        <v>748</v>
      </c>
      <c r="E175" s="495">
        <v>0.91</v>
      </c>
      <c r="F175" s="495">
        <v>0.91</v>
      </c>
      <c r="G175" s="495">
        <v>0.91</v>
      </c>
      <c r="H175" s="495"/>
      <c r="I175" s="497" t="s">
        <v>749</v>
      </c>
      <c r="J175" s="497" t="s">
        <v>699</v>
      </c>
      <c r="K175" s="531" t="s">
        <v>808</v>
      </c>
    </row>
    <row r="176" spans="1:11" ht="89.25">
      <c r="A176" s="573">
        <f t="shared" si="4"/>
        <v>60</v>
      </c>
      <c r="B176" s="425" t="s">
        <v>566</v>
      </c>
      <c r="C176" s="495" t="s">
        <v>27</v>
      </c>
      <c r="D176" s="530" t="s">
        <v>748</v>
      </c>
      <c r="E176" s="495">
        <v>5.25</v>
      </c>
      <c r="F176" s="495">
        <v>4</v>
      </c>
      <c r="G176" s="495">
        <v>4</v>
      </c>
      <c r="H176" s="495"/>
      <c r="I176" s="497" t="s">
        <v>749</v>
      </c>
      <c r="J176" s="497" t="s">
        <v>705</v>
      </c>
      <c r="K176" s="531" t="s">
        <v>902</v>
      </c>
    </row>
    <row r="177" spans="1:11" ht="127.5">
      <c r="A177" s="573">
        <f t="shared" si="4"/>
        <v>61</v>
      </c>
      <c r="B177" s="425" t="s">
        <v>567</v>
      </c>
      <c r="C177" s="495" t="s">
        <v>27</v>
      </c>
      <c r="D177" s="530" t="s">
        <v>748</v>
      </c>
      <c r="E177" s="495">
        <v>1.35</v>
      </c>
      <c r="F177" s="495">
        <v>1.35</v>
      </c>
      <c r="G177" s="495">
        <v>1.35</v>
      </c>
      <c r="H177" s="495"/>
      <c r="I177" s="497" t="s">
        <v>749</v>
      </c>
      <c r="J177" s="497" t="s">
        <v>682</v>
      </c>
      <c r="K177" s="531" t="s">
        <v>946</v>
      </c>
    </row>
    <row r="178" spans="1:11" ht="121.5" customHeight="1">
      <c r="A178" s="573">
        <f t="shared" si="4"/>
        <v>62</v>
      </c>
      <c r="B178" s="425" t="s">
        <v>568</v>
      </c>
      <c r="C178" s="495" t="s">
        <v>27</v>
      </c>
      <c r="D178" s="530" t="s">
        <v>748</v>
      </c>
      <c r="E178" s="495">
        <v>5.58</v>
      </c>
      <c r="F178" s="495">
        <v>5</v>
      </c>
      <c r="G178" s="495">
        <v>5</v>
      </c>
      <c r="H178" s="495"/>
      <c r="I178" s="497" t="s">
        <v>749</v>
      </c>
      <c r="J178" s="497" t="s">
        <v>687</v>
      </c>
      <c r="K178" s="531" t="s">
        <v>809</v>
      </c>
    </row>
    <row r="179" spans="1:11" ht="127.5">
      <c r="A179" s="573">
        <f t="shared" si="4"/>
        <v>63</v>
      </c>
      <c r="B179" s="425" t="s">
        <v>569</v>
      </c>
      <c r="C179" s="495" t="s">
        <v>27</v>
      </c>
      <c r="D179" s="530" t="s">
        <v>748</v>
      </c>
      <c r="E179" s="495">
        <v>4</v>
      </c>
      <c r="F179" s="495">
        <v>2</v>
      </c>
      <c r="G179" s="495">
        <v>2</v>
      </c>
      <c r="H179" s="495"/>
      <c r="I179" s="497" t="s">
        <v>749</v>
      </c>
      <c r="J179" s="497" t="s">
        <v>706</v>
      </c>
      <c r="K179" s="531" t="s">
        <v>965</v>
      </c>
    </row>
    <row r="180" spans="1:11" ht="132.75" customHeight="1">
      <c r="A180" s="573">
        <f t="shared" si="4"/>
        <v>64</v>
      </c>
      <c r="B180" s="425" t="s">
        <v>571</v>
      </c>
      <c r="C180" s="495" t="s">
        <v>27</v>
      </c>
      <c r="D180" s="530" t="s">
        <v>748</v>
      </c>
      <c r="E180" s="495">
        <v>3.93</v>
      </c>
      <c r="F180" s="495">
        <v>3.93</v>
      </c>
      <c r="G180" s="495">
        <v>3.93</v>
      </c>
      <c r="H180" s="495"/>
      <c r="I180" s="497" t="s">
        <v>749</v>
      </c>
      <c r="J180" s="497" t="s">
        <v>679</v>
      </c>
      <c r="K180" s="531" t="s">
        <v>811</v>
      </c>
    </row>
    <row r="181" spans="1:11" ht="127.5">
      <c r="A181" s="573">
        <f t="shared" ref="A181:A208" si="5">N(A180)+1</f>
        <v>65</v>
      </c>
      <c r="B181" s="425" t="s">
        <v>573</v>
      </c>
      <c r="C181" s="495" t="s">
        <v>27</v>
      </c>
      <c r="D181" s="530" t="s">
        <v>748</v>
      </c>
      <c r="E181" s="495">
        <v>7.21</v>
      </c>
      <c r="F181" s="495">
        <v>6.81</v>
      </c>
      <c r="G181" s="495">
        <v>6.52</v>
      </c>
      <c r="H181" s="495"/>
      <c r="I181" s="497" t="s">
        <v>749</v>
      </c>
      <c r="J181" s="497" t="s">
        <v>707</v>
      </c>
      <c r="K181" s="531" t="s">
        <v>812</v>
      </c>
    </row>
    <row r="182" spans="1:11" ht="76.5">
      <c r="A182" s="573">
        <f t="shared" si="5"/>
        <v>66</v>
      </c>
      <c r="B182" s="425" t="s">
        <v>574</v>
      </c>
      <c r="C182" s="495" t="s">
        <v>27</v>
      </c>
      <c r="D182" s="530" t="s">
        <v>748</v>
      </c>
      <c r="E182" s="495">
        <v>0.28999999999999998</v>
      </c>
      <c r="F182" s="495">
        <v>0.28999999999999998</v>
      </c>
      <c r="G182" s="495">
        <v>0.28999999999999998</v>
      </c>
      <c r="H182" s="495"/>
      <c r="I182" s="497" t="s">
        <v>749</v>
      </c>
      <c r="J182" s="497" t="s">
        <v>678</v>
      </c>
      <c r="K182" s="531" t="s">
        <v>957</v>
      </c>
    </row>
    <row r="183" spans="1:11" ht="76.5">
      <c r="A183" s="573">
        <f t="shared" si="5"/>
        <v>67</v>
      </c>
      <c r="B183" s="425" t="s">
        <v>575</v>
      </c>
      <c r="C183" s="495" t="s">
        <v>27</v>
      </c>
      <c r="D183" s="530" t="s">
        <v>748</v>
      </c>
      <c r="E183" s="495">
        <v>10.3</v>
      </c>
      <c r="F183" s="495">
        <v>5</v>
      </c>
      <c r="G183" s="495">
        <v>5</v>
      </c>
      <c r="H183" s="495"/>
      <c r="I183" s="497" t="s">
        <v>749</v>
      </c>
      <c r="J183" s="497" t="s">
        <v>708</v>
      </c>
      <c r="K183" s="531" t="s">
        <v>948</v>
      </c>
    </row>
    <row r="184" spans="1:11" ht="51">
      <c r="A184" s="573">
        <f t="shared" si="5"/>
        <v>68</v>
      </c>
      <c r="B184" s="425" t="s">
        <v>576</v>
      </c>
      <c r="C184" s="495" t="s">
        <v>27</v>
      </c>
      <c r="D184" s="530" t="s">
        <v>748</v>
      </c>
      <c r="E184" s="495">
        <v>0.52</v>
      </c>
      <c r="F184" s="495">
        <v>0.52</v>
      </c>
      <c r="G184" s="495">
        <v>0.52</v>
      </c>
      <c r="H184" s="495"/>
      <c r="I184" s="497" t="s">
        <v>749</v>
      </c>
      <c r="J184" s="497" t="s">
        <v>709</v>
      </c>
      <c r="K184" s="531" t="s">
        <v>897</v>
      </c>
    </row>
    <row r="185" spans="1:11" ht="89.25">
      <c r="A185" s="573">
        <f t="shared" si="5"/>
        <v>69</v>
      </c>
      <c r="B185" s="425" t="s">
        <v>577</v>
      </c>
      <c r="C185" s="495" t="s">
        <v>27</v>
      </c>
      <c r="D185" s="530" t="s">
        <v>748</v>
      </c>
      <c r="E185" s="495">
        <v>21.5</v>
      </c>
      <c r="F185" s="495">
        <v>21.5</v>
      </c>
      <c r="G185" s="495">
        <v>1.25</v>
      </c>
      <c r="H185" s="495"/>
      <c r="I185" s="497" t="s">
        <v>749</v>
      </c>
      <c r="J185" s="497" t="s">
        <v>710</v>
      </c>
      <c r="K185" s="531" t="s">
        <v>813</v>
      </c>
    </row>
    <row r="186" spans="1:11" ht="127.5">
      <c r="A186" s="573">
        <f t="shared" si="5"/>
        <v>70</v>
      </c>
      <c r="B186" s="425" t="s">
        <v>578</v>
      </c>
      <c r="C186" s="495" t="s">
        <v>27</v>
      </c>
      <c r="D186" s="530" t="s">
        <v>748</v>
      </c>
      <c r="E186" s="495">
        <v>0.87</v>
      </c>
      <c r="F186" s="495">
        <v>0.87</v>
      </c>
      <c r="G186" s="495">
        <v>0.28000000000000003</v>
      </c>
      <c r="H186" s="495"/>
      <c r="I186" s="497" t="s">
        <v>749</v>
      </c>
      <c r="J186" s="497" t="s">
        <v>685</v>
      </c>
      <c r="K186" s="531" t="s">
        <v>814</v>
      </c>
    </row>
    <row r="187" spans="1:11" ht="51">
      <c r="A187" s="573">
        <f t="shared" si="5"/>
        <v>71</v>
      </c>
      <c r="B187" s="427" t="s">
        <v>667</v>
      </c>
      <c r="C187" s="547" t="s">
        <v>16</v>
      </c>
      <c r="D187" s="547" t="s">
        <v>748</v>
      </c>
      <c r="E187" s="494">
        <v>3.94</v>
      </c>
      <c r="F187" s="494">
        <v>0.5</v>
      </c>
      <c r="G187" s="494">
        <v>0.5</v>
      </c>
      <c r="H187" s="494"/>
      <c r="I187" s="547" t="s">
        <v>749</v>
      </c>
      <c r="J187" s="547" t="s">
        <v>693</v>
      </c>
      <c r="K187" s="529" t="s">
        <v>837</v>
      </c>
    </row>
    <row r="188" spans="1:11" ht="51">
      <c r="A188" s="573">
        <f t="shared" si="5"/>
        <v>72</v>
      </c>
      <c r="B188" s="427" t="s">
        <v>668</v>
      </c>
      <c r="C188" s="547" t="s">
        <v>16</v>
      </c>
      <c r="D188" s="547" t="s">
        <v>748</v>
      </c>
      <c r="E188" s="494">
        <v>1.85</v>
      </c>
      <c r="F188" s="494">
        <v>0.5</v>
      </c>
      <c r="G188" s="494">
        <v>0.5</v>
      </c>
      <c r="H188" s="494"/>
      <c r="I188" s="547" t="s">
        <v>749</v>
      </c>
      <c r="J188" s="547" t="s">
        <v>683</v>
      </c>
      <c r="K188" s="529" t="s">
        <v>837</v>
      </c>
    </row>
    <row r="189" spans="1:11" ht="51">
      <c r="A189" s="573">
        <f t="shared" si="5"/>
        <v>73</v>
      </c>
      <c r="B189" s="427" t="s">
        <v>669</v>
      </c>
      <c r="C189" s="547" t="s">
        <v>16</v>
      </c>
      <c r="D189" s="547" t="s">
        <v>748</v>
      </c>
      <c r="E189" s="494">
        <v>5.88</v>
      </c>
      <c r="F189" s="494">
        <v>0.5</v>
      </c>
      <c r="G189" s="494">
        <v>0.5</v>
      </c>
      <c r="H189" s="494"/>
      <c r="I189" s="547" t="s">
        <v>749</v>
      </c>
      <c r="J189" s="547" t="s">
        <v>683</v>
      </c>
      <c r="K189" s="529" t="s">
        <v>837</v>
      </c>
    </row>
    <row r="190" spans="1:11" ht="63.75">
      <c r="A190" s="573">
        <f t="shared" si="5"/>
        <v>74</v>
      </c>
      <c r="B190" s="421" t="s">
        <v>894</v>
      </c>
      <c r="C190" s="547" t="s">
        <v>37</v>
      </c>
      <c r="D190" s="547" t="s">
        <v>838</v>
      </c>
      <c r="E190" s="493">
        <v>0.64</v>
      </c>
      <c r="F190" s="493">
        <v>0.64</v>
      </c>
      <c r="G190" s="493">
        <v>0.64</v>
      </c>
      <c r="H190" s="493"/>
      <c r="I190" s="547" t="s">
        <v>749</v>
      </c>
      <c r="J190" s="547" t="s">
        <v>678</v>
      </c>
      <c r="K190" s="529" t="s">
        <v>839</v>
      </c>
    </row>
    <row r="191" spans="1:11" ht="63.75">
      <c r="A191" s="573">
        <f t="shared" si="5"/>
        <v>75</v>
      </c>
      <c r="B191" s="427" t="s">
        <v>587</v>
      </c>
      <c r="C191" s="547" t="s">
        <v>55</v>
      </c>
      <c r="D191" s="547" t="s">
        <v>748</v>
      </c>
      <c r="E191" s="537">
        <v>1</v>
      </c>
      <c r="F191" s="537">
        <v>1</v>
      </c>
      <c r="G191" s="843">
        <v>0.91459999999999997</v>
      </c>
      <c r="H191" s="537"/>
      <c r="I191" s="547" t="s">
        <v>749</v>
      </c>
      <c r="J191" s="547" t="s">
        <v>689</v>
      </c>
      <c r="K191" s="529" t="s">
        <v>841</v>
      </c>
    </row>
    <row r="192" spans="1:11" ht="127.5">
      <c r="A192" s="573">
        <f t="shared" si="5"/>
        <v>76</v>
      </c>
      <c r="B192" s="425" t="s">
        <v>579</v>
      </c>
      <c r="C192" s="495" t="s">
        <v>27</v>
      </c>
      <c r="D192" s="530" t="s">
        <v>840</v>
      </c>
      <c r="E192" s="842">
        <v>34.083199999999998</v>
      </c>
      <c r="F192" s="842">
        <v>34.083199999999998</v>
      </c>
      <c r="G192" s="842">
        <v>34.083199999999998</v>
      </c>
      <c r="H192" s="538"/>
      <c r="I192" s="539" t="s">
        <v>749</v>
      </c>
      <c r="J192" s="497" t="s">
        <v>586</v>
      </c>
      <c r="K192" s="531" t="s">
        <v>842</v>
      </c>
    </row>
    <row r="193" spans="1:11" ht="114.75">
      <c r="A193" s="573">
        <f t="shared" si="5"/>
        <v>77</v>
      </c>
      <c r="B193" s="421" t="s">
        <v>580</v>
      </c>
      <c r="C193" s="493" t="s">
        <v>27</v>
      </c>
      <c r="D193" s="494" t="s">
        <v>840</v>
      </c>
      <c r="E193" s="493">
        <v>60</v>
      </c>
      <c r="F193" s="493">
        <v>60</v>
      </c>
      <c r="G193" s="493">
        <v>60</v>
      </c>
      <c r="H193" s="535"/>
      <c r="I193" s="536" t="s">
        <v>749</v>
      </c>
      <c r="J193" s="547" t="s">
        <v>711</v>
      </c>
      <c r="K193" s="529" t="s">
        <v>843</v>
      </c>
    </row>
    <row r="194" spans="1:11" ht="89.25">
      <c r="A194" s="573">
        <f t="shared" si="5"/>
        <v>78</v>
      </c>
      <c r="B194" s="421" t="s">
        <v>531</v>
      </c>
      <c r="C194" s="493" t="s">
        <v>206</v>
      </c>
      <c r="D194" s="547" t="s">
        <v>844</v>
      </c>
      <c r="E194" s="844">
        <v>6.2770000000000001</v>
      </c>
      <c r="F194" s="844">
        <v>6.2770000000000001</v>
      </c>
      <c r="G194" s="844">
        <v>6.2770000000000001</v>
      </c>
      <c r="H194" s="494"/>
      <c r="I194" s="547" t="s">
        <v>749</v>
      </c>
      <c r="J194" s="547" t="s">
        <v>712</v>
      </c>
      <c r="K194" s="529" t="s">
        <v>845</v>
      </c>
    </row>
    <row r="195" spans="1:11" ht="51">
      <c r="A195" s="573">
        <f t="shared" si="5"/>
        <v>79</v>
      </c>
      <c r="B195" s="421" t="s">
        <v>521</v>
      </c>
      <c r="C195" s="493" t="s">
        <v>19</v>
      </c>
      <c r="D195" s="494" t="s">
        <v>815</v>
      </c>
      <c r="E195" s="493">
        <v>0.2</v>
      </c>
      <c r="F195" s="493">
        <v>0.2</v>
      </c>
      <c r="G195" s="493">
        <v>0.2</v>
      </c>
      <c r="H195" s="493"/>
      <c r="I195" s="547" t="s">
        <v>749</v>
      </c>
      <c r="J195" s="547" t="s">
        <v>681</v>
      </c>
      <c r="K195" s="529" t="s">
        <v>816</v>
      </c>
    </row>
    <row r="196" spans="1:11" ht="51">
      <c r="A196" s="573">
        <f t="shared" si="5"/>
        <v>80</v>
      </c>
      <c r="B196" s="421" t="s">
        <v>522</v>
      </c>
      <c r="C196" s="493" t="s">
        <v>19</v>
      </c>
      <c r="D196" s="494" t="s">
        <v>815</v>
      </c>
      <c r="E196" s="493">
        <v>0.2</v>
      </c>
      <c r="F196" s="493">
        <v>0.2</v>
      </c>
      <c r="G196" s="493">
        <v>0.2</v>
      </c>
      <c r="H196" s="493"/>
      <c r="I196" s="547" t="s">
        <v>749</v>
      </c>
      <c r="J196" s="547" t="s">
        <v>693</v>
      </c>
      <c r="K196" s="529" t="s">
        <v>816</v>
      </c>
    </row>
    <row r="197" spans="1:11" ht="51">
      <c r="A197" s="573">
        <f t="shared" si="5"/>
        <v>81</v>
      </c>
      <c r="B197" s="421" t="s">
        <v>523</v>
      </c>
      <c r="C197" s="493" t="s">
        <v>19</v>
      </c>
      <c r="D197" s="494" t="s">
        <v>815</v>
      </c>
      <c r="E197" s="493">
        <v>0.1</v>
      </c>
      <c r="F197" s="493">
        <v>0.1</v>
      </c>
      <c r="G197" s="493">
        <v>0.1</v>
      </c>
      <c r="H197" s="493"/>
      <c r="I197" s="547" t="s">
        <v>749</v>
      </c>
      <c r="J197" s="547" t="s">
        <v>678</v>
      </c>
      <c r="K197" s="529" t="s">
        <v>816</v>
      </c>
    </row>
    <row r="198" spans="1:11" ht="51">
      <c r="A198" s="573">
        <f t="shared" si="5"/>
        <v>82</v>
      </c>
      <c r="B198" s="421" t="s">
        <v>524</v>
      </c>
      <c r="C198" s="493" t="s">
        <v>19</v>
      </c>
      <c r="D198" s="494" t="s">
        <v>815</v>
      </c>
      <c r="E198" s="493">
        <v>0.16</v>
      </c>
      <c r="F198" s="493">
        <v>0.16</v>
      </c>
      <c r="G198" s="493">
        <v>0.16</v>
      </c>
      <c r="H198" s="493"/>
      <c r="I198" s="547" t="s">
        <v>749</v>
      </c>
      <c r="J198" s="547" t="s">
        <v>680</v>
      </c>
      <c r="K198" s="529" t="s">
        <v>816</v>
      </c>
    </row>
    <row r="199" spans="1:11" ht="51">
      <c r="A199" s="573">
        <f t="shared" si="5"/>
        <v>83</v>
      </c>
      <c r="B199" s="421" t="s">
        <v>525</v>
      </c>
      <c r="C199" s="493" t="s">
        <v>19</v>
      </c>
      <c r="D199" s="494" t="s">
        <v>815</v>
      </c>
      <c r="E199" s="493">
        <v>0.1</v>
      </c>
      <c r="F199" s="493">
        <v>0.1</v>
      </c>
      <c r="G199" s="493">
        <v>0.1</v>
      </c>
      <c r="H199" s="493"/>
      <c r="I199" s="547" t="s">
        <v>749</v>
      </c>
      <c r="J199" s="547" t="s">
        <v>688</v>
      </c>
      <c r="K199" s="529" t="s">
        <v>816</v>
      </c>
    </row>
    <row r="200" spans="1:11" ht="51">
      <c r="A200" s="573">
        <f t="shared" si="5"/>
        <v>84</v>
      </c>
      <c r="B200" s="421" t="s">
        <v>526</v>
      </c>
      <c r="C200" s="493" t="s">
        <v>19</v>
      </c>
      <c r="D200" s="494" t="s">
        <v>815</v>
      </c>
      <c r="E200" s="493">
        <v>0.18</v>
      </c>
      <c r="F200" s="493">
        <v>0.18</v>
      </c>
      <c r="G200" s="493">
        <v>0.18</v>
      </c>
      <c r="H200" s="493"/>
      <c r="I200" s="547" t="s">
        <v>749</v>
      </c>
      <c r="J200" s="547" t="s">
        <v>683</v>
      </c>
      <c r="K200" s="529" t="s">
        <v>816</v>
      </c>
    </row>
    <row r="201" spans="1:11" ht="51">
      <c r="A201" s="573">
        <f t="shared" si="5"/>
        <v>85</v>
      </c>
      <c r="B201" s="421" t="s">
        <v>527</v>
      </c>
      <c r="C201" s="493" t="s">
        <v>19</v>
      </c>
      <c r="D201" s="494" t="s">
        <v>815</v>
      </c>
      <c r="E201" s="493">
        <v>0.19</v>
      </c>
      <c r="F201" s="493">
        <v>0.19</v>
      </c>
      <c r="G201" s="493">
        <v>0.19</v>
      </c>
      <c r="H201" s="493"/>
      <c r="I201" s="547" t="s">
        <v>749</v>
      </c>
      <c r="J201" s="547" t="s">
        <v>682</v>
      </c>
      <c r="K201" s="529" t="s">
        <v>816</v>
      </c>
    </row>
    <row r="202" spans="1:11" ht="76.5">
      <c r="A202" s="573">
        <f t="shared" si="5"/>
        <v>86</v>
      </c>
      <c r="B202" s="421" t="s">
        <v>588</v>
      </c>
      <c r="C202" s="421" t="s">
        <v>55</v>
      </c>
      <c r="D202" s="421" t="s">
        <v>748</v>
      </c>
      <c r="E202" s="421">
        <v>0.55000000000000004</v>
      </c>
      <c r="F202" s="421">
        <v>0.55000000000000004</v>
      </c>
      <c r="G202" s="421">
        <v>0.55000000000000004</v>
      </c>
      <c r="H202" s="421"/>
      <c r="I202" s="421" t="s">
        <v>749</v>
      </c>
      <c r="J202" s="421" t="s">
        <v>793</v>
      </c>
      <c r="K202" s="421" t="s">
        <v>896</v>
      </c>
    </row>
    <row r="203" spans="1:11" ht="127.5">
      <c r="A203" s="573">
        <f t="shared" si="5"/>
        <v>87</v>
      </c>
      <c r="B203" s="425" t="s">
        <v>589</v>
      </c>
      <c r="C203" s="495" t="s">
        <v>29</v>
      </c>
      <c r="D203" s="530" t="s">
        <v>819</v>
      </c>
      <c r="E203" s="495">
        <v>9.9</v>
      </c>
      <c r="F203" s="495">
        <v>9.9</v>
      </c>
      <c r="G203" s="495">
        <v>9.9</v>
      </c>
      <c r="H203" s="495"/>
      <c r="I203" s="497" t="s">
        <v>749</v>
      </c>
      <c r="J203" s="497" t="s">
        <v>713</v>
      </c>
      <c r="K203" s="531" t="s">
        <v>949</v>
      </c>
    </row>
    <row r="204" spans="1:11" ht="102">
      <c r="A204" s="573">
        <f t="shared" si="5"/>
        <v>88</v>
      </c>
      <c r="B204" s="425" t="s">
        <v>590</v>
      </c>
      <c r="C204" s="495" t="s">
        <v>29</v>
      </c>
      <c r="D204" s="530" t="s">
        <v>820</v>
      </c>
      <c r="E204" s="495">
        <v>0.46</v>
      </c>
      <c r="F204" s="495">
        <v>0.46</v>
      </c>
      <c r="G204" s="495">
        <v>0.46</v>
      </c>
      <c r="H204" s="495"/>
      <c r="I204" s="497" t="s">
        <v>749</v>
      </c>
      <c r="J204" s="497" t="s">
        <v>714</v>
      </c>
      <c r="K204" s="531" t="s">
        <v>950</v>
      </c>
    </row>
    <row r="205" spans="1:11" ht="89.25">
      <c r="A205" s="573">
        <f t="shared" si="5"/>
        <v>89</v>
      </c>
      <c r="B205" s="425" t="s">
        <v>529</v>
      </c>
      <c r="C205" s="495" t="s">
        <v>18</v>
      </c>
      <c r="D205" s="530" t="s">
        <v>825</v>
      </c>
      <c r="E205" s="495">
        <v>1.5</v>
      </c>
      <c r="F205" s="495">
        <v>1.5</v>
      </c>
      <c r="G205" s="495">
        <v>1.5</v>
      </c>
      <c r="H205" s="495"/>
      <c r="I205" s="497" t="s">
        <v>749</v>
      </c>
      <c r="J205" s="497" t="s">
        <v>696</v>
      </c>
      <c r="K205" s="531" t="s">
        <v>826</v>
      </c>
    </row>
    <row r="206" spans="1:11" ht="165.75">
      <c r="A206" s="573">
        <f t="shared" si="5"/>
        <v>90</v>
      </c>
      <c r="B206" s="425" t="s">
        <v>550</v>
      </c>
      <c r="C206" s="495" t="s">
        <v>27</v>
      </c>
      <c r="D206" s="530" t="s">
        <v>827</v>
      </c>
      <c r="E206" s="530">
        <v>5.7</v>
      </c>
      <c r="F206" s="530">
        <v>5.7</v>
      </c>
      <c r="G206" s="530">
        <v>5.7</v>
      </c>
      <c r="H206" s="495"/>
      <c r="I206" s="497" t="s">
        <v>749</v>
      </c>
      <c r="J206" s="497" t="s">
        <v>678</v>
      </c>
      <c r="K206" s="531" t="s">
        <v>828</v>
      </c>
    </row>
    <row r="207" spans="1:11" ht="102">
      <c r="A207" s="573">
        <f t="shared" si="5"/>
        <v>91</v>
      </c>
      <c r="B207" s="425" t="s">
        <v>591</v>
      </c>
      <c r="C207" s="495" t="s">
        <v>29</v>
      </c>
      <c r="D207" s="530" t="s">
        <v>831</v>
      </c>
      <c r="E207" s="495">
        <v>0.15</v>
      </c>
      <c r="F207" s="495">
        <v>0.15</v>
      </c>
      <c r="G207" s="495">
        <v>0.15</v>
      </c>
      <c r="H207" s="495"/>
      <c r="I207" s="497" t="s">
        <v>749</v>
      </c>
      <c r="J207" s="497" t="s">
        <v>680</v>
      </c>
      <c r="K207" s="531" t="s">
        <v>951</v>
      </c>
    </row>
    <row r="208" spans="1:11" ht="89.25">
      <c r="A208" s="573">
        <f t="shared" si="5"/>
        <v>92</v>
      </c>
      <c r="B208" s="425" t="s">
        <v>592</v>
      </c>
      <c r="C208" s="495" t="s">
        <v>29</v>
      </c>
      <c r="D208" s="530" t="s">
        <v>820</v>
      </c>
      <c r="E208" s="495">
        <v>0.4</v>
      </c>
      <c r="F208" s="495">
        <v>0.4</v>
      </c>
      <c r="G208" s="495">
        <v>0.4</v>
      </c>
      <c r="H208" s="495"/>
      <c r="I208" s="497" t="s">
        <v>749</v>
      </c>
      <c r="J208" s="497" t="s">
        <v>683</v>
      </c>
      <c r="K208" s="531" t="s">
        <v>832</v>
      </c>
    </row>
    <row r="209" spans="1:11" ht="127.5" customHeight="1">
      <c r="A209" s="200" t="s">
        <v>722</v>
      </c>
      <c r="B209" s="551" t="s">
        <v>891</v>
      </c>
      <c r="C209" s="551">
        <f>COUNTA(C210:C210)</f>
        <v>1</v>
      </c>
      <c r="D209" s="551"/>
      <c r="E209" s="555">
        <f>SUM(E210:E210)</f>
        <v>1.5579000000000001</v>
      </c>
      <c r="F209" s="555">
        <f>SUM(F210:F210)</f>
        <v>1.5579000000000001</v>
      </c>
      <c r="G209" s="555">
        <f>SUM(G210:G210)</f>
        <v>0</v>
      </c>
      <c r="H209" s="555">
        <f>SUM(H210:H210)</f>
        <v>0</v>
      </c>
      <c r="I209" s="200"/>
      <c r="J209" s="200"/>
      <c r="K209" s="200"/>
    </row>
    <row r="210" spans="1:11" ht="114.75">
      <c r="A210" s="546">
        <f t="shared" ref="A210" si="6">N(A209)+1</f>
        <v>1</v>
      </c>
      <c r="B210" s="427" t="s">
        <v>674</v>
      </c>
      <c r="C210" s="493" t="s">
        <v>16</v>
      </c>
      <c r="D210" s="547" t="s">
        <v>846</v>
      </c>
      <c r="E210" s="496">
        <v>1.5579000000000001</v>
      </c>
      <c r="F210" s="496">
        <v>1.5579000000000001</v>
      </c>
      <c r="G210" s="536"/>
      <c r="H210" s="536"/>
      <c r="I210" s="547" t="s">
        <v>749</v>
      </c>
      <c r="J210" s="536" t="s">
        <v>688</v>
      </c>
      <c r="K210" s="529" t="s">
        <v>847</v>
      </c>
    </row>
  </sheetData>
  <protectedRanges>
    <protectedRange sqref="B190" name="Range10_1_1_4_1_1_1_1_1_2_5_1_2_6_7_1_2_1_3_1"/>
    <protectedRange sqref="B194" name="Range10_1_1_4_1_1_1_1_1_2_5_1_2_6_7_1_2_1_6"/>
  </protectedRanges>
  <mergeCells count="9">
    <mergeCell ref="E3:E4"/>
    <mergeCell ref="K3:K4"/>
    <mergeCell ref="A3:A4"/>
    <mergeCell ref="B3:B4"/>
    <mergeCell ref="F3:F4"/>
    <mergeCell ref="G3:H3"/>
    <mergeCell ref="I3:J3"/>
    <mergeCell ref="C3:C4"/>
    <mergeCell ref="D3:D4"/>
  </mergeCells>
  <pageMargins left="0.19685039370078741" right="0.19685039370078741" top="0.59055118110236227" bottom="0.39" header="0.39370078740157483" footer="0.19685039370078741"/>
  <pageSetup paperSize="9" scale="87" fitToHeight="0" orientation="landscape" copies="2"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D106"/>
  <sheetViews>
    <sheetView showZeros="0" topLeftCell="A31" zoomScale="85" zoomScaleNormal="85" workbookViewId="0">
      <selection activeCell="C41" sqref="C41"/>
    </sheetView>
  </sheetViews>
  <sheetFormatPr defaultRowHeight="10.5"/>
  <cols>
    <col min="1" max="1" width="8.796875" customWidth="1"/>
    <col min="2" max="2" width="33.19921875" customWidth="1"/>
    <col min="3" max="3" width="15.59765625" customWidth="1"/>
    <col min="4" max="4" width="8.59765625" customWidth="1"/>
    <col min="5" max="5" width="26" customWidth="1"/>
    <col min="6" max="6" width="28.19921875" customWidth="1"/>
    <col min="10" max="10" width="8.19921875" customWidth="1"/>
    <col min="11" max="11" width="27.19921875" customWidth="1"/>
    <col min="12" max="12" width="17.19921875" customWidth="1"/>
    <col min="13" max="13" width="10.796875" customWidth="1"/>
    <col min="14" max="14" width="25.796875" customWidth="1"/>
    <col min="15" max="15" width="16.3984375" customWidth="1"/>
    <col min="18" max="18" width="8.19921875" customWidth="1"/>
    <col min="19" max="19" width="29.19921875" customWidth="1"/>
    <col min="20" max="20" width="15.19921875" customWidth="1"/>
    <col min="22" max="22" width="28" customWidth="1"/>
    <col min="23" max="23" width="20.19921875" customWidth="1"/>
    <col min="26" max="26" width="27.796875" customWidth="1"/>
    <col min="27" max="27" width="11.3984375" customWidth="1"/>
    <col min="29" max="29" width="25.796875" customWidth="1"/>
    <col min="30" max="30" width="17.3984375" customWidth="1"/>
  </cols>
  <sheetData>
    <row r="1" spans="1:30" ht="50.25" thickBot="1">
      <c r="A1" s="501" t="s">
        <v>732</v>
      </c>
      <c r="B1" s="502" t="s">
        <v>719</v>
      </c>
      <c r="C1" s="502" t="s">
        <v>885</v>
      </c>
      <c r="D1" s="502" t="s">
        <v>732</v>
      </c>
      <c r="E1" s="502" t="s">
        <v>719</v>
      </c>
      <c r="F1" s="502" t="s">
        <v>885</v>
      </c>
    </row>
    <row r="2" spans="1:30" ht="116.25" thickBot="1">
      <c r="A2" s="503">
        <v>1</v>
      </c>
      <c r="B2" s="504" t="s">
        <v>502</v>
      </c>
      <c r="C2" s="510">
        <f>HLOOKUP(B2,'CH17'!$E$5:$T$69,5,0)</f>
        <v>189.8954</v>
      </c>
      <c r="D2" s="505">
        <v>9</v>
      </c>
      <c r="E2" s="506" t="s">
        <v>510</v>
      </c>
      <c r="F2" s="510">
        <f>HLOOKUP(E2,'CH17'!$E$5:$T$69,5,0)</f>
        <v>0</v>
      </c>
      <c r="J2" s="508" t="s">
        <v>732</v>
      </c>
      <c r="K2" s="509" t="s">
        <v>719</v>
      </c>
      <c r="L2" s="509" t="s">
        <v>734</v>
      </c>
      <c r="M2" s="509" t="s">
        <v>732</v>
      </c>
      <c r="N2" s="509" t="s">
        <v>719</v>
      </c>
      <c r="O2" s="509" t="s">
        <v>734</v>
      </c>
      <c r="R2" s="508" t="s">
        <v>732</v>
      </c>
      <c r="S2" s="509" t="s">
        <v>719</v>
      </c>
      <c r="T2" s="509" t="s">
        <v>737</v>
      </c>
      <c r="U2" s="509" t="s">
        <v>732</v>
      </c>
      <c r="V2" s="509" t="s">
        <v>719</v>
      </c>
      <c r="W2" s="509" t="s">
        <v>737</v>
      </c>
      <c r="Y2" s="508" t="s">
        <v>732</v>
      </c>
      <c r="Z2" s="509" t="s">
        <v>719</v>
      </c>
      <c r="AA2" s="509" t="s">
        <v>734</v>
      </c>
      <c r="AB2" s="509" t="s">
        <v>732</v>
      </c>
      <c r="AC2" s="509" t="s">
        <v>719</v>
      </c>
      <c r="AD2" s="509" t="s">
        <v>734</v>
      </c>
    </row>
    <row r="3" spans="1:30" ht="17.25" thickBot="1">
      <c r="A3" s="503">
        <v>2</v>
      </c>
      <c r="B3" s="504" t="s">
        <v>503</v>
      </c>
      <c r="C3" s="510">
        <f>HLOOKUP(B3,'CH17'!$E$5:$T$69,5,0)</f>
        <v>0</v>
      </c>
      <c r="D3" s="505">
        <v>10</v>
      </c>
      <c r="E3" s="506" t="s">
        <v>511</v>
      </c>
      <c r="F3" s="510">
        <f>HLOOKUP(E3,'CH17'!$E$5:$T$69,5,0)</f>
        <v>0</v>
      </c>
      <c r="J3" s="503">
        <v>1</v>
      </c>
      <c r="K3" s="504" t="s">
        <v>502</v>
      </c>
      <c r="L3" s="511">
        <f>HLOOKUP(K3,'CH17'!$E$5:$T$69,11,0)</f>
        <v>0</v>
      </c>
      <c r="M3" s="505">
        <v>9</v>
      </c>
      <c r="N3" s="512" t="s">
        <v>510</v>
      </c>
      <c r="O3" s="511">
        <f>HLOOKUP(N3,'CH17'!$E$5:$T$69,11,0)</f>
        <v>0</v>
      </c>
      <c r="R3" s="503">
        <v>1</v>
      </c>
      <c r="S3" s="504" t="s">
        <v>502</v>
      </c>
      <c r="T3" s="511">
        <f>HLOOKUP(S3,'CH17'!$E$5:$T$69,20,0)</f>
        <v>202.94380000000001</v>
      </c>
      <c r="U3" s="505">
        <v>9</v>
      </c>
      <c r="V3" s="512" t="s">
        <v>510</v>
      </c>
      <c r="W3" s="511">
        <f>HLOOKUP(V3,'CH17'!$E$5:$T$69,20,0)</f>
        <v>0</v>
      </c>
      <c r="Y3" s="503">
        <v>1</v>
      </c>
      <c r="Z3" s="504" t="s">
        <v>502</v>
      </c>
      <c r="AA3" s="510">
        <f>HLOOKUP(Z3,'CH17'!$E$5:$T$69,5,0)</f>
        <v>189.8954</v>
      </c>
      <c r="AB3" s="505">
        <v>9</v>
      </c>
      <c r="AC3" s="512" t="s">
        <v>510</v>
      </c>
      <c r="AD3" s="510">
        <f>HLOOKUP(AC3,'CH17'!$E$5:$T$69,5,0)</f>
        <v>0</v>
      </c>
    </row>
    <row r="4" spans="1:30" ht="17.25" thickBot="1">
      <c r="A4" s="503">
        <v>3</v>
      </c>
      <c r="B4" s="504" t="s">
        <v>504</v>
      </c>
      <c r="C4" s="510">
        <f>HLOOKUP(B4,'CH17'!$E$5:$T$69,5,0)</f>
        <v>0</v>
      </c>
      <c r="D4" s="505">
        <v>11</v>
      </c>
      <c r="E4" s="506" t="s">
        <v>512</v>
      </c>
      <c r="F4" s="510">
        <f>HLOOKUP(E4,'CH17'!$E$5:$T$69,5,0)</f>
        <v>0</v>
      </c>
      <c r="J4" s="503">
        <v>2</v>
      </c>
      <c r="K4" s="504" t="s">
        <v>503</v>
      </c>
      <c r="L4" s="511">
        <f>HLOOKUP(K4,'CH17'!$E$5:$T$69,11,0)</f>
        <v>0</v>
      </c>
      <c r="M4" s="505">
        <v>10</v>
      </c>
      <c r="N4" s="512" t="s">
        <v>511</v>
      </c>
      <c r="O4" s="511">
        <f>HLOOKUP(N4,'CH17'!$E$5:$T$69,11,0)</f>
        <v>0</v>
      </c>
      <c r="R4" s="503">
        <v>2</v>
      </c>
      <c r="S4" s="504" t="s">
        <v>503</v>
      </c>
      <c r="T4" s="511">
        <f>HLOOKUP(S4,'CH17'!$E$5:$T$69,20,0)</f>
        <v>0</v>
      </c>
      <c r="U4" s="505">
        <v>10</v>
      </c>
      <c r="V4" s="512" t="s">
        <v>511</v>
      </c>
      <c r="W4" s="511">
        <f>HLOOKUP(V4,'CH17'!$E$5:$T$69,20,0)</f>
        <v>0</v>
      </c>
      <c r="Y4" s="503">
        <v>2</v>
      </c>
      <c r="Z4" s="504" t="s">
        <v>503</v>
      </c>
      <c r="AA4" s="510">
        <f>HLOOKUP(Z4,'CH17'!$E$5:$T$69,5,0)</f>
        <v>0</v>
      </c>
      <c r="AB4" s="505">
        <v>10</v>
      </c>
      <c r="AC4" s="512" t="s">
        <v>511</v>
      </c>
      <c r="AD4" s="510">
        <f>HLOOKUP(AC4,'CH17'!$E$5:$T$69,5,0)</f>
        <v>0</v>
      </c>
    </row>
    <row r="5" spans="1:30" ht="17.25" thickBot="1">
      <c r="A5" s="503">
        <v>4</v>
      </c>
      <c r="B5" s="504" t="s">
        <v>505</v>
      </c>
      <c r="C5" s="510">
        <f>HLOOKUP(B5,'CH17'!$E$5:$T$69,5,0)</f>
        <v>0</v>
      </c>
      <c r="D5" s="505">
        <v>12</v>
      </c>
      <c r="E5" s="506" t="s">
        <v>513</v>
      </c>
      <c r="F5" s="510">
        <f>HLOOKUP(E5,'CH17'!$E$5:$T$69,5,0)</f>
        <v>0</v>
      </c>
      <c r="J5" s="503">
        <v>3</v>
      </c>
      <c r="K5" s="506" t="s">
        <v>504</v>
      </c>
      <c r="L5" s="511">
        <f>HLOOKUP(K5,'CH17'!$E$5:$T$69,11,0)</f>
        <v>0</v>
      </c>
      <c r="M5" s="505">
        <v>11</v>
      </c>
      <c r="N5" s="512" t="s">
        <v>512</v>
      </c>
      <c r="O5" s="511">
        <f>HLOOKUP(N5,'CH17'!$E$5:$T$69,11,0)</f>
        <v>0</v>
      </c>
      <c r="R5" s="503">
        <v>3</v>
      </c>
      <c r="S5" s="506" t="s">
        <v>504</v>
      </c>
      <c r="T5" s="511">
        <f>HLOOKUP(S5,'CH17'!$E$5:$T$69,20,0)</f>
        <v>0</v>
      </c>
      <c r="U5" s="505">
        <v>11</v>
      </c>
      <c r="V5" s="512" t="s">
        <v>512</v>
      </c>
      <c r="W5" s="511">
        <f>HLOOKUP(V5,'CH17'!$E$5:$T$69,20,0)</f>
        <v>0</v>
      </c>
      <c r="Y5" s="503">
        <v>3</v>
      </c>
      <c r="Z5" s="506" t="s">
        <v>504</v>
      </c>
      <c r="AA5" s="510">
        <f>HLOOKUP(Z5,'CH17'!$E$5:$T$69,5,0)</f>
        <v>0</v>
      </c>
      <c r="AB5" s="505">
        <v>11</v>
      </c>
      <c r="AC5" s="512" t="s">
        <v>512</v>
      </c>
      <c r="AD5" s="510">
        <f>HLOOKUP(AC5,'CH17'!$E$5:$T$69,5,0)</f>
        <v>0</v>
      </c>
    </row>
    <row r="6" spans="1:30" ht="17.25" thickBot="1">
      <c r="A6" s="503">
        <v>5</v>
      </c>
      <c r="B6" s="504" t="s">
        <v>506</v>
      </c>
      <c r="C6" s="510">
        <f>HLOOKUP(B6,'CH17'!$E$5:$T$69,5,0)</f>
        <v>0</v>
      </c>
      <c r="D6" s="505">
        <v>13</v>
      </c>
      <c r="E6" s="506" t="s">
        <v>514</v>
      </c>
      <c r="F6" s="510">
        <f>HLOOKUP(E6,'CH17'!$E$5:$T$69,5,0)</f>
        <v>0</v>
      </c>
      <c r="J6" s="503">
        <v>4</v>
      </c>
      <c r="K6" s="506" t="s">
        <v>505</v>
      </c>
      <c r="L6" s="511">
        <f>HLOOKUP(K6,'CH17'!$E$5:$T$69,11,0)</f>
        <v>0</v>
      </c>
      <c r="M6" s="505">
        <v>12</v>
      </c>
      <c r="N6" s="512" t="s">
        <v>513</v>
      </c>
      <c r="O6" s="511">
        <f>HLOOKUP(N6,'CH17'!$E$5:$T$69,11,0)</f>
        <v>0</v>
      </c>
      <c r="R6" s="503">
        <v>4</v>
      </c>
      <c r="S6" s="506" t="s">
        <v>505</v>
      </c>
      <c r="T6" s="511">
        <f>HLOOKUP(S6,'CH17'!$E$5:$T$69,20,0)</f>
        <v>0</v>
      </c>
      <c r="U6" s="505">
        <v>12</v>
      </c>
      <c r="V6" s="512" t="s">
        <v>513</v>
      </c>
      <c r="W6" s="511">
        <f>HLOOKUP(V6,'CH17'!$E$5:$T$69,20,0)</f>
        <v>0</v>
      </c>
      <c r="Y6" s="503">
        <v>4</v>
      </c>
      <c r="Z6" s="506" t="s">
        <v>505</v>
      </c>
      <c r="AA6" s="510">
        <f>HLOOKUP(Z6,'CH17'!$E$5:$T$69,5,0)</f>
        <v>0</v>
      </c>
      <c r="AB6" s="505">
        <v>12</v>
      </c>
      <c r="AC6" s="512" t="s">
        <v>513</v>
      </c>
      <c r="AD6" s="510">
        <f>HLOOKUP(AC6,'CH17'!$E$5:$T$69,5,0)</f>
        <v>0</v>
      </c>
    </row>
    <row r="7" spans="1:30" ht="17.25" thickBot="1">
      <c r="A7" s="503">
        <v>6</v>
      </c>
      <c r="B7" s="504" t="s">
        <v>507</v>
      </c>
      <c r="C7" s="510">
        <f>HLOOKUP(B7,'CH17'!$E$5:$T$69,5,0)</f>
        <v>0</v>
      </c>
      <c r="D7" s="505">
        <v>14</v>
      </c>
      <c r="E7" s="506" t="s">
        <v>515</v>
      </c>
      <c r="F7" s="510">
        <f>HLOOKUP(E7,'CH17'!$E$5:$T$69,5,0)</f>
        <v>0</v>
      </c>
      <c r="J7" s="503">
        <v>5</v>
      </c>
      <c r="K7" s="506" t="s">
        <v>506</v>
      </c>
      <c r="L7" s="511">
        <f>HLOOKUP(K7,'CH17'!$E$5:$T$69,11,0)</f>
        <v>0</v>
      </c>
      <c r="M7" s="505">
        <v>13</v>
      </c>
      <c r="N7" s="512" t="s">
        <v>514</v>
      </c>
      <c r="O7" s="511">
        <f>HLOOKUP(N7,'CH17'!$E$5:$T$69,11,0)</f>
        <v>0</v>
      </c>
      <c r="R7" s="503">
        <v>5</v>
      </c>
      <c r="S7" s="506" t="s">
        <v>506</v>
      </c>
      <c r="T7" s="511">
        <f>HLOOKUP(S7,'CH17'!$E$5:$T$69,20,0)</f>
        <v>0</v>
      </c>
      <c r="U7" s="505">
        <v>13</v>
      </c>
      <c r="V7" s="512" t="s">
        <v>514</v>
      </c>
      <c r="W7" s="511">
        <f>HLOOKUP(V7,'CH17'!$E$5:$T$69,20,0)</f>
        <v>0</v>
      </c>
      <c r="Y7" s="503">
        <v>5</v>
      </c>
      <c r="Z7" s="506" t="s">
        <v>506</v>
      </c>
      <c r="AA7" s="510">
        <f>HLOOKUP(Z7,'CH17'!$E$5:$T$69,5,0)</f>
        <v>0</v>
      </c>
      <c r="AB7" s="505">
        <v>13</v>
      </c>
      <c r="AC7" s="512" t="s">
        <v>514</v>
      </c>
      <c r="AD7" s="510">
        <f>HLOOKUP(AC7,'CH17'!$E$5:$T$69,5,0)</f>
        <v>0</v>
      </c>
    </row>
    <row r="8" spans="1:30" ht="17.25" thickBot="1">
      <c r="A8" s="503">
        <v>7</v>
      </c>
      <c r="B8" s="504" t="s">
        <v>508</v>
      </c>
      <c r="C8" s="510">
        <f>HLOOKUP(B8,'CH17'!$E$5:$T$69,5,0)</f>
        <v>0</v>
      </c>
      <c r="D8" s="505">
        <v>15</v>
      </c>
      <c r="E8" s="506" t="s">
        <v>516</v>
      </c>
      <c r="F8" s="510">
        <f>HLOOKUP(E8,'CH17'!$E$5:$T$69,5,0)</f>
        <v>0</v>
      </c>
      <c r="J8" s="503">
        <v>6</v>
      </c>
      <c r="K8" s="506" t="s">
        <v>507</v>
      </c>
      <c r="L8" s="511">
        <f>HLOOKUP(K8,'CH17'!$E$5:$T$69,11,0)</f>
        <v>0</v>
      </c>
      <c r="M8" s="505">
        <v>14</v>
      </c>
      <c r="N8" s="512" t="s">
        <v>515</v>
      </c>
      <c r="O8" s="511">
        <f>HLOOKUP(N8,'CH17'!$E$5:$T$69,11,0)</f>
        <v>0</v>
      </c>
      <c r="R8" s="503">
        <v>6</v>
      </c>
      <c r="S8" s="506" t="s">
        <v>507</v>
      </c>
      <c r="T8" s="511">
        <f>HLOOKUP(S8,'CH17'!$E$5:$T$69,20,0)</f>
        <v>0</v>
      </c>
      <c r="U8" s="505">
        <v>14</v>
      </c>
      <c r="V8" s="512" t="s">
        <v>515</v>
      </c>
      <c r="W8" s="511">
        <f>HLOOKUP(V8,'CH17'!$E$5:$T$69,20,0)</f>
        <v>0</v>
      </c>
      <c r="Y8" s="503">
        <v>6</v>
      </c>
      <c r="Z8" s="506" t="s">
        <v>507</v>
      </c>
      <c r="AA8" s="510">
        <f>HLOOKUP(Z8,'CH17'!$E$5:$T$69,5,0)</f>
        <v>0</v>
      </c>
      <c r="AB8" s="505">
        <v>14</v>
      </c>
      <c r="AC8" s="512" t="s">
        <v>515</v>
      </c>
      <c r="AD8" s="510">
        <f>HLOOKUP(AC8,'CH17'!$E$5:$T$69,5,0)</f>
        <v>0</v>
      </c>
    </row>
    <row r="9" spans="1:30" ht="17.25" thickBot="1">
      <c r="A9" s="503">
        <v>8</v>
      </c>
      <c r="B9" s="504" t="s">
        <v>509</v>
      </c>
      <c r="C9" s="510">
        <f>HLOOKUP(B9,'CH17'!$E$5:$T$69,5,0)</f>
        <v>0</v>
      </c>
      <c r="D9" s="505">
        <v>16</v>
      </c>
      <c r="E9" s="506" t="s">
        <v>517</v>
      </c>
      <c r="F9" s="510">
        <f>HLOOKUP(E9,'CH17'!$E$5:$T$69,5,0)</f>
        <v>0</v>
      </c>
      <c r="J9" s="503">
        <v>7</v>
      </c>
      <c r="K9" s="506" t="s">
        <v>508</v>
      </c>
      <c r="L9" s="511">
        <f>HLOOKUP(K9,'CH17'!$E$5:$T$69,11,0)</f>
        <v>0</v>
      </c>
      <c r="M9" s="505">
        <v>15</v>
      </c>
      <c r="N9" s="512" t="s">
        <v>516</v>
      </c>
      <c r="O9" s="511">
        <f>HLOOKUP(N9,'CH17'!$E$5:$T$69,11,0)</f>
        <v>0</v>
      </c>
      <c r="R9" s="503">
        <v>7</v>
      </c>
      <c r="S9" s="506" t="s">
        <v>508</v>
      </c>
      <c r="T9" s="511">
        <f>HLOOKUP(S9,'CH17'!$E$5:$T$69,20,0)</f>
        <v>0</v>
      </c>
      <c r="U9" s="505">
        <v>15</v>
      </c>
      <c r="V9" s="512" t="s">
        <v>516</v>
      </c>
      <c r="W9" s="511">
        <f>HLOOKUP(V9,'CH17'!$E$5:$T$69,20,0)</f>
        <v>0</v>
      </c>
      <c r="Y9" s="503">
        <v>7</v>
      </c>
      <c r="Z9" s="506" t="s">
        <v>508</v>
      </c>
      <c r="AA9" s="510">
        <f>HLOOKUP(Z9,'CH17'!$E$5:$T$69,5,0)</f>
        <v>0</v>
      </c>
      <c r="AB9" s="505">
        <v>15</v>
      </c>
      <c r="AC9" s="512" t="s">
        <v>516</v>
      </c>
      <c r="AD9" s="510">
        <f>HLOOKUP(AC9,'CH17'!$E$5:$T$69,5,0)</f>
        <v>0</v>
      </c>
    </row>
    <row r="10" spans="1:30" ht="17.25" thickBot="1">
      <c r="A10" s="503"/>
      <c r="B10" s="489"/>
      <c r="C10" s="507"/>
      <c r="D10" s="507"/>
      <c r="E10" s="516" t="s">
        <v>43</v>
      </c>
      <c r="F10" s="515">
        <f>SUM(C2:C9,F2:F9)</f>
        <v>189.8954</v>
      </c>
      <c r="J10" s="503">
        <v>8</v>
      </c>
      <c r="K10" s="506" t="s">
        <v>509</v>
      </c>
      <c r="L10" s="511">
        <f>HLOOKUP(K10,'CH17'!$E$5:$T$69,11,0)</f>
        <v>0</v>
      </c>
      <c r="M10" s="505">
        <v>16</v>
      </c>
      <c r="N10" s="512" t="s">
        <v>517</v>
      </c>
      <c r="O10" s="511">
        <f>HLOOKUP(N10,'CH17'!$E$5:$T$69,11,0)</f>
        <v>0</v>
      </c>
      <c r="R10" s="503">
        <v>8</v>
      </c>
      <c r="S10" s="506" t="s">
        <v>509</v>
      </c>
      <c r="T10" s="511">
        <f>HLOOKUP(S10,'CH17'!$E$5:$T$69,20,0)</f>
        <v>0</v>
      </c>
      <c r="U10" s="505">
        <v>16</v>
      </c>
      <c r="V10" s="512" t="s">
        <v>517</v>
      </c>
      <c r="W10" s="511">
        <f>HLOOKUP(V10,'CH17'!$E$5:$T$69,20,0)</f>
        <v>0</v>
      </c>
      <c r="Y10" s="503">
        <v>8</v>
      </c>
      <c r="Z10" s="506" t="s">
        <v>509</v>
      </c>
      <c r="AA10" s="510">
        <f>HLOOKUP(Z10,'CH17'!$E$5:$T$69,5,0)</f>
        <v>0</v>
      </c>
      <c r="AB10" s="505">
        <v>16</v>
      </c>
      <c r="AC10" s="512" t="s">
        <v>517</v>
      </c>
      <c r="AD10" s="510">
        <f>HLOOKUP(AC10,'CH17'!$E$5:$T$69,5,0)</f>
        <v>0</v>
      </c>
    </row>
    <row r="11" spans="1:30" ht="17.25" thickBot="1">
      <c r="J11" s="503"/>
      <c r="K11" s="489"/>
      <c r="L11" s="513"/>
      <c r="M11" s="513"/>
      <c r="N11" s="514" t="s">
        <v>43</v>
      </c>
      <c r="O11" s="515">
        <f>SUM(L3:L10,O3:O10)</f>
        <v>0</v>
      </c>
      <c r="R11" s="503"/>
      <c r="S11" s="489"/>
      <c r="T11" s="513"/>
      <c r="U11" s="513"/>
      <c r="V11" s="514" t="s">
        <v>43</v>
      </c>
      <c r="W11" s="515">
        <f>SUM(T3:T10,W3:W10)</f>
        <v>202.94380000000001</v>
      </c>
      <c r="Y11" s="503"/>
      <c r="Z11" s="489"/>
      <c r="AA11" s="513"/>
      <c r="AB11" s="513"/>
      <c r="AC11" s="514" t="s">
        <v>43</v>
      </c>
      <c r="AD11" s="515">
        <f>SUM(AA3:AA10,AD3:AD10)</f>
        <v>189.8954</v>
      </c>
    </row>
    <row r="12" spans="1:30" ht="50.25" thickBot="1">
      <c r="A12" s="501" t="s">
        <v>732</v>
      </c>
      <c r="B12" s="502" t="s">
        <v>719</v>
      </c>
      <c r="C12" s="502" t="s">
        <v>733</v>
      </c>
      <c r="D12" s="502" t="s">
        <v>732</v>
      </c>
      <c r="E12" s="502" t="s">
        <v>719</v>
      </c>
      <c r="F12" s="502" t="s">
        <v>733</v>
      </c>
    </row>
    <row r="13" spans="1:30" ht="17.25" thickBot="1">
      <c r="A13" s="503">
        <v>1</v>
      </c>
      <c r="B13" s="504" t="s">
        <v>502</v>
      </c>
      <c r="C13" s="510">
        <f>HLOOKUP(B13,'CH17'!$E$5:$T$69,7,0)</f>
        <v>-16.67019999999998</v>
      </c>
      <c r="D13" s="505">
        <v>9</v>
      </c>
      <c r="E13" s="506" t="s">
        <v>510</v>
      </c>
      <c r="F13" s="510">
        <f>HLOOKUP(E13,'CH17'!$E$5:$T$69,7,0)</f>
        <v>0</v>
      </c>
    </row>
    <row r="14" spans="1:30" ht="17.25" thickBot="1">
      <c r="A14" s="503">
        <v>2</v>
      </c>
      <c r="B14" s="504" t="s">
        <v>503</v>
      </c>
      <c r="C14" s="510">
        <f>HLOOKUP(B14,'CH17'!$E$5:$T$69,7,0)</f>
        <v>0</v>
      </c>
      <c r="D14" s="505">
        <v>10</v>
      </c>
      <c r="E14" s="506" t="s">
        <v>511</v>
      </c>
      <c r="F14" s="510">
        <f>HLOOKUP(E14,'CH17'!$E$5:$T$69,7,0)</f>
        <v>0</v>
      </c>
    </row>
    <row r="15" spans="1:30" ht="66.75" thickBot="1">
      <c r="A15" s="503">
        <v>3</v>
      </c>
      <c r="B15" s="504" t="s">
        <v>504</v>
      </c>
      <c r="C15" s="510">
        <f>HLOOKUP(B15,'CH17'!$E$5:$T$69,7,0)</f>
        <v>0</v>
      </c>
      <c r="D15" s="505">
        <v>11</v>
      </c>
      <c r="E15" s="506" t="s">
        <v>512</v>
      </c>
      <c r="F15" s="510">
        <f>HLOOKUP(E15,'CH17'!$E$5:$T$69,7,0)</f>
        <v>0</v>
      </c>
      <c r="J15" s="501" t="s">
        <v>732</v>
      </c>
      <c r="K15" s="502" t="s">
        <v>719</v>
      </c>
      <c r="L15" s="502" t="s">
        <v>736</v>
      </c>
      <c r="M15" s="502" t="s">
        <v>732</v>
      </c>
      <c r="N15" s="502" t="s">
        <v>719</v>
      </c>
      <c r="O15" s="502" t="s">
        <v>736</v>
      </c>
    </row>
    <row r="16" spans="1:30" ht="17.25" thickBot="1">
      <c r="A16" s="503">
        <v>4</v>
      </c>
      <c r="B16" s="504" t="s">
        <v>505</v>
      </c>
      <c r="C16" s="510">
        <f>HLOOKUP(B16,'CH17'!$E$5:$T$69,7,0)</f>
        <v>0</v>
      </c>
      <c r="D16" s="505">
        <v>12</v>
      </c>
      <c r="E16" s="506" t="s">
        <v>513</v>
      </c>
      <c r="F16" s="510">
        <f>HLOOKUP(E16,'CH17'!$E$5:$T$69,7,0)</f>
        <v>0</v>
      </c>
      <c r="J16" s="503">
        <v>1</v>
      </c>
      <c r="K16" s="504" t="s">
        <v>502</v>
      </c>
      <c r="L16" s="511">
        <f>HLOOKUP(K16,'CH17'!$E$5:$T$69,17,0)</f>
        <v>0</v>
      </c>
      <c r="M16" s="505">
        <v>9</v>
      </c>
      <c r="N16" s="506" t="s">
        <v>510</v>
      </c>
      <c r="O16" s="511">
        <f>HLOOKUP(N16,'CH17'!$E$5:$T$69,17,0)</f>
        <v>0</v>
      </c>
    </row>
    <row r="17" spans="1:15" ht="17.25" thickBot="1">
      <c r="A17" s="503">
        <v>5</v>
      </c>
      <c r="B17" s="504" t="s">
        <v>506</v>
      </c>
      <c r="C17" s="510">
        <f>HLOOKUP(B17,'CH17'!$E$5:$T$69,7,0)</f>
        <v>0</v>
      </c>
      <c r="D17" s="505">
        <v>13</v>
      </c>
      <c r="E17" s="506" t="s">
        <v>514</v>
      </c>
      <c r="F17" s="510">
        <f>HLOOKUP(E17,'CH17'!$E$5:$T$69,7,0)</f>
        <v>0</v>
      </c>
      <c r="J17" s="503">
        <v>2</v>
      </c>
      <c r="K17" s="504" t="s">
        <v>503</v>
      </c>
      <c r="L17" s="511">
        <f>HLOOKUP(K17,'CH17'!$E$5:$T$69,17,0)</f>
        <v>0</v>
      </c>
      <c r="M17" s="505">
        <v>10</v>
      </c>
      <c r="N17" s="506" t="s">
        <v>511</v>
      </c>
      <c r="O17" s="511">
        <f>HLOOKUP(N17,'CH17'!$E$5:$T$69,17,0)</f>
        <v>0</v>
      </c>
    </row>
    <row r="18" spans="1:15" ht="17.25" thickBot="1">
      <c r="A18" s="503">
        <v>6</v>
      </c>
      <c r="B18" s="504" t="s">
        <v>507</v>
      </c>
      <c r="C18" s="510">
        <f>HLOOKUP(B18,'CH17'!$E$5:$T$69,7,0)</f>
        <v>0</v>
      </c>
      <c r="D18" s="505">
        <v>14</v>
      </c>
      <c r="E18" s="506" t="s">
        <v>515</v>
      </c>
      <c r="F18" s="510">
        <f>HLOOKUP(E18,'CH17'!$E$5:$T$69,7,0)</f>
        <v>0</v>
      </c>
      <c r="J18" s="503">
        <v>3</v>
      </c>
      <c r="K18" s="504" t="s">
        <v>504</v>
      </c>
      <c r="L18" s="511">
        <f>HLOOKUP(K18,'CH17'!$E$5:$T$69,17,0)</f>
        <v>0</v>
      </c>
      <c r="M18" s="505">
        <v>11</v>
      </c>
      <c r="N18" s="506" t="s">
        <v>512</v>
      </c>
      <c r="O18" s="511">
        <f>HLOOKUP(N18,'CH17'!$E$5:$T$69,17,0)</f>
        <v>0</v>
      </c>
    </row>
    <row r="19" spans="1:15" ht="17.25" thickBot="1">
      <c r="A19" s="503">
        <v>7</v>
      </c>
      <c r="B19" s="504" t="s">
        <v>508</v>
      </c>
      <c r="C19" s="510">
        <f>HLOOKUP(B19,'CH17'!$E$5:$T$69,7,0)</f>
        <v>0</v>
      </c>
      <c r="D19" s="505">
        <v>15</v>
      </c>
      <c r="E19" s="506" t="s">
        <v>516</v>
      </c>
      <c r="F19" s="510">
        <f>HLOOKUP(E19,'CH17'!$E$5:$T$69,7,0)</f>
        <v>0</v>
      </c>
      <c r="J19" s="503">
        <v>4</v>
      </c>
      <c r="K19" s="504" t="s">
        <v>505</v>
      </c>
      <c r="L19" s="511">
        <f>HLOOKUP(K19,'CH17'!$E$5:$T$69,17,0)</f>
        <v>0</v>
      </c>
      <c r="M19" s="505">
        <v>12</v>
      </c>
      <c r="N19" s="506" t="s">
        <v>513</v>
      </c>
      <c r="O19" s="511">
        <f>HLOOKUP(N19,'CH17'!$E$5:$T$69,17,0)</f>
        <v>0</v>
      </c>
    </row>
    <row r="20" spans="1:15" ht="17.25" thickBot="1">
      <c r="A20" s="503">
        <v>8</v>
      </c>
      <c r="B20" s="504" t="s">
        <v>509</v>
      </c>
      <c r="C20" s="510">
        <f>HLOOKUP(B20,'CH17'!$E$5:$T$69,7,0)</f>
        <v>0</v>
      </c>
      <c r="D20" s="505">
        <v>16</v>
      </c>
      <c r="E20" s="506" t="s">
        <v>517</v>
      </c>
      <c r="F20" s="510">
        <f>HLOOKUP(E20,'CH17'!$E$5:$T$69,7,0)</f>
        <v>0</v>
      </c>
      <c r="J20" s="503">
        <v>5</v>
      </c>
      <c r="K20" s="504" t="s">
        <v>506</v>
      </c>
      <c r="L20" s="511">
        <f>HLOOKUP(K20,'CH17'!$E$5:$T$69,17,0)</f>
        <v>0</v>
      </c>
      <c r="M20" s="505">
        <v>13</v>
      </c>
      <c r="N20" s="506" t="s">
        <v>514</v>
      </c>
      <c r="O20" s="511">
        <f>HLOOKUP(N20,'CH17'!$E$5:$T$69,17,0)</f>
        <v>0</v>
      </c>
    </row>
    <row r="21" spans="1:15" ht="17.25" thickBot="1">
      <c r="A21" s="503"/>
      <c r="B21" s="489"/>
      <c r="C21" s="507"/>
      <c r="D21" s="507"/>
      <c r="E21" s="516" t="s">
        <v>43</v>
      </c>
      <c r="F21" s="515">
        <f>SUM(C13:C20,F13:F20)</f>
        <v>-16.67019999999998</v>
      </c>
      <c r="J21" s="503">
        <v>6</v>
      </c>
      <c r="K21" s="504" t="s">
        <v>507</v>
      </c>
      <c r="L21" s="511">
        <f>HLOOKUP(K21,'CH17'!$E$5:$T$69,17,0)</f>
        <v>0</v>
      </c>
      <c r="M21" s="505">
        <v>14</v>
      </c>
      <c r="N21" s="506" t="s">
        <v>515</v>
      </c>
      <c r="O21" s="511">
        <f>HLOOKUP(N21,'CH17'!$E$5:$T$69,17,0)</f>
        <v>0</v>
      </c>
    </row>
    <row r="22" spans="1:15" ht="17.25" thickBot="1">
      <c r="J22" s="503">
        <v>7</v>
      </c>
      <c r="K22" s="504" t="s">
        <v>508</v>
      </c>
      <c r="L22" s="511">
        <f>HLOOKUP(K22,'CH17'!$E$5:$T$69,17,0)</f>
        <v>0</v>
      </c>
      <c r="M22" s="505">
        <v>15</v>
      </c>
      <c r="N22" s="506" t="s">
        <v>516</v>
      </c>
      <c r="O22" s="511">
        <f>HLOOKUP(N22,'CH17'!$E$5:$T$69,17,0)</f>
        <v>0</v>
      </c>
    </row>
    <row r="23" spans="1:15" ht="17.25" thickBot="1">
      <c r="J23" s="503">
        <v>8</v>
      </c>
      <c r="K23" s="504" t="s">
        <v>509</v>
      </c>
      <c r="L23" s="511">
        <f>HLOOKUP(K23,'CH17'!$E$5:$T$69,17,0)</f>
        <v>0</v>
      </c>
      <c r="M23" s="505">
        <v>16</v>
      </c>
      <c r="N23" s="506" t="s">
        <v>517</v>
      </c>
      <c r="O23" s="511">
        <f>HLOOKUP(N23,'CH17'!$E$5:$T$69,17,0)</f>
        <v>0</v>
      </c>
    </row>
    <row r="24" spans="1:15" ht="17.25" thickBot="1">
      <c r="J24" s="503"/>
      <c r="K24" s="489"/>
      <c r="L24" s="507"/>
      <c r="M24" s="507"/>
      <c r="N24" s="505" t="s">
        <v>43</v>
      </c>
      <c r="O24" s="510">
        <f>SUM(L16:L23,O16:O23)</f>
        <v>0</v>
      </c>
    </row>
    <row r="25" spans="1:15" ht="66.75" thickBot="1">
      <c r="A25" s="501" t="s">
        <v>732</v>
      </c>
      <c r="B25" s="502" t="s">
        <v>719</v>
      </c>
      <c r="C25" s="502" t="s">
        <v>735</v>
      </c>
      <c r="D25" s="502" t="s">
        <v>732</v>
      </c>
      <c r="E25" s="502" t="s">
        <v>719</v>
      </c>
      <c r="F25" s="502" t="s">
        <v>735</v>
      </c>
    </row>
    <row r="26" spans="1:15" ht="17.25" thickBot="1">
      <c r="A26" s="503">
        <v>1</v>
      </c>
      <c r="B26" s="504" t="s">
        <v>502</v>
      </c>
      <c r="C26" s="510">
        <f>HLOOKUP(B26,'CH17'!$E$5:$T$69,12,0)</f>
        <v>0</v>
      </c>
      <c r="D26" s="505">
        <v>9</v>
      </c>
      <c r="E26" s="506" t="s">
        <v>510</v>
      </c>
      <c r="F26" s="510">
        <f>HLOOKUP(E26,'CH17'!$E$5:$T$69,12,0)</f>
        <v>0</v>
      </c>
    </row>
    <row r="27" spans="1:15" ht="17.25" thickBot="1">
      <c r="A27" s="503">
        <v>2</v>
      </c>
      <c r="B27" s="504" t="s">
        <v>503</v>
      </c>
      <c r="C27" s="510">
        <f>HLOOKUP(B27,'CH17'!$E$5:$T$69,12,0)</f>
        <v>0</v>
      </c>
      <c r="D27" s="505">
        <v>10</v>
      </c>
      <c r="E27" s="506" t="s">
        <v>511</v>
      </c>
      <c r="F27" s="510">
        <f>HLOOKUP(E27,'CH17'!$E$5:$T$69,12,0)</f>
        <v>0</v>
      </c>
    </row>
    <row r="28" spans="1:15" ht="17.25" thickBot="1">
      <c r="A28" s="503">
        <v>3</v>
      </c>
      <c r="B28" s="504" t="s">
        <v>504</v>
      </c>
      <c r="C28" s="510">
        <f>HLOOKUP(B28,'CH17'!$E$5:$T$69,12,0)</f>
        <v>0</v>
      </c>
      <c r="D28" s="505">
        <v>11</v>
      </c>
      <c r="E28" s="506" t="s">
        <v>512</v>
      </c>
      <c r="F28" s="510">
        <f>HLOOKUP(E28,'CH17'!$E$5:$T$69,12,0)</f>
        <v>0</v>
      </c>
    </row>
    <row r="29" spans="1:15" ht="66.75" thickBot="1">
      <c r="A29" s="503">
        <v>4</v>
      </c>
      <c r="B29" s="504" t="s">
        <v>505</v>
      </c>
      <c r="C29" s="510">
        <f>HLOOKUP(B29,'CH17'!$E$5:$T$69,12,0)</f>
        <v>0</v>
      </c>
      <c r="D29" s="505">
        <v>12</v>
      </c>
      <c r="E29" s="506" t="s">
        <v>513</v>
      </c>
      <c r="F29" s="510">
        <f>HLOOKUP(E29,'CH17'!$E$5:$T$69,12,0)</f>
        <v>0</v>
      </c>
      <c r="J29" s="501" t="s">
        <v>732</v>
      </c>
      <c r="K29" s="502" t="s">
        <v>719</v>
      </c>
      <c r="L29" s="502" t="s">
        <v>740</v>
      </c>
      <c r="M29" s="502" t="s">
        <v>732</v>
      </c>
      <c r="N29" s="502" t="s">
        <v>719</v>
      </c>
      <c r="O29" s="502" t="s">
        <v>740</v>
      </c>
    </row>
    <row r="30" spans="1:15" ht="17.25" thickBot="1">
      <c r="A30" s="503">
        <v>5</v>
      </c>
      <c r="B30" s="504" t="s">
        <v>506</v>
      </c>
      <c r="C30" s="510">
        <f>HLOOKUP(B30,'CH17'!$E$5:$T$69,12,0)</f>
        <v>0</v>
      </c>
      <c r="D30" s="505">
        <v>13</v>
      </c>
      <c r="E30" s="506" t="s">
        <v>514</v>
      </c>
      <c r="F30" s="510">
        <f>HLOOKUP(E30,'CH17'!$E$5:$T$69,12,0)</f>
        <v>0</v>
      </c>
      <c r="J30" s="503">
        <v>1</v>
      </c>
      <c r="K30" s="504" t="s">
        <v>502</v>
      </c>
      <c r="L30" s="510">
        <f>HLOOKUP(K30,'CH17'!$E$5:$T$69,25,0)</f>
        <v>61.848399999999998</v>
      </c>
      <c r="M30" s="505">
        <v>9</v>
      </c>
      <c r="N30" s="506" t="s">
        <v>510</v>
      </c>
      <c r="O30" s="510">
        <f>HLOOKUP(N30,'CH17'!$E$5:$T$69,25,0)</f>
        <v>0</v>
      </c>
    </row>
    <row r="31" spans="1:15" ht="17.25" thickBot="1">
      <c r="A31" s="503">
        <v>6</v>
      </c>
      <c r="B31" s="504" t="s">
        <v>507</v>
      </c>
      <c r="C31" s="510">
        <f>HLOOKUP(B31,'CH17'!$E$5:$T$69,12,0)</f>
        <v>0</v>
      </c>
      <c r="D31" s="505">
        <v>14</v>
      </c>
      <c r="E31" s="506" t="s">
        <v>515</v>
      </c>
      <c r="F31" s="510">
        <f>HLOOKUP(E31,'CH17'!$E$5:$T$69,12,0)</f>
        <v>0</v>
      </c>
      <c r="J31" s="503">
        <v>2</v>
      </c>
      <c r="K31" s="504" t="s">
        <v>503</v>
      </c>
      <c r="L31" s="510">
        <f>HLOOKUP(K31,'CH17'!$E$5:$T$69,25,0)</f>
        <v>0</v>
      </c>
      <c r="M31" s="505">
        <v>10</v>
      </c>
      <c r="N31" s="506" t="s">
        <v>511</v>
      </c>
      <c r="O31" s="510">
        <f>HLOOKUP(N31,'CH17'!$E$5:$T$69,25,0)</f>
        <v>0</v>
      </c>
    </row>
    <row r="32" spans="1:15" ht="17.25" thickBot="1">
      <c r="A32" s="503">
        <v>7</v>
      </c>
      <c r="B32" s="504" t="s">
        <v>508</v>
      </c>
      <c r="C32" s="510">
        <f>HLOOKUP(B32,'CH17'!$E$5:$T$69,12,0)</f>
        <v>0</v>
      </c>
      <c r="D32" s="505">
        <v>15</v>
      </c>
      <c r="E32" s="506" t="s">
        <v>516</v>
      </c>
      <c r="F32" s="510">
        <f>HLOOKUP(E32,'CH17'!$E$5:$T$69,12,0)</f>
        <v>0</v>
      </c>
      <c r="J32" s="503">
        <v>3</v>
      </c>
      <c r="K32" s="504" t="s">
        <v>504</v>
      </c>
      <c r="L32" s="510">
        <f>HLOOKUP(K32,'CH17'!$E$5:$T$69,25,0)</f>
        <v>0</v>
      </c>
      <c r="M32" s="505">
        <v>11</v>
      </c>
      <c r="N32" s="506" t="s">
        <v>512</v>
      </c>
      <c r="O32" s="510">
        <f>HLOOKUP(N32,'CH17'!$E$5:$T$69,25,0)</f>
        <v>0</v>
      </c>
    </row>
    <row r="33" spans="1:23" ht="17.25" thickBot="1">
      <c r="A33" s="503">
        <v>8</v>
      </c>
      <c r="B33" s="504" t="s">
        <v>509</v>
      </c>
      <c r="C33" s="510">
        <f>HLOOKUP(B33,'CH17'!$E$5:$T$69,12,0)</f>
        <v>0</v>
      </c>
      <c r="D33" s="505">
        <v>16</v>
      </c>
      <c r="E33" s="506" t="s">
        <v>517</v>
      </c>
      <c r="F33" s="510">
        <f>HLOOKUP(E33,'CH17'!$E$5:$T$69,12,0)</f>
        <v>0</v>
      </c>
      <c r="J33" s="503">
        <v>4</v>
      </c>
      <c r="K33" s="504" t="s">
        <v>505</v>
      </c>
      <c r="L33" s="510">
        <f>HLOOKUP(K33,'CH17'!$E$5:$T$69,25,0)</f>
        <v>0</v>
      </c>
      <c r="M33" s="505">
        <v>12</v>
      </c>
      <c r="N33" s="506" t="s">
        <v>513</v>
      </c>
      <c r="O33" s="510">
        <f>HLOOKUP(N33,'CH17'!$E$5:$T$69,25,0)</f>
        <v>0</v>
      </c>
    </row>
    <row r="34" spans="1:23" ht="17.25" thickBot="1">
      <c r="A34" s="503"/>
      <c r="B34" s="489"/>
      <c r="C34" s="507"/>
      <c r="D34" s="507"/>
      <c r="E34" s="516" t="s">
        <v>43</v>
      </c>
      <c r="F34" s="515">
        <f>SUM(C26:C33,F26:F33)</f>
        <v>0</v>
      </c>
      <c r="J34" s="503">
        <v>5</v>
      </c>
      <c r="K34" s="504" t="s">
        <v>506</v>
      </c>
      <c r="L34" s="510">
        <f>HLOOKUP(K34,'CH17'!$E$5:$T$69,25,0)</f>
        <v>0</v>
      </c>
      <c r="M34" s="505">
        <v>13</v>
      </c>
      <c r="N34" s="506" t="s">
        <v>514</v>
      </c>
      <c r="O34" s="510">
        <f>HLOOKUP(N34,'CH17'!$E$5:$T$69,25,0)</f>
        <v>0</v>
      </c>
    </row>
    <row r="35" spans="1:23" ht="17.25" thickBot="1">
      <c r="J35" s="503">
        <v>6</v>
      </c>
      <c r="K35" s="504" t="s">
        <v>507</v>
      </c>
      <c r="L35" s="510">
        <f>HLOOKUP(K35,'CH17'!$E$5:$T$69,25,0)</f>
        <v>0</v>
      </c>
      <c r="M35" s="505">
        <v>14</v>
      </c>
      <c r="N35" s="506" t="s">
        <v>515</v>
      </c>
      <c r="O35" s="510">
        <f>HLOOKUP(N35,'CH17'!$E$5:$T$69,25,0)</f>
        <v>0</v>
      </c>
    </row>
    <row r="36" spans="1:23" ht="17.25" thickBot="1">
      <c r="J36" s="503">
        <v>7</v>
      </c>
      <c r="K36" s="504" t="s">
        <v>508</v>
      </c>
      <c r="L36" s="510">
        <f>HLOOKUP(K36,'CH17'!$E$5:$T$69,25,0)</f>
        <v>0</v>
      </c>
      <c r="M36" s="505">
        <v>15</v>
      </c>
      <c r="N36" s="506" t="s">
        <v>516</v>
      </c>
      <c r="O36" s="510">
        <f>HLOOKUP(N36,'CH17'!$E$5:$T$69,25,0)</f>
        <v>0</v>
      </c>
    </row>
    <row r="37" spans="1:23" ht="17.25" thickBot="1">
      <c r="J37" s="503">
        <v>8</v>
      </c>
      <c r="K37" s="504" t="s">
        <v>509</v>
      </c>
      <c r="L37" s="510">
        <f>HLOOKUP(K37,'CH17'!$E$5:$T$69,25,0)</f>
        <v>0</v>
      </c>
      <c r="M37" s="505">
        <v>16</v>
      </c>
      <c r="N37" s="506" t="s">
        <v>517</v>
      </c>
      <c r="O37" s="510">
        <f>HLOOKUP(N37,'CH17'!$E$5:$T$69,25,0)</f>
        <v>0</v>
      </c>
    </row>
    <row r="38" spans="1:23" ht="17.25" thickBot="1">
      <c r="J38" s="503"/>
      <c r="K38" s="489"/>
      <c r="L38" s="507"/>
      <c r="M38" s="507"/>
      <c r="N38" s="516" t="s">
        <v>43</v>
      </c>
      <c r="O38" s="515">
        <f>SUM(L30:L37,O30:O37)</f>
        <v>61.848399999999998</v>
      </c>
    </row>
    <row r="39" spans="1:23" ht="50.25" thickBot="1">
      <c r="A39" s="501" t="s">
        <v>732</v>
      </c>
      <c r="B39" s="502" t="s">
        <v>719</v>
      </c>
      <c r="C39" s="502" t="s">
        <v>738</v>
      </c>
      <c r="D39" s="502" t="s">
        <v>732</v>
      </c>
      <c r="E39" s="502" t="s">
        <v>719</v>
      </c>
      <c r="F39" s="502" t="s">
        <v>738</v>
      </c>
    </row>
    <row r="40" spans="1:23" ht="17.25" thickBot="1">
      <c r="A40" s="503">
        <v>1</v>
      </c>
      <c r="B40" s="504" t="s">
        <v>502</v>
      </c>
      <c r="C40" s="510">
        <f>HLOOKUP(B40,'CH17'!$E$5:$T$69,21,0)</f>
        <v>12.0067</v>
      </c>
      <c r="D40" s="505">
        <v>9</v>
      </c>
      <c r="E40" s="506" t="s">
        <v>510</v>
      </c>
      <c r="F40" s="510">
        <f>HLOOKUP(E40,'CH17'!$E$5:$T$69,23,0)</f>
        <v>0</v>
      </c>
    </row>
    <row r="41" spans="1:23" ht="50.25" thickBot="1">
      <c r="A41" s="503">
        <v>2</v>
      </c>
      <c r="B41" s="504" t="s">
        <v>503</v>
      </c>
      <c r="C41" s="510">
        <f>HLOOKUP(B41,'CH17'!$E$5:$T$69,23,0)</f>
        <v>0</v>
      </c>
      <c r="D41" s="505">
        <v>10</v>
      </c>
      <c r="E41" s="506" t="s">
        <v>511</v>
      </c>
      <c r="F41" s="510">
        <f>HLOOKUP(E41,'CH17'!$E$5:$T$69,23,0)</f>
        <v>0</v>
      </c>
      <c r="J41" s="501" t="s">
        <v>732</v>
      </c>
      <c r="K41" s="502" t="s">
        <v>719</v>
      </c>
      <c r="L41" s="502" t="s">
        <v>741</v>
      </c>
      <c r="M41" s="502" t="s">
        <v>732</v>
      </c>
      <c r="N41" s="502" t="s">
        <v>719</v>
      </c>
      <c r="O41" s="502" t="s">
        <v>741</v>
      </c>
      <c r="R41" s="501" t="s">
        <v>732</v>
      </c>
      <c r="S41" s="502" t="s">
        <v>719</v>
      </c>
      <c r="T41" s="502" t="s">
        <v>742</v>
      </c>
      <c r="U41" s="502" t="s">
        <v>732</v>
      </c>
      <c r="V41" s="502" t="s">
        <v>719</v>
      </c>
      <c r="W41" s="502" t="s">
        <v>742</v>
      </c>
    </row>
    <row r="42" spans="1:23" ht="17.25" thickBot="1">
      <c r="A42" s="503">
        <v>3</v>
      </c>
      <c r="B42" s="504" t="s">
        <v>504</v>
      </c>
      <c r="C42" s="510">
        <f>HLOOKUP(B42,'CH17'!$E$5:$T$69,23,0)</f>
        <v>0</v>
      </c>
      <c r="D42" s="505">
        <v>11</v>
      </c>
      <c r="E42" s="506" t="s">
        <v>512</v>
      </c>
      <c r="F42" s="510">
        <f>HLOOKUP(E42,'CH17'!$E$5:$T$69,23,0)</f>
        <v>0</v>
      </c>
      <c r="J42" s="503">
        <v>1</v>
      </c>
      <c r="K42" s="504" t="s">
        <v>502</v>
      </c>
      <c r="L42" s="510">
        <f>HLOOKUP(K42,'CH17'!$E$5:$T$69,26,0)</f>
        <v>8.7086000000000006</v>
      </c>
      <c r="M42" s="505">
        <v>9</v>
      </c>
      <c r="N42" s="506" t="s">
        <v>510</v>
      </c>
      <c r="O42" s="510">
        <f>HLOOKUP(N42,'CH17'!$E$5:$T$69,26,0)</f>
        <v>0</v>
      </c>
      <c r="R42" s="503">
        <v>1</v>
      </c>
      <c r="S42" s="504" t="s">
        <v>502</v>
      </c>
      <c r="T42" s="510">
        <f>HLOOKUP(S42,'CH17'!$E$5:$T$69,27,0)</f>
        <v>0.13739999999999999</v>
      </c>
      <c r="U42" s="505">
        <v>9</v>
      </c>
      <c r="V42" s="506" t="s">
        <v>510</v>
      </c>
      <c r="W42" s="510">
        <f>HLOOKUP(V42,'CH17'!$E$5:$T$69,27,0)</f>
        <v>0</v>
      </c>
    </row>
    <row r="43" spans="1:23" ht="17.25" thickBot="1">
      <c r="A43" s="503">
        <v>4</v>
      </c>
      <c r="B43" s="504" t="s">
        <v>505</v>
      </c>
      <c r="C43" s="510">
        <f>HLOOKUP(B43,'CH17'!$E$5:$T$69,23,0)</f>
        <v>0</v>
      </c>
      <c r="D43" s="505">
        <v>12</v>
      </c>
      <c r="E43" s="506" t="s">
        <v>513</v>
      </c>
      <c r="F43" s="510">
        <f>HLOOKUP(E43,'CH17'!$E$5:$T$69,23,0)</f>
        <v>0</v>
      </c>
      <c r="J43" s="503">
        <v>2</v>
      </c>
      <c r="K43" s="504" t="s">
        <v>503</v>
      </c>
      <c r="L43" s="510">
        <f>HLOOKUP(K43,'CH17'!$E$5:$T$69,26,0)</f>
        <v>0</v>
      </c>
      <c r="M43" s="505">
        <v>10</v>
      </c>
      <c r="N43" s="506" t="s">
        <v>511</v>
      </c>
      <c r="O43" s="510">
        <f>HLOOKUP(N43,'CH17'!$E$5:$T$69,26,0)</f>
        <v>0</v>
      </c>
      <c r="R43" s="503">
        <v>2</v>
      </c>
      <c r="S43" s="504" t="s">
        <v>503</v>
      </c>
      <c r="T43" s="510">
        <f>HLOOKUP(S43,'CH17'!$E$5:$T$69,27,0)</f>
        <v>0</v>
      </c>
      <c r="U43" s="505">
        <v>10</v>
      </c>
      <c r="V43" s="506" t="s">
        <v>511</v>
      </c>
      <c r="W43" s="510">
        <f>HLOOKUP(V43,'CH17'!$E$5:$T$69,27,0)</f>
        <v>0</v>
      </c>
    </row>
    <row r="44" spans="1:23" ht="17.25" thickBot="1">
      <c r="A44" s="503">
        <v>5</v>
      </c>
      <c r="B44" s="504" t="s">
        <v>506</v>
      </c>
      <c r="C44" s="510">
        <f>HLOOKUP(B44,'CH17'!$E$5:$T$69,23,0)</f>
        <v>0</v>
      </c>
      <c r="D44" s="505">
        <v>13</v>
      </c>
      <c r="E44" s="506" t="s">
        <v>514</v>
      </c>
      <c r="F44" s="510">
        <f>HLOOKUP(E44,'CH17'!$E$5:$T$69,23,0)</f>
        <v>0</v>
      </c>
      <c r="J44" s="503">
        <v>3</v>
      </c>
      <c r="K44" s="504" t="s">
        <v>504</v>
      </c>
      <c r="L44" s="510">
        <f>HLOOKUP(K44,'CH17'!$E$5:$T$69,26,0)</f>
        <v>0</v>
      </c>
      <c r="M44" s="505">
        <v>11</v>
      </c>
      <c r="N44" s="506" t="s">
        <v>512</v>
      </c>
      <c r="O44" s="510">
        <f>HLOOKUP(N44,'CH17'!$E$5:$T$69,26,0)</f>
        <v>0</v>
      </c>
      <c r="R44" s="503">
        <v>3</v>
      </c>
      <c r="S44" s="504" t="s">
        <v>504</v>
      </c>
      <c r="T44" s="510">
        <f>HLOOKUP(S44,'CH17'!$E$5:$T$69,27,0)</f>
        <v>0</v>
      </c>
      <c r="U44" s="505">
        <v>11</v>
      </c>
      <c r="V44" s="506" t="s">
        <v>512</v>
      </c>
      <c r="W44" s="510">
        <f>HLOOKUP(V44,'CH17'!$E$5:$T$69,27,0)</f>
        <v>0</v>
      </c>
    </row>
    <row r="45" spans="1:23" ht="17.25" thickBot="1">
      <c r="A45" s="503">
        <v>6</v>
      </c>
      <c r="B45" s="504" t="s">
        <v>507</v>
      </c>
      <c r="C45" s="510">
        <f>HLOOKUP(B45,'CH17'!$E$5:$T$69,23,0)</f>
        <v>0</v>
      </c>
      <c r="D45" s="505">
        <v>14</v>
      </c>
      <c r="E45" s="506" t="s">
        <v>515</v>
      </c>
      <c r="F45" s="510">
        <f>HLOOKUP(E45,'CH17'!$E$5:$T$69,23,0)</f>
        <v>0</v>
      </c>
      <c r="J45" s="503">
        <v>4</v>
      </c>
      <c r="K45" s="504" t="s">
        <v>505</v>
      </c>
      <c r="L45" s="510">
        <f>HLOOKUP(K45,'CH17'!$E$5:$T$69,26,0)</f>
        <v>0</v>
      </c>
      <c r="M45" s="505">
        <v>12</v>
      </c>
      <c r="N45" s="506" t="s">
        <v>513</v>
      </c>
      <c r="O45" s="510">
        <f>HLOOKUP(N45,'CH17'!$E$5:$T$69,26,0)</f>
        <v>0</v>
      </c>
      <c r="R45" s="503">
        <v>4</v>
      </c>
      <c r="S45" s="504" t="s">
        <v>505</v>
      </c>
      <c r="T45" s="510">
        <f>HLOOKUP(S45,'CH17'!$E$5:$T$69,27,0)</f>
        <v>0</v>
      </c>
      <c r="U45" s="505">
        <v>12</v>
      </c>
      <c r="V45" s="506" t="s">
        <v>513</v>
      </c>
      <c r="W45" s="510">
        <f>HLOOKUP(V45,'CH17'!$E$5:$T$69,27,0)</f>
        <v>0</v>
      </c>
    </row>
    <row r="46" spans="1:23" ht="17.25" thickBot="1">
      <c r="A46" s="503">
        <v>7</v>
      </c>
      <c r="B46" s="504" t="s">
        <v>508</v>
      </c>
      <c r="C46" s="510">
        <f>HLOOKUP(B46,'CH17'!$E$5:$T$69,23,0)</f>
        <v>0</v>
      </c>
      <c r="D46" s="505">
        <v>15</v>
      </c>
      <c r="E46" s="506" t="s">
        <v>516</v>
      </c>
      <c r="F46" s="510">
        <f>HLOOKUP(E46,'CH17'!$E$5:$T$69,23,0)</f>
        <v>0</v>
      </c>
      <c r="J46" s="503">
        <v>5</v>
      </c>
      <c r="K46" s="504" t="s">
        <v>506</v>
      </c>
      <c r="L46" s="510">
        <f>HLOOKUP(K46,'CH17'!$E$5:$T$69,26,0)</f>
        <v>0</v>
      </c>
      <c r="M46" s="505">
        <v>13</v>
      </c>
      <c r="N46" s="506" t="s">
        <v>514</v>
      </c>
      <c r="O46" s="510">
        <f>HLOOKUP(N46,'CH17'!$E$5:$T$69,26,0)</f>
        <v>0</v>
      </c>
      <c r="R46" s="503">
        <v>5</v>
      </c>
      <c r="S46" s="504" t="s">
        <v>506</v>
      </c>
      <c r="T46" s="510">
        <f>HLOOKUP(S46,'CH17'!$E$5:$T$69,27,0)</f>
        <v>0</v>
      </c>
      <c r="U46" s="505">
        <v>13</v>
      </c>
      <c r="V46" s="506" t="s">
        <v>514</v>
      </c>
      <c r="W46" s="510">
        <f>HLOOKUP(V46,'CH17'!$E$5:$T$69,27,0)</f>
        <v>0</v>
      </c>
    </row>
    <row r="47" spans="1:23" ht="17.25" thickBot="1">
      <c r="A47" s="503">
        <v>8</v>
      </c>
      <c r="B47" s="504" t="s">
        <v>509</v>
      </c>
      <c r="C47" s="510">
        <f>HLOOKUP(B47,'CH17'!$E$5:$T$69,23,0)</f>
        <v>0</v>
      </c>
      <c r="D47" s="505">
        <v>16</v>
      </c>
      <c r="E47" s="506" t="s">
        <v>517</v>
      </c>
      <c r="F47" s="510">
        <f>HLOOKUP(E47,'CH17'!$E$5:$T$69,23,0)</f>
        <v>0</v>
      </c>
      <c r="J47" s="503">
        <v>6</v>
      </c>
      <c r="K47" s="504" t="s">
        <v>507</v>
      </c>
      <c r="L47" s="510">
        <f>HLOOKUP(K47,'CH17'!$E$5:$T$69,26,0)</f>
        <v>0</v>
      </c>
      <c r="M47" s="505">
        <v>14</v>
      </c>
      <c r="N47" s="506" t="s">
        <v>515</v>
      </c>
      <c r="O47" s="510">
        <f>HLOOKUP(N47,'CH17'!$E$5:$T$69,26,0)</f>
        <v>0</v>
      </c>
      <c r="R47" s="503">
        <v>6</v>
      </c>
      <c r="S47" s="504" t="s">
        <v>507</v>
      </c>
      <c r="T47" s="510">
        <f>HLOOKUP(S47,'CH17'!$E$5:$T$69,27,0)</f>
        <v>0</v>
      </c>
      <c r="U47" s="505">
        <v>14</v>
      </c>
      <c r="V47" s="506" t="s">
        <v>515</v>
      </c>
      <c r="W47" s="510">
        <f>HLOOKUP(V47,'CH17'!$E$5:$T$69,27,0)</f>
        <v>0</v>
      </c>
    </row>
    <row r="48" spans="1:23" ht="17.25" thickBot="1">
      <c r="A48" s="503"/>
      <c r="B48" s="489"/>
      <c r="C48" s="507"/>
      <c r="D48" s="507"/>
      <c r="E48" s="516" t="s">
        <v>43</v>
      </c>
      <c r="F48" s="515">
        <f>SUM(C40:C47,F40:F47)</f>
        <v>12.0067</v>
      </c>
      <c r="J48" s="503">
        <v>7</v>
      </c>
      <c r="K48" s="504" t="s">
        <v>508</v>
      </c>
      <c r="L48" s="510">
        <f>HLOOKUP(K48,'CH17'!$E$5:$T$69,26,0)</f>
        <v>0</v>
      </c>
      <c r="M48" s="505">
        <v>15</v>
      </c>
      <c r="N48" s="506" t="s">
        <v>516</v>
      </c>
      <c r="O48" s="510">
        <f>HLOOKUP(N48,'CH17'!$E$5:$T$69,26,0)</f>
        <v>0</v>
      </c>
      <c r="R48" s="503">
        <v>7</v>
      </c>
      <c r="S48" s="504" t="s">
        <v>508</v>
      </c>
      <c r="T48" s="510">
        <f>HLOOKUP(S48,'CH17'!$E$5:$T$69,27,0)</f>
        <v>0</v>
      </c>
      <c r="U48" s="505">
        <v>15</v>
      </c>
      <c r="V48" s="506" t="s">
        <v>516</v>
      </c>
      <c r="W48" s="510">
        <f>HLOOKUP(V48,'CH17'!$E$5:$T$69,27,0)</f>
        <v>0</v>
      </c>
    </row>
    <row r="49" spans="1:23" ht="17.25" thickBot="1">
      <c r="J49" s="503">
        <v>8</v>
      </c>
      <c r="K49" s="504" t="s">
        <v>509</v>
      </c>
      <c r="L49" s="510">
        <f>HLOOKUP(K49,'CH17'!$E$5:$T$69,26,0)</f>
        <v>0</v>
      </c>
      <c r="M49" s="505">
        <v>16</v>
      </c>
      <c r="N49" s="506" t="s">
        <v>517</v>
      </c>
      <c r="O49" s="510">
        <f>HLOOKUP(N49,'CH17'!$E$5:$T$69,26,0)</f>
        <v>0</v>
      </c>
      <c r="R49" s="503">
        <v>8</v>
      </c>
      <c r="S49" s="504" t="s">
        <v>509</v>
      </c>
      <c r="T49" s="510">
        <f>HLOOKUP(S49,'CH17'!$E$5:$T$69,27,0)</f>
        <v>0</v>
      </c>
      <c r="U49" s="505">
        <v>16</v>
      </c>
      <c r="V49" s="506" t="s">
        <v>517</v>
      </c>
      <c r="W49" s="510">
        <f>HLOOKUP(V49,'CH17'!$E$5:$T$69,27,0)</f>
        <v>0</v>
      </c>
    </row>
    <row r="50" spans="1:23" ht="17.25" thickBot="1">
      <c r="J50" s="503"/>
      <c r="K50" s="489"/>
      <c r="L50" s="507"/>
      <c r="M50" s="507"/>
      <c r="N50" s="516" t="s">
        <v>43</v>
      </c>
      <c r="O50" s="515">
        <f>SUM(L42:L49,O42:O49)</f>
        <v>8.7086000000000006</v>
      </c>
      <c r="R50" s="503"/>
      <c r="S50" s="489"/>
      <c r="T50" s="507"/>
      <c r="U50" s="507"/>
      <c r="V50" s="516" t="s">
        <v>43</v>
      </c>
      <c r="W50" s="515">
        <f>SUM(T42:T49,W42:W49)</f>
        <v>0.13739999999999999</v>
      </c>
    </row>
    <row r="51" spans="1:23" ht="33.75" thickBot="1">
      <c r="A51" s="501" t="s">
        <v>732</v>
      </c>
      <c r="B51" s="502" t="s">
        <v>719</v>
      </c>
      <c r="C51" s="502" t="s">
        <v>739</v>
      </c>
      <c r="D51" s="502" t="s">
        <v>732</v>
      </c>
      <c r="E51" s="502" t="s">
        <v>719</v>
      </c>
      <c r="F51" s="502" t="s">
        <v>739</v>
      </c>
    </row>
    <row r="52" spans="1:23" ht="17.25" thickBot="1">
      <c r="A52" s="503">
        <v>1</v>
      </c>
      <c r="B52" s="504" t="s">
        <v>502</v>
      </c>
      <c r="C52" s="510">
        <f>HLOOKUP(B52,'CH17'!$E$5:$T$69,24,0)</f>
        <v>2.4761000000000002</v>
      </c>
      <c r="D52" s="505">
        <v>9</v>
      </c>
      <c r="E52" s="506" t="s">
        <v>510</v>
      </c>
      <c r="F52" s="510">
        <f>HLOOKUP(E52,'CH17'!$E$5:$T$69,24,0)</f>
        <v>0</v>
      </c>
    </row>
    <row r="53" spans="1:23" ht="83.25" thickBot="1">
      <c r="A53" s="503">
        <v>2</v>
      </c>
      <c r="B53" s="504" t="s">
        <v>503</v>
      </c>
      <c r="C53" s="510">
        <f>HLOOKUP(B53,'CH17'!$E$5:$T$69,24,0)</f>
        <v>0</v>
      </c>
      <c r="D53" s="505">
        <v>10</v>
      </c>
      <c r="E53" s="506" t="s">
        <v>511</v>
      </c>
      <c r="F53" s="510">
        <f>HLOOKUP(E53,'CH17'!$E$5:$T$69,24,0)</f>
        <v>0</v>
      </c>
      <c r="J53" s="501" t="s">
        <v>732</v>
      </c>
      <c r="K53" s="502" t="s">
        <v>719</v>
      </c>
      <c r="L53" s="502" t="s">
        <v>744</v>
      </c>
      <c r="M53" s="502" t="s">
        <v>732</v>
      </c>
      <c r="N53" s="502" t="s">
        <v>719</v>
      </c>
      <c r="O53" s="502" t="s">
        <v>744</v>
      </c>
      <c r="R53" s="501" t="s">
        <v>732</v>
      </c>
      <c r="S53" s="502" t="s">
        <v>719</v>
      </c>
      <c r="T53" s="502" t="s">
        <v>745</v>
      </c>
      <c r="U53" s="502" t="s">
        <v>732</v>
      </c>
      <c r="V53" s="502" t="s">
        <v>719</v>
      </c>
      <c r="W53" s="502" t="s">
        <v>745</v>
      </c>
    </row>
    <row r="54" spans="1:23" ht="17.25" thickBot="1">
      <c r="A54" s="503">
        <v>3</v>
      </c>
      <c r="B54" s="504" t="s">
        <v>504</v>
      </c>
      <c r="C54" s="510">
        <f>HLOOKUP(B54,'CH17'!$E$5:$T$69,24,0)</f>
        <v>0</v>
      </c>
      <c r="D54" s="505">
        <v>11</v>
      </c>
      <c r="E54" s="506" t="s">
        <v>512</v>
      </c>
      <c r="F54" s="510">
        <f>HLOOKUP(E54,'CH17'!$E$5:$T$69,24,0)</f>
        <v>0</v>
      </c>
      <c r="J54" s="503">
        <v>1</v>
      </c>
      <c r="K54" s="504" t="s">
        <v>502</v>
      </c>
      <c r="L54" s="510">
        <f>HLOOKUP(K54,'CH17'!$E$5:$T$69,50,0)</f>
        <v>1.2195</v>
      </c>
      <c r="M54" s="505">
        <v>9</v>
      </c>
      <c r="N54" s="506" t="s">
        <v>510</v>
      </c>
      <c r="O54" s="510">
        <f>HLOOKUP(N54,'CH17'!$E$5:$T$69,50,0)</f>
        <v>0</v>
      </c>
      <c r="R54" s="503">
        <v>1</v>
      </c>
      <c r="S54" s="504" t="s">
        <v>502</v>
      </c>
      <c r="T54" s="510">
        <f>HLOOKUP(S54,'CH17'!$E$5:$T$69,52,0)</f>
        <v>8.2027999999999999</v>
      </c>
      <c r="U54" s="505">
        <v>9</v>
      </c>
      <c r="V54" s="506" t="s">
        <v>510</v>
      </c>
      <c r="W54" s="510">
        <f>HLOOKUP(V54,'CH17'!$E$5:$T$69,52,0)</f>
        <v>0</v>
      </c>
    </row>
    <row r="55" spans="1:23" ht="17.25" thickBot="1">
      <c r="A55" s="503">
        <v>4</v>
      </c>
      <c r="B55" s="504" t="s">
        <v>505</v>
      </c>
      <c r="C55" s="510">
        <f>HLOOKUP(B55,'CH17'!$E$5:$T$69,24,0)</f>
        <v>0</v>
      </c>
      <c r="D55" s="505">
        <v>12</v>
      </c>
      <c r="E55" s="506" t="s">
        <v>513</v>
      </c>
      <c r="F55" s="510">
        <f>HLOOKUP(E55,'CH17'!$E$5:$T$69,24,0)</f>
        <v>0</v>
      </c>
      <c r="J55" s="503">
        <v>2</v>
      </c>
      <c r="K55" s="504" t="s">
        <v>503</v>
      </c>
      <c r="L55" s="510">
        <f>HLOOKUP(K55,'CH17'!$E$5:$T$69,50,0)</f>
        <v>0</v>
      </c>
      <c r="M55" s="505">
        <v>10</v>
      </c>
      <c r="N55" s="506" t="s">
        <v>511</v>
      </c>
      <c r="O55" s="510">
        <f>HLOOKUP(N55,'CH17'!$E$5:$T$69,50,0)</f>
        <v>0</v>
      </c>
      <c r="R55" s="503">
        <v>2</v>
      </c>
      <c r="S55" s="504" t="s">
        <v>503</v>
      </c>
      <c r="T55" s="510">
        <f>HLOOKUP(S55,'CH17'!$E$5:$T$69,52,0)</f>
        <v>0</v>
      </c>
      <c r="U55" s="505">
        <v>10</v>
      </c>
      <c r="V55" s="506" t="s">
        <v>511</v>
      </c>
      <c r="W55" s="510">
        <f>HLOOKUP(V55,'CH17'!$E$5:$T$69,52,0)</f>
        <v>0</v>
      </c>
    </row>
    <row r="56" spans="1:23" ht="17.25" thickBot="1">
      <c r="A56" s="503">
        <v>5</v>
      </c>
      <c r="B56" s="504" t="s">
        <v>506</v>
      </c>
      <c r="C56" s="510">
        <f>HLOOKUP(B56,'CH17'!$E$5:$T$69,24,0)</f>
        <v>0</v>
      </c>
      <c r="D56" s="505">
        <v>13</v>
      </c>
      <c r="E56" s="506" t="s">
        <v>514</v>
      </c>
      <c r="F56" s="510">
        <f>HLOOKUP(E56,'CH17'!$E$5:$T$69,24,0)</f>
        <v>0</v>
      </c>
      <c r="J56" s="503">
        <v>3</v>
      </c>
      <c r="K56" s="504" t="s">
        <v>504</v>
      </c>
      <c r="L56" s="510">
        <f>HLOOKUP(K56,'CH17'!$E$5:$T$69,50,0)</f>
        <v>0</v>
      </c>
      <c r="M56" s="505">
        <v>11</v>
      </c>
      <c r="N56" s="506" t="s">
        <v>512</v>
      </c>
      <c r="O56" s="510">
        <f>HLOOKUP(N56,'CH17'!$E$5:$T$69,50,0)</f>
        <v>0</v>
      </c>
      <c r="R56" s="503">
        <v>3</v>
      </c>
      <c r="S56" s="504" t="s">
        <v>504</v>
      </c>
      <c r="T56" s="510">
        <f>HLOOKUP(S56,'CH17'!$E$5:$T$69,52,0)</f>
        <v>0</v>
      </c>
      <c r="U56" s="505">
        <v>11</v>
      </c>
      <c r="V56" s="506" t="s">
        <v>512</v>
      </c>
      <c r="W56" s="510">
        <f>HLOOKUP(V56,'CH17'!$E$5:$T$69,52,0)</f>
        <v>0</v>
      </c>
    </row>
    <row r="57" spans="1:23" ht="17.25" thickBot="1">
      <c r="A57" s="503">
        <v>6</v>
      </c>
      <c r="B57" s="504" t="s">
        <v>507</v>
      </c>
      <c r="C57" s="510">
        <f>HLOOKUP(B57,'CH17'!$E$5:$T$69,24,0)</f>
        <v>0</v>
      </c>
      <c r="D57" s="505">
        <v>14</v>
      </c>
      <c r="E57" s="506" t="s">
        <v>515</v>
      </c>
      <c r="F57" s="510">
        <f>HLOOKUP(E57,'CH17'!$E$5:$T$69,24,0)</f>
        <v>0</v>
      </c>
      <c r="J57" s="503">
        <v>4</v>
      </c>
      <c r="K57" s="504" t="s">
        <v>505</v>
      </c>
      <c r="L57" s="510">
        <f>HLOOKUP(K57,'CH17'!$E$5:$T$69,50,0)</f>
        <v>0</v>
      </c>
      <c r="M57" s="505">
        <v>12</v>
      </c>
      <c r="N57" s="506" t="s">
        <v>513</v>
      </c>
      <c r="O57" s="510">
        <f>HLOOKUP(N57,'CH17'!$E$5:$T$69,50,0)</f>
        <v>0</v>
      </c>
      <c r="R57" s="503">
        <v>4</v>
      </c>
      <c r="S57" s="504" t="s">
        <v>505</v>
      </c>
      <c r="T57" s="510">
        <f>HLOOKUP(S57,'CH17'!$E$5:$T$69,52,0)</f>
        <v>0</v>
      </c>
      <c r="U57" s="505">
        <v>12</v>
      </c>
      <c r="V57" s="506" t="s">
        <v>513</v>
      </c>
      <c r="W57" s="510">
        <f>HLOOKUP(V57,'CH17'!$E$5:$T$69,52,0)</f>
        <v>0</v>
      </c>
    </row>
    <row r="58" spans="1:23" ht="17.25" thickBot="1">
      <c r="A58" s="503">
        <v>7</v>
      </c>
      <c r="B58" s="504" t="s">
        <v>508</v>
      </c>
      <c r="C58" s="510">
        <f>HLOOKUP(B58,'CH17'!$E$5:$T$69,24,0)</f>
        <v>0</v>
      </c>
      <c r="D58" s="505">
        <v>15</v>
      </c>
      <c r="E58" s="506" t="s">
        <v>516</v>
      </c>
      <c r="F58" s="510">
        <f>HLOOKUP(E58,'CH17'!$E$5:$T$69,24,0)</f>
        <v>0</v>
      </c>
      <c r="J58" s="503">
        <v>5</v>
      </c>
      <c r="K58" s="504" t="s">
        <v>506</v>
      </c>
      <c r="L58" s="510">
        <f>HLOOKUP(K58,'CH17'!$E$5:$T$69,50,0)</f>
        <v>0</v>
      </c>
      <c r="M58" s="505">
        <v>13</v>
      </c>
      <c r="N58" s="506" t="s">
        <v>514</v>
      </c>
      <c r="O58" s="510">
        <f>HLOOKUP(N58,'CH17'!$E$5:$T$69,50,0)</f>
        <v>0</v>
      </c>
      <c r="R58" s="503">
        <v>5</v>
      </c>
      <c r="S58" s="504" t="s">
        <v>506</v>
      </c>
      <c r="T58" s="510">
        <f>HLOOKUP(S58,'CH17'!$E$5:$T$69,52,0)</f>
        <v>0</v>
      </c>
      <c r="U58" s="505">
        <v>13</v>
      </c>
      <c r="V58" s="506" t="s">
        <v>514</v>
      </c>
      <c r="W58" s="510">
        <f>HLOOKUP(V58,'CH17'!$E$5:$T$69,52,0)</f>
        <v>0</v>
      </c>
    </row>
    <row r="59" spans="1:23" ht="17.25" thickBot="1">
      <c r="A59" s="503">
        <v>8</v>
      </c>
      <c r="B59" s="504" t="s">
        <v>509</v>
      </c>
      <c r="C59" s="510">
        <f>HLOOKUP(B59,'CH17'!$E$5:$T$69,24,0)</f>
        <v>0</v>
      </c>
      <c r="D59" s="505">
        <v>16</v>
      </c>
      <c r="E59" s="506" t="s">
        <v>517</v>
      </c>
      <c r="F59" s="510">
        <f>HLOOKUP(E59,'CH17'!$E$5:$T$69,24,0)</f>
        <v>0</v>
      </c>
      <c r="J59" s="503">
        <v>6</v>
      </c>
      <c r="K59" s="504" t="s">
        <v>507</v>
      </c>
      <c r="L59" s="510">
        <f>HLOOKUP(K59,'CH17'!$E$5:$T$69,50,0)</f>
        <v>0</v>
      </c>
      <c r="M59" s="505">
        <v>14</v>
      </c>
      <c r="N59" s="506" t="s">
        <v>515</v>
      </c>
      <c r="O59" s="510">
        <f>HLOOKUP(N59,'CH17'!$E$5:$T$69,50,0)</f>
        <v>0</v>
      </c>
      <c r="R59" s="503">
        <v>6</v>
      </c>
      <c r="S59" s="504" t="s">
        <v>507</v>
      </c>
      <c r="T59" s="510">
        <f>HLOOKUP(S59,'CH17'!$E$5:$T$69,52,0)</f>
        <v>0</v>
      </c>
      <c r="U59" s="505">
        <v>14</v>
      </c>
      <c r="V59" s="506" t="s">
        <v>515</v>
      </c>
      <c r="W59" s="510">
        <f>HLOOKUP(V59,'CH17'!$E$5:$T$69,52,0)</f>
        <v>0</v>
      </c>
    </row>
    <row r="60" spans="1:23" ht="17.25" thickBot="1">
      <c r="A60" s="503"/>
      <c r="B60" s="489"/>
      <c r="C60" s="507"/>
      <c r="D60" s="507"/>
      <c r="E60" s="516" t="s">
        <v>43</v>
      </c>
      <c r="F60" s="515">
        <f>SUM(C52:C59,F52:F59)</f>
        <v>2.4761000000000002</v>
      </c>
      <c r="J60" s="503">
        <v>7</v>
      </c>
      <c r="K60" s="504" t="s">
        <v>508</v>
      </c>
      <c r="L60" s="510">
        <f>HLOOKUP(K60,'CH17'!$E$5:$T$69,50,0)</f>
        <v>0</v>
      </c>
      <c r="M60" s="505">
        <v>15</v>
      </c>
      <c r="N60" s="506" t="s">
        <v>516</v>
      </c>
      <c r="O60" s="510">
        <f>HLOOKUP(N60,'CH17'!$E$5:$T$69,50,0)</f>
        <v>0</v>
      </c>
      <c r="R60" s="503">
        <v>7</v>
      </c>
      <c r="S60" s="504" t="s">
        <v>508</v>
      </c>
      <c r="T60" s="510">
        <f>HLOOKUP(S60,'CH17'!$E$5:$T$69,52,0)</f>
        <v>0</v>
      </c>
      <c r="U60" s="505">
        <v>15</v>
      </c>
      <c r="V60" s="506" t="s">
        <v>516</v>
      </c>
      <c r="W60" s="510">
        <f>HLOOKUP(V60,'CH17'!$E$5:$T$69,52,0)</f>
        <v>0</v>
      </c>
    </row>
    <row r="61" spans="1:23" ht="17.25" thickBot="1">
      <c r="J61" s="503">
        <v>8</v>
      </c>
      <c r="K61" s="504" t="s">
        <v>509</v>
      </c>
      <c r="L61" s="510">
        <f>HLOOKUP(K61,'CH17'!$E$5:$T$69,50,0)</f>
        <v>0</v>
      </c>
      <c r="M61" s="505">
        <v>16</v>
      </c>
      <c r="N61" s="506" t="s">
        <v>517</v>
      </c>
      <c r="O61" s="510">
        <f>HLOOKUP(N61,'CH17'!$E$5:$T$69,50,0)</f>
        <v>0</v>
      </c>
      <c r="R61" s="503">
        <v>8</v>
      </c>
      <c r="S61" s="504" t="s">
        <v>509</v>
      </c>
      <c r="T61" s="510">
        <f>HLOOKUP(S61,'CH17'!$E$5:$T$69,52,0)</f>
        <v>0</v>
      </c>
      <c r="U61" s="505">
        <v>16</v>
      </c>
      <c r="V61" s="506" t="s">
        <v>517</v>
      </c>
      <c r="W61" s="510">
        <f>HLOOKUP(V61,'CH17'!$E$5:$T$69,52,0)</f>
        <v>0</v>
      </c>
    </row>
    <row r="62" spans="1:23" ht="17.25" thickBot="1">
      <c r="J62" s="503"/>
      <c r="K62" s="489"/>
      <c r="L62" s="507"/>
      <c r="M62" s="507"/>
      <c r="N62" s="516" t="s">
        <v>43</v>
      </c>
      <c r="O62" s="515">
        <f>SUM(L54:L61,O54:O61)</f>
        <v>1.2195</v>
      </c>
      <c r="R62" s="503"/>
      <c r="S62" s="489"/>
      <c r="T62" s="507"/>
      <c r="U62" s="507"/>
      <c r="V62" s="516" t="s">
        <v>43</v>
      </c>
      <c r="W62" s="515">
        <f>SUM(T54:T61,W54:W61)</f>
        <v>8.2027999999999999</v>
      </c>
    </row>
    <row r="63" spans="1:23" ht="99.75" thickBot="1">
      <c r="A63" s="501" t="s">
        <v>732</v>
      </c>
      <c r="B63" s="502" t="s">
        <v>719</v>
      </c>
      <c r="C63" s="502" t="s">
        <v>743</v>
      </c>
      <c r="D63" s="502" t="s">
        <v>732</v>
      </c>
      <c r="E63" s="502" t="s">
        <v>719</v>
      </c>
      <c r="F63" s="502" t="s">
        <v>743</v>
      </c>
    </row>
    <row r="64" spans="1:23" ht="17.25" thickBot="1">
      <c r="A64" s="503">
        <v>1</v>
      </c>
      <c r="B64" s="504" t="s">
        <v>502</v>
      </c>
      <c r="C64" s="510">
        <f>HLOOKUP(B64,'CH17'!$E$5:$T$69,28,0)</f>
        <v>1.6318999999999999</v>
      </c>
      <c r="D64" s="505">
        <v>9</v>
      </c>
      <c r="E64" s="506" t="s">
        <v>510</v>
      </c>
      <c r="F64" s="510">
        <f>HLOOKUP(E64,'CH17'!$E$5:$T$69,28,0)</f>
        <v>0</v>
      </c>
    </row>
    <row r="65" spans="1:15" ht="66.75" thickBot="1">
      <c r="A65" s="503">
        <v>2</v>
      </c>
      <c r="B65" s="504" t="s">
        <v>503</v>
      </c>
      <c r="C65" s="510">
        <f>HLOOKUP(B65,'CH17'!$E$5:$T$69,28,0)</f>
        <v>0</v>
      </c>
      <c r="D65" s="505">
        <v>10</v>
      </c>
      <c r="E65" s="506" t="s">
        <v>511</v>
      </c>
      <c r="F65" s="510">
        <f>HLOOKUP(E65,'CH17'!$E$5:$T$69,28,0)</f>
        <v>0</v>
      </c>
      <c r="J65" s="501" t="s">
        <v>732</v>
      </c>
      <c r="K65" s="502" t="s">
        <v>719</v>
      </c>
      <c r="L65" s="502" t="s">
        <v>854</v>
      </c>
      <c r="M65" s="502" t="s">
        <v>732</v>
      </c>
      <c r="N65" s="502" t="s">
        <v>719</v>
      </c>
      <c r="O65" s="502" t="s">
        <v>854</v>
      </c>
    </row>
    <row r="66" spans="1:15" ht="17.25" thickBot="1">
      <c r="A66" s="503">
        <v>3</v>
      </c>
      <c r="B66" s="504" t="s">
        <v>504</v>
      </c>
      <c r="C66" s="510">
        <f>HLOOKUP(B66,'CH17'!$E$5:$T$69,28,0)</f>
        <v>0</v>
      </c>
      <c r="D66" s="505">
        <v>11</v>
      </c>
      <c r="E66" s="506" t="s">
        <v>512</v>
      </c>
      <c r="F66" s="510">
        <f>HLOOKUP(E66,'CH17'!$E$5:$T$69,28,0)</f>
        <v>0</v>
      </c>
      <c r="J66" s="503">
        <v>1</v>
      </c>
      <c r="K66" s="504" t="s">
        <v>502</v>
      </c>
      <c r="L66" s="510">
        <f>HLOOKUP(K66,'CH17'!$E$5:$T$69,47,0)</f>
        <v>0</v>
      </c>
      <c r="M66" s="505">
        <v>9</v>
      </c>
      <c r="N66" s="506" t="s">
        <v>510</v>
      </c>
      <c r="O66" s="510">
        <f>HLOOKUP(N66,'CH17'!$E$5:$T$69,47,0)</f>
        <v>0</v>
      </c>
    </row>
    <row r="67" spans="1:15" ht="17.25" thickBot="1">
      <c r="A67" s="503">
        <v>4</v>
      </c>
      <c r="B67" s="504" t="s">
        <v>505</v>
      </c>
      <c r="C67" s="510">
        <f>HLOOKUP(B67,'CH17'!$E$5:$T$69,28,0)</f>
        <v>0</v>
      </c>
      <c r="D67" s="505">
        <v>12</v>
      </c>
      <c r="E67" s="506" t="s">
        <v>513</v>
      </c>
      <c r="F67" s="510">
        <f>HLOOKUP(E67,'CH17'!$E$5:$T$69,28,0)</f>
        <v>0</v>
      </c>
      <c r="J67" s="503">
        <v>2</v>
      </c>
      <c r="K67" s="504" t="s">
        <v>503</v>
      </c>
      <c r="L67" s="510">
        <f>HLOOKUP(K67,'CH17'!$E$5:$T$69,47,0)</f>
        <v>0</v>
      </c>
      <c r="M67" s="505">
        <v>10</v>
      </c>
      <c r="N67" s="506" t="s">
        <v>511</v>
      </c>
      <c r="O67" s="510">
        <f>HLOOKUP(N67,'CH17'!$E$5:$T$69,47,0)</f>
        <v>0</v>
      </c>
    </row>
    <row r="68" spans="1:15" ht="17.25" thickBot="1">
      <c r="A68" s="503">
        <v>5</v>
      </c>
      <c r="B68" s="504" t="s">
        <v>506</v>
      </c>
      <c r="C68" s="510">
        <f>HLOOKUP(B68,'CH17'!$E$5:$T$69,28,0)</f>
        <v>0</v>
      </c>
      <c r="D68" s="505">
        <v>13</v>
      </c>
      <c r="E68" s="506" t="s">
        <v>514</v>
      </c>
      <c r="F68" s="510">
        <f>HLOOKUP(E68,'CH17'!$E$5:$T$69,28,0)</f>
        <v>0</v>
      </c>
      <c r="J68" s="503">
        <v>3</v>
      </c>
      <c r="K68" s="504" t="s">
        <v>504</v>
      </c>
      <c r="L68" s="510">
        <f>HLOOKUP(K68,'CH17'!$E$5:$T$69,47,0)</f>
        <v>0</v>
      </c>
      <c r="M68" s="505">
        <v>11</v>
      </c>
      <c r="N68" s="506" t="s">
        <v>512</v>
      </c>
      <c r="O68" s="510">
        <f>HLOOKUP(N68,'CH17'!$E$5:$T$69,47,0)</f>
        <v>0</v>
      </c>
    </row>
    <row r="69" spans="1:15" ht="17.25" thickBot="1">
      <c r="A69" s="503">
        <v>6</v>
      </c>
      <c r="B69" s="504" t="s">
        <v>507</v>
      </c>
      <c r="C69" s="510">
        <f>HLOOKUP(B69,'CH17'!$E$5:$T$69,28,0)</f>
        <v>0</v>
      </c>
      <c r="D69" s="505">
        <v>14</v>
      </c>
      <c r="E69" s="506" t="s">
        <v>515</v>
      </c>
      <c r="F69" s="510">
        <f>HLOOKUP(E69,'CH17'!$E$5:$T$69,28,0)</f>
        <v>0</v>
      </c>
      <c r="J69" s="503">
        <v>4</v>
      </c>
      <c r="K69" s="504" t="s">
        <v>505</v>
      </c>
      <c r="L69" s="510">
        <f>HLOOKUP(K69,'CH17'!$E$5:$T$69,47,0)</f>
        <v>0</v>
      </c>
      <c r="M69" s="505">
        <v>12</v>
      </c>
      <c r="N69" s="506" t="s">
        <v>513</v>
      </c>
      <c r="O69" s="510">
        <f>HLOOKUP(N69,'CH17'!$E$5:$T$69,47,0)</f>
        <v>0</v>
      </c>
    </row>
    <row r="70" spans="1:15" ht="17.25" thickBot="1">
      <c r="A70" s="503">
        <v>7</v>
      </c>
      <c r="B70" s="504" t="s">
        <v>508</v>
      </c>
      <c r="C70" s="510">
        <f>HLOOKUP(B70,'CH17'!$E$5:$T$69,28,0)</f>
        <v>0</v>
      </c>
      <c r="D70" s="505">
        <v>15</v>
      </c>
      <c r="E70" s="506" t="s">
        <v>516</v>
      </c>
      <c r="F70" s="510">
        <f>HLOOKUP(E70,'CH17'!$E$5:$T$69,28,0)</f>
        <v>0</v>
      </c>
      <c r="J70" s="503">
        <v>5</v>
      </c>
      <c r="K70" s="504" t="s">
        <v>506</v>
      </c>
      <c r="L70" s="510">
        <f>HLOOKUP(K70,'CH17'!$E$5:$T$69,47,0)</f>
        <v>0</v>
      </c>
      <c r="M70" s="505">
        <v>13</v>
      </c>
      <c r="N70" s="506" t="s">
        <v>514</v>
      </c>
      <c r="O70" s="510">
        <f>HLOOKUP(N70,'CH17'!$E$5:$T$69,47,0)</f>
        <v>0</v>
      </c>
    </row>
    <row r="71" spans="1:15" ht="17.25" thickBot="1">
      <c r="A71" s="503">
        <v>8</v>
      </c>
      <c r="B71" s="504" t="s">
        <v>509</v>
      </c>
      <c r="C71" s="510">
        <f>HLOOKUP(B71,'CH17'!$E$5:$T$69,28,0)</f>
        <v>0</v>
      </c>
      <c r="D71" s="505">
        <v>16</v>
      </c>
      <c r="E71" s="506" t="s">
        <v>517</v>
      </c>
      <c r="F71" s="510">
        <f>HLOOKUP(E71,'CH17'!$E$5:$T$69,28,0)</f>
        <v>0</v>
      </c>
      <c r="J71" s="503">
        <v>6</v>
      </c>
      <c r="K71" s="504" t="s">
        <v>507</v>
      </c>
      <c r="L71" s="510">
        <f>HLOOKUP(K71,'CH17'!$E$5:$T$69,47,0)</f>
        <v>0</v>
      </c>
      <c r="M71" s="505">
        <v>14</v>
      </c>
      <c r="N71" s="506" t="s">
        <v>515</v>
      </c>
      <c r="O71" s="510">
        <f>HLOOKUP(N71,'CH17'!$E$5:$T$69,47,0)</f>
        <v>0</v>
      </c>
    </row>
    <row r="72" spans="1:15" ht="17.25" thickBot="1">
      <c r="A72" s="503"/>
      <c r="B72" s="489"/>
      <c r="C72" s="507"/>
      <c r="D72" s="507"/>
      <c r="E72" s="516" t="s">
        <v>43</v>
      </c>
      <c r="F72" s="515">
        <f>SUM(C64:C71,F64:F71)</f>
        <v>1.6318999999999999</v>
      </c>
      <c r="J72" s="503">
        <v>7</v>
      </c>
      <c r="K72" s="504" t="s">
        <v>508</v>
      </c>
      <c r="L72" s="510">
        <f>HLOOKUP(K72,'CH17'!$E$5:$T$69,47,0)</f>
        <v>0</v>
      </c>
      <c r="M72" s="505">
        <v>15</v>
      </c>
      <c r="N72" s="506" t="s">
        <v>516</v>
      </c>
      <c r="O72" s="510">
        <f>HLOOKUP(N72,'CH17'!$E$5:$T$69,47,0)</f>
        <v>0</v>
      </c>
    </row>
    <row r="73" spans="1:15" ht="17.25" thickBot="1">
      <c r="J73" s="503">
        <v>8</v>
      </c>
      <c r="K73" s="504" t="s">
        <v>509</v>
      </c>
      <c r="L73" s="510">
        <f>HLOOKUP(K73,'CH17'!$E$5:$T$69,47,0)</f>
        <v>0</v>
      </c>
      <c r="M73" s="505">
        <v>16</v>
      </c>
      <c r="N73" s="506" t="s">
        <v>517</v>
      </c>
      <c r="O73" s="510">
        <f>HLOOKUP(N73,'CH17'!$E$5:$T$69,47,0)</f>
        <v>0</v>
      </c>
    </row>
    <row r="74" spans="1:15" ht="17.25" thickBot="1">
      <c r="J74" s="503"/>
      <c r="K74" s="489"/>
      <c r="L74" s="507"/>
      <c r="M74" s="507"/>
      <c r="N74" s="516" t="s">
        <v>43</v>
      </c>
      <c r="O74" s="515">
        <f>SUM(L66:L73,O66:O73)</f>
        <v>0</v>
      </c>
    </row>
    <row r="75" spans="1:15" ht="66.75" thickBot="1">
      <c r="A75" s="501" t="s">
        <v>732</v>
      </c>
      <c r="B75" s="502" t="s">
        <v>719</v>
      </c>
      <c r="C75" s="502" t="s">
        <v>851</v>
      </c>
      <c r="D75" s="502" t="s">
        <v>732</v>
      </c>
      <c r="E75" s="502" t="s">
        <v>719</v>
      </c>
      <c r="F75" s="502" t="s">
        <v>851</v>
      </c>
    </row>
    <row r="76" spans="1:15" ht="17.25" thickBot="1">
      <c r="A76" s="503">
        <v>1</v>
      </c>
      <c r="B76" s="504" t="s">
        <v>502</v>
      </c>
      <c r="C76" s="510">
        <f>HLOOKUP(B76,'CH17'!$E$5:$T$69,30,0)</f>
        <v>7.8517999999999999</v>
      </c>
      <c r="D76" s="505">
        <v>9</v>
      </c>
      <c r="E76" s="506" t="s">
        <v>510</v>
      </c>
      <c r="F76" s="510">
        <f>HLOOKUP(E76,'CH17'!$E$5:$T$69,30,0)</f>
        <v>0</v>
      </c>
    </row>
    <row r="77" spans="1:15" ht="17.25" thickBot="1">
      <c r="A77" s="503">
        <v>2</v>
      </c>
      <c r="B77" s="504" t="s">
        <v>503</v>
      </c>
      <c r="C77" s="510">
        <f>HLOOKUP(B77,'CH17'!$E$5:$T$69,30,0)</f>
        <v>0</v>
      </c>
      <c r="D77" s="505">
        <v>10</v>
      </c>
      <c r="E77" s="506" t="s">
        <v>511</v>
      </c>
      <c r="F77" s="510">
        <f>HLOOKUP(E77,'CH17'!$E$5:$T$69,30,0)</f>
        <v>0</v>
      </c>
    </row>
    <row r="78" spans="1:15" ht="17.25" thickBot="1">
      <c r="A78" s="503">
        <v>3</v>
      </c>
      <c r="B78" s="504" t="s">
        <v>504</v>
      </c>
      <c r="C78" s="510">
        <f>HLOOKUP(B78,'CH17'!$E$5:$T$69,30,0)</f>
        <v>0</v>
      </c>
      <c r="D78" s="505">
        <v>11</v>
      </c>
      <c r="E78" s="506" t="s">
        <v>512</v>
      </c>
      <c r="F78" s="510">
        <f>HLOOKUP(E78,'CH17'!$E$5:$T$69,30,0)</f>
        <v>0</v>
      </c>
    </row>
    <row r="79" spans="1:15" ht="17.25" thickBot="1">
      <c r="A79" s="503">
        <v>4</v>
      </c>
      <c r="B79" s="504" t="s">
        <v>505</v>
      </c>
      <c r="C79" s="510">
        <f>HLOOKUP(B79,'CH17'!$E$5:$T$69,30,0)</f>
        <v>0</v>
      </c>
      <c r="D79" s="505">
        <v>12</v>
      </c>
      <c r="E79" s="506" t="s">
        <v>513</v>
      </c>
      <c r="F79" s="510">
        <f>HLOOKUP(E79,'CH17'!$E$5:$T$69,30,0)</f>
        <v>0</v>
      </c>
    </row>
    <row r="80" spans="1:15" ht="17.25" thickBot="1">
      <c r="A80" s="503">
        <v>5</v>
      </c>
      <c r="B80" s="504" t="s">
        <v>506</v>
      </c>
      <c r="C80" s="510">
        <f>HLOOKUP(B80,'CH17'!$E$5:$T$69,30,0)</f>
        <v>0</v>
      </c>
      <c r="D80" s="505">
        <v>13</v>
      </c>
      <c r="E80" s="506" t="s">
        <v>514</v>
      </c>
      <c r="F80" s="510">
        <f>HLOOKUP(E80,'CH17'!$E$5:$T$69,30,0)</f>
        <v>0</v>
      </c>
    </row>
    <row r="81" spans="1:6" ht="17.25" thickBot="1">
      <c r="A81" s="503">
        <v>6</v>
      </c>
      <c r="B81" s="504" t="s">
        <v>507</v>
      </c>
      <c r="C81" s="510">
        <f>HLOOKUP(B81,'CH17'!$E$5:$T$69,30,0)</f>
        <v>0</v>
      </c>
      <c r="D81" s="505">
        <v>14</v>
      </c>
      <c r="E81" s="506" t="s">
        <v>515</v>
      </c>
      <c r="F81" s="510">
        <f>HLOOKUP(E81,'CH17'!$E$5:$T$69,30,0)</f>
        <v>0</v>
      </c>
    </row>
    <row r="82" spans="1:6" ht="17.25" thickBot="1">
      <c r="A82" s="503">
        <v>7</v>
      </c>
      <c r="B82" s="504" t="s">
        <v>508</v>
      </c>
      <c r="C82" s="510">
        <f>HLOOKUP(B82,'CH17'!$E$5:$T$69,30,0)</f>
        <v>0</v>
      </c>
      <c r="D82" s="505">
        <v>15</v>
      </c>
      <c r="E82" s="506" t="s">
        <v>516</v>
      </c>
      <c r="F82" s="510">
        <f>HLOOKUP(E82,'CH17'!$E$5:$T$69,30,0)</f>
        <v>0</v>
      </c>
    </row>
    <row r="83" spans="1:6" ht="17.25" thickBot="1">
      <c r="A83" s="503">
        <v>8</v>
      </c>
      <c r="B83" s="504" t="s">
        <v>509</v>
      </c>
      <c r="C83" s="510">
        <f>HLOOKUP(B83,'CH17'!$E$5:$T$69,30,0)</f>
        <v>0</v>
      </c>
      <c r="D83" s="505">
        <v>16</v>
      </c>
      <c r="E83" s="506" t="s">
        <v>517</v>
      </c>
      <c r="F83" s="510">
        <f>HLOOKUP(E83,'CH17'!$E$5:$T$69,30,0)</f>
        <v>0</v>
      </c>
    </row>
    <row r="84" spans="1:6" ht="17.25" thickBot="1">
      <c r="A84" s="503"/>
      <c r="B84" s="489"/>
      <c r="C84" s="507"/>
      <c r="D84" s="507"/>
      <c r="E84" s="516" t="s">
        <v>43</v>
      </c>
      <c r="F84" s="515">
        <f>SUM(C76:C83,F76:F83)</f>
        <v>7.8517999999999999</v>
      </c>
    </row>
    <row r="85" spans="1:6" ht="11.25" thickBot="1"/>
    <row r="86" spans="1:6" ht="66.75" thickBot="1">
      <c r="A86" s="501" t="s">
        <v>732</v>
      </c>
      <c r="B86" s="502" t="s">
        <v>719</v>
      </c>
      <c r="C86" s="502" t="s">
        <v>852</v>
      </c>
      <c r="D86" s="502" t="s">
        <v>732</v>
      </c>
      <c r="E86" s="502" t="s">
        <v>719</v>
      </c>
      <c r="F86" s="502" t="s">
        <v>852</v>
      </c>
    </row>
    <row r="87" spans="1:6" ht="17.25" thickBot="1">
      <c r="A87" s="503">
        <v>1</v>
      </c>
      <c r="B87" s="504" t="s">
        <v>502</v>
      </c>
      <c r="C87" s="510">
        <f>HLOOKUP(B87,'CH17'!$E$5:$T$69,33,0)</f>
        <v>0</v>
      </c>
      <c r="D87" s="505">
        <v>9</v>
      </c>
      <c r="E87" s="506" t="s">
        <v>510</v>
      </c>
      <c r="F87" s="510">
        <f>HLOOKUP(E87,'CH17'!$E$5:$T$69,33,0)</f>
        <v>0</v>
      </c>
    </row>
    <row r="88" spans="1:6" ht="17.25" thickBot="1">
      <c r="A88" s="503">
        <v>2</v>
      </c>
      <c r="B88" s="504" t="s">
        <v>503</v>
      </c>
      <c r="C88" s="510">
        <f>HLOOKUP(B88,'CH17'!$E$5:$T$69,33,0)</f>
        <v>0</v>
      </c>
      <c r="D88" s="505">
        <v>10</v>
      </c>
      <c r="E88" s="506" t="s">
        <v>511</v>
      </c>
      <c r="F88" s="510">
        <f>HLOOKUP(E88,'CH17'!$E$5:$T$69,33,0)</f>
        <v>0</v>
      </c>
    </row>
    <row r="89" spans="1:6" ht="17.25" thickBot="1">
      <c r="A89" s="503">
        <v>3</v>
      </c>
      <c r="B89" s="504" t="s">
        <v>504</v>
      </c>
      <c r="C89" s="510">
        <f>HLOOKUP(B89,'CH17'!$E$5:$T$69,33,0)</f>
        <v>0</v>
      </c>
      <c r="D89" s="505">
        <v>11</v>
      </c>
      <c r="E89" s="506" t="s">
        <v>512</v>
      </c>
      <c r="F89" s="510">
        <f>HLOOKUP(E89,'CH17'!$E$5:$T$69,33,0)</f>
        <v>0</v>
      </c>
    </row>
    <row r="90" spans="1:6" ht="17.25" thickBot="1">
      <c r="A90" s="503">
        <v>4</v>
      </c>
      <c r="B90" s="504" t="s">
        <v>505</v>
      </c>
      <c r="C90" s="510">
        <f>HLOOKUP(B90,'CH17'!$E$5:$T$69,33,0)</f>
        <v>0</v>
      </c>
      <c r="D90" s="505">
        <v>12</v>
      </c>
      <c r="E90" s="506" t="s">
        <v>513</v>
      </c>
      <c r="F90" s="510">
        <f>HLOOKUP(E90,'CH17'!$E$5:$T$69,33,0)</f>
        <v>0</v>
      </c>
    </row>
    <row r="91" spans="1:6" ht="17.25" thickBot="1">
      <c r="A91" s="503">
        <v>5</v>
      </c>
      <c r="B91" s="504" t="s">
        <v>506</v>
      </c>
      <c r="C91" s="510">
        <f>HLOOKUP(B91,'CH17'!$E$5:$T$69,33,0)</f>
        <v>0</v>
      </c>
      <c r="D91" s="505">
        <v>13</v>
      </c>
      <c r="E91" s="506" t="s">
        <v>514</v>
      </c>
      <c r="F91" s="510">
        <f>HLOOKUP(E91,'CH17'!$E$5:$T$69,33,0)</f>
        <v>0</v>
      </c>
    </row>
    <row r="92" spans="1:6" ht="17.25" thickBot="1">
      <c r="A92" s="503">
        <v>6</v>
      </c>
      <c r="B92" s="504" t="s">
        <v>507</v>
      </c>
      <c r="C92" s="510">
        <f>HLOOKUP(B92,'CH17'!$E$5:$T$69,33,0)</f>
        <v>0</v>
      </c>
      <c r="D92" s="505">
        <v>14</v>
      </c>
      <c r="E92" s="506" t="s">
        <v>515</v>
      </c>
      <c r="F92" s="510">
        <f>HLOOKUP(E92,'CH17'!$E$5:$T$69,33,0)</f>
        <v>0</v>
      </c>
    </row>
    <row r="93" spans="1:6" ht="17.25" thickBot="1">
      <c r="A93" s="503">
        <v>7</v>
      </c>
      <c r="B93" s="504" t="s">
        <v>508</v>
      </c>
      <c r="C93" s="510">
        <f>HLOOKUP(B93,'CH17'!$E$5:$T$69,33,0)</f>
        <v>0</v>
      </c>
      <c r="D93" s="505">
        <v>15</v>
      </c>
      <c r="E93" s="506" t="s">
        <v>516</v>
      </c>
      <c r="F93" s="510">
        <f>HLOOKUP(E93,'CH17'!$E$5:$T$69,33,0)</f>
        <v>0</v>
      </c>
    </row>
    <row r="94" spans="1:6" ht="17.25" thickBot="1">
      <c r="A94" s="503">
        <v>8</v>
      </c>
      <c r="B94" s="504" t="s">
        <v>509</v>
      </c>
      <c r="C94" s="510">
        <f>HLOOKUP(B94,'CH17'!$E$5:$T$69,33,0)</f>
        <v>0</v>
      </c>
      <c r="D94" s="505">
        <v>16</v>
      </c>
      <c r="E94" s="506" t="s">
        <v>517</v>
      </c>
      <c r="F94" s="510">
        <f>HLOOKUP(E94,'CH17'!$E$5:$T$69,33,0)</f>
        <v>0</v>
      </c>
    </row>
    <row r="95" spans="1:6" ht="17.25" thickBot="1">
      <c r="A95" s="503"/>
      <c r="B95" s="489"/>
      <c r="C95" s="507"/>
      <c r="D95" s="507"/>
      <c r="E95" s="516" t="s">
        <v>43</v>
      </c>
      <c r="F95" s="515">
        <f>SUM(C87:C94,F87:F94)</f>
        <v>0</v>
      </c>
    </row>
    <row r="96" spans="1:6" ht="11.25" thickBot="1"/>
    <row r="97" spans="1:6" ht="66.75" thickBot="1">
      <c r="A97" s="501" t="s">
        <v>732</v>
      </c>
      <c r="B97" s="502" t="s">
        <v>719</v>
      </c>
      <c r="C97" s="502" t="s">
        <v>853</v>
      </c>
      <c r="D97" s="502" t="s">
        <v>732</v>
      </c>
      <c r="E97" s="502" t="s">
        <v>719</v>
      </c>
      <c r="F97" s="502" t="s">
        <v>853</v>
      </c>
    </row>
    <row r="98" spans="1:6" ht="17.25" thickBot="1">
      <c r="A98" s="503">
        <v>1</v>
      </c>
      <c r="B98" s="504" t="s">
        <v>502</v>
      </c>
      <c r="C98" s="510">
        <f>HLOOKUP(B98,'CH17'!$E$5:$T$69,34,0)</f>
        <v>0</v>
      </c>
      <c r="D98" s="505">
        <v>9</v>
      </c>
      <c r="E98" s="506" t="s">
        <v>510</v>
      </c>
      <c r="F98" s="510">
        <f>HLOOKUP(E98,'CH17'!$E$5:$T$69,34,0)</f>
        <v>0</v>
      </c>
    </row>
    <row r="99" spans="1:6" ht="17.25" thickBot="1">
      <c r="A99" s="503">
        <v>2</v>
      </c>
      <c r="B99" s="504" t="s">
        <v>503</v>
      </c>
      <c r="C99" s="510">
        <f>HLOOKUP(B99,'CH17'!$E$5:$T$69,34,0)</f>
        <v>0</v>
      </c>
      <c r="D99" s="505">
        <v>10</v>
      </c>
      <c r="E99" s="506" t="s">
        <v>511</v>
      </c>
      <c r="F99" s="510">
        <f>HLOOKUP(E99,'CH17'!$E$5:$T$69,34,0)</f>
        <v>0</v>
      </c>
    </row>
    <row r="100" spans="1:6" ht="17.25" thickBot="1">
      <c r="A100" s="503">
        <v>3</v>
      </c>
      <c r="B100" s="504" t="s">
        <v>504</v>
      </c>
      <c r="C100" s="510">
        <f>HLOOKUP(B100,'CH17'!$E$5:$T$69,34,0)</f>
        <v>0</v>
      </c>
      <c r="D100" s="505">
        <v>11</v>
      </c>
      <c r="E100" s="506" t="s">
        <v>512</v>
      </c>
      <c r="F100" s="510">
        <f>HLOOKUP(E100,'CH17'!$E$5:$T$69,34,0)</f>
        <v>0</v>
      </c>
    </row>
    <row r="101" spans="1:6" ht="17.25" thickBot="1">
      <c r="A101" s="503">
        <v>4</v>
      </c>
      <c r="B101" s="504" t="s">
        <v>505</v>
      </c>
      <c r="C101" s="510">
        <f>HLOOKUP(B101,'CH17'!$E$5:$T$69,34,0)</f>
        <v>0</v>
      </c>
      <c r="D101" s="505">
        <v>12</v>
      </c>
      <c r="E101" s="506" t="s">
        <v>513</v>
      </c>
      <c r="F101" s="510">
        <f>HLOOKUP(E101,'CH17'!$E$5:$T$69,34,0)</f>
        <v>0</v>
      </c>
    </row>
    <row r="102" spans="1:6" ht="17.25" thickBot="1">
      <c r="A102" s="503">
        <v>5</v>
      </c>
      <c r="B102" s="504" t="s">
        <v>506</v>
      </c>
      <c r="C102" s="510">
        <f>HLOOKUP(B102,'CH17'!$E$5:$T$69,34,0)</f>
        <v>0</v>
      </c>
      <c r="D102" s="505">
        <v>13</v>
      </c>
      <c r="E102" s="506" t="s">
        <v>514</v>
      </c>
      <c r="F102" s="510">
        <f>HLOOKUP(E102,'CH17'!$E$5:$T$69,34,0)</f>
        <v>0</v>
      </c>
    </row>
    <row r="103" spans="1:6" ht="17.25" thickBot="1">
      <c r="A103" s="503">
        <v>6</v>
      </c>
      <c r="B103" s="504" t="s">
        <v>507</v>
      </c>
      <c r="C103" s="510">
        <f>HLOOKUP(B103,'CH17'!$E$5:$T$69,34,0)</f>
        <v>0</v>
      </c>
      <c r="D103" s="505">
        <v>14</v>
      </c>
      <c r="E103" s="506" t="s">
        <v>515</v>
      </c>
      <c r="F103" s="510">
        <f>HLOOKUP(E103,'CH17'!$E$5:$T$69,34,0)</f>
        <v>0</v>
      </c>
    </row>
    <row r="104" spans="1:6" ht="17.25" thickBot="1">
      <c r="A104" s="503">
        <v>7</v>
      </c>
      <c r="B104" s="504" t="s">
        <v>508</v>
      </c>
      <c r="C104" s="510">
        <f>HLOOKUP(B104,'CH17'!$E$5:$T$69,34,0)</f>
        <v>0</v>
      </c>
      <c r="D104" s="505">
        <v>15</v>
      </c>
      <c r="E104" s="506" t="s">
        <v>516</v>
      </c>
      <c r="F104" s="510">
        <f>HLOOKUP(E104,'CH17'!$E$5:$T$69,34,0)</f>
        <v>0</v>
      </c>
    </row>
    <row r="105" spans="1:6" ht="17.25" thickBot="1">
      <c r="A105" s="503">
        <v>8</v>
      </c>
      <c r="B105" s="504" t="s">
        <v>509</v>
      </c>
      <c r="C105" s="510">
        <f>HLOOKUP(B105,'CH17'!$E$5:$T$69,34,0)</f>
        <v>0</v>
      </c>
      <c r="D105" s="505">
        <v>16</v>
      </c>
      <c r="E105" s="506" t="s">
        <v>517</v>
      </c>
      <c r="F105" s="510">
        <f>HLOOKUP(E105,'CH17'!$E$5:$T$69,34,0)</f>
        <v>0</v>
      </c>
    </row>
    <row r="106" spans="1:6" ht="17.25" thickBot="1">
      <c r="A106" s="503"/>
      <c r="B106" s="489"/>
      <c r="C106" s="507"/>
      <c r="D106" s="507"/>
      <c r="E106" s="516" t="s">
        <v>43</v>
      </c>
      <c r="F106" s="515">
        <f>SUM(C98:C105,F98:F105)</f>
        <v>0</v>
      </c>
    </row>
  </sheetData>
  <pageMargins left="0.7" right="0.7" top="0.75" bottom="0.75" header="0.3" footer="0.3"/>
  <pageSetup orientation="portrait"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AN73"/>
  <sheetViews>
    <sheetView showGridLines="0" workbookViewId="0">
      <pane xSplit="3" ySplit="6" topLeftCell="D7" activePane="bottomRight" state="frozen"/>
      <selection activeCell="F41" sqref="F41"/>
      <selection pane="topRight" activeCell="F41" sqref="F41"/>
      <selection pane="bottomLeft" activeCell="F41" sqref="F41"/>
      <selection pane="bottomRight" activeCell="F41" sqref="F41"/>
    </sheetView>
  </sheetViews>
  <sheetFormatPr defaultColWidth="9.3984375" defaultRowHeight="12.75"/>
  <cols>
    <col min="1" max="1" width="11.59765625" style="161" customWidth="1"/>
    <col min="2" max="2" width="51.59765625" style="161" customWidth="1"/>
    <col min="3" max="3" width="9.3984375" style="196"/>
    <col min="4" max="4" width="15" style="161" customWidth="1"/>
    <col min="5" max="40" width="8.59765625" style="161" customWidth="1"/>
    <col min="41" max="16384" width="9.3984375" style="161"/>
  </cols>
  <sheetData>
    <row r="1" spans="1:40">
      <c r="A1" s="160" t="s">
        <v>333</v>
      </c>
    </row>
    <row r="2" spans="1:40">
      <c r="A2" s="162" t="s">
        <v>341</v>
      </c>
    </row>
    <row r="3" spans="1:40">
      <c r="A3" s="160" t="s">
        <v>294</v>
      </c>
    </row>
    <row r="4" spans="1:40" ht="16.149999999999999" customHeight="1">
      <c r="A4" s="1037" t="s">
        <v>200</v>
      </c>
      <c r="B4" s="1038" t="s">
        <v>295</v>
      </c>
      <c r="C4" s="1038" t="s">
        <v>288</v>
      </c>
      <c r="D4" s="1039" t="s">
        <v>296</v>
      </c>
      <c r="E4" s="1040" t="s">
        <v>297</v>
      </c>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row>
    <row r="5" spans="1:40" ht="18.600000000000001" customHeight="1">
      <c r="A5" s="1037"/>
      <c r="B5" s="1038"/>
      <c r="C5" s="1038"/>
      <c r="D5" s="1039"/>
      <c r="E5" s="163" t="str">
        <f>'CH01'!F5</f>
        <v>Thị trấn Văn Điển</v>
      </c>
      <c r="F5" s="163" t="str">
        <f>'CH01'!G5</f>
        <v>Xã Đại Áng</v>
      </c>
      <c r="G5" s="163" t="str">
        <f>'CH01'!H5</f>
        <v>Xã Đông Mỹ</v>
      </c>
      <c r="H5" s="163" t="str">
        <f>'CH01'!I5</f>
        <v>Xã Duyên Hà</v>
      </c>
      <c r="I5" s="163" t="str">
        <f>'CH01'!J5</f>
        <v>Xã Hữu Hòa</v>
      </c>
      <c r="J5" s="163" t="str">
        <f>'CH01'!K5</f>
        <v>Xã Liên Ninh</v>
      </c>
      <c r="K5" s="163" t="str">
        <f>'CH01'!L5</f>
        <v>Xã Ngọc Hồi</v>
      </c>
      <c r="L5" s="163" t="str">
        <f>'CH01'!M5</f>
        <v>Xã Ngũ Hiệp</v>
      </c>
      <c r="M5" s="163" t="str">
        <f>'CH01'!N5</f>
        <v>Xã Tả Thanh Oai</v>
      </c>
      <c r="N5" s="163" t="str">
        <f>'CH01'!O5</f>
        <v>Xã Tam Hiệp</v>
      </c>
      <c r="O5" s="163" t="str">
        <f>'CH01'!P5</f>
        <v>Xã Tân Triều</v>
      </c>
      <c r="P5" s="163" t="str">
        <f>'CH01'!Q5</f>
        <v>Xã Thanh Liệt</v>
      </c>
      <c r="Q5" s="163" t="str">
        <f>'CH01'!R5</f>
        <v>Xã Tứ Hiệp</v>
      </c>
      <c r="R5" s="163" t="str">
        <f>'CH01'!S5</f>
        <v>Xã Vạn Phúc</v>
      </c>
      <c r="S5" s="163" t="str">
        <f>'CH01'!T5</f>
        <v>Xã Vĩnh Quỳnh</v>
      </c>
      <c r="T5" s="163" t="str">
        <f>'CH01'!U5</f>
        <v>Xã Yên Mỹ</v>
      </c>
      <c r="U5" s="163" t="str">
        <f>'CH01'!V5</f>
        <v>Xã Quảng Bị</v>
      </c>
      <c r="V5" s="163" t="str">
        <f>'CH01'!W5</f>
        <v>xã …</v>
      </c>
      <c r="W5" s="163" t="str">
        <f>'CH01'!X5</f>
        <v>xã …</v>
      </c>
      <c r="X5" s="163" t="str">
        <f>'CH01'!Y5</f>
        <v>xã …</v>
      </c>
      <c r="Y5" s="163" t="str">
        <f>'CH01'!Z5</f>
        <v>xã …</v>
      </c>
      <c r="Z5" s="163" t="str">
        <f>'CH01'!AA5</f>
        <v>xã …</v>
      </c>
      <c r="AA5" s="163" t="str">
        <f>'CH01'!AB5</f>
        <v>xã …</v>
      </c>
      <c r="AB5" s="163" t="str">
        <f>'CH01'!AC5</f>
        <v>xã …</v>
      </c>
      <c r="AC5" s="163" t="str">
        <f>'CH01'!AD5</f>
        <v>xã …</v>
      </c>
      <c r="AD5" s="163" t="str">
        <f>'CH01'!AE5</f>
        <v>xã …</v>
      </c>
      <c r="AE5" s="163" t="str">
        <f>'CH01'!AF5</f>
        <v>xã …</v>
      </c>
      <c r="AF5" s="163" t="str">
        <f>'CH01'!AG5</f>
        <v>xã …</v>
      </c>
      <c r="AG5" s="163" t="str">
        <f>'CH01'!AH5</f>
        <v>xã …</v>
      </c>
      <c r="AH5" s="163" t="str">
        <f>'CH01'!AI5</f>
        <v>xã …</v>
      </c>
      <c r="AI5" s="163" t="str">
        <f>'CH01'!AJ5</f>
        <v>xã …</v>
      </c>
      <c r="AJ5" s="163" t="str">
        <f>'CH01'!AK5</f>
        <v>xã …</v>
      </c>
      <c r="AK5" s="163" t="str">
        <f>'CH01'!AL5</f>
        <v>xã …</v>
      </c>
      <c r="AL5" s="163" t="str">
        <f>'CH01'!AM5</f>
        <v>xã …</v>
      </c>
      <c r="AM5" s="163" t="str">
        <f>'CH01'!AN5</f>
        <v>xã …</v>
      </c>
      <c r="AN5" s="163" t="str">
        <f>'CH01'!AO5</f>
        <v>xã …</v>
      </c>
    </row>
    <row r="6" spans="1:40" s="211" customFormat="1" ht="12.6" customHeight="1">
      <c r="A6" s="209">
        <v>-1</v>
      </c>
      <c r="B6" s="209">
        <v>-2</v>
      </c>
      <c r="C6" s="209">
        <v>-3</v>
      </c>
      <c r="D6" s="209" t="s">
        <v>334</v>
      </c>
      <c r="E6" s="209">
        <v>-5</v>
      </c>
      <c r="F6" s="209">
        <v>-6</v>
      </c>
      <c r="G6" s="209">
        <v>-7</v>
      </c>
      <c r="H6" s="209">
        <v>-8</v>
      </c>
      <c r="I6" s="209">
        <v>-9</v>
      </c>
      <c r="J6" s="209">
        <v>-10</v>
      </c>
      <c r="K6" s="209">
        <v>-11</v>
      </c>
      <c r="L6" s="209">
        <v>-12</v>
      </c>
      <c r="M6" s="209">
        <v>-13</v>
      </c>
      <c r="N6" s="209">
        <v>-14</v>
      </c>
      <c r="O6" s="209">
        <v>-15</v>
      </c>
      <c r="P6" s="209">
        <v>-16</v>
      </c>
      <c r="Q6" s="209">
        <v>-17</v>
      </c>
      <c r="R6" s="209">
        <v>-18</v>
      </c>
      <c r="S6" s="209">
        <v>-19</v>
      </c>
      <c r="T6" s="209">
        <v>-20</v>
      </c>
      <c r="U6" s="209">
        <v>-21</v>
      </c>
      <c r="V6" s="209">
        <v>-22</v>
      </c>
      <c r="W6" s="209">
        <v>-23</v>
      </c>
      <c r="X6" s="209">
        <v>-24</v>
      </c>
      <c r="Y6" s="209">
        <v>-25</v>
      </c>
      <c r="Z6" s="209">
        <v>-26</v>
      </c>
      <c r="AA6" s="209">
        <v>-27</v>
      </c>
      <c r="AB6" s="209">
        <v>-28</v>
      </c>
      <c r="AC6" s="209">
        <v>-29</v>
      </c>
      <c r="AD6" s="209">
        <v>-30</v>
      </c>
      <c r="AE6" s="209">
        <v>-31</v>
      </c>
      <c r="AF6" s="209">
        <v>-32</v>
      </c>
      <c r="AG6" s="209">
        <v>-33</v>
      </c>
      <c r="AH6" s="209">
        <v>-34</v>
      </c>
      <c r="AI6" s="209">
        <v>-35</v>
      </c>
      <c r="AJ6" s="209">
        <v>-36</v>
      </c>
      <c r="AK6" s="209">
        <v>-37</v>
      </c>
      <c r="AL6" s="209">
        <v>-38</v>
      </c>
      <c r="AM6" s="209">
        <v>-39</v>
      </c>
      <c r="AN6" s="209">
        <v>-40</v>
      </c>
    </row>
    <row r="7" spans="1:40">
      <c r="A7" s="220">
        <v>1</v>
      </c>
      <c r="B7" s="165" t="s">
        <v>335</v>
      </c>
      <c r="C7" s="164" t="s">
        <v>336</v>
      </c>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67"/>
      <c r="AM7" s="167"/>
      <c r="AN7" s="167"/>
    </row>
    <row r="8" spans="1:40" s="216" customFormat="1">
      <c r="A8" s="212"/>
      <c r="B8" s="213" t="s">
        <v>180</v>
      </c>
      <c r="C8" s="214"/>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5"/>
      <c r="AM8" s="215"/>
      <c r="AN8" s="215"/>
    </row>
    <row r="9" spans="1:40">
      <c r="A9" s="166" t="s">
        <v>85</v>
      </c>
      <c r="B9" s="165" t="s">
        <v>170</v>
      </c>
      <c r="C9" s="164" t="s">
        <v>87</v>
      </c>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67"/>
      <c r="AM9" s="167"/>
      <c r="AN9" s="167"/>
    </row>
    <row r="10" spans="1:40" s="216" customFormat="1">
      <c r="A10" s="212"/>
      <c r="B10" s="213" t="s">
        <v>180</v>
      </c>
      <c r="C10" s="214"/>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5"/>
      <c r="AM10" s="215"/>
      <c r="AN10" s="215"/>
    </row>
    <row r="11" spans="1:40">
      <c r="A11" s="166" t="s">
        <v>86</v>
      </c>
      <c r="B11" s="165" t="s">
        <v>213</v>
      </c>
      <c r="C11" s="164" t="s">
        <v>9</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67"/>
      <c r="AM11" s="167"/>
      <c r="AN11" s="167"/>
    </row>
    <row r="12" spans="1:40">
      <c r="A12" s="166" t="s">
        <v>88</v>
      </c>
      <c r="B12" s="165" t="s">
        <v>214</v>
      </c>
      <c r="C12" s="164" t="s">
        <v>10</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67"/>
      <c r="AM12" s="167"/>
      <c r="AN12" s="167"/>
    </row>
    <row r="13" spans="1:40">
      <c r="A13" s="166" t="s">
        <v>90</v>
      </c>
      <c r="B13" s="165" t="s">
        <v>215</v>
      </c>
      <c r="C13" s="164" t="s">
        <v>11</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67"/>
      <c r="AM13" s="167"/>
      <c r="AN13" s="167"/>
    </row>
    <row r="14" spans="1:40">
      <c r="A14" s="166" t="s">
        <v>91</v>
      </c>
      <c r="B14" s="165" t="s">
        <v>89</v>
      </c>
      <c r="C14" s="164" t="s">
        <v>12</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67"/>
      <c r="AM14" s="167"/>
      <c r="AN14" s="167"/>
    </row>
    <row r="15" spans="1:40">
      <c r="A15" s="166" t="s">
        <v>93</v>
      </c>
      <c r="B15" s="165" t="s">
        <v>128</v>
      </c>
      <c r="C15" s="164" t="s">
        <v>49</v>
      </c>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67"/>
      <c r="AM15" s="167"/>
      <c r="AN15" s="167"/>
    </row>
    <row r="16" spans="1:40">
      <c r="A16" s="166" t="s">
        <v>95</v>
      </c>
      <c r="B16" s="165" t="s">
        <v>126</v>
      </c>
      <c r="C16" s="164" t="s">
        <v>48</v>
      </c>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67"/>
      <c r="AM16" s="167"/>
      <c r="AN16" s="167"/>
    </row>
    <row r="17" spans="1:40">
      <c r="A17" s="166" t="s">
        <v>127</v>
      </c>
      <c r="B17" s="165" t="s">
        <v>130</v>
      </c>
      <c r="C17" s="164" t="s">
        <v>47</v>
      </c>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67"/>
      <c r="AM17" s="167"/>
      <c r="AN17" s="167"/>
    </row>
    <row r="18" spans="1:40" s="216" customFormat="1" ht="25.5">
      <c r="A18" s="212"/>
      <c r="B18" s="217" t="s">
        <v>194</v>
      </c>
      <c r="C18" s="218" t="s">
        <v>195</v>
      </c>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5"/>
      <c r="AM18" s="215"/>
      <c r="AN18" s="215"/>
    </row>
    <row r="19" spans="1:40">
      <c r="A19" s="166" t="s">
        <v>129</v>
      </c>
      <c r="B19" s="165" t="s">
        <v>92</v>
      </c>
      <c r="C19" s="164" t="s">
        <v>13</v>
      </c>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67"/>
      <c r="AM19" s="167"/>
      <c r="AN19" s="167"/>
    </row>
    <row r="20" spans="1:40">
      <c r="A20" s="166" t="s">
        <v>118</v>
      </c>
      <c r="B20" s="165" t="s">
        <v>216</v>
      </c>
      <c r="C20" s="164" t="s">
        <v>201</v>
      </c>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67"/>
      <c r="AM20" s="167"/>
      <c r="AN20" s="167"/>
    </row>
    <row r="21" spans="1:40">
      <c r="A21" s="166" t="s">
        <v>119</v>
      </c>
      <c r="B21" s="165" t="s">
        <v>94</v>
      </c>
      <c r="C21" s="164" t="s">
        <v>14</v>
      </c>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67"/>
      <c r="AM21" s="167"/>
      <c r="AN21" s="167"/>
    </row>
    <row r="22" spans="1:40">
      <c r="A22" s="166" t="s">
        <v>217</v>
      </c>
      <c r="B22" s="165" t="s">
        <v>96</v>
      </c>
      <c r="C22" s="164" t="s">
        <v>15</v>
      </c>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67"/>
      <c r="AM22" s="167"/>
      <c r="AN22" s="167"/>
    </row>
    <row r="23" spans="1:40">
      <c r="A23" s="220">
        <v>2</v>
      </c>
      <c r="B23" s="165" t="s">
        <v>338</v>
      </c>
      <c r="C23" s="164" t="s">
        <v>339</v>
      </c>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67"/>
      <c r="AM23" s="167"/>
      <c r="AN23" s="167"/>
    </row>
    <row r="24" spans="1:40" s="216" customFormat="1">
      <c r="A24" s="212"/>
      <c r="B24" s="213" t="s">
        <v>180</v>
      </c>
      <c r="C24" s="214"/>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5"/>
      <c r="AM24" s="215"/>
      <c r="AN24" s="215"/>
    </row>
    <row r="25" spans="1:40">
      <c r="A25" s="166" t="s">
        <v>99</v>
      </c>
      <c r="B25" s="165" t="s">
        <v>60</v>
      </c>
      <c r="C25" s="164" t="s">
        <v>16</v>
      </c>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67"/>
      <c r="AM25" s="167"/>
      <c r="AN25" s="167"/>
    </row>
    <row r="26" spans="1:40">
      <c r="A26" s="166" t="s">
        <v>100</v>
      </c>
      <c r="B26" s="165" t="s">
        <v>61</v>
      </c>
      <c r="C26" s="164" t="s">
        <v>17</v>
      </c>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67"/>
      <c r="AM26" s="167"/>
      <c r="AN26" s="167"/>
    </row>
    <row r="27" spans="1:40">
      <c r="A27" s="166" t="s">
        <v>104</v>
      </c>
      <c r="B27" s="165" t="s">
        <v>62</v>
      </c>
      <c r="C27" s="164" t="s">
        <v>50</v>
      </c>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67"/>
      <c r="AM27" s="167"/>
      <c r="AN27" s="167"/>
    </row>
    <row r="28" spans="1:40">
      <c r="A28" s="166" t="s">
        <v>105</v>
      </c>
      <c r="B28" s="165" t="s">
        <v>63</v>
      </c>
      <c r="C28" s="164" t="s">
        <v>18</v>
      </c>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67"/>
      <c r="AM28" s="167"/>
      <c r="AN28" s="167"/>
    </row>
    <row r="29" spans="1:40">
      <c r="A29" s="166" t="s">
        <v>106</v>
      </c>
      <c r="B29" s="165" t="s">
        <v>64</v>
      </c>
      <c r="C29" s="164" t="s">
        <v>19</v>
      </c>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67"/>
      <c r="AM29" s="167"/>
      <c r="AN29" s="167"/>
    </row>
    <row r="30" spans="1:40">
      <c r="A30" s="166" t="s">
        <v>107</v>
      </c>
      <c r="B30" s="165" t="s">
        <v>219</v>
      </c>
      <c r="C30" s="164" t="s">
        <v>101</v>
      </c>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67"/>
      <c r="AM30" s="167"/>
      <c r="AN30" s="167"/>
    </row>
    <row r="31" spans="1:40" s="216" customFormat="1">
      <c r="A31" s="212"/>
      <c r="B31" s="213" t="s">
        <v>180</v>
      </c>
      <c r="C31" s="214"/>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5"/>
      <c r="AM31" s="215"/>
      <c r="AN31" s="215"/>
    </row>
    <row r="32" spans="1:40">
      <c r="A32" s="166" t="s">
        <v>220</v>
      </c>
      <c r="B32" s="165" t="s">
        <v>193</v>
      </c>
      <c r="C32" s="164" t="s">
        <v>31</v>
      </c>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67"/>
      <c r="AM32" s="167"/>
      <c r="AN32" s="167"/>
    </row>
    <row r="33" spans="1:40">
      <c r="A33" s="166" t="s">
        <v>221</v>
      </c>
      <c r="B33" s="165" t="s">
        <v>222</v>
      </c>
      <c r="C33" s="164" t="s">
        <v>36</v>
      </c>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67"/>
      <c r="AM33" s="167"/>
      <c r="AN33" s="167"/>
    </row>
    <row r="34" spans="1:40">
      <c r="A34" s="166" t="s">
        <v>223</v>
      </c>
      <c r="B34" s="165" t="s">
        <v>65</v>
      </c>
      <c r="C34" s="164" t="s">
        <v>32</v>
      </c>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67"/>
      <c r="AM34" s="167"/>
      <c r="AN34" s="167"/>
    </row>
    <row r="35" spans="1:40">
      <c r="A35" s="166" t="s">
        <v>224</v>
      </c>
      <c r="B35" s="165" t="s">
        <v>66</v>
      </c>
      <c r="C35" s="164" t="s">
        <v>33</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67"/>
      <c r="AM35" s="167"/>
      <c r="AN35" s="167"/>
    </row>
    <row r="36" spans="1:40">
      <c r="A36" s="166" t="s">
        <v>225</v>
      </c>
      <c r="B36" s="165" t="s">
        <v>226</v>
      </c>
      <c r="C36" s="164" t="s">
        <v>34</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67"/>
      <c r="AM36" s="167"/>
      <c r="AN36" s="167"/>
    </row>
    <row r="37" spans="1:40">
      <c r="A37" s="166" t="s">
        <v>227</v>
      </c>
      <c r="B37" s="165" t="s">
        <v>67</v>
      </c>
      <c r="C37" s="164" t="s">
        <v>35</v>
      </c>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67"/>
      <c r="AM37" s="167"/>
      <c r="AN37" s="167"/>
    </row>
    <row r="38" spans="1:40">
      <c r="A38" s="166" t="s">
        <v>228</v>
      </c>
      <c r="B38" s="165" t="s">
        <v>229</v>
      </c>
      <c r="C38" s="164" t="s">
        <v>202</v>
      </c>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67"/>
      <c r="AM38" s="167"/>
      <c r="AN38" s="167"/>
    </row>
    <row r="39" spans="1:40">
      <c r="A39" s="166" t="s">
        <v>230</v>
      </c>
      <c r="B39" s="165" t="s">
        <v>231</v>
      </c>
      <c r="C39" s="164" t="s">
        <v>203</v>
      </c>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67"/>
      <c r="AM39" s="167"/>
      <c r="AN39" s="167"/>
    </row>
    <row r="40" spans="1:40">
      <c r="A40" s="166" t="s">
        <v>232</v>
      </c>
      <c r="B40" s="165" t="s">
        <v>68</v>
      </c>
      <c r="C40" s="164" t="s">
        <v>51</v>
      </c>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67"/>
      <c r="AM40" s="167"/>
      <c r="AN40" s="167"/>
    </row>
    <row r="41" spans="1:40">
      <c r="A41" s="165" t="s">
        <v>233</v>
      </c>
      <c r="B41" s="165" t="s">
        <v>188</v>
      </c>
      <c r="C41" s="164" t="s">
        <v>52</v>
      </c>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67"/>
      <c r="AM41" s="167"/>
      <c r="AN41" s="167"/>
    </row>
    <row r="42" spans="1:40">
      <c r="A42" s="166" t="s">
        <v>108</v>
      </c>
      <c r="B42" s="165" t="s">
        <v>234</v>
      </c>
      <c r="C42" s="164" t="s">
        <v>102</v>
      </c>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67"/>
      <c r="AM42" s="167"/>
      <c r="AN42" s="167"/>
    </row>
    <row r="43" spans="1:40" s="216" customFormat="1">
      <c r="A43" s="212"/>
      <c r="B43" s="219" t="s">
        <v>180</v>
      </c>
      <c r="C43" s="214"/>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5"/>
      <c r="AM43" s="215"/>
      <c r="AN43" s="215"/>
    </row>
    <row r="44" spans="1:40">
      <c r="A44" s="166" t="s">
        <v>235</v>
      </c>
      <c r="B44" s="165" t="s">
        <v>236</v>
      </c>
      <c r="C44" s="164" t="s">
        <v>204</v>
      </c>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67"/>
      <c r="AM44" s="167"/>
      <c r="AN44" s="167"/>
    </row>
    <row r="45" spans="1:40" s="216" customFormat="1">
      <c r="A45" s="212"/>
      <c r="B45" s="219" t="s">
        <v>180</v>
      </c>
      <c r="C45" s="214"/>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5"/>
      <c r="AM45" s="215"/>
      <c r="AN45" s="215"/>
    </row>
    <row r="46" spans="1:40">
      <c r="A46" s="165" t="s">
        <v>237</v>
      </c>
      <c r="B46" s="165" t="s">
        <v>69</v>
      </c>
      <c r="C46" s="164" t="s">
        <v>20</v>
      </c>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67"/>
      <c r="AM46" s="167"/>
      <c r="AN46" s="167"/>
    </row>
    <row r="47" spans="1:40" s="203" customFormat="1">
      <c r="A47" s="199" t="s">
        <v>238</v>
      </c>
      <c r="B47" s="199" t="s">
        <v>70</v>
      </c>
      <c r="C47" s="200" t="s">
        <v>53</v>
      </c>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2"/>
      <c r="AM47" s="202"/>
      <c r="AN47" s="202"/>
    </row>
    <row r="48" spans="1:40" s="203" customFormat="1">
      <c r="A48" s="199" t="s">
        <v>239</v>
      </c>
      <c r="B48" s="199" t="s">
        <v>240</v>
      </c>
      <c r="C48" s="200" t="s">
        <v>205</v>
      </c>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2"/>
      <c r="AM48" s="202"/>
      <c r="AN48" s="202"/>
    </row>
    <row r="49" spans="1:40" s="203" customFormat="1">
      <c r="A49" s="204" t="s">
        <v>241</v>
      </c>
      <c r="B49" s="205" t="s">
        <v>71</v>
      </c>
      <c r="C49" s="206" t="s">
        <v>54</v>
      </c>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row>
    <row r="50" spans="1:40">
      <c r="A50" s="207" t="s">
        <v>242</v>
      </c>
      <c r="B50" s="192" t="s">
        <v>72</v>
      </c>
      <c r="C50" s="208" t="s">
        <v>21</v>
      </c>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row>
    <row r="51" spans="1:40">
      <c r="A51" s="207" t="s">
        <v>243</v>
      </c>
      <c r="B51" s="192" t="s">
        <v>73</v>
      </c>
      <c r="C51" s="208" t="s">
        <v>22</v>
      </c>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row>
    <row r="52" spans="1:40">
      <c r="A52" s="192" t="s">
        <v>109</v>
      </c>
      <c r="B52" s="192" t="s">
        <v>244</v>
      </c>
      <c r="C52" s="208" t="s">
        <v>103</v>
      </c>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row>
    <row r="53" spans="1:40" s="216" customFormat="1">
      <c r="A53" s="212"/>
      <c r="B53" s="219" t="s">
        <v>180</v>
      </c>
      <c r="C53" s="214"/>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row>
    <row r="54" spans="1:40">
      <c r="A54" s="207" t="s">
        <v>196</v>
      </c>
      <c r="B54" s="192" t="s">
        <v>245</v>
      </c>
      <c r="C54" s="208" t="s">
        <v>27</v>
      </c>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row>
    <row r="55" spans="1:40">
      <c r="A55" s="207" t="s">
        <v>197</v>
      </c>
      <c r="B55" s="192" t="s">
        <v>246</v>
      </c>
      <c r="C55" s="208" t="s">
        <v>28</v>
      </c>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row>
    <row r="56" spans="1:40">
      <c r="A56" s="166" t="s">
        <v>247</v>
      </c>
      <c r="B56" s="165" t="s">
        <v>248</v>
      </c>
      <c r="C56" s="164" t="s">
        <v>206</v>
      </c>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row>
    <row r="57" spans="1:40">
      <c r="A57" s="166" t="s">
        <v>249</v>
      </c>
      <c r="B57" s="165" t="s">
        <v>250</v>
      </c>
      <c r="C57" s="164" t="s">
        <v>207</v>
      </c>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row>
    <row r="58" spans="1:40" ht="25.5">
      <c r="A58" s="166" t="s">
        <v>251</v>
      </c>
      <c r="B58" s="191" t="s">
        <v>252</v>
      </c>
      <c r="C58" s="164" t="s">
        <v>208</v>
      </c>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row>
    <row r="59" spans="1:40">
      <c r="A59" s="166" t="s">
        <v>253</v>
      </c>
      <c r="B59" s="165" t="s">
        <v>254</v>
      </c>
      <c r="C59" s="164" t="s">
        <v>23</v>
      </c>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row>
    <row r="60" spans="1:40" ht="25.5">
      <c r="A60" s="166" t="s">
        <v>255</v>
      </c>
      <c r="B60" s="191" t="s">
        <v>256</v>
      </c>
      <c r="C60" s="164" t="s">
        <v>29</v>
      </c>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row>
    <row r="61" spans="1:40" ht="25.5">
      <c r="A61" s="166" t="s">
        <v>257</v>
      </c>
      <c r="B61" s="191" t="s">
        <v>258</v>
      </c>
      <c r="C61" s="164" t="s">
        <v>30</v>
      </c>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row>
    <row r="62" spans="1:40">
      <c r="A62" s="166" t="s">
        <v>259</v>
      </c>
      <c r="B62" s="165" t="s">
        <v>260</v>
      </c>
      <c r="C62" s="164" t="s">
        <v>37</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row>
    <row r="63" spans="1:40" ht="25.5">
      <c r="A63" s="165" t="s">
        <v>261</v>
      </c>
      <c r="B63" s="191" t="s">
        <v>262</v>
      </c>
      <c r="C63" s="164" t="s">
        <v>55</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row>
    <row r="64" spans="1:40">
      <c r="A64" s="192" t="s">
        <v>120</v>
      </c>
      <c r="B64" s="192" t="s">
        <v>263</v>
      </c>
      <c r="C64" s="208" t="s">
        <v>56</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row>
    <row r="65" spans="1:40">
      <c r="A65" s="207" t="s">
        <v>121</v>
      </c>
      <c r="B65" s="192" t="s">
        <v>264</v>
      </c>
      <c r="C65" s="208" t="s">
        <v>57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row>
    <row r="66" spans="1:40" ht="25.5">
      <c r="A66" s="166" t="s">
        <v>122</v>
      </c>
      <c r="B66" s="191" t="s">
        <v>340</v>
      </c>
      <c r="C66" s="164" t="s">
        <v>24</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row>
    <row r="67" spans="1:40">
      <c r="A67" s="207" t="s">
        <v>123</v>
      </c>
      <c r="B67" s="192" t="s">
        <v>74</v>
      </c>
      <c r="C67" s="208" t="s">
        <v>209</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row>
    <row r="68" spans="1:40" s="216" customFormat="1">
      <c r="A68" s="212"/>
      <c r="B68" s="219" t="s">
        <v>180</v>
      </c>
      <c r="C68" s="214"/>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row>
    <row r="69" spans="1:40" ht="25.5">
      <c r="A69" s="165" t="s">
        <v>265</v>
      </c>
      <c r="B69" s="191" t="s">
        <v>266</v>
      </c>
      <c r="C69" s="164" t="s">
        <v>26</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row>
    <row r="70" spans="1:40" ht="25.5">
      <c r="A70" s="165" t="s">
        <v>267</v>
      </c>
      <c r="B70" s="191" t="s">
        <v>268</v>
      </c>
      <c r="C70" s="164" t="s">
        <v>25</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row>
    <row r="71" spans="1:40" ht="25.5">
      <c r="A71" s="165" t="s">
        <v>265</v>
      </c>
      <c r="B71" s="191" t="s">
        <v>266</v>
      </c>
      <c r="C71" s="164" t="s">
        <v>26</v>
      </c>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row>
    <row r="72" spans="1:40" ht="25.5">
      <c r="A72" s="165" t="s">
        <v>267</v>
      </c>
      <c r="B72" s="191" t="s">
        <v>268</v>
      </c>
      <c r="C72" s="164" t="s">
        <v>25</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row>
    <row r="73" spans="1:40">
      <c r="A73" s="166" t="s">
        <v>124</v>
      </c>
      <c r="B73" s="165" t="s">
        <v>125</v>
      </c>
      <c r="C73" s="164" t="s">
        <v>38</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row>
  </sheetData>
  <autoFilter ref="A6:AP73"/>
  <mergeCells count="5">
    <mergeCell ref="A4:A5"/>
    <mergeCell ref="B4:B5"/>
    <mergeCell ref="C4:C5"/>
    <mergeCell ref="D4:D5"/>
    <mergeCell ref="E4:AN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70C0"/>
  </sheetPr>
  <dimension ref="A1:I74"/>
  <sheetViews>
    <sheetView workbookViewId="0">
      <pane xSplit="3" ySplit="7" topLeftCell="D8" activePane="bottomRight" state="frozen"/>
      <selection activeCell="F41" sqref="F41"/>
      <selection pane="topRight" activeCell="F41" sqref="F41"/>
      <selection pane="bottomLeft" activeCell="F41" sqref="F41"/>
      <selection pane="bottomRight" activeCell="F41" sqref="F41"/>
    </sheetView>
  </sheetViews>
  <sheetFormatPr defaultColWidth="9.3984375" defaultRowHeight="12.75"/>
  <cols>
    <col min="1" max="1" width="10" style="161" customWidth="1"/>
    <col min="2" max="2" width="48.59765625" style="161" customWidth="1"/>
    <col min="3" max="3" width="9.3984375" style="196"/>
    <col min="4" max="4" width="14.19921875" style="161" customWidth="1"/>
    <col min="5" max="5" width="15" style="161" customWidth="1"/>
    <col min="6" max="6" width="17.59765625" style="161" customWidth="1"/>
    <col min="7" max="9" width="15" style="161" customWidth="1"/>
    <col min="10" max="16384" width="9.3984375" style="161"/>
  </cols>
  <sheetData>
    <row r="1" spans="1:9">
      <c r="A1" s="160" t="s">
        <v>343</v>
      </c>
    </row>
    <row r="2" spans="1:9">
      <c r="A2" s="162" t="s">
        <v>342</v>
      </c>
    </row>
    <row r="3" spans="1:9">
      <c r="A3" s="160" t="s">
        <v>294</v>
      </c>
    </row>
    <row r="4" spans="1:9" ht="24" customHeight="1">
      <c r="A4" s="1003" t="s">
        <v>3</v>
      </c>
      <c r="B4" s="1003" t="s">
        <v>81</v>
      </c>
      <c r="C4" s="1003" t="s">
        <v>6</v>
      </c>
      <c r="D4" s="1004" t="s">
        <v>344</v>
      </c>
      <c r="E4" s="1003" t="s">
        <v>132</v>
      </c>
      <c r="F4" s="1003"/>
      <c r="G4" s="1042" t="s">
        <v>345</v>
      </c>
      <c r="H4" s="1042"/>
      <c r="I4" s="1042"/>
    </row>
    <row r="5" spans="1:9" ht="20.45" customHeight="1">
      <c r="A5" s="1003"/>
      <c r="B5" s="1003"/>
      <c r="C5" s="1003"/>
      <c r="D5" s="1004"/>
      <c r="E5" s="1004" t="s">
        <v>165</v>
      </c>
      <c r="F5" s="1004" t="s">
        <v>346</v>
      </c>
      <c r="G5" s="1004" t="s">
        <v>347</v>
      </c>
      <c r="H5" s="1003" t="s">
        <v>348</v>
      </c>
      <c r="I5" s="1003"/>
    </row>
    <row r="6" spans="1:9" ht="38.25">
      <c r="A6" s="1003"/>
      <c r="B6" s="1003"/>
      <c r="C6" s="1003"/>
      <c r="D6" s="1004"/>
      <c r="E6" s="1004"/>
      <c r="F6" s="1004"/>
      <c r="G6" s="1004"/>
      <c r="H6" s="224" t="s">
        <v>349</v>
      </c>
      <c r="I6" s="224" t="s">
        <v>350</v>
      </c>
    </row>
    <row r="7" spans="1:9" s="223" customFormat="1" ht="11.25">
      <c r="A7" s="209">
        <v>-1</v>
      </c>
      <c r="B7" s="209">
        <v>-2</v>
      </c>
      <c r="C7" s="209">
        <v>-3</v>
      </c>
      <c r="D7" s="209">
        <v>-4</v>
      </c>
      <c r="E7" s="209">
        <v>-5</v>
      </c>
      <c r="F7" s="209" t="s">
        <v>351</v>
      </c>
      <c r="G7" s="210" t="s">
        <v>352</v>
      </c>
      <c r="H7" s="222">
        <v>-8</v>
      </c>
      <c r="I7" s="210" t="s">
        <v>353</v>
      </c>
    </row>
    <row r="8" spans="1:9">
      <c r="A8" s="164">
        <v>1</v>
      </c>
      <c r="B8" s="165" t="s">
        <v>335</v>
      </c>
      <c r="C8" s="164" t="s">
        <v>336</v>
      </c>
      <c r="D8" s="198"/>
      <c r="E8" s="198"/>
      <c r="F8" s="198"/>
      <c r="G8" s="198"/>
      <c r="H8" s="198"/>
      <c r="I8" s="198"/>
    </row>
    <row r="9" spans="1:9" s="216" customFormat="1">
      <c r="A9" s="214"/>
      <c r="B9" s="213" t="s">
        <v>180</v>
      </c>
      <c r="C9" s="214"/>
      <c r="D9" s="212"/>
      <c r="E9" s="212"/>
      <c r="F9" s="212"/>
      <c r="G9" s="212"/>
      <c r="H9" s="212"/>
      <c r="I9" s="212"/>
    </row>
    <row r="10" spans="1:9">
      <c r="A10" s="164" t="s">
        <v>85</v>
      </c>
      <c r="B10" s="165" t="s">
        <v>170</v>
      </c>
      <c r="C10" s="164" t="s">
        <v>87</v>
      </c>
      <c r="D10" s="198"/>
      <c r="E10" s="198"/>
      <c r="F10" s="198"/>
      <c r="G10" s="198"/>
      <c r="H10" s="198"/>
      <c r="I10" s="198"/>
    </row>
    <row r="11" spans="1:9" s="216" customFormat="1">
      <c r="A11" s="214"/>
      <c r="B11" s="213" t="s">
        <v>180</v>
      </c>
      <c r="C11" s="214"/>
      <c r="D11" s="212"/>
      <c r="E11" s="212"/>
      <c r="F11" s="212"/>
      <c r="G11" s="212"/>
      <c r="H11" s="212"/>
      <c r="I11" s="212"/>
    </row>
    <row r="12" spans="1:9">
      <c r="A12" s="164" t="s">
        <v>86</v>
      </c>
      <c r="B12" s="165" t="s">
        <v>213</v>
      </c>
      <c r="C12" s="164" t="s">
        <v>9</v>
      </c>
      <c r="D12" s="198"/>
      <c r="E12" s="198"/>
      <c r="F12" s="198"/>
      <c r="G12" s="198"/>
      <c r="H12" s="198"/>
      <c r="I12" s="198"/>
    </row>
    <row r="13" spans="1:9">
      <c r="A13" s="164" t="s">
        <v>88</v>
      </c>
      <c r="B13" s="165" t="s">
        <v>214</v>
      </c>
      <c r="C13" s="164" t="s">
        <v>10</v>
      </c>
      <c r="D13" s="198"/>
      <c r="E13" s="198"/>
      <c r="F13" s="198"/>
      <c r="G13" s="198"/>
      <c r="H13" s="198"/>
      <c r="I13" s="198"/>
    </row>
    <row r="14" spans="1:9">
      <c r="A14" s="164" t="s">
        <v>90</v>
      </c>
      <c r="B14" s="165" t="s">
        <v>215</v>
      </c>
      <c r="C14" s="164" t="s">
        <v>11</v>
      </c>
      <c r="D14" s="198"/>
      <c r="E14" s="198"/>
      <c r="F14" s="198"/>
      <c r="G14" s="198"/>
      <c r="H14" s="198"/>
      <c r="I14" s="198"/>
    </row>
    <row r="15" spans="1:9">
      <c r="A15" s="164" t="s">
        <v>91</v>
      </c>
      <c r="B15" s="165" t="s">
        <v>89</v>
      </c>
      <c r="C15" s="164" t="s">
        <v>12</v>
      </c>
      <c r="D15" s="198"/>
      <c r="E15" s="198"/>
      <c r="F15" s="198"/>
      <c r="G15" s="198"/>
      <c r="H15" s="198"/>
      <c r="I15" s="198"/>
    </row>
    <row r="16" spans="1:9">
      <c r="A16" s="164" t="s">
        <v>93</v>
      </c>
      <c r="B16" s="165" t="s">
        <v>128</v>
      </c>
      <c r="C16" s="164" t="s">
        <v>49</v>
      </c>
      <c r="D16" s="198"/>
      <c r="E16" s="198"/>
      <c r="F16" s="198"/>
      <c r="G16" s="198"/>
      <c r="H16" s="198"/>
      <c r="I16" s="198"/>
    </row>
    <row r="17" spans="1:9">
      <c r="A17" s="164" t="s">
        <v>95</v>
      </c>
      <c r="B17" s="165" t="s">
        <v>126</v>
      </c>
      <c r="C17" s="164" t="s">
        <v>48</v>
      </c>
      <c r="D17" s="198"/>
      <c r="E17" s="198"/>
      <c r="F17" s="198"/>
      <c r="G17" s="198"/>
      <c r="H17" s="198"/>
      <c r="I17" s="198"/>
    </row>
    <row r="18" spans="1:9">
      <c r="A18" s="164" t="s">
        <v>127</v>
      </c>
      <c r="B18" s="165" t="s">
        <v>130</v>
      </c>
      <c r="C18" s="164" t="s">
        <v>47</v>
      </c>
      <c r="D18" s="198"/>
      <c r="E18" s="198"/>
      <c r="F18" s="198"/>
      <c r="G18" s="198"/>
      <c r="H18" s="198"/>
      <c r="I18" s="198"/>
    </row>
    <row r="19" spans="1:9" s="216" customFormat="1" ht="25.5">
      <c r="A19" s="214"/>
      <c r="B19" s="217" t="s">
        <v>194</v>
      </c>
      <c r="C19" s="218" t="s">
        <v>195</v>
      </c>
      <c r="D19" s="212"/>
      <c r="E19" s="212"/>
      <c r="F19" s="212"/>
      <c r="G19" s="212"/>
      <c r="H19" s="212"/>
      <c r="I19" s="212"/>
    </row>
    <row r="20" spans="1:9">
      <c r="A20" s="164" t="s">
        <v>129</v>
      </c>
      <c r="B20" s="165" t="s">
        <v>92</v>
      </c>
      <c r="C20" s="164" t="s">
        <v>13</v>
      </c>
      <c r="D20" s="198"/>
      <c r="E20" s="198"/>
      <c r="F20" s="198"/>
      <c r="G20" s="198"/>
      <c r="H20" s="198"/>
      <c r="I20" s="198"/>
    </row>
    <row r="21" spans="1:9">
      <c r="A21" s="164" t="s">
        <v>118</v>
      </c>
      <c r="B21" s="165" t="s">
        <v>216</v>
      </c>
      <c r="C21" s="164" t="s">
        <v>201</v>
      </c>
      <c r="D21" s="198"/>
      <c r="E21" s="198"/>
      <c r="F21" s="198"/>
      <c r="G21" s="198"/>
      <c r="H21" s="198"/>
      <c r="I21" s="198"/>
    </row>
    <row r="22" spans="1:9">
      <c r="A22" s="164" t="s">
        <v>119</v>
      </c>
      <c r="B22" s="165" t="s">
        <v>94</v>
      </c>
      <c r="C22" s="164" t="s">
        <v>14</v>
      </c>
      <c r="D22" s="198"/>
      <c r="E22" s="198"/>
      <c r="F22" s="198"/>
      <c r="G22" s="198"/>
      <c r="H22" s="198"/>
      <c r="I22" s="198"/>
    </row>
    <row r="23" spans="1:9">
      <c r="A23" s="164" t="s">
        <v>217</v>
      </c>
      <c r="B23" s="165" t="s">
        <v>96</v>
      </c>
      <c r="C23" s="164" t="s">
        <v>15</v>
      </c>
      <c r="D23" s="198"/>
      <c r="E23" s="198"/>
      <c r="F23" s="198"/>
      <c r="G23" s="198"/>
      <c r="H23" s="198"/>
      <c r="I23" s="198"/>
    </row>
    <row r="24" spans="1:9">
      <c r="A24" s="164">
        <v>2</v>
      </c>
      <c r="B24" s="165" t="s">
        <v>338</v>
      </c>
      <c r="C24" s="164" t="s">
        <v>339</v>
      </c>
      <c r="D24" s="198"/>
      <c r="E24" s="198"/>
      <c r="F24" s="198"/>
      <c r="G24" s="198"/>
      <c r="H24" s="198"/>
      <c r="I24" s="198"/>
    </row>
    <row r="25" spans="1:9" s="216" customFormat="1">
      <c r="A25" s="214"/>
      <c r="B25" s="213" t="s">
        <v>180</v>
      </c>
      <c r="C25" s="214"/>
      <c r="D25" s="212"/>
      <c r="E25" s="212"/>
      <c r="F25" s="212"/>
      <c r="G25" s="212"/>
      <c r="H25" s="212"/>
      <c r="I25" s="212"/>
    </row>
    <row r="26" spans="1:9">
      <c r="A26" s="164" t="s">
        <v>99</v>
      </c>
      <c r="B26" s="165" t="s">
        <v>60</v>
      </c>
      <c r="C26" s="164" t="s">
        <v>16</v>
      </c>
      <c r="D26" s="198"/>
      <c r="E26" s="198"/>
      <c r="F26" s="198"/>
      <c r="G26" s="198"/>
      <c r="H26" s="198"/>
      <c r="I26" s="198"/>
    </row>
    <row r="27" spans="1:9">
      <c r="A27" s="164" t="s">
        <v>100</v>
      </c>
      <c r="B27" s="165" t="s">
        <v>61</v>
      </c>
      <c r="C27" s="164" t="s">
        <v>17</v>
      </c>
      <c r="D27" s="198"/>
      <c r="E27" s="198"/>
      <c r="F27" s="198"/>
      <c r="G27" s="198"/>
      <c r="H27" s="198"/>
      <c r="I27" s="198"/>
    </row>
    <row r="28" spans="1:9">
      <c r="A28" s="164" t="s">
        <v>104</v>
      </c>
      <c r="B28" s="165" t="s">
        <v>62</v>
      </c>
      <c r="C28" s="164" t="s">
        <v>50</v>
      </c>
      <c r="D28" s="198"/>
      <c r="E28" s="198"/>
      <c r="F28" s="198"/>
      <c r="G28" s="198"/>
      <c r="H28" s="198"/>
      <c r="I28" s="198"/>
    </row>
    <row r="29" spans="1:9">
      <c r="A29" s="164" t="s">
        <v>105</v>
      </c>
      <c r="B29" s="165" t="s">
        <v>63</v>
      </c>
      <c r="C29" s="164" t="s">
        <v>18</v>
      </c>
      <c r="D29" s="198"/>
      <c r="E29" s="198"/>
      <c r="F29" s="198"/>
      <c r="G29" s="198"/>
      <c r="H29" s="198"/>
      <c r="I29" s="198"/>
    </row>
    <row r="30" spans="1:9">
      <c r="A30" s="164" t="s">
        <v>106</v>
      </c>
      <c r="B30" s="165" t="s">
        <v>64</v>
      </c>
      <c r="C30" s="164" t="s">
        <v>19</v>
      </c>
      <c r="D30" s="198"/>
      <c r="E30" s="198"/>
      <c r="F30" s="198"/>
      <c r="G30" s="198"/>
      <c r="H30" s="198"/>
      <c r="I30" s="198"/>
    </row>
    <row r="31" spans="1:9">
      <c r="A31" s="164" t="s">
        <v>107</v>
      </c>
      <c r="B31" s="165" t="s">
        <v>219</v>
      </c>
      <c r="C31" s="164" t="s">
        <v>101</v>
      </c>
      <c r="D31" s="198"/>
      <c r="E31" s="198"/>
      <c r="F31" s="198"/>
      <c r="G31" s="198"/>
      <c r="H31" s="198"/>
      <c r="I31" s="198"/>
    </row>
    <row r="32" spans="1:9" s="216" customFormat="1">
      <c r="A32" s="214"/>
      <c r="B32" s="213" t="s">
        <v>180</v>
      </c>
      <c r="C32" s="214"/>
      <c r="D32" s="212"/>
      <c r="E32" s="212"/>
      <c r="F32" s="212"/>
      <c r="G32" s="212"/>
      <c r="H32" s="212"/>
      <c r="I32" s="212"/>
    </row>
    <row r="33" spans="1:9">
      <c r="A33" s="164" t="s">
        <v>220</v>
      </c>
      <c r="B33" s="165" t="s">
        <v>193</v>
      </c>
      <c r="C33" s="164" t="s">
        <v>31</v>
      </c>
      <c r="D33" s="198"/>
      <c r="E33" s="198"/>
      <c r="F33" s="198"/>
      <c r="G33" s="198"/>
      <c r="H33" s="198"/>
      <c r="I33" s="198"/>
    </row>
    <row r="34" spans="1:9">
      <c r="A34" s="164" t="s">
        <v>221</v>
      </c>
      <c r="B34" s="165" t="s">
        <v>222</v>
      </c>
      <c r="C34" s="164" t="s">
        <v>36</v>
      </c>
      <c r="D34" s="198"/>
      <c r="E34" s="198"/>
      <c r="F34" s="198"/>
      <c r="G34" s="198"/>
      <c r="H34" s="198"/>
      <c r="I34" s="198"/>
    </row>
    <row r="35" spans="1:9">
      <c r="A35" s="164" t="s">
        <v>223</v>
      </c>
      <c r="B35" s="165" t="s">
        <v>65</v>
      </c>
      <c r="C35" s="164" t="s">
        <v>32</v>
      </c>
      <c r="D35" s="198"/>
      <c r="E35" s="198"/>
      <c r="F35" s="198"/>
      <c r="G35" s="198"/>
      <c r="H35" s="198"/>
      <c r="I35" s="198"/>
    </row>
    <row r="36" spans="1:9">
      <c r="A36" s="164" t="s">
        <v>224</v>
      </c>
      <c r="B36" s="165" t="s">
        <v>66</v>
      </c>
      <c r="C36" s="164" t="s">
        <v>33</v>
      </c>
      <c r="D36" s="198"/>
      <c r="E36" s="198"/>
      <c r="F36" s="198"/>
      <c r="G36" s="198"/>
      <c r="H36" s="198"/>
      <c r="I36" s="198"/>
    </row>
    <row r="37" spans="1:9">
      <c r="A37" s="164" t="s">
        <v>225</v>
      </c>
      <c r="B37" s="165" t="s">
        <v>226</v>
      </c>
      <c r="C37" s="164" t="s">
        <v>34</v>
      </c>
      <c r="D37" s="198"/>
      <c r="E37" s="198"/>
      <c r="F37" s="198"/>
      <c r="G37" s="198"/>
      <c r="H37" s="198"/>
      <c r="I37" s="198"/>
    </row>
    <row r="38" spans="1:9">
      <c r="A38" s="164" t="s">
        <v>227</v>
      </c>
      <c r="B38" s="165" t="s">
        <v>67</v>
      </c>
      <c r="C38" s="164" t="s">
        <v>35</v>
      </c>
      <c r="D38" s="198"/>
      <c r="E38" s="198"/>
      <c r="F38" s="198"/>
      <c r="G38" s="198"/>
      <c r="H38" s="198"/>
      <c r="I38" s="198"/>
    </row>
    <row r="39" spans="1:9">
      <c r="A39" s="164" t="s">
        <v>228</v>
      </c>
      <c r="B39" s="165" t="s">
        <v>229</v>
      </c>
      <c r="C39" s="164" t="s">
        <v>202</v>
      </c>
      <c r="D39" s="198"/>
      <c r="E39" s="198"/>
      <c r="F39" s="198"/>
      <c r="G39" s="198"/>
      <c r="H39" s="198"/>
      <c r="I39" s="198"/>
    </row>
    <row r="40" spans="1:9">
      <c r="A40" s="164" t="s">
        <v>230</v>
      </c>
      <c r="B40" s="165" t="s">
        <v>231</v>
      </c>
      <c r="C40" s="164" t="s">
        <v>203</v>
      </c>
      <c r="D40" s="198"/>
      <c r="E40" s="198"/>
      <c r="F40" s="198"/>
      <c r="G40" s="198"/>
      <c r="H40" s="198"/>
      <c r="I40" s="198"/>
    </row>
    <row r="41" spans="1:9">
      <c r="A41" s="164" t="s">
        <v>232</v>
      </c>
      <c r="B41" s="165" t="s">
        <v>68</v>
      </c>
      <c r="C41" s="164" t="s">
        <v>51</v>
      </c>
      <c r="D41" s="198"/>
      <c r="E41" s="198"/>
      <c r="F41" s="198"/>
      <c r="G41" s="198"/>
      <c r="H41" s="198"/>
      <c r="I41" s="198"/>
    </row>
    <row r="42" spans="1:9">
      <c r="A42" s="164" t="s">
        <v>233</v>
      </c>
      <c r="B42" s="165" t="s">
        <v>188</v>
      </c>
      <c r="C42" s="164" t="s">
        <v>52</v>
      </c>
      <c r="D42" s="198"/>
      <c r="E42" s="198"/>
      <c r="F42" s="198"/>
      <c r="G42" s="198"/>
      <c r="H42" s="198"/>
      <c r="I42" s="198"/>
    </row>
    <row r="43" spans="1:9">
      <c r="A43" s="164" t="s">
        <v>108</v>
      </c>
      <c r="B43" s="165" t="s">
        <v>234</v>
      </c>
      <c r="C43" s="164" t="s">
        <v>102</v>
      </c>
      <c r="D43" s="198"/>
      <c r="E43" s="198"/>
      <c r="F43" s="198"/>
      <c r="G43" s="198"/>
      <c r="H43" s="198"/>
      <c r="I43" s="198"/>
    </row>
    <row r="44" spans="1:9" s="216" customFormat="1">
      <c r="A44" s="214"/>
      <c r="B44" s="213" t="s">
        <v>180</v>
      </c>
      <c r="C44" s="214"/>
      <c r="D44" s="212"/>
      <c r="E44" s="212"/>
      <c r="F44" s="212"/>
      <c r="G44" s="212"/>
      <c r="H44" s="212"/>
      <c r="I44" s="212"/>
    </row>
    <row r="45" spans="1:9">
      <c r="A45" s="164" t="s">
        <v>235</v>
      </c>
      <c r="B45" s="165" t="s">
        <v>236</v>
      </c>
      <c r="C45" s="164" t="s">
        <v>204</v>
      </c>
      <c r="D45" s="198"/>
      <c r="E45" s="198"/>
      <c r="F45" s="198"/>
      <c r="G45" s="198"/>
      <c r="H45" s="198"/>
      <c r="I45" s="198"/>
    </row>
    <row r="46" spans="1:9" s="216" customFormat="1">
      <c r="A46" s="214"/>
      <c r="B46" s="213" t="s">
        <v>180</v>
      </c>
      <c r="C46" s="214"/>
      <c r="D46" s="212"/>
      <c r="E46" s="212"/>
      <c r="F46" s="212"/>
      <c r="G46" s="212"/>
      <c r="H46" s="212"/>
      <c r="I46" s="212"/>
    </row>
    <row r="47" spans="1:9" s="203" customFormat="1">
      <c r="A47" s="200" t="s">
        <v>237</v>
      </c>
      <c r="B47" s="199" t="s">
        <v>69</v>
      </c>
      <c r="C47" s="200" t="s">
        <v>20</v>
      </c>
      <c r="D47" s="201"/>
      <c r="E47" s="201"/>
      <c r="F47" s="201"/>
      <c r="G47" s="201"/>
      <c r="H47" s="201"/>
      <c r="I47" s="201"/>
    </row>
    <row r="48" spans="1:9" s="203" customFormat="1">
      <c r="A48" s="200" t="s">
        <v>238</v>
      </c>
      <c r="B48" s="199" t="s">
        <v>70</v>
      </c>
      <c r="C48" s="200" t="s">
        <v>53</v>
      </c>
      <c r="D48" s="201"/>
      <c r="E48" s="201"/>
      <c r="F48" s="201"/>
      <c r="G48" s="201"/>
      <c r="H48" s="201"/>
      <c r="I48" s="201"/>
    </row>
    <row r="49" spans="1:9" s="203" customFormat="1">
      <c r="A49" s="200" t="s">
        <v>239</v>
      </c>
      <c r="B49" s="199" t="s">
        <v>240</v>
      </c>
      <c r="C49" s="200" t="s">
        <v>205</v>
      </c>
      <c r="D49" s="201"/>
      <c r="E49" s="201"/>
      <c r="F49" s="201"/>
      <c r="G49" s="201"/>
      <c r="H49" s="201"/>
      <c r="I49" s="201"/>
    </row>
    <row r="50" spans="1:9">
      <c r="A50" s="208" t="s">
        <v>241</v>
      </c>
      <c r="B50" s="192" t="s">
        <v>71</v>
      </c>
      <c r="C50" s="208" t="s">
        <v>54</v>
      </c>
      <c r="D50" s="198"/>
      <c r="E50" s="198"/>
      <c r="F50" s="198"/>
      <c r="G50" s="198"/>
      <c r="H50" s="198"/>
      <c r="I50" s="198"/>
    </row>
    <row r="51" spans="1:9">
      <c r="A51" s="208" t="s">
        <v>242</v>
      </c>
      <c r="B51" s="192" t="s">
        <v>72</v>
      </c>
      <c r="C51" s="208" t="s">
        <v>21</v>
      </c>
      <c r="D51" s="198"/>
      <c r="E51" s="198"/>
      <c r="F51" s="198"/>
      <c r="G51" s="198"/>
      <c r="H51" s="198"/>
      <c r="I51" s="198"/>
    </row>
    <row r="52" spans="1:9">
      <c r="A52" s="208" t="s">
        <v>243</v>
      </c>
      <c r="B52" s="192" t="s">
        <v>73</v>
      </c>
      <c r="C52" s="208" t="s">
        <v>22</v>
      </c>
      <c r="D52" s="198"/>
      <c r="E52" s="198"/>
      <c r="F52" s="198"/>
      <c r="G52" s="198"/>
      <c r="H52" s="198"/>
      <c r="I52" s="198"/>
    </row>
    <row r="53" spans="1:9">
      <c r="A53" s="208" t="s">
        <v>109</v>
      </c>
      <c r="B53" s="192" t="s">
        <v>244</v>
      </c>
      <c r="C53" s="208" t="s">
        <v>103</v>
      </c>
      <c r="D53" s="198"/>
      <c r="E53" s="198"/>
      <c r="F53" s="198"/>
      <c r="G53" s="198"/>
      <c r="H53" s="198"/>
      <c r="I53" s="198"/>
    </row>
    <row r="54" spans="1:9" s="216" customFormat="1">
      <c r="A54" s="214"/>
      <c r="B54" s="219" t="s">
        <v>180</v>
      </c>
      <c r="C54" s="214"/>
      <c r="D54" s="212"/>
      <c r="E54" s="212"/>
      <c r="F54" s="212"/>
      <c r="G54" s="212"/>
      <c r="H54" s="212"/>
      <c r="I54" s="212"/>
    </row>
    <row r="55" spans="1:9">
      <c r="A55" s="208" t="s">
        <v>196</v>
      </c>
      <c r="B55" s="192" t="s">
        <v>245</v>
      </c>
      <c r="C55" s="208" t="s">
        <v>27</v>
      </c>
      <c r="D55" s="198"/>
      <c r="E55" s="198"/>
      <c r="F55" s="198"/>
      <c r="G55" s="198"/>
      <c r="H55" s="198"/>
      <c r="I55" s="198"/>
    </row>
    <row r="56" spans="1:9">
      <c r="A56" s="208" t="s">
        <v>197</v>
      </c>
      <c r="B56" s="192" t="s">
        <v>246</v>
      </c>
      <c r="C56" s="208" t="s">
        <v>28</v>
      </c>
      <c r="D56" s="198"/>
      <c r="E56" s="198"/>
      <c r="F56" s="198"/>
      <c r="G56" s="198"/>
      <c r="H56" s="198"/>
      <c r="I56" s="198"/>
    </row>
    <row r="57" spans="1:9">
      <c r="A57" s="164" t="s">
        <v>247</v>
      </c>
      <c r="B57" s="165" t="s">
        <v>248</v>
      </c>
      <c r="C57" s="164" t="s">
        <v>206</v>
      </c>
      <c r="D57" s="198"/>
      <c r="E57" s="198"/>
      <c r="F57" s="198"/>
      <c r="G57" s="198"/>
      <c r="H57" s="198"/>
      <c r="I57" s="198"/>
    </row>
    <row r="58" spans="1:9">
      <c r="A58" s="208" t="s">
        <v>249</v>
      </c>
      <c r="B58" s="192" t="s">
        <v>250</v>
      </c>
      <c r="C58" s="208" t="s">
        <v>207</v>
      </c>
      <c r="D58" s="198"/>
      <c r="E58" s="198"/>
      <c r="F58" s="198"/>
      <c r="G58" s="198"/>
      <c r="H58" s="198"/>
      <c r="I58" s="198"/>
    </row>
    <row r="59" spans="1:9" ht="25.5">
      <c r="A59" s="164" t="s">
        <v>251</v>
      </c>
      <c r="B59" s="191" t="s">
        <v>252</v>
      </c>
      <c r="C59" s="164" t="s">
        <v>208</v>
      </c>
      <c r="D59" s="198"/>
      <c r="E59" s="198"/>
      <c r="F59" s="198"/>
      <c r="G59" s="198"/>
      <c r="H59" s="198"/>
      <c r="I59" s="198"/>
    </row>
    <row r="60" spans="1:9">
      <c r="A60" s="164" t="s">
        <v>253</v>
      </c>
      <c r="B60" s="165" t="s">
        <v>254</v>
      </c>
      <c r="C60" s="164" t="s">
        <v>23</v>
      </c>
      <c r="D60" s="198"/>
      <c r="E60" s="198"/>
      <c r="F60" s="198"/>
      <c r="G60" s="198"/>
      <c r="H60" s="198"/>
      <c r="I60" s="198"/>
    </row>
    <row r="61" spans="1:9" ht="25.5">
      <c r="A61" s="164" t="s">
        <v>255</v>
      </c>
      <c r="B61" s="191" t="s">
        <v>256</v>
      </c>
      <c r="C61" s="164" t="s">
        <v>29</v>
      </c>
      <c r="D61" s="198"/>
      <c r="E61" s="198"/>
      <c r="F61" s="198"/>
      <c r="G61" s="198"/>
      <c r="H61" s="198"/>
      <c r="I61" s="198"/>
    </row>
    <row r="62" spans="1:9" ht="25.5">
      <c r="A62" s="164" t="s">
        <v>257</v>
      </c>
      <c r="B62" s="191" t="s">
        <v>258</v>
      </c>
      <c r="C62" s="164" t="s">
        <v>30</v>
      </c>
      <c r="D62" s="198"/>
      <c r="E62" s="198"/>
      <c r="F62" s="198"/>
      <c r="G62" s="198"/>
      <c r="H62" s="198"/>
      <c r="I62" s="198"/>
    </row>
    <row r="63" spans="1:9">
      <c r="A63" s="164" t="s">
        <v>259</v>
      </c>
      <c r="B63" s="165" t="s">
        <v>260</v>
      </c>
      <c r="C63" s="164" t="s">
        <v>37</v>
      </c>
      <c r="D63" s="198"/>
      <c r="E63" s="198"/>
      <c r="F63" s="198"/>
      <c r="G63" s="198"/>
      <c r="H63" s="198"/>
      <c r="I63" s="198"/>
    </row>
    <row r="64" spans="1:9" ht="25.5">
      <c r="A64" s="164" t="s">
        <v>261</v>
      </c>
      <c r="B64" s="191" t="s">
        <v>262</v>
      </c>
      <c r="C64" s="164" t="s">
        <v>55</v>
      </c>
      <c r="D64" s="198"/>
      <c r="E64" s="198"/>
      <c r="F64" s="198"/>
      <c r="G64" s="198"/>
      <c r="H64" s="198"/>
      <c r="I64" s="198"/>
    </row>
    <row r="65" spans="1:9">
      <c r="A65" s="208" t="s">
        <v>120</v>
      </c>
      <c r="B65" s="192" t="s">
        <v>263</v>
      </c>
      <c r="C65" s="208" t="s">
        <v>56</v>
      </c>
      <c r="D65" s="198"/>
      <c r="E65" s="198"/>
      <c r="F65" s="198"/>
      <c r="G65" s="198"/>
      <c r="H65" s="198"/>
      <c r="I65" s="198"/>
    </row>
    <row r="66" spans="1:9">
      <c r="A66" s="208" t="s">
        <v>121</v>
      </c>
      <c r="B66" s="192" t="s">
        <v>264</v>
      </c>
      <c r="C66" s="208" t="s">
        <v>57</v>
      </c>
      <c r="D66" s="198"/>
      <c r="E66" s="198"/>
      <c r="F66" s="198"/>
      <c r="G66" s="198"/>
      <c r="H66" s="198"/>
      <c r="I66" s="198"/>
    </row>
    <row r="67" spans="1:9" ht="25.5">
      <c r="A67" s="164" t="s">
        <v>122</v>
      </c>
      <c r="B67" s="193" t="s">
        <v>340</v>
      </c>
      <c r="C67" s="164" t="s">
        <v>24</v>
      </c>
      <c r="D67" s="198"/>
      <c r="E67" s="198"/>
      <c r="F67" s="198"/>
      <c r="G67" s="198"/>
      <c r="H67" s="198"/>
      <c r="I67" s="198"/>
    </row>
    <row r="68" spans="1:9">
      <c r="A68" s="208" t="s">
        <v>123</v>
      </c>
      <c r="B68" s="192" t="s">
        <v>74</v>
      </c>
      <c r="C68" s="208" t="s">
        <v>209</v>
      </c>
      <c r="D68" s="198"/>
      <c r="E68" s="198"/>
      <c r="F68" s="198"/>
      <c r="G68" s="198"/>
      <c r="H68" s="198"/>
      <c r="I68" s="198"/>
    </row>
    <row r="69" spans="1:9" s="216" customFormat="1">
      <c r="A69" s="214"/>
      <c r="B69" s="219" t="s">
        <v>180</v>
      </c>
      <c r="C69" s="214"/>
      <c r="D69" s="212"/>
      <c r="E69" s="212"/>
      <c r="F69" s="212"/>
      <c r="G69" s="212"/>
      <c r="H69" s="212"/>
      <c r="I69" s="212"/>
    </row>
    <row r="70" spans="1:9" ht="25.5">
      <c r="A70" s="164" t="s">
        <v>265</v>
      </c>
      <c r="B70" s="191" t="s">
        <v>266</v>
      </c>
      <c r="C70" s="164" t="s">
        <v>26</v>
      </c>
      <c r="D70" s="198"/>
      <c r="E70" s="198"/>
      <c r="F70" s="198"/>
      <c r="G70" s="198"/>
      <c r="H70" s="198"/>
      <c r="I70" s="198"/>
    </row>
    <row r="71" spans="1:9" ht="25.5">
      <c r="A71" s="164" t="s">
        <v>267</v>
      </c>
      <c r="B71" s="191" t="s">
        <v>268</v>
      </c>
      <c r="C71" s="164" t="s">
        <v>25</v>
      </c>
      <c r="D71" s="198"/>
      <c r="E71" s="198"/>
      <c r="F71" s="198"/>
      <c r="G71" s="198"/>
      <c r="H71" s="198"/>
      <c r="I71" s="198"/>
    </row>
    <row r="72" spans="1:9" ht="25.5">
      <c r="A72" s="164" t="s">
        <v>265</v>
      </c>
      <c r="B72" s="191" t="s">
        <v>266</v>
      </c>
      <c r="C72" s="164" t="s">
        <v>26</v>
      </c>
      <c r="D72" s="198"/>
      <c r="E72" s="198"/>
      <c r="F72" s="198"/>
      <c r="G72" s="198"/>
      <c r="H72" s="198"/>
      <c r="I72" s="198"/>
    </row>
    <row r="73" spans="1:9" ht="25.5">
      <c r="A73" s="164" t="s">
        <v>267</v>
      </c>
      <c r="B73" s="191" t="s">
        <v>268</v>
      </c>
      <c r="C73" s="164" t="s">
        <v>25</v>
      </c>
      <c r="D73" s="198"/>
      <c r="E73" s="198"/>
      <c r="F73" s="198"/>
      <c r="G73" s="198"/>
      <c r="H73" s="198"/>
      <c r="I73" s="198"/>
    </row>
    <row r="74" spans="1:9">
      <c r="A74" s="208" t="s">
        <v>124</v>
      </c>
      <c r="B74" s="192" t="s">
        <v>125</v>
      </c>
      <c r="C74" s="208" t="s">
        <v>38</v>
      </c>
      <c r="D74" s="198"/>
      <c r="E74" s="198"/>
      <c r="F74" s="198"/>
      <c r="G74" s="198"/>
      <c r="H74" s="198"/>
      <c r="I74" s="198"/>
    </row>
  </sheetData>
  <autoFilter ref="A7:I74"/>
  <mergeCells count="10">
    <mergeCell ref="A4:A6"/>
    <mergeCell ref="B4:B6"/>
    <mergeCell ref="C4:C6"/>
    <mergeCell ref="D4:D6"/>
    <mergeCell ref="E4:F4"/>
    <mergeCell ref="G4:I4"/>
    <mergeCell ref="E5:E6"/>
    <mergeCell ref="F5:F6"/>
    <mergeCell ref="G5:G6"/>
    <mergeCell ref="H5:I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I72"/>
  <sheetViews>
    <sheetView showZeros="0" workbookViewId="0">
      <pane xSplit="3" ySplit="7" topLeftCell="D8" activePane="bottomRight" state="frozen"/>
      <selection activeCell="Q9" sqref="Q9:AN9"/>
      <selection pane="topRight" activeCell="Q9" sqref="Q9:AN9"/>
      <selection pane="bottomLeft" activeCell="Q9" sqref="Q9:AN9"/>
      <selection pane="bottomRight" activeCell="H30" sqref="H30"/>
    </sheetView>
  </sheetViews>
  <sheetFormatPr defaultColWidth="9.3984375" defaultRowHeight="12.75"/>
  <cols>
    <col min="1" max="1" width="10.796875" style="161" customWidth="1"/>
    <col min="2" max="2" width="51.3984375" style="161" customWidth="1"/>
    <col min="3" max="3" width="11.3984375" style="196" bestFit="1" customWidth="1"/>
    <col min="4" max="9" width="16.3984375" style="161" customWidth="1"/>
    <col min="10" max="16384" width="9.3984375" style="161"/>
  </cols>
  <sheetData>
    <row r="1" spans="1:9">
      <c r="A1" s="160" t="s">
        <v>354</v>
      </c>
    </row>
    <row r="2" spans="1:9">
      <c r="A2" s="160" t="s">
        <v>355</v>
      </c>
    </row>
    <row r="3" spans="1:9">
      <c r="A3" s="160" t="s">
        <v>294</v>
      </c>
    </row>
    <row r="4" spans="1:9" ht="20.45" customHeight="1">
      <c r="A4" s="1002" t="s">
        <v>3</v>
      </c>
      <c r="B4" s="1003" t="s">
        <v>81</v>
      </c>
      <c r="C4" s="1003" t="s">
        <v>6</v>
      </c>
      <c r="D4" s="1004" t="s">
        <v>344</v>
      </c>
      <c r="E4" s="1003" t="s">
        <v>132</v>
      </c>
      <c r="F4" s="1003"/>
      <c r="G4" s="1004" t="s">
        <v>345</v>
      </c>
      <c r="H4" s="1004"/>
      <c r="I4" s="1004"/>
    </row>
    <row r="5" spans="1:9" ht="19.149999999999999" customHeight="1">
      <c r="A5" s="1002"/>
      <c r="B5" s="1003"/>
      <c r="C5" s="1003"/>
      <c r="D5" s="1004"/>
      <c r="E5" s="1004" t="s">
        <v>165</v>
      </c>
      <c r="F5" s="1004" t="s">
        <v>346</v>
      </c>
      <c r="G5" s="1004" t="s">
        <v>347</v>
      </c>
      <c r="H5" s="1003" t="s">
        <v>348</v>
      </c>
      <c r="I5" s="1003"/>
    </row>
    <row r="6" spans="1:9" ht="38.25">
      <c r="A6" s="1002"/>
      <c r="B6" s="1003"/>
      <c r="C6" s="1003"/>
      <c r="D6" s="1004"/>
      <c r="E6" s="1004"/>
      <c r="F6" s="1004"/>
      <c r="G6" s="1004"/>
      <c r="H6" s="224" t="s">
        <v>349</v>
      </c>
      <c r="I6" s="224" t="s">
        <v>350</v>
      </c>
    </row>
    <row r="7" spans="1:9" s="333" customFormat="1" ht="8.25">
      <c r="A7" s="331">
        <v>-1</v>
      </c>
      <c r="B7" s="331">
        <v>-2</v>
      </c>
      <c r="C7" s="331">
        <v>-3</v>
      </c>
      <c r="D7" s="331">
        <v>-4</v>
      </c>
      <c r="E7" s="331">
        <v>-5</v>
      </c>
      <c r="F7" s="332" t="s">
        <v>356</v>
      </c>
      <c r="G7" s="331" t="s">
        <v>352</v>
      </c>
      <c r="H7" s="331">
        <v>-8</v>
      </c>
      <c r="I7" s="331" t="s">
        <v>353</v>
      </c>
    </row>
    <row r="8" spans="1:9">
      <c r="A8" s="197">
        <v>1</v>
      </c>
      <c r="B8" s="165" t="s">
        <v>335</v>
      </c>
      <c r="C8" s="164" t="s">
        <v>336</v>
      </c>
      <c r="D8" s="198"/>
      <c r="E8" s="198"/>
      <c r="F8" s="198" t="str">
        <f>IF(D8&gt;0,E8/D8%,"")</f>
        <v/>
      </c>
      <c r="G8" s="198">
        <f>E8-D8</f>
        <v>0</v>
      </c>
      <c r="H8" s="198"/>
      <c r="I8" s="198">
        <f>G8-H8</f>
        <v>0</v>
      </c>
    </row>
    <row r="9" spans="1:9" s="216" customFormat="1">
      <c r="A9" s="214"/>
      <c r="B9" s="213" t="s">
        <v>180</v>
      </c>
      <c r="C9" s="214"/>
      <c r="D9" s="212"/>
      <c r="E9" s="212"/>
      <c r="F9" s="198" t="str">
        <f t="shared" ref="F9:F72" si="0">IF(D9&gt;0,E9/D9%,"")</f>
        <v/>
      </c>
      <c r="G9" s="198">
        <f t="shared" ref="G9:G72" si="1">E9-D9</f>
        <v>0</v>
      </c>
      <c r="H9" s="212"/>
      <c r="I9" s="198">
        <f t="shared" ref="I9:I72" si="2">G9-H9</f>
        <v>0</v>
      </c>
    </row>
    <row r="10" spans="1:9">
      <c r="A10" s="164" t="s">
        <v>85</v>
      </c>
      <c r="B10" s="165" t="s">
        <v>170</v>
      </c>
      <c r="C10" s="164" t="s">
        <v>87</v>
      </c>
      <c r="D10" s="198"/>
      <c r="E10" s="198"/>
      <c r="F10" s="198" t="str">
        <f t="shared" si="0"/>
        <v/>
      </c>
      <c r="G10" s="198">
        <f t="shared" si="1"/>
        <v>0</v>
      </c>
      <c r="H10" s="198"/>
      <c r="I10" s="198">
        <f t="shared" si="2"/>
        <v>0</v>
      </c>
    </row>
    <row r="11" spans="1:9" s="216" customFormat="1">
      <c r="A11" s="214"/>
      <c r="B11" s="213" t="s">
        <v>180</v>
      </c>
      <c r="C11" s="214"/>
      <c r="D11" s="212"/>
      <c r="E11" s="212"/>
      <c r="F11" s="198" t="str">
        <f t="shared" si="0"/>
        <v/>
      </c>
      <c r="G11" s="198">
        <f t="shared" si="1"/>
        <v>0</v>
      </c>
      <c r="H11" s="212"/>
      <c r="I11" s="198">
        <f t="shared" si="2"/>
        <v>0</v>
      </c>
    </row>
    <row r="12" spans="1:9">
      <c r="A12" s="164" t="s">
        <v>86</v>
      </c>
      <c r="B12" s="165" t="s">
        <v>213</v>
      </c>
      <c r="C12" s="164" t="s">
        <v>9</v>
      </c>
      <c r="D12" s="198"/>
      <c r="E12" s="198"/>
      <c r="F12" s="198" t="str">
        <f t="shared" si="0"/>
        <v/>
      </c>
      <c r="G12" s="198">
        <f t="shared" si="1"/>
        <v>0</v>
      </c>
      <c r="H12" s="198"/>
      <c r="I12" s="198">
        <f t="shared" si="2"/>
        <v>0</v>
      </c>
    </row>
    <row r="13" spans="1:9">
      <c r="A13" s="164" t="s">
        <v>88</v>
      </c>
      <c r="B13" s="165" t="s">
        <v>214</v>
      </c>
      <c r="C13" s="164" t="s">
        <v>10</v>
      </c>
      <c r="D13" s="198"/>
      <c r="E13" s="198"/>
      <c r="F13" s="198" t="str">
        <f t="shared" si="0"/>
        <v/>
      </c>
      <c r="G13" s="198">
        <f t="shared" si="1"/>
        <v>0</v>
      </c>
      <c r="H13" s="198"/>
      <c r="I13" s="198">
        <f t="shared" si="2"/>
        <v>0</v>
      </c>
    </row>
    <row r="14" spans="1:9">
      <c r="A14" s="164" t="s">
        <v>90</v>
      </c>
      <c r="B14" s="165" t="s">
        <v>215</v>
      </c>
      <c r="C14" s="164" t="s">
        <v>11</v>
      </c>
      <c r="D14" s="198"/>
      <c r="E14" s="198"/>
      <c r="F14" s="198" t="str">
        <f t="shared" si="0"/>
        <v/>
      </c>
      <c r="G14" s="198">
        <f t="shared" si="1"/>
        <v>0</v>
      </c>
      <c r="H14" s="198"/>
      <c r="I14" s="198">
        <f t="shared" si="2"/>
        <v>0</v>
      </c>
    </row>
    <row r="15" spans="1:9">
      <c r="A15" s="164" t="s">
        <v>91</v>
      </c>
      <c r="B15" s="165" t="s">
        <v>89</v>
      </c>
      <c r="C15" s="164" t="s">
        <v>12</v>
      </c>
      <c r="D15" s="198"/>
      <c r="E15" s="198"/>
      <c r="F15" s="198" t="str">
        <f t="shared" si="0"/>
        <v/>
      </c>
      <c r="G15" s="198">
        <f t="shared" si="1"/>
        <v>0</v>
      </c>
      <c r="H15" s="198"/>
      <c r="I15" s="198">
        <f t="shared" si="2"/>
        <v>0</v>
      </c>
    </row>
    <row r="16" spans="1:9">
      <c r="A16" s="164" t="s">
        <v>93</v>
      </c>
      <c r="B16" s="165" t="s">
        <v>128</v>
      </c>
      <c r="C16" s="164" t="s">
        <v>49</v>
      </c>
      <c r="D16" s="198"/>
      <c r="E16" s="198"/>
      <c r="F16" s="198" t="str">
        <f t="shared" si="0"/>
        <v/>
      </c>
      <c r="G16" s="198">
        <f t="shared" si="1"/>
        <v>0</v>
      </c>
      <c r="H16" s="198"/>
      <c r="I16" s="198">
        <f t="shared" si="2"/>
        <v>0</v>
      </c>
    </row>
    <row r="17" spans="1:9">
      <c r="A17" s="164" t="s">
        <v>95</v>
      </c>
      <c r="B17" s="165" t="s">
        <v>126</v>
      </c>
      <c r="C17" s="164" t="s">
        <v>48</v>
      </c>
      <c r="D17" s="198"/>
      <c r="E17" s="198"/>
      <c r="F17" s="198" t="str">
        <f t="shared" si="0"/>
        <v/>
      </c>
      <c r="G17" s="198">
        <f t="shared" si="1"/>
        <v>0</v>
      </c>
      <c r="H17" s="198"/>
      <c r="I17" s="198">
        <f t="shared" si="2"/>
        <v>0</v>
      </c>
    </row>
    <row r="18" spans="1:9">
      <c r="A18" s="164" t="s">
        <v>127</v>
      </c>
      <c r="B18" s="165" t="s">
        <v>130</v>
      </c>
      <c r="C18" s="164" t="s">
        <v>47</v>
      </c>
      <c r="D18" s="198"/>
      <c r="E18" s="198"/>
      <c r="F18" s="198" t="str">
        <f t="shared" si="0"/>
        <v/>
      </c>
      <c r="G18" s="198">
        <f t="shared" si="1"/>
        <v>0</v>
      </c>
      <c r="H18" s="198"/>
      <c r="I18" s="198">
        <f t="shared" si="2"/>
        <v>0</v>
      </c>
    </row>
    <row r="19" spans="1:9" s="216" customFormat="1" ht="25.5">
      <c r="A19" s="214"/>
      <c r="B19" s="217" t="s">
        <v>194</v>
      </c>
      <c r="C19" s="218" t="s">
        <v>195</v>
      </c>
      <c r="D19" s="212"/>
      <c r="E19" s="212"/>
      <c r="F19" s="198" t="str">
        <f t="shared" si="0"/>
        <v/>
      </c>
      <c r="G19" s="198">
        <f t="shared" si="1"/>
        <v>0</v>
      </c>
      <c r="H19" s="212"/>
      <c r="I19" s="198">
        <f t="shared" si="2"/>
        <v>0</v>
      </c>
    </row>
    <row r="20" spans="1:9">
      <c r="A20" s="164" t="s">
        <v>129</v>
      </c>
      <c r="B20" s="165" t="s">
        <v>92</v>
      </c>
      <c r="C20" s="164" t="s">
        <v>13</v>
      </c>
      <c r="D20" s="198"/>
      <c r="E20" s="198"/>
      <c r="F20" s="198" t="str">
        <f t="shared" si="0"/>
        <v/>
      </c>
      <c r="G20" s="198">
        <f t="shared" si="1"/>
        <v>0</v>
      </c>
      <c r="H20" s="198"/>
      <c r="I20" s="198">
        <f t="shared" si="2"/>
        <v>0</v>
      </c>
    </row>
    <row r="21" spans="1:9">
      <c r="A21" s="164" t="s">
        <v>118</v>
      </c>
      <c r="B21" s="165" t="s">
        <v>216</v>
      </c>
      <c r="C21" s="164" t="s">
        <v>201</v>
      </c>
      <c r="D21" s="198"/>
      <c r="E21" s="198"/>
      <c r="F21" s="198" t="str">
        <f t="shared" si="0"/>
        <v/>
      </c>
      <c r="G21" s="198">
        <f t="shared" si="1"/>
        <v>0</v>
      </c>
      <c r="H21" s="198"/>
      <c r="I21" s="198">
        <f t="shared" si="2"/>
        <v>0</v>
      </c>
    </row>
    <row r="22" spans="1:9">
      <c r="A22" s="164" t="s">
        <v>119</v>
      </c>
      <c r="B22" s="165" t="s">
        <v>94</v>
      </c>
      <c r="C22" s="164" t="s">
        <v>14</v>
      </c>
      <c r="D22" s="198"/>
      <c r="E22" s="198"/>
      <c r="F22" s="198" t="str">
        <f t="shared" si="0"/>
        <v/>
      </c>
      <c r="G22" s="198">
        <f t="shared" si="1"/>
        <v>0</v>
      </c>
      <c r="H22" s="198"/>
      <c r="I22" s="198">
        <f t="shared" si="2"/>
        <v>0</v>
      </c>
    </row>
    <row r="23" spans="1:9">
      <c r="A23" s="164" t="s">
        <v>217</v>
      </c>
      <c r="B23" s="165" t="s">
        <v>96</v>
      </c>
      <c r="C23" s="164" t="s">
        <v>15</v>
      </c>
      <c r="D23" s="198"/>
      <c r="E23" s="198"/>
      <c r="F23" s="198" t="str">
        <f t="shared" si="0"/>
        <v/>
      </c>
      <c r="G23" s="198">
        <f t="shared" si="1"/>
        <v>0</v>
      </c>
      <c r="H23" s="198"/>
      <c r="I23" s="198">
        <f t="shared" si="2"/>
        <v>0</v>
      </c>
    </row>
    <row r="24" spans="1:9">
      <c r="A24" s="197">
        <v>2</v>
      </c>
      <c r="B24" s="165" t="s">
        <v>338</v>
      </c>
      <c r="C24" s="164" t="s">
        <v>339</v>
      </c>
      <c r="D24" s="198"/>
      <c r="E24" s="198"/>
      <c r="F24" s="198" t="str">
        <f t="shared" si="0"/>
        <v/>
      </c>
      <c r="G24" s="198">
        <f t="shared" si="1"/>
        <v>0</v>
      </c>
      <c r="H24" s="198"/>
      <c r="I24" s="198">
        <f t="shared" si="2"/>
        <v>0</v>
      </c>
    </row>
    <row r="25" spans="1:9" s="216" customFormat="1">
      <c r="A25" s="214"/>
      <c r="B25" s="219" t="s">
        <v>180</v>
      </c>
      <c r="C25" s="214"/>
      <c r="D25" s="212"/>
      <c r="E25" s="212"/>
      <c r="F25" s="198" t="str">
        <f t="shared" si="0"/>
        <v/>
      </c>
      <c r="G25" s="198">
        <f t="shared" si="1"/>
        <v>0</v>
      </c>
      <c r="H25" s="212"/>
      <c r="I25" s="198">
        <f t="shared" si="2"/>
        <v>0</v>
      </c>
    </row>
    <row r="26" spans="1:9">
      <c r="A26" s="164" t="s">
        <v>99</v>
      </c>
      <c r="B26" s="165" t="s">
        <v>60</v>
      </c>
      <c r="C26" s="164" t="s">
        <v>16</v>
      </c>
      <c r="D26" s="198"/>
      <c r="E26" s="198"/>
      <c r="F26" s="198" t="str">
        <f t="shared" si="0"/>
        <v/>
      </c>
      <c r="G26" s="198">
        <f t="shared" si="1"/>
        <v>0</v>
      </c>
      <c r="H26" s="198"/>
      <c r="I26" s="198">
        <f t="shared" si="2"/>
        <v>0</v>
      </c>
    </row>
    <row r="27" spans="1:9">
      <c r="A27" s="164" t="s">
        <v>100</v>
      </c>
      <c r="B27" s="165" t="s">
        <v>61</v>
      </c>
      <c r="C27" s="164" t="s">
        <v>17</v>
      </c>
      <c r="D27" s="198"/>
      <c r="E27" s="198"/>
      <c r="F27" s="198" t="str">
        <f t="shared" si="0"/>
        <v/>
      </c>
      <c r="G27" s="198">
        <f t="shared" si="1"/>
        <v>0</v>
      </c>
      <c r="H27" s="198"/>
      <c r="I27" s="198">
        <f t="shared" si="2"/>
        <v>0</v>
      </c>
    </row>
    <row r="28" spans="1:9">
      <c r="A28" s="164" t="s">
        <v>104</v>
      </c>
      <c r="B28" s="165" t="s">
        <v>62</v>
      </c>
      <c r="C28" s="164" t="s">
        <v>50</v>
      </c>
      <c r="D28" s="198"/>
      <c r="E28" s="198"/>
      <c r="F28" s="198" t="str">
        <f t="shared" si="0"/>
        <v/>
      </c>
      <c r="G28" s="198">
        <f t="shared" si="1"/>
        <v>0</v>
      </c>
      <c r="H28" s="198"/>
      <c r="I28" s="198">
        <f t="shared" si="2"/>
        <v>0</v>
      </c>
    </row>
    <row r="29" spans="1:9">
      <c r="A29" s="164" t="s">
        <v>105</v>
      </c>
      <c r="B29" s="165" t="s">
        <v>63</v>
      </c>
      <c r="C29" s="164" t="s">
        <v>18</v>
      </c>
      <c r="D29" s="198"/>
      <c r="E29" s="198"/>
      <c r="F29" s="198" t="str">
        <f t="shared" si="0"/>
        <v/>
      </c>
      <c r="G29" s="198">
        <f t="shared" si="1"/>
        <v>0</v>
      </c>
      <c r="H29" s="198"/>
      <c r="I29" s="198">
        <f t="shared" si="2"/>
        <v>0</v>
      </c>
    </row>
    <row r="30" spans="1:9">
      <c r="A30" s="164" t="s">
        <v>106</v>
      </c>
      <c r="B30" s="165" t="s">
        <v>64</v>
      </c>
      <c r="C30" s="164" t="s">
        <v>19</v>
      </c>
      <c r="D30" s="198"/>
      <c r="E30" s="198"/>
      <c r="F30" s="198" t="str">
        <f t="shared" si="0"/>
        <v/>
      </c>
      <c r="G30" s="198">
        <f t="shared" si="1"/>
        <v>0</v>
      </c>
      <c r="H30" s="198"/>
      <c r="I30" s="198">
        <f t="shared" si="2"/>
        <v>0</v>
      </c>
    </row>
    <row r="31" spans="1:9">
      <c r="A31" s="164" t="s">
        <v>107</v>
      </c>
      <c r="B31" s="165" t="s">
        <v>219</v>
      </c>
      <c r="C31" s="164" t="s">
        <v>101</v>
      </c>
      <c r="D31" s="198"/>
      <c r="E31" s="198"/>
      <c r="F31" s="198" t="str">
        <f t="shared" si="0"/>
        <v/>
      </c>
      <c r="G31" s="198">
        <f t="shared" si="1"/>
        <v>0</v>
      </c>
      <c r="H31" s="198"/>
      <c r="I31" s="198">
        <f t="shared" si="2"/>
        <v>0</v>
      </c>
    </row>
    <row r="32" spans="1:9" s="216" customFormat="1">
      <c r="A32" s="214"/>
      <c r="B32" s="219" t="s">
        <v>180</v>
      </c>
      <c r="C32" s="214"/>
      <c r="D32" s="212"/>
      <c r="E32" s="212"/>
      <c r="F32" s="198" t="str">
        <f t="shared" si="0"/>
        <v/>
      </c>
      <c r="G32" s="198">
        <f t="shared" si="1"/>
        <v>0</v>
      </c>
      <c r="H32" s="212"/>
      <c r="I32" s="198">
        <f t="shared" si="2"/>
        <v>0</v>
      </c>
    </row>
    <row r="33" spans="1:9">
      <c r="A33" s="164" t="s">
        <v>220</v>
      </c>
      <c r="B33" s="165" t="s">
        <v>193</v>
      </c>
      <c r="C33" s="164" t="s">
        <v>31</v>
      </c>
      <c r="D33" s="198"/>
      <c r="E33" s="198"/>
      <c r="F33" s="198" t="str">
        <f t="shared" si="0"/>
        <v/>
      </c>
      <c r="G33" s="198">
        <f t="shared" si="1"/>
        <v>0</v>
      </c>
      <c r="H33" s="198"/>
      <c r="I33" s="198">
        <f t="shared" si="2"/>
        <v>0</v>
      </c>
    </row>
    <row r="34" spans="1:9">
      <c r="A34" s="164" t="s">
        <v>221</v>
      </c>
      <c r="B34" s="165" t="s">
        <v>222</v>
      </c>
      <c r="C34" s="164" t="s">
        <v>36</v>
      </c>
      <c r="D34" s="198"/>
      <c r="E34" s="198"/>
      <c r="F34" s="198" t="str">
        <f t="shared" si="0"/>
        <v/>
      </c>
      <c r="G34" s="198">
        <f t="shared" si="1"/>
        <v>0</v>
      </c>
      <c r="H34" s="198"/>
      <c r="I34" s="198">
        <f t="shared" si="2"/>
        <v>0</v>
      </c>
    </row>
    <row r="35" spans="1:9">
      <c r="A35" s="164" t="s">
        <v>223</v>
      </c>
      <c r="B35" s="165" t="s">
        <v>65</v>
      </c>
      <c r="C35" s="164" t="s">
        <v>32</v>
      </c>
      <c r="D35" s="198"/>
      <c r="E35" s="198"/>
      <c r="F35" s="198" t="str">
        <f t="shared" si="0"/>
        <v/>
      </c>
      <c r="G35" s="198">
        <f t="shared" si="1"/>
        <v>0</v>
      </c>
      <c r="H35" s="198"/>
      <c r="I35" s="198">
        <f t="shared" si="2"/>
        <v>0</v>
      </c>
    </row>
    <row r="36" spans="1:9">
      <c r="A36" s="164" t="s">
        <v>224</v>
      </c>
      <c r="B36" s="165" t="s">
        <v>66</v>
      </c>
      <c r="C36" s="164" t="s">
        <v>33</v>
      </c>
      <c r="D36" s="198"/>
      <c r="E36" s="198"/>
      <c r="F36" s="198" t="str">
        <f t="shared" si="0"/>
        <v/>
      </c>
      <c r="G36" s="198">
        <f t="shared" si="1"/>
        <v>0</v>
      </c>
      <c r="H36" s="198"/>
      <c r="I36" s="198">
        <f t="shared" si="2"/>
        <v>0</v>
      </c>
    </row>
    <row r="37" spans="1:9">
      <c r="A37" s="164" t="s">
        <v>225</v>
      </c>
      <c r="B37" s="165" t="s">
        <v>226</v>
      </c>
      <c r="C37" s="164" t="s">
        <v>34</v>
      </c>
      <c r="D37" s="198"/>
      <c r="E37" s="198"/>
      <c r="F37" s="198" t="str">
        <f t="shared" si="0"/>
        <v/>
      </c>
      <c r="G37" s="198">
        <f t="shared" si="1"/>
        <v>0</v>
      </c>
      <c r="H37" s="198"/>
      <c r="I37" s="198">
        <f t="shared" si="2"/>
        <v>0</v>
      </c>
    </row>
    <row r="38" spans="1:9">
      <c r="A38" s="164" t="s">
        <v>227</v>
      </c>
      <c r="B38" s="165" t="s">
        <v>67</v>
      </c>
      <c r="C38" s="164" t="s">
        <v>35</v>
      </c>
      <c r="D38" s="198"/>
      <c r="E38" s="198"/>
      <c r="F38" s="198" t="str">
        <f t="shared" si="0"/>
        <v/>
      </c>
      <c r="G38" s="198">
        <f t="shared" si="1"/>
        <v>0</v>
      </c>
      <c r="H38" s="198"/>
      <c r="I38" s="198">
        <f t="shared" si="2"/>
        <v>0</v>
      </c>
    </row>
    <row r="39" spans="1:9">
      <c r="A39" s="164" t="s">
        <v>228</v>
      </c>
      <c r="B39" s="165" t="s">
        <v>229</v>
      </c>
      <c r="C39" s="164" t="s">
        <v>202</v>
      </c>
      <c r="D39" s="198"/>
      <c r="E39" s="198"/>
      <c r="F39" s="198" t="str">
        <f t="shared" si="0"/>
        <v/>
      </c>
      <c r="G39" s="198">
        <f t="shared" si="1"/>
        <v>0</v>
      </c>
      <c r="H39" s="198"/>
      <c r="I39" s="198">
        <f t="shared" si="2"/>
        <v>0</v>
      </c>
    </row>
    <row r="40" spans="1:9">
      <c r="A40" s="164" t="s">
        <v>230</v>
      </c>
      <c r="B40" s="165" t="s">
        <v>231</v>
      </c>
      <c r="C40" s="164" t="s">
        <v>203</v>
      </c>
      <c r="D40" s="198"/>
      <c r="E40" s="198"/>
      <c r="F40" s="198" t="str">
        <f t="shared" si="0"/>
        <v/>
      </c>
      <c r="G40" s="198">
        <f t="shared" si="1"/>
        <v>0</v>
      </c>
      <c r="H40" s="198"/>
      <c r="I40" s="198">
        <f t="shared" si="2"/>
        <v>0</v>
      </c>
    </row>
    <row r="41" spans="1:9">
      <c r="A41" s="164" t="s">
        <v>232</v>
      </c>
      <c r="B41" s="165" t="s">
        <v>68</v>
      </c>
      <c r="C41" s="164" t="s">
        <v>51</v>
      </c>
      <c r="D41" s="198"/>
      <c r="E41" s="198"/>
      <c r="F41" s="198" t="str">
        <f t="shared" si="0"/>
        <v/>
      </c>
      <c r="G41" s="198">
        <f t="shared" si="1"/>
        <v>0</v>
      </c>
      <c r="H41" s="198"/>
      <c r="I41" s="198">
        <f t="shared" si="2"/>
        <v>0</v>
      </c>
    </row>
    <row r="42" spans="1:9">
      <c r="A42" s="164" t="s">
        <v>233</v>
      </c>
      <c r="B42" s="165" t="s">
        <v>188</v>
      </c>
      <c r="C42" s="164" t="s">
        <v>52</v>
      </c>
      <c r="D42" s="198"/>
      <c r="E42" s="198"/>
      <c r="F42" s="198" t="str">
        <f t="shared" si="0"/>
        <v/>
      </c>
      <c r="G42" s="198">
        <f t="shared" si="1"/>
        <v>0</v>
      </c>
      <c r="H42" s="198"/>
      <c r="I42" s="198">
        <f t="shared" si="2"/>
        <v>0</v>
      </c>
    </row>
    <row r="43" spans="1:9">
      <c r="A43" s="164" t="s">
        <v>108</v>
      </c>
      <c r="B43" s="165" t="s">
        <v>234</v>
      </c>
      <c r="C43" s="164" t="s">
        <v>102</v>
      </c>
      <c r="D43" s="198"/>
      <c r="E43" s="198"/>
      <c r="F43" s="198" t="str">
        <f t="shared" si="0"/>
        <v/>
      </c>
      <c r="G43" s="198">
        <f t="shared" si="1"/>
        <v>0</v>
      </c>
      <c r="H43" s="198"/>
      <c r="I43" s="198">
        <f t="shared" si="2"/>
        <v>0</v>
      </c>
    </row>
    <row r="44" spans="1:9" s="216" customFormat="1">
      <c r="A44" s="214"/>
      <c r="B44" s="213" t="s">
        <v>180</v>
      </c>
      <c r="C44" s="214"/>
      <c r="D44" s="212"/>
      <c r="E44" s="212"/>
      <c r="F44" s="198" t="str">
        <f t="shared" si="0"/>
        <v/>
      </c>
      <c r="G44" s="198">
        <f t="shared" si="1"/>
        <v>0</v>
      </c>
      <c r="H44" s="212"/>
      <c r="I44" s="198">
        <f t="shared" si="2"/>
        <v>0</v>
      </c>
    </row>
    <row r="45" spans="1:9">
      <c r="A45" s="164" t="s">
        <v>235</v>
      </c>
      <c r="B45" s="165" t="s">
        <v>236</v>
      </c>
      <c r="C45" s="164" t="s">
        <v>204</v>
      </c>
      <c r="D45" s="198"/>
      <c r="E45" s="198"/>
      <c r="F45" s="198" t="str">
        <f t="shared" si="0"/>
        <v/>
      </c>
      <c r="G45" s="198">
        <f t="shared" si="1"/>
        <v>0</v>
      </c>
      <c r="H45" s="198"/>
      <c r="I45" s="198">
        <f t="shared" si="2"/>
        <v>0</v>
      </c>
    </row>
    <row r="46" spans="1:9" s="216" customFormat="1">
      <c r="A46" s="214"/>
      <c r="B46" s="213" t="s">
        <v>180</v>
      </c>
      <c r="C46" s="214"/>
      <c r="D46" s="212"/>
      <c r="E46" s="212"/>
      <c r="F46" s="198" t="str">
        <f t="shared" si="0"/>
        <v/>
      </c>
      <c r="G46" s="198">
        <f t="shared" si="1"/>
        <v>0</v>
      </c>
      <c r="H46" s="212"/>
      <c r="I46" s="198">
        <f t="shared" si="2"/>
        <v>0</v>
      </c>
    </row>
    <row r="47" spans="1:9" s="203" customFormat="1">
      <c r="A47" s="200" t="s">
        <v>237</v>
      </c>
      <c r="B47" s="199" t="s">
        <v>69</v>
      </c>
      <c r="C47" s="200" t="s">
        <v>20</v>
      </c>
      <c r="D47" s="201"/>
      <c r="E47" s="201"/>
      <c r="F47" s="198" t="str">
        <f t="shared" si="0"/>
        <v/>
      </c>
      <c r="G47" s="198">
        <f t="shared" si="1"/>
        <v>0</v>
      </c>
      <c r="H47" s="201"/>
      <c r="I47" s="198">
        <f t="shared" si="2"/>
        <v>0</v>
      </c>
    </row>
    <row r="48" spans="1:9" s="203" customFormat="1">
      <c r="A48" s="200" t="s">
        <v>238</v>
      </c>
      <c r="B48" s="199" t="s">
        <v>70</v>
      </c>
      <c r="C48" s="200" t="s">
        <v>53</v>
      </c>
      <c r="D48" s="201"/>
      <c r="E48" s="201"/>
      <c r="F48" s="198" t="str">
        <f t="shared" si="0"/>
        <v/>
      </c>
      <c r="G48" s="198">
        <f t="shared" si="1"/>
        <v>0</v>
      </c>
      <c r="H48" s="201"/>
      <c r="I48" s="198">
        <f t="shared" si="2"/>
        <v>0</v>
      </c>
    </row>
    <row r="49" spans="1:9" s="203" customFormat="1">
      <c r="A49" s="206" t="s">
        <v>239</v>
      </c>
      <c r="B49" s="205" t="s">
        <v>240</v>
      </c>
      <c r="C49" s="206" t="s">
        <v>205</v>
      </c>
      <c r="D49" s="201"/>
      <c r="E49" s="201"/>
      <c r="F49" s="198" t="str">
        <f t="shared" si="0"/>
        <v/>
      </c>
      <c r="G49" s="198">
        <f t="shared" si="1"/>
        <v>0</v>
      </c>
      <c r="H49" s="201"/>
      <c r="I49" s="198">
        <f t="shared" si="2"/>
        <v>0</v>
      </c>
    </row>
    <row r="50" spans="1:9">
      <c r="A50" s="208" t="s">
        <v>241</v>
      </c>
      <c r="B50" s="192" t="s">
        <v>71</v>
      </c>
      <c r="C50" s="208" t="s">
        <v>54</v>
      </c>
      <c r="D50" s="198"/>
      <c r="E50" s="198"/>
      <c r="F50" s="198" t="str">
        <f t="shared" si="0"/>
        <v/>
      </c>
      <c r="G50" s="198">
        <f t="shared" si="1"/>
        <v>0</v>
      </c>
      <c r="H50" s="198"/>
      <c r="I50" s="198">
        <f t="shared" si="2"/>
        <v>0</v>
      </c>
    </row>
    <row r="51" spans="1:9">
      <c r="A51" s="208" t="s">
        <v>242</v>
      </c>
      <c r="B51" s="192" t="s">
        <v>72</v>
      </c>
      <c r="C51" s="208" t="s">
        <v>21</v>
      </c>
      <c r="D51" s="198"/>
      <c r="E51" s="198"/>
      <c r="F51" s="198" t="str">
        <f t="shared" si="0"/>
        <v/>
      </c>
      <c r="G51" s="198">
        <f t="shared" si="1"/>
        <v>0</v>
      </c>
      <c r="H51" s="198"/>
      <c r="I51" s="198">
        <f t="shared" si="2"/>
        <v>0</v>
      </c>
    </row>
    <row r="52" spans="1:9">
      <c r="A52" s="208" t="s">
        <v>243</v>
      </c>
      <c r="B52" s="192" t="s">
        <v>73</v>
      </c>
      <c r="C52" s="208" t="s">
        <v>22</v>
      </c>
      <c r="D52" s="198"/>
      <c r="E52" s="198"/>
      <c r="F52" s="198" t="str">
        <f t="shared" si="0"/>
        <v/>
      </c>
      <c r="G52" s="198">
        <f t="shared" si="1"/>
        <v>0</v>
      </c>
      <c r="H52" s="198"/>
      <c r="I52" s="198">
        <f t="shared" si="2"/>
        <v>0</v>
      </c>
    </row>
    <row r="53" spans="1:9">
      <c r="A53" s="208" t="s">
        <v>109</v>
      </c>
      <c r="B53" s="192" t="s">
        <v>244</v>
      </c>
      <c r="C53" s="208" t="s">
        <v>103</v>
      </c>
      <c r="D53" s="198"/>
      <c r="E53" s="198"/>
      <c r="F53" s="198" t="str">
        <f t="shared" si="0"/>
        <v/>
      </c>
      <c r="G53" s="198">
        <f t="shared" si="1"/>
        <v>0</v>
      </c>
      <c r="H53" s="198"/>
      <c r="I53" s="198">
        <f t="shared" si="2"/>
        <v>0</v>
      </c>
    </row>
    <row r="54" spans="1:9" s="216" customFormat="1">
      <c r="A54" s="214"/>
      <c r="B54" s="219" t="s">
        <v>180</v>
      </c>
      <c r="C54" s="214"/>
      <c r="D54" s="212"/>
      <c r="E54" s="212"/>
      <c r="F54" s="198" t="str">
        <f t="shared" si="0"/>
        <v/>
      </c>
      <c r="G54" s="198">
        <f t="shared" si="1"/>
        <v>0</v>
      </c>
      <c r="H54" s="212"/>
      <c r="I54" s="198">
        <f t="shared" si="2"/>
        <v>0</v>
      </c>
    </row>
    <row r="55" spans="1:9">
      <c r="A55" s="208" t="s">
        <v>196</v>
      </c>
      <c r="B55" s="192" t="s">
        <v>245</v>
      </c>
      <c r="C55" s="208" t="s">
        <v>27</v>
      </c>
      <c r="D55" s="198"/>
      <c r="E55" s="198"/>
      <c r="F55" s="198" t="str">
        <f t="shared" si="0"/>
        <v/>
      </c>
      <c r="G55" s="198">
        <f t="shared" si="1"/>
        <v>0</v>
      </c>
      <c r="H55" s="198"/>
      <c r="I55" s="198">
        <f t="shared" si="2"/>
        <v>0</v>
      </c>
    </row>
    <row r="56" spans="1:9">
      <c r="A56" s="208" t="s">
        <v>197</v>
      </c>
      <c r="B56" s="192" t="s">
        <v>246</v>
      </c>
      <c r="C56" s="208" t="s">
        <v>28</v>
      </c>
      <c r="D56" s="198"/>
      <c r="E56" s="198"/>
      <c r="F56" s="198" t="str">
        <f t="shared" si="0"/>
        <v/>
      </c>
      <c r="G56" s="198">
        <f t="shared" si="1"/>
        <v>0</v>
      </c>
      <c r="H56" s="198"/>
      <c r="I56" s="198">
        <f t="shared" si="2"/>
        <v>0</v>
      </c>
    </row>
    <row r="57" spans="1:9">
      <c r="A57" s="164" t="s">
        <v>247</v>
      </c>
      <c r="B57" s="165" t="s">
        <v>248</v>
      </c>
      <c r="C57" s="164" t="s">
        <v>206</v>
      </c>
      <c r="D57" s="198"/>
      <c r="E57" s="198"/>
      <c r="F57" s="198" t="str">
        <f t="shared" si="0"/>
        <v/>
      </c>
      <c r="G57" s="198">
        <f t="shared" si="1"/>
        <v>0</v>
      </c>
      <c r="H57" s="198"/>
      <c r="I57" s="198">
        <f t="shared" si="2"/>
        <v>0</v>
      </c>
    </row>
    <row r="58" spans="1:9">
      <c r="A58" s="164" t="s">
        <v>249</v>
      </c>
      <c r="B58" s="165" t="s">
        <v>250</v>
      </c>
      <c r="C58" s="164" t="s">
        <v>207</v>
      </c>
      <c r="D58" s="198"/>
      <c r="E58" s="198"/>
      <c r="F58" s="198" t="str">
        <f t="shared" si="0"/>
        <v/>
      </c>
      <c r="G58" s="198">
        <f t="shared" si="1"/>
        <v>0</v>
      </c>
      <c r="H58" s="198"/>
      <c r="I58" s="198">
        <f t="shared" si="2"/>
        <v>0</v>
      </c>
    </row>
    <row r="59" spans="1:9" ht="25.5">
      <c r="A59" s="164" t="s">
        <v>251</v>
      </c>
      <c r="B59" s="191" t="s">
        <v>252</v>
      </c>
      <c r="C59" s="164" t="s">
        <v>208</v>
      </c>
      <c r="D59" s="198"/>
      <c r="E59" s="198"/>
      <c r="F59" s="198" t="str">
        <f t="shared" si="0"/>
        <v/>
      </c>
      <c r="G59" s="198">
        <f t="shared" si="1"/>
        <v>0</v>
      </c>
      <c r="H59" s="198"/>
      <c r="I59" s="198">
        <f t="shared" si="2"/>
        <v>0</v>
      </c>
    </row>
    <row r="60" spans="1:9">
      <c r="A60" s="164" t="s">
        <v>253</v>
      </c>
      <c r="B60" s="165" t="s">
        <v>254</v>
      </c>
      <c r="C60" s="164" t="s">
        <v>23</v>
      </c>
      <c r="D60" s="198"/>
      <c r="E60" s="198"/>
      <c r="F60" s="198" t="str">
        <f t="shared" si="0"/>
        <v/>
      </c>
      <c r="G60" s="198">
        <f t="shared" si="1"/>
        <v>0</v>
      </c>
      <c r="H60" s="198"/>
      <c r="I60" s="198">
        <f t="shared" si="2"/>
        <v>0</v>
      </c>
    </row>
    <row r="61" spans="1:9" ht="25.5">
      <c r="A61" s="164" t="s">
        <v>255</v>
      </c>
      <c r="B61" s="191" t="s">
        <v>256</v>
      </c>
      <c r="C61" s="164" t="s">
        <v>29</v>
      </c>
      <c r="D61" s="198"/>
      <c r="E61" s="198"/>
      <c r="F61" s="198" t="str">
        <f t="shared" si="0"/>
        <v/>
      </c>
      <c r="G61" s="198">
        <f t="shared" si="1"/>
        <v>0</v>
      </c>
      <c r="H61" s="198"/>
      <c r="I61" s="198">
        <f t="shared" si="2"/>
        <v>0</v>
      </c>
    </row>
    <row r="62" spans="1:9" ht="25.5">
      <c r="A62" s="164" t="s">
        <v>257</v>
      </c>
      <c r="B62" s="191" t="s">
        <v>258</v>
      </c>
      <c r="C62" s="164" t="s">
        <v>30</v>
      </c>
      <c r="D62" s="198"/>
      <c r="E62" s="198"/>
      <c r="F62" s="198" t="str">
        <f t="shared" si="0"/>
        <v/>
      </c>
      <c r="G62" s="198">
        <f t="shared" si="1"/>
        <v>0</v>
      </c>
      <c r="H62" s="198"/>
      <c r="I62" s="198">
        <f t="shared" si="2"/>
        <v>0</v>
      </c>
    </row>
    <row r="63" spans="1:9">
      <c r="A63" s="164" t="s">
        <v>259</v>
      </c>
      <c r="B63" s="165" t="s">
        <v>260</v>
      </c>
      <c r="C63" s="164" t="s">
        <v>37</v>
      </c>
      <c r="D63" s="198"/>
      <c r="E63" s="198"/>
      <c r="F63" s="198" t="str">
        <f t="shared" si="0"/>
        <v/>
      </c>
      <c r="G63" s="198">
        <f t="shared" si="1"/>
        <v>0</v>
      </c>
      <c r="H63" s="198"/>
      <c r="I63" s="198">
        <f t="shared" si="2"/>
        <v>0</v>
      </c>
    </row>
    <row r="64" spans="1:9" ht="25.5">
      <c r="A64" s="164" t="s">
        <v>261</v>
      </c>
      <c r="B64" s="191" t="s">
        <v>262</v>
      </c>
      <c r="C64" s="164" t="s">
        <v>55</v>
      </c>
      <c r="D64" s="198"/>
      <c r="E64" s="198"/>
      <c r="F64" s="198" t="str">
        <f t="shared" si="0"/>
        <v/>
      </c>
      <c r="G64" s="198">
        <f t="shared" si="1"/>
        <v>0</v>
      </c>
      <c r="H64" s="198"/>
      <c r="I64" s="198">
        <f t="shared" si="2"/>
        <v>0</v>
      </c>
    </row>
    <row r="65" spans="1:9">
      <c r="A65" s="208" t="s">
        <v>120</v>
      </c>
      <c r="B65" s="192" t="s">
        <v>263</v>
      </c>
      <c r="C65" s="208" t="s">
        <v>56</v>
      </c>
      <c r="D65" s="198"/>
      <c r="E65" s="198"/>
      <c r="F65" s="198" t="str">
        <f t="shared" si="0"/>
        <v/>
      </c>
      <c r="G65" s="198">
        <f t="shared" si="1"/>
        <v>0</v>
      </c>
      <c r="H65" s="198"/>
      <c r="I65" s="198">
        <f t="shared" si="2"/>
        <v>0</v>
      </c>
    </row>
    <row r="66" spans="1:9">
      <c r="A66" s="208" t="s">
        <v>121</v>
      </c>
      <c r="B66" s="192" t="s">
        <v>264</v>
      </c>
      <c r="C66" s="208" t="s">
        <v>57</v>
      </c>
      <c r="D66" s="198"/>
      <c r="E66" s="198"/>
      <c r="F66" s="198" t="str">
        <f t="shared" si="0"/>
        <v/>
      </c>
      <c r="G66" s="198">
        <f t="shared" si="1"/>
        <v>0</v>
      </c>
      <c r="H66" s="198"/>
      <c r="I66" s="198">
        <f t="shared" si="2"/>
        <v>0</v>
      </c>
    </row>
    <row r="67" spans="1:9" ht="25.5">
      <c r="A67" s="164" t="s">
        <v>122</v>
      </c>
      <c r="B67" s="191" t="s">
        <v>340</v>
      </c>
      <c r="C67" s="164" t="s">
        <v>24</v>
      </c>
      <c r="D67" s="198"/>
      <c r="E67" s="198"/>
      <c r="F67" s="198" t="str">
        <f t="shared" si="0"/>
        <v/>
      </c>
      <c r="G67" s="198">
        <f t="shared" si="1"/>
        <v>0</v>
      </c>
      <c r="H67" s="198"/>
      <c r="I67" s="198">
        <f t="shared" si="2"/>
        <v>0</v>
      </c>
    </row>
    <row r="68" spans="1:9">
      <c r="A68" s="208" t="s">
        <v>123</v>
      </c>
      <c r="B68" s="192" t="s">
        <v>74</v>
      </c>
      <c r="C68" s="208" t="s">
        <v>209</v>
      </c>
      <c r="D68" s="198"/>
      <c r="E68" s="198"/>
      <c r="F68" s="198" t="str">
        <f t="shared" si="0"/>
        <v/>
      </c>
      <c r="G68" s="198">
        <f t="shared" si="1"/>
        <v>0</v>
      </c>
      <c r="H68" s="198"/>
      <c r="I68" s="198">
        <f t="shared" si="2"/>
        <v>0</v>
      </c>
    </row>
    <row r="69" spans="1:9" s="216" customFormat="1">
      <c r="A69" s="214"/>
      <c r="B69" s="219" t="s">
        <v>180</v>
      </c>
      <c r="C69" s="214"/>
      <c r="D69" s="212"/>
      <c r="E69" s="212"/>
      <c r="F69" s="198" t="str">
        <f t="shared" si="0"/>
        <v/>
      </c>
      <c r="G69" s="198">
        <f t="shared" si="1"/>
        <v>0</v>
      </c>
      <c r="H69" s="212"/>
      <c r="I69" s="198">
        <f t="shared" si="2"/>
        <v>0</v>
      </c>
    </row>
    <row r="70" spans="1:9" ht="25.5">
      <c r="A70" s="164" t="s">
        <v>265</v>
      </c>
      <c r="B70" s="191" t="s">
        <v>266</v>
      </c>
      <c r="C70" s="164" t="s">
        <v>26</v>
      </c>
      <c r="D70" s="198"/>
      <c r="E70" s="198"/>
      <c r="F70" s="198" t="str">
        <f t="shared" si="0"/>
        <v/>
      </c>
      <c r="G70" s="198">
        <f t="shared" si="1"/>
        <v>0</v>
      </c>
      <c r="H70" s="198"/>
      <c r="I70" s="198">
        <f t="shared" si="2"/>
        <v>0</v>
      </c>
    </row>
    <row r="71" spans="1:9" ht="25.5">
      <c r="A71" s="164" t="s">
        <v>267</v>
      </c>
      <c r="B71" s="191" t="s">
        <v>268</v>
      </c>
      <c r="C71" s="164" t="s">
        <v>25</v>
      </c>
      <c r="D71" s="198"/>
      <c r="E71" s="198"/>
      <c r="F71" s="198" t="str">
        <f t="shared" si="0"/>
        <v/>
      </c>
      <c r="G71" s="198">
        <f t="shared" si="1"/>
        <v>0</v>
      </c>
      <c r="H71" s="198"/>
      <c r="I71" s="198">
        <f t="shared" si="2"/>
        <v>0</v>
      </c>
    </row>
    <row r="72" spans="1:9">
      <c r="A72" s="164" t="s">
        <v>124</v>
      </c>
      <c r="B72" s="165" t="s">
        <v>125</v>
      </c>
      <c r="C72" s="164" t="s">
        <v>38</v>
      </c>
      <c r="D72" s="198"/>
      <c r="E72" s="198"/>
      <c r="F72" s="198" t="str">
        <f t="shared" si="0"/>
        <v/>
      </c>
      <c r="G72" s="198">
        <f t="shared" si="1"/>
        <v>0</v>
      </c>
      <c r="H72" s="198"/>
      <c r="I72" s="198">
        <f t="shared" si="2"/>
        <v>0</v>
      </c>
    </row>
  </sheetData>
  <autoFilter ref="A7:I72"/>
  <mergeCells count="10">
    <mergeCell ref="A4:A6"/>
    <mergeCell ref="B4:B6"/>
    <mergeCell ref="C4:C6"/>
    <mergeCell ref="D4:D6"/>
    <mergeCell ref="E4:F4"/>
    <mergeCell ref="G4:I4"/>
    <mergeCell ref="E5:E6"/>
    <mergeCell ref="F5:F6"/>
    <mergeCell ref="G5:G6"/>
    <mergeCell ref="H5:I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70C0"/>
  </sheetPr>
  <dimension ref="A1:BX79"/>
  <sheetViews>
    <sheetView showGridLines="0" showZeros="0" zoomScale="85" zoomScaleNormal="85" workbookViewId="0">
      <pane xSplit="3" ySplit="6" topLeftCell="BA7" activePane="bottomRight" state="frozen"/>
      <selection activeCell="F12" sqref="F12"/>
      <selection pane="topRight" activeCell="F12" sqref="F12"/>
      <selection pane="bottomLeft" activeCell="F12" sqref="F12"/>
      <selection pane="bottomRight" activeCell="F12" sqref="F12"/>
    </sheetView>
  </sheetViews>
  <sheetFormatPr defaultColWidth="9.3984375" defaultRowHeight="12.75"/>
  <cols>
    <col min="1" max="1" width="12" style="203" customWidth="1"/>
    <col min="2" max="2" width="49.19921875" style="329" customWidth="1"/>
    <col min="3" max="3" width="9.59765625" style="330" customWidth="1"/>
    <col min="4" max="4" width="13" style="203" customWidth="1"/>
    <col min="5" max="5" width="13.3984375" style="203" customWidth="1"/>
    <col min="6" max="18" width="10.59765625" style="203" customWidth="1"/>
    <col min="19" max="19" width="10.59765625" style="334" customWidth="1"/>
    <col min="20" max="67" width="10.59765625" style="203" customWidth="1"/>
    <col min="68" max="69" width="15" style="203" customWidth="1"/>
    <col min="70" max="74" width="9.3984375" style="203"/>
    <col min="75" max="76" width="9.3984375" style="203" hidden="1" customWidth="1"/>
    <col min="77" max="16384" width="9.3984375" style="203"/>
  </cols>
  <sheetData>
    <row r="1" spans="1:76">
      <c r="A1" s="415" t="s">
        <v>199</v>
      </c>
    </row>
    <row r="2" spans="1:76">
      <c r="A2" s="415" t="s">
        <v>500</v>
      </c>
    </row>
    <row r="3" spans="1:76">
      <c r="A3" s="328" t="s">
        <v>294</v>
      </c>
    </row>
    <row r="4" spans="1:76" s="351" customFormat="1" ht="19.899999999999999" customHeight="1">
      <c r="A4" s="1044" t="s">
        <v>3</v>
      </c>
      <c r="B4" s="1043" t="s">
        <v>114</v>
      </c>
      <c r="C4" s="1044" t="s">
        <v>6</v>
      </c>
      <c r="D4" s="1043" t="s">
        <v>391</v>
      </c>
      <c r="E4" s="1045" t="s">
        <v>360</v>
      </c>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5"/>
      <c r="AK4" s="1045"/>
      <c r="AL4" s="1045"/>
      <c r="AM4" s="1045"/>
      <c r="AN4" s="1045"/>
      <c r="AO4" s="1045"/>
      <c r="AP4" s="1045"/>
      <c r="AQ4" s="1045"/>
      <c r="AR4" s="1045"/>
      <c r="AS4" s="1045"/>
      <c r="AT4" s="1045"/>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6" t="s">
        <v>115</v>
      </c>
      <c r="BQ4" s="1043" t="s">
        <v>501</v>
      </c>
    </row>
    <row r="5" spans="1:76" s="352" customFormat="1" ht="30.6" customHeight="1">
      <c r="A5" s="1044"/>
      <c r="B5" s="1043"/>
      <c r="C5" s="1044"/>
      <c r="D5" s="1043"/>
      <c r="E5" s="368" t="s">
        <v>84</v>
      </c>
      <c r="F5" s="368" t="s">
        <v>87</v>
      </c>
      <c r="G5" s="368" t="s">
        <v>9</v>
      </c>
      <c r="H5" s="368" t="s">
        <v>10</v>
      </c>
      <c r="I5" s="368" t="s">
        <v>11</v>
      </c>
      <c r="J5" s="368" t="s">
        <v>12</v>
      </c>
      <c r="K5" s="368" t="s">
        <v>49</v>
      </c>
      <c r="L5" s="368" t="s">
        <v>48</v>
      </c>
      <c r="M5" s="368" t="s">
        <v>47</v>
      </c>
      <c r="N5" s="368" t="s">
        <v>195</v>
      </c>
      <c r="O5" s="368" t="s">
        <v>13</v>
      </c>
      <c r="P5" s="368" t="s">
        <v>201</v>
      </c>
      <c r="Q5" s="368" t="s">
        <v>14</v>
      </c>
      <c r="R5" s="368" t="s">
        <v>15</v>
      </c>
      <c r="S5" s="368" t="s">
        <v>98</v>
      </c>
      <c r="T5" s="368" t="s">
        <v>16</v>
      </c>
      <c r="U5" s="368" t="s">
        <v>17</v>
      </c>
      <c r="V5" s="368" t="s">
        <v>50</v>
      </c>
      <c r="W5" s="368" t="s">
        <v>18</v>
      </c>
      <c r="X5" s="368" t="s">
        <v>19</v>
      </c>
      <c r="Y5" s="368" t="s">
        <v>101</v>
      </c>
      <c r="Z5" s="368" t="s">
        <v>31</v>
      </c>
      <c r="AA5" s="368" t="s">
        <v>36</v>
      </c>
      <c r="AB5" s="368" t="s">
        <v>32</v>
      </c>
      <c r="AC5" s="368" t="s">
        <v>33</v>
      </c>
      <c r="AD5" s="368" t="s">
        <v>34</v>
      </c>
      <c r="AE5" s="368" t="s">
        <v>35</v>
      </c>
      <c r="AF5" s="368" t="s">
        <v>202</v>
      </c>
      <c r="AG5" s="368" t="s">
        <v>203</v>
      </c>
      <c r="AH5" s="368" t="s">
        <v>51</v>
      </c>
      <c r="AI5" s="368" t="s">
        <v>52</v>
      </c>
      <c r="AJ5" s="368" t="s">
        <v>102</v>
      </c>
      <c r="AK5" s="368" t="s">
        <v>204</v>
      </c>
      <c r="AL5" s="368" t="s">
        <v>20</v>
      </c>
      <c r="AM5" s="368" t="s">
        <v>53</v>
      </c>
      <c r="AN5" s="368" t="s">
        <v>205</v>
      </c>
      <c r="AO5" s="368" t="s">
        <v>54</v>
      </c>
      <c r="AP5" s="368" t="s">
        <v>21</v>
      </c>
      <c r="AQ5" s="368" t="s">
        <v>22</v>
      </c>
      <c r="AR5" s="368" t="s">
        <v>103</v>
      </c>
      <c r="AS5" s="368" t="s">
        <v>27</v>
      </c>
      <c r="AT5" s="368" t="s">
        <v>28</v>
      </c>
      <c r="AU5" s="368" t="s">
        <v>206</v>
      </c>
      <c r="AV5" s="368" t="s">
        <v>207</v>
      </c>
      <c r="AW5" s="368" t="s">
        <v>208</v>
      </c>
      <c r="AX5" s="368" t="s">
        <v>23</v>
      </c>
      <c r="AY5" s="368" t="s">
        <v>29</v>
      </c>
      <c r="AZ5" s="368" t="s">
        <v>30</v>
      </c>
      <c r="BA5" s="368" t="s">
        <v>37</v>
      </c>
      <c r="BB5" s="368" t="s">
        <v>55</v>
      </c>
      <c r="BC5" s="368" t="s">
        <v>56</v>
      </c>
      <c r="BD5" s="368" t="s">
        <v>57</v>
      </c>
      <c r="BE5" s="368" t="s">
        <v>24</v>
      </c>
      <c r="BF5" s="368" t="s">
        <v>209</v>
      </c>
      <c r="BG5" s="368" t="s">
        <v>26</v>
      </c>
      <c r="BH5" s="368" t="s">
        <v>25</v>
      </c>
      <c r="BI5" s="368" t="s">
        <v>38</v>
      </c>
      <c r="BJ5" s="368" t="s">
        <v>110</v>
      </c>
      <c r="BK5" s="368" t="s">
        <v>210</v>
      </c>
      <c r="BL5" s="368" t="s">
        <v>39</v>
      </c>
      <c r="BM5" s="368" t="s">
        <v>40</v>
      </c>
      <c r="BN5" s="368" t="s">
        <v>41</v>
      </c>
      <c r="BO5" s="368" t="s">
        <v>211</v>
      </c>
      <c r="BP5" s="1046"/>
      <c r="BQ5" s="1043"/>
    </row>
    <row r="6" spans="1:76" s="338" customFormat="1" ht="11.25">
      <c r="A6" s="335"/>
      <c r="B6" s="336" t="s">
        <v>361</v>
      </c>
      <c r="C6" s="337"/>
      <c r="D6" s="335"/>
      <c r="E6" s="353"/>
      <c r="F6" s="353"/>
      <c r="G6" s="353"/>
      <c r="H6" s="353"/>
      <c r="I6" s="353"/>
      <c r="J6" s="353"/>
      <c r="K6" s="353"/>
      <c r="L6" s="353"/>
      <c r="M6" s="353"/>
      <c r="N6" s="353"/>
      <c r="O6" s="353"/>
      <c r="P6" s="353"/>
      <c r="Q6" s="353"/>
      <c r="R6" s="353"/>
      <c r="S6" s="36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row>
    <row r="7" spans="1:76" s="339" customFormat="1" ht="10.5">
      <c r="A7" s="365">
        <v>1</v>
      </c>
      <c r="B7" s="350" t="s">
        <v>83</v>
      </c>
      <c r="C7" s="365" t="s">
        <v>84</v>
      </c>
      <c r="D7" s="341">
        <f>VLOOKUP(C7,H01_HT,2,FALSE)</f>
        <v>429.76179999999999</v>
      </c>
      <c r="E7" s="367">
        <f>D7-BP7</f>
        <v>189.89540000000002</v>
      </c>
      <c r="F7" s="356">
        <f>F13+F14+F15+F16+F17+F19+F20+F21+F22</f>
        <v>0</v>
      </c>
      <c r="G7" s="356">
        <f t="shared" ref="G7:BO7" si="0">G9+G13+G14+G15+G16+G17+G19+G20+G21+G22</f>
        <v>0</v>
      </c>
      <c r="H7" s="356">
        <f t="shared" si="0"/>
        <v>0</v>
      </c>
      <c r="I7" s="356">
        <f>I9+I14+I15+I16+I17+I19+I20+I21+I22</f>
        <v>0</v>
      </c>
      <c r="J7" s="356">
        <f>J9+J13+J15+J16+J17+J19+J20+J21+J22</f>
        <v>0</v>
      </c>
      <c r="K7" s="356">
        <f>K9+K13+K14+K16+K17+K19+K20+K21+K22</f>
        <v>0</v>
      </c>
      <c r="L7" s="356">
        <f>L9+L13+L14+L15+L17+L19+L20+L21+L22</f>
        <v>0</v>
      </c>
      <c r="M7" s="356">
        <f>M9+M13+M14+M15+M16+M19+M20+M21+M22</f>
        <v>0</v>
      </c>
      <c r="N7" s="356">
        <f>N9+N13+N14+N15+N16+N17+N19+N20+N21+N22</f>
        <v>0</v>
      </c>
      <c r="O7" s="356">
        <f>O9+O13+O14+O15+O16+O17+O20+O21+O22</f>
        <v>0</v>
      </c>
      <c r="P7" s="356">
        <f>P9+P13+P14+P15+P16+P17+P19+P21+P22</f>
        <v>0</v>
      </c>
      <c r="Q7" s="356">
        <f>Q9+Q13+Q14+Q15+Q16+Q17+Q19+Q20+Q22</f>
        <v>0</v>
      </c>
      <c r="R7" s="356">
        <f>R9+R13+R14+R15+R16+R17+R19+R20+R21</f>
        <v>0</v>
      </c>
      <c r="S7" s="356">
        <f t="shared" si="0"/>
        <v>239.86639999999997</v>
      </c>
      <c r="T7" s="356">
        <f t="shared" si="0"/>
        <v>75.039999999999992</v>
      </c>
      <c r="U7" s="356">
        <f t="shared" si="0"/>
        <v>0</v>
      </c>
      <c r="V7" s="356">
        <f t="shared" si="0"/>
        <v>0.65</v>
      </c>
      <c r="W7" s="356">
        <f t="shared" si="0"/>
        <v>0</v>
      </c>
      <c r="X7" s="356">
        <f t="shared" si="0"/>
        <v>0</v>
      </c>
      <c r="Y7" s="356">
        <f t="shared" si="0"/>
        <v>11.978100000000001</v>
      </c>
      <c r="Z7" s="356">
        <f t="shared" si="0"/>
        <v>3.3</v>
      </c>
      <c r="AA7" s="356">
        <f t="shared" si="0"/>
        <v>0</v>
      </c>
      <c r="AB7" s="356">
        <f t="shared" si="0"/>
        <v>7.1400000000000005E-2</v>
      </c>
      <c r="AC7" s="356">
        <f t="shared" si="0"/>
        <v>8.1466999999999992</v>
      </c>
      <c r="AD7" s="356">
        <f t="shared" si="0"/>
        <v>0</v>
      </c>
      <c r="AE7" s="356">
        <f t="shared" si="0"/>
        <v>0</v>
      </c>
      <c r="AF7" s="356">
        <f t="shared" si="0"/>
        <v>0</v>
      </c>
      <c r="AG7" s="356">
        <f t="shared" si="0"/>
        <v>0</v>
      </c>
      <c r="AH7" s="356">
        <f t="shared" si="0"/>
        <v>0</v>
      </c>
      <c r="AI7" s="356">
        <f t="shared" si="0"/>
        <v>0.46</v>
      </c>
      <c r="AJ7" s="356">
        <f t="shared" si="0"/>
        <v>34.299999999999997</v>
      </c>
      <c r="AK7" s="356">
        <f t="shared" si="0"/>
        <v>0</v>
      </c>
      <c r="AL7" s="356">
        <f t="shared" si="0"/>
        <v>0</v>
      </c>
      <c r="AM7" s="356">
        <f t="shared" si="0"/>
        <v>0</v>
      </c>
      <c r="AN7" s="356">
        <f t="shared" si="0"/>
        <v>0</v>
      </c>
      <c r="AO7" s="356">
        <f t="shared" si="0"/>
        <v>34.299999999999997</v>
      </c>
      <c r="AP7" s="356">
        <f t="shared" si="0"/>
        <v>0</v>
      </c>
      <c r="AQ7" s="356">
        <f t="shared" si="0"/>
        <v>0</v>
      </c>
      <c r="AR7" s="356">
        <f t="shared" si="0"/>
        <v>117.44829999999999</v>
      </c>
      <c r="AS7" s="356">
        <f t="shared" si="0"/>
        <v>101.6983</v>
      </c>
      <c r="AT7" s="356">
        <f t="shared" si="0"/>
        <v>2.9</v>
      </c>
      <c r="AU7" s="356">
        <f t="shared" si="0"/>
        <v>0</v>
      </c>
      <c r="AV7" s="356">
        <f t="shared" si="0"/>
        <v>0</v>
      </c>
      <c r="AW7" s="356">
        <f t="shared" si="0"/>
        <v>0</v>
      </c>
      <c r="AX7" s="356">
        <f t="shared" si="0"/>
        <v>0</v>
      </c>
      <c r="AY7" s="356">
        <f t="shared" si="0"/>
        <v>0.78</v>
      </c>
      <c r="AZ7" s="356">
        <f t="shared" si="0"/>
        <v>0</v>
      </c>
      <c r="BA7" s="356">
        <f t="shared" si="0"/>
        <v>6.6</v>
      </c>
      <c r="BB7" s="356">
        <f t="shared" si="0"/>
        <v>5.47</v>
      </c>
      <c r="BC7" s="356">
        <f t="shared" si="0"/>
        <v>0</v>
      </c>
      <c r="BD7" s="356">
        <f t="shared" si="0"/>
        <v>0</v>
      </c>
      <c r="BE7" s="356">
        <f t="shared" si="0"/>
        <v>0.45</v>
      </c>
      <c r="BF7" s="356">
        <f t="shared" si="0"/>
        <v>0</v>
      </c>
      <c r="BG7" s="356">
        <f t="shared" si="0"/>
        <v>0</v>
      </c>
      <c r="BH7" s="356">
        <f t="shared" si="0"/>
        <v>0</v>
      </c>
      <c r="BI7" s="356">
        <f t="shared" si="0"/>
        <v>0</v>
      </c>
      <c r="BJ7" s="356">
        <f t="shared" si="0"/>
        <v>0</v>
      </c>
      <c r="BK7" s="356">
        <f t="shared" si="0"/>
        <v>0</v>
      </c>
      <c r="BL7" s="356">
        <f t="shared" si="0"/>
        <v>0</v>
      </c>
      <c r="BM7" s="356">
        <f t="shared" si="0"/>
        <v>0</v>
      </c>
      <c r="BN7" s="356">
        <f t="shared" si="0"/>
        <v>0</v>
      </c>
      <c r="BO7" s="356">
        <f t="shared" si="0"/>
        <v>0</v>
      </c>
      <c r="BP7" s="356">
        <f>S7+BJ7</f>
        <v>239.86639999999997</v>
      </c>
      <c r="BQ7" s="356">
        <f>VLOOKUP(C7,$BW$7:$BX$69,2,FALSE)</f>
        <v>189.89540000000002</v>
      </c>
      <c r="BW7" s="339" t="s">
        <v>84</v>
      </c>
      <c r="BX7" s="339">
        <f t="array" ref="BX7:BX69">TRANSPOSE(E79:BO79)</f>
        <v>189.89540000000002</v>
      </c>
    </row>
    <row r="8" spans="1:76" s="338" customFormat="1" ht="11.25">
      <c r="A8" s="335"/>
      <c r="B8" s="336" t="s">
        <v>382</v>
      </c>
      <c r="C8" s="337"/>
      <c r="D8" s="335"/>
      <c r="E8" s="353"/>
      <c r="F8" s="353"/>
      <c r="G8" s="353"/>
      <c r="H8" s="353"/>
      <c r="I8" s="353"/>
      <c r="J8" s="353"/>
      <c r="K8" s="353"/>
      <c r="L8" s="353"/>
      <c r="M8" s="353"/>
      <c r="N8" s="353"/>
      <c r="O8" s="353"/>
      <c r="P8" s="353"/>
      <c r="Q8" s="353"/>
      <c r="R8" s="353"/>
      <c r="S8" s="36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6"/>
      <c r="BW8" s="338" t="s">
        <v>87</v>
      </c>
      <c r="BX8" s="338">
        <v>-16.67019999999998</v>
      </c>
    </row>
    <row r="9" spans="1:76" s="338" customFormat="1" ht="11.25">
      <c r="A9" s="340" t="s">
        <v>85</v>
      </c>
      <c r="B9" s="336" t="s">
        <v>170</v>
      </c>
      <c r="C9" s="340" t="s">
        <v>87</v>
      </c>
      <c r="D9" s="341">
        <f>VLOOKUP(C9,H01_HT,2,FALSE)</f>
        <v>113.5468</v>
      </c>
      <c r="E9" s="354">
        <f>E11+E12</f>
        <v>0</v>
      </c>
      <c r="F9" s="357">
        <f>D9-BP9</f>
        <v>-16.67019999999998</v>
      </c>
      <c r="G9" s="354">
        <f>G12</f>
        <v>0</v>
      </c>
      <c r="H9" s="354">
        <f>H11</f>
        <v>0</v>
      </c>
      <c r="I9" s="354">
        <f t="shared" ref="I9:BO9" si="1">I11+I12</f>
        <v>0</v>
      </c>
      <c r="J9" s="354">
        <f t="shared" si="1"/>
        <v>0</v>
      </c>
      <c r="K9" s="354">
        <f t="shared" si="1"/>
        <v>0</v>
      </c>
      <c r="L9" s="354">
        <f t="shared" si="1"/>
        <v>0</v>
      </c>
      <c r="M9" s="354">
        <f t="shared" si="1"/>
        <v>0</v>
      </c>
      <c r="N9" s="354">
        <f t="shared" si="1"/>
        <v>0</v>
      </c>
      <c r="O9" s="354">
        <f t="shared" si="1"/>
        <v>0</v>
      </c>
      <c r="P9" s="354">
        <f t="shared" si="1"/>
        <v>0</v>
      </c>
      <c r="Q9" s="354">
        <f t="shared" si="1"/>
        <v>0</v>
      </c>
      <c r="R9" s="354">
        <f t="shared" si="1"/>
        <v>0</v>
      </c>
      <c r="S9" s="356">
        <f t="shared" si="1"/>
        <v>130.21699999999998</v>
      </c>
      <c r="T9" s="354">
        <f t="shared" si="1"/>
        <v>42.87</v>
      </c>
      <c r="U9" s="354">
        <f t="shared" si="1"/>
        <v>0</v>
      </c>
      <c r="V9" s="354">
        <f t="shared" si="1"/>
        <v>0</v>
      </c>
      <c r="W9" s="354">
        <f t="shared" si="1"/>
        <v>0</v>
      </c>
      <c r="X9" s="354">
        <f t="shared" si="1"/>
        <v>0</v>
      </c>
      <c r="Y9" s="354">
        <f t="shared" si="1"/>
        <v>8.3000000000000007</v>
      </c>
      <c r="Z9" s="354">
        <f t="shared" si="1"/>
        <v>0</v>
      </c>
      <c r="AA9" s="354">
        <f t="shared" si="1"/>
        <v>0</v>
      </c>
      <c r="AB9" s="354">
        <f t="shared" si="1"/>
        <v>0</v>
      </c>
      <c r="AC9" s="354">
        <f t="shared" si="1"/>
        <v>7.84</v>
      </c>
      <c r="AD9" s="354">
        <f t="shared" si="1"/>
        <v>0</v>
      </c>
      <c r="AE9" s="354">
        <f t="shared" si="1"/>
        <v>0</v>
      </c>
      <c r="AF9" s="354">
        <f t="shared" si="1"/>
        <v>0</v>
      </c>
      <c r="AG9" s="354">
        <f t="shared" si="1"/>
        <v>0</v>
      </c>
      <c r="AH9" s="354">
        <f t="shared" si="1"/>
        <v>0</v>
      </c>
      <c r="AI9" s="354">
        <f t="shared" si="1"/>
        <v>0.46</v>
      </c>
      <c r="AJ9" s="354">
        <f t="shared" si="1"/>
        <v>12.9</v>
      </c>
      <c r="AK9" s="354">
        <f t="shared" si="1"/>
        <v>0</v>
      </c>
      <c r="AL9" s="354">
        <f t="shared" si="1"/>
        <v>0</v>
      </c>
      <c r="AM9" s="354">
        <f t="shared" si="1"/>
        <v>0</v>
      </c>
      <c r="AN9" s="354">
        <f t="shared" si="1"/>
        <v>0</v>
      </c>
      <c r="AO9" s="354">
        <f t="shared" si="1"/>
        <v>12.9</v>
      </c>
      <c r="AP9" s="354">
        <f t="shared" si="1"/>
        <v>0</v>
      </c>
      <c r="AQ9" s="354">
        <f t="shared" si="1"/>
        <v>0</v>
      </c>
      <c r="AR9" s="354">
        <f t="shared" si="1"/>
        <v>65.697000000000003</v>
      </c>
      <c r="AS9" s="354">
        <f t="shared" si="1"/>
        <v>62.097000000000001</v>
      </c>
      <c r="AT9" s="354">
        <f t="shared" si="1"/>
        <v>2.9</v>
      </c>
      <c r="AU9" s="354">
        <f t="shared" si="1"/>
        <v>0</v>
      </c>
      <c r="AV9" s="354">
        <f t="shared" si="1"/>
        <v>0</v>
      </c>
      <c r="AW9" s="354">
        <f t="shared" si="1"/>
        <v>0</v>
      </c>
      <c r="AX9" s="354">
        <f t="shared" si="1"/>
        <v>0</v>
      </c>
      <c r="AY9" s="354">
        <f t="shared" si="1"/>
        <v>0.70000000000000007</v>
      </c>
      <c r="AZ9" s="354">
        <f t="shared" si="1"/>
        <v>0</v>
      </c>
      <c r="BA9" s="354">
        <f t="shared" si="1"/>
        <v>0</v>
      </c>
      <c r="BB9" s="354">
        <f t="shared" si="1"/>
        <v>0</v>
      </c>
      <c r="BC9" s="354">
        <f t="shared" si="1"/>
        <v>0</v>
      </c>
      <c r="BD9" s="354">
        <f t="shared" si="1"/>
        <v>0</v>
      </c>
      <c r="BE9" s="354">
        <f t="shared" si="1"/>
        <v>0.45</v>
      </c>
      <c r="BF9" s="354">
        <f t="shared" si="1"/>
        <v>0</v>
      </c>
      <c r="BG9" s="354">
        <f t="shared" si="1"/>
        <v>0</v>
      </c>
      <c r="BH9" s="354">
        <f t="shared" si="1"/>
        <v>0</v>
      </c>
      <c r="BI9" s="354">
        <f t="shared" si="1"/>
        <v>0</v>
      </c>
      <c r="BJ9" s="354">
        <f t="shared" si="1"/>
        <v>0</v>
      </c>
      <c r="BK9" s="354">
        <f t="shared" si="1"/>
        <v>0</v>
      </c>
      <c r="BL9" s="354">
        <f t="shared" si="1"/>
        <v>0</v>
      </c>
      <c r="BM9" s="354">
        <f t="shared" si="1"/>
        <v>0</v>
      </c>
      <c r="BN9" s="354">
        <f t="shared" si="1"/>
        <v>0</v>
      </c>
      <c r="BO9" s="354">
        <f t="shared" si="1"/>
        <v>0</v>
      </c>
      <c r="BP9" s="356">
        <f>E9+S9+BJ9</f>
        <v>130.21699999999998</v>
      </c>
      <c r="BQ9" s="356">
        <f t="shared" ref="BQ9:BQ72" si="2">VLOOKUP(C9,$BW$7:$BX$69,2,FALSE)</f>
        <v>-16.67019999999998</v>
      </c>
      <c r="BW9" s="338" t="s">
        <v>9</v>
      </c>
      <c r="BX9" s="338">
        <v>-16.67019999999998</v>
      </c>
    </row>
    <row r="10" spans="1:76" s="338" customFormat="1" ht="11.25">
      <c r="A10" s="335"/>
      <c r="B10" s="336" t="s">
        <v>382</v>
      </c>
      <c r="C10" s="337"/>
      <c r="D10" s="335"/>
      <c r="E10" s="353"/>
      <c r="F10" s="353"/>
      <c r="G10" s="353"/>
      <c r="H10" s="353"/>
      <c r="I10" s="353"/>
      <c r="J10" s="353"/>
      <c r="K10" s="353"/>
      <c r="L10" s="353"/>
      <c r="M10" s="353"/>
      <c r="N10" s="353"/>
      <c r="O10" s="353"/>
      <c r="P10" s="353"/>
      <c r="Q10" s="353"/>
      <c r="R10" s="353"/>
      <c r="S10" s="36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6"/>
      <c r="BW10" s="338" t="s">
        <v>10</v>
      </c>
      <c r="BX10" s="338">
        <v>0</v>
      </c>
    </row>
    <row r="11" spans="1:76" s="338" customFormat="1" ht="11.25">
      <c r="A11" s="340" t="s">
        <v>86</v>
      </c>
      <c r="B11" s="336" t="s">
        <v>213</v>
      </c>
      <c r="C11" s="340" t="s">
        <v>9</v>
      </c>
      <c r="D11" s="341">
        <f t="shared" ref="D11:D17" si="3">VLOOKUP(C11,H01_HT,2,FALSE)</f>
        <v>113.5468</v>
      </c>
      <c r="E11" s="354">
        <f>H11+$I$11+$J$11+$K$11+$L$11+$M$11+$O$11+$P$11+$Q$11+$R$11</f>
        <v>0</v>
      </c>
      <c r="F11" s="354">
        <f>$H$11</f>
        <v>0</v>
      </c>
      <c r="G11" s="355">
        <f>D11-BP11</f>
        <v>-16.67019999999998</v>
      </c>
      <c r="H11" s="354">
        <f>'Phan ky'!$F$11</f>
        <v>0</v>
      </c>
      <c r="I11" s="354">
        <f>'Phan ky'!$F$19</f>
        <v>0</v>
      </c>
      <c r="J11" s="354">
        <f>'Phan ky'!$F$27</f>
        <v>0</v>
      </c>
      <c r="K11" s="354">
        <f>'Phan ky'!$F$35</f>
        <v>0</v>
      </c>
      <c r="L11" s="354">
        <f>'Phan ky'!$F$43</f>
        <v>0</v>
      </c>
      <c r="M11" s="354">
        <f>'Phan ky'!$F$51</f>
        <v>0</v>
      </c>
      <c r="N11" s="354">
        <f>'Phan ky'!$F$59</f>
        <v>0</v>
      </c>
      <c r="O11" s="354">
        <f>'Phan ky'!$F$67</f>
        <v>0</v>
      </c>
      <c r="P11" s="354">
        <f>'Phan ky'!$F$75</f>
        <v>0</v>
      </c>
      <c r="Q11" s="354">
        <f>'Phan ky'!$F$83</f>
        <v>0</v>
      </c>
      <c r="R11" s="354">
        <f>'Phan ky'!$F$91</f>
        <v>0</v>
      </c>
      <c r="S11" s="356">
        <f>$T$11+$U$11+$V$11+$W$11+$X$11+$Y$11+$AJ$11+$AR$11+$BC$11+$BD$11+$BE$11+$BF$11+$BI$11</f>
        <v>130.21699999999998</v>
      </c>
      <c r="T11" s="354">
        <f>'Phan ky'!$F$101</f>
        <v>42.87</v>
      </c>
      <c r="U11" s="354">
        <f>'Phan ky'!$F$107</f>
        <v>0</v>
      </c>
      <c r="V11" s="354">
        <f>'Phan ky'!$F$115</f>
        <v>0</v>
      </c>
      <c r="W11" s="354">
        <f>'Phan ky'!$F$123</f>
        <v>0</v>
      </c>
      <c r="X11" s="354">
        <f>'Phan ky'!$F$131</f>
        <v>0</v>
      </c>
      <c r="Y11" s="354">
        <f>$Z$11+$AA$11+$AB$11+$AC$11+$AD$11+$AE$11+$AF$11+$AG$11+$AH$11+$AI$11</f>
        <v>8.3000000000000007</v>
      </c>
      <c r="Z11" s="354">
        <f>'Phan ky'!$F$139</f>
        <v>0</v>
      </c>
      <c r="AA11" s="354">
        <f>'Phan ky'!$F$147</f>
        <v>0</v>
      </c>
      <c r="AB11" s="354">
        <f>'Phan ky'!$F$155</f>
        <v>0</v>
      </c>
      <c r="AC11" s="354">
        <f>'Phan ky'!$F$163</f>
        <v>7.84</v>
      </c>
      <c r="AD11" s="354">
        <f>'Phan ky'!$F$171</f>
        <v>0</v>
      </c>
      <c r="AE11" s="354">
        <f>'Phan ky'!$F$179</f>
        <v>0</v>
      </c>
      <c r="AF11" s="354">
        <f>'Phan ky'!$F$187</f>
        <v>0</v>
      </c>
      <c r="AG11" s="354">
        <f>'Phan ky'!$F$195</f>
        <v>0</v>
      </c>
      <c r="AH11" s="354">
        <f>'Phan ky'!$F$201</f>
        <v>0</v>
      </c>
      <c r="AI11" s="354">
        <f>'Phan ky'!$F$211</f>
        <v>0.46</v>
      </c>
      <c r="AJ11" s="354">
        <f>$AK$11+$AO$11+$AP$11+$AQ$11</f>
        <v>12.9</v>
      </c>
      <c r="AK11" s="354">
        <f>$AL$11+$AM$11+$AN$11</f>
        <v>0</v>
      </c>
      <c r="AL11" s="354">
        <f>'Phan ky'!$F$219</f>
        <v>0</v>
      </c>
      <c r="AM11" s="354">
        <f>'Phan ky'!$F$227</f>
        <v>0</v>
      </c>
      <c r="AN11" s="354">
        <f>'Phan ky'!$F$235</f>
        <v>0</v>
      </c>
      <c r="AO11" s="354">
        <f>'Phan ky'!$F$243</f>
        <v>12.9</v>
      </c>
      <c r="AP11" s="354">
        <f>'Phan ky'!$F$251</f>
        <v>0</v>
      </c>
      <c r="AQ11" s="354">
        <f>'Phan ky'!$F$259</f>
        <v>0</v>
      </c>
      <c r="AR11" s="354">
        <f>$AS$11+$AT$11+$AU$11+$AV$11+$AW$11+$AX$11+$AY$11+$AZ$11+$BA$11+$BB$11</f>
        <v>65.697000000000003</v>
      </c>
      <c r="AS11" s="354">
        <f>'Phan ky'!$F$267</f>
        <v>62.097000000000001</v>
      </c>
      <c r="AT11" s="354">
        <f>'Phan ky'!$F$275</f>
        <v>2.9</v>
      </c>
      <c r="AU11" s="354">
        <f>'Phan ky'!$F$283</f>
        <v>0</v>
      </c>
      <c r="AV11" s="354">
        <f>'Phan ky'!$F$291</f>
        <v>0</v>
      </c>
      <c r="AW11" s="354">
        <f>'Phan ky'!$F$299</f>
        <v>0</v>
      </c>
      <c r="AX11" s="354">
        <f>'Phan ky'!$F$307</f>
        <v>0</v>
      </c>
      <c r="AY11" s="354">
        <f>'Phan ky'!$F$315</f>
        <v>0.70000000000000007</v>
      </c>
      <c r="AZ11" s="354">
        <f>'Phan ky'!$F$323</f>
        <v>0</v>
      </c>
      <c r="BA11" s="354">
        <f>'Phan ky'!$F$331</f>
        <v>0</v>
      </c>
      <c r="BB11" s="354">
        <f>'Phan ky'!$F$339</f>
        <v>0</v>
      </c>
      <c r="BC11" s="354">
        <f>'Phan ky'!$F$347</f>
        <v>0</v>
      </c>
      <c r="BD11" s="354">
        <f>'Phan ky'!$F$355</f>
        <v>0</v>
      </c>
      <c r="BE11" s="354">
        <f>'Phan ky'!$F$363</f>
        <v>0.45</v>
      </c>
      <c r="BF11" s="354">
        <f>$BG$11+$BH$11</f>
        <v>0</v>
      </c>
      <c r="BG11" s="354">
        <f>'Phan ky'!$F$371</f>
        <v>0</v>
      </c>
      <c r="BH11" s="354">
        <f>'Phan ky'!$F$379</f>
        <v>0</v>
      </c>
      <c r="BI11" s="354">
        <f>'Phan ky'!$F$387</f>
        <v>0</v>
      </c>
      <c r="BJ11" s="354">
        <f>$BK$11+$BL$11+$BM$11+$BN$11+$BO$11</f>
        <v>0</v>
      </c>
      <c r="BK11" s="354">
        <f>'Phan ky'!$F$395</f>
        <v>0</v>
      </c>
      <c r="BL11" s="354">
        <f>'Phan ky'!$F$403</f>
        <v>0</v>
      </c>
      <c r="BM11" s="354">
        <f>'Phan ky'!$F$411</f>
        <v>0</v>
      </c>
      <c r="BN11" s="354">
        <f>'Phan ky'!$F$419</f>
        <v>0</v>
      </c>
      <c r="BO11" s="354">
        <f>'Phan ky'!$F$427</f>
        <v>0</v>
      </c>
      <c r="BP11" s="356">
        <f t="shared" ref="BP11:BP17" si="4">E11+S11+BJ11</f>
        <v>130.21699999999998</v>
      </c>
      <c r="BQ11" s="356">
        <f t="shared" si="2"/>
        <v>-16.67019999999998</v>
      </c>
      <c r="BW11" s="338" t="s">
        <v>11</v>
      </c>
      <c r="BX11" s="338">
        <v>49.637200000000007</v>
      </c>
    </row>
    <row r="12" spans="1:76" s="338" customFormat="1" ht="11.25">
      <c r="A12" s="340" t="s">
        <v>88</v>
      </c>
      <c r="B12" s="336" t="s">
        <v>214</v>
      </c>
      <c r="C12" s="340" t="s">
        <v>10</v>
      </c>
      <c r="D12" s="341">
        <f t="shared" si="3"/>
        <v>0</v>
      </c>
      <c r="E12" s="354">
        <f>G12+$I$12+$J$12+$K$12+$L$12+$M$12+$O$12+$P$12+$Q$12+$R$12</f>
        <v>0</v>
      </c>
      <c r="F12" s="354">
        <f>$G$12</f>
        <v>0</v>
      </c>
      <c r="G12" s="354">
        <f>'Phan ky'!$G$3</f>
        <v>0</v>
      </c>
      <c r="H12" s="357">
        <f>D12-BP12</f>
        <v>0</v>
      </c>
      <c r="I12" s="354">
        <f>'Phan ky'!$G$19</f>
        <v>0</v>
      </c>
      <c r="J12" s="354">
        <f>'Phan ky'!$G$27</f>
        <v>0</v>
      </c>
      <c r="K12" s="354">
        <f>'Phan ky'!$G$35</f>
        <v>0</v>
      </c>
      <c r="L12" s="354">
        <f>'Phan ky'!$G$43</f>
        <v>0</v>
      </c>
      <c r="M12" s="354">
        <f>'Phan ky'!$G$51</f>
        <v>0</v>
      </c>
      <c r="N12" s="354">
        <f>'Phan ky'!$G$59</f>
        <v>0</v>
      </c>
      <c r="O12" s="354">
        <f>'Phan ky'!$G$67</f>
        <v>0</v>
      </c>
      <c r="P12" s="354">
        <f>'Phan ky'!$G$75</f>
        <v>0</v>
      </c>
      <c r="Q12" s="354">
        <f>'Phan ky'!$G$83</f>
        <v>0</v>
      </c>
      <c r="R12" s="354">
        <f>'Phan ky'!$G$91</f>
        <v>0</v>
      </c>
      <c r="S12" s="356">
        <f>$T$12+$U$12+$V$12+$W$12+$X$12+$Y$12+$AJ$12+$AR$12+$BC$12+$BD$12+$BE$12+$BF$12+$BI$12</f>
        <v>0</v>
      </c>
      <c r="T12" s="354">
        <f>'Phan ky'!$G$101</f>
        <v>0</v>
      </c>
      <c r="U12" s="354">
        <f>'Phan ky'!$G$107</f>
        <v>0</v>
      </c>
      <c r="V12" s="354">
        <f>'Phan ky'!$G$115</f>
        <v>0</v>
      </c>
      <c r="W12" s="354">
        <f>'Phan ky'!$G$123</f>
        <v>0</v>
      </c>
      <c r="X12" s="354">
        <f>'Phan ky'!$G$131</f>
        <v>0</v>
      </c>
      <c r="Y12" s="354">
        <f>$Z$12+$AA$12+$AB$12+$AC$12+$AD$12+$AE$12+$AF$12+$AG$12+$AH$12+$AI$12</f>
        <v>0</v>
      </c>
      <c r="Z12" s="354">
        <f>'Phan ky'!$G$139</f>
        <v>0</v>
      </c>
      <c r="AA12" s="354">
        <f>'Phan ky'!$G$147</f>
        <v>0</v>
      </c>
      <c r="AB12" s="354">
        <f>'Phan ky'!$G$155</f>
        <v>0</v>
      </c>
      <c r="AC12" s="354">
        <f>'Phan ky'!$G$163</f>
        <v>0</v>
      </c>
      <c r="AD12" s="354">
        <f>'Phan ky'!$G$171</f>
        <v>0</v>
      </c>
      <c r="AE12" s="354">
        <f>'Phan ky'!$G$179</f>
        <v>0</v>
      </c>
      <c r="AF12" s="354">
        <f>'Phan ky'!$G$187</f>
        <v>0</v>
      </c>
      <c r="AG12" s="354">
        <f>'Phan ky'!$G$195</f>
        <v>0</v>
      </c>
      <c r="AH12" s="354">
        <f>'Phan ky'!$G$201</f>
        <v>0</v>
      </c>
      <c r="AI12" s="354">
        <f>'Phan ky'!$G$211</f>
        <v>0</v>
      </c>
      <c r="AJ12" s="354">
        <f>$AK$12+$AO$12+$AP$12+$AQ$12</f>
        <v>0</v>
      </c>
      <c r="AK12" s="354">
        <f>$AL$12+$AM$12+$AN$12</f>
        <v>0</v>
      </c>
      <c r="AL12" s="354">
        <f>'Phan ky'!$G$219</f>
        <v>0</v>
      </c>
      <c r="AM12" s="354">
        <f>'Phan ky'!$G$227</f>
        <v>0</v>
      </c>
      <c r="AN12" s="354">
        <f>'Phan ky'!$G$235</f>
        <v>0</v>
      </c>
      <c r="AO12" s="354">
        <f>'Phan ky'!$G$243</f>
        <v>0</v>
      </c>
      <c r="AP12" s="354">
        <f>'Phan ky'!$G$251</f>
        <v>0</v>
      </c>
      <c r="AQ12" s="354">
        <f>'Phan ky'!$G$259</f>
        <v>0</v>
      </c>
      <c r="AR12" s="354">
        <f>$AS$12+$AT$12+$AU$12+$AV$12+$AW$12+$AX$12+$AY$12+$AZ$12+$BA$12+$BB$12</f>
        <v>0</v>
      </c>
      <c r="AS12" s="354">
        <f>'Phan ky'!$G$267</f>
        <v>0</v>
      </c>
      <c r="AT12" s="354">
        <f>'Phan ky'!$G$275</f>
        <v>0</v>
      </c>
      <c r="AU12" s="354">
        <f>'Phan ky'!$G$283</f>
        <v>0</v>
      </c>
      <c r="AV12" s="354">
        <f>'Phan ky'!$G$291</f>
        <v>0</v>
      </c>
      <c r="AW12" s="354">
        <f>'Phan ky'!$G$299</f>
        <v>0</v>
      </c>
      <c r="AX12" s="354">
        <f>'Phan ky'!$G$307</f>
        <v>0</v>
      </c>
      <c r="AY12" s="354">
        <f>'Phan ky'!$G$315</f>
        <v>0</v>
      </c>
      <c r="AZ12" s="354">
        <f>'Phan ky'!$G$323</f>
        <v>0</v>
      </c>
      <c r="BA12" s="354">
        <f>'Phan ky'!$G$331</f>
        <v>0</v>
      </c>
      <c r="BB12" s="354">
        <f>'Phan ky'!$G$339</f>
        <v>0</v>
      </c>
      <c r="BC12" s="354">
        <f>'Phan ky'!$G$347</f>
        <v>0</v>
      </c>
      <c r="BD12" s="354">
        <f>'Phan ky'!$G$355</f>
        <v>0</v>
      </c>
      <c r="BE12" s="354">
        <f>'Phan ky'!$G$363</f>
        <v>0</v>
      </c>
      <c r="BF12" s="354">
        <f>$BG$12+$BH$12</f>
        <v>0</v>
      </c>
      <c r="BG12" s="354">
        <f>'Phan ky'!$G$371</f>
        <v>0</v>
      </c>
      <c r="BH12" s="354">
        <f>'Phan ky'!$G$379</f>
        <v>0</v>
      </c>
      <c r="BI12" s="354">
        <f>'Phan ky'!$G$387</f>
        <v>0</v>
      </c>
      <c r="BJ12" s="354">
        <f>$BK$12+$BL$12+$BM$12+$BN$12+$BO$12</f>
        <v>0</v>
      </c>
      <c r="BK12" s="354">
        <f>'Phan ky'!$G$395</f>
        <v>0</v>
      </c>
      <c r="BL12" s="354">
        <f>'Phan ky'!$G$403</f>
        <v>0</v>
      </c>
      <c r="BM12" s="354">
        <f>'Phan ky'!$G$411</f>
        <v>0</v>
      </c>
      <c r="BN12" s="354">
        <f>'Phan ky'!$G$419</f>
        <v>0</v>
      </c>
      <c r="BO12" s="354">
        <f>'Phan ky'!$G$427</f>
        <v>0</v>
      </c>
      <c r="BP12" s="356">
        <f t="shared" si="4"/>
        <v>0</v>
      </c>
      <c r="BQ12" s="356">
        <f t="shared" si="2"/>
        <v>0</v>
      </c>
      <c r="BW12" s="338" t="s">
        <v>12</v>
      </c>
      <c r="BX12" s="338">
        <v>57.228099999999998</v>
      </c>
    </row>
    <row r="13" spans="1:76" s="338" customFormat="1" ht="11.25">
      <c r="A13" s="340" t="s">
        <v>90</v>
      </c>
      <c r="B13" s="336" t="s">
        <v>215</v>
      </c>
      <c r="C13" s="340" t="s">
        <v>11</v>
      </c>
      <c r="D13" s="341">
        <f t="shared" si="3"/>
        <v>100.8399</v>
      </c>
      <c r="E13" s="354">
        <f>$F$13+$J$13+$K$13+$L$13+$M$13+$O$13+$P$13+$Q$13+$R$13</f>
        <v>0</v>
      </c>
      <c r="F13" s="354">
        <f>$G$13+$H$13</f>
        <v>0</v>
      </c>
      <c r="G13" s="354">
        <f>'Phan ky'!$H$3</f>
        <v>0</v>
      </c>
      <c r="H13" s="354">
        <f>'Phan ky'!$H$11</f>
        <v>0</v>
      </c>
      <c r="I13" s="357">
        <f>D13-BP13</f>
        <v>49.637200000000007</v>
      </c>
      <c r="J13" s="354">
        <f>'Phan ky'!$H$27</f>
        <v>0</v>
      </c>
      <c r="K13" s="354">
        <f>'Phan ky'!$H$35</f>
        <v>0</v>
      </c>
      <c r="L13" s="354">
        <f>'Phan ky'!$H$43</f>
        <v>0</v>
      </c>
      <c r="M13" s="354">
        <f>'Phan ky'!$H$51</f>
        <v>0</v>
      </c>
      <c r="N13" s="354">
        <f>'Phan ky'!$H$59</f>
        <v>0</v>
      </c>
      <c r="O13" s="354">
        <f>'Phan ky'!$H$67</f>
        <v>0</v>
      </c>
      <c r="P13" s="354">
        <f>'Phan ky'!$H$75</f>
        <v>0</v>
      </c>
      <c r="Q13" s="354">
        <f>'Phan ky'!$H$83</f>
        <v>0</v>
      </c>
      <c r="R13" s="354">
        <f>'Phan ky'!$H$91</f>
        <v>0</v>
      </c>
      <c r="S13" s="356">
        <f>$T$13+$U$13+$V$13+$W$13+$X$13+$Y$13+$AJ$13+$AR$13+$BC$13+$BD$13+$BE$13+$BF$13+$BI$13</f>
        <v>51.202699999999993</v>
      </c>
      <c r="T13" s="354">
        <f>'Phan ky'!$H$101</f>
        <v>20</v>
      </c>
      <c r="U13" s="354">
        <f>'Phan ky'!$H$107</f>
        <v>0</v>
      </c>
      <c r="V13" s="354">
        <f>'Phan ky'!$H$115</f>
        <v>0</v>
      </c>
      <c r="W13" s="354">
        <f>'Phan ky'!$H$123</f>
        <v>0</v>
      </c>
      <c r="X13" s="354">
        <f>'Phan ky'!$H$131</f>
        <v>0</v>
      </c>
      <c r="Y13" s="354">
        <f>$Z$13+$AA$13+$AB$13+$AC$13+$AD$13+$AE$13+$AF$13+$AG$13+$AH$13+$AI$13</f>
        <v>0.1714</v>
      </c>
      <c r="Z13" s="354">
        <f>'Phan ky'!$H$139</f>
        <v>0</v>
      </c>
      <c r="AA13" s="354">
        <f>'Phan ky'!$H$147</f>
        <v>0</v>
      </c>
      <c r="AB13" s="354">
        <f>'Phan ky'!$H$155</f>
        <v>7.1400000000000005E-2</v>
      </c>
      <c r="AC13" s="354">
        <f>'Phan ky'!$H$163</f>
        <v>0.1</v>
      </c>
      <c r="AD13" s="354">
        <f>'Phan ky'!$H$171</f>
        <v>0</v>
      </c>
      <c r="AE13" s="354">
        <f>'Phan ky'!$H$179</f>
        <v>0</v>
      </c>
      <c r="AF13" s="354">
        <f>'Phan ky'!$H$187</f>
        <v>0</v>
      </c>
      <c r="AG13" s="354">
        <f>'Phan ky'!$H$195</f>
        <v>0</v>
      </c>
      <c r="AH13" s="354">
        <f>'Phan ky'!$H$201</f>
        <v>0</v>
      </c>
      <c r="AI13" s="354">
        <f>'Phan ky'!$H$211</f>
        <v>0</v>
      </c>
      <c r="AJ13" s="354">
        <f>$AK$13+$AO$13+$AP$13+$AQ$13</f>
        <v>17.399999999999999</v>
      </c>
      <c r="AK13" s="354">
        <f>$AL$13+$AM$13+$AN$13</f>
        <v>0</v>
      </c>
      <c r="AL13" s="354">
        <f>'Phan ky'!$H$219</f>
        <v>0</v>
      </c>
      <c r="AM13" s="354">
        <f>'Phan ky'!$H$227</f>
        <v>0</v>
      </c>
      <c r="AN13" s="354">
        <f>'Phan ky'!$H$235</f>
        <v>0</v>
      </c>
      <c r="AO13" s="354">
        <f>'Phan ky'!$H$243</f>
        <v>17.399999999999999</v>
      </c>
      <c r="AP13" s="354">
        <f>'Phan ky'!$H$251</f>
        <v>0</v>
      </c>
      <c r="AQ13" s="354">
        <f>'Phan ky'!$H$259</f>
        <v>0</v>
      </c>
      <c r="AR13" s="354">
        <f>$AS$13+$AT$13+$AU$13+$AV$13+$AW$13+$AX$13+$AY$13+$AZ$13+$BA$13+$BB$13+$BC$13+$BD$13+$BE$13</f>
        <v>13.6313</v>
      </c>
      <c r="AS13" s="354">
        <f>'Phan ky'!$H$267</f>
        <v>9.6312999999999995</v>
      </c>
      <c r="AT13" s="354">
        <f>'Phan ky'!$H$275</f>
        <v>0</v>
      </c>
      <c r="AU13" s="354">
        <f>'Phan ky'!$H$283</f>
        <v>0</v>
      </c>
      <c r="AV13" s="354">
        <f>'Phan ky'!$H$291</f>
        <v>0</v>
      </c>
      <c r="AW13" s="354">
        <f>'Phan ky'!$H$299</f>
        <v>0</v>
      </c>
      <c r="AX13" s="354">
        <f>'Phan ky'!$H$307</f>
        <v>0</v>
      </c>
      <c r="AY13" s="354">
        <f>'Phan ky'!$H$315</f>
        <v>0</v>
      </c>
      <c r="AZ13" s="354">
        <f>'Phan ky'!$H$323</f>
        <v>0</v>
      </c>
      <c r="BA13" s="354">
        <f>'Phan ky'!$H$331</f>
        <v>0</v>
      </c>
      <c r="BB13" s="354">
        <f>'Phan ky'!$H$339</f>
        <v>4</v>
      </c>
      <c r="BC13" s="354">
        <f>'Phan ky'!$H$347</f>
        <v>0</v>
      </c>
      <c r="BD13" s="354">
        <f>'Phan ky'!$H$355</f>
        <v>0</v>
      </c>
      <c r="BE13" s="354">
        <f>'Phan ky'!$H$363</f>
        <v>0</v>
      </c>
      <c r="BF13" s="354">
        <f>$BG$13+$BH$13</f>
        <v>0</v>
      </c>
      <c r="BG13" s="354">
        <f>'Phan ky'!$H$371</f>
        <v>0</v>
      </c>
      <c r="BH13" s="354">
        <f>'Phan ky'!$H$379</f>
        <v>0</v>
      </c>
      <c r="BI13" s="354">
        <f>'Phan ky'!$H$387</f>
        <v>0</v>
      </c>
      <c r="BJ13" s="354">
        <f>$BK$13+$BL$13+$BM$13+$BN$13+$BO$13</f>
        <v>0</v>
      </c>
      <c r="BK13" s="354">
        <f>'Phan ky'!$H$395</f>
        <v>0</v>
      </c>
      <c r="BL13" s="354">
        <f>'Phan ky'!$H$403</f>
        <v>0</v>
      </c>
      <c r="BM13" s="354">
        <f>'Phan ky'!$H$411</f>
        <v>0</v>
      </c>
      <c r="BN13" s="354">
        <f>'Phan ky'!$H$419</f>
        <v>0</v>
      </c>
      <c r="BO13" s="354">
        <f>'Phan ky'!$H$427</f>
        <v>0</v>
      </c>
      <c r="BP13" s="356">
        <f t="shared" si="4"/>
        <v>51.202699999999993</v>
      </c>
      <c r="BQ13" s="356">
        <f t="shared" si="2"/>
        <v>49.637200000000007</v>
      </c>
      <c r="BW13" s="338" t="s">
        <v>49</v>
      </c>
      <c r="BX13" s="338">
        <v>0</v>
      </c>
    </row>
    <row r="14" spans="1:76" s="338" customFormat="1" ht="11.25">
      <c r="A14" s="340" t="s">
        <v>91</v>
      </c>
      <c r="B14" s="336" t="s">
        <v>89</v>
      </c>
      <c r="C14" s="340" t="s">
        <v>12</v>
      </c>
      <c r="D14" s="341">
        <f t="shared" si="3"/>
        <v>72.698099999999997</v>
      </c>
      <c r="E14" s="354">
        <f>$F$14+$I$14+$K$14+$L$14+$M$14+$O$14+$P$14+$Q$14+$R$14</f>
        <v>0</v>
      </c>
      <c r="F14" s="354">
        <f>$G$14+$H$14</f>
        <v>0</v>
      </c>
      <c r="G14" s="354">
        <f>'Phan ky'!$I$3</f>
        <v>0</v>
      </c>
      <c r="H14" s="354">
        <f>'Phan ky'!$I$11</f>
        <v>0</v>
      </c>
      <c r="I14" s="354">
        <f>'Phan ky'!$I$19</f>
        <v>0</v>
      </c>
      <c r="J14" s="357">
        <f>D14-BP14</f>
        <v>57.228099999999998</v>
      </c>
      <c r="K14" s="354">
        <f>'Phan ky'!$I$35</f>
        <v>0</v>
      </c>
      <c r="L14" s="354">
        <f>'Phan ky'!$I$43</f>
        <v>0</v>
      </c>
      <c r="M14" s="354">
        <f>'Phan ky'!$I$51</f>
        <v>0</v>
      </c>
      <c r="N14" s="354">
        <f>'Phan ky'!$I$59</f>
        <v>0</v>
      </c>
      <c r="O14" s="354">
        <f>'Phan ky'!$I$67</f>
        <v>0</v>
      </c>
      <c r="P14" s="354">
        <f>'Phan ky'!$I$75</f>
        <v>0</v>
      </c>
      <c r="Q14" s="354">
        <f>'Phan ky'!$I$83</f>
        <v>0</v>
      </c>
      <c r="R14" s="354">
        <f>'Phan ky'!$I$91</f>
        <v>0</v>
      </c>
      <c r="S14" s="356">
        <f>$T$14+$U$14+$V$14+$W$14+$X$14+$Y$14+$AJ$14+$AR$14+$BC$14+$BD$14+$BE$14+$BF$14+$BI$14</f>
        <v>15.47</v>
      </c>
      <c r="T14" s="354">
        <f>'Phan ky'!$I$101</f>
        <v>7.17</v>
      </c>
      <c r="U14" s="354">
        <f>'Phan ky'!$I$107</f>
        <v>0</v>
      </c>
      <c r="V14" s="354">
        <f>'Phan ky'!$I$115</f>
        <v>0</v>
      </c>
      <c r="W14" s="354">
        <f>'Phan ky'!$I$123</f>
        <v>0</v>
      </c>
      <c r="X14" s="354">
        <f>'Phan ky'!$I$131</f>
        <v>0</v>
      </c>
      <c r="Y14" s="354">
        <f>$Z$14+$AA$14+$AB$14+$AC$14+$AD$14+$AE$14+$AF$14+$AG$14+$AH$14+$AI$14</f>
        <v>3</v>
      </c>
      <c r="Z14" s="354">
        <f>'Phan ky'!$I$139</f>
        <v>3</v>
      </c>
      <c r="AA14" s="354">
        <f>'Phan ky'!$I$147</f>
        <v>0</v>
      </c>
      <c r="AB14" s="354">
        <f>'Phan ky'!$I$155</f>
        <v>0</v>
      </c>
      <c r="AC14" s="354">
        <f>'Phan ky'!$I$163</f>
        <v>0</v>
      </c>
      <c r="AD14" s="354">
        <f>'Phan ky'!$I$171</f>
        <v>0</v>
      </c>
      <c r="AE14" s="354">
        <f>'Phan ky'!$I$179</f>
        <v>0</v>
      </c>
      <c r="AF14" s="354">
        <f>'Phan ky'!$I$187</f>
        <v>0</v>
      </c>
      <c r="AG14" s="354">
        <f>'Phan ky'!$I$195</f>
        <v>0</v>
      </c>
      <c r="AH14" s="354">
        <f>'Phan ky'!$I$201</f>
        <v>0</v>
      </c>
      <c r="AI14" s="354">
        <f>'Phan ky'!$I$211</f>
        <v>0</v>
      </c>
      <c r="AJ14" s="354">
        <f>$AK$14+$AO$14+$AP$14+$AQ$14</f>
        <v>1</v>
      </c>
      <c r="AK14" s="354">
        <f>$AL$14+$AM$14+$AN$14</f>
        <v>0</v>
      </c>
      <c r="AL14" s="354">
        <f>'Phan ky'!$I$219</f>
        <v>0</v>
      </c>
      <c r="AM14" s="354">
        <f>'Phan ky'!$I$227</f>
        <v>0</v>
      </c>
      <c r="AN14" s="354">
        <f>'Phan ky'!$I$235</f>
        <v>0</v>
      </c>
      <c r="AO14" s="354">
        <f>'Phan ky'!$I$243</f>
        <v>1</v>
      </c>
      <c r="AP14" s="354">
        <f>'Phan ky'!$I$251</f>
        <v>0</v>
      </c>
      <c r="AQ14" s="354">
        <f>'Phan ky'!$I$259</f>
        <v>0</v>
      </c>
      <c r="AR14" s="354">
        <f>$AS$14+$AT$14+$AU$14+$AV$14+$AW$14+$AX$14+$AY$14+$AZ$14+$BA$14+$BB$14</f>
        <v>4.3000000000000007</v>
      </c>
      <c r="AS14" s="354">
        <f>'Phan ky'!$I$267</f>
        <v>3.6300000000000003</v>
      </c>
      <c r="AT14" s="354">
        <f>'Phan ky'!$I$275</f>
        <v>0</v>
      </c>
      <c r="AU14" s="354">
        <f>'Phan ky'!$I$283</f>
        <v>0</v>
      </c>
      <c r="AV14" s="354">
        <f>'Phan ky'!$I$291</f>
        <v>0</v>
      </c>
      <c r="AW14" s="354">
        <f>'Phan ky'!$I$299</f>
        <v>0</v>
      </c>
      <c r="AX14" s="354">
        <f>'Phan ky'!$I$307</f>
        <v>0</v>
      </c>
      <c r="AY14" s="354">
        <f>'Phan ky'!$I$315</f>
        <v>0</v>
      </c>
      <c r="AZ14" s="354">
        <f>'Phan ky'!$I$323</f>
        <v>0</v>
      </c>
      <c r="BA14" s="354">
        <f>'Phan ky'!$I$331</f>
        <v>0</v>
      </c>
      <c r="BB14" s="354">
        <f>'Phan ky'!$I$339</f>
        <v>0.67</v>
      </c>
      <c r="BC14" s="354">
        <f>'Phan ky'!$I$347</f>
        <v>0</v>
      </c>
      <c r="BD14" s="354">
        <f>'Phan ky'!$I$355</f>
        <v>0</v>
      </c>
      <c r="BE14" s="354">
        <f>'Phan ky'!$I$363</f>
        <v>0</v>
      </c>
      <c r="BF14" s="354">
        <f>$BG$14+$BH$14</f>
        <v>0</v>
      </c>
      <c r="BG14" s="354">
        <f>'Phan ky'!$I$371</f>
        <v>0</v>
      </c>
      <c r="BH14" s="354">
        <f>'Phan ky'!$I$379</f>
        <v>0</v>
      </c>
      <c r="BI14" s="354">
        <f>'Phan ky'!$I$387</f>
        <v>0</v>
      </c>
      <c r="BJ14" s="354">
        <f>$BK$14+$BL$14+$BM$14+$BN$14+$BO$14</f>
        <v>0</v>
      </c>
      <c r="BK14" s="354">
        <f>'Phan ky'!$I$395</f>
        <v>0</v>
      </c>
      <c r="BL14" s="354">
        <f>'Phan ky'!$I$403</f>
        <v>0</v>
      </c>
      <c r="BM14" s="354">
        <f>'Phan ky'!$I$411</f>
        <v>0</v>
      </c>
      <c r="BN14" s="354">
        <f>'Phan ky'!$I$419</f>
        <v>0</v>
      </c>
      <c r="BO14" s="354">
        <f>'Phan ky'!$I$427</f>
        <v>0</v>
      </c>
      <c r="BP14" s="356">
        <f t="shared" si="4"/>
        <v>15.47</v>
      </c>
      <c r="BQ14" s="356">
        <f t="shared" si="2"/>
        <v>57.228099999999998</v>
      </c>
      <c r="BW14" s="338" t="s">
        <v>48</v>
      </c>
      <c r="BX14" s="338">
        <v>0</v>
      </c>
    </row>
    <row r="15" spans="1:76" s="338" customFormat="1" ht="11.25">
      <c r="A15" s="340" t="s">
        <v>93</v>
      </c>
      <c r="B15" s="336" t="s">
        <v>128</v>
      </c>
      <c r="C15" s="340" t="s">
        <v>49</v>
      </c>
      <c r="D15" s="341">
        <f t="shared" si="3"/>
        <v>0</v>
      </c>
      <c r="E15" s="354">
        <f>$F$15+$I$15+$J$15+$L$15+$M$15+$O$15+$P$15+$Q$15+$R$15</f>
        <v>0</v>
      </c>
      <c r="F15" s="354">
        <f>$G$15+$H$15</f>
        <v>0</v>
      </c>
      <c r="G15" s="354">
        <f>'Phan ky'!$J$3</f>
        <v>0</v>
      </c>
      <c r="H15" s="354">
        <f>'Phan ky'!$J$11</f>
        <v>0</v>
      </c>
      <c r="I15" s="354">
        <f>'Phan ky'!$J$19</f>
        <v>0</v>
      </c>
      <c r="J15" s="354">
        <f>'Phan ky'!$J$27</f>
        <v>0</v>
      </c>
      <c r="K15" s="357">
        <f>D15-BP15</f>
        <v>0</v>
      </c>
      <c r="L15" s="354">
        <f>'Phan ky'!$J$43</f>
        <v>0</v>
      </c>
      <c r="M15" s="354">
        <f>'Phan ky'!$J$51</f>
        <v>0</v>
      </c>
      <c r="N15" s="354">
        <f>'Phan ky'!$J$59</f>
        <v>0</v>
      </c>
      <c r="O15" s="354">
        <f>'Phan ky'!$J$67</f>
        <v>0</v>
      </c>
      <c r="P15" s="354">
        <f>'Phan ky'!$J$75</f>
        <v>0</v>
      </c>
      <c r="Q15" s="354">
        <f>'Phan ky'!$J$83</f>
        <v>0</v>
      </c>
      <c r="R15" s="354">
        <f>'Phan ky'!$J$91</f>
        <v>0</v>
      </c>
      <c r="S15" s="356">
        <f>$T$15+$U$15+$V$15+$W$15+$X$15+$Y$15+$AJ$15+$AR$15+$BC$15+$BD$15+$BE$15+$BF$15+$BI$15</f>
        <v>0</v>
      </c>
      <c r="T15" s="354">
        <f>'Phan ky'!$J$101</f>
        <v>0</v>
      </c>
      <c r="U15" s="354">
        <f>'Phan ky'!$J$107</f>
        <v>0</v>
      </c>
      <c r="V15" s="354">
        <f>'Phan ky'!$J$115</f>
        <v>0</v>
      </c>
      <c r="W15" s="354">
        <f>'Phan ky'!$J$123</f>
        <v>0</v>
      </c>
      <c r="X15" s="354">
        <f>'Phan ky'!$J$131</f>
        <v>0</v>
      </c>
      <c r="Y15" s="354">
        <f>$Z$15+$AA$15+$AB$15+$AC$15+$AD$15+$AE$15+$AF$15+$AG$15+$AH$15+$AI$15</f>
        <v>0</v>
      </c>
      <c r="Z15" s="354">
        <f>'Phan ky'!$J$139</f>
        <v>0</v>
      </c>
      <c r="AA15" s="354">
        <f>'Phan ky'!$J$147</f>
        <v>0</v>
      </c>
      <c r="AB15" s="354">
        <f>'Phan ky'!$J$155</f>
        <v>0</v>
      </c>
      <c r="AC15" s="354">
        <f>'Phan ky'!$J$163</f>
        <v>0</v>
      </c>
      <c r="AD15" s="354">
        <f>'Phan ky'!$J$171</f>
        <v>0</v>
      </c>
      <c r="AE15" s="354">
        <f>'Phan ky'!$J$179</f>
        <v>0</v>
      </c>
      <c r="AF15" s="354">
        <f>'Phan ky'!$J$187</f>
        <v>0</v>
      </c>
      <c r="AG15" s="354">
        <f>'Phan ky'!$J$195</f>
        <v>0</v>
      </c>
      <c r="AH15" s="354">
        <f>'Phan ky'!$J$201</f>
        <v>0</v>
      </c>
      <c r="AI15" s="354">
        <f>'Phan ky'!$J$211</f>
        <v>0</v>
      </c>
      <c r="AJ15" s="354">
        <f>$AK$15+$AO$15+$AP$15+$AQ$15</f>
        <v>0</v>
      </c>
      <c r="AK15" s="354">
        <f>$AL$15+$AM$15+$AN$15</f>
        <v>0</v>
      </c>
      <c r="AL15" s="354">
        <f>'Phan ky'!$J$219</f>
        <v>0</v>
      </c>
      <c r="AM15" s="354">
        <f>'Phan ky'!$J$227</f>
        <v>0</v>
      </c>
      <c r="AN15" s="354">
        <f>'Phan ky'!$J$235</f>
        <v>0</v>
      </c>
      <c r="AO15" s="354">
        <f>'Phan ky'!$J$243</f>
        <v>0</v>
      </c>
      <c r="AP15" s="354">
        <f>'Phan ky'!$J$251</f>
        <v>0</v>
      </c>
      <c r="AQ15" s="354">
        <f>'Phan ky'!$J$259</f>
        <v>0</v>
      </c>
      <c r="AR15" s="354">
        <f>$AS$15+$AT$15+$AU$15+$AV$15+$AW$15+$AX$15+$AY$15+$AZ$15+$BA$15+$BB$15</f>
        <v>0</v>
      </c>
      <c r="AS15" s="354">
        <f>'Phan ky'!$J$267</f>
        <v>0</v>
      </c>
      <c r="AT15" s="354">
        <f>'Phan ky'!$J$275</f>
        <v>0</v>
      </c>
      <c r="AU15" s="354">
        <f>'Phan ky'!$J$283</f>
        <v>0</v>
      </c>
      <c r="AV15" s="354">
        <f>'Phan ky'!$J$291</f>
        <v>0</v>
      </c>
      <c r="AW15" s="354">
        <f>'Phan ky'!$J$299</f>
        <v>0</v>
      </c>
      <c r="AX15" s="354">
        <f>'Phan ky'!$J$307</f>
        <v>0</v>
      </c>
      <c r="AY15" s="354">
        <f>'Phan ky'!$J$315</f>
        <v>0</v>
      </c>
      <c r="AZ15" s="354">
        <f>'Phan ky'!$J$323</f>
        <v>0</v>
      </c>
      <c r="BA15" s="354">
        <f>'Phan ky'!$J$331</f>
        <v>0</v>
      </c>
      <c r="BB15" s="354">
        <f>'Phan ky'!$J$339</f>
        <v>0</v>
      </c>
      <c r="BC15" s="354">
        <f>'Phan ky'!$J$347</f>
        <v>0</v>
      </c>
      <c r="BD15" s="354">
        <f>'Phan ky'!$J$355</f>
        <v>0</v>
      </c>
      <c r="BE15" s="354">
        <f>'Phan ky'!$J$363</f>
        <v>0</v>
      </c>
      <c r="BF15" s="354">
        <f>$BG$15+$BH$15</f>
        <v>0</v>
      </c>
      <c r="BG15" s="354">
        <f>'Phan ky'!$J$371</f>
        <v>0</v>
      </c>
      <c r="BH15" s="354">
        <f>'Phan ky'!$J$379</f>
        <v>0</v>
      </c>
      <c r="BI15" s="354">
        <f>'Phan ky'!$J$387</f>
        <v>0</v>
      </c>
      <c r="BJ15" s="354">
        <f>$BK$15+$BL$15+$BM$15+$BN$15+$BO$15</f>
        <v>0</v>
      </c>
      <c r="BK15" s="354">
        <f>'Phan ky'!$J$395</f>
        <v>0</v>
      </c>
      <c r="BL15" s="354">
        <f>'Phan ky'!$J$403</f>
        <v>0</v>
      </c>
      <c r="BM15" s="354">
        <f>'Phan ky'!$J$411</f>
        <v>0</v>
      </c>
      <c r="BN15" s="354">
        <f>'Phan ky'!$J$419</f>
        <v>0</v>
      </c>
      <c r="BO15" s="354">
        <f>'Phan ky'!$J$427</f>
        <v>0</v>
      </c>
      <c r="BP15" s="356">
        <f t="shared" si="4"/>
        <v>0</v>
      </c>
      <c r="BQ15" s="356">
        <f t="shared" si="2"/>
        <v>0</v>
      </c>
      <c r="BW15" s="338" t="s">
        <v>47</v>
      </c>
      <c r="BX15" s="338">
        <v>0</v>
      </c>
    </row>
    <row r="16" spans="1:76" s="338" customFormat="1" ht="11.25">
      <c r="A16" s="340" t="s">
        <v>95</v>
      </c>
      <c r="B16" s="336" t="s">
        <v>126</v>
      </c>
      <c r="C16" s="340" t="s">
        <v>48</v>
      </c>
      <c r="D16" s="341">
        <f t="shared" si="3"/>
        <v>0</v>
      </c>
      <c r="E16" s="354">
        <f>$F$16+$I$16+$J$16+$K$16+$M$16+$O$16+$P$16+$Q$16+$R$16</f>
        <v>0</v>
      </c>
      <c r="F16" s="354">
        <f>$G$16+$H$16</f>
        <v>0</v>
      </c>
      <c r="G16" s="354">
        <f>'Phan ky'!$K$3</f>
        <v>0</v>
      </c>
      <c r="H16" s="354">
        <f>'Phan ky'!$K$11</f>
        <v>0</v>
      </c>
      <c r="I16" s="354">
        <f>'Phan ky'!$K$19</f>
        <v>0</v>
      </c>
      <c r="J16" s="354">
        <f>'Phan ky'!$K$27</f>
        <v>0</v>
      </c>
      <c r="K16" s="354">
        <f>'Phan ky'!$K$35</f>
        <v>0</v>
      </c>
      <c r="L16" s="357">
        <f>D16-BP16</f>
        <v>0</v>
      </c>
      <c r="M16" s="354">
        <f>'Phan ky'!$K$51</f>
        <v>0</v>
      </c>
      <c r="N16" s="354">
        <f>'Phan ky'!$K$59</f>
        <v>0</v>
      </c>
      <c r="O16" s="354">
        <f>'Phan ky'!$K$67</f>
        <v>0</v>
      </c>
      <c r="P16" s="354">
        <f>'Phan ky'!$K$75</f>
        <v>0</v>
      </c>
      <c r="Q16" s="354">
        <f>'Phan ky'!$K$83</f>
        <v>0</v>
      </c>
      <c r="R16" s="354">
        <f>'Phan ky'!$K$91</f>
        <v>0</v>
      </c>
      <c r="S16" s="356">
        <f>$T$16+$U$16+$V$16+$W$16+$X$16+$Y$16+$AJ$16+$AR$16+$BC$16+$BD$16+$BE$16+$BF$16+$BI$16</f>
        <v>0</v>
      </c>
      <c r="T16" s="354">
        <f>'Phan ky'!$K$101</f>
        <v>0</v>
      </c>
      <c r="U16" s="354">
        <f>'Phan ky'!$K$107</f>
        <v>0</v>
      </c>
      <c r="V16" s="354">
        <f>'Phan ky'!$K$115</f>
        <v>0</v>
      </c>
      <c r="W16" s="354">
        <f>'Phan ky'!$K$123</f>
        <v>0</v>
      </c>
      <c r="X16" s="354">
        <f>'Phan ky'!$K$131</f>
        <v>0</v>
      </c>
      <c r="Y16" s="354">
        <f>$Z$16+$AA$16+$AB$16+$AC$16+$AD$16+$AE$16+$AF$16+$AG$16+$AH$16+$AI$16</f>
        <v>0</v>
      </c>
      <c r="Z16" s="354">
        <f>'Phan ky'!$K$139</f>
        <v>0</v>
      </c>
      <c r="AA16" s="354">
        <f>'Phan ky'!$K$147</f>
        <v>0</v>
      </c>
      <c r="AB16" s="354">
        <f>'Phan ky'!$K$155</f>
        <v>0</v>
      </c>
      <c r="AC16" s="354">
        <f>'Phan ky'!$K$163</f>
        <v>0</v>
      </c>
      <c r="AD16" s="354">
        <f>'Phan ky'!$K$171</f>
        <v>0</v>
      </c>
      <c r="AE16" s="354">
        <f>'Phan ky'!$K$179</f>
        <v>0</v>
      </c>
      <c r="AF16" s="354">
        <f>'Phan ky'!$K$187</f>
        <v>0</v>
      </c>
      <c r="AG16" s="354">
        <f>'Phan ky'!$K$195</f>
        <v>0</v>
      </c>
      <c r="AH16" s="354">
        <f>'Phan ky'!$K$201</f>
        <v>0</v>
      </c>
      <c r="AI16" s="354">
        <f>'Phan ky'!$K$211</f>
        <v>0</v>
      </c>
      <c r="AJ16" s="354">
        <f>$AK$16+$AO$16+$AP$16+$AQ$16</f>
        <v>0</v>
      </c>
      <c r="AK16" s="354">
        <f>$AL$16+$AM$16+$AN$16</f>
        <v>0</v>
      </c>
      <c r="AL16" s="354">
        <f>'Phan ky'!$K$219</f>
        <v>0</v>
      </c>
      <c r="AM16" s="354">
        <f>'Phan ky'!$K$227</f>
        <v>0</v>
      </c>
      <c r="AN16" s="354">
        <f>'Phan ky'!$K$235</f>
        <v>0</v>
      </c>
      <c r="AO16" s="354">
        <f>'Phan ky'!$K$243</f>
        <v>0</v>
      </c>
      <c r="AP16" s="354">
        <f>'Phan ky'!$K$251</f>
        <v>0</v>
      </c>
      <c r="AQ16" s="354">
        <f>'Phan ky'!$K$259</f>
        <v>0</v>
      </c>
      <c r="AR16" s="354">
        <f>$AS$16+$AT$16+$AU$16+$AV$16+$AW$16+$AX$16+$AY$16+$AZ$16+$BA$16+$BB$16</f>
        <v>0</v>
      </c>
      <c r="AS16" s="354">
        <f>'Phan ky'!$K$267</f>
        <v>0</v>
      </c>
      <c r="AT16" s="354">
        <f>'Phan ky'!$K$275</f>
        <v>0</v>
      </c>
      <c r="AU16" s="354">
        <f>'Phan ky'!$K$283</f>
        <v>0</v>
      </c>
      <c r="AV16" s="354">
        <f>'Phan ky'!$K$291</f>
        <v>0</v>
      </c>
      <c r="AW16" s="354">
        <f>'Phan ky'!$K$299</f>
        <v>0</v>
      </c>
      <c r="AX16" s="354">
        <f>'Phan ky'!$K$307</f>
        <v>0</v>
      </c>
      <c r="AY16" s="354">
        <f>'Phan ky'!$K$315</f>
        <v>0</v>
      </c>
      <c r="AZ16" s="354">
        <f>'Phan ky'!$K$323</f>
        <v>0</v>
      </c>
      <c r="BA16" s="354">
        <f>'Phan ky'!$K$331</f>
        <v>0</v>
      </c>
      <c r="BB16" s="354">
        <f>'Phan ky'!$K$339</f>
        <v>0</v>
      </c>
      <c r="BC16" s="354">
        <f>'Phan ky'!$K$347</f>
        <v>0</v>
      </c>
      <c r="BD16" s="354">
        <f>'Phan ky'!$K$355</f>
        <v>0</v>
      </c>
      <c r="BE16" s="354">
        <f>'Phan ky'!$K$363</f>
        <v>0</v>
      </c>
      <c r="BF16" s="354">
        <f>$BG$16+$BH$16</f>
        <v>0</v>
      </c>
      <c r="BG16" s="354">
        <f>'Phan ky'!$K$371</f>
        <v>0</v>
      </c>
      <c r="BH16" s="354">
        <f>'Phan ky'!$K$379</f>
        <v>0</v>
      </c>
      <c r="BI16" s="354">
        <f>'Phan ky'!$K$387</f>
        <v>0</v>
      </c>
      <c r="BJ16" s="354">
        <f>$BK$16+$BL$16+$BM$16+$BN$16+$BO$16</f>
        <v>0</v>
      </c>
      <c r="BK16" s="354">
        <f>'Phan ky'!$K$395</f>
        <v>0</v>
      </c>
      <c r="BL16" s="354">
        <f>'Phan ky'!$K$403</f>
        <v>0</v>
      </c>
      <c r="BM16" s="354">
        <f>'Phan ky'!$K$411</f>
        <v>0</v>
      </c>
      <c r="BN16" s="354">
        <f>'Phan ky'!$K$419</f>
        <v>0</v>
      </c>
      <c r="BO16" s="354">
        <f>'Phan ky'!$K$427</f>
        <v>0</v>
      </c>
      <c r="BP16" s="356">
        <f t="shared" si="4"/>
        <v>0</v>
      </c>
      <c r="BQ16" s="356">
        <f t="shared" si="2"/>
        <v>0</v>
      </c>
      <c r="BW16" s="338" t="s">
        <v>195</v>
      </c>
      <c r="BX16" s="338">
        <v>0</v>
      </c>
    </row>
    <row r="17" spans="1:76" s="338" customFormat="1" ht="11.25">
      <c r="A17" s="340" t="s">
        <v>127</v>
      </c>
      <c r="B17" s="336" t="s">
        <v>130</v>
      </c>
      <c r="C17" s="340" t="s">
        <v>47</v>
      </c>
      <c r="D17" s="341">
        <f t="shared" si="3"/>
        <v>0</v>
      </c>
      <c r="E17" s="354">
        <f>$F$17+$I$17+$J$17+$K$17+$L$17+$O$17+$P$17+$Q$17+$R$17</f>
        <v>0</v>
      </c>
      <c r="F17" s="354">
        <f>$G$17+$H$17</f>
        <v>0</v>
      </c>
      <c r="G17" s="354">
        <f>'Phan ky'!$L$3</f>
        <v>0</v>
      </c>
      <c r="H17" s="354">
        <f>'Phan ky'!$L$11</f>
        <v>0</v>
      </c>
      <c r="I17" s="354">
        <f>'Phan ky'!$L$19</f>
        <v>0</v>
      </c>
      <c r="J17" s="354">
        <f>'Phan ky'!$L$27</f>
        <v>0</v>
      </c>
      <c r="K17" s="354">
        <f>'Phan ky'!$L$35</f>
        <v>0</v>
      </c>
      <c r="L17" s="354">
        <f>'Phan ky'!$L$43</f>
        <v>0</v>
      </c>
      <c r="M17" s="357">
        <f>D17-BP17</f>
        <v>0</v>
      </c>
      <c r="N17" s="354">
        <f>'Phan ky'!$L$59</f>
        <v>0</v>
      </c>
      <c r="O17" s="354">
        <f>'Phan ky'!$L$67</f>
        <v>0</v>
      </c>
      <c r="P17" s="354">
        <f>'Phan ky'!$L$75</f>
        <v>0</v>
      </c>
      <c r="Q17" s="354">
        <f>'Phan ky'!$L$83</f>
        <v>0</v>
      </c>
      <c r="R17" s="354">
        <f>'Phan ky'!$L$91</f>
        <v>0</v>
      </c>
      <c r="S17" s="356">
        <f>$T$17+$U$17+$V$17+$W$17+$X$17+$Y$17+$AJ$17+$AR$17+$BC$17+$BD$17+$BE$17+$BF$17+$BI$17</f>
        <v>0</v>
      </c>
      <c r="T17" s="354">
        <f>'Phan ky'!$L$101</f>
        <v>0</v>
      </c>
      <c r="U17" s="354">
        <f>'Phan ky'!$L$107</f>
        <v>0</v>
      </c>
      <c r="V17" s="354">
        <f>'Phan ky'!$L$115</f>
        <v>0</v>
      </c>
      <c r="W17" s="354">
        <f>'Phan ky'!$L$123</f>
        <v>0</v>
      </c>
      <c r="X17" s="354">
        <f>'Phan ky'!$L$131</f>
        <v>0</v>
      </c>
      <c r="Y17" s="354">
        <f>$Z$17+$AA$17+$AB$17+$AC$17+$AD$17+$AE$17+$AF$17+$AG$17+$AH$17+$AI$17</f>
        <v>0</v>
      </c>
      <c r="Z17" s="354">
        <f>'Phan ky'!$L$139</f>
        <v>0</v>
      </c>
      <c r="AA17" s="354">
        <f>'Phan ky'!$L$147</f>
        <v>0</v>
      </c>
      <c r="AB17" s="354">
        <f>'Phan ky'!$L$155</f>
        <v>0</v>
      </c>
      <c r="AC17" s="354">
        <f>'Phan ky'!$L$163</f>
        <v>0</v>
      </c>
      <c r="AD17" s="354">
        <f>'Phan ky'!$L$171</f>
        <v>0</v>
      </c>
      <c r="AE17" s="354">
        <f>'Phan ky'!$L$179</f>
        <v>0</v>
      </c>
      <c r="AF17" s="354">
        <f>'Phan ky'!$L$187</f>
        <v>0</v>
      </c>
      <c r="AG17" s="354">
        <f>'Phan ky'!$L$195</f>
        <v>0</v>
      </c>
      <c r="AH17" s="354">
        <f>'Phan ky'!$L$201</f>
        <v>0</v>
      </c>
      <c r="AI17" s="354">
        <f>'Phan ky'!$L$211</f>
        <v>0</v>
      </c>
      <c r="AJ17" s="354">
        <f>$AK$17+$AO$17+$AP$17+$AQ$17</f>
        <v>0</v>
      </c>
      <c r="AK17" s="354">
        <f>$AL$17+$AM$17+$AN$17</f>
        <v>0</v>
      </c>
      <c r="AL17" s="354">
        <f>'Phan ky'!$L$219</f>
        <v>0</v>
      </c>
      <c r="AM17" s="354">
        <f>'Phan ky'!$L$227</f>
        <v>0</v>
      </c>
      <c r="AN17" s="354">
        <f>'Phan ky'!$L$235</f>
        <v>0</v>
      </c>
      <c r="AO17" s="354">
        <f>'Phan ky'!$L$243</f>
        <v>0</v>
      </c>
      <c r="AP17" s="354">
        <f>'Phan ky'!$L$251</f>
        <v>0</v>
      </c>
      <c r="AQ17" s="354">
        <f>'Phan ky'!$L$259</f>
        <v>0</v>
      </c>
      <c r="AR17" s="354">
        <f>$AS$17+$AT$17+$AU$17+$AV$17+$AW$17+$AX$17+$AY$17+$AZ$17+$BA$17+$BB$17</f>
        <v>0</v>
      </c>
      <c r="AS17" s="354">
        <f>'Phan ky'!$L$267</f>
        <v>0</v>
      </c>
      <c r="AT17" s="354">
        <f>'Phan ky'!$L$275</f>
        <v>0</v>
      </c>
      <c r="AU17" s="354">
        <f>'Phan ky'!$L$283</f>
        <v>0</v>
      </c>
      <c r="AV17" s="354">
        <f>'Phan ky'!$L$291</f>
        <v>0</v>
      </c>
      <c r="AW17" s="354">
        <f>'Phan ky'!$L$299</f>
        <v>0</v>
      </c>
      <c r="AX17" s="354">
        <f>'Phan ky'!$L$307</f>
        <v>0</v>
      </c>
      <c r="AY17" s="354">
        <f>'Phan ky'!$L$315</f>
        <v>0</v>
      </c>
      <c r="AZ17" s="354">
        <f>'Phan ky'!$L$323</f>
        <v>0</v>
      </c>
      <c r="BA17" s="354">
        <f>'Phan ky'!$L$331</f>
        <v>0</v>
      </c>
      <c r="BB17" s="354">
        <f>'Phan ky'!$L$339</f>
        <v>0</v>
      </c>
      <c r="BC17" s="354">
        <f>'Phan ky'!$L$347</f>
        <v>0</v>
      </c>
      <c r="BD17" s="354">
        <f>'Phan ky'!$L$355</f>
        <v>0</v>
      </c>
      <c r="BE17" s="354">
        <f>'Phan ky'!$L$363</f>
        <v>0</v>
      </c>
      <c r="BF17" s="354">
        <f>$BG$17+$BH$17</f>
        <v>0</v>
      </c>
      <c r="BG17" s="354">
        <f>'Phan ky'!$L$371</f>
        <v>0</v>
      </c>
      <c r="BH17" s="354">
        <f>'Phan ky'!$L$379</f>
        <v>0</v>
      </c>
      <c r="BI17" s="354">
        <f>'Phan ky'!$L$387</f>
        <v>0</v>
      </c>
      <c r="BJ17" s="354">
        <f>$BK$17+$BL$17+$BM$17+$BN$17+$BO$17</f>
        <v>0</v>
      </c>
      <c r="BK17" s="354">
        <f>'Phan ky'!$L$395</f>
        <v>0</v>
      </c>
      <c r="BL17" s="354">
        <f>'Phan ky'!$L$403</f>
        <v>0</v>
      </c>
      <c r="BM17" s="354">
        <f>'Phan ky'!$L$411</f>
        <v>0</v>
      </c>
      <c r="BN17" s="354">
        <f>'Phan ky'!$L$419</f>
        <v>0</v>
      </c>
      <c r="BO17" s="354">
        <f>'Phan ky'!$L$427</f>
        <v>0</v>
      </c>
      <c r="BP17" s="356">
        <f t="shared" si="4"/>
        <v>0</v>
      </c>
      <c r="BQ17" s="356">
        <f t="shared" si="2"/>
        <v>0</v>
      </c>
      <c r="BW17" s="338" t="s">
        <v>13</v>
      </c>
      <c r="BX17" s="338">
        <v>53.249599999999994</v>
      </c>
    </row>
    <row r="18" spans="1:76" s="338" customFormat="1" ht="11.25">
      <c r="A18" s="335"/>
      <c r="B18" s="336" t="s">
        <v>383</v>
      </c>
      <c r="C18" s="340" t="s">
        <v>384</v>
      </c>
      <c r="D18" s="340"/>
      <c r="E18" s="358">
        <f>$F$18+$I$18+$J$18+$K$18+$L$18+$M$18+$O$18+$P$18+$Q$18+$R$18</f>
        <v>0</v>
      </c>
      <c r="F18" s="358">
        <f>$G$18+$H$18</f>
        <v>0</v>
      </c>
      <c r="G18" s="358">
        <f>'Phan ky'!$M$3</f>
        <v>0</v>
      </c>
      <c r="H18" s="358">
        <f>'Phan ky'!$M$11</f>
        <v>0</v>
      </c>
      <c r="I18" s="358">
        <f>'Phan ky'!$M$19</f>
        <v>0</v>
      </c>
      <c r="J18" s="358">
        <f>'Phan ky'!$M$27</f>
        <v>0</v>
      </c>
      <c r="K18" s="358">
        <f>'Phan ky'!$M$35</f>
        <v>0</v>
      </c>
      <c r="L18" s="358">
        <f>'Phan ky'!$M$43</f>
        <v>0</v>
      </c>
      <c r="M18" s="358">
        <f>'Phan ky'!$M$51</f>
        <v>0</v>
      </c>
      <c r="N18" s="359">
        <f>D18-BP18</f>
        <v>0</v>
      </c>
      <c r="O18" s="358">
        <f>'Phan ky'!$M$67</f>
        <v>0</v>
      </c>
      <c r="P18" s="358">
        <f>'Phan ky'!$M$75</f>
        <v>0</v>
      </c>
      <c r="Q18" s="358">
        <f>'Phan ky'!$M$83</f>
        <v>0</v>
      </c>
      <c r="R18" s="358">
        <f>'Phan ky'!$M$91</f>
        <v>0</v>
      </c>
      <c r="S18" s="364">
        <f>$T$18+$U$18+$V$18+$W$18+$X$18+$Y$18+$AJ$18+$AR$18+$BC$18+$BD$18+$BE$18+$BF$18+$BI$18</f>
        <v>0</v>
      </c>
      <c r="T18" s="358">
        <f>'Phan ky'!$M$101</f>
        <v>0</v>
      </c>
      <c r="U18" s="358">
        <f>'Phan ky'!$M$107</f>
        <v>0</v>
      </c>
      <c r="V18" s="358">
        <f>'Phan ky'!$M$115</f>
        <v>0</v>
      </c>
      <c r="W18" s="358">
        <f>'Phan ky'!$M$123</f>
        <v>0</v>
      </c>
      <c r="X18" s="358">
        <f>'Phan ky'!$M$131</f>
        <v>0</v>
      </c>
      <c r="Y18" s="358">
        <f>$Z$18+$AA$18+$AB$18+$AC$18+$AD$18+$AE$18+$AF$18+$AG$18+$AH$18+$AI$18</f>
        <v>0</v>
      </c>
      <c r="Z18" s="358">
        <f>'Phan ky'!$M$139</f>
        <v>0</v>
      </c>
      <c r="AA18" s="358">
        <f>'Phan ky'!$M$147</f>
        <v>0</v>
      </c>
      <c r="AB18" s="358">
        <f>'Phan ky'!$M$155</f>
        <v>0</v>
      </c>
      <c r="AC18" s="358">
        <f>'Phan ky'!$M$163</f>
        <v>0</v>
      </c>
      <c r="AD18" s="358">
        <f>'Phan ky'!$M$171</f>
        <v>0</v>
      </c>
      <c r="AE18" s="358">
        <f>'Phan ky'!$M$179</f>
        <v>0</v>
      </c>
      <c r="AF18" s="358">
        <f>'Phan ky'!$M$187</f>
        <v>0</v>
      </c>
      <c r="AG18" s="358">
        <f>'Phan ky'!$M$195</f>
        <v>0</v>
      </c>
      <c r="AH18" s="358">
        <f>'Phan ky'!$M$201</f>
        <v>0</v>
      </c>
      <c r="AI18" s="358">
        <f>'Phan ky'!$M$211</f>
        <v>0</v>
      </c>
      <c r="AJ18" s="358">
        <f>$AK$18+$AO$18+$AP$18+$AQ$18</f>
        <v>0</v>
      </c>
      <c r="AK18" s="358">
        <f>$AL$18+$AM$18+$AN$18</f>
        <v>0</v>
      </c>
      <c r="AL18" s="358">
        <f>'Phan ky'!$M$219</f>
        <v>0</v>
      </c>
      <c r="AM18" s="358">
        <f>'Phan ky'!$M$227</f>
        <v>0</v>
      </c>
      <c r="AN18" s="358">
        <f>'Phan ky'!$M$235</f>
        <v>0</v>
      </c>
      <c r="AO18" s="358">
        <f>'Phan ky'!$M$243</f>
        <v>0</v>
      </c>
      <c r="AP18" s="358">
        <f>'Phan ky'!$M$251</f>
        <v>0</v>
      </c>
      <c r="AQ18" s="358">
        <f>'Phan ky'!$M$259</f>
        <v>0</v>
      </c>
      <c r="AR18" s="358">
        <f>$AS$18+$AT$18+$AU$18+$AV$18+$AW$18+$AX$18+$AY$18+$AZ$18+$BA$18+$BB$18</f>
        <v>0</v>
      </c>
      <c r="AS18" s="358">
        <f>'Phan ky'!$M$267</f>
        <v>0</v>
      </c>
      <c r="AT18" s="358">
        <f>'Phan ky'!$M$275</f>
        <v>0</v>
      </c>
      <c r="AU18" s="358">
        <f>'Phan ky'!$M$283</f>
        <v>0</v>
      </c>
      <c r="AV18" s="358">
        <f>'Phan ky'!$M$291</f>
        <v>0</v>
      </c>
      <c r="AW18" s="358">
        <f>'Phan ky'!$M$299</f>
        <v>0</v>
      </c>
      <c r="AX18" s="358">
        <f>'Phan ky'!$M$307</f>
        <v>0</v>
      </c>
      <c r="AY18" s="358">
        <f>'Phan ky'!$M$315</f>
        <v>0</v>
      </c>
      <c r="AZ18" s="358">
        <f>'Phan ky'!$M$323</f>
        <v>0</v>
      </c>
      <c r="BA18" s="358">
        <f>'Phan ky'!$M$331</f>
        <v>0</v>
      </c>
      <c r="BB18" s="358">
        <f>'Phan ky'!$M$339</f>
        <v>0</v>
      </c>
      <c r="BC18" s="358">
        <f>'Phan ky'!$M$347</f>
        <v>0</v>
      </c>
      <c r="BD18" s="358">
        <f>'Phan ky'!$M$355</f>
        <v>0</v>
      </c>
      <c r="BE18" s="358">
        <f>'Phan ky'!$M$363</f>
        <v>0</v>
      </c>
      <c r="BF18" s="358">
        <f>$BG$18+$BH$18</f>
        <v>0</v>
      </c>
      <c r="BG18" s="358">
        <f>'Phan ky'!$M$371</f>
        <v>0</v>
      </c>
      <c r="BH18" s="358">
        <f>'Phan ky'!$M$379</f>
        <v>0</v>
      </c>
      <c r="BI18" s="358">
        <f>'Phan ky'!$M$387</f>
        <v>0</v>
      </c>
      <c r="BJ18" s="358">
        <f>$BK$18+$BL$18+$BM$18+$BN$18+$BO$18</f>
        <v>0</v>
      </c>
      <c r="BK18" s="358">
        <f>'Phan ky'!$M$395</f>
        <v>0</v>
      </c>
      <c r="BL18" s="358">
        <f>'Phan ky'!$M$403</f>
        <v>0</v>
      </c>
      <c r="BM18" s="358">
        <f>'Phan ky'!$M$411</f>
        <v>0</v>
      </c>
      <c r="BN18" s="358">
        <f>'Phan ky'!$M$419</f>
        <v>0</v>
      </c>
      <c r="BO18" s="358">
        <f>'Phan ky'!$M$427</f>
        <v>0</v>
      </c>
      <c r="BP18" s="353"/>
      <c r="BQ18" s="356"/>
      <c r="BW18" s="338" t="s">
        <v>201</v>
      </c>
      <c r="BX18" s="338">
        <v>0</v>
      </c>
    </row>
    <row r="19" spans="1:76" s="338" customFormat="1" ht="11.25">
      <c r="A19" s="340" t="s">
        <v>129</v>
      </c>
      <c r="B19" s="336" t="s">
        <v>92</v>
      </c>
      <c r="C19" s="340" t="s">
        <v>13</v>
      </c>
      <c r="D19" s="341">
        <f>VLOOKUP(C19,H01_HT,2,FALSE)</f>
        <v>96.226299999999995</v>
      </c>
      <c r="E19" s="354">
        <f>$F$19+$I$19+$J$19+$K$19+$L$19+$M$19+$P$19+$Q$19+$R$19</f>
        <v>0</v>
      </c>
      <c r="F19" s="354">
        <f>$G$19+$H$19</f>
        <v>0</v>
      </c>
      <c r="G19" s="354">
        <f>'Phan ky'!$N$3</f>
        <v>0</v>
      </c>
      <c r="H19" s="354">
        <f>'Phan ky'!$N$11</f>
        <v>0</v>
      </c>
      <c r="I19" s="354">
        <f>'Phan ky'!$N$19</f>
        <v>0</v>
      </c>
      <c r="J19" s="354">
        <f>'Phan ky'!$N$27</f>
        <v>0</v>
      </c>
      <c r="K19" s="354">
        <f>'Phan ky'!$N$35</f>
        <v>0</v>
      </c>
      <c r="L19" s="354">
        <f>'Phan ky'!$N$43</f>
        <v>0</v>
      </c>
      <c r="M19" s="354">
        <f>'Phan ky'!$N$51</f>
        <v>0</v>
      </c>
      <c r="N19" s="354">
        <f>'Phan ky'!$N$59</f>
        <v>0</v>
      </c>
      <c r="O19" s="357">
        <f>D19-BP19</f>
        <v>53.249599999999994</v>
      </c>
      <c r="P19" s="354">
        <f>'Phan ky'!$N$75</f>
        <v>0</v>
      </c>
      <c r="Q19" s="354">
        <f>'Phan ky'!$N$83</f>
        <v>0</v>
      </c>
      <c r="R19" s="354">
        <f>'Phan ky'!$N$91</f>
        <v>0</v>
      </c>
      <c r="S19" s="356">
        <f>$T$19+$U$19+$V$19+$W$19+$X$19+$Y$19+$AJ$19+$AR$19+$BC$19+$BD$19+$BE$19+$BF$19+$BI$19</f>
        <v>42.976700000000001</v>
      </c>
      <c r="T19" s="354">
        <f>'Phan ky'!$N$101</f>
        <v>5</v>
      </c>
      <c r="U19" s="354">
        <f>'Phan ky'!$N$107</f>
        <v>0</v>
      </c>
      <c r="V19" s="354">
        <f>'Phan ky'!$N$115</f>
        <v>0.65</v>
      </c>
      <c r="W19" s="354">
        <f>'Phan ky'!$N$123</f>
        <v>0</v>
      </c>
      <c r="X19" s="354">
        <f>'Phan ky'!$N$131</f>
        <v>0</v>
      </c>
      <c r="Y19" s="354">
        <f>$Z$19+$AA$19+$AB$19+$AC$19+$AD$19+$AE$19+$AF$19+$AG$19+$AH$19+$AI$19</f>
        <v>0.50669999999999993</v>
      </c>
      <c r="Z19" s="354">
        <f>'Phan ky'!$N$139</f>
        <v>0.3</v>
      </c>
      <c r="AA19" s="354">
        <f>'Phan ky'!$N$147</f>
        <v>0</v>
      </c>
      <c r="AB19" s="354">
        <f>'Phan ky'!$N$155</f>
        <v>0</v>
      </c>
      <c r="AC19" s="354">
        <f>'Phan ky'!$N$163</f>
        <v>0.20669999999999999</v>
      </c>
      <c r="AD19" s="354">
        <f>'Phan ky'!$N$171</f>
        <v>0</v>
      </c>
      <c r="AE19" s="354">
        <f>'Phan ky'!$N$179</f>
        <v>0</v>
      </c>
      <c r="AF19" s="354">
        <f>'Phan ky'!$N$187</f>
        <v>0</v>
      </c>
      <c r="AG19" s="354">
        <f>'Phan ky'!$N$195</f>
        <v>0</v>
      </c>
      <c r="AH19" s="354">
        <f>'Phan ky'!$N$201</f>
        <v>0</v>
      </c>
      <c r="AI19" s="354">
        <f>'Phan ky'!$N$211</f>
        <v>0</v>
      </c>
      <c r="AJ19" s="354">
        <f>$AK$19+$AO$19+$AP$19+$AQ$19</f>
        <v>3</v>
      </c>
      <c r="AK19" s="354">
        <f>$AL$19+$AM$19+$AN$19</f>
        <v>0</v>
      </c>
      <c r="AL19" s="354">
        <f>'Phan ky'!$N$219</f>
        <v>0</v>
      </c>
      <c r="AM19" s="354">
        <f>'Phan ky'!$N$227</f>
        <v>0</v>
      </c>
      <c r="AN19" s="354">
        <f>'Phan ky'!$N$235</f>
        <v>0</v>
      </c>
      <c r="AO19" s="354">
        <f>'Phan ky'!$N$243</f>
        <v>3</v>
      </c>
      <c r="AP19" s="354">
        <f>'Phan ky'!$N$251</f>
        <v>0</v>
      </c>
      <c r="AQ19" s="354">
        <f>'Phan ky'!$N$259</f>
        <v>0</v>
      </c>
      <c r="AR19" s="354">
        <f>$AS$19+$AT$19+$AU$19+$AV$19+$AW$19+$AX$19+$AY$19+$AZ$19+$BA$19+$BB$19</f>
        <v>33.82</v>
      </c>
      <c r="AS19" s="354">
        <f>'Phan ky'!$N$267</f>
        <v>26.340000000000003</v>
      </c>
      <c r="AT19" s="354">
        <f>'Phan ky'!$N$275</f>
        <v>0</v>
      </c>
      <c r="AU19" s="354">
        <f>'Phan ky'!$N$283</f>
        <v>0</v>
      </c>
      <c r="AV19" s="354">
        <f>'Phan ky'!$N$291</f>
        <v>0</v>
      </c>
      <c r="AW19" s="354">
        <f>'Phan ky'!$N$299</f>
        <v>0</v>
      </c>
      <c r="AX19" s="354">
        <f>'Phan ky'!$N$307</f>
        <v>0</v>
      </c>
      <c r="AY19" s="354">
        <f>'Phan ky'!$N$315</f>
        <v>0.08</v>
      </c>
      <c r="AZ19" s="354">
        <f>'Phan ky'!$N$323</f>
        <v>0</v>
      </c>
      <c r="BA19" s="354">
        <f>'Phan ky'!$N$331</f>
        <v>6.6</v>
      </c>
      <c r="BB19" s="354">
        <f>'Phan ky'!$N$339</f>
        <v>0.8</v>
      </c>
      <c r="BC19" s="354">
        <f>'Phan ky'!$N$347</f>
        <v>0</v>
      </c>
      <c r="BD19" s="354">
        <f>'Phan ky'!$N$355</f>
        <v>0</v>
      </c>
      <c r="BE19" s="354">
        <f>'Phan ky'!$N$363</f>
        <v>0</v>
      </c>
      <c r="BF19" s="354">
        <f>$BG$19+$BH$19</f>
        <v>0</v>
      </c>
      <c r="BG19" s="354">
        <f>'Phan ky'!$N$371</f>
        <v>0</v>
      </c>
      <c r="BH19" s="354">
        <f>'Phan ky'!$N$379</f>
        <v>0</v>
      </c>
      <c r="BI19" s="354">
        <f>'Phan ky'!$N$387</f>
        <v>0</v>
      </c>
      <c r="BJ19" s="354">
        <f>$BK$19+$BL$19+$BM$19+$BN$19+$BO$19</f>
        <v>0</v>
      </c>
      <c r="BK19" s="354">
        <f>'Phan ky'!$N$395</f>
        <v>0</v>
      </c>
      <c r="BL19" s="354">
        <f>'Phan ky'!$N$403</f>
        <v>0</v>
      </c>
      <c r="BM19" s="354">
        <f>'Phan ky'!$N$411</f>
        <v>0</v>
      </c>
      <c r="BN19" s="354">
        <f>'Phan ky'!$N$419</f>
        <v>0</v>
      </c>
      <c r="BO19" s="354">
        <f>'Phan ky'!$N$427</f>
        <v>0</v>
      </c>
      <c r="BP19" s="356">
        <f t="shared" ref="BP19:BP22" si="5">E19+S19+BJ19</f>
        <v>42.976700000000001</v>
      </c>
      <c r="BQ19" s="356">
        <f t="shared" si="2"/>
        <v>53.249599999999994</v>
      </c>
      <c r="BW19" s="338" t="s">
        <v>14</v>
      </c>
      <c r="BX19" s="338">
        <v>0</v>
      </c>
    </row>
    <row r="20" spans="1:76" s="338" customFormat="1" ht="11.25">
      <c r="A20" s="340" t="s">
        <v>118</v>
      </c>
      <c r="B20" s="336" t="s">
        <v>216</v>
      </c>
      <c r="C20" s="340" t="s">
        <v>201</v>
      </c>
      <c r="D20" s="341">
        <f>VLOOKUP(C20,H01_HT,2,FALSE)</f>
        <v>0</v>
      </c>
      <c r="E20" s="354">
        <f>$F$20+$I$20+$J$20+$K$20+$L$20+$M$20+$O$20+$Q$20+$R$20</f>
        <v>0</v>
      </c>
      <c r="F20" s="354">
        <f>$G$20+$H$20</f>
        <v>0</v>
      </c>
      <c r="G20" s="354">
        <f>'Phan ky'!$O$3</f>
        <v>0</v>
      </c>
      <c r="H20" s="354">
        <f>'Phan ky'!$O$11</f>
        <v>0</v>
      </c>
      <c r="I20" s="354">
        <f>'Phan ky'!$O$19</f>
        <v>0</v>
      </c>
      <c r="J20" s="354">
        <f>'Phan ky'!$O$27</f>
        <v>0</v>
      </c>
      <c r="K20" s="354">
        <f>'Phan ky'!$O$35</f>
        <v>0</v>
      </c>
      <c r="L20" s="354">
        <f>'Phan ky'!$O$43</f>
        <v>0</v>
      </c>
      <c r="M20" s="354">
        <f>'Phan ky'!$O$51</f>
        <v>0</v>
      </c>
      <c r="N20" s="354">
        <f>'Phan ky'!$O$59</f>
        <v>0</v>
      </c>
      <c r="O20" s="354">
        <f>'Phan ky'!$O$67</f>
        <v>0</v>
      </c>
      <c r="P20" s="357">
        <f>D20-BP20</f>
        <v>0</v>
      </c>
      <c r="Q20" s="354">
        <f>'Phan ky'!$O$83</f>
        <v>0</v>
      </c>
      <c r="R20" s="354">
        <f>'Phan ky'!$O$91</f>
        <v>0</v>
      </c>
      <c r="S20" s="356">
        <f>$T$20+$U$20+$V$20+$W$20+$X$20+$Y$20+$AJ$20+$AR$20+$BC$20+$BD$20+$BE$20+$BF$20+$BI$20</f>
        <v>0</v>
      </c>
      <c r="T20" s="354">
        <f>'Phan ky'!$O$101</f>
        <v>0</v>
      </c>
      <c r="U20" s="354">
        <f>'Phan ky'!$O$107</f>
        <v>0</v>
      </c>
      <c r="V20" s="354">
        <f>'Phan ky'!$O$115</f>
        <v>0</v>
      </c>
      <c r="W20" s="354">
        <f>'Phan ky'!$O$123</f>
        <v>0</v>
      </c>
      <c r="X20" s="354">
        <f>'Phan ky'!$O$131</f>
        <v>0</v>
      </c>
      <c r="Y20" s="354">
        <f>$Z$20+$AA$20+$AB$20+$AC$20+$AD$20+$AE$20+$AF$20+$AG$20+$AH$20+$AI$20</f>
        <v>0</v>
      </c>
      <c r="Z20" s="354">
        <f>'Phan ky'!$O$139</f>
        <v>0</v>
      </c>
      <c r="AA20" s="354">
        <f>'Phan ky'!$O$147</f>
        <v>0</v>
      </c>
      <c r="AB20" s="354">
        <f>'Phan ky'!$O$155</f>
        <v>0</v>
      </c>
      <c r="AC20" s="354">
        <f>'Phan ky'!$O$163</f>
        <v>0</v>
      </c>
      <c r="AD20" s="354">
        <f>'Phan ky'!$O$171</f>
        <v>0</v>
      </c>
      <c r="AE20" s="354">
        <f>'Phan ky'!$O$179</f>
        <v>0</v>
      </c>
      <c r="AF20" s="354">
        <f>'Phan ky'!$O$187</f>
        <v>0</v>
      </c>
      <c r="AG20" s="354">
        <f>'Phan ky'!$O$195</f>
        <v>0</v>
      </c>
      <c r="AH20" s="354">
        <f>'Phan ky'!$O$201</f>
        <v>0</v>
      </c>
      <c r="AI20" s="354">
        <f>'Phan ky'!$O$211</f>
        <v>0</v>
      </c>
      <c r="AJ20" s="354">
        <f>$AK$20+$AO$20+$AP$20+$AQ$20</f>
        <v>0</v>
      </c>
      <c r="AK20" s="354">
        <f>$AL$20+$AM$20+$AN$20</f>
        <v>0</v>
      </c>
      <c r="AL20" s="354">
        <f>'Phan ky'!$O$219</f>
        <v>0</v>
      </c>
      <c r="AM20" s="354">
        <f>'Phan ky'!$O$227</f>
        <v>0</v>
      </c>
      <c r="AN20" s="354">
        <f>'Phan ky'!$O$235</f>
        <v>0</v>
      </c>
      <c r="AO20" s="354">
        <f>'Phan ky'!$O$243</f>
        <v>0</v>
      </c>
      <c r="AP20" s="354">
        <f>'Phan ky'!$O$251</f>
        <v>0</v>
      </c>
      <c r="AQ20" s="354">
        <f>'Phan ky'!$O$259</f>
        <v>0</v>
      </c>
      <c r="AR20" s="354">
        <f>$AS$20+$AT$20+$AU$20+$AV$20+$AW$20+$AX$20+$AY$20+$AZ$20+$BA$20+$BB$20</f>
        <v>0</v>
      </c>
      <c r="AS20" s="354">
        <f>'Phan ky'!$O$267</f>
        <v>0</v>
      </c>
      <c r="AT20" s="354">
        <f>'Phan ky'!$O$275</f>
        <v>0</v>
      </c>
      <c r="AU20" s="354">
        <f>'Phan ky'!$O$283</f>
        <v>0</v>
      </c>
      <c r="AV20" s="354">
        <f>'Phan ky'!$O$291</f>
        <v>0</v>
      </c>
      <c r="AW20" s="354">
        <f>'Phan ky'!$O$299</f>
        <v>0</v>
      </c>
      <c r="AX20" s="354">
        <f>'Phan ky'!$O$307</f>
        <v>0</v>
      </c>
      <c r="AY20" s="354">
        <f>'Phan ky'!$O$315</f>
        <v>0</v>
      </c>
      <c r="AZ20" s="354">
        <f>'Phan ky'!$O$323</f>
        <v>0</v>
      </c>
      <c r="BA20" s="354">
        <f>'Phan ky'!$O$331</f>
        <v>0</v>
      </c>
      <c r="BB20" s="354">
        <f>'Phan ky'!$O$339</f>
        <v>0</v>
      </c>
      <c r="BC20" s="354">
        <f>'Phan ky'!$O$347</f>
        <v>0</v>
      </c>
      <c r="BD20" s="354">
        <f>'Phan ky'!$O$355</f>
        <v>0</v>
      </c>
      <c r="BE20" s="354">
        <f>'Phan ky'!$O$363</f>
        <v>0</v>
      </c>
      <c r="BF20" s="354">
        <f>$BG$20+$BH$20</f>
        <v>0</v>
      </c>
      <c r="BG20" s="354">
        <f>'Phan ky'!$O$371</f>
        <v>0</v>
      </c>
      <c r="BH20" s="354">
        <f>'Phan ky'!$O$379</f>
        <v>0</v>
      </c>
      <c r="BI20" s="354">
        <f>'Phan ky'!$O$387</f>
        <v>0</v>
      </c>
      <c r="BJ20" s="354">
        <f>$BK$20+$BL$20+$BM$20+$BN$20+$BO$20</f>
        <v>0</v>
      </c>
      <c r="BK20" s="354">
        <f>'Phan ky'!$O$395</f>
        <v>0</v>
      </c>
      <c r="BL20" s="354">
        <f>'Phan ky'!$O$403</f>
        <v>0</v>
      </c>
      <c r="BM20" s="354">
        <f>'Phan ky'!$O$411</f>
        <v>0</v>
      </c>
      <c r="BN20" s="354">
        <f>'Phan ky'!$O$419</f>
        <v>0</v>
      </c>
      <c r="BO20" s="354">
        <f>'Phan ky'!$O$427</f>
        <v>0</v>
      </c>
      <c r="BP20" s="356">
        <f t="shared" si="5"/>
        <v>0</v>
      </c>
      <c r="BQ20" s="356">
        <f t="shared" si="2"/>
        <v>0</v>
      </c>
      <c r="BW20" s="338" t="s">
        <v>15</v>
      </c>
      <c r="BX20" s="338">
        <v>46.450699999999998</v>
      </c>
    </row>
    <row r="21" spans="1:76" s="338" customFormat="1" ht="11.25">
      <c r="A21" s="340" t="s">
        <v>119</v>
      </c>
      <c r="B21" s="336" t="s">
        <v>94</v>
      </c>
      <c r="C21" s="340" t="s">
        <v>14</v>
      </c>
      <c r="D21" s="341">
        <f>VLOOKUP(C21,H01_HT,2,FALSE)</f>
        <v>0</v>
      </c>
      <c r="E21" s="354">
        <f>$F$21+$I$21+$J$21+$K$21+$L$21+$M$21+$O$21+$P$21+$R$21</f>
        <v>0</v>
      </c>
      <c r="F21" s="354">
        <f>$G$21+$H$21</f>
        <v>0</v>
      </c>
      <c r="G21" s="354">
        <f>'Phan ky'!$P$3</f>
        <v>0</v>
      </c>
      <c r="H21" s="354">
        <f>'Phan ky'!$P$11</f>
        <v>0</v>
      </c>
      <c r="I21" s="354">
        <f>'Phan ky'!$P$19</f>
        <v>0</v>
      </c>
      <c r="J21" s="354">
        <f>'Phan ky'!$P$27</f>
        <v>0</v>
      </c>
      <c r="K21" s="354">
        <f>'Phan ky'!$P$35</f>
        <v>0</v>
      </c>
      <c r="L21" s="354">
        <f>'Phan ky'!$P$43</f>
        <v>0</v>
      </c>
      <c r="M21" s="354">
        <f>'Phan ky'!$P$51</f>
        <v>0</v>
      </c>
      <c r="N21" s="354">
        <f>'Phan ky'!$P$59</f>
        <v>0</v>
      </c>
      <c r="O21" s="354">
        <f>'Phan ky'!$P$67</f>
        <v>0</v>
      </c>
      <c r="P21" s="354">
        <f>'Phan ky'!$P$75</f>
        <v>0</v>
      </c>
      <c r="Q21" s="357">
        <f>D21-BP21</f>
        <v>0</v>
      </c>
      <c r="R21" s="354">
        <f>'Phan ky'!$P$91</f>
        <v>0</v>
      </c>
      <c r="S21" s="356">
        <f>$T$21+$U$21+$V$21+$W$21+$X$21+$Y$21+$AJ$21+$AR$21+$BC$21+$BD$21+$BE$21+$BF$21+$BI$21</f>
        <v>0</v>
      </c>
      <c r="T21" s="354">
        <f>'Phan ky'!$P$101</f>
        <v>0</v>
      </c>
      <c r="U21" s="354">
        <f>'Phan ky'!$P$107</f>
        <v>0</v>
      </c>
      <c r="V21" s="354">
        <f>'Phan ky'!$P$115</f>
        <v>0</v>
      </c>
      <c r="W21" s="354">
        <f>'Phan ky'!$P$123</f>
        <v>0</v>
      </c>
      <c r="X21" s="354">
        <f>'Phan ky'!$P$131</f>
        <v>0</v>
      </c>
      <c r="Y21" s="354">
        <f>$Z$21+$AA$21+$AB$21+$AC$21+$AD$21+$AE$21+$AF$21+$AG$21+$AH$21+$AI$21</f>
        <v>0</v>
      </c>
      <c r="Z21" s="354">
        <f>'Phan ky'!$P$139</f>
        <v>0</v>
      </c>
      <c r="AA21" s="354">
        <f>'Phan ky'!$P$147</f>
        <v>0</v>
      </c>
      <c r="AB21" s="354">
        <f>'Phan ky'!$P$155</f>
        <v>0</v>
      </c>
      <c r="AC21" s="354">
        <f>'Phan ky'!$P$163</f>
        <v>0</v>
      </c>
      <c r="AD21" s="354">
        <f>'Phan ky'!$P$171</f>
        <v>0</v>
      </c>
      <c r="AE21" s="354">
        <f>'Phan ky'!$P$179</f>
        <v>0</v>
      </c>
      <c r="AF21" s="354">
        <f>'Phan ky'!$P$187</f>
        <v>0</v>
      </c>
      <c r="AG21" s="354">
        <f>'Phan ky'!$P$195</f>
        <v>0</v>
      </c>
      <c r="AH21" s="354">
        <f>'Phan ky'!$P$201</f>
        <v>0</v>
      </c>
      <c r="AI21" s="354">
        <f>'Phan ky'!$P$211</f>
        <v>0</v>
      </c>
      <c r="AJ21" s="354">
        <f>$AK$21+$AO$21+$AP$21+$AQ$21</f>
        <v>0</v>
      </c>
      <c r="AK21" s="354">
        <f>$AL$21+$AM$21+$AN$21</f>
        <v>0</v>
      </c>
      <c r="AL21" s="354">
        <f>'Phan ky'!$P$219</f>
        <v>0</v>
      </c>
      <c r="AM21" s="354">
        <f>'Phan ky'!$P$227</f>
        <v>0</v>
      </c>
      <c r="AN21" s="354">
        <f>'Phan ky'!$P$235</f>
        <v>0</v>
      </c>
      <c r="AO21" s="354">
        <f>'Phan ky'!$P$243</f>
        <v>0</v>
      </c>
      <c r="AP21" s="354">
        <f>'Phan ky'!$P$251</f>
        <v>0</v>
      </c>
      <c r="AQ21" s="354">
        <f>'Phan ky'!$P$259</f>
        <v>0</v>
      </c>
      <c r="AR21" s="354">
        <f>$AS$21+$AT$21+$AU$21+$AV$21+$AW$21+$AX$21+$AY$21+$AZ$21+$BA$21+$BB$21</f>
        <v>0</v>
      </c>
      <c r="AS21" s="354">
        <f>'Phan ky'!$P$267</f>
        <v>0</v>
      </c>
      <c r="AT21" s="354">
        <f>'Phan ky'!$P$275</f>
        <v>0</v>
      </c>
      <c r="AU21" s="354">
        <f>'Phan ky'!$P$283</f>
        <v>0</v>
      </c>
      <c r="AV21" s="354">
        <f>'Phan ky'!$P$291</f>
        <v>0</v>
      </c>
      <c r="AW21" s="354">
        <f>'Phan ky'!$P$299</f>
        <v>0</v>
      </c>
      <c r="AX21" s="354">
        <f>'Phan ky'!$P$307</f>
        <v>0</v>
      </c>
      <c r="AY21" s="354">
        <f>'Phan ky'!$P$315</f>
        <v>0</v>
      </c>
      <c r="AZ21" s="354">
        <f>'Phan ky'!$P$323</f>
        <v>0</v>
      </c>
      <c r="BA21" s="354">
        <f>'Phan ky'!$P$331</f>
        <v>0</v>
      </c>
      <c r="BB21" s="354">
        <f>'Phan ky'!$P$339</f>
        <v>0</v>
      </c>
      <c r="BC21" s="354">
        <f>'Phan ky'!$P$347</f>
        <v>0</v>
      </c>
      <c r="BD21" s="354">
        <f>'Phan ky'!$P$355</f>
        <v>0</v>
      </c>
      <c r="BE21" s="354">
        <f>'Phan ky'!$P$363</f>
        <v>0</v>
      </c>
      <c r="BF21" s="354">
        <f>$BG$21+$BH$21</f>
        <v>0</v>
      </c>
      <c r="BG21" s="354">
        <f>'Phan ky'!$P$371</f>
        <v>0</v>
      </c>
      <c r="BH21" s="354">
        <f>'Phan ky'!$P$379</f>
        <v>0</v>
      </c>
      <c r="BI21" s="354">
        <f>'Phan ky'!$P$387</f>
        <v>0</v>
      </c>
      <c r="BJ21" s="354">
        <f>$BK$21+$BL$21+$BM$21+$BN$21+$BO$21</f>
        <v>0</v>
      </c>
      <c r="BK21" s="354">
        <f>'Phan ky'!$P$395</f>
        <v>0</v>
      </c>
      <c r="BL21" s="354">
        <f>'Phan ky'!$P$403</f>
        <v>0</v>
      </c>
      <c r="BM21" s="354">
        <f>'Phan ky'!$P$411</f>
        <v>0</v>
      </c>
      <c r="BN21" s="354">
        <f>'Phan ky'!$P$419</f>
        <v>0</v>
      </c>
      <c r="BO21" s="354">
        <f>'Phan ky'!$P$427</f>
        <v>0</v>
      </c>
      <c r="BP21" s="356">
        <f t="shared" si="5"/>
        <v>0</v>
      </c>
      <c r="BQ21" s="356">
        <f t="shared" si="2"/>
        <v>0</v>
      </c>
      <c r="BW21" s="338" t="s">
        <v>98</v>
      </c>
      <c r="BX21" s="338">
        <v>806.21199999999988</v>
      </c>
    </row>
    <row r="22" spans="1:76" s="338" customFormat="1" ht="11.25">
      <c r="A22" s="340" t="s">
        <v>217</v>
      </c>
      <c r="B22" s="336" t="s">
        <v>96</v>
      </c>
      <c r="C22" s="340" t="s">
        <v>15</v>
      </c>
      <c r="D22" s="341">
        <f>VLOOKUP(C22,H01_HT,2,FALSE)</f>
        <v>46.450699999999998</v>
      </c>
      <c r="E22" s="354">
        <f>$F$22+$I$22+$J$22+$K$22+$L$22+$M$22+$O$22+$P$22+$Q$22</f>
        <v>0</v>
      </c>
      <c r="F22" s="354">
        <f>$G$22+$H$22</f>
        <v>0</v>
      </c>
      <c r="G22" s="354">
        <f>'Phan ky'!$Q$3</f>
        <v>0</v>
      </c>
      <c r="H22" s="354">
        <f>'Phan ky'!$Q$11</f>
        <v>0</v>
      </c>
      <c r="I22" s="354">
        <f>'Phan ky'!$Q$19</f>
        <v>0</v>
      </c>
      <c r="J22" s="354">
        <f>'Phan ky'!$Q$27</f>
        <v>0</v>
      </c>
      <c r="K22" s="354">
        <f>'Phan ky'!$Q$35</f>
        <v>0</v>
      </c>
      <c r="L22" s="354">
        <f>'Phan ky'!$Q$43</f>
        <v>0</v>
      </c>
      <c r="M22" s="354">
        <f>'Phan ky'!$Q$51</f>
        <v>0</v>
      </c>
      <c r="N22" s="354">
        <f>'Phan ky'!$Q$59</f>
        <v>0</v>
      </c>
      <c r="O22" s="354">
        <f>'Phan ky'!$Q$67</f>
        <v>0</v>
      </c>
      <c r="P22" s="354">
        <f>'Phan ky'!$Q$75</f>
        <v>0</v>
      </c>
      <c r="Q22" s="354">
        <f>'Phan ky'!$Q$83</f>
        <v>0</v>
      </c>
      <c r="R22" s="357">
        <f>D22-BP22</f>
        <v>46.450699999999998</v>
      </c>
      <c r="S22" s="356">
        <f>$T$22+$U$22+$V$22+$W$22+$X$22+$Y$22+$AJ$22+$AR$22+$BC$22+$BD$22+$BE$22+$BF$22+$BI$22</f>
        <v>0</v>
      </c>
      <c r="T22" s="354">
        <f>'Phan ky'!$Q$101</f>
        <v>0</v>
      </c>
      <c r="U22" s="354">
        <f>'Phan ky'!$Q$107</f>
        <v>0</v>
      </c>
      <c r="V22" s="354">
        <f>'Phan ky'!$Q$115</f>
        <v>0</v>
      </c>
      <c r="W22" s="354">
        <f>'Phan ky'!$Q$123</f>
        <v>0</v>
      </c>
      <c r="X22" s="354">
        <f>'Phan ky'!$Q$131</f>
        <v>0</v>
      </c>
      <c r="Y22" s="354">
        <f>$Z$22+$AA$22+$AB$22+$AC$22+$AD$22+$AE$22+$AF$22+$AG$22+$AH$22+$AI$22</f>
        <v>0</v>
      </c>
      <c r="Z22" s="354">
        <f>'Phan ky'!$Q$139</f>
        <v>0</v>
      </c>
      <c r="AA22" s="354">
        <f>'Phan ky'!$Q$147</f>
        <v>0</v>
      </c>
      <c r="AB22" s="354">
        <f>'Phan ky'!$Q$155</f>
        <v>0</v>
      </c>
      <c r="AC22" s="354">
        <f>'Phan ky'!$Q$163</f>
        <v>0</v>
      </c>
      <c r="AD22" s="354">
        <f>'Phan ky'!$Q$171</f>
        <v>0</v>
      </c>
      <c r="AE22" s="354">
        <f>'Phan ky'!$Q$179</f>
        <v>0</v>
      </c>
      <c r="AF22" s="354">
        <f>'Phan ky'!$Q$187</f>
        <v>0</v>
      </c>
      <c r="AG22" s="354">
        <f>'Phan ky'!$Q$195</f>
        <v>0</v>
      </c>
      <c r="AH22" s="354">
        <f>'Phan ky'!$Q$201</f>
        <v>0</v>
      </c>
      <c r="AI22" s="354">
        <f>'Phan ky'!$Q$211</f>
        <v>0</v>
      </c>
      <c r="AJ22" s="354">
        <f>$AK$22+$AO$22+$AP$22+$AQ$22</f>
        <v>0</v>
      </c>
      <c r="AK22" s="354">
        <f>$AL$22+$AM$22+$AN$22</f>
        <v>0</v>
      </c>
      <c r="AL22" s="354">
        <f>'Phan ky'!$Q$219</f>
        <v>0</v>
      </c>
      <c r="AM22" s="354">
        <f>'Phan ky'!$Q$227</f>
        <v>0</v>
      </c>
      <c r="AN22" s="354">
        <f>'Phan ky'!$Q$235</f>
        <v>0</v>
      </c>
      <c r="AO22" s="354">
        <f>'Phan ky'!$Q$243</f>
        <v>0</v>
      </c>
      <c r="AP22" s="354">
        <f>'Phan ky'!$Q$251</f>
        <v>0</v>
      </c>
      <c r="AQ22" s="354">
        <f>'Phan ky'!$Q$259</f>
        <v>0</v>
      </c>
      <c r="AR22" s="354">
        <f>$AS$22+$AT$22+$AU$22+$AV$22+$AW$22+$AX$22+$AY$22+$AZ$22+$BA$22+$BB$22</f>
        <v>0</v>
      </c>
      <c r="AS22" s="354">
        <f>'Phan ky'!$Q$267</f>
        <v>0</v>
      </c>
      <c r="AT22" s="354">
        <f>'Phan ky'!$Q$275</f>
        <v>0</v>
      </c>
      <c r="AU22" s="354">
        <f>'Phan ky'!$Q$283</f>
        <v>0</v>
      </c>
      <c r="AV22" s="354">
        <f>'Phan ky'!$Q$291</f>
        <v>0</v>
      </c>
      <c r="AW22" s="354">
        <f>'Phan ky'!$Q$299</f>
        <v>0</v>
      </c>
      <c r="AX22" s="354">
        <f>'Phan ky'!$Q$307</f>
        <v>0</v>
      </c>
      <c r="AY22" s="354">
        <f>'Phan ky'!$Q$315</f>
        <v>0</v>
      </c>
      <c r="AZ22" s="354">
        <f>'Phan ky'!$Q$323</f>
        <v>0</v>
      </c>
      <c r="BA22" s="354">
        <f>'Phan ky'!$Q$331</f>
        <v>0</v>
      </c>
      <c r="BB22" s="354">
        <f>'Phan ky'!$Q$339</f>
        <v>0</v>
      </c>
      <c r="BC22" s="354">
        <f>'Phan ky'!$Q$347</f>
        <v>0</v>
      </c>
      <c r="BD22" s="354">
        <f>'Phan ky'!$Q$355</f>
        <v>0</v>
      </c>
      <c r="BE22" s="354">
        <f>'Phan ky'!$Q$363</f>
        <v>0</v>
      </c>
      <c r="BF22" s="354">
        <f>$BG$22+$BH$22</f>
        <v>0</v>
      </c>
      <c r="BG22" s="354">
        <f>'Phan ky'!$Q$371</f>
        <v>0</v>
      </c>
      <c r="BH22" s="354">
        <f>'Phan ky'!$Q$379</f>
        <v>0</v>
      </c>
      <c r="BI22" s="354">
        <f>'Phan ky'!$Q$387</f>
        <v>0</v>
      </c>
      <c r="BJ22" s="354">
        <f>$BK$22+$BL$22+$BM$22+$BN$22+$BO$22</f>
        <v>0</v>
      </c>
      <c r="BK22" s="354">
        <f>'Phan ky'!$Q$395</f>
        <v>0</v>
      </c>
      <c r="BL22" s="354">
        <f>'Phan ky'!$Q$403</f>
        <v>0</v>
      </c>
      <c r="BM22" s="354">
        <f>'Phan ky'!$Q$411</f>
        <v>0</v>
      </c>
      <c r="BN22" s="354">
        <f>'Phan ky'!$Q$419</f>
        <v>0</v>
      </c>
      <c r="BO22" s="354">
        <f>'Phan ky'!$Q$427</f>
        <v>0</v>
      </c>
      <c r="BP22" s="356">
        <f t="shared" si="5"/>
        <v>0</v>
      </c>
      <c r="BQ22" s="356">
        <f t="shared" si="2"/>
        <v>46.450699999999998</v>
      </c>
      <c r="BW22" s="338" t="s">
        <v>16</v>
      </c>
      <c r="BX22" s="338">
        <v>202.94380000000001</v>
      </c>
    </row>
    <row r="23" spans="1:76" s="339" customFormat="1" ht="10.5">
      <c r="A23" s="365">
        <v>2</v>
      </c>
      <c r="B23" s="350" t="s">
        <v>97</v>
      </c>
      <c r="C23" s="365" t="s">
        <v>98</v>
      </c>
      <c r="D23" s="341">
        <f>VLOOKUP(C23,H01_HT,2,FALSE)</f>
        <v>565.80559999999991</v>
      </c>
      <c r="E23" s="356">
        <f>E25+E26+E27+E28+E29+E30+E42+E52+E64+E65+E66+E67+E71</f>
        <v>0</v>
      </c>
      <c r="F23" s="356">
        <f t="shared" ref="F23:BO23" si="6">F25+F26+F27+F28+F29+F30+F42+F52+F64+F65+F66+F67+F71</f>
        <v>0</v>
      </c>
      <c r="G23" s="356">
        <f t="shared" si="6"/>
        <v>0</v>
      </c>
      <c r="H23" s="356">
        <f t="shared" si="6"/>
        <v>0</v>
      </c>
      <c r="I23" s="356">
        <f t="shared" si="6"/>
        <v>0</v>
      </c>
      <c r="J23" s="356">
        <f t="shared" si="6"/>
        <v>0</v>
      </c>
      <c r="K23" s="356">
        <f t="shared" si="6"/>
        <v>0</v>
      </c>
      <c r="L23" s="356">
        <f t="shared" si="6"/>
        <v>0</v>
      </c>
      <c r="M23" s="356">
        <f t="shared" si="6"/>
        <v>0</v>
      </c>
      <c r="N23" s="356">
        <f t="shared" si="6"/>
        <v>0</v>
      </c>
      <c r="O23" s="356">
        <f t="shared" si="6"/>
        <v>0</v>
      </c>
      <c r="P23" s="356">
        <f t="shared" si="6"/>
        <v>0</v>
      </c>
      <c r="Q23" s="356">
        <f t="shared" si="6"/>
        <v>0</v>
      </c>
      <c r="R23" s="356">
        <f t="shared" si="6"/>
        <v>0</v>
      </c>
      <c r="S23" s="357">
        <f>D23-BP23</f>
        <v>565.80559999999991</v>
      </c>
      <c r="T23" s="356">
        <f>T26+T27+T28+T29+T30+T42+T52+T64+T65+T66+T67+T71</f>
        <v>3.25</v>
      </c>
      <c r="U23" s="356">
        <f>U25+U27+U28+U29+U30+U42+U52+U64+U65+U66+U67+U71</f>
        <v>0</v>
      </c>
      <c r="V23" s="356">
        <f>V25+V26+V28+V29+V30+V42+V52+V64+V65+V66+V67+V71</f>
        <v>0</v>
      </c>
      <c r="W23" s="356">
        <f>W25+W26+W27+W29+W30+W42+W52+W64+W65+W66+W67+W71</f>
        <v>0</v>
      </c>
      <c r="X23" s="356">
        <f>X25+X26+X27+X28+X30+X42+X52+X64+X65+X66+X67+X71</f>
        <v>0</v>
      </c>
      <c r="Y23" s="356">
        <f>Y25+Y26+Y27+Y28+Y29+Y42+Y52+Y64+Y65+Y66+Y67+Y71</f>
        <v>1.58</v>
      </c>
      <c r="Z23" s="356">
        <f t="shared" si="6"/>
        <v>1.1000000000000001</v>
      </c>
      <c r="AA23" s="356">
        <f t="shared" si="6"/>
        <v>0</v>
      </c>
      <c r="AB23" s="356">
        <f t="shared" si="6"/>
        <v>0</v>
      </c>
      <c r="AC23" s="356">
        <f t="shared" si="6"/>
        <v>0.48</v>
      </c>
      <c r="AD23" s="356">
        <f t="shared" si="6"/>
        <v>0</v>
      </c>
      <c r="AE23" s="356">
        <f t="shared" si="6"/>
        <v>0</v>
      </c>
      <c r="AF23" s="356">
        <f t="shared" si="6"/>
        <v>0</v>
      </c>
      <c r="AG23" s="356">
        <f t="shared" si="6"/>
        <v>0</v>
      </c>
      <c r="AH23" s="356">
        <f t="shared" si="6"/>
        <v>0</v>
      </c>
      <c r="AI23" s="356">
        <f t="shared" si="6"/>
        <v>0</v>
      </c>
      <c r="AJ23" s="356">
        <f>AJ25+AJ26+AJ27+AJ28+AJ29+AJ30+AJ52+AJ64+AJ65+AJ66+AJ67+AJ71</f>
        <v>1.3</v>
      </c>
      <c r="AK23" s="356">
        <f t="shared" si="6"/>
        <v>0</v>
      </c>
      <c r="AL23" s="356">
        <f t="shared" si="6"/>
        <v>0</v>
      </c>
      <c r="AM23" s="356">
        <f t="shared" si="6"/>
        <v>0</v>
      </c>
      <c r="AN23" s="356">
        <f t="shared" si="6"/>
        <v>0</v>
      </c>
      <c r="AO23" s="356">
        <f t="shared" si="6"/>
        <v>1.3</v>
      </c>
      <c r="AP23" s="356">
        <f t="shared" si="6"/>
        <v>0</v>
      </c>
      <c r="AQ23" s="356">
        <f t="shared" si="6"/>
        <v>0</v>
      </c>
      <c r="AR23" s="356">
        <f>AR25+AR26+AR27+AR28+AR29+AR30+AR42+AR64+AR65+AR66+AR67+AR71</f>
        <v>3.0999999999999996</v>
      </c>
      <c r="AS23" s="356">
        <f t="shared" si="6"/>
        <v>5.8000000000000007</v>
      </c>
      <c r="AT23" s="356">
        <f t="shared" si="6"/>
        <v>0.05</v>
      </c>
      <c r="AU23" s="356">
        <f t="shared" si="6"/>
        <v>0</v>
      </c>
      <c r="AV23" s="356">
        <f t="shared" si="6"/>
        <v>0</v>
      </c>
      <c r="AW23" s="356">
        <f t="shared" si="6"/>
        <v>0</v>
      </c>
      <c r="AX23" s="356">
        <f t="shared" si="6"/>
        <v>0</v>
      </c>
      <c r="AY23" s="356">
        <f t="shared" si="6"/>
        <v>0</v>
      </c>
      <c r="AZ23" s="356">
        <f t="shared" si="6"/>
        <v>0</v>
      </c>
      <c r="BA23" s="356">
        <f t="shared" si="6"/>
        <v>0</v>
      </c>
      <c r="BB23" s="356">
        <f t="shared" si="6"/>
        <v>0.30000000000000004</v>
      </c>
      <c r="BC23" s="356">
        <f>BC25+BC26+BC27+BC28+BC29+BC30+BC42+BC52+BC65+BC66+BC67+BC71</f>
        <v>0</v>
      </c>
      <c r="BD23" s="356">
        <f>BD25+BD26+BD27+BD28+BD29+BD30+BD42+BD52+BD64+BD66+BD67+BD71</f>
        <v>0</v>
      </c>
      <c r="BE23" s="356">
        <f>BE25+BE26+BE27+BE28+BE29+BE30+BE42+BE52+BE64+BE65+BE67+BE71</f>
        <v>0</v>
      </c>
      <c r="BF23" s="356">
        <f>BF25+BF26+BF27+BF28+BF29+BF30+BF42+BF52+BF64+BF65+BF66+BF71</f>
        <v>0</v>
      </c>
      <c r="BG23" s="356">
        <f t="shared" si="6"/>
        <v>0</v>
      </c>
      <c r="BH23" s="356">
        <f t="shared" si="6"/>
        <v>0</v>
      </c>
      <c r="BI23" s="356">
        <f>BI25+BI26+BI27+BI28+BI29+BI30+BI42+BI52+BI64+BI65+BI66+BI67</f>
        <v>0</v>
      </c>
      <c r="BJ23" s="356">
        <f t="shared" si="6"/>
        <v>0</v>
      </c>
      <c r="BK23" s="356">
        <f t="shared" si="6"/>
        <v>0</v>
      </c>
      <c r="BL23" s="356">
        <f t="shared" si="6"/>
        <v>0</v>
      </c>
      <c r="BM23" s="356">
        <f t="shared" si="6"/>
        <v>0</v>
      </c>
      <c r="BN23" s="356">
        <f t="shared" si="6"/>
        <v>0</v>
      </c>
      <c r="BO23" s="356">
        <f t="shared" si="6"/>
        <v>0</v>
      </c>
      <c r="BP23" s="356">
        <f>E23+BJ23</f>
        <v>0</v>
      </c>
      <c r="BQ23" s="356">
        <f t="shared" si="2"/>
        <v>806.21199999999988</v>
      </c>
      <c r="BW23" s="339" t="s">
        <v>17</v>
      </c>
      <c r="BX23" s="339">
        <v>12.0067</v>
      </c>
    </row>
    <row r="24" spans="1:76" s="338" customFormat="1" ht="11.25">
      <c r="A24" s="335"/>
      <c r="B24" s="336" t="s">
        <v>382</v>
      </c>
      <c r="C24" s="337"/>
      <c r="D24" s="335"/>
      <c r="E24" s="353"/>
      <c r="F24" s="353"/>
      <c r="G24" s="358"/>
      <c r="H24" s="353"/>
      <c r="I24" s="353"/>
      <c r="J24" s="353"/>
      <c r="K24" s="353"/>
      <c r="L24" s="353"/>
      <c r="M24" s="353"/>
      <c r="N24" s="353"/>
      <c r="O24" s="353"/>
      <c r="P24" s="353"/>
      <c r="Q24" s="353"/>
      <c r="R24" s="353"/>
      <c r="S24" s="36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6"/>
      <c r="BW24" s="338" t="s">
        <v>50</v>
      </c>
      <c r="BX24" s="338">
        <v>6.3193000000000001</v>
      </c>
    </row>
    <row r="25" spans="1:76" s="338" customFormat="1" ht="11.25">
      <c r="A25" s="340" t="s">
        <v>99</v>
      </c>
      <c r="B25" s="336" t="s">
        <v>60</v>
      </c>
      <c r="C25" s="340" t="s">
        <v>16</v>
      </c>
      <c r="D25" s="341">
        <f t="shared" ref="D25:D30" si="7">VLOOKUP(C25,H01_HT,2,FALSE)</f>
        <v>125.6538</v>
      </c>
      <c r="E25" s="354">
        <f>$F$25+$I$25+$J$25+$K$25+$L$25+$M$25+$O$25+$P$25+$Q$25+$R$25</f>
        <v>0</v>
      </c>
      <c r="F25" s="354">
        <f>$G$25+$H$25</f>
        <v>0</v>
      </c>
      <c r="G25" s="354">
        <f>'Phan ky'!$R$3</f>
        <v>0</v>
      </c>
      <c r="H25" s="354">
        <f>'Phan ky'!$R$11</f>
        <v>0</v>
      </c>
      <c r="I25" s="354">
        <f>'Phan ky'!$R$19</f>
        <v>0</v>
      </c>
      <c r="J25" s="354">
        <f>'Phan ky'!$R$27</f>
        <v>0</v>
      </c>
      <c r="K25" s="354">
        <f>'Phan ky'!$R$35</f>
        <v>0</v>
      </c>
      <c r="L25" s="354">
        <f>'Phan ky'!$R$43</f>
        <v>0</v>
      </c>
      <c r="M25" s="354">
        <f>'Phan ky'!$R$51</f>
        <v>0</v>
      </c>
      <c r="N25" s="354">
        <f>'Phan ky'!$R$59</f>
        <v>0</v>
      </c>
      <c r="O25" s="354">
        <f>'Phan ky'!$R$67</f>
        <v>0</v>
      </c>
      <c r="P25" s="354">
        <f>'Phan ky'!$R$75</f>
        <v>0</v>
      </c>
      <c r="Q25" s="354">
        <f>'Phan ky'!$R$83</f>
        <v>0</v>
      </c>
      <c r="R25" s="354">
        <f>'Phan ky'!$R$91</f>
        <v>0</v>
      </c>
      <c r="S25" s="356">
        <f>$U$25+$V$25+$W$25+$X$25+$Y$25+$AJ$25+$AR$25+$BC$25+$BD$25+$BE$25+$BF$25+$BI$25</f>
        <v>1</v>
      </c>
      <c r="T25" s="357">
        <f>D25-BP25</f>
        <v>124.6538</v>
      </c>
      <c r="U25" s="354">
        <f>'Phan ky'!$R$107</f>
        <v>0</v>
      </c>
      <c r="V25" s="354">
        <f>'Phan ky'!$R$115</f>
        <v>0</v>
      </c>
      <c r="W25" s="354">
        <f>'Phan ky'!$R$123</f>
        <v>0</v>
      </c>
      <c r="X25" s="354">
        <f>'Phan ky'!$R$131</f>
        <v>0</v>
      </c>
      <c r="Y25" s="354">
        <f>$Z$25+$AA$25+$AB$25+$AC$25+$AD$25+$AE$25+$AF$25+$AG$25+$AH$25+$AI$25</f>
        <v>0</v>
      </c>
      <c r="Z25" s="354">
        <f>'Phan ky'!$R$139</f>
        <v>0</v>
      </c>
      <c r="AA25" s="354">
        <f>'Phan ky'!$R$147</f>
        <v>0</v>
      </c>
      <c r="AB25" s="354">
        <f>'Phan ky'!$R$155</f>
        <v>0</v>
      </c>
      <c r="AC25" s="354">
        <f>'Phan ky'!$R$163</f>
        <v>0</v>
      </c>
      <c r="AD25" s="354">
        <f>'Phan ky'!$R$171</f>
        <v>0</v>
      </c>
      <c r="AE25" s="354">
        <f>'Phan ky'!$R$179</f>
        <v>0</v>
      </c>
      <c r="AF25" s="354">
        <f>'Phan ky'!$R$187</f>
        <v>0</v>
      </c>
      <c r="AG25" s="354">
        <f>'Phan ky'!$R$195</f>
        <v>0</v>
      </c>
      <c r="AH25" s="354">
        <f>'Phan ky'!$R$201</f>
        <v>0</v>
      </c>
      <c r="AI25" s="354">
        <f>'Phan ky'!$R$211</f>
        <v>0</v>
      </c>
      <c r="AJ25" s="354">
        <f>$AK$25+$AO$25+$AP$25+$AQ$25</f>
        <v>0</v>
      </c>
      <c r="AK25" s="354">
        <f>$AL$25+$AM$25+$AN$25</f>
        <v>0</v>
      </c>
      <c r="AL25" s="354">
        <f>'Phan ky'!$R$219</f>
        <v>0</v>
      </c>
      <c r="AM25" s="354">
        <f>'Phan ky'!$R$227</f>
        <v>0</v>
      </c>
      <c r="AN25" s="354">
        <f>'Phan ky'!$R$235</f>
        <v>0</v>
      </c>
      <c r="AO25" s="354">
        <f>'Phan ky'!$R$243</f>
        <v>0</v>
      </c>
      <c r="AP25" s="354">
        <f>'Phan ky'!$R$251</f>
        <v>0</v>
      </c>
      <c r="AQ25" s="354">
        <f>'Phan ky'!$R$259</f>
        <v>0</v>
      </c>
      <c r="AR25" s="354">
        <f>$AS$25+$AT$25+$AU$25+$AV$25+$AW$25+$AX$25+$AY$25+$AZ$25+$BA$25+$BB$25</f>
        <v>1</v>
      </c>
      <c r="AS25" s="354">
        <f>'Phan ky'!$R$267</f>
        <v>1</v>
      </c>
      <c r="AT25" s="354">
        <f>'Phan ky'!$R$275</f>
        <v>0</v>
      </c>
      <c r="AU25" s="354">
        <f>'Phan ky'!$R$283</f>
        <v>0</v>
      </c>
      <c r="AV25" s="354">
        <f>'Phan ky'!$R$291</f>
        <v>0</v>
      </c>
      <c r="AW25" s="354">
        <f>'Phan ky'!$R$299</f>
        <v>0</v>
      </c>
      <c r="AX25" s="354">
        <f>'Phan ky'!$R$307</f>
        <v>0</v>
      </c>
      <c r="AY25" s="354">
        <f>'Phan ky'!$R$315</f>
        <v>0</v>
      </c>
      <c r="AZ25" s="354">
        <f>'Phan ky'!$R$323</f>
        <v>0</v>
      </c>
      <c r="BA25" s="354">
        <f>'Phan ky'!$R$331</f>
        <v>0</v>
      </c>
      <c r="BB25" s="354">
        <f>'Phan ky'!$R$339</f>
        <v>0</v>
      </c>
      <c r="BC25" s="354">
        <f>'Phan ky'!$R$347</f>
        <v>0</v>
      </c>
      <c r="BD25" s="354">
        <f>'Phan ky'!$R$355</f>
        <v>0</v>
      </c>
      <c r="BE25" s="354">
        <f>'Phan ky'!$R$363</f>
        <v>0</v>
      </c>
      <c r="BF25" s="354">
        <f>$BG$25+$BH$25</f>
        <v>0</v>
      </c>
      <c r="BG25" s="354">
        <f>'Phan ky'!$R$371</f>
        <v>0</v>
      </c>
      <c r="BH25" s="354">
        <f>'Phan ky'!$R$379</f>
        <v>0</v>
      </c>
      <c r="BI25" s="354">
        <f>'Phan ky'!$R$387</f>
        <v>0</v>
      </c>
      <c r="BJ25" s="354">
        <f>$BK$25+$BL$25+$BM$25+$BN$25+$BO$25</f>
        <v>0</v>
      </c>
      <c r="BK25" s="354">
        <f>'Phan ky'!$R$395</f>
        <v>0</v>
      </c>
      <c r="BL25" s="354">
        <f>'Phan ky'!$R$403</f>
        <v>0</v>
      </c>
      <c r="BM25" s="354">
        <f>'Phan ky'!$R$411</f>
        <v>0</v>
      </c>
      <c r="BN25" s="354">
        <f>'Phan ky'!$R$419</f>
        <v>0</v>
      </c>
      <c r="BO25" s="354">
        <f>'Phan ky'!$R$427</f>
        <v>0</v>
      </c>
      <c r="BP25" s="356">
        <f t="shared" ref="BP25:BP30" si="8">E25+S25+BJ25</f>
        <v>1</v>
      </c>
      <c r="BQ25" s="356">
        <f t="shared" si="2"/>
        <v>202.94380000000001</v>
      </c>
      <c r="BW25" s="338" t="s">
        <v>18</v>
      </c>
      <c r="BX25" s="338">
        <v>15.2669</v>
      </c>
    </row>
    <row r="26" spans="1:76" s="338" customFormat="1" ht="11.25">
      <c r="A26" s="340" t="s">
        <v>100</v>
      </c>
      <c r="B26" s="336" t="s">
        <v>61</v>
      </c>
      <c r="C26" s="340" t="s">
        <v>17</v>
      </c>
      <c r="D26" s="341">
        <f t="shared" si="7"/>
        <v>12.1067</v>
      </c>
      <c r="E26" s="354">
        <f>$F$26+$I$26+$J$26+$K$26+$L$26+$M$26+$O$26+$P$26+$Q$26+$R$26</f>
        <v>0</v>
      </c>
      <c r="F26" s="354">
        <f>$G$26+$H$26</f>
        <v>0</v>
      </c>
      <c r="G26" s="354">
        <f>'Phan ky'!$S$3</f>
        <v>0</v>
      </c>
      <c r="H26" s="354">
        <f>'Phan ky'!$S$11</f>
        <v>0</v>
      </c>
      <c r="I26" s="354">
        <f>'Phan ky'!$S$19</f>
        <v>0</v>
      </c>
      <c r="J26" s="354">
        <f>'Phan ky'!$S$27</f>
        <v>0</v>
      </c>
      <c r="K26" s="354">
        <f>'Phan ky'!$S$35</f>
        <v>0</v>
      </c>
      <c r="L26" s="354">
        <f>'Phan ky'!$S$43</f>
        <v>0</v>
      </c>
      <c r="M26" s="354">
        <f>'Phan ky'!$S$51</f>
        <v>0</v>
      </c>
      <c r="N26" s="354">
        <f>'Phan ky'!$S$59</f>
        <v>0</v>
      </c>
      <c r="O26" s="354">
        <f>'Phan ky'!$S$67</f>
        <v>0</v>
      </c>
      <c r="P26" s="354">
        <f>'Phan ky'!$S$75</f>
        <v>0</v>
      </c>
      <c r="Q26" s="354">
        <f>'Phan ky'!$S$83</f>
        <v>0</v>
      </c>
      <c r="R26" s="354">
        <f>'Phan ky'!$S$91</f>
        <v>0</v>
      </c>
      <c r="S26" s="356">
        <f>$T$26+$V$26+$W$26+$X$26+$Y$26+$AJ$26+$AR$26+$BC$26+$BD$26+$BE$26+$BF$26+$BI$26</f>
        <v>0.1</v>
      </c>
      <c r="T26" s="354">
        <f>'Phan ky'!$S$101</f>
        <v>0</v>
      </c>
      <c r="U26" s="357">
        <f>D26-BP26</f>
        <v>12.0067</v>
      </c>
      <c r="V26" s="354">
        <f>'Phan ky'!$S$115</f>
        <v>0</v>
      </c>
      <c r="W26" s="354">
        <f>'Phan ky'!$S$123</f>
        <v>0</v>
      </c>
      <c r="X26" s="354">
        <f>'Phan ky'!$S$131</f>
        <v>0</v>
      </c>
      <c r="Y26" s="354">
        <f>$Z$26+$AA$26+$AB$26+$AC$26+$AD$26+$AE$26+$AF$26+$AG$26+$AH$26+$AI$26</f>
        <v>0</v>
      </c>
      <c r="Z26" s="354">
        <f>'Phan ky'!$S$139</f>
        <v>0</v>
      </c>
      <c r="AA26" s="354">
        <f>'Phan ky'!$S$147</f>
        <v>0</v>
      </c>
      <c r="AB26" s="354">
        <f>'Phan ky'!$S$155</f>
        <v>0</v>
      </c>
      <c r="AC26" s="354">
        <f>'Phan ky'!$S$163</f>
        <v>0</v>
      </c>
      <c r="AD26" s="354">
        <f>'Phan ky'!$S$171</f>
        <v>0</v>
      </c>
      <c r="AE26" s="354">
        <f>'Phan ky'!$S$179</f>
        <v>0</v>
      </c>
      <c r="AF26" s="354">
        <f>'Phan ky'!$S$187</f>
        <v>0</v>
      </c>
      <c r="AG26" s="354">
        <f>'Phan ky'!$S$195</f>
        <v>0</v>
      </c>
      <c r="AH26" s="354">
        <f>'Phan ky'!$S$201</f>
        <v>0</v>
      </c>
      <c r="AI26" s="354">
        <f>'Phan ky'!$S$211</f>
        <v>0</v>
      </c>
      <c r="AJ26" s="354">
        <f>$AK$26+$AO$26+$AP$26+$AQ$26</f>
        <v>0</v>
      </c>
      <c r="AK26" s="354">
        <f>$AL$26+$AM$26+$AN$26</f>
        <v>0</v>
      </c>
      <c r="AL26" s="354">
        <f>'Phan ky'!$S$219</f>
        <v>0</v>
      </c>
      <c r="AM26" s="354">
        <f>'Phan ky'!$S$227</f>
        <v>0</v>
      </c>
      <c r="AN26" s="354">
        <f>'Phan ky'!$S$235</f>
        <v>0</v>
      </c>
      <c r="AO26" s="354">
        <f>'Phan ky'!$S$243</f>
        <v>0</v>
      </c>
      <c r="AP26" s="354">
        <f>'Phan ky'!$S$251</f>
        <v>0</v>
      </c>
      <c r="AQ26" s="354">
        <f>'Phan ky'!$S$259</f>
        <v>0</v>
      </c>
      <c r="AR26" s="354">
        <f>$AS$26+$AT$26+$AU$26+$AV$26+$AW$26+$AX$26+$AY$26+$AZ$26+$BA$26</f>
        <v>0.1</v>
      </c>
      <c r="AS26" s="354">
        <f>'Phan ky'!$S$267</f>
        <v>0.1</v>
      </c>
      <c r="AT26" s="354">
        <f>'Phan ky'!$S$275</f>
        <v>0</v>
      </c>
      <c r="AU26" s="354">
        <f>'Phan ky'!$S$283</f>
        <v>0</v>
      </c>
      <c r="AV26" s="354">
        <f>'Phan ky'!$S$291</f>
        <v>0</v>
      </c>
      <c r="AW26" s="354">
        <f>'Phan ky'!$S$299</f>
        <v>0</v>
      </c>
      <c r="AX26" s="354">
        <f>'Phan ky'!$S$307</f>
        <v>0</v>
      </c>
      <c r="AY26" s="354">
        <f>'Phan ky'!$S$315</f>
        <v>0</v>
      </c>
      <c r="AZ26" s="354">
        <f>'Phan ky'!$S$323</f>
        <v>0</v>
      </c>
      <c r="BA26" s="354">
        <f>'Phan ky'!$S$331</f>
        <v>0</v>
      </c>
      <c r="BB26" s="354">
        <f>'Phan ky'!$S$339</f>
        <v>0</v>
      </c>
      <c r="BC26" s="354">
        <f>'Phan ky'!$S$347</f>
        <v>0</v>
      </c>
      <c r="BD26" s="354">
        <f>'Phan ky'!$S$355</f>
        <v>0</v>
      </c>
      <c r="BE26" s="354">
        <f>'Phan ky'!$S$363</f>
        <v>0</v>
      </c>
      <c r="BF26" s="354">
        <f>$BG$26+$BH$26</f>
        <v>0</v>
      </c>
      <c r="BG26" s="354">
        <f>'Phan ky'!$S$371</f>
        <v>0</v>
      </c>
      <c r="BH26" s="354">
        <f>'Phan ky'!$S$379</f>
        <v>0</v>
      </c>
      <c r="BI26" s="354">
        <f>'Phan ky'!$S$387</f>
        <v>0</v>
      </c>
      <c r="BJ26" s="354">
        <f>$BK$26+$BL$26+$BM$26+$BN$26+$BO$26</f>
        <v>0</v>
      </c>
      <c r="BK26" s="354">
        <f>'Phan ky'!$S$395</f>
        <v>0</v>
      </c>
      <c r="BL26" s="354">
        <f>'Phan ky'!$S$403</f>
        <v>0</v>
      </c>
      <c r="BM26" s="354">
        <f>'Phan ky'!$S$411</f>
        <v>0</v>
      </c>
      <c r="BN26" s="354">
        <f>'Phan ky'!$S$419</f>
        <v>0</v>
      </c>
      <c r="BO26" s="354">
        <f>'Phan ky'!$S$427</f>
        <v>0</v>
      </c>
      <c r="BP26" s="356">
        <f t="shared" si="8"/>
        <v>0.1</v>
      </c>
      <c r="BQ26" s="356">
        <f t="shared" si="2"/>
        <v>12.0067</v>
      </c>
      <c r="BW26" s="338" t="s">
        <v>19</v>
      </c>
      <c r="BX26" s="338">
        <v>2.4761000000000002</v>
      </c>
    </row>
    <row r="27" spans="1:76" s="338" customFormat="1" ht="11.25">
      <c r="A27" s="340" t="s">
        <v>104</v>
      </c>
      <c r="B27" s="336" t="s">
        <v>62</v>
      </c>
      <c r="C27" s="340" t="s">
        <v>50</v>
      </c>
      <c r="D27" s="341">
        <f t="shared" si="7"/>
        <v>5.6692999999999998</v>
      </c>
      <c r="E27" s="354">
        <f>$F$27+$I$27+$J$27+$K$27+$L$27+$M$27+$O$27+$P$27+$Q$27+$R$27</f>
        <v>0</v>
      </c>
      <c r="F27" s="354">
        <f>$G$27+$H$27</f>
        <v>0</v>
      </c>
      <c r="G27" s="354">
        <f>'Phan ky'!$T$3</f>
        <v>0</v>
      </c>
      <c r="H27" s="354">
        <f>'Phan ky'!$T$11</f>
        <v>0</v>
      </c>
      <c r="I27" s="354">
        <f>'Phan ky'!$T$19</f>
        <v>0</v>
      </c>
      <c r="J27" s="354">
        <f>'Phan ky'!$T$27</f>
        <v>0</v>
      </c>
      <c r="K27" s="354">
        <f>'Phan ky'!$T$35</f>
        <v>0</v>
      </c>
      <c r="L27" s="354">
        <f>'Phan ky'!$T$43</f>
        <v>0</v>
      </c>
      <c r="M27" s="354">
        <f>'Phan ky'!$T$51</f>
        <v>0</v>
      </c>
      <c r="N27" s="354">
        <f>'Phan ky'!$T$59</f>
        <v>0</v>
      </c>
      <c r="O27" s="354">
        <f>'Phan ky'!$T$67</f>
        <v>0</v>
      </c>
      <c r="P27" s="354">
        <f>'Phan ky'!$T$75</f>
        <v>0</v>
      </c>
      <c r="Q27" s="354">
        <f>'Phan ky'!$T$83</f>
        <v>0</v>
      </c>
      <c r="R27" s="354">
        <f>'Phan ky'!$T$91</f>
        <v>0</v>
      </c>
      <c r="S27" s="356">
        <f>$T$27+$U$27+$W$27+$X$27+$Y$27+$AJ$27+$AR$27+$BC$27+$BD$27+$BE$27+$BF$27+$BI$27</f>
        <v>0</v>
      </c>
      <c r="T27" s="354">
        <f>'Phan ky'!$T$101</f>
        <v>0</v>
      </c>
      <c r="U27" s="354">
        <f>'Phan ky'!$T$107</f>
        <v>0</v>
      </c>
      <c r="V27" s="357">
        <f>D27-BP27</f>
        <v>5.6692999999999998</v>
      </c>
      <c r="W27" s="354">
        <f>'Phan ky'!$T$123</f>
        <v>0</v>
      </c>
      <c r="X27" s="354">
        <f>'Phan ky'!$T$131</f>
        <v>0</v>
      </c>
      <c r="Y27" s="354">
        <f>$Z$27+$AA$27+$AB$27+$AC$27+$AD$27+$AE$27+$AF$27+$AG$27+$AH$27+$AI$27</f>
        <v>0</v>
      </c>
      <c r="Z27" s="354">
        <f>'Phan ky'!$T$139</f>
        <v>0</v>
      </c>
      <c r="AA27" s="354">
        <f>'Phan ky'!$T$147</f>
        <v>0</v>
      </c>
      <c r="AB27" s="354">
        <f>'Phan ky'!$T$155</f>
        <v>0</v>
      </c>
      <c r="AC27" s="354">
        <f>'Phan ky'!$T$163</f>
        <v>0</v>
      </c>
      <c r="AD27" s="354">
        <f>'Phan ky'!$T$171</f>
        <v>0</v>
      </c>
      <c r="AE27" s="354">
        <f>'Phan ky'!$T$179</f>
        <v>0</v>
      </c>
      <c r="AF27" s="354">
        <f>'Phan ky'!$T$187</f>
        <v>0</v>
      </c>
      <c r="AG27" s="354">
        <f>'Phan ky'!$T$195</f>
        <v>0</v>
      </c>
      <c r="AH27" s="354">
        <f>'Phan ky'!$T$201</f>
        <v>0</v>
      </c>
      <c r="AI27" s="354">
        <f>'Phan ky'!$T$211</f>
        <v>0</v>
      </c>
      <c r="AJ27" s="354">
        <f>$AK$27+$AO$27+$AP$27+$AQ$27</f>
        <v>0</v>
      </c>
      <c r="AK27" s="354">
        <f>$AL$27+$AM$27+$AN$27</f>
        <v>0</v>
      </c>
      <c r="AL27" s="354">
        <f>'Phan ky'!$T$219</f>
        <v>0</v>
      </c>
      <c r="AM27" s="354">
        <f>'Phan ky'!$T$227</f>
        <v>0</v>
      </c>
      <c r="AN27" s="354">
        <f>'Phan ky'!$T$235</f>
        <v>0</v>
      </c>
      <c r="AO27" s="354">
        <f>'Phan ky'!$T$243</f>
        <v>0</v>
      </c>
      <c r="AP27" s="354">
        <f>'Phan ky'!$T$251</f>
        <v>0</v>
      </c>
      <c r="AQ27" s="354">
        <f>'Phan ky'!$T$259</f>
        <v>0</v>
      </c>
      <c r="AR27" s="354">
        <f>$AS$27+$AT$27+$AU$27+$AV$27+$AW$27+$AX$27+$AY$27+$AZ$27+$BA$27+$BB$27</f>
        <v>0</v>
      </c>
      <c r="AS27" s="354">
        <f>'Phan ky'!$T$267</f>
        <v>0</v>
      </c>
      <c r="AT27" s="354">
        <f>'Phan ky'!$T$275</f>
        <v>0</v>
      </c>
      <c r="AU27" s="354">
        <f>'Phan ky'!$T$283</f>
        <v>0</v>
      </c>
      <c r="AV27" s="354">
        <f>'Phan ky'!$T$291</f>
        <v>0</v>
      </c>
      <c r="AW27" s="354">
        <f>'Phan ky'!$T$299</f>
        <v>0</v>
      </c>
      <c r="AX27" s="354">
        <f>'Phan ky'!$T$307</f>
        <v>0</v>
      </c>
      <c r="AY27" s="354">
        <f>'Phan ky'!$T$315</f>
        <v>0</v>
      </c>
      <c r="AZ27" s="354">
        <f>'Phan ky'!$T$323</f>
        <v>0</v>
      </c>
      <c r="BA27" s="354">
        <f>'Phan ky'!$T$331</f>
        <v>0</v>
      </c>
      <c r="BB27" s="354">
        <f>'Phan ky'!$T$339</f>
        <v>0</v>
      </c>
      <c r="BC27" s="354">
        <f>'Phan ky'!$T$347</f>
        <v>0</v>
      </c>
      <c r="BD27" s="354">
        <f>'Phan ky'!$T$355</f>
        <v>0</v>
      </c>
      <c r="BE27" s="354">
        <f>'Phan ky'!$T$363</f>
        <v>0</v>
      </c>
      <c r="BF27" s="354">
        <f>$BG$27+$BH$27</f>
        <v>0</v>
      </c>
      <c r="BG27" s="354">
        <f>'Phan ky'!$T$371</f>
        <v>0</v>
      </c>
      <c r="BH27" s="354">
        <f>'Phan ky'!$T$379</f>
        <v>0</v>
      </c>
      <c r="BI27" s="354">
        <f>'Phan ky'!$T$387</f>
        <v>0</v>
      </c>
      <c r="BJ27" s="354">
        <f>$BK$27+$BL$27+$BM$27+$BN$27+$BO$27</f>
        <v>0</v>
      </c>
      <c r="BK27" s="354">
        <f>'Phan ky'!$T$395</f>
        <v>0</v>
      </c>
      <c r="BL27" s="354">
        <f>'Phan ky'!$T$403</f>
        <v>0</v>
      </c>
      <c r="BM27" s="354">
        <f>'Phan ky'!$T$411</f>
        <v>0</v>
      </c>
      <c r="BN27" s="354">
        <f>'Phan ky'!$T$419</f>
        <v>0</v>
      </c>
      <c r="BO27" s="354">
        <f>'Phan ky'!$T$427</f>
        <v>0</v>
      </c>
      <c r="BP27" s="356">
        <f t="shared" si="8"/>
        <v>0</v>
      </c>
      <c r="BQ27" s="356">
        <f t="shared" si="2"/>
        <v>6.3193000000000001</v>
      </c>
      <c r="BW27" s="338" t="s">
        <v>101</v>
      </c>
      <c r="BX27" s="338">
        <v>61.848399999999998</v>
      </c>
    </row>
    <row r="28" spans="1:76" s="338" customFormat="1" ht="11.25">
      <c r="A28" s="340" t="s">
        <v>105</v>
      </c>
      <c r="B28" s="336" t="s">
        <v>63</v>
      </c>
      <c r="C28" s="340" t="s">
        <v>18</v>
      </c>
      <c r="D28" s="341">
        <f t="shared" si="7"/>
        <v>15.2669</v>
      </c>
      <c r="E28" s="354">
        <f>$F$28+$I$28+$J$28+$K$28+$L$28+$M$28+$O$28+$P$28+$Q$28+$R$28</f>
        <v>0</v>
      </c>
      <c r="F28" s="354">
        <f>$G$28+$H$28</f>
        <v>0</v>
      </c>
      <c r="G28" s="354">
        <f>'Phan ky'!$U$3</f>
        <v>0</v>
      </c>
      <c r="H28" s="354">
        <f>'Phan ky'!$U$11</f>
        <v>0</v>
      </c>
      <c r="I28" s="354">
        <f>'Phan ky'!$U$19</f>
        <v>0</v>
      </c>
      <c r="J28" s="354">
        <f>'Phan ky'!$U$27</f>
        <v>0</v>
      </c>
      <c r="K28" s="354">
        <f>'Phan ky'!$U$35</f>
        <v>0</v>
      </c>
      <c r="L28" s="354">
        <f>'Phan ky'!$U$43</f>
        <v>0</v>
      </c>
      <c r="M28" s="354">
        <f>'Phan ky'!$U$51</f>
        <v>0</v>
      </c>
      <c r="N28" s="354">
        <f>'Phan ky'!$U$59</f>
        <v>0</v>
      </c>
      <c r="O28" s="354">
        <f>'Phan ky'!$U$67</f>
        <v>0</v>
      </c>
      <c r="P28" s="354">
        <f>'Phan ky'!$U$75</f>
        <v>0</v>
      </c>
      <c r="Q28" s="354">
        <f>'Phan ky'!$U$83</f>
        <v>0</v>
      </c>
      <c r="R28" s="354">
        <f>'Phan ky'!$U$91</f>
        <v>0</v>
      </c>
      <c r="S28" s="356">
        <f>$T$28+$U$28+$V$28+$X$28+$Y$28+$AJ$28+$AR$28+$BC$28+$BD$28+$BE$28+$BF$28+$BI$28</f>
        <v>0</v>
      </c>
      <c r="T28" s="354">
        <f>'Phan ky'!$U$101</f>
        <v>0</v>
      </c>
      <c r="U28" s="354">
        <f>'Phan ky'!$U$107</f>
        <v>0</v>
      </c>
      <c r="V28" s="354">
        <f>'Phan ky'!$U$115</f>
        <v>0</v>
      </c>
      <c r="W28" s="357">
        <f>D28-BP28</f>
        <v>15.2669</v>
      </c>
      <c r="X28" s="354">
        <f>'Phan ky'!$U$131</f>
        <v>0</v>
      </c>
      <c r="Y28" s="354">
        <f>$Z$28+$AA$28+$AB$28+$AC$28+$AD$28+$AE$28+$AF$28+$AG$28+$AH$28+$AI$28</f>
        <v>0</v>
      </c>
      <c r="Z28" s="354">
        <f>'Phan ky'!$U$139</f>
        <v>0</v>
      </c>
      <c r="AA28" s="354">
        <f>'Phan ky'!$U$147</f>
        <v>0</v>
      </c>
      <c r="AB28" s="354">
        <f>'Phan ky'!$U$155</f>
        <v>0</v>
      </c>
      <c r="AC28" s="354">
        <f>'Phan ky'!$U$163</f>
        <v>0</v>
      </c>
      <c r="AD28" s="354">
        <f>'Phan ky'!$U$171</f>
        <v>0</v>
      </c>
      <c r="AE28" s="354">
        <f>'Phan ky'!$U$179</f>
        <v>0</v>
      </c>
      <c r="AF28" s="354">
        <f>'Phan ky'!$U$187</f>
        <v>0</v>
      </c>
      <c r="AG28" s="354">
        <f>'Phan ky'!$U$195</f>
        <v>0</v>
      </c>
      <c r="AH28" s="354">
        <f>'Phan ky'!$U$201</f>
        <v>0</v>
      </c>
      <c r="AI28" s="354">
        <f>'Phan ky'!$U$211</f>
        <v>0</v>
      </c>
      <c r="AJ28" s="354">
        <f>$AK$28+$AO$28+$AP$28+$AQ$28</f>
        <v>0</v>
      </c>
      <c r="AK28" s="354">
        <f>$AL$28+$AM$28+$AN$28</f>
        <v>0</v>
      </c>
      <c r="AL28" s="354">
        <f>'Phan ky'!$U$219</f>
        <v>0</v>
      </c>
      <c r="AM28" s="354">
        <f>'Phan ky'!$U$227</f>
        <v>0</v>
      </c>
      <c r="AN28" s="354">
        <f>'Phan ky'!$U$235</f>
        <v>0</v>
      </c>
      <c r="AO28" s="354">
        <f>'Phan ky'!$U$243</f>
        <v>0</v>
      </c>
      <c r="AP28" s="354">
        <f>'Phan ky'!$U$251</f>
        <v>0</v>
      </c>
      <c r="AQ28" s="354">
        <f>'Phan ky'!$U$259</f>
        <v>0</v>
      </c>
      <c r="AR28" s="354">
        <f>$AS$28+$AT$28+$AU$28+$AV$28+$AW$28+$AX$28+$AY$28+$AZ$28+$BA$28+$BB$28</f>
        <v>0</v>
      </c>
      <c r="AS28" s="354">
        <f>'Phan ky'!$U$267</f>
        <v>0</v>
      </c>
      <c r="AT28" s="354">
        <f>'Phan ky'!$U$275</f>
        <v>0</v>
      </c>
      <c r="AU28" s="354">
        <f>'Phan ky'!$U$283</f>
        <v>0</v>
      </c>
      <c r="AV28" s="354">
        <f>'Phan ky'!$U$291</f>
        <v>0</v>
      </c>
      <c r="AW28" s="354">
        <f>'Phan ky'!$U$299</f>
        <v>0</v>
      </c>
      <c r="AX28" s="354">
        <f>'Phan ky'!$U$307</f>
        <v>0</v>
      </c>
      <c r="AY28" s="354">
        <f>'Phan ky'!$U$315</f>
        <v>0</v>
      </c>
      <c r="AZ28" s="354">
        <f>'Phan ky'!$U$323</f>
        <v>0</v>
      </c>
      <c r="BA28" s="354">
        <f>'Phan ky'!$U$331</f>
        <v>0</v>
      </c>
      <c r="BB28" s="354">
        <f>'Phan ky'!$U$339</f>
        <v>0</v>
      </c>
      <c r="BC28" s="354">
        <f>'Phan ky'!$U$347</f>
        <v>0</v>
      </c>
      <c r="BD28" s="354">
        <f>'Phan ky'!$U$355</f>
        <v>0</v>
      </c>
      <c r="BE28" s="354">
        <f>'Phan ky'!$U$363</f>
        <v>0</v>
      </c>
      <c r="BF28" s="354">
        <f>$BG$28+$BH$28</f>
        <v>0</v>
      </c>
      <c r="BG28" s="354">
        <f>'Phan ky'!$U$371</f>
        <v>0</v>
      </c>
      <c r="BH28" s="354">
        <f>'Phan ky'!$U$379</f>
        <v>0</v>
      </c>
      <c r="BI28" s="354">
        <f>'Phan ky'!$U$387</f>
        <v>0</v>
      </c>
      <c r="BJ28" s="354">
        <f>$BK$28+$BL$28+$BM$28+$BN$28+$BO$28</f>
        <v>0</v>
      </c>
      <c r="BK28" s="354">
        <f>'Phan ky'!$U$395</f>
        <v>0</v>
      </c>
      <c r="BL28" s="354">
        <f>'Phan ky'!$U$403</f>
        <v>0</v>
      </c>
      <c r="BM28" s="354">
        <f>'Phan ky'!$U$411</f>
        <v>0</v>
      </c>
      <c r="BN28" s="354">
        <f>'Phan ky'!$U$419</f>
        <v>0</v>
      </c>
      <c r="BO28" s="354">
        <f>'Phan ky'!$U$427</f>
        <v>0</v>
      </c>
      <c r="BP28" s="356">
        <f t="shared" si="8"/>
        <v>0</v>
      </c>
      <c r="BQ28" s="356">
        <f t="shared" si="2"/>
        <v>15.2669</v>
      </c>
      <c r="BW28" s="338" t="s">
        <v>31</v>
      </c>
      <c r="BX28" s="338">
        <v>8.7086000000000006</v>
      </c>
    </row>
    <row r="29" spans="1:76" s="338" customFormat="1" ht="11.25">
      <c r="A29" s="340" t="s">
        <v>106</v>
      </c>
      <c r="B29" s="336" t="s">
        <v>64</v>
      </c>
      <c r="C29" s="340" t="s">
        <v>19</v>
      </c>
      <c r="D29" s="341">
        <f t="shared" si="7"/>
        <v>2.4761000000000002</v>
      </c>
      <c r="E29" s="354">
        <f>$F$29+$I$29+$J$29+$K$29+$L$29+$M$29+$O$29+$P$29+$Q$29+$R$29</f>
        <v>0</v>
      </c>
      <c r="F29" s="354">
        <f>$G$29+$H$29</f>
        <v>0</v>
      </c>
      <c r="G29" s="354">
        <f>'Phan ky'!$V$3</f>
        <v>0</v>
      </c>
      <c r="H29" s="354">
        <f>'Phan ky'!$V$11</f>
        <v>0</v>
      </c>
      <c r="I29" s="354">
        <f>'Phan ky'!$V$19</f>
        <v>0</v>
      </c>
      <c r="J29" s="354">
        <f>'Phan ky'!$V$27</f>
        <v>0</v>
      </c>
      <c r="K29" s="354">
        <f>'Phan ky'!$V$35</f>
        <v>0</v>
      </c>
      <c r="L29" s="354">
        <f>'Phan ky'!$V$43</f>
        <v>0</v>
      </c>
      <c r="M29" s="354">
        <f>'Phan ky'!$V$51</f>
        <v>0</v>
      </c>
      <c r="N29" s="354">
        <f>'Phan ky'!$V$59</f>
        <v>0</v>
      </c>
      <c r="O29" s="354">
        <f>'Phan ky'!$V$67</f>
        <v>0</v>
      </c>
      <c r="P29" s="354">
        <f>'Phan ky'!$V$75</f>
        <v>0</v>
      </c>
      <c r="Q29" s="354">
        <f>'Phan ky'!$V$83</f>
        <v>0</v>
      </c>
      <c r="R29" s="354">
        <f>'Phan ky'!$V$91</f>
        <v>0</v>
      </c>
      <c r="S29" s="356">
        <f>$T$29+$U$29+$V$29+$W$29+$Y$29+$AJ$29+$AR$29+$BC$29+$BD$29+$BE$29+$BF$29+$BI$29</f>
        <v>0</v>
      </c>
      <c r="T29" s="354">
        <f>'Phan ky'!$V$101</f>
        <v>0</v>
      </c>
      <c r="U29" s="354">
        <f>'Phan ky'!$V$107</f>
        <v>0</v>
      </c>
      <c r="V29" s="354">
        <f>'Phan ky'!$V$115</f>
        <v>0</v>
      </c>
      <c r="W29" s="354">
        <f>'Phan ky'!$V$123</f>
        <v>0</v>
      </c>
      <c r="X29" s="357">
        <f>D29-BP29</f>
        <v>2.4761000000000002</v>
      </c>
      <c r="Y29" s="354">
        <f>$Z$29+$AA$29+$AB$29+$AC$29+$AD$29+$AE$29+$AF$29+$AG$29+$AH$29+$AI$29</f>
        <v>0</v>
      </c>
      <c r="Z29" s="354">
        <f>'Phan ky'!$V$139</f>
        <v>0</v>
      </c>
      <c r="AA29" s="354">
        <f>'Phan ky'!$V$147</f>
        <v>0</v>
      </c>
      <c r="AB29" s="354">
        <f>'Phan ky'!$V$155</f>
        <v>0</v>
      </c>
      <c r="AC29" s="354">
        <f>'Phan ky'!$V$163</f>
        <v>0</v>
      </c>
      <c r="AD29" s="354">
        <f>'Phan ky'!$V$171</f>
        <v>0</v>
      </c>
      <c r="AE29" s="354">
        <f>'Phan ky'!$V$179</f>
        <v>0</v>
      </c>
      <c r="AF29" s="354">
        <f>'Phan ky'!$V$187</f>
        <v>0</v>
      </c>
      <c r="AG29" s="354">
        <f>'Phan ky'!$V$195</f>
        <v>0</v>
      </c>
      <c r="AH29" s="354">
        <f>'Phan ky'!$V$201</f>
        <v>0</v>
      </c>
      <c r="AI29" s="354">
        <f>'Phan ky'!$V$211</f>
        <v>0</v>
      </c>
      <c r="AJ29" s="354">
        <f>$AK$29+$AO$29+$AP$29+$AQ$29</f>
        <v>0</v>
      </c>
      <c r="AK29" s="354">
        <f>$AL$29+$AM$29+$AN$29</f>
        <v>0</v>
      </c>
      <c r="AL29" s="354">
        <f>'Phan ky'!$V$219</f>
        <v>0</v>
      </c>
      <c r="AM29" s="354">
        <f>'Phan ky'!$V$227</f>
        <v>0</v>
      </c>
      <c r="AN29" s="354">
        <f>'Phan ky'!$V$235</f>
        <v>0</v>
      </c>
      <c r="AO29" s="354">
        <f>'Phan ky'!$V$243</f>
        <v>0</v>
      </c>
      <c r="AP29" s="354">
        <f>'Phan ky'!$V$251</f>
        <v>0</v>
      </c>
      <c r="AQ29" s="354">
        <f>'Phan ky'!$V$259</f>
        <v>0</v>
      </c>
      <c r="AR29" s="354">
        <f>$AS$29+$AT$29+$AU$29+$AV$29+$AW$29+$AX$29+$AY$29+$AZ$29+$BA$29+$BB$29</f>
        <v>0</v>
      </c>
      <c r="AS29" s="354">
        <f>'Phan ky'!$V$267</f>
        <v>0</v>
      </c>
      <c r="AT29" s="354">
        <f>'Phan ky'!$V$275</f>
        <v>0</v>
      </c>
      <c r="AU29" s="354">
        <f>'Phan ky'!$V$283</f>
        <v>0</v>
      </c>
      <c r="AV29" s="354">
        <f>'Phan ky'!$V$291</f>
        <v>0</v>
      </c>
      <c r="AW29" s="354">
        <f>'Phan ky'!$V$299</f>
        <v>0</v>
      </c>
      <c r="AX29" s="354">
        <f>'Phan ky'!$V$307</f>
        <v>0</v>
      </c>
      <c r="AY29" s="354">
        <f>'Phan ky'!$V$315</f>
        <v>0</v>
      </c>
      <c r="AZ29" s="354">
        <f>'Phan ky'!$V$323</f>
        <v>0</v>
      </c>
      <c r="BA29" s="354">
        <f>'Phan ky'!$V$331</f>
        <v>0</v>
      </c>
      <c r="BB29" s="354">
        <f>'Phan ky'!$V$339</f>
        <v>0</v>
      </c>
      <c r="BC29" s="354">
        <f>'Phan ky'!$V$347</f>
        <v>0</v>
      </c>
      <c r="BD29" s="354">
        <f>'Phan ky'!$V$355</f>
        <v>0</v>
      </c>
      <c r="BE29" s="354">
        <f>'Phan ky'!$V$363</f>
        <v>0</v>
      </c>
      <c r="BF29" s="354">
        <f>$BG$29+$BH$29</f>
        <v>0</v>
      </c>
      <c r="BG29" s="354">
        <f>'Phan ky'!$V$371</f>
        <v>0</v>
      </c>
      <c r="BH29" s="354">
        <f>'Phan ky'!$V$379</f>
        <v>0</v>
      </c>
      <c r="BI29" s="354">
        <f>'Phan ky'!$V$387</f>
        <v>0</v>
      </c>
      <c r="BJ29" s="354">
        <f>$BK$29+$BL$29+$BM$29+$BN$29+$BO$29</f>
        <v>0</v>
      </c>
      <c r="BK29" s="354">
        <f>'Phan ky'!$V$395</f>
        <v>0</v>
      </c>
      <c r="BL29" s="354">
        <f>'Phan ky'!$V$403</f>
        <v>0</v>
      </c>
      <c r="BM29" s="354">
        <f>'Phan ky'!$V$411</f>
        <v>0</v>
      </c>
      <c r="BN29" s="354">
        <f>'Phan ky'!$V$419</f>
        <v>0</v>
      </c>
      <c r="BO29" s="354">
        <f>'Phan ky'!$V$427</f>
        <v>0</v>
      </c>
      <c r="BP29" s="356">
        <f t="shared" si="8"/>
        <v>0</v>
      </c>
      <c r="BQ29" s="356">
        <f t="shared" si="2"/>
        <v>2.4761000000000002</v>
      </c>
      <c r="BW29" s="338" t="s">
        <v>36</v>
      </c>
      <c r="BX29" s="338">
        <v>0.13739999999999999</v>
      </c>
    </row>
    <row r="30" spans="1:76" s="338" customFormat="1" ht="11.25">
      <c r="A30" s="340" t="s">
        <v>107</v>
      </c>
      <c r="B30" s="336" t="s">
        <v>219</v>
      </c>
      <c r="C30" s="340" t="s">
        <v>101</v>
      </c>
      <c r="D30" s="341">
        <f t="shared" si="7"/>
        <v>47.927</v>
      </c>
      <c r="E30" s="354">
        <f>E32+E33+E34+E35+E36+E37+E38+E39+E40+E41</f>
        <v>0</v>
      </c>
      <c r="F30" s="354">
        <f t="shared" ref="F30:BO30" si="9">F32+F33+F34+F35+F36+F37+F38+F39+F40+F41</f>
        <v>0</v>
      </c>
      <c r="G30" s="354">
        <f t="shared" si="9"/>
        <v>0</v>
      </c>
      <c r="H30" s="354">
        <f t="shared" si="9"/>
        <v>0</v>
      </c>
      <c r="I30" s="354">
        <f t="shared" si="9"/>
        <v>0</v>
      </c>
      <c r="J30" s="354">
        <f t="shared" si="9"/>
        <v>0</v>
      </c>
      <c r="K30" s="354">
        <f t="shared" si="9"/>
        <v>0</v>
      </c>
      <c r="L30" s="354">
        <f t="shared" si="9"/>
        <v>0</v>
      </c>
      <c r="M30" s="354">
        <f t="shared" si="9"/>
        <v>0</v>
      </c>
      <c r="N30" s="354">
        <f t="shared" si="9"/>
        <v>0</v>
      </c>
      <c r="O30" s="354">
        <f t="shared" si="9"/>
        <v>0</v>
      </c>
      <c r="P30" s="354">
        <f t="shared" si="9"/>
        <v>0</v>
      </c>
      <c r="Q30" s="354">
        <f t="shared" si="9"/>
        <v>0</v>
      </c>
      <c r="R30" s="354">
        <f t="shared" si="9"/>
        <v>0</v>
      </c>
      <c r="S30" s="356">
        <f t="shared" si="9"/>
        <v>0</v>
      </c>
      <c r="T30" s="354">
        <f t="shared" si="9"/>
        <v>0</v>
      </c>
      <c r="U30" s="354">
        <f t="shared" si="9"/>
        <v>0</v>
      </c>
      <c r="V30" s="354">
        <f t="shared" si="9"/>
        <v>0</v>
      </c>
      <c r="W30" s="354">
        <f t="shared" si="9"/>
        <v>0</v>
      </c>
      <c r="X30" s="354">
        <f t="shared" si="9"/>
        <v>0</v>
      </c>
      <c r="Y30" s="357">
        <f>D30-BP30</f>
        <v>47.927</v>
      </c>
      <c r="Z30" s="354">
        <f>Z33+Z34+Z35+Z36+Z37+Z38+Z39+Z40+Z41</f>
        <v>0</v>
      </c>
      <c r="AA30" s="354">
        <f>AA32+AA34+AA35+AA36+AA37+AA38+AA39+AA40+AA41</f>
        <v>0</v>
      </c>
      <c r="AB30" s="354">
        <f>AB32+AB33+AB35+AB36+AB37+AB38+AB39+AB40+AB41</f>
        <v>0</v>
      </c>
      <c r="AC30" s="354">
        <f>AC32+AC33+AC34+AC36+AC37+AC38+AC39+AC40+AC41</f>
        <v>0</v>
      </c>
      <c r="AD30" s="354">
        <f>AD32+AD33+AD34+AD35+AD37+AD38+AD39+AD40+AD41</f>
        <v>0</v>
      </c>
      <c r="AE30" s="354">
        <f>AE32+AE33+AE34+AE35+AE36+AE38+AE39+AE40+AE41</f>
        <v>0</v>
      </c>
      <c r="AF30" s="354">
        <f>AF32+AF33+AF34+AF35+AF36+AF37+AF39+AF40+AF41</f>
        <v>0</v>
      </c>
      <c r="AG30" s="354">
        <f>AG32+AG33+AG34+AG35+AG36+AG37+AG38+AG40+AG41</f>
        <v>0</v>
      </c>
      <c r="AH30" s="354">
        <f>AH32+AH33+AH34+AH35+AH36+AH37+AH38+AH39+AH41</f>
        <v>0</v>
      </c>
      <c r="AI30" s="354">
        <f>AI32+AI33+AI34+AI35+AI36+AI37+AI38+AI39+AI40</f>
        <v>0</v>
      </c>
      <c r="AJ30" s="354">
        <f t="shared" si="9"/>
        <v>0</v>
      </c>
      <c r="AK30" s="354">
        <f t="shared" si="9"/>
        <v>0</v>
      </c>
      <c r="AL30" s="354">
        <f t="shared" si="9"/>
        <v>0</v>
      </c>
      <c r="AM30" s="354">
        <f t="shared" si="9"/>
        <v>0</v>
      </c>
      <c r="AN30" s="354">
        <f t="shared" si="9"/>
        <v>0</v>
      </c>
      <c r="AO30" s="354">
        <f t="shared" si="9"/>
        <v>0</v>
      </c>
      <c r="AP30" s="354">
        <f t="shared" si="9"/>
        <v>0</v>
      </c>
      <c r="AQ30" s="354">
        <f t="shared" si="9"/>
        <v>0</v>
      </c>
      <c r="AR30" s="354">
        <f>AR32+AR33+AR34+AR35+AR36+AR37+AR38+AR39+AR40+AR41</f>
        <v>0</v>
      </c>
      <c r="AS30" s="354">
        <f t="shared" si="9"/>
        <v>0</v>
      </c>
      <c r="AT30" s="354">
        <f t="shared" si="9"/>
        <v>0</v>
      </c>
      <c r="AU30" s="354">
        <f t="shared" si="9"/>
        <v>0</v>
      </c>
      <c r="AV30" s="354">
        <f t="shared" si="9"/>
        <v>0</v>
      </c>
      <c r="AW30" s="354">
        <f t="shared" si="9"/>
        <v>0</v>
      </c>
      <c r="AX30" s="354">
        <f t="shared" si="9"/>
        <v>0</v>
      </c>
      <c r="AY30" s="354">
        <f t="shared" si="9"/>
        <v>0</v>
      </c>
      <c r="AZ30" s="354">
        <f t="shared" si="9"/>
        <v>0</v>
      </c>
      <c r="BA30" s="354">
        <f t="shared" si="9"/>
        <v>0</v>
      </c>
      <c r="BB30" s="354">
        <f t="shared" si="9"/>
        <v>0</v>
      </c>
      <c r="BC30" s="354">
        <f t="shared" si="9"/>
        <v>0</v>
      </c>
      <c r="BD30" s="354">
        <f t="shared" si="9"/>
        <v>0</v>
      </c>
      <c r="BE30" s="354">
        <f t="shared" si="9"/>
        <v>0</v>
      </c>
      <c r="BF30" s="354">
        <f t="shared" si="9"/>
        <v>0</v>
      </c>
      <c r="BG30" s="354">
        <f t="shared" si="9"/>
        <v>0</v>
      </c>
      <c r="BH30" s="354">
        <f t="shared" si="9"/>
        <v>0</v>
      </c>
      <c r="BI30" s="354">
        <f t="shared" si="9"/>
        <v>0</v>
      </c>
      <c r="BJ30" s="354">
        <f t="shared" si="9"/>
        <v>0</v>
      </c>
      <c r="BK30" s="354">
        <f t="shared" si="9"/>
        <v>0</v>
      </c>
      <c r="BL30" s="354">
        <f t="shared" si="9"/>
        <v>0</v>
      </c>
      <c r="BM30" s="354">
        <f t="shared" si="9"/>
        <v>0</v>
      </c>
      <c r="BN30" s="354">
        <f t="shared" si="9"/>
        <v>0</v>
      </c>
      <c r="BO30" s="354">
        <f t="shared" si="9"/>
        <v>0</v>
      </c>
      <c r="BP30" s="356">
        <f t="shared" si="8"/>
        <v>0</v>
      </c>
      <c r="BQ30" s="356">
        <f t="shared" si="2"/>
        <v>61.848399999999998</v>
      </c>
      <c r="BW30" s="338" t="s">
        <v>32</v>
      </c>
      <c r="BX30" s="338">
        <v>1.6318999999999999</v>
      </c>
    </row>
    <row r="31" spans="1:76" s="338" customFormat="1" ht="11.25">
      <c r="A31" s="335"/>
      <c r="B31" s="336" t="s">
        <v>180</v>
      </c>
      <c r="C31" s="337"/>
      <c r="D31" s="335"/>
      <c r="E31" s="353"/>
      <c r="F31" s="353"/>
      <c r="G31" s="358"/>
      <c r="H31" s="353"/>
      <c r="I31" s="353"/>
      <c r="J31" s="353"/>
      <c r="K31" s="353"/>
      <c r="L31" s="353"/>
      <c r="M31" s="353"/>
      <c r="N31" s="353"/>
      <c r="O31" s="353"/>
      <c r="P31" s="353"/>
      <c r="Q31" s="353"/>
      <c r="R31" s="353"/>
      <c r="S31" s="36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6"/>
      <c r="BW31" s="338" t="s">
        <v>33</v>
      </c>
      <c r="BX31" s="338">
        <v>19.865299999999998</v>
      </c>
    </row>
    <row r="32" spans="1:76" s="338" customFormat="1" ht="11.25">
      <c r="A32" s="340" t="s">
        <v>220</v>
      </c>
      <c r="B32" s="336" t="s">
        <v>193</v>
      </c>
      <c r="C32" s="340" t="s">
        <v>31</v>
      </c>
      <c r="D32" s="341">
        <f t="shared" ref="D32:D42" si="10">VLOOKUP(C32,H01_HT,2,FALSE)</f>
        <v>4.3086000000000002</v>
      </c>
      <c r="E32" s="354">
        <f>$F$32+$I$32+$J$32+$K$32+$L$32+$M$32+$O$32+$P$32+$Q$32+$R$32</f>
        <v>0</v>
      </c>
      <c r="F32" s="354">
        <f>$G$32+$H$32</f>
        <v>0</v>
      </c>
      <c r="G32" s="354">
        <f>'Phan ky'!$W$3</f>
        <v>0</v>
      </c>
      <c r="H32" s="354">
        <f>'Phan ky'!$W$11</f>
        <v>0</v>
      </c>
      <c r="I32" s="354">
        <f>'Phan ky'!$W$19</f>
        <v>0</v>
      </c>
      <c r="J32" s="354">
        <f>'Phan ky'!$W$27</f>
        <v>0</v>
      </c>
      <c r="K32" s="354">
        <f>'Phan ky'!$W$35</f>
        <v>0</v>
      </c>
      <c r="L32" s="354">
        <f>'Phan ky'!$W$43</f>
        <v>0</v>
      </c>
      <c r="M32" s="354">
        <f>'Phan ky'!$W$51</f>
        <v>0</v>
      </c>
      <c r="N32" s="354">
        <f>'Phan ky'!$W$59</f>
        <v>0</v>
      </c>
      <c r="O32" s="354">
        <f>'Phan ky'!$W$67</f>
        <v>0</v>
      </c>
      <c r="P32" s="354">
        <f>'Phan ky'!$W$75</f>
        <v>0</v>
      </c>
      <c r="Q32" s="354">
        <f>'Phan ky'!$W$83</f>
        <v>0</v>
      </c>
      <c r="R32" s="354">
        <f>'Phan ky'!$W$91</f>
        <v>0</v>
      </c>
      <c r="S32" s="356">
        <f>$T$32+$U$32+$V$32+$W$32+$X$32+$Y$32+$AJ$32+$AR$32+$BC$32+$BD$32+$BE$32+$BF$32+$BI$32</f>
        <v>0</v>
      </c>
      <c r="T32" s="354">
        <f>'Phan ky'!$W$101</f>
        <v>0</v>
      </c>
      <c r="U32" s="354">
        <f>'Phan ky'!$W$107</f>
        <v>0</v>
      </c>
      <c r="V32" s="354">
        <f>'Phan ky'!$W$115</f>
        <v>0</v>
      </c>
      <c r="W32" s="354">
        <f>'Phan ky'!$W$123</f>
        <v>0</v>
      </c>
      <c r="X32" s="354">
        <f>'Phan ky'!$W$131</f>
        <v>0</v>
      </c>
      <c r="Y32" s="354">
        <f>$AA$32+$AB$32+$AC$32+$AD$32+$AE$32+$AF$32+$AG$32+$AH$32+$AI$32</f>
        <v>0</v>
      </c>
      <c r="Z32" s="357">
        <f>D32-BP32</f>
        <v>4.3086000000000002</v>
      </c>
      <c r="AA32" s="354">
        <f>'Phan ky'!$W$147</f>
        <v>0</v>
      </c>
      <c r="AB32" s="354">
        <f>'Phan ky'!$W$155</f>
        <v>0</v>
      </c>
      <c r="AC32" s="354">
        <f>'Phan ky'!$W$163</f>
        <v>0</v>
      </c>
      <c r="AD32" s="354">
        <f>'Phan ky'!$W$171</f>
        <v>0</v>
      </c>
      <c r="AE32" s="354">
        <f>'Phan ky'!$W$179</f>
        <v>0</v>
      </c>
      <c r="AF32" s="354">
        <f>'Phan ky'!$W$187</f>
        <v>0</v>
      </c>
      <c r="AG32" s="354">
        <f>'Phan ky'!$W$195</f>
        <v>0</v>
      </c>
      <c r="AH32" s="354">
        <f>'Phan ky'!$W$201</f>
        <v>0</v>
      </c>
      <c r="AI32" s="354">
        <f>'Phan ky'!$W$211</f>
        <v>0</v>
      </c>
      <c r="AJ32" s="354">
        <f>$AK$32+$AO$32+$AP$32+$AQ$32</f>
        <v>0</v>
      </c>
      <c r="AK32" s="354">
        <f>$AL$32+$AM$32+$AN$32</f>
        <v>0</v>
      </c>
      <c r="AL32" s="354">
        <f>'Phan ky'!$W$219</f>
        <v>0</v>
      </c>
      <c r="AM32" s="354">
        <f>'Phan ky'!$W$227</f>
        <v>0</v>
      </c>
      <c r="AN32" s="354">
        <f>'Phan ky'!$W$235</f>
        <v>0</v>
      </c>
      <c r="AO32" s="354">
        <f>'Phan ky'!$W$243</f>
        <v>0</v>
      </c>
      <c r="AP32" s="354">
        <f>'Phan ky'!$W$251</f>
        <v>0</v>
      </c>
      <c r="AQ32" s="354">
        <f>'Phan ky'!$W$259</f>
        <v>0</v>
      </c>
      <c r="AR32" s="354">
        <f>$AS$32+$AT$32+$AU$32+$AV$32+$AW$32+$AX$32+$AY$32+$AZ$32+$BA$32+$BB$32</f>
        <v>0</v>
      </c>
      <c r="AS32" s="354">
        <f>'Phan ky'!$W$267</f>
        <v>0</v>
      </c>
      <c r="AT32" s="354">
        <f>'Phan ky'!$W$275</f>
        <v>0</v>
      </c>
      <c r="AU32" s="354">
        <f>'Phan ky'!$W$283</f>
        <v>0</v>
      </c>
      <c r="AV32" s="354">
        <f>'Phan ky'!$W$291</f>
        <v>0</v>
      </c>
      <c r="AW32" s="354">
        <f>'Phan ky'!$W$299</f>
        <v>0</v>
      </c>
      <c r="AX32" s="354">
        <f>'Phan ky'!$W$307</f>
        <v>0</v>
      </c>
      <c r="AY32" s="354">
        <f>'Phan ky'!$W$315</f>
        <v>0</v>
      </c>
      <c r="AZ32" s="354">
        <f>'Phan ky'!$W$323</f>
        <v>0</v>
      </c>
      <c r="BA32" s="354">
        <f>'Phan ky'!$W$331</f>
        <v>0</v>
      </c>
      <c r="BB32" s="354">
        <f>'Phan ky'!$W$339</f>
        <v>0</v>
      </c>
      <c r="BC32" s="354">
        <f>'Phan ky'!$W$347</f>
        <v>0</v>
      </c>
      <c r="BD32" s="354">
        <f>'Phan ky'!$W$355</f>
        <v>0</v>
      </c>
      <c r="BE32" s="354">
        <f>'Phan ky'!$W$363</f>
        <v>0</v>
      </c>
      <c r="BF32" s="354">
        <f>$BG$32+$BH$32</f>
        <v>0</v>
      </c>
      <c r="BG32" s="354">
        <f>'Phan ky'!$W$371</f>
        <v>0</v>
      </c>
      <c r="BH32" s="354">
        <f>'Phan ky'!$W$379</f>
        <v>0</v>
      </c>
      <c r="BI32" s="354">
        <f>'Phan ky'!$W$387</f>
        <v>0</v>
      </c>
      <c r="BJ32" s="354">
        <f>$BK$32+$BL$32+$BM$32+$BN$32+$BO$32</f>
        <v>0</v>
      </c>
      <c r="BK32" s="354">
        <f>'Phan ky'!$W$395</f>
        <v>0</v>
      </c>
      <c r="BL32" s="354">
        <f>'Phan ky'!$W$403</f>
        <v>0</v>
      </c>
      <c r="BM32" s="354">
        <f>'Phan ky'!$W$411</f>
        <v>0</v>
      </c>
      <c r="BN32" s="354">
        <f>'Phan ky'!$W$419</f>
        <v>0</v>
      </c>
      <c r="BO32" s="354">
        <f>'Phan ky'!$W$427</f>
        <v>0</v>
      </c>
      <c r="BP32" s="356">
        <f t="shared" ref="BP32:BP42" si="11">E32+S32+BJ32</f>
        <v>0</v>
      </c>
      <c r="BQ32" s="356">
        <f t="shared" si="2"/>
        <v>8.7086000000000006</v>
      </c>
      <c r="BW32" s="338" t="s">
        <v>34</v>
      </c>
      <c r="BX32" s="338">
        <v>7.8517999999999999</v>
      </c>
    </row>
    <row r="33" spans="1:76" s="338" customFormat="1" ht="11.25">
      <c r="A33" s="340" t="s">
        <v>221</v>
      </c>
      <c r="B33" s="336" t="s">
        <v>222</v>
      </c>
      <c r="C33" s="340" t="s">
        <v>36</v>
      </c>
      <c r="D33" s="341">
        <f t="shared" si="10"/>
        <v>0.13739999999999999</v>
      </c>
      <c r="E33" s="354">
        <f>$F$33+$I$33+$J$33+$K$33+$L$33+$M$33+$O$33+$P$33+$Q$33+$R$33</f>
        <v>0</v>
      </c>
      <c r="F33" s="354">
        <f>$G$33+$H$33</f>
        <v>0</v>
      </c>
      <c r="G33" s="354">
        <f>'Phan ky'!$X$3</f>
        <v>0</v>
      </c>
      <c r="H33" s="354">
        <f>'Phan ky'!$X$11</f>
        <v>0</v>
      </c>
      <c r="I33" s="354">
        <f>'Phan ky'!$X$19</f>
        <v>0</v>
      </c>
      <c r="J33" s="354">
        <f>'Phan ky'!$X$27</f>
        <v>0</v>
      </c>
      <c r="K33" s="354">
        <f>'Phan ky'!$X$35</f>
        <v>0</v>
      </c>
      <c r="L33" s="354">
        <f>'Phan ky'!$X$43</f>
        <v>0</v>
      </c>
      <c r="M33" s="354">
        <f>'Phan ky'!$X$51</f>
        <v>0</v>
      </c>
      <c r="N33" s="354">
        <f>'Phan ky'!$X$59</f>
        <v>0</v>
      </c>
      <c r="O33" s="354">
        <f>'Phan ky'!$X$67</f>
        <v>0</v>
      </c>
      <c r="P33" s="354">
        <f>'Phan ky'!$X$75</f>
        <v>0</v>
      </c>
      <c r="Q33" s="354">
        <f>'Phan ky'!$X$83</f>
        <v>0</v>
      </c>
      <c r="R33" s="354">
        <f>'Phan ky'!$X$91</f>
        <v>0</v>
      </c>
      <c r="S33" s="356">
        <f>$T$33+$U$33+$V$33+$W$33+$X$33+$Y$33+$AJ$33+$AR$33+$BC$33+$BD$33+$BE$33+$BF$33+$BI$33</f>
        <v>0</v>
      </c>
      <c r="T33" s="354">
        <f>'Phan ky'!$X$101</f>
        <v>0</v>
      </c>
      <c r="U33" s="354">
        <f>'Phan ky'!$X$107</f>
        <v>0</v>
      </c>
      <c r="V33" s="354">
        <f>'Phan ky'!$X$115</f>
        <v>0</v>
      </c>
      <c r="W33" s="354">
        <f>'Phan ky'!$X$123</f>
        <v>0</v>
      </c>
      <c r="X33" s="354">
        <f>'Phan ky'!$X$131</f>
        <v>0</v>
      </c>
      <c r="Y33" s="354">
        <f>$Z$3+$AB$33+$AC$33+$AD$33+$AE$33+$AF$33+$AG$33+$AH$33+$AI$33</f>
        <v>0</v>
      </c>
      <c r="Z33" s="354">
        <f>'Phan ky'!$X$139</f>
        <v>0</v>
      </c>
      <c r="AA33" s="357">
        <f>D33-BP33</f>
        <v>0.13739999999999999</v>
      </c>
      <c r="AB33" s="354">
        <f>'Phan ky'!$X$155</f>
        <v>0</v>
      </c>
      <c r="AC33" s="354">
        <f>'Phan ky'!$X$163</f>
        <v>0</v>
      </c>
      <c r="AD33" s="354">
        <f>'Phan ky'!$X$171</f>
        <v>0</v>
      </c>
      <c r="AE33" s="354">
        <f>'Phan ky'!$X$179</f>
        <v>0</v>
      </c>
      <c r="AF33" s="354">
        <f>'Phan ky'!$X$187</f>
        <v>0</v>
      </c>
      <c r="AG33" s="354">
        <f>'Phan ky'!$X$195</f>
        <v>0</v>
      </c>
      <c r="AH33" s="354">
        <f>'Phan ky'!$X$201</f>
        <v>0</v>
      </c>
      <c r="AI33" s="354">
        <f>'Phan ky'!$X$211</f>
        <v>0</v>
      </c>
      <c r="AJ33" s="354">
        <f>$AK$33+$AO$33+$AP$33+$AQ$33</f>
        <v>0</v>
      </c>
      <c r="AK33" s="354">
        <f>$AL$33+$AM$33+$AN$33</f>
        <v>0</v>
      </c>
      <c r="AL33" s="354">
        <f>'Phan ky'!$X$219</f>
        <v>0</v>
      </c>
      <c r="AM33" s="354">
        <f>'Phan ky'!$X$227</f>
        <v>0</v>
      </c>
      <c r="AN33" s="354">
        <f>'Phan ky'!$X$235</f>
        <v>0</v>
      </c>
      <c r="AO33" s="354">
        <f>'Phan ky'!$X$243</f>
        <v>0</v>
      </c>
      <c r="AP33" s="354">
        <f>'Phan ky'!$X$251</f>
        <v>0</v>
      </c>
      <c r="AQ33" s="354">
        <f>'Phan ky'!$X$259</f>
        <v>0</v>
      </c>
      <c r="AR33" s="354">
        <f>$AS$33+$AT$33+$AU$33+$AV$33+$AW$33+$AX$33+$AY$33+$AZ$33+$BA$33+$BB$33</f>
        <v>0</v>
      </c>
      <c r="AS33" s="354">
        <f>'Phan ky'!$X$267</f>
        <v>0</v>
      </c>
      <c r="AT33" s="354">
        <f>'Phan ky'!$X$275</f>
        <v>0</v>
      </c>
      <c r="AU33" s="354">
        <f>'Phan ky'!$X$283</f>
        <v>0</v>
      </c>
      <c r="AV33" s="354">
        <f>'Phan ky'!$X$291</f>
        <v>0</v>
      </c>
      <c r="AW33" s="354">
        <f>'Phan ky'!$X$299</f>
        <v>0</v>
      </c>
      <c r="AX33" s="354">
        <f>'Phan ky'!$X$307</f>
        <v>0</v>
      </c>
      <c r="AY33" s="354">
        <f>'Phan ky'!$X$315</f>
        <v>0</v>
      </c>
      <c r="AZ33" s="354">
        <f>'Phan ky'!$X$323</f>
        <v>0</v>
      </c>
      <c r="BA33" s="354">
        <f>'Phan ky'!$X$331</f>
        <v>0</v>
      </c>
      <c r="BB33" s="354">
        <f>'Phan ky'!$X$339</f>
        <v>0</v>
      </c>
      <c r="BC33" s="354">
        <f>'Phan ky'!$X$347</f>
        <v>0</v>
      </c>
      <c r="BD33" s="354">
        <f>'Phan ky'!$X$355</f>
        <v>0</v>
      </c>
      <c r="BE33" s="354">
        <f>'Phan ky'!$X$363</f>
        <v>0</v>
      </c>
      <c r="BF33" s="354">
        <f>$BG$33+$BH$33</f>
        <v>0</v>
      </c>
      <c r="BG33" s="354">
        <f>'Phan ky'!$X$371</f>
        <v>0</v>
      </c>
      <c r="BH33" s="354">
        <f>'Phan ky'!$X$379</f>
        <v>0</v>
      </c>
      <c r="BI33" s="354">
        <f>'Phan ky'!$X$387</f>
        <v>0</v>
      </c>
      <c r="BJ33" s="354">
        <f>$BK$33+$BL$33+$BM$33+$BN$33+$BO$33</f>
        <v>0</v>
      </c>
      <c r="BK33" s="354">
        <f>'Phan ky'!$X$395</f>
        <v>0</v>
      </c>
      <c r="BL33" s="354">
        <f>'Phan ky'!$X$403</f>
        <v>0</v>
      </c>
      <c r="BM33" s="354">
        <f>'Phan ky'!$X$411</f>
        <v>0</v>
      </c>
      <c r="BN33" s="354">
        <f>'Phan ky'!$X$419</f>
        <v>0</v>
      </c>
      <c r="BO33" s="354">
        <f>'Phan ky'!$X$427</f>
        <v>0</v>
      </c>
      <c r="BP33" s="356">
        <f t="shared" si="11"/>
        <v>0</v>
      </c>
      <c r="BQ33" s="356">
        <f t="shared" si="2"/>
        <v>0.13739999999999999</v>
      </c>
      <c r="BW33" s="338" t="s">
        <v>35</v>
      </c>
      <c r="BX33" s="338">
        <v>9.4161999999999999</v>
      </c>
    </row>
    <row r="34" spans="1:76" s="338" customFormat="1" ht="11.25">
      <c r="A34" s="340" t="s">
        <v>223</v>
      </c>
      <c r="B34" s="336" t="s">
        <v>65</v>
      </c>
      <c r="C34" s="340" t="s">
        <v>32</v>
      </c>
      <c r="D34" s="341">
        <f t="shared" si="10"/>
        <v>1.5605</v>
      </c>
      <c r="E34" s="354">
        <f>$F$34+$I$34+$J$34+$K$34+$L$34+$M$34+$O$34+$P$34+$Q$34+$R$34</f>
        <v>0</v>
      </c>
      <c r="F34" s="354">
        <f>$G$34+$H$34</f>
        <v>0</v>
      </c>
      <c r="G34" s="354">
        <f>'Phan ky'!$Y$3</f>
        <v>0</v>
      </c>
      <c r="H34" s="354">
        <f>'Phan ky'!$Y$11</f>
        <v>0</v>
      </c>
      <c r="I34" s="354">
        <f>'Phan ky'!$Y$19</f>
        <v>0</v>
      </c>
      <c r="J34" s="354">
        <f>'Phan ky'!$Y$27</f>
        <v>0</v>
      </c>
      <c r="K34" s="354">
        <f>'Phan ky'!$Y$35</f>
        <v>0</v>
      </c>
      <c r="L34" s="354">
        <f>'Phan ky'!$Y$43</f>
        <v>0</v>
      </c>
      <c r="M34" s="354">
        <f>'Phan ky'!$Y$51</f>
        <v>0</v>
      </c>
      <c r="N34" s="354">
        <f>'Phan ky'!$Y$59</f>
        <v>0</v>
      </c>
      <c r="O34" s="354">
        <f>'Phan ky'!$Y$67</f>
        <v>0</v>
      </c>
      <c r="P34" s="354">
        <f>'Phan ky'!$Y$75</f>
        <v>0</v>
      </c>
      <c r="Q34" s="354">
        <f>'Phan ky'!$Y$83</f>
        <v>0</v>
      </c>
      <c r="R34" s="354">
        <f>'Phan ky'!$Y$91</f>
        <v>0</v>
      </c>
      <c r="S34" s="356">
        <f>$T$34+$U$34+$V$34+$W$34+$X$34+$Y$34+$AJ$34+$AR$34+$BC$34+$BD$34+$BE$34+$BF$34+$BI$34</f>
        <v>0</v>
      </c>
      <c r="T34" s="354">
        <f>'Phan ky'!$Y$101</f>
        <v>0</v>
      </c>
      <c r="U34" s="354">
        <f>'Phan ky'!$Y$107</f>
        <v>0</v>
      </c>
      <c r="V34" s="354">
        <f>'Phan ky'!$Y$115</f>
        <v>0</v>
      </c>
      <c r="W34" s="354">
        <f>'Phan ky'!$Y$123</f>
        <v>0</v>
      </c>
      <c r="X34" s="354">
        <f>'Phan ky'!$Y$131</f>
        <v>0</v>
      </c>
      <c r="Y34" s="354">
        <f>$Z$34+$AA$34+$AC$34+$AD$34+$AE$34+$AF$34+$AG$34+$AH$34+$AI$34</f>
        <v>0</v>
      </c>
      <c r="Z34" s="354">
        <f>'Phan ky'!$Y$139</f>
        <v>0</v>
      </c>
      <c r="AA34" s="354">
        <f>'Phan ky'!$Y$147</f>
        <v>0</v>
      </c>
      <c r="AB34" s="357">
        <f>D34-BP34</f>
        <v>1.5605</v>
      </c>
      <c r="AC34" s="354">
        <f>'Phan ky'!$Y$163</f>
        <v>0</v>
      </c>
      <c r="AD34" s="354">
        <f>'Phan ky'!$Y$171</f>
        <v>0</v>
      </c>
      <c r="AE34" s="354">
        <f>'Phan ky'!$Y$179</f>
        <v>0</v>
      </c>
      <c r="AF34" s="354">
        <f>'Phan ky'!$Y$187</f>
        <v>0</v>
      </c>
      <c r="AG34" s="354">
        <f>'Phan ky'!$Y$195</f>
        <v>0</v>
      </c>
      <c r="AH34" s="354">
        <f>'Phan ky'!$Y$201</f>
        <v>0</v>
      </c>
      <c r="AI34" s="354">
        <f>'Phan ky'!$Y$211</f>
        <v>0</v>
      </c>
      <c r="AJ34" s="354">
        <f>$AK$34+$AO$34+$AP$34+$AQ$34</f>
        <v>0</v>
      </c>
      <c r="AK34" s="354">
        <f>$AL$34+$AM$34+$AN$34</f>
        <v>0</v>
      </c>
      <c r="AL34" s="354">
        <f>'Phan ky'!$Y$219</f>
        <v>0</v>
      </c>
      <c r="AM34" s="354">
        <f>'Phan ky'!$Y$227</f>
        <v>0</v>
      </c>
      <c r="AN34" s="354">
        <f>'Phan ky'!$Y$235</f>
        <v>0</v>
      </c>
      <c r="AO34" s="354">
        <f>'Phan ky'!$Y$243</f>
        <v>0</v>
      </c>
      <c r="AP34" s="354">
        <f>'Phan ky'!$Y$251</f>
        <v>0</v>
      </c>
      <c r="AQ34" s="354">
        <f>'Phan ky'!$Y$259</f>
        <v>0</v>
      </c>
      <c r="AR34" s="354">
        <f>$AS$34+$AT$34+$AU$34+$AV$34+$AW$34+$AX$34+$AY$34+$AZ$34+$BA$34+$BB$34</f>
        <v>0</v>
      </c>
      <c r="AS34" s="354">
        <f>'Phan ky'!$Y$267</f>
        <v>0</v>
      </c>
      <c r="AT34" s="354">
        <f>'Phan ky'!$Y$275</f>
        <v>0</v>
      </c>
      <c r="AU34" s="354">
        <f>'Phan ky'!$Y$283</f>
        <v>0</v>
      </c>
      <c r="AV34" s="354">
        <f>'Phan ky'!$Y$291</f>
        <v>0</v>
      </c>
      <c r="AW34" s="354">
        <f>'Phan ky'!$Y$299</f>
        <v>0</v>
      </c>
      <c r="AX34" s="354">
        <f>'Phan ky'!$Y$307</f>
        <v>0</v>
      </c>
      <c r="AY34" s="354">
        <f>'Phan ky'!$Y$315</f>
        <v>0</v>
      </c>
      <c r="AZ34" s="354">
        <f>'Phan ky'!$Y$323</f>
        <v>0</v>
      </c>
      <c r="BA34" s="354">
        <f>'Phan ky'!$Y$331</f>
        <v>0</v>
      </c>
      <c r="BB34" s="354">
        <f>'Phan ky'!$Y$339</f>
        <v>0</v>
      </c>
      <c r="BC34" s="354">
        <f>'Phan ky'!$Y$347</f>
        <v>0</v>
      </c>
      <c r="BD34" s="354">
        <f>'Phan ky'!$Y$355</f>
        <v>0</v>
      </c>
      <c r="BE34" s="354">
        <f>'Phan ky'!$Y$363</f>
        <v>0</v>
      </c>
      <c r="BF34" s="354">
        <f>$BG$34+$BH$34</f>
        <v>0</v>
      </c>
      <c r="BG34" s="354">
        <f>'Phan ky'!$Y$371</f>
        <v>0</v>
      </c>
      <c r="BH34" s="354">
        <f>'Phan ky'!$Y$379</f>
        <v>0</v>
      </c>
      <c r="BI34" s="354">
        <f>'Phan ky'!$Y$387</f>
        <v>0</v>
      </c>
      <c r="BJ34" s="354">
        <f>$BK$34+$BL$34+$BM$34+$BN$34+$BO$34</f>
        <v>0</v>
      </c>
      <c r="BK34" s="354">
        <f>'Phan ky'!$Y$395</f>
        <v>0</v>
      </c>
      <c r="BL34" s="354">
        <f>'Phan ky'!$Y$403</f>
        <v>0</v>
      </c>
      <c r="BM34" s="354">
        <f>'Phan ky'!$Y$411</f>
        <v>0</v>
      </c>
      <c r="BN34" s="354">
        <f>'Phan ky'!$Y$419</f>
        <v>0</v>
      </c>
      <c r="BO34" s="354">
        <f>'Phan ky'!$Y$427</f>
        <v>0</v>
      </c>
      <c r="BP34" s="356">
        <f t="shared" si="11"/>
        <v>0</v>
      </c>
      <c r="BQ34" s="356">
        <f t="shared" si="2"/>
        <v>1.6318999999999999</v>
      </c>
      <c r="BW34" s="338" t="s">
        <v>202</v>
      </c>
      <c r="BX34" s="338">
        <v>0</v>
      </c>
    </row>
    <row r="35" spans="1:76" s="338" customFormat="1" ht="11.25">
      <c r="A35" s="340" t="s">
        <v>224</v>
      </c>
      <c r="B35" s="336" t="s">
        <v>66</v>
      </c>
      <c r="C35" s="340" t="s">
        <v>33</v>
      </c>
      <c r="D35" s="341">
        <f t="shared" si="10"/>
        <v>10.875299999999999</v>
      </c>
      <c r="E35" s="354">
        <f>$F$35+$I$35+$J$35+$K$35+$L$35+$M$35+$O$35+$P$35+$Q$35+$R$35</f>
        <v>0</v>
      </c>
      <c r="F35" s="354">
        <f>$G$35+$H$35</f>
        <v>0</v>
      </c>
      <c r="G35" s="354">
        <f>'Phan ky'!$Z$3</f>
        <v>0</v>
      </c>
      <c r="H35" s="354">
        <f>'Phan ky'!$Z$11</f>
        <v>0</v>
      </c>
      <c r="I35" s="354">
        <f>'Phan ky'!$Z$19</f>
        <v>0</v>
      </c>
      <c r="J35" s="354">
        <f>'Phan ky'!$Z$27</f>
        <v>0</v>
      </c>
      <c r="K35" s="354">
        <f>'Phan ky'!$Z$35</f>
        <v>0</v>
      </c>
      <c r="L35" s="354">
        <f>'Phan ky'!$Z$43</f>
        <v>0</v>
      </c>
      <c r="M35" s="354">
        <f>'Phan ky'!$Z$51</f>
        <v>0</v>
      </c>
      <c r="N35" s="354">
        <f>'Phan ky'!$Z$59</f>
        <v>0</v>
      </c>
      <c r="O35" s="354">
        <f>'Phan ky'!$Z$67</f>
        <v>0</v>
      </c>
      <c r="P35" s="354">
        <f>'Phan ky'!$Z$75</f>
        <v>0</v>
      </c>
      <c r="Q35" s="354">
        <f>'Phan ky'!$Z$83</f>
        <v>0</v>
      </c>
      <c r="R35" s="354">
        <f>'Phan ky'!$Z$91</f>
        <v>0</v>
      </c>
      <c r="S35" s="356">
        <f>$T$35+$U$35+$V$35+$W$35+$X$35+$Y$35+$AJ$35+$AR$35+$BC$35+$BD$35+$BE$35+$BF$35+$BI$35</f>
        <v>0</v>
      </c>
      <c r="T35" s="354">
        <f>'Phan ky'!$Z$101</f>
        <v>0</v>
      </c>
      <c r="U35" s="354">
        <f>'Phan ky'!$Z$107</f>
        <v>0</v>
      </c>
      <c r="V35" s="354">
        <f>'Phan ky'!$Z$115</f>
        <v>0</v>
      </c>
      <c r="W35" s="354">
        <f>'Phan ky'!$Z$123</f>
        <v>0</v>
      </c>
      <c r="X35" s="354">
        <f>'Phan ky'!$Z$131</f>
        <v>0</v>
      </c>
      <c r="Y35" s="354">
        <f>$Z$35+$AA$35+$AB$35+$AD$35+$AE$35+$AF$35+$AG$35+$AH$35+$AI$35</f>
        <v>0</v>
      </c>
      <c r="Z35" s="354">
        <f>'Phan ky'!$Z$139</f>
        <v>0</v>
      </c>
      <c r="AA35" s="354">
        <f>'Phan ky'!$Z$147</f>
        <v>0</v>
      </c>
      <c r="AB35" s="354">
        <f>'Phan ky'!$Z$155</f>
        <v>0</v>
      </c>
      <c r="AC35" s="357">
        <f>D35-BP35</f>
        <v>10.875299999999999</v>
      </c>
      <c r="AD35" s="354">
        <f>'Phan ky'!$Z$171</f>
        <v>0</v>
      </c>
      <c r="AE35" s="354">
        <f>'Phan ky'!$Z$179</f>
        <v>0</v>
      </c>
      <c r="AF35" s="354">
        <f>'Phan ky'!$Z$187</f>
        <v>0</v>
      </c>
      <c r="AG35" s="354">
        <f>'Phan ky'!$Z$195</f>
        <v>0</v>
      </c>
      <c r="AH35" s="354">
        <f>'Phan ky'!$Z$201</f>
        <v>0</v>
      </c>
      <c r="AI35" s="354">
        <f>'Phan ky'!$Z$211</f>
        <v>0</v>
      </c>
      <c r="AJ35" s="354">
        <f>$AK$35+$AO$35+$AP$35+$AQ$35</f>
        <v>0</v>
      </c>
      <c r="AK35" s="354">
        <f>$AL$35+$AM$35+$AN$35</f>
        <v>0</v>
      </c>
      <c r="AL35" s="354">
        <f>'Phan ky'!$Z$219</f>
        <v>0</v>
      </c>
      <c r="AM35" s="354">
        <f>'Phan ky'!$Z$227</f>
        <v>0</v>
      </c>
      <c r="AN35" s="354">
        <f>'Phan ky'!$Z$235</f>
        <v>0</v>
      </c>
      <c r="AO35" s="354">
        <f>'Phan ky'!$Z$243</f>
        <v>0</v>
      </c>
      <c r="AP35" s="354">
        <f>'Phan ky'!$Z$251</f>
        <v>0</v>
      </c>
      <c r="AQ35" s="354">
        <f>'Phan ky'!$Z$259</f>
        <v>0</v>
      </c>
      <c r="AR35" s="354">
        <f>$AS$35+$AT$35+$AU$35+$AV$35+$AW$35+$AX$35+$AY$35+$AZ$35+$BA$35+$BB$35</f>
        <v>0</v>
      </c>
      <c r="AS35" s="354">
        <f>'Phan ky'!$Z$267</f>
        <v>0</v>
      </c>
      <c r="AT35" s="354">
        <f>'Phan ky'!$Z$275</f>
        <v>0</v>
      </c>
      <c r="AU35" s="354">
        <f>'Phan ky'!$Z$283</f>
        <v>0</v>
      </c>
      <c r="AV35" s="354">
        <f>'Phan ky'!$Z$291</f>
        <v>0</v>
      </c>
      <c r="AW35" s="354">
        <f>'Phan ky'!$Z$299</f>
        <v>0</v>
      </c>
      <c r="AX35" s="354">
        <f>'Phan ky'!$Z$307</f>
        <v>0</v>
      </c>
      <c r="AY35" s="354">
        <f>'Phan ky'!$Z$315</f>
        <v>0</v>
      </c>
      <c r="AZ35" s="354">
        <f>'Phan ky'!$Z$323</f>
        <v>0</v>
      </c>
      <c r="BA35" s="354">
        <f>'Phan ky'!$Z$331</f>
        <v>0</v>
      </c>
      <c r="BB35" s="354">
        <f>'Phan ky'!$Z$339</f>
        <v>0</v>
      </c>
      <c r="BC35" s="354">
        <f>'Phan ky'!$Z$347</f>
        <v>0</v>
      </c>
      <c r="BD35" s="354">
        <f>'Phan ky'!$Z$355</f>
        <v>0</v>
      </c>
      <c r="BE35" s="354">
        <f>'Phan ky'!$Z$363</f>
        <v>0</v>
      </c>
      <c r="BF35" s="354">
        <f>$BG$35+$BH$35</f>
        <v>0</v>
      </c>
      <c r="BG35" s="354">
        <f>'Phan ky'!$Z$371</f>
        <v>0</v>
      </c>
      <c r="BH35" s="354">
        <f>'Phan ky'!$Z$379</f>
        <v>0</v>
      </c>
      <c r="BI35" s="354">
        <f>'Phan ky'!$Z$387</f>
        <v>0</v>
      </c>
      <c r="BJ35" s="354">
        <f>$BK$35+$BL$35+$BM$35+$BN$35+$BO$35</f>
        <v>0</v>
      </c>
      <c r="BK35" s="354">
        <f>'Phan ky'!$Z$395</f>
        <v>0</v>
      </c>
      <c r="BL35" s="354">
        <f>'Phan ky'!$Z$403</f>
        <v>0</v>
      </c>
      <c r="BM35" s="354">
        <f>'Phan ky'!$Z$411</f>
        <v>0</v>
      </c>
      <c r="BN35" s="354">
        <f>'Phan ky'!$Z$419</f>
        <v>0</v>
      </c>
      <c r="BO35" s="354">
        <f>'Phan ky'!$Z$427</f>
        <v>0</v>
      </c>
      <c r="BP35" s="356">
        <f t="shared" si="11"/>
        <v>0</v>
      </c>
      <c r="BQ35" s="356">
        <f t="shared" si="2"/>
        <v>19.865299999999998</v>
      </c>
      <c r="BW35" s="338" t="s">
        <v>203</v>
      </c>
      <c r="BX35" s="338">
        <v>0</v>
      </c>
    </row>
    <row r="36" spans="1:76" s="338" customFormat="1" ht="11.25">
      <c r="A36" s="340" t="s">
        <v>225</v>
      </c>
      <c r="B36" s="336" t="s">
        <v>226</v>
      </c>
      <c r="C36" s="340" t="s">
        <v>34</v>
      </c>
      <c r="D36" s="341">
        <f t="shared" si="10"/>
        <v>7.8517999999999999</v>
      </c>
      <c r="E36" s="354">
        <f>$F$36+$I$36+$J$36+$K$36+$L$36+$M$36+$O$36+$P$36+$Q$36+$R$36</f>
        <v>0</v>
      </c>
      <c r="F36" s="354">
        <f>$G$36+$H$36</f>
        <v>0</v>
      </c>
      <c r="G36" s="354">
        <f>'Phan ky'!$AA$3</f>
        <v>0</v>
      </c>
      <c r="H36" s="354">
        <f>'Phan ky'!$AA$11</f>
        <v>0</v>
      </c>
      <c r="I36" s="354">
        <f>'Phan ky'!$AA$19</f>
        <v>0</v>
      </c>
      <c r="J36" s="354">
        <f>'Phan ky'!$AA$27</f>
        <v>0</v>
      </c>
      <c r="K36" s="354">
        <f>'Phan ky'!$AA$35</f>
        <v>0</v>
      </c>
      <c r="L36" s="354">
        <f>'Phan ky'!$AA$43</f>
        <v>0</v>
      </c>
      <c r="M36" s="354">
        <f>'Phan ky'!$AA$51</f>
        <v>0</v>
      </c>
      <c r="N36" s="354">
        <f>'Phan ky'!$AA$59</f>
        <v>0</v>
      </c>
      <c r="O36" s="354">
        <f>'Phan ky'!$AA$67</f>
        <v>0</v>
      </c>
      <c r="P36" s="354">
        <f>'Phan ky'!$AA$75</f>
        <v>0</v>
      </c>
      <c r="Q36" s="354">
        <f>'Phan ky'!$AA$83</f>
        <v>0</v>
      </c>
      <c r="R36" s="354">
        <f>'Phan ky'!$AA$91</f>
        <v>0</v>
      </c>
      <c r="S36" s="356">
        <f>$T$36+$U$36+$V$36+$W$36+$X$36+$Y$36+$AJ$36+$AR$36+$BC$36+$BD$36+$BE$36+$BF$36+$BI$36</f>
        <v>0</v>
      </c>
      <c r="T36" s="354">
        <f>'Phan ky'!$AA$101</f>
        <v>0</v>
      </c>
      <c r="U36" s="354">
        <f>'Phan ky'!$AA$107</f>
        <v>0</v>
      </c>
      <c r="V36" s="354">
        <f>'Phan ky'!$AA$115</f>
        <v>0</v>
      </c>
      <c r="W36" s="354">
        <f>'Phan ky'!$AA$123</f>
        <v>0</v>
      </c>
      <c r="X36" s="354">
        <f>'Phan ky'!$AA$131</f>
        <v>0</v>
      </c>
      <c r="Y36" s="354">
        <f>$Z$36+$AA$36+$AB$36+$AC$36+$AE$36+$AF$36+$AG$36+$AH$36+$AI$36</f>
        <v>0</v>
      </c>
      <c r="Z36" s="354">
        <f>'Phan ky'!$AA$139</f>
        <v>0</v>
      </c>
      <c r="AA36" s="354">
        <f>'Phan ky'!$AA$147</f>
        <v>0</v>
      </c>
      <c r="AB36" s="354">
        <f>'Phan ky'!$AA$155</f>
        <v>0</v>
      </c>
      <c r="AC36" s="354">
        <f>'Phan ky'!$AA$163</f>
        <v>0</v>
      </c>
      <c r="AD36" s="357">
        <f>D36-BP36</f>
        <v>7.8517999999999999</v>
      </c>
      <c r="AE36" s="354">
        <f>'Phan ky'!$AA$179</f>
        <v>0</v>
      </c>
      <c r="AF36" s="354">
        <f>'Phan ky'!$AA$187</f>
        <v>0</v>
      </c>
      <c r="AG36" s="354">
        <f>'Phan ky'!$AA$195</f>
        <v>0</v>
      </c>
      <c r="AH36" s="354">
        <f>'Phan ky'!$AA$201</f>
        <v>0</v>
      </c>
      <c r="AI36" s="354">
        <f>'Phan ky'!$AA$211</f>
        <v>0</v>
      </c>
      <c r="AJ36" s="354">
        <f>$AK$36+$AO$36+$AP$36+$AQ$36</f>
        <v>0</v>
      </c>
      <c r="AK36" s="354">
        <f>$AL$36+$AM$36+$AN$36</f>
        <v>0</v>
      </c>
      <c r="AL36" s="354">
        <f>'Phan ky'!$AA$219</f>
        <v>0</v>
      </c>
      <c r="AM36" s="354">
        <f>'Phan ky'!$AA$227</f>
        <v>0</v>
      </c>
      <c r="AN36" s="354">
        <f>'Phan ky'!$AA$235</f>
        <v>0</v>
      </c>
      <c r="AO36" s="354">
        <f>'Phan ky'!$AA$243</f>
        <v>0</v>
      </c>
      <c r="AP36" s="354">
        <f>'Phan ky'!$AA$251</f>
        <v>0</v>
      </c>
      <c r="AQ36" s="354">
        <f>'Phan ky'!$AA$259</f>
        <v>0</v>
      </c>
      <c r="AR36" s="354">
        <f>$AS$36+$AT$36+$AU$36+$AV$36+$AW$36+$AX$36+$AY$36+$AZ$36+$BA$36+$BB$36</f>
        <v>0</v>
      </c>
      <c r="AS36" s="354">
        <f>'Phan ky'!$AA$267</f>
        <v>0</v>
      </c>
      <c r="AT36" s="354">
        <f>'Phan ky'!$AA$275</f>
        <v>0</v>
      </c>
      <c r="AU36" s="354">
        <f>'Phan ky'!$AA$283</f>
        <v>0</v>
      </c>
      <c r="AV36" s="354">
        <f>'Phan ky'!$AA$291</f>
        <v>0</v>
      </c>
      <c r="AW36" s="354">
        <f>'Phan ky'!$AA$299</f>
        <v>0</v>
      </c>
      <c r="AX36" s="354">
        <f>'Phan ky'!$AA$307</f>
        <v>0</v>
      </c>
      <c r="AY36" s="354">
        <f>'Phan ky'!$AA$315</f>
        <v>0</v>
      </c>
      <c r="AZ36" s="354">
        <f>'Phan ky'!$AA$323</f>
        <v>0</v>
      </c>
      <c r="BA36" s="354">
        <f>'Phan ky'!$AA$331</f>
        <v>0</v>
      </c>
      <c r="BB36" s="354">
        <f>'Phan ky'!$AA$339</f>
        <v>0</v>
      </c>
      <c r="BC36" s="354">
        <f>'Phan ky'!$AA$347</f>
        <v>0</v>
      </c>
      <c r="BD36" s="354">
        <f>'Phan ky'!$AA$355</f>
        <v>0</v>
      </c>
      <c r="BE36" s="354">
        <f>'Phan ky'!$AA$363</f>
        <v>0</v>
      </c>
      <c r="BF36" s="354">
        <f>$BG$36+$BH$36</f>
        <v>0</v>
      </c>
      <c r="BG36" s="354">
        <f>'Phan ky'!$AA$371</f>
        <v>0</v>
      </c>
      <c r="BH36" s="354">
        <f>'Phan ky'!$AA$379</f>
        <v>0</v>
      </c>
      <c r="BI36" s="354">
        <f>'Phan ky'!$AA$387</f>
        <v>0</v>
      </c>
      <c r="BJ36" s="354">
        <f>$BK$36+$BL$36+$BM$36+$BN$36+$BO$36</f>
        <v>0</v>
      </c>
      <c r="BK36" s="354">
        <f>'Phan ky'!$AA$395</f>
        <v>0</v>
      </c>
      <c r="BL36" s="354">
        <f>'Phan ky'!$AA$403</f>
        <v>0</v>
      </c>
      <c r="BM36" s="354">
        <f>'Phan ky'!$AA$411</f>
        <v>0</v>
      </c>
      <c r="BN36" s="354">
        <f>'Phan ky'!$AA$419</f>
        <v>0</v>
      </c>
      <c r="BO36" s="354">
        <f>'Phan ky'!$AA$427</f>
        <v>0</v>
      </c>
      <c r="BP36" s="356">
        <f t="shared" si="11"/>
        <v>0</v>
      </c>
      <c r="BQ36" s="356">
        <f t="shared" si="2"/>
        <v>7.8517999999999999</v>
      </c>
      <c r="BW36" s="338" t="s">
        <v>51</v>
      </c>
      <c r="BX36" s="338">
        <v>0</v>
      </c>
    </row>
    <row r="37" spans="1:76" s="338" customFormat="1" ht="12.6" customHeight="1">
      <c r="A37" s="340" t="s">
        <v>227</v>
      </c>
      <c r="B37" s="336" t="s">
        <v>67</v>
      </c>
      <c r="C37" s="340" t="s">
        <v>35</v>
      </c>
      <c r="D37" s="341">
        <f t="shared" si="10"/>
        <v>9.4161999999999999</v>
      </c>
      <c r="E37" s="354">
        <f>$F$37+$I$37+$J$37+$K$37+$L$37+$M$37+$O$37+$P$37+$Q$37+$R$37</f>
        <v>0</v>
      </c>
      <c r="F37" s="354">
        <f>$G$37+$H$37</f>
        <v>0</v>
      </c>
      <c r="G37" s="354">
        <f>'Phan ky'!$AB$3</f>
        <v>0</v>
      </c>
      <c r="H37" s="354">
        <f>'Phan ky'!$AB$11</f>
        <v>0</v>
      </c>
      <c r="I37" s="354">
        <f>'Phan ky'!$AB$19</f>
        <v>0</v>
      </c>
      <c r="J37" s="354">
        <f>'Phan ky'!$AB$27</f>
        <v>0</v>
      </c>
      <c r="K37" s="354">
        <f>'Phan ky'!$AB$35</f>
        <v>0</v>
      </c>
      <c r="L37" s="354">
        <f>'Phan ky'!$AB$43</f>
        <v>0</v>
      </c>
      <c r="M37" s="354">
        <f>'Phan ky'!$AB$51</f>
        <v>0</v>
      </c>
      <c r="N37" s="354">
        <f>'Phan ky'!$AB$59</f>
        <v>0</v>
      </c>
      <c r="O37" s="354">
        <f>'Phan ky'!$AB$67</f>
        <v>0</v>
      </c>
      <c r="P37" s="354">
        <f>'Phan ky'!$AB$75</f>
        <v>0</v>
      </c>
      <c r="Q37" s="354">
        <f>'Phan ky'!$AB$83</f>
        <v>0</v>
      </c>
      <c r="R37" s="354">
        <f>'Phan ky'!$AB$91</f>
        <v>0</v>
      </c>
      <c r="S37" s="356">
        <f>$T$37+$U$37+$V$37+$W$37+$X$37+$Y$37+$AJ$37+$AR$37+$BC$37+$BD$37+$BE$37+$BF$37+$BI$37</f>
        <v>0</v>
      </c>
      <c r="T37" s="354">
        <f>'Phan ky'!$AB$101</f>
        <v>0</v>
      </c>
      <c r="U37" s="354">
        <f>'Phan ky'!$AB$107</f>
        <v>0</v>
      </c>
      <c r="V37" s="354">
        <f>'Phan ky'!$AB$115</f>
        <v>0</v>
      </c>
      <c r="W37" s="354">
        <f>'Phan ky'!$AB$123</f>
        <v>0</v>
      </c>
      <c r="X37" s="354">
        <f>'Phan ky'!$AB$131</f>
        <v>0</v>
      </c>
      <c r="Y37" s="354">
        <f>$Z$37+$AA$37+$AB$37+$AC$37+$AD$37+$AF$37+$AG$37+$AH$37+$AI$37</f>
        <v>0</v>
      </c>
      <c r="Z37" s="354">
        <f>'Phan ky'!$AB$139</f>
        <v>0</v>
      </c>
      <c r="AA37" s="354">
        <f>'Phan ky'!$AB$147</f>
        <v>0</v>
      </c>
      <c r="AB37" s="354">
        <f>'Phan ky'!$AB$155</f>
        <v>0</v>
      </c>
      <c r="AC37" s="354">
        <f>'Phan ky'!$AB$163</f>
        <v>0</v>
      </c>
      <c r="AD37" s="354">
        <f>'Phan ky'!$AB$171</f>
        <v>0</v>
      </c>
      <c r="AE37" s="357">
        <f>D37-BP37</f>
        <v>9.4161999999999999</v>
      </c>
      <c r="AF37" s="354">
        <f>'Phan ky'!$AB$187</f>
        <v>0</v>
      </c>
      <c r="AG37" s="354">
        <f>'Phan ky'!$AB$195</f>
        <v>0</v>
      </c>
      <c r="AH37" s="354">
        <f>'Phan ky'!$AB$201</f>
        <v>0</v>
      </c>
      <c r="AI37" s="354">
        <f>'Phan ky'!$AB$211</f>
        <v>0</v>
      </c>
      <c r="AJ37" s="354">
        <f>$AK$37+$AO$37+$AP$37+$AQ$37</f>
        <v>0</v>
      </c>
      <c r="AK37" s="354">
        <f>$AL$37+$AM$37+$AN$37</f>
        <v>0</v>
      </c>
      <c r="AL37" s="354">
        <f>'Phan ky'!$AB$219</f>
        <v>0</v>
      </c>
      <c r="AM37" s="354">
        <f>'Phan ky'!$AB$227</f>
        <v>0</v>
      </c>
      <c r="AN37" s="354">
        <f>'Phan ky'!$AB$235</f>
        <v>0</v>
      </c>
      <c r="AO37" s="354">
        <f>'Phan ky'!$AB$243</f>
        <v>0</v>
      </c>
      <c r="AP37" s="354">
        <f>'Phan ky'!$AB$251</f>
        <v>0</v>
      </c>
      <c r="AQ37" s="354">
        <f>'Phan ky'!$AB$259</f>
        <v>0</v>
      </c>
      <c r="AR37" s="354">
        <f>$AS$37+$AT$37+$AU$37+$AV$37+$AW$37+$AX$37+$AY$37+$AZ$37+$BA$37+$BB$37</f>
        <v>0</v>
      </c>
      <c r="AS37" s="354">
        <f>'Phan ky'!$AB$267</f>
        <v>0</v>
      </c>
      <c r="AT37" s="354">
        <f>'Phan ky'!$AB$275</f>
        <v>0</v>
      </c>
      <c r="AU37" s="354">
        <f>'Phan ky'!$AB$283</f>
        <v>0</v>
      </c>
      <c r="AV37" s="354">
        <f>'Phan ky'!$AB$291</f>
        <v>0</v>
      </c>
      <c r="AW37" s="354">
        <f>'Phan ky'!$AB$299</f>
        <v>0</v>
      </c>
      <c r="AX37" s="354">
        <f>'Phan ky'!$AB$307</f>
        <v>0</v>
      </c>
      <c r="AY37" s="354">
        <f>'Phan ky'!$AB$315</f>
        <v>0</v>
      </c>
      <c r="AZ37" s="354">
        <f>'Phan ky'!$AB$323</f>
        <v>0</v>
      </c>
      <c r="BA37" s="354">
        <f>'Phan ky'!$AB$331</f>
        <v>0</v>
      </c>
      <c r="BB37" s="354">
        <f>'Phan ky'!$AB$339</f>
        <v>0</v>
      </c>
      <c r="BC37" s="354">
        <f>'Phan ky'!$AB$347</f>
        <v>0</v>
      </c>
      <c r="BD37" s="354">
        <f>'Phan ky'!$AB$355</f>
        <v>0</v>
      </c>
      <c r="BE37" s="354">
        <f>'Phan ky'!$AB$363</f>
        <v>0</v>
      </c>
      <c r="BF37" s="354">
        <f>$BG$37+$BH$37</f>
        <v>0</v>
      </c>
      <c r="BG37" s="354">
        <f>'Phan ky'!$AB$371</f>
        <v>0</v>
      </c>
      <c r="BH37" s="354">
        <f>'Phan ky'!$AB$379</f>
        <v>0</v>
      </c>
      <c r="BI37" s="354">
        <f>'Phan ky'!$AB$387</f>
        <v>0</v>
      </c>
      <c r="BJ37" s="354">
        <f>$BK$37+$BL$37+$BM$37+$BN$37+$BO$37</f>
        <v>0</v>
      </c>
      <c r="BK37" s="354">
        <f>'Phan ky'!$AB$395</f>
        <v>0</v>
      </c>
      <c r="BL37" s="354">
        <f>'Phan ky'!$AB$403</f>
        <v>0</v>
      </c>
      <c r="BM37" s="354">
        <f>'Phan ky'!$AB$411</f>
        <v>0</v>
      </c>
      <c r="BN37" s="354">
        <f>'Phan ky'!$AB$419</f>
        <v>0</v>
      </c>
      <c r="BO37" s="354">
        <f>'Phan ky'!$AB$427</f>
        <v>0</v>
      </c>
      <c r="BP37" s="356">
        <f t="shared" si="11"/>
        <v>0</v>
      </c>
      <c r="BQ37" s="356">
        <f t="shared" si="2"/>
        <v>9.4161999999999999</v>
      </c>
      <c r="BW37" s="338" t="s">
        <v>52</v>
      </c>
      <c r="BX37" s="338">
        <v>14.237200000000001</v>
      </c>
    </row>
    <row r="38" spans="1:76" s="338" customFormat="1" ht="11.25">
      <c r="A38" s="340" t="s">
        <v>228</v>
      </c>
      <c r="B38" s="336" t="s">
        <v>229</v>
      </c>
      <c r="C38" s="340" t="s">
        <v>202</v>
      </c>
      <c r="D38" s="341">
        <f t="shared" si="10"/>
        <v>0</v>
      </c>
      <c r="E38" s="354">
        <f>$F$38+$I$38+$J$38+$K$38+$L$38+$M$38+$O$38+$P$38+$Q$38+$R$38</f>
        <v>0</v>
      </c>
      <c r="F38" s="354">
        <f>$G$38+$H$38</f>
        <v>0</v>
      </c>
      <c r="G38" s="354">
        <f>'Phan ky'!$AC$3</f>
        <v>0</v>
      </c>
      <c r="H38" s="354">
        <f>'Phan ky'!$AC$11</f>
        <v>0</v>
      </c>
      <c r="I38" s="354">
        <f>'Phan ky'!$AC$19</f>
        <v>0</v>
      </c>
      <c r="J38" s="354">
        <f>'Phan ky'!$AC$27</f>
        <v>0</v>
      </c>
      <c r="K38" s="354">
        <f>'Phan ky'!$AC$35</f>
        <v>0</v>
      </c>
      <c r="L38" s="354">
        <f>'Phan ky'!$AC$43</f>
        <v>0</v>
      </c>
      <c r="M38" s="354">
        <f>'Phan ky'!$AC$51</f>
        <v>0</v>
      </c>
      <c r="N38" s="354">
        <f>'Phan ky'!$AC$59</f>
        <v>0</v>
      </c>
      <c r="O38" s="354">
        <f>'Phan ky'!$AC$67</f>
        <v>0</v>
      </c>
      <c r="P38" s="354">
        <f>'Phan ky'!$AC$75</f>
        <v>0</v>
      </c>
      <c r="Q38" s="354">
        <f>'Phan ky'!$AC$83</f>
        <v>0</v>
      </c>
      <c r="R38" s="354">
        <f>'Phan ky'!$AC$91</f>
        <v>0</v>
      </c>
      <c r="S38" s="356">
        <f>$T$38+$U$38+$V$38+$W$38+$X$38+$Y$38+$AJ$38+$AR$38+$BC$38+$BD$38+$BE$38+$BF$38+$BI$38</f>
        <v>0</v>
      </c>
      <c r="T38" s="354">
        <f>'Phan ky'!$AC$101</f>
        <v>0</v>
      </c>
      <c r="U38" s="354">
        <f>'Phan ky'!$AC$107</f>
        <v>0</v>
      </c>
      <c r="V38" s="354">
        <f>'Phan ky'!$AC$115</f>
        <v>0</v>
      </c>
      <c r="W38" s="354">
        <f>'Phan ky'!$AC$123</f>
        <v>0</v>
      </c>
      <c r="X38" s="354">
        <f>'Phan ky'!$AC$131</f>
        <v>0</v>
      </c>
      <c r="Y38" s="354">
        <f>$Z$38+$AA$38+$AB$38+$AC$38+$AD$38+$AE$38+$AG$38+$AH$38+$AI$38</f>
        <v>0</v>
      </c>
      <c r="Z38" s="354">
        <f>'Phan ky'!$AC$139</f>
        <v>0</v>
      </c>
      <c r="AA38" s="354">
        <f>'Phan ky'!$AC$147</f>
        <v>0</v>
      </c>
      <c r="AB38" s="354">
        <f>'Phan ky'!$AC$155</f>
        <v>0</v>
      </c>
      <c r="AC38" s="354">
        <f>'Phan ky'!$AC$163</f>
        <v>0</v>
      </c>
      <c r="AD38" s="354">
        <f>'Phan ky'!$AC$171</f>
        <v>0</v>
      </c>
      <c r="AE38" s="354">
        <f>'Phan ky'!$AC$179</f>
        <v>0</v>
      </c>
      <c r="AF38" s="357">
        <f>D38-BP38</f>
        <v>0</v>
      </c>
      <c r="AG38" s="354">
        <f>'Phan ky'!$AC$195</f>
        <v>0</v>
      </c>
      <c r="AH38" s="354">
        <f>'Phan ky'!$AC$201</f>
        <v>0</v>
      </c>
      <c r="AI38" s="354">
        <f>'Phan ky'!$AC$211</f>
        <v>0</v>
      </c>
      <c r="AJ38" s="354">
        <f>$AK$38+$AO$38+$AP$38+$AQ$38</f>
        <v>0</v>
      </c>
      <c r="AK38" s="354">
        <f>$AL$38+$AM$38+$AN$38</f>
        <v>0</v>
      </c>
      <c r="AL38" s="354">
        <f>'Phan ky'!$AC$219</f>
        <v>0</v>
      </c>
      <c r="AM38" s="354">
        <f>'Phan ky'!$AC$227</f>
        <v>0</v>
      </c>
      <c r="AN38" s="354">
        <f>'Phan ky'!$AC$235</f>
        <v>0</v>
      </c>
      <c r="AO38" s="354">
        <f>'Phan ky'!$AC$243</f>
        <v>0</v>
      </c>
      <c r="AP38" s="354">
        <f>'Phan ky'!$AC$251</f>
        <v>0</v>
      </c>
      <c r="AQ38" s="354">
        <f>'Phan ky'!$AC$259</f>
        <v>0</v>
      </c>
      <c r="AR38" s="354">
        <f>$AS$38+$AT$38+$AU$38+$AV$38+$AW$38+$AX$38+$AY$38+$AZ$38+$BA$38+$BB$38</f>
        <v>0</v>
      </c>
      <c r="AS38" s="354">
        <f>'Phan ky'!$AC$267</f>
        <v>0</v>
      </c>
      <c r="AT38" s="354">
        <f>'Phan ky'!$AC$275</f>
        <v>0</v>
      </c>
      <c r="AU38" s="354">
        <f>'Phan ky'!$AC$283</f>
        <v>0</v>
      </c>
      <c r="AV38" s="354">
        <f>'Phan ky'!$AC$291</f>
        <v>0</v>
      </c>
      <c r="AW38" s="354">
        <f>'Phan ky'!$AC$299</f>
        <v>0</v>
      </c>
      <c r="AX38" s="354">
        <f>'Phan ky'!$AC$307</f>
        <v>0</v>
      </c>
      <c r="AY38" s="354">
        <f>'Phan ky'!$AC$315</f>
        <v>0</v>
      </c>
      <c r="AZ38" s="354">
        <f>'Phan ky'!$AC$323</f>
        <v>0</v>
      </c>
      <c r="BA38" s="354">
        <f>'Phan ky'!$AC$331</f>
        <v>0</v>
      </c>
      <c r="BB38" s="354">
        <f>'Phan ky'!$AC$339</f>
        <v>0</v>
      </c>
      <c r="BC38" s="354">
        <f>'Phan ky'!$AC$347</f>
        <v>0</v>
      </c>
      <c r="BD38" s="354">
        <f>'Phan ky'!$AC$355</f>
        <v>0</v>
      </c>
      <c r="BE38" s="354">
        <f>'Phan ky'!$AC$363</f>
        <v>0</v>
      </c>
      <c r="BF38" s="354">
        <f>$BG$38+$BH$38</f>
        <v>0</v>
      </c>
      <c r="BG38" s="354">
        <f>'Phan ky'!$AC$371</f>
        <v>0</v>
      </c>
      <c r="BH38" s="354">
        <f>'Phan ky'!$AC$379</f>
        <v>0</v>
      </c>
      <c r="BI38" s="354">
        <f>'Phan ky'!$AC$387</f>
        <v>0</v>
      </c>
      <c r="BJ38" s="354">
        <f>$BK$38+$BL$38+$BM$38+$BN$38+$BO$38</f>
        <v>0</v>
      </c>
      <c r="BK38" s="354">
        <f>'Phan ky'!$AC$395</f>
        <v>0</v>
      </c>
      <c r="BL38" s="354">
        <f>'Phan ky'!$AC$403</f>
        <v>0</v>
      </c>
      <c r="BM38" s="354">
        <f>'Phan ky'!$AC$411</f>
        <v>0</v>
      </c>
      <c r="BN38" s="354">
        <f>'Phan ky'!$AC$419</f>
        <v>0</v>
      </c>
      <c r="BO38" s="354">
        <f>'Phan ky'!$AC$427</f>
        <v>0</v>
      </c>
      <c r="BP38" s="356">
        <f t="shared" si="11"/>
        <v>0</v>
      </c>
      <c r="BQ38" s="356">
        <f t="shared" si="2"/>
        <v>0</v>
      </c>
      <c r="BW38" s="338" t="s">
        <v>102</v>
      </c>
      <c r="BX38" s="338">
        <v>79.298199999999994</v>
      </c>
    </row>
    <row r="39" spans="1:76" s="338" customFormat="1" ht="11.25">
      <c r="A39" s="340" t="s">
        <v>230</v>
      </c>
      <c r="B39" s="336" t="s">
        <v>231</v>
      </c>
      <c r="C39" s="340" t="s">
        <v>203</v>
      </c>
      <c r="D39" s="341">
        <f t="shared" si="10"/>
        <v>0</v>
      </c>
      <c r="E39" s="354">
        <f>$F$39+$I$39+$J$39+$K$39+$L$39+$M$39+$O$39+$P$39+$Q$39+$R$39</f>
        <v>0</v>
      </c>
      <c r="F39" s="354">
        <f>$G$39+$H$39</f>
        <v>0</v>
      </c>
      <c r="G39" s="354">
        <f>'Phan ky'!$AD$3</f>
        <v>0</v>
      </c>
      <c r="H39" s="354">
        <f>'Phan ky'!$AD$11</f>
        <v>0</v>
      </c>
      <c r="I39" s="354">
        <f>'Phan ky'!$AD$19</f>
        <v>0</v>
      </c>
      <c r="J39" s="354">
        <f>'Phan ky'!$AD$27</f>
        <v>0</v>
      </c>
      <c r="K39" s="354">
        <f>'Phan ky'!$AD$35</f>
        <v>0</v>
      </c>
      <c r="L39" s="354">
        <f>'Phan ky'!$AD$43</f>
        <v>0</v>
      </c>
      <c r="M39" s="354">
        <f>'Phan ky'!$AD$51</f>
        <v>0</v>
      </c>
      <c r="N39" s="354">
        <f>'Phan ky'!$AD$59</f>
        <v>0</v>
      </c>
      <c r="O39" s="354">
        <f>'Phan ky'!$AD$67</f>
        <v>0</v>
      </c>
      <c r="P39" s="354">
        <f>'Phan ky'!$AD$75</f>
        <v>0</v>
      </c>
      <c r="Q39" s="354">
        <f>'Phan ky'!$AD$83</f>
        <v>0</v>
      </c>
      <c r="R39" s="354">
        <f>'Phan ky'!$AD$91</f>
        <v>0</v>
      </c>
      <c r="S39" s="356">
        <f>$T$39+$U$39+$V$39+$W$39+$X$39+$Y$39+$AJ$39+$AR$39+$BC$39+$BD$39+$BE$39+$BF$39+$BI$39</f>
        <v>0</v>
      </c>
      <c r="T39" s="354">
        <f>'Phan ky'!$AD$101</f>
        <v>0</v>
      </c>
      <c r="U39" s="354">
        <f>'Phan ky'!$AD$107</f>
        <v>0</v>
      </c>
      <c r="V39" s="354">
        <f>'Phan ky'!$AD$115</f>
        <v>0</v>
      </c>
      <c r="W39" s="354">
        <f>'Phan ky'!$AD$123</f>
        <v>0</v>
      </c>
      <c r="X39" s="354">
        <f>'Phan ky'!$AD$131</f>
        <v>0</v>
      </c>
      <c r="Y39" s="354">
        <f>$Z$39+$AA$39+$AB$39+$AC$39+$AD$39+$AE$39+$AF$39+$AH$39+$AI$39</f>
        <v>0</v>
      </c>
      <c r="Z39" s="354">
        <f>'Phan ky'!$AD$139</f>
        <v>0</v>
      </c>
      <c r="AA39" s="354">
        <f>'Phan ky'!$AD$147</f>
        <v>0</v>
      </c>
      <c r="AB39" s="354">
        <f>'Phan ky'!$AD$155</f>
        <v>0</v>
      </c>
      <c r="AC39" s="354">
        <f>'Phan ky'!$AD$163</f>
        <v>0</v>
      </c>
      <c r="AD39" s="354">
        <f>'Phan ky'!$AD$171</f>
        <v>0</v>
      </c>
      <c r="AE39" s="354">
        <f>'Phan ky'!$AD$179</f>
        <v>0</v>
      </c>
      <c r="AF39" s="354">
        <f>'Phan ky'!$AD$187</f>
        <v>0</v>
      </c>
      <c r="AG39" s="357">
        <f>D39-BP39</f>
        <v>0</v>
      </c>
      <c r="AH39" s="354">
        <f>'Phan ky'!$AD$201</f>
        <v>0</v>
      </c>
      <c r="AI39" s="354">
        <f>'Phan ky'!$AD$211</f>
        <v>0</v>
      </c>
      <c r="AJ39" s="354">
        <f>$AK$39+$AO$39+$AP$39+$AQ$39</f>
        <v>0</v>
      </c>
      <c r="AK39" s="354">
        <f>$AL$39+$AM$39+$AN$39</f>
        <v>0</v>
      </c>
      <c r="AL39" s="354">
        <f>'Phan ky'!$AD$219</f>
        <v>0</v>
      </c>
      <c r="AM39" s="354">
        <f>'Phan ky'!$AD$227</f>
        <v>0</v>
      </c>
      <c r="AN39" s="354">
        <f>'Phan ky'!$AD$235</f>
        <v>0</v>
      </c>
      <c r="AO39" s="354">
        <f>'Phan ky'!$AD$243</f>
        <v>0</v>
      </c>
      <c r="AP39" s="354">
        <f>'Phan ky'!$AD$251</f>
        <v>0</v>
      </c>
      <c r="AQ39" s="354">
        <f>'Phan ky'!$AD$259</f>
        <v>0</v>
      </c>
      <c r="AR39" s="354">
        <f>$AS$39+$AT$39+$AU$39+$AV$39+$AW$39+$AX$39+$AY$39+$AZ$39+$BA$39+$BB$39</f>
        <v>0</v>
      </c>
      <c r="AS39" s="354">
        <f>'Phan ky'!$AD$267</f>
        <v>0</v>
      </c>
      <c r="AT39" s="354">
        <f>'Phan ky'!$AD$275</f>
        <v>0</v>
      </c>
      <c r="AU39" s="354">
        <f>'Phan ky'!$AD$283</f>
        <v>0</v>
      </c>
      <c r="AV39" s="354">
        <f>'Phan ky'!$AD$291</f>
        <v>0</v>
      </c>
      <c r="AW39" s="354">
        <f>'Phan ky'!$AD$299</f>
        <v>0</v>
      </c>
      <c r="AX39" s="354">
        <f>'Phan ky'!$AD$307</f>
        <v>0</v>
      </c>
      <c r="AY39" s="354">
        <f>'Phan ky'!$AD$315</f>
        <v>0</v>
      </c>
      <c r="AZ39" s="354">
        <f>'Phan ky'!$AD$323</f>
        <v>0</v>
      </c>
      <c r="BA39" s="354">
        <f>'Phan ky'!$AD$331</f>
        <v>0</v>
      </c>
      <c r="BB39" s="354">
        <f>'Phan ky'!$AD$339</f>
        <v>0</v>
      </c>
      <c r="BC39" s="354">
        <f>'Phan ky'!$AD$347</f>
        <v>0</v>
      </c>
      <c r="BD39" s="354">
        <f>'Phan ky'!$AD$355</f>
        <v>0</v>
      </c>
      <c r="BE39" s="354">
        <f>'Phan ky'!$AD$363</f>
        <v>0</v>
      </c>
      <c r="BF39" s="354">
        <f>$BG$39+$BH$39</f>
        <v>0</v>
      </c>
      <c r="BG39" s="354">
        <f>'Phan ky'!$AD$371</f>
        <v>0</v>
      </c>
      <c r="BH39" s="354">
        <f>'Phan ky'!$AD$379</f>
        <v>0</v>
      </c>
      <c r="BI39" s="354">
        <f>'Phan ky'!$AD$387</f>
        <v>0</v>
      </c>
      <c r="BJ39" s="354">
        <f>$BK$39+$BL$39+$BM$39+$BN$39+$BO$39</f>
        <v>0</v>
      </c>
      <c r="BK39" s="354">
        <f>'Phan ky'!$AD$395</f>
        <v>0</v>
      </c>
      <c r="BL39" s="354">
        <f>'Phan ky'!$AD$403</f>
        <v>0</v>
      </c>
      <c r="BM39" s="354">
        <f>'Phan ky'!$AD$411</f>
        <v>0</v>
      </c>
      <c r="BN39" s="354">
        <f>'Phan ky'!$AD$419</f>
        <v>0</v>
      </c>
      <c r="BO39" s="354">
        <f>'Phan ky'!$AD$427</f>
        <v>0</v>
      </c>
      <c r="BP39" s="356">
        <f t="shared" si="11"/>
        <v>0</v>
      </c>
      <c r="BQ39" s="356">
        <f t="shared" si="2"/>
        <v>0</v>
      </c>
      <c r="BW39" s="338" t="s">
        <v>204</v>
      </c>
      <c r="BX39" s="338" t="e">
        <v>#N/A</v>
      </c>
    </row>
    <row r="40" spans="1:76" s="338" customFormat="1" ht="11.25">
      <c r="A40" s="340" t="s">
        <v>232</v>
      </c>
      <c r="B40" s="336" t="s">
        <v>68</v>
      </c>
      <c r="C40" s="340" t="s">
        <v>51</v>
      </c>
      <c r="D40" s="341">
        <f t="shared" si="10"/>
        <v>0</v>
      </c>
      <c r="E40" s="354">
        <f>$F$40+$I$40+$J$40+$K$40+$L$40+$M$40+$O$40+$P$40+$Q$40+$R$40</f>
        <v>0</v>
      </c>
      <c r="F40" s="354">
        <f>$G$40+$H$40</f>
        <v>0</v>
      </c>
      <c r="G40" s="354">
        <f>'Phan ky'!$AE$3</f>
        <v>0</v>
      </c>
      <c r="H40" s="354">
        <f>'Phan ky'!$AE$11</f>
        <v>0</v>
      </c>
      <c r="I40" s="354">
        <f>'Phan ky'!$AE$19</f>
        <v>0</v>
      </c>
      <c r="J40" s="354">
        <f>'Phan ky'!$AE$27</f>
        <v>0</v>
      </c>
      <c r="K40" s="354">
        <f>'Phan ky'!$AE$35</f>
        <v>0</v>
      </c>
      <c r="L40" s="354">
        <f>'Phan ky'!$AE$43</f>
        <v>0</v>
      </c>
      <c r="M40" s="354">
        <f>'Phan ky'!$AE$51</f>
        <v>0</v>
      </c>
      <c r="N40" s="354">
        <f>'Phan ky'!$AE$59</f>
        <v>0</v>
      </c>
      <c r="O40" s="354">
        <f>'Phan ky'!$AE$67</f>
        <v>0</v>
      </c>
      <c r="P40" s="354">
        <f>'Phan ky'!$AE$75</f>
        <v>0</v>
      </c>
      <c r="Q40" s="354">
        <f>'Phan ky'!$AE$83</f>
        <v>0</v>
      </c>
      <c r="R40" s="354">
        <f>'Phan ky'!$AE$91</f>
        <v>0</v>
      </c>
      <c r="S40" s="356">
        <f>$T$40+$U$40+$V$40+$W$40+$X$40+$Y$40+$AJ$40+$AR$40+$BC$40+$BD$40+$BE$40+$BF$40+$BI$40</f>
        <v>0</v>
      </c>
      <c r="T40" s="354">
        <f>'Phan ky'!$AE$101</f>
        <v>0</v>
      </c>
      <c r="U40" s="354">
        <f>'Phan ky'!$AE$107</f>
        <v>0</v>
      </c>
      <c r="V40" s="354">
        <f>'Phan ky'!$AE$115</f>
        <v>0</v>
      </c>
      <c r="W40" s="354">
        <f>'Phan ky'!$AE$123</f>
        <v>0</v>
      </c>
      <c r="X40" s="354">
        <f>'Phan ky'!$AE$131</f>
        <v>0</v>
      </c>
      <c r="Y40" s="354">
        <f>$Z$40+$AA$40+$AB$40+$AC$40+$AD$40+$AE$40+$AF$40+$AG$40+$AI$40</f>
        <v>0</v>
      </c>
      <c r="Z40" s="354">
        <f>'Phan ky'!$AE$139</f>
        <v>0</v>
      </c>
      <c r="AA40" s="354">
        <f>'Phan ky'!$AE$147</f>
        <v>0</v>
      </c>
      <c r="AB40" s="354">
        <f>'Phan ky'!$AE$155</f>
        <v>0</v>
      </c>
      <c r="AC40" s="354">
        <f>'Phan ky'!$AE$163</f>
        <v>0</v>
      </c>
      <c r="AD40" s="354">
        <f>'Phan ky'!$AE$171</f>
        <v>0</v>
      </c>
      <c r="AE40" s="354">
        <f>'Phan ky'!$AE$179</f>
        <v>0</v>
      </c>
      <c r="AF40" s="354">
        <f>'Phan ky'!$AE$187</f>
        <v>0</v>
      </c>
      <c r="AG40" s="354">
        <f>'Phan ky'!$AE$195</f>
        <v>0</v>
      </c>
      <c r="AH40" s="357">
        <f>D40-BP40</f>
        <v>0</v>
      </c>
      <c r="AI40" s="354">
        <f>'Phan ky'!$AE$211</f>
        <v>0</v>
      </c>
      <c r="AJ40" s="354">
        <f>$AK$40+$AO$40+$AP$40+$AQ$40</f>
        <v>0</v>
      </c>
      <c r="AK40" s="354">
        <f>$AL$40+$AM$40+$AN$40</f>
        <v>0</v>
      </c>
      <c r="AL40" s="354">
        <f>'Phan ky'!$AE$219</f>
        <v>0</v>
      </c>
      <c r="AM40" s="354">
        <f>'Phan ky'!$AE$227</f>
        <v>0</v>
      </c>
      <c r="AN40" s="354">
        <f>'Phan ky'!$AE$235</f>
        <v>0</v>
      </c>
      <c r="AO40" s="354">
        <f>'Phan ky'!$AE$243</f>
        <v>0</v>
      </c>
      <c r="AP40" s="354">
        <f>'Phan ky'!$AE$251</f>
        <v>0</v>
      </c>
      <c r="AQ40" s="354">
        <f>'Phan ky'!$AE$259</f>
        <v>0</v>
      </c>
      <c r="AR40" s="354">
        <f>$AS$40+$AT$40+$AU$40+$AV$40+$AW$40+$AX$40+$AY$40+$AZ$40+$BA$40+$BB$40</f>
        <v>0</v>
      </c>
      <c r="AS40" s="354">
        <f>'Phan ky'!$AE$267</f>
        <v>0</v>
      </c>
      <c r="AT40" s="354">
        <f>'Phan ky'!$AE$275</f>
        <v>0</v>
      </c>
      <c r="AU40" s="354">
        <f>'Phan ky'!$AE$283</f>
        <v>0</v>
      </c>
      <c r="AV40" s="354">
        <f>'Phan ky'!$AE$291</f>
        <v>0</v>
      </c>
      <c r="AW40" s="354">
        <f>'Phan ky'!$AE$299</f>
        <v>0</v>
      </c>
      <c r="AX40" s="354">
        <f>'Phan ky'!$AE$307</f>
        <v>0</v>
      </c>
      <c r="AY40" s="354">
        <f>'Phan ky'!$AE$315</f>
        <v>0</v>
      </c>
      <c r="AZ40" s="354">
        <f>'Phan ky'!$AE$323</f>
        <v>0</v>
      </c>
      <c r="BA40" s="354">
        <f>'Phan ky'!$AE$331</f>
        <v>0</v>
      </c>
      <c r="BB40" s="354">
        <f>'Phan ky'!$AE$339</f>
        <v>0</v>
      </c>
      <c r="BC40" s="354">
        <f>'Phan ky'!$AE$347</f>
        <v>0</v>
      </c>
      <c r="BD40" s="354">
        <f>'Phan ky'!$AE$355</f>
        <v>0</v>
      </c>
      <c r="BE40" s="354">
        <f>'Phan ky'!$AE$363</f>
        <v>0</v>
      </c>
      <c r="BF40" s="354">
        <f>$BG$40+$BH$40</f>
        <v>0</v>
      </c>
      <c r="BG40" s="354">
        <f>'Phan ky'!$AE$371</f>
        <v>0</v>
      </c>
      <c r="BH40" s="354">
        <f>'Phan ky'!$AE$379</f>
        <v>0</v>
      </c>
      <c r="BI40" s="354">
        <f>'Phan ky'!$AE$387</f>
        <v>0</v>
      </c>
      <c r="BJ40" s="354">
        <f>$BK$40+$BL$40+$BM$40+$BN$40+$BO$40</f>
        <v>0</v>
      </c>
      <c r="BK40" s="354">
        <f>'Phan ky'!$AE$395</f>
        <v>0</v>
      </c>
      <c r="BL40" s="354">
        <f>'Phan ky'!$AE$403</f>
        <v>0</v>
      </c>
      <c r="BM40" s="354">
        <f>'Phan ky'!$AE$411</f>
        <v>0</v>
      </c>
      <c r="BN40" s="354">
        <f>'Phan ky'!$AE$419</f>
        <v>0</v>
      </c>
      <c r="BO40" s="354">
        <f>'Phan ky'!$AE$427</f>
        <v>0</v>
      </c>
      <c r="BP40" s="356">
        <f t="shared" si="11"/>
        <v>0</v>
      </c>
      <c r="BQ40" s="356">
        <f t="shared" si="2"/>
        <v>0</v>
      </c>
      <c r="BW40" s="338" t="s">
        <v>20</v>
      </c>
      <c r="BX40" s="338">
        <v>0</v>
      </c>
    </row>
    <row r="41" spans="1:76" s="338" customFormat="1" ht="11.25">
      <c r="A41" s="340" t="s">
        <v>233</v>
      </c>
      <c r="B41" s="336" t="s">
        <v>188</v>
      </c>
      <c r="C41" s="340" t="s">
        <v>52</v>
      </c>
      <c r="D41" s="341">
        <f t="shared" si="10"/>
        <v>13.777200000000001</v>
      </c>
      <c r="E41" s="354">
        <f>$F$41+$I$41+$J$41+$K$41+$L$41+$M$41+$O$41+$P$41+$Q$41+$R$41</f>
        <v>0</v>
      </c>
      <c r="F41" s="354">
        <f>$G$41+$H$41</f>
        <v>0</v>
      </c>
      <c r="G41" s="354">
        <f>'Phan ky'!$AF$3</f>
        <v>0</v>
      </c>
      <c r="H41" s="354">
        <f>'Phan ky'!$AF$11</f>
        <v>0</v>
      </c>
      <c r="I41" s="354">
        <f>'Phan ky'!$AF$19</f>
        <v>0</v>
      </c>
      <c r="J41" s="354">
        <f>'Phan ky'!$AF$27</f>
        <v>0</v>
      </c>
      <c r="K41" s="354">
        <f>'Phan ky'!$AF$35</f>
        <v>0</v>
      </c>
      <c r="L41" s="354">
        <f>'Phan ky'!$AF$43</f>
        <v>0</v>
      </c>
      <c r="M41" s="354">
        <f>'Phan ky'!$AF$51</f>
        <v>0</v>
      </c>
      <c r="N41" s="354">
        <f>'Phan ky'!$AF$59</f>
        <v>0</v>
      </c>
      <c r="O41" s="354">
        <f>'Phan ky'!$AF$67</f>
        <v>0</v>
      </c>
      <c r="P41" s="354">
        <f>'Phan ky'!$AF$75</f>
        <v>0</v>
      </c>
      <c r="Q41" s="354">
        <f>'Phan ky'!$AF$83</f>
        <v>0</v>
      </c>
      <c r="R41" s="354">
        <f>'Phan ky'!$AF$91</f>
        <v>0</v>
      </c>
      <c r="S41" s="356">
        <f>$T$41+$U$41+$V$41+$W$41+$X$41+$Y$41+$AJ$41+$AR$41+$BC$41+$BD$41+$BE$41+$BF$41+$BI$41</f>
        <v>0</v>
      </c>
      <c r="T41" s="354">
        <f>'Phan ky'!$AF$101</f>
        <v>0</v>
      </c>
      <c r="U41" s="354">
        <f>'Phan ky'!$AF$107</f>
        <v>0</v>
      </c>
      <c r="V41" s="354">
        <f>'Phan ky'!$AF$115</f>
        <v>0</v>
      </c>
      <c r="W41" s="354">
        <f>'Phan ky'!$AF$123</f>
        <v>0</v>
      </c>
      <c r="X41" s="354">
        <f>'Phan ky'!$AF$131</f>
        <v>0</v>
      </c>
      <c r="Y41" s="354">
        <f>$Z$41+$AA$41+$AB$41+$AC$41+$AD$41+$AE$41+$AF$41+$AG$41+$AH$41</f>
        <v>0</v>
      </c>
      <c r="Z41" s="354">
        <f>'Phan ky'!$AF$139</f>
        <v>0</v>
      </c>
      <c r="AA41" s="354">
        <f>'Phan ky'!$AF$147</f>
        <v>0</v>
      </c>
      <c r="AB41" s="354">
        <f>'Phan ky'!$AF$155</f>
        <v>0</v>
      </c>
      <c r="AC41" s="354">
        <f>'Phan ky'!$AF$163</f>
        <v>0</v>
      </c>
      <c r="AD41" s="354">
        <f>'Phan ky'!$AF$171</f>
        <v>0</v>
      </c>
      <c r="AE41" s="354">
        <f>'Phan ky'!$AF$179</f>
        <v>0</v>
      </c>
      <c r="AF41" s="354">
        <f>'Phan ky'!$AF$187</f>
        <v>0</v>
      </c>
      <c r="AG41" s="354">
        <f>'Phan ky'!$AF$195</f>
        <v>0</v>
      </c>
      <c r="AH41" s="354">
        <f>'Phan ky'!$AF$201</f>
        <v>0</v>
      </c>
      <c r="AI41" s="357">
        <f>D41-BP41</f>
        <v>13.777200000000001</v>
      </c>
      <c r="AJ41" s="354">
        <f>$AK$41+$AO$41+$AP$41+$AQ$41</f>
        <v>0</v>
      </c>
      <c r="AK41" s="354">
        <f>$AL$41+$AM$41+$AN$41</f>
        <v>0</v>
      </c>
      <c r="AL41" s="354">
        <f>'Phan ky'!$AF$219</f>
        <v>0</v>
      </c>
      <c r="AM41" s="354">
        <f>'Phan ky'!$AF$227</f>
        <v>0</v>
      </c>
      <c r="AN41" s="354">
        <f>'Phan ky'!$AF$235</f>
        <v>0</v>
      </c>
      <c r="AO41" s="354">
        <f>'Phan ky'!$AF$243</f>
        <v>0</v>
      </c>
      <c r="AP41" s="354">
        <f>'Phan ky'!$AF$251</f>
        <v>0</v>
      </c>
      <c r="AQ41" s="354">
        <f>'Phan ky'!$AF$259</f>
        <v>0</v>
      </c>
      <c r="AR41" s="354">
        <f>$AS$41+$AT$41+$AU$41+$AV$41+$AW$41+$AX$41+$AY$41+$AZ$41+$BA$41+$BB$41</f>
        <v>0</v>
      </c>
      <c r="AS41" s="354">
        <f>'Phan ky'!$AF$267</f>
        <v>0</v>
      </c>
      <c r="AT41" s="354">
        <f>'Phan ky'!$AF$275</f>
        <v>0</v>
      </c>
      <c r="AU41" s="354">
        <f>'Phan ky'!$AF$283</f>
        <v>0</v>
      </c>
      <c r="AV41" s="354">
        <f>'Phan ky'!$AF$291</f>
        <v>0</v>
      </c>
      <c r="AW41" s="354">
        <f>'Phan ky'!$AF$299</f>
        <v>0</v>
      </c>
      <c r="AX41" s="354">
        <f>'Phan ky'!$AF$307</f>
        <v>0</v>
      </c>
      <c r="AY41" s="354">
        <f>'Phan ky'!$AF$315</f>
        <v>0</v>
      </c>
      <c r="AZ41" s="354">
        <f>'Phan ky'!$AF$323</f>
        <v>0</v>
      </c>
      <c r="BA41" s="354">
        <f>'Phan ky'!$AF$331</f>
        <v>0</v>
      </c>
      <c r="BB41" s="354">
        <f>'Phan ky'!$AF$339</f>
        <v>0</v>
      </c>
      <c r="BC41" s="354">
        <f>'Phan ky'!$AF$347</f>
        <v>0</v>
      </c>
      <c r="BD41" s="354">
        <f>'Phan ky'!$AF$355</f>
        <v>0</v>
      </c>
      <c r="BE41" s="354">
        <f>'Phan ky'!$AF$363</f>
        <v>0</v>
      </c>
      <c r="BF41" s="354">
        <f>$BG$41+$BH$41</f>
        <v>0</v>
      </c>
      <c r="BG41" s="354">
        <f>'Phan ky'!$AF$371</f>
        <v>0</v>
      </c>
      <c r="BH41" s="354">
        <f>'Phan ky'!$AF$379</f>
        <v>0</v>
      </c>
      <c r="BI41" s="354">
        <f>'Phan ky'!$AF$387</f>
        <v>0</v>
      </c>
      <c r="BJ41" s="354">
        <f>$BK$41+$BL$41+$BM$41+$BN$41+$BO$41</f>
        <v>0</v>
      </c>
      <c r="BK41" s="354">
        <f>'Phan ky'!$AF$395</f>
        <v>0</v>
      </c>
      <c r="BL41" s="354">
        <f>'Phan ky'!$AF$403</f>
        <v>0</v>
      </c>
      <c r="BM41" s="354">
        <f>'Phan ky'!$AF$411</f>
        <v>0</v>
      </c>
      <c r="BN41" s="354">
        <f>'Phan ky'!$AF$419</f>
        <v>0</v>
      </c>
      <c r="BO41" s="354">
        <f>'Phan ky'!$AF$427</f>
        <v>0</v>
      </c>
      <c r="BP41" s="356">
        <f t="shared" si="11"/>
        <v>0</v>
      </c>
      <c r="BQ41" s="356">
        <f t="shared" si="2"/>
        <v>14.237200000000001</v>
      </c>
      <c r="BW41" s="338" t="s">
        <v>53</v>
      </c>
      <c r="BX41" s="338">
        <v>0</v>
      </c>
    </row>
    <row r="42" spans="1:76" s="338" customFormat="1" ht="11.25">
      <c r="A42" s="340" t="s">
        <v>108</v>
      </c>
      <c r="B42" s="336" t="s">
        <v>234</v>
      </c>
      <c r="C42" s="340" t="s">
        <v>102</v>
      </c>
      <c r="D42" s="341">
        <f t="shared" si="10"/>
        <v>43.898200000000003</v>
      </c>
      <c r="E42" s="354">
        <f>E44+E49+E50+E51</f>
        <v>0</v>
      </c>
      <c r="F42" s="354">
        <f t="shared" ref="F42:BO42" si="12">F44+F49+F50+F51</f>
        <v>0</v>
      </c>
      <c r="G42" s="354">
        <f t="shared" si="12"/>
        <v>0</v>
      </c>
      <c r="H42" s="354">
        <f t="shared" si="12"/>
        <v>0</v>
      </c>
      <c r="I42" s="354">
        <f t="shared" si="12"/>
        <v>0</v>
      </c>
      <c r="J42" s="354">
        <f t="shared" si="12"/>
        <v>0</v>
      </c>
      <c r="K42" s="354">
        <f t="shared" si="12"/>
        <v>0</v>
      </c>
      <c r="L42" s="354">
        <f t="shared" si="12"/>
        <v>0</v>
      </c>
      <c r="M42" s="354">
        <f t="shared" si="12"/>
        <v>0</v>
      </c>
      <c r="N42" s="354">
        <f t="shared" si="12"/>
        <v>0</v>
      </c>
      <c r="O42" s="354">
        <f t="shared" si="12"/>
        <v>0</v>
      </c>
      <c r="P42" s="354">
        <f t="shared" si="12"/>
        <v>0</v>
      </c>
      <c r="Q42" s="354">
        <f t="shared" si="12"/>
        <v>0</v>
      </c>
      <c r="R42" s="354">
        <f t="shared" si="12"/>
        <v>0</v>
      </c>
      <c r="S42" s="356">
        <f t="shared" si="12"/>
        <v>0.2</v>
      </c>
      <c r="T42" s="354">
        <f t="shared" si="12"/>
        <v>0</v>
      </c>
      <c r="U42" s="354">
        <f t="shared" si="12"/>
        <v>0</v>
      </c>
      <c r="V42" s="354">
        <f t="shared" si="12"/>
        <v>0</v>
      </c>
      <c r="W42" s="354">
        <f t="shared" si="12"/>
        <v>0</v>
      </c>
      <c r="X42" s="354">
        <f t="shared" si="12"/>
        <v>0</v>
      </c>
      <c r="Y42" s="354">
        <f t="shared" si="12"/>
        <v>0</v>
      </c>
      <c r="Z42" s="354">
        <f t="shared" si="12"/>
        <v>0</v>
      </c>
      <c r="AA42" s="354">
        <f t="shared" si="12"/>
        <v>0</v>
      </c>
      <c r="AB42" s="354">
        <f t="shared" si="12"/>
        <v>0</v>
      </c>
      <c r="AC42" s="354">
        <f t="shared" si="12"/>
        <v>0</v>
      </c>
      <c r="AD42" s="354">
        <f t="shared" si="12"/>
        <v>0</v>
      </c>
      <c r="AE42" s="354">
        <f t="shared" si="12"/>
        <v>0</v>
      </c>
      <c r="AF42" s="354">
        <f t="shared" si="12"/>
        <v>0</v>
      </c>
      <c r="AG42" s="354">
        <f t="shared" si="12"/>
        <v>0</v>
      </c>
      <c r="AH42" s="354">
        <f t="shared" si="12"/>
        <v>0</v>
      </c>
      <c r="AI42" s="354">
        <f t="shared" si="12"/>
        <v>0</v>
      </c>
      <c r="AJ42" s="357">
        <f>D42-BP42</f>
        <v>43.6982</v>
      </c>
      <c r="AK42" s="354">
        <f>AK49+AK50+AK51</f>
        <v>0</v>
      </c>
      <c r="AL42" s="354">
        <f t="shared" si="12"/>
        <v>0</v>
      </c>
      <c r="AM42" s="354">
        <f t="shared" si="12"/>
        <v>0</v>
      </c>
      <c r="AN42" s="354">
        <f t="shared" si="12"/>
        <v>0</v>
      </c>
      <c r="AO42" s="354">
        <f>AO44+AO50+AO51</f>
        <v>0</v>
      </c>
      <c r="AP42" s="354">
        <f>AP44+AP49+AP51</f>
        <v>0</v>
      </c>
      <c r="AQ42" s="354">
        <f>AQ44+AQ49+AQ50</f>
        <v>0</v>
      </c>
      <c r="AR42" s="354">
        <f t="shared" si="12"/>
        <v>0.2</v>
      </c>
      <c r="AS42" s="354">
        <f t="shared" si="12"/>
        <v>0.2</v>
      </c>
      <c r="AT42" s="354">
        <f t="shared" si="12"/>
        <v>0</v>
      </c>
      <c r="AU42" s="354">
        <f t="shared" si="12"/>
        <v>0</v>
      </c>
      <c r="AV42" s="354">
        <f t="shared" si="12"/>
        <v>0</v>
      </c>
      <c r="AW42" s="354">
        <f t="shared" si="12"/>
        <v>0</v>
      </c>
      <c r="AX42" s="354">
        <f t="shared" si="12"/>
        <v>0</v>
      </c>
      <c r="AY42" s="354">
        <f t="shared" si="12"/>
        <v>0</v>
      </c>
      <c r="AZ42" s="354">
        <f t="shared" si="12"/>
        <v>0</v>
      </c>
      <c r="BA42" s="354">
        <f t="shared" si="12"/>
        <v>0</v>
      </c>
      <c r="BB42" s="354">
        <f t="shared" si="12"/>
        <v>0</v>
      </c>
      <c r="BC42" s="354">
        <f t="shared" si="12"/>
        <v>0</v>
      </c>
      <c r="BD42" s="354">
        <f t="shared" si="12"/>
        <v>0</v>
      </c>
      <c r="BE42" s="354">
        <f t="shared" si="12"/>
        <v>0</v>
      </c>
      <c r="BF42" s="354">
        <f t="shared" si="12"/>
        <v>0</v>
      </c>
      <c r="BG42" s="354">
        <f t="shared" si="12"/>
        <v>0</v>
      </c>
      <c r="BH42" s="354">
        <f t="shared" si="12"/>
        <v>0</v>
      </c>
      <c r="BI42" s="354">
        <f t="shared" si="12"/>
        <v>0</v>
      </c>
      <c r="BJ42" s="354">
        <f t="shared" si="12"/>
        <v>0</v>
      </c>
      <c r="BK42" s="354">
        <f t="shared" si="12"/>
        <v>0</v>
      </c>
      <c r="BL42" s="354">
        <f t="shared" si="12"/>
        <v>0</v>
      </c>
      <c r="BM42" s="354">
        <f t="shared" si="12"/>
        <v>0</v>
      </c>
      <c r="BN42" s="354">
        <f t="shared" si="12"/>
        <v>0</v>
      </c>
      <c r="BO42" s="354">
        <f t="shared" si="12"/>
        <v>0</v>
      </c>
      <c r="BP42" s="356">
        <f t="shared" si="11"/>
        <v>0.2</v>
      </c>
      <c r="BQ42" s="356">
        <f t="shared" si="2"/>
        <v>79.298199999999994</v>
      </c>
      <c r="BW42" s="338" t="s">
        <v>205</v>
      </c>
      <c r="BX42" s="338">
        <v>0</v>
      </c>
    </row>
    <row r="43" spans="1:76" s="345" customFormat="1" ht="11.25">
      <c r="A43" s="342"/>
      <c r="B43" s="343" t="s">
        <v>180</v>
      </c>
      <c r="C43" s="344"/>
      <c r="D43" s="342"/>
      <c r="E43" s="360"/>
      <c r="F43" s="360"/>
      <c r="G43" s="361"/>
      <c r="H43" s="360"/>
      <c r="I43" s="360"/>
      <c r="J43" s="360"/>
      <c r="K43" s="360"/>
      <c r="L43" s="360"/>
      <c r="M43" s="360"/>
      <c r="N43" s="360"/>
      <c r="O43" s="360"/>
      <c r="P43" s="360"/>
      <c r="Q43" s="360"/>
      <c r="R43" s="360"/>
      <c r="S43" s="366"/>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56"/>
      <c r="BW43" s="345" t="s">
        <v>54</v>
      </c>
      <c r="BX43" s="345">
        <v>42.10929999999999</v>
      </c>
    </row>
    <row r="44" spans="1:76" s="338" customFormat="1" ht="11.25">
      <c r="A44" s="340" t="s">
        <v>235</v>
      </c>
      <c r="B44" s="336" t="s">
        <v>236</v>
      </c>
      <c r="C44" s="340" t="s">
        <v>204</v>
      </c>
      <c r="D44" s="341" t="e">
        <f>VLOOKUP(C44,H01_HT,2,FALSE)</f>
        <v>#N/A</v>
      </c>
      <c r="E44" s="354">
        <f>E46+E47+E48</f>
        <v>0</v>
      </c>
      <c r="F44" s="354">
        <f t="shared" ref="F44:BO44" si="13">F46+F47+F48</f>
        <v>0</v>
      </c>
      <c r="G44" s="354">
        <f t="shared" si="13"/>
        <v>0</v>
      </c>
      <c r="H44" s="354">
        <f t="shared" si="13"/>
        <v>0</v>
      </c>
      <c r="I44" s="354">
        <f t="shared" si="13"/>
        <v>0</v>
      </c>
      <c r="J44" s="354">
        <f t="shared" si="13"/>
        <v>0</v>
      </c>
      <c r="K44" s="354">
        <f t="shared" si="13"/>
        <v>0</v>
      </c>
      <c r="L44" s="354">
        <f t="shared" si="13"/>
        <v>0</v>
      </c>
      <c r="M44" s="354">
        <f t="shared" si="13"/>
        <v>0</v>
      </c>
      <c r="N44" s="354">
        <f t="shared" si="13"/>
        <v>0</v>
      </c>
      <c r="O44" s="354">
        <f t="shared" si="13"/>
        <v>0</v>
      </c>
      <c r="P44" s="354">
        <f t="shared" si="13"/>
        <v>0</v>
      </c>
      <c r="Q44" s="354">
        <f t="shared" si="13"/>
        <v>0</v>
      </c>
      <c r="R44" s="354">
        <f t="shared" si="13"/>
        <v>0</v>
      </c>
      <c r="S44" s="356">
        <f t="shared" si="13"/>
        <v>0</v>
      </c>
      <c r="T44" s="354">
        <f t="shared" si="13"/>
        <v>0</v>
      </c>
      <c r="U44" s="354">
        <f t="shared" si="13"/>
        <v>0</v>
      </c>
      <c r="V44" s="354">
        <f t="shared" si="13"/>
        <v>0</v>
      </c>
      <c r="W44" s="354">
        <f t="shared" si="13"/>
        <v>0</v>
      </c>
      <c r="X44" s="354">
        <f t="shared" si="13"/>
        <v>0</v>
      </c>
      <c r="Y44" s="354">
        <f t="shared" si="13"/>
        <v>0</v>
      </c>
      <c r="Z44" s="354">
        <f t="shared" si="13"/>
        <v>0</v>
      </c>
      <c r="AA44" s="354">
        <f t="shared" si="13"/>
        <v>0</v>
      </c>
      <c r="AB44" s="354">
        <f t="shared" si="13"/>
        <v>0</v>
      </c>
      <c r="AC44" s="354">
        <f t="shared" si="13"/>
        <v>0</v>
      </c>
      <c r="AD44" s="354">
        <f t="shared" si="13"/>
        <v>0</v>
      </c>
      <c r="AE44" s="354">
        <f t="shared" si="13"/>
        <v>0</v>
      </c>
      <c r="AF44" s="354">
        <f t="shared" si="13"/>
        <v>0</v>
      </c>
      <c r="AG44" s="354">
        <f t="shared" si="13"/>
        <v>0</v>
      </c>
      <c r="AH44" s="354">
        <f t="shared" si="13"/>
        <v>0</v>
      </c>
      <c r="AI44" s="354">
        <f t="shared" si="13"/>
        <v>0</v>
      </c>
      <c r="AJ44" s="354">
        <f t="shared" si="13"/>
        <v>0</v>
      </c>
      <c r="AK44" s="357" t="e">
        <f>D44-BP44</f>
        <v>#N/A</v>
      </c>
      <c r="AL44" s="354">
        <f>AL47+AL48</f>
        <v>0</v>
      </c>
      <c r="AM44" s="354">
        <f>AM46+AM48</f>
        <v>0</v>
      </c>
      <c r="AN44" s="354">
        <f>AN46+AN47</f>
        <v>0</v>
      </c>
      <c r="AO44" s="354">
        <f t="shared" si="13"/>
        <v>0</v>
      </c>
      <c r="AP44" s="354">
        <f t="shared" si="13"/>
        <v>0</v>
      </c>
      <c r="AQ44" s="354">
        <f t="shared" si="13"/>
        <v>0</v>
      </c>
      <c r="AR44" s="354">
        <f t="shared" si="13"/>
        <v>0</v>
      </c>
      <c r="AS44" s="354">
        <f t="shared" si="13"/>
        <v>0</v>
      </c>
      <c r="AT44" s="354">
        <f t="shared" si="13"/>
        <v>0</v>
      </c>
      <c r="AU44" s="354">
        <f t="shared" si="13"/>
        <v>0</v>
      </c>
      <c r="AV44" s="354">
        <f t="shared" si="13"/>
        <v>0</v>
      </c>
      <c r="AW44" s="354">
        <f t="shared" si="13"/>
        <v>0</v>
      </c>
      <c r="AX44" s="354">
        <f t="shared" si="13"/>
        <v>0</v>
      </c>
      <c r="AY44" s="354">
        <f t="shared" si="13"/>
        <v>0</v>
      </c>
      <c r="AZ44" s="354">
        <f t="shared" si="13"/>
        <v>0</v>
      </c>
      <c r="BA44" s="354">
        <f t="shared" si="13"/>
        <v>0</v>
      </c>
      <c r="BB44" s="354">
        <f t="shared" si="13"/>
        <v>0</v>
      </c>
      <c r="BC44" s="354">
        <f t="shared" si="13"/>
        <v>0</v>
      </c>
      <c r="BD44" s="354">
        <f t="shared" si="13"/>
        <v>0</v>
      </c>
      <c r="BE44" s="354">
        <f t="shared" si="13"/>
        <v>0</v>
      </c>
      <c r="BF44" s="354">
        <f t="shared" si="13"/>
        <v>0</v>
      </c>
      <c r="BG44" s="354">
        <f t="shared" si="13"/>
        <v>0</v>
      </c>
      <c r="BH44" s="354">
        <f t="shared" si="13"/>
        <v>0</v>
      </c>
      <c r="BI44" s="354">
        <f t="shared" si="13"/>
        <v>0</v>
      </c>
      <c r="BJ44" s="354">
        <f t="shared" si="13"/>
        <v>0</v>
      </c>
      <c r="BK44" s="354">
        <f t="shared" si="13"/>
        <v>0</v>
      </c>
      <c r="BL44" s="354">
        <f t="shared" si="13"/>
        <v>0</v>
      </c>
      <c r="BM44" s="354">
        <f t="shared" si="13"/>
        <v>0</v>
      </c>
      <c r="BN44" s="354">
        <f t="shared" si="13"/>
        <v>0</v>
      </c>
      <c r="BO44" s="354">
        <f t="shared" si="13"/>
        <v>0</v>
      </c>
      <c r="BP44" s="356">
        <f>E44+S44+BJ44</f>
        <v>0</v>
      </c>
      <c r="BQ44" s="356" t="e">
        <f t="shared" si="2"/>
        <v>#N/A</v>
      </c>
      <c r="BW44" s="338" t="s">
        <v>21</v>
      </c>
      <c r="BX44" s="338">
        <v>37.188899999999997</v>
      </c>
    </row>
    <row r="45" spans="1:76" s="338" customFormat="1" ht="11.25">
      <c r="A45" s="335"/>
      <c r="B45" s="336" t="s">
        <v>382</v>
      </c>
      <c r="C45" s="337"/>
      <c r="D45" s="335"/>
      <c r="E45" s="353"/>
      <c r="F45" s="353"/>
      <c r="G45" s="358"/>
      <c r="H45" s="353"/>
      <c r="I45" s="353"/>
      <c r="J45" s="353"/>
      <c r="K45" s="353"/>
      <c r="L45" s="353"/>
      <c r="M45" s="353"/>
      <c r="N45" s="353"/>
      <c r="O45" s="353"/>
      <c r="P45" s="353"/>
      <c r="Q45" s="353"/>
      <c r="R45" s="353"/>
      <c r="S45" s="36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6"/>
      <c r="BW45" s="338" t="s">
        <v>22</v>
      </c>
      <c r="BX45" s="338">
        <v>0</v>
      </c>
    </row>
    <row r="46" spans="1:76" s="338" customFormat="1" ht="11.25">
      <c r="A46" s="340" t="s">
        <v>237</v>
      </c>
      <c r="B46" s="336" t="s">
        <v>69</v>
      </c>
      <c r="C46" s="340" t="s">
        <v>20</v>
      </c>
      <c r="D46" s="341">
        <f t="shared" ref="D46:D52" si="14">VLOOKUP(C46,H01_HT,2,FALSE)</f>
        <v>0</v>
      </c>
      <c r="E46" s="354">
        <f>$F$46+$I$46+$J$46+$K$46+$L$46+$M$46+$O$46+$P$46+$Q$46+$R$46</f>
        <v>0</v>
      </c>
      <c r="F46" s="354">
        <f>$G$46+$H$46</f>
        <v>0</v>
      </c>
      <c r="G46" s="354">
        <f>'Phan ky'!$AG$3</f>
        <v>0</v>
      </c>
      <c r="H46" s="354">
        <f>'Phan ky'!$AG$11</f>
        <v>0</v>
      </c>
      <c r="I46" s="354">
        <f>'Phan ky'!$AG$19</f>
        <v>0</v>
      </c>
      <c r="J46" s="354">
        <f>'Phan ky'!$AG$27</f>
        <v>0</v>
      </c>
      <c r="K46" s="354">
        <f>'Phan ky'!$AG$35</f>
        <v>0</v>
      </c>
      <c r="L46" s="354">
        <f>'Phan ky'!$AG$43</f>
        <v>0</v>
      </c>
      <c r="M46" s="354">
        <f>'Phan ky'!$AG$51</f>
        <v>0</v>
      </c>
      <c r="N46" s="354">
        <f>'Phan ky'!$AG$59</f>
        <v>0</v>
      </c>
      <c r="O46" s="354">
        <f>'Phan ky'!$AG$67</f>
        <v>0</v>
      </c>
      <c r="P46" s="354">
        <f>'Phan ky'!$AG$75</f>
        <v>0</v>
      </c>
      <c r="Q46" s="354">
        <f>'Phan ky'!$AG$83</f>
        <v>0</v>
      </c>
      <c r="R46" s="354">
        <f>'Phan ky'!$AG$91</f>
        <v>0</v>
      </c>
      <c r="S46" s="356">
        <f>$T$46+$U$46+$V$46+$W$46+$X$46+$Y$46+$AJ$46+$AR$46+$BC$46+$BD$46+$BE$46+$BF$46+$BI$46</f>
        <v>0</v>
      </c>
      <c r="T46" s="354">
        <f>'Phan ky'!$AG$101</f>
        <v>0</v>
      </c>
      <c r="U46" s="354">
        <f>'Phan ky'!$AG$107</f>
        <v>0</v>
      </c>
      <c r="V46" s="354">
        <f>'Phan ky'!$AG$115</f>
        <v>0</v>
      </c>
      <c r="W46" s="354">
        <f>'Phan ky'!$AG$123</f>
        <v>0</v>
      </c>
      <c r="X46" s="354">
        <f>'Phan ky'!$AG$131</f>
        <v>0</v>
      </c>
      <c r="Y46" s="354">
        <f>$Z$46+$AA$46+$AB$46+$AC$46+$AD$46+$AE$46+$AF$46+$AG$46+$AH$46+$AI$46</f>
        <v>0</v>
      </c>
      <c r="Z46" s="354">
        <f>'Phan ky'!$AG$139</f>
        <v>0</v>
      </c>
      <c r="AA46" s="354">
        <f>'Phan ky'!$AG$147</f>
        <v>0</v>
      </c>
      <c r="AB46" s="354">
        <f>'Phan ky'!$AG$155</f>
        <v>0</v>
      </c>
      <c r="AC46" s="354">
        <f>'Phan ky'!$AG$163</f>
        <v>0</v>
      </c>
      <c r="AD46" s="354">
        <f>'Phan ky'!$AG$171</f>
        <v>0</v>
      </c>
      <c r="AE46" s="354">
        <f>'Phan ky'!$AG$179</f>
        <v>0</v>
      </c>
      <c r="AF46" s="354">
        <f>'Phan ky'!$AG$187</f>
        <v>0</v>
      </c>
      <c r="AG46" s="354">
        <f>'Phan ky'!$AG$195</f>
        <v>0</v>
      </c>
      <c r="AH46" s="354">
        <f>'Phan ky'!$AG$201</f>
        <v>0</v>
      </c>
      <c r="AI46" s="354">
        <f>'Phan ky'!$AG$211</f>
        <v>0</v>
      </c>
      <c r="AJ46" s="354">
        <f>$AK$46+$AO$46+$AP$46+$AQ$46</f>
        <v>0</v>
      </c>
      <c r="AK46" s="354">
        <f>$AM$46+$AN$46</f>
        <v>0</v>
      </c>
      <c r="AL46" s="357">
        <f>D46-BP46</f>
        <v>0</v>
      </c>
      <c r="AM46" s="354">
        <f>'Phan ky'!$AG$227</f>
        <v>0</v>
      </c>
      <c r="AN46" s="354">
        <f>'Phan ky'!$AG$235</f>
        <v>0</v>
      </c>
      <c r="AO46" s="354">
        <f>'Phan ky'!$AG$243</f>
        <v>0</v>
      </c>
      <c r="AP46" s="354">
        <f>'Phan ky'!$AG$251</f>
        <v>0</v>
      </c>
      <c r="AQ46" s="354">
        <f>'Phan ky'!$AG$259</f>
        <v>0</v>
      </c>
      <c r="AR46" s="354">
        <f>$AS$46+$AT$46+$AU$46+$AV$46+$AW$46+$AX$46+$AY$46+$AZ$46+$BA$46+$BB$46</f>
        <v>0</v>
      </c>
      <c r="AS46" s="354">
        <f>'Phan ky'!$AG$267</f>
        <v>0</v>
      </c>
      <c r="AT46" s="354">
        <f>'Phan ky'!$AG$275</f>
        <v>0</v>
      </c>
      <c r="AU46" s="354">
        <f>'Phan ky'!$AG$283</f>
        <v>0</v>
      </c>
      <c r="AV46" s="354">
        <f>'Phan ky'!$AG$291</f>
        <v>0</v>
      </c>
      <c r="AW46" s="354">
        <f>'Phan ky'!$AG$299</f>
        <v>0</v>
      </c>
      <c r="AX46" s="354">
        <f>'Phan ky'!$AG$307</f>
        <v>0</v>
      </c>
      <c r="AY46" s="354">
        <f>'Phan ky'!$AG$315</f>
        <v>0</v>
      </c>
      <c r="AZ46" s="354">
        <f>'Phan ky'!$AG$323</f>
        <v>0</v>
      </c>
      <c r="BA46" s="354">
        <f>'Phan ky'!$AG$331</f>
        <v>0</v>
      </c>
      <c r="BB46" s="354">
        <f>'Phan ky'!$AG$339</f>
        <v>0</v>
      </c>
      <c r="BC46" s="354">
        <f>'Phan ky'!$AG$347</f>
        <v>0</v>
      </c>
      <c r="BD46" s="354">
        <f>'Phan ky'!$AG$355</f>
        <v>0</v>
      </c>
      <c r="BE46" s="354">
        <f>'Phan ky'!$AG$363</f>
        <v>0</v>
      </c>
      <c r="BF46" s="354">
        <f>$BG$46+$BH$46</f>
        <v>0</v>
      </c>
      <c r="BG46" s="354">
        <f>'Phan ky'!$AG$371</f>
        <v>0</v>
      </c>
      <c r="BH46" s="354">
        <f>'Phan ky'!$AG$379</f>
        <v>0</v>
      </c>
      <c r="BI46" s="354">
        <f>'Phan ky'!$AG$387</f>
        <v>0</v>
      </c>
      <c r="BJ46" s="354">
        <f>$BK$46+$BL$46+$BM$46+$BN$46+$BO$46</f>
        <v>0</v>
      </c>
      <c r="BK46" s="354">
        <f>'Phan ky'!$AG$395</f>
        <v>0</v>
      </c>
      <c r="BL46" s="354">
        <f>'Phan ky'!$AG$403</f>
        <v>0</v>
      </c>
      <c r="BM46" s="354">
        <f>'Phan ky'!$AG$411</f>
        <v>0</v>
      </c>
      <c r="BN46" s="354">
        <f>'Phan ky'!$AG$419</f>
        <v>0</v>
      </c>
      <c r="BO46" s="354">
        <f>'Phan ky'!$AG$427</f>
        <v>0</v>
      </c>
      <c r="BP46" s="356">
        <f t="shared" ref="BP46:BP52" si="15">E46+S46+BJ46</f>
        <v>0</v>
      </c>
      <c r="BQ46" s="356">
        <f t="shared" si="2"/>
        <v>0</v>
      </c>
      <c r="BW46" s="338" t="s">
        <v>103</v>
      </c>
      <c r="BX46" s="338">
        <v>311.64189999999996</v>
      </c>
    </row>
    <row r="47" spans="1:76" s="338" customFormat="1" ht="11.25">
      <c r="A47" s="340" t="s">
        <v>238</v>
      </c>
      <c r="B47" s="336" t="s">
        <v>70</v>
      </c>
      <c r="C47" s="340" t="s">
        <v>53</v>
      </c>
      <c r="D47" s="341">
        <f t="shared" si="14"/>
        <v>0</v>
      </c>
      <c r="E47" s="354">
        <f>$F$47+$I$47+$J$47+$K$47+$L$47+$M$47+$O$47+$P$47+$Q$47+$R$47</f>
        <v>0</v>
      </c>
      <c r="F47" s="354">
        <f>$G$47+$H$47</f>
        <v>0</v>
      </c>
      <c r="G47" s="354">
        <f>'Phan ky'!$AH$3</f>
        <v>0</v>
      </c>
      <c r="H47" s="354">
        <f>'Phan ky'!$AH$11</f>
        <v>0</v>
      </c>
      <c r="I47" s="354">
        <f>'Phan ky'!$AH$19</f>
        <v>0</v>
      </c>
      <c r="J47" s="354">
        <f>'Phan ky'!$AH$27</f>
        <v>0</v>
      </c>
      <c r="K47" s="354">
        <f>'Phan ky'!$AH$35</f>
        <v>0</v>
      </c>
      <c r="L47" s="354">
        <f>'Phan ky'!$AH$43</f>
        <v>0</v>
      </c>
      <c r="M47" s="354">
        <f>'Phan ky'!$AH$51</f>
        <v>0</v>
      </c>
      <c r="N47" s="354">
        <f>'Phan ky'!$AH$59</f>
        <v>0</v>
      </c>
      <c r="O47" s="354">
        <f>'Phan ky'!$AH$67</f>
        <v>0</v>
      </c>
      <c r="P47" s="354">
        <f>'Phan ky'!$AH$75</f>
        <v>0</v>
      </c>
      <c r="Q47" s="354">
        <f>'Phan ky'!$AH$83</f>
        <v>0</v>
      </c>
      <c r="R47" s="354">
        <f>'Phan ky'!$AH$91</f>
        <v>0</v>
      </c>
      <c r="S47" s="356">
        <f>$T$47+$U$47+$V$47+$W$47+$X$47+$Y$47+$AJ$47+$AR$47+$BC$47+$BD$47+$BE$47+$BF$47+$BI$47</f>
        <v>0</v>
      </c>
      <c r="T47" s="354">
        <f>'Phan ky'!$AH$101</f>
        <v>0</v>
      </c>
      <c r="U47" s="354">
        <f>'Phan ky'!$AH$107</f>
        <v>0</v>
      </c>
      <c r="V47" s="354">
        <f>'Phan ky'!$AH$115</f>
        <v>0</v>
      </c>
      <c r="W47" s="354">
        <f>'Phan ky'!$AH$123</f>
        <v>0</v>
      </c>
      <c r="X47" s="354">
        <f>'Phan ky'!$AH$131</f>
        <v>0</v>
      </c>
      <c r="Y47" s="354">
        <f>$Z$47+$AA$47+$AB$47+$AC$47+$AD$47+$AE$47+$AF$47+$AG$47+$AH$47+$AI$47</f>
        <v>0</v>
      </c>
      <c r="Z47" s="354">
        <f>'Phan ky'!$AH$139</f>
        <v>0</v>
      </c>
      <c r="AA47" s="354">
        <f>'Phan ky'!$AH$147</f>
        <v>0</v>
      </c>
      <c r="AB47" s="354">
        <f>'Phan ky'!$AH$155</f>
        <v>0</v>
      </c>
      <c r="AC47" s="354">
        <f>'Phan ky'!$AH$163</f>
        <v>0</v>
      </c>
      <c r="AD47" s="354">
        <f>'Phan ky'!$AH$171</f>
        <v>0</v>
      </c>
      <c r="AE47" s="354">
        <f>'Phan ky'!$AH$179</f>
        <v>0</v>
      </c>
      <c r="AF47" s="354">
        <f>'Phan ky'!$AH$187</f>
        <v>0</v>
      </c>
      <c r="AG47" s="354">
        <f>'Phan ky'!$AH$195</f>
        <v>0</v>
      </c>
      <c r="AH47" s="354">
        <f>'Phan ky'!$AH$201</f>
        <v>0</v>
      </c>
      <c r="AI47" s="354">
        <f>'Phan ky'!$AH$211</f>
        <v>0</v>
      </c>
      <c r="AJ47" s="354">
        <f>$AK$47+$AO$47+$AP$47+$AQ$47</f>
        <v>0</v>
      </c>
      <c r="AK47" s="354">
        <f>$AL$47+$AN$47</f>
        <v>0</v>
      </c>
      <c r="AL47" s="354">
        <f>'Phan ky'!$AH$219</f>
        <v>0</v>
      </c>
      <c r="AM47" s="357">
        <f>D47-BP47</f>
        <v>0</v>
      </c>
      <c r="AN47" s="354">
        <f>'Phan ky'!$AH$235</f>
        <v>0</v>
      </c>
      <c r="AO47" s="354">
        <f>'Phan ky'!$AH$243</f>
        <v>0</v>
      </c>
      <c r="AP47" s="354">
        <f>'Phan ky'!$AH$251</f>
        <v>0</v>
      </c>
      <c r="AQ47" s="354">
        <f>'Phan ky'!$AH$259</f>
        <v>0</v>
      </c>
      <c r="AR47" s="354">
        <f>$AS$47+$AT$47+$AU$47+$AV$47+$AW$47+$AX$47+$AY$47+$AZ$47+$BA$47+$BB$47</f>
        <v>0</v>
      </c>
      <c r="AS47" s="354">
        <f>'Phan ky'!$AH$267</f>
        <v>0</v>
      </c>
      <c r="AT47" s="354">
        <f>'Phan ky'!$AH$275</f>
        <v>0</v>
      </c>
      <c r="AU47" s="354">
        <f>'Phan ky'!$AH$283</f>
        <v>0</v>
      </c>
      <c r="AV47" s="354">
        <f>'Phan ky'!$AH$291</f>
        <v>0</v>
      </c>
      <c r="AW47" s="354">
        <f>'Phan ky'!$AH$299</f>
        <v>0</v>
      </c>
      <c r="AX47" s="354">
        <f>'Phan ky'!$AH$307</f>
        <v>0</v>
      </c>
      <c r="AY47" s="354">
        <f>'Phan ky'!$AH$315</f>
        <v>0</v>
      </c>
      <c r="AZ47" s="354">
        <f>'Phan ky'!$AH$323</f>
        <v>0</v>
      </c>
      <c r="BA47" s="354">
        <f>'Phan ky'!$AH$331</f>
        <v>0</v>
      </c>
      <c r="BB47" s="354">
        <f>'Phan ky'!$AH$339</f>
        <v>0</v>
      </c>
      <c r="BC47" s="354">
        <f>'Phan ky'!$AH$347</f>
        <v>0</v>
      </c>
      <c r="BD47" s="354">
        <f>'Phan ky'!$AH$355</f>
        <v>0</v>
      </c>
      <c r="BE47" s="354">
        <f>'Phan ky'!$AH$363</f>
        <v>0</v>
      </c>
      <c r="BF47" s="354">
        <f>$BG$47+$BH$47</f>
        <v>0</v>
      </c>
      <c r="BG47" s="354">
        <f>'Phan ky'!$AH$371</f>
        <v>0</v>
      </c>
      <c r="BH47" s="354">
        <f>'Phan ky'!$AH$379</f>
        <v>0</v>
      </c>
      <c r="BI47" s="354">
        <f>'Phan ky'!$AH$387</f>
        <v>0</v>
      </c>
      <c r="BJ47" s="354">
        <f>$BK$47+$BL$47+$BM$47+$BN$47+$BO$47</f>
        <v>0</v>
      </c>
      <c r="BK47" s="354">
        <f>'Phan ky'!$AH$395</f>
        <v>0</v>
      </c>
      <c r="BL47" s="354">
        <f>'Phan ky'!$AH$403</f>
        <v>0</v>
      </c>
      <c r="BM47" s="354">
        <f>'Phan ky'!$AH$411</f>
        <v>0</v>
      </c>
      <c r="BN47" s="354">
        <f>'Phan ky'!$AH$419</f>
        <v>0</v>
      </c>
      <c r="BO47" s="354">
        <f>'Phan ky'!$AH$427</f>
        <v>0</v>
      </c>
      <c r="BP47" s="356">
        <f t="shared" si="15"/>
        <v>0</v>
      </c>
      <c r="BQ47" s="356">
        <f t="shared" si="2"/>
        <v>0</v>
      </c>
      <c r="BW47" s="338" t="s">
        <v>27</v>
      </c>
      <c r="BX47" s="338">
        <v>268.0745</v>
      </c>
    </row>
    <row r="48" spans="1:76" s="338" customFormat="1" ht="11.25">
      <c r="A48" s="340" t="s">
        <v>239</v>
      </c>
      <c r="B48" s="336" t="s">
        <v>240</v>
      </c>
      <c r="C48" s="340" t="s">
        <v>205</v>
      </c>
      <c r="D48" s="341">
        <f t="shared" si="14"/>
        <v>0</v>
      </c>
      <c r="E48" s="354">
        <f>$F$48+$I$48+$J$48+$K$48+$L$48+$M$48+$O$48+$P$48+$Q$48+$R$48</f>
        <v>0</v>
      </c>
      <c r="F48" s="354">
        <f>$G$48+$H$48</f>
        <v>0</v>
      </c>
      <c r="G48" s="354">
        <f>'Phan ky'!$AI$3</f>
        <v>0</v>
      </c>
      <c r="H48" s="354">
        <f>'Phan ky'!$AI$11</f>
        <v>0</v>
      </c>
      <c r="I48" s="354">
        <f>'Phan ky'!$AI$19</f>
        <v>0</v>
      </c>
      <c r="J48" s="354">
        <f>'Phan ky'!$AI$27</f>
        <v>0</v>
      </c>
      <c r="K48" s="354">
        <f>'Phan ky'!$AI$35</f>
        <v>0</v>
      </c>
      <c r="L48" s="354">
        <f>'Phan ky'!$AI$43</f>
        <v>0</v>
      </c>
      <c r="M48" s="354">
        <f>'Phan ky'!$AI$51</f>
        <v>0</v>
      </c>
      <c r="N48" s="354">
        <f>'Phan ky'!$AI$59</f>
        <v>0</v>
      </c>
      <c r="O48" s="354">
        <f>'Phan ky'!$AI$67</f>
        <v>0</v>
      </c>
      <c r="P48" s="354">
        <f>'Phan ky'!$AI$75</f>
        <v>0</v>
      </c>
      <c r="Q48" s="354">
        <f>'Phan ky'!$AI$83</f>
        <v>0</v>
      </c>
      <c r="R48" s="354">
        <f>'Phan ky'!$AI$91</f>
        <v>0</v>
      </c>
      <c r="S48" s="356">
        <f>$T$48+$U$48+$V$48+$W$48+$X$48+$Y$48+$AJ$48+$AR$48+$BC$48+$BD$48+$BE$48+$BF$48+$BI$48</f>
        <v>0</v>
      </c>
      <c r="T48" s="354">
        <f>'Phan ky'!$AI$101</f>
        <v>0</v>
      </c>
      <c r="U48" s="354">
        <f>'Phan ky'!$AI$107</f>
        <v>0</v>
      </c>
      <c r="V48" s="354">
        <f>'Phan ky'!$AI$115</f>
        <v>0</v>
      </c>
      <c r="W48" s="354">
        <f>'Phan ky'!$AI$123</f>
        <v>0</v>
      </c>
      <c r="X48" s="354">
        <f>'Phan ky'!$AI$131</f>
        <v>0</v>
      </c>
      <c r="Y48" s="354">
        <f>$Z$48+$AA$48+$AB$48+$AC$48+$AD$48+$AE$48+$AF$48+$AG$48+$AH$48+$AI$48</f>
        <v>0</v>
      </c>
      <c r="Z48" s="354">
        <f>'Phan ky'!$AI$139</f>
        <v>0</v>
      </c>
      <c r="AA48" s="354">
        <f>'Phan ky'!$AI$147</f>
        <v>0</v>
      </c>
      <c r="AB48" s="354">
        <f>'Phan ky'!$AI$155</f>
        <v>0</v>
      </c>
      <c r="AC48" s="354">
        <f>'Phan ky'!$AI$163</f>
        <v>0</v>
      </c>
      <c r="AD48" s="354">
        <f>'Phan ky'!$AI$171</f>
        <v>0</v>
      </c>
      <c r="AE48" s="354">
        <f>'Phan ky'!$AI$179</f>
        <v>0</v>
      </c>
      <c r="AF48" s="354">
        <f>'Phan ky'!$AI$187</f>
        <v>0</v>
      </c>
      <c r="AG48" s="354">
        <f>'Phan ky'!$AI$195</f>
        <v>0</v>
      </c>
      <c r="AH48" s="354">
        <f>'Phan ky'!$AI$201</f>
        <v>0</v>
      </c>
      <c r="AI48" s="354">
        <f>'Phan ky'!$AI$211</f>
        <v>0</v>
      </c>
      <c r="AJ48" s="354">
        <f>$AK$48+$AO$48+$AP$48+$AQ$48</f>
        <v>0</v>
      </c>
      <c r="AK48" s="354">
        <f>$AL$48+$AM$48</f>
        <v>0</v>
      </c>
      <c r="AL48" s="354">
        <f>'Phan ky'!$AI$219</f>
        <v>0</v>
      </c>
      <c r="AM48" s="354">
        <f>'Phan ky'!$AI$227</f>
        <v>0</v>
      </c>
      <c r="AN48" s="357">
        <f>D48-BP48</f>
        <v>0</v>
      </c>
      <c r="AO48" s="354">
        <f>'Phan ky'!$AI$243</f>
        <v>0</v>
      </c>
      <c r="AP48" s="354">
        <f>'Phan ky'!$AI$251</f>
        <v>0</v>
      </c>
      <c r="AQ48" s="354">
        <f>'Phan ky'!$AI$259</f>
        <v>0</v>
      </c>
      <c r="AR48" s="354">
        <f>$AS$48+$AT$48+$AU$48+$AV$48+$AW$48+$AX$48+$AY$48+$AZ$48+$BA$48+$BB$48</f>
        <v>0</v>
      </c>
      <c r="AS48" s="354">
        <f>'Phan ky'!$AI$267</f>
        <v>0</v>
      </c>
      <c r="AT48" s="354">
        <f>'Phan ky'!$AI$275</f>
        <v>0</v>
      </c>
      <c r="AU48" s="354">
        <f>'Phan ky'!$AI$283</f>
        <v>0</v>
      </c>
      <c r="AV48" s="354">
        <f>'Phan ky'!$AI$291</f>
        <v>0</v>
      </c>
      <c r="AW48" s="354">
        <f>'Phan ky'!$AI$299</f>
        <v>0</v>
      </c>
      <c r="AX48" s="354">
        <f>'Phan ky'!$AI$307</f>
        <v>0</v>
      </c>
      <c r="AY48" s="354">
        <f>'Phan ky'!$AI$315</f>
        <v>0</v>
      </c>
      <c r="AZ48" s="354">
        <f>'Phan ky'!$AI$323</f>
        <v>0</v>
      </c>
      <c r="BA48" s="354">
        <f>'Phan ky'!$AI$331</f>
        <v>0</v>
      </c>
      <c r="BB48" s="354">
        <f>'Phan ky'!$AI$339</f>
        <v>0</v>
      </c>
      <c r="BC48" s="354">
        <f>'Phan ky'!$AI$347</f>
        <v>0</v>
      </c>
      <c r="BD48" s="354">
        <f>'Phan ky'!$AI$355</f>
        <v>0</v>
      </c>
      <c r="BE48" s="354">
        <f>'Phan ky'!$AI$363</f>
        <v>0</v>
      </c>
      <c r="BF48" s="354">
        <f>$BG$48+$BH$48</f>
        <v>0</v>
      </c>
      <c r="BG48" s="354">
        <f>'Phan ky'!$AI$371</f>
        <v>0</v>
      </c>
      <c r="BH48" s="354">
        <f>'Phan ky'!$AI$379</f>
        <v>0</v>
      </c>
      <c r="BI48" s="354">
        <f>'Phan ky'!$AI$387</f>
        <v>0</v>
      </c>
      <c r="BJ48" s="354">
        <f>$BK$48+$BL$48+$BM$48+$BN$48+$BO$48</f>
        <v>0</v>
      </c>
      <c r="BK48" s="354">
        <f>'Phan ky'!$AI$395</f>
        <v>0</v>
      </c>
      <c r="BL48" s="354">
        <f>'Phan ky'!$AI$403</f>
        <v>0</v>
      </c>
      <c r="BM48" s="354">
        <f>'Phan ky'!$AI$411</f>
        <v>0</v>
      </c>
      <c r="BN48" s="354">
        <f>'Phan ky'!$AI$419</f>
        <v>0</v>
      </c>
      <c r="BO48" s="354">
        <f>'Phan ky'!$AI$427</f>
        <v>0</v>
      </c>
      <c r="BP48" s="356">
        <f t="shared" si="15"/>
        <v>0</v>
      </c>
      <c r="BQ48" s="356">
        <f t="shared" si="2"/>
        <v>0</v>
      </c>
      <c r="BW48" s="338" t="s">
        <v>28</v>
      </c>
      <c r="BX48" s="338">
        <v>21.418599999999998</v>
      </c>
    </row>
    <row r="49" spans="1:76" s="338" customFormat="1" ht="11.25">
      <c r="A49" s="340" t="s">
        <v>241</v>
      </c>
      <c r="B49" s="336" t="s">
        <v>71</v>
      </c>
      <c r="C49" s="340" t="s">
        <v>54</v>
      </c>
      <c r="D49" s="341">
        <f t="shared" si="14"/>
        <v>6.5092999999999996</v>
      </c>
      <c r="E49" s="354">
        <f>$F$49+$I$49+$J$49+$K$49+$L$49+$M$49+$O$49+$P$49+$Q$49+$R$49</f>
        <v>0</v>
      </c>
      <c r="F49" s="354">
        <f>$G$49+$H$49</f>
        <v>0</v>
      </c>
      <c r="G49" s="354">
        <f>'Phan ky'!$AJ$3</f>
        <v>0</v>
      </c>
      <c r="H49" s="354">
        <f>'Phan ky'!$AJ$11</f>
        <v>0</v>
      </c>
      <c r="I49" s="354">
        <f>'Phan ky'!$AJ$19</f>
        <v>0</v>
      </c>
      <c r="J49" s="354">
        <f>'Phan ky'!$AJ$27</f>
        <v>0</v>
      </c>
      <c r="K49" s="354">
        <f>'Phan ky'!$AJ$35</f>
        <v>0</v>
      </c>
      <c r="L49" s="354">
        <f>'Phan ky'!$AJ$43</f>
        <v>0</v>
      </c>
      <c r="M49" s="354">
        <f>'Phan ky'!$AJ$51</f>
        <v>0</v>
      </c>
      <c r="N49" s="354">
        <f>'Phan ky'!$AJ$59</f>
        <v>0</v>
      </c>
      <c r="O49" s="354">
        <f>'Phan ky'!$AJ$67</f>
        <v>0</v>
      </c>
      <c r="P49" s="354">
        <f>'Phan ky'!$AJ$75</f>
        <v>0</v>
      </c>
      <c r="Q49" s="354">
        <f>'Phan ky'!$AJ$83</f>
        <v>0</v>
      </c>
      <c r="R49" s="354">
        <f>'Phan ky'!$AJ$91</f>
        <v>0</v>
      </c>
      <c r="S49" s="356">
        <f>$T$49+$U$49+$V$49+$W$49+$X$49+$Y$49+$AJ$49+$AR$49+$BC$49+$BD$49+$BE$49+$BF$49+$BI$49</f>
        <v>0</v>
      </c>
      <c r="T49" s="354">
        <f>'Phan ky'!$AJ$101</f>
        <v>0</v>
      </c>
      <c r="U49" s="354">
        <f>'Phan ky'!$AJ$107</f>
        <v>0</v>
      </c>
      <c r="V49" s="354">
        <f>'Phan ky'!$AJ$115</f>
        <v>0</v>
      </c>
      <c r="W49" s="354">
        <f>'Phan ky'!$AJ$123</f>
        <v>0</v>
      </c>
      <c r="X49" s="354">
        <f>'Phan ky'!$AJ$131</f>
        <v>0</v>
      </c>
      <c r="Y49" s="354">
        <f>$Z$49+$AA$49+$AB$49+$AC$49+$AD$49+$AE$49+$AF$49+$AG$49+$AH$49+$AI$49</f>
        <v>0</v>
      </c>
      <c r="Z49" s="354">
        <f>'Phan ky'!$AJ$139</f>
        <v>0</v>
      </c>
      <c r="AA49" s="354">
        <f>'Phan ky'!$AJ$147</f>
        <v>0</v>
      </c>
      <c r="AB49" s="354">
        <f>'Phan ky'!$AJ$155</f>
        <v>0</v>
      </c>
      <c r="AC49" s="354">
        <f>'Phan ky'!$AJ$163</f>
        <v>0</v>
      </c>
      <c r="AD49" s="354">
        <f>'Phan ky'!$AJ$171</f>
        <v>0</v>
      </c>
      <c r="AE49" s="354">
        <f>'Phan ky'!$AJ$179</f>
        <v>0</v>
      </c>
      <c r="AF49" s="354">
        <f>'Phan ky'!$AJ$187</f>
        <v>0</v>
      </c>
      <c r="AG49" s="354">
        <f>'Phan ky'!$AJ$195</f>
        <v>0</v>
      </c>
      <c r="AH49" s="354">
        <f>'Phan ky'!$AJ$201</f>
        <v>0</v>
      </c>
      <c r="AI49" s="354">
        <f>'Phan ky'!$AJ$211</f>
        <v>0</v>
      </c>
      <c r="AJ49" s="354">
        <f>$AK$49+$AP$49+$AQ$49</f>
        <v>0</v>
      </c>
      <c r="AK49" s="354">
        <f>$AL$49+$AM$49+$AN$49</f>
        <v>0</v>
      </c>
      <c r="AL49" s="354">
        <f>'Phan ky'!$AJ$219</f>
        <v>0</v>
      </c>
      <c r="AM49" s="354">
        <f>'Phan ky'!$AJ$227</f>
        <v>0</v>
      </c>
      <c r="AN49" s="354">
        <f>'Phan ky'!$AJ$235</f>
        <v>0</v>
      </c>
      <c r="AO49" s="357">
        <f>D49-BP49</f>
        <v>6.5092999999999996</v>
      </c>
      <c r="AP49" s="354">
        <f>'Phan ky'!$AJ$251</f>
        <v>0</v>
      </c>
      <c r="AQ49" s="354">
        <f>'Phan ky'!$AJ$259</f>
        <v>0</v>
      </c>
      <c r="AR49" s="354">
        <f>$AS$49+$AT$49+$AU$49+$AV$49+$AW$49+$AX$49+$AY$49+$AZ$49+$BA$49+$BB$49</f>
        <v>0</v>
      </c>
      <c r="AS49" s="354">
        <f>'Phan ky'!$AJ$267</f>
        <v>0</v>
      </c>
      <c r="AT49" s="354">
        <f>'Phan ky'!$AJ$275</f>
        <v>0</v>
      </c>
      <c r="AU49" s="354">
        <f>'Phan ky'!$AJ$283</f>
        <v>0</v>
      </c>
      <c r="AV49" s="354">
        <f>'Phan ky'!$AJ$291</f>
        <v>0</v>
      </c>
      <c r="AW49" s="354">
        <f>'Phan ky'!$AJ$299</f>
        <v>0</v>
      </c>
      <c r="AX49" s="354">
        <f>'Phan ky'!$AJ$307</f>
        <v>0</v>
      </c>
      <c r="AY49" s="354">
        <f>'Phan ky'!$AJ$315</f>
        <v>0</v>
      </c>
      <c r="AZ49" s="354">
        <f>'Phan ky'!$AJ$323</f>
        <v>0</v>
      </c>
      <c r="BA49" s="354">
        <f>'Phan ky'!$AJ$331</f>
        <v>0</v>
      </c>
      <c r="BB49" s="354">
        <f>'Phan ky'!$AJ$339</f>
        <v>0</v>
      </c>
      <c r="BC49" s="354">
        <f>'Phan ky'!$AJ$347</f>
        <v>0</v>
      </c>
      <c r="BD49" s="354">
        <f>'Phan ky'!$AJ$355</f>
        <v>0</v>
      </c>
      <c r="BE49" s="354">
        <f>'Phan ky'!$AJ$363</f>
        <v>0</v>
      </c>
      <c r="BF49" s="354">
        <f>$BG$49+$BH$49</f>
        <v>0</v>
      </c>
      <c r="BG49" s="354">
        <f>'Phan ky'!$AJ$371</f>
        <v>0</v>
      </c>
      <c r="BH49" s="354">
        <f>'Phan ky'!$AJ$379</f>
        <v>0</v>
      </c>
      <c r="BI49" s="354">
        <f>'Phan ky'!$AJ$387</f>
        <v>0</v>
      </c>
      <c r="BJ49" s="354">
        <f>$BK$49+$BL$49+$BM$49+$BN$49+$BO$49</f>
        <v>0</v>
      </c>
      <c r="BK49" s="354">
        <f>'Phan ky'!$AJ$395</f>
        <v>0</v>
      </c>
      <c r="BL49" s="354">
        <f>'Phan ky'!$AJ$403</f>
        <v>0</v>
      </c>
      <c r="BM49" s="354">
        <f>'Phan ky'!$AJ$411</f>
        <v>0</v>
      </c>
      <c r="BN49" s="354">
        <f>'Phan ky'!$AJ$419</f>
        <v>0</v>
      </c>
      <c r="BO49" s="354">
        <f>'Phan ky'!$AJ$427</f>
        <v>0</v>
      </c>
      <c r="BP49" s="356">
        <f t="shared" si="15"/>
        <v>0</v>
      </c>
      <c r="BQ49" s="356">
        <f t="shared" si="2"/>
        <v>42.10929999999999</v>
      </c>
      <c r="BW49" s="338" t="s">
        <v>206</v>
      </c>
      <c r="BX49" s="338">
        <v>0</v>
      </c>
    </row>
    <row r="50" spans="1:76" s="338" customFormat="1" ht="11.25">
      <c r="A50" s="340" t="s">
        <v>242</v>
      </c>
      <c r="B50" s="336" t="s">
        <v>72</v>
      </c>
      <c r="C50" s="340" t="s">
        <v>21</v>
      </c>
      <c r="D50" s="341">
        <f t="shared" si="14"/>
        <v>37.3889</v>
      </c>
      <c r="E50" s="354">
        <f>$F$50+$I$50+$J$50+$K$50+$L$50+$M$50+$O$50+$P$50+$Q$50+$R$50</f>
        <v>0</v>
      </c>
      <c r="F50" s="354">
        <f>$G$50+$H$50</f>
        <v>0</v>
      </c>
      <c r="G50" s="354">
        <f>'Phan ky'!$AK$3</f>
        <v>0</v>
      </c>
      <c r="H50" s="354">
        <f>'Phan ky'!$AK$11</f>
        <v>0</v>
      </c>
      <c r="I50" s="354">
        <f>'Phan ky'!$AK$19</f>
        <v>0</v>
      </c>
      <c r="J50" s="354">
        <f>'Phan ky'!$AK$27</f>
        <v>0</v>
      </c>
      <c r="K50" s="354">
        <f>'Phan ky'!$AK$35</f>
        <v>0</v>
      </c>
      <c r="L50" s="354">
        <f>'Phan ky'!$AK$43</f>
        <v>0</v>
      </c>
      <c r="M50" s="354">
        <f>'Phan ky'!$AK$51</f>
        <v>0</v>
      </c>
      <c r="N50" s="354">
        <f>'Phan ky'!$AK$59</f>
        <v>0</v>
      </c>
      <c r="O50" s="354">
        <f>'Phan ky'!$AK$67</f>
        <v>0</v>
      </c>
      <c r="P50" s="354">
        <f>'Phan ky'!$AK$75</f>
        <v>0</v>
      </c>
      <c r="Q50" s="354">
        <f>'Phan ky'!$AK$83</f>
        <v>0</v>
      </c>
      <c r="R50" s="354">
        <f>'Phan ky'!$AK$91</f>
        <v>0</v>
      </c>
      <c r="S50" s="356">
        <f>$T$50+$U$50+$V$50+$W$50+$X$50+$Y$50+$AJ$50+$AR$50+$BC$50+$BD$50+$BE$50+$BF$50+$BI$50</f>
        <v>0.2</v>
      </c>
      <c r="T50" s="354">
        <f>'Phan ky'!$AK$101</f>
        <v>0</v>
      </c>
      <c r="U50" s="354">
        <f>'Phan ky'!$AK$107</f>
        <v>0</v>
      </c>
      <c r="V50" s="354">
        <f>'Phan ky'!$AK$115</f>
        <v>0</v>
      </c>
      <c r="W50" s="354">
        <f>'Phan ky'!$AK$123</f>
        <v>0</v>
      </c>
      <c r="X50" s="354">
        <f>'Phan ky'!$AK$131</f>
        <v>0</v>
      </c>
      <c r="Y50" s="354">
        <f>$Z$50+$AA$50+$AB$50+$AC$50+$AD$50+$AE$50+$AF$50+$AG$50+$AH$50+$AI$50</f>
        <v>0</v>
      </c>
      <c r="Z50" s="354">
        <f>'Phan ky'!$AK$139</f>
        <v>0</v>
      </c>
      <c r="AA50" s="354">
        <f>'Phan ky'!$AK$147</f>
        <v>0</v>
      </c>
      <c r="AB50" s="354">
        <f>'Phan ky'!$AK$155</f>
        <v>0</v>
      </c>
      <c r="AC50" s="354">
        <f>'Phan ky'!$AK$163</f>
        <v>0</v>
      </c>
      <c r="AD50" s="354">
        <f>'Phan ky'!$AK$171</f>
        <v>0</v>
      </c>
      <c r="AE50" s="354">
        <f>'Phan ky'!$AK$179</f>
        <v>0</v>
      </c>
      <c r="AF50" s="354">
        <f>'Phan ky'!$AK$187</f>
        <v>0</v>
      </c>
      <c r="AG50" s="354">
        <f>'Phan ky'!$AK$195</f>
        <v>0</v>
      </c>
      <c r="AH50" s="354">
        <f>'Phan ky'!$AK$201</f>
        <v>0</v>
      </c>
      <c r="AI50" s="354">
        <f>'Phan ky'!$AK$211</f>
        <v>0</v>
      </c>
      <c r="AJ50" s="354">
        <f>$AK$50+$AO$50+$AQ$50</f>
        <v>0</v>
      </c>
      <c r="AK50" s="354">
        <f>$AL$50+$AM$50+$AN$50</f>
        <v>0</v>
      </c>
      <c r="AL50" s="354">
        <f>'Phan ky'!$AK$219</f>
        <v>0</v>
      </c>
      <c r="AM50" s="354">
        <f>'Phan ky'!$AK$227</f>
        <v>0</v>
      </c>
      <c r="AN50" s="354">
        <f>'Phan ky'!$AK$235</f>
        <v>0</v>
      </c>
      <c r="AO50" s="354">
        <f>'Phan ky'!$AK$243</f>
        <v>0</v>
      </c>
      <c r="AP50" s="357">
        <f>D50-BP50</f>
        <v>37.188899999999997</v>
      </c>
      <c r="AQ50" s="354">
        <f>'Phan ky'!$AK$259</f>
        <v>0</v>
      </c>
      <c r="AR50" s="354">
        <f>$AS$50+$AT$50+$AU$50+$AV$50+$AW$50+$AX$50+$AY$50+$AZ$50+$BA$50+$BB$50</f>
        <v>0.2</v>
      </c>
      <c r="AS50" s="354">
        <f>'Phan ky'!$AK$267</f>
        <v>0.2</v>
      </c>
      <c r="AT50" s="354">
        <f>'Phan ky'!$AK$275</f>
        <v>0</v>
      </c>
      <c r="AU50" s="354">
        <f>'Phan ky'!$AK$283</f>
        <v>0</v>
      </c>
      <c r="AV50" s="354">
        <f>'Phan ky'!$AK$291</f>
        <v>0</v>
      </c>
      <c r="AW50" s="354">
        <f>'Phan ky'!$AK$299</f>
        <v>0</v>
      </c>
      <c r="AX50" s="354">
        <f>'Phan ky'!$AK$307</f>
        <v>0</v>
      </c>
      <c r="AY50" s="354">
        <f>'Phan ky'!$AK$315</f>
        <v>0</v>
      </c>
      <c r="AZ50" s="354">
        <f>'Phan ky'!$AK$323</f>
        <v>0</v>
      </c>
      <c r="BA50" s="354">
        <f>'Phan ky'!$AK$331</f>
        <v>0</v>
      </c>
      <c r="BB50" s="354">
        <f>'Phan ky'!$AK$339</f>
        <v>0</v>
      </c>
      <c r="BC50" s="354">
        <f>'Phan ky'!$AK$347</f>
        <v>0</v>
      </c>
      <c r="BD50" s="354">
        <f>'Phan ky'!$AK$355</f>
        <v>0</v>
      </c>
      <c r="BE50" s="354">
        <f>'Phan ky'!$AK$363</f>
        <v>0</v>
      </c>
      <c r="BF50" s="354">
        <f>$BG$50+$BH$50</f>
        <v>0</v>
      </c>
      <c r="BG50" s="354">
        <f>'Phan ky'!$AK$371</f>
        <v>0</v>
      </c>
      <c r="BH50" s="354">
        <f>'Phan ky'!$AK$379</f>
        <v>0</v>
      </c>
      <c r="BI50" s="354">
        <f>'Phan ky'!$AK$387</f>
        <v>0</v>
      </c>
      <c r="BJ50" s="354">
        <f>$BK$50+$BL$50+$BM$50+$BN$50+$BO$50</f>
        <v>0</v>
      </c>
      <c r="BK50" s="354">
        <f>'Phan ky'!$AK$395</f>
        <v>0</v>
      </c>
      <c r="BL50" s="354">
        <f>'Phan ky'!$AK$403</f>
        <v>0</v>
      </c>
      <c r="BM50" s="354">
        <f>'Phan ky'!$AK$411</f>
        <v>0</v>
      </c>
      <c r="BN50" s="354">
        <f>'Phan ky'!$AK$419</f>
        <v>0</v>
      </c>
      <c r="BO50" s="354">
        <f>'Phan ky'!$AK$427</f>
        <v>0</v>
      </c>
      <c r="BP50" s="356">
        <f t="shared" si="15"/>
        <v>0.2</v>
      </c>
      <c r="BQ50" s="356">
        <f t="shared" si="2"/>
        <v>37.188899999999997</v>
      </c>
      <c r="BW50" s="338" t="s">
        <v>207</v>
      </c>
      <c r="BX50" s="338">
        <v>0</v>
      </c>
    </row>
    <row r="51" spans="1:76" s="338" customFormat="1" ht="11.25">
      <c r="A51" s="340" t="s">
        <v>243</v>
      </c>
      <c r="B51" s="336" t="s">
        <v>73</v>
      </c>
      <c r="C51" s="340" t="s">
        <v>22</v>
      </c>
      <c r="D51" s="341">
        <f t="shared" si="14"/>
        <v>0</v>
      </c>
      <c r="E51" s="354">
        <f>$F$51+$I$51+$J$51+$K$51+$L$51+$M$51+$O$51+$P$51+$Q$51+$R$51</f>
        <v>0</v>
      </c>
      <c r="F51" s="354">
        <f>$G$51+$H$51</f>
        <v>0</v>
      </c>
      <c r="G51" s="354">
        <f>'Phan ky'!$AL$3</f>
        <v>0</v>
      </c>
      <c r="H51" s="354">
        <f>'Phan ky'!$AL$11</f>
        <v>0</v>
      </c>
      <c r="I51" s="354">
        <f>'Phan ky'!$AL$19</f>
        <v>0</v>
      </c>
      <c r="J51" s="354">
        <f>'Phan ky'!$AL$27</f>
        <v>0</v>
      </c>
      <c r="K51" s="354">
        <f>'Phan ky'!$AL$35</f>
        <v>0</v>
      </c>
      <c r="L51" s="354">
        <f>'Phan ky'!$AL$43</f>
        <v>0</v>
      </c>
      <c r="M51" s="354">
        <f>'Phan ky'!$AL$51</f>
        <v>0</v>
      </c>
      <c r="N51" s="354">
        <f>'Phan ky'!$AL$59</f>
        <v>0</v>
      </c>
      <c r="O51" s="354">
        <f>'Phan ky'!$AL$67</f>
        <v>0</v>
      </c>
      <c r="P51" s="354">
        <f>'Phan ky'!$AL$75</f>
        <v>0</v>
      </c>
      <c r="Q51" s="354">
        <f>'Phan ky'!$AL$83</f>
        <v>0</v>
      </c>
      <c r="R51" s="354">
        <f>'Phan ky'!$AL$91</f>
        <v>0</v>
      </c>
      <c r="S51" s="356">
        <f>$T$51+$U$51+$V$51+$W$51+$X$51+$Y$51+$AJ$51+$AR$51+$BC$51+$BD$51+$BE$51+$BF$51+$BI$51</f>
        <v>0</v>
      </c>
      <c r="T51" s="354">
        <f>'Phan ky'!$AL$101</f>
        <v>0</v>
      </c>
      <c r="U51" s="354">
        <f>'Phan ky'!$AL$107</f>
        <v>0</v>
      </c>
      <c r="V51" s="354">
        <f>'Phan ky'!$AL$115</f>
        <v>0</v>
      </c>
      <c r="W51" s="354">
        <f>'Phan ky'!$AL$123</f>
        <v>0</v>
      </c>
      <c r="X51" s="354">
        <f>'Phan ky'!$AL$131</f>
        <v>0</v>
      </c>
      <c r="Y51" s="354">
        <f>$Z$51+$AA$51+$AB$51+$AC$51+$AD$51+$AE$51+$AF$51+$AG$51+$AH$51+$AI$51</f>
        <v>0</v>
      </c>
      <c r="Z51" s="354">
        <f>'Phan ky'!$AL$139</f>
        <v>0</v>
      </c>
      <c r="AA51" s="354">
        <f>'Phan ky'!$AL$147</f>
        <v>0</v>
      </c>
      <c r="AB51" s="354">
        <f>'Phan ky'!$AL$155</f>
        <v>0</v>
      </c>
      <c r="AC51" s="354">
        <f>'Phan ky'!$AL$163</f>
        <v>0</v>
      </c>
      <c r="AD51" s="354">
        <f>'Phan ky'!$AL$171</f>
        <v>0</v>
      </c>
      <c r="AE51" s="354">
        <f>'Phan ky'!$AL$179</f>
        <v>0</v>
      </c>
      <c r="AF51" s="354">
        <f>'Phan ky'!$AL$187</f>
        <v>0</v>
      </c>
      <c r="AG51" s="354">
        <f>'Phan ky'!$AL$195</f>
        <v>0</v>
      </c>
      <c r="AH51" s="354">
        <f>'Phan ky'!$AL$201</f>
        <v>0</v>
      </c>
      <c r="AI51" s="354">
        <f>'Phan ky'!$AL$211</f>
        <v>0</v>
      </c>
      <c r="AJ51" s="354">
        <f>$AK$51+$AO$51+$AP$51</f>
        <v>0</v>
      </c>
      <c r="AK51" s="354">
        <f>$AL$51+$AM$51+$AN$51</f>
        <v>0</v>
      </c>
      <c r="AL51" s="354">
        <f>'Phan ky'!$AL$219</f>
        <v>0</v>
      </c>
      <c r="AM51" s="354">
        <f>'Phan ky'!$AL$227</f>
        <v>0</v>
      </c>
      <c r="AN51" s="354">
        <f>'Phan ky'!$AL$235</f>
        <v>0</v>
      </c>
      <c r="AO51" s="354">
        <f>'Phan ky'!$AL$243</f>
        <v>0</v>
      </c>
      <c r="AP51" s="354">
        <f>'Phan ky'!$AL$251</f>
        <v>0</v>
      </c>
      <c r="AQ51" s="357">
        <f>D51-BP51</f>
        <v>0</v>
      </c>
      <c r="AR51" s="354">
        <f>$AS$51+$AT$51+$AU$51+$AV$51+$AW$51+$AX$51+$AY$51+$AZ$51+$BA$51+$BB$51</f>
        <v>0</v>
      </c>
      <c r="AS51" s="354">
        <f>'Phan ky'!$AL$267</f>
        <v>0</v>
      </c>
      <c r="AT51" s="354">
        <f>'Phan ky'!$AL$275</f>
        <v>0</v>
      </c>
      <c r="AU51" s="354">
        <f>'Phan ky'!$AL$283</f>
        <v>0</v>
      </c>
      <c r="AV51" s="354">
        <f>'Phan ky'!$AL$291</f>
        <v>0</v>
      </c>
      <c r="AW51" s="354">
        <f>'Phan ky'!$AL$299</f>
        <v>0</v>
      </c>
      <c r="AX51" s="354">
        <f>'Phan ky'!$AL$307</f>
        <v>0</v>
      </c>
      <c r="AY51" s="354">
        <f>'Phan ky'!$AL$315</f>
        <v>0</v>
      </c>
      <c r="AZ51" s="354">
        <f>'Phan ky'!$AL$323</f>
        <v>0</v>
      </c>
      <c r="BA51" s="354">
        <f>'Phan ky'!$AL$331</f>
        <v>0</v>
      </c>
      <c r="BB51" s="354">
        <f>'Phan ky'!$AL$339</f>
        <v>0</v>
      </c>
      <c r="BC51" s="354">
        <f>'Phan ky'!$AL$347</f>
        <v>0</v>
      </c>
      <c r="BD51" s="354">
        <f>'Phan ky'!$AL$355</f>
        <v>0</v>
      </c>
      <c r="BE51" s="354">
        <f>'Phan ky'!$AL$363</f>
        <v>0</v>
      </c>
      <c r="BF51" s="354">
        <f>$BG$51+$BH$51</f>
        <v>0</v>
      </c>
      <c r="BG51" s="354">
        <f>'Phan ky'!$AL$371</f>
        <v>0</v>
      </c>
      <c r="BH51" s="354">
        <f>'Phan ky'!$AL$379</f>
        <v>0</v>
      </c>
      <c r="BI51" s="354">
        <f>'Phan ky'!$AL$387</f>
        <v>0</v>
      </c>
      <c r="BJ51" s="354">
        <f>$BK$51+$BL$51+$BM$51+$BN$51+$BO$51</f>
        <v>0</v>
      </c>
      <c r="BK51" s="354">
        <f>'Phan ky'!$AL$395</f>
        <v>0</v>
      </c>
      <c r="BL51" s="354">
        <f>'Phan ky'!$AL$403</f>
        <v>0</v>
      </c>
      <c r="BM51" s="354">
        <f>'Phan ky'!$AL$411</f>
        <v>0</v>
      </c>
      <c r="BN51" s="354">
        <f>'Phan ky'!$AL$419</f>
        <v>0</v>
      </c>
      <c r="BO51" s="354">
        <f>'Phan ky'!$AL$427</f>
        <v>0</v>
      </c>
      <c r="BP51" s="356">
        <f t="shared" si="15"/>
        <v>0</v>
      </c>
      <c r="BQ51" s="356">
        <f t="shared" si="2"/>
        <v>0</v>
      </c>
      <c r="BW51" s="338" t="s">
        <v>208</v>
      </c>
      <c r="BX51" s="338">
        <v>1.7539</v>
      </c>
    </row>
    <row r="52" spans="1:76" s="338" customFormat="1" ht="11.25">
      <c r="A52" s="340" t="s">
        <v>109</v>
      </c>
      <c r="B52" s="336" t="s">
        <v>244</v>
      </c>
      <c r="C52" s="340" t="s">
        <v>103</v>
      </c>
      <c r="D52" s="341">
        <f t="shared" si="14"/>
        <v>198.4469</v>
      </c>
      <c r="E52" s="354">
        <f t="shared" ref="E52:AH52" si="16">E54+E55+E56+E57+E58+E59+E60+E61+E62+E63</f>
        <v>0</v>
      </c>
      <c r="F52" s="354">
        <f t="shared" si="16"/>
        <v>0</v>
      </c>
      <c r="G52" s="354">
        <f t="shared" si="16"/>
        <v>0</v>
      </c>
      <c r="H52" s="354">
        <f t="shared" si="16"/>
        <v>0</v>
      </c>
      <c r="I52" s="354">
        <f t="shared" si="16"/>
        <v>0</v>
      </c>
      <c r="J52" s="354">
        <f t="shared" si="16"/>
        <v>0</v>
      </c>
      <c r="K52" s="354">
        <f t="shared" si="16"/>
        <v>0</v>
      </c>
      <c r="L52" s="354">
        <f t="shared" si="16"/>
        <v>0</v>
      </c>
      <c r="M52" s="354">
        <f t="shared" si="16"/>
        <v>0</v>
      </c>
      <c r="N52" s="354">
        <f t="shared" si="16"/>
        <v>0</v>
      </c>
      <c r="O52" s="354">
        <f t="shared" si="16"/>
        <v>0</v>
      </c>
      <c r="P52" s="354">
        <f t="shared" si="16"/>
        <v>0</v>
      </c>
      <c r="Q52" s="354">
        <f t="shared" si="16"/>
        <v>0</v>
      </c>
      <c r="R52" s="354">
        <f t="shared" si="16"/>
        <v>0</v>
      </c>
      <c r="S52" s="356">
        <f t="shared" si="16"/>
        <v>7.5300000000000011</v>
      </c>
      <c r="T52" s="354">
        <f t="shared" si="16"/>
        <v>2.7</v>
      </c>
      <c r="U52" s="354">
        <f t="shared" si="16"/>
        <v>0</v>
      </c>
      <c r="V52" s="354">
        <f t="shared" si="16"/>
        <v>0</v>
      </c>
      <c r="W52" s="354">
        <f t="shared" si="16"/>
        <v>0</v>
      </c>
      <c r="X52" s="354">
        <f t="shared" si="16"/>
        <v>0</v>
      </c>
      <c r="Y52" s="354">
        <f t="shared" si="16"/>
        <v>0.48</v>
      </c>
      <c r="Z52" s="354">
        <f t="shared" si="16"/>
        <v>0</v>
      </c>
      <c r="AA52" s="354">
        <f t="shared" si="16"/>
        <v>0</v>
      </c>
      <c r="AB52" s="354">
        <f t="shared" si="16"/>
        <v>0</v>
      </c>
      <c r="AC52" s="354">
        <f t="shared" si="16"/>
        <v>0.48</v>
      </c>
      <c r="AD52" s="354">
        <f t="shared" si="16"/>
        <v>0</v>
      </c>
      <c r="AE52" s="354">
        <f t="shared" si="16"/>
        <v>0</v>
      </c>
      <c r="AF52" s="354">
        <f t="shared" si="16"/>
        <v>0</v>
      </c>
      <c r="AG52" s="354">
        <f t="shared" si="16"/>
        <v>0</v>
      </c>
      <c r="AH52" s="354">
        <f t="shared" si="16"/>
        <v>0</v>
      </c>
      <c r="AI52" s="354">
        <f>AI54+AI55+AI56+AI57+AI58+AI59+AI60+AI61+AI62+AI63</f>
        <v>0</v>
      </c>
      <c r="AJ52" s="354">
        <f t="shared" ref="AJ52:BO52" si="17">AJ54+AJ55+AJ56+AJ57+AJ58+AJ59+AJ60+AJ61+AJ62+AJ63</f>
        <v>1.3</v>
      </c>
      <c r="AK52" s="354">
        <f t="shared" si="17"/>
        <v>0</v>
      </c>
      <c r="AL52" s="354">
        <f t="shared" si="17"/>
        <v>0</v>
      </c>
      <c r="AM52" s="354">
        <f t="shared" si="17"/>
        <v>0</v>
      </c>
      <c r="AN52" s="354">
        <f t="shared" si="17"/>
        <v>0</v>
      </c>
      <c r="AO52" s="354">
        <f t="shared" si="17"/>
        <v>1.3</v>
      </c>
      <c r="AP52" s="354">
        <f t="shared" si="17"/>
        <v>0</v>
      </c>
      <c r="AQ52" s="354">
        <f t="shared" si="17"/>
        <v>0</v>
      </c>
      <c r="AR52" s="357">
        <f>D52-BP52</f>
        <v>190.9169</v>
      </c>
      <c r="AS52" s="354">
        <f>AS55+AS56+AS57+AS58+AS59+AS60+AS61+AS62+AS63</f>
        <v>2.7000000000000006</v>
      </c>
      <c r="AT52" s="354">
        <f>AT54+AT56+AT57+AT58+AT59+AT60+AT61+AT62+AT63</f>
        <v>0.05</v>
      </c>
      <c r="AU52" s="354">
        <f>AU54+AU55+AU57+AU58+AU59+AU60+AU61+AU62+AU63</f>
        <v>0</v>
      </c>
      <c r="AV52" s="354">
        <f>AV54+AV55+AV56+AV58+AV59+AV60+AV61+AV62+AV63</f>
        <v>0</v>
      </c>
      <c r="AW52" s="354">
        <f>AW54+AW55+AW56+AW57+AW59+AW60+AW61+AW62+AW63</f>
        <v>0</v>
      </c>
      <c r="AX52" s="354">
        <f>AX54+AX55+AX56+AX57+AX58+AX60+AX61+AX62+AX63</f>
        <v>0</v>
      </c>
      <c r="AY52" s="354">
        <f>AY54+AY55+AY56+AY57+AY58+AY59+AY61+AY62+AY63</f>
        <v>0</v>
      </c>
      <c r="AZ52" s="354">
        <f>AZ54+AZ55+AZ56+AZ57+AZ58+AZ59+AZ60+AZ62+AZ63</f>
        <v>0</v>
      </c>
      <c r="BA52" s="354">
        <f>BA54+BA55+BA56+BA57+BA58+BA59+BA60+BA61+BA63</f>
        <v>0</v>
      </c>
      <c r="BB52" s="354">
        <f>BB54+BB55+BB56+BB57+BB58+BB59+BB60+BB61+BB62</f>
        <v>0.30000000000000004</v>
      </c>
      <c r="BC52" s="354">
        <f t="shared" si="17"/>
        <v>0</v>
      </c>
      <c r="BD52" s="354">
        <f t="shared" si="17"/>
        <v>0</v>
      </c>
      <c r="BE52" s="354">
        <f t="shared" si="17"/>
        <v>0</v>
      </c>
      <c r="BF52" s="354">
        <f t="shared" si="17"/>
        <v>0</v>
      </c>
      <c r="BG52" s="354">
        <f t="shared" si="17"/>
        <v>0</v>
      </c>
      <c r="BH52" s="354">
        <f t="shared" si="17"/>
        <v>0</v>
      </c>
      <c r="BI52" s="354">
        <f t="shared" si="17"/>
        <v>0</v>
      </c>
      <c r="BJ52" s="354">
        <f t="shared" si="17"/>
        <v>0</v>
      </c>
      <c r="BK52" s="354">
        <f t="shared" si="17"/>
        <v>0</v>
      </c>
      <c r="BL52" s="354">
        <f t="shared" si="17"/>
        <v>0</v>
      </c>
      <c r="BM52" s="354">
        <f t="shared" si="17"/>
        <v>0</v>
      </c>
      <c r="BN52" s="354">
        <f t="shared" si="17"/>
        <v>0</v>
      </c>
      <c r="BO52" s="354">
        <f t="shared" si="17"/>
        <v>0</v>
      </c>
      <c r="BP52" s="356">
        <f t="shared" si="15"/>
        <v>7.5300000000000011</v>
      </c>
      <c r="BQ52" s="356">
        <f t="shared" si="2"/>
        <v>311.64189999999996</v>
      </c>
      <c r="BW52" s="338" t="s">
        <v>23</v>
      </c>
      <c r="BX52" s="338">
        <v>0</v>
      </c>
    </row>
    <row r="53" spans="1:76" s="338" customFormat="1" ht="11.25">
      <c r="A53" s="335"/>
      <c r="B53" s="336" t="s">
        <v>180</v>
      </c>
      <c r="C53" s="337"/>
      <c r="D53" s="335"/>
      <c r="E53" s="353"/>
      <c r="F53" s="353"/>
      <c r="G53" s="358"/>
      <c r="H53" s="353"/>
      <c r="I53" s="353"/>
      <c r="J53" s="353"/>
      <c r="K53" s="353"/>
      <c r="L53" s="353"/>
      <c r="M53" s="353"/>
      <c r="N53" s="353"/>
      <c r="O53" s="353"/>
      <c r="P53" s="353"/>
      <c r="Q53" s="353"/>
      <c r="R53" s="353"/>
      <c r="S53" s="36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6"/>
      <c r="BW53" s="338" t="s">
        <v>29</v>
      </c>
      <c r="BX53" s="338">
        <v>1.2195</v>
      </c>
    </row>
    <row r="54" spans="1:76" s="338" customFormat="1" ht="11.25">
      <c r="A54" s="340" t="s">
        <v>196</v>
      </c>
      <c r="B54" s="336" t="s">
        <v>245</v>
      </c>
      <c r="C54" s="340" t="s">
        <v>27</v>
      </c>
      <c r="D54" s="341">
        <f t="shared" ref="D54:D67" si="18">VLOOKUP(C54,H01_HT,2,FALSE)</f>
        <v>162.62950000000001</v>
      </c>
      <c r="E54" s="354">
        <f>$F$54+$I$54+$J$54+$K$54+$L$54+$M$54+$O$54+$P$54+$Q$54+$R$54</f>
        <v>0</v>
      </c>
      <c r="F54" s="354">
        <f>$G$54+$H$54</f>
        <v>0</v>
      </c>
      <c r="G54" s="354">
        <f>'Phan ky'!$AM$3</f>
        <v>0</v>
      </c>
      <c r="H54" s="354">
        <f>'Phan ky'!$AM$11</f>
        <v>0</v>
      </c>
      <c r="I54" s="354">
        <f>'Phan ky'!$AM$19</f>
        <v>0</v>
      </c>
      <c r="J54" s="354">
        <f>'Phan ky'!$AM$27</f>
        <v>0</v>
      </c>
      <c r="K54" s="354">
        <f>'Phan ky'!$AM$35</f>
        <v>0</v>
      </c>
      <c r="L54" s="354">
        <f>'Phan ky'!$AM$43</f>
        <v>0</v>
      </c>
      <c r="M54" s="354">
        <f>'Phan ky'!$AM$51</f>
        <v>0</v>
      </c>
      <c r="N54" s="354">
        <f>'Phan ky'!$AM$59</f>
        <v>0</v>
      </c>
      <c r="O54" s="354">
        <f>'Phan ky'!$AM$67</f>
        <v>0</v>
      </c>
      <c r="P54" s="354">
        <f>'Phan ky'!$AM$75</f>
        <v>0</v>
      </c>
      <c r="Q54" s="354">
        <f>'Phan ky'!$AM$83</f>
        <v>0</v>
      </c>
      <c r="R54" s="354">
        <f>'Phan ky'!$AM$91</f>
        <v>0</v>
      </c>
      <c r="S54" s="356">
        <f>$T$54+$U$54+$V$54+$W$54+$X$54+$Y$54+$AJ$54+$AR$54+$BC$54+$BD$54+$BE$54+$BF$54+$BI$54</f>
        <v>2.23</v>
      </c>
      <c r="T54" s="354">
        <f>'Phan ky'!$AM$101</f>
        <v>1.2</v>
      </c>
      <c r="U54" s="354">
        <f>'Phan ky'!$AM$107</f>
        <v>0</v>
      </c>
      <c r="V54" s="354">
        <f>'Phan ky'!$AM$115</f>
        <v>0</v>
      </c>
      <c r="W54" s="354">
        <f>'Phan ky'!$AM$123</f>
        <v>0</v>
      </c>
      <c r="X54" s="354">
        <f>'Phan ky'!$AM$131</f>
        <v>0</v>
      </c>
      <c r="Y54" s="354">
        <f>$Z$54+$AA$54+$AB$54+$AC$54+$AD$54+$AE$54+$AF$54+$AG$54+$AH$54+$AI$54</f>
        <v>0.23</v>
      </c>
      <c r="Z54" s="354">
        <f>'Phan ky'!$AM$139</f>
        <v>0</v>
      </c>
      <c r="AA54" s="354">
        <f>'Phan ky'!$AM$147</f>
        <v>0</v>
      </c>
      <c r="AB54" s="354">
        <f>'Phan ky'!$AM$155</f>
        <v>0</v>
      </c>
      <c r="AC54" s="354">
        <f>'Phan ky'!$AM$163</f>
        <v>0.23</v>
      </c>
      <c r="AD54" s="354">
        <f>'Phan ky'!$AM$171</f>
        <v>0</v>
      </c>
      <c r="AE54" s="354">
        <f>'Phan ky'!$AM$179</f>
        <v>0</v>
      </c>
      <c r="AF54" s="354">
        <f>'Phan ky'!$AM$187</f>
        <v>0</v>
      </c>
      <c r="AG54" s="354">
        <f>'Phan ky'!$AM$195</f>
        <v>0</v>
      </c>
      <c r="AH54" s="354">
        <f>'Phan ky'!$AM$201</f>
        <v>0</v>
      </c>
      <c r="AI54" s="354">
        <f>'Phan ky'!$AM$211</f>
        <v>0</v>
      </c>
      <c r="AJ54" s="354">
        <f>$AK$54+$AO$54+$AP$54+$AQ$54</f>
        <v>0.65</v>
      </c>
      <c r="AK54" s="354">
        <f>$AL$54+$AM$54+$AN$54</f>
        <v>0</v>
      </c>
      <c r="AL54" s="354">
        <f>'Phan ky'!$AM$219</f>
        <v>0</v>
      </c>
      <c r="AM54" s="354">
        <f>'Phan ky'!$AM$227</f>
        <v>0</v>
      </c>
      <c r="AN54" s="354">
        <f>'Phan ky'!$AM$235</f>
        <v>0</v>
      </c>
      <c r="AO54" s="354">
        <f>'Phan ky'!$AM$243</f>
        <v>0.65</v>
      </c>
      <c r="AP54" s="354">
        <f>'Phan ky'!$AM$251</f>
        <v>0</v>
      </c>
      <c r="AQ54" s="354">
        <f>'Phan ky'!$AM$259</f>
        <v>0</v>
      </c>
      <c r="AR54" s="354">
        <f>$AT$54+$AU$54+$AV$54+$AW$54+$AX$54+$AY$54+$AZ$54+$BA$54+$BB$54</f>
        <v>0.15000000000000002</v>
      </c>
      <c r="AS54" s="357">
        <f>D54-BP54</f>
        <v>160.39950000000002</v>
      </c>
      <c r="AT54" s="354">
        <f>'Phan ky'!$AM$275</f>
        <v>0.05</v>
      </c>
      <c r="AU54" s="354">
        <f>'Phan ky'!$AM$283</f>
        <v>0</v>
      </c>
      <c r="AV54" s="354">
        <f>'Phan ky'!$AM$291</f>
        <v>0</v>
      </c>
      <c r="AW54" s="354">
        <f>'Phan ky'!$AM$299</f>
        <v>0</v>
      </c>
      <c r="AX54" s="354">
        <f>'Phan ky'!$AM$307</f>
        <v>0</v>
      </c>
      <c r="AY54" s="354">
        <f>'Phan ky'!$AM$315</f>
        <v>0</v>
      </c>
      <c r="AZ54" s="354">
        <f>'Phan ky'!$AM$323</f>
        <v>0</v>
      </c>
      <c r="BA54" s="354">
        <f>'Phan ky'!$AM$331</f>
        <v>0</v>
      </c>
      <c r="BB54" s="354">
        <f>'Phan ky'!$AM$339</f>
        <v>0.1</v>
      </c>
      <c r="BC54" s="354">
        <f>'Phan ky'!$AM$347</f>
        <v>0</v>
      </c>
      <c r="BD54" s="354">
        <f>'Phan ky'!$AM$355</f>
        <v>0</v>
      </c>
      <c r="BE54" s="354">
        <f>'Phan ky'!$AM$363</f>
        <v>0</v>
      </c>
      <c r="BF54" s="354">
        <f>$BG$54+$BH$54</f>
        <v>0</v>
      </c>
      <c r="BG54" s="354">
        <f>'Phan ky'!$AM$371</f>
        <v>0</v>
      </c>
      <c r="BH54" s="354">
        <f>'Phan ky'!$AM$379</f>
        <v>0</v>
      </c>
      <c r="BI54" s="354">
        <f>'Phan ky'!$AM$387</f>
        <v>0</v>
      </c>
      <c r="BJ54" s="354">
        <f>$BK$54+$BL$54+$BM$54+$BN$54+$BO$54</f>
        <v>0</v>
      </c>
      <c r="BK54" s="354">
        <f>'Phan ky'!$AM$395</f>
        <v>0</v>
      </c>
      <c r="BL54" s="354">
        <f>'Phan ky'!$AM$403</f>
        <v>0</v>
      </c>
      <c r="BM54" s="354">
        <f>'Phan ky'!$AM$411</f>
        <v>0</v>
      </c>
      <c r="BN54" s="354">
        <f>'Phan ky'!$AM$419</f>
        <v>0</v>
      </c>
      <c r="BO54" s="354">
        <f>'Phan ky'!$AM$427</f>
        <v>0</v>
      </c>
      <c r="BP54" s="356">
        <f t="shared" ref="BP54:BP67" si="19">E54+S54+BJ54</f>
        <v>2.23</v>
      </c>
      <c r="BQ54" s="356">
        <f t="shared" si="2"/>
        <v>268.0745</v>
      </c>
      <c r="BW54" s="338" t="s">
        <v>30</v>
      </c>
      <c r="BX54" s="338">
        <v>0.20860000000000001</v>
      </c>
    </row>
    <row r="55" spans="1:76" s="338" customFormat="1" ht="11.25">
      <c r="A55" s="340" t="s">
        <v>197</v>
      </c>
      <c r="B55" s="336" t="s">
        <v>246</v>
      </c>
      <c r="C55" s="340" t="s">
        <v>28</v>
      </c>
      <c r="D55" s="341">
        <f t="shared" si="18"/>
        <v>23.768599999999999</v>
      </c>
      <c r="E55" s="354">
        <f>$F$55+$I$55+$J$55+$K$55+$L$55+$M$55+$O$55+$P$55+$Q$55+$R$55</f>
        <v>0</v>
      </c>
      <c r="F55" s="354">
        <f>$G$55+$H$55</f>
        <v>0</v>
      </c>
      <c r="G55" s="354">
        <f>'Phan ky'!$AN$3</f>
        <v>0</v>
      </c>
      <c r="H55" s="354">
        <f>'Phan ky'!$AN$11</f>
        <v>0</v>
      </c>
      <c r="I55" s="354">
        <f>'Phan ky'!$AN$19</f>
        <v>0</v>
      </c>
      <c r="J55" s="354">
        <f>'Phan ky'!$AN$27</f>
        <v>0</v>
      </c>
      <c r="K55" s="354">
        <f>'Phan ky'!$AN$35</f>
        <v>0</v>
      </c>
      <c r="L55" s="354">
        <f>'Phan ky'!$AN$43</f>
        <v>0</v>
      </c>
      <c r="M55" s="354">
        <f>'Phan ky'!$AN$51</f>
        <v>0</v>
      </c>
      <c r="N55" s="354">
        <f>'Phan ky'!$AN$59</f>
        <v>0</v>
      </c>
      <c r="O55" s="354">
        <f>'Phan ky'!$AN$67</f>
        <v>0</v>
      </c>
      <c r="P55" s="354">
        <f>'Phan ky'!$AN$75</f>
        <v>0</v>
      </c>
      <c r="Q55" s="354">
        <f>'Phan ky'!$AN$83</f>
        <v>0</v>
      </c>
      <c r="R55" s="354">
        <f>'Phan ky'!$AN$91</f>
        <v>0</v>
      </c>
      <c r="S55" s="356">
        <f>$T$55+$U$55+$V$55+$W$55+$X$55+$Y$55+$AJ$55+$AR$55+$BC$55+$BD$55+$BE$55+$BF$55+$BI$55</f>
        <v>5.3000000000000007</v>
      </c>
      <c r="T55" s="354">
        <f>'Phan ky'!$AN$101</f>
        <v>1.5</v>
      </c>
      <c r="U55" s="354">
        <f>'Phan ky'!$AN$107</f>
        <v>0</v>
      </c>
      <c r="V55" s="354">
        <f>'Phan ky'!$AN$115</f>
        <v>0</v>
      </c>
      <c r="W55" s="354">
        <f>'Phan ky'!$AN$123</f>
        <v>0</v>
      </c>
      <c r="X55" s="354">
        <f>'Phan ky'!$AN$131</f>
        <v>0</v>
      </c>
      <c r="Y55" s="354">
        <f>$Z$55+$AA$55+$AB$55+$AC$55+$AD$55+$AE$55+$AF$55+$AG$55+$AH$55+$AI$55</f>
        <v>0.25</v>
      </c>
      <c r="Z55" s="354">
        <f>'Phan ky'!$AN$139</f>
        <v>0</v>
      </c>
      <c r="AA55" s="354">
        <f>'Phan ky'!$AN$147</f>
        <v>0</v>
      </c>
      <c r="AB55" s="354">
        <f>'Phan ky'!$AN$155</f>
        <v>0</v>
      </c>
      <c r="AC55" s="354">
        <f>'Phan ky'!$AN$163</f>
        <v>0.25</v>
      </c>
      <c r="AD55" s="354">
        <f>'Phan ky'!$AN$171</f>
        <v>0</v>
      </c>
      <c r="AE55" s="354">
        <f>'Phan ky'!$AN$179</f>
        <v>0</v>
      </c>
      <c r="AF55" s="354">
        <f>'Phan ky'!$AN$187</f>
        <v>0</v>
      </c>
      <c r="AG55" s="354">
        <f>'Phan ky'!$AN$195</f>
        <v>0</v>
      </c>
      <c r="AH55" s="354">
        <f>'Phan ky'!$AN$201</f>
        <v>0</v>
      </c>
      <c r="AI55" s="354">
        <f>'Phan ky'!$AN$211</f>
        <v>0</v>
      </c>
      <c r="AJ55" s="354">
        <f>$AK$55+$AO$55+$AP$55+$AQ$55</f>
        <v>0.65</v>
      </c>
      <c r="AK55" s="354">
        <f>$AL$55+$AM$55+$AN$55</f>
        <v>0</v>
      </c>
      <c r="AL55" s="354">
        <f>'Phan ky'!$AN$219</f>
        <v>0</v>
      </c>
      <c r="AM55" s="354">
        <f>'Phan ky'!$AN$227</f>
        <v>0</v>
      </c>
      <c r="AN55" s="354">
        <f>'Phan ky'!$AN$235</f>
        <v>0</v>
      </c>
      <c r="AO55" s="354">
        <f>'Phan ky'!$AN$243</f>
        <v>0.65</v>
      </c>
      <c r="AP55" s="354">
        <f>'Phan ky'!$AN$251</f>
        <v>0</v>
      </c>
      <c r="AQ55" s="354">
        <f>'Phan ky'!$AN$259</f>
        <v>0</v>
      </c>
      <c r="AR55" s="354">
        <f>$AS$55+$AU$55+$AV$55+$AW$55+$AX$55+$AY$55+$AZ$55+$BA$55+$BB$55</f>
        <v>2.9000000000000008</v>
      </c>
      <c r="AS55" s="354">
        <f>'Phan ky'!$AN$267</f>
        <v>2.7000000000000006</v>
      </c>
      <c r="AT55" s="357">
        <f>D55-BP55</f>
        <v>18.468599999999999</v>
      </c>
      <c r="AU55" s="354">
        <f>'Phan ky'!$AN$283</f>
        <v>0</v>
      </c>
      <c r="AV55" s="354">
        <f>'Phan ky'!$AN$291</f>
        <v>0</v>
      </c>
      <c r="AW55" s="354">
        <f>'Phan ky'!$AN$299</f>
        <v>0</v>
      </c>
      <c r="AX55" s="354">
        <f>'Phan ky'!$AN$307</f>
        <v>0</v>
      </c>
      <c r="AY55" s="354">
        <f>'Phan ky'!$AN$315</f>
        <v>0</v>
      </c>
      <c r="AZ55" s="354">
        <f>'Phan ky'!$AN$323</f>
        <v>0</v>
      </c>
      <c r="BA55" s="354">
        <f>'Phan ky'!$AN$331</f>
        <v>0</v>
      </c>
      <c r="BB55" s="354">
        <f>'Phan ky'!$AN$339</f>
        <v>0.2</v>
      </c>
      <c r="BC55" s="354">
        <f>'Phan ky'!$AN$347</f>
        <v>0</v>
      </c>
      <c r="BD55" s="354">
        <f>'Phan ky'!$AN$355</f>
        <v>0</v>
      </c>
      <c r="BE55" s="354">
        <f>'Phan ky'!$AN$363</f>
        <v>0</v>
      </c>
      <c r="BF55" s="354">
        <f>$BG$55+$BH$55</f>
        <v>0</v>
      </c>
      <c r="BG55" s="354">
        <f>'Phan ky'!$AN$371</f>
        <v>0</v>
      </c>
      <c r="BH55" s="354">
        <f>'Phan ky'!$AN$379</f>
        <v>0</v>
      </c>
      <c r="BI55" s="354">
        <f>'Phan ky'!$AN$387</f>
        <v>0</v>
      </c>
      <c r="BJ55" s="354">
        <f>$BK$55+$BL$55+$BM$55+$BN$55+$BO$55</f>
        <v>0</v>
      </c>
      <c r="BK55" s="354">
        <f>'Phan ky'!$AN$395</f>
        <v>0</v>
      </c>
      <c r="BL55" s="354">
        <f>'Phan ky'!$AN$403</f>
        <v>0</v>
      </c>
      <c r="BM55" s="354">
        <f>'Phan ky'!$AN$411</f>
        <v>0</v>
      </c>
      <c r="BN55" s="354">
        <f>'Phan ky'!$AN$419</f>
        <v>0</v>
      </c>
      <c r="BO55" s="354">
        <f>'Phan ky'!$AN$427</f>
        <v>0</v>
      </c>
      <c r="BP55" s="356">
        <f t="shared" si="19"/>
        <v>5.3000000000000007</v>
      </c>
      <c r="BQ55" s="356">
        <f t="shared" si="2"/>
        <v>21.418599999999998</v>
      </c>
      <c r="BW55" s="338" t="s">
        <v>37</v>
      </c>
      <c r="BX55" s="338">
        <v>8.2027999999999999</v>
      </c>
    </row>
    <row r="56" spans="1:76" s="338" customFormat="1" ht="11.25">
      <c r="A56" s="340" t="s">
        <v>247</v>
      </c>
      <c r="B56" s="336" t="s">
        <v>248</v>
      </c>
      <c r="C56" s="340" t="s">
        <v>206</v>
      </c>
      <c r="D56" s="341">
        <f t="shared" si="18"/>
        <v>0</v>
      </c>
      <c r="E56" s="354">
        <f>$F$56+$I$56+$J$56+$K$56+$L$56+$M$56+$O$56+$P$56+$Q$56+$R$56</f>
        <v>0</v>
      </c>
      <c r="F56" s="354">
        <f>$G$56+$H$56</f>
        <v>0</v>
      </c>
      <c r="G56" s="354">
        <f>'Phan ky'!$AO$3</f>
        <v>0</v>
      </c>
      <c r="H56" s="354">
        <f>'Phan ky'!$AO$11</f>
        <v>0</v>
      </c>
      <c r="I56" s="354">
        <f>'Phan ky'!$AO$19</f>
        <v>0</v>
      </c>
      <c r="J56" s="354">
        <f>'Phan ky'!$AO$27</f>
        <v>0</v>
      </c>
      <c r="K56" s="354">
        <f>'Phan ky'!$AO$35</f>
        <v>0</v>
      </c>
      <c r="L56" s="354">
        <f>'Phan ky'!$AO$43</f>
        <v>0</v>
      </c>
      <c r="M56" s="354">
        <f>'Phan ky'!$AO$51</f>
        <v>0</v>
      </c>
      <c r="N56" s="354">
        <f>'Phan ky'!$AO$59</f>
        <v>0</v>
      </c>
      <c r="O56" s="354">
        <f>'Phan ky'!$AO$67</f>
        <v>0</v>
      </c>
      <c r="P56" s="354">
        <f>'Phan ky'!$AO$75</f>
        <v>0</v>
      </c>
      <c r="Q56" s="354">
        <f>'Phan ky'!$AO$83</f>
        <v>0</v>
      </c>
      <c r="R56" s="354">
        <f>'Phan ky'!$AO$91</f>
        <v>0</v>
      </c>
      <c r="S56" s="356">
        <f>$T$56+$U$56+$V$56+$W$56+$X$56+$Y$56+$AJ$56+$AR$56+$BC$56+$BD$56+$BE$56+$BF$56+$BI$56</f>
        <v>0</v>
      </c>
      <c r="T56" s="354">
        <f>'Phan ky'!$AO$101</f>
        <v>0</v>
      </c>
      <c r="U56" s="354">
        <f>'Phan ky'!$AO$107</f>
        <v>0</v>
      </c>
      <c r="V56" s="354">
        <f>'Phan ky'!$AO$115</f>
        <v>0</v>
      </c>
      <c r="W56" s="354">
        <f>'Phan ky'!$AO$123</f>
        <v>0</v>
      </c>
      <c r="X56" s="354">
        <f>'Phan ky'!$AO$131</f>
        <v>0</v>
      </c>
      <c r="Y56" s="354">
        <f>$Z$56+$AA$56+$AB$56+$AC$56+$AD$56+$AE$56+$AF$56+$AG$56+$AH$56+$AI$56</f>
        <v>0</v>
      </c>
      <c r="Z56" s="354">
        <f>'Phan ky'!$AO$139</f>
        <v>0</v>
      </c>
      <c r="AA56" s="354">
        <f>'Phan ky'!$AO$147</f>
        <v>0</v>
      </c>
      <c r="AB56" s="354">
        <f>'Phan ky'!$AO$155</f>
        <v>0</v>
      </c>
      <c r="AC56" s="354">
        <f>'Phan ky'!$AO$163</f>
        <v>0</v>
      </c>
      <c r="AD56" s="354">
        <f>'Phan ky'!$AO$171</f>
        <v>0</v>
      </c>
      <c r="AE56" s="354">
        <f>'Phan ky'!$AO$179</f>
        <v>0</v>
      </c>
      <c r="AF56" s="354">
        <f>'Phan ky'!$AO$187</f>
        <v>0</v>
      </c>
      <c r="AG56" s="354">
        <f>'Phan ky'!$AO$195</f>
        <v>0</v>
      </c>
      <c r="AH56" s="354">
        <f>'Phan ky'!$AO$201</f>
        <v>0</v>
      </c>
      <c r="AI56" s="354">
        <f>'Phan ky'!$AO$211</f>
        <v>0</v>
      </c>
      <c r="AJ56" s="354">
        <f>$AK$56+$AO$56+$AP$56+$AQ$56</f>
        <v>0</v>
      </c>
      <c r="AK56" s="354">
        <f>$AL$56+$AM$56+$AN$56</f>
        <v>0</v>
      </c>
      <c r="AL56" s="354">
        <f>'Phan ky'!$AO$219</f>
        <v>0</v>
      </c>
      <c r="AM56" s="354">
        <f>'Phan ky'!$AO$227</f>
        <v>0</v>
      </c>
      <c r="AN56" s="354">
        <f>'Phan ky'!$AO$235</f>
        <v>0</v>
      </c>
      <c r="AO56" s="354">
        <f>'Phan ky'!$AO$243</f>
        <v>0</v>
      </c>
      <c r="AP56" s="354">
        <f>'Phan ky'!$AO$251</f>
        <v>0</v>
      </c>
      <c r="AQ56" s="354">
        <f>'Phan ky'!$AO$259</f>
        <v>0</v>
      </c>
      <c r="AR56" s="354">
        <f>$AS$56+$AT$56+$AV$56+$AW$56+$AX$56+$AY$56+$AZ$56+$BA$56+$BB$56</f>
        <v>0</v>
      </c>
      <c r="AS56" s="354">
        <f>'Phan ky'!$AO$267</f>
        <v>0</v>
      </c>
      <c r="AT56" s="354">
        <f>'Phan ky'!$AO$275</f>
        <v>0</v>
      </c>
      <c r="AU56" s="357">
        <f>D56-BP56</f>
        <v>0</v>
      </c>
      <c r="AV56" s="354">
        <f>'Phan ky'!$AO$291</f>
        <v>0</v>
      </c>
      <c r="AW56" s="354">
        <f>'Phan ky'!$AO$299</f>
        <v>0</v>
      </c>
      <c r="AX56" s="354">
        <f>'Phan ky'!$AO$307</f>
        <v>0</v>
      </c>
      <c r="AY56" s="354">
        <f>'Phan ky'!$AO$315</f>
        <v>0</v>
      </c>
      <c r="AZ56" s="354">
        <f>'Phan ky'!$AO$323</f>
        <v>0</v>
      </c>
      <c r="BA56" s="354">
        <f>'Phan ky'!$AO$331</f>
        <v>0</v>
      </c>
      <c r="BB56" s="354">
        <f>'Phan ky'!$AO$339</f>
        <v>0</v>
      </c>
      <c r="BC56" s="354">
        <f>'Phan ky'!$AO$347</f>
        <v>0</v>
      </c>
      <c r="BD56" s="354">
        <f>'Phan ky'!$AO$355</f>
        <v>0</v>
      </c>
      <c r="BE56" s="354">
        <f>'Phan ky'!$AO$363</f>
        <v>0</v>
      </c>
      <c r="BF56" s="354">
        <f>$BG$56+$BH$56</f>
        <v>0</v>
      </c>
      <c r="BG56" s="354">
        <f>'Phan ky'!$AO$371</f>
        <v>0</v>
      </c>
      <c r="BH56" s="354">
        <f>'Phan ky'!$AO$379</f>
        <v>0</v>
      </c>
      <c r="BI56" s="354">
        <f>'Phan ky'!$AO$387</f>
        <v>0</v>
      </c>
      <c r="BJ56" s="354">
        <f>$BK$56+$BL$56+$BM$56+$BN$56+$BO$56</f>
        <v>0</v>
      </c>
      <c r="BK56" s="354">
        <f>'Phan ky'!$AO$395</f>
        <v>0</v>
      </c>
      <c r="BL56" s="354">
        <f>'Phan ky'!$AO$403</f>
        <v>0</v>
      </c>
      <c r="BM56" s="354">
        <f>'Phan ky'!$AO$411</f>
        <v>0</v>
      </c>
      <c r="BN56" s="354">
        <f>'Phan ky'!$AO$419</f>
        <v>0</v>
      </c>
      <c r="BO56" s="354">
        <f>'Phan ky'!$AO$427</f>
        <v>0</v>
      </c>
      <c r="BP56" s="356">
        <f t="shared" si="19"/>
        <v>0</v>
      </c>
      <c r="BQ56" s="356">
        <f t="shared" si="2"/>
        <v>0</v>
      </c>
      <c r="BW56" s="338" t="s">
        <v>55</v>
      </c>
      <c r="BX56" s="338">
        <v>13.814</v>
      </c>
    </row>
    <row r="57" spans="1:76" s="338" customFormat="1" ht="11.25">
      <c r="A57" s="340" t="s">
        <v>249</v>
      </c>
      <c r="B57" s="336" t="s">
        <v>250</v>
      </c>
      <c r="C57" s="340" t="s">
        <v>207</v>
      </c>
      <c r="D57" s="341">
        <f t="shared" si="18"/>
        <v>0</v>
      </c>
      <c r="E57" s="354">
        <f>$F$57+$I$57+$J$57+$K$57+$L$57+$M$57+$O$57+$P$57+$Q$57+$R$57</f>
        <v>0</v>
      </c>
      <c r="F57" s="354">
        <f>$G$57+$H$57</f>
        <v>0</v>
      </c>
      <c r="G57" s="354">
        <f>'Phan ky'!$AP$3</f>
        <v>0</v>
      </c>
      <c r="H57" s="354">
        <f>'Phan ky'!$AP$11</f>
        <v>0</v>
      </c>
      <c r="I57" s="354">
        <f>'Phan ky'!$AP$19</f>
        <v>0</v>
      </c>
      <c r="J57" s="354">
        <f>'Phan ky'!$AP$27</f>
        <v>0</v>
      </c>
      <c r="K57" s="354">
        <f>'Phan ky'!$AP$35</f>
        <v>0</v>
      </c>
      <c r="L57" s="354">
        <f>'Phan ky'!$AP$43</f>
        <v>0</v>
      </c>
      <c r="M57" s="354">
        <f>'Phan ky'!$AP$51</f>
        <v>0</v>
      </c>
      <c r="N57" s="354">
        <f>'Phan ky'!$AP$59</f>
        <v>0</v>
      </c>
      <c r="O57" s="354">
        <f>'Phan ky'!$AP$67</f>
        <v>0</v>
      </c>
      <c r="P57" s="354">
        <f>'Phan ky'!$AP$75</f>
        <v>0</v>
      </c>
      <c r="Q57" s="354">
        <f>'Phan ky'!$AP$83</f>
        <v>0</v>
      </c>
      <c r="R57" s="354">
        <f>'Phan ky'!$AP$91</f>
        <v>0</v>
      </c>
      <c r="S57" s="356">
        <f>$T$57+$U$57+$V$57+$W$57+$X$57+$Y$57+$AJ$57+$AR$57+$BC$57+$BD$57+$BE$57+$BF$57+$BI$57</f>
        <v>0</v>
      </c>
      <c r="T57" s="354">
        <f>'Phan ky'!$AP$101</f>
        <v>0</v>
      </c>
      <c r="U57" s="354">
        <f>'Phan ky'!$AP$107</f>
        <v>0</v>
      </c>
      <c r="V57" s="354">
        <f>'Phan ky'!$AP$115</f>
        <v>0</v>
      </c>
      <c r="W57" s="354">
        <f>'Phan ky'!$AP$123</f>
        <v>0</v>
      </c>
      <c r="X57" s="354">
        <f>'Phan ky'!$AP$131</f>
        <v>0</v>
      </c>
      <c r="Y57" s="354">
        <f>$Z$57+$AA$57+$AB$57+$AC$57+$AD$57+$AE$57+$AF$57+$AG$57+$AH$57+$AI$57</f>
        <v>0</v>
      </c>
      <c r="Z57" s="354">
        <f>'Phan ky'!$AP$139</f>
        <v>0</v>
      </c>
      <c r="AA57" s="354">
        <f>'Phan ky'!$AP$147</f>
        <v>0</v>
      </c>
      <c r="AB57" s="354">
        <f>'Phan ky'!$AP$155</f>
        <v>0</v>
      </c>
      <c r="AC57" s="354">
        <f>'Phan ky'!$AP$163</f>
        <v>0</v>
      </c>
      <c r="AD57" s="354">
        <f>'Phan ky'!$AP$171</f>
        <v>0</v>
      </c>
      <c r="AE57" s="354">
        <f>'Phan ky'!$AP$179</f>
        <v>0</v>
      </c>
      <c r="AF57" s="354">
        <f>'Phan ky'!$AP$187</f>
        <v>0</v>
      </c>
      <c r="AG57" s="354">
        <f>'Phan ky'!$AP$195</f>
        <v>0</v>
      </c>
      <c r="AH57" s="354">
        <f>'Phan ky'!$AP$201</f>
        <v>0</v>
      </c>
      <c r="AI57" s="354">
        <f>'Phan ky'!$AP$211</f>
        <v>0</v>
      </c>
      <c r="AJ57" s="354">
        <f>$AK$57+$AO$57+$AP$57+$AQ$57</f>
        <v>0</v>
      </c>
      <c r="AK57" s="354">
        <f>$AL$57+$AM$57+$AN$57</f>
        <v>0</v>
      </c>
      <c r="AL57" s="354">
        <f>'Phan ky'!$AP$219</f>
        <v>0</v>
      </c>
      <c r="AM57" s="354">
        <f>'Phan ky'!$AP$227</f>
        <v>0</v>
      </c>
      <c r="AN57" s="354">
        <f>'Phan ky'!$AP$235</f>
        <v>0</v>
      </c>
      <c r="AO57" s="354">
        <f>'Phan ky'!$AP$243</f>
        <v>0</v>
      </c>
      <c r="AP57" s="354">
        <f>'Phan ky'!$AP$251</f>
        <v>0</v>
      </c>
      <c r="AQ57" s="354">
        <f>'Phan ky'!$AP$259</f>
        <v>0</v>
      </c>
      <c r="AR57" s="354">
        <f>$AS$57+$AT$57+$AU$57+$AW$57+$AX$57+$AY$57+$AZ$57+$BA$57+$BB$57</f>
        <v>0</v>
      </c>
      <c r="AS57" s="354">
        <f>'Phan ky'!$AP$267</f>
        <v>0</v>
      </c>
      <c r="AT57" s="354">
        <f>'Phan ky'!$AP$275</f>
        <v>0</v>
      </c>
      <c r="AU57" s="354">
        <f>'Phan ky'!$AP$283</f>
        <v>0</v>
      </c>
      <c r="AV57" s="357">
        <f>D57-BP57</f>
        <v>0</v>
      </c>
      <c r="AW57" s="354">
        <f>'Phan ky'!$AP$299</f>
        <v>0</v>
      </c>
      <c r="AX57" s="354">
        <f>'Phan ky'!$AP$307</f>
        <v>0</v>
      </c>
      <c r="AY57" s="354">
        <f>'Phan ky'!$AP$315</f>
        <v>0</v>
      </c>
      <c r="AZ57" s="354">
        <f>'Phan ky'!$AP$323</f>
        <v>0</v>
      </c>
      <c r="BA57" s="354">
        <f>'Phan ky'!$AP$331</f>
        <v>0</v>
      </c>
      <c r="BB57" s="354">
        <f>'Phan ky'!$AP$339</f>
        <v>0</v>
      </c>
      <c r="BC57" s="354">
        <f>'Phan ky'!$AP$347</f>
        <v>0</v>
      </c>
      <c r="BD57" s="354">
        <f>'Phan ky'!$AP$355</f>
        <v>0</v>
      </c>
      <c r="BE57" s="354">
        <f>'Phan ky'!$AP$363</f>
        <v>0</v>
      </c>
      <c r="BF57" s="354">
        <f>$BG$57+$BH$57</f>
        <v>0</v>
      </c>
      <c r="BG57" s="354">
        <f>'Phan ky'!$AP$371</f>
        <v>0</v>
      </c>
      <c r="BH57" s="354">
        <f>'Phan ky'!$AP$379</f>
        <v>0</v>
      </c>
      <c r="BI57" s="354">
        <f>'Phan ky'!$AP$387</f>
        <v>0</v>
      </c>
      <c r="BJ57" s="354">
        <f>$BK$57+$BL$57+$BM$57+$BN$57+$BO$57</f>
        <v>0</v>
      </c>
      <c r="BK57" s="354">
        <f>'Phan ky'!$AP$395</f>
        <v>0</v>
      </c>
      <c r="BL57" s="354">
        <f>'Phan ky'!$AP$403</f>
        <v>0</v>
      </c>
      <c r="BM57" s="354">
        <f>'Phan ky'!$AP$411</f>
        <v>0</v>
      </c>
      <c r="BN57" s="354">
        <f>'Phan ky'!$AP$419</f>
        <v>0</v>
      </c>
      <c r="BO57" s="354">
        <f>'Phan ky'!$AP$427</f>
        <v>0</v>
      </c>
      <c r="BP57" s="356">
        <f t="shared" si="19"/>
        <v>0</v>
      </c>
      <c r="BQ57" s="356">
        <f t="shared" si="2"/>
        <v>0</v>
      </c>
      <c r="BW57" s="338" t="s">
        <v>56</v>
      </c>
      <c r="BX57" s="338">
        <v>2.2484999999999999</v>
      </c>
    </row>
    <row r="58" spans="1:76" s="338" customFormat="1" ht="22.5">
      <c r="A58" s="340" t="s">
        <v>251</v>
      </c>
      <c r="B58" s="346" t="s">
        <v>252</v>
      </c>
      <c r="C58" s="340" t="s">
        <v>208</v>
      </c>
      <c r="D58" s="341">
        <f t="shared" si="18"/>
        <v>1.7539</v>
      </c>
      <c r="E58" s="354">
        <f>$F$58+$I$58+$J$58+$K$58+$L$58+$M$58+$O$58+$P$58+$Q$58+$R$58</f>
        <v>0</v>
      </c>
      <c r="F58" s="354">
        <f>$G$58+$H$58</f>
        <v>0</v>
      </c>
      <c r="G58" s="354">
        <f>'Phan ky'!$AQ$3</f>
        <v>0</v>
      </c>
      <c r="H58" s="354">
        <f>'Phan ky'!$AQ$11</f>
        <v>0</v>
      </c>
      <c r="I58" s="354">
        <f>'Phan ky'!$AQ$19</f>
        <v>0</v>
      </c>
      <c r="J58" s="354">
        <f>'Phan ky'!$AQ$27</f>
        <v>0</v>
      </c>
      <c r="K58" s="354">
        <f>'Phan ky'!$AQ$35</f>
        <v>0</v>
      </c>
      <c r="L58" s="354">
        <f>'Phan ky'!$AQ$43</f>
        <v>0</v>
      </c>
      <c r="M58" s="354">
        <f>'Phan ky'!$AQ$51</f>
        <v>0</v>
      </c>
      <c r="N58" s="354">
        <f>'Phan ky'!$AQ$59</f>
        <v>0</v>
      </c>
      <c r="O58" s="354">
        <f>'Phan ky'!$AQ$67</f>
        <v>0</v>
      </c>
      <c r="P58" s="354">
        <f>'Phan ky'!$AQ$75</f>
        <v>0</v>
      </c>
      <c r="Q58" s="354">
        <f>'Phan ky'!$AQ$83</f>
        <v>0</v>
      </c>
      <c r="R58" s="354">
        <f>'Phan ky'!$AQ$91</f>
        <v>0</v>
      </c>
      <c r="S58" s="356">
        <f>$T$58+$U$58+$V$58+$W$58+$X$58+$Y$58+$AJ$58+$AR$58+$BC$58+$BD$58+$BE$58+$BF$58+$BI$58</f>
        <v>0</v>
      </c>
      <c r="T58" s="354">
        <f>'Phan ky'!$AQ$101</f>
        <v>0</v>
      </c>
      <c r="U58" s="354">
        <f>'Phan ky'!$AQ$107</f>
        <v>0</v>
      </c>
      <c r="V58" s="354">
        <f>'Phan ky'!$AQ$115</f>
        <v>0</v>
      </c>
      <c r="W58" s="354">
        <f>'Phan ky'!$AQ$123</f>
        <v>0</v>
      </c>
      <c r="X58" s="354">
        <f>'Phan ky'!$AQ$131</f>
        <v>0</v>
      </c>
      <c r="Y58" s="354">
        <f>$Z$58+$AA$58+$AB$58+$AC$58+$AD$58+$AE$58+$AF$58+$AG$58+$AH$58+$AI$58</f>
        <v>0</v>
      </c>
      <c r="Z58" s="354">
        <f>'Phan ky'!$AQ$139</f>
        <v>0</v>
      </c>
      <c r="AA58" s="354">
        <f>'Phan ky'!$AQ$147</f>
        <v>0</v>
      </c>
      <c r="AB58" s="354">
        <f>'Phan ky'!$AQ$155</f>
        <v>0</v>
      </c>
      <c r="AC58" s="354">
        <f>'Phan ky'!$AQ$163</f>
        <v>0</v>
      </c>
      <c r="AD58" s="354">
        <f>'Phan ky'!$AQ$171</f>
        <v>0</v>
      </c>
      <c r="AE58" s="354">
        <f>'Phan ky'!$AQ$179</f>
        <v>0</v>
      </c>
      <c r="AF58" s="354">
        <f>'Phan ky'!$AQ$187</f>
        <v>0</v>
      </c>
      <c r="AG58" s="354">
        <f>'Phan ky'!$AQ$195</f>
        <v>0</v>
      </c>
      <c r="AH58" s="354">
        <f>'Phan ky'!$AQ$201</f>
        <v>0</v>
      </c>
      <c r="AI58" s="354">
        <f>'Phan ky'!$AQ$211</f>
        <v>0</v>
      </c>
      <c r="AJ58" s="354">
        <f>$AK$58+$AO$58+$AP$58+$AQ$58</f>
        <v>0</v>
      </c>
      <c r="AK58" s="354">
        <f>$AL$58+$AM$58+$AN$58</f>
        <v>0</v>
      </c>
      <c r="AL58" s="354">
        <f>'Phan ky'!$AQ$219</f>
        <v>0</v>
      </c>
      <c r="AM58" s="354">
        <f>'Phan ky'!$AQ$227</f>
        <v>0</v>
      </c>
      <c r="AN58" s="354">
        <f>'Phan ky'!$AQ$235</f>
        <v>0</v>
      </c>
      <c r="AO58" s="354">
        <f>'Phan ky'!$AQ$243</f>
        <v>0</v>
      </c>
      <c r="AP58" s="354">
        <f>'Phan ky'!$AQ$251</f>
        <v>0</v>
      </c>
      <c r="AQ58" s="354">
        <f>'Phan ky'!$AQ$259</f>
        <v>0</v>
      </c>
      <c r="AR58" s="354">
        <f>$AS$58+$AT$58+$AU$58+$AV$58+$AX$58+$AY$58+$AZ$58+$BA$58+$BB$58</f>
        <v>0</v>
      </c>
      <c r="AS58" s="354">
        <f>'Phan ky'!$AQ$267</f>
        <v>0</v>
      </c>
      <c r="AT58" s="354">
        <f>'Phan ky'!$AQ$275</f>
        <v>0</v>
      </c>
      <c r="AU58" s="354">
        <f>'Phan ky'!$AQ$283</f>
        <v>0</v>
      </c>
      <c r="AV58" s="354">
        <f>'Phan ky'!$AQ$291</f>
        <v>0</v>
      </c>
      <c r="AW58" s="357">
        <f>D58-BP58</f>
        <v>1.7539</v>
      </c>
      <c r="AX58" s="354">
        <f>'Phan ky'!$AQ$307</f>
        <v>0</v>
      </c>
      <c r="AY58" s="354">
        <f>'Phan ky'!$AQ$315</f>
        <v>0</v>
      </c>
      <c r="AZ58" s="354">
        <f>'Phan ky'!$AQ$323</f>
        <v>0</v>
      </c>
      <c r="BA58" s="354">
        <f>'Phan ky'!$AQ$331</f>
        <v>0</v>
      </c>
      <c r="BB58" s="354">
        <f>'Phan ky'!$AQ$339</f>
        <v>0</v>
      </c>
      <c r="BC58" s="354">
        <f>'Phan ky'!$AQ$347</f>
        <v>0</v>
      </c>
      <c r="BD58" s="354">
        <f>'Phan ky'!$AQ$355</f>
        <v>0</v>
      </c>
      <c r="BE58" s="354">
        <f>'Phan ky'!$AQ$363</f>
        <v>0</v>
      </c>
      <c r="BF58" s="354">
        <f>$BG$58+$BH$58</f>
        <v>0</v>
      </c>
      <c r="BG58" s="354">
        <f>'Phan ky'!$AQ$371</f>
        <v>0</v>
      </c>
      <c r="BH58" s="354">
        <f>'Phan ky'!$AQ$379</f>
        <v>0</v>
      </c>
      <c r="BI58" s="354">
        <f>'Phan ky'!$AQ$387</f>
        <v>0</v>
      </c>
      <c r="BJ58" s="354">
        <f>$BK$58+$BL$58+$BM$58+$BN$58+$BO$58</f>
        <v>0</v>
      </c>
      <c r="BK58" s="354">
        <f>'Phan ky'!$AQ$395</f>
        <v>0</v>
      </c>
      <c r="BL58" s="354">
        <f>'Phan ky'!$AQ$403</f>
        <v>0</v>
      </c>
      <c r="BM58" s="354">
        <f>'Phan ky'!$AQ$411</f>
        <v>0</v>
      </c>
      <c r="BN58" s="354">
        <f>'Phan ky'!$AQ$419</f>
        <v>0</v>
      </c>
      <c r="BO58" s="354">
        <f>'Phan ky'!$AQ$427</f>
        <v>0</v>
      </c>
      <c r="BP58" s="356">
        <f t="shared" si="19"/>
        <v>0</v>
      </c>
      <c r="BQ58" s="356">
        <f t="shared" si="2"/>
        <v>1.7539</v>
      </c>
      <c r="BW58" s="338" t="s">
        <v>57</v>
      </c>
      <c r="BX58" s="338">
        <v>7.8631000000000002</v>
      </c>
    </row>
    <row r="59" spans="1:76" s="338" customFormat="1" ht="11.25">
      <c r="A59" s="340" t="s">
        <v>253</v>
      </c>
      <c r="B59" s="336" t="s">
        <v>254</v>
      </c>
      <c r="C59" s="340" t="s">
        <v>23</v>
      </c>
      <c r="D59" s="341">
        <f t="shared" si="18"/>
        <v>0</v>
      </c>
      <c r="E59" s="354">
        <f>$F$59+$I$59+$J$59+$K$59+$L$59+$M$59+$O$59+$P$59+$Q$59+$R$59</f>
        <v>0</v>
      </c>
      <c r="F59" s="354">
        <f>$G$59+$H$59</f>
        <v>0</v>
      </c>
      <c r="G59" s="354">
        <f>'Phan ky'!$AR$3</f>
        <v>0</v>
      </c>
      <c r="H59" s="354">
        <f>'Phan ky'!$AR$11</f>
        <v>0</v>
      </c>
      <c r="I59" s="354">
        <f>'Phan ky'!$AR$19</f>
        <v>0</v>
      </c>
      <c r="J59" s="354">
        <f>'Phan ky'!$AR$27</f>
        <v>0</v>
      </c>
      <c r="K59" s="354">
        <f>'Phan ky'!$AR$35</f>
        <v>0</v>
      </c>
      <c r="L59" s="354">
        <f>'Phan ky'!$AR$43</f>
        <v>0</v>
      </c>
      <c r="M59" s="354">
        <f>'Phan ky'!$AR$51</f>
        <v>0</v>
      </c>
      <c r="N59" s="354">
        <f>'Phan ky'!$AR$59</f>
        <v>0</v>
      </c>
      <c r="O59" s="354">
        <f>'Phan ky'!$AR$67</f>
        <v>0</v>
      </c>
      <c r="P59" s="354">
        <f>'Phan ky'!$AR$75</f>
        <v>0</v>
      </c>
      <c r="Q59" s="354">
        <f>'Phan ky'!$AR$83</f>
        <v>0</v>
      </c>
      <c r="R59" s="354">
        <f>'Phan ky'!$AR$91</f>
        <v>0</v>
      </c>
      <c r="S59" s="356">
        <f>$T$59+$U$59+$V$59+$W$59+$X$59+$Y$59+$AJ$59+$AR$59+$BC$59+$BD$59+$BE$59+$BF$59+$BI$59</f>
        <v>0</v>
      </c>
      <c r="T59" s="354">
        <f>'Phan ky'!$AR$101</f>
        <v>0</v>
      </c>
      <c r="U59" s="354">
        <f>'Phan ky'!$AR$107</f>
        <v>0</v>
      </c>
      <c r="V59" s="354">
        <f>'Phan ky'!$AR$115</f>
        <v>0</v>
      </c>
      <c r="W59" s="354">
        <f>'Phan ky'!$AR$123</f>
        <v>0</v>
      </c>
      <c r="X59" s="354">
        <f>'Phan ky'!$AR$131</f>
        <v>0</v>
      </c>
      <c r="Y59" s="354">
        <f>$Z$59+$AA$59+$AB$59+$AC$59+$AD$59+$AE$59+$AF$59+$AG$59+$AH$59+$AI$59</f>
        <v>0</v>
      </c>
      <c r="Z59" s="354">
        <f>'Phan ky'!$AR$139</f>
        <v>0</v>
      </c>
      <c r="AA59" s="354">
        <f>'Phan ky'!$AR$147</f>
        <v>0</v>
      </c>
      <c r="AB59" s="354">
        <f>'Phan ky'!$AR$155</f>
        <v>0</v>
      </c>
      <c r="AC59" s="354">
        <f>'Phan ky'!$AR$163</f>
        <v>0</v>
      </c>
      <c r="AD59" s="354">
        <f>'Phan ky'!$AR$171</f>
        <v>0</v>
      </c>
      <c r="AE59" s="354">
        <f>'Phan ky'!$AR$179</f>
        <v>0</v>
      </c>
      <c r="AF59" s="354">
        <f>'Phan ky'!$AR$187</f>
        <v>0</v>
      </c>
      <c r="AG59" s="354">
        <f>'Phan ky'!$AR$195</f>
        <v>0</v>
      </c>
      <c r="AH59" s="354">
        <f>'Phan ky'!$AR$201</f>
        <v>0</v>
      </c>
      <c r="AI59" s="354">
        <f>'Phan ky'!$AR$211</f>
        <v>0</v>
      </c>
      <c r="AJ59" s="354">
        <f>$AK$59+$AO$59+$AP$59+$AQ$59</f>
        <v>0</v>
      </c>
      <c r="AK59" s="354">
        <f>$AL$59+$AM$59+$AN$59</f>
        <v>0</v>
      </c>
      <c r="AL59" s="354">
        <f>'Phan ky'!$AR$219</f>
        <v>0</v>
      </c>
      <c r="AM59" s="354">
        <f>'Phan ky'!$AR$227</f>
        <v>0</v>
      </c>
      <c r="AN59" s="354">
        <f>'Phan ky'!$AR$235</f>
        <v>0</v>
      </c>
      <c r="AO59" s="354">
        <f>'Phan ky'!$AR$243</f>
        <v>0</v>
      </c>
      <c r="AP59" s="354">
        <f>'Phan ky'!$AR$251</f>
        <v>0</v>
      </c>
      <c r="AQ59" s="354">
        <f>'Phan ky'!$AR$259</f>
        <v>0</v>
      </c>
      <c r="AR59" s="354">
        <f>$AS$59+$AT$59+$AU$59+$AV$59+$AW$59+$AY$59+$AZ$59+$BA$59+$BB$59</f>
        <v>0</v>
      </c>
      <c r="AS59" s="354">
        <f>'Phan ky'!$AR$267</f>
        <v>0</v>
      </c>
      <c r="AT59" s="354">
        <f>'Phan ky'!$AR$275</f>
        <v>0</v>
      </c>
      <c r="AU59" s="354">
        <f>'Phan ky'!$AR$283</f>
        <v>0</v>
      </c>
      <c r="AV59" s="354">
        <f>'Phan ky'!$AR$291</f>
        <v>0</v>
      </c>
      <c r="AW59" s="354">
        <f>'Phan ky'!$AR$299</f>
        <v>0</v>
      </c>
      <c r="AX59" s="357">
        <f>D59-BP59</f>
        <v>0</v>
      </c>
      <c r="AY59" s="354">
        <f>'Phan ky'!$AR$315</f>
        <v>0</v>
      </c>
      <c r="AZ59" s="354">
        <f>'Phan ky'!$AR$323</f>
        <v>0</v>
      </c>
      <c r="BA59" s="354">
        <f>'Phan ky'!$AR$331</f>
        <v>0</v>
      </c>
      <c r="BB59" s="354">
        <f>'Phan ky'!$AR$339</f>
        <v>0</v>
      </c>
      <c r="BC59" s="354">
        <f>'Phan ky'!$AR$347</f>
        <v>0</v>
      </c>
      <c r="BD59" s="354">
        <f>'Phan ky'!$AR$355</f>
        <v>0</v>
      </c>
      <c r="BE59" s="354">
        <f>'Phan ky'!$AR$363</f>
        <v>0</v>
      </c>
      <c r="BF59" s="354">
        <f>$BG$59+$BH$59</f>
        <v>0</v>
      </c>
      <c r="BG59" s="354">
        <f>'Phan ky'!$AR$371</f>
        <v>0</v>
      </c>
      <c r="BH59" s="354">
        <f>'Phan ky'!$AR$379</f>
        <v>0</v>
      </c>
      <c r="BI59" s="354">
        <f>'Phan ky'!$AR$387</f>
        <v>0</v>
      </c>
      <c r="BJ59" s="354">
        <f>$BK$59+$BL$59+$BM$59+$BN$59+$BO$59</f>
        <v>0</v>
      </c>
      <c r="BK59" s="354">
        <f>'Phan ky'!$AR$395</f>
        <v>0</v>
      </c>
      <c r="BL59" s="354">
        <f>'Phan ky'!$AR$403</f>
        <v>0</v>
      </c>
      <c r="BM59" s="354">
        <f>'Phan ky'!$AR$411</f>
        <v>0</v>
      </c>
      <c r="BN59" s="354">
        <f>'Phan ky'!$AR$419</f>
        <v>0</v>
      </c>
      <c r="BO59" s="354">
        <f>'Phan ky'!$AR$427</f>
        <v>0</v>
      </c>
      <c r="BP59" s="356">
        <f t="shared" si="19"/>
        <v>0</v>
      </c>
      <c r="BQ59" s="356">
        <f t="shared" si="2"/>
        <v>0</v>
      </c>
      <c r="BW59" s="338" t="s">
        <v>24</v>
      </c>
      <c r="BX59" s="338">
        <v>16.071199999999997</v>
      </c>
    </row>
    <row r="60" spans="1:76" s="338" customFormat="1" ht="11.25">
      <c r="A60" s="340" t="s">
        <v>255</v>
      </c>
      <c r="B60" s="346" t="s">
        <v>256</v>
      </c>
      <c r="C60" s="340" t="s">
        <v>29</v>
      </c>
      <c r="D60" s="341">
        <f t="shared" si="18"/>
        <v>0.4395</v>
      </c>
      <c r="E60" s="354">
        <f>$F$60+$I$60+$J$60+$K$60+$L$60+$M$60+$O$60+$P$60+$Q$60+$R$60</f>
        <v>0</v>
      </c>
      <c r="F60" s="354">
        <f>$G$60+$H$60</f>
        <v>0</v>
      </c>
      <c r="G60" s="354">
        <f>'Phan ky'!$AS$3</f>
        <v>0</v>
      </c>
      <c r="H60" s="354">
        <f>'Phan ky'!$AS$11</f>
        <v>0</v>
      </c>
      <c r="I60" s="354">
        <f>'Phan ky'!$AS$19</f>
        <v>0</v>
      </c>
      <c r="J60" s="354">
        <f>'Phan ky'!$AS$27</f>
        <v>0</v>
      </c>
      <c r="K60" s="354">
        <f>'Phan ky'!$AS$35</f>
        <v>0</v>
      </c>
      <c r="L60" s="354">
        <f>'Phan ky'!$AS$43</f>
        <v>0</v>
      </c>
      <c r="M60" s="354">
        <f>'Phan ky'!$AS$51</f>
        <v>0</v>
      </c>
      <c r="N60" s="354">
        <f>'Phan ky'!$AS$59</f>
        <v>0</v>
      </c>
      <c r="O60" s="354">
        <f>'Phan ky'!$AS$67</f>
        <v>0</v>
      </c>
      <c r="P60" s="354">
        <f>'Phan ky'!$AS$75</f>
        <v>0</v>
      </c>
      <c r="Q60" s="354">
        <f>'Phan ky'!$AS$83</f>
        <v>0</v>
      </c>
      <c r="R60" s="354">
        <f>'Phan ky'!$AS$91</f>
        <v>0</v>
      </c>
      <c r="S60" s="356">
        <f>$T$60+$U$60+$V$60+$W$60+$X$60+$Y$60+$AJ$60+$AR$60+$BC$60+$BD$60+$BE$60+$BF$60+$BI$60</f>
        <v>0</v>
      </c>
      <c r="T60" s="354">
        <f>'Phan ky'!$AS$101</f>
        <v>0</v>
      </c>
      <c r="U60" s="354">
        <f>'Phan ky'!$AS$107</f>
        <v>0</v>
      </c>
      <c r="V60" s="354">
        <f>'Phan ky'!$AS$115</f>
        <v>0</v>
      </c>
      <c r="W60" s="354">
        <f>'Phan ky'!$AS$123</f>
        <v>0</v>
      </c>
      <c r="X60" s="354">
        <f>'Phan ky'!$AS$131</f>
        <v>0</v>
      </c>
      <c r="Y60" s="354">
        <f>$Z$60+$AA$60+$AB$60+$AC$60+$AD$60+$AE$60+$AF$60+$AG$60+$AH$60+$AI$60</f>
        <v>0</v>
      </c>
      <c r="Z60" s="354">
        <f>'Phan ky'!$AS$139</f>
        <v>0</v>
      </c>
      <c r="AA60" s="354">
        <f>'Phan ky'!$AS$147</f>
        <v>0</v>
      </c>
      <c r="AB60" s="354">
        <f>'Phan ky'!$AS$155</f>
        <v>0</v>
      </c>
      <c r="AC60" s="354">
        <f>'Phan ky'!$AS$163</f>
        <v>0</v>
      </c>
      <c r="AD60" s="354">
        <f>'Phan ky'!$AS$171</f>
        <v>0</v>
      </c>
      <c r="AE60" s="354">
        <f>'Phan ky'!$AS$179</f>
        <v>0</v>
      </c>
      <c r="AF60" s="354">
        <f>'Phan ky'!$AS$187</f>
        <v>0</v>
      </c>
      <c r="AG60" s="354">
        <f>'Phan ky'!$AS$195</f>
        <v>0</v>
      </c>
      <c r="AH60" s="354">
        <f>'Phan ky'!$AS$201</f>
        <v>0</v>
      </c>
      <c r="AI60" s="354">
        <f>'Phan ky'!$AS$211</f>
        <v>0</v>
      </c>
      <c r="AJ60" s="354">
        <f>$AK$60+$AO$60+$AP$60+$AQ$60</f>
        <v>0</v>
      </c>
      <c r="AK60" s="354">
        <f>$AL$60+$AM$60+$AN$60</f>
        <v>0</v>
      </c>
      <c r="AL60" s="354">
        <f>'Phan ky'!$AS$219</f>
        <v>0</v>
      </c>
      <c r="AM60" s="354">
        <f>'Phan ky'!$AS$227</f>
        <v>0</v>
      </c>
      <c r="AN60" s="354">
        <f>'Phan ky'!$AS$235</f>
        <v>0</v>
      </c>
      <c r="AO60" s="354">
        <f>'Phan ky'!$AS$243</f>
        <v>0</v>
      </c>
      <c r="AP60" s="354">
        <f>'Phan ky'!$AS$251</f>
        <v>0</v>
      </c>
      <c r="AQ60" s="354">
        <f>'Phan ky'!$AS$259</f>
        <v>0</v>
      </c>
      <c r="AR60" s="354">
        <f>$AS$60+$AT$60+$AU$60+$AV$60+$AW$60+$AX$60+$AZ$60+$BA$60+$BB$60</f>
        <v>0</v>
      </c>
      <c r="AS60" s="354">
        <f>'Phan ky'!$AS$267</f>
        <v>0</v>
      </c>
      <c r="AT60" s="354">
        <f>'Phan ky'!$AS$275</f>
        <v>0</v>
      </c>
      <c r="AU60" s="354">
        <f>'Phan ky'!$AS$283</f>
        <v>0</v>
      </c>
      <c r="AV60" s="354">
        <f>'Phan ky'!$AS$291</f>
        <v>0</v>
      </c>
      <c r="AW60" s="354">
        <f>'Phan ky'!$AS$299</f>
        <v>0</v>
      </c>
      <c r="AX60" s="354">
        <f>'Phan ky'!$AS$307</f>
        <v>0</v>
      </c>
      <c r="AY60" s="357">
        <f>D60-BP60</f>
        <v>0.4395</v>
      </c>
      <c r="AZ60" s="354">
        <f>'Phan ky'!$AS$323</f>
        <v>0</v>
      </c>
      <c r="BA60" s="354">
        <f>'Phan ky'!$AS$331</f>
        <v>0</v>
      </c>
      <c r="BB60" s="354">
        <f>'Phan ky'!$AS$339</f>
        <v>0</v>
      </c>
      <c r="BC60" s="354">
        <f>'Phan ky'!$AS$347</f>
        <v>0</v>
      </c>
      <c r="BD60" s="354">
        <f>'Phan ky'!$AS$355</f>
        <v>0</v>
      </c>
      <c r="BE60" s="354">
        <f>'Phan ky'!$AS$363</f>
        <v>0</v>
      </c>
      <c r="BF60" s="354">
        <f>$BG$60+$BH$60</f>
        <v>0</v>
      </c>
      <c r="BG60" s="354">
        <f>'Phan ky'!$AS$371</f>
        <v>0</v>
      </c>
      <c r="BH60" s="354">
        <f>'Phan ky'!$AS$379</f>
        <v>0</v>
      </c>
      <c r="BI60" s="354">
        <f>'Phan ky'!$AS$387</f>
        <v>0</v>
      </c>
      <c r="BJ60" s="354">
        <f>$BK$60+$BL$60+$BM$60+$BN$60+$BO$60</f>
        <v>0</v>
      </c>
      <c r="BK60" s="354">
        <f>'Phan ky'!$AS$395</f>
        <v>0</v>
      </c>
      <c r="BL60" s="354">
        <f>'Phan ky'!$AS$403</f>
        <v>0</v>
      </c>
      <c r="BM60" s="354">
        <f>'Phan ky'!$AS$411</f>
        <v>0</v>
      </c>
      <c r="BN60" s="354">
        <f>'Phan ky'!$AS$419</f>
        <v>0</v>
      </c>
      <c r="BO60" s="354">
        <f>'Phan ky'!$AS$427</f>
        <v>0</v>
      </c>
      <c r="BP60" s="356">
        <f t="shared" si="19"/>
        <v>0</v>
      </c>
      <c r="BQ60" s="356">
        <f t="shared" si="2"/>
        <v>1.2195</v>
      </c>
      <c r="BW60" s="338" t="s">
        <v>209</v>
      </c>
      <c r="BX60" s="338">
        <v>79.968400000000003</v>
      </c>
    </row>
    <row r="61" spans="1:76" s="338" customFormat="1" ht="22.5">
      <c r="A61" s="340" t="s">
        <v>257</v>
      </c>
      <c r="B61" s="336" t="s">
        <v>258</v>
      </c>
      <c r="C61" s="340" t="s">
        <v>30</v>
      </c>
      <c r="D61" s="341">
        <f t="shared" si="18"/>
        <v>0.20860000000000001</v>
      </c>
      <c r="E61" s="354">
        <f>$F$61+$I$61+$J$61+$K$61+$L$61+$M$61+$O$61+$P$61+$Q$61+$R$61</f>
        <v>0</v>
      </c>
      <c r="F61" s="354">
        <f>$G$61+$H$61</f>
        <v>0</v>
      </c>
      <c r="G61" s="354">
        <f>'Phan ky'!$AT$3</f>
        <v>0</v>
      </c>
      <c r="H61" s="354">
        <f>'Phan ky'!$AT$11</f>
        <v>0</v>
      </c>
      <c r="I61" s="354">
        <f>'Phan ky'!$AT$19</f>
        <v>0</v>
      </c>
      <c r="J61" s="354">
        <f>'Phan ky'!$AT$27</f>
        <v>0</v>
      </c>
      <c r="K61" s="354">
        <f>'Phan ky'!$AT$35</f>
        <v>0</v>
      </c>
      <c r="L61" s="354">
        <f>'Phan ky'!$AT$43</f>
        <v>0</v>
      </c>
      <c r="M61" s="354">
        <f>'Phan ky'!$AT$51</f>
        <v>0</v>
      </c>
      <c r="N61" s="354">
        <f>'Phan ky'!$AT$59</f>
        <v>0</v>
      </c>
      <c r="O61" s="354">
        <f>'Phan ky'!$AT$67</f>
        <v>0</v>
      </c>
      <c r="P61" s="354">
        <f>'Phan ky'!$AT$75</f>
        <v>0</v>
      </c>
      <c r="Q61" s="354">
        <f>'Phan ky'!$AT$83</f>
        <v>0</v>
      </c>
      <c r="R61" s="354">
        <f>'Phan ky'!$AT$91</f>
        <v>0</v>
      </c>
      <c r="S61" s="356">
        <f>$T$61+$U$61+$V$61+$W$61+$X$61+$Y$61+$AJ$61+$AR$61+$BC$61+$BD$61+$BE$61+$BF$61+$BI$61</f>
        <v>0</v>
      </c>
      <c r="T61" s="354">
        <f>'Phan ky'!$AT$101</f>
        <v>0</v>
      </c>
      <c r="U61" s="354">
        <f>'Phan ky'!$AT$107</f>
        <v>0</v>
      </c>
      <c r="V61" s="354">
        <f>'Phan ky'!$AT$115</f>
        <v>0</v>
      </c>
      <c r="W61" s="354">
        <f>'Phan ky'!$AT$123</f>
        <v>0</v>
      </c>
      <c r="X61" s="354">
        <f>'Phan ky'!$AT$131</f>
        <v>0</v>
      </c>
      <c r="Y61" s="354">
        <f>$Z$61+$AA$61+$AB$61+$AC$61+$AD$61+$AE$61+$AF$61+$AG$61+$AH$61+$AI$61</f>
        <v>0</v>
      </c>
      <c r="Z61" s="354">
        <f>'Phan ky'!$AT$139</f>
        <v>0</v>
      </c>
      <c r="AA61" s="354">
        <f>'Phan ky'!$AT$147</f>
        <v>0</v>
      </c>
      <c r="AB61" s="354">
        <f>'Phan ky'!$AT$155</f>
        <v>0</v>
      </c>
      <c r="AC61" s="354">
        <f>'Phan ky'!$AT$163</f>
        <v>0</v>
      </c>
      <c r="AD61" s="354">
        <f>'Phan ky'!$AT$171</f>
        <v>0</v>
      </c>
      <c r="AE61" s="354">
        <f>'Phan ky'!$AT$179</f>
        <v>0</v>
      </c>
      <c r="AF61" s="354">
        <f>'Phan ky'!$AT$187</f>
        <v>0</v>
      </c>
      <c r="AG61" s="354">
        <f>'Phan ky'!$AT$195</f>
        <v>0</v>
      </c>
      <c r="AH61" s="354">
        <f>'Phan ky'!$AT$201</f>
        <v>0</v>
      </c>
      <c r="AI61" s="354">
        <f>'Phan ky'!$AT$211</f>
        <v>0</v>
      </c>
      <c r="AJ61" s="354">
        <f>$AK$61+$AO$61+$AP$61+$AQ$61</f>
        <v>0</v>
      </c>
      <c r="AK61" s="354">
        <f>$AL$61+$AM$61+$AN$61</f>
        <v>0</v>
      </c>
      <c r="AL61" s="354">
        <f>'Phan ky'!$AT$219</f>
        <v>0</v>
      </c>
      <c r="AM61" s="354">
        <f>'Phan ky'!$AT$227</f>
        <v>0</v>
      </c>
      <c r="AN61" s="354">
        <f>'Phan ky'!$AT$235</f>
        <v>0</v>
      </c>
      <c r="AO61" s="354">
        <f>'Phan ky'!$AT$243</f>
        <v>0</v>
      </c>
      <c r="AP61" s="354">
        <f>'Phan ky'!$AT$251</f>
        <v>0</v>
      </c>
      <c r="AQ61" s="354">
        <f>'Phan ky'!$AT$259</f>
        <v>0</v>
      </c>
      <c r="AR61" s="354">
        <f>$AS$61+$AT$61+$AU$61+$AV$61+$AW$61+$AX$61+$AY$61+$BA$61+$BB$61</f>
        <v>0</v>
      </c>
      <c r="AS61" s="354">
        <f>'Phan ky'!$AT$267</f>
        <v>0</v>
      </c>
      <c r="AT61" s="354">
        <f>'Phan ky'!$AT$275</f>
        <v>0</v>
      </c>
      <c r="AU61" s="354">
        <f>'Phan ky'!$AT$283</f>
        <v>0</v>
      </c>
      <c r="AV61" s="354">
        <f>'Phan ky'!$AT$291</f>
        <v>0</v>
      </c>
      <c r="AW61" s="354">
        <f>'Phan ky'!$AT$299</f>
        <v>0</v>
      </c>
      <c r="AX61" s="354">
        <f>'Phan ky'!$AT$307</f>
        <v>0</v>
      </c>
      <c r="AY61" s="354">
        <f>'Phan ky'!$AT$315</f>
        <v>0</v>
      </c>
      <c r="AZ61" s="357">
        <f>D61-BP61</f>
        <v>0.20860000000000001</v>
      </c>
      <c r="BA61" s="354">
        <f>'Phan ky'!$AT$331</f>
        <v>0</v>
      </c>
      <c r="BB61" s="354">
        <f>'Phan ky'!$AT$339</f>
        <v>0</v>
      </c>
      <c r="BC61" s="354">
        <f>'Phan ky'!$AT$347</f>
        <v>0</v>
      </c>
      <c r="BD61" s="354">
        <f>'Phan ky'!$AT$355</f>
        <v>0</v>
      </c>
      <c r="BE61" s="354">
        <f>'Phan ky'!$AT$363</f>
        <v>0</v>
      </c>
      <c r="BF61" s="354">
        <f>$BG$61+$BH$61</f>
        <v>0</v>
      </c>
      <c r="BG61" s="354">
        <f>'Phan ky'!$AT$371</f>
        <v>0</v>
      </c>
      <c r="BH61" s="354">
        <f>'Phan ky'!$AT$379</f>
        <v>0</v>
      </c>
      <c r="BI61" s="354">
        <f>'Phan ky'!$AT$387</f>
        <v>0</v>
      </c>
      <c r="BJ61" s="354">
        <f>$BK$61+$BL$61+$BM$61+$BN$61+$BO$61</f>
        <v>0</v>
      </c>
      <c r="BK61" s="354">
        <f>'Phan ky'!$AT$395</f>
        <v>0</v>
      </c>
      <c r="BL61" s="354">
        <f>'Phan ky'!$AT$403</f>
        <v>0</v>
      </c>
      <c r="BM61" s="354">
        <f>'Phan ky'!$AT$411</f>
        <v>0</v>
      </c>
      <c r="BN61" s="354">
        <f>'Phan ky'!$AT$419</f>
        <v>0</v>
      </c>
      <c r="BO61" s="354">
        <f>'Phan ky'!$AT$427</f>
        <v>0</v>
      </c>
      <c r="BP61" s="356">
        <f t="shared" si="19"/>
        <v>0</v>
      </c>
      <c r="BQ61" s="356">
        <f t="shared" si="2"/>
        <v>0.20860000000000001</v>
      </c>
      <c r="BW61" s="338" t="s">
        <v>26</v>
      </c>
      <c r="BX61" s="338">
        <v>25.36</v>
      </c>
    </row>
    <row r="62" spans="1:76" s="338" customFormat="1" ht="11.25">
      <c r="A62" s="340" t="s">
        <v>259</v>
      </c>
      <c r="B62" s="336" t="s">
        <v>260</v>
      </c>
      <c r="C62" s="340" t="s">
        <v>37</v>
      </c>
      <c r="D62" s="341">
        <f t="shared" si="18"/>
        <v>1.6028</v>
      </c>
      <c r="E62" s="354">
        <f>$F$62+$I$62+$J$62+$K$62+$L$62+$M$62+$O$62+$P$62+$Q$62+$R$62</f>
        <v>0</v>
      </c>
      <c r="F62" s="354">
        <f>$G$62+$H$62</f>
        <v>0</v>
      </c>
      <c r="G62" s="354">
        <f>'Phan ky'!$AU$3</f>
        <v>0</v>
      </c>
      <c r="H62" s="354">
        <f>'Phan ky'!$AU$11</f>
        <v>0</v>
      </c>
      <c r="I62" s="354">
        <f>'Phan ky'!$AU$19</f>
        <v>0</v>
      </c>
      <c r="J62" s="354">
        <f>'Phan ky'!$AU$27</f>
        <v>0</v>
      </c>
      <c r="K62" s="354">
        <f>'Phan ky'!$AU$35</f>
        <v>0</v>
      </c>
      <c r="L62" s="354">
        <f>'Phan ky'!$AU$43</f>
        <v>0</v>
      </c>
      <c r="M62" s="354">
        <f>'Phan ky'!$AU$51</f>
        <v>0</v>
      </c>
      <c r="N62" s="354">
        <f>'Phan ky'!$AU$59</f>
        <v>0</v>
      </c>
      <c r="O62" s="354">
        <f>'Phan ky'!$AU$67</f>
        <v>0</v>
      </c>
      <c r="P62" s="354">
        <f>'Phan ky'!$AU$75</f>
        <v>0</v>
      </c>
      <c r="Q62" s="354">
        <f>'Phan ky'!$AU$83</f>
        <v>0</v>
      </c>
      <c r="R62" s="354">
        <f>'Phan ky'!$AU$91</f>
        <v>0</v>
      </c>
      <c r="S62" s="356">
        <f>$T$62+$U$62+$V$62+$W$62+$X$62+$Y$62+$AJ$62+$AR$62+$BC$62+$BD$62+$BE$62+$BF$62+$BI$62</f>
        <v>0</v>
      </c>
      <c r="T62" s="354">
        <f>'Phan ky'!$AU$101</f>
        <v>0</v>
      </c>
      <c r="U62" s="354">
        <f>'Phan ky'!$AU$107</f>
        <v>0</v>
      </c>
      <c r="V62" s="354">
        <f>'Phan ky'!$AU$115</f>
        <v>0</v>
      </c>
      <c r="W62" s="354">
        <f>'Phan ky'!$AU$123</f>
        <v>0</v>
      </c>
      <c r="X62" s="354">
        <f>'Phan ky'!$AU$131</f>
        <v>0</v>
      </c>
      <c r="Y62" s="354">
        <f>$Z$62+$AA$62+$AB$62+$AC$62+$AD$62+$AE$62+$AF$62+$AG$62+$AH$62+$AI$62</f>
        <v>0</v>
      </c>
      <c r="Z62" s="354">
        <f>'Phan ky'!$AU$139</f>
        <v>0</v>
      </c>
      <c r="AA62" s="354">
        <f>'Phan ky'!$AU$147</f>
        <v>0</v>
      </c>
      <c r="AB62" s="354">
        <f>'Phan ky'!$AU$155</f>
        <v>0</v>
      </c>
      <c r="AC62" s="354">
        <f>'Phan ky'!$AU$163</f>
        <v>0</v>
      </c>
      <c r="AD62" s="354">
        <f>'Phan ky'!$AU$171</f>
        <v>0</v>
      </c>
      <c r="AE62" s="354">
        <f>'Phan ky'!$AU$179</f>
        <v>0</v>
      </c>
      <c r="AF62" s="354">
        <f>'Phan ky'!$AU$187</f>
        <v>0</v>
      </c>
      <c r="AG62" s="354">
        <f>'Phan ky'!$AU$195</f>
        <v>0</v>
      </c>
      <c r="AH62" s="354">
        <f>'Phan ky'!$AU$201</f>
        <v>0</v>
      </c>
      <c r="AI62" s="354">
        <f>'Phan ky'!$AU$211</f>
        <v>0</v>
      </c>
      <c r="AJ62" s="354">
        <f>$AK$62+$AO$62+$AP$62+$AQ$62</f>
        <v>0</v>
      </c>
      <c r="AK62" s="354">
        <f>$AL$62+$AM$62+$AN$62</f>
        <v>0</v>
      </c>
      <c r="AL62" s="354">
        <f>'Phan ky'!$AU$219</f>
        <v>0</v>
      </c>
      <c r="AM62" s="354">
        <f>'Phan ky'!$AU$227</f>
        <v>0</v>
      </c>
      <c r="AN62" s="354">
        <f>'Phan ky'!$AU$235</f>
        <v>0</v>
      </c>
      <c r="AO62" s="354">
        <f>'Phan ky'!$AU$243</f>
        <v>0</v>
      </c>
      <c r="AP62" s="354">
        <f>'Phan ky'!$AU$251</f>
        <v>0</v>
      </c>
      <c r="AQ62" s="354">
        <f>'Phan ky'!$AU$259</f>
        <v>0</v>
      </c>
      <c r="AR62" s="354">
        <f>$AS$62+$AT$62+$AU$62+$AV$62+$AW$62+$AX$62+$AY$62+$AZ$62+$BB$62</f>
        <v>0</v>
      </c>
      <c r="AS62" s="354">
        <f>'Phan ky'!$AU$267</f>
        <v>0</v>
      </c>
      <c r="AT62" s="354">
        <f>'Phan ky'!$AU$275</f>
        <v>0</v>
      </c>
      <c r="AU62" s="354">
        <f>'Phan ky'!$AU$283</f>
        <v>0</v>
      </c>
      <c r="AV62" s="354">
        <f>'Phan ky'!$AU$291</f>
        <v>0</v>
      </c>
      <c r="AW62" s="354">
        <f>'Phan ky'!$AU$299</f>
        <v>0</v>
      </c>
      <c r="AX62" s="354">
        <f>'Phan ky'!$AU$307</f>
        <v>0</v>
      </c>
      <c r="AY62" s="354">
        <f>'Phan ky'!$AU$315</f>
        <v>0</v>
      </c>
      <c r="AZ62" s="354">
        <f>'Phan ky'!$AU$323</f>
        <v>0</v>
      </c>
      <c r="BA62" s="357">
        <f>D62-BP62</f>
        <v>1.6028</v>
      </c>
      <c r="BB62" s="354">
        <f>'Phan ky'!$AU$339</f>
        <v>0</v>
      </c>
      <c r="BC62" s="354">
        <f>'Phan ky'!$AU$347</f>
        <v>0</v>
      </c>
      <c r="BD62" s="354">
        <f>'Phan ky'!$AU$355</f>
        <v>0</v>
      </c>
      <c r="BE62" s="354">
        <f>'Phan ky'!$AU$363</f>
        <v>0</v>
      </c>
      <c r="BF62" s="354">
        <f>$BG$62+$BH$62</f>
        <v>0</v>
      </c>
      <c r="BG62" s="354">
        <f>'Phan ky'!$AU$371</f>
        <v>0</v>
      </c>
      <c r="BH62" s="354">
        <f>'Phan ky'!$AU$379</f>
        <v>0</v>
      </c>
      <c r="BI62" s="354">
        <f>'Phan ky'!$AU$387</f>
        <v>0</v>
      </c>
      <c r="BJ62" s="354">
        <f>$BK$62+$BL$62+$BM$62+$BN$62+$BO$62</f>
        <v>0</v>
      </c>
      <c r="BK62" s="354">
        <f>'Phan ky'!$AU$395</f>
        <v>0</v>
      </c>
      <c r="BL62" s="354">
        <f>'Phan ky'!$AU$403</f>
        <v>0</v>
      </c>
      <c r="BM62" s="354">
        <f>'Phan ky'!$AU$411</f>
        <v>0</v>
      </c>
      <c r="BN62" s="354">
        <f>'Phan ky'!$AU$419</f>
        <v>0</v>
      </c>
      <c r="BO62" s="354">
        <f>'Phan ky'!$AU$427</f>
        <v>0</v>
      </c>
      <c r="BP62" s="356">
        <f t="shared" si="19"/>
        <v>0</v>
      </c>
      <c r="BQ62" s="356">
        <f t="shared" si="2"/>
        <v>8.2027999999999999</v>
      </c>
      <c r="BW62" s="338" t="s">
        <v>25</v>
      </c>
      <c r="BX62" s="338">
        <v>54.608400000000003</v>
      </c>
    </row>
    <row r="63" spans="1:76" s="338" customFormat="1" ht="22.5">
      <c r="A63" s="340" t="s">
        <v>261</v>
      </c>
      <c r="B63" s="346" t="s">
        <v>262</v>
      </c>
      <c r="C63" s="340" t="s">
        <v>55</v>
      </c>
      <c r="D63" s="341">
        <f t="shared" si="18"/>
        <v>8.0440000000000005</v>
      </c>
      <c r="E63" s="354">
        <f>$F$63+$I$63+$J$63+$K$63+$L$63+$M$63+$O$63+$P$63+$Q$63+$R$63</f>
        <v>0</v>
      </c>
      <c r="F63" s="354">
        <f>$G$63+$H$63</f>
        <v>0</v>
      </c>
      <c r="G63" s="354">
        <f>'Phan ky'!$AV$3</f>
        <v>0</v>
      </c>
      <c r="H63" s="354">
        <f>'Phan ky'!$AV$11</f>
        <v>0</v>
      </c>
      <c r="I63" s="354">
        <f>'Phan ky'!$AV$19</f>
        <v>0</v>
      </c>
      <c r="J63" s="354">
        <f>'Phan ky'!$AV$27</f>
        <v>0</v>
      </c>
      <c r="K63" s="354">
        <f>'Phan ky'!$AV$35</f>
        <v>0</v>
      </c>
      <c r="L63" s="354">
        <f>'Phan ky'!$AV$43</f>
        <v>0</v>
      </c>
      <c r="M63" s="354">
        <f>'Phan ky'!$AV$51</f>
        <v>0</v>
      </c>
      <c r="N63" s="354">
        <f>'Phan ky'!$AV$59</f>
        <v>0</v>
      </c>
      <c r="O63" s="354">
        <f>'Phan ky'!$AV$67</f>
        <v>0</v>
      </c>
      <c r="P63" s="354">
        <f>'Phan ky'!$AV$75</f>
        <v>0</v>
      </c>
      <c r="Q63" s="354">
        <f>'Phan ky'!$AV$83</f>
        <v>0</v>
      </c>
      <c r="R63" s="354">
        <f>'Phan ky'!$AV$91</f>
        <v>0</v>
      </c>
      <c r="S63" s="356">
        <f>$T$63+$U$63+$V$63+$W$63+$X$63+$Y$63+$AJ$63+$AR$63+$BC$63+$BD$63+$BE$63+$BF$63+$BI$63</f>
        <v>0</v>
      </c>
      <c r="T63" s="354">
        <f>'Phan ky'!$AV$101</f>
        <v>0</v>
      </c>
      <c r="U63" s="354">
        <f>'Phan ky'!$AV$107</f>
        <v>0</v>
      </c>
      <c r="V63" s="354">
        <f>'Phan ky'!$AV$115</f>
        <v>0</v>
      </c>
      <c r="W63" s="354">
        <f>'Phan ky'!$AV$123</f>
        <v>0</v>
      </c>
      <c r="X63" s="354">
        <f>'Phan ky'!$AV$131</f>
        <v>0</v>
      </c>
      <c r="Y63" s="354">
        <f>$Z$63+$AA$63+$AB$63+$AC$63+$AD$63+$AE$63+$AF$63+$AG$63+$AH$63+$AI$63</f>
        <v>0</v>
      </c>
      <c r="Z63" s="354">
        <f>'Phan ky'!$AV$139</f>
        <v>0</v>
      </c>
      <c r="AA63" s="354">
        <f>'Phan ky'!$AV$147</f>
        <v>0</v>
      </c>
      <c r="AB63" s="354">
        <f>'Phan ky'!$AV$155</f>
        <v>0</v>
      </c>
      <c r="AC63" s="354">
        <f>'Phan ky'!$AV$163</f>
        <v>0</v>
      </c>
      <c r="AD63" s="354">
        <f>'Phan ky'!$AV$171</f>
        <v>0</v>
      </c>
      <c r="AE63" s="354">
        <f>'Phan ky'!$AV$179</f>
        <v>0</v>
      </c>
      <c r="AF63" s="354">
        <f>'Phan ky'!$AV$187</f>
        <v>0</v>
      </c>
      <c r="AG63" s="354">
        <f>'Phan ky'!$AV$195</f>
        <v>0</v>
      </c>
      <c r="AH63" s="354">
        <f>'Phan ky'!$AV$201</f>
        <v>0</v>
      </c>
      <c r="AI63" s="354">
        <f>'Phan ky'!$AV$211</f>
        <v>0</v>
      </c>
      <c r="AJ63" s="354">
        <f>$AK$63+$AO$63+$AP$63+$AQ$63</f>
        <v>0</v>
      </c>
      <c r="AK63" s="354">
        <f>$AL$63+$AM$63+$AN$63</f>
        <v>0</v>
      </c>
      <c r="AL63" s="354">
        <f>'Phan ky'!$AV$219</f>
        <v>0</v>
      </c>
      <c r="AM63" s="354">
        <f>'Phan ky'!$AV$227</f>
        <v>0</v>
      </c>
      <c r="AN63" s="354">
        <f>'Phan ky'!$AV$235</f>
        <v>0</v>
      </c>
      <c r="AO63" s="354">
        <f>'Phan ky'!$AV$243</f>
        <v>0</v>
      </c>
      <c r="AP63" s="354">
        <f>'Phan ky'!$AV$251</f>
        <v>0</v>
      </c>
      <c r="AQ63" s="354">
        <f>'Phan ky'!$AV$259</f>
        <v>0</v>
      </c>
      <c r="AR63" s="354">
        <f>$AS$63+$AT$63+$AU$63+$AV$63+$AW$63+$AX$63+$AY$63+$AZ$63+$BA$63</f>
        <v>0</v>
      </c>
      <c r="AS63" s="354">
        <f>'Phan ky'!$AV$267</f>
        <v>0</v>
      </c>
      <c r="AT63" s="354">
        <f>'Phan ky'!$AV$275</f>
        <v>0</v>
      </c>
      <c r="AU63" s="354">
        <f>'Phan ky'!$AV$283</f>
        <v>0</v>
      </c>
      <c r="AV63" s="354">
        <f>'Phan ky'!$AV$291</f>
        <v>0</v>
      </c>
      <c r="AW63" s="354">
        <f>'Phan ky'!$AV$299</f>
        <v>0</v>
      </c>
      <c r="AX63" s="354">
        <f>'Phan ky'!$AV$307</f>
        <v>0</v>
      </c>
      <c r="AY63" s="354">
        <f>'Phan ky'!$AV$315</f>
        <v>0</v>
      </c>
      <c r="AZ63" s="354">
        <f>'Phan ky'!$AV$323</f>
        <v>0</v>
      </c>
      <c r="BA63" s="354">
        <f>'Phan ky'!$AV$331</f>
        <v>0</v>
      </c>
      <c r="BB63" s="357">
        <f>D63-BP63</f>
        <v>8.0440000000000005</v>
      </c>
      <c r="BC63" s="354">
        <f>'Phan ky'!$AV$347</f>
        <v>0</v>
      </c>
      <c r="BD63" s="354">
        <f>'Phan ky'!$AV$355</f>
        <v>0</v>
      </c>
      <c r="BE63" s="354">
        <f>'Phan ky'!$AV$363</f>
        <v>0</v>
      </c>
      <c r="BF63" s="354">
        <f>$BG$63+$BH$63</f>
        <v>0</v>
      </c>
      <c r="BG63" s="354">
        <f>'Phan ky'!$AV$371</f>
        <v>0</v>
      </c>
      <c r="BH63" s="354">
        <f>'Phan ky'!$AV$379</f>
        <v>0</v>
      </c>
      <c r="BI63" s="354">
        <f>'Phan ky'!$AV$387</f>
        <v>0</v>
      </c>
      <c r="BJ63" s="354">
        <f>$BK$63+$BL$63+$BM$63+$BN$63+$BO$63</f>
        <v>0</v>
      </c>
      <c r="BK63" s="354">
        <f>'Phan ky'!$AV$395</f>
        <v>0</v>
      </c>
      <c r="BL63" s="354">
        <f>'Phan ky'!$AV$403</f>
        <v>0</v>
      </c>
      <c r="BM63" s="354">
        <f>'Phan ky'!$AV$411</f>
        <v>0</v>
      </c>
      <c r="BN63" s="354">
        <f>'Phan ky'!$AV$419</f>
        <v>0</v>
      </c>
      <c r="BO63" s="354">
        <f>'Phan ky'!$AV$427</f>
        <v>0</v>
      </c>
      <c r="BP63" s="356">
        <f t="shared" si="19"/>
        <v>0</v>
      </c>
      <c r="BQ63" s="356">
        <f t="shared" si="2"/>
        <v>13.814</v>
      </c>
      <c r="BW63" s="338" t="s">
        <v>38</v>
      </c>
      <c r="BX63" s="338">
        <v>5.2095000000000002</v>
      </c>
    </row>
    <row r="64" spans="1:76" s="338" customFormat="1" ht="11.25">
      <c r="A64" s="340" t="s">
        <v>120</v>
      </c>
      <c r="B64" s="336" t="s">
        <v>263</v>
      </c>
      <c r="C64" s="340" t="s">
        <v>56</v>
      </c>
      <c r="D64" s="341">
        <f t="shared" si="18"/>
        <v>2.2484999999999999</v>
      </c>
      <c r="E64" s="354">
        <f>$F$64+$I$64+$J$64+$K$64+$L$64+$M$64+$O$64+$P$64+$Q$64+$R$64</f>
        <v>0</v>
      </c>
      <c r="F64" s="354">
        <f>$G$64+$H$64</f>
        <v>0</v>
      </c>
      <c r="G64" s="354">
        <f>'Phan ky'!$AW$3</f>
        <v>0</v>
      </c>
      <c r="H64" s="354">
        <f>'Phan ky'!$AW$11</f>
        <v>0</v>
      </c>
      <c r="I64" s="354">
        <f>'Phan ky'!$AW$19</f>
        <v>0</v>
      </c>
      <c r="J64" s="354">
        <f>'Phan ky'!$AW$27</f>
        <v>0</v>
      </c>
      <c r="K64" s="354">
        <f>'Phan ky'!$AW$35</f>
        <v>0</v>
      </c>
      <c r="L64" s="354">
        <f>'Phan ky'!$AW$43</f>
        <v>0</v>
      </c>
      <c r="M64" s="354">
        <f>'Phan ky'!$AW$51</f>
        <v>0</v>
      </c>
      <c r="N64" s="354">
        <f>'Phan ky'!$AW$59</f>
        <v>0</v>
      </c>
      <c r="O64" s="354">
        <f>'Phan ky'!$AW$67</f>
        <v>0</v>
      </c>
      <c r="P64" s="354">
        <f>'Phan ky'!$AW$75</f>
        <v>0</v>
      </c>
      <c r="Q64" s="354">
        <f>'Phan ky'!$AW$83</f>
        <v>0</v>
      </c>
      <c r="R64" s="354">
        <f>'Phan ky'!$AW$91</f>
        <v>0</v>
      </c>
      <c r="S64" s="356">
        <f>$T$64+$U$64+$V$64+$W$64+$X$64+$Y$64+$AJ$64+$AR$64+$BD$64+$BE$64+$BF$64+$BI$64</f>
        <v>0</v>
      </c>
      <c r="T64" s="354">
        <f>'Phan ky'!$AW$101</f>
        <v>0</v>
      </c>
      <c r="U64" s="354">
        <f>'Phan ky'!$AW$107</f>
        <v>0</v>
      </c>
      <c r="V64" s="354">
        <f>'Phan ky'!$AW$115</f>
        <v>0</v>
      </c>
      <c r="W64" s="354">
        <f>'Phan ky'!$AW$123</f>
        <v>0</v>
      </c>
      <c r="X64" s="354">
        <f>'Phan ky'!$AW$131</f>
        <v>0</v>
      </c>
      <c r="Y64" s="354">
        <f>$Z$64+$AA$64+$AB$64+$AC$64+$AD$64+$AE$64+$AF$64+$AG$64+$AH$64+$AI$64</f>
        <v>0</v>
      </c>
      <c r="Z64" s="354">
        <f>'Phan ky'!$AW$139</f>
        <v>0</v>
      </c>
      <c r="AA64" s="354">
        <f>'Phan ky'!$AW$147</f>
        <v>0</v>
      </c>
      <c r="AB64" s="354">
        <f>'Phan ky'!$AW$155</f>
        <v>0</v>
      </c>
      <c r="AC64" s="354">
        <f>'Phan ky'!$AW$163</f>
        <v>0</v>
      </c>
      <c r="AD64" s="354">
        <f>'Phan ky'!$AW$171</f>
        <v>0</v>
      </c>
      <c r="AE64" s="354">
        <f>'Phan ky'!$AW$179</f>
        <v>0</v>
      </c>
      <c r="AF64" s="354">
        <f>'Phan ky'!$AW$187</f>
        <v>0</v>
      </c>
      <c r="AG64" s="354">
        <f>'Phan ky'!$AW$195</f>
        <v>0</v>
      </c>
      <c r="AH64" s="354">
        <f>'Phan ky'!$AW$201</f>
        <v>0</v>
      </c>
      <c r="AI64" s="354">
        <f>'Phan ky'!$AW$211</f>
        <v>0</v>
      </c>
      <c r="AJ64" s="354">
        <f>$AK$64+$AO$64+$AP$64+$AQ$64</f>
        <v>0</v>
      </c>
      <c r="AK64" s="354">
        <f>$AL$64+$AM$64+$AN$64</f>
        <v>0</v>
      </c>
      <c r="AL64" s="354">
        <f>'Phan ky'!$AW$219</f>
        <v>0</v>
      </c>
      <c r="AM64" s="354">
        <f>'Phan ky'!$AW$227</f>
        <v>0</v>
      </c>
      <c r="AN64" s="354">
        <f>'Phan ky'!$AW$235</f>
        <v>0</v>
      </c>
      <c r="AO64" s="354">
        <f>'Phan ky'!$AW$243</f>
        <v>0</v>
      </c>
      <c r="AP64" s="354">
        <f>'Phan ky'!$AW$251</f>
        <v>0</v>
      </c>
      <c r="AQ64" s="354">
        <f>'Phan ky'!$AW$259</f>
        <v>0</v>
      </c>
      <c r="AR64" s="354">
        <f>$AS$64+$AT$64+$AU$64+$AV$64+$AW$64+$AX$64+$AY$64+$AZ$64+$BA$64+$BB$64</f>
        <v>0</v>
      </c>
      <c r="AS64" s="354">
        <f>'Phan ky'!$AW$267</f>
        <v>0</v>
      </c>
      <c r="AT64" s="354">
        <f>'Phan ky'!$AW$275</f>
        <v>0</v>
      </c>
      <c r="AU64" s="354">
        <f>'Phan ky'!$AW$283</f>
        <v>0</v>
      </c>
      <c r="AV64" s="354">
        <f>'Phan ky'!$AW$291</f>
        <v>0</v>
      </c>
      <c r="AW64" s="354">
        <f>'Phan ky'!$AW$299</f>
        <v>0</v>
      </c>
      <c r="AX64" s="354">
        <f>'Phan ky'!$AW$307</f>
        <v>0</v>
      </c>
      <c r="AY64" s="354">
        <f>'Phan ky'!$AW$315</f>
        <v>0</v>
      </c>
      <c r="AZ64" s="354">
        <f>'Phan ky'!$AW$323</f>
        <v>0</v>
      </c>
      <c r="BA64" s="354">
        <f>'Phan ky'!$AW$331</f>
        <v>0</v>
      </c>
      <c r="BB64" s="354">
        <f>'Phan ky'!$AW$339</f>
        <v>0</v>
      </c>
      <c r="BC64" s="357">
        <f>D64-BP64</f>
        <v>2.2484999999999999</v>
      </c>
      <c r="BD64" s="354">
        <f>'Phan ky'!$AW$355</f>
        <v>0</v>
      </c>
      <c r="BE64" s="354">
        <f>'Phan ky'!$AW$363</f>
        <v>0</v>
      </c>
      <c r="BF64" s="354">
        <f>$BG$64+$BH$64</f>
        <v>0</v>
      </c>
      <c r="BG64" s="354">
        <f>'Phan ky'!$AW$371</f>
        <v>0</v>
      </c>
      <c r="BH64" s="354">
        <f>'Phan ky'!$AW$379</f>
        <v>0</v>
      </c>
      <c r="BI64" s="354">
        <f>'Phan ky'!$AW$387</f>
        <v>0</v>
      </c>
      <c r="BJ64" s="354">
        <f>$BK$64+$BL$64+$BM$64+$BN$64+$BO$64</f>
        <v>0</v>
      </c>
      <c r="BK64" s="354">
        <f>'Phan ky'!$AW$395</f>
        <v>0</v>
      </c>
      <c r="BL64" s="354">
        <f>'Phan ky'!$AW$403</f>
        <v>0</v>
      </c>
      <c r="BM64" s="354">
        <f>'Phan ky'!$AW$411</f>
        <v>0</v>
      </c>
      <c r="BN64" s="354">
        <f>'Phan ky'!$AW$419</f>
        <v>0</v>
      </c>
      <c r="BO64" s="354">
        <f>'Phan ky'!$AW$427</f>
        <v>0</v>
      </c>
      <c r="BP64" s="356">
        <f t="shared" si="19"/>
        <v>0</v>
      </c>
      <c r="BQ64" s="356">
        <f t="shared" si="2"/>
        <v>2.2484999999999999</v>
      </c>
      <c r="BW64" s="338" t="s">
        <v>110</v>
      </c>
      <c r="BX64" s="338">
        <v>2.6999999999999247E-3</v>
      </c>
    </row>
    <row r="65" spans="1:76" s="338" customFormat="1" ht="11.25">
      <c r="A65" s="340" t="s">
        <v>121</v>
      </c>
      <c r="B65" s="336" t="s">
        <v>264</v>
      </c>
      <c r="C65" s="340" t="s">
        <v>57</v>
      </c>
      <c r="D65" s="341">
        <f t="shared" si="18"/>
        <v>7.8631000000000002</v>
      </c>
      <c r="E65" s="354">
        <f>$F$65+$I$65+$J$65+$K$65+$L$65+$M$65+$O$65+$P$65+$Q$65+$R$65</f>
        <v>0</v>
      </c>
      <c r="F65" s="354">
        <f>$G$65+$H$65</f>
        <v>0</v>
      </c>
      <c r="G65" s="354">
        <f>'Phan ky'!$AX$3</f>
        <v>0</v>
      </c>
      <c r="H65" s="354">
        <f>'Phan ky'!$AX$11</f>
        <v>0</v>
      </c>
      <c r="I65" s="354">
        <f>'Phan ky'!$AX$19</f>
        <v>0</v>
      </c>
      <c r="J65" s="354">
        <f>'Phan ky'!$AX$27</f>
        <v>0</v>
      </c>
      <c r="K65" s="354">
        <f>'Phan ky'!$AX$35</f>
        <v>0</v>
      </c>
      <c r="L65" s="354">
        <f>'Phan ky'!$AX$43</f>
        <v>0</v>
      </c>
      <c r="M65" s="354">
        <f>'Phan ky'!$AX$51</f>
        <v>0</v>
      </c>
      <c r="N65" s="354">
        <f>'Phan ky'!$AX$59</f>
        <v>0</v>
      </c>
      <c r="O65" s="354">
        <f>'Phan ky'!$AX$67</f>
        <v>0</v>
      </c>
      <c r="P65" s="354">
        <f>'Phan ky'!$AX$75</f>
        <v>0</v>
      </c>
      <c r="Q65" s="354">
        <f>'Phan ky'!$AX$83</f>
        <v>0</v>
      </c>
      <c r="R65" s="354">
        <f>'Phan ky'!$AX$91</f>
        <v>0</v>
      </c>
      <c r="S65" s="356">
        <f>$T$65+$U$65+$V$65+$W$65+$X$65+$Y$65+$AJ$65+$AR$65+$BC$65+$BE$65+$BF$65+$BI$65</f>
        <v>0</v>
      </c>
      <c r="T65" s="354">
        <f>'Phan ky'!$AX$101</f>
        <v>0</v>
      </c>
      <c r="U65" s="354">
        <f>'Phan ky'!$AX$107</f>
        <v>0</v>
      </c>
      <c r="V65" s="354">
        <f>'Phan ky'!$AX$115</f>
        <v>0</v>
      </c>
      <c r="W65" s="354">
        <f>'Phan ky'!$AX$123</f>
        <v>0</v>
      </c>
      <c r="X65" s="354">
        <f>'Phan ky'!$AX$131</f>
        <v>0</v>
      </c>
      <c r="Y65" s="354">
        <f>$Z$65+$AA$65+$AB$65+$AC$65+$AD$65+$AE$65+$AF$65+$AG$65+$AH$65+$AI$65</f>
        <v>0</v>
      </c>
      <c r="Z65" s="354">
        <f>'Phan ky'!$AX$139</f>
        <v>0</v>
      </c>
      <c r="AA65" s="354">
        <f>'Phan ky'!$AX$147</f>
        <v>0</v>
      </c>
      <c r="AB65" s="354">
        <f>'Phan ky'!$AX$155</f>
        <v>0</v>
      </c>
      <c r="AC65" s="354">
        <f>'Phan ky'!$AX$163</f>
        <v>0</v>
      </c>
      <c r="AD65" s="354">
        <f>'Phan ky'!$AX$171</f>
        <v>0</v>
      </c>
      <c r="AE65" s="354">
        <f>'Phan ky'!$AX$179</f>
        <v>0</v>
      </c>
      <c r="AF65" s="354">
        <f>'Phan ky'!$AX$187</f>
        <v>0</v>
      </c>
      <c r="AG65" s="354">
        <f>'Phan ky'!$AX$195</f>
        <v>0</v>
      </c>
      <c r="AH65" s="354">
        <f>'Phan ky'!$AX$201</f>
        <v>0</v>
      </c>
      <c r="AI65" s="354">
        <f>'Phan ky'!$AX$211</f>
        <v>0</v>
      </c>
      <c r="AJ65" s="354">
        <f>$AK$65+$AO$65+$AP$65+$AQ$65</f>
        <v>0</v>
      </c>
      <c r="AK65" s="354">
        <f>$AL$65+$AM$65+$AN$65</f>
        <v>0</v>
      </c>
      <c r="AL65" s="354">
        <f>'Phan ky'!$AX$219</f>
        <v>0</v>
      </c>
      <c r="AM65" s="354">
        <f>'Phan ky'!$AX$227</f>
        <v>0</v>
      </c>
      <c r="AN65" s="354">
        <f>'Phan ky'!$AX$235</f>
        <v>0</v>
      </c>
      <c r="AO65" s="354">
        <f>'Phan ky'!$AX$243</f>
        <v>0</v>
      </c>
      <c r="AP65" s="354">
        <f>'Phan ky'!$AX$251</f>
        <v>0</v>
      </c>
      <c r="AQ65" s="354">
        <f>'Phan ky'!$AX$259</f>
        <v>0</v>
      </c>
      <c r="AR65" s="354">
        <f>$AS$65+$AT$65+$AU$65+$AV$65+$AW$65+$AX$65+$AY$65+$AZ$65+$BA$65+$BB$65</f>
        <v>0</v>
      </c>
      <c r="AS65" s="354">
        <f>'Phan ky'!$AX$267</f>
        <v>0</v>
      </c>
      <c r="AT65" s="354">
        <f>'Phan ky'!$AX$275</f>
        <v>0</v>
      </c>
      <c r="AU65" s="354">
        <f>'Phan ky'!$AX$283</f>
        <v>0</v>
      </c>
      <c r="AV65" s="354">
        <f>'Phan ky'!$AX$291</f>
        <v>0</v>
      </c>
      <c r="AW65" s="354">
        <f>'Phan ky'!$AX$299</f>
        <v>0</v>
      </c>
      <c r="AX65" s="354">
        <f>'Phan ky'!$AX$307</f>
        <v>0</v>
      </c>
      <c r="AY65" s="354">
        <f>'Phan ky'!$AX$315</f>
        <v>0</v>
      </c>
      <c r="AZ65" s="354">
        <f>'Phan ky'!$AX$323</f>
        <v>0</v>
      </c>
      <c r="BA65" s="354">
        <f>'Phan ky'!$AX$331</f>
        <v>0</v>
      </c>
      <c r="BB65" s="354">
        <f>'Phan ky'!$AX$339</f>
        <v>0</v>
      </c>
      <c r="BC65" s="354">
        <f>'Phan ky'!$AX$347</f>
        <v>0</v>
      </c>
      <c r="BD65" s="357">
        <f>D65-BP65</f>
        <v>7.8631000000000002</v>
      </c>
      <c r="BE65" s="354">
        <f>'Phan ky'!$AX$363</f>
        <v>0</v>
      </c>
      <c r="BF65" s="354">
        <f>$BG$65+$BH$65</f>
        <v>0</v>
      </c>
      <c r="BG65" s="354">
        <f>'Phan ky'!$AX$371</f>
        <v>0</v>
      </c>
      <c r="BH65" s="354">
        <f>'Phan ky'!$AX$379</f>
        <v>0</v>
      </c>
      <c r="BI65" s="354">
        <f>'Phan ky'!$AX$387</f>
        <v>0</v>
      </c>
      <c r="BJ65" s="354">
        <f>$BK$65+$BL$65+$BM$65+$BN$65+$BO$65</f>
        <v>0</v>
      </c>
      <c r="BK65" s="354">
        <f>'Phan ky'!$AX$395</f>
        <v>0</v>
      </c>
      <c r="BL65" s="354">
        <f>'Phan ky'!$AX$403</f>
        <v>0</v>
      </c>
      <c r="BM65" s="354">
        <f>'Phan ky'!$AX$411</f>
        <v>0</v>
      </c>
      <c r="BN65" s="354">
        <f>'Phan ky'!$AX$419</f>
        <v>0</v>
      </c>
      <c r="BO65" s="354">
        <f>'Phan ky'!$AX$427</f>
        <v>0</v>
      </c>
      <c r="BP65" s="356">
        <f t="shared" si="19"/>
        <v>0</v>
      </c>
      <c r="BQ65" s="356">
        <f t="shared" si="2"/>
        <v>7.8631000000000002</v>
      </c>
      <c r="BW65" s="338" t="s">
        <v>210</v>
      </c>
      <c r="BX65" s="338" t="e">
        <v>#N/A</v>
      </c>
    </row>
    <row r="66" spans="1:76" s="338" customFormat="1" ht="22.5">
      <c r="A66" s="340" t="s">
        <v>122</v>
      </c>
      <c r="B66" s="346" t="s">
        <v>340</v>
      </c>
      <c r="C66" s="340" t="s">
        <v>24</v>
      </c>
      <c r="D66" s="341">
        <f t="shared" si="18"/>
        <v>17.171199999999999</v>
      </c>
      <c r="E66" s="354">
        <f>$F$66+$I$66+$J$66+$K$66+$L$66+$M$66+$O$66+$P$66+$Q$66+$R$66</f>
        <v>0</v>
      </c>
      <c r="F66" s="354">
        <f>$G$66+$H$66</f>
        <v>0</v>
      </c>
      <c r="G66" s="354">
        <f>'Phan ky'!$AY$3</f>
        <v>0</v>
      </c>
      <c r="H66" s="354">
        <f>'Phan ky'!$AY$11</f>
        <v>0</v>
      </c>
      <c r="I66" s="354">
        <f>'Phan ky'!$AY$19</f>
        <v>0</v>
      </c>
      <c r="J66" s="354">
        <f>'Phan ky'!$AY$27</f>
        <v>0</v>
      </c>
      <c r="K66" s="354">
        <f>'Phan ky'!$AY$35</f>
        <v>0</v>
      </c>
      <c r="L66" s="354">
        <f>'Phan ky'!$AY$43</f>
        <v>0</v>
      </c>
      <c r="M66" s="354">
        <f>'Phan ky'!$AY$51</f>
        <v>0</v>
      </c>
      <c r="N66" s="354">
        <f>'Phan ky'!$AY$59</f>
        <v>0</v>
      </c>
      <c r="O66" s="354">
        <f>'Phan ky'!$AY$67</f>
        <v>0</v>
      </c>
      <c r="P66" s="354">
        <f>'Phan ky'!$AY$75</f>
        <v>0</v>
      </c>
      <c r="Q66" s="354">
        <f>'Phan ky'!$AY$83</f>
        <v>0</v>
      </c>
      <c r="R66" s="354">
        <f>'Phan ky'!$AY$91</f>
        <v>0</v>
      </c>
      <c r="S66" s="356">
        <f>$T$66+$U$66+$V$66+$W$66+$X$66+$Y$66+$AJ$66+$AR$66+$BC$66+$BD$66+$BF$66+$BI$66</f>
        <v>1.55</v>
      </c>
      <c r="T66" s="354">
        <f>'Phan ky'!$AY$101</f>
        <v>0.55000000000000004</v>
      </c>
      <c r="U66" s="354">
        <f>'Phan ky'!$AY$107</f>
        <v>0</v>
      </c>
      <c r="V66" s="354">
        <f>'Phan ky'!$AY$115</f>
        <v>0</v>
      </c>
      <c r="W66" s="354">
        <f>'Phan ky'!$AY$123</f>
        <v>0</v>
      </c>
      <c r="X66" s="354">
        <f>'Phan ky'!$AY$131</f>
        <v>0</v>
      </c>
      <c r="Y66" s="354">
        <f>$Z$66+$AA$66+$AB$66+$AC$66+$AD$66+$AE$66+$AF$66+$AG$66+$AH$66+$AI$66</f>
        <v>0</v>
      </c>
      <c r="Z66" s="354">
        <f>'Phan ky'!$AY$139</f>
        <v>0</v>
      </c>
      <c r="AA66" s="354">
        <f>'Phan ky'!$AY$147</f>
        <v>0</v>
      </c>
      <c r="AB66" s="354">
        <f>'Phan ky'!$AY$155</f>
        <v>0</v>
      </c>
      <c r="AC66" s="354">
        <f>'Phan ky'!$AY$163</f>
        <v>0</v>
      </c>
      <c r="AD66" s="354">
        <f>'Phan ky'!$AY$171</f>
        <v>0</v>
      </c>
      <c r="AE66" s="354">
        <f>'Phan ky'!$AY$179</f>
        <v>0</v>
      </c>
      <c r="AF66" s="354">
        <f>'Phan ky'!$AY$187</f>
        <v>0</v>
      </c>
      <c r="AG66" s="354">
        <f>'Phan ky'!$AY$195</f>
        <v>0</v>
      </c>
      <c r="AH66" s="354">
        <f>'Phan ky'!$AY$201</f>
        <v>0</v>
      </c>
      <c r="AI66" s="354">
        <f>'Phan ky'!$AY$211</f>
        <v>0</v>
      </c>
      <c r="AJ66" s="354">
        <f>$AK$66+$AO$66+$AP$66+$AQ$66</f>
        <v>0</v>
      </c>
      <c r="AK66" s="354">
        <f>$AL$66+$AM$66+$AN$66</f>
        <v>0</v>
      </c>
      <c r="AL66" s="354">
        <f>'Phan ky'!$AY$219</f>
        <v>0</v>
      </c>
      <c r="AM66" s="354">
        <f>'Phan ky'!$AY$227</f>
        <v>0</v>
      </c>
      <c r="AN66" s="354">
        <f>'Phan ky'!$AY$235</f>
        <v>0</v>
      </c>
      <c r="AO66" s="354">
        <f>'Phan ky'!$AY$243</f>
        <v>0</v>
      </c>
      <c r="AP66" s="354">
        <f>'Phan ky'!$AY$251</f>
        <v>0</v>
      </c>
      <c r="AQ66" s="354">
        <f>'Phan ky'!$AY$259</f>
        <v>0</v>
      </c>
      <c r="AR66" s="354">
        <f>$AS$66+$AT$66+$AU$66+$AV$66+$AW$66+$AX$66+$AY$66+$AZ$66+$BA$66+$BB$66</f>
        <v>1</v>
      </c>
      <c r="AS66" s="354">
        <f>'Phan ky'!$AY$267</f>
        <v>1</v>
      </c>
      <c r="AT66" s="354">
        <f>'Phan ky'!$AY$275</f>
        <v>0</v>
      </c>
      <c r="AU66" s="354">
        <f>'Phan ky'!$AY$283</f>
        <v>0</v>
      </c>
      <c r="AV66" s="354">
        <f>'Phan ky'!$AY$291</f>
        <v>0</v>
      </c>
      <c r="AW66" s="354">
        <f>'Phan ky'!$AY$299</f>
        <v>0</v>
      </c>
      <c r="AX66" s="354">
        <f>'Phan ky'!$AY$307</f>
        <v>0</v>
      </c>
      <c r="AY66" s="354">
        <f>'Phan ky'!$AY$315</f>
        <v>0</v>
      </c>
      <c r="AZ66" s="354">
        <f>'Phan ky'!$AY$323</f>
        <v>0</v>
      </c>
      <c r="BA66" s="354">
        <f>'Phan ky'!$AY$331</f>
        <v>0</v>
      </c>
      <c r="BB66" s="354">
        <f>'Phan ky'!$AY$339</f>
        <v>0</v>
      </c>
      <c r="BC66" s="354">
        <f>'Phan ky'!$AY$347</f>
        <v>0</v>
      </c>
      <c r="BD66" s="354">
        <f>'Phan ky'!$AY$355</f>
        <v>0</v>
      </c>
      <c r="BE66" s="357">
        <f>D66-BP66</f>
        <v>15.621199999999998</v>
      </c>
      <c r="BF66" s="354">
        <f>$BG$66+$BH$66</f>
        <v>0</v>
      </c>
      <c r="BG66" s="354">
        <f>'Phan ky'!$AY$371</f>
        <v>0</v>
      </c>
      <c r="BH66" s="354">
        <f>'Phan ky'!$AY$379</f>
        <v>0</v>
      </c>
      <c r="BI66" s="354">
        <f>'Phan ky'!$AY$387</f>
        <v>0</v>
      </c>
      <c r="BJ66" s="354">
        <f>$BK$66+$BL$66+$BM$66+$BN$66+$BO$66</f>
        <v>0</v>
      </c>
      <c r="BK66" s="354">
        <f>'Phan ky'!$AY$395</f>
        <v>0</v>
      </c>
      <c r="BL66" s="354">
        <f>'Phan ky'!$AY$403</f>
        <v>0</v>
      </c>
      <c r="BM66" s="354">
        <f>'Phan ky'!$AY$411</f>
        <v>0</v>
      </c>
      <c r="BN66" s="354">
        <f>'Phan ky'!$AY$419</f>
        <v>0</v>
      </c>
      <c r="BO66" s="354">
        <f>'Phan ky'!$AY$427</f>
        <v>0</v>
      </c>
      <c r="BP66" s="356">
        <f t="shared" si="19"/>
        <v>1.55</v>
      </c>
      <c r="BQ66" s="356">
        <f t="shared" si="2"/>
        <v>16.071199999999997</v>
      </c>
      <c r="BW66" s="338" t="s">
        <v>39</v>
      </c>
      <c r="BX66" s="338">
        <v>2.6999999999999247E-3</v>
      </c>
    </row>
    <row r="67" spans="1:76" s="338" customFormat="1" ht="11.25">
      <c r="A67" s="340" t="s">
        <v>123</v>
      </c>
      <c r="B67" s="336" t="s">
        <v>74</v>
      </c>
      <c r="C67" s="340" t="s">
        <v>209</v>
      </c>
      <c r="D67" s="341">
        <f t="shared" si="18"/>
        <v>81.068399999999997</v>
      </c>
      <c r="E67" s="354">
        <f>E69+E70</f>
        <v>0</v>
      </c>
      <c r="F67" s="354">
        <f t="shared" ref="F67:BO67" si="20">F69+F70</f>
        <v>0</v>
      </c>
      <c r="G67" s="354">
        <f t="shared" si="20"/>
        <v>0</v>
      </c>
      <c r="H67" s="354">
        <f t="shared" si="20"/>
        <v>0</v>
      </c>
      <c r="I67" s="354">
        <f t="shared" si="20"/>
        <v>0</v>
      </c>
      <c r="J67" s="354">
        <f t="shared" si="20"/>
        <v>0</v>
      </c>
      <c r="K67" s="354">
        <f t="shared" si="20"/>
        <v>0</v>
      </c>
      <c r="L67" s="354">
        <f t="shared" si="20"/>
        <v>0</v>
      </c>
      <c r="M67" s="354">
        <f t="shared" si="20"/>
        <v>0</v>
      </c>
      <c r="N67" s="354">
        <f t="shared" si="20"/>
        <v>0</v>
      </c>
      <c r="O67" s="354">
        <f t="shared" si="20"/>
        <v>0</v>
      </c>
      <c r="P67" s="354">
        <f t="shared" si="20"/>
        <v>0</v>
      </c>
      <c r="Q67" s="354">
        <f t="shared" si="20"/>
        <v>0</v>
      </c>
      <c r="R67" s="354">
        <f t="shared" si="20"/>
        <v>0</v>
      </c>
      <c r="S67" s="356">
        <f t="shared" si="20"/>
        <v>1.1000000000000001</v>
      </c>
      <c r="T67" s="354">
        <f t="shared" si="20"/>
        <v>0</v>
      </c>
      <c r="U67" s="354">
        <f t="shared" si="20"/>
        <v>0</v>
      </c>
      <c r="V67" s="354">
        <f t="shared" si="20"/>
        <v>0</v>
      </c>
      <c r="W67" s="354">
        <f t="shared" si="20"/>
        <v>0</v>
      </c>
      <c r="X67" s="354">
        <f t="shared" si="20"/>
        <v>0</v>
      </c>
      <c r="Y67" s="354">
        <f t="shared" si="20"/>
        <v>1.1000000000000001</v>
      </c>
      <c r="Z67" s="354">
        <f t="shared" si="20"/>
        <v>1.1000000000000001</v>
      </c>
      <c r="AA67" s="354">
        <f t="shared" si="20"/>
        <v>0</v>
      </c>
      <c r="AB67" s="354">
        <f t="shared" si="20"/>
        <v>0</v>
      </c>
      <c r="AC67" s="354">
        <f t="shared" si="20"/>
        <v>0</v>
      </c>
      <c r="AD67" s="354">
        <f t="shared" si="20"/>
        <v>0</v>
      </c>
      <c r="AE67" s="354">
        <f t="shared" si="20"/>
        <v>0</v>
      </c>
      <c r="AF67" s="354">
        <f t="shared" si="20"/>
        <v>0</v>
      </c>
      <c r="AG67" s="354">
        <f t="shared" si="20"/>
        <v>0</v>
      </c>
      <c r="AH67" s="354">
        <f t="shared" si="20"/>
        <v>0</v>
      </c>
      <c r="AI67" s="354">
        <f t="shared" si="20"/>
        <v>0</v>
      </c>
      <c r="AJ67" s="354">
        <f t="shared" si="20"/>
        <v>0</v>
      </c>
      <c r="AK67" s="354">
        <f t="shared" si="20"/>
        <v>0</v>
      </c>
      <c r="AL67" s="354">
        <f t="shared" si="20"/>
        <v>0</v>
      </c>
      <c r="AM67" s="354">
        <f t="shared" si="20"/>
        <v>0</v>
      </c>
      <c r="AN67" s="354">
        <f t="shared" si="20"/>
        <v>0</v>
      </c>
      <c r="AO67" s="354">
        <f t="shared" si="20"/>
        <v>0</v>
      </c>
      <c r="AP67" s="354">
        <f t="shared" si="20"/>
        <v>0</v>
      </c>
      <c r="AQ67" s="354">
        <f t="shared" si="20"/>
        <v>0</v>
      </c>
      <c r="AR67" s="354">
        <f t="shared" si="20"/>
        <v>0</v>
      </c>
      <c r="AS67" s="354">
        <f t="shared" si="20"/>
        <v>0</v>
      </c>
      <c r="AT67" s="354">
        <f t="shared" si="20"/>
        <v>0</v>
      </c>
      <c r="AU67" s="354">
        <f t="shared" si="20"/>
        <v>0</v>
      </c>
      <c r="AV67" s="354">
        <f t="shared" si="20"/>
        <v>0</v>
      </c>
      <c r="AW67" s="354">
        <f t="shared" si="20"/>
        <v>0</v>
      </c>
      <c r="AX67" s="354">
        <f t="shared" si="20"/>
        <v>0</v>
      </c>
      <c r="AY67" s="354">
        <f t="shared" si="20"/>
        <v>0</v>
      </c>
      <c r="AZ67" s="354">
        <f t="shared" si="20"/>
        <v>0</v>
      </c>
      <c r="BA67" s="354">
        <f t="shared" si="20"/>
        <v>0</v>
      </c>
      <c r="BB67" s="354">
        <f t="shared" si="20"/>
        <v>0</v>
      </c>
      <c r="BC67" s="354">
        <f t="shared" si="20"/>
        <v>0</v>
      </c>
      <c r="BD67" s="354">
        <f t="shared" si="20"/>
        <v>0</v>
      </c>
      <c r="BE67" s="354">
        <f t="shared" si="20"/>
        <v>0</v>
      </c>
      <c r="BF67" s="357">
        <f>D67-BP67</f>
        <v>79.968400000000003</v>
      </c>
      <c r="BG67" s="354">
        <f>BG70</f>
        <v>0</v>
      </c>
      <c r="BH67" s="354">
        <f>BH69</f>
        <v>0</v>
      </c>
      <c r="BI67" s="354">
        <f t="shared" si="20"/>
        <v>0</v>
      </c>
      <c r="BJ67" s="354">
        <f t="shared" si="20"/>
        <v>0</v>
      </c>
      <c r="BK67" s="354">
        <f t="shared" si="20"/>
        <v>0</v>
      </c>
      <c r="BL67" s="354">
        <f t="shared" si="20"/>
        <v>0</v>
      </c>
      <c r="BM67" s="354">
        <f t="shared" si="20"/>
        <v>0</v>
      </c>
      <c r="BN67" s="354">
        <f t="shared" si="20"/>
        <v>0</v>
      </c>
      <c r="BO67" s="354">
        <f t="shared" si="20"/>
        <v>0</v>
      </c>
      <c r="BP67" s="356">
        <f t="shared" si="19"/>
        <v>1.1000000000000001</v>
      </c>
      <c r="BQ67" s="356">
        <f t="shared" si="2"/>
        <v>79.968400000000003</v>
      </c>
      <c r="BW67" s="338" t="s">
        <v>40</v>
      </c>
      <c r="BX67" s="338">
        <v>0</v>
      </c>
    </row>
    <row r="68" spans="1:76" s="338" customFormat="1" ht="11.25">
      <c r="A68" s="335"/>
      <c r="B68" s="336" t="s">
        <v>382</v>
      </c>
      <c r="C68" s="337"/>
      <c r="D68" s="335"/>
      <c r="E68" s="353"/>
      <c r="F68" s="353"/>
      <c r="G68" s="358"/>
      <c r="H68" s="353"/>
      <c r="I68" s="353"/>
      <c r="J68" s="353"/>
      <c r="K68" s="353"/>
      <c r="L68" s="353"/>
      <c r="M68" s="353"/>
      <c r="N68" s="353"/>
      <c r="O68" s="353"/>
      <c r="P68" s="353"/>
      <c r="Q68" s="353"/>
      <c r="R68" s="353"/>
      <c r="S68" s="36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6"/>
      <c r="BW68" s="338" t="s">
        <v>41</v>
      </c>
      <c r="BX68" s="338">
        <v>0</v>
      </c>
    </row>
    <row r="69" spans="1:76" s="338" customFormat="1" ht="22.5">
      <c r="A69" s="340" t="s">
        <v>265</v>
      </c>
      <c r="B69" s="336" t="s">
        <v>266</v>
      </c>
      <c r="C69" s="340" t="s">
        <v>26</v>
      </c>
      <c r="D69" s="341">
        <f t="shared" ref="D69:D77" si="21">VLOOKUP(C69,H01_HT,2,FALSE)</f>
        <v>26.46</v>
      </c>
      <c r="E69" s="354">
        <f>$F$69+$I$69+$J$69+$K$69+$L$69+$M$69+$O$69+$P$69+$Q$69+$R$69</f>
        <v>0</v>
      </c>
      <c r="F69" s="354">
        <f>$G$69+$H$69</f>
        <v>0</v>
      </c>
      <c r="G69" s="354">
        <f>'Phan ky'!$AZ$3</f>
        <v>0</v>
      </c>
      <c r="H69" s="354">
        <f>'Phan ky'!$AZ$11</f>
        <v>0</v>
      </c>
      <c r="I69" s="354">
        <f>'Phan ky'!$AZ$19</f>
        <v>0</v>
      </c>
      <c r="J69" s="354">
        <f>'Phan ky'!$AZ$27</f>
        <v>0</v>
      </c>
      <c r="K69" s="354">
        <f>'Phan ky'!$AZ$35</f>
        <v>0</v>
      </c>
      <c r="L69" s="354">
        <f>'Phan ky'!$AZ$43</f>
        <v>0</v>
      </c>
      <c r="M69" s="354">
        <f>'Phan ky'!$AZ$51</f>
        <v>0</v>
      </c>
      <c r="N69" s="354">
        <f>'Phan ky'!$AZ$59</f>
        <v>0</v>
      </c>
      <c r="O69" s="354">
        <f>'Phan ky'!$AZ$67</f>
        <v>0</v>
      </c>
      <c r="P69" s="354">
        <f>'Phan ky'!$AZ$75</f>
        <v>0</v>
      </c>
      <c r="Q69" s="354">
        <f>'Phan ky'!$AZ$83</f>
        <v>0</v>
      </c>
      <c r="R69" s="354">
        <f>'Phan ky'!$AZ$91</f>
        <v>0</v>
      </c>
      <c r="S69" s="356">
        <f>$T$69+$U$69+$V$69+$W$69+$X$69+$Y$69+$AJ$69+$AR$69+$BC$69+$BD$69+$BE$69+$BF$69+$BI$69</f>
        <v>1.1000000000000001</v>
      </c>
      <c r="T69" s="354">
        <f>'Phan ky'!$AZ$101</f>
        <v>0</v>
      </c>
      <c r="U69" s="354">
        <f>'Phan ky'!$AZ$107</f>
        <v>0</v>
      </c>
      <c r="V69" s="354">
        <f>'Phan ky'!$AZ$115</f>
        <v>0</v>
      </c>
      <c r="W69" s="354">
        <f>'Phan ky'!$AZ$123</f>
        <v>0</v>
      </c>
      <c r="X69" s="354">
        <f>'Phan ky'!$AZ$131</f>
        <v>0</v>
      </c>
      <c r="Y69" s="354">
        <f>$Z$69+$AA$69+$AB$69+$AC$69+$AD$69+$AE$69+$AF$69+$AG$69+$AH$69+$AI$69</f>
        <v>1.1000000000000001</v>
      </c>
      <c r="Z69" s="354">
        <f>'Phan ky'!$AZ$139</f>
        <v>1.1000000000000001</v>
      </c>
      <c r="AA69" s="354">
        <f>'Phan ky'!$AZ$147</f>
        <v>0</v>
      </c>
      <c r="AB69" s="354">
        <f>'Phan ky'!$AZ$155</f>
        <v>0</v>
      </c>
      <c r="AC69" s="354">
        <f>'Phan ky'!$AZ$163</f>
        <v>0</v>
      </c>
      <c r="AD69" s="354">
        <f>'Phan ky'!$AZ$171</f>
        <v>0</v>
      </c>
      <c r="AE69" s="354">
        <f>'Phan ky'!$AZ$179</f>
        <v>0</v>
      </c>
      <c r="AF69" s="354">
        <f>'Phan ky'!$AZ$187</f>
        <v>0</v>
      </c>
      <c r="AG69" s="354">
        <f>'Phan ky'!$AZ$195</f>
        <v>0</v>
      </c>
      <c r="AH69" s="354">
        <f>'Phan ky'!$AZ$201</f>
        <v>0</v>
      </c>
      <c r="AI69" s="354">
        <f>'Phan ky'!$AZ$211</f>
        <v>0</v>
      </c>
      <c r="AJ69" s="354">
        <f>$AK$69+$AO$69+$AP$69+$AQ$69</f>
        <v>0</v>
      </c>
      <c r="AK69" s="354">
        <f>$AL$69+$AM$69+$AN$69</f>
        <v>0</v>
      </c>
      <c r="AL69" s="354">
        <f>'Phan ky'!$AZ$219</f>
        <v>0</v>
      </c>
      <c r="AM69" s="354">
        <f>'Phan ky'!$AZ$227</f>
        <v>0</v>
      </c>
      <c r="AN69" s="354">
        <f>'Phan ky'!$AZ$235</f>
        <v>0</v>
      </c>
      <c r="AO69" s="354">
        <f>'Phan ky'!$AZ$243</f>
        <v>0</v>
      </c>
      <c r="AP69" s="354">
        <f>'Phan ky'!$AZ$251</f>
        <v>0</v>
      </c>
      <c r="AQ69" s="354">
        <f>'Phan ky'!$AZ$259</f>
        <v>0</v>
      </c>
      <c r="AR69" s="354">
        <f>$AS$69+$AT$69+$AU$69+$AV$69+$AW$69+$AX$69+$AY$69+$AZ$69+$BA$69+$BB$69</f>
        <v>0</v>
      </c>
      <c r="AS69" s="354">
        <f>'Phan ky'!$AZ$267</f>
        <v>0</v>
      </c>
      <c r="AT69" s="354">
        <f>'Phan ky'!$AZ$275</f>
        <v>0</v>
      </c>
      <c r="AU69" s="354">
        <f>'Phan ky'!$AZ$283</f>
        <v>0</v>
      </c>
      <c r="AV69" s="354">
        <f>'Phan ky'!$AZ$291</f>
        <v>0</v>
      </c>
      <c r="AW69" s="354">
        <f>'Phan ky'!$AZ$299</f>
        <v>0</v>
      </c>
      <c r="AX69" s="354">
        <f>'Phan ky'!$AZ$307</f>
        <v>0</v>
      </c>
      <c r="AY69" s="354">
        <f>'Phan ky'!$AZ$315</f>
        <v>0</v>
      </c>
      <c r="AZ69" s="354">
        <f>'Phan ky'!$AZ$323</f>
        <v>0</v>
      </c>
      <c r="BA69" s="354">
        <f>'Phan ky'!$AZ$331</f>
        <v>0</v>
      </c>
      <c r="BB69" s="354">
        <f>'Phan ky'!$AZ$339</f>
        <v>0</v>
      </c>
      <c r="BC69" s="354">
        <f>'Phan ky'!$AZ$347</f>
        <v>0</v>
      </c>
      <c r="BD69" s="354">
        <f>'Phan ky'!$AZ$355</f>
        <v>0</v>
      </c>
      <c r="BE69" s="354">
        <f>'Phan ky'!$AZ$363</f>
        <v>0</v>
      </c>
      <c r="BF69" s="354">
        <f>$BH$69</f>
        <v>0</v>
      </c>
      <c r="BG69" s="357">
        <f>D69-BP69</f>
        <v>25.36</v>
      </c>
      <c r="BH69" s="354">
        <f>'Phan ky'!$AZ$379</f>
        <v>0</v>
      </c>
      <c r="BI69" s="354">
        <f>'Phan ky'!$AZ$387</f>
        <v>0</v>
      </c>
      <c r="BJ69" s="354">
        <f>$BK$69+$BL$69+$BM$69+$BN$69+$BO$69</f>
        <v>0</v>
      </c>
      <c r="BK69" s="354">
        <f>'Phan ky'!$AZ$395</f>
        <v>0</v>
      </c>
      <c r="BL69" s="354">
        <f>'Phan ky'!$AZ$403</f>
        <v>0</v>
      </c>
      <c r="BM69" s="354">
        <f>'Phan ky'!$AZ$411</f>
        <v>0</v>
      </c>
      <c r="BN69" s="354">
        <f>'Phan ky'!$AZ$419</f>
        <v>0</v>
      </c>
      <c r="BO69" s="354">
        <f>'Phan ky'!$AZ$427</f>
        <v>0</v>
      </c>
      <c r="BP69" s="356">
        <f t="shared" ref="BP69:BP77" si="22">E69+S69+BJ69</f>
        <v>1.1000000000000001</v>
      </c>
      <c r="BQ69" s="356">
        <f t="shared" si="2"/>
        <v>25.36</v>
      </c>
      <c r="BW69" s="338" t="s">
        <v>211</v>
      </c>
      <c r="BX69" s="338">
        <v>0</v>
      </c>
    </row>
    <row r="70" spans="1:76" s="338" customFormat="1" ht="22.5">
      <c r="A70" s="340" t="s">
        <v>267</v>
      </c>
      <c r="B70" s="336" t="s">
        <v>268</v>
      </c>
      <c r="C70" s="340" t="s">
        <v>25</v>
      </c>
      <c r="D70" s="341">
        <f t="shared" si="21"/>
        <v>54.608400000000003</v>
      </c>
      <c r="E70" s="354">
        <f>$F$70+$I$70+$J$70+$K$70+$L$70+$M$70+$O$70+$P$70+$Q$70+$R$70</f>
        <v>0</v>
      </c>
      <c r="F70" s="354">
        <f>$G$70+$H$70</f>
        <v>0</v>
      </c>
      <c r="G70" s="354">
        <f>'Phan ky'!$BA$3</f>
        <v>0</v>
      </c>
      <c r="H70" s="354">
        <f>'Phan ky'!$BA$11</f>
        <v>0</v>
      </c>
      <c r="I70" s="354">
        <f>'Phan ky'!$BA$19</f>
        <v>0</v>
      </c>
      <c r="J70" s="354">
        <f>'Phan ky'!$BA$27</f>
        <v>0</v>
      </c>
      <c r="K70" s="354">
        <f>'Phan ky'!$BA$35</f>
        <v>0</v>
      </c>
      <c r="L70" s="354">
        <f>'Phan ky'!$BA$43</f>
        <v>0</v>
      </c>
      <c r="M70" s="354">
        <f>'Phan ky'!$BA$51</f>
        <v>0</v>
      </c>
      <c r="N70" s="354">
        <f>'Phan ky'!$BA$59</f>
        <v>0</v>
      </c>
      <c r="O70" s="354">
        <f>'Phan ky'!$BA$67</f>
        <v>0</v>
      </c>
      <c r="P70" s="354">
        <f>'Phan ky'!$BA$75</f>
        <v>0</v>
      </c>
      <c r="Q70" s="354">
        <f>'Phan ky'!$BA$83</f>
        <v>0</v>
      </c>
      <c r="R70" s="354">
        <f>'Phan ky'!$BA$91</f>
        <v>0</v>
      </c>
      <c r="S70" s="356">
        <f>$T$70+$U$70+$V$70+$W$70+$X$70+$Y$70+$AJ$70+$AR$70+$BC$70+$BD$70+$BE$70+$BF$70+$BI$70</f>
        <v>0</v>
      </c>
      <c r="T70" s="354">
        <f>'Phan ky'!$BA$101</f>
        <v>0</v>
      </c>
      <c r="U70" s="354">
        <f>'Phan ky'!$BA$107</f>
        <v>0</v>
      </c>
      <c r="V70" s="354">
        <f>'Phan ky'!$BA$115</f>
        <v>0</v>
      </c>
      <c r="W70" s="354">
        <f>'Phan ky'!$BA$123</f>
        <v>0</v>
      </c>
      <c r="X70" s="354">
        <f>'Phan ky'!$BA$131</f>
        <v>0</v>
      </c>
      <c r="Y70" s="354">
        <f>$Z$70+$AA$70+$AB$70+$AC$70+$AD$70+$AE$70+$AF$70+$AG$70+$AH$70+$AI$70</f>
        <v>0</v>
      </c>
      <c r="Z70" s="354">
        <f>'Phan ky'!$BA$139</f>
        <v>0</v>
      </c>
      <c r="AA70" s="354">
        <f>'Phan ky'!$BA$147</f>
        <v>0</v>
      </c>
      <c r="AB70" s="354">
        <f>'Phan ky'!$BA$155</f>
        <v>0</v>
      </c>
      <c r="AC70" s="354">
        <f>'Phan ky'!$BA$163</f>
        <v>0</v>
      </c>
      <c r="AD70" s="354">
        <f>'Phan ky'!$BA$171</f>
        <v>0</v>
      </c>
      <c r="AE70" s="354">
        <f>'Phan ky'!$BA$179</f>
        <v>0</v>
      </c>
      <c r="AF70" s="354">
        <f>'Phan ky'!$BA$187</f>
        <v>0</v>
      </c>
      <c r="AG70" s="354">
        <f>'Phan ky'!$BA$195</f>
        <v>0</v>
      </c>
      <c r="AH70" s="354">
        <f>'Phan ky'!$BA$201</f>
        <v>0</v>
      </c>
      <c r="AI70" s="354">
        <f>'Phan ky'!$BA$211</f>
        <v>0</v>
      </c>
      <c r="AJ70" s="354">
        <f>$AK$70+$AO$70+$AP$70+$AQ$70</f>
        <v>0</v>
      </c>
      <c r="AK70" s="354">
        <f>$AL$70+$AM$70+$AN$70</f>
        <v>0</v>
      </c>
      <c r="AL70" s="354">
        <f>'Phan ky'!$BA$219</f>
        <v>0</v>
      </c>
      <c r="AM70" s="354">
        <f>'Phan ky'!$BA$227</f>
        <v>0</v>
      </c>
      <c r="AN70" s="354">
        <f>'Phan ky'!$BA$235</f>
        <v>0</v>
      </c>
      <c r="AO70" s="354">
        <f>'Phan ky'!$BA$243</f>
        <v>0</v>
      </c>
      <c r="AP70" s="354">
        <f>'Phan ky'!$BA$251</f>
        <v>0</v>
      </c>
      <c r="AQ70" s="354">
        <f>'Phan ky'!$BA$259</f>
        <v>0</v>
      </c>
      <c r="AR70" s="354">
        <f>$AS$70+$AT$70+$AU$70+$AV$70+$AW$70+$AX$70+$AY$70+$AZ$70+$BA$70+$BB$70</f>
        <v>0</v>
      </c>
      <c r="AS70" s="354">
        <f>'Phan ky'!$BA$267</f>
        <v>0</v>
      </c>
      <c r="AT70" s="354">
        <f>'Phan ky'!$BA$275</f>
        <v>0</v>
      </c>
      <c r="AU70" s="354">
        <f>'Phan ky'!$BA$283</f>
        <v>0</v>
      </c>
      <c r="AV70" s="354">
        <f>'Phan ky'!$BA$291</f>
        <v>0</v>
      </c>
      <c r="AW70" s="354">
        <f>'Phan ky'!$BA$299</f>
        <v>0</v>
      </c>
      <c r="AX70" s="354">
        <f>'Phan ky'!$BA$307</f>
        <v>0</v>
      </c>
      <c r="AY70" s="354">
        <f>'Phan ky'!$BA$315</f>
        <v>0</v>
      </c>
      <c r="AZ70" s="354">
        <f>'Phan ky'!$BA$323</f>
        <v>0</v>
      </c>
      <c r="BA70" s="354">
        <f>'Phan ky'!$BA$331</f>
        <v>0</v>
      </c>
      <c r="BB70" s="354">
        <f>'Phan ky'!$BA$339</f>
        <v>0</v>
      </c>
      <c r="BC70" s="354">
        <f>'Phan ky'!$BA$347</f>
        <v>0</v>
      </c>
      <c r="BD70" s="354">
        <f>'Phan ky'!$BA$355</f>
        <v>0</v>
      </c>
      <c r="BE70" s="354">
        <f>'Phan ky'!$BA$363</f>
        <v>0</v>
      </c>
      <c r="BF70" s="354">
        <f>$BG$70</f>
        <v>0</v>
      </c>
      <c r="BG70" s="354">
        <f>'Phan ky'!$BA$371</f>
        <v>0</v>
      </c>
      <c r="BH70" s="357">
        <f>D70-BP70</f>
        <v>54.608400000000003</v>
      </c>
      <c r="BI70" s="354">
        <f>'Phan ky'!$BA$387</f>
        <v>0</v>
      </c>
      <c r="BJ70" s="354">
        <f>$BK$70+$BL$70+$BM$70+$BN$70+$BO$70</f>
        <v>0</v>
      </c>
      <c r="BK70" s="354">
        <f>'Phan ky'!$BA$395</f>
        <v>0</v>
      </c>
      <c r="BL70" s="354">
        <f>'Phan ky'!$BA$403</f>
        <v>0</v>
      </c>
      <c r="BM70" s="354">
        <f>'Phan ky'!$BA$411</f>
        <v>0</v>
      </c>
      <c r="BN70" s="354">
        <f>'Phan ky'!$BA$419</f>
        <v>0</v>
      </c>
      <c r="BO70" s="354">
        <f>'Phan ky'!$BA$427</f>
        <v>0</v>
      </c>
      <c r="BP70" s="356">
        <f t="shared" si="22"/>
        <v>0</v>
      </c>
      <c r="BQ70" s="356">
        <f t="shared" si="2"/>
        <v>54.608400000000003</v>
      </c>
    </row>
    <row r="71" spans="1:76" s="338" customFormat="1" ht="11.25">
      <c r="A71" s="340" t="s">
        <v>124</v>
      </c>
      <c r="B71" s="336" t="s">
        <v>125</v>
      </c>
      <c r="C71" s="340" t="s">
        <v>38</v>
      </c>
      <c r="D71" s="341">
        <f t="shared" si="21"/>
        <v>6.0095000000000001</v>
      </c>
      <c r="E71" s="354">
        <f>$F$71+$I$71+$J$71+$K$71+$L$71+$M$71+$O$71+$P$71+$Q$71+$R$71</f>
        <v>0</v>
      </c>
      <c r="F71" s="354">
        <f>$G$71+$H$71</f>
        <v>0</v>
      </c>
      <c r="G71" s="354">
        <f>'Phan ky'!$BB$3</f>
        <v>0</v>
      </c>
      <c r="H71" s="354">
        <f>'Phan ky'!$BB$11</f>
        <v>0</v>
      </c>
      <c r="I71" s="354">
        <f>'Phan ky'!$BB$19</f>
        <v>0</v>
      </c>
      <c r="J71" s="354">
        <f>'Phan ky'!$BB$27</f>
        <v>0</v>
      </c>
      <c r="K71" s="354">
        <f>'Phan ky'!$BB$35</f>
        <v>0</v>
      </c>
      <c r="L71" s="354">
        <f>'Phan ky'!$BB$43</f>
        <v>0</v>
      </c>
      <c r="M71" s="354">
        <f>'Phan ky'!$BB$51</f>
        <v>0</v>
      </c>
      <c r="N71" s="354">
        <f>'Phan ky'!$BB$59</f>
        <v>0</v>
      </c>
      <c r="O71" s="354">
        <f>'Phan ky'!$BB$67</f>
        <v>0</v>
      </c>
      <c r="P71" s="354">
        <f>'Phan ky'!$BB$75</f>
        <v>0</v>
      </c>
      <c r="Q71" s="354">
        <f>'Phan ky'!$BB$83</f>
        <v>0</v>
      </c>
      <c r="R71" s="354">
        <f>'Phan ky'!$BB$91</f>
        <v>0</v>
      </c>
      <c r="S71" s="356">
        <f>$T$71+$U$71+$V$71+$W$71+$X$71+$Y$71+$AJ$71+$AR$71+$BC$71+$BD$71+$BE$71+$BF$71</f>
        <v>0.8</v>
      </c>
      <c r="T71" s="354">
        <f>'Phan ky'!$BB$101</f>
        <v>0</v>
      </c>
      <c r="U71" s="354">
        <f>'Phan ky'!$BB$107</f>
        <v>0</v>
      </c>
      <c r="V71" s="354">
        <f>'Phan ky'!$BB$115</f>
        <v>0</v>
      </c>
      <c r="W71" s="354">
        <f>'Phan ky'!$BB$123</f>
        <v>0</v>
      </c>
      <c r="X71" s="354">
        <f>'Phan ky'!$BB$131</f>
        <v>0</v>
      </c>
      <c r="Y71" s="354">
        <f>$Z$71+$AA$71+$AB$71+$AC$71+$AD$71+$AE$71+$AF$71+$AG$71+$AH$71+$AI$71</f>
        <v>0</v>
      </c>
      <c r="Z71" s="354">
        <f>'Phan ky'!$BB$139</f>
        <v>0</v>
      </c>
      <c r="AA71" s="354">
        <f>'Phan ky'!$BB$147</f>
        <v>0</v>
      </c>
      <c r="AB71" s="354">
        <f>'Phan ky'!$BB$155</f>
        <v>0</v>
      </c>
      <c r="AC71" s="354">
        <f>'Phan ky'!$BB$163</f>
        <v>0</v>
      </c>
      <c r="AD71" s="354">
        <f>'Phan ky'!$BB$171</f>
        <v>0</v>
      </c>
      <c r="AE71" s="354">
        <f>'Phan ky'!$BB$179</f>
        <v>0</v>
      </c>
      <c r="AF71" s="354">
        <f>'Phan ky'!$BB$187</f>
        <v>0</v>
      </c>
      <c r="AG71" s="354">
        <f>'Phan ky'!$BB$195</f>
        <v>0</v>
      </c>
      <c r="AH71" s="354">
        <f>'Phan ky'!$BB$201</f>
        <v>0</v>
      </c>
      <c r="AI71" s="354">
        <f>'Phan ky'!$BB$211</f>
        <v>0</v>
      </c>
      <c r="AJ71" s="354">
        <f>$AK$71+$AO$71+$AP$71+$AQ$71</f>
        <v>0</v>
      </c>
      <c r="AK71" s="354">
        <f>$AL$71+$AM$71+$AN$71</f>
        <v>0</v>
      </c>
      <c r="AL71" s="354">
        <f>'Phan ky'!$BB$219</f>
        <v>0</v>
      </c>
      <c r="AM71" s="354">
        <f>'Phan ky'!$BB$227</f>
        <v>0</v>
      </c>
      <c r="AN71" s="354">
        <f>'Phan ky'!$BB$235</f>
        <v>0</v>
      </c>
      <c r="AO71" s="354">
        <f>'Phan ky'!$BB$243</f>
        <v>0</v>
      </c>
      <c r="AP71" s="354">
        <f>'Phan ky'!$BB$251</f>
        <v>0</v>
      </c>
      <c r="AQ71" s="354">
        <f>'Phan ky'!$BB$259</f>
        <v>0</v>
      </c>
      <c r="AR71" s="354">
        <f>$AS$71+$AT$71+$AU$71+$AV$71+$AW$71+$AX$71+$AY$71+$AZ$71+$BA$71+$BB$71</f>
        <v>0.8</v>
      </c>
      <c r="AS71" s="354">
        <f>'Phan ky'!$BB$267</f>
        <v>0.8</v>
      </c>
      <c r="AT71" s="354">
        <f>'Phan ky'!$BB$275</f>
        <v>0</v>
      </c>
      <c r="AU71" s="354">
        <f>'Phan ky'!$BB$283</f>
        <v>0</v>
      </c>
      <c r="AV71" s="354">
        <f>'Phan ky'!$BB$291</f>
        <v>0</v>
      </c>
      <c r="AW71" s="354">
        <f>'Phan ky'!$BB$299</f>
        <v>0</v>
      </c>
      <c r="AX71" s="354">
        <f>'Phan ky'!$BB$307</f>
        <v>0</v>
      </c>
      <c r="AY71" s="354">
        <f>'Phan ky'!$BB$315</f>
        <v>0</v>
      </c>
      <c r="AZ71" s="354">
        <f>'Phan ky'!$BB$323</f>
        <v>0</v>
      </c>
      <c r="BA71" s="354">
        <f>'Phan ky'!$BB$331</f>
        <v>0</v>
      </c>
      <c r="BB71" s="354">
        <f>'Phan ky'!$BB$339</f>
        <v>0</v>
      </c>
      <c r="BC71" s="354">
        <f>'Phan ky'!$BB$347</f>
        <v>0</v>
      </c>
      <c r="BD71" s="354">
        <f>'Phan ky'!$BB$355</f>
        <v>0</v>
      </c>
      <c r="BE71" s="354">
        <f>'Phan ky'!$BB$363</f>
        <v>0</v>
      </c>
      <c r="BF71" s="354">
        <f>$BG$71+$BH$71</f>
        <v>0</v>
      </c>
      <c r="BG71" s="354">
        <f>'Phan ky'!$BB$371</f>
        <v>0</v>
      </c>
      <c r="BH71" s="354">
        <f>'Phan ky'!$BB$379</f>
        <v>0</v>
      </c>
      <c r="BI71" s="357">
        <f>D71-BP71</f>
        <v>5.2095000000000002</v>
      </c>
      <c r="BJ71" s="354">
        <f>$BK$71+$BL$71+$BM$71+$BN$71+$BO$71</f>
        <v>0</v>
      </c>
      <c r="BK71" s="354">
        <f>'Phan ky'!$BB$395</f>
        <v>0</v>
      </c>
      <c r="BL71" s="354">
        <f>'Phan ky'!$BB$403</f>
        <v>0</v>
      </c>
      <c r="BM71" s="354">
        <f>'Phan ky'!$BB$411</f>
        <v>0</v>
      </c>
      <c r="BN71" s="354">
        <f>'Phan ky'!$BB$419</f>
        <v>0</v>
      </c>
      <c r="BO71" s="354">
        <f>'Phan ky'!$BB$427</f>
        <v>0</v>
      </c>
      <c r="BP71" s="356">
        <f t="shared" si="22"/>
        <v>0.8</v>
      </c>
      <c r="BQ71" s="356">
        <f t="shared" si="2"/>
        <v>5.2095000000000002</v>
      </c>
    </row>
    <row r="72" spans="1:76" s="339" customFormat="1" ht="10.5">
      <c r="A72" s="365">
        <v>3</v>
      </c>
      <c r="B72" s="350" t="s">
        <v>161</v>
      </c>
      <c r="C72" s="365" t="s">
        <v>110</v>
      </c>
      <c r="D72" s="341">
        <f t="shared" si="21"/>
        <v>0.54269999999999996</v>
      </c>
      <c r="E72" s="356">
        <f>SUM(E73:E77)</f>
        <v>0</v>
      </c>
      <c r="F72" s="356">
        <f t="shared" ref="F72:BI72" si="23">SUM(F73:F77)</f>
        <v>0</v>
      </c>
      <c r="G72" s="356">
        <f t="shared" si="23"/>
        <v>0</v>
      </c>
      <c r="H72" s="356">
        <f t="shared" si="23"/>
        <v>0</v>
      </c>
      <c r="I72" s="356">
        <f t="shared" si="23"/>
        <v>0</v>
      </c>
      <c r="J72" s="356">
        <f t="shared" si="23"/>
        <v>0</v>
      </c>
      <c r="K72" s="356">
        <f t="shared" si="23"/>
        <v>0</v>
      </c>
      <c r="L72" s="356">
        <f t="shared" si="23"/>
        <v>0</v>
      </c>
      <c r="M72" s="356">
        <f t="shared" si="23"/>
        <v>0</v>
      </c>
      <c r="N72" s="356">
        <f t="shared" si="23"/>
        <v>0</v>
      </c>
      <c r="O72" s="356">
        <f t="shared" si="23"/>
        <v>0</v>
      </c>
      <c r="P72" s="356">
        <f t="shared" si="23"/>
        <v>0</v>
      </c>
      <c r="Q72" s="356">
        <f t="shared" si="23"/>
        <v>0</v>
      </c>
      <c r="R72" s="356">
        <f t="shared" si="23"/>
        <v>0</v>
      </c>
      <c r="S72" s="356">
        <f t="shared" si="23"/>
        <v>0.54</v>
      </c>
      <c r="T72" s="356">
        <f t="shared" si="23"/>
        <v>0</v>
      </c>
      <c r="U72" s="356">
        <f t="shared" si="23"/>
        <v>0</v>
      </c>
      <c r="V72" s="356">
        <f t="shared" si="23"/>
        <v>0</v>
      </c>
      <c r="W72" s="356">
        <f t="shared" si="23"/>
        <v>0</v>
      </c>
      <c r="X72" s="356">
        <f t="shared" si="23"/>
        <v>0</v>
      </c>
      <c r="Y72" s="356">
        <f t="shared" si="23"/>
        <v>0.36330000000000001</v>
      </c>
      <c r="Z72" s="356">
        <f t="shared" si="23"/>
        <v>0</v>
      </c>
      <c r="AA72" s="356">
        <f t="shared" si="23"/>
        <v>0</v>
      </c>
      <c r="AB72" s="356">
        <f t="shared" si="23"/>
        <v>0</v>
      </c>
      <c r="AC72" s="356">
        <f t="shared" si="23"/>
        <v>0.36330000000000001</v>
      </c>
      <c r="AD72" s="356">
        <f t="shared" si="23"/>
        <v>0</v>
      </c>
      <c r="AE72" s="356">
        <f t="shared" si="23"/>
        <v>0</v>
      </c>
      <c r="AF72" s="356">
        <f t="shared" si="23"/>
        <v>0</v>
      </c>
      <c r="AG72" s="356">
        <f t="shared" si="23"/>
        <v>0</v>
      </c>
      <c r="AH72" s="356">
        <f t="shared" si="23"/>
        <v>0</v>
      </c>
      <c r="AI72" s="356">
        <f t="shared" si="23"/>
        <v>0</v>
      </c>
      <c r="AJ72" s="356">
        <f t="shared" si="23"/>
        <v>0</v>
      </c>
      <c r="AK72" s="356">
        <f t="shared" si="23"/>
        <v>0</v>
      </c>
      <c r="AL72" s="356">
        <f t="shared" si="23"/>
        <v>0</v>
      </c>
      <c r="AM72" s="356">
        <f t="shared" si="23"/>
        <v>0</v>
      </c>
      <c r="AN72" s="356">
        <f t="shared" si="23"/>
        <v>0</v>
      </c>
      <c r="AO72" s="356">
        <f t="shared" si="23"/>
        <v>0</v>
      </c>
      <c r="AP72" s="356">
        <f t="shared" si="23"/>
        <v>0</v>
      </c>
      <c r="AQ72" s="356">
        <f t="shared" si="23"/>
        <v>0</v>
      </c>
      <c r="AR72" s="356">
        <f t="shared" si="23"/>
        <v>0.17670000000000002</v>
      </c>
      <c r="AS72" s="356">
        <f t="shared" si="23"/>
        <v>0.17670000000000002</v>
      </c>
      <c r="AT72" s="356">
        <f t="shared" si="23"/>
        <v>0</v>
      </c>
      <c r="AU72" s="356">
        <f t="shared" si="23"/>
        <v>0</v>
      </c>
      <c r="AV72" s="356">
        <f t="shared" si="23"/>
        <v>0</v>
      </c>
      <c r="AW72" s="356">
        <f t="shared" si="23"/>
        <v>0</v>
      </c>
      <c r="AX72" s="356">
        <f t="shared" si="23"/>
        <v>0</v>
      </c>
      <c r="AY72" s="356">
        <f t="shared" si="23"/>
        <v>0</v>
      </c>
      <c r="AZ72" s="356">
        <f t="shared" si="23"/>
        <v>0</v>
      </c>
      <c r="BA72" s="356">
        <f t="shared" si="23"/>
        <v>0</v>
      </c>
      <c r="BB72" s="356">
        <f t="shared" si="23"/>
        <v>0</v>
      </c>
      <c r="BC72" s="356">
        <f t="shared" si="23"/>
        <v>0</v>
      </c>
      <c r="BD72" s="356">
        <f t="shared" si="23"/>
        <v>0</v>
      </c>
      <c r="BE72" s="356">
        <f t="shared" si="23"/>
        <v>0</v>
      </c>
      <c r="BF72" s="356">
        <f t="shared" si="23"/>
        <v>0</v>
      </c>
      <c r="BG72" s="356">
        <f t="shared" si="23"/>
        <v>0</v>
      </c>
      <c r="BH72" s="356">
        <f t="shared" si="23"/>
        <v>0</v>
      </c>
      <c r="BI72" s="356">
        <f t="shared" si="23"/>
        <v>0</v>
      </c>
      <c r="BJ72" s="357">
        <f>D72-BP72</f>
        <v>2.6999999999999247E-3</v>
      </c>
      <c r="BK72" s="356">
        <f>BK74+BK75+BK76+BK77</f>
        <v>0</v>
      </c>
      <c r="BL72" s="356">
        <f>BL73+BL75+BL76+BL77</f>
        <v>0</v>
      </c>
      <c r="BM72" s="356">
        <f>BM73+BM74+BM76+BM77</f>
        <v>0</v>
      </c>
      <c r="BN72" s="356">
        <f>BN73+BN74+BN75+BN77</f>
        <v>0</v>
      </c>
      <c r="BO72" s="356">
        <f>BO73+BO74+BO75+BO76</f>
        <v>0</v>
      </c>
      <c r="BP72" s="356">
        <f>E72+S72</f>
        <v>0.54</v>
      </c>
      <c r="BQ72" s="356">
        <f t="shared" si="2"/>
        <v>2.6999999999999247E-3</v>
      </c>
    </row>
    <row r="73" spans="1:76" s="338" customFormat="1" ht="22.5">
      <c r="A73" s="340" t="s">
        <v>111</v>
      </c>
      <c r="B73" s="336" t="s">
        <v>270</v>
      </c>
      <c r="C73" s="340" t="s">
        <v>210</v>
      </c>
      <c r="D73" s="341" t="e">
        <f t="shared" si="21"/>
        <v>#N/A</v>
      </c>
      <c r="E73" s="354">
        <f>$F$73+$I$73+$J$73+$K$73+$L$73+$M$73+$O$73+$P$73+$Q$73+$R$73</f>
        <v>0</v>
      </c>
      <c r="F73" s="354">
        <f>$G$73+$H$73</f>
        <v>0</v>
      </c>
      <c r="G73" s="354">
        <f>'Phan ky'!$BC$3</f>
        <v>0</v>
      </c>
      <c r="H73" s="354">
        <f>'Phan ky'!$BC$11</f>
        <v>0</v>
      </c>
      <c r="I73" s="354">
        <f>'Phan ky'!$BC$19</f>
        <v>0</v>
      </c>
      <c r="J73" s="354">
        <f>'Phan ky'!$BC$27</f>
        <v>0</v>
      </c>
      <c r="K73" s="354">
        <f>'Phan ky'!$BC$35</f>
        <v>0</v>
      </c>
      <c r="L73" s="354">
        <f>'Phan ky'!$BC$43</f>
        <v>0</v>
      </c>
      <c r="M73" s="354">
        <f>'Phan ky'!$BC$51</f>
        <v>0</v>
      </c>
      <c r="N73" s="354">
        <f>'Phan ky'!$BC$59</f>
        <v>0</v>
      </c>
      <c r="O73" s="354">
        <f>'Phan ky'!$BC$67</f>
        <v>0</v>
      </c>
      <c r="P73" s="354">
        <f>'Phan ky'!$BC$75</f>
        <v>0</v>
      </c>
      <c r="Q73" s="354">
        <f>'Phan ky'!$BC$83</f>
        <v>0</v>
      </c>
      <c r="R73" s="354">
        <f>'Phan ky'!$BC$91</f>
        <v>0</v>
      </c>
      <c r="S73" s="356">
        <f>$T$73+$U$73+$V$73+$W$73+$X$73+$Y$73+$AJ$73+$AR$73+$BC$73+$BD$73+$BE$73+$BF$73+$BI$73</f>
        <v>0</v>
      </c>
      <c r="T73" s="354">
        <f>'Phan ky'!$BC$101</f>
        <v>0</v>
      </c>
      <c r="U73" s="354">
        <f>'Phan ky'!$BC$107</f>
        <v>0</v>
      </c>
      <c r="V73" s="354">
        <f>'Phan ky'!$BC$115</f>
        <v>0</v>
      </c>
      <c r="W73" s="354">
        <f>'Phan ky'!$BC$123</f>
        <v>0</v>
      </c>
      <c r="X73" s="354">
        <f>'Phan ky'!$BC$131</f>
        <v>0</v>
      </c>
      <c r="Y73" s="354">
        <f>$Z$73+$AA$73+$AB$73+$AC$73+$AD$73+$AE$73+$AF$73+$AG$73+$AH$73+$AI$73</f>
        <v>0</v>
      </c>
      <c r="Z73" s="354">
        <f>'Phan ky'!$BC$139</f>
        <v>0</v>
      </c>
      <c r="AA73" s="354">
        <f>'Phan ky'!$BC$147</f>
        <v>0</v>
      </c>
      <c r="AB73" s="354">
        <f>'Phan ky'!$BC$155</f>
        <v>0</v>
      </c>
      <c r="AC73" s="354">
        <f>'Phan ky'!$BC$163</f>
        <v>0</v>
      </c>
      <c r="AD73" s="354">
        <f>'Phan ky'!$BC$171</f>
        <v>0</v>
      </c>
      <c r="AE73" s="354">
        <f>'Phan ky'!$BC$179</f>
        <v>0</v>
      </c>
      <c r="AF73" s="354">
        <f>'Phan ky'!$BC$187</f>
        <v>0</v>
      </c>
      <c r="AG73" s="354">
        <f>'Phan ky'!$BC$195</f>
        <v>0</v>
      </c>
      <c r="AH73" s="354">
        <f>'Phan ky'!$BC$201</f>
        <v>0</v>
      </c>
      <c r="AI73" s="354">
        <f>'Phan ky'!$BC$211</f>
        <v>0</v>
      </c>
      <c r="AJ73" s="354">
        <f>$AK$73+$AO$73+$AP$73+$AQ$73</f>
        <v>0</v>
      </c>
      <c r="AK73" s="354">
        <f>$AL$73+$AM$73+$AN$73</f>
        <v>0</v>
      </c>
      <c r="AL73" s="354">
        <f>'Phan ky'!$BC$219</f>
        <v>0</v>
      </c>
      <c r="AM73" s="354">
        <f>'Phan ky'!$BC$227</f>
        <v>0</v>
      </c>
      <c r="AN73" s="354">
        <f>'Phan ky'!$BC$235</f>
        <v>0</v>
      </c>
      <c r="AO73" s="354">
        <f>'Phan ky'!$BC$243</f>
        <v>0</v>
      </c>
      <c r="AP73" s="354">
        <f>'Phan ky'!$BC$251</f>
        <v>0</v>
      </c>
      <c r="AQ73" s="354">
        <f>'Phan ky'!$BC$259</f>
        <v>0</v>
      </c>
      <c r="AR73" s="354">
        <f>$AS$73+$AT$73+$AU$73+$AV$73+$AW$73+$AX$73+$AY$73+$AZ$73+$BA$73+$BB$73</f>
        <v>0</v>
      </c>
      <c r="AS73" s="354">
        <f>'Phan ky'!$BC$267</f>
        <v>0</v>
      </c>
      <c r="AT73" s="354">
        <f>'Phan ky'!$BC$275</f>
        <v>0</v>
      </c>
      <c r="AU73" s="354">
        <f>'Phan ky'!$BC$283</f>
        <v>0</v>
      </c>
      <c r="AV73" s="354">
        <f>'Phan ky'!$BC$291</f>
        <v>0</v>
      </c>
      <c r="AW73" s="354">
        <f>'Phan ky'!$BC$299</f>
        <v>0</v>
      </c>
      <c r="AX73" s="354">
        <f>'Phan ky'!$BC$307</f>
        <v>0</v>
      </c>
      <c r="AY73" s="354">
        <f>'Phan ky'!$BC$315</f>
        <v>0</v>
      </c>
      <c r="AZ73" s="354">
        <f>'Phan ky'!$BC$323</f>
        <v>0</v>
      </c>
      <c r="BA73" s="354">
        <f>'Phan ky'!$BC$331</f>
        <v>0</v>
      </c>
      <c r="BB73" s="354">
        <f>'Phan ky'!$BC$339</f>
        <v>0</v>
      </c>
      <c r="BC73" s="354">
        <f>'Phan ky'!$BC$347</f>
        <v>0</v>
      </c>
      <c r="BD73" s="354">
        <f>'Phan ky'!$BC$355</f>
        <v>0</v>
      </c>
      <c r="BE73" s="354">
        <f>'Phan ky'!$BC$363</f>
        <v>0</v>
      </c>
      <c r="BF73" s="354">
        <f>$BG$73+$BH$73</f>
        <v>0</v>
      </c>
      <c r="BG73" s="354">
        <f>'Phan ky'!$BC$371</f>
        <v>0</v>
      </c>
      <c r="BH73" s="354">
        <f>'Phan ky'!$BC$379</f>
        <v>0</v>
      </c>
      <c r="BI73" s="354">
        <f>'Phan ky'!$BC$387</f>
        <v>0</v>
      </c>
      <c r="BJ73" s="354">
        <f>$BL$73+$BM$73+$BN$73+$BO$73</f>
        <v>0</v>
      </c>
      <c r="BK73" s="357" t="e">
        <f>D73-BP73</f>
        <v>#N/A</v>
      </c>
      <c r="BL73" s="354">
        <f>'Phan ky'!$BC$403</f>
        <v>0</v>
      </c>
      <c r="BM73" s="354">
        <f>'Phan ky'!$BC$411</f>
        <v>0</v>
      </c>
      <c r="BN73" s="354">
        <f>'Phan ky'!$BC$419</f>
        <v>0</v>
      </c>
      <c r="BO73" s="354">
        <f>'Phan ky'!$BC$427</f>
        <v>0</v>
      </c>
      <c r="BP73" s="356">
        <f t="shared" si="22"/>
        <v>0</v>
      </c>
      <c r="BQ73" s="356" t="e">
        <f t="shared" ref="BQ73:BQ77" si="24">VLOOKUP(C73,$BW$7:$BX$69,2,FALSE)</f>
        <v>#N/A</v>
      </c>
    </row>
    <row r="74" spans="1:76" s="338" customFormat="1" ht="11.25">
      <c r="A74" s="340" t="s">
        <v>112</v>
      </c>
      <c r="B74" s="336" t="s">
        <v>75</v>
      </c>
      <c r="C74" s="340" t="s">
        <v>39</v>
      </c>
      <c r="D74" s="341">
        <f t="shared" si="21"/>
        <v>0.54269999999999996</v>
      </c>
      <c r="E74" s="354">
        <f>$F$74+$I$74+$J$74+$K$74+$L$74+$M$74+$O$74+$P$74+$Q$74+$R$74</f>
        <v>0</v>
      </c>
      <c r="F74" s="354">
        <f>$G$74+$H$74</f>
        <v>0</v>
      </c>
      <c r="G74" s="354">
        <f>'Phan ky'!$BD$3</f>
        <v>0</v>
      </c>
      <c r="H74" s="354">
        <f>'Phan ky'!$BD$11</f>
        <v>0</v>
      </c>
      <c r="I74" s="354">
        <f>'Phan ky'!$BD$19</f>
        <v>0</v>
      </c>
      <c r="J74" s="354">
        <f>'Phan ky'!$BD$27</f>
        <v>0</v>
      </c>
      <c r="K74" s="354">
        <f>'Phan ky'!$BD$35</f>
        <v>0</v>
      </c>
      <c r="L74" s="354">
        <f>'Phan ky'!$BD$43</f>
        <v>0</v>
      </c>
      <c r="M74" s="354">
        <f>'Phan ky'!$BD$51</f>
        <v>0</v>
      </c>
      <c r="N74" s="354">
        <f>'Phan ky'!$BD$59</f>
        <v>0</v>
      </c>
      <c r="O74" s="354">
        <f>'Phan ky'!$BD$67</f>
        <v>0</v>
      </c>
      <c r="P74" s="354">
        <f>'Phan ky'!$BD$75</f>
        <v>0</v>
      </c>
      <c r="Q74" s="354">
        <f>'Phan ky'!$BD$83</f>
        <v>0</v>
      </c>
      <c r="R74" s="354">
        <f>'Phan ky'!$BD$91</f>
        <v>0</v>
      </c>
      <c r="S74" s="356">
        <f>$T$74+$U$74+$V$74+$W$74+$X$74+$Y$74+$AJ$74+$AR$74+$BC$74+$BD$74+$BE$74+$BF$74+$BI$74</f>
        <v>0.54</v>
      </c>
      <c r="T74" s="354">
        <f>'Phan ky'!$BD$101</f>
        <v>0</v>
      </c>
      <c r="U74" s="354">
        <f>'Phan ky'!$BD$107</f>
        <v>0</v>
      </c>
      <c r="V74" s="354">
        <f>'Phan ky'!$BD$115</f>
        <v>0</v>
      </c>
      <c r="W74" s="354">
        <f>'Phan ky'!$BD$123</f>
        <v>0</v>
      </c>
      <c r="X74" s="354">
        <f>'Phan ky'!$BD$131</f>
        <v>0</v>
      </c>
      <c r="Y74" s="354">
        <f>$Z$74+$AA$74+$AB$74+$AC$74+$AD$74+$AE$74+$AF$74+$AG$74+$AH$74+$AI$74</f>
        <v>0.36330000000000001</v>
      </c>
      <c r="Z74" s="354">
        <f>'Phan ky'!$BD$139</f>
        <v>0</v>
      </c>
      <c r="AA74" s="354">
        <f>'Phan ky'!$BD$147</f>
        <v>0</v>
      </c>
      <c r="AB74" s="354">
        <f>'Phan ky'!$BD$155</f>
        <v>0</v>
      </c>
      <c r="AC74" s="354">
        <f>'Phan ky'!$BD$163</f>
        <v>0.36330000000000001</v>
      </c>
      <c r="AD74" s="354">
        <f>'Phan ky'!$BD$171</f>
        <v>0</v>
      </c>
      <c r="AE74" s="354">
        <f>'Phan ky'!$BD$179</f>
        <v>0</v>
      </c>
      <c r="AF74" s="354">
        <f>'Phan ky'!$BD$187</f>
        <v>0</v>
      </c>
      <c r="AG74" s="354">
        <f>'Phan ky'!$BD$195</f>
        <v>0</v>
      </c>
      <c r="AH74" s="354">
        <f>'Phan ky'!$BD$201</f>
        <v>0</v>
      </c>
      <c r="AI74" s="354">
        <f>'Phan ky'!$BD$211</f>
        <v>0</v>
      </c>
      <c r="AJ74" s="354">
        <f>$AK$74+$AO$74+$AP$74+$AQ$74</f>
        <v>0</v>
      </c>
      <c r="AK74" s="354">
        <f>$AL$74+$AM$74+$AN$74</f>
        <v>0</v>
      </c>
      <c r="AL74" s="354">
        <f>'Phan ky'!$BD$219</f>
        <v>0</v>
      </c>
      <c r="AM74" s="354">
        <f>'Phan ky'!$BD$227</f>
        <v>0</v>
      </c>
      <c r="AN74" s="354">
        <f>'Phan ky'!$BD$235</f>
        <v>0</v>
      </c>
      <c r="AO74" s="354">
        <f>'Phan ky'!$BD$243</f>
        <v>0</v>
      </c>
      <c r="AP74" s="354">
        <f>'Phan ky'!$BD$251</f>
        <v>0</v>
      </c>
      <c r="AQ74" s="354">
        <f>'Phan ky'!$BD$259</f>
        <v>0</v>
      </c>
      <c r="AR74" s="354">
        <f>$AS$74+$AT$74+$AU$74+$AV$74+$AW$74+$AX$74+$AY$74+$AZ$74+$BA$74+$BB$74</f>
        <v>0.17670000000000002</v>
      </c>
      <c r="AS74" s="354">
        <f>'Phan ky'!$BD$267</f>
        <v>0.17670000000000002</v>
      </c>
      <c r="AT74" s="354">
        <f>'Phan ky'!$BD$275</f>
        <v>0</v>
      </c>
      <c r="AU74" s="354">
        <f>'Phan ky'!$BD$283</f>
        <v>0</v>
      </c>
      <c r="AV74" s="354">
        <f>'Phan ky'!$BD$291</f>
        <v>0</v>
      </c>
      <c r="AW74" s="354">
        <f>'Phan ky'!$BD$299</f>
        <v>0</v>
      </c>
      <c r="AX74" s="354">
        <f>'Phan ky'!$BD$307</f>
        <v>0</v>
      </c>
      <c r="AY74" s="354">
        <f>'Phan ky'!$BD$315</f>
        <v>0</v>
      </c>
      <c r="AZ74" s="354">
        <f>'Phan ky'!$BD$323</f>
        <v>0</v>
      </c>
      <c r="BA74" s="354">
        <f>'Phan ky'!$BD$331</f>
        <v>0</v>
      </c>
      <c r="BB74" s="354">
        <f>'Phan ky'!$BD$339</f>
        <v>0</v>
      </c>
      <c r="BC74" s="354">
        <f>'Phan ky'!$BD$347</f>
        <v>0</v>
      </c>
      <c r="BD74" s="354">
        <f>'Phan ky'!$BD$355</f>
        <v>0</v>
      </c>
      <c r="BE74" s="354">
        <f>'Phan ky'!$BD$363</f>
        <v>0</v>
      </c>
      <c r="BF74" s="354">
        <f>$BG$74+$BH$74</f>
        <v>0</v>
      </c>
      <c r="BG74" s="354">
        <f>'Phan ky'!$BD$371</f>
        <v>0</v>
      </c>
      <c r="BH74" s="354">
        <f>'Phan ky'!$BD$379</f>
        <v>0</v>
      </c>
      <c r="BI74" s="354">
        <f>'Phan ky'!$BD$387</f>
        <v>0</v>
      </c>
      <c r="BJ74" s="354">
        <f>$BK$74+$BM$74+$BN$74+$BO$74</f>
        <v>0</v>
      </c>
      <c r="BK74" s="354">
        <f>'Phan ky'!$BD$395</f>
        <v>0</v>
      </c>
      <c r="BL74" s="357">
        <f>D74-BP74</f>
        <v>2.6999999999999247E-3</v>
      </c>
      <c r="BM74" s="354">
        <f>'Phan ky'!$BD$411</f>
        <v>0</v>
      </c>
      <c r="BN74" s="354">
        <f>'Phan ky'!$BD$419</f>
        <v>0</v>
      </c>
      <c r="BO74" s="354">
        <f>'Phan ky'!$BD$427</f>
        <v>0</v>
      </c>
      <c r="BP74" s="356">
        <f t="shared" si="22"/>
        <v>0.54</v>
      </c>
      <c r="BQ74" s="356">
        <f t="shared" si="24"/>
        <v>2.6999999999999247E-3</v>
      </c>
    </row>
    <row r="75" spans="1:76" s="338" customFormat="1" ht="11.25">
      <c r="A75" s="340" t="s">
        <v>113</v>
      </c>
      <c r="B75" s="336" t="s">
        <v>76</v>
      </c>
      <c r="C75" s="340" t="s">
        <v>40</v>
      </c>
      <c r="D75" s="341">
        <f t="shared" si="21"/>
        <v>0</v>
      </c>
      <c r="E75" s="354">
        <f>$F$75+$I$75+$J$75+$K$75+$L$75+$M$75+$O$75+$P$75+$Q$75+$R$75</f>
        <v>0</v>
      </c>
      <c r="F75" s="354">
        <f>$G$75+$H$75</f>
        <v>0</v>
      </c>
      <c r="G75" s="354">
        <f>'Phan ky'!$BE$3</f>
        <v>0</v>
      </c>
      <c r="H75" s="354">
        <f>'Phan ky'!$BE$11</f>
        <v>0</v>
      </c>
      <c r="I75" s="354">
        <f>'Phan ky'!$BE$19</f>
        <v>0</v>
      </c>
      <c r="J75" s="354">
        <f>'Phan ky'!$BE$27</f>
        <v>0</v>
      </c>
      <c r="K75" s="354">
        <f>'Phan ky'!$BE$35</f>
        <v>0</v>
      </c>
      <c r="L75" s="354">
        <f>'Phan ky'!$BE$43</f>
        <v>0</v>
      </c>
      <c r="M75" s="354">
        <f>'Phan ky'!$BE$51</f>
        <v>0</v>
      </c>
      <c r="N75" s="354">
        <f>'Phan ky'!$BE$59</f>
        <v>0</v>
      </c>
      <c r="O75" s="354">
        <f>'Phan ky'!$BE$67</f>
        <v>0</v>
      </c>
      <c r="P75" s="354">
        <f>'Phan ky'!$BE$75</f>
        <v>0</v>
      </c>
      <c r="Q75" s="354">
        <f>'Phan ky'!$BE$83</f>
        <v>0</v>
      </c>
      <c r="R75" s="354">
        <f>'Phan ky'!$BE$91</f>
        <v>0</v>
      </c>
      <c r="S75" s="356">
        <f>$T$75+$U$75+$V$75+$W$75+$X$75+$Y$75+$AJ$75+$AR$75+$BC$75+$BD$75+$BE$75+$BF$75+$BI$75</f>
        <v>0</v>
      </c>
      <c r="T75" s="354">
        <f>'Phan ky'!$BE$101</f>
        <v>0</v>
      </c>
      <c r="U75" s="354">
        <f>'Phan ky'!$BE$107</f>
        <v>0</v>
      </c>
      <c r="V75" s="354">
        <f>'Phan ky'!$BE$115</f>
        <v>0</v>
      </c>
      <c r="W75" s="354">
        <f>'Phan ky'!$BE$123</f>
        <v>0</v>
      </c>
      <c r="X75" s="354">
        <f>'Phan ky'!$BE$131</f>
        <v>0</v>
      </c>
      <c r="Y75" s="354">
        <f>$Z$75+$AA$75+$AB$75+$AC$75+$AD$75+$AE$75+$AF$75+$AG$75+$AH$75+$AI$75</f>
        <v>0</v>
      </c>
      <c r="Z75" s="354">
        <f>'Phan ky'!$BE$139</f>
        <v>0</v>
      </c>
      <c r="AA75" s="354">
        <f>'Phan ky'!$BE$147</f>
        <v>0</v>
      </c>
      <c r="AB75" s="354">
        <f>'Phan ky'!$BE$155</f>
        <v>0</v>
      </c>
      <c r="AC75" s="354">
        <f>'Phan ky'!$BE$163</f>
        <v>0</v>
      </c>
      <c r="AD75" s="354">
        <f>'Phan ky'!$BE$171</f>
        <v>0</v>
      </c>
      <c r="AE75" s="354">
        <f>'Phan ky'!$BE$179</f>
        <v>0</v>
      </c>
      <c r="AF75" s="354">
        <f>'Phan ky'!$BE$187</f>
        <v>0</v>
      </c>
      <c r="AG75" s="354">
        <f>'Phan ky'!$BE$195</f>
        <v>0</v>
      </c>
      <c r="AH75" s="354">
        <f>'Phan ky'!$BE$201</f>
        <v>0</v>
      </c>
      <c r="AI75" s="354">
        <f>'Phan ky'!$BE$211</f>
        <v>0</v>
      </c>
      <c r="AJ75" s="354">
        <f>$AK$75+$AO$75+$AP$75+$AQ$75</f>
        <v>0</v>
      </c>
      <c r="AK75" s="354">
        <f>$AL$75+$AM$75+$AN$75</f>
        <v>0</v>
      </c>
      <c r="AL75" s="354">
        <f>'Phan ky'!$BE$219</f>
        <v>0</v>
      </c>
      <c r="AM75" s="354">
        <f>'Phan ky'!$BE$227</f>
        <v>0</v>
      </c>
      <c r="AN75" s="354">
        <f>'Phan ky'!$BE$235</f>
        <v>0</v>
      </c>
      <c r="AO75" s="354">
        <f>'Phan ky'!$BE$243</f>
        <v>0</v>
      </c>
      <c r="AP75" s="354">
        <f>'Phan ky'!$BE$251</f>
        <v>0</v>
      </c>
      <c r="AQ75" s="354">
        <f>'Phan ky'!$BE$259</f>
        <v>0</v>
      </c>
      <c r="AR75" s="354">
        <f>$AS$75+$AT$75+$AU$75+$AV$75+$AW$75+$AX$75+$AY$75+$AZ$75+$BA$75+$BB$75</f>
        <v>0</v>
      </c>
      <c r="AS75" s="354">
        <f>'Phan ky'!$BE$267</f>
        <v>0</v>
      </c>
      <c r="AT75" s="354">
        <f>'Phan ky'!$BE$275</f>
        <v>0</v>
      </c>
      <c r="AU75" s="354">
        <f>'Phan ky'!$BE$283</f>
        <v>0</v>
      </c>
      <c r="AV75" s="354">
        <f>'Phan ky'!$BE$291</f>
        <v>0</v>
      </c>
      <c r="AW75" s="354">
        <f>'Phan ky'!$BE$299</f>
        <v>0</v>
      </c>
      <c r="AX75" s="354">
        <f>'Phan ky'!$BE$307</f>
        <v>0</v>
      </c>
      <c r="AY75" s="354">
        <f>'Phan ky'!$BE$315</f>
        <v>0</v>
      </c>
      <c r="AZ75" s="354">
        <f>'Phan ky'!$BE$323</f>
        <v>0</v>
      </c>
      <c r="BA75" s="354">
        <f>'Phan ky'!$BE$331</f>
        <v>0</v>
      </c>
      <c r="BB75" s="354">
        <f>'Phan ky'!$BE$339</f>
        <v>0</v>
      </c>
      <c r="BC75" s="354">
        <f>'Phan ky'!$BE$347</f>
        <v>0</v>
      </c>
      <c r="BD75" s="354">
        <f>'Phan ky'!$BE$355</f>
        <v>0</v>
      </c>
      <c r="BE75" s="354">
        <f>'Phan ky'!$BE$363</f>
        <v>0</v>
      </c>
      <c r="BF75" s="354">
        <f>$BG$75+$BH$75</f>
        <v>0</v>
      </c>
      <c r="BG75" s="354">
        <f>'Phan ky'!$BE$371</f>
        <v>0</v>
      </c>
      <c r="BH75" s="354">
        <f>'Phan ky'!$BE$379</f>
        <v>0</v>
      </c>
      <c r="BI75" s="354">
        <f>'Phan ky'!$BE$387</f>
        <v>0</v>
      </c>
      <c r="BJ75" s="354">
        <f>$BK$75+$BL$75+$BN$75+$BO$75</f>
        <v>0</v>
      </c>
      <c r="BK75" s="354">
        <f>'Phan ky'!$BE$395</f>
        <v>0</v>
      </c>
      <c r="BL75" s="354">
        <f>'Phan ky'!$BE$403</f>
        <v>0</v>
      </c>
      <c r="BM75" s="357">
        <f>D75-BP75</f>
        <v>0</v>
      </c>
      <c r="BN75" s="354">
        <f>'Phan ky'!$BE$419</f>
        <v>0</v>
      </c>
      <c r="BO75" s="354">
        <f>'Phan ky'!$BE$427</f>
        <v>0</v>
      </c>
      <c r="BP75" s="356">
        <f t="shared" si="22"/>
        <v>0</v>
      </c>
      <c r="BQ75" s="356">
        <f t="shared" si="24"/>
        <v>0</v>
      </c>
    </row>
    <row r="76" spans="1:76" s="338" customFormat="1" ht="11.25">
      <c r="A76" s="340" t="s">
        <v>271</v>
      </c>
      <c r="B76" s="336" t="s">
        <v>77</v>
      </c>
      <c r="C76" s="340" t="s">
        <v>41</v>
      </c>
      <c r="D76" s="341">
        <f t="shared" si="21"/>
        <v>0</v>
      </c>
      <c r="E76" s="354">
        <f>$F$76+$I$76+$J$76+$K$76+$L$76+$M$76+$O$76+$P$76+$Q$76+$R$76</f>
        <v>0</v>
      </c>
      <c r="F76" s="354">
        <f>$G$76+$H$76</f>
        <v>0</v>
      </c>
      <c r="G76" s="354">
        <f>'Phan ky'!$BF$3</f>
        <v>0</v>
      </c>
      <c r="H76" s="354">
        <f>'Phan ky'!$BF$11</f>
        <v>0</v>
      </c>
      <c r="I76" s="354">
        <f>'Phan ky'!$BF$19</f>
        <v>0</v>
      </c>
      <c r="J76" s="354">
        <f>'Phan ky'!$BF$27</f>
        <v>0</v>
      </c>
      <c r="K76" s="354">
        <f>'Phan ky'!$BF$35</f>
        <v>0</v>
      </c>
      <c r="L76" s="354">
        <f>'Phan ky'!$BF$43</f>
        <v>0</v>
      </c>
      <c r="M76" s="354">
        <f>'Phan ky'!$BF$51</f>
        <v>0</v>
      </c>
      <c r="N76" s="354">
        <f>'Phan ky'!$BF$59</f>
        <v>0</v>
      </c>
      <c r="O76" s="354">
        <f>'Phan ky'!$BF$67</f>
        <v>0</v>
      </c>
      <c r="P76" s="354">
        <f>'Phan ky'!$BF$75</f>
        <v>0</v>
      </c>
      <c r="Q76" s="354">
        <f>'Phan ky'!$BF$83</f>
        <v>0</v>
      </c>
      <c r="R76" s="354">
        <f>'Phan ky'!$BF$91</f>
        <v>0</v>
      </c>
      <c r="S76" s="356">
        <f>$T$76+$U$76+$V$76+$W$76+$X$76+$Y$76+$AJ$76+$AR$76+$BC$76+$BD$76+$BE$76+$BF$76+$BI$76</f>
        <v>0</v>
      </c>
      <c r="T76" s="354">
        <f>'Phan ky'!$BF$101</f>
        <v>0</v>
      </c>
      <c r="U76" s="354">
        <f>'Phan ky'!$BF$107</f>
        <v>0</v>
      </c>
      <c r="V76" s="354">
        <f>'Phan ky'!$BF$115</f>
        <v>0</v>
      </c>
      <c r="W76" s="354">
        <f>'Phan ky'!$BF$123</f>
        <v>0</v>
      </c>
      <c r="X76" s="354">
        <f>'Phan ky'!$BF$131</f>
        <v>0</v>
      </c>
      <c r="Y76" s="354">
        <f>$Z$76+$AA$76+$AB$76+$AC$76+$AD$76+$AE$76+$AF$76+$AG$76+$AH$76+$AI$76</f>
        <v>0</v>
      </c>
      <c r="Z76" s="354">
        <f>'Phan ky'!$BF$139</f>
        <v>0</v>
      </c>
      <c r="AA76" s="354">
        <f>'Phan ky'!$BF$147</f>
        <v>0</v>
      </c>
      <c r="AB76" s="354">
        <f>'Phan ky'!$BF$155</f>
        <v>0</v>
      </c>
      <c r="AC76" s="354">
        <f>'Phan ky'!$BF$163</f>
        <v>0</v>
      </c>
      <c r="AD76" s="354">
        <f>'Phan ky'!$BF$171</f>
        <v>0</v>
      </c>
      <c r="AE76" s="354">
        <f>'Phan ky'!$BF$179</f>
        <v>0</v>
      </c>
      <c r="AF76" s="354">
        <f>'Phan ky'!$BF$187</f>
        <v>0</v>
      </c>
      <c r="AG76" s="354">
        <f>'Phan ky'!$BF$195</f>
        <v>0</v>
      </c>
      <c r="AH76" s="354">
        <f>'Phan ky'!$BF$201</f>
        <v>0</v>
      </c>
      <c r="AI76" s="354">
        <f>'Phan ky'!$BF$211</f>
        <v>0</v>
      </c>
      <c r="AJ76" s="354">
        <f>$AK$76+$AO$76+$AP$76+$AQ$76</f>
        <v>0</v>
      </c>
      <c r="AK76" s="354">
        <f>$AL$76+$AM$76+$AN$76</f>
        <v>0</v>
      </c>
      <c r="AL76" s="354">
        <f>'Phan ky'!$BF$219</f>
        <v>0</v>
      </c>
      <c r="AM76" s="354">
        <f>'Phan ky'!$BF$227</f>
        <v>0</v>
      </c>
      <c r="AN76" s="354">
        <f>'Phan ky'!$BF$235</f>
        <v>0</v>
      </c>
      <c r="AO76" s="354">
        <f>'Phan ky'!$BF$243</f>
        <v>0</v>
      </c>
      <c r="AP76" s="354">
        <f>'Phan ky'!$BF$251</f>
        <v>0</v>
      </c>
      <c r="AQ76" s="354">
        <f>'Phan ky'!$BF$259</f>
        <v>0</v>
      </c>
      <c r="AR76" s="354">
        <f>$AS$76+$AT$76+$AU$76+$AV$76+$AW$76+$AX$76+$AY$76+$AZ$76+$BA$76+$BB$76</f>
        <v>0</v>
      </c>
      <c r="AS76" s="354">
        <f>'Phan ky'!$BF$267</f>
        <v>0</v>
      </c>
      <c r="AT76" s="354">
        <f>'Phan ky'!$BF$275</f>
        <v>0</v>
      </c>
      <c r="AU76" s="354">
        <f>'Phan ky'!$BF$283</f>
        <v>0</v>
      </c>
      <c r="AV76" s="354">
        <f>'Phan ky'!$BF$291</f>
        <v>0</v>
      </c>
      <c r="AW76" s="354">
        <f>'Phan ky'!$BF$299</f>
        <v>0</v>
      </c>
      <c r="AX76" s="354">
        <f>'Phan ky'!$BF$307</f>
        <v>0</v>
      </c>
      <c r="AY76" s="354">
        <f>'Phan ky'!$BF$315</f>
        <v>0</v>
      </c>
      <c r="AZ76" s="354">
        <f>'Phan ky'!$BF$323</f>
        <v>0</v>
      </c>
      <c r="BA76" s="354">
        <f>'Phan ky'!$BF$331</f>
        <v>0</v>
      </c>
      <c r="BB76" s="354">
        <f>'Phan ky'!$BF$339</f>
        <v>0</v>
      </c>
      <c r="BC76" s="354">
        <f>'Phan ky'!$BF$347</f>
        <v>0</v>
      </c>
      <c r="BD76" s="354">
        <f>'Phan ky'!$BF$355</f>
        <v>0</v>
      </c>
      <c r="BE76" s="354">
        <f>'Phan ky'!$BF$363</f>
        <v>0</v>
      </c>
      <c r="BF76" s="354">
        <f>$BG$76+$BH$76</f>
        <v>0</v>
      </c>
      <c r="BG76" s="354">
        <f>'Phan ky'!$BF$371</f>
        <v>0</v>
      </c>
      <c r="BH76" s="354">
        <f>'Phan ky'!$BF$379</f>
        <v>0</v>
      </c>
      <c r="BI76" s="354">
        <f>'Phan ky'!$BF$387</f>
        <v>0</v>
      </c>
      <c r="BJ76" s="354">
        <f>$BK$76+$BL$76+$BM$76+$BO$76</f>
        <v>0</v>
      </c>
      <c r="BK76" s="354">
        <f>'Phan ky'!$BF$395</f>
        <v>0</v>
      </c>
      <c r="BL76" s="354">
        <f>'Phan ky'!$BF$403</f>
        <v>0</v>
      </c>
      <c r="BM76" s="354">
        <f>'Phan ky'!$BF$411</f>
        <v>0</v>
      </c>
      <c r="BN76" s="357">
        <f>D76-BP76</f>
        <v>0</v>
      </c>
      <c r="BO76" s="354">
        <f>'Phan ky'!$BF$427</f>
        <v>0</v>
      </c>
      <c r="BP76" s="356">
        <f t="shared" si="22"/>
        <v>0</v>
      </c>
      <c r="BQ76" s="356">
        <f t="shared" si="24"/>
        <v>0</v>
      </c>
    </row>
    <row r="77" spans="1:76" s="338" customFormat="1" ht="11.25">
      <c r="A77" s="340" t="s">
        <v>272</v>
      </c>
      <c r="B77" s="336" t="s">
        <v>273</v>
      </c>
      <c r="C77" s="340" t="s">
        <v>211</v>
      </c>
      <c r="D77" s="341">
        <f t="shared" si="21"/>
        <v>0</v>
      </c>
      <c r="E77" s="354">
        <f>$F$77+$I$77+$J$77+$K$77+$L$77+$M$77+$O$77+$P$77+$Q$77+$R$77</f>
        <v>0</v>
      </c>
      <c r="F77" s="354">
        <f>$G$77+$H$77</f>
        <v>0</v>
      </c>
      <c r="G77" s="354">
        <f>'Phan ky'!$BG$3</f>
        <v>0</v>
      </c>
      <c r="H77" s="354">
        <f>'Phan ky'!$BG$11</f>
        <v>0</v>
      </c>
      <c r="I77" s="354">
        <f>'Phan ky'!$BG$19</f>
        <v>0</v>
      </c>
      <c r="J77" s="354">
        <f>'Phan ky'!$BG$27</f>
        <v>0</v>
      </c>
      <c r="K77" s="354">
        <f>'Phan ky'!$BG$35</f>
        <v>0</v>
      </c>
      <c r="L77" s="354">
        <f>'Phan ky'!$BG$43</f>
        <v>0</v>
      </c>
      <c r="M77" s="354">
        <f>'Phan ky'!$BG$51</f>
        <v>0</v>
      </c>
      <c r="N77" s="354">
        <f>'Phan ky'!$BG$59</f>
        <v>0</v>
      </c>
      <c r="O77" s="354">
        <f>'Phan ky'!$BG$67</f>
        <v>0</v>
      </c>
      <c r="P77" s="354">
        <f>'Phan ky'!$BG$75</f>
        <v>0</v>
      </c>
      <c r="Q77" s="354">
        <f>'Phan ky'!$BG$83</f>
        <v>0</v>
      </c>
      <c r="R77" s="354">
        <f>'Phan ky'!$BG$91</f>
        <v>0</v>
      </c>
      <c r="S77" s="356">
        <f>$T$77+$U$77+$V$77+$W$77+$X$77+$Y$77+$AJ$77+$AR$77+$BC$77+$BD$77+$BE$77+$BF$77+$BI$77</f>
        <v>0</v>
      </c>
      <c r="T77" s="354">
        <f>'Phan ky'!$BG$101</f>
        <v>0</v>
      </c>
      <c r="U77" s="354">
        <f>'Phan ky'!$BG$107</f>
        <v>0</v>
      </c>
      <c r="V77" s="354">
        <f>'Phan ky'!$BG$115</f>
        <v>0</v>
      </c>
      <c r="W77" s="354">
        <f>'Phan ky'!$BG$123</f>
        <v>0</v>
      </c>
      <c r="X77" s="354">
        <f>'Phan ky'!$BG$131</f>
        <v>0</v>
      </c>
      <c r="Y77" s="354">
        <f>$Z$77+$AA$77+$AB$77+$AC$77+$AD$77+$AE$77+$AF$77+$AG$77+$AH$77+$AI$77</f>
        <v>0</v>
      </c>
      <c r="Z77" s="354">
        <f>'Phan ky'!$BG$139</f>
        <v>0</v>
      </c>
      <c r="AA77" s="354">
        <f>'Phan ky'!$BG$147</f>
        <v>0</v>
      </c>
      <c r="AB77" s="354">
        <f>'Phan ky'!$BG$155</f>
        <v>0</v>
      </c>
      <c r="AC77" s="354">
        <f>'Phan ky'!$BG$163</f>
        <v>0</v>
      </c>
      <c r="AD77" s="354">
        <f>'Phan ky'!$BG$171</f>
        <v>0</v>
      </c>
      <c r="AE77" s="354">
        <f>'Phan ky'!$BG$179</f>
        <v>0</v>
      </c>
      <c r="AF77" s="354">
        <f>'Phan ky'!$BG$187</f>
        <v>0</v>
      </c>
      <c r="AG77" s="354">
        <f>'Phan ky'!$BG$195</f>
        <v>0</v>
      </c>
      <c r="AH77" s="354">
        <f>'Phan ky'!$BG$201</f>
        <v>0</v>
      </c>
      <c r="AI77" s="354">
        <f>'Phan ky'!$BG$211</f>
        <v>0</v>
      </c>
      <c r="AJ77" s="354">
        <f>$AK$77+$AO$77+$AP$77+$AQ$77</f>
        <v>0</v>
      </c>
      <c r="AK77" s="354">
        <f>$AL$77+$AM$77+$AN$77</f>
        <v>0</v>
      </c>
      <c r="AL77" s="354">
        <f>'Phan ky'!$BG$219</f>
        <v>0</v>
      </c>
      <c r="AM77" s="354">
        <f>'Phan ky'!$BG$227</f>
        <v>0</v>
      </c>
      <c r="AN77" s="354">
        <f>'Phan ky'!$BG$235</f>
        <v>0</v>
      </c>
      <c r="AO77" s="354">
        <f>'Phan ky'!$BG$243</f>
        <v>0</v>
      </c>
      <c r="AP77" s="354">
        <f>'Phan ky'!$BG$251</f>
        <v>0</v>
      </c>
      <c r="AQ77" s="354">
        <f>'Phan ky'!$BG$259</f>
        <v>0</v>
      </c>
      <c r="AR77" s="354">
        <f>$AS$77+$AT$77+$AU$77+$AV$77+$AW$77+$AX$77+$AY$77+$AZ$77+$BA$77+$BB$77</f>
        <v>0</v>
      </c>
      <c r="AS77" s="354">
        <f>'Phan ky'!$BG$267</f>
        <v>0</v>
      </c>
      <c r="AT77" s="354">
        <f>'Phan ky'!$BG$275</f>
        <v>0</v>
      </c>
      <c r="AU77" s="354">
        <f>'Phan ky'!$BG$283</f>
        <v>0</v>
      </c>
      <c r="AV77" s="354">
        <f>'Phan ky'!$BG$291</f>
        <v>0</v>
      </c>
      <c r="AW77" s="354">
        <f>'Phan ky'!$BG$299</f>
        <v>0</v>
      </c>
      <c r="AX77" s="354">
        <f>'Phan ky'!$BG$307</f>
        <v>0</v>
      </c>
      <c r="AY77" s="354">
        <f>'Phan ky'!$BG$315</f>
        <v>0</v>
      </c>
      <c r="AZ77" s="354">
        <f>'Phan ky'!$BG$323</f>
        <v>0</v>
      </c>
      <c r="BA77" s="354">
        <f>'Phan ky'!$BG$331</f>
        <v>0</v>
      </c>
      <c r="BB77" s="354">
        <f>'Phan ky'!$BG$339</f>
        <v>0</v>
      </c>
      <c r="BC77" s="354">
        <f>'Phan ky'!$BG$347</f>
        <v>0</v>
      </c>
      <c r="BD77" s="354">
        <f>'Phan ky'!$BG$355</f>
        <v>0</v>
      </c>
      <c r="BE77" s="354">
        <f>'Phan ky'!$BG$363</f>
        <v>0</v>
      </c>
      <c r="BF77" s="354">
        <f>$BG$77+$BH$77</f>
        <v>0</v>
      </c>
      <c r="BG77" s="354">
        <f>'Phan ky'!$BG$371</f>
        <v>0</v>
      </c>
      <c r="BH77" s="354">
        <f>'Phan ky'!$BG$379</f>
        <v>0</v>
      </c>
      <c r="BI77" s="354">
        <f>'Phan ky'!$BG$387</f>
        <v>0</v>
      </c>
      <c r="BJ77" s="354">
        <f>$BK$77+$BL$77+$BM$77+$BN$77</f>
        <v>0</v>
      </c>
      <c r="BK77" s="354">
        <f>'Phan ky'!$BG$395</f>
        <v>0</v>
      </c>
      <c r="BL77" s="354">
        <f>'Phan ky'!$BG$403</f>
        <v>0</v>
      </c>
      <c r="BM77" s="354">
        <f>'Phan ky'!$BG$411</f>
        <v>0</v>
      </c>
      <c r="BN77" s="354">
        <f>'Phan ky'!$BG$419</f>
        <v>0</v>
      </c>
      <c r="BO77" s="357">
        <f>D77-BP77</f>
        <v>0</v>
      </c>
      <c r="BP77" s="356">
        <f t="shared" si="22"/>
        <v>0</v>
      </c>
      <c r="BQ77" s="356">
        <f t="shared" si="24"/>
        <v>0</v>
      </c>
    </row>
    <row r="78" spans="1:76" s="339" customFormat="1" ht="21.6" customHeight="1">
      <c r="A78" s="347"/>
      <c r="B78" s="348" t="s">
        <v>116</v>
      </c>
      <c r="C78" s="349"/>
      <c r="D78" s="349"/>
      <c r="E78" s="362">
        <f>E23+E72</f>
        <v>0</v>
      </c>
      <c r="F78" s="362">
        <f>F7+F23+F72</f>
        <v>0</v>
      </c>
      <c r="G78" s="362">
        <f t="shared" ref="G78:BO78" si="25">G7+G23+G72</f>
        <v>0</v>
      </c>
      <c r="H78" s="362">
        <f t="shared" si="25"/>
        <v>0</v>
      </c>
      <c r="I78" s="362">
        <f t="shared" si="25"/>
        <v>0</v>
      </c>
      <c r="J78" s="362">
        <f t="shared" si="25"/>
        <v>0</v>
      </c>
      <c r="K78" s="362">
        <f t="shared" si="25"/>
        <v>0</v>
      </c>
      <c r="L78" s="362">
        <f t="shared" si="25"/>
        <v>0</v>
      </c>
      <c r="M78" s="362">
        <f t="shared" si="25"/>
        <v>0</v>
      </c>
      <c r="N78" s="362">
        <f t="shared" si="25"/>
        <v>0</v>
      </c>
      <c r="O78" s="362">
        <f t="shared" si="25"/>
        <v>0</v>
      </c>
      <c r="P78" s="362">
        <f t="shared" si="25"/>
        <v>0</v>
      </c>
      <c r="Q78" s="362">
        <f t="shared" si="25"/>
        <v>0</v>
      </c>
      <c r="R78" s="362">
        <f t="shared" si="25"/>
        <v>0</v>
      </c>
      <c r="S78" s="362">
        <f>S7+S72</f>
        <v>240.40639999999996</v>
      </c>
      <c r="T78" s="362">
        <f t="shared" si="25"/>
        <v>78.289999999999992</v>
      </c>
      <c r="U78" s="362">
        <f t="shared" si="25"/>
        <v>0</v>
      </c>
      <c r="V78" s="362">
        <f t="shared" si="25"/>
        <v>0.65</v>
      </c>
      <c r="W78" s="362">
        <f t="shared" si="25"/>
        <v>0</v>
      </c>
      <c r="X78" s="362">
        <f t="shared" si="25"/>
        <v>0</v>
      </c>
      <c r="Y78" s="362">
        <f t="shared" si="25"/>
        <v>13.921400000000002</v>
      </c>
      <c r="Z78" s="362">
        <f t="shared" si="25"/>
        <v>4.4000000000000004</v>
      </c>
      <c r="AA78" s="362">
        <f t="shared" si="25"/>
        <v>0</v>
      </c>
      <c r="AB78" s="362">
        <f t="shared" si="25"/>
        <v>7.1400000000000005E-2</v>
      </c>
      <c r="AC78" s="362">
        <f t="shared" si="25"/>
        <v>8.99</v>
      </c>
      <c r="AD78" s="362">
        <f t="shared" si="25"/>
        <v>0</v>
      </c>
      <c r="AE78" s="362">
        <f t="shared" si="25"/>
        <v>0</v>
      </c>
      <c r="AF78" s="362">
        <f t="shared" si="25"/>
        <v>0</v>
      </c>
      <c r="AG78" s="362">
        <f t="shared" si="25"/>
        <v>0</v>
      </c>
      <c r="AH78" s="362">
        <f t="shared" si="25"/>
        <v>0</v>
      </c>
      <c r="AI78" s="362">
        <f t="shared" si="25"/>
        <v>0.46</v>
      </c>
      <c r="AJ78" s="362">
        <f t="shared" si="25"/>
        <v>35.599999999999994</v>
      </c>
      <c r="AK78" s="362">
        <f t="shared" si="25"/>
        <v>0</v>
      </c>
      <c r="AL78" s="362">
        <f t="shared" si="25"/>
        <v>0</v>
      </c>
      <c r="AM78" s="362">
        <f t="shared" si="25"/>
        <v>0</v>
      </c>
      <c r="AN78" s="362">
        <f t="shared" si="25"/>
        <v>0</v>
      </c>
      <c r="AO78" s="362">
        <f t="shared" si="25"/>
        <v>35.599999999999994</v>
      </c>
      <c r="AP78" s="362">
        <f t="shared" si="25"/>
        <v>0</v>
      </c>
      <c r="AQ78" s="362">
        <f t="shared" si="25"/>
        <v>0</v>
      </c>
      <c r="AR78" s="362">
        <f t="shared" si="25"/>
        <v>120.72499999999998</v>
      </c>
      <c r="AS78" s="362">
        <f t="shared" si="25"/>
        <v>107.675</v>
      </c>
      <c r="AT78" s="362">
        <f t="shared" si="25"/>
        <v>2.9499999999999997</v>
      </c>
      <c r="AU78" s="362">
        <f t="shared" si="25"/>
        <v>0</v>
      </c>
      <c r="AV78" s="362">
        <f t="shared" si="25"/>
        <v>0</v>
      </c>
      <c r="AW78" s="362">
        <f t="shared" si="25"/>
        <v>0</v>
      </c>
      <c r="AX78" s="362">
        <f t="shared" si="25"/>
        <v>0</v>
      </c>
      <c r="AY78" s="362">
        <f t="shared" si="25"/>
        <v>0.78</v>
      </c>
      <c r="AZ78" s="362">
        <f t="shared" si="25"/>
        <v>0</v>
      </c>
      <c r="BA78" s="362">
        <f t="shared" si="25"/>
        <v>6.6</v>
      </c>
      <c r="BB78" s="362">
        <f t="shared" si="25"/>
        <v>5.77</v>
      </c>
      <c r="BC78" s="362">
        <f t="shared" si="25"/>
        <v>0</v>
      </c>
      <c r="BD78" s="362">
        <f t="shared" si="25"/>
        <v>0</v>
      </c>
      <c r="BE78" s="362">
        <f t="shared" si="25"/>
        <v>0.45</v>
      </c>
      <c r="BF78" s="362">
        <f t="shared" si="25"/>
        <v>0</v>
      </c>
      <c r="BG78" s="362">
        <f t="shared" si="25"/>
        <v>0</v>
      </c>
      <c r="BH78" s="362">
        <f t="shared" si="25"/>
        <v>0</v>
      </c>
      <c r="BI78" s="362">
        <f t="shared" si="25"/>
        <v>0</v>
      </c>
      <c r="BJ78" s="362">
        <f>BJ7+BJ23</f>
        <v>0</v>
      </c>
      <c r="BK78" s="362">
        <f t="shared" si="25"/>
        <v>0</v>
      </c>
      <c r="BL78" s="362">
        <f t="shared" si="25"/>
        <v>0</v>
      </c>
      <c r="BM78" s="362">
        <f t="shared" si="25"/>
        <v>0</v>
      </c>
      <c r="BN78" s="362">
        <f t="shared" si="25"/>
        <v>0</v>
      </c>
      <c r="BO78" s="362">
        <f t="shared" si="25"/>
        <v>0</v>
      </c>
      <c r="BP78" s="363"/>
      <c r="BQ78" s="363"/>
    </row>
    <row r="79" spans="1:76" s="339" customFormat="1" ht="19.899999999999999" customHeight="1">
      <c r="A79" s="347"/>
      <c r="B79" s="350" t="s">
        <v>501</v>
      </c>
      <c r="C79" s="349"/>
      <c r="D79" s="347"/>
      <c r="E79" s="362">
        <f>E7+E78</f>
        <v>189.89540000000002</v>
      </c>
      <c r="F79" s="362">
        <f>F9+F78</f>
        <v>-16.67019999999998</v>
      </c>
      <c r="G79" s="362">
        <f>G11+G78</f>
        <v>-16.67019999999998</v>
      </c>
      <c r="H79" s="362">
        <f>H12+H78</f>
        <v>0</v>
      </c>
      <c r="I79" s="362">
        <f>I13+I78</f>
        <v>49.637200000000007</v>
      </c>
      <c r="J79" s="362">
        <f>J14+J78</f>
        <v>57.228099999999998</v>
      </c>
      <c r="K79" s="362">
        <f>K15+K78</f>
        <v>0</v>
      </c>
      <c r="L79" s="362">
        <f>L16+L78</f>
        <v>0</v>
      </c>
      <c r="M79" s="362">
        <f>M17+M78</f>
        <v>0</v>
      </c>
      <c r="N79" s="364">
        <f>N18+N78</f>
        <v>0</v>
      </c>
      <c r="O79" s="362">
        <f>O19+O78</f>
        <v>53.249599999999994</v>
      </c>
      <c r="P79" s="362">
        <f>P20+P78</f>
        <v>0</v>
      </c>
      <c r="Q79" s="362">
        <f>Q21+Q78</f>
        <v>0</v>
      </c>
      <c r="R79" s="362">
        <f>R22+R78</f>
        <v>46.450699999999998</v>
      </c>
      <c r="S79" s="362">
        <f>S23+S78</f>
        <v>806.21199999999988</v>
      </c>
      <c r="T79" s="362">
        <f>T25+T78</f>
        <v>202.94380000000001</v>
      </c>
      <c r="U79" s="362">
        <f>U26+U78</f>
        <v>12.0067</v>
      </c>
      <c r="V79" s="362">
        <f>V27+V78</f>
        <v>6.3193000000000001</v>
      </c>
      <c r="W79" s="362">
        <f>W28+W78</f>
        <v>15.2669</v>
      </c>
      <c r="X79" s="362">
        <f>X29+X78</f>
        <v>2.4761000000000002</v>
      </c>
      <c r="Y79" s="362">
        <f>Y30+Y78</f>
        <v>61.848399999999998</v>
      </c>
      <c r="Z79" s="362">
        <f>Z32+Z78</f>
        <v>8.7086000000000006</v>
      </c>
      <c r="AA79" s="362">
        <f>AA33+AA78</f>
        <v>0.13739999999999999</v>
      </c>
      <c r="AB79" s="362">
        <f>AB34+AB78</f>
        <v>1.6318999999999999</v>
      </c>
      <c r="AC79" s="362">
        <f>AC35+AC78</f>
        <v>19.865299999999998</v>
      </c>
      <c r="AD79" s="362">
        <f>AD36+AD78</f>
        <v>7.8517999999999999</v>
      </c>
      <c r="AE79" s="362">
        <f>AE37+AE78</f>
        <v>9.4161999999999999</v>
      </c>
      <c r="AF79" s="362">
        <f>AF38+AF78</f>
        <v>0</v>
      </c>
      <c r="AG79" s="362">
        <f>AG39+AG78</f>
        <v>0</v>
      </c>
      <c r="AH79" s="362">
        <f>AH40+AH78</f>
        <v>0</v>
      </c>
      <c r="AI79" s="362">
        <f>AI41+AI78</f>
        <v>14.237200000000001</v>
      </c>
      <c r="AJ79" s="362">
        <f>AJ42+AJ78</f>
        <v>79.298199999999994</v>
      </c>
      <c r="AK79" s="362" t="e">
        <f>AK44+AK78</f>
        <v>#N/A</v>
      </c>
      <c r="AL79" s="362">
        <f>AL46+AL78</f>
        <v>0</v>
      </c>
      <c r="AM79" s="362">
        <f>AM47+AM78</f>
        <v>0</v>
      </c>
      <c r="AN79" s="362">
        <f>AN48+AN78</f>
        <v>0</v>
      </c>
      <c r="AO79" s="362">
        <f>AO49+AO78</f>
        <v>42.10929999999999</v>
      </c>
      <c r="AP79" s="362">
        <f>AP50+AP78</f>
        <v>37.188899999999997</v>
      </c>
      <c r="AQ79" s="362">
        <f>AQ51+AQ78</f>
        <v>0</v>
      </c>
      <c r="AR79" s="362">
        <f>AR52+AR78</f>
        <v>311.64189999999996</v>
      </c>
      <c r="AS79" s="362">
        <f>AS54+AS78</f>
        <v>268.0745</v>
      </c>
      <c r="AT79" s="362">
        <f>AT55+AT78</f>
        <v>21.418599999999998</v>
      </c>
      <c r="AU79" s="362">
        <f>AU56+AU78</f>
        <v>0</v>
      </c>
      <c r="AV79" s="362">
        <f>AV57+AV78</f>
        <v>0</v>
      </c>
      <c r="AW79" s="362">
        <f>AW58+AW78</f>
        <v>1.7539</v>
      </c>
      <c r="AX79" s="362">
        <f>AX59+AX78</f>
        <v>0</v>
      </c>
      <c r="AY79" s="362">
        <f>AY60+AY78</f>
        <v>1.2195</v>
      </c>
      <c r="AZ79" s="362">
        <f>AZ61+AZ78</f>
        <v>0.20860000000000001</v>
      </c>
      <c r="BA79" s="362">
        <f>BA62+BA78</f>
        <v>8.2027999999999999</v>
      </c>
      <c r="BB79" s="362">
        <f>BB63+BB78</f>
        <v>13.814</v>
      </c>
      <c r="BC79" s="362">
        <f>BC64+BC78</f>
        <v>2.2484999999999999</v>
      </c>
      <c r="BD79" s="362">
        <f>BD65+BD78</f>
        <v>7.8631000000000002</v>
      </c>
      <c r="BE79" s="362">
        <f>BE66+BE78</f>
        <v>16.071199999999997</v>
      </c>
      <c r="BF79" s="362">
        <f>BF67+BF78</f>
        <v>79.968400000000003</v>
      </c>
      <c r="BG79" s="362">
        <f>BG69+BG78</f>
        <v>25.36</v>
      </c>
      <c r="BH79" s="362">
        <f>BH70+BH78</f>
        <v>54.608400000000003</v>
      </c>
      <c r="BI79" s="362">
        <f>BI71+BI78</f>
        <v>5.2095000000000002</v>
      </c>
      <c r="BJ79" s="362">
        <f>BJ72+BJ78</f>
        <v>2.6999999999999247E-3</v>
      </c>
      <c r="BK79" s="362" t="e">
        <f>BK73+BK78</f>
        <v>#N/A</v>
      </c>
      <c r="BL79" s="362">
        <f>BL74+BL78</f>
        <v>2.6999999999999247E-3</v>
      </c>
      <c r="BM79" s="362">
        <f>BM75+BM78</f>
        <v>0</v>
      </c>
      <c r="BN79" s="362">
        <f>BN76+BN78</f>
        <v>0</v>
      </c>
      <c r="BO79" s="362">
        <f>BO77+BO78</f>
        <v>0</v>
      </c>
      <c r="BP79" s="363"/>
      <c r="BQ79" s="363"/>
    </row>
  </sheetData>
  <autoFilter ref="A6:BQ79"/>
  <mergeCells count="7">
    <mergeCell ref="BQ4:BQ5"/>
    <mergeCell ref="A4:A5"/>
    <mergeCell ref="B4:B5"/>
    <mergeCell ref="C4:C5"/>
    <mergeCell ref="D4:D5"/>
    <mergeCell ref="E4:BO4"/>
    <mergeCell ref="BP4:BP5"/>
  </mergeCells>
  <pageMargins left="0.78740157480314965" right="0.39370078740157483" top="0.59055118110236227" bottom="0.59055118110236227" header="0.39370078740157483" footer="0.39370078740157483"/>
  <pageSetup paperSize="8" orientation="landscape" verticalDpi="0" r:id="rId1"/>
  <ignoredErrors>
    <ignoredError sqref="BJ72:BP7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P71"/>
  <sheetViews>
    <sheetView showGridLines="0" showZeros="0" tabSelected="1" zoomScale="85" zoomScaleNormal="85" workbookViewId="0">
      <pane xSplit="2" ySplit="5" topLeftCell="C6" activePane="bottomRight" state="frozen"/>
      <selection activeCell="M22" sqref="M22"/>
      <selection pane="topRight" activeCell="M22" sqref="M22"/>
      <selection pane="bottomLeft" activeCell="M22" sqref="M22"/>
      <selection pane="bottomRight" activeCell="J1" sqref="J1:AP1048576"/>
    </sheetView>
  </sheetViews>
  <sheetFormatPr defaultColWidth="14.3984375" defaultRowHeight="15.75"/>
  <cols>
    <col min="1" max="1" width="9.59765625" style="810" customWidth="1"/>
    <col min="2" max="2" width="53.3984375" style="811" customWidth="1"/>
    <col min="3" max="3" width="11.796875" style="10" hidden="1" customWidth="1"/>
    <col min="4" max="4" width="15.19921875" style="9" hidden="1" customWidth="1"/>
    <col min="5" max="6" width="14.3984375" style="9" hidden="1" customWidth="1"/>
    <col min="7" max="7" width="20.796875" style="9" customWidth="1"/>
    <col min="8" max="8" width="23" style="9" customWidth="1"/>
    <col min="9" max="9" width="17.3984375" style="9" customWidth="1"/>
    <col min="10" max="16384" width="14.3984375" style="9"/>
  </cols>
  <sheetData>
    <row r="1" spans="1:10">
      <c r="A1" s="785" t="s">
        <v>977</v>
      </c>
      <c r="B1" s="786"/>
      <c r="C1" s="787"/>
      <c r="D1" s="788"/>
      <c r="E1" s="788"/>
      <c r="F1" s="788"/>
      <c r="G1" s="788"/>
      <c r="H1" s="788"/>
      <c r="I1" s="788"/>
    </row>
    <row r="2" spans="1:10">
      <c r="A2" s="979" t="s">
        <v>1072</v>
      </c>
      <c r="B2" s="980"/>
      <c r="C2" s="980"/>
      <c r="D2" s="980"/>
      <c r="E2" s="980"/>
      <c r="F2" s="980"/>
      <c r="G2" s="980"/>
      <c r="H2" s="980"/>
      <c r="I2" s="980"/>
    </row>
    <row r="3" spans="1:10">
      <c r="A3" s="789"/>
      <c r="B3" s="790"/>
      <c r="C3" s="790"/>
      <c r="D3" s="790"/>
      <c r="E3" s="790"/>
      <c r="F3" s="790"/>
      <c r="G3" s="790"/>
      <c r="H3" s="790"/>
      <c r="I3" s="957"/>
    </row>
    <row r="4" spans="1:10" ht="15.75" customHeight="1">
      <c r="A4" s="982" t="s">
        <v>3</v>
      </c>
      <c r="B4" s="984" t="s">
        <v>81</v>
      </c>
      <c r="C4" s="985" t="s">
        <v>6</v>
      </c>
      <c r="D4" s="987" t="s">
        <v>137</v>
      </c>
      <c r="E4" s="987" t="s">
        <v>192</v>
      </c>
      <c r="F4" s="880"/>
      <c r="G4" s="1047" t="s">
        <v>971</v>
      </c>
      <c r="H4" s="1047" t="s">
        <v>972</v>
      </c>
      <c r="I4" s="1047" t="s">
        <v>973</v>
      </c>
      <c r="J4" s="25"/>
    </row>
    <row r="5" spans="1:10" ht="75.75" customHeight="1">
      <c r="A5" s="983"/>
      <c r="B5" s="984"/>
      <c r="C5" s="986"/>
      <c r="D5" s="988"/>
      <c r="E5" s="987"/>
      <c r="F5" s="881"/>
      <c r="G5" s="1048"/>
      <c r="H5" s="1048"/>
      <c r="I5" s="1048"/>
      <c r="J5" s="25"/>
    </row>
    <row r="6" spans="1:10" s="173" customFormat="1" ht="31.5">
      <c r="A6" s="792">
        <v>-1</v>
      </c>
      <c r="B6" s="793">
        <v>-2</v>
      </c>
      <c r="C6" s="794">
        <v>-3</v>
      </c>
      <c r="D6" s="794" t="s">
        <v>363</v>
      </c>
      <c r="E6" s="794"/>
      <c r="F6" s="794"/>
      <c r="G6" s="794">
        <v>-4</v>
      </c>
      <c r="H6" s="794">
        <v>-3</v>
      </c>
      <c r="I6" s="794">
        <v>-5</v>
      </c>
      <c r="J6" s="174"/>
    </row>
    <row r="7" spans="1:10">
      <c r="A7" s="16" t="s">
        <v>42</v>
      </c>
      <c r="B7" s="795" t="s">
        <v>82</v>
      </c>
      <c r="C7" s="796"/>
      <c r="D7" s="796"/>
      <c r="E7" s="796"/>
      <c r="F7" s="796"/>
      <c r="G7" s="796"/>
      <c r="H7" s="796"/>
      <c r="I7" s="796"/>
      <c r="J7" s="25"/>
    </row>
    <row r="8" spans="1:10">
      <c r="A8" s="24"/>
      <c r="B8" s="797" t="s">
        <v>117</v>
      </c>
      <c r="C8" s="798"/>
      <c r="D8" s="18">
        <f>H8</f>
        <v>996.11009999999987</v>
      </c>
      <c r="E8" s="18">
        <f t="shared" ref="E8:E39" si="0">D8*100/$D$8</f>
        <v>99.999999999999986</v>
      </c>
      <c r="F8" s="18"/>
      <c r="G8" s="18">
        <v>996.11019999999985</v>
      </c>
      <c r="H8" s="18">
        <v>996.11009999999987</v>
      </c>
      <c r="I8" s="18">
        <v>-9.9999999974897946E-5</v>
      </c>
      <c r="J8" s="25"/>
    </row>
    <row r="9" spans="1:10">
      <c r="A9" s="20">
        <v>1</v>
      </c>
      <c r="B9" s="799" t="s">
        <v>212</v>
      </c>
      <c r="C9" s="21" t="s">
        <v>84</v>
      </c>
      <c r="D9" s="18">
        <f t="shared" ref="D9:D71" si="1">H9</f>
        <v>429.76179999999999</v>
      </c>
      <c r="E9" s="18">
        <f t="shared" si="0"/>
        <v>43.144005868427605</v>
      </c>
      <c r="F9" s="18">
        <f>D9*100/$D$8</f>
        <v>43.144005868427605</v>
      </c>
      <c r="G9" s="18">
        <v>436.36970000000002</v>
      </c>
      <c r="H9" s="18">
        <v>429.76179999999999</v>
      </c>
      <c r="I9" s="18">
        <v>-6.6079000000000292</v>
      </c>
      <c r="J9" s="25"/>
    </row>
    <row r="10" spans="1:10">
      <c r="A10" s="22" t="s">
        <v>85</v>
      </c>
      <c r="B10" s="800" t="s">
        <v>170</v>
      </c>
      <c r="C10" s="23" t="s">
        <v>87</v>
      </c>
      <c r="D10" s="18">
        <f t="shared" si="1"/>
        <v>113.5468</v>
      </c>
      <c r="E10" s="19">
        <f t="shared" ref="E10:E19" si="2">D10*100/$D$9</f>
        <v>26.420868490405617</v>
      </c>
      <c r="F10" s="19">
        <f>D10*100/$D$8</f>
        <v>11.399021051990138</v>
      </c>
      <c r="G10" s="19">
        <v>114.2632</v>
      </c>
      <c r="H10" s="19">
        <v>113.5468</v>
      </c>
      <c r="I10" s="19">
        <v>-0.71639999999999304</v>
      </c>
      <c r="J10" s="25"/>
    </row>
    <row r="11" spans="1:10" s="173" customFormat="1">
      <c r="A11" s="22" t="s">
        <v>86</v>
      </c>
      <c r="B11" s="800" t="s">
        <v>213</v>
      </c>
      <c r="C11" s="23" t="s">
        <v>9</v>
      </c>
      <c r="D11" s="18">
        <f t="shared" si="1"/>
        <v>113.5468</v>
      </c>
      <c r="E11" s="801">
        <f t="shared" si="2"/>
        <v>26.420868490405617</v>
      </c>
      <c r="F11" s="19">
        <f t="shared" ref="F11:F71" si="3">D11*100/$D$8</f>
        <v>11.399021051990138</v>
      </c>
      <c r="G11" s="19">
        <v>114.2632</v>
      </c>
      <c r="H11" s="19">
        <v>113.5468</v>
      </c>
      <c r="I11" s="19">
        <v>-0.71639999999999304</v>
      </c>
      <c r="J11" s="174"/>
    </row>
    <row r="12" spans="1:10" s="173" customFormat="1">
      <c r="A12" s="22" t="s">
        <v>88</v>
      </c>
      <c r="B12" s="800" t="s">
        <v>214</v>
      </c>
      <c r="C12" s="23" t="s">
        <v>10</v>
      </c>
      <c r="D12" s="18">
        <f t="shared" si="1"/>
        <v>0</v>
      </c>
      <c r="E12" s="801">
        <f t="shared" si="2"/>
        <v>0</v>
      </c>
      <c r="F12" s="19">
        <f t="shared" si="3"/>
        <v>0</v>
      </c>
      <c r="G12" s="19"/>
      <c r="H12" s="19">
        <v>0</v>
      </c>
      <c r="I12" s="19">
        <v>0</v>
      </c>
      <c r="J12" s="174"/>
    </row>
    <row r="13" spans="1:10">
      <c r="A13" s="22" t="s">
        <v>90</v>
      </c>
      <c r="B13" s="800" t="s">
        <v>215</v>
      </c>
      <c r="C13" s="23" t="s">
        <v>11</v>
      </c>
      <c r="D13" s="18">
        <f t="shared" si="1"/>
        <v>100.8399</v>
      </c>
      <c r="E13" s="19">
        <f t="shared" si="2"/>
        <v>23.464137575745447</v>
      </c>
      <c r="F13" s="19">
        <f t="shared" si="3"/>
        <v>10.123368892655542</v>
      </c>
      <c r="G13" s="19">
        <v>105.66200000000001</v>
      </c>
      <c r="H13" s="19">
        <v>100.8399</v>
      </c>
      <c r="I13" s="19">
        <v>-4.822100000000006</v>
      </c>
      <c r="J13" s="25"/>
    </row>
    <row r="14" spans="1:10">
      <c r="A14" s="22" t="s">
        <v>91</v>
      </c>
      <c r="B14" s="800" t="s">
        <v>89</v>
      </c>
      <c r="C14" s="23" t="s">
        <v>12</v>
      </c>
      <c r="D14" s="18">
        <f t="shared" si="1"/>
        <v>72.698099999999997</v>
      </c>
      <c r="E14" s="19">
        <f t="shared" si="2"/>
        <v>16.915905508586384</v>
      </c>
      <c r="F14" s="19">
        <f t="shared" si="3"/>
        <v>7.298199265322177</v>
      </c>
      <c r="G14" s="19">
        <v>72.831299999999999</v>
      </c>
      <c r="H14" s="19">
        <v>72.698099999999997</v>
      </c>
      <c r="I14" s="19">
        <v>-0.13320000000000221</v>
      </c>
      <c r="J14" s="25"/>
    </row>
    <row r="15" spans="1:10">
      <c r="A15" s="22" t="s">
        <v>93</v>
      </c>
      <c r="B15" s="800" t="s">
        <v>128</v>
      </c>
      <c r="C15" s="23" t="s">
        <v>49</v>
      </c>
      <c r="D15" s="18">
        <f t="shared" si="1"/>
        <v>0</v>
      </c>
      <c r="E15" s="19">
        <f t="shared" si="2"/>
        <v>0</v>
      </c>
      <c r="F15" s="19">
        <f t="shared" si="3"/>
        <v>0</v>
      </c>
      <c r="G15" s="19"/>
      <c r="H15" s="801">
        <v>0</v>
      </c>
      <c r="I15" s="19">
        <v>0</v>
      </c>
      <c r="J15" s="25"/>
    </row>
    <row r="16" spans="1:10">
      <c r="A16" s="22" t="s">
        <v>95</v>
      </c>
      <c r="B16" s="800" t="s">
        <v>126</v>
      </c>
      <c r="C16" s="23" t="s">
        <v>48</v>
      </c>
      <c r="D16" s="18">
        <f t="shared" si="1"/>
        <v>0</v>
      </c>
      <c r="E16" s="19">
        <f t="shared" si="2"/>
        <v>0</v>
      </c>
      <c r="F16" s="19">
        <f t="shared" si="3"/>
        <v>0</v>
      </c>
      <c r="G16" s="19"/>
      <c r="H16" s="801">
        <v>0</v>
      </c>
      <c r="I16" s="19">
        <v>0</v>
      </c>
      <c r="J16" s="25"/>
    </row>
    <row r="17" spans="1:10">
      <c r="A17" s="22" t="s">
        <v>127</v>
      </c>
      <c r="B17" s="800" t="s">
        <v>130</v>
      </c>
      <c r="C17" s="23" t="s">
        <v>47</v>
      </c>
      <c r="D17" s="18">
        <f t="shared" si="1"/>
        <v>0</v>
      </c>
      <c r="E17" s="19">
        <f t="shared" si="2"/>
        <v>0</v>
      </c>
      <c r="F17" s="19">
        <f t="shared" si="3"/>
        <v>0</v>
      </c>
      <c r="G17" s="19"/>
      <c r="H17" s="801">
        <v>0</v>
      </c>
      <c r="I17" s="19">
        <v>0</v>
      </c>
      <c r="J17" s="25"/>
    </row>
    <row r="18" spans="1:10" s="173" customFormat="1" ht="31.5">
      <c r="A18" s="802"/>
      <c r="B18" s="803" t="s">
        <v>194</v>
      </c>
      <c r="C18" s="804" t="s">
        <v>195</v>
      </c>
      <c r="D18" s="18">
        <f t="shared" si="1"/>
        <v>0</v>
      </c>
      <c r="E18" s="801">
        <f t="shared" si="2"/>
        <v>0</v>
      </c>
      <c r="F18" s="19">
        <f t="shared" si="3"/>
        <v>0</v>
      </c>
      <c r="G18" s="19"/>
      <c r="H18" s="19"/>
      <c r="I18" s="19">
        <v>0</v>
      </c>
      <c r="J18" s="174"/>
    </row>
    <row r="19" spans="1:10">
      <c r="A19" s="22" t="s">
        <v>129</v>
      </c>
      <c r="B19" s="800" t="s">
        <v>92</v>
      </c>
      <c r="C19" s="23" t="s">
        <v>13</v>
      </c>
      <c r="D19" s="18">
        <f t="shared" si="1"/>
        <v>96.226299999999995</v>
      </c>
      <c r="E19" s="19">
        <f t="shared" si="2"/>
        <v>22.390612660315551</v>
      </c>
      <c r="F19" s="19">
        <f t="shared" si="3"/>
        <v>9.6602072401434338</v>
      </c>
      <c r="G19" s="19">
        <v>96.521699999999996</v>
      </c>
      <c r="H19" s="19">
        <v>96.226299999999995</v>
      </c>
      <c r="I19" s="19">
        <v>-0.29540000000000077</v>
      </c>
      <c r="J19" s="25"/>
    </row>
    <row r="20" spans="1:10">
      <c r="A20" s="22" t="s">
        <v>118</v>
      </c>
      <c r="B20" s="800" t="s">
        <v>216</v>
      </c>
      <c r="C20" s="23" t="s">
        <v>201</v>
      </c>
      <c r="D20" s="18">
        <f t="shared" si="1"/>
        <v>0</v>
      </c>
      <c r="E20" s="19">
        <f t="shared" si="0"/>
        <v>0</v>
      </c>
      <c r="F20" s="19">
        <f t="shared" si="3"/>
        <v>0</v>
      </c>
      <c r="G20" s="19"/>
      <c r="H20" s="19"/>
      <c r="I20" s="19">
        <v>0</v>
      </c>
      <c r="J20" s="25"/>
    </row>
    <row r="21" spans="1:10">
      <c r="A21" s="22" t="s">
        <v>119</v>
      </c>
      <c r="B21" s="800" t="s">
        <v>94</v>
      </c>
      <c r="C21" s="23" t="s">
        <v>14</v>
      </c>
      <c r="D21" s="18">
        <f t="shared" si="1"/>
        <v>0</v>
      </c>
      <c r="E21" s="19">
        <f t="shared" si="0"/>
        <v>0</v>
      </c>
      <c r="F21" s="19">
        <f t="shared" si="3"/>
        <v>0</v>
      </c>
      <c r="G21" s="19"/>
      <c r="H21" s="19">
        <v>0</v>
      </c>
      <c r="I21" s="19">
        <v>0</v>
      </c>
      <c r="J21" s="25"/>
    </row>
    <row r="22" spans="1:10">
      <c r="A22" s="22" t="s">
        <v>217</v>
      </c>
      <c r="B22" s="800" t="s">
        <v>96</v>
      </c>
      <c r="C22" s="23" t="s">
        <v>15</v>
      </c>
      <c r="D22" s="18">
        <f t="shared" si="1"/>
        <v>46.450699999999998</v>
      </c>
      <c r="E22" s="19">
        <f>D22*100/$D$9</f>
        <v>10.808475764947</v>
      </c>
      <c r="F22" s="19">
        <f t="shared" si="3"/>
        <v>4.6632094183163089</v>
      </c>
      <c r="G22" s="19">
        <v>47.091500000000003</v>
      </c>
      <c r="H22" s="19">
        <v>46.450699999999998</v>
      </c>
      <c r="I22" s="19">
        <v>-0.64080000000000581</v>
      </c>
      <c r="J22" s="25"/>
    </row>
    <row r="23" spans="1:10" s="11" customFormat="1">
      <c r="A23" s="20">
        <v>2</v>
      </c>
      <c r="B23" s="799" t="s">
        <v>218</v>
      </c>
      <c r="C23" s="21" t="s">
        <v>98</v>
      </c>
      <c r="D23" s="18">
        <f t="shared" si="1"/>
        <v>565.80559999999991</v>
      </c>
      <c r="E23" s="18">
        <f t="shared" si="0"/>
        <v>56.801512202315784</v>
      </c>
      <c r="F23" s="19">
        <f t="shared" si="3"/>
        <v>56.801512202315784</v>
      </c>
      <c r="G23" s="18">
        <v>559.19779999999992</v>
      </c>
      <c r="H23" s="18">
        <v>565.80559999999991</v>
      </c>
      <c r="I23" s="18">
        <v>6.6077999999999975</v>
      </c>
      <c r="J23" s="34"/>
    </row>
    <row r="24" spans="1:10" s="173" customFormat="1">
      <c r="A24" s="802"/>
      <c r="B24" s="803" t="s">
        <v>180</v>
      </c>
      <c r="C24" s="23"/>
      <c r="D24" s="18">
        <f t="shared" si="1"/>
        <v>0</v>
      </c>
      <c r="E24" s="801">
        <f t="shared" si="0"/>
        <v>0</v>
      </c>
      <c r="F24" s="19">
        <f t="shared" si="3"/>
        <v>0</v>
      </c>
      <c r="G24" s="19"/>
      <c r="H24" s="801"/>
      <c r="I24" s="19">
        <v>0</v>
      </c>
      <c r="J24" s="174"/>
    </row>
    <row r="25" spans="1:10">
      <c r="A25" s="22" t="s">
        <v>99</v>
      </c>
      <c r="B25" s="800" t="s">
        <v>60</v>
      </c>
      <c r="C25" s="23" t="s">
        <v>16</v>
      </c>
      <c r="D25" s="18">
        <f t="shared" si="1"/>
        <v>125.6538</v>
      </c>
      <c r="E25" s="19">
        <f>D25*100/$D$23</f>
        <v>22.207945626554427</v>
      </c>
      <c r="F25" s="19">
        <f t="shared" si="3"/>
        <v>12.614448944950967</v>
      </c>
      <c r="G25" s="19">
        <v>125.6566</v>
      </c>
      <c r="H25" s="19">
        <v>125.6538</v>
      </c>
      <c r="I25" s="19">
        <v>-2.7999999999934744E-3</v>
      </c>
      <c r="J25" s="25"/>
    </row>
    <row r="26" spans="1:10">
      <c r="A26" s="22" t="s">
        <v>100</v>
      </c>
      <c r="B26" s="800" t="s">
        <v>61</v>
      </c>
      <c r="C26" s="23" t="s">
        <v>17</v>
      </c>
      <c r="D26" s="18">
        <f t="shared" si="1"/>
        <v>12.1067</v>
      </c>
      <c r="E26" s="19">
        <f t="shared" ref="E26:E30" si="4">D26*100/$D$23</f>
        <v>2.139727849989467</v>
      </c>
      <c r="F26" s="19">
        <f t="shared" si="3"/>
        <v>1.2153977758081163</v>
      </c>
      <c r="G26" s="19">
        <v>12.1067</v>
      </c>
      <c r="H26" s="19">
        <v>12.1067</v>
      </c>
      <c r="I26" s="19">
        <v>0</v>
      </c>
      <c r="J26" s="25"/>
    </row>
    <row r="27" spans="1:10">
      <c r="A27" s="22" t="s">
        <v>104</v>
      </c>
      <c r="B27" s="800" t="s">
        <v>62</v>
      </c>
      <c r="C27" s="23" t="s">
        <v>50</v>
      </c>
      <c r="D27" s="18">
        <f t="shared" si="1"/>
        <v>5.6692999999999998</v>
      </c>
      <c r="E27" s="19">
        <f t="shared" si="4"/>
        <v>1.0019872549865183</v>
      </c>
      <c r="F27" s="19">
        <f t="shared" si="3"/>
        <v>0.56914391290681621</v>
      </c>
      <c r="G27" s="19">
        <v>5.6660000000000004</v>
      </c>
      <c r="H27" s="19">
        <v>5.6692999999999998</v>
      </c>
      <c r="I27" s="19">
        <v>3.2999999999994145E-3</v>
      </c>
      <c r="J27" s="25"/>
    </row>
    <row r="28" spans="1:10">
      <c r="A28" s="22" t="s">
        <v>105</v>
      </c>
      <c r="B28" s="800" t="s">
        <v>63</v>
      </c>
      <c r="C28" s="23" t="s">
        <v>18</v>
      </c>
      <c r="D28" s="18">
        <f t="shared" si="1"/>
        <v>15.2669</v>
      </c>
      <c r="E28" s="19">
        <f t="shared" si="4"/>
        <v>2.6982589072996102</v>
      </c>
      <c r="F28" s="19">
        <f t="shared" si="3"/>
        <v>1.5326518624798606</v>
      </c>
      <c r="G28" s="19">
        <v>15.2669</v>
      </c>
      <c r="H28" s="19">
        <v>15.2669</v>
      </c>
      <c r="I28" s="19">
        <v>0</v>
      </c>
      <c r="J28" s="25"/>
    </row>
    <row r="29" spans="1:10">
      <c r="A29" s="22" t="s">
        <v>106</v>
      </c>
      <c r="B29" s="800" t="s">
        <v>64</v>
      </c>
      <c r="C29" s="23" t="s">
        <v>19</v>
      </c>
      <c r="D29" s="18">
        <f t="shared" si="1"/>
        <v>2.4761000000000002</v>
      </c>
      <c r="E29" s="19">
        <f t="shared" si="4"/>
        <v>0.43762380577357318</v>
      </c>
      <c r="F29" s="19">
        <f t="shared" si="3"/>
        <v>0.24857693943671491</v>
      </c>
      <c r="G29" s="19">
        <v>2.4761000000000002</v>
      </c>
      <c r="H29" s="19">
        <v>2.4761000000000002</v>
      </c>
      <c r="I29" s="19">
        <v>0</v>
      </c>
      <c r="J29" s="25"/>
    </row>
    <row r="30" spans="1:10" ht="24" customHeight="1">
      <c r="A30" s="22" t="s">
        <v>107</v>
      </c>
      <c r="B30" s="800" t="s">
        <v>219</v>
      </c>
      <c r="C30" s="23" t="s">
        <v>101</v>
      </c>
      <c r="D30" s="18">
        <f t="shared" si="1"/>
        <v>47.927</v>
      </c>
      <c r="E30" s="19">
        <f t="shared" si="4"/>
        <v>8.4705771735027025</v>
      </c>
      <c r="F30" s="19">
        <f t="shared" si="3"/>
        <v>4.8114159268137131</v>
      </c>
      <c r="G30" s="805">
        <v>47.066099999999999</v>
      </c>
      <c r="H30" s="805">
        <v>47.927</v>
      </c>
      <c r="I30" s="19">
        <v>0.86090000000000089</v>
      </c>
      <c r="J30" s="806"/>
    </row>
    <row r="31" spans="1:10" s="173" customFormat="1">
      <c r="A31" s="22" t="s">
        <v>220</v>
      </c>
      <c r="B31" s="800" t="s">
        <v>193</v>
      </c>
      <c r="C31" s="23" t="s">
        <v>31</v>
      </c>
      <c r="D31" s="18">
        <f t="shared" si="1"/>
        <v>4.3086000000000002</v>
      </c>
      <c r="E31" s="801">
        <f>D31*100/$D$23</f>
        <v>0.76149829552765136</v>
      </c>
      <c r="F31" s="19">
        <f t="shared" si="3"/>
        <v>0.43254254725456559</v>
      </c>
      <c r="G31" s="19">
        <v>4.3086000000000002</v>
      </c>
      <c r="H31" s="801">
        <v>4.3086000000000002</v>
      </c>
      <c r="I31" s="19">
        <v>0</v>
      </c>
      <c r="J31" s="807"/>
    </row>
    <row r="32" spans="1:10" s="173" customFormat="1">
      <c r="A32" s="22" t="s">
        <v>221</v>
      </c>
      <c r="B32" s="800" t="s">
        <v>222</v>
      </c>
      <c r="C32" s="23" t="s">
        <v>36</v>
      </c>
      <c r="D32" s="18">
        <f t="shared" si="1"/>
        <v>0.13739999999999999</v>
      </c>
      <c r="E32" s="801">
        <f t="shared" ref="E32:E35" si="5">D32*100/$D$23</f>
        <v>2.4283959013484496E-2</v>
      </c>
      <c r="F32" s="19">
        <f t="shared" si="3"/>
        <v>1.3793655942249759E-2</v>
      </c>
      <c r="G32" s="19">
        <v>0.13739999999999999</v>
      </c>
      <c r="H32" s="801">
        <v>0.13739999999999999</v>
      </c>
      <c r="I32" s="19">
        <v>0</v>
      </c>
      <c r="J32" s="807"/>
    </row>
    <row r="33" spans="1:10" s="173" customFormat="1">
      <c r="A33" s="22" t="s">
        <v>223</v>
      </c>
      <c r="B33" s="800" t="s">
        <v>65</v>
      </c>
      <c r="C33" s="23" t="s">
        <v>32</v>
      </c>
      <c r="D33" s="18">
        <f t="shared" si="1"/>
        <v>1.5605</v>
      </c>
      <c r="E33" s="801">
        <f t="shared" si="5"/>
        <v>0.27580144134310447</v>
      </c>
      <c r="F33" s="19">
        <f t="shared" si="3"/>
        <v>0.1566593893586663</v>
      </c>
      <c r="G33" s="19">
        <v>1.4890000000000001</v>
      </c>
      <c r="H33" s="801">
        <v>1.5605</v>
      </c>
      <c r="I33" s="19">
        <v>7.1499999999999897E-2</v>
      </c>
      <c r="J33" s="807"/>
    </row>
    <row r="34" spans="1:10" s="173" customFormat="1">
      <c r="A34" s="22" t="s">
        <v>224</v>
      </c>
      <c r="B34" s="800" t="s">
        <v>66</v>
      </c>
      <c r="C34" s="23" t="s">
        <v>33</v>
      </c>
      <c r="D34" s="18">
        <f t="shared" si="1"/>
        <v>10.875299999999999</v>
      </c>
      <c r="E34" s="801">
        <f t="shared" si="5"/>
        <v>1.922091262440669</v>
      </c>
      <c r="F34" s="19">
        <f t="shared" si="3"/>
        <v>1.0917769029748821</v>
      </c>
      <c r="G34" s="19">
        <v>10.085900000000001</v>
      </c>
      <c r="H34" s="801">
        <v>10.875299999999999</v>
      </c>
      <c r="I34" s="19">
        <v>0.78939999999999877</v>
      </c>
      <c r="J34" s="807"/>
    </row>
    <row r="35" spans="1:10" s="173" customFormat="1">
      <c r="A35" s="22" t="s">
        <v>225</v>
      </c>
      <c r="B35" s="800" t="s">
        <v>226</v>
      </c>
      <c r="C35" s="23" t="s">
        <v>34</v>
      </c>
      <c r="D35" s="18">
        <f t="shared" si="1"/>
        <v>7.8517999999999999</v>
      </c>
      <c r="E35" s="801">
        <f t="shared" si="5"/>
        <v>1.3877204467400113</v>
      </c>
      <c r="F35" s="19">
        <f t="shared" si="3"/>
        <v>0.78824619888905856</v>
      </c>
      <c r="G35" s="19">
        <v>7.8517999999999999</v>
      </c>
      <c r="H35" s="801">
        <v>7.8517999999999999</v>
      </c>
      <c r="I35" s="19">
        <v>0</v>
      </c>
      <c r="J35" s="807"/>
    </row>
    <row r="36" spans="1:10" s="173" customFormat="1" ht="36.75" customHeight="1">
      <c r="A36" s="22" t="s">
        <v>227</v>
      </c>
      <c r="B36" s="800" t="s">
        <v>67</v>
      </c>
      <c r="C36" s="23" t="s">
        <v>35</v>
      </c>
      <c r="D36" s="18">
        <f t="shared" si="1"/>
        <v>9.4161999999999999</v>
      </c>
      <c r="E36" s="801">
        <f t="shared" si="0"/>
        <v>0.94529711123298532</v>
      </c>
      <c r="F36" s="19">
        <f t="shared" si="3"/>
        <v>0.94529711123298532</v>
      </c>
      <c r="G36" s="19">
        <v>9.4161999999999999</v>
      </c>
      <c r="H36" s="801">
        <v>9.4161999999999999</v>
      </c>
      <c r="I36" s="19">
        <v>0</v>
      </c>
      <c r="J36" s="807"/>
    </row>
    <row r="37" spans="1:10" s="173" customFormat="1">
      <c r="A37" s="22" t="s">
        <v>228</v>
      </c>
      <c r="B37" s="800" t="s">
        <v>229</v>
      </c>
      <c r="C37" s="23" t="s">
        <v>202</v>
      </c>
      <c r="D37" s="18">
        <f t="shared" si="1"/>
        <v>0</v>
      </c>
      <c r="E37" s="801">
        <f t="shared" si="0"/>
        <v>0</v>
      </c>
      <c r="F37" s="19">
        <f t="shared" si="3"/>
        <v>0</v>
      </c>
      <c r="G37" s="19">
        <v>0</v>
      </c>
      <c r="H37" s="801"/>
      <c r="I37" s="19">
        <v>0</v>
      </c>
      <c r="J37" s="807"/>
    </row>
    <row r="38" spans="1:10" s="173" customFormat="1">
      <c r="A38" s="22" t="s">
        <v>230</v>
      </c>
      <c r="B38" s="800" t="s">
        <v>231</v>
      </c>
      <c r="C38" s="23" t="s">
        <v>203</v>
      </c>
      <c r="D38" s="18">
        <f t="shared" si="1"/>
        <v>0</v>
      </c>
      <c r="E38" s="801">
        <f t="shared" si="0"/>
        <v>0</v>
      </c>
      <c r="F38" s="19">
        <f t="shared" si="3"/>
        <v>0</v>
      </c>
      <c r="G38" s="19">
        <v>0</v>
      </c>
      <c r="H38" s="801"/>
      <c r="I38" s="19">
        <v>0</v>
      </c>
      <c r="J38" s="807"/>
    </row>
    <row r="39" spans="1:10" s="173" customFormat="1">
      <c r="A39" s="22" t="s">
        <v>232</v>
      </c>
      <c r="B39" s="800" t="s">
        <v>68</v>
      </c>
      <c r="C39" s="23" t="s">
        <v>51</v>
      </c>
      <c r="D39" s="18">
        <f t="shared" si="1"/>
        <v>0</v>
      </c>
      <c r="E39" s="801">
        <f t="shared" si="0"/>
        <v>0</v>
      </c>
      <c r="F39" s="19">
        <f t="shared" si="3"/>
        <v>0</v>
      </c>
      <c r="G39" s="19">
        <v>0</v>
      </c>
      <c r="H39" s="801">
        <v>0</v>
      </c>
      <c r="I39" s="19">
        <v>0</v>
      </c>
      <c r="J39" s="807"/>
    </row>
    <row r="40" spans="1:10" s="173" customFormat="1">
      <c r="A40" s="22" t="s">
        <v>233</v>
      </c>
      <c r="B40" s="800" t="s">
        <v>188</v>
      </c>
      <c r="C40" s="23" t="s">
        <v>52</v>
      </c>
      <c r="D40" s="18">
        <f t="shared" si="1"/>
        <v>13.777200000000001</v>
      </c>
      <c r="E40" s="801">
        <f>D40*100/$D$23</f>
        <v>2.4349705976752443</v>
      </c>
      <c r="F40" s="19">
        <f t="shared" si="3"/>
        <v>1.3831001211613057</v>
      </c>
      <c r="G40" s="19">
        <v>13.777200000000001</v>
      </c>
      <c r="H40" s="801">
        <v>13.777200000000001</v>
      </c>
      <c r="I40" s="19">
        <v>0</v>
      </c>
      <c r="J40" s="807"/>
    </row>
    <row r="41" spans="1:10" ht="36.75" customHeight="1">
      <c r="A41" s="22" t="s">
        <v>108</v>
      </c>
      <c r="B41" s="800" t="s">
        <v>234</v>
      </c>
      <c r="C41" s="23" t="s">
        <v>102</v>
      </c>
      <c r="D41" s="18">
        <f t="shared" si="1"/>
        <v>43.898200000000003</v>
      </c>
      <c r="E41" s="19">
        <f>D41*100/$D$23</f>
        <v>7.7585304917448701</v>
      </c>
      <c r="F41" s="19">
        <f t="shared" si="3"/>
        <v>4.4069626439888534</v>
      </c>
      <c r="G41" s="805">
        <v>43.898200000000003</v>
      </c>
      <c r="H41" s="805">
        <v>43.898200000000003</v>
      </c>
      <c r="I41" s="19">
        <v>0</v>
      </c>
      <c r="J41" s="806"/>
    </row>
    <row r="42" spans="1:10" s="173" customFormat="1">
      <c r="A42" s="22" t="s">
        <v>235</v>
      </c>
      <c r="B42" s="800" t="s">
        <v>69</v>
      </c>
      <c r="C42" s="23" t="s">
        <v>20</v>
      </c>
      <c r="D42" s="18">
        <f t="shared" si="1"/>
        <v>0</v>
      </c>
      <c r="E42" s="801">
        <f>D42*100/$D$23</f>
        <v>0</v>
      </c>
      <c r="F42" s="19">
        <f t="shared" si="3"/>
        <v>0</v>
      </c>
      <c r="G42" s="19">
        <v>0</v>
      </c>
      <c r="H42" s="801">
        <v>0</v>
      </c>
      <c r="I42" s="19">
        <v>0</v>
      </c>
      <c r="J42" s="807"/>
    </row>
    <row r="43" spans="1:10" s="173" customFormat="1">
      <c r="A43" s="22" t="s">
        <v>241</v>
      </c>
      <c r="B43" s="800" t="s">
        <v>70</v>
      </c>
      <c r="C43" s="23" t="s">
        <v>53</v>
      </c>
      <c r="D43" s="18">
        <f t="shared" si="1"/>
        <v>0</v>
      </c>
      <c r="E43" s="801">
        <f t="shared" ref="E43:E47" si="6">D43*100/$D$23</f>
        <v>0</v>
      </c>
      <c r="F43" s="19">
        <f t="shared" si="3"/>
        <v>0</v>
      </c>
      <c r="G43" s="19">
        <v>0</v>
      </c>
      <c r="H43" s="801">
        <v>0</v>
      </c>
      <c r="I43" s="19">
        <v>0</v>
      </c>
      <c r="J43" s="807"/>
    </row>
    <row r="44" spans="1:10" s="173" customFormat="1">
      <c r="A44" s="22" t="s">
        <v>242</v>
      </c>
      <c r="B44" s="800" t="s">
        <v>240</v>
      </c>
      <c r="C44" s="23" t="s">
        <v>205</v>
      </c>
      <c r="D44" s="18">
        <f t="shared" si="1"/>
        <v>0</v>
      </c>
      <c r="E44" s="801">
        <f t="shared" si="6"/>
        <v>0</v>
      </c>
      <c r="F44" s="19">
        <f t="shared" si="3"/>
        <v>0</v>
      </c>
      <c r="G44" s="19">
        <v>0</v>
      </c>
      <c r="H44" s="801"/>
      <c r="I44" s="19">
        <v>0</v>
      </c>
      <c r="J44" s="174"/>
    </row>
    <row r="45" spans="1:10">
      <c r="A45" s="22" t="s">
        <v>243</v>
      </c>
      <c r="B45" s="800" t="s">
        <v>71</v>
      </c>
      <c r="C45" s="23" t="s">
        <v>54</v>
      </c>
      <c r="D45" s="18">
        <f t="shared" si="1"/>
        <v>6.5092999999999996</v>
      </c>
      <c r="E45" s="801">
        <f t="shared" si="6"/>
        <v>1.1504481397851136</v>
      </c>
      <c r="F45" s="19">
        <f t="shared" si="3"/>
        <v>0.65347194050135626</v>
      </c>
      <c r="G45" s="19">
        <v>6.5092999999999996</v>
      </c>
      <c r="H45" s="801">
        <v>6.5092999999999996</v>
      </c>
      <c r="I45" s="19">
        <v>0</v>
      </c>
      <c r="J45" s="25"/>
    </row>
    <row r="46" spans="1:10">
      <c r="A46" s="22" t="s">
        <v>905</v>
      </c>
      <c r="B46" s="800" t="s">
        <v>72</v>
      </c>
      <c r="C46" s="23" t="s">
        <v>21</v>
      </c>
      <c r="D46" s="18">
        <f t="shared" si="1"/>
        <v>37.3889</v>
      </c>
      <c r="E46" s="801">
        <f t="shared" si="6"/>
        <v>6.6080823519597551</v>
      </c>
      <c r="F46" s="19">
        <f t="shared" si="3"/>
        <v>3.7534907034874965</v>
      </c>
      <c r="G46" s="19">
        <v>37.3889</v>
      </c>
      <c r="H46" s="801">
        <v>37.3889</v>
      </c>
      <c r="I46" s="19">
        <v>0</v>
      </c>
      <c r="J46" s="25"/>
    </row>
    <row r="47" spans="1:10">
      <c r="A47" s="22" t="s">
        <v>906</v>
      </c>
      <c r="B47" s="800" t="s">
        <v>73</v>
      </c>
      <c r="C47" s="808" t="s">
        <v>22</v>
      </c>
      <c r="D47" s="18">
        <f t="shared" si="1"/>
        <v>0</v>
      </c>
      <c r="E47" s="801">
        <f t="shared" si="6"/>
        <v>0</v>
      </c>
      <c r="F47" s="19">
        <f t="shared" si="3"/>
        <v>0</v>
      </c>
      <c r="G47" s="19">
        <v>0</v>
      </c>
      <c r="H47" s="801">
        <v>0</v>
      </c>
      <c r="I47" s="19">
        <v>0</v>
      </c>
      <c r="J47" s="25"/>
    </row>
    <row r="48" spans="1:10" ht="21.75" customHeight="1">
      <c r="A48" s="22" t="s">
        <v>109</v>
      </c>
      <c r="B48" s="800" t="s">
        <v>244</v>
      </c>
      <c r="C48" s="808" t="s">
        <v>103</v>
      </c>
      <c r="D48" s="18">
        <f t="shared" si="1"/>
        <v>198.4469</v>
      </c>
      <c r="E48" s="19">
        <f>D48*100/$D$23</f>
        <v>35.073336142307539</v>
      </c>
      <c r="F48" s="19">
        <f t="shared" si="3"/>
        <v>19.922185308632049</v>
      </c>
      <c r="G48" s="805">
        <v>191.92330000000001</v>
      </c>
      <c r="H48" s="805">
        <v>198.4469</v>
      </c>
      <c r="I48" s="19">
        <v>6.5235999999999876</v>
      </c>
      <c r="J48" s="25"/>
    </row>
    <row r="49" spans="1:10" s="173" customFormat="1">
      <c r="A49" s="22" t="s">
        <v>196</v>
      </c>
      <c r="B49" s="800" t="s">
        <v>245</v>
      </c>
      <c r="C49" s="808" t="s">
        <v>27</v>
      </c>
      <c r="D49" s="18">
        <f t="shared" si="1"/>
        <v>162.62950000000001</v>
      </c>
      <c r="E49" s="801">
        <f>D49*100/$D$23</f>
        <v>28.742999362325158</v>
      </c>
      <c r="F49" s="19">
        <f t="shared" si="3"/>
        <v>16.326458290102675</v>
      </c>
      <c r="G49" s="19">
        <v>155.4333</v>
      </c>
      <c r="H49" s="801">
        <v>162.62950000000001</v>
      </c>
      <c r="I49" s="19">
        <v>7.1962000000000046</v>
      </c>
      <c r="J49" s="174"/>
    </row>
    <row r="50" spans="1:10" s="173" customFormat="1">
      <c r="A50" s="22" t="s">
        <v>197</v>
      </c>
      <c r="B50" s="800" t="s">
        <v>246</v>
      </c>
      <c r="C50" s="23" t="s">
        <v>28</v>
      </c>
      <c r="D50" s="18">
        <f t="shared" si="1"/>
        <v>23.768599999999999</v>
      </c>
      <c r="E50" s="801">
        <f t="shared" ref="E50:E58" si="7">D50*100/$D$23</f>
        <v>4.2008421266951057</v>
      </c>
      <c r="F50" s="19">
        <f t="shared" si="3"/>
        <v>2.3861418531947427</v>
      </c>
      <c r="G50" s="19">
        <v>24.441199999999998</v>
      </c>
      <c r="H50" s="801">
        <v>23.768599999999999</v>
      </c>
      <c r="I50" s="19">
        <v>-0.6725999999999992</v>
      </c>
      <c r="J50" s="174"/>
    </row>
    <row r="51" spans="1:10" s="173" customFormat="1" ht="24" customHeight="1">
      <c r="A51" s="22" t="s">
        <v>247</v>
      </c>
      <c r="B51" s="800" t="s">
        <v>248</v>
      </c>
      <c r="C51" s="23" t="s">
        <v>206</v>
      </c>
      <c r="D51" s="18">
        <f t="shared" si="1"/>
        <v>0</v>
      </c>
      <c r="E51" s="801">
        <f t="shared" si="7"/>
        <v>0</v>
      </c>
      <c r="F51" s="19">
        <f t="shared" si="3"/>
        <v>0</v>
      </c>
      <c r="G51" s="19"/>
      <c r="H51" s="801">
        <v>0</v>
      </c>
      <c r="I51" s="19">
        <v>0</v>
      </c>
      <c r="J51" s="174"/>
    </row>
    <row r="52" spans="1:10" s="173" customFormat="1" ht="21" customHeight="1">
      <c r="A52" s="22" t="s">
        <v>249</v>
      </c>
      <c r="B52" s="800" t="s">
        <v>250</v>
      </c>
      <c r="C52" s="23" t="s">
        <v>207</v>
      </c>
      <c r="D52" s="18">
        <f t="shared" si="1"/>
        <v>0</v>
      </c>
      <c r="E52" s="801">
        <f t="shared" si="7"/>
        <v>0</v>
      </c>
      <c r="F52" s="19">
        <f t="shared" si="3"/>
        <v>0</v>
      </c>
      <c r="G52" s="19"/>
      <c r="H52" s="801"/>
      <c r="I52" s="19">
        <v>0</v>
      </c>
      <c r="J52" s="174"/>
    </row>
    <row r="53" spans="1:10" s="173" customFormat="1" ht="42" customHeight="1">
      <c r="A53" s="22" t="s">
        <v>251</v>
      </c>
      <c r="B53" s="800" t="s">
        <v>252</v>
      </c>
      <c r="C53" s="23" t="s">
        <v>208</v>
      </c>
      <c r="D53" s="18">
        <f t="shared" si="1"/>
        <v>1.7539</v>
      </c>
      <c r="E53" s="801">
        <f t="shared" si="7"/>
        <v>0.30998279267649531</v>
      </c>
      <c r="F53" s="19">
        <f t="shared" si="3"/>
        <v>0.17607491380721874</v>
      </c>
      <c r="G53" s="19">
        <v>1.7539</v>
      </c>
      <c r="H53" s="801">
        <v>1.7539</v>
      </c>
      <c r="I53" s="19">
        <v>0</v>
      </c>
      <c r="J53" s="174"/>
    </row>
    <row r="54" spans="1:10" s="173" customFormat="1">
      <c r="A54" s="22" t="s">
        <v>253</v>
      </c>
      <c r="B54" s="800" t="s">
        <v>254</v>
      </c>
      <c r="C54" s="23" t="s">
        <v>23</v>
      </c>
      <c r="D54" s="18">
        <f t="shared" si="1"/>
        <v>0</v>
      </c>
      <c r="E54" s="801">
        <f t="shared" si="7"/>
        <v>0</v>
      </c>
      <c r="F54" s="19">
        <f t="shared" si="3"/>
        <v>0</v>
      </c>
      <c r="G54" s="19"/>
      <c r="H54" s="801">
        <v>0</v>
      </c>
      <c r="I54" s="19">
        <v>0</v>
      </c>
      <c r="J54" s="174"/>
    </row>
    <row r="55" spans="1:10" s="173" customFormat="1" ht="37.5" customHeight="1">
      <c r="A55" s="22" t="s">
        <v>255</v>
      </c>
      <c r="B55" s="800" t="s">
        <v>256</v>
      </c>
      <c r="C55" s="23" t="s">
        <v>29</v>
      </c>
      <c r="D55" s="18">
        <f t="shared" si="1"/>
        <v>0.4395</v>
      </c>
      <c r="E55" s="801">
        <f t="shared" si="7"/>
        <v>7.7676855796407832E-2</v>
      </c>
      <c r="F55" s="19">
        <f t="shared" si="3"/>
        <v>4.412162872357183E-2</v>
      </c>
      <c r="G55" s="19">
        <v>0.4395</v>
      </c>
      <c r="H55" s="801">
        <v>0.4395</v>
      </c>
      <c r="I55" s="19">
        <v>0</v>
      </c>
      <c r="J55" s="174"/>
    </row>
    <row r="56" spans="1:10" s="173" customFormat="1" ht="39.75" customHeight="1">
      <c r="A56" s="22" t="s">
        <v>257</v>
      </c>
      <c r="B56" s="800" t="s">
        <v>258</v>
      </c>
      <c r="C56" s="23" t="s">
        <v>30</v>
      </c>
      <c r="D56" s="18">
        <f t="shared" si="1"/>
        <v>0.20860000000000001</v>
      </c>
      <c r="E56" s="801">
        <f t="shared" si="7"/>
        <v>3.6867786391651128E-2</v>
      </c>
      <c r="F56" s="19">
        <f t="shared" si="3"/>
        <v>2.0941460185977437E-2</v>
      </c>
      <c r="G56" s="19">
        <v>0.20860000000000001</v>
      </c>
      <c r="H56" s="801">
        <v>0.20860000000000001</v>
      </c>
      <c r="I56" s="19">
        <v>0</v>
      </c>
      <c r="J56" s="174"/>
    </row>
    <row r="57" spans="1:10" s="173" customFormat="1">
      <c r="A57" s="22" t="s">
        <v>259</v>
      </c>
      <c r="B57" s="800" t="s">
        <v>260</v>
      </c>
      <c r="C57" s="808" t="s">
        <v>37</v>
      </c>
      <c r="D57" s="18">
        <f t="shared" si="1"/>
        <v>1.6028</v>
      </c>
      <c r="E57" s="801">
        <f t="shared" si="7"/>
        <v>0.28327750732760515</v>
      </c>
      <c r="F57" s="19">
        <f t="shared" si="3"/>
        <v>0.16090590789110562</v>
      </c>
      <c r="G57" s="19">
        <v>1.6028</v>
      </c>
      <c r="H57" s="801">
        <v>1.6028</v>
      </c>
      <c r="I57" s="19">
        <v>0</v>
      </c>
      <c r="J57" s="174"/>
    </row>
    <row r="58" spans="1:10" s="173" customFormat="1" ht="36" customHeight="1">
      <c r="A58" s="22" t="s">
        <v>261</v>
      </c>
      <c r="B58" s="800" t="s">
        <v>262</v>
      </c>
      <c r="C58" s="808" t="s">
        <v>55</v>
      </c>
      <c r="D58" s="18">
        <f t="shared" si="1"/>
        <v>8.0440000000000005</v>
      </c>
      <c r="E58" s="801">
        <f t="shared" si="7"/>
        <v>1.4216897110951185</v>
      </c>
      <c r="F58" s="19">
        <f t="shared" si="3"/>
        <v>0.80754125472676186</v>
      </c>
      <c r="G58" s="19">
        <v>8.0440000000000005</v>
      </c>
      <c r="H58" s="801">
        <v>8.0440000000000005</v>
      </c>
      <c r="I58" s="19">
        <v>0</v>
      </c>
      <c r="J58" s="174"/>
    </row>
    <row r="59" spans="1:10">
      <c r="A59" s="22" t="s">
        <v>120</v>
      </c>
      <c r="B59" s="800" t="s">
        <v>263</v>
      </c>
      <c r="C59" s="23" t="s">
        <v>56</v>
      </c>
      <c r="D59" s="18">
        <f t="shared" si="1"/>
        <v>2.2484999999999999</v>
      </c>
      <c r="E59" s="19">
        <f>D59*100/$D$23</f>
        <v>0.39739797555909667</v>
      </c>
      <c r="F59" s="19">
        <f t="shared" si="3"/>
        <v>0.2257280595789562</v>
      </c>
      <c r="G59" s="19">
        <v>2.2484999999999999</v>
      </c>
      <c r="H59" s="19">
        <v>2.2484999999999999</v>
      </c>
      <c r="I59" s="19">
        <v>0</v>
      </c>
      <c r="J59" s="25"/>
    </row>
    <row r="60" spans="1:10">
      <c r="A60" s="22" t="s">
        <v>121</v>
      </c>
      <c r="B60" s="800" t="s">
        <v>264</v>
      </c>
      <c r="C60" s="23" t="s">
        <v>57</v>
      </c>
      <c r="D60" s="18">
        <f t="shared" si="1"/>
        <v>7.8631000000000002</v>
      </c>
      <c r="E60" s="19">
        <f t="shared" ref="E60:E62" si="8">D60*100/$D$23</f>
        <v>1.3897175991188495</v>
      </c>
      <c r="F60" s="19">
        <f t="shared" si="3"/>
        <v>0.78938061164122331</v>
      </c>
      <c r="G60" s="19">
        <v>7.8631000000000002</v>
      </c>
      <c r="H60" s="19">
        <v>7.8631000000000002</v>
      </c>
      <c r="I60" s="19">
        <v>0</v>
      </c>
      <c r="J60" s="25"/>
    </row>
    <row r="61" spans="1:10" ht="38.25" customHeight="1">
      <c r="A61" s="22" t="s">
        <v>122</v>
      </c>
      <c r="B61" s="800" t="s">
        <v>340</v>
      </c>
      <c r="C61" s="23" t="s">
        <v>24</v>
      </c>
      <c r="D61" s="18">
        <f t="shared" si="1"/>
        <v>17.171199999999999</v>
      </c>
      <c r="E61" s="19">
        <f t="shared" si="8"/>
        <v>3.0348232679209963</v>
      </c>
      <c r="F61" s="19">
        <f t="shared" si="3"/>
        <v>1.7238255088468635</v>
      </c>
      <c r="G61" s="19">
        <v>17.171199999999999</v>
      </c>
      <c r="H61" s="19">
        <v>17.171199999999999</v>
      </c>
      <c r="I61" s="19">
        <v>0</v>
      </c>
      <c r="J61" s="25"/>
    </row>
    <row r="62" spans="1:10">
      <c r="A62" s="22" t="s">
        <v>123</v>
      </c>
      <c r="B62" s="800" t="s">
        <v>74</v>
      </c>
      <c r="C62" s="23" t="s">
        <v>209</v>
      </c>
      <c r="D62" s="18">
        <f t="shared" si="1"/>
        <v>81.068399999999997</v>
      </c>
      <c r="E62" s="19">
        <f t="shared" si="8"/>
        <v>14.327959991912419</v>
      </c>
      <c r="F62" s="19">
        <f t="shared" si="3"/>
        <v>8.1384979431490567</v>
      </c>
      <c r="G62" s="19">
        <v>81.189700000000002</v>
      </c>
      <c r="H62" s="19">
        <v>81.068399999999997</v>
      </c>
      <c r="I62" s="19">
        <v>-0.12130000000000507</v>
      </c>
      <c r="J62" s="25"/>
    </row>
    <row r="63" spans="1:10" s="173" customFormat="1" ht="37.5" customHeight="1">
      <c r="A63" s="22" t="s">
        <v>265</v>
      </c>
      <c r="B63" s="800" t="s">
        <v>266</v>
      </c>
      <c r="C63" s="23" t="s">
        <v>26</v>
      </c>
      <c r="D63" s="18">
        <f t="shared" si="1"/>
        <v>26.46</v>
      </c>
      <c r="E63" s="801">
        <f t="shared" ref="E63:E70" si="9">D63*100/$D$8</f>
        <v>2.6563328692280104</v>
      </c>
      <c r="F63" s="19">
        <f t="shared" si="3"/>
        <v>2.6563328692280104</v>
      </c>
      <c r="G63" s="19">
        <v>26.46</v>
      </c>
      <c r="H63" s="801">
        <v>26.46</v>
      </c>
      <c r="I63" s="19">
        <v>0</v>
      </c>
      <c r="J63" s="174"/>
    </row>
    <row r="64" spans="1:10" s="173" customFormat="1" ht="36" customHeight="1">
      <c r="A64" s="22" t="s">
        <v>267</v>
      </c>
      <c r="B64" s="800" t="s">
        <v>268</v>
      </c>
      <c r="C64" s="23" t="s">
        <v>25</v>
      </c>
      <c r="D64" s="18">
        <f t="shared" si="1"/>
        <v>54.608400000000003</v>
      </c>
      <c r="E64" s="801">
        <f t="shared" si="9"/>
        <v>5.4821650739210463</v>
      </c>
      <c r="F64" s="19">
        <f t="shared" si="3"/>
        <v>5.4821650739210463</v>
      </c>
      <c r="G64" s="19">
        <v>54.729700000000001</v>
      </c>
      <c r="H64" s="801">
        <v>54.608400000000003</v>
      </c>
      <c r="I64" s="19">
        <v>-0.12129999999999797</v>
      </c>
      <c r="J64" s="174"/>
    </row>
    <row r="65" spans="1:10">
      <c r="A65" s="22" t="s">
        <v>124</v>
      </c>
      <c r="B65" s="800" t="s">
        <v>125</v>
      </c>
      <c r="C65" s="23" t="s">
        <v>38</v>
      </c>
      <c r="D65" s="18">
        <f t="shared" si="1"/>
        <v>6.0095000000000001</v>
      </c>
      <c r="E65" s="19">
        <f>D65*100/$D$23</f>
        <v>1.0621139133299495</v>
      </c>
      <c r="F65" s="19">
        <f t="shared" si="3"/>
        <v>0.60329676408260502</v>
      </c>
      <c r="G65" s="19">
        <v>6.6654</v>
      </c>
      <c r="H65" s="19">
        <v>6.0095000000000001</v>
      </c>
      <c r="I65" s="19">
        <v>-0.65589999999999993</v>
      </c>
      <c r="J65" s="25"/>
    </row>
    <row r="66" spans="1:10" s="11" customFormat="1">
      <c r="A66" s="20">
        <v>3</v>
      </c>
      <c r="B66" s="799" t="s">
        <v>269</v>
      </c>
      <c r="C66" s="21" t="s">
        <v>110</v>
      </c>
      <c r="D66" s="18">
        <f t="shared" si="1"/>
        <v>0.54269999999999996</v>
      </c>
      <c r="E66" s="18">
        <f t="shared" si="9"/>
        <v>5.4481929256615311E-2</v>
      </c>
      <c r="F66" s="19">
        <f t="shared" si="3"/>
        <v>5.4481929256615311E-2</v>
      </c>
      <c r="G66" s="809">
        <v>0.54269999999999996</v>
      </c>
      <c r="H66" s="809">
        <v>0.54269999999999996</v>
      </c>
      <c r="I66" s="19">
        <v>0</v>
      </c>
      <c r="J66" s="34"/>
    </row>
    <row r="67" spans="1:10">
      <c r="A67" s="22" t="s">
        <v>111</v>
      </c>
      <c r="B67" s="800" t="s">
        <v>75</v>
      </c>
      <c r="C67" s="23" t="s">
        <v>39</v>
      </c>
      <c r="D67" s="18">
        <f t="shared" si="1"/>
        <v>0.54269999999999996</v>
      </c>
      <c r="E67" s="19">
        <f>D67*100/$D$66</f>
        <v>100</v>
      </c>
      <c r="F67" s="19">
        <f t="shared" si="3"/>
        <v>5.4481929256615311E-2</v>
      </c>
      <c r="G67" s="805">
        <v>0.54269999999999996</v>
      </c>
      <c r="H67" s="801">
        <v>0.54269999999999996</v>
      </c>
      <c r="I67" s="19">
        <v>0</v>
      </c>
      <c r="J67" s="25"/>
    </row>
    <row r="68" spans="1:10">
      <c r="A68" s="22" t="s">
        <v>112</v>
      </c>
      <c r="B68" s="800" t="s">
        <v>76</v>
      </c>
      <c r="C68" s="23" t="s">
        <v>40</v>
      </c>
      <c r="D68" s="18">
        <f t="shared" si="1"/>
        <v>0</v>
      </c>
      <c r="E68" s="19">
        <f t="shared" ref="E68:E69" si="10">D68*100/$D$66</f>
        <v>0</v>
      </c>
      <c r="F68" s="19">
        <f t="shared" si="3"/>
        <v>0</v>
      </c>
      <c r="G68" s="18">
        <v>0</v>
      </c>
      <c r="H68" s="801">
        <v>0</v>
      </c>
      <c r="I68" s="18">
        <v>0</v>
      </c>
      <c r="J68" s="25"/>
    </row>
    <row r="69" spans="1:10">
      <c r="A69" s="22" t="s">
        <v>113</v>
      </c>
      <c r="B69" s="800" t="s">
        <v>77</v>
      </c>
      <c r="C69" s="23" t="s">
        <v>41</v>
      </c>
      <c r="D69" s="18">
        <f t="shared" si="1"/>
        <v>0</v>
      </c>
      <c r="E69" s="19">
        <f t="shared" si="10"/>
        <v>0</v>
      </c>
      <c r="F69" s="19">
        <f t="shared" si="3"/>
        <v>0</v>
      </c>
      <c r="G69" s="18"/>
      <c r="H69" s="801">
        <v>0</v>
      </c>
      <c r="I69" s="18">
        <v>0</v>
      </c>
      <c r="J69" s="25"/>
    </row>
    <row r="70" spans="1:10">
      <c r="A70" s="22" t="s">
        <v>271</v>
      </c>
      <c r="B70" s="800" t="s">
        <v>273</v>
      </c>
      <c r="C70" s="23" t="s">
        <v>211</v>
      </c>
      <c r="D70" s="18">
        <f t="shared" si="1"/>
        <v>0</v>
      </c>
      <c r="E70" s="19">
        <f t="shared" si="9"/>
        <v>0</v>
      </c>
      <c r="F70" s="19">
        <f t="shared" si="3"/>
        <v>0</v>
      </c>
      <c r="G70" s="18">
        <v>0</v>
      </c>
      <c r="H70" s="801"/>
      <c r="I70" s="18">
        <v>0</v>
      </c>
      <c r="J70" s="25"/>
    </row>
    <row r="71" spans="1:10">
      <c r="A71" s="20">
        <v>4</v>
      </c>
      <c r="B71" s="799" t="s">
        <v>974</v>
      </c>
      <c r="C71" s="21"/>
      <c r="D71" s="18">
        <f t="shared" si="1"/>
        <v>0</v>
      </c>
      <c r="E71" s="18"/>
      <c r="F71" s="19">
        <f t="shared" si="3"/>
        <v>0</v>
      </c>
      <c r="G71" s="809"/>
      <c r="H71" s="809"/>
      <c r="I71" s="18"/>
    </row>
  </sheetData>
  <sheetProtection formatCells="0" formatColumns="0" formatRows="0" insertColumns="0" insertRows="0" insertHyperlinks="0" deleteColumns="0" deleteRows="0" autoFilter="0" pivotTables="0"/>
  <mergeCells count="9">
    <mergeCell ref="A2:I2"/>
    <mergeCell ref="A4:A5"/>
    <mergeCell ref="B4:B5"/>
    <mergeCell ref="C4:C5"/>
    <mergeCell ref="D4:D5"/>
    <mergeCell ref="E4:E5"/>
    <mergeCell ref="H4:H5"/>
    <mergeCell ref="I4:I5"/>
    <mergeCell ref="G4:G5"/>
  </mergeCells>
  <printOptions horizontalCentered="1"/>
  <pageMargins left="1.1200000000000001" right="0" top="0.39370078740157499" bottom="0.23622047244094499" header="0.196850393700787" footer="0"/>
  <pageSetup paperSize="9" fitToHeight="0"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N60"/>
  <sheetViews>
    <sheetView showGridLines="0" showZeros="0" zoomScale="85" zoomScaleNormal="85" workbookViewId="0">
      <pane xSplit="2" ySplit="5" topLeftCell="D6" activePane="bottomRight" state="frozen"/>
      <selection activeCell="M22" sqref="M22"/>
      <selection pane="topRight" activeCell="M22" sqref="M22"/>
      <selection pane="bottomLeft" activeCell="M22" sqref="M22"/>
      <selection pane="bottomRight" activeCell="K1" sqref="K1:AN1048576"/>
    </sheetView>
  </sheetViews>
  <sheetFormatPr defaultColWidth="14.3984375" defaultRowHeight="15.75"/>
  <cols>
    <col min="1" max="1" width="9.59765625" style="810" customWidth="1"/>
    <col min="2" max="2" width="57.3984375" style="811" customWidth="1"/>
    <col min="3" max="3" width="11.796875" style="10" hidden="1" customWidth="1"/>
    <col min="4" max="4" width="20.3984375" style="9" customWidth="1"/>
    <col min="5" max="6" width="17.796875" style="9" customWidth="1"/>
    <col min="7" max="7" width="17.3984375" style="9" customWidth="1"/>
    <col min="8" max="8" width="15.796875" style="9" customWidth="1"/>
    <col min="9" max="9" width="12.796875" style="9" customWidth="1"/>
    <col min="10" max="10" width="15" style="9" customWidth="1"/>
    <col min="11" max="16384" width="14.3984375" style="9"/>
  </cols>
  <sheetData>
    <row r="1" spans="1:11">
      <c r="A1" s="785" t="s">
        <v>978</v>
      </c>
      <c r="B1" s="786"/>
      <c r="C1" s="787"/>
      <c r="D1" s="788"/>
      <c r="E1" s="788"/>
      <c r="F1" s="788"/>
      <c r="G1" s="788"/>
      <c r="H1" s="788"/>
      <c r="I1" s="788"/>
      <c r="J1" s="788"/>
    </row>
    <row r="2" spans="1:11">
      <c r="A2" s="979" t="s">
        <v>1077</v>
      </c>
      <c r="B2" s="980"/>
      <c r="C2" s="980"/>
      <c r="D2" s="980"/>
      <c r="E2" s="980"/>
      <c r="F2" s="980"/>
      <c r="G2" s="980"/>
      <c r="H2" s="980"/>
      <c r="I2" s="980"/>
      <c r="J2" s="980"/>
    </row>
    <row r="3" spans="1:11">
      <c r="A3" s="789"/>
      <c r="B3" s="790"/>
      <c r="C3" s="790"/>
      <c r="D3" s="790"/>
      <c r="E3" s="981" t="s">
        <v>134</v>
      </c>
      <c r="F3" s="981"/>
      <c r="G3" s="981"/>
      <c r="H3" s="981"/>
      <c r="I3" s="981"/>
      <c r="J3" s="981"/>
    </row>
    <row r="4" spans="1:11" ht="15.75" customHeight="1">
      <c r="A4" s="982" t="s">
        <v>3</v>
      </c>
      <c r="B4" s="984" t="s">
        <v>81</v>
      </c>
      <c r="C4" s="985" t="s">
        <v>6</v>
      </c>
      <c r="D4" s="1047" t="s">
        <v>971</v>
      </c>
      <c r="E4" s="1047" t="s">
        <v>972</v>
      </c>
      <c r="F4" s="1047" t="s">
        <v>975</v>
      </c>
      <c r="G4" s="1049" t="s">
        <v>132</v>
      </c>
      <c r="H4" s="1050"/>
      <c r="I4" s="1050"/>
      <c r="J4" s="1051"/>
      <c r="K4" s="25"/>
    </row>
    <row r="5" spans="1:11" ht="75.75" customHeight="1">
      <c r="A5" s="983"/>
      <c r="B5" s="984"/>
      <c r="C5" s="986"/>
      <c r="D5" s="1048"/>
      <c r="E5" s="1048"/>
      <c r="F5" s="1048"/>
      <c r="G5" s="899" t="s">
        <v>973</v>
      </c>
      <c r="H5" s="898" t="s">
        <v>346</v>
      </c>
      <c r="I5" s="899" t="s">
        <v>973</v>
      </c>
      <c r="J5" s="898" t="s">
        <v>346</v>
      </c>
      <c r="K5" s="25"/>
    </row>
    <row r="6" spans="1:11" s="173" customFormat="1" ht="31.5">
      <c r="A6" s="792">
        <v>-1</v>
      </c>
      <c r="B6" s="793">
        <v>-2</v>
      </c>
      <c r="C6" s="794">
        <v>-3</v>
      </c>
      <c r="D6" s="794">
        <v>-3</v>
      </c>
      <c r="E6" s="794">
        <v>-4</v>
      </c>
      <c r="F6" s="794">
        <v>-5</v>
      </c>
      <c r="G6" s="794" t="s">
        <v>976</v>
      </c>
      <c r="H6" s="794">
        <v>-7</v>
      </c>
      <c r="I6" s="794" t="s">
        <v>366</v>
      </c>
      <c r="J6" s="794">
        <v>-9</v>
      </c>
      <c r="K6" s="174"/>
    </row>
    <row r="7" spans="1:11">
      <c r="A7" s="16" t="s">
        <v>42</v>
      </c>
      <c r="B7" s="795" t="s">
        <v>82</v>
      </c>
      <c r="C7" s="796"/>
      <c r="D7" s="796"/>
      <c r="E7" s="796"/>
      <c r="F7" s="796"/>
      <c r="G7" s="796"/>
      <c r="H7" s="796"/>
      <c r="I7" s="796"/>
      <c r="J7" s="796"/>
      <c r="K7" s="25"/>
    </row>
    <row r="8" spans="1:11">
      <c r="A8" s="20">
        <v>1</v>
      </c>
      <c r="B8" s="799" t="s">
        <v>212</v>
      </c>
      <c r="C8" s="21" t="s">
        <v>84</v>
      </c>
      <c r="D8" s="18">
        <v>436.36970000000002</v>
      </c>
      <c r="E8" s="18">
        <v>429.76179999999999</v>
      </c>
      <c r="F8" s="18">
        <v>411.47059999999999</v>
      </c>
      <c r="G8" s="18">
        <v>-24.899100000000033</v>
      </c>
      <c r="H8" s="18">
        <v>94.294035539131144</v>
      </c>
      <c r="I8" s="18">
        <v>-18.291200000000003</v>
      </c>
      <c r="J8" s="18">
        <v>95.743874862772813</v>
      </c>
      <c r="K8" s="25"/>
    </row>
    <row r="9" spans="1:11">
      <c r="A9" s="20"/>
      <c r="B9" s="803" t="s">
        <v>348</v>
      </c>
      <c r="C9" s="21"/>
      <c r="D9" s="19"/>
      <c r="E9" s="19"/>
      <c r="F9" s="18"/>
      <c r="G9" s="18"/>
      <c r="H9" s="18"/>
      <c r="I9" s="18"/>
      <c r="J9" s="18"/>
      <c r="K9" s="25"/>
    </row>
    <row r="10" spans="1:11">
      <c r="A10" s="22" t="s">
        <v>85</v>
      </c>
      <c r="B10" s="800" t="s">
        <v>170</v>
      </c>
      <c r="C10" s="23" t="s">
        <v>87</v>
      </c>
      <c r="D10" s="19">
        <v>114.2632</v>
      </c>
      <c r="E10" s="19">
        <v>113.5468</v>
      </c>
      <c r="F10" s="19">
        <v>100.6728</v>
      </c>
      <c r="G10" s="19">
        <v>-13.590400000000002</v>
      </c>
      <c r="H10" s="19">
        <v>88.106056893207963</v>
      </c>
      <c r="I10" s="19">
        <v>-12.874000000000009</v>
      </c>
      <c r="J10" s="19">
        <v>88.661943797623536</v>
      </c>
      <c r="K10" s="25"/>
    </row>
    <row r="11" spans="1:11" s="173" customFormat="1">
      <c r="A11" s="22"/>
      <c r="B11" s="803" t="s">
        <v>213</v>
      </c>
      <c r="C11" s="23" t="s">
        <v>9</v>
      </c>
      <c r="D11" s="19">
        <v>114.2632</v>
      </c>
      <c r="E11" s="19">
        <v>113.5468</v>
      </c>
      <c r="F11" s="19">
        <v>100.6728</v>
      </c>
      <c r="G11" s="19">
        <v>-13.590400000000002</v>
      </c>
      <c r="H11" s="19">
        <v>88.106056893207963</v>
      </c>
      <c r="I11" s="19">
        <v>-12.874000000000009</v>
      </c>
      <c r="J11" s="19">
        <v>88.661943797623536</v>
      </c>
      <c r="K11" s="174"/>
    </row>
    <row r="12" spans="1:11">
      <c r="A12" s="22" t="s">
        <v>90</v>
      </c>
      <c r="B12" s="800" t="s">
        <v>215</v>
      </c>
      <c r="C12" s="23" t="s">
        <v>11</v>
      </c>
      <c r="D12" s="19">
        <v>105.66200000000001</v>
      </c>
      <c r="E12" s="19">
        <v>100.8399</v>
      </c>
      <c r="F12" s="19">
        <v>96.259700000000009</v>
      </c>
      <c r="G12" s="19">
        <v>-9.4022999999999968</v>
      </c>
      <c r="H12" s="19">
        <v>91.101531297912217</v>
      </c>
      <c r="I12" s="19">
        <v>-4.5801999999999907</v>
      </c>
      <c r="J12" s="19">
        <v>95.457948688961423</v>
      </c>
      <c r="K12" s="25"/>
    </row>
    <row r="13" spans="1:11">
      <c r="A13" s="22" t="s">
        <v>90</v>
      </c>
      <c r="B13" s="800" t="s">
        <v>89</v>
      </c>
      <c r="C13" s="23" t="s">
        <v>12</v>
      </c>
      <c r="D13" s="19">
        <v>72.831299999999999</v>
      </c>
      <c r="E13" s="19">
        <v>72.698099999999997</v>
      </c>
      <c r="F13" s="19">
        <v>71.931299999999993</v>
      </c>
      <c r="G13" s="19">
        <v>-0.90000000000000568</v>
      </c>
      <c r="H13" s="19">
        <v>98.764267560787729</v>
      </c>
      <c r="I13" s="19">
        <v>-0.76680000000000348</v>
      </c>
      <c r="J13" s="19">
        <v>98.945226904141919</v>
      </c>
      <c r="K13" s="25"/>
    </row>
    <row r="14" spans="1:11">
      <c r="A14" s="22" t="s">
        <v>91</v>
      </c>
      <c r="B14" s="800" t="s">
        <v>128</v>
      </c>
      <c r="C14" s="23" t="s">
        <v>49</v>
      </c>
      <c r="D14" s="19">
        <v>0</v>
      </c>
      <c r="E14" s="19">
        <v>0</v>
      </c>
      <c r="F14" s="19">
        <v>0</v>
      </c>
      <c r="G14" s="19">
        <v>0</v>
      </c>
      <c r="H14" s="19"/>
      <c r="I14" s="19">
        <v>0</v>
      </c>
      <c r="J14" s="19"/>
      <c r="K14" s="25"/>
    </row>
    <row r="15" spans="1:11">
      <c r="A15" s="22" t="s">
        <v>93</v>
      </c>
      <c r="B15" s="800" t="s">
        <v>126</v>
      </c>
      <c r="C15" s="23" t="s">
        <v>48</v>
      </c>
      <c r="D15" s="19">
        <v>0</v>
      </c>
      <c r="E15" s="19">
        <v>0</v>
      </c>
      <c r="F15" s="18">
        <v>0</v>
      </c>
      <c r="G15" s="19">
        <v>0</v>
      </c>
      <c r="H15" s="19"/>
      <c r="I15" s="19">
        <v>0</v>
      </c>
      <c r="J15" s="19"/>
      <c r="K15" s="25"/>
    </row>
    <row r="16" spans="1:11">
      <c r="A16" s="22" t="s">
        <v>95</v>
      </c>
      <c r="B16" s="800" t="s">
        <v>130</v>
      </c>
      <c r="C16" s="23" t="s">
        <v>47</v>
      </c>
      <c r="D16" s="19">
        <v>0</v>
      </c>
      <c r="E16" s="19">
        <v>0</v>
      </c>
      <c r="F16" s="18">
        <v>0</v>
      </c>
      <c r="G16" s="19">
        <v>0</v>
      </c>
      <c r="H16" s="19"/>
      <c r="I16" s="19">
        <v>0</v>
      </c>
      <c r="J16" s="19"/>
      <c r="K16" s="25"/>
    </row>
    <row r="17" spans="1:11" s="173" customFormat="1" ht="31.5">
      <c r="A17" s="802"/>
      <c r="B17" s="803" t="s">
        <v>194</v>
      </c>
      <c r="C17" s="804" t="s">
        <v>195</v>
      </c>
      <c r="D17" s="19">
        <v>0</v>
      </c>
      <c r="E17" s="19">
        <v>0</v>
      </c>
      <c r="F17" s="18">
        <v>0</v>
      </c>
      <c r="G17" s="19">
        <v>0</v>
      </c>
      <c r="H17" s="19"/>
      <c r="I17" s="19">
        <v>0</v>
      </c>
      <c r="J17" s="19"/>
      <c r="K17" s="174"/>
    </row>
    <row r="18" spans="1:11" s="11" customFormat="1">
      <c r="A18" s="20">
        <v>2</v>
      </c>
      <c r="B18" s="799" t="s">
        <v>218</v>
      </c>
      <c r="C18" s="21" t="s">
        <v>98</v>
      </c>
      <c r="D18" s="18">
        <v>559.19779999999992</v>
      </c>
      <c r="E18" s="18">
        <v>565.80559999999991</v>
      </c>
      <c r="F18" s="18">
        <v>584.09689999999989</v>
      </c>
      <c r="G18" s="18">
        <v>24.899099999999976</v>
      </c>
      <c r="H18" s="18">
        <v>95.737162789256374</v>
      </c>
      <c r="I18" s="18">
        <v>18.291299999999978</v>
      </c>
      <c r="J18" s="18">
        <v>96.868447683937376</v>
      </c>
      <c r="K18" s="34"/>
    </row>
    <row r="19" spans="1:11" s="173" customFormat="1">
      <c r="A19" s="802"/>
      <c r="B19" s="803" t="s">
        <v>180</v>
      </c>
      <c r="C19" s="23"/>
      <c r="D19" s="801"/>
      <c r="E19" s="801"/>
      <c r="F19" s="18"/>
      <c r="G19" s="18">
        <v>0</v>
      </c>
      <c r="H19" s="18"/>
      <c r="I19" s="18">
        <v>0</v>
      </c>
      <c r="J19" s="18"/>
      <c r="K19" s="174"/>
    </row>
    <row r="20" spans="1:11">
      <c r="A20" s="22" t="s">
        <v>99</v>
      </c>
      <c r="B20" s="800" t="s">
        <v>63</v>
      </c>
      <c r="C20" s="23" t="s">
        <v>18</v>
      </c>
      <c r="D20" s="19">
        <v>15.2669</v>
      </c>
      <c r="E20" s="19">
        <v>15.2669</v>
      </c>
      <c r="F20" s="19">
        <v>19.2669</v>
      </c>
      <c r="G20" s="19">
        <v>4</v>
      </c>
      <c r="H20" s="19">
        <v>79.239005755985659</v>
      </c>
      <c r="I20" s="876">
        <v>4</v>
      </c>
      <c r="J20" s="19">
        <v>79.239005755985659</v>
      </c>
      <c r="K20" s="25"/>
    </row>
    <row r="21" spans="1:11">
      <c r="A21" s="22" t="s">
        <v>100</v>
      </c>
      <c r="B21" s="800" t="s">
        <v>64</v>
      </c>
      <c r="C21" s="23" t="s">
        <v>19</v>
      </c>
      <c r="D21" s="19">
        <v>2.4761000000000002</v>
      </c>
      <c r="E21" s="19">
        <v>2.4761000000000002</v>
      </c>
      <c r="F21" s="19">
        <v>2.4761000000000002</v>
      </c>
      <c r="G21" s="19">
        <v>0</v>
      </c>
      <c r="H21" s="19">
        <v>100</v>
      </c>
      <c r="I21" s="876">
        <v>0</v>
      </c>
      <c r="J21" s="19">
        <v>100</v>
      </c>
      <c r="K21" s="25"/>
    </row>
    <row r="22" spans="1:11" s="173" customFormat="1">
      <c r="A22" s="22" t="s">
        <v>104</v>
      </c>
      <c r="B22" s="800" t="s">
        <v>69</v>
      </c>
      <c r="C22" s="23" t="s">
        <v>20</v>
      </c>
      <c r="D22" s="19">
        <v>0</v>
      </c>
      <c r="E22" s="19">
        <v>0</v>
      </c>
      <c r="F22" s="19">
        <v>0</v>
      </c>
      <c r="G22" s="19">
        <v>0</v>
      </c>
      <c r="H22" s="19"/>
      <c r="I22" s="876"/>
      <c r="J22" s="19"/>
      <c r="K22" s="807"/>
    </row>
    <row r="23" spans="1:11" s="173" customFormat="1">
      <c r="A23" s="22" t="s">
        <v>105</v>
      </c>
      <c r="B23" s="800" t="s">
        <v>70</v>
      </c>
      <c r="C23" s="23" t="s">
        <v>53</v>
      </c>
      <c r="D23" s="19">
        <v>0</v>
      </c>
      <c r="E23" s="19">
        <v>0</v>
      </c>
      <c r="F23" s="19">
        <v>0</v>
      </c>
      <c r="G23" s="19">
        <v>0</v>
      </c>
      <c r="H23" s="19"/>
      <c r="I23" s="876"/>
      <c r="J23" s="19"/>
      <c r="K23" s="807"/>
    </row>
    <row r="24" spans="1:11">
      <c r="A24" s="22" t="s">
        <v>106</v>
      </c>
      <c r="B24" s="800" t="s">
        <v>71</v>
      </c>
      <c r="C24" s="23" t="s">
        <v>54</v>
      </c>
      <c r="D24" s="19">
        <v>6.5092999999999996</v>
      </c>
      <c r="E24" s="19">
        <v>6.5092999999999996</v>
      </c>
      <c r="F24" s="19">
        <v>6.5092999999999996</v>
      </c>
      <c r="G24" s="19">
        <v>0</v>
      </c>
      <c r="H24" s="19">
        <v>100</v>
      </c>
      <c r="I24" s="876">
        <v>0</v>
      </c>
      <c r="J24" s="19">
        <v>100</v>
      </c>
      <c r="K24" s="25"/>
    </row>
    <row r="25" spans="1:11">
      <c r="A25" s="22" t="s">
        <v>107</v>
      </c>
      <c r="B25" s="800" t="s">
        <v>72</v>
      </c>
      <c r="C25" s="23" t="s">
        <v>21</v>
      </c>
      <c r="D25" s="19">
        <v>37.3889</v>
      </c>
      <c r="E25" s="19">
        <v>37.3889</v>
      </c>
      <c r="F25" s="19">
        <v>37.3889</v>
      </c>
      <c r="G25" s="19">
        <v>0</v>
      </c>
      <c r="H25" s="19">
        <v>100</v>
      </c>
      <c r="I25" s="876">
        <v>0</v>
      </c>
      <c r="J25" s="19">
        <v>100</v>
      </c>
      <c r="K25" s="25"/>
    </row>
    <row r="26" spans="1:11">
      <c r="A26" s="22" t="s">
        <v>108</v>
      </c>
      <c r="B26" s="800" t="s">
        <v>73</v>
      </c>
      <c r="C26" s="808" t="s">
        <v>22</v>
      </c>
      <c r="D26" s="19">
        <v>0</v>
      </c>
      <c r="E26" s="19">
        <v>0</v>
      </c>
      <c r="F26" s="19">
        <v>0</v>
      </c>
      <c r="G26" s="19">
        <v>0</v>
      </c>
      <c r="H26" s="19"/>
      <c r="I26" s="876"/>
      <c r="J26" s="19"/>
      <c r="K26" s="25"/>
    </row>
    <row r="27" spans="1:11">
      <c r="A27" s="22" t="s">
        <v>109</v>
      </c>
      <c r="B27" s="800" t="s">
        <v>1007</v>
      </c>
      <c r="C27" s="808"/>
      <c r="D27" s="801">
        <v>225.43150000000003</v>
      </c>
      <c r="E27" s="801">
        <v>232.816</v>
      </c>
      <c r="F27" s="801">
        <v>241.70160000000001</v>
      </c>
      <c r="G27" s="19">
        <v>16.270099999999985</v>
      </c>
      <c r="H27" s="19">
        <v>93.268517874933394</v>
      </c>
      <c r="I27" s="876">
        <v>8.8856000000000108</v>
      </c>
      <c r="J27" s="19">
        <v>96.323731410962935</v>
      </c>
      <c r="K27" s="25"/>
    </row>
    <row r="28" spans="1:11">
      <c r="A28" s="22"/>
      <c r="B28" s="800" t="s">
        <v>180</v>
      </c>
      <c r="C28" s="808"/>
      <c r="D28" s="19"/>
      <c r="E28" s="19"/>
      <c r="F28" s="19"/>
      <c r="G28" s="19"/>
      <c r="H28" s="19"/>
      <c r="I28" s="876"/>
      <c r="J28" s="19"/>
      <c r="K28" s="25"/>
    </row>
    <row r="29" spans="1:11" s="173" customFormat="1">
      <c r="A29" s="22" t="s">
        <v>186</v>
      </c>
      <c r="B29" s="800" t="s">
        <v>245</v>
      </c>
      <c r="C29" s="808" t="s">
        <v>27</v>
      </c>
      <c r="D29" s="19">
        <v>155.4333</v>
      </c>
      <c r="E29" s="19">
        <v>162.62950000000001</v>
      </c>
      <c r="F29" s="19">
        <v>157.08690000000001</v>
      </c>
      <c r="G29" s="19">
        <v>1.6536000000000115</v>
      </c>
      <c r="H29" s="19">
        <v>98.947334246203837</v>
      </c>
      <c r="I29" s="876">
        <v>-5.5425999999999931</v>
      </c>
      <c r="J29" s="19">
        <v>103.52836550979107</v>
      </c>
      <c r="K29" s="174"/>
    </row>
    <row r="30" spans="1:11" s="173" customFormat="1">
      <c r="A30" s="22" t="s">
        <v>186</v>
      </c>
      <c r="B30" s="800" t="s">
        <v>246</v>
      </c>
      <c r="C30" s="23" t="s">
        <v>28</v>
      </c>
      <c r="D30" s="19">
        <v>24.441199999999998</v>
      </c>
      <c r="E30" s="19">
        <v>23.768599999999999</v>
      </c>
      <c r="F30" s="19">
        <v>24.1174</v>
      </c>
      <c r="G30" s="19">
        <v>-0.32379999999999853</v>
      </c>
      <c r="H30" s="19">
        <v>101.34259911930805</v>
      </c>
      <c r="I30" s="876">
        <v>0.34880000000000067</v>
      </c>
      <c r="J30" s="19">
        <v>98.553741282227776</v>
      </c>
      <c r="K30" s="174"/>
    </row>
    <row r="31" spans="1:11" s="173" customFormat="1">
      <c r="A31" s="22" t="s">
        <v>186</v>
      </c>
      <c r="B31" s="800" t="s">
        <v>193</v>
      </c>
      <c r="C31" s="23" t="s">
        <v>31</v>
      </c>
      <c r="D31" s="19">
        <v>4.3086000000000002</v>
      </c>
      <c r="E31" s="19">
        <v>4.3086000000000002</v>
      </c>
      <c r="F31" s="19">
        <v>8.3055000000000003</v>
      </c>
      <c r="G31" s="19">
        <v>3.9969000000000001</v>
      </c>
      <c r="H31" s="19">
        <v>51.87646740111974</v>
      </c>
      <c r="I31" s="876">
        <v>3.9969000000000001</v>
      </c>
      <c r="J31" s="19">
        <v>51.87646740111974</v>
      </c>
      <c r="K31" s="807"/>
    </row>
    <row r="32" spans="1:11" s="173" customFormat="1">
      <c r="A32" s="22" t="s">
        <v>186</v>
      </c>
      <c r="B32" s="800" t="s">
        <v>65</v>
      </c>
      <c r="C32" s="23" t="s">
        <v>32</v>
      </c>
      <c r="D32" s="19">
        <v>1.4890000000000001</v>
      </c>
      <c r="E32" s="19">
        <v>1.5605</v>
      </c>
      <c r="F32" s="19">
        <v>1.4597</v>
      </c>
      <c r="G32" s="19">
        <v>-2.9300000000000104E-2</v>
      </c>
      <c r="H32" s="19">
        <v>102.00726176611634</v>
      </c>
      <c r="I32" s="876">
        <v>-0.1008</v>
      </c>
      <c r="J32" s="19">
        <v>106.90552853326025</v>
      </c>
      <c r="K32" s="807"/>
    </row>
    <row r="33" spans="1:11" s="173" customFormat="1">
      <c r="A33" s="22" t="s">
        <v>186</v>
      </c>
      <c r="B33" s="800" t="s">
        <v>66</v>
      </c>
      <c r="C33" s="23" t="s">
        <v>33</v>
      </c>
      <c r="D33" s="19">
        <v>10.085900000000001</v>
      </c>
      <c r="E33" s="19">
        <v>10.875299999999999</v>
      </c>
      <c r="F33" s="19">
        <v>13.085900000000001</v>
      </c>
      <c r="G33" s="19">
        <v>3</v>
      </c>
      <c r="H33" s="19">
        <v>77.074561168891705</v>
      </c>
      <c r="I33" s="876">
        <v>2.2106000000000012</v>
      </c>
      <c r="J33" s="19">
        <v>83.10700830665067</v>
      </c>
      <c r="K33" s="807"/>
    </row>
    <row r="34" spans="1:11" s="173" customFormat="1">
      <c r="A34" s="22" t="s">
        <v>186</v>
      </c>
      <c r="B34" s="800" t="s">
        <v>226</v>
      </c>
      <c r="C34" s="23" t="s">
        <v>34</v>
      </c>
      <c r="D34" s="19">
        <v>7.8517999999999999</v>
      </c>
      <c r="E34" s="19">
        <v>7.8517999999999999</v>
      </c>
      <c r="F34" s="19">
        <v>9.9664000000000001</v>
      </c>
      <c r="G34" s="19">
        <v>2.1146000000000003</v>
      </c>
      <c r="H34" s="19">
        <v>78.782709905281749</v>
      </c>
      <c r="I34" s="876">
        <v>2.1146000000000003</v>
      </c>
      <c r="J34" s="19">
        <v>78.782709905281749</v>
      </c>
      <c r="K34" s="807"/>
    </row>
    <row r="35" spans="1:11" s="173" customFormat="1" ht="37.5" customHeight="1">
      <c r="A35" s="22" t="s">
        <v>186</v>
      </c>
      <c r="B35" s="800" t="s">
        <v>256</v>
      </c>
      <c r="C35" s="23" t="s">
        <v>29</v>
      </c>
      <c r="D35" s="19">
        <v>0.4395</v>
      </c>
      <c r="E35" s="19">
        <v>0.4395</v>
      </c>
      <c r="F35" s="19">
        <v>4.4514999999999993</v>
      </c>
      <c r="G35" s="19">
        <v>4.0119999999999996</v>
      </c>
      <c r="H35" s="19">
        <v>9.8730764910704281</v>
      </c>
      <c r="I35" s="876">
        <v>4.0119999999999996</v>
      </c>
      <c r="J35" s="19">
        <v>9.8730764910704281</v>
      </c>
      <c r="K35" s="174"/>
    </row>
    <row r="36" spans="1:11" s="173" customFormat="1" ht="39.75" customHeight="1">
      <c r="A36" s="22" t="s">
        <v>186</v>
      </c>
      <c r="B36" s="800" t="s">
        <v>258</v>
      </c>
      <c r="C36" s="23" t="s">
        <v>30</v>
      </c>
      <c r="D36" s="19">
        <v>0.20860000000000001</v>
      </c>
      <c r="E36" s="19">
        <v>0.20860000000000001</v>
      </c>
      <c r="F36" s="19">
        <v>0.20860000000000001</v>
      </c>
      <c r="G36" s="19">
        <v>0</v>
      </c>
      <c r="H36" s="19">
        <v>100</v>
      </c>
      <c r="I36" s="876">
        <v>0</v>
      </c>
      <c r="J36" s="19">
        <v>100</v>
      </c>
      <c r="K36" s="174"/>
    </row>
    <row r="37" spans="1:11" s="173" customFormat="1" ht="18" customHeight="1">
      <c r="A37" s="22" t="s">
        <v>186</v>
      </c>
      <c r="B37" s="800" t="s">
        <v>1008</v>
      </c>
      <c r="C37" s="23" t="s">
        <v>1029</v>
      </c>
      <c r="D37" s="19"/>
      <c r="E37" s="19"/>
      <c r="F37" s="19"/>
      <c r="G37" s="801"/>
      <c r="H37" s="801"/>
      <c r="I37" s="801"/>
      <c r="J37" s="801"/>
      <c r="K37" s="174"/>
    </row>
    <row r="38" spans="1:11">
      <c r="A38" s="22" t="s">
        <v>186</v>
      </c>
      <c r="B38" s="800" t="s">
        <v>485</v>
      </c>
      <c r="C38" s="23" t="s">
        <v>56</v>
      </c>
      <c r="D38" s="19">
        <v>2.2484999999999999</v>
      </c>
      <c r="E38" s="19">
        <v>2.2484999999999999</v>
      </c>
      <c r="F38" s="19">
        <v>2.2484999999999999</v>
      </c>
      <c r="G38" s="19">
        <v>0</v>
      </c>
      <c r="H38" s="19">
        <v>100</v>
      </c>
      <c r="I38" s="876">
        <v>0</v>
      </c>
      <c r="J38" s="19">
        <v>100</v>
      </c>
      <c r="K38" s="25"/>
    </row>
    <row r="39" spans="1:11" ht="38.25" customHeight="1">
      <c r="A39" s="22" t="s">
        <v>186</v>
      </c>
      <c r="B39" s="800" t="s">
        <v>340</v>
      </c>
      <c r="C39" s="23" t="s">
        <v>24</v>
      </c>
      <c r="D39" s="19">
        <v>17.171199999999999</v>
      </c>
      <c r="E39" s="19">
        <v>17.171199999999999</v>
      </c>
      <c r="F39" s="19">
        <v>17.017299999999999</v>
      </c>
      <c r="G39" s="19">
        <v>-0.15390000000000015</v>
      </c>
      <c r="H39" s="19">
        <v>100.90437378432537</v>
      </c>
      <c r="I39" s="876">
        <v>-0.15390000000000015</v>
      </c>
      <c r="J39" s="19">
        <v>100.90437378432537</v>
      </c>
      <c r="K39" s="25"/>
    </row>
    <row r="40" spans="1:11" s="173" customFormat="1" ht="42" customHeight="1">
      <c r="A40" s="22" t="s">
        <v>186</v>
      </c>
      <c r="B40" s="800" t="s">
        <v>464</v>
      </c>
      <c r="C40" s="23" t="s">
        <v>208</v>
      </c>
      <c r="D40" s="19">
        <v>1.7539</v>
      </c>
      <c r="E40" s="19">
        <v>1.7539</v>
      </c>
      <c r="F40" s="19">
        <v>1.7539</v>
      </c>
      <c r="G40" s="19">
        <v>0</v>
      </c>
      <c r="H40" s="19"/>
      <c r="I40" s="876"/>
      <c r="J40" s="19"/>
      <c r="K40" s="174"/>
    </row>
    <row r="41" spans="1:11" s="173" customFormat="1">
      <c r="A41" s="22" t="s">
        <v>186</v>
      </c>
      <c r="B41" s="800" t="s">
        <v>254</v>
      </c>
      <c r="C41" s="23" t="s">
        <v>23</v>
      </c>
      <c r="D41" s="19">
        <v>0</v>
      </c>
      <c r="E41" s="19">
        <v>0</v>
      </c>
      <c r="F41" s="19">
        <v>2</v>
      </c>
      <c r="G41" s="19">
        <v>2</v>
      </c>
      <c r="H41" s="19">
        <v>0</v>
      </c>
      <c r="I41" s="876">
        <v>2</v>
      </c>
      <c r="J41" s="19">
        <v>0</v>
      </c>
      <c r="K41" s="174"/>
    </row>
    <row r="42" spans="1:11" s="173" customFormat="1">
      <c r="A42" s="22" t="s">
        <v>120</v>
      </c>
      <c r="B42" s="800" t="s">
        <v>1009</v>
      </c>
      <c r="C42" s="23" t="s">
        <v>468</v>
      </c>
      <c r="D42" s="19"/>
      <c r="E42" s="19"/>
      <c r="F42" s="19"/>
      <c r="G42" s="19"/>
      <c r="H42" s="19"/>
      <c r="I42" s="876"/>
      <c r="J42" s="19"/>
      <c r="K42" s="174"/>
    </row>
    <row r="43" spans="1:11">
      <c r="A43" s="882" t="s">
        <v>121</v>
      </c>
      <c r="B43" s="800" t="s">
        <v>60</v>
      </c>
      <c r="C43" s="23" t="s">
        <v>16</v>
      </c>
      <c r="D43" s="19">
        <v>125.6566</v>
      </c>
      <c r="E43" s="19">
        <v>125.6538</v>
      </c>
      <c r="F43" s="19">
        <v>131.22749999999999</v>
      </c>
      <c r="G43" s="19">
        <v>5.5708999999999946</v>
      </c>
      <c r="H43" s="19">
        <v>95.754777009392086</v>
      </c>
      <c r="I43" s="876">
        <v>5.5736999999999881</v>
      </c>
      <c r="J43" s="19">
        <v>95.752643310281769</v>
      </c>
      <c r="K43" s="25"/>
    </row>
    <row r="44" spans="1:11">
      <c r="A44" s="22" t="s">
        <v>122</v>
      </c>
      <c r="B44" s="800" t="s">
        <v>61</v>
      </c>
      <c r="C44" s="23" t="s">
        <v>17</v>
      </c>
      <c r="D44" s="19">
        <v>12.1067</v>
      </c>
      <c r="E44" s="19">
        <v>12.1067</v>
      </c>
      <c r="F44" s="19">
        <v>12.1067</v>
      </c>
      <c r="G44" s="19">
        <v>0</v>
      </c>
      <c r="H44" s="19">
        <v>100</v>
      </c>
      <c r="I44" s="876">
        <v>0</v>
      </c>
      <c r="J44" s="19">
        <v>100</v>
      </c>
      <c r="K44" s="25"/>
    </row>
    <row r="45" spans="1:11">
      <c r="A45" s="22" t="s">
        <v>123</v>
      </c>
      <c r="B45" s="800" t="s">
        <v>62</v>
      </c>
      <c r="C45" s="23" t="s">
        <v>50</v>
      </c>
      <c r="D45" s="19">
        <v>5.6660000000000004</v>
      </c>
      <c r="E45" s="19">
        <v>5.6692999999999998</v>
      </c>
      <c r="F45" s="19">
        <v>6.5921000000000003</v>
      </c>
      <c r="G45" s="19">
        <v>0.92609999999999992</v>
      </c>
      <c r="H45" s="19">
        <v>85.951366029034759</v>
      </c>
      <c r="I45" s="876">
        <v>0.92280000000000051</v>
      </c>
      <c r="J45" s="19">
        <v>86.001425949242275</v>
      </c>
      <c r="K45" s="25"/>
    </row>
    <row r="46" spans="1:11" s="173" customFormat="1">
      <c r="A46" s="22" t="s">
        <v>124</v>
      </c>
      <c r="B46" s="800" t="s">
        <v>219</v>
      </c>
      <c r="C46" s="23" t="s">
        <v>52</v>
      </c>
      <c r="D46" s="19">
        <v>13.777200000000001</v>
      </c>
      <c r="E46" s="19">
        <v>13.777200000000001</v>
      </c>
      <c r="F46" s="19">
        <v>11.777200000000001</v>
      </c>
      <c r="G46" s="19">
        <v>-2</v>
      </c>
      <c r="H46" s="19">
        <v>116.98196515300749</v>
      </c>
      <c r="I46" s="876">
        <v>-2</v>
      </c>
      <c r="J46" s="19">
        <v>116.98196515300749</v>
      </c>
      <c r="K46" s="807"/>
    </row>
    <row r="47" spans="1:11" s="173" customFormat="1">
      <c r="A47" s="22" t="s">
        <v>1040</v>
      </c>
      <c r="B47" s="800" t="s">
        <v>68</v>
      </c>
      <c r="C47" s="23" t="s">
        <v>51</v>
      </c>
      <c r="D47" s="19">
        <v>0</v>
      </c>
      <c r="E47" s="19">
        <v>0</v>
      </c>
      <c r="F47" s="19">
        <v>0</v>
      </c>
      <c r="G47" s="19">
        <v>0</v>
      </c>
      <c r="H47" s="19"/>
      <c r="I47" s="876">
        <v>0</v>
      </c>
      <c r="J47" s="19"/>
      <c r="K47" s="807"/>
    </row>
    <row r="48" spans="1:11" s="11" customFormat="1">
      <c r="A48" s="20">
        <v>3</v>
      </c>
      <c r="B48" s="799" t="s">
        <v>161</v>
      </c>
      <c r="C48" s="21" t="s">
        <v>110</v>
      </c>
      <c r="D48" s="18">
        <v>0.54269999999999996</v>
      </c>
      <c r="E48" s="18">
        <v>0.54269999999999996</v>
      </c>
      <c r="F48" s="18">
        <v>0.54279999999999995</v>
      </c>
      <c r="G48" s="18">
        <v>9.9999999999988987E-5</v>
      </c>
      <c r="H48" s="18">
        <v>100.01842638658557</v>
      </c>
      <c r="I48" s="18">
        <v>9.9999999999988987E-5</v>
      </c>
      <c r="J48" s="18">
        <v>100.01842638658557</v>
      </c>
      <c r="K48" s="34"/>
    </row>
    <row r="49" spans="1:10">
      <c r="A49" s="20" t="s">
        <v>491</v>
      </c>
      <c r="B49" s="799" t="s">
        <v>1010</v>
      </c>
      <c r="C49" s="21"/>
      <c r="D49" s="809"/>
      <c r="E49" s="809"/>
      <c r="F49" s="805"/>
      <c r="G49" s="18">
        <v>0</v>
      </c>
      <c r="H49" s="18"/>
      <c r="I49" s="18">
        <v>0</v>
      </c>
      <c r="J49" s="18"/>
    </row>
    <row r="50" spans="1:10">
      <c r="A50" s="22">
        <v>1</v>
      </c>
      <c r="B50" s="883" t="s">
        <v>1014</v>
      </c>
      <c r="C50" s="809"/>
      <c r="D50" s="18"/>
      <c r="E50" s="18"/>
      <c r="F50" s="805"/>
      <c r="G50" s="809"/>
      <c r="H50" s="809"/>
      <c r="I50" s="18"/>
      <c r="J50" s="18"/>
    </row>
    <row r="51" spans="1:10">
      <c r="A51" s="22">
        <v>2</v>
      </c>
      <c r="B51" s="883" t="s">
        <v>1011</v>
      </c>
      <c r="C51" s="809"/>
      <c r="D51" s="18"/>
      <c r="E51" s="18"/>
      <c r="F51" s="805"/>
      <c r="G51" s="809"/>
      <c r="H51" s="809"/>
      <c r="I51" s="18"/>
      <c r="J51" s="18"/>
    </row>
    <row r="52" spans="1:10">
      <c r="A52" s="22">
        <v>3</v>
      </c>
      <c r="B52" s="883" t="s">
        <v>1012</v>
      </c>
      <c r="C52" s="809"/>
      <c r="D52" s="19">
        <v>12.1067</v>
      </c>
      <c r="E52" s="19">
        <v>12.1067</v>
      </c>
      <c r="F52" s="19">
        <v>12.1067</v>
      </c>
      <c r="G52" s="19">
        <v>0</v>
      </c>
      <c r="H52" s="19">
        <v>100</v>
      </c>
      <c r="I52" s="19">
        <v>0</v>
      </c>
      <c r="J52" s="19">
        <v>100</v>
      </c>
    </row>
    <row r="53" spans="1:10">
      <c r="A53" s="22">
        <v>4</v>
      </c>
      <c r="B53" s="883" t="s">
        <v>1015</v>
      </c>
      <c r="C53" s="809"/>
      <c r="D53" s="19">
        <v>187.09449999999998</v>
      </c>
      <c r="E53" s="19">
        <v>186.2449</v>
      </c>
      <c r="F53" s="19">
        <v>172.60409999999999</v>
      </c>
      <c r="G53" s="19">
        <v>-14.490399999999994</v>
      </c>
      <c r="H53" s="19">
        <v>108.39516558413153</v>
      </c>
      <c r="I53" s="19">
        <v>-13.640800000000013</v>
      </c>
      <c r="J53" s="19">
        <v>107.90294089190236</v>
      </c>
    </row>
    <row r="54" spans="1:10">
      <c r="A54" s="22">
        <v>5</v>
      </c>
      <c r="B54" s="883" t="s">
        <v>1013</v>
      </c>
      <c r="C54" s="809"/>
      <c r="D54" s="18"/>
      <c r="E54" s="18"/>
      <c r="F54" s="805"/>
      <c r="G54" s="809"/>
      <c r="H54" s="809"/>
      <c r="I54" s="18"/>
      <c r="J54" s="18"/>
    </row>
    <row r="55" spans="1:10">
      <c r="A55" s="22">
        <v>6</v>
      </c>
      <c r="B55" s="883" t="s">
        <v>1016</v>
      </c>
      <c r="C55" s="809"/>
      <c r="D55" s="18"/>
      <c r="E55" s="18"/>
      <c r="F55" s="805"/>
      <c r="G55" s="809"/>
      <c r="H55" s="809"/>
      <c r="I55" s="18"/>
      <c r="J55" s="18"/>
    </row>
    <row r="56" spans="1:10" ht="37.5" customHeight="1">
      <c r="A56" s="22">
        <v>7</v>
      </c>
      <c r="B56" s="883" t="s">
        <v>1017</v>
      </c>
      <c r="C56" s="809"/>
      <c r="D56" s="18"/>
      <c r="E56" s="18"/>
      <c r="F56" s="805"/>
      <c r="G56" s="809"/>
      <c r="H56" s="809"/>
      <c r="I56" s="18"/>
      <c r="J56" s="18"/>
    </row>
    <row r="57" spans="1:10">
      <c r="A57" s="22">
        <v>8</v>
      </c>
      <c r="B57" s="883" t="s">
        <v>1018</v>
      </c>
      <c r="C57" s="809"/>
      <c r="D57" s="19">
        <v>0</v>
      </c>
      <c r="E57" s="19">
        <v>0</v>
      </c>
      <c r="F57" s="19">
        <v>0</v>
      </c>
      <c r="G57" s="19">
        <v>0</v>
      </c>
      <c r="H57" s="19"/>
      <c r="I57" s="19"/>
      <c r="J57" s="19"/>
    </row>
    <row r="58" spans="1:10">
      <c r="A58" s="22">
        <v>9</v>
      </c>
      <c r="B58" s="883" t="s">
        <v>1019</v>
      </c>
      <c r="C58" s="809"/>
      <c r="D58" s="19"/>
      <c r="E58" s="19"/>
      <c r="F58" s="805"/>
      <c r="G58" s="805"/>
      <c r="H58" s="805"/>
      <c r="I58" s="19"/>
      <c r="J58" s="19"/>
    </row>
    <row r="59" spans="1:10">
      <c r="A59" s="22">
        <v>10</v>
      </c>
      <c r="B59" s="883" t="s">
        <v>1020</v>
      </c>
      <c r="C59" s="809"/>
      <c r="D59" s="19">
        <v>6.5092999999999996</v>
      </c>
      <c r="E59" s="19">
        <v>6.5092999999999996</v>
      </c>
      <c r="F59" s="19">
        <v>6.5092999999999996</v>
      </c>
      <c r="G59" s="19">
        <v>0</v>
      </c>
      <c r="H59" s="19">
        <v>100</v>
      </c>
      <c r="I59" s="19">
        <v>0</v>
      </c>
      <c r="J59" s="19">
        <v>100</v>
      </c>
    </row>
    <row r="60" spans="1:10">
      <c r="A60" s="22">
        <v>11</v>
      </c>
      <c r="B60" s="883" t="s">
        <v>1021</v>
      </c>
      <c r="C60" s="809"/>
      <c r="D60" s="19">
        <v>125.6566</v>
      </c>
      <c r="E60" s="19">
        <v>125.6538</v>
      </c>
      <c r="F60" s="19">
        <v>131.22749999999999</v>
      </c>
      <c r="G60" s="805">
        <v>3.4791000000000167</v>
      </c>
      <c r="H60" s="805">
        <v>98.831469021888068</v>
      </c>
      <c r="I60" s="19">
        <v>3.4791000000000167</v>
      </c>
      <c r="J60" s="19">
        <v>98.831469021888068</v>
      </c>
    </row>
  </sheetData>
  <sheetProtection formatCells="0" formatColumns="0" formatRows="0" insertColumns="0" insertRows="0" insertHyperlinks="0" deleteColumns="0" deleteRows="0" autoFilter="0" pivotTables="0"/>
  <mergeCells count="9">
    <mergeCell ref="F4:F5"/>
    <mergeCell ref="G4:J4"/>
    <mergeCell ref="A2:J2"/>
    <mergeCell ref="E3:J3"/>
    <mergeCell ref="A4:A5"/>
    <mergeCell ref="B4:B5"/>
    <mergeCell ref="C4:C5"/>
    <mergeCell ref="D4:D5"/>
    <mergeCell ref="E4:E5"/>
  </mergeCells>
  <printOptions horizontalCentered="1"/>
  <pageMargins left="1.1200000000000001" right="0" top="0.39370078740157499" bottom="0.23622047244094499" header="0.196850393700787" footer="0"/>
  <pageSetup paperSize="9" fitToHeight="0" orientation="landscape"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79998168889431442"/>
  </sheetPr>
  <dimension ref="A1:V38"/>
  <sheetViews>
    <sheetView zoomScale="70" zoomScaleNormal="70" workbookViewId="0">
      <pane xSplit="16" ySplit="21" topLeftCell="Q28" activePane="bottomRight" state="frozen"/>
      <selection activeCell="E22" sqref="E22"/>
      <selection pane="topRight" activeCell="E22" sqref="E22"/>
      <selection pane="bottomLeft" activeCell="E22" sqref="E22"/>
      <selection pane="bottomRight" activeCell="O7" sqref="O7"/>
    </sheetView>
  </sheetViews>
  <sheetFormatPr defaultColWidth="16" defaultRowHeight="18" customHeight="1"/>
  <cols>
    <col min="1" max="1" width="7.19921875" style="53" customWidth="1"/>
    <col min="2" max="14" width="16" style="53" customWidth="1"/>
    <col min="15" max="15" width="29.19921875" style="53" customWidth="1"/>
    <col min="16" max="20" width="16" style="53"/>
    <col min="21" max="22" width="35.796875" style="120" hidden="1" customWidth="1"/>
    <col min="23" max="16384" width="16" style="53"/>
  </cols>
  <sheetData>
    <row r="1" spans="1:22" ht="18" customHeight="1">
      <c r="A1" s="52"/>
      <c r="B1" s="52"/>
      <c r="C1" s="52"/>
      <c r="D1" s="52"/>
      <c r="E1" s="52"/>
      <c r="F1" s="52"/>
      <c r="G1" s="52"/>
      <c r="H1" s="52"/>
      <c r="I1" s="52"/>
      <c r="J1" s="52"/>
      <c r="K1" s="52"/>
      <c r="L1" s="52"/>
      <c r="M1" s="52"/>
      <c r="N1" s="52"/>
      <c r="O1" s="52"/>
      <c r="P1" s="52"/>
      <c r="Q1" s="52"/>
    </row>
    <row r="2" spans="1:22" ht="32.25" customHeight="1">
      <c r="A2" s="52"/>
      <c r="B2" s="52"/>
      <c r="C2" s="52"/>
      <c r="D2" s="962" t="s">
        <v>1</v>
      </c>
      <c r="E2" s="962"/>
      <c r="F2" s="962"/>
      <c r="G2" s="962"/>
      <c r="H2" s="962"/>
      <c r="I2" s="962"/>
      <c r="J2" s="962"/>
      <c r="K2" s="962"/>
      <c r="L2" s="962"/>
      <c r="M2" s="962"/>
      <c r="N2" s="52"/>
      <c r="O2" s="52"/>
      <c r="P2" s="52"/>
      <c r="Q2" s="52"/>
      <c r="U2" s="120" t="s">
        <v>274</v>
      </c>
      <c r="V2" s="120" t="s">
        <v>275</v>
      </c>
    </row>
    <row r="3" spans="1:22" ht="32.25" customHeight="1">
      <c r="A3" s="52"/>
      <c r="B3" s="52"/>
      <c r="C3" s="52"/>
      <c r="D3" s="52"/>
      <c r="E3" s="52"/>
      <c r="F3" s="52"/>
      <c r="G3" s="52"/>
      <c r="H3" s="52"/>
      <c r="I3" s="52"/>
      <c r="J3" s="52"/>
      <c r="K3" s="52"/>
      <c r="L3" s="52"/>
      <c r="M3" s="52"/>
      <c r="N3" s="52"/>
      <c r="O3" s="52"/>
      <c r="P3" s="52"/>
      <c r="Q3" s="52"/>
      <c r="U3" s="120" t="str">
        <f t="array" ref="U3:U38">TRANSPOSE('CH01'!F5:AO5)</f>
        <v>Thị trấn Văn Điển</v>
      </c>
    </row>
    <row r="4" spans="1:22" ht="18" customHeight="1">
      <c r="A4" s="52"/>
      <c r="B4" s="963" t="s">
        <v>2</v>
      </c>
      <c r="C4" s="963"/>
      <c r="D4" s="963"/>
      <c r="E4" s="52"/>
      <c r="F4" s="52"/>
      <c r="G4" s="52"/>
      <c r="H4" s="52"/>
      <c r="I4" s="52"/>
      <c r="J4" s="52"/>
      <c r="K4" s="52"/>
      <c r="L4" s="52"/>
      <c r="M4" s="52"/>
      <c r="N4" s="51" t="s">
        <v>182</v>
      </c>
      <c r="O4" s="54"/>
      <c r="P4" s="52"/>
      <c r="Q4" s="52"/>
      <c r="U4" s="120" t="str">
        <v>Xã Đại Áng</v>
      </c>
    </row>
    <row r="5" spans="1:22" ht="18" customHeight="1">
      <c r="A5" s="52"/>
      <c r="B5" s="52"/>
      <c r="C5" s="52"/>
      <c r="D5" s="52"/>
      <c r="E5" s="52"/>
      <c r="F5" s="52"/>
      <c r="G5" s="52"/>
      <c r="H5" s="52"/>
      <c r="I5" s="52"/>
      <c r="J5" s="52"/>
      <c r="K5" s="52"/>
      <c r="L5" s="52"/>
      <c r="M5" s="52"/>
      <c r="N5" s="52"/>
      <c r="O5" s="55"/>
      <c r="P5" s="52"/>
      <c r="Q5" s="52"/>
      <c r="U5" s="120" t="str">
        <v>Xã Đông Mỹ</v>
      </c>
    </row>
    <row r="6" spans="1:22" ht="18" customHeight="1">
      <c r="A6" s="52"/>
      <c r="B6" s="52"/>
      <c r="C6" s="52"/>
      <c r="D6" s="52"/>
      <c r="E6" s="52"/>
      <c r="F6" s="52"/>
      <c r="G6" s="52"/>
      <c r="H6" s="52"/>
      <c r="I6" s="52"/>
      <c r="J6" s="52"/>
      <c r="K6" s="52"/>
      <c r="L6" s="52"/>
      <c r="M6" s="52"/>
      <c r="N6" s="52"/>
      <c r="O6" s="55" t="s">
        <v>276</v>
      </c>
      <c r="P6" s="52"/>
      <c r="Q6" s="52"/>
      <c r="U6" s="120" t="str">
        <v>Xã Duyên Hà</v>
      </c>
    </row>
    <row r="7" spans="1:22" ht="18" customHeight="1">
      <c r="A7" s="52"/>
      <c r="B7" s="52"/>
      <c r="C7" s="52"/>
      <c r="D7" s="52"/>
      <c r="E7" s="52"/>
      <c r="F7" s="52"/>
      <c r="G7" s="52"/>
      <c r="H7" s="52"/>
      <c r="I7" s="52"/>
      <c r="J7" s="52"/>
      <c r="K7" s="52"/>
      <c r="L7" s="52"/>
      <c r="M7" s="52"/>
      <c r="N7" s="52"/>
      <c r="O7" s="55" t="s">
        <v>277</v>
      </c>
      <c r="P7" s="52"/>
      <c r="Q7" s="52"/>
      <c r="U7" s="120" t="str">
        <v>Xã Hữu Hòa</v>
      </c>
    </row>
    <row r="8" spans="1:22" ht="18" customHeight="1">
      <c r="A8" s="52"/>
      <c r="B8" s="52"/>
      <c r="C8" s="52"/>
      <c r="D8" s="52"/>
      <c r="E8" s="52"/>
      <c r="F8" s="52"/>
      <c r="G8" s="52"/>
      <c r="H8" s="52"/>
      <c r="I8" s="52"/>
      <c r="J8" s="52"/>
      <c r="K8" s="52"/>
      <c r="L8" s="52"/>
      <c r="M8" s="52"/>
      <c r="N8" s="52"/>
      <c r="O8" s="55" t="s">
        <v>278</v>
      </c>
      <c r="P8" s="52"/>
      <c r="Q8" s="52"/>
      <c r="U8" s="120" t="str">
        <v>Xã Liên Ninh</v>
      </c>
    </row>
    <row r="9" spans="1:22" ht="18" customHeight="1">
      <c r="A9" s="52"/>
      <c r="B9" s="52"/>
      <c r="C9" s="52"/>
      <c r="D9" s="52"/>
      <c r="E9" s="52"/>
      <c r="F9" s="52"/>
      <c r="G9" s="52"/>
      <c r="H9" s="52"/>
      <c r="I9" s="52"/>
      <c r="J9" s="52"/>
      <c r="K9" s="52"/>
      <c r="L9" s="52"/>
      <c r="M9" s="52"/>
      <c r="N9" s="52"/>
      <c r="O9" s="55" t="s">
        <v>279</v>
      </c>
      <c r="P9" s="52"/>
      <c r="Q9" s="52"/>
      <c r="U9" s="120" t="str">
        <v>Xã Ngọc Hồi</v>
      </c>
    </row>
    <row r="10" spans="1:22" ht="18" customHeight="1">
      <c r="A10" s="52"/>
      <c r="B10" s="52"/>
      <c r="C10" s="52"/>
      <c r="D10" s="52"/>
      <c r="E10" s="52"/>
      <c r="F10" s="52"/>
      <c r="G10" s="52"/>
      <c r="H10" s="52"/>
      <c r="I10" s="52"/>
      <c r="J10" s="52"/>
      <c r="K10" s="52"/>
      <c r="L10" s="52"/>
      <c r="M10" s="52"/>
      <c r="N10" s="52"/>
      <c r="O10" s="55" t="s">
        <v>280</v>
      </c>
      <c r="P10" s="52"/>
      <c r="Q10" s="52"/>
      <c r="U10" s="120" t="str">
        <v>Xã Ngũ Hiệp</v>
      </c>
    </row>
    <row r="11" spans="1:22" ht="18" customHeight="1">
      <c r="A11" s="52"/>
      <c r="B11" s="52"/>
      <c r="C11" s="52"/>
      <c r="D11" s="52"/>
      <c r="E11" s="52"/>
      <c r="F11" s="52"/>
      <c r="G11" s="52"/>
      <c r="H11" s="52"/>
      <c r="I11" s="52"/>
      <c r="J11" s="52"/>
      <c r="K11" s="52"/>
      <c r="L11" s="52"/>
      <c r="M11" s="52"/>
      <c r="N11" s="52"/>
      <c r="O11" s="55" t="s">
        <v>392</v>
      </c>
      <c r="P11" s="52"/>
      <c r="Q11" s="52"/>
      <c r="U11" s="120" t="str">
        <v>Xã Tả Thanh Oai</v>
      </c>
    </row>
    <row r="12" spans="1:22" ht="18" customHeight="1">
      <c r="A12" s="52"/>
      <c r="B12" s="52"/>
      <c r="C12" s="52"/>
      <c r="D12" s="52"/>
      <c r="E12" s="52"/>
      <c r="F12" s="52"/>
      <c r="G12" s="52"/>
      <c r="H12" s="52"/>
      <c r="I12" s="52"/>
      <c r="J12" s="52"/>
      <c r="K12" s="52"/>
      <c r="L12" s="52"/>
      <c r="M12" s="52"/>
      <c r="N12" s="52"/>
      <c r="O12" s="55"/>
      <c r="P12" s="52"/>
      <c r="Q12" s="52"/>
      <c r="U12" s="120" t="str">
        <v>Xã Tam Hiệp</v>
      </c>
    </row>
    <row r="13" spans="1:22" ht="18" customHeight="1">
      <c r="A13" s="52"/>
      <c r="B13" s="52"/>
      <c r="C13" s="52"/>
      <c r="D13" s="52"/>
      <c r="E13" s="52"/>
      <c r="F13" s="52"/>
      <c r="G13" s="52"/>
      <c r="H13" s="52"/>
      <c r="I13" s="52"/>
      <c r="J13" s="52"/>
      <c r="K13" s="52"/>
      <c r="L13" s="52"/>
      <c r="M13" s="52"/>
      <c r="N13" s="52"/>
      <c r="O13" s="52"/>
      <c r="P13" s="52"/>
      <c r="Q13" s="52"/>
      <c r="U13" s="120" t="str">
        <v>Xã Tân Triều</v>
      </c>
    </row>
    <row r="14" spans="1:22" ht="18" customHeight="1">
      <c r="A14" s="52"/>
      <c r="B14" s="52"/>
      <c r="C14" s="52"/>
      <c r="D14" s="52"/>
      <c r="E14" s="52"/>
      <c r="F14" s="52"/>
      <c r="G14" s="52"/>
      <c r="H14" s="52"/>
      <c r="I14" s="52"/>
      <c r="J14" s="52"/>
      <c r="K14" s="52"/>
      <c r="L14" s="52"/>
      <c r="M14" s="52"/>
      <c r="N14" s="52"/>
      <c r="O14" s="52"/>
      <c r="P14" s="52"/>
      <c r="Q14" s="52"/>
      <c r="U14" s="120" t="str">
        <v>Xã Thanh Liệt</v>
      </c>
    </row>
    <row r="15" spans="1:22" ht="18" customHeight="1">
      <c r="A15" s="52"/>
      <c r="B15" s="52"/>
      <c r="C15" s="52"/>
      <c r="D15" s="52"/>
      <c r="E15" s="52"/>
      <c r="F15" s="52"/>
      <c r="G15" s="52"/>
      <c r="H15" s="52"/>
      <c r="I15" s="52"/>
      <c r="J15" s="52"/>
      <c r="K15" s="52"/>
      <c r="L15" s="52"/>
      <c r="M15" s="52"/>
      <c r="N15" s="52"/>
      <c r="O15" s="52"/>
      <c r="P15" s="52"/>
      <c r="Q15" s="52"/>
      <c r="U15" s="120" t="str">
        <v>Xã Tứ Hiệp</v>
      </c>
    </row>
    <row r="16" spans="1:22" ht="18" customHeight="1">
      <c r="A16" s="52"/>
      <c r="B16" s="52"/>
      <c r="C16" s="52"/>
      <c r="D16" s="52"/>
      <c r="E16" s="52"/>
      <c r="F16" s="52"/>
      <c r="G16" s="52"/>
      <c r="H16" s="52"/>
      <c r="I16" s="52"/>
      <c r="J16" s="52"/>
      <c r="K16" s="52"/>
      <c r="L16" s="52"/>
      <c r="M16" s="52"/>
      <c r="N16" s="52"/>
      <c r="O16" s="52"/>
      <c r="P16" s="52"/>
      <c r="Q16" s="52"/>
      <c r="U16" s="120" t="str">
        <v>Xã Vạn Phúc</v>
      </c>
    </row>
    <row r="17" spans="1:21" ht="18" customHeight="1">
      <c r="A17" s="52"/>
      <c r="B17" s="52"/>
      <c r="C17" s="52"/>
      <c r="D17" s="52"/>
      <c r="E17" s="52"/>
      <c r="F17" s="52"/>
      <c r="G17" s="52"/>
      <c r="H17" s="52"/>
      <c r="I17" s="52"/>
      <c r="J17" s="52"/>
      <c r="K17" s="52"/>
      <c r="L17" s="52"/>
      <c r="M17" s="52"/>
      <c r="N17" s="52"/>
      <c r="O17" s="52"/>
      <c r="P17" s="52"/>
      <c r="Q17" s="52"/>
      <c r="U17" s="120" t="str">
        <v>Xã Vĩnh Quỳnh</v>
      </c>
    </row>
    <row r="18" spans="1:21" ht="18" customHeight="1">
      <c r="A18" s="52"/>
      <c r="B18" s="52"/>
      <c r="C18" s="52"/>
      <c r="D18" s="52"/>
      <c r="E18" s="52"/>
      <c r="F18" s="52"/>
      <c r="G18" s="52"/>
      <c r="H18" s="52"/>
      <c r="I18" s="52"/>
      <c r="J18" s="52"/>
      <c r="K18" s="52"/>
      <c r="L18" s="52"/>
      <c r="M18" s="52"/>
      <c r="N18" s="52"/>
      <c r="O18" s="52"/>
      <c r="P18" s="52"/>
      <c r="Q18" s="52"/>
      <c r="U18" s="120" t="str">
        <v>Xã Yên Mỹ</v>
      </c>
    </row>
    <row r="19" spans="1:21" ht="18" customHeight="1">
      <c r="A19" s="52"/>
      <c r="B19" s="52"/>
      <c r="C19" s="52"/>
      <c r="D19" s="52"/>
      <c r="E19" s="52"/>
      <c r="F19" s="52"/>
      <c r="G19" s="52"/>
      <c r="H19" s="52"/>
      <c r="I19" s="52"/>
      <c r="J19" s="52"/>
      <c r="K19" s="52"/>
      <c r="L19" s="52"/>
      <c r="M19" s="52"/>
      <c r="N19" s="52"/>
      <c r="O19" s="52"/>
      <c r="P19" s="52"/>
      <c r="Q19" s="52"/>
      <c r="U19" s="120" t="str">
        <v>Xã Quảng Bị</v>
      </c>
    </row>
    <row r="20" spans="1:21" ht="18" customHeight="1">
      <c r="A20" s="52"/>
      <c r="B20" s="52"/>
      <c r="C20" s="52"/>
      <c r="D20" s="52"/>
      <c r="E20" s="52"/>
      <c r="F20" s="52"/>
      <c r="G20" s="52"/>
      <c r="H20" s="52"/>
      <c r="I20" s="52"/>
      <c r="J20" s="52"/>
      <c r="K20" s="52"/>
      <c r="L20" s="52"/>
      <c r="M20" s="52"/>
      <c r="N20" s="52"/>
      <c r="O20" s="52"/>
      <c r="P20" s="52"/>
      <c r="Q20" s="52"/>
      <c r="U20" s="120" t="str">
        <v>xã …</v>
      </c>
    </row>
    <row r="21" spans="1:21" ht="18" customHeight="1">
      <c r="A21" s="52"/>
      <c r="B21" s="52"/>
      <c r="C21" s="52"/>
      <c r="D21" s="52"/>
      <c r="E21" s="52"/>
      <c r="F21" s="52"/>
      <c r="G21" s="52"/>
      <c r="H21" s="52"/>
      <c r="I21" s="52"/>
      <c r="J21" s="52"/>
      <c r="K21" s="52"/>
      <c r="L21" s="52"/>
      <c r="M21" s="962" t="s">
        <v>189</v>
      </c>
      <c r="N21" s="962"/>
      <c r="O21" s="962"/>
      <c r="P21" s="962"/>
      <c r="Q21" s="52"/>
      <c r="U21" s="120" t="str">
        <v>xã …</v>
      </c>
    </row>
    <row r="22" spans="1:21" ht="18" customHeight="1">
      <c r="A22" s="52"/>
      <c r="B22" s="52"/>
      <c r="C22" s="52"/>
      <c r="D22" s="52"/>
      <c r="E22" s="52"/>
      <c r="F22" s="52"/>
      <c r="G22" s="52"/>
      <c r="H22" s="52"/>
      <c r="I22" s="52"/>
      <c r="J22" s="52"/>
      <c r="K22" s="52"/>
      <c r="L22" s="52"/>
      <c r="M22" s="52"/>
      <c r="N22" s="52"/>
      <c r="O22" s="52"/>
      <c r="P22" s="52"/>
      <c r="Q22" s="52"/>
      <c r="U22" s="120" t="str">
        <v>xã …</v>
      </c>
    </row>
    <row r="23" spans="1:21" ht="18" customHeight="1">
      <c r="A23" s="52"/>
      <c r="B23" s="52"/>
      <c r="C23" s="52"/>
      <c r="D23" s="52"/>
      <c r="E23" s="52"/>
      <c r="F23" s="52"/>
      <c r="G23" s="52"/>
      <c r="H23" s="52"/>
      <c r="I23" s="52"/>
      <c r="J23" s="52"/>
      <c r="K23" s="52"/>
      <c r="L23" s="52"/>
      <c r="M23" s="52"/>
      <c r="N23" s="52"/>
      <c r="O23" s="52"/>
      <c r="P23" s="52"/>
      <c r="Q23" s="52"/>
      <c r="U23" s="120" t="str">
        <v>xã …</v>
      </c>
    </row>
    <row r="24" spans="1:21" ht="18" customHeight="1">
      <c r="A24" s="52"/>
      <c r="B24" s="52"/>
      <c r="C24" s="52"/>
      <c r="D24" s="52"/>
      <c r="E24" s="52"/>
      <c r="F24" s="52"/>
      <c r="G24" s="52"/>
      <c r="H24" s="52"/>
      <c r="I24" s="52"/>
      <c r="J24" s="52"/>
      <c r="K24" s="52"/>
      <c r="L24" s="52"/>
      <c r="M24" s="52"/>
      <c r="N24" s="52"/>
      <c r="O24" s="52"/>
      <c r="P24" s="52"/>
      <c r="Q24" s="52"/>
      <c r="U24" s="120" t="str">
        <v>xã …</v>
      </c>
    </row>
    <row r="25" spans="1:21" ht="18" customHeight="1">
      <c r="A25" s="52"/>
      <c r="B25" s="52"/>
      <c r="C25" s="52"/>
      <c r="D25" s="52"/>
      <c r="E25" s="52"/>
      <c r="F25" s="52"/>
      <c r="G25" s="52"/>
      <c r="H25" s="52"/>
      <c r="I25" s="52"/>
      <c r="J25" s="52"/>
      <c r="K25" s="52"/>
      <c r="L25" s="52"/>
      <c r="M25" s="52"/>
      <c r="N25" s="52"/>
      <c r="O25" s="52"/>
      <c r="P25" s="52"/>
      <c r="Q25" s="52"/>
      <c r="U25" s="120" t="str">
        <v>xã …</v>
      </c>
    </row>
    <row r="26" spans="1:21" ht="18" customHeight="1">
      <c r="A26" s="52"/>
      <c r="B26" s="52"/>
      <c r="C26" s="52"/>
      <c r="D26" s="52"/>
      <c r="E26" s="52"/>
      <c r="F26" s="52"/>
      <c r="G26" s="52"/>
      <c r="H26" s="52"/>
      <c r="I26" s="52"/>
      <c r="J26" s="52"/>
      <c r="K26" s="52"/>
      <c r="L26" s="52"/>
      <c r="M26" s="52"/>
      <c r="N26" s="52"/>
      <c r="O26" s="52"/>
      <c r="P26" s="52"/>
      <c r="Q26" s="52"/>
      <c r="U26" s="120" t="str">
        <v>xã …</v>
      </c>
    </row>
    <row r="27" spans="1:21" ht="18" customHeight="1">
      <c r="A27" s="52"/>
      <c r="B27" s="52"/>
      <c r="C27" s="52"/>
      <c r="D27" s="52"/>
      <c r="E27" s="52"/>
      <c r="F27" s="52"/>
      <c r="G27" s="52"/>
      <c r="H27" s="52"/>
      <c r="I27" s="52"/>
      <c r="J27" s="52"/>
      <c r="K27" s="52"/>
      <c r="L27" s="52"/>
      <c r="M27" s="52"/>
      <c r="N27" s="52"/>
      <c r="O27" s="52"/>
      <c r="P27" s="52"/>
      <c r="Q27" s="52"/>
      <c r="U27" s="120" t="str">
        <v>xã …</v>
      </c>
    </row>
    <row r="28" spans="1:21" ht="18" customHeight="1">
      <c r="U28" s="120" t="str">
        <v>xã …</v>
      </c>
    </row>
    <row r="29" spans="1:21" ht="18" customHeight="1">
      <c r="U29" s="120" t="str">
        <v>xã …</v>
      </c>
    </row>
    <row r="30" spans="1:21" ht="18" customHeight="1">
      <c r="U30" s="120" t="str">
        <v>xã …</v>
      </c>
    </row>
    <row r="31" spans="1:21" ht="18" customHeight="1">
      <c r="U31" s="120" t="str">
        <v>xã …</v>
      </c>
    </row>
    <row r="32" spans="1:21" ht="18" customHeight="1">
      <c r="U32" s="120" t="str">
        <v>xã …</v>
      </c>
    </row>
    <row r="33" spans="21:21" ht="18" customHeight="1">
      <c r="U33" s="120" t="str">
        <v>xã …</v>
      </c>
    </row>
    <row r="34" spans="21:21" ht="18" customHeight="1">
      <c r="U34" s="120" t="str">
        <v>xã …</v>
      </c>
    </row>
    <row r="35" spans="21:21" ht="18" customHeight="1">
      <c r="U35" s="120" t="str">
        <v>xã …</v>
      </c>
    </row>
    <row r="36" spans="21:21" ht="18" customHeight="1">
      <c r="U36" s="120" t="str">
        <v>xã …</v>
      </c>
    </row>
    <row r="37" spans="21:21" ht="18" customHeight="1">
      <c r="U37" s="120" t="str">
        <v>xã …</v>
      </c>
    </row>
    <row r="38" spans="21:21" ht="18" customHeight="1">
      <c r="U38" s="120" t="str">
        <v>xã …</v>
      </c>
    </row>
  </sheetData>
  <sheetProtection algorithmName="SHA-512" hashValue="unrVGQApTYJ2Qcj6b2VKnomFP7Vg+Z5ige7g6QixuZuCMfGJvLaB3PYen6LSQWH0OIUOTCHPVanZ3ekkp8jExA==" saltValue="PuwP6g7HE/+Sb6IAEeuLyA==" spinCount="100000" sheet="1" objects="1" scenarios="1"/>
  <mergeCells count="3">
    <mergeCell ref="D2:M2"/>
    <mergeCell ref="B4:D4"/>
    <mergeCell ref="M21:P21"/>
  </mergeCells>
  <phoneticPr fontId="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N31"/>
  <sheetViews>
    <sheetView showGridLines="0" showZeros="0" zoomScale="70" zoomScaleNormal="70" workbookViewId="0">
      <pane xSplit="4" ySplit="7" topLeftCell="E8" activePane="bottomRight" state="frozen"/>
      <selection activeCell="M22" sqref="M22"/>
      <selection pane="topRight" activeCell="M22" sqref="M22"/>
      <selection pane="bottomLeft" activeCell="M22" sqref="M22"/>
      <selection pane="bottomRight" activeCell="I1" sqref="I1:AN1048576"/>
    </sheetView>
  </sheetViews>
  <sheetFormatPr defaultColWidth="12.3984375" defaultRowHeight="18.75"/>
  <cols>
    <col min="1" max="1" width="8.59765625" style="773" customWidth="1"/>
    <col min="2" max="2" width="60.3984375" style="721" customWidth="1"/>
    <col min="3" max="3" width="20.3984375" style="774" hidden="1" customWidth="1"/>
    <col min="4" max="4" width="19.796875" style="721" hidden="1" customWidth="1"/>
    <col min="5" max="5" width="19.796875" style="721" customWidth="1"/>
    <col min="6" max="6" width="21.3984375" style="721" customWidth="1"/>
    <col min="7" max="7" width="19.3984375" style="721" customWidth="1"/>
    <col min="8" max="8" width="21.19921875" style="721" customWidth="1"/>
    <col min="9" max="16384" width="12.3984375" style="721"/>
  </cols>
  <sheetData>
    <row r="1" spans="1:10">
      <c r="A1" s="686" t="s">
        <v>994</v>
      </c>
      <c r="B1" s="719"/>
      <c r="C1" s="720"/>
      <c r="D1" s="849" t="s">
        <v>276</v>
      </c>
      <c r="E1" s="719"/>
      <c r="F1" s="719"/>
      <c r="G1" s="719"/>
      <c r="H1" s="719"/>
      <c r="I1" s="719"/>
    </row>
    <row r="2" spans="1:10">
      <c r="A2" s="686" t="s">
        <v>1076</v>
      </c>
      <c r="B2" s="722"/>
      <c r="C2" s="722"/>
      <c r="D2" s="722"/>
      <c r="E2" s="722"/>
      <c r="F2" s="722"/>
      <c r="G2" s="722"/>
      <c r="H2" s="722"/>
      <c r="I2" s="719"/>
    </row>
    <row r="3" spans="1:10">
      <c r="A3" s="692"/>
      <c r="B3" s="723"/>
      <c r="C3" s="723"/>
      <c r="D3" s="723"/>
      <c r="E3" s="723"/>
      <c r="F3" s="723"/>
      <c r="G3" s="723"/>
      <c r="H3" s="723"/>
      <c r="I3" s="724"/>
      <c r="J3" s="725"/>
    </row>
    <row r="4" spans="1:10">
      <c r="A4" s="661"/>
      <c r="B4" s="661"/>
      <c r="C4" s="661"/>
      <c r="D4" s="661"/>
      <c r="E4" s="1026" t="s">
        <v>134</v>
      </c>
      <c r="F4" s="1026"/>
      <c r="G4" s="1026"/>
      <c r="H4" s="1026"/>
      <c r="I4" s="719"/>
    </row>
    <row r="5" spans="1:10" ht="66" customHeight="1">
      <c r="A5" s="1028" t="s">
        <v>3</v>
      </c>
      <c r="B5" s="1018" t="s">
        <v>81</v>
      </c>
      <c r="C5" s="1052" t="s">
        <v>6</v>
      </c>
      <c r="D5" s="1020" t="s">
        <v>137</v>
      </c>
      <c r="E5" s="1054" t="s">
        <v>986</v>
      </c>
      <c r="F5" s="1056" t="s">
        <v>132</v>
      </c>
      <c r="G5" s="1057"/>
      <c r="H5" s="1058"/>
      <c r="I5" s="719"/>
    </row>
    <row r="6" spans="1:10" s="730" customFormat="1" ht="84" customHeight="1">
      <c r="A6" s="1028"/>
      <c r="B6" s="1018"/>
      <c r="C6" s="1053"/>
      <c r="D6" s="1021"/>
      <c r="E6" s="1055"/>
      <c r="F6" s="858" t="s">
        <v>987</v>
      </c>
      <c r="G6" s="858" t="s">
        <v>988</v>
      </c>
      <c r="H6" s="858" t="s">
        <v>346</v>
      </c>
      <c r="I6" s="729"/>
    </row>
    <row r="7" spans="1:10" s="732" customFormat="1" ht="55.5" customHeight="1">
      <c r="A7" s="699">
        <v>-1</v>
      </c>
      <c r="B7" s="699">
        <v>-2</v>
      </c>
      <c r="C7" s="699">
        <v>-3</v>
      </c>
      <c r="D7" s="699" t="s">
        <v>363</v>
      </c>
      <c r="E7" s="699">
        <v>-3</v>
      </c>
      <c r="F7" s="699">
        <v>-4</v>
      </c>
      <c r="G7" s="699" t="s">
        <v>989</v>
      </c>
      <c r="H7" s="699" t="s">
        <v>990</v>
      </c>
      <c r="I7" s="731"/>
    </row>
    <row r="8" spans="1:10" s="738" customFormat="1" ht="37.5">
      <c r="A8" s="733">
        <v>1</v>
      </c>
      <c r="B8" s="734" t="s">
        <v>923</v>
      </c>
      <c r="C8" s="735" t="s">
        <v>924</v>
      </c>
      <c r="D8" s="736">
        <f>SUM(E8:H8)</f>
        <v>0</v>
      </c>
      <c r="E8" s="736"/>
      <c r="F8" s="736"/>
      <c r="G8" s="736"/>
      <c r="H8" s="736"/>
      <c r="I8" s="737"/>
    </row>
    <row r="9" spans="1:10" s="743" customFormat="1">
      <c r="A9" s="739"/>
      <c r="B9" s="740" t="s">
        <v>925</v>
      </c>
      <c r="C9" s="735"/>
      <c r="D9" s="736"/>
      <c r="E9" s="741"/>
      <c r="F9" s="741"/>
      <c r="G9" s="741"/>
      <c r="H9" s="741"/>
      <c r="I9" s="742"/>
    </row>
    <row r="10" spans="1:10" s="748" customFormat="1">
      <c r="A10" s="744" t="s">
        <v>85</v>
      </c>
      <c r="B10" s="745" t="s">
        <v>170</v>
      </c>
      <c r="C10" s="735" t="s">
        <v>171</v>
      </c>
      <c r="D10" s="736">
        <f>SUM(E10:H10)</f>
        <v>26.374486741472985</v>
      </c>
      <c r="E10" s="741">
        <v>23.247460701249512</v>
      </c>
      <c r="F10" s="746">
        <v>4.1854000000000005</v>
      </c>
      <c r="G10" s="746">
        <v>-19.062060701249511</v>
      </c>
      <c r="H10" s="746">
        <v>18.003686741472983</v>
      </c>
      <c r="I10" s="747"/>
    </row>
    <row r="11" spans="1:10" s="748" customFormat="1">
      <c r="A11" s="749" t="s">
        <v>186</v>
      </c>
      <c r="B11" s="750" t="s">
        <v>213</v>
      </c>
      <c r="C11" s="751" t="s">
        <v>172</v>
      </c>
      <c r="D11" s="736">
        <f>SUM(E11:H11)</f>
        <v>26.374486741472985</v>
      </c>
      <c r="E11" s="741">
        <v>23.247460701249512</v>
      </c>
      <c r="F11" s="746">
        <v>4.1854000000000005</v>
      </c>
      <c r="G11" s="746">
        <v>-19.062060701249511</v>
      </c>
      <c r="H11" s="746">
        <v>18.003686741472983</v>
      </c>
      <c r="I11" s="747"/>
    </row>
    <row r="12" spans="1:10" s="748" customFormat="1" hidden="1">
      <c r="A12" s="749" t="s">
        <v>186</v>
      </c>
      <c r="B12" s="750" t="s">
        <v>214</v>
      </c>
      <c r="C12" s="751" t="s">
        <v>183</v>
      </c>
      <c r="D12" s="736" t="e">
        <f>SUM(E12:H12)</f>
        <v>#DIV/0!</v>
      </c>
      <c r="E12" s="741"/>
      <c r="F12" s="746">
        <v>0</v>
      </c>
      <c r="G12" s="746">
        <v>0</v>
      </c>
      <c r="H12" s="746" t="e">
        <v>#DIV/0!</v>
      </c>
      <c r="I12" s="747"/>
    </row>
    <row r="13" spans="1:10" s="748" customFormat="1" hidden="1">
      <c r="A13" s="744" t="s">
        <v>90</v>
      </c>
      <c r="B13" s="745" t="s">
        <v>215</v>
      </c>
      <c r="C13" s="735" t="s">
        <v>173</v>
      </c>
      <c r="D13" s="736" t="e">
        <f>SUM(E13:H13)</f>
        <v>#DIV/0!</v>
      </c>
      <c r="E13" s="741"/>
      <c r="F13" s="746">
        <v>0</v>
      </c>
      <c r="G13" s="746">
        <v>0</v>
      </c>
      <c r="H13" s="746" t="e">
        <v>#DIV/0!</v>
      </c>
      <c r="I13" s="747"/>
    </row>
    <row r="14" spans="1:10" s="748" customFormat="1">
      <c r="A14" s="744">
        <v>1.2</v>
      </c>
      <c r="B14" s="745" t="s">
        <v>89</v>
      </c>
      <c r="C14" s="735" t="s">
        <v>174</v>
      </c>
      <c r="D14" s="736">
        <f>SUM(E14:H14)</f>
        <v>7.7467671533644697</v>
      </c>
      <c r="E14" s="741">
        <v>1.8374856608792316</v>
      </c>
      <c r="F14" s="746">
        <v>0.13730000000000001</v>
      </c>
      <c r="G14" s="746">
        <v>-1.7001856608792316</v>
      </c>
      <c r="H14" s="746">
        <v>7.4721671533644702</v>
      </c>
      <c r="I14" s="747"/>
    </row>
    <row r="15" spans="1:10" s="743" customFormat="1">
      <c r="A15" s="744">
        <v>1.3</v>
      </c>
      <c r="B15" s="745" t="s">
        <v>126</v>
      </c>
      <c r="C15" s="735" t="s">
        <v>175</v>
      </c>
      <c r="D15" s="736">
        <f>SUM(E15:H15)</f>
        <v>0</v>
      </c>
      <c r="E15" s="746">
        <v>0</v>
      </c>
      <c r="F15" s="746">
        <v>0</v>
      </c>
      <c r="G15" s="746">
        <v>0</v>
      </c>
      <c r="H15" s="746">
        <v>0</v>
      </c>
      <c r="I15" s="742"/>
    </row>
    <row r="16" spans="1:10" s="743" customFormat="1">
      <c r="A16" s="744">
        <v>1.4</v>
      </c>
      <c r="B16" s="745" t="s">
        <v>128</v>
      </c>
      <c r="C16" s="735" t="s">
        <v>176</v>
      </c>
      <c r="D16" s="736">
        <f>SUM(E16:H16)</f>
        <v>0</v>
      </c>
      <c r="E16" s="746">
        <v>0</v>
      </c>
      <c r="F16" s="746">
        <v>0</v>
      </c>
      <c r="G16" s="746">
        <v>0</v>
      </c>
      <c r="H16" s="746">
        <v>0</v>
      </c>
      <c r="I16" s="742"/>
    </row>
    <row r="17" spans="1:9" s="743" customFormat="1">
      <c r="A17" s="744">
        <v>1.5</v>
      </c>
      <c r="B17" s="745" t="s">
        <v>130</v>
      </c>
      <c r="C17" s="735" t="s">
        <v>177</v>
      </c>
      <c r="D17" s="736">
        <f>SUM(E17:H17)</f>
        <v>0</v>
      </c>
      <c r="E17" s="746">
        <v>0</v>
      </c>
      <c r="F17" s="746">
        <v>0</v>
      </c>
      <c r="G17" s="746">
        <v>0</v>
      </c>
      <c r="H17" s="746">
        <v>0</v>
      </c>
      <c r="I17" s="742"/>
    </row>
    <row r="18" spans="1:9" s="743" customFormat="1" ht="37.5">
      <c r="A18" s="739"/>
      <c r="B18" s="752" t="s">
        <v>920</v>
      </c>
      <c r="C18" s="735" t="s">
        <v>926</v>
      </c>
      <c r="D18" s="736">
        <f>SUM(E18:H18)</f>
        <v>0</v>
      </c>
      <c r="E18" s="746">
        <v>0</v>
      </c>
      <c r="F18" s="746">
        <v>0</v>
      </c>
      <c r="G18" s="746">
        <v>0</v>
      </c>
      <c r="H18" s="746">
        <v>0</v>
      </c>
      <c r="I18" s="742"/>
    </row>
    <row r="19" spans="1:9" hidden="1">
      <c r="A19" s="744" t="s">
        <v>129</v>
      </c>
      <c r="B19" s="745" t="s">
        <v>92</v>
      </c>
      <c r="C19" s="735" t="s">
        <v>178</v>
      </c>
      <c r="D19" s="736">
        <f>SUM(E19:H19)</f>
        <v>0</v>
      </c>
      <c r="E19" s="746">
        <v>0</v>
      </c>
      <c r="F19" s="746">
        <v>0</v>
      </c>
      <c r="G19" s="746">
        <v>0</v>
      </c>
      <c r="H19" s="746">
        <v>0</v>
      </c>
      <c r="I19" s="719"/>
    </row>
    <row r="20" spans="1:9" s="732" customFormat="1" hidden="1">
      <c r="A20" s="744" t="s">
        <v>118</v>
      </c>
      <c r="B20" s="745" t="s">
        <v>216</v>
      </c>
      <c r="C20" s="735" t="s">
        <v>302</v>
      </c>
      <c r="D20" s="736">
        <f>SUM(E20:H20)</f>
        <v>0</v>
      </c>
      <c r="E20" s="746">
        <v>0</v>
      </c>
      <c r="F20" s="746">
        <v>0</v>
      </c>
      <c r="G20" s="746">
        <v>0</v>
      </c>
      <c r="H20" s="746">
        <v>0</v>
      </c>
      <c r="I20" s="731"/>
    </row>
    <row r="21" spans="1:9" hidden="1">
      <c r="A21" s="744" t="s">
        <v>119</v>
      </c>
      <c r="B21" s="745" t="s">
        <v>94</v>
      </c>
      <c r="C21" s="735" t="s">
        <v>179</v>
      </c>
      <c r="D21" s="736">
        <f>SUM(E21:H21)</f>
        <v>0</v>
      </c>
      <c r="E21" s="746">
        <v>0</v>
      </c>
      <c r="F21" s="746">
        <v>0</v>
      </c>
      <c r="G21" s="746">
        <v>0</v>
      </c>
      <c r="H21" s="746">
        <v>0</v>
      </c>
      <c r="I21" s="719"/>
    </row>
    <row r="22" spans="1:9" hidden="1">
      <c r="A22" s="744" t="s">
        <v>217</v>
      </c>
      <c r="B22" s="745" t="s">
        <v>96</v>
      </c>
      <c r="C22" s="735" t="s">
        <v>141</v>
      </c>
      <c r="D22" s="736">
        <f>SUM(E22:H22)</f>
        <v>0</v>
      </c>
      <c r="E22" s="746">
        <v>0</v>
      </c>
      <c r="F22" s="746">
        <v>0</v>
      </c>
      <c r="G22" s="746">
        <v>0</v>
      </c>
      <c r="H22" s="746">
        <v>0</v>
      </c>
      <c r="I22" s="719"/>
    </row>
    <row r="23" spans="1:9" s="730" customFormat="1" ht="37.5">
      <c r="A23" s="753">
        <v>2</v>
      </c>
      <c r="B23" s="754" t="s">
        <v>388</v>
      </c>
      <c r="C23" s="755"/>
      <c r="D23" s="736">
        <f>SUM(E23:H23)</f>
        <v>0</v>
      </c>
      <c r="E23" s="756">
        <v>0</v>
      </c>
      <c r="F23" s="756">
        <v>0</v>
      </c>
      <c r="G23" s="756">
        <v>0</v>
      </c>
      <c r="H23" s="756">
        <v>0</v>
      </c>
      <c r="I23" s="729"/>
    </row>
    <row r="24" spans="1:9" s="760" customFormat="1" ht="19.5">
      <c r="A24" s="757"/>
      <c r="B24" s="750" t="s">
        <v>180</v>
      </c>
      <c r="C24" s="751"/>
      <c r="D24" s="758"/>
      <c r="E24" s="758"/>
      <c r="F24" s="758"/>
      <c r="G24" s="758"/>
      <c r="H24" s="758"/>
      <c r="I24" s="759"/>
    </row>
    <row r="25" spans="1:9" s="732" customFormat="1" ht="57" customHeight="1">
      <c r="A25" s="744" t="s">
        <v>99</v>
      </c>
      <c r="B25" s="761" t="s">
        <v>979</v>
      </c>
      <c r="C25" s="735" t="s">
        <v>980</v>
      </c>
      <c r="D25" s="736">
        <f>SUM(E25:H25)</f>
        <v>0</v>
      </c>
      <c r="E25" s="746">
        <v>0</v>
      </c>
      <c r="F25" s="746">
        <v>0</v>
      </c>
      <c r="G25" s="746">
        <v>0</v>
      </c>
      <c r="H25" s="746">
        <v>0</v>
      </c>
      <c r="I25" s="731"/>
    </row>
    <row r="26" spans="1:9" ht="37.5">
      <c r="A26" s="744" t="s">
        <v>100</v>
      </c>
      <c r="B26" s="761" t="s">
        <v>981</v>
      </c>
      <c r="C26" s="735" t="s">
        <v>389</v>
      </c>
      <c r="D26" s="736">
        <f>SUM(E26:H26)</f>
        <v>0</v>
      </c>
      <c r="E26" s="746">
        <v>0</v>
      </c>
      <c r="F26" s="746">
        <v>0</v>
      </c>
      <c r="G26" s="746">
        <v>0</v>
      </c>
      <c r="H26" s="746">
        <v>0</v>
      </c>
      <c r="I26" s="719"/>
    </row>
    <row r="27" spans="1:9" ht="57.75" customHeight="1">
      <c r="A27" s="744" t="s">
        <v>104</v>
      </c>
      <c r="B27" s="734" t="s">
        <v>982</v>
      </c>
      <c r="C27" s="735" t="s">
        <v>307</v>
      </c>
      <c r="D27" s="736">
        <f>SUM(E27:H27)</f>
        <v>0</v>
      </c>
      <c r="E27" s="746">
        <v>0</v>
      </c>
      <c r="F27" s="746">
        <v>0</v>
      </c>
      <c r="G27" s="746">
        <v>0</v>
      </c>
      <c r="H27" s="746">
        <v>0</v>
      </c>
      <c r="I27" s="719"/>
    </row>
    <row r="28" spans="1:9" ht="60" customHeight="1">
      <c r="A28" s="744" t="s">
        <v>105</v>
      </c>
      <c r="B28" s="761" t="s">
        <v>983</v>
      </c>
      <c r="C28" s="735" t="s">
        <v>309</v>
      </c>
      <c r="D28" s="736">
        <f>SUM(E28:H28)</f>
        <v>0</v>
      </c>
      <c r="E28" s="746">
        <v>0</v>
      </c>
      <c r="F28" s="746">
        <v>0</v>
      </c>
      <c r="G28" s="746">
        <v>0</v>
      </c>
      <c r="H28" s="746">
        <v>0</v>
      </c>
      <c r="I28" s="719"/>
    </row>
    <row r="29" spans="1:9" ht="37.5">
      <c r="A29" s="744">
        <v>2.5</v>
      </c>
      <c r="B29" s="761" t="s">
        <v>984</v>
      </c>
      <c r="C29" s="735"/>
      <c r="D29" s="736"/>
      <c r="E29" s="746"/>
      <c r="F29" s="746"/>
      <c r="G29" s="746">
        <v>0</v>
      </c>
      <c r="H29" s="746"/>
      <c r="I29" s="719"/>
    </row>
    <row r="30" spans="1:9" ht="37.5">
      <c r="A30" s="739"/>
      <c r="B30" s="877" t="s">
        <v>985</v>
      </c>
      <c r="C30" s="735" t="s">
        <v>928</v>
      </c>
      <c r="D30" s="736">
        <f>SUM(E30:H30)</f>
        <v>0</v>
      </c>
      <c r="E30" s="746">
        <v>0</v>
      </c>
      <c r="F30" s="746">
        <v>0</v>
      </c>
      <c r="G30" s="746">
        <v>0</v>
      </c>
      <c r="H30" s="746">
        <v>0</v>
      </c>
      <c r="I30" s="719"/>
    </row>
    <row r="31" spans="1:9" ht="48" customHeight="1">
      <c r="A31" s="739">
        <v>2.6</v>
      </c>
      <c r="B31" s="752" t="s">
        <v>181</v>
      </c>
      <c r="C31" s="735"/>
      <c r="D31" s="736"/>
      <c r="E31" s="741"/>
      <c r="F31" s="746"/>
      <c r="G31" s="746">
        <v>0</v>
      </c>
      <c r="H31" s="746"/>
      <c r="I31" s="719"/>
    </row>
  </sheetData>
  <sheetProtection formatCells="0" formatColumns="0" formatRows="0" insertColumns="0" insertRows="0" insertHyperlinks="0" deleteColumns="0" deleteRows="0" pivotTables="0"/>
  <mergeCells count="7">
    <mergeCell ref="E4:H4"/>
    <mergeCell ref="A5:A6"/>
    <mergeCell ref="B5:B6"/>
    <mergeCell ref="C5:C6"/>
    <mergeCell ref="D5:D6"/>
    <mergeCell ref="E5:E6"/>
    <mergeCell ref="F5:H5"/>
  </mergeCells>
  <dataValidations count="1">
    <dataValidation type="list" allowBlank="1" showInputMessage="1" showErrorMessage="1" sqref="D1">
      <formula1>PhannamQHKH</formula1>
    </dataValidation>
  </dataValidations>
  <printOptions horizontalCentered="1"/>
  <pageMargins left="0.23622047244094499" right="0.15748031496063" top="0.47244094488188998" bottom="0.23622047244094499" header="0.15748031496063" footer="0.15748031496063"/>
  <pageSetup paperSize="9" scale="99"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70"/>
  <sheetViews>
    <sheetView showGridLines="0" showZeros="0" zoomScale="70" zoomScaleNormal="70" workbookViewId="0">
      <selection activeCell="H16" sqref="H16"/>
    </sheetView>
  </sheetViews>
  <sheetFormatPr defaultColWidth="14.3984375" defaultRowHeight="18.75"/>
  <cols>
    <col min="1" max="1" width="12" style="13" customWidth="1"/>
    <col min="2" max="2" width="76.59765625" style="13" customWidth="1"/>
    <col min="3" max="3" width="14.3984375" style="666" customWidth="1"/>
    <col min="4" max="4" width="18.59765625" style="13" hidden="1" customWidth="1"/>
    <col min="5" max="5" width="18.59765625" style="13" customWidth="1"/>
    <col min="6" max="6" width="17.19921875" style="13" customWidth="1"/>
    <col min="7" max="7" width="16.796875" style="13" customWidth="1"/>
    <col min="8" max="8" width="14.3984375" style="13"/>
    <col min="9" max="9" width="23.3984375" style="13" bestFit="1" customWidth="1"/>
    <col min="10" max="16384" width="14.3984375" style="13"/>
  </cols>
  <sheetData>
    <row r="1" spans="1:8" s="12" customFormat="1" ht="37.5">
      <c r="A1" s="657" t="s">
        <v>998</v>
      </c>
      <c r="B1" s="658"/>
      <c r="C1" s="857"/>
      <c r="D1" s="660" t="s">
        <v>276</v>
      </c>
      <c r="E1" s="660"/>
      <c r="F1" s="658"/>
      <c r="G1" s="658"/>
      <c r="H1" s="658"/>
    </row>
    <row r="2" spans="1:8" s="12" customFormat="1">
      <c r="A2" s="1015" t="s">
        <v>1075</v>
      </c>
      <c r="B2" s="1016"/>
      <c r="C2" s="1016"/>
      <c r="D2" s="1016"/>
      <c r="E2" s="1016"/>
      <c r="F2" s="1016"/>
      <c r="G2" s="1016"/>
      <c r="H2" s="658"/>
    </row>
    <row r="3" spans="1:8" s="12" customFormat="1">
      <c r="A3" s="661"/>
      <c r="B3" s="661"/>
      <c r="C3" s="661"/>
      <c r="D3" s="661"/>
      <c r="E3" s="661"/>
      <c r="F3" s="1017" t="s">
        <v>134</v>
      </c>
      <c r="G3" s="1017"/>
      <c r="H3" s="658"/>
    </row>
    <row r="4" spans="1:8" s="12" customFormat="1">
      <c r="A4" s="1018" t="s">
        <v>3</v>
      </c>
      <c r="B4" s="1018" t="s">
        <v>81</v>
      </c>
      <c r="C4" s="1018" t="s">
        <v>6</v>
      </c>
      <c r="D4" s="1059" t="s">
        <v>137</v>
      </c>
      <c r="E4" s="1059" t="s">
        <v>991</v>
      </c>
      <c r="F4" s="1054" t="s">
        <v>992</v>
      </c>
      <c r="G4" s="1054" t="s">
        <v>993</v>
      </c>
      <c r="H4" s="31"/>
    </row>
    <row r="5" spans="1:8" s="12" customFormat="1">
      <c r="A5" s="1019"/>
      <c r="B5" s="1018"/>
      <c r="C5" s="1019"/>
      <c r="D5" s="1060"/>
      <c r="E5" s="1060"/>
      <c r="F5" s="1055"/>
      <c r="G5" s="1055"/>
      <c r="H5" s="31"/>
    </row>
    <row r="6" spans="1:8" s="666" customFormat="1" ht="37.5">
      <c r="A6" s="664">
        <v>-1</v>
      </c>
      <c r="B6" s="664">
        <v>-2</v>
      </c>
      <c r="C6" s="664">
        <v>-3</v>
      </c>
      <c r="D6" s="664" t="s">
        <v>160</v>
      </c>
      <c r="E6" s="664">
        <v>-3</v>
      </c>
      <c r="F6" s="664">
        <v>-4</v>
      </c>
      <c r="G6" s="664" t="s">
        <v>989</v>
      </c>
      <c r="H6" s="665"/>
    </row>
    <row r="7" spans="1:8" s="12" customFormat="1">
      <c r="A7" s="667"/>
      <c r="B7" s="667" t="str">
        <f>'CH01'!B7</f>
        <v>LOẠI ĐẤT</v>
      </c>
      <c r="C7" s="668"/>
      <c r="D7" s="669"/>
      <c r="E7" s="669"/>
      <c r="F7" s="670"/>
      <c r="G7" s="670"/>
      <c r="H7" s="31"/>
    </row>
    <row r="8" spans="1:8" s="12" customFormat="1">
      <c r="A8" s="671"/>
      <c r="B8" s="671" t="s">
        <v>117</v>
      </c>
      <c r="C8" s="672"/>
      <c r="D8" s="673">
        <v>3889.0147999999999</v>
      </c>
      <c r="E8" s="673">
        <v>996.11009999999987</v>
      </c>
      <c r="F8" s="673">
        <v>996.1101000000001</v>
      </c>
      <c r="G8" s="673">
        <v>0</v>
      </c>
      <c r="H8" s="31"/>
    </row>
    <row r="9" spans="1:8" s="12" customFormat="1">
      <c r="A9" s="674">
        <f>'CH01'!A9</f>
        <v>1</v>
      </c>
      <c r="B9" s="674" t="str">
        <f>'CH01'!B9</f>
        <v>Nhóm đất nông nghiệp</v>
      </c>
      <c r="C9" s="675" t="str">
        <f>'CH01'!C9</f>
        <v>NNP</v>
      </c>
      <c r="D9" s="673">
        <f>E9</f>
        <v>429.76179999999999</v>
      </c>
      <c r="E9" s="673">
        <v>429.76179999999999</v>
      </c>
      <c r="F9" s="673">
        <v>189.8954</v>
      </c>
      <c r="G9" s="673">
        <v>-239.8664</v>
      </c>
      <c r="H9" s="31"/>
    </row>
    <row r="10" spans="1:8">
      <c r="A10" s="676" t="str">
        <f>'CH01'!A10</f>
        <v>1.1</v>
      </c>
      <c r="B10" s="676" t="str">
        <f>'CH01'!B10</f>
        <v>Đất trồng lúa</v>
      </c>
      <c r="C10" s="677" t="str">
        <f>'CH01'!C10</f>
        <v>LUA</v>
      </c>
      <c r="D10" s="673">
        <f t="shared" ref="D10:D70" si="0">E10</f>
        <v>113.5468</v>
      </c>
      <c r="E10" s="678">
        <v>113.5468</v>
      </c>
      <c r="F10" s="678">
        <v>-16.67019999999998</v>
      </c>
      <c r="G10" s="678">
        <v>-130.21699999999998</v>
      </c>
      <c r="H10" s="32"/>
    </row>
    <row r="11" spans="1:8">
      <c r="A11" s="676" t="str">
        <f>'CH01'!A11</f>
        <v>1.1.1</v>
      </c>
      <c r="B11" s="676" t="str">
        <f>'CH01'!B11</f>
        <v>Đất chuyên trồng lúa</v>
      </c>
      <c r="C11" s="677" t="str">
        <f>'CH01'!C11</f>
        <v>LUC</v>
      </c>
      <c r="D11" s="673">
        <f t="shared" si="0"/>
        <v>113.5468</v>
      </c>
      <c r="E11" s="678">
        <v>113.5468</v>
      </c>
      <c r="F11" s="678">
        <v>-16.67019999999998</v>
      </c>
      <c r="G11" s="678">
        <v>-130.21699999999998</v>
      </c>
      <c r="H11" s="32"/>
    </row>
    <row r="12" spans="1:8">
      <c r="A12" s="676" t="str">
        <f>'CH01'!A12</f>
        <v>1.1.2</v>
      </c>
      <c r="B12" s="676" t="str">
        <f>'CH01'!B12</f>
        <v>Đất trồng lúa còn lại</v>
      </c>
      <c r="C12" s="677" t="str">
        <f>'CH01'!C12</f>
        <v>LUK</v>
      </c>
      <c r="D12" s="673">
        <f t="shared" si="0"/>
        <v>0</v>
      </c>
      <c r="E12" s="678">
        <v>0</v>
      </c>
      <c r="F12" s="678">
        <v>0</v>
      </c>
      <c r="G12" s="678">
        <v>0</v>
      </c>
      <c r="H12" s="32"/>
    </row>
    <row r="13" spans="1:8">
      <c r="A13" s="676" t="str">
        <f>'CH01'!A13</f>
        <v>1.2</v>
      </c>
      <c r="B13" s="676" t="str">
        <f>'CH01'!B13</f>
        <v>Đất trồng cây hằng năm khác</v>
      </c>
      <c r="C13" s="677" t="str">
        <f>'CH01'!C13</f>
        <v>HNK</v>
      </c>
      <c r="D13" s="673">
        <f t="shared" si="0"/>
        <v>100.8399</v>
      </c>
      <c r="E13" s="678">
        <v>100.8399</v>
      </c>
      <c r="F13" s="678">
        <v>49.6372</v>
      </c>
      <c r="G13" s="678">
        <v>-51.2027</v>
      </c>
      <c r="H13" s="32"/>
    </row>
    <row r="14" spans="1:8">
      <c r="A14" s="676" t="str">
        <f>'CH01'!A14</f>
        <v>1.3</v>
      </c>
      <c r="B14" s="676" t="str">
        <f>'CH01'!B14</f>
        <v>Đất trồng cây lâu năm</v>
      </c>
      <c r="C14" s="677" t="str">
        <f>'CH01'!C14</f>
        <v>CLN</v>
      </c>
      <c r="D14" s="673">
        <f t="shared" si="0"/>
        <v>72.698099999999997</v>
      </c>
      <c r="E14" s="678">
        <v>72.698099999999997</v>
      </c>
      <c r="F14" s="678">
        <v>57.228099999999998</v>
      </c>
      <c r="G14" s="678">
        <v>-15.469999999999999</v>
      </c>
      <c r="H14" s="32"/>
    </row>
    <row r="15" spans="1:8">
      <c r="A15" s="676" t="str">
        <f>'CH01'!A15</f>
        <v>1.4</v>
      </c>
      <c r="B15" s="676" t="str">
        <f>'CH01'!B15</f>
        <v>Đất rừng đặc dụng</v>
      </c>
      <c r="C15" s="677" t="str">
        <f>'CH01'!C15</f>
        <v>RDD</v>
      </c>
      <c r="D15" s="673">
        <f t="shared" si="0"/>
        <v>0</v>
      </c>
      <c r="E15" s="678">
        <v>0</v>
      </c>
      <c r="F15" s="678">
        <v>0</v>
      </c>
      <c r="G15" s="678">
        <v>0</v>
      </c>
      <c r="H15" s="32"/>
    </row>
    <row r="16" spans="1:8">
      <c r="A16" s="676" t="str">
        <f>'CH01'!A16</f>
        <v>1.5</v>
      </c>
      <c r="B16" s="676" t="str">
        <f>'CH01'!B16</f>
        <v>Đất rừng phòng hộ</v>
      </c>
      <c r="C16" s="677" t="str">
        <f>'CH01'!C16</f>
        <v>RPH</v>
      </c>
      <c r="D16" s="673">
        <f t="shared" si="0"/>
        <v>0</v>
      </c>
      <c r="E16" s="678">
        <v>0</v>
      </c>
      <c r="F16" s="678">
        <v>0</v>
      </c>
      <c r="G16" s="678">
        <v>0</v>
      </c>
      <c r="H16" s="32"/>
    </row>
    <row r="17" spans="1:8">
      <c r="A17" s="676" t="str">
        <f>'CH01'!A17</f>
        <v>1.6</v>
      </c>
      <c r="B17" s="676" t="str">
        <f>'CH01'!B17</f>
        <v>Đất rừng sản xuất</v>
      </c>
      <c r="C17" s="677" t="str">
        <f>'CH01'!C17</f>
        <v>RSX</v>
      </c>
      <c r="D17" s="673">
        <f t="shared" si="0"/>
        <v>0</v>
      </c>
      <c r="E17" s="678">
        <v>0</v>
      </c>
      <c r="F17" s="678">
        <v>0</v>
      </c>
      <c r="G17" s="678">
        <v>0</v>
      </c>
      <c r="H17" s="32"/>
    </row>
    <row r="18" spans="1:8" s="14" customFormat="1">
      <c r="A18" s="679">
        <f>'CH01'!A18</f>
        <v>0</v>
      </c>
      <c r="B18" s="679" t="str">
        <f>'CH01'!B18</f>
        <v>Trong đó: đất rừng sản xuất là rừng tự nhiên</v>
      </c>
      <c r="C18" s="680" t="str">
        <f>'CH01'!C18</f>
        <v>RSN</v>
      </c>
      <c r="D18" s="673">
        <f t="shared" si="0"/>
        <v>0</v>
      </c>
      <c r="E18" s="678">
        <v>0</v>
      </c>
      <c r="F18" s="678">
        <v>0</v>
      </c>
      <c r="G18" s="678">
        <v>0</v>
      </c>
      <c r="H18" s="33"/>
    </row>
    <row r="19" spans="1:8">
      <c r="A19" s="676" t="str">
        <f>'CH01'!A19</f>
        <v>1.7</v>
      </c>
      <c r="B19" s="676" t="str">
        <f>'CH01'!B19</f>
        <v>Đất nuôi trồng thủy sản</v>
      </c>
      <c r="C19" s="677" t="str">
        <f>'CH01'!C19</f>
        <v>NTS</v>
      </c>
      <c r="D19" s="673">
        <f t="shared" si="0"/>
        <v>96.226299999999995</v>
      </c>
      <c r="E19" s="678">
        <v>96.226299999999995</v>
      </c>
      <c r="F19" s="678">
        <v>53.249600000000001</v>
      </c>
      <c r="G19" s="678">
        <v>-42.976699999999994</v>
      </c>
      <c r="H19" s="32"/>
    </row>
    <row r="20" spans="1:8">
      <c r="A20" s="676" t="str">
        <f>'CH01'!A20</f>
        <v>1.8</v>
      </c>
      <c r="B20" s="676" t="str">
        <f>'CH01'!B20</f>
        <v>Đất chăn nuôi tập trung</v>
      </c>
      <c r="C20" s="677" t="str">
        <f>'CH01'!C20</f>
        <v>CNT</v>
      </c>
      <c r="D20" s="673">
        <f t="shared" si="0"/>
        <v>0</v>
      </c>
      <c r="E20" s="678">
        <v>0</v>
      </c>
      <c r="F20" s="678">
        <v>0</v>
      </c>
      <c r="G20" s="678">
        <v>0</v>
      </c>
      <c r="H20" s="32"/>
    </row>
    <row r="21" spans="1:8">
      <c r="A21" s="676" t="str">
        <f>'CH01'!A21</f>
        <v>1.9</v>
      </c>
      <c r="B21" s="676" t="str">
        <f>'CH01'!B21</f>
        <v>Đất làm muối</v>
      </c>
      <c r="C21" s="677" t="str">
        <f>'CH01'!C21</f>
        <v>LMU</v>
      </c>
      <c r="D21" s="673">
        <f t="shared" si="0"/>
        <v>0</v>
      </c>
      <c r="E21" s="678">
        <v>0</v>
      </c>
      <c r="F21" s="678">
        <v>0</v>
      </c>
      <c r="G21" s="678">
        <v>0</v>
      </c>
      <c r="H21" s="32"/>
    </row>
    <row r="22" spans="1:8">
      <c r="A22" s="676" t="str">
        <f>'CH01'!A22</f>
        <v>1.10</v>
      </c>
      <c r="B22" s="676" t="str">
        <f>'CH01'!B22</f>
        <v>Đất nông nghiệp khác</v>
      </c>
      <c r="C22" s="677" t="str">
        <f>'CH01'!C22</f>
        <v>NKH</v>
      </c>
      <c r="D22" s="673">
        <f t="shared" si="0"/>
        <v>46.450699999999998</v>
      </c>
      <c r="E22" s="678">
        <v>46.450699999999998</v>
      </c>
      <c r="F22" s="678">
        <v>46.450699999999998</v>
      </c>
      <c r="G22" s="678">
        <v>0</v>
      </c>
      <c r="H22" s="32"/>
    </row>
    <row r="23" spans="1:8" s="12" customFormat="1">
      <c r="A23" s="674">
        <f>'CH01'!A23</f>
        <v>2</v>
      </c>
      <c r="B23" s="674" t="str">
        <f>'CH01'!B23</f>
        <v>Nhóm đất phi nông nghiệp</v>
      </c>
      <c r="C23" s="675" t="str">
        <f>'CH01'!C23</f>
        <v>PNN</v>
      </c>
      <c r="D23" s="673">
        <f t="shared" si="0"/>
        <v>565.80559999999991</v>
      </c>
      <c r="E23" s="673">
        <v>565.80559999999991</v>
      </c>
      <c r="F23" s="673">
        <v>806.2120000000001</v>
      </c>
      <c r="G23" s="673">
        <v>240.40640000000019</v>
      </c>
      <c r="H23" s="31"/>
    </row>
    <row r="24" spans="1:8">
      <c r="A24" s="676" t="str">
        <f>'CH01'!A25</f>
        <v>2.1</v>
      </c>
      <c r="B24" s="676" t="str">
        <f>'CH01'!B25</f>
        <v>Đất ở tại nông thôn</v>
      </c>
      <c r="C24" s="677" t="str">
        <f>'CH01'!C25</f>
        <v>ONT</v>
      </c>
      <c r="D24" s="673">
        <f t="shared" si="0"/>
        <v>125.6538</v>
      </c>
      <c r="E24" s="678">
        <v>125.6538</v>
      </c>
      <c r="F24" s="678">
        <v>202.94380000000001</v>
      </c>
      <c r="G24" s="678">
        <v>77.290000000000006</v>
      </c>
      <c r="H24" s="32"/>
    </row>
    <row r="25" spans="1:8">
      <c r="A25" s="676" t="str">
        <f>'CH01'!A26</f>
        <v>2.2</v>
      </c>
      <c r="B25" s="676" t="str">
        <f>'CH01'!B26</f>
        <v>Đất ở tại đô thị</v>
      </c>
      <c r="C25" s="677" t="str">
        <f>'CH01'!C26</f>
        <v>ODT</v>
      </c>
      <c r="D25" s="673">
        <f t="shared" si="0"/>
        <v>12.1067</v>
      </c>
      <c r="E25" s="678">
        <v>12.1067</v>
      </c>
      <c r="F25" s="678">
        <v>12.0067</v>
      </c>
      <c r="G25" s="678">
        <v>-9.9999999999999645E-2</v>
      </c>
      <c r="H25" s="32"/>
    </row>
    <row r="26" spans="1:8">
      <c r="A26" s="676" t="str">
        <f>'CH01'!A27</f>
        <v>2.3</v>
      </c>
      <c r="B26" s="676" t="str">
        <f>'CH01'!B27</f>
        <v>Đất xây dựng trụ sở cơ quan</v>
      </c>
      <c r="C26" s="677" t="str">
        <f>'CH01'!C27</f>
        <v>TSC</v>
      </c>
      <c r="D26" s="673">
        <f t="shared" si="0"/>
        <v>5.6692999999999998</v>
      </c>
      <c r="E26" s="678">
        <v>5.6692999999999998</v>
      </c>
      <c r="F26" s="678">
        <v>6.3193000000000001</v>
      </c>
      <c r="G26" s="678">
        <v>0.65000000000000036</v>
      </c>
      <c r="H26" s="32"/>
    </row>
    <row r="27" spans="1:8">
      <c r="A27" s="676" t="str">
        <f>'CH01'!A28</f>
        <v>2.4</v>
      </c>
      <c r="B27" s="676" t="str">
        <f>'CH01'!B28</f>
        <v>Đất quốc phòng</v>
      </c>
      <c r="C27" s="677" t="str">
        <f>'CH01'!C28</f>
        <v>CQP</v>
      </c>
      <c r="D27" s="673">
        <f t="shared" si="0"/>
        <v>15.2669</v>
      </c>
      <c r="E27" s="678">
        <v>15.2669</v>
      </c>
      <c r="F27" s="678">
        <v>15.2669</v>
      </c>
      <c r="G27" s="678">
        <v>0</v>
      </c>
      <c r="H27" s="32"/>
    </row>
    <row r="28" spans="1:8">
      <c r="A28" s="676" t="str">
        <f>'CH01'!A29</f>
        <v>2.5</v>
      </c>
      <c r="B28" s="676" t="str">
        <f>'CH01'!B29</f>
        <v>Đất an ninh</v>
      </c>
      <c r="C28" s="677" t="str">
        <f>'CH01'!C29</f>
        <v>CAN</v>
      </c>
      <c r="D28" s="673">
        <f t="shared" si="0"/>
        <v>2.4761000000000002</v>
      </c>
      <c r="E28" s="678">
        <v>2.4761000000000002</v>
      </c>
      <c r="F28" s="678">
        <v>2.4761000000000002</v>
      </c>
      <c r="G28" s="678">
        <v>0</v>
      </c>
      <c r="H28" s="32"/>
    </row>
    <row r="29" spans="1:8">
      <c r="A29" s="676" t="str">
        <f>'CH01'!A30</f>
        <v>2.6</v>
      </c>
      <c r="B29" s="676" t="str">
        <f>'CH01'!B30</f>
        <v>Đất xây dựng công trình sự nghiệp</v>
      </c>
      <c r="C29" s="677" t="str">
        <f>'CH01'!C30</f>
        <v>DSN</v>
      </c>
      <c r="D29" s="673">
        <f t="shared" si="0"/>
        <v>47.927</v>
      </c>
      <c r="E29" s="678">
        <v>47.927</v>
      </c>
      <c r="F29" s="678">
        <v>61.848399999999998</v>
      </c>
      <c r="G29" s="678">
        <v>13.921399999999998</v>
      </c>
      <c r="H29" s="32"/>
    </row>
    <row r="30" spans="1:8">
      <c r="A30" s="676" t="str">
        <f>'CH01'!A31</f>
        <v>2.6.1</v>
      </c>
      <c r="B30" s="676" t="str">
        <f>'CH01'!B31</f>
        <v>Đất xây dựng cơ sở văn hóa</v>
      </c>
      <c r="C30" s="677" t="str">
        <f>'CH01'!C31</f>
        <v>DVH</v>
      </c>
      <c r="D30" s="673">
        <f t="shared" si="0"/>
        <v>4.3086000000000002</v>
      </c>
      <c r="E30" s="678">
        <v>4.3086000000000002</v>
      </c>
      <c r="F30" s="678">
        <v>8.7086000000000006</v>
      </c>
      <c r="G30" s="678">
        <v>4.4000000000000004</v>
      </c>
      <c r="H30" s="32"/>
    </row>
    <row r="31" spans="1:8">
      <c r="A31" s="676" t="str">
        <f>'CH01'!A32</f>
        <v>2.6.2</v>
      </c>
      <c r="B31" s="676" t="str">
        <f>'CH01'!B32</f>
        <v>Đất xây dựng cơ sở xã hội</v>
      </c>
      <c r="C31" s="677" t="str">
        <f>'CH01'!C32</f>
        <v>DXH</v>
      </c>
      <c r="D31" s="673">
        <f t="shared" si="0"/>
        <v>0.13739999999999999</v>
      </c>
      <c r="E31" s="678">
        <v>0.13739999999999999</v>
      </c>
      <c r="F31" s="678">
        <v>0.13739999999999999</v>
      </c>
      <c r="G31" s="678">
        <v>0</v>
      </c>
      <c r="H31" s="32"/>
    </row>
    <row r="32" spans="1:8">
      <c r="A32" s="676" t="str">
        <f>'CH01'!A33</f>
        <v>2.6.3</v>
      </c>
      <c r="B32" s="676" t="str">
        <f>'CH01'!B33</f>
        <v>Đất xây dựng cơ sở y tế</v>
      </c>
      <c r="C32" s="677" t="str">
        <f>'CH01'!C33</f>
        <v>DYT</v>
      </c>
      <c r="D32" s="673">
        <f t="shared" si="0"/>
        <v>1.5605</v>
      </c>
      <c r="E32" s="678">
        <v>1.5605</v>
      </c>
      <c r="F32" s="678">
        <v>1.6318999999999999</v>
      </c>
      <c r="G32" s="678">
        <v>7.1399999999999908E-2</v>
      </c>
      <c r="H32" s="32"/>
    </row>
    <row r="33" spans="1:8">
      <c r="A33" s="676" t="str">
        <f>'CH01'!A34</f>
        <v>2.6.4</v>
      </c>
      <c r="B33" s="676" t="str">
        <f>'CH01'!B34</f>
        <v>Đất xây dựng cơ sở giáo dục và đào tạo</v>
      </c>
      <c r="C33" s="677" t="str">
        <f>'CH01'!C34</f>
        <v>DGD</v>
      </c>
      <c r="D33" s="673">
        <f t="shared" si="0"/>
        <v>10.875299999999999</v>
      </c>
      <c r="E33" s="678">
        <v>10.875299999999999</v>
      </c>
      <c r="F33" s="678">
        <v>19.865299999999998</v>
      </c>
      <c r="G33" s="678">
        <v>8.9899999999999984</v>
      </c>
      <c r="H33" s="32"/>
    </row>
    <row r="34" spans="1:8">
      <c r="A34" s="676" t="str">
        <f>'CH01'!A35</f>
        <v>2.6.5</v>
      </c>
      <c r="B34" s="676" t="str">
        <f>'CH01'!B35</f>
        <v>Đất xây dựng cơ sở thể dục, thể thao</v>
      </c>
      <c r="C34" s="677" t="str">
        <f>'CH01'!C35</f>
        <v>DTT</v>
      </c>
      <c r="D34" s="673">
        <f t="shared" si="0"/>
        <v>7.8517999999999999</v>
      </c>
      <c r="E34" s="678">
        <v>7.8517999999999999</v>
      </c>
      <c r="F34" s="678">
        <v>7.8517999999999999</v>
      </c>
      <c r="G34" s="678">
        <v>0</v>
      </c>
      <c r="H34" s="32"/>
    </row>
    <row r="35" spans="1:8">
      <c r="A35" s="676" t="str">
        <f>'CH01'!A36</f>
        <v>2.6.6</v>
      </c>
      <c r="B35" s="676" t="str">
        <f>'CH01'!B36</f>
        <v>Đất xây dựng cơ sở khoa học và công nghệ</v>
      </c>
      <c r="C35" s="677" t="str">
        <f>'CH01'!C36</f>
        <v>DKH</v>
      </c>
      <c r="D35" s="673">
        <f t="shared" si="0"/>
        <v>9.4161999999999999</v>
      </c>
      <c r="E35" s="678">
        <v>9.4161999999999999</v>
      </c>
      <c r="F35" s="678">
        <v>9.4161999999999999</v>
      </c>
      <c r="G35" s="678">
        <v>0</v>
      </c>
      <c r="H35" s="32"/>
    </row>
    <row r="36" spans="1:8">
      <c r="A36" s="676" t="str">
        <f>'CH01'!A37</f>
        <v>2.6.7</v>
      </c>
      <c r="B36" s="676" t="str">
        <f>'CH01'!B37</f>
        <v>Đất xây dựng cơ sở môi trường</v>
      </c>
      <c r="C36" s="677" t="str">
        <f>'CH01'!C37</f>
        <v>DMT</v>
      </c>
      <c r="D36" s="673">
        <f t="shared" si="0"/>
        <v>0</v>
      </c>
      <c r="E36" s="678">
        <v>0</v>
      </c>
      <c r="F36" s="678">
        <v>0</v>
      </c>
      <c r="G36" s="678">
        <v>0</v>
      </c>
      <c r="H36" s="32"/>
    </row>
    <row r="37" spans="1:8">
      <c r="A37" s="676" t="str">
        <f>'CH01'!A38</f>
        <v>2.6.8</v>
      </c>
      <c r="B37" s="676" t="str">
        <f>'CH01'!B38</f>
        <v>Đất xây dựng cơ sở khí tượng thủy văn</v>
      </c>
      <c r="C37" s="677" t="str">
        <f>'CH01'!C38</f>
        <v>DKT</v>
      </c>
      <c r="D37" s="673">
        <f t="shared" si="0"/>
        <v>0</v>
      </c>
      <c r="E37" s="678">
        <v>0</v>
      </c>
      <c r="F37" s="678">
        <v>0</v>
      </c>
      <c r="G37" s="678">
        <v>0</v>
      </c>
      <c r="H37" s="32"/>
    </row>
    <row r="38" spans="1:8">
      <c r="A38" s="676" t="str">
        <f>'CH01'!A39</f>
        <v>2.6.9</v>
      </c>
      <c r="B38" s="676" t="str">
        <f>'CH01'!B39</f>
        <v>Đất xây dựng cơ sở ngoại giao</v>
      </c>
      <c r="C38" s="677" t="str">
        <f>'CH01'!C39</f>
        <v>DNG</v>
      </c>
      <c r="D38" s="673">
        <f t="shared" si="0"/>
        <v>0</v>
      </c>
      <c r="E38" s="678">
        <v>0</v>
      </c>
      <c r="F38" s="678">
        <v>0</v>
      </c>
      <c r="G38" s="678">
        <v>0</v>
      </c>
      <c r="H38" s="32"/>
    </row>
    <row r="39" spans="1:8">
      <c r="A39" s="676" t="str">
        <f>'CH01'!A40</f>
        <v>2.6.10</v>
      </c>
      <c r="B39" s="676" t="str">
        <f>'CH01'!B40</f>
        <v>Đất xây dựng công trình sự nghiệp khác</v>
      </c>
      <c r="C39" s="677" t="str">
        <f>'CH01'!C40</f>
        <v>DSK</v>
      </c>
      <c r="D39" s="673">
        <f t="shared" si="0"/>
        <v>13.777200000000001</v>
      </c>
      <c r="E39" s="678">
        <v>13.777200000000001</v>
      </c>
      <c r="F39" s="678">
        <v>14.237200000000001</v>
      </c>
      <c r="G39" s="678">
        <v>0.46000000000000085</v>
      </c>
      <c r="H39" s="32"/>
    </row>
    <row r="40" spans="1:8">
      <c r="A40" s="676" t="str">
        <f>'CH01'!A41</f>
        <v>2.7</v>
      </c>
      <c r="B40" s="676" t="str">
        <f>'CH01'!B41</f>
        <v>Đất sản xuất, kinh doanh phi nông nghiệp</v>
      </c>
      <c r="C40" s="677" t="str">
        <f>'CH01'!C41</f>
        <v>CSK</v>
      </c>
      <c r="D40" s="673">
        <f t="shared" si="0"/>
        <v>43.898200000000003</v>
      </c>
      <c r="E40" s="678">
        <v>43.898200000000003</v>
      </c>
      <c r="F40" s="678">
        <v>79.29819999999998</v>
      </c>
      <c r="G40" s="678">
        <v>35.399999999999977</v>
      </c>
      <c r="H40" s="32"/>
    </row>
    <row r="41" spans="1:8">
      <c r="A41" s="676" t="str">
        <f>'CH01'!A42</f>
        <v>2.7.1</v>
      </c>
      <c r="B41" s="676" t="str">
        <f>'CH01'!B42</f>
        <v>Đất khu công nghiệp</v>
      </c>
      <c r="C41" s="677" t="str">
        <f>'CH01'!C42</f>
        <v>SKK</v>
      </c>
      <c r="D41" s="673">
        <f t="shared" si="0"/>
        <v>0</v>
      </c>
      <c r="E41" s="678">
        <v>0</v>
      </c>
      <c r="F41" s="678">
        <v>0</v>
      </c>
      <c r="G41" s="678">
        <v>0</v>
      </c>
      <c r="H41" s="32"/>
    </row>
    <row r="42" spans="1:8">
      <c r="A42" s="676" t="str">
        <f>'CH01'!A43</f>
        <v>2.7.2</v>
      </c>
      <c r="B42" s="676" t="str">
        <f>'CH01'!B43</f>
        <v>Đất cụm công nghiệp</v>
      </c>
      <c r="C42" s="677" t="str">
        <f>'CH01'!C43</f>
        <v>SKN</v>
      </c>
      <c r="D42" s="673">
        <f t="shared" si="0"/>
        <v>0</v>
      </c>
      <c r="E42" s="678">
        <v>0</v>
      </c>
      <c r="F42" s="678">
        <v>0</v>
      </c>
      <c r="G42" s="678">
        <v>0</v>
      </c>
      <c r="H42" s="32"/>
    </row>
    <row r="43" spans="1:8">
      <c r="A43" s="676" t="str">
        <f>'CH01'!A44</f>
        <v>2.7.3</v>
      </c>
      <c r="B43" s="676" t="str">
        <f>'CH01'!B44</f>
        <v>Đất khu công nghệ thông tin tập trung</v>
      </c>
      <c r="C43" s="677" t="str">
        <f>'CH01'!C44</f>
        <v>SCT</v>
      </c>
      <c r="D43" s="673">
        <f t="shared" si="0"/>
        <v>0</v>
      </c>
      <c r="E43" s="678">
        <v>0</v>
      </c>
      <c r="F43" s="678">
        <v>0</v>
      </c>
      <c r="G43" s="678">
        <v>0</v>
      </c>
      <c r="H43" s="32"/>
    </row>
    <row r="44" spans="1:8">
      <c r="A44" s="676" t="str">
        <f>'CH01'!A45</f>
        <v>2.7.4</v>
      </c>
      <c r="B44" s="676" t="str">
        <f>'CH01'!B45</f>
        <v>Đất thương mại, dịch vụ</v>
      </c>
      <c r="C44" s="677" t="str">
        <f>'CH01'!C45</f>
        <v>TMD</v>
      </c>
      <c r="D44" s="673">
        <f t="shared" si="0"/>
        <v>6.5092999999999996</v>
      </c>
      <c r="E44" s="678">
        <v>6.5092999999999996</v>
      </c>
      <c r="F44" s="678">
        <v>42.10929999999999</v>
      </c>
      <c r="G44" s="678">
        <v>35.599999999999994</v>
      </c>
      <c r="H44" s="32"/>
    </row>
    <row r="45" spans="1:8">
      <c r="A45" s="676" t="str">
        <f>'CH01'!A46</f>
        <v>2.7.5</v>
      </c>
      <c r="B45" s="676" t="str">
        <f>'CH01'!B46</f>
        <v>Đất cơ sở sản xuất phi nông nghiệp</v>
      </c>
      <c r="C45" s="677" t="str">
        <f>'CH01'!C46</f>
        <v>SKC</v>
      </c>
      <c r="D45" s="673">
        <f t="shared" si="0"/>
        <v>37.3889</v>
      </c>
      <c r="E45" s="678">
        <v>37.3889</v>
      </c>
      <c r="F45" s="678">
        <v>37.188899999999997</v>
      </c>
      <c r="G45" s="678">
        <v>-0.20000000000000284</v>
      </c>
      <c r="H45" s="32"/>
    </row>
    <row r="46" spans="1:8">
      <c r="A46" s="676" t="str">
        <f>'CH01'!A47</f>
        <v>2.7.6</v>
      </c>
      <c r="B46" s="676" t="str">
        <f>'CH01'!B47</f>
        <v>Đất sử dụng cho hoạt động khoáng sản</v>
      </c>
      <c r="C46" s="677" t="str">
        <f>'CH01'!C47</f>
        <v>SKS</v>
      </c>
      <c r="D46" s="673">
        <f t="shared" si="0"/>
        <v>0</v>
      </c>
      <c r="E46" s="678">
        <v>0</v>
      </c>
      <c r="F46" s="678">
        <v>0</v>
      </c>
      <c r="G46" s="678">
        <v>0</v>
      </c>
      <c r="H46" s="32"/>
    </row>
    <row r="47" spans="1:8">
      <c r="A47" s="676" t="str">
        <f>'CH01'!A48</f>
        <v>2.8</v>
      </c>
      <c r="B47" s="676" t="str">
        <f>'CH01'!B48</f>
        <v>Đất sử dụng vào mục đích công cộng</v>
      </c>
      <c r="C47" s="677" t="str">
        <f>'CH01'!C48</f>
        <v>CCC</v>
      </c>
      <c r="D47" s="673">
        <f t="shared" si="0"/>
        <v>198.4469</v>
      </c>
      <c r="E47" s="678">
        <v>198.4469</v>
      </c>
      <c r="F47" s="678">
        <v>314.69190000000003</v>
      </c>
      <c r="G47" s="678">
        <v>116.24500000000003</v>
      </c>
      <c r="H47" s="32"/>
    </row>
    <row r="48" spans="1:8">
      <c r="A48" s="676" t="str">
        <f>'CH01'!A49</f>
        <v>2.8.1</v>
      </c>
      <c r="B48" s="676" t="str">
        <f>'CH01'!B49</f>
        <v>Đất công trình giao thông</v>
      </c>
      <c r="C48" s="677" t="str">
        <f>'CH01'!C49</f>
        <v>DGT</v>
      </c>
      <c r="D48" s="673">
        <f t="shared" si="0"/>
        <v>162.62950000000001</v>
      </c>
      <c r="E48" s="678">
        <v>162.62950000000001</v>
      </c>
      <c r="F48" s="678">
        <v>268.0745</v>
      </c>
      <c r="G48" s="678">
        <v>105.44499999999999</v>
      </c>
      <c r="H48" s="32"/>
    </row>
    <row r="49" spans="1:8">
      <c r="A49" s="676" t="str">
        <f>'CH01'!A50</f>
        <v>2.8.2</v>
      </c>
      <c r="B49" s="676" t="str">
        <f>'CH01'!B50</f>
        <v>Đất công trình thủy lợi</v>
      </c>
      <c r="C49" s="677" t="str">
        <f>'CH01'!C50</f>
        <v>DTL</v>
      </c>
      <c r="D49" s="673">
        <f t="shared" si="0"/>
        <v>23.768599999999999</v>
      </c>
      <c r="E49" s="678">
        <v>23.768599999999999</v>
      </c>
      <c r="F49" s="678">
        <v>21.418599999999998</v>
      </c>
      <c r="G49" s="678">
        <v>-2.3500000000000014</v>
      </c>
      <c r="H49" s="32"/>
    </row>
    <row r="50" spans="1:8">
      <c r="A50" s="676" t="str">
        <f>'CH01'!A51</f>
        <v>2.8.3</v>
      </c>
      <c r="B50" s="676" t="str">
        <f>'CH01'!B51</f>
        <v>Đất công trình cấp nước, thoát nước</v>
      </c>
      <c r="C50" s="677" t="str">
        <f>'CH01'!C51</f>
        <v>DCT</v>
      </c>
      <c r="D50" s="673">
        <f t="shared" si="0"/>
        <v>0</v>
      </c>
      <c r="E50" s="678">
        <v>0</v>
      </c>
      <c r="F50" s="678"/>
      <c r="G50" s="678">
        <v>0</v>
      </c>
      <c r="H50" s="32"/>
    </row>
    <row r="51" spans="1:8">
      <c r="A51" s="676" t="str">
        <f>'CH01'!A52</f>
        <v>2.8.4</v>
      </c>
      <c r="B51" s="676" t="str">
        <f>'CH01'!B52</f>
        <v>Đất công trình phòng, chống thiên tai</v>
      </c>
      <c r="C51" s="677" t="str">
        <f>'CH01'!C52</f>
        <v>DPC</v>
      </c>
      <c r="D51" s="673">
        <f t="shared" si="0"/>
        <v>0</v>
      </c>
      <c r="E51" s="678">
        <v>0</v>
      </c>
      <c r="F51" s="678">
        <v>0</v>
      </c>
      <c r="G51" s="678">
        <v>0</v>
      </c>
      <c r="H51" s="32"/>
    </row>
    <row r="52" spans="1:8" ht="37.5">
      <c r="A52" s="676" t="str">
        <f>'CH01'!A53</f>
        <v>2.8.5</v>
      </c>
      <c r="B52" s="676" t="str">
        <f>'CH01'!B53</f>
        <v>Đất có di tích lịch sử - văn hóa danh lam thắng cảnh, di sản thiên nhiên</v>
      </c>
      <c r="C52" s="677" t="str">
        <f>'CH01'!C53</f>
        <v>DDD</v>
      </c>
      <c r="D52" s="673">
        <f t="shared" si="0"/>
        <v>1.7539</v>
      </c>
      <c r="E52" s="678">
        <v>1.7539</v>
      </c>
      <c r="F52" s="678">
        <v>1.7539</v>
      </c>
      <c r="G52" s="678">
        <v>0</v>
      </c>
      <c r="H52" s="32"/>
    </row>
    <row r="53" spans="1:8">
      <c r="A53" s="676" t="str">
        <f>'CH01'!A54</f>
        <v>2.8.6</v>
      </c>
      <c r="B53" s="676" t="str">
        <f>'CH01'!B54</f>
        <v>Đất công trình xử lý chất thải</v>
      </c>
      <c r="C53" s="677" t="str">
        <f>'CH01'!C54</f>
        <v>DRA</v>
      </c>
      <c r="D53" s="673">
        <f t="shared" si="0"/>
        <v>0</v>
      </c>
      <c r="E53" s="678">
        <v>0</v>
      </c>
      <c r="F53" s="678">
        <v>0</v>
      </c>
      <c r="G53" s="678">
        <v>0</v>
      </c>
      <c r="H53" s="32"/>
    </row>
    <row r="54" spans="1:8" ht="37.5">
      <c r="A54" s="676" t="str">
        <f>'CH01'!A55</f>
        <v>2.8.7</v>
      </c>
      <c r="B54" s="676" t="str">
        <f>'CH01'!B55</f>
        <v>Đất công trình năng lượng, chiếu sáng công cộng</v>
      </c>
      <c r="C54" s="677" t="str">
        <f>'CH01'!C55</f>
        <v>DNL</v>
      </c>
      <c r="D54" s="673">
        <f t="shared" si="0"/>
        <v>0.4395</v>
      </c>
      <c r="E54" s="678">
        <v>0.4395</v>
      </c>
      <c r="F54" s="678">
        <v>1.2195</v>
      </c>
      <c r="G54" s="678">
        <v>0.78</v>
      </c>
      <c r="H54" s="32"/>
    </row>
    <row r="55" spans="1:8" ht="37.5">
      <c r="A55" s="676" t="str">
        <f>'CH01'!A56</f>
        <v>2.8.8</v>
      </c>
      <c r="B55" s="676" t="str">
        <f>'CH01'!B56</f>
        <v>Đất công trình hạ tầng bưu chính, viễn thông, công nghệ thông tin</v>
      </c>
      <c r="C55" s="677" t="str">
        <f>'CH01'!C56</f>
        <v>DBV</v>
      </c>
      <c r="D55" s="673">
        <f t="shared" si="0"/>
        <v>0.20860000000000001</v>
      </c>
      <c r="E55" s="678">
        <v>0.20860000000000001</v>
      </c>
      <c r="F55" s="678">
        <v>0.20860000000000001</v>
      </c>
      <c r="G55" s="678">
        <v>0</v>
      </c>
      <c r="H55" s="32"/>
    </row>
    <row r="56" spans="1:8">
      <c r="A56" s="676" t="str">
        <f>'CH01'!A57</f>
        <v>2.8.9</v>
      </c>
      <c r="B56" s="676" t="str">
        <f>'CH01'!B57</f>
        <v>Đất chợ dân sinh, chợ đầu mối</v>
      </c>
      <c r="C56" s="677" t="str">
        <f>'CH01'!C57</f>
        <v>DCH</v>
      </c>
      <c r="D56" s="673">
        <f t="shared" si="0"/>
        <v>1.6028</v>
      </c>
      <c r="E56" s="678">
        <v>1.6028</v>
      </c>
      <c r="F56" s="678">
        <v>8.2027999999999999</v>
      </c>
      <c r="G56" s="678">
        <v>6.6</v>
      </c>
      <c r="H56" s="32"/>
    </row>
    <row r="57" spans="1:8" ht="37.5">
      <c r="A57" s="676" t="str">
        <f>'CH01'!A58</f>
        <v>2.8.10</v>
      </c>
      <c r="B57" s="676" t="str">
        <f>'CH01'!B58</f>
        <v>Đất khu vui chơi, giải trí công cộng, sinh hoạt cộng đồng</v>
      </c>
      <c r="C57" s="677" t="str">
        <f>'CH01'!C58</f>
        <v>DKV</v>
      </c>
      <c r="D57" s="673">
        <f t="shared" si="0"/>
        <v>8.0440000000000005</v>
      </c>
      <c r="E57" s="678">
        <v>8.0440000000000005</v>
      </c>
      <c r="F57" s="678">
        <v>13.814</v>
      </c>
      <c r="G57" s="678">
        <v>5.77</v>
      </c>
      <c r="H57" s="32"/>
    </row>
    <row r="58" spans="1:8">
      <c r="A58" s="676" t="str">
        <f>'CH01'!A59</f>
        <v>2.9</v>
      </c>
      <c r="B58" s="676" t="str">
        <f>'CH01'!B59</f>
        <v>Đất tôn giáo</v>
      </c>
      <c r="C58" s="677" t="str">
        <f>'CH01'!C59</f>
        <v>TON</v>
      </c>
      <c r="D58" s="673">
        <f t="shared" si="0"/>
        <v>2.2484999999999999</v>
      </c>
      <c r="E58" s="678">
        <v>2.2484999999999999</v>
      </c>
      <c r="F58" s="678">
        <v>2.2484999999999999</v>
      </c>
      <c r="G58" s="678">
        <v>0</v>
      </c>
      <c r="H58" s="32"/>
    </row>
    <row r="59" spans="1:8">
      <c r="A59" s="676" t="str">
        <f>'CH01'!A60</f>
        <v>2.10</v>
      </c>
      <c r="B59" s="676" t="str">
        <f>'CH01'!B60</f>
        <v>Đất tín ngưỡng</v>
      </c>
      <c r="C59" s="677" t="str">
        <f>'CH01'!C60</f>
        <v>TIN</v>
      </c>
      <c r="D59" s="673">
        <f t="shared" si="0"/>
        <v>7.8631000000000002</v>
      </c>
      <c r="E59" s="678">
        <v>7.8631000000000002</v>
      </c>
      <c r="F59" s="678">
        <v>7.8631000000000002</v>
      </c>
      <c r="G59" s="678">
        <v>0</v>
      </c>
      <c r="H59" s="32"/>
    </row>
    <row r="60" spans="1:8" ht="37.5">
      <c r="A60" s="676" t="str">
        <f>'CH01'!A61</f>
        <v>2.11</v>
      </c>
      <c r="B60" s="676" t="str">
        <f>'CH01'!B61</f>
        <v>Đất nghĩa trang, nhà tang lễ, cơ sở hỏa táng; đất cơ sở lưu giữ tro cốt</v>
      </c>
      <c r="C60" s="677" t="str">
        <f>'CH01'!C61</f>
        <v>NTD</v>
      </c>
      <c r="D60" s="673">
        <f t="shared" si="0"/>
        <v>17.171199999999999</v>
      </c>
      <c r="E60" s="678">
        <v>17.171199999999999</v>
      </c>
      <c r="F60" s="678">
        <v>16.071199999999997</v>
      </c>
      <c r="G60" s="678">
        <v>-1.1000000000000014</v>
      </c>
      <c r="H60" s="32"/>
    </row>
    <row r="61" spans="1:8">
      <c r="A61" s="676" t="str">
        <f>'CH01'!A62</f>
        <v>2.12</v>
      </c>
      <c r="B61" s="676" t="str">
        <f>'CH01'!B62</f>
        <v>Đất có mặt nước chuyên dùng</v>
      </c>
      <c r="C61" s="677" t="str">
        <f>'CH01'!C62</f>
        <v>TVC</v>
      </c>
      <c r="D61" s="673">
        <f t="shared" si="0"/>
        <v>81.068399999999997</v>
      </c>
      <c r="E61" s="678">
        <v>81.068399999999997</v>
      </c>
      <c r="F61" s="678">
        <v>79.968400000000003</v>
      </c>
      <c r="G61" s="678">
        <v>-1.0999999999999943</v>
      </c>
      <c r="H61" s="32"/>
    </row>
    <row r="62" spans="1:8" ht="37.5">
      <c r="A62" s="676" t="str">
        <f>'CH01'!A63</f>
        <v>2.12.1</v>
      </c>
      <c r="B62" s="676" t="str">
        <f>'CH01'!B63</f>
        <v>Đất có mặt nước chuyên dùng dạng ao, hồ, đầm, phá</v>
      </c>
      <c r="C62" s="677" t="str">
        <f>'CH01'!C63</f>
        <v>MNC</v>
      </c>
      <c r="D62" s="673">
        <f t="shared" si="0"/>
        <v>26.46</v>
      </c>
      <c r="E62" s="678">
        <v>26.46</v>
      </c>
      <c r="F62" s="678">
        <v>25.36</v>
      </c>
      <c r="G62" s="678">
        <v>-1.1000000000000014</v>
      </c>
      <c r="H62" s="32"/>
    </row>
    <row r="63" spans="1:8" ht="37.5">
      <c r="A63" s="676" t="str">
        <f>'CH01'!A64</f>
        <v>2.12.2</v>
      </c>
      <c r="B63" s="676" t="str">
        <f>'CH01'!B64</f>
        <v>Đất có mặt nước dạng sông, ngòi, kênh, rạch, suối</v>
      </c>
      <c r="C63" s="677" t="str">
        <f>'CH01'!C64</f>
        <v>SON</v>
      </c>
      <c r="D63" s="673">
        <f t="shared" si="0"/>
        <v>54.608400000000003</v>
      </c>
      <c r="E63" s="678">
        <v>54.608400000000003</v>
      </c>
      <c r="F63" s="678">
        <v>54.608400000000003</v>
      </c>
      <c r="G63" s="678">
        <v>0</v>
      </c>
      <c r="H63" s="32"/>
    </row>
    <row r="64" spans="1:8">
      <c r="A64" s="676" t="str">
        <f>'CH01'!A65</f>
        <v>2.13</v>
      </c>
      <c r="B64" s="676" t="str">
        <f>'CH01'!B65</f>
        <v>Đất phi nông nghiệp khác</v>
      </c>
      <c r="C64" s="677" t="str">
        <f>'CH01'!C65</f>
        <v>PNK</v>
      </c>
      <c r="D64" s="673">
        <f t="shared" si="0"/>
        <v>6.0095000000000001</v>
      </c>
      <c r="E64" s="678">
        <v>6.0095000000000001</v>
      </c>
      <c r="F64" s="678">
        <v>5.2095000000000002</v>
      </c>
      <c r="G64" s="678">
        <v>-0.79999999999999982</v>
      </c>
      <c r="H64" s="32"/>
    </row>
    <row r="65" spans="1:8" s="12" customFormat="1">
      <c r="A65" s="674">
        <f>'CH01'!A66</f>
        <v>3</v>
      </c>
      <c r="B65" s="674" t="str">
        <f>'CH01'!B66</f>
        <v>Nhóm đất chưa sử dụng</v>
      </c>
      <c r="C65" s="675" t="str">
        <f>'CH01'!C66</f>
        <v>CSD</v>
      </c>
      <c r="D65" s="673">
        <f t="shared" si="0"/>
        <v>0.54269999999999996</v>
      </c>
      <c r="E65" s="673">
        <v>0.54269999999999996</v>
      </c>
      <c r="F65" s="673">
        <v>2.6999999999999247E-3</v>
      </c>
      <c r="G65" s="673">
        <v>-0.54</v>
      </c>
      <c r="H65" s="31"/>
    </row>
    <row r="66" spans="1:8">
      <c r="A66" s="676" t="str">
        <f>'CH01'!A67</f>
        <v>3.1</v>
      </c>
      <c r="B66" s="676" t="str">
        <f>'CH01'!B67</f>
        <v>Đất bằng chưa sử dụng</v>
      </c>
      <c r="C66" s="677" t="str">
        <f>'CH01'!C67</f>
        <v>BCS</v>
      </c>
      <c r="D66" s="673">
        <f t="shared" si="0"/>
        <v>0.54269999999999996</v>
      </c>
      <c r="E66" s="678">
        <v>0.54269999999999996</v>
      </c>
      <c r="F66" s="678">
        <v>2.6999999999999247E-3</v>
      </c>
      <c r="G66" s="678">
        <v>-0.54</v>
      </c>
      <c r="H66" s="32"/>
    </row>
    <row r="67" spans="1:8">
      <c r="A67" s="676" t="str">
        <f>'CH01'!A68</f>
        <v>3.2</v>
      </c>
      <c r="B67" s="676" t="str">
        <f>'CH01'!B68</f>
        <v>Đất đồi núi chưa sử dụng</v>
      </c>
      <c r="C67" s="677" t="str">
        <f>'CH01'!C68</f>
        <v>DCS</v>
      </c>
      <c r="D67" s="673">
        <f t="shared" si="0"/>
        <v>0</v>
      </c>
      <c r="E67" s="673">
        <v>0</v>
      </c>
      <c r="F67" s="678">
        <v>0</v>
      </c>
      <c r="G67" s="678">
        <v>0</v>
      </c>
      <c r="H67" s="32"/>
    </row>
    <row r="68" spans="1:8">
      <c r="A68" s="676" t="str">
        <f>'CH01'!A69</f>
        <v>3.3</v>
      </c>
      <c r="B68" s="676" t="str">
        <f>'CH01'!B69</f>
        <v>Núi đá không có rừng cây</v>
      </c>
      <c r="C68" s="677" t="str">
        <f>'CH01'!C69</f>
        <v>NCS</v>
      </c>
      <c r="D68" s="673">
        <f t="shared" si="0"/>
        <v>0</v>
      </c>
      <c r="E68" s="673">
        <v>0</v>
      </c>
      <c r="F68" s="678">
        <v>0</v>
      </c>
      <c r="G68" s="678">
        <v>0</v>
      </c>
      <c r="H68" s="32"/>
    </row>
    <row r="69" spans="1:8">
      <c r="A69" s="676" t="str">
        <f>'CH01'!A70</f>
        <v>3.4</v>
      </c>
      <c r="B69" s="676" t="str">
        <f>'CH01'!B70</f>
        <v>Đất có mặt nước chưa sử dụng</v>
      </c>
      <c r="C69" s="677" t="str">
        <f>'CH01'!C70</f>
        <v>MCS</v>
      </c>
      <c r="D69" s="673">
        <f t="shared" si="0"/>
        <v>0</v>
      </c>
      <c r="E69" s="673">
        <v>0</v>
      </c>
      <c r="F69" s="678">
        <v>0</v>
      </c>
      <c r="G69" s="678">
        <v>0</v>
      </c>
      <c r="H69" s="32"/>
    </row>
    <row r="70" spans="1:8">
      <c r="A70" s="20">
        <v>4</v>
      </c>
      <c r="B70" s="799" t="s">
        <v>974</v>
      </c>
      <c r="C70" s="799"/>
      <c r="D70" s="673">
        <f t="shared" si="0"/>
        <v>0</v>
      </c>
      <c r="E70" s="799"/>
      <c r="F70" s="799"/>
      <c r="G70" s="799"/>
      <c r="H70" s="32"/>
    </row>
  </sheetData>
  <sheetProtection formatCells="0" formatColumns="0" formatRows="0" insertColumns="0" insertRows="0" insertHyperlinks="0" deleteColumns="0" deleteRows="0" autoFilter="0" pivotTables="0"/>
  <mergeCells count="9">
    <mergeCell ref="A2:G2"/>
    <mergeCell ref="F3:G3"/>
    <mergeCell ref="A4:A5"/>
    <mergeCell ref="B4:B5"/>
    <mergeCell ref="C4:C5"/>
    <mergeCell ref="D4:D5"/>
    <mergeCell ref="E4:E5"/>
    <mergeCell ref="F4:F5"/>
    <mergeCell ref="G4:G5"/>
  </mergeCells>
  <dataValidations count="1">
    <dataValidation type="list" allowBlank="1" showInputMessage="1" showErrorMessage="1" sqref="D1:E1">
      <formula1>PhannamQHKH</formula1>
    </dataValidation>
  </dataValidations>
  <printOptions horizontalCentered="1"/>
  <pageMargins left="0.196850393700787" right="0.196850393700787" top="0.196850393700787" bottom="0.23622047244094499" header="0.196850393700787" footer="0.15748031496063"/>
  <pageSetup paperSize="9"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19"/>
  <sheetViews>
    <sheetView showZeros="0" topLeftCell="A7" workbookViewId="0">
      <selection activeCell="R54" sqref="R54:W62"/>
    </sheetView>
  </sheetViews>
  <sheetFormatPr defaultRowHeight="10.5"/>
  <cols>
    <col min="2" max="2" width="42" customWidth="1"/>
    <col min="3" max="3" width="18.796875" customWidth="1"/>
    <col min="4" max="4" width="14" customWidth="1"/>
    <col min="5" max="5" width="12.796875" customWidth="1"/>
    <col min="6" max="6" width="20.796875" customWidth="1"/>
    <col min="7" max="7" width="18.3984375" customWidth="1"/>
  </cols>
  <sheetData>
    <row r="1" spans="1:7" ht="49.5" customHeight="1" thickBot="1">
      <c r="A1" s="1061" t="s">
        <v>3</v>
      </c>
      <c r="B1" s="1061" t="s">
        <v>719</v>
      </c>
      <c r="C1" s="1063" t="s">
        <v>720</v>
      </c>
      <c r="D1" s="1064"/>
      <c r="E1" s="1064"/>
      <c r="F1" s="1065"/>
      <c r="G1" s="1066" t="s">
        <v>181</v>
      </c>
    </row>
    <row r="2" spans="1:7" ht="69" customHeight="1" thickBot="1">
      <c r="A2" s="1062"/>
      <c r="B2" s="1062"/>
      <c r="C2" s="486" t="s">
        <v>170</v>
      </c>
      <c r="D2" s="486" t="s">
        <v>410</v>
      </c>
      <c r="E2" s="486" t="s">
        <v>89</v>
      </c>
      <c r="F2" s="486" t="s">
        <v>721</v>
      </c>
      <c r="G2" s="1067"/>
    </row>
    <row r="3" spans="1:7" ht="16.5" thickBot="1">
      <c r="A3" s="487">
        <v>1</v>
      </c>
      <c r="B3" s="488" t="s">
        <v>502</v>
      </c>
      <c r="C3" s="490">
        <f>HLOOKUP(B3,'CH20'!$E$6:$T$37,5,TRUE)</f>
        <v>130.21699999999998</v>
      </c>
      <c r="D3" s="490">
        <f>HLOOKUP(B3,'CH20'!$E$6:$T$37,8,TRUE)</f>
        <v>51.2027</v>
      </c>
      <c r="E3" s="489">
        <f>HLOOKUP(B3,'CH20'!$E$6:$T$37,9,TRUE)</f>
        <v>15.469999999999999</v>
      </c>
      <c r="F3" s="491">
        <f>HLOOKUP(B3,'CH20'!$E$6:$T$37,14,TRUE)</f>
        <v>42.976699999999994</v>
      </c>
      <c r="G3" s="489">
        <f>HLOOKUP(B3,'CH20'!$E$6:$T$37,29,TRUE)</f>
        <v>3.2500000000000009</v>
      </c>
    </row>
    <row r="4" spans="1:7" ht="16.5" thickBot="1">
      <c r="A4" s="487">
        <v>2</v>
      </c>
      <c r="B4" s="486" t="s">
        <v>503</v>
      </c>
      <c r="C4" s="490">
        <f>HLOOKUP(B4,'CH20'!$E$6:$T$37,5,TRUE)</f>
        <v>0</v>
      </c>
      <c r="D4" s="490">
        <f>HLOOKUP(B4,'CH20'!$E$6:$T$37,8,TRUE)</f>
        <v>0</v>
      </c>
      <c r="E4" s="528">
        <f>HLOOKUP(B4,'CH20'!$E$6:$T$37,9,TRUE)</f>
        <v>0</v>
      </c>
      <c r="F4" s="527">
        <f>HLOOKUP(B4,'CH20'!$E$6:$T$37,14,TRUE)</f>
        <v>0</v>
      </c>
      <c r="G4" s="489">
        <f>HLOOKUP(B4,'CH20'!$E$6:$T$37,29,TRUE)</f>
        <v>0</v>
      </c>
    </row>
    <row r="5" spans="1:7" ht="16.5" thickBot="1">
      <c r="A5" s="487">
        <v>3</v>
      </c>
      <c r="B5" s="486" t="s">
        <v>504</v>
      </c>
      <c r="C5" s="490">
        <f>HLOOKUP(B5,'CH20'!$E$6:$T$37,5,TRUE)</f>
        <v>0</v>
      </c>
      <c r="D5" s="490">
        <f>HLOOKUP(B5,'CH20'!$E$6:$T$37,8,TRUE)</f>
        <v>0</v>
      </c>
      <c r="E5" s="528">
        <f>HLOOKUP(B5,'CH20'!$E$6:$T$37,9,TRUE)</f>
        <v>0</v>
      </c>
      <c r="F5" s="527">
        <f>HLOOKUP(B5,'CH20'!$E$6:$T$37,14,TRUE)</f>
        <v>0</v>
      </c>
      <c r="G5" s="489">
        <f>HLOOKUP(B5,'CH20'!$E$6:$T$37,29,TRUE)</f>
        <v>0</v>
      </c>
    </row>
    <row r="6" spans="1:7" ht="16.5" thickBot="1">
      <c r="A6" s="487">
        <v>4</v>
      </c>
      <c r="B6" s="486" t="s">
        <v>505</v>
      </c>
      <c r="C6" s="490">
        <f>HLOOKUP(B6,'CH20'!$E$6:$T$37,5,TRUE)</f>
        <v>0</v>
      </c>
      <c r="D6" s="490">
        <f>HLOOKUP(B6,'CH20'!$E$6:$T$37,8,TRUE)</f>
        <v>0</v>
      </c>
      <c r="E6" s="528">
        <f>HLOOKUP(B6,'CH20'!$E$6:$T$37,9,TRUE)</f>
        <v>0</v>
      </c>
      <c r="F6" s="527">
        <f>HLOOKUP(B6,'CH20'!$E$6:$T$37,14,TRUE)</f>
        <v>0</v>
      </c>
      <c r="G6" s="489">
        <f>HLOOKUP(B6,'CH20'!$E$6:$T$37,29,TRUE)</f>
        <v>0</v>
      </c>
    </row>
    <row r="7" spans="1:7" ht="16.5" thickBot="1">
      <c r="A7" s="487">
        <v>5</v>
      </c>
      <c r="B7" s="486" t="s">
        <v>506</v>
      </c>
      <c r="C7" s="490">
        <f>HLOOKUP(B7,'CH20'!$E$6:$T$37,5,TRUE)</f>
        <v>0</v>
      </c>
      <c r="D7" s="490">
        <f>HLOOKUP(B7,'CH20'!$E$6:$T$37,8,TRUE)</f>
        <v>0</v>
      </c>
      <c r="E7" s="528">
        <f>HLOOKUP(B7,'CH20'!$E$6:$T$37,9,TRUE)</f>
        <v>0</v>
      </c>
      <c r="F7" s="527">
        <f>HLOOKUP(B7,'CH20'!$E$6:$T$37,14,TRUE)</f>
        <v>0</v>
      </c>
      <c r="G7" s="489">
        <f>HLOOKUP(B7,'CH20'!$E$6:$T$37,29,TRUE)</f>
        <v>0</v>
      </c>
    </row>
    <row r="8" spans="1:7" ht="16.5" thickBot="1">
      <c r="A8" s="487">
        <v>6</v>
      </c>
      <c r="B8" s="486" t="s">
        <v>507</v>
      </c>
      <c r="C8" s="490">
        <f>HLOOKUP(B8,'CH20'!$E$6:$T$37,5,TRUE)</f>
        <v>0</v>
      </c>
      <c r="D8" s="490">
        <f>HLOOKUP(B8,'CH20'!$E$6:$T$37,8,TRUE)</f>
        <v>0</v>
      </c>
      <c r="E8" s="528">
        <f>HLOOKUP(B8,'CH20'!$E$6:$T$37,9,TRUE)</f>
        <v>0</v>
      </c>
      <c r="F8" s="527">
        <f>HLOOKUP(B8,'CH20'!$E$6:$T$37,14,TRUE)</f>
        <v>0</v>
      </c>
      <c r="G8" s="489">
        <f>HLOOKUP(B8,'CH20'!$E$6:$T$37,29,TRUE)</f>
        <v>0</v>
      </c>
    </row>
    <row r="9" spans="1:7" ht="16.5" thickBot="1">
      <c r="A9" s="487">
        <v>7</v>
      </c>
      <c r="B9" s="486" t="s">
        <v>508</v>
      </c>
      <c r="C9" s="490">
        <f>HLOOKUP(B9,'CH20'!$E$6:$T$37,5,TRUE)</f>
        <v>0</v>
      </c>
      <c r="D9" s="490">
        <f>HLOOKUP(B9,'CH20'!$E$6:$T$37,8,TRUE)</f>
        <v>0</v>
      </c>
      <c r="E9" s="528">
        <f>HLOOKUP(B9,'CH20'!$E$6:$T$37,9,TRUE)</f>
        <v>0</v>
      </c>
      <c r="F9" s="527">
        <f>HLOOKUP(B9,'CH20'!$E$6:$T$37,14,TRUE)</f>
        <v>0</v>
      </c>
      <c r="G9" s="489">
        <f>HLOOKUP(B9,'CH20'!$E$6:$T$37,29,TRUE)</f>
        <v>0</v>
      </c>
    </row>
    <row r="10" spans="1:7" ht="16.5" thickBot="1">
      <c r="A10" s="487">
        <v>8</v>
      </c>
      <c r="B10" s="486" t="s">
        <v>509</v>
      </c>
      <c r="C10" s="490">
        <f>HLOOKUP(B10,'CH20'!$E$6:$T$37,5,TRUE)</f>
        <v>0</v>
      </c>
      <c r="D10" s="490">
        <f>HLOOKUP(B10,'CH20'!$E$6:$T$37,8,TRUE)</f>
        <v>0</v>
      </c>
      <c r="E10" s="528">
        <f>HLOOKUP(B10,'CH20'!$E$6:$T$37,9,TRUE)</f>
        <v>0</v>
      </c>
      <c r="F10" s="527">
        <f>HLOOKUP(B10,'CH20'!$E$6:$T$37,14,TRUE)</f>
        <v>0</v>
      </c>
      <c r="G10" s="489">
        <f>HLOOKUP(B10,'CH20'!$E$6:$T$37,29,TRUE)</f>
        <v>0</v>
      </c>
    </row>
    <row r="11" spans="1:7" ht="16.5" thickBot="1">
      <c r="A11" s="487">
        <v>9</v>
      </c>
      <c r="B11" s="486" t="s">
        <v>510</v>
      </c>
      <c r="C11" s="490">
        <f>HLOOKUP(B11,'CH20'!$E$6:$T$37,5,TRUE)</f>
        <v>0</v>
      </c>
      <c r="D11" s="490">
        <f>HLOOKUP(B11,'CH20'!$E$6:$T$37,8,TRUE)</f>
        <v>0</v>
      </c>
      <c r="E11" s="528">
        <f>HLOOKUP(B11,'CH20'!$E$6:$T$37,9,TRUE)</f>
        <v>0</v>
      </c>
      <c r="F11" s="527">
        <f>HLOOKUP(B11,'CH20'!$E$6:$T$37,14,TRUE)</f>
        <v>0</v>
      </c>
      <c r="G11" s="489">
        <f>HLOOKUP(B11,'CH20'!$E$6:$T$37,29,TRUE)</f>
        <v>0</v>
      </c>
    </row>
    <row r="12" spans="1:7" ht="16.5" thickBot="1">
      <c r="A12" s="487">
        <v>10</v>
      </c>
      <c r="B12" s="486" t="s">
        <v>511</v>
      </c>
      <c r="C12" s="490">
        <f>HLOOKUP(B12,'CH20'!$E$6:$T$37,5,TRUE)</f>
        <v>0</v>
      </c>
      <c r="D12" s="490">
        <f>HLOOKUP(B12,'CH20'!$E$6:$T$37,8,TRUE)</f>
        <v>0</v>
      </c>
      <c r="E12" s="528">
        <f>HLOOKUP(B12,'CH20'!$E$6:$T$37,9,TRUE)</f>
        <v>0</v>
      </c>
      <c r="F12" s="527">
        <f>HLOOKUP(B12,'CH20'!$E$6:$T$37,14,TRUE)</f>
        <v>0</v>
      </c>
      <c r="G12" s="489">
        <f>HLOOKUP(B12,'CH20'!$E$6:$T$37,29,TRUE)</f>
        <v>0</v>
      </c>
    </row>
    <row r="13" spans="1:7" ht="16.5" thickBot="1">
      <c r="A13" s="487">
        <v>11</v>
      </c>
      <c r="B13" s="486" t="s">
        <v>512</v>
      </c>
      <c r="C13" s="490">
        <f>HLOOKUP(B13,'CH20'!$E$6:$T$37,5,TRUE)</f>
        <v>0</v>
      </c>
      <c r="D13" s="490">
        <f>HLOOKUP(B13,'CH20'!$E$6:$T$37,8,TRUE)</f>
        <v>0</v>
      </c>
      <c r="E13" s="528">
        <f>HLOOKUP(B13,'CH20'!$E$6:$T$37,9,TRUE)</f>
        <v>0</v>
      </c>
      <c r="F13" s="527">
        <f>HLOOKUP(B13,'CH20'!$E$6:$T$37,14,TRUE)</f>
        <v>0</v>
      </c>
      <c r="G13" s="489">
        <f>HLOOKUP(B13,'CH20'!$E$6:$T$37,29,TRUE)</f>
        <v>0</v>
      </c>
    </row>
    <row r="14" spans="1:7" ht="16.5" thickBot="1">
      <c r="A14" s="487">
        <v>12</v>
      </c>
      <c r="B14" s="486" t="s">
        <v>513</v>
      </c>
      <c r="C14" s="490">
        <f>HLOOKUP(B14,'CH20'!$E$6:$T$37,5,TRUE)</f>
        <v>0</v>
      </c>
      <c r="D14" s="490">
        <f>HLOOKUP(B14,'CH20'!$E$6:$T$37,8,TRUE)</f>
        <v>0</v>
      </c>
      <c r="E14" s="528">
        <f>HLOOKUP(B14,'CH20'!$E$6:$T$37,9,TRUE)</f>
        <v>0</v>
      </c>
      <c r="F14" s="527">
        <f>HLOOKUP(B14,'CH20'!$E$6:$T$37,14,TRUE)</f>
        <v>0</v>
      </c>
      <c r="G14" s="489">
        <f>HLOOKUP(B14,'CH20'!$E$6:$T$37,29,TRUE)</f>
        <v>0</v>
      </c>
    </row>
    <row r="15" spans="1:7" ht="16.5" thickBot="1">
      <c r="A15" s="487">
        <v>13</v>
      </c>
      <c r="B15" s="486" t="s">
        <v>514</v>
      </c>
      <c r="C15" s="490">
        <f>HLOOKUP(B15,'CH20'!$E$6:$T$37,5,TRUE)</f>
        <v>0</v>
      </c>
      <c r="D15" s="490">
        <f>HLOOKUP(B15,'CH20'!$E$6:$T$37,8,TRUE)</f>
        <v>0</v>
      </c>
      <c r="E15" s="528">
        <f>HLOOKUP(B15,'CH20'!$E$6:$T$37,9,TRUE)</f>
        <v>0</v>
      </c>
      <c r="F15" s="527">
        <f>HLOOKUP(B15,'CH20'!$E$6:$T$37,14,TRUE)</f>
        <v>0</v>
      </c>
      <c r="G15" s="489">
        <f>HLOOKUP(B15,'CH20'!$E$6:$T$37,29,TRUE)</f>
        <v>0</v>
      </c>
    </row>
    <row r="16" spans="1:7" ht="16.5" thickBot="1">
      <c r="A16" s="487">
        <v>14</v>
      </c>
      <c r="B16" s="486" t="s">
        <v>515</v>
      </c>
      <c r="C16" s="490">
        <f>HLOOKUP(B16,'CH20'!$E$6:$T$37,5,TRUE)</f>
        <v>0</v>
      </c>
      <c r="D16" s="490">
        <f>HLOOKUP(B16,'CH20'!$E$6:$T$37,8,TRUE)</f>
        <v>0</v>
      </c>
      <c r="E16" s="528">
        <f>HLOOKUP(B16,'CH20'!$E$6:$T$37,9,TRUE)</f>
        <v>0</v>
      </c>
      <c r="F16" s="527">
        <f>HLOOKUP(B16,'CH20'!$E$6:$T$37,14,TRUE)</f>
        <v>0</v>
      </c>
      <c r="G16" s="489">
        <f>HLOOKUP(B16,'CH20'!$E$6:$T$37,29,TRUE)</f>
        <v>0</v>
      </c>
    </row>
    <row r="17" spans="1:7" ht="16.5" thickBot="1">
      <c r="A17" s="487">
        <v>15</v>
      </c>
      <c r="B17" s="486" t="s">
        <v>516</v>
      </c>
      <c r="C17" s="490">
        <f>HLOOKUP(B17,'CH20'!$E$6:$T$37,5,TRUE)</f>
        <v>0</v>
      </c>
      <c r="D17" s="490">
        <f>HLOOKUP(B17,'CH20'!$E$6:$T$37,8,TRUE)</f>
        <v>0</v>
      </c>
      <c r="E17" s="528">
        <f>HLOOKUP(B17,'CH20'!$E$6:$T$37,9,TRUE)</f>
        <v>0</v>
      </c>
      <c r="F17" s="527">
        <f>HLOOKUP(B17,'CH20'!$E$6:$T$37,14,TRUE)</f>
        <v>0</v>
      </c>
      <c r="G17" s="489">
        <f>HLOOKUP(B17,'CH20'!$E$6:$T$37,29,TRUE)</f>
        <v>0</v>
      </c>
    </row>
    <row r="18" spans="1:7" ht="16.5" thickBot="1">
      <c r="A18" s="487">
        <v>16</v>
      </c>
      <c r="B18" s="486" t="s">
        <v>517</v>
      </c>
      <c r="C18" s="490">
        <f>HLOOKUP(B18,'CH20'!$E$6:$T$37,5,TRUE)</f>
        <v>0</v>
      </c>
      <c r="D18" s="490">
        <f>HLOOKUP(B18,'CH20'!$E$6:$T$37,8,TRUE)</f>
        <v>0</v>
      </c>
      <c r="E18" s="528">
        <f>HLOOKUP(B18,'CH20'!$E$6:$T$37,9,TRUE)</f>
        <v>0</v>
      </c>
      <c r="F18" s="527">
        <f>HLOOKUP(B18,'CH20'!$E$6:$T$37,14,TRUE)</f>
        <v>0</v>
      </c>
      <c r="G18" s="489">
        <f>HLOOKUP(B18,'CH20'!$E$6:$T$37,29,TRUE)</f>
        <v>0</v>
      </c>
    </row>
    <row r="19" spans="1:7" ht="16.5" thickBot="1">
      <c r="A19" s="1068" t="s">
        <v>43</v>
      </c>
      <c r="B19" s="1069"/>
      <c r="C19" s="492">
        <f>SUM(C3:C18)</f>
        <v>130.21699999999998</v>
      </c>
      <c r="D19" s="492">
        <f t="shared" ref="D19:G19" si="0">SUM(D3:D18)</f>
        <v>51.2027</v>
      </c>
      <c r="E19" s="492">
        <f t="shared" si="0"/>
        <v>15.469999999999999</v>
      </c>
      <c r="F19" s="492">
        <f t="shared" si="0"/>
        <v>42.976699999999994</v>
      </c>
      <c r="G19" s="492">
        <f t="shared" si="0"/>
        <v>3.2500000000000009</v>
      </c>
    </row>
  </sheetData>
  <mergeCells count="5">
    <mergeCell ref="A1:A2"/>
    <mergeCell ref="B1:B2"/>
    <mergeCell ref="C1:F1"/>
    <mergeCell ref="G1:G2"/>
    <mergeCell ref="A19:B19"/>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C80"/>
  <sheetViews>
    <sheetView showZeros="0" zoomScale="55" zoomScaleNormal="55" workbookViewId="0">
      <selection activeCell="G15" sqref="G15"/>
    </sheetView>
  </sheetViews>
  <sheetFormatPr defaultColWidth="14.3984375" defaultRowHeight="15.75"/>
  <cols>
    <col min="1" max="1" width="12" style="9" customWidth="1"/>
    <col min="2" max="2" width="76.59765625" style="9" customWidth="1"/>
    <col min="3" max="3" width="14.3984375" style="10" customWidth="1"/>
    <col min="4" max="7" width="18.59765625" style="9" customWidth="1"/>
    <col min="8" max="23" width="12" style="9" customWidth="1"/>
    <col min="24" max="28" width="15.19921875" style="9" hidden="1" customWidth="1"/>
    <col min="29" max="16384" width="14.3984375" style="9"/>
  </cols>
  <sheetData>
    <row r="1" spans="1:29" s="11" customFormat="1">
      <c r="A1" s="179" t="s">
        <v>293</v>
      </c>
      <c r="B1" s="30"/>
      <c r="C1" s="481"/>
      <c r="D1" s="180" t="s">
        <v>276</v>
      </c>
      <c r="E1" s="180"/>
      <c r="F1" s="180"/>
      <c r="G1" s="180"/>
      <c r="H1" s="30"/>
      <c r="I1" s="30"/>
      <c r="J1" s="30"/>
      <c r="K1" s="30"/>
      <c r="L1" s="30"/>
      <c r="M1" s="30"/>
      <c r="N1" s="30"/>
      <c r="O1" s="30"/>
      <c r="P1" s="30"/>
      <c r="Q1" s="30"/>
      <c r="R1" s="30"/>
      <c r="S1" s="30"/>
      <c r="T1" s="30"/>
      <c r="U1" s="30"/>
      <c r="V1" s="30"/>
      <c r="W1" s="30"/>
      <c r="X1" s="30"/>
      <c r="Y1" s="30"/>
      <c r="Z1" s="30"/>
      <c r="AA1" s="30"/>
      <c r="AB1" s="30"/>
      <c r="AC1" s="30"/>
    </row>
    <row r="2" spans="1:29" s="11" customFormat="1">
      <c r="A2" s="979" t="s">
        <v>385</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30"/>
    </row>
    <row r="3" spans="1:29" s="11" customFormat="1">
      <c r="A3" s="116"/>
      <c r="B3" s="116"/>
      <c r="C3" s="116"/>
      <c r="D3" s="116"/>
      <c r="E3" s="116"/>
      <c r="F3" s="116"/>
      <c r="G3" s="116"/>
      <c r="H3" s="1071" t="s">
        <v>134</v>
      </c>
      <c r="I3" s="1071"/>
      <c r="J3" s="1071"/>
      <c r="K3" s="1071"/>
      <c r="L3" s="1071"/>
      <c r="M3" s="1071"/>
      <c r="N3" s="1071"/>
      <c r="O3" s="1071"/>
      <c r="P3" s="1071"/>
      <c r="Q3" s="1071"/>
      <c r="R3" s="1071"/>
      <c r="S3" s="1071"/>
      <c r="T3" s="1071"/>
      <c r="U3" s="1071"/>
      <c r="V3" s="1071"/>
      <c r="W3" s="1071"/>
      <c r="X3" s="1071"/>
      <c r="Y3" s="1071"/>
      <c r="Z3" s="1071"/>
      <c r="AA3" s="1071"/>
      <c r="AB3" s="1071"/>
      <c r="AC3" s="30"/>
    </row>
    <row r="4" spans="1:29" s="11" customFormat="1" ht="19.899999999999999" customHeight="1">
      <c r="A4" s="985" t="s">
        <v>3</v>
      </c>
      <c r="B4" s="985" t="s">
        <v>81</v>
      </c>
      <c r="C4" s="985" t="s">
        <v>6</v>
      </c>
      <c r="D4" s="987" t="s">
        <v>137</v>
      </c>
      <c r="E4" s="1073" t="s">
        <v>167</v>
      </c>
      <c r="F4" s="1073" t="s">
        <v>746</v>
      </c>
      <c r="G4" s="1073" t="s">
        <v>747</v>
      </c>
      <c r="H4" s="26" t="s">
        <v>159</v>
      </c>
      <c r="I4" s="26"/>
      <c r="J4" s="26"/>
      <c r="K4" s="26"/>
      <c r="L4" s="26"/>
      <c r="M4" s="26"/>
      <c r="N4" s="26"/>
      <c r="O4" s="26"/>
      <c r="P4" s="26"/>
      <c r="Q4" s="26"/>
      <c r="R4" s="26"/>
      <c r="S4" s="26"/>
      <c r="T4" s="26"/>
      <c r="U4" s="26"/>
      <c r="V4" s="26"/>
      <c r="W4" s="26"/>
      <c r="X4" s="38"/>
      <c r="Y4" s="38"/>
      <c r="Z4" s="38"/>
      <c r="AA4" s="38"/>
      <c r="AB4" s="38"/>
      <c r="AC4" s="34"/>
    </row>
    <row r="5" spans="1:29" s="11" customFormat="1" ht="102.75" customHeight="1">
      <c r="A5" s="1072"/>
      <c r="B5" s="985"/>
      <c r="C5" s="1072"/>
      <c r="D5" s="988"/>
      <c r="E5" s="1074"/>
      <c r="F5" s="1074"/>
      <c r="G5" s="1074"/>
      <c r="H5" s="482" t="s">
        <v>502</v>
      </c>
      <c r="I5" s="482" t="s">
        <v>503</v>
      </c>
      <c r="J5" s="482" t="s">
        <v>504</v>
      </c>
      <c r="K5" s="482" t="s">
        <v>505</v>
      </c>
      <c r="L5" s="482" t="s">
        <v>506</v>
      </c>
      <c r="M5" s="482" t="s">
        <v>507</v>
      </c>
      <c r="N5" s="482" t="s">
        <v>508</v>
      </c>
      <c r="O5" s="482" t="s">
        <v>509</v>
      </c>
      <c r="P5" s="482" t="s">
        <v>510</v>
      </c>
      <c r="Q5" s="482" t="s">
        <v>511</v>
      </c>
      <c r="R5" s="482" t="s">
        <v>512</v>
      </c>
      <c r="S5" s="482" t="s">
        <v>513</v>
      </c>
      <c r="T5" s="482" t="s">
        <v>514</v>
      </c>
      <c r="U5" s="482" t="s">
        <v>515</v>
      </c>
      <c r="V5" s="482" t="s">
        <v>516</v>
      </c>
      <c r="W5" s="482" t="s">
        <v>517</v>
      </c>
      <c r="X5" s="480" t="s">
        <v>518</v>
      </c>
      <c r="Y5" s="482" t="s">
        <v>518</v>
      </c>
      <c r="Z5" s="480" t="s">
        <v>518</v>
      </c>
      <c r="AA5" s="482" t="s">
        <v>518</v>
      </c>
      <c r="AB5" s="480" t="s">
        <v>518</v>
      </c>
      <c r="AC5" s="34"/>
    </row>
    <row r="6" spans="1:29" s="64" customFormat="1" ht="13.15" customHeight="1">
      <c r="A6" s="35">
        <v>-1</v>
      </c>
      <c r="B6" s="35">
        <v>-2</v>
      </c>
      <c r="C6" s="35">
        <v>-3</v>
      </c>
      <c r="D6" s="35" t="s">
        <v>160</v>
      </c>
      <c r="E6" s="35"/>
      <c r="F6" s="35"/>
      <c r="G6" s="35"/>
      <c r="H6" s="35">
        <v>-5</v>
      </c>
      <c r="I6" s="35">
        <v>-6</v>
      </c>
      <c r="J6" s="35">
        <v>-7</v>
      </c>
      <c r="K6" s="35">
        <v>-8</v>
      </c>
      <c r="L6" s="35">
        <v>-9</v>
      </c>
      <c r="M6" s="35">
        <v>-10</v>
      </c>
      <c r="N6" s="35">
        <v>-11</v>
      </c>
      <c r="O6" s="35">
        <v>-12</v>
      </c>
      <c r="P6" s="35">
        <v>-13</v>
      </c>
      <c r="Q6" s="35">
        <v>-14</v>
      </c>
      <c r="R6" s="35">
        <v>-15</v>
      </c>
      <c r="S6" s="35">
        <v>-16</v>
      </c>
      <c r="T6" s="35">
        <v>-17</v>
      </c>
      <c r="U6" s="35">
        <v>-18</v>
      </c>
      <c r="V6" s="35">
        <v>-19</v>
      </c>
      <c r="W6" s="35">
        <v>-20</v>
      </c>
      <c r="X6" s="35">
        <v>-36</v>
      </c>
      <c r="Y6" s="35">
        <v>-37</v>
      </c>
      <c r="Z6" s="35">
        <v>-38</v>
      </c>
      <c r="AA6" s="35">
        <v>-39</v>
      </c>
      <c r="AB6" s="35">
        <v>-40</v>
      </c>
      <c r="AC6" s="63"/>
    </row>
    <row r="7" spans="1:29" s="11" customFormat="1">
      <c r="A7" s="16"/>
      <c r="B7" s="16" t="s">
        <v>82</v>
      </c>
      <c r="C7" s="181"/>
      <c r="D7" s="17"/>
      <c r="E7" s="17"/>
      <c r="F7" s="17"/>
      <c r="G7" s="17"/>
      <c r="H7" s="182"/>
      <c r="I7" s="182"/>
      <c r="J7" s="182"/>
      <c r="K7" s="182"/>
      <c r="L7" s="182"/>
      <c r="M7" s="182"/>
      <c r="N7" s="182"/>
      <c r="O7" s="182"/>
      <c r="P7" s="182"/>
      <c r="Q7" s="182"/>
      <c r="R7" s="182"/>
      <c r="S7" s="182"/>
      <c r="T7" s="182"/>
      <c r="U7" s="182"/>
      <c r="V7" s="182"/>
      <c r="W7" s="182"/>
      <c r="X7" s="183">
        <v>0</v>
      </c>
      <c r="Y7" s="182"/>
      <c r="Z7" s="183">
        <v>0</v>
      </c>
      <c r="AA7" s="182"/>
      <c r="AB7" s="183">
        <v>0</v>
      </c>
      <c r="AC7" s="34"/>
    </row>
    <row r="8" spans="1:29" s="11" customFormat="1">
      <c r="A8" s="24"/>
      <c r="B8" s="24" t="s">
        <v>117</v>
      </c>
      <c r="C8" s="184"/>
      <c r="D8" s="18">
        <f>'CH17'!D8</f>
        <v>996.1101000000001</v>
      </c>
      <c r="E8" s="18">
        <f>D8/$D$8*100</f>
        <v>100</v>
      </c>
      <c r="F8" s="18">
        <f>'CH01'!D8</f>
        <v>996.11009999999987</v>
      </c>
      <c r="G8" s="18"/>
      <c r="H8" s="18">
        <v>90.49701499999999</v>
      </c>
      <c r="I8" s="18">
        <v>525.16376000000002</v>
      </c>
      <c r="J8" s="18">
        <v>276.97321999999997</v>
      </c>
      <c r="K8" s="18">
        <v>276.36818</v>
      </c>
      <c r="L8" s="18">
        <v>296.29960000000005</v>
      </c>
      <c r="M8" s="18">
        <v>423.34488200000004</v>
      </c>
      <c r="N8" s="18">
        <v>380.56448999999992</v>
      </c>
      <c r="O8" s="18">
        <v>324.41451999999998</v>
      </c>
      <c r="P8" s="18">
        <v>809.30700000000002</v>
      </c>
      <c r="Q8" s="18">
        <v>319.94770700000004</v>
      </c>
      <c r="R8" s="18">
        <v>299.43679899999995</v>
      </c>
      <c r="S8" s="18">
        <v>349.18026199999997</v>
      </c>
      <c r="T8" s="18">
        <v>421.55196500000011</v>
      </c>
      <c r="U8" s="18">
        <v>529.10033499999997</v>
      </c>
      <c r="V8" s="18">
        <v>642.83894000000009</v>
      </c>
      <c r="W8" s="18">
        <v>384.11811999999998</v>
      </c>
      <c r="X8" s="18">
        <v>0</v>
      </c>
      <c r="Y8" s="18">
        <v>0</v>
      </c>
      <c r="Z8" s="18">
        <v>0</v>
      </c>
      <c r="AA8" s="18">
        <v>0</v>
      </c>
      <c r="AB8" s="18">
        <v>0</v>
      </c>
      <c r="AC8" s="34"/>
    </row>
    <row r="9" spans="1:29" s="12" customFormat="1" ht="18.75">
      <c r="A9" s="20">
        <v>1</v>
      </c>
      <c r="B9" s="20" t="s">
        <v>212</v>
      </c>
      <c r="C9" s="21" t="s">
        <v>84</v>
      </c>
      <c r="D9" s="18">
        <f>'CH17'!D9</f>
        <v>189.8954</v>
      </c>
      <c r="E9" s="18">
        <f t="shared" ref="E9:E26" si="0">D9/$D$8*100</f>
        <v>19.063695870566917</v>
      </c>
      <c r="F9" s="18">
        <f>'CH01'!D9</f>
        <v>429.76179999999999</v>
      </c>
      <c r="G9" s="18">
        <f>D9-F9</f>
        <v>-239.8664</v>
      </c>
      <c r="H9" s="18">
        <v>3.6534549999999997</v>
      </c>
      <c r="I9" s="18">
        <v>331.80923000000001</v>
      </c>
      <c r="J9" s="18">
        <v>142.08731999999998</v>
      </c>
      <c r="K9" s="18">
        <v>127.64370999999998</v>
      </c>
      <c r="L9" s="18">
        <v>178.90883000000002</v>
      </c>
      <c r="M9" s="18">
        <v>182.12232599999999</v>
      </c>
      <c r="N9" s="18">
        <v>150.83926999999997</v>
      </c>
      <c r="O9" s="18">
        <v>105.85203499999999</v>
      </c>
      <c r="P9" s="18">
        <v>445.56482500000004</v>
      </c>
      <c r="Q9" s="18">
        <v>96.932037000000008</v>
      </c>
      <c r="R9" s="18">
        <v>26.244686000000002</v>
      </c>
      <c r="S9" s="18">
        <v>16.986241999999997</v>
      </c>
      <c r="T9" s="18">
        <v>131.41959300000002</v>
      </c>
      <c r="U9" s="18">
        <v>204.18796799999998</v>
      </c>
      <c r="V9" s="18">
        <v>362.70335</v>
      </c>
      <c r="W9" s="18">
        <v>172.57670999999999</v>
      </c>
      <c r="X9" s="18">
        <v>0</v>
      </c>
      <c r="Y9" s="18">
        <v>0</v>
      </c>
      <c r="Z9" s="18">
        <v>0</v>
      </c>
      <c r="AA9" s="18">
        <v>0</v>
      </c>
      <c r="AB9" s="18">
        <v>0</v>
      </c>
      <c r="AC9" s="31"/>
    </row>
    <row r="10" spans="1:29" s="14" customFormat="1" ht="18.75">
      <c r="A10" s="185">
        <v>0</v>
      </c>
      <c r="B10" s="185" t="s">
        <v>180</v>
      </c>
      <c r="C10" s="186"/>
      <c r="D10" s="18" t="e">
        <f>'CH17'!#REF!</f>
        <v>#REF!</v>
      </c>
      <c r="E10" s="18" t="e">
        <f t="shared" si="0"/>
        <v>#REF!</v>
      </c>
      <c r="F10" s="18" t="e">
        <f>'CH01'!#REF!</f>
        <v>#REF!</v>
      </c>
      <c r="G10" s="18" t="e">
        <f t="shared" ref="G10:G73" si="1">D10-F10</f>
        <v>#REF!</v>
      </c>
      <c r="H10" s="187"/>
      <c r="I10" s="187"/>
      <c r="J10" s="187"/>
      <c r="K10" s="187"/>
      <c r="L10" s="187"/>
      <c r="M10" s="187"/>
      <c r="N10" s="187"/>
      <c r="O10" s="187"/>
      <c r="P10" s="187"/>
      <c r="Q10" s="187"/>
      <c r="R10" s="187"/>
      <c r="S10" s="187"/>
      <c r="T10" s="187"/>
      <c r="U10" s="187"/>
      <c r="V10" s="187"/>
      <c r="W10" s="187"/>
      <c r="X10" s="188"/>
      <c r="Y10" s="187"/>
      <c r="Z10" s="188"/>
      <c r="AA10" s="187"/>
      <c r="AB10" s="188"/>
      <c r="AC10" s="33"/>
    </row>
    <row r="11" spans="1:29" s="13" customFormat="1" ht="18.75">
      <c r="A11" s="22" t="s">
        <v>85</v>
      </c>
      <c r="B11" s="22" t="s">
        <v>170</v>
      </c>
      <c r="C11" s="23" t="s">
        <v>87</v>
      </c>
      <c r="D11" s="18">
        <f>'CH17'!D10</f>
        <v>-16.67019999999998</v>
      </c>
      <c r="E11" s="18">
        <f t="shared" si="0"/>
        <v>-1.6735298638172604</v>
      </c>
      <c r="F11" s="18">
        <f>'CH01'!D10</f>
        <v>113.5468</v>
      </c>
      <c r="G11" s="18">
        <f t="shared" si="1"/>
        <v>-130.21699999999998</v>
      </c>
      <c r="H11" s="19">
        <v>0.83384799999999992</v>
      </c>
      <c r="I11" s="19">
        <v>231.54508000000001</v>
      </c>
      <c r="J11" s="19">
        <v>8.5068699999999993</v>
      </c>
      <c r="K11" s="19">
        <v>0</v>
      </c>
      <c r="L11" s="19">
        <v>165.10914000000002</v>
      </c>
      <c r="M11" s="19">
        <v>135.86665099999999</v>
      </c>
      <c r="N11" s="19">
        <v>115.33832999999998</v>
      </c>
      <c r="O11" s="19">
        <v>36.346229999999998</v>
      </c>
      <c r="P11" s="19">
        <v>276.83445</v>
      </c>
      <c r="Q11" s="19">
        <v>22.830259000000002</v>
      </c>
      <c r="R11" s="19">
        <v>11.019997999999999</v>
      </c>
      <c r="S11" s="19">
        <v>15.790377999999997</v>
      </c>
      <c r="T11" s="19">
        <v>38.411415000000005</v>
      </c>
      <c r="U11" s="19">
        <v>0</v>
      </c>
      <c r="V11" s="19">
        <v>232.26192</v>
      </c>
      <c r="W11" s="19">
        <v>0</v>
      </c>
      <c r="X11" s="19">
        <v>0</v>
      </c>
      <c r="Y11" s="19">
        <v>0</v>
      </c>
      <c r="Z11" s="19">
        <v>0</v>
      </c>
      <c r="AA11" s="19">
        <v>0</v>
      </c>
      <c r="AB11" s="19">
        <v>0</v>
      </c>
      <c r="AC11" s="32"/>
    </row>
    <row r="12" spans="1:29" s="14" customFormat="1" ht="18.75">
      <c r="A12" s="185">
        <v>0</v>
      </c>
      <c r="B12" s="185" t="s">
        <v>180</v>
      </c>
      <c r="C12" s="186"/>
      <c r="D12" s="18" t="e">
        <f>'CH17'!#REF!</f>
        <v>#REF!</v>
      </c>
      <c r="E12" s="18" t="e">
        <f t="shared" si="0"/>
        <v>#REF!</v>
      </c>
      <c r="F12" s="18" t="e">
        <f>'CH01'!#REF!</f>
        <v>#REF!</v>
      </c>
      <c r="G12" s="18" t="e">
        <f t="shared" si="1"/>
        <v>#REF!</v>
      </c>
      <c r="H12" s="187"/>
      <c r="I12" s="187"/>
      <c r="J12" s="187"/>
      <c r="K12" s="187"/>
      <c r="L12" s="187"/>
      <c r="M12" s="187"/>
      <c r="N12" s="187"/>
      <c r="O12" s="187"/>
      <c r="P12" s="187"/>
      <c r="Q12" s="187"/>
      <c r="R12" s="187"/>
      <c r="S12" s="187"/>
      <c r="T12" s="187"/>
      <c r="U12" s="187"/>
      <c r="V12" s="187"/>
      <c r="W12" s="187"/>
      <c r="X12" s="188"/>
      <c r="Y12" s="187"/>
      <c r="Z12" s="188"/>
      <c r="AA12" s="187"/>
      <c r="AB12" s="188"/>
      <c r="AC12" s="33"/>
    </row>
    <row r="13" spans="1:29" s="13" customFormat="1" ht="18.75">
      <c r="A13" s="22" t="s">
        <v>86</v>
      </c>
      <c r="B13" s="22" t="s">
        <v>213</v>
      </c>
      <c r="C13" s="23" t="s">
        <v>9</v>
      </c>
      <c r="D13" s="18">
        <f>'CH17'!D11</f>
        <v>-16.67019999999998</v>
      </c>
      <c r="E13" s="18">
        <f t="shared" si="0"/>
        <v>-1.6735298638172604</v>
      </c>
      <c r="F13" s="18">
        <f>'CH01'!D11</f>
        <v>113.5468</v>
      </c>
      <c r="G13" s="18">
        <f t="shared" si="1"/>
        <v>-130.21699999999998</v>
      </c>
      <c r="H13" s="19">
        <v>0.83384799999999992</v>
      </c>
      <c r="I13" s="19">
        <v>231.54508000000001</v>
      </c>
      <c r="J13" s="19">
        <v>8.5068699999999993</v>
      </c>
      <c r="K13" s="19">
        <v>0</v>
      </c>
      <c r="L13" s="19">
        <v>165.10914000000002</v>
      </c>
      <c r="M13" s="19">
        <v>135.86665099999999</v>
      </c>
      <c r="N13" s="19">
        <v>115.33832999999998</v>
      </c>
      <c r="O13" s="19">
        <v>36.346229999999998</v>
      </c>
      <c r="P13" s="19">
        <v>276.83445</v>
      </c>
      <c r="Q13" s="19">
        <v>22.830259000000002</v>
      </c>
      <c r="R13" s="19">
        <v>11.019997999999999</v>
      </c>
      <c r="S13" s="19">
        <v>15.790377999999997</v>
      </c>
      <c r="T13" s="19">
        <v>38.411415000000005</v>
      </c>
      <c r="U13" s="19">
        <v>0</v>
      </c>
      <c r="V13" s="19">
        <v>232.26192</v>
      </c>
      <c r="W13" s="19">
        <v>0</v>
      </c>
      <c r="X13" s="41">
        <v>0</v>
      </c>
      <c r="Y13" s="19">
        <v>0</v>
      </c>
      <c r="Z13" s="41">
        <v>0</v>
      </c>
      <c r="AA13" s="19">
        <v>0</v>
      </c>
      <c r="AB13" s="41">
        <v>0</v>
      </c>
      <c r="AC13" s="32"/>
    </row>
    <row r="14" spans="1:29" s="13" customFormat="1" ht="18.75">
      <c r="A14" s="22" t="s">
        <v>88</v>
      </c>
      <c r="B14" s="22" t="s">
        <v>214</v>
      </c>
      <c r="C14" s="23" t="s">
        <v>10</v>
      </c>
      <c r="D14" s="18">
        <f>'CH17'!D12</f>
        <v>0</v>
      </c>
      <c r="E14" s="18">
        <f t="shared" si="0"/>
        <v>0</v>
      </c>
      <c r="F14" s="18">
        <f>'CH01'!D12</f>
        <v>0</v>
      </c>
      <c r="G14" s="18">
        <f t="shared" si="1"/>
        <v>0</v>
      </c>
      <c r="H14" s="19">
        <v>0</v>
      </c>
      <c r="I14" s="19">
        <v>0</v>
      </c>
      <c r="J14" s="19">
        <v>0</v>
      </c>
      <c r="K14" s="19">
        <v>0</v>
      </c>
      <c r="L14" s="19">
        <v>0</v>
      </c>
      <c r="M14" s="19">
        <v>0</v>
      </c>
      <c r="N14" s="19">
        <v>0</v>
      </c>
      <c r="O14" s="19">
        <v>0</v>
      </c>
      <c r="P14" s="19">
        <v>0</v>
      </c>
      <c r="Q14" s="19">
        <v>0</v>
      </c>
      <c r="R14" s="19">
        <v>0</v>
      </c>
      <c r="S14" s="19">
        <v>0</v>
      </c>
      <c r="T14" s="19">
        <v>0</v>
      </c>
      <c r="U14" s="19">
        <v>0</v>
      </c>
      <c r="V14" s="19">
        <v>0</v>
      </c>
      <c r="W14" s="19">
        <v>0</v>
      </c>
      <c r="X14" s="41">
        <v>0</v>
      </c>
      <c r="Y14" s="19">
        <v>0</v>
      </c>
      <c r="Z14" s="41">
        <v>0</v>
      </c>
      <c r="AA14" s="19">
        <v>0</v>
      </c>
      <c r="AB14" s="41">
        <v>0</v>
      </c>
      <c r="AC14" s="32"/>
    </row>
    <row r="15" spans="1:29" s="13" customFormat="1" ht="18.75">
      <c r="A15" s="22" t="s">
        <v>90</v>
      </c>
      <c r="B15" s="22" t="s">
        <v>215</v>
      </c>
      <c r="C15" s="23" t="s">
        <v>11</v>
      </c>
      <c r="D15" s="18">
        <f>'CH17'!D13</f>
        <v>49.6372</v>
      </c>
      <c r="E15" s="18">
        <f t="shared" si="0"/>
        <v>4.9831037753758345</v>
      </c>
      <c r="F15" s="18">
        <f>'CH01'!D13</f>
        <v>100.8399</v>
      </c>
      <c r="G15" s="18">
        <f t="shared" si="1"/>
        <v>-51.2027</v>
      </c>
      <c r="H15" s="19">
        <v>1.7900000000004024E-4</v>
      </c>
      <c r="I15" s="19">
        <v>6.8674499999999998</v>
      </c>
      <c r="J15" s="19">
        <v>13.938039999999997</v>
      </c>
      <c r="K15" s="19">
        <v>94.244589999999988</v>
      </c>
      <c r="L15" s="19">
        <v>1.4099999999999668E-3</v>
      </c>
      <c r="M15" s="19">
        <v>2.795000000000325E-3</v>
      </c>
      <c r="N15" s="19">
        <v>3.4899999999999931E-3</v>
      </c>
      <c r="O15" s="19">
        <v>7.0706150000000001</v>
      </c>
      <c r="P15" s="19">
        <v>39.400274999999993</v>
      </c>
      <c r="Q15" s="19">
        <v>34.641849000000001</v>
      </c>
      <c r="R15" s="19">
        <v>7.4570190000000025</v>
      </c>
      <c r="S15" s="19">
        <v>8.4999999999979536E-4</v>
      </c>
      <c r="T15" s="19">
        <v>2.9099999999981918E-4</v>
      </c>
      <c r="U15" s="19">
        <v>194.81270799999999</v>
      </c>
      <c r="V15" s="19">
        <v>1.7699999999996052E-3</v>
      </c>
      <c r="W15" s="19">
        <v>105.47750000000001</v>
      </c>
      <c r="X15" s="41">
        <v>0</v>
      </c>
      <c r="Y15" s="19">
        <v>0</v>
      </c>
      <c r="Z15" s="41">
        <v>0</v>
      </c>
      <c r="AA15" s="19">
        <v>0</v>
      </c>
      <c r="AB15" s="41">
        <v>0</v>
      </c>
      <c r="AC15" s="32"/>
    </row>
    <row r="16" spans="1:29" s="13" customFormat="1" ht="18.75">
      <c r="A16" s="22" t="s">
        <v>91</v>
      </c>
      <c r="B16" s="22" t="s">
        <v>89</v>
      </c>
      <c r="C16" s="23" t="s">
        <v>12</v>
      </c>
      <c r="D16" s="18">
        <f>'CH17'!D14</f>
        <v>57.228099999999998</v>
      </c>
      <c r="E16" s="18">
        <f t="shared" si="0"/>
        <v>5.745158090456064</v>
      </c>
      <c r="F16" s="18">
        <f>'CH01'!D14</f>
        <v>72.698099999999997</v>
      </c>
      <c r="G16" s="18">
        <f t="shared" si="1"/>
        <v>-15.469999999999999</v>
      </c>
      <c r="H16" s="19">
        <v>0</v>
      </c>
      <c r="I16" s="19">
        <v>18.931699999999999</v>
      </c>
      <c r="J16" s="19">
        <v>0.34638000000000002</v>
      </c>
      <c r="K16" s="19">
        <v>9.9747400000000006</v>
      </c>
      <c r="L16" s="19">
        <v>3.1878000000000002</v>
      </c>
      <c r="M16" s="19">
        <v>2.2016620000000002</v>
      </c>
      <c r="N16" s="19">
        <v>1.62836</v>
      </c>
      <c r="O16" s="19">
        <v>14.11904</v>
      </c>
      <c r="P16" s="19">
        <v>15.8614</v>
      </c>
      <c r="Q16" s="19">
        <v>0</v>
      </c>
      <c r="R16" s="19">
        <v>0.42787999999999998</v>
      </c>
      <c r="S16" s="19">
        <v>1.4299999999999868E-3</v>
      </c>
      <c r="T16" s="19">
        <v>1.3699999999999823E-3</v>
      </c>
      <c r="U16" s="19">
        <v>1.6605099999999999</v>
      </c>
      <c r="V16" s="19">
        <v>7.9990900000000007</v>
      </c>
      <c r="W16" s="19">
        <v>43.146859999999997</v>
      </c>
      <c r="X16" s="41">
        <v>0</v>
      </c>
      <c r="Y16" s="19">
        <v>0</v>
      </c>
      <c r="Z16" s="41">
        <v>0</v>
      </c>
      <c r="AA16" s="19">
        <v>0</v>
      </c>
      <c r="AB16" s="41">
        <v>0</v>
      </c>
      <c r="AC16" s="32"/>
    </row>
    <row r="17" spans="1:29" s="13" customFormat="1" ht="18.75">
      <c r="A17" s="22" t="s">
        <v>93</v>
      </c>
      <c r="B17" s="22" t="s">
        <v>128</v>
      </c>
      <c r="C17" s="23" t="s">
        <v>49</v>
      </c>
      <c r="D17" s="18">
        <f>'CH17'!D15</f>
        <v>0</v>
      </c>
      <c r="E17" s="18">
        <f t="shared" si="0"/>
        <v>0</v>
      </c>
      <c r="F17" s="18">
        <f>'CH01'!D15</f>
        <v>0</v>
      </c>
      <c r="G17" s="18">
        <f t="shared" si="1"/>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41">
        <v>0</v>
      </c>
      <c r="Y17" s="19">
        <v>0</v>
      </c>
      <c r="Z17" s="41">
        <v>0</v>
      </c>
      <c r="AA17" s="19">
        <v>0</v>
      </c>
      <c r="AB17" s="41">
        <v>0</v>
      </c>
      <c r="AC17" s="32"/>
    </row>
    <row r="18" spans="1:29" s="13" customFormat="1" ht="18.75">
      <c r="A18" s="22" t="s">
        <v>95</v>
      </c>
      <c r="B18" s="22" t="s">
        <v>126</v>
      </c>
      <c r="C18" s="23" t="s">
        <v>48</v>
      </c>
      <c r="D18" s="18">
        <f>'CH17'!D16</f>
        <v>0</v>
      </c>
      <c r="E18" s="18">
        <f t="shared" si="0"/>
        <v>0</v>
      </c>
      <c r="F18" s="18">
        <f>'CH01'!D16</f>
        <v>0</v>
      </c>
      <c r="G18" s="18">
        <f t="shared" si="1"/>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41">
        <v>0</v>
      </c>
      <c r="Y18" s="19">
        <v>0</v>
      </c>
      <c r="Z18" s="41">
        <v>0</v>
      </c>
      <c r="AA18" s="19">
        <v>0</v>
      </c>
      <c r="AB18" s="41">
        <v>0</v>
      </c>
      <c r="AC18" s="32"/>
    </row>
    <row r="19" spans="1:29" s="13" customFormat="1" ht="18.75">
      <c r="A19" s="22" t="s">
        <v>127</v>
      </c>
      <c r="B19" s="22" t="s">
        <v>130</v>
      </c>
      <c r="C19" s="23" t="s">
        <v>47</v>
      </c>
      <c r="D19" s="18">
        <f>'CH17'!D17</f>
        <v>0</v>
      </c>
      <c r="E19" s="18">
        <f t="shared" si="0"/>
        <v>0</v>
      </c>
      <c r="F19" s="18">
        <f>'CH01'!D17</f>
        <v>0</v>
      </c>
      <c r="G19" s="18">
        <f t="shared" si="1"/>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41">
        <v>0</v>
      </c>
      <c r="Y19" s="19">
        <v>0</v>
      </c>
      <c r="Z19" s="41">
        <v>0</v>
      </c>
      <c r="AA19" s="19">
        <v>0</v>
      </c>
      <c r="AB19" s="41">
        <v>0</v>
      </c>
      <c r="AC19" s="32"/>
    </row>
    <row r="20" spans="1:29" s="14" customFormat="1" ht="18.75">
      <c r="A20" s="185">
        <v>0</v>
      </c>
      <c r="B20" s="185" t="s">
        <v>194</v>
      </c>
      <c r="C20" s="186" t="s">
        <v>195</v>
      </c>
      <c r="D20" s="18">
        <f>'CH17'!D18</f>
        <v>0</v>
      </c>
      <c r="E20" s="18">
        <f t="shared" si="0"/>
        <v>0</v>
      </c>
      <c r="F20" s="18">
        <f>'CH01'!D18</f>
        <v>0</v>
      </c>
      <c r="G20" s="18">
        <f t="shared" si="1"/>
        <v>0</v>
      </c>
      <c r="H20" s="189">
        <v>0</v>
      </c>
      <c r="I20" s="189">
        <v>0</v>
      </c>
      <c r="J20" s="189">
        <v>0</v>
      </c>
      <c r="K20" s="189">
        <v>0</v>
      </c>
      <c r="L20" s="189">
        <v>0</v>
      </c>
      <c r="M20" s="189">
        <v>0</v>
      </c>
      <c r="N20" s="189">
        <v>0</v>
      </c>
      <c r="O20" s="189">
        <v>0</v>
      </c>
      <c r="P20" s="189">
        <v>0</v>
      </c>
      <c r="Q20" s="189">
        <v>0</v>
      </c>
      <c r="R20" s="189">
        <v>0</v>
      </c>
      <c r="S20" s="189">
        <v>0</v>
      </c>
      <c r="T20" s="189">
        <v>0</v>
      </c>
      <c r="U20" s="189">
        <v>0</v>
      </c>
      <c r="V20" s="189">
        <v>0</v>
      </c>
      <c r="W20" s="189">
        <v>0</v>
      </c>
      <c r="X20" s="190">
        <v>0</v>
      </c>
      <c r="Y20" s="189">
        <v>0</v>
      </c>
      <c r="Z20" s="190">
        <v>0</v>
      </c>
      <c r="AA20" s="189">
        <v>0</v>
      </c>
      <c r="AB20" s="190">
        <v>0</v>
      </c>
      <c r="AC20" s="33"/>
    </row>
    <row r="21" spans="1:29" s="13" customFormat="1" ht="18.75">
      <c r="A21" s="22" t="s">
        <v>129</v>
      </c>
      <c r="B21" s="22" t="s">
        <v>92</v>
      </c>
      <c r="C21" s="23" t="s">
        <v>13</v>
      </c>
      <c r="D21" s="18">
        <f>'CH17'!D19</f>
        <v>53.249600000000001</v>
      </c>
      <c r="E21" s="18">
        <f t="shared" si="0"/>
        <v>5.3457544502359724</v>
      </c>
      <c r="F21" s="18">
        <f>'CH01'!D19</f>
        <v>96.226299999999995</v>
      </c>
      <c r="G21" s="18">
        <f t="shared" si="1"/>
        <v>-42.976699999999994</v>
      </c>
      <c r="H21" s="19">
        <v>2.8194279999999998</v>
      </c>
      <c r="I21" s="19">
        <v>71.183310000000006</v>
      </c>
      <c r="J21" s="19">
        <v>112.66497</v>
      </c>
      <c r="K21" s="19">
        <v>23.30199</v>
      </c>
      <c r="L21" s="19">
        <v>9.6718100000000007</v>
      </c>
      <c r="M21" s="19">
        <v>42.362020000000001</v>
      </c>
      <c r="N21" s="19">
        <v>32.604059999999997</v>
      </c>
      <c r="O21" s="19">
        <v>48.032589999999999</v>
      </c>
      <c r="P21" s="19">
        <v>82.03492</v>
      </c>
      <c r="Q21" s="19">
        <v>39.459929000000002</v>
      </c>
      <c r="R21" s="19">
        <v>2.2826589999999998</v>
      </c>
      <c r="S21" s="19">
        <v>1.1935839999999998</v>
      </c>
      <c r="T21" s="19">
        <v>93.006517000000002</v>
      </c>
      <c r="U21" s="19">
        <v>6.1739800000000002</v>
      </c>
      <c r="V21" s="19">
        <v>76.033120000000011</v>
      </c>
      <c r="W21" s="19">
        <v>0</v>
      </c>
      <c r="X21" s="41">
        <v>0</v>
      </c>
      <c r="Y21" s="19">
        <v>0</v>
      </c>
      <c r="Z21" s="41">
        <v>0</v>
      </c>
      <c r="AA21" s="19">
        <v>0</v>
      </c>
      <c r="AB21" s="41">
        <v>0</v>
      </c>
      <c r="AC21" s="32"/>
    </row>
    <row r="22" spans="1:29" s="13" customFormat="1" ht="18.75">
      <c r="A22" s="22" t="s">
        <v>118</v>
      </c>
      <c r="B22" s="22" t="s">
        <v>216</v>
      </c>
      <c r="C22" s="23" t="s">
        <v>201</v>
      </c>
      <c r="D22" s="18">
        <f>'CH17'!D20</f>
        <v>0</v>
      </c>
      <c r="E22" s="18">
        <f t="shared" si="0"/>
        <v>0</v>
      </c>
      <c r="F22" s="18">
        <f>'CH01'!D20</f>
        <v>0</v>
      </c>
      <c r="G22" s="18">
        <f t="shared" si="1"/>
        <v>0</v>
      </c>
      <c r="H22" s="19">
        <v>0</v>
      </c>
      <c r="I22" s="19">
        <v>0</v>
      </c>
      <c r="J22" s="19">
        <v>0</v>
      </c>
      <c r="K22" s="19">
        <v>0</v>
      </c>
      <c r="L22" s="19">
        <v>0</v>
      </c>
      <c r="M22" s="19">
        <v>0</v>
      </c>
      <c r="N22" s="19">
        <v>0</v>
      </c>
      <c r="O22" s="19">
        <v>0</v>
      </c>
      <c r="P22" s="19">
        <v>0</v>
      </c>
      <c r="Q22" s="19">
        <v>0</v>
      </c>
      <c r="R22" s="19">
        <v>0</v>
      </c>
      <c r="S22" s="19">
        <v>0</v>
      </c>
      <c r="T22" s="19">
        <v>0</v>
      </c>
      <c r="U22" s="19">
        <v>0</v>
      </c>
      <c r="V22" s="19">
        <v>0</v>
      </c>
      <c r="W22" s="19">
        <v>0</v>
      </c>
      <c r="X22" s="41">
        <v>0</v>
      </c>
      <c r="Y22" s="19">
        <v>0</v>
      </c>
      <c r="Z22" s="41">
        <v>0</v>
      </c>
      <c r="AA22" s="19">
        <v>0</v>
      </c>
      <c r="AB22" s="41">
        <v>0</v>
      </c>
      <c r="AC22" s="32"/>
    </row>
    <row r="23" spans="1:29" s="13" customFormat="1" ht="18.75">
      <c r="A23" s="22" t="s">
        <v>119</v>
      </c>
      <c r="B23" s="22" t="s">
        <v>94</v>
      </c>
      <c r="C23" s="23" t="s">
        <v>14</v>
      </c>
      <c r="D23" s="18">
        <f>'CH17'!D21</f>
        <v>0</v>
      </c>
      <c r="E23" s="18">
        <f t="shared" si="0"/>
        <v>0</v>
      </c>
      <c r="F23" s="18">
        <f>'CH01'!D21</f>
        <v>0</v>
      </c>
      <c r="G23" s="18">
        <f t="shared" si="1"/>
        <v>0</v>
      </c>
      <c r="H23" s="19">
        <v>0</v>
      </c>
      <c r="I23" s="19">
        <v>0</v>
      </c>
      <c r="J23" s="19">
        <v>0</v>
      </c>
      <c r="K23" s="19">
        <v>0</v>
      </c>
      <c r="L23" s="19">
        <v>0</v>
      </c>
      <c r="M23" s="19">
        <v>0</v>
      </c>
      <c r="N23" s="19">
        <v>0</v>
      </c>
      <c r="O23" s="19">
        <v>0</v>
      </c>
      <c r="P23" s="19">
        <v>0</v>
      </c>
      <c r="Q23" s="19">
        <v>0</v>
      </c>
      <c r="R23" s="19">
        <v>0</v>
      </c>
      <c r="S23" s="19">
        <v>0</v>
      </c>
      <c r="T23" s="19">
        <v>0</v>
      </c>
      <c r="U23" s="19">
        <v>0</v>
      </c>
      <c r="V23" s="19">
        <v>0</v>
      </c>
      <c r="W23" s="19">
        <v>0</v>
      </c>
      <c r="X23" s="41">
        <v>0</v>
      </c>
      <c r="Y23" s="19">
        <v>0</v>
      </c>
      <c r="Z23" s="41">
        <v>0</v>
      </c>
      <c r="AA23" s="19">
        <v>0</v>
      </c>
      <c r="AB23" s="41">
        <v>0</v>
      </c>
      <c r="AC23" s="32"/>
    </row>
    <row r="24" spans="1:29" s="13" customFormat="1" ht="18.75">
      <c r="A24" s="22" t="s">
        <v>217</v>
      </c>
      <c r="B24" s="22" t="s">
        <v>96</v>
      </c>
      <c r="C24" s="23" t="s">
        <v>15</v>
      </c>
      <c r="D24" s="18">
        <f>'CH17'!D22</f>
        <v>46.450699999999998</v>
      </c>
      <c r="E24" s="18">
        <f t="shared" si="0"/>
        <v>4.663209418316308</v>
      </c>
      <c r="F24" s="18">
        <f>'CH01'!D22</f>
        <v>46.450699999999998</v>
      </c>
      <c r="G24" s="18">
        <f t="shared" si="1"/>
        <v>0</v>
      </c>
      <c r="H24" s="19">
        <v>0</v>
      </c>
      <c r="I24" s="19">
        <v>3.2816900000000002</v>
      </c>
      <c r="J24" s="19">
        <v>6.6310599999999997</v>
      </c>
      <c r="K24" s="19">
        <v>0.12239</v>
      </c>
      <c r="L24" s="19">
        <v>0.93867</v>
      </c>
      <c r="M24" s="19">
        <v>1.689198</v>
      </c>
      <c r="N24" s="19">
        <v>1.2650300000000001</v>
      </c>
      <c r="O24" s="19">
        <v>0.28355999999999998</v>
      </c>
      <c r="P24" s="19">
        <v>31.433779999999999</v>
      </c>
      <c r="Q24" s="19">
        <v>0</v>
      </c>
      <c r="R24" s="19">
        <v>5.0571299999999999</v>
      </c>
      <c r="S24" s="19">
        <v>0</v>
      </c>
      <c r="T24" s="19">
        <v>0</v>
      </c>
      <c r="U24" s="19">
        <v>1.54077</v>
      </c>
      <c r="V24" s="19">
        <v>46.407449999999997</v>
      </c>
      <c r="W24" s="19">
        <v>23.952349999999999</v>
      </c>
      <c r="X24" s="41">
        <v>0</v>
      </c>
      <c r="Y24" s="19">
        <v>0</v>
      </c>
      <c r="Z24" s="41">
        <v>0</v>
      </c>
      <c r="AA24" s="19">
        <v>0</v>
      </c>
      <c r="AB24" s="41">
        <v>0</v>
      </c>
      <c r="AC24" s="32"/>
    </row>
    <row r="25" spans="1:29" s="12" customFormat="1" ht="18.75">
      <c r="A25" s="20">
        <v>2</v>
      </c>
      <c r="B25" s="20" t="s">
        <v>218</v>
      </c>
      <c r="C25" s="21" t="s">
        <v>98</v>
      </c>
      <c r="D25" s="18">
        <f>'CH17'!D23</f>
        <v>806.2120000000001</v>
      </c>
      <c r="E25" s="18">
        <f t="shared" si="0"/>
        <v>80.936033075058674</v>
      </c>
      <c r="F25" s="18">
        <f>'CH01'!D23</f>
        <v>565.80559999999991</v>
      </c>
      <c r="G25" s="18">
        <f t="shared" si="1"/>
        <v>240.40640000000019</v>
      </c>
      <c r="H25" s="18">
        <v>86.843559999999997</v>
      </c>
      <c r="I25" s="18">
        <v>193.35452999999998</v>
      </c>
      <c r="J25" s="18">
        <v>134.88589999999999</v>
      </c>
      <c r="K25" s="18">
        <v>145.42126000000002</v>
      </c>
      <c r="L25" s="18">
        <v>117.39077000000002</v>
      </c>
      <c r="M25" s="18">
        <v>240.69853600000002</v>
      </c>
      <c r="N25" s="18">
        <v>229.03436999999994</v>
      </c>
      <c r="O25" s="18">
        <v>218.56248499999998</v>
      </c>
      <c r="P25" s="18">
        <v>363.74217500000003</v>
      </c>
      <c r="Q25" s="18">
        <v>221.804089</v>
      </c>
      <c r="R25" s="18">
        <v>273.19211299999995</v>
      </c>
      <c r="S25" s="18">
        <v>332.19401999999997</v>
      </c>
      <c r="T25" s="18">
        <v>289.91060600000009</v>
      </c>
      <c r="U25" s="18">
        <v>317.83826699999997</v>
      </c>
      <c r="V25" s="18">
        <v>280.13559000000004</v>
      </c>
      <c r="W25" s="18">
        <v>211.54141000000001</v>
      </c>
      <c r="X25" s="18">
        <v>0</v>
      </c>
      <c r="Y25" s="18">
        <v>0</v>
      </c>
      <c r="Z25" s="18">
        <v>0</v>
      </c>
      <c r="AA25" s="18">
        <v>0</v>
      </c>
      <c r="AB25" s="18">
        <v>0</v>
      </c>
      <c r="AC25" s="31"/>
    </row>
    <row r="26" spans="1:29" s="14" customFormat="1" ht="18.75">
      <c r="A26" s="185">
        <v>0</v>
      </c>
      <c r="B26" s="185" t="s">
        <v>180</v>
      </c>
      <c r="C26" s="186"/>
      <c r="D26" s="18" t="e">
        <f>'CH17'!#REF!</f>
        <v>#REF!</v>
      </c>
      <c r="E26" s="18" t="e">
        <f t="shared" si="0"/>
        <v>#REF!</v>
      </c>
      <c r="F26" s="18">
        <f>'CH01'!D24</f>
        <v>0</v>
      </c>
      <c r="G26" s="18" t="e">
        <f t="shared" si="1"/>
        <v>#REF!</v>
      </c>
      <c r="H26" s="189"/>
      <c r="I26" s="189"/>
      <c r="J26" s="189"/>
      <c r="K26" s="189"/>
      <c r="L26" s="189"/>
      <c r="M26" s="189"/>
      <c r="N26" s="189"/>
      <c r="O26" s="189"/>
      <c r="P26" s="189"/>
      <c r="Q26" s="189"/>
      <c r="R26" s="189"/>
      <c r="S26" s="189"/>
      <c r="T26" s="189"/>
      <c r="U26" s="189"/>
      <c r="V26" s="189"/>
      <c r="W26" s="189"/>
      <c r="X26" s="190"/>
      <c r="Y26" s="189"/>
      <c r="Z26" s="190"/>
      <c r="AA26" s="189"/>
      <c r="AB26" s="190"/>
      <c r="AC26" s="33"/>
    </row>
    <row r="27" spans="1:29" s="13" customFormat="1" ht="18.75">
      <c r="A27" s="22" t="s">
        <v>99</v>
      </c>
      <c r="B27" s="22" t="s">
        <v>60</v>
      </c>
      <c r="C27" s="23" t="s">
        <v>16</v>
      </c>
      <c r="D27" s="18">
        <f>'CH17'!D24</f>
        <v>202.94380000000001</v>
      </c>
      <c r="E27" s="18">
        <f>D27/$D$25*100</f>
        <v>25.172510456306775</v>
      </c>
      <c r="F27" s="18">
        <f>'CH01'!D25</f>
        <v>125.6538</v>
      </c>
      <c r="G27" s="18">
        <f t="shared" si="1"/>
        <v>77.290000000000006</v>
      </c>
      <c r="H27" s="19">
        <v>0</v>
      </c>
      <c r="I27" s="19">
        <v>62.606410000000004</v>
      </c>
      <c r="J27" s="19">
        <v>50.516069999999999</v>
      </c>
      <c r="K27" s="19">
        <v>29.986879999999999</v>
      </c>
      <c r="L27" s="19">
        <v>46.37773</v>
      </c>
      <c r="M27" s="19">
        <v>79.842337999999998</v>
      </c>
      <c r="N27" s="19">
        <v>65.637349999999998</v>
      </c>
      <c r="O27" s="19">
        <v>63.317546</v>
      </c>
      <c r="P27" s="19">
        <v>128.85348999999999</v>
      </c>
      <c r="Q27" s="19">
        <v>60.859057</v>
      </c>
      <c r="R27" s="19">
        <v>100.64855</v>
      </c>
      <c r="S27" s="19">
        <v>69.187930000000009</v>
      </c>
      <c r="T27" s="19">
        <v>66.092725000000002</v>
      </c>
      <c r="U27" s="19">
        <v>81.210577000000001</v>
      </c>
      <c r="V27" s="19">
        <v>94.368799999999993</v>
      </c>
      <c r="W27" s="19">
        <v>26.31006</v>
      </c>
      <c r="X27" s="41">
        <v>0</v>
      </c>
      <c r="Y27" s="19">
        <v>0</v>
      </c>
      <c r="Z27" s="41">
        <v>0</v>
      </c>
      <c r="AA27" s="19">
        <v>0</v>
      </c>
      <c r="AB27" s="41">
        <v>0</v>
      </c>
      <c r="AC27" s="32"/>
    </row>
    <row r="28" spans="1:29" s="13" customFormat="1" ht="18.75">
      <c r="A28" s="22" t="s">
        <v>100</v>
      </c>
      <c r="B28" s="22" t="s">
        <v>61</v>
      </c>
      <c r="C28" s="23" t="s">
        <v>17</v>
      </c>
      <c r="D28" s="18">
        <f>'CH17'!D25</f>
        <v>12.0067</v>
      </c>
      <c r="E28" s="18">
        <f t="shared" ref="E28:E73" si="2">D28/$D$25*100</f>
        <v>1.4892732928807806</v>
      </c>
      <c r="F28" s="18">
        <f>'CH01'!D26</f>
        <v>12.1067</v>
      </c>
      <c r="G28" s="18">
        <f t="shared" si="1"/>
        <v>-9.9999999999999645E-2</v>
      </c>
      <c r="H28" s="19">
        <v>32.976343999999997</v>
      </c>
      <c r="I28" s="19">
        <v>0</v>
      </c>
      <c r="J28" s="19">
        <v>0</v>
      </c>
      <c r="K28" s="19">
        <v>0</v>
      </c>
      <c r="L28" s="19">
        <v>0</v>
      </c>
      <c r="M28" s="19">
        <v>0</v>
      </c>
      <c r="N28" s="19">
        <v>0</v>
      </c>
      <c r="O28" s="19">
        <v>0</v>
      </c>
      <c r="P28" s="19">
        <v>0</v>
      </c>
      <c r="Q28" s="19">
        <v>0</v>
      </c>
      <c r="R28" s="19">
        <v>24.064419999999998</v>
      </c>
      <c r="S28" s="19">
        <v>29.194800000000001</v>
      </c>
      <c r="T28" s="19">
        <v>6.7566280000000001</v>
      </c>
      <c r="U28" s="19">
        <v>0</v>
      </c>
      <c r="V28" s="19">
        <v>0</v>
      </c>
      <c r="W28" s="19">
        <v>0</v>
      </c>
      <c r="X28" s="41">
        <v>0</v>
      </c>
      <c r="Y28" s="19">
        <v>0</v>
      </c>
      <c r="Z28" s="41">
        <v>0</v>
      </c>
      <c r="AA28" s="19">
        <v>0</v>
      </c>
      <c r="AB28" s="41">
        <v>0</v>
      </c>
      <c r="AC28" s="32"/>
    </row>
    <row r="29" spans="1:29" s="13" customFormat="1" ht="18.75">
      <c r="A29" s="22" t="s">
        <v>104</v>
      </c>
      <c r="B29" s="22" t="s">
        <v>62</v>
      </c>
      <c r="C29" s="23" t="s">
        <v>50</v>
      </c>
      <c r="D29" s="18">
        <f>'CH17'!D26</f>
        <v>6.3193000000000001</v>
      </c>
      <c r="E29" s="18">
        <f t="shared" si="2"/>
        <v>0.7838260904079819</v>
      </c>
      <c r="F29" s="18">
        <f>'CH01'!D27</f>
        <v>5.6692999999999998</v>
      </c>
      <c r="G29" s="18">
        <f t="shared" si="1"/>
        <v>0.65000000000000036</v>
      </c>
      <c r="H29" s="19">
        <v>2.6538470000000003</v>
      </c>
      <c r="I29" s="19">
        <v>0.74509000000000003</v>
      </c>
      <c r="J29" s="19">
        <v>0.95970999999999995</v>
      </c>
      <c r="K29" s="19">
        <v>0.47816999999999998</v>
      </c>
      <c r="L29" s="19">
        <v>1.0254699999999999</v>
      </c>
      <c r="M29" s="19">
        <v>2.053823</v>
      </c>
      <c r="N29" s="19">
        <v>0.36925000000000002</v>
      </c>
      <c r="O29" s="19">
        <v>0.76007000000000002</v>
      </c>
      <c r="P29" s="19">
        <v>0.56816</v>
      </c>
      <c r="Q29" s="19">
        <v>1.2748339999999998</v>
      </c>
      <c r="R29" s="19">
        <v>0.69120000000000004</v>
      </c>
      <c r="S29" s="19">
        <v>10.19875</v>
      </c>
      <c r="T29" s="19">
        <v>26.279792000000004</v>
      </c>
      <c r="U29" s="19">
        <v>0.32494000000000001</v>
      </c>
      <c r="V29" s="19">
        <v>13.732899999999999</v>
      </c>
      <c r="W29" s="19">
        <v>0.62968000000000002</v>
      </c>
      <c r="X29" s="41">
        <v>0</v>
      </c>
      <c r="Y29" s="19">
        <v>0</v>
      </c>
      <c r="Z29" s="41">
        <v>0</v>
      </c>
      <c r="AA29" s="19">
        <v>0</v>
      </c>
      <c r="AB29" s="41">
        <v>0</v>
      </c>
      <c r="AC29" s="32"/>
    </row>
    <row r="30" spans="1:29" s="13" customFormat="1" ht="18.75">
      <c r="A30" s="22" t="s">
        <v>105</v>
      </c>
      <c r="B30" s="22" t="s">
        <v>63</v>
      </c>
      <c r="C30" s="23" t="s">
        <v>18</v>
      </c>
      <c r="D30" s="18">
        <f>'CH17'!D27</f>
        <v>15.2669</v>
      </c>
      <c r="E30" s="18">
        <f t="shared" si="2"/>
        <v>1.893658243737379</v>
      </c>
      <c r="F30" s="18">
        <f>'CH01'!D28</f>
        <v>15.2669</v>
      </c>
      <c r="G30" s="18">
        <f t="shared" si="1"/>
        <v>0</v>
      </c>
      <c r="H30" s="19">
        <v>0.99115300000000006</v>
      </c>
      <c r="I30" s="19">
        <v>0.1739</v>
      </c>
      <c r="J30" s="19">
        <v>5.9232399999999998</v>
      </c>
      <c r="K30" s="19">
        <v>0</v>
      </c>
      <c r="L30" s="19">
        <v>0</v>
      </c>
      <c r="M30" s="19">
        <v>16.538105000000002</v>
      </c>
      <c r="N30" s="19">
        <v>1.1375500000000001</v>
      </c>
      <c r="O30" s="19">
        <v>3.6325099999999999</v>
      </c>
      <c r="P30" s="19">
        <v>0</v>
      </c>
      <c r="Q30" s="19">
        <v>5.9991590000000006</v>
      </c>
      <c r="R30" s="19">
        <v>5.5292000000000003</v>
      </c>
      <c r="S30" s="19">
        <v>1.8012600000000001</v>
      </c>
      <c r="T30" s="19">
        <v>4.2694570000000001</v>
      </c>
      <c r="U30" s="19">
        <v>0</v>
      </c>
      <c r="V30" s="19">
        <v>7.66134</v>
      </c>
      <c r="W30" s="19">
        <v>0</v>
      </c>
      <c r="X30" s="41">
        <v>0</v>
      </c>
      <c r="Y30" s="19">
        <v>0</v>
      </c>
      <c r="Z30" s="41">
        <v>0</v>
      </c>
      <c r="AA30" s="19">
        <v>0</v>
      </c>
      <c r="AB30" s="41">
        <v>0</v>
      </c>
      <c r="AC30" s="32"/>
    </row>
    <row r="31" spans="1:29">
      <c r="A31" s="22" t="s">
        <v>106</v>
      </c>
      <c r="B31" s="22" t="s">
        <v>64</v>
      </c>
      <c r="C31" s="23" t="s">
        <v>19</v>
      </c>
      <c r="D31" s="18">
        <f>'CH17'!D28</f>
        <v>2.4761000000000002</v>
      </c>
      <c r="E31" s="18">
        <f t="shared" si="2"/>
        <v>0.30712765376848766</v>
      </c>
      <c r="F31" s="18">
        <f>'CH01'!D29</f>
        <v>2.4761000000000002</v>
      </c>
      <c r="G31" s="18">
        <f t="shared" si="1"/>
        <v>0</v>
      </c>
      <c r="H31" s="19">
        <v>0.80433900000000003</v>
      </c>
      <c r="I31" s="19">
        <v>1.74336</v>
      </c>
      <c r="J31" s="19">
        <v>5.3699999999999998E-2</v>
      </c>
      <c r="K31" s="19">
        <v>0</v>
      </c>
      <c r="L31" s="19">
        <v>0.2</v>
      </c>
      <c r="M31" s="19">
        <v>1.2710950000000001</v>
      </c>
      <c r="N31" s="19">
        <v>0.19</v>
      </c>
      <c r="O31" s="19">
        <v>0.18</v>
      </c>
      <c r="P31" s="19">
        <v>1.49169</v>
      </c>
      <c r="Q31" s="19">
        <v>1.3252979999999999</v>
      </c>
      <c r="R31" s="19">
        <v>2.7193399999999999</v>
      </c>
      <c r="S31" s="19">
        <v>10.547359999999999</v>
      </c>
      <c r="T31" s="19">
        <v>4.2413309999999997</v>
      </c>
      <c r="U31" s="19">
        <v>0</v>
      </c>
      <c r="V31" s="19">
        <v>0</v>
      </c>
      <c r="W31" s="19">
        <v>0</v>
      </c>
      <c r="X31" s="41">
        <v>0</v>
      </c>
      <c r="Y31" s="19">
        <v>0</v>
      </c>
      <c r="Z31" s="41">
        <v>0</v>
      </c>
      <c r="AA31" s="19">
        <v>0</v>
      </c>
      <c r="AB31" s="41">
        <v>0</v>
      </c>
      <c r="AC31" s="25"/>
    </row>
    <row r="32" spans="1:29" s="13" customFormat="1" ht="18.75">
      <c r="A32" s="22" t="s">
        <v>107</v>
      </c>
      <c r="B32" s="22" t="s">
        <v>219</v>
      </c>
      <c r="C32" s="23" t="s">
        <v>101</v>
      </c>
      <c r="D32" s="18">
        <f>'CH17'!D29</f>
        <v>61.848399999999998</v>
      </c>
      <c r="E32" s="18">
        <f t="shared" si="2"/>
        <v>7.671480950419987</v>
      </c>
      <c r="F32" s="18">
        <f>'CH01'!D30</f>
        <v>47.927</v>
      </c>
      <c r="G32" s="18">
        <f t="shared" si="1"/>
        <v>13.921399999999998</v>
      </c>
      <c r="H32" s="19">
        <v>4.5253319999999997</v>
      </c>
      <c r="I32" s="19">
        <v>14.375699999999998</v>
      </c>
      <c r="J32" s="19">
        <v>9.4580000000000002</v>
      </c>
      <c r="K32" s="19">
        <v>3.4197300000000004</v>
      </c>
      <c r="L32" s="19">
        <v>8.8249100000000009</v>
      </c>
      <c r="M32" s="19">
        <v>9.6481999999999992</v>
      </c>
      <c r="N32" s="19">
        <v>11.048999999999998</v>
      </c>
      <c r="O32" s="19">
        <v>25.694339999999997</v>
      </c>
      <c r="P32" s="19">
        <v>15.115555000000002</v>
      </c>
      <c r="Q32" s="19">
        <v>16.847977999999998</v>
      </c>
      <c r="R32" s="19">
        <v>30.16452</v>
      </c>
      <c r="S32" s="19">
        <v>69.792969999999997</v>
      </c>
      <c r="T32" s="19">
        <v>28.675974</v>
      </c>
      <c r="U32" s="19">
        <v>8.7023899999999994</v>
      </c>
      <c r="V32" s="19">
        <v>9.1228800000000003</v>
      </c>
      <c r="W32" s="19">
        <v>3.0656099999999999</v>
      </c>
      <c r="X32" s="19">
        <v>0</v>
      </c>
      <c r="Y32" s="19">
        <v>0</v>
      </c>
      <c r="Z32" s="19">
        <v>0</v>
      </c>
      <c r="AA32" s="19">
        <v>0</v>
      </c>
      <c r="AB32" s="19">
        <v>0</v>
      </c>
      <c r="AC32" s="32"/>
    </row>
    <row r="33" spans="1:29" s="14" customFormat="1" ht="18.75">
      <c r="A33" s="185">
        <v>0</v>
      </c>
      <c r="B33" s="185" t="s">
        <v>180</v>
      </c>
      <c r="C33" s="186"/>
      <c r="D33" s="18" t="e">
        <f>'CH17'!#REF!</f>
        <v>#REF!</v>
      </c>
      <c r="E33" s="18" t="e">
        <f t="shared" si="2"/>
        <v>#REF!</v>
      </c>
      <c r="F33" s="18" t="e">
        <f>'CH01'!#REF!</f>
        <v>#REF!</v>
      </c>
      <c r="G33" s="18" t="e">
        <f t="shared" si="1"/>
        <v>#REF!</v>
      </c>
      <c r="H33" s="189"/>
      <c r="I33" s="189"/>
      <c r="J33" s="189"/>
      <c r="K33" s="189"/>
      <c r="L33" s="189"/>
      <c r="M33" s="189"/>
      <c r="N33" s="189"/>
      <c r="O33" s="189"/>
      <c r="P33" s="189"/>
      <c r="Q33" s="189"/>
      <c r="R33" s="189"/>
      <c r="S33" s="189"/>
      <c r="T33" s="189"/>
      <c r="U33" s="189"/>
      <c r="V33" s="189"/>
      <c r="W33" s="189"/>
      <c r="X33" s="190"/>
      <c r="Y33" s="189"/>
      <c r="Z33" s="190"/>
      <c r="AA33" s="189"/>
      <c r="AB33" s="190"/>
      <c r="AC33" s="33"/>
    </row>
    <row r="34" spans="1:29" s="13" customFormat="1" ht="18.75">
      <c r="A34" s="22" t="s">
        <v>220</v>
      </c>
      <c r="B34" s="22" t="s">
        <v>193</v>
      </c>
      <c r="C34" s="23" t="s">
        <v>31</v>
      </c>
      <c r="D34" s="18">
        <f>'CH17'!D30</f>
        <v>8.7086000000000006</v>
      </c>
      <c r="E34" s="18">
        <f t="shared" si="2"/>
        <v>1.0801873452640249</v>
      </c>
      <c r="F34" s="18">
        <f>'CH01'!D31</f>
        <v>4.3086000000000002</v>
      </c>
      <c r="G34" s="18">
        <f t="shared" si="1"/>
        <v>4.4000000000000004</v>
      </c>
      <c r="H34" s="19">
        <v>1.3616239999999999</v>
      </c>
      <c r="I34" s="19">
        <v>2.46332</v>
      </c>
      <c r="J34" s="19">
        <v>1.2860400000000001</v>
      </c>
      <c r="K34" s="19">
        <v>0.15409</v>
      </c>
      <c r="L34" s="19">
        <v>2.1176699999999999</v>
      </c>
      <c r="M34" s="19">
        <v>1.7346000000000001</v>
      </c>
      <c r="N34" s="19">
        <v>3.3394400000000002</v>
      </c>
      <c r="O34" s="19">
        <v>4.1087199999999999</v>
      </c>
      <c r="P34" s="19">
        <v>6.8282400000000001</v>
      </c>
      <c r="Q34" s="19">
        <v>2.2202159999999997</v>
      </c>
      <c r="R34" s="19">
        <v>0.68074000000000001</v>
      </c>
      <c r="S34" s="19">
        <v>64.466449999999995</v>
      </c>
      <c r="T34" s="19">
        <v>3.5768659999999999</v>
      </c>
      <c r="U34" s="19">
        <v>3.3061599999999998</v>
      </c>
      <c r="V34" s="19">
        <v>2.4802200000000001</v>
      </c>
      <c r="W34" s="19">
        <v>0.53044999999999998</v>
      </c>
      <c r="X34" s="41">
        <v>0</v>
      </c>
      <c r="Y34" s="19">
        <v>0</v>
      </c>
      <c r="Z34" s="41">
        <v>0</v>
      </c>
      <c r="AA34" s="19">
        <v>0</v>
      </c>
      <c r="AB34" s="41">
        <v>0</v>
      </c>
      <c r="AC34" s="32"/>
    </row>
    <row r="35" spans="1:29" s="13" customFormat="1" ht="18.75">
      <c r="A35" s="22" t="s">
        <v>221</v>
      </c>
      <c r="B35" s="22" t="s">
        <v>222</v>
      </c>
      <c r="C35" s="23" t="s">
        <v>36</v>
      </c>
      <c r="D35" s="18">
        <f>'CH17'!D31</f>
        <v>0.13739999999999999</v>
      </c>
      <c r="E35" s="18">
        <f t="shared" si="2"/>
        <v>1.7042663716243366E-2</v>
      </c>
      <c r="F35" s="18">
        <f>'CH01'!D32</f>
        <v>0.13739999999999999</v>
      </c>
      <c r="G35" s="18">
        <f t="shared" si="1"/>
        <v>0</v>
      </c>
      <c r="H35" s="19">
        <v>0</v>
      </c>
      <c r="I35" s="19">
        <v>0</v>
      </c>
      <c r="J35" s="19">
        <v>0</v>
      </c>
      <c r="K35" s="19">
        <v>0</v>
      </c>
      <c r="L35" s="19">
        <v>0</v>
      </c>
      <c r="M35" s="19">
        <v>0</v>
      </c>
      <c r="N35" s="19">
        <v>0</v>
      </c>
      <c r="O35" s="19">
        <v>1.2121</v>
      </c>
      <c r="P35" s="19">
        <v>0</v>
      </c>
      <c r="Q35" s="19">
        <v>0</v>
      </c>
      <c r="R35" s="19">
        <v>0.99238000000000004</v>
      </c>
      <c r="S35" s="19">
        <v>0</v>
      </c>
      <c r="T35" s="19">
        <v>0</v>
      </c>
      <c r="U35" s="19">
        <v>0</v>
      </c>
      <c r="V35" s="19">
        <v>0</v>
      </c>
      <c r="W35" s="19">
        <v>0</v>
      </c>
      <c r="X35" s="41">
        <v>0</v>
      </c>
      <c r="Y35" s="19">
        <v>0</v>
      </c>
      <c r="Z35" s="41">
        <v>0</v>
      </c>
      <c r="AA35" s="19">
        <v>0</v>
      </c>
      <c r="AB35" s="41">
        <v>0</v>
      </c>
      <c r="AC35" s="32"/>
    </row>
    <row r="36" spans="1:29" s="13" customFormat="1" ht="18.75">
      <c r="A36" s="22" t="s">
        <v>223</v>
      </c>
      <c r="B36" s="22" t="s">
        <v>65</v>
      </c>
      <c r="C36" s="23" t="s">
        <v>32</v>
      </c>
      <c r="D36" s="18">
        <f>'CH17'!D32</f>
        <v>1.6318999999999999</v>
      </c>
      <c r="E36" s="18">
        <f t="shared" si="2"/>
        <v>0.20241574176519325</v>
      </c>
      <c r="F36" s="18">
        <f>'CH01'!D33</f>
        <v>1.5605</v>
      </c>
      <c r="G36" s="18">
        <f t="shared" si="1"/>
        <v>7.1399999999999908E-2</v>
      </c>
      <c r="H36" s="19">
        <v>1.2347600000000001</v>
      </c>
      <c r="I36" s="19">
        <v>0.65364</v>
      </c>
      <c r="J36" s="19">
        <v>0.25622</v>
      </c>
      <c r="K36" s="19">
        <v>0.14262</v>
      </c>
      <c r="L36" s="19">
        <v>0.13028000000000001</v>
      </c>
      <c r="M36" s="19">
        <v>0.24582599999999999</v>
      </c>
      <c r="N36" s="19">
        <v>0.76034000000000002</v>
      </c>
      <c r="O36" s="19">
        <v>9.9599999999999994E-2</v>
      </c>
      <c r="P36" s="19">
        <v>0.22889999999999999</v>
      </c>
      <c r="Q36" s="19">
        <v>1.9468939999999999</v>
      </c>
      <c r="R36" s="19">
        <v>9.3151900000000012</v>
      </c>
      <c r="S36" s="19">
        <v>9.2590000000000006E-2</v>
      </c>
      <c r="T36" s="19">
        <v>4.7704300000000002</v>
      </c>
      <c r="U36" s="19">
        <v>0.11845</v>
      </c>
      <c r="V36" s="19">
        <v>0.30853000000000003</v>
      </c>
      <c r="W36" s="19">
        <v>0.10385999999999999</v>
      </c>
      <c r="X36" s="41">
        <v>0</v>
      </c>
      <c r="Y36" s="19">
        <v>0</v>
      </c>
      <c r="Z36" s="41">
        <v>0</v>
      </c>
      <c r="AA36" s="19">
        <v>0</v>
      </c>
      <c r="AB36" s="41">
        <v>0</v>
      </c>
      <c r="AC36" s="32"/>
    </row>
    <row r="37" spans="1:29" s="13" customFormat="1" ht="18.75">
      <c r="A37" s="22" t="s">
        <v>224</v>
      </c>
      <c r="B37" s="22" t="s">
        <v>66</v>
      </c>
      <c r="C37" s="23" t="s">
        <v>33</v>
      </c>
      <c r="D37" s="18">
        <f>'CH17'!D33</f>
        <v>19.865299999999998</v>
      </c>
      <c r="E37" s="18">
        <f t="shared" si="2"/>
        <v>2.4640293123892967</v>
      </c>
      <c r="F37" s="18">
        <f>'CH01'!D34</f>
        <v>10.875299999999999</v>
      </c>
      <c r="G37" s="18">
        <f t="shared" si="1"/>
        <v>8.9899999999999984</v>
      </c>
      <c r="H37" s="19">
        <v>1.8706700000000001</v>
      </c>
      <c r="I37" s="19">
        <v>10.12546</v>
      </c>
      <c r="J37" s="19">
        <v>6.9028900000000002</v>
      </c>
      <c r="K37" s="19">
        <v>2.0377800000000001</v>
      </c>
      <c r="L37" s="19">
        <v>6.0259800000000006</v>
      </c>
      <c r="M37" s="19">
        <v>5.6828289999999999</v>
      </c>
      <c r="N37" s="19">
        <v>4.7450399999999995</v>
      </c>
      <c r="O37" s="19">
        <v>7.7369200000000005</v>
      </c>
      <c r="P37" s="19">
        <v>7.6855450000000003</v>
      </c>
      <c r="Q37" s="19">
        <v>9.3842569999999998</v>
      </c>
      <c r="R37" s="19">
        <v>18.159849999999999</v>
      </c>
      <c r="S37" s="19">
        <v>5.2339299999999991</v>
      </c>
      <c r="T37" s="19">
        <v>14.818926000000001</v>
      </c>
      <c r="U37" s="19">
        <v>3.7722899999999999</v>
      </c>
      <c r="V37" s="19">
        <v>6.33413</v>
      </c>
      <c r="W37" s="19">
        <v>1.9128099999999999</v>
      </c>
      <c r="X37" s="41">
        <v>0</v>
      </c>
      <c r="Y37" s="19">
        <v>0</v>
      </c>
      <c r="Z37" s="41">
        <v>0</v>
      </c>
      <c r="AA37" s="19">
        <v>0</v>
      </c>
      <c r="AB37" s="41">
        <v>0</v>
      </c>
      <c r="AC37" s="32"/>
    </row>
    <row r="38" spans="1:29" s="13" customFormat="1" ht="18.75">
      <c r="A38" s="22" t="s">
        <v>225</v>
      </c>
      <c r="B38" s="22" t="s">
        <v>226</v>
      </c>
      <c r="C38" s="23" t="s">
        <v>34</v>
      </c>
      <c r="D38" s="18">
        <f>'CH17'!D34</f>
        <v>7.8517999999999999</v>
      </c>
      <c r="E38" s="18">
        <f t="shared" si="2"/>
        <v>0.97391256890247224</v>
      </c>
      <c r="F38" s="18">
        <f>'CH01'!D35</f>
        <v>7.8517999999999999</v>
      </c>
      <c r="G38" s="18">
        <f t="shared" si="1"/>
        <v>0</v>
      </c>
      <c r="H38" s="19">
        <v>0</v>
      </c>
      <c r="I38" s="19">
        <v>1.1332800000000001</v>
      </c>
      <c r="J38" s="19">
        <v>1.01285</v>
      </c>
      <c r="K38" s="19">
        <v>1.08524</v>
      </c>
      <c r="L38" s="19">
        <v>0.45841999999999999</v>
      </c>
      <c r="M38" s="19">
        <v>1.831798</v>
      </c>
      <c r="N38" s="19">
        <v>2.19156</v>
      </c>
      <c r="O38" s="19">
        <v>2.9701300000000002</v>
      </c>
      <c r="P38" s="19">
        <v>0.37286999999999998</v>
      </c>
      <c r="Q38" s="19">
        <v>1.972081</v>
      </c>
      <c r="R38" s="19">
        <v>1.0163599999999999</v>
      </c>
      <c r="S38" s="19">
        <v>0</v>
      </c>
      <c r="T38" s="19">
        <v>5.5097519999999998</v>
      </c>
      <c r="U38" s="19">
        <v>1.50549</v>
      </c>
      <c r="V38" s="19">
        <v>0</v>
      </c>
      <c r="W38" s="19">
        <v>0.50165999999999999</v>
      </c>
      <c r="X38" s="41">
        <v>0</v>
      </c>
      <c r="Y38" s="19">
        <v>0</v>
      </c>
      <c r="Z38" s="41">
        <v>0</v>
      </c>
      <c r="AA38" s="19">
        <v>0</v>
      </c>
      <c r="AB38" s="41">
        <v>0</v>
      </c>
      <c r="AC38" s="32"/>
    </row>
    <row r="39" spans="1:29" s="13" customFormat="1" ht="18.75">
      <c r="A39" s="22" t="s">
        <v>227</v>
      </c>
      <c r="B39" s="22" t="s">
        <v>67</v>
      </c>
      <c r="C39" s="23" t="s">
        <v>35</v>
      </c>
      <c r="D39" s="18">
        <f>'CH17'!D35</f>
        <v>9.4161999999999999</v>
      </c>
      <c r="E39" s="18">
        <f t="shared" si="2"/>
        <v>1.1679558230341396</v>
      </c>
      <c r="F39" s="18">
        <f>'CH01'!D36</f>
        <v>9.4161999999999999</v>
      </c>
      <c r="G39" s="18">
        <f t="shared" si="1"/>
        <v>0</v>
      </c>
      <c r="H39" s="19">
        <v>0</v>
      </c>
      <c r="I39" s="19">
        <v>0</v>
      </c>
      <c r="J39" s="19">
        <v>0</v>
      </c>
      <c r="K39" s="19">
        <v>0</v>
      </c>
      <c r="L39" s="19">
        <v>0</v>
      </c>
      <c r="M39" s="19">
        <v>0</v>
      </c>
      <c r="N39" s="19">
        <v>0</v>
      </c>
      <c r="O39" s="19">
        <v>9.5668699999999998</v>
      </c>
      <c r="P39" s="19">
        <v>0</v>
      </c>
      <c r="Q39" s="19">
        <v>1.32453</v>
      </c>
      <c r="R39" s="19">
        <v>0</v>
      </c>
      <c r="S39" s="19">
        <v>0</v>
      </c>
      <c r="T39" s="19">
        <v>0</v>
      </c>
      <c r="U39" s="19">
        <v>0</v>
      </c>
      <c r="V39" s="19">
        <v>0</v>
      </c>
      <c r="W39" s="19">
        <v>0</v>
      </c>
      <c r="X39" s="41">
        <v>0</v>
      </c>
      <c r="Y39" s="19">
        <v>0</v>
      </c>
      <c r="Z39" s="41">
        <v>0</v>
      </c>
      <c r="AA39" s="19">
        <v>0</v>
      </c>
      <c r="AB39" s="41">
        <v>0</v>
      </c>
      <c r="AC39" s="32"/>
    </row>
    <row r="40" spans="1:29" s="13" customFormat="1" ht="18.75">
      <c r="A40" s="22" t="s">
        <v>228</v>
      </c>
      <c r="B40" s="22" t="s">
        <v>229</v>
      </c>
      <c r="C40" s="23" t="s">
        <v>202</v>
      </c>
      <c r="D40" s="18">
        <f>'CH17'!D36</f>
        <v>0</v>
      </c>
      <c r="E40" s="18">
        <f t="shared" si="2"/>
        <v>0</v>
      </c>
      <c r="F40" s="18">
        <f>'CH01'!D37</f>
        <v>0</v>
      </c>
      <c r="G40" s="18">
        <f t="shared" si="1"/>
        <v>0</v>
      </c>
      <c r="H40" s="19">
        <v>0</v>
      </c>
      <c r="I40" s="19">
        <v>0</v>
      </c>
      <c r="J40" s="19">
        <v>0</v>
      </c>
      <c r="K40" s="19">
        <v>0</v>
      </c>
      <c r="L40" s="19">
        <v>0</v>
      </c>
      <c r="M40" s="19">
        <v>0</v>
      </c>
      <c r="N40" s="19">
        <v>0</v>
      </c>
      <c r="O40" s="19">
        <v>0</v>
      </c>
      <c r="P40" s="19">
        <v>0</v>
      </c>
      <c r="Q40" s="19">
        <v>0</v>
      </c>
      <c r="R40" s="19">
        <v>0</v>
      </c>
      <c r="S40" s="19">
        <v>0</v>
      </c>
      <c r="T40" s="19">
        <v>0</v>
      </c>
      <c r="U40" s="19">
        <v>0</v>
      </c>
      <c r="V40" s="19">
        <v>0</v>
      </c>
      <c r="W40" s="19">
        <v>0</v>
      </c>
      <c r="X40" s="41">
        <v>0</v>
      </c>
      <c r="Y40" s="19">
        <v>0</v>
      </c>
      <c r="Z40" s="41">
        <v>0</v>
      </c>
      <c r="AA40" s="19">
        <v>0</v>
      </c>
      <c r="AB40" s="41">
        <v>0</v>
      </c>
      <c r="AC40" s="32"/>
    </row>
    <row r="41" spans="1:29" s="13" customFormat="1" ht="18.75">
      <c r="A41" s="22" t="s">
        <v>230</v>
      </c>
      <c r="B41" s="22" t="s">
        <v>231</v>
      </c>
      <c r="C41" s="23" t="s">
        <v>203</v>
      </c>
      <c r="D41" s="18">
        <f>'CH17'!D37</f>
        <v>0</v>
      </c>
      <c r="E41" s="18">
        <f t="shared" si="2"/>
        <v>0</v>
      </c>
      <c r="F41" s="18">
        <f>'CH01'!D38</f>
        <v>0</v>
      </c>
      <c r="G41" s="18">
        <f t="shared" si="1"/>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41">
        <v>0</v>
      </c>
      <c r="Y41" s="19">
        <v>0</v>
      </c>
      <c r="Z41" s="41">
        <v>0</v>
      </c>
      <c r="AA41" s="19">
        <v>0</v>
      </c>
      <c r="AB41" s="41">
        <v>0</v>
      </c>
      <c r="AC41" s="32"/>
    </row>
    <row r="42" spans="1:29" s="13" customFormat="1" ht="18.75">
      <c r="A42" s="22" t="s">
        <v>232</v>
      </c>
      <c r="B42" s="22" t="s">
        <v>68</v>
      </c>
      <c r="C42" s="23" t="s">
        <v>51</v>
      </c>
      <c r="D42" s="18">
        <f>'CH17'!D38</f>
        <v>0</v>
      </c>
      <c r="E42" s="18">
        <f t="shared" si="2"/>
        <v>0</v>
      </c>
      <c r="F42" s="18">
        <f>'CH01'!D39</f>
        <v>0</v>
      </c>
      <c r="G42" s="18">
        <f t="shared" si="1"/>
        <v>0</v>
      </c>
      <c r="H42" s="19">
        <v>0</v>
      </c>
      <c r="I42" s="19">
        <v>0</v>
      </c>
      <c r="J42" s="19">
        <v>0</v>
      </c>
      <c r="K42" s="19">
        <v>0</v>
      </c>
      <c r="L42" s="19">
        <v>0</v>
      </c>
      <c r="M42" s="19">
        <v>0</v>
      </c>
      <c r="N42" s="19">
        <v>0</v>
      </c>
      <c r="O42" s="19">
        <v>0</v>
      </c>
      <c r="P42" s="19">
        <v>0</v>
      </c>
      <c r="Q42" s="19">
        <v>0</v>
      </c>
      <c r="R42" s="19">
        <v>0</v>
      </c>
      <c r="S42" s="19">
        <v>0</v>
      </c>
      <c r="T42" s="19">
        <v>0</v>
      </c>
      <c r="U42" s="19">
        <v>0</v>
      </c>
      <c r="V42" s="19">
        <v>0</v>
      </c>
      <c r="W42" s="19">
        <v>0</v>
      </c>
      <c r="X42" s="41">
        <v>0</v>
      </c>
      <c r="Y42" s="19">
        <v>0</v>
      </c>
      <c r="Z42" s="41">
        <v>0</v>
      </c>
      <c r="AA42" s="19">
        <v>0</v>
      </c>
      <c r="AB42" s="41">
        <v>0</v>
      </c>
      <c r="AC42" s="32"/>
    </row>
    <row r="43" spans="1:29" s="13" customFormat="1" ht="18.75">
      <c r="A43" s="22" t="s">
        <v>233</v>
      </c>
      <c r="B43" s="22" t="s">
        <v>188</v>
      </c>
      <c r="C43" s="23" t="s">
        <v>52</v>
      </c>
      <c r="D43" s="18">
        <f>'CH17'!D39</f>
        <v>14.237200000000001</v>
      </c>
      <c r="E43" s="18">
        <f t="shared" si="2"/>
        <v>1.765937495348618</v>
      </c>
      <c r="F43" s="18">
        <f>'CH01'!D40</f>
        <v>13.777200000000001</v>
      </c>
      <c r="G43" s="18">
        <f t="shared" si="1"/>
        <v>0.46000000000000085</v>
      </c>
      <c r="H43" s="19">
        <v>5.8278000000000003E-2</v>
      </c>
      <c r="I43" s="19">
        <v>0</v>
      </c>
      <c r="J43" s="19">
        <v>0</v>
      </c>
      <c r="K43" s="19">
        <v>0</v>
      </c>
      <c r="L43" s="19">
        <v>9.2560000000000003E-2</v>
      </c>
      <c r="M43" s="19">
        <v>0.15314700000000001</v>
      </c>
      <c r="N43" s="19">
        <v>1.2619999999999999E-2</v>
      </c>
      <c r="O43" s="19">
        <v>0</v>
      </c>
      <c r="P43" s="19">
        <v>0</v>
      </c>
      <c r="Q43" s="19">
        <v>0</v>
      </c>
      <c r="R43" s="19">
        <v>0</v>
      </c>
      <c r="S43" s="19">
        <v>0</v>
      </c>
      <c r="T43" s="19">
        <v>0</v>
      </c>
      <c r="U43" s="19">
        <v>0</v>
      </c>
      <c r="V43" s="19">
        <v>0</v>
      </c>
      <c r="W43" s="19">
        <v>1.6830000000000001E-2</v>
      </c>
      <c r="X43" s="41">
        <v>0</v>
      </c>
      <c r="Y43" s="19">
        <v>0</v>
      </c>
      <c r="Z43" s="41">
        <v>0</v>
      </c>
      <c r="AA43" s="19">
        <v>0</v>
      </c>
      <c r="AB43" s="41">
        <v>0</v>
      </c>
      <c r="AC43" s="32"/>
    </row>
    <row r="44" spans="1:29" s="13" customFormat="1" ht="18.75">
      <c r="A44" s="22" t="s">
        <v>108</v>
      </c>
      <c r="B44" s="22" t="s">
        <v>234</v>
      </c>
      <c r="C44" s="23" t="s">
        <v>102</v>
      </c>
      <c r="D44" s="18">
        <f>'CH17'!D40</f>
        <v>79.29819999999998</v>
      </c>
      <c r="E44" s="18">
        <f t="shared" si="2"/>
        <v>9.8358992423828937</v>
      </c>
      <c r="F44" s="18">
        <f>'CH01'!D41</f>
        <v>43.898200000000003</v>
      </c>
      <c r="G44" s="18">
        <f t="shared" si="1"/>
        <v>35.399999999999977</v>
      </c>
      <c r="H44" s="19">
        <v>15.252601</v>
      </c>
      <c r="I44" s="19">
        <v>0.70518999999999998</v>
      </c>
      <c r="J44" s="19">
        <v>3.4464200000000003</v>
      </c>
      <c r="K44" s="19">
        <v>0.31790000000000002</v>
      </c>
      <c r="L44" s="19">
        <v>1.69292</v>
      </c>
      <c r="M44" s="19">
        <v>24.933664</v>
      </c>
      <c r="N44" s="19">
        <v>68.896090000000001</v>
      </c>
      <c r="O44" s="19">
        <v>8.1519899999999996</v>
      </c>
      <c r="P44" s="19">
        <v>3.3095400000000001</v>
      </c>
      <c r="Q44" s="19">
        <v>41.022093999999996</v>
      </c>
      <c r="R44" s="19">
        <v>8.716190000000001</v>
      </c>
      <c r="S44" s="19">
        <v>32.421489999999999</v>
      </c>
      <c r="T44" s="19">
        <v>24.229869999999998</v>
      </c>
      <c r="U44" s="19">
        <v>9.9258600000000001</v>
      </c>
      <c r="V44" s="19">
        <v>19.485590000000002</v>
      </c>
      <c r="W44" s="19">
        <v>4.0131899999999998</v>
      </c>
      <c r="X44" s="19">
        <v>0</v>
      </c>
      <c r="Y44" s="19">
        <v>0</v>
      </c>
      <c r="Z44" s="19">
        <v>0</v>
      </c>
      <c r="AA44" s="19">
        <v>0</v>
      </c>
      <c r="AB44" s="19">
        <v>0</v>
      </c>
      <c r="AC44" s="32"/>
    </row>
    <row r="45" spans="1:29" s="14" customFormat="1" ht="18.75">
      <c r="A45" s="185">
        <v>0</v>
      </c>
      <c r="B45" s="185" t="s">
        <v>180</v>
      </c>
      <c r="C45" s="186"/>
      <c r="D45" s="18" t="e">
        <f>'CH17'!#REF!</f>
        <v>#REF!</v>
      </c>
      <c r="E45" s="18" t="e">
        <f t="shared" si="2"/>
        <v>#REF!</v>
      </c>
      <c r="F45" s="18" t="e">
        <f>'CH01'!#REF!</f>
        <v>#REF!</v>
      </c>
      <c r="G45" s="18" t="e">
        <f t="shared" si="1"/>
        <v>#REF!</v>
      </c>
      <c r="H45" s="189"/>
      <c r="I45" s="189"/>
      <c r="J45" s="189"/>
      <c r="K45" s="189"/>
      <c r="L45" s="189"/>
      <c r="M45" s="189"/>
      <c r="N45" s="189"/>
      <c r="O45" s="189"/>
      <c r="P45" s="189"/>
      <c r="Q45" s="189"/>
      <c r="R45" s="189"/>
      <c r="S45" s="189"/>
      <c r="T45" s="189"/>
      <c r="U45" s="189"/>
      <c r="V45" s="189"/>
      <c r="W45" s="189"/>
      <c r="X45" s="190"/>
      <c r="Y45" s="189"/>
      <c r="Z45" s="190"/>
      <c r="AA45" s="189"/>
      <c r="AB45" s="190"/>
      <c r="AC45" s="33"/>
    </row>
    <row r="46" spans="1:29" s="13" customFormat="1" ht="18.75">
      <c r="A46" s="22" t="s">
        <v>235</v>
      </c>
      <c r="B46" s="22" t="s">
        <v>236</v>
      </c>
      <c r="C46" s="23" t="s">
        <v>204</v>
      </c>
      <c r="D46" s="18" t="e">
        <f>'CH17'!#REF!</f>
        <v>#REF!</v>
      </c>
      <c r="E46" s="18" t="e">
        <f t="shared" si="2"/>
        <v>#REF!</v>
      </c>
      <c r="F46" s="18" t="e">
        <f>'CH01'!#REF!</f>
        <v>#REF!</v>
      </c>
      <c r="G46" s="18" t="e">
        <f t="shared" si="1"/>
        <v>#REF!</v>
      </c>
      <c r="H46" s="19">
        <v>0</v>
      </c>
      <c r="I46" s="19">
        <v>0</v>
      </c>
      <c r="J46" s="19">
        <v>0</v>
      </c>
      <c r="K46" s="19">
        <v>0</v>
      </c>
      <c r="L46" s="19">
        <v>0</v>
      </c>
      <c r="M46" s="19">
        <v>3.614465</v>
      </c>
      <c r="N46" s="19">
        <v>50.264479999999999</v>
      </c>
      <c r="O46" s="19">
        <v>0</v>
      </c>
      <c r="P46" s="19">
        <v>0</v>
      </c>
      <c r="Q46" s="19">
        <v>0</v>
      </c>
      <c r="R46" s="19">
        <v>0</v>
      </c>
      <c r="S46" s="19">
        <v>0</v>
      </c>
      <c r="T46" s="19">
        <v>0</v>
      </c>
      <c r="U46" s="19">
        <v>0</v>
      </c>
      <c r="V46" s="19">
        <v>0</v>
      </c>
      <c r="W46" s="19">
        <v>0</v>
      </c>
      <c r="X46" s="19">
        <v>0</v>
      </c>
      <c r="Y46" s="19">
        <v>0</v>
      </c>
      <c r="Z46" s="19">
        <v>0</v>
      </c>
      <c r="AA46" s="19">
        <v>0</v>
      </c>
      <c r="AB46" s="19">
        <v>0</v>
      </c>
      <c r="AC46" s="32"/>
    </row>
    <row r="47" spans="1:29" s="14" customFormat="1" ht="18.75">
      <c r="A47" s="185">
        <v>0</v>
      </c>
      <c r="B47" s="185" t="s">
        <v>180</v>
      </c>
      <c r="C47" s="186"/>
      <c r="D47" s="18" t="e">
        <f>'CH17'!#REF!</f>
        <v>#REF!</v>
      </c>
      <c r="E47" s="18" t="e">
        <f t="shared" si="2"/>
        <v>#REF!</v>
      </c>
      <c r="F47" s="18" t="e">
        <f>'CH01'!#REF!</f>
        <v>#REF!</v>
      </c>
      <c r="G47" s="18" t="e">
        <f t="shared" si="1"/>
        <v>#REF!</v>
      </c>
      <c r="H47" s="189"/>
      <c r="I47" s="189"/>
      <c r="J47" s="189"/>
      <c r="K47" s="189"/>
      <c r="L47" s="189"/>
      <c r="M47" s="189"/>
      <c r="N47" s="189"/>
      <c r="O47" s="189"/>
      <c r="P47" s="189"/>
      <c r="Q47" s="189"/>
      <c r="R47" s="189"/>
      <c r="S47" s="189"/>
      <c r="T47" s="189"/>
      <c r="U47" s="189"/>
      <c r="V47" s="189"/>
      <c r="W47" s="189"/>
      <c r="X47" s="190"/>
      <c r="Y47" s="189"/>
      <c r="Z47" s="190"/>
      <c r="AA47" s="189"/>
      <c r="AB47" s="190"/>
      <c r="AC47" s="33"/>
    </row>
    <row r="48" spans="1:29" s="13" customFormat="1" ht="18.75">
      <c r="A48" s="22" t="s">
        <v>237</v>
      </c>
      <c r="B48" s="22" t="s">
        <v>69</v>
      </c>
      <c r="C48" s="23" t="s">
        <v>20</v>
      </c>
      <c r="D48" s="18">
        <f>'CH17'!D41</f>
        <v>0</v>
      </c>
      <c r="E48" s="18">
        <f t="shared" si="2"/>
        <v>0</v>
      </c>
      <c r="F48" s="18">
        <f>'CH01'!D42</f>
        <v>0</v>
      </c>
      <c r="G48" s="18">
        <f t="shared" si="1"/>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41">
        <v>0</v>
      </c>
      <c r="Y48" s="19">
        <v>0</v>
      </c>
      <c r="Z48" s="41">
        <v>0</v>
      </c>
      <c r="AA48" s="19">
        <v>0</v>
      </c>
      <c r="AB48" s="41">
        <v>0</v>
      </c>
      <c r="AC48" s="32"/>
    </row>
    <row r="49" spans="1:29" s="13" customFormat="1" ht="18.75">
      <c r="A49" s="22" t="s">
        <v>238</v>
      </c>
      <c r="B49" s="22" t="s">
        <v>70</v>
      </c>
      <c r="C49" s="23" t="s">
        <v>53</v>
      </c>
      <c r="D49" s="18">
        <f>'CH17'!D42</f>
        <v>0</v>
      </c>
      <c r="E49" s="18">
        <f t="shared" si="2"/>
        <v>0</v>
      </c>
      <c r="F49" s="18">
        <f>'CH01'!D43</f>
        <v>0</v>
      </c>
      <c r="G49" s="18">
        <f t="shared" si="1"/>
        <v>0</v>
      </c>
      <c r="H49" s="19">
        <v>0</v>
      </c>
      <c r="I49" s="19">
        <v>0</v>
      </c>
      <c r="J49" s="19">
        <v>0</v>
      </c>
      <c r="K49" s="19">
        <v>0</v>
      </c>
      <c r="L49" s="19">
        <v>0</v>
      </c>
      <c r="M49" s="19">
        <v>3.614465</v>
      </c>
      <c r="N49" s="19">
        <v>50.264479999999999</v>
      </c>
      <c r="O49" s="19">
        <v>0</v>
      </c>
      <c r="P49" s="19">
        <v>0</v>
      </c>
      <c r="Q49" s="19">
        <v>0</v>
      </c>
      <c r="R49" s="19">
        <v>0</v>
      </c>
      <c r="S49" s="19">
        <v>0</v>
      </c>
      <c r="T49" s="19">
        <v>0</v>
      </c>
      <c r="U49" s="19">
        <v>0</v>
      </c>
      <c r="V49" s="19">
        <v>0</v>
      </c>
      <c r="W49" s="19">
        <v>0</v>
      </c>
      <c r="X49" s="41">
        <v>0</v>
      </c>
      <c r="Y49" s="19">
        <v>0</v>
      </c>
      <c r="Z49" s="41">
        <v>0</v>
      </c>
      <c r="AA49" s="19">
        <v>0</v>
      </c>
      <c r="AB49" s="41">
        <v>0</v>
      </c>
      <c r="AC49" s="32"/>
    </row>
    <row r="50" spans="1:29" s="13" customFormat="1" ht="18.75">
      <c r="A50" s="22" t="s">
        <v>239</v>
      </c>
      <c r="B50" s="22" t="s">
        <v>240</v>
      </c>
      <c r="C50" s="23" t="s">
        <v>205</v>
      </c>
      <c r="D50" s="18">
        <f>'CH17'!D43</f>
        <v>0</v>
      </c>
      <c r="E50" s="18">
        <f t="shared" si="2"/>
        <v>0</v>
      </c>
      <c r="F50" s="18">
        <f>'CH01'!D44</f>
        <v>0</v>
      </c>
      <c r="G50" s="18">
        <f t="shared" si="1"/>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41">
        <v>0</v>
      </c>
      <c r="Y50" s="19">
        <v>0</v>
      </c>
      <c r="Z50" s="41">
        <v>0</v>
      </c>
      <c r="AA50" s="19">
        <v>0</v>
      </c>
      <c r="AB50" s="41">
        <v>0</v>
      </c>
      <c r="AC50" s="32"/>
    </row>
    <row r="51" spans="1:29" s="13" customFormat="1" ht="18.75">
      <c r="A51" s="22" t="s">
        <v>241</v>
      </c>
      <c r="B51" s="22" t="s">
        <v>71</v>
      </c>
      <c r="C51" s="23" t="s">
        <v>54</v>
      </c>
      <c r="D51" s="18">
        <f>'CH17'!D44</f>
        <v>42.10929999999999</v>
      </c>
      <c r="E51" s="18">
        <f t="shared" si="2"/>
        <v>5.2231050889840365</v>
      </c>
      <c r="F51" s="18">
        <f>'CH01'!D45</f>
        <v>6.5092999999999996</v>
      </c>
      <c r="G51" s="18">
        <f t="shared" si="1"/>
        <v>35.599999999999994</v>
      </c>
      <c r="H51" s="19">
        <v>8.0589230000000001</v>
      </c>
      <c r="I51" s="19">
        <v>0.70518999999999998</v>
      </c>
      <c r="J51" s="19">
        <v>0.93120999999999998</v>
      </c>
      <c r="K51" s="19">
        <v>0</v>
      </c>
      <c r="L51" s="19">
        <v>0</v>
      </c>
      <c r="M51" s="19">
        <v>11.676515</v>
      </c>
      <c r="N51" s="19">
        <v>7.4795299999999996</v>
      </c>
      <c r="O51" s="19">
        <v>0.31485999999999997</v>
      </c>
      <c r="P51" s="19">
        <v>0.11377</v>
      </c>
      <c r="Q51" s="19">
        <v>31.665527999999998</v>
      </c>
      <c r="R51" s="19">
        <v>0.3276</v>
      </c>
      <c r="S51" s="19">
        <v>11.07264</v>
      </c>
      <c r="T51" s="19">
        <v>5.271611</v>
      </c>
      <c r="U51" s="19">
        <v>0.11816</v>
      </c>
      <c r="V51" s="19">
        <v>0.18</v>
      </c>
      <c r="W51" s="19">
        <v>2.4907300000000001</v>
      </c>
      <c r="X51" s="41">
        <v>0</v>
      </c>
      <c r="Y51" s="19">
        <v>0</v>
      </c>
      <c r="Z51" s="41">
        <v>0</v>
      </c>
      <c r="AA51" s="19">
        <v>0</v>
      </c>
      <c r="AB51" s="41">
        <v>0</v>
      </c>
      <c r="AC51" s="32"/>
    </row>
    <row r="52" spans="1:29" s="13" customFormat="1" ht="18.75">
      <c r="A52" s="22" t="s">
        <v>242</v>
      </c>
      <c r="B52" s="22" t="s">
        <v>72</v>
      </c>
      <c r="C52" s="23" t="s">
        <v>21</v>
      </c>
      <c r="D52" s="18">
        <f>'CH17'!D45</f>
        <v>37.188899999999997</v>
      </c>
      <c r="E52" s="18">
        <f t="shared" si="2"/>
        <v>4.6127941533988563</v>
      </c>
      <c r="F52" s="18">
        <f>'CH01'!D46</f>
        <v>37.3889</v>
      </c>
      <c r="G52" s="18">
        <f t="shared" si="1"/>
        <v>-0.20000000000000284</v>
      </c>
      <c r="H52" s="19">
        <v>7.1936780000000002</v>
      </c>
      <c r="I52" s="19">
        <v>0</v>
      </c>
      <c r="J52" s="19">
        <v>2.5152100000000002</v>
      </c>
      <c r="K52" s="19">
        <v>0.31790000000000002</v>
      </c>
      <c r="L52" s="19">
        <v>1.69292</v>
      </c>
      <c r="M52" s="19">
        <v>9.6426839999999991</v>
      </c>
      <c r="N52" s="19">
        <v>11.15208</v>
      </c>
      <c r="O52" s="19">
        <v>7.8371300000000002</v>
      </c>
      <c r="P52" s="19">
        <v>3.19577</v>
      </c>
      <c r="Q52" s="19">
        <v>9.3565660000000008</v>
      </c>
      <c r="R52" s="19">
        <v>8.3885900000000007</v>
      </c>
      <c r="S52" s="19">
        <v>21.348849999999999</v>
      </c>
      <c r="T52" s="19">
        <v>18.958258999999998</v>
      </c>
      <c r="U52" s="19">
        <v>4.8771699999999996</v>
      </c>
      <c r="V52" s="19">
        <v>13.16708</v>
      </c>
      <c r="W52" s="19">
        <v>1.5224599999999999</v>
      </c>
      <c r="X52" s="41">
        <v>0</v>
      </c>
      <c r="Y52" s="19">
        <v>0</v>
      </c>
      <c r="Z52" s="41">
        <v>0</v>
      </c>
      <c r="AA52" s="19">
        <v>0</v>
      </c>
      <c r="AB52" s="41">
        <v>0</v>
      </c>
      <c r="AC52" s="32"/>
    </row>
    <row r="53" spans="1:29">
      <c r="A53" s="22" t="s">
        <v>243</v>
      </c>
      <c r="B53" s="22" t="s">
        <v>73</v>
      </c>
      <c r="C53" s="23" t="s">
        <v>22</v>
      </c>
      <c r="D53" s="18">
        <f>'CH17'!D46</f>
        <v>0</v>
      </c>
      <c r="E53" s="18">
        <f t="shared" si="2"/>
        <v>0</v>
      </c>
      <c r="F53" s="18">
        <f>'CH01'!D47</f>
        <v>0</v>
      </c>
      <c r="G53" s="18">
        <f t="shared" si="1"/>
        <v>0</v>
      </c>
      <c r="H53" s="19">
        <v>0</v>
      </c>
      <c r="I53" s="19">
        <v>0</v>
      </c>
      <c r="J53" s="19">
        <v>0</v>
      </c>
      <c r="K53" s="19">
        <v>0</v>
      </c>
      <c r="L53" s="19">
        <v>0</v>
      </c>
      <c r="M53" s="19">
        <v>0</v>
      </c>
      <c r="N53" s="19">
        <v>0</v>
      </c>
      <c r="O53" s="19">
        <v>0</v>
      </c>
      <c r="P53" s="19">
        <v>0</v>
      </c>
      <c r="Q53" s="19">
        <v>0</v>
      </c>
      <c r="R53" s="19">
        <v>0</v>
      </c>
      <c r="S53" s="19">
        <v>0</v>
      </c>
      <c r="T53" s="19">
        <v>0</v>
      </c>
      <c r="U53" s="19">
        <v>4.9305300000000001</v>
      </c>
      <c r="V53" s="19">
        <v>6.1385100000000001</v>
      </c>
      <c r="W53" s="19">
        <v>0</v>
      </c>
      <c r="X53" s="41">
        <v>0</v>
      </c>
      <c r="Y53" s="19">
        <v>0</v>
      </c>
      <c r="Z53" s="41">
        <v>0</v>
      </c>
      <c r="AA53" s="19">
        <v>0</v>
      </c>
      <c r="AB53" s="41">
        <v>0</v>
      </c>
      <c r="AC53" s="25"/>
    </row>
    <row r="54" spans="1:29">
      <c r="A54" s="22" t="s">
        <v>109</v>
      </c>
      <c r="B54" s="22" t="s">
        <v>244</v>
      </c>
      <c r="C54" s="23" t="s">
        <v>103</v>
      </c>
      <c r="D54" s="18">
        <f>'CH17'!D47</f>
        <v>314.69190000000003</v>
      </c>
      <c r="E54" s="18">
        <f t="shared" si="2"/>
        <v>39.033393201788115</v>
      </c>
      <c r="F54" s="18">
        <f>'CH01'!D48</f>
        <v>198.4469</v>
      </c>
      <c r="G54" s="18">
        <f t="shared" si="1"/>
        <v>116.24500000000003</v>
      </c>
      <c r="H54" s="19">
        <v>25.287646000000002</v>
      </c>
      <c r="I54" s="19">
        <v>86.421049999999994</v>
      </c>
      <c r="J54" s="19">
        <v>46.941359999999996</v>
      </c>
      <c r="K54" s="19">
        <v>34.867890000000003</v>
      </c>
      <c r="L54" s="19">
        <v>45.7179</v>
      </c>
      <c r="M54" s="19">
        <v>80.145696999999998</v>
      </c>
      <c r="N54" s="19">
        <v>70.888619999999989</v>
      </c>
      <c r="O54" s="19">
        <v>95.808768999999984</v>
      </c>
      <c r="P54" s="19">
        <v>164.41230999999999</v>
      </c>
      <c r="Q54" s="19">
        <v>59.993332000000002</v>
      </c>
      <c r="R54" s="19">
        <v>92.297753</v>
      </c>
      <c r="S54" s="19">
        <v>84.705110000000005</v>
      </c>
      <c r="T54" s="19">
        <v>120.26152900000001</v>
      </c>
      <c r="U54" s="19">
        <v>39.451419999999999</v>
      </c>
      <c r="V54" s="19">
        <v>117.70448999999998</v>
      </c>
      <c r="W54" s="19">
        <v>56.285730000000001</v>
      </c>
      <c r="X54" s="19">
        <v>0</v>
      </c>
      <c r="Y54" s="19">
        <v>0</v>
      </c>
      <c r="Z54" s="19">
        <v>0</v>
      </c>
      <c r="AA54" s="19">
        <v>0</v>
      </c>
      <c r="AB54" s="19">
        <v>0</v>
      </c>
      <c r="AC54" s="25"/>
    </row>
    <row r="55" spans="1:29" s="14" customFormat="1" ht="18.75">
      <c r="A55" s="185">
        <v>0</v>
      </c>
      <c r="B55" s="185" t="s">
        <v>180</v>
      </c>
      <c r="C55" s="186"/>
      <c r="D55" s="18" t="e">
        <f>'CH17'!#REF!</f>
        <v>#REF!</v>
      </c>
      <c r="E55" s="18" t="e">
        <f t="shared" si="2"/>
        <v>#REF!</v>
      </c>
      <c r="F55" s="18" t="e">
        <f>'CH01'!#REF!</f>
        <v>#REF!</v>
      </c>
      <c r="G55" s="18" t="e">
        <f t="shared" si="1"/>
        <v>#REF!</v>
      </c>
      <c r="H55" s="189"/>
      <c r="I55" s="189"/>
      <c r="J55" s="189"/>
      <c r="K55" s="189"/>
      <c r="L55" s="189"/>
      <c r="M55" s="189"/>
      <c r="N55" s="189"/>
      <c r="O55" s="189"/>
      <c r="P55" s="189"/>
      <c r="Q55" s="189"/>
      <c r="R55" s="189"/>
      <c r="S55" s="189"/>
      <c r="T55" s="189"/>
      <c r="U55" s="189"/>
      <c r="V55" s="189"/>
      <c r="W55" s="189"/>
      <c r="X55" s="190"/>
      <c r="Y55" s="189"/>
      <c r="Z55" s="190"/>
      <c r="AA55" s="189"/>
      <c r="AB55" s="190"/>
      <c r="AC55" s="33"/>
    </row>
    <row r="56" spans="1:29">
      <c r="A56" s="22" t="s">
        <v>196</v>
      </c>
      <c r="B56" s="22" t="s">
        <v>245</v>
      </c>
      <c r="C56" s="23" t="s">
        <v>27</v>
      </c>
      <c r="D56" s="18">
        <f>'CH17'!D48</f>
        <v>268.0745</v>
      </c>
      <c r="E56" s="18">
        <f t="shared" si="2"/>
        <v>33.251117572053005</v>
      </c>
      <c r="F56" s="18">
        <f>'CH01'!D49</f>
        <v>162.62950000000001</v>
      </c>
      <c r="G56" s="18">
        <f t="shared" si="1"/>
        <v>105.44499999999999</v>
      </c>
      <c r="H56" s="19">
        <v>23.612003000000001</v>
      </c>
      <c r="I56" s="19">
        <v>63.875300000000003</v>
      </c>
      <c r="J56" s="19">
        <v>26.22475</v>
      </c>
      <c r="K56" s="19">
        <v>19.79487</v>
      </c>
      <c r="L56" s="19">
        <v>34.07835</v>
      </c>
      <c r="M56" s="19">
        <v>73.640900999999985</v>
      </c>
      <c r="N56" s="19">
        <v>58.915609999999994</v>
      </c>
      <c r="O56" s="19">
        <v>68.052056999999991</v>
      </c>
      <c r="P56" s="19">
        <v>124.77225</v>
      </c>
      <c r="Q56" s="19">
        <v>53.197365000000005</v>
      </c>
      <c r="R56" s="19">
        <v>79.380133000000001</v>
      </c>
      <c r="S56" s="19">
        <v>52.633570000000006</v>
      </c>
      <c r="T56" s="19">
        <v>96.144245000000012</v>
      </c>
      <c r="U56" s="19">
        <v>28.23826</v>
      </c>
      <c r="V56" s="19">
        <v>90.328299999999984</v>
      </c>
      <c r="W56" s="19">
        <v>27.92428</v>
      </c>
      <c r="X56" s="41">
        <v>0</v>
      </c>
      <c r="Y56" s="19">
        <v>0</v>
      </c>
      <c r="Z56" s="41">
        <v>0</v>
      </c>
      <c r="AA56" s="19">
        <v>0</v>
      </c>
      <c r="AB56" s="41">
        <v>0</v>
      </c>
      <c r="AC56" s="25"/>
    </row>
    <row r="57" spans="1:29" s="13" customFormat="1" ht="18.75">
      <c r="A57" s="22" t="s">
        <v>197</v>
      </c>
      <c r="B57" s="22" t="s">
        <v>246</v>
      </c>
      <c r="C57" s="23" t="s">
        <v>28</v>
      </c>
      <c r="D57" s="18">
        <f>'CH17'!D49</f>
        <v>21.418599999999998</v>
      </c>
      <c r="E57" s="18">
        <f t="shared" si="2"/>
        <v>2.6566957574434511</v>
      </c>
      <c r="F57" s="18">
        <f>'CH01'!D50</f>
        <v>23.768599999999999</v>
      </c>
      <c r="G57" s="18">
        <f t="shared" si="1"/>
        <v>-2.3500000000000014</v>
      </c>
      <c r="H57" s="19">
        <v>2.8407999999999999E-2</v>
      </c>
      <c r="I57" s="19">
        <v>18.868959999999998</v>
      </c>
      <c r="J57" s="19">
        <v>18.139289999999999</v>
      </c>
      <c r="K57" s="19">
        <v>12.34708</v>
      </c>
      <c r="L57" s="19">
        <v>9.9472099999999983</v>
      </c>
      <c r="M57" s="19">
        <v>4.0886969999999998</v>
      </c>
      <c r="N57" s="19">
        <v>8.0749999999999993</v>
      </c>
      <c r="O57" s="19">
        <v>22.08032</v>
      </c>
      <c r="P57" s="19">
        <v>18.557040000000001</v>
      </c>
      <c r="Q57" s="19">
        <v>2.2506390000000001</v>
      </c>
      <c r="R57" s="19">
        <v>0.99679999999999991</v>
      </c>
      <c r="S57" s="19">
        <v>4.8647499999999999</v>
      </c>
      <c r="T57" s="19">
        <v>16.357317000000002</v>
      </c>
      <c r="U57" s="19">
        <v>8.3217700000000008</v>
      </c>
      <c r="V57" s="19">
        <v>7.7414399999999999</v>
      </c>
      <c r="W57" s="19">
        <v>19.520669999999999</v>
      </c>
      <c r="X57" s="41">
        <v>0</v>
      </c>
      <c r="Y57" s="19">
        <v>0</v>
      </c>
      <c r="Z57" s="41">
        <v>0</v>
      </c>
      <c r="AA57" s="19">
        <v>0</v>
      </c>
      <c r="AB57" s="41">
        <v>0</v>
      </c>
      <c r="AC57" s="32"/>
    </row>
    <row r="58" spans="1:29" s="13" customFormat="1" ht="18.75">
      <c r="A58" s="22" t="s">
        <v>247</v>
      </c>
      <c r="B58" s="22" t="s">
        <v>248</v>
      </c>
      <c r="C58" s="23" t="s">
        <v>206</v>
      </c>
      <c r="D58" s="18">
        <f>'CH17'!D50</f>
        <v>0</v>
      </c>
      <c r="E58" s="18">
        <f t="shared" si="2"/>
        <v>0</v>
      </c>
      <c r="F58" s="18">
        <f>'CH01'!D51</f>
        <v>0</v>
      </c>
      <c r="G58" s="18">
        <f t="shared" si="1"/>
        <v>0</v>
      </c>
      <c r="H58" s="19">
        <v>0</v>
      </c>
      <c r="I58" s="19">
        <v>0</v>
      </c>
      <c r="J58" s="19">
        <v>0</v>
      </c>
      <c r="K58" s="19">
        <v>0</v>
      </c>
      <c r="L58" s="19">
        <v>0</v>
      </c>
      <c r="M58" s="19">
        <v>0</v>
      </c>
      <c r="N58" s="19">
        <v>0</v>
      </c>
      <c r="O58" s="19">
        <v>0</v>
      </c>
      <c r="P58" s="19">
        <v>1.28</v>
      </c>
      <c r="Q58" s="19">
        <v>0</v>
      </c>
      <c r="R58" s="19">
        <v>2.8</v>
      </c>
      <c r="S58" s="19">
        <v>2.2000000000000002</v>
      </c>
      <c r="T58" s="19">
        <v>0</v>
      </c>
      <c r="U58" s="19">
        <v>0</v>
      </c>
      <c r="V58" s="19">
        <v>0</v>
      </c>
      <c r="W58" s="19">
        <v>0</v>
      </c>
      <c r="X58" s="41">
        <v>0</v>
      </c>
      <c r="Y58" s="19">
        <v>0</v>
      </c>
      <c r="Z58" s="41">
        <v>0</v>
      </c>
      <c r="AA58" s="19">
        <v>0</v>
      </c>
      <c r="AB58" s="41">
        <v>0</v>
      </c>
      <c r="AC58" s="32"/>
    </row>
    <row r="59" spans="1:29" s="13" customFormat="1" ht="18.75">
      <c r="A59" s="22" t="s">
        <v>249</v>
      </c>
      <c r="B59" s="22" t="s">
        <v>250</v>
      </c>
      <c r="C59" s="23" t="s">
        <v>207</v>
      </c>
      <c r="D59" s="18">
        <f>'CH17'!D51</f>
        <v>0</v>
      </c>
      <c r="E59" s="18">
        <f t="shared" si="2"/>
        <v>0</v>
      </c>
      <c r="F59" s="18">
        <f>'CH01'!D52</f>
        <v>0</v>
      </c>
      <c r="G59" s="18">
        <f t="shared" si="1"/>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41">
        <v>0</v>
      </c>
      <c r="Y59" s="19">
        <v>0</v>
      </c>
      <c r="Z59" s="41">
        <v>0</v>
      </c>
      <c r="AA59" s="19">
        <v>0</v>
      </c>
      <c r="AB59" s="41">
        <v>0</v>
      </c>
      <c r="AC59" s="32"/>
    </row>
    <row r="60" spans="1:29" ht="31.5">
      <c r="A60" s="22" t="s">
        <v>251</v>
      </c>
      <c r="B60" s="22" t="s">
        <v>252</v>
      </c>
      <c r="C60" s="23" t="s">
        <v>208</v>
      </c>
      <c r="D60" s="18">
        <f>'CH17'!D52</f>
        <v>1.7539</v>
      </c>
      <c r="E60" s="18">
        <f t="shared" si="2"/>
        <v>0.21754823793245448</v>
      </c>
      <c r="F60" s="18">
        <f>'CH01'!D53</f>
        <v>1.7539</v>
      </c>
      <c r="G60" s="18">
        <f t="shared" si="1"/>
        <v>0</v>
      </c>
      <c r="H60" s="19">
        <v>0</v>
      </c>
      <c r="I60" s="19">
        <v>2.0380400000000001</v>
      </c>
      <c r="J60" s="19">
        <v>1.1230199999999999</v>
      </c>
      <c r="K60" s="19">
        <v>1.79437</v>
      </c>
      <c r="L60" s="19">
        <v>1.1882699999999999</v>
      </c>
      <c r="M60" s="19">
        <v>1.482318</v>
      </c>
      <c r="N60" s="19">
        <v>3.0247199999999999</v>
      </c>
      <c r="O60" s="19">
        <v>2.5598399999999999</v>
      </c>
      <c r="P60" s="19">
        <v>3.71678</v>
      </c>
      <c r="Q60" s="19">
        <v>2.749676</v>
      </c>
      <c r="R60" s="19">
        <v>1.6778200000000001</v>
      </c>
      <c r="S60" s="19">
        <v>2.0789800000000001</v>
      </c>
      <c r="T60" s="19">
        <v>1.9383980000000001</v>
      </c>
      <c r="U60" s="19">
        <v>1.5134300000000001</v>
      </c>
      <c r="V60" s="19">
        <v>3.3440500000000002</v>
      </c>
      <c r="W60" s="19">
        <v>1.8640300000000001</v>
      </c>
      <c r="X60" s="41">
        <v>0</v>
      </c>
      <c r="Y60" s="19">
        <v>0</v>
      </c>
      <c r="Z60" s="41">
        <v>0</v>
      </c>
      <c r="AA60" s="19">
        <v>0</v>
      </c>
      <c r="AB60" s="41">
        <v>0</v>
      </c>
      <c r="AC60" s="25"/>
    </row>
    <row r="61" spans="1:29">
      <c r="A61" s="22" t="s">
        <v>253</v>
      </c>
      <c r="B61" s="22" t="s">
        <v>254</v>
      </c>
      <c r="C61" s="23" t="s">
        <v>23</v>
      </c>
      <c r="D61" s="18">
        <f>'CH17'!D53</f>
        <v>0</v>
      </c>
      <c r="E61" s="18">
        <f t="shared" si="2"/>
        <v>0</v>
      </c>
      <c r="F61" s="18">
        <f>'CH01'!D54</f>
        <v>0</v>
      </c>
      <c r="G61" s="18">
        <f t="shared" si="1"/>
        <v>0</v>
      </c>
      <c r="H61" s="19">
        <v>0</v>
      </c>
      <c r="I61" s="19">
        <v>7.1379999999999999E-2</v>
      </c>
      <c r="J61" s="19">
        <v>8.1699999999999995E-2</v>
      </c>
      <c r="K61" s="19">
        <v>7.4270000000000003E-2</v>
      </c>
      <c r="L61" s="19">
        <v>0</v>
      </c>
      <c r="M61" s="19">
        <v>0</v>
      </c>
      <c r="N61" s="19">
        <v>9.9799999999999993E-3</v>
      </c>
      <c r="O61" s="19">
        <v>8.3930000000000005E-2</v>
      </c>
      <c r="P61" s="19">
        <v>13.26322</v>
      </c>
      <c r="Q61" s="19">
        <v>0.119161</v>
      </c>
      <c r="R61" s="19">
        <v>0</v>
      </c>
      <c r="S61" s="19">
        <v>13.818960000000001</v>
      </c>
      <c r="T61" s="19">
        <v>0</v>
      </c>
      <c r="U61" s="19">
        <v>3.5999999999999997E-2</v>
      </c>
      <c r="V61" s="19">
        <v>4.6088500000000003</v>
      </c>
      <c r="W61" s="19">
        <v>0.51005999999999996</v>
      </c>
      <c r="X61" s="41">
        <v>0</v>
      </c>
      <c r="Y61" s="19">
        <v>0</v>
      </c>
      <c r="Z61" s="41">
        <v>0</v>
      </c>
      <c r="AA61" s="19">
        <v>0</v>
      </c>
      <c r="AB61" s="41">
        <v>0</v>
      </c>
      <c r="AC61" s="25"/>
    </row>
    <row r="62" spans="1:29">
      <c r="A62" s="22" t="s">
        <v>255</v>
      </c>
      <c r="B62" s="22" t="s">
        <v>256</v>
      </c>
      <c r="C62" s="23" t="s">
        <v>29</v>
      </c>
      <c r="D62" s="18">
        <f>'CH17'!D54</f>
        <v>1.2195</v>
      </c>
      <c r="E62" s="18">
        <f t="shared" si="2"/>
        <v>0.15126294324569714</v>
      </c>
      <c r="F62" s="18">
        <f>'CH01'!D55</f>
        <v>0.4395</v>
      </c>
      <c r="G62" s="18">
        <f t="shared" si="1"/>
        <v>0.78</v>
      </c>
      <c r="H62" s="19">
        <v>0.85565999999999998</v>
      </c>
      <c r="I62" s="19">
        <v>0.35587999999999997</v>
      </c>
      <c r="J62" s="19">
        <v>0.31683</v>
      </c>
      <c r="K62" s="19">
        <v>0.10868999999999999</v>
      </c>
      <c r="L62" s="19">
        <v>1.992E-2</v>
      </c>
      <c r="M62" s="19">
        <v>6.9240999999999997E-2</v>
      </c>
      <c r="N62" s="19">
        <v>9.9799999999999993E-3</v>
      </c>
      <c r="O62" s="19">
        <v>0.94350999999999996</v>
      </c>
      <c r="P62" s="19">
        <v>1.1310000000000001E-2</v>
      </c>
      <c r="Q62" s="19">
        <v>0.24587399999999998</v>
      </c>
      <c r="R62" s="19">
        <v>3.5569999999999997E-2</v>
      </c>
      <c r="S62" s="19">
        <v>0.59045999999999998</v>
      </c>
      <c r="T62" s="19">
        <v>0.05</v>
      </c>
      <c r="U62" s="19">
        <v>3.4279999999999998E-2</v>
      </c>
      <c r="V62" s="19">
        <v>9.6</v>
      </c>
      <c r="W62" s="19">
        <v>0</v>
      </c>
      <c r="X62" s="41">
        <v>0</v>
      </c>
      <c r="Y62" s="19">
        <v>0</v>
      </c>
      <c r="Z62" s="41">
        <v>0</v>
      </c>
      <c r="AA62" s="19">
        <v>0</v>
      </c>
      <c r="AB62" s="41">
        <v>0</v>
      </c>
      <c r="AC62" s="25"/>
    </row>
    <row r="63" spans="1:29" ht="31.5">
      <c r="A63" s="22" t="s">
        <v>257</v>
      </c>
      <c r="B63" s="22" t="s">
        <v>258</v>
      </c>
      <c r="C63" s="23" t="s">
        <v>30</v>
      </c>
      <c r="D63" s="18">
        <f>'CH17'!D55</f>
        <v>0.20860000000000001</v>
      </c>
      <c r="E63" s="18">
        <f t="shared" si="2"/>
        <v>2.5874087708940077E-2</v>
      </c>
      <c r="F63" s="18">
        <f>'CH01'!D56</f>
        <v>0.20860000000000001</v>
      </c>
      <c r="G63" s="18">
        <f t="shared" si="1"/>
        <v>0</v>
      </c>
      <c r="H63" s="19">
        <v>0.19056600000000001</v>
      </c>
      <c r="I63" s="19">
        <v>0</v>
      </c>
      <c r="J63" s="19">
        <v>1.257E-2</v>
      </c>
      <c r="K63" s="19">
        <v>8.5199999999999998E-3</v>
      </c>
      <c r="L63" s="19">
        <v>0</v>
      </c>
      <c r="M63" s="19">
        <v>0</v>
      </c>
      <c r="N63" s="19">
        <v>0</v>
      </c>
      <c r="O63" s="19">
        <v>3.0769999999999999E-2</v>
      </c>
      <c r="P63" s="19">
        <v>0</v>
      </c>
      <c r="Q63" s="19">
        <v>2.0493999999999998E-2</v>
      </c>
      <c r="R63" s="19">
        <v>0</v>
      </c>
      <c r="S63" s="19">
        <v>0</v>
      </c>
      <c r="T63" s="19">
        <v>0</v>
      </c>
      <c r="U63" s="19">
        <v>1.3650000000000001E-2</v>
      </c>
      <c r="V63" s="19">
        <v>0</v>
      </c>
      <c r="W63" s="19">
        <v>6.4900000000000001E-3</v>
      </c>
      <c r="X63" s="41">
        <v>0</v>
      </c>
      <c r="Y63" s="19">
        <v>0</v>
      </c>
      <c r="Z63" s="41">
        <v>0</v>
      </c>
      <c r="AA63" s="19">
        <v>0</v>
      </c>
      <c r="AB63" s="41">
        <v>0</v>
      </c>
      <c r="AC63" s="25"/>
    </row>
    <row r="64" spans="1:29">
      <c r="A64" s="22" t="s">
        <v>259</v>
      </c>
      <c r="B64" s="22" t="s">
        <v>260</v>
      </c>
      <c r="C64" s="23" t="s">
        <v>37</v>
      </c>
      <c r="D64" s="18">
        <f>'CH17'!D56</f>
        <v>8.2027999999999999</v>
      </c>
      <c r="E64" s="18">
        <f t="shared" si="2"/>
        <v>1.0174495045968057</v>
      </c>
      <c r="F64" s="18">
        <f>'CH01'!D57</f>
        <v>1.6028</v>
      </c>
      <c r="G64" s="18">
        <f t="shared" si="1"/>
        <v>6.6</v>
      </c>
      <c r="H64" s="19">
        <v>0.25356699999999999</v>
      </c>
      <c r="I64" s="19">
        <v>0.47136</v>
      </c>
      <c r="J64" s="19">
        <v>0.76107999999999998</v>
      </c>
      <c r="K64" s="19">
        <v>0.62609999999999999</v>
      </c>
      <c r="L64" s="19">
        <v>0.45363999999999999</v>
      </c>
      <c r="M64" s="19">
        <v>0.37642700000000001</v>
      </c>
      <c r="N64" s="19">
        <v>0.76049999999999995</v>
      </c>
      <c r="O64" s="19">
        <v>1.4235199999999999</v>
      </c>
      <c r="P64" s="19">
        <v>2.6345499999999999</v>
      </c>
      <c r="Q64" s="19">
        <v>0.87079499999999999</v>
      </c>
      <c r="R64" s="19">
        <v>1.3834300000000002</v>
      </c>
      <c r="S64" s="19">
        <v>0.60175999999999996</v>
      </c>
      <c r="T64" s="19">
        <v>0.31571900000000003</v>
      </c>
      <c r="U64" s="19">
        <v>0.99370999999999998</v>
      </c>
      <c r="V64" s="19">
        <v>1.0647599999999999</v>
      </c>
      <c r="W64" s="19">
        <v>0.66593000000000002</v>
      </c>
      <c r="X64" s="41">
        <v>0</v>
      </c>
      <c r="Y64" s="19">
        <v>0</v>
      </c>
      <c r="Z64" s="41">
        <v>0</v>
      </c>
      <c r="AA64" s="19">
        <v>0</v>
      </c>
      <c r="AB64" s="41">
        <v>0</v>
      </c>
      <c r="AC64" s="25"/>
    </row>
    <row r="65" spans="1:29">
      <c r="A65" s="22" t="s">
        <v>261</v>
      </c>
      <c r="B65" s="22" t="s">
        <v>262</v>
      </c>
      <c r="C65" s="23" t="s">
        <v>55</v>
      </c>
      <c r="D65" s="18">
        <f>'CH17'!D57</f>
        <v>13.814</v>
      </c>
      <c r="E65" s="18">
        <f t="shared" si="2"/>
        <v>1.7134450988077576</v>
      </c>
      <c r="F65" s="18">
        <f>'CH01'!D58</f>
        <v>8.0440000000000005</v>
      </c>
      <c r="G65" s="18">
        <f t="shared" si="1"/>
        <v>5.77</v>
      </c>
      <c r="H65" s="19">
        <v>0.34744199999999997</v>
      </c>
      <c r="I65" s="19">
        <v>0.74012999999999995</v>
      </c>
      <c r="J65" s="19">
        <v>0.28211999999999998</v>
      </c>
      <c r="K65" s="19">
        <v>0.11398999999999999</v>
      </c>
      <c r="L65" s="19">
        <v>3.0509999999999999E-2</v>
      </c>
      <c r="M65" s="19">
        <v>0.48811300000000002</v>
      </c>
      <c r="N65" s="19">
        <v>9.2829999999999996E-2</v>
      </c>
      <c r="O65" s="19">
        <v>0.634822</v>
      </c>
      <c r="P65" s="19">
        <v>0.17716000000000001</v>
      </c>
      <c r="Q65" s="19">
        <v>0.53932800000000003</v>
      </c>
      <c r="R65" s="19">
        <v>6.024</v>
      </c>
      <c r="S65" s="19">
        <v>7.9166299999999996</v>
      </c>
      <c r="T65" s="19">
        <v>5.4558499999999999</v>
      </c>
      <c r="U65" s="19">
        <v>0.30031999999999998</v>
      </c>
      <c r="V65" s="19">
        <v>1.01709</v>
      </c>
      <c r="W65" s="19">
        <v>5.79427</v>
      </c>
      <c r="X65" s="41">
        <v>0</v>
      </c>
      <c r="Y65" s="19">
        <v>0</v>
      </c>
      <c r="Z65" s="41">
        <v>0</v>
      </c>
      <c r="AA65" s="19">
        <v>0</v>
      </c>
      <c r="AB65" s="41">
        <v>0</v>
      </c>
      <c r="AC65" s="25"/>
    </row>
    <row r="66" spans="1:29">
      <c r="A66" s="22" t="s">
        <v>120</v>
      </c>
      <c r="B66" s="22" t="s">
        <v>263</v>
      </c>
      <c r="C66" s="23" t="s">
        <v>56</v>
      </c>
      <c r="D66" s="18">
        <f>'CH17'!D58</f>
        <v>2.2484999999999999</v>
      </c>
      <c r="E66" s="18">
        <f t="shared" si="2"/>
        <v>0.27889686583677736</v>
      </c>
      <c r="F66" s="18">
        <f>'CH01'!D59</f>
        <v>2.2484999999999999</v>
      </c>
      <c r="G66" s="18">
        <f t="shared" si="1"/>
        <v>0</v>
      </c>
      <c r="H66" s="19">
        <v>0</v>
      </c>
      <c r="I66" s="19">
        <v>0.32216</v>
      </c>
      <c r="J66" s="19">
        <v>0.73817999999999995</v>
      </c>
      <c r="K66" s="19">
        <v>1.1443099999999999</v>
      </c>
      <c r="L66" s="19">
        <v>1.05365</v>
      </c>
      <c r="M66" s="19">
        <v>1.0706260000000001</v>
      </c>
      <c r="N66" s="19">
        <v>0.53408</v>
      </c>
      <c r="O66" s="19">
        <v>0.75553999999999999</v>
      </c>
      <c r="P66" s="19">
        <v>1.07927</v>
      </c>
      <c r="Q66" s="19">
        <v>0.21835199999999999</v>
      </c>
      <c r="R66" s="19">
        <v>8.4169999999999995E-2</v>
      </c>
      <c r="S66" s="19">
        <v>1.1105100000000001</v>
      </c>
      <c r="T66" s="19">
        <v>0.55738600000000005</v>
      </c>
      <c r="U66" s="19">
        <v>0.45889000000000002</v>
      </c>
      <c r="V66" s="19">
        <v>0.70689999999999997</v>
      </c>
      <c r="W66" s="19">
        <v>0</v>
      </c>
      <c r="X66" s="41">
        <v>0</v>
      </c>
      <c r="Y66" s="19">
        <v>0</v>
      </c>
      <c r="Z66" s="41">
        <v>0</v>
      </c>
      <c r="AA66" s="19">
        <v>0</v>
      </c>
      <c r="AB66" s="41">
        <v>0</v>
      </c>
      <c r="AC66" s="25"/>
    </row>
    <row r="67" spans="1:29">
      <c r="A67" s="22" t="s">
        <v>121</v>
      </c>
      <c r="B67" s="22" t="s">
        <v>264</v>
      </c>
      <c r="C67" s="23" t="s">
        <v>57</v>
      </c>
      <c r="D67" s="18">
        <f>'CH17'!D59</f>
        <v>7.8631000000000002</v>
      </c>
      <c r="E67" s="18">
        <f t="shared" si="2"/>
        <v>0.97531418535075132</v>
      </c>
      <c r="F67" s="18">
        <f>'CH01'!D60</f>
        <v>7.8631000000000002</v>
      </c>
      <c r="G67" s="18">
        <f t="shared" si="1"/>
        <v>0</v>
      </c>
      <c r="H67" s="19">
        <v>0</v>
      </c>
      <c r="I67" s="19">
        <v>0.1308</v>
      </c>
      <c r="J67" s="19">
        <v>0.20893999999999999</v>
      </c>
      <c r="K67" s="19">
        <v>1.7997700000000001</v>
      </c>
      <c r="L67" s="19">
        <v>0.86523000000000005</v>
      </c>
      <c r="M67" s="19">
        <v>0.89982300000000004</v>
      </c>
      <c r="N67" s="19">
        <v>0.16194</v>
      </c>
      <c r="O67" s="19">
        <v>1.62358</v>
      </c>
      <c r="P67" s="19">
        <v>0.90673000000000004</v>
      </c>
      <c r="Q67" s="19">
        <v>0</v>
      </c>
      <c r="R67" s="19">
        <v>0.42388999999999999</v>
      </c>
      <c r="S67" s="19">
        <v>0.51941000000000004</v>
      </c>
      <c r="T67" s="19">
        <v>0.12072099999999999</v>
      </c>
      <c r="U67" s="19">
        <v>0.31030999999999997</v>
      </c>
      <c r="V67" s="19">
        <v>0.37418000000000001</v>
      </c>
      <c r="W67" s="19">
        <v>0.79274</v>
      </c>
      <c r="X67" s="41">
        <v>0</v>
      </c>
      <c r="Y67" s="19">
        <v>0</v>
      </c>
      <c r="Z67" s="41">
        <v>0</v>
      </c>
      <c r="AA67" s="19">
        <v>0</v>
      </c>
      <c r="AB67" s="41">
        <v>0</v>
      </c>
      <c r="AC67" s="25"/>
    </row>
    <row r="68" spans="1:29" ht="31.5">
      <c r="A68" s="22" t="s">
        <v>122</v>
      </c>
      <c r="B68" s="22" t="s">
        <v>340</v>
      </c>
      <c r="C68" s="23" t="s">
        <v>24</v>
      </c>
      <c r="D68" s="18">
        <f>'CH17'!D60</f>
        <v>16.071199999999997</v>
      </c>
      <c r="E68" s="18">
        <f t="shared" si="2"/>
        <v>1.9934210852728558</v>
      </c>
      <c r="F68" s="18">
        <f>'CH01'!D61</f>
        <v>17.171199999999999</v>
      </c>
      <c r="G68" s="18">
        <f t="shared" si="1"/>
        <v>-1.1000000000000014</v>
      </c>
      <c r="H68" s="19">
        <v>0.15781899999999999</v>
      </c>
      <c r="I68" s="19">
        <v>11.59361</v>
      </c>
      <c r="J68" s="19">
        <v>6.9137499999999994</v>
      </c>
      <c r="K68" s="19">
        <v>3.8634400000000002</v>
      </c>
      <c r="L68" s="19">
        <v>3.2912300000000005</v>
      </c>
      <c r="M68" s="19">
        <v>4.482856</v>
      </c>
      <c r="N68" s="19">
        <v>5.0481400000000001</v>
      </c>
      <c r="O68" s="19">
        <v>6.6182400000000001</v>
      </c>
      <c r="P68" s="19">
        <v>11.93511</v>
      </c>
      <c r="Q68" s="19">
        <v>23.56277</v>
      </c>
      <c r="R68" s="19">
        <v>6.07334</v>
      </c>
      <c r="S68" s="19">
        <v>4.4291700000000001</v>
      </c>
      <c r="T68" s="19">
        <v>3.8923350000000001</v>
      </c>
      <c r="U68" s="19">
        <v>5.4524100000000004</v>
      </c>
      <c r="V68" s="19">
        <v>6.6867299999999998</v>
      </c>
      <c r="W68" s="19">
        <v>8.7688299999999995</v>
      </c>
      <c r="X68" s="41">
        <v>0</v>
      </c>
      <c r="Y68" s="19">
        <v>0</v>
      </c>
      <c r="Z68" s="41">
        <v>0</v>
      </c>
      <c r="AA68" s="19">
        <v>0</v>
      </c>
      <c r="AB68" s="41">
        <v>0</v>
      </c>
      <c r="AC68" s="25"/>
    </row>
    <row r="69" spans="1:29">
      <c r="A69" s="22" t="s">
        <v>123</v>
      </c>
      <c r="B69" s="22" t="s">
        <v>74</v>
      </c>
      <c r="C69" s="23" t="s">
        <v>209</v>
      </c>
      <c r="D69" s="18">
        <f>'CH17'!D61</f>
        <v>79.968400000000003</v>
      </c>
      <c r="E69" s="18">
        <f t="shared" si="2"/>
        <v>9.9190287418197691</v>
      </c>
      <c r="F69" s="18">
        <f>'CH01'!D62</f>
        <v>81.068399999999997</v>
      </c>
      <c r="G69" s="18">
        <f t="shared" si="1"/>
        <v>-1.0999999999999943</v>
      </c>
      <c r="H69" s="19">
        <v>4.1944789999999994</v>
      </c>
      <c r="I69" s="19">
        <v>13.865209999999999</v>
      </c>
      <c r="J69" s="19">
        <v>9.7265300000000003</v>
      </c>
      <c r="K69" s="19">
        <v>69.543170000000003</v>
      </c>
      <c r="L69" s="19">
        <v>7.3744800000000001</v>
      </c>
      <c r="M69" s="19">
        <v>8.4040029999999994</v>
      </c>
      <c r="N69" s="19">
        <v>5.12235</v>
      </c>
      <c r="O69" s="19">
        <v>6.3920200000000005</v>
      </c>
      <c r="P69" s="19">
        <v>35.003529999999998</v>
      </c>
      <c r="Q69" s="19">
        <v>10.094417999999999</v>
      </c>
      <c r="R69" s="19">
        <v>1.7795399999999999</v>
      </c>
      <c r="S69" s="19">
        <v>17.900259999999999</v>
      </c>
      <c r="T69" s="19">
        <v>2.7051689999999997</v>
      </c>
      <c r="U69" s="19">
        <v>172.00146999999998</v>
      </c>
      <c r="V69" s="19">
        <v>10.23118</v>
      </c>
      <c r="W69" s="19">
        <v>111.49592</v>
      </c>
      <c r="X69" s="41">
        <v>0</v>
      </c>
      <c r="Y69" s="19">
        <v>0</v>
      </c>
      <c r="Z69" s="41">
        <v>0</v>
      </c>
      <c r="AA69" s="19">
        <v>0</v>
      </c>
      <c r="AB69" s="41">
        <v>0</v>
      </c>
      <c r="AC69" s="25"/>
    </row>
    <row r="70" spans="1:29" s="173" customFormat="1">
      <c r="A70" s="185">
        <v>0</v>
      </c>
      <c r="B70" s="185" t="s">
        <v>180</v>
      </c>
      <c r="C70" s="186"/>
      <c r="D70" s="18" t="e">
        <f>'CH17'!#REF!</f>
        <v>#REF!</v>
      </c>
      <c r="E70" s="18" t="e">
        <f t="shared" si="2"/>
        <v>#REF!</v>
      </c>
      <c r="F70" s="18" t="e">
        <f>'CH01'!#REF!</f>
        <v>#REF!</v>
      </c>
      <c r="G70" s="18" t="e">
        <f t="shared" si="1"/>
        <v>#REF!</v>
      </c>
      <c r="H70" s="189"/>
      <c r="I70" s="189"/>
      <c r="J70" s="189"/>
      <c r="K70" s="189"/>
      <c r="L70" s="189"/>
      <c r="M70" s="189"/>
      <c r="N70" s="189"/>
      <c r="O70" s="189"/>
      <c r="P70" s="189"/>
      <c r="Q70" s="189"/>
      <c r="R70" s="189"/>
      <c r="S70" s="189"/>
      <c r="T70" s="189"/>
      <c r="U70" s="189"/>
      <c r="V70" s="189"/>
      <c r="W70" s="189"/>
      <c r="X70" s="190"/>
      <c r="Y70" s="189"/>
      <c r="Z70" s="190"/>
      <c r="AA70" s="189"/>
      <c r="AB70" s="190"/>
      <c r="AC70" s="174"/>
    </row>
    <row r="71" spans="1:29">
      <c r="A71" s="22" t="s">
        <v>265</v>
      </c>
      <c r="B71" s="22" t="s">
        <v>266</v>
      </c>
      <c r="C71" s="23" t="s">
        <v>26</v>
      </c>
      <c r="D71" s="18">
        <f>'CH17'!D62</f>
        <v>25.36</v>
      </c>
      <c r="E71" s="18">
        <f t="shared" si="2"/>
        <v>3.1455746131290527</v>
      </c>
      <c r="F71" s="18">
        <f>'CH01'!D63</f>
        <v>26.46</v>
      </c>
      <c r="G71" s="18">
        <f t="shared" si="1"/>
        <v>-1.1000000000000014</v>
      </c>
      <c r="H71" s="19">
        <v>3.4069000000000002E-2</v>
      </c>
      <c r="I71" s="19">
        <v>9.4041999999999994</v>
      </c>
      <c r="J71" s="19">
        <v>1.11069</v>
      </c>
      <c r="K71" s="19">
        <v>0.96733000000000002</v>
      </c>
      <c r="L71" s="19">
        <v>0.14601</v>
      </c>
      <c r="M71" s="19">
        <v>2.157721</v>
      </c>
      <c r="N71" s="19">
        <v>1.0323800000000001</v>
      </c>
      <c r="O71" s="19">
        <v>4.1326200000000002</v>
      </c>
      <c r="P71" s="19">
        <v>1.6186199999999999</v>
      </c>
      <c r="Q71" s="19">
        <v>0</v>
      </c>
      <c r="R71" s="19">
        <v>1.7795399999999999</v>
      </c>
      <c r="S71" s="19">
        <v>8.30565</v>
      </c>
      <c r="T71" s="19">
        <v>0.28206500000000001</v>
      </c>
      <c r="U71" s="19">
        <v>7.9831300000000001</v>
      </c>
      <c r="V71" s="19">
        <v>1.3968699999999998</v>
      </c>
      <c r="W71" s="19">
        <v>43.73903</v>
      </c>
      <c r="X71" s="41">
        <v>0</v>
      </c>
      <c r="Y71" s="19">
        <v>0</v>
      </c>
      <c r="Z71" s="41">
        <v>0</v>
      </c>
      <c r="AA71" s="19">
        <v>0</v>
      </c>
      <c r="AB71" s="41">
        <v>0</v>
      </c>
      <c r="AC71" s="25"/>
    </row>
    <row r="72" spans="1:29">
      <c r="A72" s="22" t="s">
        <v>267</v>
      </c>
      <c r="B72" s="22" t="s">
        <v>268</v>
      </c>
      <c r="C72" s="23" t="s">
        <v>25</v>
      </c>
      <c r="D72" s="18">
        <f>'CH17'!D63</f>
        <v>54.608400000000003</v>
      </c>
      <c r="E72" s="18">
        <f t="shared" si="2"/>
        <v>6.7734541286907159</v>
      </c>
      <c r="F72" s="18">
        <f>'CH01'!D64</f>
        <v>54.608400000000003</v>
      </c>
      <c r="G72" s="18">
        <f t="shared" si="1"/>
        <v>0</v>
      </c>
      <c r="H72" s="19">
        <v>4.1604099999999997</v>
      </c>
      <c r="I72" s="19">
        <v>4.4610099999999999</v>
      </c>
      <c r="J72" s="19">
        <v>8.6158400000000004</v>
      </c>
      <c r="K72" s="19">
        <v>68.575839999999999</v>
      </c>
      <c r="L72" s="19">
        <v>7.2284699999999997</v>
      </c>
      <c r="M72" s="19">
        <v>6.2462819999999999</v>
      </c>
      <c r="N72" s="19">
        <v>4.0899700000000001</v>
      </c>
      <c r="O72" s="19">
        <v>2.2593999999999999</v>
      </c>
      <c r="P72" s="19">
        <v>33.384909999999998</v>
      </c>
      <c r="Q72" s="19">
        <v>10.094417999999999</v>
      </c>
      <c r="R72" s="19">
        <v>0</v>
      </c>
      <c r="S72" s="19">
        <v>9.5946099999999994</v>
      </c>
      <c r="T72" s="19">
        <v>2.4231039999999999</v>
      </c>
      <c r="U72" s="19">
        <v>164.01833999999999</v>
      </c>
      <c r="V72" s="19">
        <v>8.8343100000000003</v>
      </c>
      <c r="W72" s="19">
        <v>67.756889999999999</v>
      </c>
      <c r="X72" s="41">
        <v>0</v>
      </c>
      <c r="Y72" s="19">
        <v>0</v>
      </c>
      <c r="Z72" s="41">
        <v>0</v>
      </c>
      <c r="AA72" s="19">
        <v>0</v>
      </c>
      <c r="AB72" s="41">
        <v>0</v>
      </c>
      <c r="AC72" s="25"/>
    </row>
    <row r="73" spans="1:29">
      <c r="A73" s="22" t="s">
        <v>124</v>
      </c>
      <c r="B73" s="22" t="s">
        <v>125</v>
      </c>
      <c r="C73" s="23" t="s">
        <v>38</v>
      </c>
      <c r="D73" s="18">
        <f>'CH17'!D64</f>
        <v>5.2095000000000002</v>
      </c>
      <c r="E73" s="18">
        <f t="shared" si="2"/>
        <v>0.64616999002743691</v>
      </c>
      <c r="F73" s="18">
        <f>'CH01'!D65</f>
        <v>6.0095000000000001</v>
      </c>
      <c r="G73" s="18">
        <f t="shared" si="1"/>
        <v>-0.79999999999999982</v>
      </c>
      <c r="H73" s="19">
        <v>0</v>
      </c>
      <c r="I73" s="19">
        <v>0.67205000000000004</v>
      </c>
      <c r="J73" s="19">
        <v>0</v>
      </c>
      <c r="K73" s="19">
        <v>0</v>
      </c>
      <c r="L73" s="19">
        <v>0.96725000000000005</v>
      </c>
      <c r="M73" s="19">
        <v>11.408306</v>
      </c>
      <c r="N73" s="19">
        <v>0</v>
      </c>
      <c r="O73" s="19">
        <v>5.6278800000000002</v>
      </c>
      <c r="P73" s="19">
        <v>1.0667899999999999</v>
      </c>
      <c r="Q73" s="19">
        <v>0.60679700000000003</v>
      </c>
      <c r="R73" s="19">
        <v>0</v>
      </c>
      <c r="S73" s="19">
        <v>0.38500000000000001</v>
      </c>
      <c r="T73" s="19">
        <v>1.8276889999999999</v>
      </c>
      <c r="U73" s="19">
        <v>0</v>
      </c>
      <c r="V73" s="19">
        <v>6.0600000000000001E-2</v>
      </c>
      <c r="W73" s="19">
        <v>0.17965</v>
      </c>
      <c r="X73" s="41">
        <v>0</v>
      </c>
      <c r="Y73" s="19">
        <v>0</v>
      </c>
      <c r="Z73" s="41">
        <v>0</v>
      </c>
      <c r="AA73" s="19">
        <v>0</v>
      </c>
      <c r="AB73" s="41">
        <v>0</v>
      </c>
      <c r="AC73" s="25"/>
    </row>
    <row r="74" spans="1:29" s="11" customFormat="1">
      <c r="A74" s="20">
        <v>3</v>
      </c>
      <c r="B74" s="20" t="s">
        <v>269</v>
      </c>
      <c r="C74" s="21" t="s">
        <v>110</v>
      </c>
      <c r="D74" s="18">
        <f>'CH17'!D65</f>
        <v>2.6999999999999247E-3</v>
      </c>
      <c r="E74" s="18">
        <f t="shared" ref="E74:E79" si="3">D74/$D$8*100</f>
        <v>2.7105437441101387E-4</v>
      </c>
      <c r="F74" s="18">
        <f>'CH01'!D66</f>
        <v>0.54269999999999996</v>
      </c>
      <c r="G74" s="18">
        <f t="shared" ref="G74:G79" si="4">D74-F74</f>
        <v>-0.54</v>
      </c>
      <c r="H74" s="18">
        <v>0</v>
      </c>
      <c r="I74" s="18">
        <v>0</v>
      </c>
      <c r="J74" s="18">
        <v>0</v>
      </c>
      <c r="K74" s="18">
        <v>3.30321</v>
      </c>
      <c r="L74" s="18">
        <v>0</v>
      </c>
      <c r="M74" s="18">
        <v>0.52402000000000004</v>
      </c>
      <c r="N74" s="18">
        <v>0.69084999999999996</v>
      </c>
      <c r="O74" s="18">
        <v>0</v>
      </c>
      <c r="P74" s="18">
        <v>0</v>
      </c>
      <c r="Q74" s="18">
        <v>1.211581</v>
      </c>
      <c r="R74" s="18">
        <v>0</v>
      </c>
      <c r="S74" s="18">
        <v>0</v>
      </c>
      <c r="T74" s="18">
        <v>0.22176599999999999</v>
      </c>
      <c r="U74" s="18">
        <v>7.0740999999999996</v>
      </c>
      <c r="V74" s="18">
        <v>0</v>
      </c>
      <c r="W74" s="18">
        <v>0</v>
      </c>
      <c r="X74" s="18">
        <v>0</v>
      </c>
      <c r="Y74" s="18">
        <v>0</v>
      </c>
      <c r="Z74" s="18">
        <v>0</v>
      </c>
      <c r="AA74" s="18">
        <v>0</v>
      </c>
      <c r="AB74" s="18">
        <v>0</v>
      </c>
      <c r="AC74" s="34"/>
    </row>
    <row r="75" spans="1:29" ht="31.5">
      <c r="A75" s="22" t="s">
        <v>111</v>
      </c>
      <c r="B75" s="22" t="s">
        <v>270</v>
      </c>
      <c r="C75" s="23" t="s">
        <v>210</v>
      </c>
      <c r="D75" s="18" t="e">
        <f>'CH17'!#REF!</f>
        <v>#REF!</v>
      </c>
      <c r="E75" s="18" t="e">
        <f t="shared" si="3"/>
        <v>#REF!</v>
      </c>
      <c r="F75" s="18" t="e">
        <f>'CH01'!#REF!</f>
        <v>#REF!</v>
      </c>
      <c r="G75" s="18" t="e">
        <f t="shared" si="4"/>
        <v>#REF!</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41">
        <v>0</v>
      </c>
      <c r="Y75" s="19">
        <v>0</v>
      </c>
      <c r="Z75" s="41">
        <v>0</v>
      </c>
      <c r="AA75" s="19">
        <v>0</v>
      </c>
      <c r="AB75" s="41">
        <v>0</v>
      </c>
      <c r="AC75" s="25"/>
    </row>
    <row r="76" spans="1:29">
      <c r="A76" s="22" t="s">
        <v>112</v>
      </c>
      <c r="B76" s="22" t="s">
        <v>75</v>
      </c>
      <c r="C76" s="23" t="s">
        <v>39</v>
      </c>
      <c r="D76" s="18">
        <f>'CH17'!D66</f>
        <v>2.6999999999999247E-3</v>
      </c>
      <c r="E76" s="18">
        <f t="shared" si="3"/>
        <v>2.7105437441101387E-4</v>
      </c>
      <c r="F76" s="18">
        <f>'CH01'!D67</f>
        <v>0.54269999999999996</v>
      </c>
      <c r="G76" s="18">
        <f t="shared" si="4"/>
        <v>-0.54</v>
      </c>
      <c r="H76" s="19">
        <v>0</v>
      </c>
      <c r="I76" s="19">
        <v>0</v>
      </c>
      <c r="J76" s="19">
        <v>0</v>
      </c>
      <c r="K76" s="19">
        <v>3.30321</v>
      </c>
      <c r="L76" s="19">
        <v>0</v>
      </c>
      <c r="M76" s="19">
        <v>0.52402000000000004</v>
      </c>
      <c r="N76" s="19">
        <v>0.69084999999999996</v>
      </c>
      <c r="O76" s="19">
        <v>0</v>
      </c>
      <c r="P76" s="19">
        <v>0</v>
      </c>
      <c r="Q76" s="19">
        <v>1.211581</v>
      </c>
      <c r="R76" s="19">
        <v>0</v>
      </c>
      <c r="S76" s="19">
        <v>0</v>
      </c>
      <c r="T76" s="19">
        <v>0.22176599999999999</v>
      </c>
      <c r="U76" s="19">
        <v>7.0740999999999996</v>
      </c>
      <c r="V76" s="19">
        <v>0</v>
      </c>
      <c r="W76" s="19">
        <v>0</v>
      </c>
      <c r="X76" s="41">
        <v>0</v>
      </c>
      <c r="Y76" s="19">
        <v>0</v>
      </c>
      <c r="Z76" s="41">
        <v>0</v>
      </c>
      <c r="AA76" s="19">
        <v>0</v>
      </c>
      <c r="AB76" s="41">
        <v>0</v>
      </c>
      <c r="AC76" s="25"/>
    </row>
    <row r="77" spans="1:29">
      <c r="A77" s="22" t="s">
        <v>113</v>
      </c>
      <c r="B77" s="22" t="s">
        <v>76</v>
      </c>
      <c r="C77" s="23" t="s">
        <v>40</v>
      </c>
      <c r="D77" s="18">
        <f>'CH17'!D67</f>
        <v>0</v>
      </c>
      <c r="E77" s="18">
        <f t="shared" si="3"/>
        <v>0</v>
      </c>
      <c r="F77" s="18">
        <f>'CH01'!D68</f>
        <v>0</v>
      </c>
      <c r="G77" s="18">
        <f t="shared" si="4"/>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41">
        <v>0</v>
      </c>
      <c r="Y77" s="19">
        <v>0</v>
      </c>
      <c r="Z77" s="41">
        <v>0</v>
      </c>
      <c r="AA77" s="19">
        <v>0</v>
      </c>
      <c r="AB77" s="41">
        <v>0</v>
      </c>
      <c r="AC77" s="25"/>
    </row>
    <row r="78" spans="1:29">
      <c r="A78" s="22" t="s">
        <v>271</v>
      </c>
      <c r="B78" s="22" t="s">
        <v>77</v>
      </c>
      <c r="C78" s="23" t="s">
        <v>41</v>
      </c>
      <c r="D78" s="18">
        <f>'CH17'!D68</f>
        <v>0</v>
      </c>
      <c r="E78" s="18">
        <f t="shared" si="3"/>
        <v>0</v>
      </c>
      <c r="F78" s="18">
        <f>'CH01'!D69</f>
        <v>0</v>
      </c>
      <c r="G78" s="18">
        <f t="shared" si="4"/>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41">
        <v>0</v>
      </c>
      <c r="Y78" s="19">
        <v>0</v>
      </c>
      <c r="Z78" s="41">
        <v>0</v>
      </c>
      <c r="AA78" s="19">
        <v>0</v>
      </c>
      <c r="AB78" s="41">
        <v>0</v>
      </c>
      <c r="AC78" s="25"/>
    </row>
    <row r="79" spans="1:29">
      <c r="A79" s="22" t="s">
        <v>272</v>
      </c>
      <c r="B79" s="22" t="s">
        <v>273</v>
      </c>
      <c r="C79" s="23" t="s">
        <v>211</v>
      </c>
      <c r="D79" s="18">
        <f>'CH17'!D69</f>
        <v>0</v>
      </c>
      <c r="E79" s="18">
        <f t="shared" si="3"/>
        <v>0</v>
      </c>
      <c r="F79" s="18">
        <f>'CH01'!D70</f>
        <v>0</v>
      </c>
      <c r="G79" s="18">
        <f t="shared" si="4"/>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41">
        <v>0</v>
      </c>
      <c r="Y79" s="19">
        <v>0</v>
      </c>
      <c r="Z79" s="41">
        <v>0</v>
      </c>
      <c r="AA79" s="19">
        <v>0</v>
      </c>
      <c r="AB79" s="41">
        <v>0</v>
      </c>
      <c r="AC79" s="25"/>
    </row>
    <row r="80" spans="1:29">
      <c r="A80" s="25"/>
      <c r="B80" s="175"/>
      <c r="C80" s="176"/>
      <c r="D80" s="177"/>
      <c r="E80" s="177"/>
      <c r="F80" s="177"/>
      <c r="G80" s="177"/>
      <c r="H80" s="177"/>
      <c r="I80" s="177"/>
      <c r="J80" s="177"/>
      <c r="K80" s="177"/>
      <c r="L80" s="177"/>
      <c r="M80" s="177"/>
      <c r="N80" s="177"/>
      <c r="O80" s="177"/>
      <c r="P80" s="177"/>
      <c r="Q80" s="177"/>
      <c r="R80" s="177"/>
      <c r="S80" s="177"/>
      <c r="T80" s="177"/>
      <c r="U80" s="177"/>
      <c r="V80" s="177"/>
      <c r="W80" s="177"/>
      <c r="X80" s="178"/>
      <c r="Y80" s="178"/>
      <c r="Z80" s="178"/>
      <c r="AA80" s="178"/>
      <c r="AB80" s="178"/>
      <c r="AC80" s="25"/>
    </row>
  </sheetData>
  <mergeCells count="9">
    <mergeCell ref="A2:AB2"/>
    <mergeCell ref="H3:AB3"/>
    <mergeCell ref="A4:A5"/>
    <mergeCell ref="B4:B5"/>
    <mergeCell ref="C4:C5"/>
    <mergeCell ref="D4:D5"/>
    <mergeCell ref="E4:E5"/>
    <mergeCell ref="F4:F5"/>
    <mergeCell ref="G4:G5"/>
  </mergeCells>
  <dataValidations disablePrompts="1" count="1">
    <dataValidation type="list" allowBlank="1" showInputMessage="1" showErrorMessage="1" sqref="D1:G1">
      <formula1>PhannamQHKH</formula1>
    </dataValidation>
  </dataValidation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workbookViewId="0">
      <selection activeCell="R54" sqref="R54:W62"/>
    </sheetView>
  </sheetViews>
  <sheetFormatPr defaultRowHeight="10.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113"/>
  <sheetViews>
    <sheetView topLeftCell="A109" workbookViewId="0">
      <selection activeCell="R54" sqref="R54:W62"/>
    </sheetView>
  </sheetViews>
  <sheetFormatPr defaultRowHeight="10.5"/>
  <cols>
    <col min="1" max="1" width="6.59765625" customWidth="1"/>
    <col min="2" max="2" width="48.3984375" customWidth="1"/>
    <col min="3" max="3" width="15.59765625" customWidth="1"/>
    <col min="4" max="4" width="17.19921875" customWidth="1"/>
    <col min="5" max="5" width="17.59765625" customWidth="1"/>
    <col min="6" max="6" width="16" customWidth="1"/>
    <col min="7" max="7" width="11.59765625" customWidth="1"/>
    <col min="8" max="8" width="18.3984375" customWidth="1"/>
    <col min="9" max="10" width="17.3984375" customWidth="1"/>
  </cols>
  <sheetData>
    <row r="1" spans="1:10" ht="12">
      <c r="A1" s="1076" t="s">
        <v>281</v>
      </c>
      <c r="B1" s="1076" t="s">
        <v>357</v>
      </c>
      <c r="C1" s="1030" t="s">
        <v>730</v>
      </c>
      <c r="D1" s="1030" t="s">
        <v>723</v>
      </c>
      <c r="E1" s="1079" t="s">
        <v>358</v>
      </c>
      <c r="F1" s="1080" t="s">
        <v>359</v>
      </c>
      <c r="G1" s="1075" t="s">
        <v>348</v>
      </c>
      <c r="H1" s="1076"/>
      <c r="I1" s="1077" t="s">
        <v>727</v>
      </c>
      <c r="J1" s="1078"/>
    </row>
    <row r="2" spans="1:10" ht="51">
      <c r="A2" s="1076"/>
      <c r="B2" s="1076"/>
      <c r="C2" s="1030"/>
      <c r="D2" s="1030"/>
      <c r="E2" s="1079"/>
      <c r="F2" s="1081"/>
      <c r="G2" s="498" t="s">
        <v>724</v>
      </c>
      <c r="H2" s="498" t="s">
        <v>725</v>
      </c>
      <c r="I2" s="525" t="s">
        <v>728</v>
      </c>
      <c r="J2" s="525" t="s">
        <v>729</v>
      </c>
    </row>
    <row r="3" spans="1:10" ht="11.25">
      <c r="A3" s="225">
        <v>-1</v>
      </c>
      <c r="B3" s="225">
        <v>-2</v>
      </c>
      <c r="C3" s="225">
        <v>-3</v>
      </c>
      <c r="D3" s="225">
        <v>-4</v>
      </c>
      <c r="E3" s="225">
        <v>-5</v>
      </c>
      <c r="F3" s="225">
        <v>-6</v>
      </c>
      <c r="G3" s="225">
        <v>-7</v>
      </c>
      <c r="H3" s="225">
        <v>-8</v>
      </c>
      <c r="I3" s="225">
        <v>-9</v>
      </c>
      <c r="J3" s="225">
        <v>-10</v>
      </c>
    </row>
    <row r="4" spans="1:10" ht="66.75" customHeight="1">
      <c r="A4" s="524" t="s">
        <v>42</v>
      </c>
      <c r="B4" s="576" t="s">
        <v>890</v>
      </c>
      <c r="C4" s="521">
        <f>COUNTA(C5:C113)</f>
        <v>109</v>
      </c>
      <c r="D4" s="521"/>
      <c r="E4" s="541">
        <f>SUM(E5:E113)</f>
        <v>329.24630000000002</v>
      </c>
      <c r="F4" s="541">
        <f>SUM(F5:F113)</f>
        <v>270.93097</v>
      </c>
      <c r="G4" s="541">
        <f>SUM(G5:G113)</f>
        <v>168.64099999999999</v>
      </c>
      <c r="H4" s="541">
        <f>SUM(H5:H113)</f>
        <v>2.79</v>
      </c>
      <c r="I4" s="198"/>
      <c r="J4" s="198"/>
    </row>
    <row r="5" spans="1:10" ht="25.5">
      <c r="A5" s="573">
        <f t="shared" ref="A5:A68" si="0">N(A4)+1</f>
        <v>1</v>
      </c>
      <c r="B5" s="421" t="s">
        <v>642</v>
      </c>
      <c r="C5" s="493" t="s">
        <v>16</v>
      </c>
      <c r="D5" s="494" t="s">
        <v>748</v>
      </c>
      <c r="E5" s="493">
        <v>1.1299999999999999</v>
      </c>
      <c r="F5" s="493">
        <v>1.1299999999999999</v>
      </c>
      <c r="G5" s="493">
        <v>1.1299999999999999</v>
      </c>
      <c r="H5" s="493"/>
      <c r="I5" s="575" t="s">
        <v>749</v>
      </c>
      <c r="J5" s="575" t="s">
        <v>678</v>
      </c>
    </row>
    <row r="6" spans="1:10" ht="38.25">
      <c r="A6" s="573">
        <f t="shared" si="0"/>
        <v>2</v>
      </c>
      <c r="B6" s="421" t="s">
        <v>643</v>
      </c>
      <c r="C6" s="493" t="s">
        <v>16</v>
      </c>
      <c r="D6" s="494" t="s">
        <v>748</v>
      </c>
      <c r="E6" s="493">
        <v>2.7</v>
      </c>
      <c r="F6" s="493">
        <v>2.7</v>
      </c>
      <c r="G6" s="493">
        <v>2.7</v>
      </c>
      <c r="H6" s="493"/>
      <c r="I6" s="575" t="s">
        <v>749</v>
      </c>
      <c r="J6" s="575" t="s">
        <v>679</v>
      </c>
    </row>
    <row r="7" spans="1:10" ht="38.25">
      <c r="A7" s="573">
        <f t="shared" si="0"/>
        <v>3</v>
      </c>
      <c r="B7" s="421" t="s">
        <v>644</v>
      </c>
      <c r="C7" s="493" t="s">
        <v>16</v>
      </c>
      <c r="D7" s="494" t="s">
        <v>748</v>
      </c>
      <c r="E7" s="493">
        <v>0.34</v>
      </c>
      <c r="F7" s="493">
        <v>0.34</v>
      </c>
      <c r="G7" s="493">
        <v>0.34</v>
      </c>
      <c r="H7" s="493"/>
      <c r="I7" s="575" t="s">
        <v>749</v>
      </c>
      <c r="J7" s="575" t="s">
        <v>680</v>
      </c>
    </row>
    <row r="8" spans="1:10" ht="38.25">
      <c r="A8" s="573">
        <f t="shared" si="0"/>
        <v>4</v>
      </c>
      <c r="B8" s="425" t="s">
        <v>545</v>
      </c>
      <c r="C8" s="495" t="s">
        <v>27</v>
      </c>
      <c r="D8" s="530" t="s">
        <v>748</v>
      </c>
      <c r="E8" s="495">
        <v>2.25</v>
      </c>
      <c r="F8" s="495">
        <v>1</v>
      </c>
      <c r="G8" s="495">
        <v>1</v>
      </c>
      <c r="H8" s="495"/>
      <c r="I8" s="497" t="s">
        <v>749</v>
      </c>
      <c r="J8" s="497" t="s">
        <v>699</v>
      </c>
    </row>
    <row r="9" spans="1:10" ht="25.5">
      <c r="A9" s="573">
        <f t="shared" si="0"/>
        <v>5</v>
      </c>
      <c r="B9" s="425" t="s">
        <v>546</v>
      </c>
      <c r="C9" s="495" t="s">
        <v>27</v>
      </c>
      <c r="D9" s="530" t="s">
        <v>748</v>
      </c>
      <c r="E9" s="495">
        <v>1.05</v>
      </c>
      <c r="F9" s="495">
        <v>0.8</v>
      </c>
      <c r="G9" s="495">
        <v>0.8</v>
      </c>
      <c r="H9" s="495"/>
      <c r="I9" s="497" t="s">
        <v>749</v>
      </c>
      <c r="J9" s="497" t="s">
        <v>680</v>
      </c>
    </row>
    <row r="10" spans="1:10" ht="25.5">
      <c r="A10" s="573">
        <f t="shared" si="0"/>
        <v>6</v>
      </c>
      <c r="B10" s="425" t="s">
        <v>547</v>
      </c>
      <c r="C10" s="495" t="s">
        <v>27</v>
      </c>
      <c r="D10" s="530" t="s">
        <v>748</v>
      </c>
      <c r="E10" s="495">
        <v>6.75</v>
      </c>
      <c r="F10" s="495">
        <v>5</v>
      </c>
      <c r="G10" s="495">
        <v>5</v>
      </c>
      <c r="H10" s="495"/>
      <c r="I10" s="497" t="s">
        <v>749</v>
      </c>
      <c r="J10" s="497" t="s">
        <v>684</v>
      </c>
    </row>
    <row r="11" spans="1:10" ht="38.25">
      <c r="A11" s="573">
        <f t="shared" si="0"/>
        <v>7</v>
      </c>
      <c r="B11" s="425" t="s">
        <v>594</v>
      </c>
      <c r="C11" s="495" t="s">
        <v>34</v>
      </c>
      <c r="D11" s="530" t="s">
        <v>748</v>
      </c>
      <c r="E11" s="495">
        <v>0.44</v>
      </c>
      <c r="F11" s="495">
        <v>0.44</v>
      </c>
      <c r="G11" s="495">
        <v>0.44</v>
      </c>
      <c r="H11" s="495"/>
      <c r="I11" s="497" t="s">
        <v>749</v>
      </c>
      <c r="J11" s="497" t="s">
        <v>680</v>
      </c>
    </row>
    <row r="12" spans="1:10" ht="25.5">
      <c r="A12" s="573">
        <f t="shared" si="0"/>
        <v>8</v>
      </c>
      <c r="B12" s="425" t="s">
        <v>595</v>
      </c>
      <c r="C12" s="495" t="s">
        <v>31</v>
      </c>
      <c r="D12" s="530" t="s">
        <v>748</v>
      </c>
      <c r="E12" s="495">
        <v>0.08</v>
      </c>
      <c r="F12" s="495">
        <v>0.08</v>
      </c>
      <c r="G12" s="495">
        <v>0.08</v>
      </c>
      <c r="H12" s="495"/>
      <c r="I12" s="497" t="s">
        <v>749</v>
      </c>
      <c r="J12" s="497" t="s">
        <v>679</v>
      </c>
    </row>
    <row r="13" spans="1:10" ht="25.5">
      <c r="A13" s="573">
        <f t="shared" si="0"/>
        <v>9</v>
      </c>
      <c r="B13" s="425" t="s">
        <v>596</v>
      </c>
      <c r="C13" s="495" t="s">
        <v>31</v>
      </c>
      <c r="D13" s="530" t="s">
        <v>748</v>
      </c>
      <c r="E13" s="495">
        <v>0.20100000000000001</v>
      </c>
      <c r="F13" s="495">
        <v>0.20100000000000001</v>
      </c>
      <c r="G13" s="495">
        <v>0.20100000000000001</v>
      </c>
      <c r="H13" s="495"/>
      <c r="I13" s="497" t="s">
        <v>749</v>
      </c>
      <c r="J13" s="497" t="s">
        <v>679</v>
      </c>
    </row>
    <row r="14" spans="1:10" ht="25.5">
      <c r="A14" s="573">
        <f t="shared" si="0"/>
        <v>10</v>
      </c>
      <c r="B14" s="426" t="s">
        <v>597</v>
      </c>
      <c r="C14" s="497" t="s">
        <v>31</v>
      </c>
      <c r="D14" s="497" t="s">
        <v>748</v>
      </c>
      <c r="E14" s="530">
        <v>0.23</v>
      </c>
      <c r="F14" s="530">
        <v>0.23</v>
      </c>
      <c r="G14" s="530">
        <v>0.23</v>
      </c>
      <c r="H14" s="530"/>
      <c r="I14" s="497" t="s">
        <v>749</v>
      </c>
      <c r="J14" s="497" t="s">
        <v>697</v>
      </c>
    </row>
    <row r="15" spans="1:10" ht="25.5">
      <c r="A15" s="573">
        <f t="shared" si="0"/>
        <v>11</v>
      </c>
      <c r="B15" s="426" t="s">
        <v>598</v>
      </c>
      <c r="C15" s="497" t="s">
        <v>31</v>
      </c>
      <c r="D15" s="497" t="s">
        <v>748</v>
      </c>
      <c r="E15" s="530">
        <v>0.3</v>
      </c>
      <c r="F15" s="530">
        <v>0.3</v>
      </c>
      <c r="G15" s="530">
        <v>0.3</v>
      </c>
      <c r="H15" s="530"/>
      <c r="I15" s="497" t="s">
        <v>749</v>
      </c>
      <c r="J15" s="497" t="s">
        <v>687</v>
      </c>
    </row>
    <row r="16" spans="1:10" ht="25.5">
      <c r="A16" s="573">
        <f t="shared" si="0"/>
        <v>12</v>
      </c>
      <c r="B16" s="426" t="s">
        <v>532</v>
      </c>
      <c r="C16" s="497" t="s">
        <v>33</v>
      </c>
      <c r="D16" s="497" t="s">
        <v>748</v>
      </c>
      <c r="E16" s="530">
        <v>0.9</v>
      </c>
      <c r="F16" s="530">
        <v>0.9</v>
      </c>
      <c r="G16" s="530">
        <v>0.9</v>
      </c>
      <c r="H16" s="530"/>
      <c r="I16" s="497" t="s">
        <v>749</v>
      </c>
      <c r="J16" s="497" t="s">
        <v>693</v>
      </c>
    </row>
    <row r="17" spans="1:10" ht="140.25">
      <c r="A17" s="573">
        <f t="shared" si="0"/>
        <v>13</v>
      </c>
      <c r="B17" s="427" t="s">
        <v>542</v>
      </c>
      <c r="C17" s="575" t="s">
        <v>33</v>
      </c>
      <c r="D17" s="575" t="s">
        <v>760</v>
      </c>
      <c r="E17" s="494">
        <v>1.6393</v>
      </c>
      <c r="F17" s="494">
        <v>1.6393</v>
      </c>
      <c r="G17" s="494"/>
      <c r="H17" s="494"/>
      <c r="I17" s="575" t="s">
        <v>749</v>
      </c>
      <c r="J17" s="575" t="s">
        <v>699</v>
      </c>
    </row>
    <row r="18" spans="1:10" ht="25.5">
      <c r="A18" s="573">
        <f t="shared" si="0"/>
        <v>14</v>
      </c>
      <c r="B18" s="426" t="s">
        <v>612</v>
      </c>
      <c r="C18" s="497" t="s">
        <v>32</v>
      </c>
      <c r="D18" s="497" t="s">
        <v>748</v>
      </c>
      <c r="E18" s="530">
        <v>0.13</v>
      </c>
      <c r="F18" s="530">
        <v>0.13</v>
      </c>
      <c r="G18" s="530">
        <v>0.08</v>
      </c>
      <c r="H18" s="530"/>
      <c r="I18" s="497" t="s">
        <v>749</v>
      </c>
      <c r="J18" s="497" t="s">
        <v>684</v>
      </c>
    </row>
    <row r="19" spans="1:10" ht="25.5">
      <c r="A19" s="573">
        <f t="shared" si="0"/>
        <v>15</v>
      </c>
      <c r="B19" s="421" t="s">
        <v>645</v>
      </c>
      <c r="C19" s="493" t="s">
        <v>16</v>
      </c>
      <c r="D19" s="494" t="s">
        <v>748</v>
      </c>
      <c r="E19" s="493">
        <v>0.8</v>
      </c>
      <c r="F19" s="493">
        <v>0.8</v>
      </c>
      <c r="G19" s="493">
        <v>0.8</v>
      </c>
      <c r="H19" s="493"/>
      <c r="I19" s="575" t="s">
        <v>749</v>
      </c>
      <c r="J19" s="575" t="s">
        <v>681</v>
      </c>
    </row>
    <row r="20" spans="1:10" ht="25.5">
      <c r="A20" s="573">
        <f t="shared" si="0"/>
        <v>16</v>
      </c>
      <c r="B20" s="421" t="s">
        <v>646</v>
      </c>
      <c r="C20" s="493" t="s">
        <v>16</v>
      </c>
      <c r="D20" s="494" t="s">
        <v>748</v>
      </c>
      <c r="E20" s="493">
        <v>0.53</v>
      </c>
      <c r="F20" s="493">
        <v>0.53</v>
      </c>
      <c r="G20" s="493"/>
      <c r="H20" s="493"/>
      <c r="I20" s="575" t="s">
        <v>749</v>
      </c>
      <c r="J20" s="575" t="s">
        <v>682</v>
      </c>
    </row>
    <row r="21" spans="1:10" ht="25.5">
      <c r="A21" s="573">
        <f t="shared" si="0"/>
        <v>17</v>
      </c>
      <c r="B21" s="421" t="s">
        <v>647</v>
      </c>
      <c r="C21" s="493" t="s">
        <v>16</v>
      </c>
      <c r="D21" s="494" t="s">
        <v>748</v>
      </c>
      <c r="E21" s="493">
        <v>1.41</v>
      </c>
      <c r="F21" s="493">
        <v>1.49</v>
      </c>
      <c r="G21" s="493">
        <v>0.08</v>
      </c>
      <c r="H21" s="493"/>
      <c r="I21" s="575" t="s">
        <v>749</v>
      </c>
      <c r="J21" s="575" t="s">
        <v>679</v>
      </c>
    </row>
    <row r="22" spans="1:10" ht="25.5">
      <c r="A22" s="573">
        <f t="shared" si="0"/>
        <v>18</v>
      </c>
      <c r="B22" s="421" t="s">
        <v>648</v>
      </c>
      <c r="C22" s="493" t="s">
        <v>16</v>
      </c>
      <c r="D22" s="494" t="s">
        <v>748</v>
      </c>
      <c r="E22" s="493">
        <v>2.14</v>
      </c>
      <c r="F22" s="493">
        <v>2.14</v>
      </c>
      <c r="G22" s="493"/>
      <c r="H22" s="493"/>
      <c r="I22" s="575" t="s">
        <v>749</v>
      </c>
      <c r="J22" s="575" t="s">
        <v>680</v>
      </c>
    </row>
    <row r="23" spans="1:10" ht="25.5">
      <c r="A23" s="573">
        <f t="shared" si="0"/>
        <v>19</v>
      </c>
      <c r="B23" s="421" t="s">
        <v>651</v>
      </c>
      <c r="C23" s="493" t="s">
        <v>16</v>
      </c>
      <c r="D23" s="494" t="s">
        <v>748</v>
      </c>
      <c r="E23" s="493">
        <v>3.61</v>
      </c>
      <c r="F23" s="532">
        <v>3.5746699999999998</v>
      </c>
      <c r="G23" s="493"/>
      <c r="H23" s="493">
        <v>2.79</v>
      </c>
      <c r="I23" s="575" t="s">
        <v>749</v>
      </c>
      <c r="J23" s="575" t="s">
        <v>680</v>
      </c>
    </row>
    <row r="24" spans="1:10" ht="25.5">
      <c r="A24" s="573">
        <f t="shared" si="0"/>
        <v>20</v>
      </c>
      <c r="B24" s="421" t="s">
        <v>652</v>
      </c>
      <c r="C24" s="493" t="s">
        <v>16</v>
      </c>
      <c r="D24" s="494" t="s">
        <v>748</v>
      </c>
      <c r="E24" s="493">
        <v>3.97</v>
      </c>
      <c r="F24" s="493">
        <v>1.6</v>
      </c>
      <c r="G24" s="493">
        <v>1.6</v>
      </c>
      <c r="H24" s="493"/>
      <c r="I24" s="575" t="s">
        <v>749</v>
      </c>
      <c r="J24" s="575" t="s">
        <v>681</v>
      </c>
    </row>
    <row r="25" spans="1:10" ht="25.5">
      <c r="A25" s="573">
        <f t="shared" si="0"/>
        <v>21</v>
      </c>
      <c r="B25" s="425" t="s">
        <v>654</v>
      </c>
      <c r="C25" s="495" t="s">
        <v>16</v>
      </c>
      <c r="D25" s="530" t="s">
        <v>748</v>
      </c>
      <c r="E25" s="495">
        <v>0.84</v>
      </c>
      <c r="F25" s="495">
        <v>0.84</v>
      </c>
      <c r="G25" s="495">
        <v>0.84</v>
      </c>
      <c r="H25" s="495"/>
      <c r="I25" s="497" t="s">
        <v>749</v>
      </c>
      <c r="J25" s="497" t="s">
        <v>680</v>
      </c>
    </row>
    <row r="26" spans="1:10" ht="25.5">
      <c r="A26" s="573">
        <f t="shared" si="0"/>
        <v>22</v>
      </c>
      <c r="B26" s="421" t="s">
        <v>655</v>
      </c>
      <c r="C26" s="493" t="s">
        <v>16</v>
      </c>
      <c r="D26" s="494" t="s">
        <v>748</v>
      </c>
      <c r="E26" s="493">
        <v>4</v>
      </c>
      <c r="F26" s="493">
        <v>2</v>
      </c>
      <c r="G26" s="493">
        <v>2</v>
      </c>
      <c r="H26" s="493"/>
      <c r="I26" s="575" t="s">
        <v>749</v>
      </c>
      <c r="J26" s="575" t="s">
        <v>680</v>
      </c>
    </row>
    <row r="27" spans="1:10" ht="25.5">
      <c r="A27" s="573">
        <f t="shared" si="0"/>
        <v>23</v>
      </c>
      <c r="B27" s="421" t="s">
        <v>656</v>
      </c>
      <c r="C27" s="493" t="s">
        <v>16</v>
      </c>
      <c r="D27" s="494" t="s">
        <v>748</v>
      </c>
      <c r="E27" s="493">
        <v>1.34</v>
      </c>
      <c r="F27" s="493">
        <v>0.5</v>
      </c>
      <c r="G27" s="493">
        <v>0.5</v>
      </c>
      <c r="H27" s="493"/>
      <c r="I27" s="575" t="s">
        <v>749</v>
      </c>
      <c r="J27" s="575" t="s">
        <v>685</v>
      </c>
    </row>
    <row r="28" spans="1:10" ht="38.25">
      <c r="A28" s="573">
        <f t="shared" si="0"/>
        <v>24</v>
      </c>
      <c r="B28" s="421" t="s">
        <v>657</v>
      </c>
      <c r="C28" s="493" t="s">
        <v>16</v>
      </c>
      <c r="D28" s="494" t="s">
        <v>748</v>
      </c>
      <c r="E28" s="493">
        <v>4.7</v>
      </c>
      <c r="F28" s="493">
        <v>0.5</v>
      </c>
      <c r="G28" s="493">
        <v>0.5</v>
      </c>
      <c r="H28" s="493"/>
      <c r="I28" s="575" t="s">
        <v>749</v>
      </c>
      <c r="J28" s="575" t="s">
        <v>686</v>
      </c>
    </row>
    <row r="29" spans="1:10" ht="25.5">
      <c r="A29" s="573">
        <f t="shared" si="0"/>
        <v>25</v>
      </c>
      <c r="B29" s="421" t="s">
        <v>658</v>
      </c>
      <c r="C29" s="493" t="s">
        <v>16</v>
      </c>
      <c r="D29" s="494" t="s">
        <v>748</v>
      </c>
      <c r="E29" s="493">
        <v>5</v>
      </c>
      <c r="F29" s="493">
        <v>3</v>
      </c>
      <c r="G29" s="493">
        <v>3</v>
      </c>
      <c r="H29" s="493"/>
      <c r="I29" s="575" t="s">
        <v>749</v>
      </c>
      <c r="J29" s="575" t="s">
        <v>687</v>
      </c>
    </row>
    <row r="30" spans="1:10" ht="25.5">
      <c r="A30" s="573">
        <f t="shared" si="0"/>
        <v>26</v>
      </c>
      <c r="B30" s="421" t="s">
        <v>659</v>
      </c>
      <c r="C30" s="493" t="s">
        <v>16</v>
      </c>
      <c r="D30" s="494" t="s">
        <v>748</v>
      </c>
      <c r="E30" s="493">
        <v>1.3</v>
      </c>
      <c r="F30" s="493">
        <v>1</v>
      </c>
      <c r="G30" s="493">
        <v>1</v>
      </c>
      <c r="H30" s="493"/>
      <c r="I30" s="575" t="s">
        <v>749</v>
      </c>
      <c r="J30" s="575" t="s">
        <v>683</v>
      </c>
    </row>
    <row r="31" spans="1:10" ht="25.5">
      <c r="A31" s="573">
        <f t="shared" si="0"/>
        <v>27</v>
      </c>
      <c r="B31" s="421" t="s">
        <v>660</v>
      </c>
      <c r="C31" s="493" t="s">
        <v>16</v>
      </c>
      <c r="D31" s="494" t="s">
        <v>748</v>
      </c>
      <c r="E31" s="493">
        <v>0.75</v>
      </c>
      <c r="F31" s="493">
        <v>0.75</v>
      </c>
      <c r="G31" s="493"/>
      <c r="H31" s="493"/>
      <c r="I31" s="575" t="s">
        <v>749</v>
      </c>
      <c r="J31" s="575" t="s">
        <v>688</v>
      </c>
    </row>
    <row r="32" spans="1:10" ht="25.5">
      <c r="A32" s="573">
        <f t="shared" si="0"/>
        <v>28</v>
      </c>
      <c r="B32" s="421" t="s">
        <v>661</v>
      </c>
      <c r="C32" s="493" t="s">
        <v>16</v>
      </c>
      <c r="D32" s="494" t="s">
        <v>748</v>
      </c>
      <c r="E32" s="493">
        <v>0.14000000000000001</v>
      </c>
      <c r="F32" s="493">
        <v>0.14000000000000001</v>
      </c>
      <c r="G32" s="493">
        <v>0.14000000000000001</v>
      </c>
      <c r="H32" s="493"/>
      <c r="I32" s="575" t="s">
        <v>749</v>
      </c>
      <c r="J32" s="575" t="s">
        <v>689</v>
      </c>
    </row>
    <row r="33" spans="1:10" ht="38.25">
      <c r="A33" s="573">
        <f t="shared" si="0"/>
        <v>29</v>
      </c>
      <c r="B33" s="421" t="s">
        <v>662</v>
      </c>
      <c r="C33" s="493" t="s">
        <v>16</v>
      </c>
      <c r="D33" s="494" t="s">
        <v>748</v>
      </c>
      <c r="E33" s="493">
        <v>4.9000000000000004</v>
      </c>
      <c r="F33" s="493">
        <v>4.9000000000000004</v>
      </c>
      <c r="G33" s="493"/>
      <c r="H33" s="493"/>
      <c r="I33" s="575" t="s">
        <v>749</v>
      </c>
      <c r="J33" s="575" t="s">
        <v>690</v>
      </c>
    </row>
    <row r="34" spans="1:10" ht="25.5">
      <c r="A34" s="573">
        <f t="shared" si="0"/>
        <v>30</v>
      </c>
      <c r="B34" s="421" t="s">
        <v>663</v>
      </c>
      <c r="C34" s="493" t="s">
        <v>16</v>
      </c>
      <c r="D34" s="494" t="s">
        <v>748</v>
      </c>
      <c r="E34" s="493">
        <v>4.5</v>
      </c>
      <c r="F34" s="493">
        <v>4.5</v>
      </c>
      <c r="G34" s="493">
        <v>4.5</v>
      </c>
      <c r="H34" s="493"/>
      <c r="I34" s="575" t="s">
        <v>749</v>
      </c>
      <c r="J34" s="575" t="s">
        <v>684</v>
      </c>
    </row>
    <row r="35" spans="1:10" ht="76.5">
      <c r="A35" s="573">
        <f t="shared" si="0"/>
        <v>31</v>
      </c>
      <c r="B35" s="425" t="s">
        <v>665</v>
      </c>
      <c r="C35" s="495" t="s">
        <v>16</v>
      </c>
      <c r="D35" s="530" t="s">
        <v>775</v>
      </c>
      <c r="E35" s="495">
        <v>0.2</v>
      </c>
      <c r="F35" s="495">
        <v>0.2</v>
      </c>
      <c r="G35" s="495">
        <v>0.2</v>
      </c>
      <c r="H35" s="495"/>
      <c r="I35" s="497" t="s">
        <v>749</v>
      </c>
      <c r="J35" s="497" t="s">
        <v>678</v>
      </c>
    </row>
    <row r="36" spans="1:10" ht="38.25">
      <c r="A36" s="573">
        <f t="shared" si="0"/>
        <v>32</v>
      </c>
      <c r="B36" s="425" t="s">
        <v>666</v>
      </c>
      <c r="C36" s="495" t="s">
        <v>16</v>
      </c>
      <c r="D36" s="530" t="s">
        <v>748</v>
      </c>
      <c r="E36" s="530">
        <v>24.2</v>
      </c>
      <c r="F36" s="530">
        <v>1.2</v>
      </c>
      <c r="G36" s="530">
        <v>1.2</v>
      </c>
      <c r="H36" s="533"/>
      <c r="I36" s="497" t="s">
        <v>749</v>
      </c>
      <c r="J36" s="497" t="s">
        <v>692</v>
      </c>
    </row>
    <row r="37" spans="1:10" ht="51">
      <c r="A37" s="573">
        <f t="shared" si="0"/>
        <v>33</v>
      </c>
      <c r="B37" s="425" t="s">
        <v>620</v>
      </c>
      <c r="C37" s="495" t="s">
        <v>50</v>
      </c>
      <c r="D37" s="534" t="s">
        <v>778</v>
      </c>
      <c r="E37" s="495">
        <v>0.3</v>
      </c>
      <c r="F37" s="495">
        <v>0.3</v>
      </c>
      <c r="G37" s="495">
        <v>0.3</v>
      </c>
      <c r="H37" s="495"/>
      <c r="I37" s="497" t="s">
        <v>749</v>
      </c>
      <c r="J37" s="497" t="s">
        <v>688</v>
      </c>
    </row>
    <row r="38" spans="1:10" ht="25.5">
      <c r="A38" s="573">
        <f t="shared" si="0"/>
        <v>34</v>
      </c>
      <c r="B38" s="425" t="s">
        <v>621</v>
      </c>
      <c r="C38" s="495" t="s">
        <v>50</v>
      </c>
      <c r="D38" s="530" t="s">
        <v>748</v>
      </c>
      <c r="E38" s="495">
        <v>0.16</v>
      </c>
      <c r="F38" s="495">
        <v>0.16</v>
      </c>
      <c r="G38" s="495">
        <v>0.16</v>
      </c>
      <c r="H38" s="495"/>
      <c r="I38" s="497" t="s">
        <v>749</v>
      </c>
      <c r="J38" s="497" t="s">
        <v>679</v>
      </c>
    </row>
    <row r="39" spans="1:10" ht="25.5">
      <c r="A39" s="573">
        <f t="shared" si="0"/>
        <v>35</v>
      </c>
      <c r="B39" s="425" t="s">
        <v>622</v>
      </c>
      <c r="C39" s="495" t="s">
        <v>50</v>
      </c>
      <c r="D39" s="530" t="s">
        <v>748</v>
      </c>
      <c r="E39" s="495">
        <v>0.12</v>
      </c>
      <c r="F39" s="495">
        <v>0.12</v>
      </c>
      <c r="G39" s="495">
        <v>0.12</v>
      </c>
      <c r="H39" s="495"/>
      <c r="I39" s="497" t="s">
        <v>749</v>
      </c>
      <c r="J39" s="497" t="s">
        <v>678</v>
      </c>
    </row>
    <row r="40" spans="1:10" ht="25.5">
      <c r="A40" s="573">
        <f t="shared" si="0"/>
        <v>36</v>
      </c>
      <c r="B40" s="425" t="s">
        <v>623</v>
      </c>
      <c r="C40" s="495" t="s">
        <v>50</v>
      </c>
      <c r="D40" s="530" t="s">
        <v>748</v>
      </c>
      <c r="E40" s="495">
        <v>0.15</v>
      </c>
      <c r="F40" s="495">
        <v>0.15</v>
      </c>
      <c r="G40" s="495">
        <v>0.15</v>
      </c>
      <c r="H40" s="495"/>
      <c r="I40" s="497" t="s">
        <v>749</v>
      </c>
      <c r="J40" s="497" t="s">
        <v>680</v>
      </c>
    </row>
    <row r="41" spans="1:10" ht="25.5">
      <c r="A41" s="573">
        <f t="shared" si="0"/>
        <v>37</v>
      </c>
      <c r="B41" s="425" t="s">
        <v>624</v>
      </c>
      <c r="C41" s="495" t="s">
        <v>50</v>
      </c>
      <c r="D41" s="530" t="s">
        <v>748</v>
      </c>
      <c r="E41" s="495">
        <v>0.14000000000000001</v>
      </c>
      <c r="F41" s="495">
        <v>0.14000000000000001</v>
      </c>
      <c r="G41" s="495">
        <v>0.14000000000000001</v>
      </c>
      <c r="H41" s="495"/>
      <c r="I41" s="497" t="s">
        <v>749</v>
      </c>
      <c r="J41" s="497" t="s">
        <v>682</v>
      </c>
    </row>
    <row r="42" spans="1:10" ht="25.5">
      <c r="A42" s="573">
        <f t="shared" si="0"/>
        <v>38</v>
      </c>
      <c r="B42" s="425" t="s">
        <v>613</v>
      </c>
      <c r="C42" s="495" t="s">
        <v>32</v>
      </c>
      <c r="D42" s="530" t="s">
        <v>748</v>
      </c>
      <c r="E42" s="495">
        <v>7.0000000000000007E-2</v>
      </c>
      <c r="F42" s="495">
        <v>7.0000000000000007E-2</v>
      </c>
      <c r="G42" s="495">
        <v>7.0000000000000007E-2</v>
      </c>
      <c r="H42" s="495"/>
      <c r="I42" s="497" t="s">
        <v>749</v>
      </c>
      <c r="J42" s="497" t="s">
        <v>688</v>
      </c>
    </row>
    <row r="43" spans="1:10" ht="25.5">
      <c r="A43" s="573">
        <f t="shared" si="0"/>
        <v>39</v>
      </c>
      <c r="B43" s="425" t="s">
        <v>614</v>
      </c>
      <c r="C43" s="495" t="s">
        <v>32</v>
      </c>
      <c r="D43" s="530" t="s">
        <v>748</v>
      </c>
      <c r="E43" s="495">
        <v>0.08</v>
      </c>
      <c r="F43" s="495">
        <v>0.08</v>
      </c>
      <c r="G43" s="495">
        <v>0.08</v>
      </c>
      <c r="H43" s="495"/>
      <c r="I43" s="497" t="s">
        <v>749</v>
      </c>
      <c r="J43" s="497" t="s">
        <v>688</v>
      </c>
    </row>
    <row r="44" spans="1:10" ht="25.5">
      <c r="A44" s="573">
        <f t="shared" si="0"/>
        <v>40</v>
      </c>
      <c r="B44" s="425" t="s">
        <v>599</v>
      </c>
      <c r="C44" s="495" t="s">
        <v>31</v>
      </c>
      <c r="D44" s="530" t="s">
        <v>748</v>
      </c>
      <c r="E44" s="530">
        <v>42</v>
      </c>
      <c r="F44" s="530">
        <v>42</v>
      </c>
      <c r="G44" s="530">
        <v>29.9</v>
      </c>
      <c r="H44" s="533"/>
      <c r="I44" s="497" t="s">
        <v>749</v>
      </c>
      <c r="J44" s="497" t="s">
        <v>689</v>
      </c>
    </row>
    <row r="45" spans="1:10" ht="25.5">
      <c r="A45" s="573">
        <f t="shared" si="0"/>
        <v>41</v>
      </c>
      <c r="B45" s="425" t="s">
        <v>600</v>
      </c>
      <c r="C45" s="495" t="s">
        <v>31</v>
      </c>
      <c r="D45" s="530" t="s">
        <v>748</v>
      </c>
      <c r="E45" s="495">
        <v>0.2</v>
      </c>
      <c r="F45" s="495">
        <v>0.2</v>
      </c>
      <c r="G45" s="495"/>
      <c r="H45" s="495"/>
      <c r="I45" s="497" t="s">
        <v>749</v>
      </c>
      <c r="J45" s="497" t="s">
        <v>682</v>
      </c>
    </row>
    <row r="46" spans="1:10" ht="25.5">
      <c r="A46" s="573">
        <f t="shared" si="0"/>
        <v>42</v>
      </c>
      <c r="B46" s="425" t="s">
        <v>601</v>
      </c>
      <c r="C46" s="495" t="s">
        <v>31</v>
      </c>
      <c r="D46" s="530" t="s">
        <v>748</v>
      </c>
      <c r="E46" s="495">
        <v>2</v>
      </c>
      <c r="F46" s="495">
        <v>2</v>
      </c>
      <c r="G46" s="495"/>
      <c r="H46" s="495"/>
      <c r="I46" s="497" t="s">
        <v>749</v>
      </c>
      <c r="J46" s="497" t="s">
        <v>689</v>
      </c>
    </row>
    <row r="47" spans="1:10" ht="25.5">
      <c r="A47" s="573">
        <f t="shared" si="0"/>
        <v>43</v>
      </c>
      <c r="B47" s="425" t="s">
        <v>602</v>
      </c>
      <c r="C47" s="495" t="s">
        <v>31</v>
      </c>
      <c r="D47" s="530" t="s">
        <v>748</v>
      </c>
      <c r="E47" s="495">
        <v>1.64</v>
      </c>
      <c r="F47" s="495">
        <v>1.6</v>
      </c>
      <c r="G47" s="495">
        <v>1.6</v>
      </c>
      <c r="H47" s="495"/>
      <c r="I47" s="497" t="s">
        <v>749</v>
      </c>
      <c r="J47" s="497" t="s">
        <v>687</v>
      </c>
    </row>
    <row r="48" spans="1:10" ht="25.5">
      <c r="A48" s="573">
        <f t="shared" si="0"/>
        <v>44</v>
      </c>
      <c r="B48" s="425" t="s">
        <v>603</v>
      </c>
      <c r="C48" s="495" t="s">
        <v>31</v>
      </c>
      <c r="D48" s="530" t="s">
        <v>748</v>
      </c>
      <c r="E48" s="495">
        <v>1.36</v>
      </c>
      <c r="F48" s="495">
        <v>1.35</v>
      </c>
      <c r="G48" s="495">
        <v>1.35</v>
      </c>
      <c r="H48" s="495"/>
      <c r="I48" s="497" t="s">
        <v>749</v>
      </c>
      <c r="J48" s="497" t="s">
        <v>681</v>
      </c>
    </row>
    <row r="49" spans="1:10" ht="25.5">
      <c r="A49" s="573">
        <f t="shared" si="0"/>
        <v>45</v>
      </c>
      <c r="B49" s="425" t="s">
        <v>605</v>
      </c>
      <c r="C49" s="495" t="s">
        <v>31</v>
      </c>
      <c r="D49" s="530" t="s">
        <v>748</v>
      </c>
      <c r="E49" s="495">
        <v>1.66</v>
      </c>
      <c r="F49" s="495">
        <v>1.6</v>
      </c>
      <c r="G49" s="495">
        <v>1.6</v>
      </c>
      <c r="H49" s="495"/>
      <c r="I49" s="497" t="s">
        <v>749</v>
      </c>
      <c r="J49" s="497" t="s">
        <v>693</v>
      </c>
    </row>
    <row r="50" spans="1:10" ht="25.5">
      <c r="A50" s="573">
        <f t="shared" si="0"/>
        <v>46</v>
      </c>
      <c r="B50" s="425" t="s">
        <v>606</v>
      </c>
      <c r="C50" s="495" t="s">
        <v>31</v>
      </c>
      <c r="D50" s="530" t="s">
        <v>748</v>
      </c>
      <c r="E50" s="495">
        <v>1</v>
      </c>
      <c r="F50" s="495">
        <v>0.9</v>
      </c>
      <c r="G50" s="495">
        <v>0.9</v>
      </c>
      <c r="H50" s="495"/>
      <c r="I50" s="497" t="s">
        <v>749</v>
      </c>
      <c r="J50" s="497" t="s">
        <v>679</v>
      </c>
    </row>
    <row r="51" spans="1:10" ht="25.5">
      <c r="A51" s="573">
        <f t="shared" si="0"/>
        <v>47</v>
      </c>
      <c r="B51" s="425" t="s">
        <v>607</v>
      </c>
      <c r="C51" s="495" t="s">
        <v>31</v>
      </c>
      <c r="D51" s="530" t="s">
        <v>748</v>
      </c>
      <c r="E51" s="495">
        <v>2.82</v>
      </c>
      <c r="F51" s="495">
        <v>2.82</v>
      </c>
      <c r="G51" s="495"/>
      <c r="H51" s="495"/>
      <c r="I51" s="497" t="s">
        <v>749</v>
      </c>
      <c r="J51" s="497" t="s">
        <v>683</v>
      </c>
    </row>
    <row r="52" spans="1:10" ht="25.5">
      <c r="A52" s="573">
        <f t="shared" si="0"/>
        <v>48</v>
      </c>
      <c r="B52" s="425" t="s">
        <v>608</v>
      </c>
      <c r="C52" s="495" t="s">
        <v>31</v>
      </c>
      <c r="D52" s="530" t="s">
        <v>748</v>
      </c>
      <c r="E52" s="495">
        <v>0.5</v>
      </c>
      <c r="F52" s="495">
        <v>0.5</v>
      </c>
      <c r="G52" s="495"/>
      <c r="H52" s="495"/>
      <c r="I52" s="497" t="s">
        <v>749</v>
      </c>
      <c r="J52" s="497" t="s">
        <v>683</v>
      </c>
    </row>
    <row r="53" spans="1:10" ht="25.5">
      <c r="A53" s="573">
        <f t="shared" si="0"/>
        <v>49</v>
      </c>
      <c r="B53" s="530" t="s">
        <v>609</v>
      </c>
      <c r="C53" s="495" t="s">
        <v>31</v>
      </c>
      <c r="D53" s="530" t="s">
        <v>748</v>
      </c>
      <c r="E53" s="495">
        <v>2.8</v>
      </c>
      <c r="F53" s="495">
        <v>2.7</v>
      </c>
      <c r="G53" s="495">
        <v>2.7</v>
      </c>
      <c r="H53" s="495"/>
      <c r="I53" s="497" t="s">
        <v>749</v>
      </c>
      <c r="J53" s="497" t="s">
        <v>682</v>
      </c>
    </row>
    <row r="54" spans="1:10" ht="25.5">
      <c r="A54" s="573">
        <f t="shared" si="0"/>
        <v>50</v>
      </c>
      <c r="B54" s="425" t="s">
        <v>610</v>
      </c>
      <c r="C54" s="495" t="s">
        <v>31</v>
      </c>
      <c r="D54" s="530" t="s">
        <v>748</v>
      </c>
      <c r="E54" s="495">
        <v>1.42</v>
      </c>
      <c r="F54" s="495">
        <v>1.4</v>
      </c>
      <c r="G54" s="495">
        <v>1.4</v>
      </c>
      <c r="H54" s="495"/>
      <c r="I54" s="497" t="s">
        <v>749</v>
      </c>
      <c r="J54" s="497" t="s">
        <v>680</v>
      </c>
    </row>
    <row r="55" spans="1:10" ht="25.5">
      <c r="A55" s="573">
        <f t="shared" si="0"/>
        <v>51</v>
      </c>
      <c r="B55" s="425" t="s">
        <v>611</v>
      </c>
      <c r="C55" s="495" t="s">
        <v>31</v>
      </c>
      <c r="D55" s="530" t="s">
        <v>748</v>
      </c>
      <c r="E55" s="495">
        <v>3</v>
      </c>
      <c r="F55" s="495">
        <v>2.8</v>
      </c>
      <c r="G55" s="495">
        <v>2.8</v>
      </c>
      <c r="H55" s="495"/>
      <c r="I55" s="497" t="s">
        <v>749</v>
      </c>
      <c r="J55" s="497" t="s">
        <v>698</v>
      </c>
    </row>
    <row r="56" spans="1:10" ht="25.5">
      <c r="A56" s="573">
        <f t="shared" si="0"/>
        <v>52</v>
      </c>
      <c r="B56" s="425" t="s">
        <v>534</v>
      </c>
      <c r="C56" s="495" t="s">
        <v>33</v>
      </c>
      <c r="D56" s="530" t="s">
        <v>748</v>
      </c>
      <c r="E56" s="495">
        <v>0.79</v>
      </c>
      <c r="F56" s="495">
        <v>0.79</v>
      </c>
      <c r="G56" s="495"/>
      <c r="H56" s="495"/>
      <c r="I56" s="497" t="s">
        <v>749</v>
      </c>
      <c r="J56" s="497" t="s">
        <v>681</v>
      </c>
    </row>
    <row r="57" spans="1:10" ht="76.5">
      <c r="A57" s="573">
        <f t="shared" si="0"/>
        <v>53</v>
      </c>
      <c r="B57" s="425" t="s">
        <v>535</v>
      </c>
      <c r="C57" s="495" t="s">
        <v>33</v>
      </c>
      <c r="D57" s="534" t="s">
        <v>787</v>
      </c>
      <c r="E57" s="495">
        <v>1.831</v>
      </c>
      <c r="F57" s="495">
        <v>1.831</v>
      </c>
      <c r="G57" s="495">
        <v>0.56999999999999995</v>
      </c>
      <c r="H57" s="495"/>
      <c r="I57" s="497" t="s">
        <v>749</v>
      </c>
      <c r="J57" s="497" t="s">
        <v>683</v>
      </c>
    </row>
    <row r="58" spans="1:10" ht="25.5">
      <c r="A58" s="573">
        <f t="shared" si="0"/>
        <v>54</v>
      </c>
      <c r="B58" s="425" t="s">
        <v>536</v>
      </c>
      <c r="C58" s="495" t="s">
        <v>33</v>
      </c>
      <c r="D58" s="530" t="s">
        <v>748</v>
      </c>
      <c r="E58" s="495">
        <v>0.33</v>
      </c>
      <c r="F58" s="495">
        <v>0.33</v>
      </c>
      <c r="G58" s="495">
        <v>0.09</v>
      </c>
      <c r="H58" s="495"/>
      <c r="I58" s="497" t="s">
        <v>749</v>
      </c>
      <c r="J58" s="497" t="s">
        <v>680</v>
      </c>
    </row>
    <row r="59" spans="1:10" ht="25.5">
      <c r="A59" s="573">
        <f t="shared" si="0"/>
        <v>55</v>
      </c>
      <c r="B59" s="425" t="s">
        <v>537</v>
      </c>
      <c r="C59" s="495" t="s">
        <v>33</v>
      </c>
      <c r="D59" s="530" t="s">
        <v>748</v>
      </c>
      <c r="E59" s="495">
        <v>2.1</v>
      </c>
      <c r="F59" s="495">
        <v>2.1</v>
      </c>
      <c r="G59" s="495"/>
      <c r="H59" s="495"/>
      <c r="I59" s="497" t="s">
        <v>749</v>
      </c>
      <c r="J59" s="497" t="s">
        <v>682</v>
      </c>
    </row>
    <row r="60" spans="1:10" ht="25.5">
      <c r="A60" s="573">
        <f t="shared" si="0"/>
        <v>56</v>
      </c>
      <c r="B60" s="425" t="s">
        <v>538</v>
      </c>
      <c r="C60" s="495" t="s">
        <v>33</v>
      </c>
      <c r="D60" s="530" t="s">
        <v>748</v>
      </c>
      <c r="E60" s="495">
        <v>1.9</v>
      </c>
      <c r="F60" s="495">
        <v>1.9</v>
      </c>
      <c r="G60" s="495">
        <v>1.5</v>
      </c>
      <c r="H60" s="495"/>
      <c r="I60" s="497" t="s">
        <v>749</v>
      </c>
      <c r="J60" s="497" t="s">
        <v>681</v>
      </c>
    </row>
    <row r="61" spans="1:10" ht="25.5">
      <c r="A61" s="573">
        <f t="shared" si="0"/>
        <v>57</v>
      </c>
      <c r="B61" s="425" t="s">
        <v>539</v>
      </c>
      <c r="C61" s="495" t="s">
        <v>33</v>
      </c>
      <c r="D61" s="530" t="s">
        <v>748</v>
      </c>
      <c r="E61" s="495">
        <v>0.8</v>
      </c>
      <c r="F61" s="495">
        <v>0.8</v>
      </c>
      <c r="G61" s="495">
        <v>0.8</v>
      </c>
      <c r="H61" s="495"/>
      <c r="I61" s="497" t="s">
        <v>749</v>
      </c>
      <c r="J61" s="497" t="s">
        <v>688</v>
      </c>
    </row>
    <row r="62" spans="1:10" ht="25.5">
      <c r="A62" s="573">
        <f t="shared" si="0"/>
        <v>58</v>
      </c>
      <c r="B62" s="425" t="s">
        <v>540</v>
      </c>
      <c r="C62" s="495" t="s">
        <v>33</v>
      </c>
      <c r="D62" s="530" t="s">
        <v>748</v>
      </c>
      <c r="E62" s="495">
        <v>0.93700000000000006</v>
      </c>
      <c r="F62" s="495">
        <v>0.93700000000000006</v>
      </c>
      <c r="G62" s="495"/>
      <c r="H62" s="495"/>
      <c r="I62" s="497" t="s">
        <v>749</v>
      </c>
      <c r="J62" s="497" t="s">
        <v>678</v>
      </c>
    </row>
    <row r="63" spans="1:10" ht="38.25">
      <c r="A63" s="573">
        <f t="shared" si="0"/>
        <v>59</v>
      </c>
      <c r="B63" s="425" t="s">
        <v>541</v>
      </c>
      <c r="C63" s="495" t="s">
        <v>33</v>
      </c>
      <c r="D63" s="530" t="s">
        <v>748</v>
      </c>
      <c r="E63" s="495">
        <v>5.0999999999999996</v>
      </c>
      <c r="F63" s="495">
        <v>2</v>
      </c>
      <c r="G63" s="495">
        <v>2</v>
      </c>
      <c r="H63" s="495"/>
      <c r="I63" s="497" t="s">
        <v>749</v>
      </c>
      <c r="J63" s="497" t="s">
        <v>694</v>
      </c>
    </row>
    <row r="64" spans="1:10" ht="51">
      <c r="A64" s="573">
        <f t="shared" si="0"/>
        <v>60</v>
      </c>
      <c r="B64" s="425" t="s">
        <v>588</v>
      </c>
      <c r="C64" s="495" t="s">
        <v>55</v>
      </c>
      <c r="D64" s="530" t="s">
        <v>748</v>
      </c>
      <c r="E64" s="495">
        <v>0.55000000000000004</v>
      </c>
      <c r="F64" s="495">
        <v>0.55000000000000004</v>
      </c>
      <c r="G64" s="495"/>
      <c r="H64" s="495"/>
      <c r="I64" s="497" t="s">
        <v>749</v>
      </c>
      <c r="J64" s="497" t="s">
        <v>793</v>
      </c>
    </row>
    <row r="65" spans="1:10" ht="38.25">
      <c r="A65" s="573">
        <f t="shared" si="0"/>
        <v>61</v>
      </c>
      <c r="B65" s="425" t="s">
        <v>616</v>
      </c>
      <c r="C65" s="495" t="s">
        <v>24</v>
      </c>
      <c r="D65" s="530" t="s">
        <v>748</v>
      </c>
      <c r="E65" s="495">
        <v>0.54</v>
      </c>
      <c r="F65" s="495">
        <v>0.54</v>
      </c>
      <c r="G65" s="495"/>
      <c r="H65" s="495"/>
      <c r="I65" s="497" t="s">
        <v>749</v>
      </c>
      <c r="J65" s="497" t="s">
        <v>680</v>
      </c>
    </row>
    <row r="66" spans="1:10" ht="38.25">
      <c r="A66" s="573">
        <f t="shared" si="0"/>
        <v>62</v>
      </c>
      <c r="B66" s="425" t="s">
        <v>548</v>
      </c>
      <c r="C66" s="495" t="s">
        <v>27</v>
      </c>
      <c r="D66" s="530" t="s">
        <v>795</v>
      </c>
      <c r="E66" s="495">
        <v>16</v>
      </c>
      <c r="F66" s="495">
        <v>16</v>
      </c>
      <c r="G66" s="495">
        <v>6</v>
      </c>
      <c r="H66" s="495"/>
      <c r="I66" s="497" t="s">
        <v>749</v>
      </c>
      <c r="J66" s="497" t="s">
        <v>688</v>
      </c>
    </row>
    <row r="67" spans="1:10" ht="76.5">
      <c r="A67" s="573">
        <f t="shared" si="0"/>
        <v>63</v>
      </c>
      <c r="B67" s="425" t="s">
        <v>549</v>
      </c>
      <c r="C67" s="495" t="s">
        <v>27</v>
      </c>
      <c r="D67" s="530" t="s">
        <v>797</v>
      </c>
      <c r="E67" s="495">
        <v>18.399999999999999</v>
      </c>
      <c r="F67" s="495">
        <v>18.399999999999999</v>
      </c>
      <c r="G67" s="495">
        <v>9.31</v>
      </c>
      <c r="H67" s="495"/>
      <c r="I67" s="497" t="s">
        <v>749</v>
      </c>
      <c r="J67" s="497" t="s">
        <v>701</v>
      </c>
    </row>
    <row r="68" spans="1:10" ht="25.5">
      <c r="A68" s="573">
        <f t="shared" si="0"/>
        <v>64</v>
      </c>
      <c r="B68" s="425" t="s">
        <v>551</v>
      </c>
      <c r="C68" s="495" t="s">
        <v>27</v>
      </c>
      <c r="D68" s="530" t="s">
        <v>748</v>
      </c>
      <c r="E68" s="495">
        <v>2.46</v>
      </c>
      <c r="F68" s="495">
        <v>2.46</v>
      </c>
      <c r="G68" s="495"/>
      <c r="H68" s="495"/>
      <c r="I68" s="497" t="s">
        <v>749</v>
      </c>
      <c r="J68" s="497" t="s">
        <v>688</v>
      </c>
    </row>
    <row r="69" spans="1:10" ht="38.25">
      <c r="A69" s="573">
        <f t="shared" ref="A69:A113" si="1">N(A68)+1</f>
        <v>65</v>
      </c>
      <c r="B69" s="425" t="s">
        <v>552</v>
      </c>
      <c r="C69" s="495" t="s">
        <v>27</v>
      </c>
      <c r="D69" s="530" t="s">
        <v>748</v>
      </c>
      <c r="E69" s="495">
        <v>3.4</v>
      </c>
      <c r="F69" s="495">
        <v>3.4</v>
      </c>
      <c r="G69" s="495"/>
      <c r="H69" s="495"/>
      <c r="I69" s="497" t="s">
        <v>749</v>
      </c>
      <c r="J69" s="497" t="s">
        <v>681</v>
      </c>
    </row>
    <row r="70" spans="1:10" ht="25.5">
      <c r="A70" s="573">
        <f t="shared" si="1"/>
        <v>66</v>
      </c>
      <c r="B70" s="425" t="s">
        <v>553</v>
      </c>
      <c r="C70" s="495" t="s">
        <v>27</v>
      </c>
      <c r="D70" s="530" t="s">
        <v>748</v>
      </c>
      <c r="E70" s="495">
        <v>2.9</v>
      </c>
      <c r="F70" s="495">
        <v>2.9</v>
      </c>
      <c r="G70" s="495"/>
      <c r="H70" s="495"/>
      <c r="I70" s="497" t="s">
        <v>749</v>
      </c>
      <c r="J70" s="497" t="s">
        <v>680</v>
      </c>
    </row>
    <row r="71" spans="1:10" ht="25.5">
      <c r="A71" s="573">
        <f t="shared" si="1"/>
        <v>67</v>
      </c>
      <c r="B71" s="425" t="s">
        <v>554</v>
      </c>
      <c r="C71" s="495" t="s">
        <v>27</v>
      </c>
      <c r="D71" s="530" t="s">
        <v>748</v>
      </c>
      <c r="E71" s="495">
        <v>1.6</v>
      </c>
      <c r="F71" s="495">
        <v>1</v>
      </c>
      <c r="G71" s="495">
        <v>1</v>
      </c>
      <c r="H71" s="495"/>
      <c r="I71" s="497" t="s">
        <v>749</v>
      </c>
      <c r="J71" s="497" t="s">
        <v>680</v>
      </c>
    </row>
    <row r="72" spans="1:10" ht="25.5">
      <c r="A72" s="573">
        <f t="shared" si="1"/>
        <v>68</v>
      </c>
      <c r="B72" s="425" t="s">
        <v>555</v>
      </c>
      <c r="C72" s="495" t="s">
        <v>27</v>
      </c>
      <c r="D72" s="530" t="s">
        <v>748</v>
      </c>
      <c r="E72" s="495">
        <v>2.2000000000000002</v>
      </c>
      <c r="F72" s="495">
        <v>2.2000000000000002</v>
      </c>
      <c r="G72" s="495">
        <v>1</v>
      </c>
      <c r="H72" s="495"/>
      <c r="I72" s="497" t="s">
        <v>749</v>
      </c>
      <c r="J72" s="497" t="s">
        <v>702</v>
      </c>
    </row>
    <row r="73" spans="1:10" ht="51">
      <c r="A73" s="573">
        <f t="shared" si="1"/>
        <v>69</v>
      </c>
      <c r="B73" s="425" t="s">
        <v>556</v>
      </c>
      <c r="C73" s="495" t="s">
        <v>27</v>
      </c>
      <c r="D73" s="530" t="s">
        <v>748</v>
      </c>
      <c r="E73" s="495">
        <v>5.7</v>
      </c>
      <c r="F73" s="495">
        <v>4</v>
      </c>
      <c r="G73" s="495">
        <v>4</v>
      </c>
      <c r="H73" s="495"/>
      <c r="I73" s="497" t="s">
        <v>749</v>
      </c>
      <c r="J73" s="497" t="s">
        <v>688</v>
      </c>
    </row>
    <row r="74" spans="1:10" ht="51">
      <c r="A74" s="573">
        <f t="shared" si="1"/>
        <v>70</v>
      </c>
      <c r="B74" s="425" t="s">
        <v>557</v>
      </c>
      <c r="C74" s="495" t="s">
        <v>27</v>
      </c>
      <c r="D74" s="530" t="s">
        <v>748</v>
      </c>
      <c r="E74" s="495">
        <v>0.3</v>
      </c>
      <c r="F74" s="495">
        <v>0.3</v>
      </c>
      <c r="G74" s="495">
        <v>0.25</v>
      </c>
      <c r="H74" s="495"/>
      <c r="I74" s="497" t="s">
        <v>749</v>
      </c>
      <c r="J74" s="497" t="s">
        <v>686</v>
      </c>
    </row>
    <row r="75" spans="1:10" ht="38.25">
      <c r="A75" s="573">
        <f t="shared" si="1"/>
        <v>71</v>
      </c>
      <c r="B75" s="425" t="s">
        <v>558</v>
      </c>
      <c r="C75" s="495" t="s">
        <v>27</v>
      </c>
      <c r="D75" s="530" t="s">
        <v>748</v>
      </c>
      <c r="E75" s="495">
        <v>7.71</v>
      </c>
      <c r="F75" s="495">
        <v>6.3</v>
      </c>
      <c r="G75" s="495">
        <v>6.3</v>
      </c>
      <c r="H75" s="495"/>
      <c r="I75" s="497" t="s">
        <v>749</v>
      </c>
      <c r="J75" s="497" t="s">
        <v>703</v>
      </c>
    </row>
    <row r="76" spans="1:10" ht="25.5">
      <c r="A76" s="573">
        <f t="shared" si="1"/>
        <v>72</v>
      </c>
      <c r="B76" s="425" t="s">
        <v>559</v>
      </c>
      <c r="C76" s="495" t="s">
        <v>27</v>
      </c>
      <c r="D76" s="530" t="s">
        <v>748</v>
      </c>
      <c r="E76" s="495">
        <v>1.008</v>
      </c>
      <c r="F76" s="495">
        <v>1.008</v>
      </c>
      <c r="G76" s="495"/>
      <c r="H76" s="495"/>
      <c r="I76" s="497" t="s">
        <v>749</v>
      </c>
      <c r="J76" s="497" t="s">
        <v>679</v>
      </c>
    </row>
    <row r="77" spans="1:10" ht="25.5">
      <c r="A77" s="573">
        <f t="shared" si="1"/>
        <v>73</v>
      </c>
      <c r="B77" s="425" t="s">
        <v>560</v>
      </c>
      <c r="C77" s="495" t="s">
        <v>27</v>
      </c>
      <c r="D77" s="530" t="s">
        <v>748</v>
      </c>
      <c r="E77" s="495">
        <v>1.43</v>
      </c>
      <c r="F77" s="495">
        <v>1</v>
      </c>
      <c r="G77" s="495">
        <v>1</v>
      </c>
      <c r="H77" s="495"/>
      <c r="I77" s="497" t="s">
        <v>749</v>
      </c>
      <c r="J77" s="497" t="s">
        <v>683</v>
      </c>
    </row>
    <row r="78" spans="1:10" ht="25.5">
      <c r="A78" s="573">
        <f t="shared" si="1"/>
        <v>74</v>
      </c>
      <c r="B78" s="425" t="s">
        <v>561</v>
      </c>
      <c r="C78" s="495" t="s">
        <v>27</v>
      </c>
      <c r="D78" s="530" t="s">
        <v>748</v>
      </c>
      <c r="E78" s="495">
        <v>0.9</v>
      </c>
      <c r="F78" s="495">
        <v>0.8</v>
      </c>
      <c r="G78" s="495">
        <v>0.8</v>
      </c>
      <c r="H78" s="495"/>
      <c r="I78" s="497" t="s">
        <v>749</v>
      </c>
      <c r="J78" s="497" t="s">
        <v>688</v>
      </c>
    </row>
    <row r="79" spans="1:10" ht="25.5">
      <c r="A79" s="573">
        <f t="shared" si="1"/>
        <v>75</v>
      </c>
      <c r="B79" s="425" t="s">
        <v>562</v>
      </c>
      <c r="C79" s="495" t="s">
        <v>27</v>
      </c>
      <c r="D79" s="530" t="s">
        <v>748</v>
      </c>
      <c r="E79" s="495">
        <v>4.1399999999999997</v>
      </c>
      <c r="F79" s="495">
        <v>3</v>
      </c>
      <c r="G79" s="495">
        <v>3</v>
      </c>
      <c r="H79" s="495"/>
      <c r="I79" s="497" t="s">
        <v>749</v>
      </c>
      <c r="J79" s="497" t="s">
        <v>699</v>
      </c>
    </row>
    <row r="80" spans="1:10" ht="38.25">
      <c r="A80" s="573">
        <f t="shared" si="1"/>
        <v>76</v>
      </c>
      <c r="B80" s="425" t="s">
        <v>563</v>
      </c>
      <c r="C80" s="495" t="s">
        <v>27</v>
      </c>
      <c r="D80" s="530" t="s">
        <v>748</v>
      </c>
      <c r="E80" s="495">
        <v>7.7</v>
      </c>
      <c r="F80" s="495">
        <v>6</v>
      </c>
      <c r="G80" s="495">
        <v>6</v>
      </c>
      <c r="H80" s="495"/>
      <c r="I80" s="497" t="s">
        <v>749</v>
      </c>
      <c r="J80" s="497" t="s">
        <v>704</v>
      </c>
    </row>
    <row r="81" spans="1:10" ht="38.25">
      <c r="A81" s="573">
        <f t="shared" si="1"/>
        <v>77</v>
      </c>
      <c r="B81" s="425" t="s">
        <v>564</v>
      </c>
      <c r="C81" s="495" t="s">
        <v>27</v>
      </c>
      <c r="D81" s="530" t="s">
        <v>748</v>
      </c>
      <c r="E81" s="495">
        <v>2.06</v>
      </c>
      <c r="F81" s="495">
        <v>1.9</v>
      </c>
      <c r="G81" s="495">
        <v>1.9</v>
      </c>
      <c r="H81" s="495"/>
      <c r="I81" s="497" t="s">
        <v>749</v>
      </c>
      <c r="J81" s="497" t="s">
        <v>684</v>
      </c>
    </row>
    <row r="82" spans="1:10" ht="25.5">
      <c r="A82" s="573">
        <f t="shared" si="1"/>
        <v>78</v>
      </c>
      <c r="B82" s="425" t="s">
        <v>565</v>
      </c>
      <c r="C82" s="495" t="s">
        <v>27</v>
      </c>
      <c r="D82" s="530" t="s">
        <v>748</v>
      </c>
      <c r="E82" s="495">
        <v>0.91</v>
      </c>
      <c r="F82" s="495">
        <v>0.91</v>
      </c>
      <c r="G82" s="495">
        <v>0.91</v>
      </c>
      <c r="H82" s="495"/>
      <c r="I82" s="497" t="s">
        <v>749</v>
      </c>
      <c r="J82" s="497" t="s">
        <v>699</v>
      </c>
    </row>
    <row r="83" spans="1:10" ht="38.25">
      <c r="A83" s="573">
        <f t="shared" si="1"/>
        <v>79</v>
      </c>
      <c r="B83" s="425" t="s">
        <v>566</v>
      </c>
      <c r="C83" s="495" t="s">
        <v>27</v>
      </c>
      <c r="D83" s="530" t="s">
        <v>748</v>
      </c>
      <c r="E83" s="495">
        <v>5.25</v>
      </c>
      <c r="F83" s="495">
        <v>4</v>
      </c>
      <c r="G83" s="495">
        <v>4</v>
      </c>
      <c r="H83" s="495"/>
      <c r="I83" s="497" t="s">
        <v>749</v>
      </c>
      <c r="J83" s="497" t="s">
        <v>705</v>
      </c>
    </row>
    <row r="84" spans="1:10" ht="25.5">
      <c r="A84" s="573">
        <f t="shared" si="1"/>
        <v>80</v>
      </c>
      <c r="B84" s="425" t="s">
        <v>567</v>
      </c>
      <c r="C84" s="495" t="s">
        <v>27</v>
      </c>
      <c r="D84" s="530" t="s">
        <v>748</v>
      </c>
      <c r="E84" s="495">
        <v>1.35</v>
      </c>
      <c r="F84" s="495">
        <v>1.35</v>
      </c>
      <c r="G84" s="495">
        <v>1.35</v>
      </c>
      <c r="H84" s="495"/>
      <c r="I84" s="497" t="s">
        <v>749</v>
      </c>
      <c r="J84" s="497" t="s">
        <v>682</v>
      </c>
    </row>
    <row r="85" spans="1:10" ht="25.5">
      <c r="A85" s="573">
        <f t="shared" si="1"/>
        <v>81</v>
      </c>
      <c r="B85" s="425" t="s">
        <v>568</v>
      </c>
      <c r="C85" s="495" t="s">
        <v>27</v>
      </c>
      <c r="D85" s="530" t="s">
        <v>748</v>
      </c>
      <c r="E85" s="495">
        <v>5.58</v>
      </c>
      <c r="F85" s="495">
        <v>5</v>
      </c>
      <c r="G85" s="495">
        <v>5</v>
      </c>
      <c r="H85" s="495"/>
      <c r="I85" s="497" t="s">
        <v>749</v>
      </c>
      <c r="J85" s="497" t="s">
        <v>687</v>
      </c>
    </row>
    <row r="86" spans="1:10" ht="25.5">
      <c r="A86" s="573">
        <f t="shared" si="1"/>
        <v>82</v>
      </c>
      <c r="B86" s="425" t="s">
        <v>569</v>
      </c>
      <c r="C86" s="495" t="s">
        <v>27</v>
      </c>
      <c r="D86" s="530" t="s">
        <v>748</v>
      </c>
      <c r="E86" s="495">
        <v>4</v>
      </c>
      <c r="F86" s="495">
        <v>2</v>
      </c>
      <c r="G86" s="495">
        <v>2</v>
      </c>
      <c r="H86" s="495"/>
      <c r="I86" s="497" t="s">
        <v>749</v>
      </c>
      <c r="J86" s="497" t="s">
        <v>706</v>
      </c>
    </row>
    <row r="87" spans="1:10" ht="51">
      <c r="A87" s="573">
        <f t="shared" si="1"/>
        <v>83</v>
      </c>
      <c r="B87" s="425" t="s">
        <v>570</v>
      </c>
      <c r="C87" s="495" t="s">
        <v>27</v>
      </c>
      <c r="D87" s="530" t="s">
        <v>748</v>
      </c>
      <c r="E87" s="495">
        <v>2.04</v>
      </c>
      <c r="F87" s="495">
        <v>2.04</v>
      </c>
      <c r="G87" s="495"/>
      <c r="H87" s="495"/>
      <c r="I87" s="497" t="s">
        <v>749</v>
      </c>
      <c r="J87" s="497" t="s">
        <v>681</v>
      </c>
    </row>
    <row r="88" spans="1:10" ht="25.5">
      <c r="A88" s="573">
        <f t="shared" si="1"/>
        <v>84</v>
      </c>
      <c r="B88" s="425" t="s">
        <v>571</v>
      </c>
      <c r="C88" s="495" t="s">
        <v>27</v>
      </c>
      <c r="D88" s="530" t="s">
        <v>748</v>
      </c>
      <c r="E88" s="495">
        <v>3.93</v>
      </c>
      <c r="F88" s="495">
        <v>3.93</v>
      </c>
      <c r="G88" s="495">
        <v>3.93</v>
      </c>
      <c r="H88" s="495"/>
      <c r="I88" s="497" t="s">
        <v>749</v>
      </c>
      <c r="J88" s="497" t="s">
        <v>679</v>
      </c>
    </row>
    <row r="89" spans="1:10" ht="38.25">
      <c r="A89" s="573">
        <f t="shared" si="1"/>
        <v>85</v>
      </c>
      <c r="B89" s="425" t="s">
        <v>573</v>
      </c>
      <c r="C89" s="495" t="s">
        <v>27</v>
      </c>
      <c r="D89" s="530" t="s">
        <v>748</v>
      </c>
      <c r="E89" s="495">
        <v>7.21</v>
      </c>
      <c r="F89" s="495">
        <v>6.81</v>
      </c>
      <c r="G89" s="495">
        <v>6.52</v>
      </c>
      <c r="H89" s="495"/>
      <c r="I89" s="497" t="s">
        <v>749</v>
      </c>
      <c r="J89" s="497" t="s">
        <v>707</v>
      </c>
    </row>
    <row r="90" spans="1:10" ht="38.25">
      <c r="A90" s="573">
        <f t="shared" si="1"/>
        <v>86</v>
      </c>
      <c r="B90" s="425" t="s">
        <v>574</v>
      </c>
      <c r="C90" s="495" t="s">
        <v>27</v>
      </c>
      <c r="D90" s="530" t="s">
        <v>748</v>
      </c>
      <c r="E90" s="495">
        <v>0.28999999999999998</v>
      </c>
      <c r="F90" s="495">
        <v>0.28999999999999998</v>
      </c>
      <c r="G90" s="495">
        <v>0.28999999999999998</v>
      </c>
      <c r="H90" s="495"/>
      <c r="I90" s="497" t="s">
        <v>749</v>
      </c>
      <c r="J90" s="497" t="s">
        <v>678</v>
      </c>
    </row>
    <row r="91" spans="1:10" ht="51">
      <c r="A91" s="573">
        <f t="shared" si="1"/>
        <v>87</v>
      </c>
      <c r="B91" s="425" t="s">
        <v>575</v>
      </c>
      <c r="C91" s="495" t="s">
        <v>27</v>
      </c>
      <c r="D91" s="530" t="s">
        <v>748</v>
      </c>
      <c r="E91" s="495">
        <v>10.3</v>
      </c>
      <c r="F91" s="495">
        <v>5</v>
      </c>
      <c r="G91" s="495">
        <v>5</v>
      </c>
      <c r="H91" s="495"/>
      <c r="I91" s="497" t="s">
        <v>749</v>
      </c>
      <c r="J91" s="497" t="s">
        <v>708</v>
      </c>
    </row>
    <row r="92" spans="1:10" ht="38.25">
      <c r="A92" s="573">
        <f t="shared" si="1"/>
        <v>88</v>
      </c>
      <c r="B92" s="425" t="s">
        <v>576</v>
      </c>
      <c r="C92" s="495" t="s">
        <v>27</v>
      </c>
      <c r="D92" s="530" t="s">
        <v>748</v>
      </c>
      <c r="E92" s="495">
        <v>0.52</v>
      </c>
      <c r="F92" s="495">
        <v>0.52</v>
      </c>
      <c r="G92" s="495">
        <v>0.52</v>
      </c>
      <c r="H92" s="495"/>
      <c r="I92" s="497" t="s">
        <v>749</v>
      </c>
      <c r="J92" s="497" t="s">
        <v>709</v>
      </c>
    </row>
    <row r="93" spans="1:10" ht="51">
      <c r="A93" s="573">
        <f t="shared" si="1"/>
        <v>89</v>
      </c>
      <c r="B93" s="425" t="s">
        <v>577</v>
      </c>
      <c r="C93" s="495" t="s">
        <v>27</v>
      </c>
      <c r="D93" s="530" t="s">
        <v>748</v>
      </c>
      <c r="E93" s="495">
        <v>21.5</v>
      </c>
      <c r="F93" s="495">
        <v>21.5</v>
      </c>
      <c r="G93" s="495">
        <v>1.25</v>
      </c>
      <c r="H93" s="495"/>
      <c r="I93" s="497" t="s">
        <v>749</v>
      </c>
      <c r="J93" s="497" t="s">
        <v>710</v>
      </c>
    </row>
    <row r="94" spans="1:10" ht="25.5">
      <c r="A94" s="573">
        <f t="shared" si="1"/>
        <v>90</v>
      </c>
      <c r="B94" s="425" t="s">
        <v>578</v>
      </c>
      <c r="C94" s="495" t="s">
        <v>27</v>
      </c>
      <c r="D94" s="530" t="s">
        <v>748</v>
      </c>
      <c r="E94" s="495">
        <v>0.87</v>
      </c>
      <c r="F94" s="495">
        <v>0.87</v>
      </c>
      <c r="G94" s="495">
        <v>0.28000000000000003</v>
      </c>
      <c r="H94" s="495"/>
      <c r="I94" s="497" t="s">
        <v>749</v>
      </c>
      <c r="J94" s="497" t="s">
        <v>685</v>
      </c>
    </row>
    <row r="95" spans="1:10" ht="12.75">
      <c r="A95" s="573">
        <f t="shared" si="1"/>
        <v>91</v>
      </c>
      <c r="B95" s="421" t="s">
        <v>521</v>
      </c>
      <c r="C95" s="493" t="s">
        <v>19</v>
      </c>
      <c r="D95" s="494" t="s">
        <v>815</v>
      </c>
      <c r="E95" s="493">
        <v>0.2</v>
      </c>
      <c r="F95" s="493">
        <v>0.2</v>
      </c>
      <c r="G95" s="493">
        <v>0.2</v>
      </c>
      <c r="H95" s="493"/>
      <c r="I95" s="575" t="s">
        <v>749</v>
      </c>
      <c r="J95" s="575" t="s">
        <v>681</v>
      </c>
    </row>
    <row r="96" spans="1:10" ht="12.75">
      <c r="A96" s="573">
        <f t="shared" si="1"/>
        <v>92</v>
      </c>
      <c r="B96" s="421" t="s">
        <v>522</v>
      </c>
      <c r="C96" s="493" t="s">
        <v>19</v>
      </c>
      <c r="D96" s="494" t="s">
        <v>815</v>
      </c>
      <c r="E96" s="493">
        <v>0.2</v>
      </c>
      <c r="F96" s="493">
        <v>0.2</v>
      </c>
      <c r="G96" s="493">
        <v>0.2</v>
      </c>
      <c r="H96" s="493"/>
      <c r="I96" s="575" t="s">
        <v>749</v>
      </c>
      <c r="J96" s="575" t="s">
        <v>693</v>
      </c>
    </row>
    <row r="97" spans="1:10" ht="12.75">
      <c r="A97" s="573">
        <f t="shared" si="1"/>
        <v>93</v>
      </c>
      <c r="B97" s="421" t="s">
        <v>523</v>
      </c>
      <c r="C97" s="493" t="s">
        <v>19</v>
      </c>
      <c r="D97" s="494" t="s">
        <v>815</v>
      </c>
      <c r="E97" s="493">
        <v>0.1</v>
      </c>
      <c r="F97" s="493">
        <v>0.1</v>
      </c>
      <c r="G97" s="493">
        <v>0.1</v>
      </c>
      <c r="H97" s="493"/>
      <c r="I97" s="575" t="s">
        <v>749</v>
      </c>
      <c r="J97" s="575" t="s">
        <v>678</v>
      </c>
    </row>
    <row r="98" spans="1:10" ht="12.75">
      <c r="A98" s="573">
        <f t="shared" si="1"/>
        <v>94</v>
      </c>
      <c r="B98" s="421" t="s">
        <v>524</v>
      </c>
      <c r="C98" s="493" t="s">
        <v>19</v>
      </c>
      <c r="D98" s="494" t="s">
        <v>815</v>
      </c>
      <c r="E98" s="493">
        <v>0.16</v>
      </c>
      <c r="F98" s="493">
        <v>0.16</v>
      </c>
      <c r="G98" s="493">
        <v>0.16</v>
      </c>
      <c r="H98" s="493"/>
      <c r="I98" s="575" t="s">
        <v>749</v>
      </c>
      <c r="J98" s="575" t="s">
        <v>680</v>
      </c>
    </row>
    <row r="99" spans="1:10" ht="12.75">
      <c r="A99" s="573">
        <f t="shared" si="1"/>
        <v>95</v>
      </c>
      <c r="B99" s="421" t="s">
        <v>525</v>
      </c>
      <c r="C99" s="493" t="s">
        <v>19</v>
      </c>
      <c r="D99" s="494" t="s">
        <v>815</v>
      </c>
      <c r="E99" s="493">
        <v>0.1</v>
      </c>
      <c r="F99" s="493">
        <v>0.1</v>
      </c>
      <c r="G99" s="493">
        <v>0.1</v>
      </c>
      <c r="H99" s="493"/>
      <c r="I99" s="575" t="s">
        <v>749</v>
      </c>
      <c r="J99" s="575" t="s">
        <v>688</v>
      </c>
    </row>
    <row r="100" spans="1:10" ht="12.75">
      <c r="A100" s="573">
        <f t="shared" si="1"/>
        <v>96</v>
      </c>
      <c r="B100" s="421" t="s">
        <v>526</v>
      </c>
      <c r="C100" s="493" t="s">
        <v>19</v>
      </c>
      <c r="D100" s="494" t="s">
        <v>815</v>
      </c>
      <c r="E100" s="493">
        <v>0.18</v>
      </c>
      <c r="F100" s="493">
        <v>0.18</v>
      </c>
      <c r="G100" s="493">
        <v>0.18</v>
      </c>
      <c r="H100" s="493"/>
      <c r="I100" s="575" t="s">
        <v>749</v>
      </c>
      <c r="J100" s="575" t="s">
        <v>683</v>
      </c>
    </row>
    <row r="101" spans="1:10" ht="12.75">
      <c r="A101" s="573">
        <f t="shared" si="1"/>
        <v>97</v>
      </c>
      <c r="B101" s="421" t="s">
        <v>527</v>
      </c>
      <c r="C101" s="493" t="s">
        <v>19</v>
      </c>
      <c r="D101" s="494" t="s">
        <v>815</v>
      </c>
      <c r="E101" s="493">
        <v>0.19</v>
      </c>
      <c r="F101" s="493">
        <v>0.19</v>
      </c>
      <c r="G101" s="493">
        <v>0.19</v>
      </c>
      <c r="H101" s="493"/>
      <c r="I101" s="575" t="s">
        <v>749</v>
      </c>
      <c r="J101" s="575" t="s">
        <v>682</v>
      </c>
    </row>
    <row r="102" spans="1:10" ht="12.75">
      <c r="A102" s="573">
        <f t="shared" si="1"/>
        <v>98</v>
      </c>
      <c r="B102" s="427" t="s">
        <v>718</v>
      </c>
      <c r="C102" s="575" t="s">
        <v>55</v>
      </c>
      <c r="D102" s="575" t="s">
        <v>817</v>
      </c>
      <c r="E102" s="494">
        <v>0.6</v>
      </c>
      <c r="F102" s="494">
        <v>0.6</v>
      </c>
      <c r="G102" s="494"/>
      <c r="H102" s="494"/>
      <c r="I102" s="575" t="s">
        <v>749</v>
      </c>
      <c r="J102" s="575" t="s">
        <v>689</v>
      </c>
    </row>
    <row r="103" spans="1:10" ht="76.5">
      <c r="A103" s="573">
        <f t="shared" si="1"/>
        <v>99</v>
      </c>
      <c r="B103" s="425" t="s">
        <v>589</v>
      </c>
      <c r="C103" s="495" t="s">
        <v>29</v>
      </c>
      <c r="D103" s="530" t="s">
        <v>819</v>
      </c>
      <c r="E103" s="495">
        <v>9.9</v>
      </c>
      <c r="F103" s="495">
        <v>9.9</v>
      </c>
      <c r="G103" s="495">
        <v>9.9</v>
      </c>
      <c r="H103" s="495"/>
      <c r="I103" s="497" t="s">
        <v>749</v>
      </c>
      <c r="J103" s="497" t="s">
        <v>713</v>
      </c>
    </row>
    <row r="104" spans="1:10" ht="38.25">
      <c r="A104" s="573">
        <f t="shared" si="1"/>
        <v>100</v>
      </c>
      <c r="B104" s="425" t="s">
        <v>590</v>
      </c>
      <c r="C104" s="495" t="s">
        <v>29</v>
      </c>
      <c r="D104" s="530" t="s">
        <v>820</v>
      </c>
      <c r="E104" s="495">
        <v>0.46</v>
      </c>
      <c r="F104" s="495">
        <v>0.46</v>
      </c>
      <c r="G104" s="495">
        <v>0.46</v>
      </c>
      <c r="H104" s="495"/>
      <c r="I104" s="497" t="s">
        <v>749</v>
      </c>
      <c r="J104" s="497" t="s">
        <v>714</v>
      </c>
    </row>
    <row r="105" spans="1:10" ht="25.5">
      <c r="A105" s="573">
        <f t="shared" si="1"/>
        <v>101</v>
      </c>
      <c r="B105" s="427" t="s">
        <v>821</v>
      </c>
      <c r="C105" s="575" t="s">
        <v>822</v>
      </c>
      <c r="D105" s="575" t="s">
        <v>748</v>
      </c>
      <c r="E105" s="494">
        <v>2.84</v>
      </c>
      <c r="F105" s="494">
        <v>2.84</v>
      </c>
      <c r="G105" s="494"/>
      <c r="H105" s="494"/>
      <c r="I105" s="575" t="s">
        <v>823</v>
      </c>
      <c r="J105" s="575" t="s">
        <v>687</v>
      </c>
    </row>
    <row r="106" spans="1:10" ht="38.25">
      <c r="A106" s="573">
        <f t="shared" si="1"/>
        <v>102</v>
      </c>
      <c r="B106" s="425" t="s">
        <v>529</v>
      </c>
      <c r="C106" s="495" t="s">
        <v>18</v>
      </c>
      <c r="D106" s="530" t="s">
        <v>825</v>
      </c>
      <c r="E106" s="495">
        <v>1.5</v>
      </c>
      <c r="F106" s="495">
        <v>1.5</v>
      </c>
      <c r="G106" s="495">
        <v>1.5</v>
      </c>
      <c r="H106" s="495"/>
      <c r="I106" s="497" t="s">
        <v>749</v>
      </c>
      <c r="J106" s="497" t="s">
        <v>696</v>
      </c>
    </row>
    <row r="107" spans="1:10" ht="38.25">
      <c r="A107" s="573">
        <f t="shared" si="1"/>
        <v>103</v>
      </c>
      <c r="B107" s="425" t="s">
        <v>550</v>
      </c>
      <c r="C107" s="495" t="s">
        <v>27</v>
      </c>
      <c r="D107" s="530" t="s">
        <v>827</v>
      </c>
      <c r="E107" s="530">
        <v>5.7</v>
      </c>
      <c r="F107" s="530">
        <v>5.7</v>
      </c>
      <c r="G107" s="530">
        <v>5.7</v>
      </c>
      <c r="H107" s="495"/>
      <c r="I107" s="497" t="s">
        <v>749</v>
      </c>
      <c r="J107" s="497" t="s">
        <v>678</v>
      </c>
    </row>
    <row r="108" spans="1:10" ht="89.25">
      <c r="A108" s="573">
        <f t="shared" si="1"/>
        <v>104</v>
      </c>
      <c r="B108" s="425" t="s">
        <v>593</v>
      </c>
      <c r="C108" s="495" t="s">
        <v>29</v>
      </c>
      <c r="D108" s="530" t="s">
        <v>829</v>
      </c>
      <c r="E108" s="495">
        <v>7.0000000000000007E-2</v>
      </c>
      <c r="F108" s="495">
        <v>7.0000000000000007E-2</v>
      </c>
      <c r="G108" s="495"/>
      <c r="H108" s="495"/>
      <c r="I108" s="497" t="s">
        <v>749</v>
      </c>
      <c r="J108" s="497" t="s">
        <v>689</v>
      </c>
    </row>
    <row r="109" spans="1:10" ht="38.25">
      <c r="A109" s="573">
        <f t="shared" si="1"/>
        <v>105</v>
      </c>
      <c r="B109" s="425" t="s">
        <v>591</v>
      </c>
      <c r="C109" s="495" t="s">
        <v>29</v>
      </c>
      <c r="D109" s="530" t="s">
        <v>831</v>
      </c>
      <c r="E109" s="495">
        <v>0.15</v>
      </c>
      <c r="F109" s="495">
        <v>0.15</v>
      </c>
      <c r="G109" s="495">
        <v>0.15</v>
      </c>
      <c r="H109" s="495"/>
      <c r="I109" s="497" t="s">
        <v>749</v>
      </c>
      <c r="J109" s="497" t="s">
        <v>680</v>
      </c>
    </row>
    <row r="110" spans="1:10" ht="76.5">
      <c r="A110" s="573">
        <f t="shared" si="1"/>
        <v>106</v>
      </c>
      <c r="B110" s="425" t="s">
        <v>592</v>
      </c>
      <c r="C110" s="495" t="s">
        <v>29</v>
      </c>
      <c r="D110" s="530" t="s">
        <v>820</v>
      </c>
      <c r="E110" s="495">
        <v>0.4</v>
      </c>
      <c r="F110" s="495">
        <v>0.4</v>
      </c>
      <c r="G110" s="495">
        <v>0.4</v>
      </c>
      <c r="H110" s="495"/>
      <c r="I110" s="497" t="s">
        <v>749</v>
      </c>
      <c r="J110" s="497" t="s">
        <v>683</v>
      </c>
    </row>
    <row r="111" spans="1:10" ht="51">
      <c r="A111" s="573">
        <f t="shared" si="1"/>
        <v>107</v>
      </c>
      <c r="B111" s="425" t="s">
        <v>583</v>
      </c>
      <c r="C111" s="495" t="s">
        <v>27</v>
      </c>
      <c r="D111" s="530" t="s">
        <v>748</v>
      </c>
      <c r="E111" s="495">
        <v>4.5999999999999996</v>
      </c>
      <c r="F111" s="495">
        <v>4.5999999999999996</v>
      </c>
      <c r="G111" s="495"/>
      <c r="H111" s="495"/>
      <c r="I111" s="497" t="s">
        <v>749</v>
      </c>
      <c r="J111" s="497" t="s">
        <v>682</v>
      </c>
    </row>
    <row r="112" spans="1:10" ht="38.25">
      <c r="A112" s="573">
        <f t="shared" si="1"/>
        <v>108</v>
      </c>
      <c r="B112" s="425" t="s">
        <v>895</v>
      </c>
      <c r="C112" s="495" t="s">
        <v>54</v>
      </c>
      <c r="D112" s="530" t="s">
        <v>834</v>
      </c>
      <c r="E112" s="495">
        <v>1</v>
      </c>
      <c r="F112" s="495">
        <v>1</v>
      </c>
      <c r="G112" s="495"/>
      <c r="H112" s="495"/>
      <c r="I112" s="497" t="s">
        <v>749</v>
      </c>
      <c r="J112" s="497" t="s">
        <v>700</v>
      </c>
    </row>
    <row r="113" spans="1:10" ht="51">
      <c r="A113" s="573">
        <f t="shared" si="1"/>
        <v>109</v>
      </c>
      <c r="B113" s="425" t="s">
        <v>630</v>
      </c>
      <c r="C113" s="495" t="s">
        <v>54</v>
      </c>
      <c r="D113" s="530" t="s">
        <v>835</v>
      </c>
      <c r="E113" s="495">
        <v>0.47</v>
      </c>
      <c r="F113" s="495">
        <v>0.47</v>
      </c>
      <c r="G113" s="495"/>
      <c r="H113" s="495"/>
      <c r="I113" s="497" t="s">
        <v>749</v>
      </c>
      <c r="J113" s="497" t="s">
        <v>700</v>
      </c>
    </row>
  </sheetData>
  <autoFilter ref="A4:J113"/>
  <mergeCells count="8">
    <mergeCell ref="G1:H1"/>
    <mergeCell ref="I1:J1"/>
    <mergeCell ref="A1:A2"/>
    <mergeCell ref="B1:B2"/>
    <mergeCell ref="C1:C2"/>
    <mergeCell ref="D1:D2"/>
    <mergeCell ref="E1:E2"/>
    <mergeCell ref="F1:F2"/>
  </mergeCells>
  <conditionalFormatting sqref="B5">
    <cfRule type="duplicateValues" dxfId="51" priority="28"/>
  </conditionalFormatting>
  <conditionalFormatting sqref="B16 B14">
    <cfRule type="duplicateValues" dxfId="50" priority="26"/>
  </conditionalFormatting>
  <conditionalFormatting sqref="B18">
    <cfRule type="duplicateValues" dxfId="49" priority="25"/>
  </conditionalFormatting>
  <conditionalFormatting sqref="B17">
    <cfRule type="duplicateValues" dxfId="48" priority="23"/>
  </conditionalFormatting>
  <conditionalFormatting sqref="B6:B7">
    <cfRule type="duplicateValues" dxfId="47" priority="22"/>
  </conditionalFormatting>
  <conditionalFormatting sqref="B8:B13">
    <cfRule type="duplicateValues" dxfId="46" priority="27"/>
  </conditionalFormatting>
  <conditionalFormatting sqref="B24">
    <cfRule type="duplicateValues" dxfId="45" priority="16"/>
  </conditionalFormatting>
  <conditionalFormatting sqref="B26:B34">
    <cfRule type="duplicateValues" dxfId="44" priority="18"/>
  </conditionalFormatting>
  <conditionalFormatting sqref="B23">
    <cfRule type="duplicateValues" dxfId="43" priority="20"/>
  </conditionalFormatting>
  <conditionalFormatting sqref="B68:B72 B58:B59">
    <cfRule type="duplicateValues" dxfId="42" priority="11"/>
  </conditionalFormatting>
  <conditionalFormatting sqref="B73:B92 B38:B43 B45:B55 B60:B65">
    <cfRule type="duplicateValues" dxfId="41" priority="13"/>
  </conditionalFormatting>
  <conditionalFormatting sqref="B35">
    <cfRule type="duplicateValues" dxfId="40" priority="15"/>
  </conditionalFormatting>
  <conditionalFormatting sqref="B95:B101">
    <cfRule type="duplicateValues" dxfId="39" priority="10"/>
  </conditionalFormatting>
  <conditionalFormatting sqref="B104">
    <cfRule type="duplicateValues" dxfId="38" priority="9"/>
  </conditionalFormatting>
  <conditionalFormatting sqref="B106">
    <cfRule type="duplicateValues" dxfId="37" priority="8"/>
  </conditionalFormatting>
  <conditionalFormatting sqref="B109">
    <cfRule type="duplicateValues" dxfId="36" priority="7"/>
  </conditionalFormatting>
  <conditionalFormatting sqref="B110 B105 B102:B103 B113">
    <cfRule type="duplicateValues" dxfId="35" priority="6"/>
  </conditionalFormatting>
  <conditionalFormatting sqref="B111:B112">
    <cfRule type="duplicateValues" dxfId="34" priority="5"/>
  </conditionalFormatting>
  <conditionalFormatting sqref="B19:B22">
    <cfRule type="duplicateValues" dxfId="33" priority="315"/>
  </conditionalFormatting>
  <conditionalFormatting sqref="B25">
    <cfRule type="duplicateValues" dxfId="32" priority="316"/>
  </conditionalFormatting>
  <conditionalFormatting sqref="B15">
    <cfRule type="duplicateValues" dxfId="31" priority="317"/>
  </conditionalFormatting>
  <conditionalFormatting sqref="B93:B94 B56">
    <cfRule type="duplicateValues" dxfId="30" priority="318"/>
  </conditionalFormatting>
  <conditionalFormatting sqref="B36:B37 B57 B66:B67 B44">
    <cfRule type="duplicateValues" dxfId="29" priority="320"/>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AQ60"/>
  <sheetViews>
    <sheetView showGridLines="0" showZeros="0" zoomScale="70" zoomScaleNormal="70" workbookViewId="0">
      <pane xSplit="5" ySplit="6" topLeftCell="F7" activePane="bottomRight" state="frozen"/>
      <selection activeCell="R54" sqref="R54:W62"/>
      <selection pane="topRight" activeCell="R54" sqref="R54:W62"/>
      <selection pane="bottomLeft" activeCell="R54" sqref="R54:W62"/>
      <selection pane="bottomRight" activeCell="R54" sqref="R54:W62"/>
    </sheetView>
  </sheetViews>
  <sheetFormatPr defaultColWidth="14.3984375" defaultRowHeight="15.75"/>
  <cols>
    <col min="1" max="1" width="12" style="9" customWidth="1"/>
    <col min="2" max="2" width="76.59765625" style="9" customWidth="1"/>
    <col min="3" max="4" width="14.3984375" style="10" customWidth="1"/>
    <col min="5" max="6" width="18.59765625" style="9" customWidth="1"/>
    <col min="7" max="7" width="19.19921875" style="9" customWidth="1"/>
    <col min="8" max="37" width="12" style="9" customWidth="1"/>
    <col min="38" max="42" width="15.19921875" style="9" hidden="1" customWidth="1"/>
    <col min="43" max="16384" width="14.3984375" style="9"/>
  </cols>
  <sheetData>
    <row r="1" spans="1:43" s="11" customFormat="1">
      <c r="A1" s="179" t="s">
        <v>293</v>
      </c>
      <c r="B1" s="30"/>
      <c r="C1" s="517"/>
      <c r="D1" s="517"/>
      <c r="E1" s="180" t="s">
        <v>276</v>
      </c>
      <c r="F1" s="18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row>
    <row r="2" spans="1:43" s="11" customFormat="1">
      <c r="A2" s="979" t="s">
        <v>385</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30"/>
    </row>
    <row r="3" spans="1:43" s="11" customFormat="1">
      <c r="A3" s="116"/>
      <c r="B3" s="116"/>
      <c r="C3" s="116"/>
      <c r="D3" s="116"/>
      <c r="E3" s="116"/>
      <c r="F3" s="116"/>
      <c r="G3" s="1071" t="s">
        <v>134</v>
      </c>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30"/>
    </row>
    <row r="4" spans="1:43" s="11" customFormat="1" ht="19.899999999999999" customHeight="1">
      <c r="A4" s="985" t="s">
        <v>3</v>
      </c>
      <c r="B4" s="985" t="s">
        <v>81</v>
      </c>
      <c r="C4" s="985" t="s">
        <v>6</v>
      </c>
      <c r="D4" s="1082" t="s">
        <v>849</v>
      </c>
      <c r="E4" s="987" t="s">
        <v>850</v>
      </c>
      <c r="F4" s="519"/>
      <c r="G4" s="26" t="s">
        <v>159</v>
      </c>
      <c r="H4" s="26"/>
      <c r="I4" s="26"/>
      <c r="J4" s="26"/>
      <c r="K4" s="26"/>
      <c r="L4" s="26"/>
      <c r="M4" s="26"/>
      <c r="N4" s="26"/>
      <c r="O4" s="26"/>
      <c r="P4" s="26"/>
      <c r="Q4" s="26"/>
      <c r="R4" s="26"/>
      <c r="S4" s="26"/>
      <c r="T4" s="26"/>
      <c r="U4" s="26"/>
      <c r="V4" s="26"/>
      <c r="W4" s="26"/>
      <c r="X4" s="38"/>
      <c r="Y4" s="38"/>
      <c r="Z4" s="38"/>
      <c r="AA4" s="38"/>
      <c r="AB4" s="38"/>
      <c r="AC4" s="38"/>
      <c r="AD4" s="38"/>
      <c r="AE4" s="38"/>
      <c r="AF4" s="38"/>
      <c r="AG4" s="38"/>
      <c r="AH4" s="38"/>
      <c r="AI4" s="38"/>
      <c r="AJ4" s="38"/>
      <c r="AK4" s="38"/>
      <c r="AL4" s="38"/>
      <c r="AM4" s="38"/>
      <c r="AN4" s="38"/>
      <c r="AO4" s="38"/>
      <c r="AP4" s="38"/>
      <c r="AQ4" s="34"/>
    </row>
    <row r="5" spans="1:43" s="11" customFormat="1" ht="102.75" customHeight="1">
      <c r="A5" s="1072"/>
      <c r="B5" s="985"/>
      <c r="C5" s="1072"/>
      <c r="D5" s="1083"/>
      <c r="E5" s="988"/>
      <c r="F5" s="520"/>
      <c r="G5" s="518" t="str">
        <f>'CH01'!F5</f>
        <v>Thị trấn Văn Điển</v>
      </c>
      <c r="H5" s="518" t="str">
        <f>'CH01'!G5</f>
        <v>Xã Đại Áng</v>
      </c>
      <c r="I5" s="518" t="str">
        <f>'CH01'!H5</f>
        <v>Xã Đông Mỹ</v>
      </c>
      <c r="J5" s="518" t="str">
        <f>'CH01'!I5</f>
        <v>Xã Duyên Hà</v>
      </c>
      <c r="K5" s="518" t="str">
        <f>'CH01'!J5</f>
        <v>Xã Hữu Hòa</v>
      </c>
      <c r="L5" s="518" t="str">
        <f>'CH01'!K5</f>
        <v>Xã Liên Ninh</v>
      </c>
      <c r="M5" s="518" t="str">
        <f>'CH01'!L5</f>
        <v>Xã Ngọc Hồi</v>
      </c>
      <c r="N5" s="518" t="str">
        <f>'CH01'!M5</f>
        <v>Xã Ngũ Hiệp</v>
      </c>
      <c r="O5" s="518" t="str">
        <f>'CH01'!N5</f>
        <v>Xã Tả Thanh Oai</v>
      </c>
      <c r="P5" s="518" t="str">
        <f>'CH01'!O5</f>
        <v>Xã Tam Hiệp</v>
      </c>
      <c r="Q5" s="518" t="str">
        <f>'CH01'!P5</f>
        <v>Xã Tân Triều</v>
      </c>
      <c r="R5" s="518" t="str">
        <f>'CH01'!Q5</f>
        <v>Xã Thanh Liệt</v>
      </c>
      <c r="S5" s="518" t="str">
        <f>'CH01'!R5</f>
        <v>Xã Tứ Hiệp</v>
      </c>
      <c r="T5" s="518" t="str">
        <f>'CH01'!S5</f>
        <v>Xã Vạn Phúc</v>
      </c>
      <c r="U5" s="518" t="str">
        <f>'CH01'!T5</f>
        <v>Xã Vĩnh Quỳnh</v>
      </c>
      <c r="V5" s="518" t="str">
        <f>'CH01'!U5</f>
        <v>Xã Yên Mỹ</v>
      </c>
      <c r="W5" s="518" t="str">
        <f>'CH01'!V5</f>
        <v>Xã Quảng Bị</v>
      </c>
      <c r="X5" s="523" t="str">
        <f>'CH01'!W5</f>
        <v>xã …</v>
      </c>
      <c r="Y5" s="518" t="str">
        <f>'CH01'!X5</f>
        <v>xã …</v>
      </c>
      <c r="Z5" s="523" t="str">
        <f>'CH01'!Y5</f>
        <v>xã …</v>
      </c>
      <c r="AA5" s="518" t="str">
        <f>'CH01'!Z5</f>
        <v>xã …</v>
      </c>
      <c r="AB5" s="523" t="str">
        <f>'CH01'!AA5</f>
        <v>xã …</v>
      </c>
      <c r="AC5" s="518" t="str">
        <f>'CH01'!AB5</f>
        <v>xã …</v>
      </c>
      <c r="AD5" s="523" t="str">
        <f>'CH01'!AC5</f>
        <v>xã …</v>
      </c>
      <c r="AE5" s="518" t="str">
        <f>'CH01'!AD5</f>
        <v>xã …</v>
      </c>
      <c r="AF5" s="523" t="str">
        <f>'CH01'!AE5</f>
        <v>xã …</v>
      </c>
      <c r="AG5" s="518" t="str">
        <f>'CH01'!AF5</f>
        <v>xã …</v>
      </c>
      <c r="AH5" s="523" t="str">
        <f>'CH01'!AG5</f>
        <v>xã …</v>
      </c>
      <c r="AI5" s="518" t="str">
        <f>'CH01'!AH5</f>
        <v>xã …</v>
      </c>
      <c r="AJ5" s="523" t="str">
        <f>'CH01'!AI5</f>
        <v>xã …</v>
      </c>
      <c r="AK5" s="518" t="str">
        <f>'CH01'!AJ5</f>
        <v>xã …</v>
      </c>
      <c r="AL5" s="523" t="str">
        <f>'CH01'!AK5</f>
        <v>xã …</v>
      </c>
      <c r="AM5" s="518" t="str">
        <f>'CH01'!AL5</f>
        <v>xã …</v>
      </c>
      <c r="AN5" s="523" t="str">
        <f>'CH01'!AM5</f>
        <v>xã …</v>
      </c>
      <c r="AO5" s="518" t="str">
        <f>'CH01'!AN5</f>
        <v>xã …</v>
      </c>
      <c r="AP5" s="523" t="str">
        <f>'CH01'!AO5</f>
        <v>xã …</v>
      </c>
      <c r="AQ5" s="34"/>
    </row>
    <row r="6" spans="1:43" s="64" customFormat="1" ht="13.15" customHeight="1">
      <c r="A6" s="35">
        <v>-1</v>
      </c>
      <c r="B6" s="35">
        <v>-2</v>
      </c>
      <c r="C6" s="35">
        <v>-3</v>
      </c>
      <c r="D6" s="35">
        <v>-4</v>
      </c>
      <c r="E6" s="35">
        <v>-5</v>
      </c>
      <c r="F6" s="35"/>
      <c r="G6" s="35">
        <v>-5</v>
      </c>
      <c r="H6" s="35">
        <v>-6</v>
      </c>
      <c r="I6" s="35">
        <v>-7</v>
      </c>
      <c r="J6" s="35">
        <v>-8</v>
      </c>
      <c r="K6" s="35">
        <v>-9</v>
      </c>
      <c r="L6" s="35">
        <v>-10</v>
      </c>
      <c r="M6" s="35">
        <v>-11</v>
      </c>
      <c r="N6" s="35">
        <v>-12</v>
      </c>
      <c r="O6" s="35">
        <v>-13</v>
      </c>
      <c r="P6" s="35">
        <v>-14</v>
      </c>
      <c r="Q6" s="35">
        <v>-15</v>
      </c>
      <c r="R6" s="35">
        <v>-16</v>
      </c>
      <c r="S6" s="35">
        <v>-17</v>
      </c>
      <c r="T6" s="35">
        <v>-18</v>
      </c>
      <c r="U6" s="35">
        <v>-19</v>
      </c>
      <c r="V6" s="35">
        <v>-20</v>
      </c>
      <c r="W6" s="35">
        <v>-21</v>
      </c>
      <c r="X6" s="35">
        <v>-22</v>
      </c>
      <c r="Y6" s="35">
        <v>-23</v>
      </c>
      <c r="Z6" s="35">
        <v>-24</v>
      </c>
      <c r="AA6" s="35">
        <v>-25</v>
      </c>
      <c r="AB6" s="35">
        <v>-26</v>
      </c>
      <c r="AC6" s="35">
        <v>-27</v>
      </c>
      <c r="AD6" s="35">
        <v>-28</v>
      </c>
      <c r="AE6" s="35">
        <v>-29</v>
      </c>
      <c r="AF6" s="35">
        <v>-30</v>
      </c>
      <c r="AG6" s="35">
        <v>-31</v>
      </c>
      <c r="AH6" s="35">
        <v>-32</v>
      </c>
      <c r="AI6" s="35">
        <v>-33</v>
      </c>
      <c r="AJ6" s="35">
        <v>-34</v>
      </c>
      <c r="AK6" s="35">
        <v>-35</v>
      </c>
      <c r="AL6" s="35">
        <v>-36</v>
      </c>
      <c r="AM6" s="35">
        <v>-37</v>
      </c>
      <c r="AN6" s="35">
        <v>-38</v>
      </c>
      <c r="AO6" s="35">
        <v>-39</v>
      </c>
      <c r="AP6" s="35">
        <v>-40</v>
      </c>
      <c r="AQ6" s="63"/>
    </row>
    <row r="7" spans="1:43" s="11" customFormat="1">
      <c r="A7" s="16"/>
      <c r="B7" s="16" t="str">
        <f>'CH01'!B7</f>
        <v>LOẠI ĐẤT</v>
      </c>
      <c r="C7" s="181"/>
      <c r="D7" s="181"/>
      <c r="E7" s="17"/>
      <c r="F7" s="17"/>
      <c r="G7" s="182"/>
      <c r="H7" s="182"/>
      <c r="I7" s="182"/>
      <c r="J7" s="182"/>
      <c r="K7" s="182"/>
      <c r="L7" s="182"/>
      <c r="M7" s="182"/>
      <c r="N7" s="182"/>
      <c r="O7" s="182"/>
      <c r="P7" s="182"/>
      <c r="Q7" s="182"/>
      <c r="R7" s="182"/>
      <c r="S7" s="182"/>
      <c r="T7" s="182"/>
      <c r="U7" s="182"/>
      <c r="V7" s="182"/>
      <c r="W7" s="182"/>
      <c r="X7" s="183" t="e">
        <f>'CH01'!W8</f>
        <v>#REF!</v>
      </c>
      <c r="Y7" s="182"/>
      <c r="Z7" s="183" t="e">
        <f>'CH01'!Y8</f>
        <v>#REF!</v>
      </c>
      <c r="AA7" s="182"/>
      <c r="AB7" s="183" t="e">
        <f>'CH01'!AA8</f>
        <v>#REF!</v>
      </c>
      <c r="AC7" s="182"/>
      <c r="AD7" s="183" t="e">
        <f>'CH01'!AC8</f>
        <v>#REF!</v>
      </c>
      <c r="AE7" s="182"/>
      <c r="AF7" s="183" t="e">
        <f>'CH01'!AE8</f>
        <v>#REF!</v>
      </c>
      <c r="AG7" s="182"/>
      <c r="AH7" s="183" t="e">
        <f>'CH01'!AG8</f>
        <v>#REF!</v>
      </c>
      <c r="AI7" s="182"/>
      <c r="AJ7" s="183" t="e">
        <f>'CH01'!AI8</f>
        <v>#REF!</v>
      </c>
      <c r="AK7" s="182"/>
      <c r="AL7" s="183" t="e">
        <f>'CH01'!AK8</f>
        <v>#REF!</v>
      </c>
      <c r="AM7" s="182"/>
      <c r="AN7" s="183" t="e">
        <f>'CH01'!AM8</f>
        <v>#REF!</v>
      </c>
      <c r="AO7" s="182"/>
      <c r="AP7" s="183" t="e">
        <f>'CH01'!AO8</f>
        <v>#REF!</v>
      </c>
      <c r="AQ7" s="34"/>
    </row>
    <row r="8" spans="1:43" s="11" customFormat="1">
      <c r="A8" s="24"/>
      <c r="B8" s="24" t="s">
        <v>117</v>
      </c>
      <c r="C8" s="184"/>
      <c r="D8" s="184"/>
      <c r="E8" s="18"/>
      <c r="F8" s="18"/>
      <c r="G8" s="18"/>
      <c r="H8" s="18"/>
      <c r="I8" s="18"/>
      <c r="J8" s="18"/>
      <c r="K8" s="18"/>
      <c r="L8" s="18"/>
      <c r="M8" s="18"/>
      <c r="N8" s="18"/>
      <c r="O8" s="18"/>
      <c r="P8" s="18"/>
      <c r="Q8" s="18"/>
      <c r="R8" s="18"/>
      <c r="S8" s="18"/>
      <c r="T8" s="18"/>
      <c r="U8" s="18"/>
      <c r="V8" s="18"/>
      <c r="W8" s="18"/>
      <c r="X8" s="18" t="e">
        <f t="shared" ref="X8:AP8" si="0">X9+X10+X59</f>
        <v>#REF!</v>
      </c>
      <c r="Y8" s="18" t="e">
        <f t="shared" si="0"/>
        <v>#REF!</v>
      </c>
      <c r="Z8" s="18" t="e">
        <f t="shared" si="0"/>
        <v>#REF!</v>
      </c>
      <c r="AA8" s="18" t="e">
        <f t="shared" si="0"/>
        <v>#REF!</v>
      </c>
      <c r="AB8" s="18" t="e">
        <f t="shared" si="0"/>
        <v>#REF!</v>
      </c>
      <c r="AC8" s="18" t="e">
        <f t="shared" si="0"/>
        <v>#REF!</v>
      </c>
      <c r="AD8" s="18" t="e">
        <f t="shared" si="0"/>
        <v>#REF!</v>
      </c>
      <c r="AE8" s="18" t="e">
        <f t="shared" si="0"/>
        <v>#REF!</v>
      </c>
      <c r="AF8" s="18" t="e">
        <f t="shared" si="0"/>
        <v>#REF!</v>
      </c>
      <c r="AG8" s="18" t="e">
        <f t="shared" si="0"/>
        <v>#REF!</v>
      </c>
      <c r="AH8" s="18" t="e">
        <f t="shared" si="0"/>
        <v>#REF!</v>
      </c>
      <c r="AI8" s="18" t="e">
        <f t="shared" si="0"/>
        <v>#REF!</v>
      </c>
      <c r="AJ8" s="18" t="e">
        <f t="shared" si="0"/>
        <v>#REF!</v>
      </c>
      <c r="AK8" s="18" t="e">
        <f t="shared" si="0"/>
        <v>#REF!</v>
      </c>
      <c r="AL8" s="18" t="e">
        <f t="shared" si="0"/>
        <v>#REF!</v>
      </c>
      <c r="AM8" s="18" t="e">
        <f t="shared" si="0"/>
        <v>#REF!</v>
      </c>
      <c r="AN8" s="18" t="e">
        <f t="shared" si="0"/>
        <v>#REF!</v>
      </c>
      <c r="AO8" s="18" t="e">
        <f t="shared" si="0"/>
        <v>#REF!</v>
      </c>
      <c r="AP8" s="18" t="e">
        <f t="shared" si="0"/>
        <v>#REF!</v>
      </c>
      <c r="AQ8" s="34"/>
    </row>
    <row r="9" spans="1:43" s="12" customFormat="1" ht="18.75">
      <c r="A9" s="20">
        <f>'CH01'!A9</f>
        <v>1</v>
      </c>
      <c r="B9" s="20" t="str">
        <f>'CH01'!B9</f>
        <v>Nhóm đất nông nghiệp</v>
      </c>
      <c r="C9" s="21" t="str">
        <f>'CH01'!C9</f>
        <v>NNP</v>
      </c>
      <c r="D9" s="23">
        <v>1</v>
      </c>
      <c r="E9" s="19">
        <v>2.84</v>
      </c>
      <c r="F9" s="18"/>
      <c r="G9" s="18"/>
      <c r="H9" s="18"/>
      <c r="I9" s="18"/>
      <c r="J9" s="18"/>
      <c r="K9" s="18"/>
      <c r="L9" s="18"/>
      <c r="M9" s="18"/>
      <c r="N9" s="18"/>
      <c r="O9" s="18"/>
      <c r="P9" s="18"/>
      <c r="Q9" s="18"/>
      <c r="R9" s="18"/>
      <c r="S9" s="18"/>
      <c r="T9" s="18"/>
      <c r="U9" s="18"/>
      <c r="V9" s="18"/>
      <c r="W9" s="18"/>
      <c r="X9" s="18" t="e">
        <f>#REF!+#REF!+#REF!+#REF!+#REF!+#REF!+#REF!+#REF!+#REF!+#REF!</f>
        <v>#REF!</v>
      </c>
      <c r="Y9" s="18" t="e">
        <f>#REF!+#REF!+#REF!+#REF!+#REF!+#REF!+#REF!+#REF!+#REF!+#REF!</f>
        <v>#REF!</v>
      </c>
      <c r="Z9" s="18" t="e">
        <f>#REF!+#REF!+#REF!+#REF!+#REF!+#REF!+#REF!+#REF!+#REF!+#REF!</f>
        <v>#REF!</v>
      </c>
      <c r="AA9" s="18" t="e">
        <f>#REF!+#REF!+#REF!+#REF!+#REF!+#REF!+#REF!+#REF!+#REF!+#REF!</f>
        <v>#REF!</v>
      </c>
      <c r="AB9" s="18" t="e">
        <f>#REF!+#REF!+#REF!+#REF!+#REF!+#REF!+#REF!+#REF!+#REF!+#REF!</f>
        <v>#REF!</v>
      </c>
      <c r="AC9" s="18" t="e">
        <f>#REF!+#REF!+#REF!+#REF!+#REF!+#REF!+#REF!+#REF!+#REF!+#REF!</f>
        <v>#REF!</v>
      </c>
      <c r="AD9" s="18" t="e">
        <f>#REF!+#REF!+#REF!+#REF!+#REF!+#REF!+#REF!+#REF!+#REF!+#REF!</f>
        <v>#REF!</v>
      </c>
      <c r="AE9" s="18" t="e">
        <f>#REF!+#REF!+#REF!+#REF!+#REF!+#REF!+#REF!+#REF!+#REF!+#REF!</f>
        <v>#REF!</v>
      </c>
      <c r="AF9" s="18" t="e">
        <f>#REF!+#REF!+#REF!+#REF!+#REF!+#REF!+#REF!+#REF!+#REF!+#REF!</f>
        <v>#REF!</v>
      </c>
      <c r="AG9" s="18" t="e">
        <f>#REF!+#REF!+#REF!+#REF!+#REF!+#REF!+#REF!+#REF!+#REF!+#REF!</f>
        <v>#REF!</v>
      </c>
      <c r="AH9" s="18" t="e">
        <f>#REF!+#REF!+#REF!+#REF!+#REF!+#REF!+#REF!+#REF!+#REF!+#REF!</f>
        <v>#REF!</v>
      </c>
      <c r="AI9" s="18" t="e">
        <f>#REF!+#REF!+#REF!+#REF!+#REF!+#REF!+#REF!+#REF!+#REF!+#REF!</f>
        <v>#REF!</v>
      </c>
      <c r="AJ9" s="18" t="e">
        <f>#REF!+#REF!+#REF!+#REF!+#REF!+#REF!+#REF!+#REF!+#REF!+#REF!</f>
        <v>#REF!</v>
      </c>
      <c r="AK9" s="18" t="e">
        <f>#REF!+#REF!+#REF!+#REF!+#REF!+#REF!+#REF!+#REF!+#REF!+#REF!</f>
        <v>#REF!</v>
      </c>
      <c r="AL9" s="18" t="e">
        <f>#REF!+#REF!+#REF!+#REF!+#REF!+#REF!+#REF!+#REF!+#REF!+#REF!</f>
        <v>#REF!</v>
      </c>
      <c r="AM9" s="18" t="e">
        <f>#REF!+#REF!+#REF!+#REF!+#REF!+#REF!+#REF!+#REF!+#REF!+#REF!</f>
        <v>#REF!</v>
      </c>
      <c r="AN9" s="18" t="e">
        <f>#REF!+#REF!+#REF!+#REF!+#REF!+#REF!+#REF!+#REF!+#REF!+#REF!</f>
        <v>#REF!</v>
      </c>
      <c r="AO9" s="18" t="e">
        <f>#REF!+#REF!+#REF!+#REF!+#REF!+#REF!+#REF!+#REF!+#REF!+#REF!</f>
        <v>#REF!</v>
      </c>
      <c r="AP9" s="18" t="e">
        <f>#REF!+#REF!+#REF!+#REF!+#REF!+#REF!+#REF!+#REF!+#REF!+#REF!</f>
        <v>#REF!</v>
      </c>
      <c r="AQ9" s="31"/>
    </row>
    <row r="10" spans="1:43" s="12" customFormat="1" ht="18.75">
      <c r="A10" s="20">
        <f>'CH01'!A23</f>
        <v>2</v>
      </c>
      <c r="B10" s="20" t="str">
        <f>'CH01'!B23</f>
        <v>Nhóm đất phi nông nghiệp</v>
      </c>
      <c r="C10" s="21" t="str">
        <f>'CH01'!C23</f>
        <v>PNN</v>
      </c>
      <c r="D10" s="23">
        <f>SUM(D12:D16)+D17+D36+D39+D53</f>
        <v>108</v>
      </c>
      <c r="E10" s="634">
        <f>SUM(E12:E16)+E17+E36+E39+E53</f>
        <v>268.09097000000003</v>
      </c>
      <c r="F10" s="18"/>
      <c r="G10" s="18">
        <f>G12+G13+G14+G15+G16+G17+G29+G39+G51+G52+G53+G54+G58</f>
        <v>0</v>
      </c>
      <c r="H10" s="18">
        <f t="shared" ref="H10:AP10" si="1">H12+H13+H14+H15+H16+H17+H29+H39+H51+H52+H53+H54+H58</f>
        <v>0</v>
      </c>
      <c r="I10" s="18">
        <f t="shared" si="1"/>
        <v>0</v>
      </c>
      <c r="J10" s="18">
        <f t="shared" si="1"/>
        <v>0</v>
      </c>
      <c r="K10" s="18">
        <f t="shared" si="1"/>
        <v>0</v>
      </c>
      <c r="L10" s="18">
        <f t="shared" si="1"/>
        <v>0</v>
      </c>
      <c r="M10" s="18">
        <f t="shared" si="1"/>
        <v>0</v>
      </c>
      <c r="N10" s="18">
        <f t="shared" si="1"/>
        <v>0</v>
      </c>
      <c r="O10" s="18">
        <f t="shared" si="1"/>
        <v>0</v>
      </c>
      <c r="P10" s="18">
        <f t="shared" si="1"/>
        <v>0</v>
      </c>
      <c r="Q10" s="18">
        <f t="shared" si="1"/>
        <v>0</v>
      </c>
      <c r="R10" s="18">
        <f t="shared" si="1"/>
        <v>0</v>
      </c>
      <c r="S10" s="18">
        <f t="shared" si="1"/>
        <v>0</v>
      </c>
      <c r="T10" s="18">
        <f t="shared" si="1"/>
        <v>0</v>
      </c>
      <c r="U10" s="18">
        <f t="shared" si="1"/>
        <v>0</v>
      </c>
      <c r="V10" s="18">
        <f t="shared" si="1"/>
        <v>0</v>
      </c>
      <c r="W10" s="18">
        <f t="shared" si="1"/>
        <v>0</v>
      </c>
      <c r="X10" s="18">
        <f t="shared" si="1"/>
        <v>0</v>
      </c>
      <c r="Y10" s="18">
        <f t="shared" si="1"/>
        <v>0</v>
      </c>
      <c r="Z10" s="18">
        <f t="shared" si="1"/>
        <v>0</v>
      </c>
      <c r="AA10" s="18">
        <f t="shared" si="1"/>
        <v>0</v>
      </c>
      <c r="AB10" s="18">
        <f t="shared" si="1"/>
        <v>0</v>
      </c>
      <c r="AC10" s="18">
        <f t="shared" si="1"/>
        <v>0</v>
      </c>
      <c r="AD10" s="18">
        <f t="shared" si="1"/>
        <v>0</v>
      </c>
      <c r="AE10" s="18">
        <f t="shared" si="1"/>
        <v>0</v>
      </c>
      <c r="AF10" s="18">
        <f t="shared" si="1"/>
        <v>0</v>
      </c>
      <c r="AG10" s="18">
        <f t="shared" si="1"/>
        <v>0</v>
      </c>
      <c r="AH10" s="18">
        <f t="shared" si="1"/>
        <v>0</v>
      </c>
      <c r="AI10" s="18">
        <f t="shared" si="1"/>
        <v>0</v>
      </c>
      <c r="AJ10" s="18">
        <f t="shared" si="1"/>
        <v>0</v>
      </c>
      <c r="AK10" s="18">
        <f t="shared" si="1"/>
        <v>0</v>
      </c>
      <c r="AL10" s="18">
        <f t="shared" si="1"/>
        <v>0</v>
      </c>
      <c r="AM10" s="18">
        <f t="shared" si="1"/>
        <v>0</v>
      </c>
      <c r="AN10" s="18">
        <f t="shared" si="1"/>
        <v>0</v>
      </c>
      <c r="AO10" s="18">
        <f t="shared" si="1"/>
        <v>0</v>
      </c>
      <c r="AP10" s="18">
        <f t="shared" si="1"/>
        <v>0</v>
      </c>
      <c r="AQ10" s="31"/>
    </row>
    <row r="11" spans="1:43" s="14" customFormat="1" ht="18.75">
      <c r="A11" s="185">
        <f>'CH01'!A24</f>
        <v>0</v>
      </c>
      <c r="B11" s="185" t="str">
        <f>'CH01'!B24</f>
        <v>Trong đó:</v>
      </c>
      <c r="C11" s="186">
        <f>'CH01'!C24</f>
        <v>0</v>
      </c>
      <c r="D11" s="23">
        <f>COUNTIF(I!$C$5:$C$113,C11)</f>
        <v>0</v>
      </c>
      <c r="E11" s="19">
        <f>SUMIF(I!$C$5:$C$113,'Biểu chi tiêu chuyển tiếp I'!C11,I!$F$5:$F$113)</f>
        <v>0</v>
      </c>
      <c r="F11" s="187"/>
      <c r="G11" s="189"/>
      <c r="H11" s="189"/>
      <c r="I11" s="189"/>
      <c r="J11" s="189"/>
      <c r="K11" s="189"/>
      <c r="L11" s="189"/>
      <c r="M11" s="189"/>
      <c r="N11" s="189"/>
      <c r="O11" s="189"/>
      <c r="P11" s="189"/>
      <c r="Q11" s="189"/>
      <c r="R11" s="189"/>
      <c r="S11" s="189"/>
      <c r="T11" s="189"/>
      <c r="U11" s="189"/>
      <c r="V11" s="189"/>
      <c r="W11" s="189"/>
      <c r="X11" s="190"/>
      <c r="Y11" s="189"/>
      <c r="Z11" s="190"/>
      <c r="AA11" s="189"/>
      <c r="AB11" s="190"/>
      <c r="AC11" s="189"/>
      <c r="AD11" s="190"/>
      <c r="AE11" s="189"/>
      <c r="AF11" s="190"/>
      <c r="AG11" s="189"/>
      <c r="AH11" s="190"/>
      <c r="AI11" s="189"/>
      <c r="AJ11" s="190"/>
      <c r="AK11" s="189"/>
      <c r="AL11" s="190"/>
      <c r="AM11" s="189"/>
      <c r="AN11" s="190"/>
      <c r="AO11" s="189"/>
      <c r="AP11" s="190"/>
      <c r="AQ11" s="33"/>
    </row>
    <row r="12" spans="1:43" s="13" customFormat="1" ht="18.75">
      <c r="A12" s="22" t="str">
        <f>'CH01'!A25</f>
        <v>2.1</v>
      </c>
      <c r="B12" s="22" t="str">
        <f>'CH01'!B25</f>
        <v>Đất ở tại nông thôn</v>
      </c>
      <c r="C12" s="23" t="str">
        <f>'CH01'!C25</f>
        <v>ONT</v>
      </c>
      <c r="D12" s="23">
        <f>COUNTIF(I!$C$5:$C$113,C12)</f>
        <v>21</v>
      </c>
      <c r="E12" s="19">
        <f>SUMIF(I!$C$5:$C$113,'Biểu chi tiêu chuyển tiếp I'!C12,I!$F$5:$F$113)</f>
        <v>33.834670000000003</v>
      </c>
      <c r="F12" s="19"/>
      <c r="G12" s="19"/>
      <c r="H12" s="19"/>
      <c r="I12" s="19"/>
      <c r="J12" s="19"/>
      <c r="K12" s="19"/>
      <c r="L12" s="19"/>
      <c r="M12" s="19"/>
      <c r="N12" s="19"/>
      <c r="O12" s="19"/>
      <c r="P12" s="19"/>
      <c r="Q12" s="19"/>
      <c r="R12" s="19"/>
      <c r="S12" s="19"/>
      <c r="T12" s="19"/>
      <c r="U12" s="19"/>
      <c r="V12" s="19"/>
      <c r="W12" s="19">
        <f>'CH01'!V25+SUMPRODUCT((DVHC=W$5)*(madatNC=$C12)*(namkh=$E$1)*(Dientich_NC))-SUMPRODUCT((DVHC=W$5)*(namkh=$E$1)*(INDEX(NC_giam,,HLOOKUP($C12,COLMadat,2,0))))</f>
        <v>0</v>
      </c>
      <c r="X12" s="41">
        <f>'CH01'!W25+SUMPRODUCT((DVHC=X$5)*(madatNC=$C12)*(namkh=$E$1)*(Dientich_NC))-SUMPRODUCT((DVHC=X$5)*(namkh=$E$1)*(INDEX(NC_giam,,HLOOKUP($C12,COLMadat,2,0))))</f>
        <v>0</v>
      </c>
      <c r="Y12" s="19">
        <f>'CH01'!X25+SUMPRODUCT((DVHC=Y$5)*(madatNC=$C12)*(namkh=$E$1)*(Dientich_NC))-SUMPRODUCT((DVHC=Y$5)*(namkh=$E$1)*(INDEX(NC_giam,,HLOOKUP($C12,COLMadat,2,0))))</f>
        <v>0</v>
      </c>
      <c r="Z12" s="41">
        <f>'CH01'!Y25+SUMPRODUCT((DVHC=Z$5)*(madatNC=$C12)*(namkh=$E$1)*(Dientich_NC))-SUMPRODUCT((DVHC=Z$5)*(namkh=$E$1)*(INDEX(NC_giam,,HLOOKUP($C12,COLMadat,2,0))))</f>
        <v>0</v>
      </c>
      <c r="AA12" s="19">
        <f>'CH01'!Z25+SUMPRODUCT((DVHC=AA$5)*(madatNC=$C12)*(namkh=$E$1)*(Dientich_NC))-SUMPRODUCT((DVHC=AA$5)*(namkh=$E$1)*(INDEX(NC_giam,,HLOOKUP($C12,COLMadat,2,0))))</f>
        <v>0</v>
      </c>
      <c r="AB12" s="41">
        <f>'CH01'!AA25+SUMPRODUCT((DVHC=AB$5)*(madatNC=$C12)*(namkh=$E$1)*(Dientich_NC))-SUMPRODUCT((DVHC=AB$5)*(namkh=$E$1)*(INDEX(NC_giam,,HLOOKUP($C12,COLMadat,2,0))))</f>
        <v>0</v>
      </c>
      <c r="AC12" s="19">
        <f>'CH01'!AB25+SUMPRODUCT((DVHC=AC$5)*(madatNC=$C12)*(namkh=$E$1)*(Dientich_NC))-SUMPRODUCT((DVHC=AC$5)*(namkh=$E$1)*(INDEX(NC_giam,,HLOOKUP($C12,COLMadat,2,0))))</f>
        <v>0</v>
      </c>
      <c r="AD12" s="41">
        <f>'CH01'!AC25+SUMPRODUCT((DVHC=AD$5)*(madatNC=$C12)*(namkh=$E$1)*(Dientich_NC))-SUMPRODUCT((DVHC=AD$5)*(namkh=$E$1)*(INDEX(NC_giam,,HLOOKUP($C12,COLMadat,2,0))))</f>
        <v>0</v>
      </c>
      <c r="AE12" s="19">
        <f>'CH01'!AD25+SUMPRODUCT((DVHC=AE$5)*(madatNC=$C12)*(namkh=$E$1)*(Dientich_NC))-SUMPRODUCT((DVHC=AE$5)*(namkh=$E$1)*(INDEX(NC_giam,,HLOOKUP($C12,COLMadat,2,0))))</f>
        <v>0</v>
      </c>
      <c r="AF12" s="41">
        <f>'CH01'!AE25+SUMPRODUCT((DVHC=AF$5)*(madatNC=$C12)*(namkh=$E$1)*(Dientich_NC))-SUMPRODUCT((DVHC=AF$5)*(namkh=$E$1)*(INDEX(NC_giam,,HLOOKUP($C12,COLMadat,2,0))))</f>
        <v>0</v>
      </c>
      <c r="AG12" s="19">
        <f>'CH01'!AF25+SUMPRODUCT((DVHC=AG$5)*(madatNC=$C12)*(namkh=$E$1)*(Dientich_NC))-SUMPRODUCT((DVHC=AG$5)*(namkh=$E$1)*(INDEX(NC_giam,,HLOOKUP($C12,COLMadat,2,0))))</f>
        <v>0</v>
      </c>
      <c r="AH12" s="41">
        <f>'CH01'!AG25+SUMPRODUCT((DVHC=AH$5)*(madatNC=$C12)*(namkh=$E$1)*(Dientich_NC))-SUMPRODUCT((DVHC=AH$5)*(namkh=$E$1)*(INDEX(NC_giam,,HLOOKUP($C12,COLMadat,2,0))))</f>
        <v>0</v>
      </c>
      <c r="AI12" s="19">
        <f>'CH01'!AH25+SUMPRODUCT((DVHC=AI$5)*(madatNC=$C12)*(namkh=$E$1)*(Dientich_NC))-SUMPRODUCT((DVHC=AI$5)*(namkh=$E$1)*(INDEX(NC_giam,,HLOOKUP($C12,COLMadat,2,0))))</f>
        <v>0</v>
      </c>
      <c r="AJ12" s="41">
        <f>'CH01'!AI25+SUMPRODUCT((DVHC=AJ$5)*(madatNC=$C12)*(namkh=$E$1)*(Dientich_NC))-SUMPRODUCT((DVHC=AJ$5)*(namkh=$E$1)*(INDEX(NC_giam,,HLOOKUP($C12,COLMadat,2,0))))</f>
        <v>0</v>
      </c>
      <c r="AK12" s="19">
        <f>'CH01'!AJ25+SUMPRODUCT((DVHC=AK$5)*(madatNC=$C12)*(namkh=$E$1)*(Dientich_NC))-SUMPRODUCT((DVHC=AK$5)*(namkh=$E$1)*(INDEX(NC_giam,,HLOOKUP($C12,COLMadat,2,0))))</f>
        <v>0</v>
      </c>
      <c r="AL12" s="41">
        <f>'CH01'!AK25+SUMPRODUCT((DVHC=AL$5)*(madatNC=$C12)*(namkh=$E$1)*(Dientich_NC))-SUMPRODUCT((DVHC=AL$5)*(namkh=$E$1)*(INDEX(NC_giam,,HLOOKUP($C12,COLMadat,2,0))))</f>
        <v>0</v>
      </c>
      <c r="AM12" s="19">
        <f>'CH01'!AL25+SUMPRODUCT((DVHC=AM$5)*(madatNC=$C12)*(namkh=$E$1)*(Dientich_NC))-SUMPRODUCT((DVHC=AM$5)*(namkh=$E$1)*(INDEX(NC_giam,,HLOOKUP($C12,COLMadat,2,0))))</f>
        <v>0</v>
      </c>
      <c r="AN12" s="41">
        <f>'CH01'!AM25+SUMPRODUCT((DVHC=AN$5)*(madatNC=$C12)*(namkh=$E$1)*(Dientich_NC))-SUMPRODUCT((DVHC=AN$5)*(namkh=$E$1)*(INDEX(NC_giam,,HLOOKUP($C12,COLMadat,2,0))))</f>
        <v>0</v>
      </c>
      <c r="AO12" s="19">
        <f>'CH01'!AN25+SUMPRODUCT((DVHC=AO$5)*(madatNC=$C12)*(namkh=$E$1)*(Dientich_NC))-SUMPRODUCT((DVHC=AO$5)*(namkh=$E$1)*(INDEX(NC_giam,,HLOOKUP($C12,COLMadat,2,0))))</f>
        <v>0</v>
      </c>
      <c r="AP12" s="41">
        <f>'CH01'!AO25+SUMPRODUCT((DVHC=AP$5)*(madatNC=$C12)*(namkh=$E$1)*(Dientich_NC))-SUMPRODUCT((DVHC=AP$5)*(namkh=$E$1)*(INDEX(NC_giam,,HLOOKUP($C12,COLMadat,2,0))))</f>
        <v>0</v>
      </c>
      <c r="AQ12" s="32"/>
    </row>
    <row r="13" spans="1:43" s="13" customFormat="1" ht="18.75">
      <c r="A13" s="22" t="str">
        <f>'CH01'!A26</f>
        <v>2.2</v>
      </c>
      <c r="B13" s="22" t="str">
        <f>'CH01'!B26</f>
        <v>Đất ở tại đô thị</v>
      </c>
      <c r="C13" s="23" t="str">
        <f>'CH01'!C26</f>
        <v>ODT</v>
      </c>
      <c r="D13" s="23">
        <f>COUNTIF(I!$C$5:$C$113,C13)</f>
        <v>0</v>
      </c>
      <c r="E13" s="19">
        <f>SUMIF(I!$C$5:$C$113,'Biểu chi tiêu chuyển tiếp I'!C13,I!$F$5:$F$113)</f>
        <v>0</v>
      </c>
      <c r="F13" s="19"/>
      <c r="G13" s="19"/>
      <c r="H13" s="19"/>
      <c r="I13" s="19"/>
      <c r="J13" s="19"/>
      <c r="K13" s="19"/>
      <c r="L13" s="19"/>
      <c r="M13" s="19"/>
      <c r="N13" s="19"/>
      <c r="O13" s="19"/>
      <c r="P13" s="19"/>
      <c r="Q13" s="19"/>
      <c r="R13" s="19"/>
      <c r="S13" s="19"/>
      <c r="T13" s="19"/>
      <c r="U13" s="19"/>
      <c r="V13" s="19"/>
      <c r="W13" s="19">
        <f>'CH01'!V26+SUMPRODUCT((DVHC=W$5)*(madatNC=$C13)*(namkh=$E$1)*(Dientich_NC))-SUMPRODUCT((DVHC=W$5)*(namkh=$E$1)*(INDEX(NC_giam,,HLOOKUP($C13,COLMadat,2,0))))</f>
        <v>0</v>
      </c>
      <c r="X13" s="41">
        <f>'CH01'!W26+SUMPRODUCT((DVHC=X$5)*(madatNC=$C13)*(namkh=$E$1)*(Dientich_NC))-SUMPRODUCT((DVHC=X$5)*(namkh=$E$1)*(INDEX(NC_giam,,HLOOKUP($C13,COLMadat,2,0))))</f>
        <v>0</v>
      </c>
      <c r="Y13" s="19">
        <f>'CH01'!X26+SUMPRODUCT((DVHC=Y$5)*(madatNC=$C13)*(namkh=$E$1)*(Dientich_NC))-SUMPRODUCT((DVHC=Y$5)*(namkh=$E$1)*(INDEX(NC_giam,,HLOOKUP($C13,COLMadat,2,0))))</f>
        <v>0</v>
      </c>
      <c r="Z13" s="41">
        <f>'CH01'!Y26+SUMPRODUCT((DVHC=Z$5)*(madatNC=$C13)*(namkh=$E$1)*(Dientich_NC))-SUMPRODUCT((DVHC=Z$5)*(namkh=$E$1)*(INDEX(NC_giam,,HLOOKUP($C13,COLMadat,2,0))))</f>
        <v>0</v>
      </c>
      <c r="AA13" s="19">
        <f>'CH01'!Z26+SUMPRODUCT((DVHC=AA$5)*(madatNC=$C13)*(namkh=$E$1)*(Dientich_NC))-SUMPRODUCT((DVHC=AA$5)*(namkh=$E$1)*(INDEX(NC_giam,,HLOOKUP($C13,COLMadat,2,0))))</f>
        <v>0</v>
      </c>
      <c r="AB13" s="41">
        <f>'CH01'!AA26+SUMPRODUCT((DVHC=AB$5)*(madatNC=$C13)*(namkh=$E$1)*(Dientich_NC))-SUMPRODUCT((DVHC=AB$5)*(namkh=$E$1)*(INDEX(NC_giam,,HLOOKUP($C13,COLMadat,2,0))))</f>
        <v>0</v>
      </c>
      <c r="AC13" s="19">
        <f>'CH01'!AB26+SUMPRODUCT((DVHC=AC$5)*(madatNC=$C13)*(namkh=$E$1)*(Dientich_NC))-SUMPRODUCT((DVHC=AC$5)*(namkh=$E$1)*(INDEX(NC_giam,,HLOOKUP($C13,COLMadat,2,0))))</f>
        <v>0</v>
      </c>
      <c r="AD13" s="41">
        <f>'CH01'!AC26+SUMPRODUCT((DVHC=AD$5)*(madatNC=$C13)*(namkh=$E$1)*(Dientich_NC))-SUMPRODUCT((DVHC=AD$5)*(namkh=$E$1)*(INDEX(NC_giam,,HLOOKUP($C13,COLMadat,2,0))))</f>
        <v>0</v>
      </c>
      <c r="AE13" s="19">
        <f>'CH01'!AD26+SUMPRODUCT((DVHC=AE$5)*(madatNC=$C13)*(namkh=$E$1)*(Dientich_NC))-SUMPRODUCT((DVHC=AE$5)*(namkh=$E$1)*(INDEX(NC_giam,,HLOOKUP($C13,COLMadat,2,0))))</f>
        <v>0</v>
      </c>
      <c r="AF13" s="41">
        <f>'CH01'!AE26+SUMPRODUCT((DVHC=AF$5)*(madatNC=$C13)*(namkh=$E$1)*(Dientich_NC))-SUMPRODUCT((DVHC=AF$5)*(namkh=$E$1)*(INDEX(NC_giam,,HLOOKUP($C13,COLMadat,2,0))))</f>
        <v>0</v>
      </c>
      <c r="AG13" s="19">
        <f>'CH01'!AF26+SUMPRODUCT((DVHC=AG$5)*(madatNC=$C13)*(namkh=$E$1)*(Dientich_NC))-SUMPRODUCT((DVHC=AG$5)*(namkh=$E$1)*(INDEX(NC_giam,,HLOOKUP($C13,COLMadat,2,0))))</f>
        <v>0</v>
      </c>
      <c r="AH13" s="41">
        <f>'CH01'!AG26+SUMPRODUCT((DVHC=AH$5)*(madatNC=$C13)*(namkh=$E$1)*(Dientich_NC))-SUMPRODUCT((DVHC=AH$5)*(namkh=$E$1)*(INDEX(NC_giam,,HLOOKUP($C13,COLMadat,2,0))))</f>
        <v>0</v>
      </c>
      <c r="AI13" s="19">
        <f>'CH01'!AH26+SUMPRODUCT((DVHC=AI$5)*(madatNC=$C13)*(namkh=$E$1)*(Dientich_NC))-SUMPRODUCT((DVHC=AI$5)*(namkh=$E$1)*(INDEX(NC_giam,,HLOOKUP($C13,COLMadat,2,0))))</f>
        <v>0</v>
      </c>
      <c r="AJ13" s="41">
        <f>'CH01'!AI26+SUMPRODUCT((DVHC=AJ$5)*(madatNC=$C13)*(namkh=$E$1)*(Dientich_NC))-SUMPRODUCT((DVHC=AJ$5)*(namkh=$E$1)*(INDEX(NC_giam,,HLOOKUP($C13,COLMadat,2,0))))</f>
        <v>0</v>
      </c>
      <c r="AK13" s="19">
        <f>'CH01'!AJ26+SUMPRODUCT((DVHC=AK$5)*(madatNC=$C13)*(namkh=$E$1)*(Dientich_NC))-SUMPRODUCT((DVHC=AK$5)*(namkh=$E$1)*(INDEX(NC_giam,,HLOOKUP($C13,COLMadat,2,0))))</f>
        <v>0</v>
      </c>
      <c r="AL13" s="41">
        <f>'CH01'!AK26+SUMPRODUCT((DVHC=AL$5)*(madatNC=$C13)*(namkh=$E$1)*(Dientich_NC))-SUMPRODUCT((DVHC=AL$5)*(namkh=$E$1)*(INDEX(NC_giam,,HLOOKUP($C13,COLMadat,2,0))))</f>
        <v>0</v>
      </c>
      <c r="AM13" s="19">
        <f>'CH01'!AL26+SUMPRODUCT((DVHC=AM$5)*(madatNC=$C13)*(namkh=$E$1)*(Dientich_NC))-SUMPRODUCT((DVHC=AM$5)*(namkh=$E$1)*(INDEX(NC_giam,,HLOOKUP($C13,COLMadat,2,0))))</f>
        <v>0</v>
      </c>
      <c r="AN13" s="41">
        <f>'CH01'!AM26+SUMPRODUCT((DVHC=AN$5)*(madatNC=$C13)*(namkh=$E$1)*(Dientich_NC))-SUMPRODUCT((DVHC=AN$5)*(namkh=$E$1)*(INDEX(NC_giam,,HLOOKUP($C13,COLMadat,2,0))))</f>
        <v>0</v>
      </c>
      <c r="AO13" s="19">
        <f>'CH01'!AN26+SUMPRODUCT((DVHC=AO$5)*(madatNC=$C13)*(namkh=$E$1)*(Dientich_NC))-SUMPRODUCT((DVHC=AO$5)*(namkh=$E$1)*(INDEX(NC_giam,,HLOOKUP($C13,COLMadat,2,0))))</f>
        <v>0</v>
      </c>
      <c r="AP13" s="41">
        <f>'CH01'!AO26+SUMPRODUCT((DVHC=AP$5)*(madatNC=$C13)*(namkh=$E$1)*(Dientich_NC))-SUMPRODUCT((DVHC=AP$5)*(namkh=$E$1)*(INDEX(NC_giam,,HLOOKUP($C13,COLMadat,2,0))))</f>
        <v>0</v>
      </c>
      <c r="AQ13" s="32"/>
    </row>
    <row r="14" spans="1:43" s="13" customFormat="1" ht="18.75">
      <c r="A14" s="22" t="str">
        <f>'CH01'!A27</f>
        <v>2.3</v>
      </c>
      <c r="B14" s="22" t="str">
        <f>'CH01'!B27</f>
        <v>Đất xây dựng trụ sở cơ quan</v>
      </c>
      <c r="C14" s="23" t="str">
        <f>'CH01'!C27</f>
        <v>TSC</v>
      </c>
      <c r="D14" s="23">
        <f>COUNTIF(I!$C$5:$C$113,C14)</f>
        <v>5</v>
      </c>
      <c r="E14" s="19">
        <f>SUMIF(I!$C$5:$C$113,'Biểu chi tiêu chuyển tiếp I'!C14,I!$F$5:$F$113)</f>
        <v>0.87</v>
      </c>
      <c r="F14" s="19"/>
      <c r="G14" s="19"/>
      <c r="H14" s="19"/>
      <c r="I14" s="19"/>
      <c r="J14" s="19"/>
      <c r="K14" s="19"/>
      <c r="L14" s="19"/>
      <c r="M14" s="19"/>
      <c r="N14" s="19"/>
      <c r="O14" s="19"/>
      <c r="P14" s="19"/>
      <c r="Q14" s="19"/>
      <c r="R14" s="19"/>
      <c r="S14" s="19"/>
      <c r="T14" s="19"/>
      <c r="U14" s="19"/>
      <c r="V14" s="19"/>
      <c r="W14" s="19">
        <f>'CH01'!V27+SUMPRODUCT((DVHC=W$5)*(madatNC=$C14)*(namkh=$E$1)*(Dientich_NC))-SUMPRODUCT((DVHC=W$5)*(namkh=$E$1)*(INDEX(NC_giam,,HLOOKUP($C14,COLMadat,2,0))))</f>
        <v>0</v>
      </c>
      <c r="X14" s="41">
        <f>'CH01'!W27+SUMPRODUCT((DVHC=X$5)*(madatNC=$C14)*(namkh=$E$1)*(Dientich_NC))-SUMPRODUCT((DVHC=X$5)*(namkh=$E$1)*(INDEX(NC_giam,,HLOOKUP($C14,COLMadat,2,0))))</f>
        <v>0</v>
      </c>
      <c r="Y14" s="19">
        <f>'CH01'!X27+SUMPRODUCT((DVHC=Y$5)*(madatNC=$C14)*(namkh=$E$1)*(Dientich_NC))-SUMPRODUCT((DVHC=Y$5)*(namkh=$E$1)*(INDEX(NC_giam,,HLOOKUP($C14,COLMadat,2,0))))</f>
        <v>0</v>
      </c>
      <c r="Z14" s="41">
        <f>'CH01'!Y27+SUMPRODUCT((DVHC=Z$5)*(madatNC=$C14)*(namkh=$E$1)*(Dientich_NC))-SUMPRODUCT((DVHC=Z$5)*(namkh=$E$1)*(INDEX(NC_giam,,HLOOKUP($C14,COLMadat,2,0))))</f>
        <v>0</v>
      </c>
      <c r="AA14" s="19">
        <f>'CH01'!Z27+SUMPRODUCT((DVHC=AA$5)*(madatNC=$C14)*(namkh=$E$1)*(Dientich_NC))-SUMPRODUCT((DVHC=AA$5)*(namkh=$E$1)*(INDEX(NC_giam,,HLOOKUP($C14,COLMadat,2,0))))</f>
        <v>0</v>
      </c>
      <c r="AB14" s="41">
        <f>'CH01'!AA27+SUMPRODUCT((DVHC=AB$5)*(madatNC=$C14)*(namkh=$E$1)*(Dientich_NC))-SUMPRODUCT((DVHC=AB$5)*(namkh=$E$1)*(INDEX(NC_giam,,HLOOKUP($C14,COLMadat,2,0))))</f>
        <v>0</v>
      </c>
      <c r="AC14" s="19">
        <f>'CH01'!AB27+SUMPRODUCT((DVHC=AC$5)*(madatNC=$C14)*(namkh=$E$1)*(Dientich_NC))-SUMPRODUCT((DVHC=AC$5)*(namkh=$E$1)*(INDEX(NC_giam,,HLOOKUP($C14,COLMadat,2,0))))</f>
        <v>0</v>
      </c>
      <c r="AD14" s="41">
        <f>'CH01'!AC27+SUMPRODUCT((DVHC=AD$5)*(madatNC=$C14)*(namkh=$E$1)*(Dientich_NC))-SUMPRODUCT((DVHC=AD$5)*(namkh=$E$1)*(INDEX(NC_giam,,HLOOKUP($C14,COLMadat,2,0))))</f>
        <v>0</v>
      </c>
      <c r="AE14" s="19">
        <f>'CH01'!AD27+SUMPRODUCT((DVHC=AE$5)*(madatNC=$C14)*(namkh=$E$1)*(Dientich_NC))-SUMPRODUCT((DVHC=AE$5)*(namkh=$E$1)*(INDEX(NC_giam,,HLOOKUP($C14,COLMadat,2,0))))</f>
        <v>0</v>
      </c>
      <c r="AF14" s="41">
        <f>'CH01'!AE27+SUMPRODUCT((DVHC=AF$5)*(madatNC=$C14)*(namkh=$E$1)*(Dientich_NC))-SUMPRODUCT((DVHC=AF$5)*(namkh=$E$1)*(INDEX(NC_giam,,HLOOKUP($C14,COLMadat,2,0))))</f>
        <v>0</v>
      </c>
      <c r="AG14" s="19">
        <f>'CH01'!AF27+SUMPRODUCT((DVHC=AG$5)*(madatNC=$C14)*(namkh=$E$1)*(Dientich_NC))-SUMPRODUCT((DVHC=AG$5)*(namkh=$E$1)*(INDEX(NC_giam,,HLOOKUP($C14,COLMadat,2,0))))</f>
        <v>0</v>
      </c>
      <c r="AH14" s="41">
        <f>'CH01'!AG27+SUMPRODUCT((DVHC=AH$5)*(madatNC=$C14)*(namkh=$E$1)*(Dientich_NC))-SUMPRODUCT((DVHC=AH$5)*(namkh=$E$1)*(INDEX(NC_giam,,HLOOKUP($C14,COLMadat,2,0))))</f>
        <v>0</v>
      </c>
      <c r="AI14" s="19">
        <f>'CH01'!AH27+SUMPRODUCT((DVHC=AI$5)*(madatNC=$C14)*(namkh=$E$1)*(Dientich_NC))-SUMPRODUCT((DVHC=AI$5)*(namkh=$E$1)*(INDEX(NC_giam,,HLOOKUP($C14,COLMadat,2,0))))</f>
        <v>0</v>
      </c>
      <c r="AJ14" s="41">
        <f>'CH01'!AI27+SUMPRODUCT((DVHC=AJ$5)*(madatNC=$C14)*(namkh=$E$1)*(Dientich_NC))-SUMPRODUCT((DVHC=AJ$5)*(namkh=$E$1)*(INDEX(NC_giam,,HLOOKUP($C14,COLMadat,2,0))))</f>
        <v>0</v>
      </c>
      <c r="AK14" s="19">
        <f>'CH01'!AJ27+SUMPRODUCT((DVHC=AK$5)*(madatNC=$C14)*(namkh=$E$1)*(Dientich_NC))-SUMPRODUCT((DVHC=AK$5)*(namkh=$E$1)*(INDEX(NC_giam,,HLOOKUP($C14,COLMadat,2,0))))</f>
        <v>0</v>
      </c>
      <c r="AL14" s="41">
        <f>'CH01'!AK27+SUMPRODUCT((DVHC=AL$5)*(madatNC=$C14)*(namkh=$E$1)*(Dientich_NC))-SUMPRODUCT((DVHC=AL$5)*(namkh=$E$1)*(INDEX(NC_giam,,HLOOKUP($C14,COLMadat,2,0))))</f>
        <v>0</v>
      </c>
      <c r="AM14" s="19">
        <f>'CH01'!AL27+SUMPRODUCT((DVHC=AM$5)*(madatNC=$C14)*(namkh=$E$1)*(Dientich_NC))-SUMPRODUCT((DVHC=AM$5)*(namkh=$E$1)*(INDEX(NC_giam,,HLOOKUP($C14,COLMadat,2,0))))</f>
        <v>0</v>
      </c>
      <c r="AN14" s="41">
        <f>'CH01'!AM27+SUMPRODUCT((DVHC=AN$5)*(madatNC=$C14)*(namkh=$E$1)*(Dientich_NC))-SUMPRODUCT((DVHC=AN$5)*(namkh=$E$1)*(INDEX(NC_giam,,HLOOKUP($C14,COLMadat,2,0))))</f>
        <v>0</v>
      </c>
      <c r="AO14" s="19">
        <f>'CH01'!AN27+SUMPRODUCT((DVHC=AO$5)*(madatNC=$C14)*(namkh=$E$1)*(Dientich_NC))-SUMPRODUCT((DVHC=AO$5)*(namkh=$E$1)*(INDEX(NC_giam,,HLOOKUP($C14,COLMadat,2,0))))</f>
        <v>0</v>
      </c>
      <c r="AP14" s="41">
        <f>'CH01'!AO27+SUMPRODUCT((DVHC=AP$5)*(madatNC=$C14)*(namkh=$E$1)*(Dientich_NC))-SUMPRODUCT((DVHC=AP$5)*(namkh=$E$1)*(INDEX(NC_giam,,HLOOKUP($C14,COLMadat,2,0))))</f>
        <v>0</v>
      </c>
      <c r="AQ14" s="32"/>
    </row>
    <row r="15" spans="1:43" s="13" customFormat="1" ht="18.75">
      <c r="A15" s="22" t="str">
        <f>'CH01'!A28</f>
        <v>2.4</v>
      </c>
      <c r="B15" s="22" t="str">
        <f>'CH01'!B28</f>
        <v>Đất quốc phòng</v>
      </c>
      <c r="C15" s="23" t="str">
        <f>'CH01'!C28</f>
        <v>CQP</v>
      </c>
      <c r="D15" s="23">
        <f>COUNTIF(I!$C$5:$C$113,C15)</f>
        <v>1</v>
      </c>
      <c r="E15" s="19">
        <f>SUMIF(I!$C$5:$C$113,'Biểu chi tiêu chuyển tiếp I'!C15,I!$F$5:$F$113)</f>
        <v>1.5</v>
      </c>
      <c r="F15" s="19"/>
      <c r="G15" s="19"/>
      <c r="H15" s="19"/>
      <c r="I15" s="19"/>
      <c r="J15" s="19"/>
      <c r="K15" s="19"/>
      <c r="L15" s="19"/>
      <c r="M15" s="19"/>
      <c r="N15" s="19"/>
      <c r="O15" s="19"/>
      <c r="P15" s="19"/>
      <c r="Q15" s="19"/>
      <c r="R15" s="19"/>
      <c r="S15" s="19"/>
      <c r="T15" s="19"/>
      <c r="U15" s="19"/>
      <c r="V15" s="19"/>
      <c r="W15" s="19">
        <f>'CH01'!V28+SUMPRODUCT((DVHC=W$5)*(madatNC=$C15)*(namkh=$E$1)*(Dientich_NC))-SUMPRODUCT((DVHC=W$5)*(namkh=$E$1)*(INDEX(NC_giam,,HLOOKUP($C15,COLMadat,2,0))))</f>
        <v>0</v>
      </c>
      <c r="X15" s="41">
        <f>'CH01'!W28+SUMPRODUCT((DVHC=X$5)*(madatNC=$C15)*(namkh=$E$1)*(Dientich_NC))-SUMPRODUCT((DVHC=X$5)*(namkh=$E$1)*(INDEX(NC_giam,,HLOOKUP($C15,COLMadat,2,0))))</f>
        <v>0</v>
      </c>
      <c r="Y15" s="19">
        <f>'CH01'!X28+SUMPRODUCT((DVHC=Y$5)*(madatNC=$C15)*(namkh=$E$1)*(Dientich_NC))-SUMPRODUCT((DVHC=Y$5)*(namkh=$E$1)*(INDEX(NC_giam,,HLOOKUP($C15,COLMadat,2,0))))</f>
        <v>0</v>
      </c>
      <c r="Z15" s="41">
        <f>'CH01'!Y28+SUMPRODUCT((DVHC=Z$5)*(madatNC=$C15)*(namkh=$E$1)*(Dientich_NC))-SUMPRODUCT((DVHC=Z$5)*(namkh=$E$1)*(INDEX(NC_giam,,HLOOKUP($C15,COLMadat,2,0))))</f>
        <v>0</v>
      </c>
      <c r="AA15" s="19">
        <f>'CH01'!Z28+SUMPRODUCT((DVHC=AA$5)*(madatNC=$C15)*(namkh=$E$1)*(Dientich_NC))-SUMPRODUCT((DVHC=AA$5)*(namkh=$E$1)*(INDEX(NC_giam,,HLOOKUP($C15,COLMadat,2,0))))</f>
        <v>0</v>
      </c>
      <c r="AB15" s="41">
        <f>'CH01'!AA28+SUMPRODUCT((DVHC=AB$5)*(madatNC=$C15)*(namkh=$E$1)*(Dientich_NC))-SUMPRODUCT((DVHC=AB$5)*(namkh=$E$1)*(INDEX(NC_giam,,HLOOKUP($C15,COLMadat,2,0))))</f>
        <v>0</v>
      </c>
      <c r="AC15" s="19">
        <f>'CH01'!AB28+SUMPRODUCT((DVHC=AC$5)*(madatNC=$C15)*(namkh=$E$1)*(Dientich_NC))-SUMPRODUCT((DVHC=AC$5)*(namkh=$E$1)*(INDEX(NC_giam,,HLOOKUP($C15,COLMadat,2,0))))</f>
        <v>0</v>
      </c>
      <c r="AD15" s="41">
        <f>'CH01'!AC28+SUMPRODUCT((DVHC=AD$5)*(madatNC=$C15)*(namkh=$E$1)*(Dientich_NC))-SUMPRODUCT((DVHC=AD$5)*(namkh=$E$1)*(INDEX(NC_giam,,HLOOKUP($C15,COLMadat,2,0))))</f>
        <v>0</v>
      </c>
      <c r="AE15" s="19">
        <f>'CH01'!AD28+SUMPRODUCT((DVHC=AE$5)*(madatNC=$C15)*(namkh=$E$1)*(Dientich_NC))-SUMPRODUCT((DVHC=AE$5)*(namkh=$E$1)*(INDEX(NC_giam,,HLOOKUP($C15,COLMadat,2,0))))</f>
        <v>0</v>
      </c>
      <c r="AF15" s="41">
        <f>'CH01'!AE28+SUMPRODUCT((DVHC=AF$5)*(madatNC=$C15)*(namkh=$E$1)*(Dientich_NC))-SUMPRODUCT((DVHC=AF$5)*(namkh=$E$1)*(INDEX(NC_giam,,HLOOKUP($C15,COLMadat,2,0))))</f>
        <v>0</v>
      </c>
      <c r="AG15" s="19">
        <f>'CH01'!AF28+SUMPRODUCT((DVHC=AG$5)*(madatNC=$C15)*(namkh=$E$1)*(Dientich_NC))-SUMPRODUCT((DVHC=AG$5)*(namkh=$E$1)*(INDEX(NC_giam,,HLOOKUP($C15,COLMadat,2,0))))</f>
        <v>0</v>
      </c>
      <c r="AH15" s="41">
        <f>'CH01'!AG28+SUMPRODUCT((DVHC=AH$5)*(madatNC=$C15)*(namkh=$E$1)*(Dientich_NC))-SUMPRODUCT((DVHC=AH$5)*(namkh=$E$1)*(INDEX(NC_giam,,HLOOKUP($C15,COLMadat,2,0))))</f>
        <v>0</v>
      </c>
      <c r="AI15" s="19">
        <f>'CH01'!AH28+SUMPRODUCT((DVHC=AI$5)*(madatNC=$C15)*(namkh=$E$1)*(Dientich_NC))-SUMPRODUCT((DVHC=AI$5)*(namkh=$E$1)*(INDEX(NC_giam,,HLOOKUP($C15,COLMadat,2,0))))</f>
        <v>0</v>
      </c>
      <c r="AJ15" s="41">
        <f>'CH01'!AI28+SUMPRODUCT((DVHC=AJ$5)*(madatNC=$C15)*(namkh=$E$1)*(Dientich_NC))-SUMPRODUCT((DVHC=AJ$5)*(namkh=$E$1)*(INDEX(NC_giam,,HLOOKUP($C15,COLMadat,2,0))))</f>
        <v>0</v>
      </c>
      <c r="AK15" s="19">
        <f>'CH01'!AJ28+SUMPRODUCT((DVHC=AK$5)*(madatNC=$C15)*(namkh=$E$1)*(Dientich_NC))-SUMPRODUCT((DVHC=AK$5)*(namkh=$E$1)*(INDEX(NC_giam,,HLOOKUP($C15,COLMadat,2,0))))</f>
        <v>0</v>
      </c>
      <c r="AL15" s="41">
        <f>'CH01'!AK28+SUMPRODUCT((DVHC=AL$5)*(madatNC=$C15)*(namkh=$E$1)*(Dientich_NC))-SUMPRODUCT((DVHC=AL$5)*(namkh=$E$1)*(INDEX(NC_giam,,HLOOKUP($C15,COLMadat,2,0))))</f>
        <v>0</v>
      </c>
      <c r="AM15" s="19">
        <f>'CH01'!AL28+SUMPRODUCT((DVHC=AM$5)*(madatNC=$C15)*(namkh=$E$1)*(Dientich_NC))-SUMPRODUCT((DVHC=AM$5)*(namkh=$E$1)*(INDEX(NC_giam,,HLOOKUP($C15,COLMadat,2,0))))</f>
        <v>0</v>
      </c>
      <c r="AN15" s="41">
        <f>'CH01'!AM28+SUMPRODUCT((DVHC=AN$5)*(madatNC=$C15)*(namkh=$E$1)*(Dientich_NC))-SUMPRODUCT((DVHC=AN$5)*(namkh=$E$1)*(INDEX(NC_giam,,HLOOKUP($C15,COLMadat,2,0))))</f>
        <v>0</v>
      </c>
      <c r="AO15" s="19">
        <f>'CH01'!AN28+SUMPRODUCT((DVHC=AO$5)*(madatNC=$C15)*(namkh=$E$1)*(Dientich_NC))-SUMPRODUCT((DVHC=AO$5)*(namkh=$E$1)*(INDEX(NC_giam,,HLOOKUP($C15,COLMadat,2,0))))</f>
        <v>0</v>
      </c>
      <c r="AP15" s="41">
        <f>'CH01'!AO28+SUMPRODUCT((DVHC=AP$5)*(madatNC=$C15)*(namkh=$E$1)*(Dientich_NC))-SUMPRODUCT((DVHC=AP$5)*(namkh=$E$1)*(INDEX(NC_giam,,HLOOKUP($C15,COLMadat,2,0))))</f>
        <v>0</v>
      </c>
      <c r="AQ15" s="32"/>
    </row>
    <row r="16" spans="1:43">
      <c r="A16" s="22" t="str">
        <f>'CH01'!A29</f>
        <v>2.5</v>
      </c>
      <c r="B16" s="22" t="str">
        <f>'CH01'!B29</f>
        <v>Đất an ninh</v>
      </c>
      <c r="C16" s="23" t="str">
        <f>'CH01'!C29</f>
        <v>CAN</v>
      </c>
      <c r="D16" s="23">
        <f>COUNTIF(I!$C$5:$C$113,C16)</f>
        <v>7</v>
      </c>
      <c r="E16" s="19">
        <f>SUMIF(I!$C$5:$C$113,'Biểu chi tiêu chuyển tiếp I'!C16,I!$F$5:$F$113)</f>
        <v>1.1299999999999999</v>
      </c>
      <c r="F16" s="19"/>
      <c r="G16" s="19"/>
      <c r="H16" s="19"/>
      <c r="I16" s="19"/>
      <c r="J16" s="19"/>
      <c r="K16" s="19"/>
      <c r="L16" s="19"/>
      <c r="M16" s="19"/>
      <c r="N16" s="19"/>
      <c r="O16" s="19"/>
      <c r="P16" s="19"/>
      <c r="Q16" s="19"/>
      <c r="R16" s="19"/>
      <c r="S16" s="19"/>
      <c r="T16" s="19"/>
      <c r="U16" s="19"/>
      <c r="V16" s="19"/>
      <c r="W16" s="19">
        <f>'CH01'!V29+SUMPRODUCT((DVHC=W$5)*(madatNC=$C16)*(namkh=$E$1)*(Dientich_NC))-SUMPRODUCT((DVHC=W$5)*(namkh=$E$1)*(INDEX(NC_giam,,HLOOKUP($C16,COLMadat,2,0))))</f>
        <v>0</v>
      </c>
      <c r="X16" s="41">
        <f>'CH01'!W29+SUMPRODUCT((DVHC=X$5)*(madatNC=$C16)*(namkh=$E$1)*(Dientich_NC))-SUMPRODUCT((DVHC=X$5)*(namkh=$E$1)*(INDEX(NC_giam,,HLOOKUP($C16,COLMadat,2,0))))</f>
        <v>0</v>
      </c>
      <c r="Y16" s="19">
        <f>'CH01'!X29+SUMPRODUCT((DVHC=Y$5)*(madatNC=$C16)*(namkh=$E$1)*(Dientich_NC))-SUMPRODUCT((DVHC=Y$5)*(namkh=$E$1)*(INDEX(NC_giam,,HLOOKUP($C16,COLMadat,2,0))))</f>
        <v>0</v>
      </c>
      <c r="Z16" s="41">
        <f>'CH01'!Y29+SUMPRODUCT((DVHC=Z$5)*(madatNC=$C16)*(namkh=$E$1)*(Dientich_NC))-SUMPRODUCT((DVHC=Z$5)*(namkh=$E$1)*(INDEX(NC_giam,,HLOOKUP($C16,COLMadat,2,0))))</f>
        <v>0</v>
      </c>
      <c r="AA16" s="19">
        <f>'CH01'!Z29+SUMPRODUCT((DVHC=AA$5)*(madatNC=$C16)*(namkh=$E$1)*(Dientich_NC))-SUMPRODUCT((DVHC=AA$5)*(namkh=$E$1)*(INDEX(NC_giam,,HLOOKUP($C16,COLMadat,2,0))))</f>
        <v>0</v>
      </c>
      <c r="AB16" s="41">
        <f>'CH01'!AA29+SUMPRODUCT((DVHC=AB$5)*(madatNC=$C16)*(namkh=$E$1)*(Dientich_NC))-SUMPRODUCT((DVHC=AB$5)*(namkh=$E$1)*(INDEX(NC_giam,,HLOOKUP($C16,COLMadat,2,0))))</f>
        <v>0</v>
      </c>
      <c r="AC16" s="19">
        <f>'CH01'!AB29+SUMPRODUCT((DVHC=AC$5)*(madatNC=$C16)*(namkh=$E$1)*(Dientich_NC))-SUMPRODUCT((DVHC=AC$5)*(namkh=$E$1)*(INDEX(NC_giam,,HLOOKUP($C16,COLMadat,2,0))))</f>
        <v>0</v>
      </c>
      <c r="AD16" s="41">
        <f>'CH01'!AC29+SUMPRODUCT((DVHC=AD$5)*(madatNC=$C16)*(namkh=$E$1)*(Dientich_NC))-SUMPRODUCT((DVHC=AD$5)*(namkh=$E$1)*(INDEX(NC_giam,,HLOOKUP($C16,COLMadat,2,0))))</f>
        <v>0</v>
      </c>
      <c r="AE16" s="19">
        <f>'CH01'!AD29+SUMPRODUCT((DVHC=AE$5)*(madatNC=$C16)*(namkh=$E$1)*(Dientich_NC))-SUMPRODUCT((DVHC=AE$5)*(namkh=$E$1)*(INDEX(NC_giam,,HLOOKUP($C16,COLMadat,2,0))))</f>
        <v>0</v>
      </c>
      <c r="AF16" s="41">
        <f>'CH01'!AE29+SUMPRODUCT((DVHC=AF$5)*(madatNC=$C16)*(namkh=$E$1)*(Dientich_NC))-SUMPRODUCT((DVHC=AF$5)*(namkh=$E$1)*(INDEX(NC_giam,,HLOOKUP($C16,COLMadat,2,0))))</f>
        <v>0</v>
      </c>
      <c r="AG16" s="19">
        <f>'CH01'!AF29+SUMPRODUCT((DVHC=AG$5)*(madatNC=$C16)*(namkh=$E$1)*(Dientich_NC))-SUMPRODUCT((DVHC=AG$5)*(namkh=$E$1)*(INDEX(NC_giam,,HLOOKUP($C16,COLMadat,2,0))))</f>
        <v>0</v>
      </c>
      <c r="AH16" s="41">
        <f>'CH01'!AG29+SUMPRODUCT((DVHC=AH$5)*(madatNC=$C16)*(namkh=$E$1)*(Dientich_NC))-SUMPRODUCT((DVHC=AH$5)*(namkh=$E$1)*(INDEX(NC_giam,,HLOOKUP($C16,COLMadat,2,0))))</f>
        <v>0</v>
      </c>
      <c r="AI16" s="19">
        <f>'CH01'!AH29+SUMPRODUCT((DVHC=AI$5)*(madatNC=$C16)*(namkh=$E$1)*(Dientich_NC))-SUMPRODUCT((DVHC=AI$5)*(namkh=$E$1)*(INDEX(NC_giam,,HLOOKUP($C16,COLMadat,2,0))))</f>
        <v>0</v>
      </c>
      <c r="AJ16" s="41">
        <f>'CH01'!AI29+SUMPRODUCT((DVHC=AJ$5)*(madatNC=$C16)*(namkh=$E$1)*(Dientich_NC))-SUMPRODUCT((DVHC=AJ$5)*(namkh=$E$1)*(INDEX(NC_giam,,HLOOKUP($C16,COLMadat,2,0))))</f>
        <v>0</v>
      </c>
      <c r="AK16" s="19">
        <f>'CH01'!AJ29+SUMPRODUCT((DVHC=AK$5)*(madatNC=$C16)*(namkh=$E$1)*(Dientich_NC))-SUMPRODUCT((DVHC=AK$5)*(namkh=$E$1)*(INDEX(NC_giam,,HLOOKUP($C16,COLMadat,2,0))))</f>
        <v>0</v>
      </c>
      <c r="AL16" s="41">
        <f>'CH01'!AK29+SUMPRODUCT((DVHC=AL$5)*(madatNC=$C16)*(namkh=$E$1)*(Dientich_NC))-SUMPRODUCT((DVHC=AL$5)*(namkh=$E$1)*(INDEX(NC_giam,,HLOOKUP($C16,COLMadat,2,0))))</f>
        <v>0</v>
      </c>
      <c r="AM16" s="19">
        <f>'CH01'!AL29+SUMPRODUCT((DVHC=AM$5)*(madatNC=$C16)*(namkh=$E$1)*(Dientich_NC))-SUMPRODUCT((DVHC=AM$5)*(namkh=$E$1)*(INDEX(NC_giam,,HLOOKUP($C16,COLMadat,2,0))))</f>
        <v>0</v>
      </c>
      <c r="AN16" s="41">
        <f>'CH01'!AM29+SUMPRODUCT((DVHC=AN$5)*(madatNC=$C16)*(namkh=$E$1)*(Dientich_NC))-SUMPRODUCT((DVHC=AN$5)*(namkh=$E$1)*(INDEX(NC_giam,,HLOOKUP($C16,COLMadat,2,0))))</f>
        <v>0</v>
      </c>
      <c r="AO16" s="19">
        <f>'CH01'!AN29+SUMPRODUCT((DVHC=AO$5)*(madatNC=$C16)*(namkh=$E$1)*(Dientich_NC))-SUMPRODUCT((DVHC=AO$5)*(namkh=$E$1)*(INDEX(NC_giam,,HLOOKUP($C16,COLMadat,2,0))))</f>
        <v>0</v>
      </c>
      <c r="AP16" s="41">
        <f>'CH01'!AO29+SUMPRODUCT((DVHC=AP$5)*(madatNC=$C16)*(namkh=$E$1)*(Dientich_NC))-SUMPRODUCT((DVHC=AP$5)*(namkh=$E$1)*(INDEX(NC_giam,,HLOOKUP($C16,COLMadat,2,0))))</f>
        <v>0</v>
      </c>
      <c r="AQ16" s="25"/>
    </row>
    <row r="17" spans="1:43" s="13" customFormat="1" ht="18.75">
      <c r="A17" s="22" t="str">
        <f>'CH01'!A30</f>
        <v>2.6</v>
      </c>
      <c r="B17" s="22" t="str">
        <f>'CH01'!B30</f>
        <v>Đất xây dựng công trình sự nghiệp</v>
      </c>
      <c r="C17" s="23" t="str">
        <f>'CH01'!C30</f>
        <v>DSN</v>
      </c>
      <c r="D17" s="23">
        <f>SUM(D19:D28)</f>
        <v>30</v>
      </c>
      <c r="E17" s="633">
        <f>SUM(E19:E28)</f>
        <v>74.628299999999996</v>
      </c>
      <c r="F17" s="19"/>
      <c r="G17" s="19">
        <f>G19+G20+G21+G22+G23+G24+G25+G26+G27+G28</f>
        <v>0</v>
      </c>
      <c r="H17" s="19">
        <f t="shared" ref="H17:AP17" si="2">H19+H20+H21+H22+H23+H24+H25+H26+H27+H28</f>
        <v>0</v>
      </c>
      <c r="I17" s="19">
        <f t="shared" si="2"/>
        <v>0</v>
      </c>
      <c r="J17" s="19">
        <f t="shared" si="2"/>
        <v>0</v>
      </c>
      <c r="K17" s="19">
        <f t="shared" si="2"/>
        <v>0</v>
      </c>
      <c r="L17" s="19">
        <f t="shared" si="2"/>
        <v>0</v>
      </c>
      <c r="M17" s="19">
        <f t="shared" si="2"/>
        <v>0</v>
      </c>
      <c r="N17" s="19">
        <f t="shared" si="2"/>
        <v>0</v>
      </c>
      <c r="O17" s="19">
        <f t="shared" si="2"/>
        <v>0</v>
      </c>
      <c r="P17" s="19">
        <f t="shared" si="2"/>
        <v>0</v>
      </c>
      <c r="Q17" s="19">
        <f t="shared" si="2"/>
        <v>0</v>
      </c>
      <c r="R17" s="19">
        <f t="shared" si="2"/>
        <v>0</v>
      </c>
      <c r="S17" s="19">
        <f t="shared" si="2"/>
        <v>0</v>
      </c>
      <c r="T17" s="19">
        <f t="shared" si="2"/>
        <v>0</v>
      </c>
      <c r="U17" s="19">
        <f t="shared" si="2"/>
        <v>0</v>
      </c>
      <c r="V17" s="19">
        <f t="shared" si="2"/>
        <v>0</v>
      </c>
      <c r="W17" s="19">
        <f t="shared" si="2"/>
        <v>0</v>
      </c>
      <c r="X17" s="19">
        <f t="shared" si="2"/>
        <v>0</v>
      </c>
      <c r="Y17" s="19">
        <f t="shared" si="2"/>
        <v>0</v>
      </c>
      <c r="Z17" s="19">
        <f t="shared" si="2"/>
        <v>0</v>
      </c>
      <c r="AA17" s="19">
        <f t="shared" si="2"/>
        <v>0</v>
      </c>
      <c r="AB17" s="19">
        <f t="shared" si="2"/>
        <v>0</v>
      </c>
      <c r="AC17" s="19">
        <f t="shared" si="2"/>
        <v>0</v>
      </c>
      <c r="AD17" s="19">
        <f t="shared" si="2"/>
        <v>0</v>
      </c>
      <c r="AE17" s="19">
        <f t="shared" si="2"/>
        <v>0</v>
      </c>
      <c r="AF17" s="19">
        <f t="shared" si="2"/>
        <v>0</v>
      </c>
      <c r="AG17" s="19">
        <f t="shared" si="2"/>
        <v>0</v>
      </c>
      <c r="AH17" s="19">
        <f t="shared" si="2"/>
        <v>0</v>
      </c>
      <c r="AI17" s="19">
        <f t="shared" si="2"/>
        <v>0</v>
      </c>
      <c r="AJ17" s="19">
        <f t="shared" si="2"/>
        <v>0</v>
      </c>
      <c r="AK17" s="19">
        <f t="shared" si="2"/>
        <v>0</v>
      </c>
      <c r="AL17" s="19">
        <f t="shared" si="2"/>
        <v>0</v>
      </c>
      <c r="AM17" s="19">
        <f t="shared" si="2"/>
        <v>0</v>
      </c>
      <c r="AN17" s="19">
        <f t="shared" si="2"/>
        <v>0</v>
      </c>
      <c r="AO17" s="19">
        <f t="shared" si="2"/>
        <v>0</v>
      </c>
      <c r="AP17" s="19">
        <f t="shared" si="2"/>
        <v>0</v>
      </c>
      <c r="AQ17" s="32"/>
    </row>
    <row r="18" spans="1:43" s="14" customFormat="1" ht="18.75">
      <c r="A18" s="185" t="e">
        <f>'CH01'!#REF!</f>
        <v>#REF!</v>
      </c>
      <c r="B18" s="185" t="e">
        <f>'CH01'!#REF!</f>
        <v>#REF!</v>
      </c>
      <c r="C18" s="186" t="e">
        <f>'CH01'!#REF!</f>
        <v>#REF!</v>
      </c>
      <c r="D18" s="23">
        <f>COUNTIF(I!$C$5:$C$113,C18)</f>
        <v>0</v>
      </c>
      <c r="E18" s="19">
        <f>SUMIF(I!$C$5:$C$113,'Biểu chi tiêu chuyển tiếp I'!C18,I!$F$5:$F$113)</f>
        <v>0</v>
      </c>
      <c r="F18" s="187"/>
      <c r="G18" s="189"/>
      <c r="H18" s="189"/>
      <c r="I18" s="189"/>
      <c r="J18" s="189"/>
      <c r="K18" s="189"/>
      <c r="L18" s="189"/>
      <c r="M18" s="189"/>
      <c r="N18" s="189"/>
      <c r="O18" s="189"/>
      <c r="P18" s="189"/>
      <c r="Q18" s="189"/>
      <c r="R18" s="189"/>
      <c r="S18" s="189"/>
      <c r="T18" s="189"/>
      <c r="U18" s="189"/>
      <c r="V18" s="189"/>
      <c r="W18" s="189"/>
      <c r="X18" s="190"/>
      <c r="Y18" s="189"/>
      <c r="Z18" s="190"/>
      <c r="AA18" s="189"/>
      <c r="AB18" s="190"/>
      <c r="AC18" s="189"/>
      <c r="AD18" s="190"/>
      <c r="AE18" s="189"/>
      <c r="AF18" s="190"/>
      <c r="AG18" s="189"/>
      <c r="AH18" s="190"/>
      <c r="AI18" s="189"/>
      <c r="AJ18" s="190"/>
      <c r="AK18" s="189"/>
      <c r="AL18" s="190"/>
      <c r="AM18" s="189"/>
      <c r="AN18" s="190"/>
      <c r="AO18" s="189"/>
      <c r="AP18" s="190"/>
      <c r="AQ18" s="33"/>
    </row>
    <row r="19" spans="1:43" s="13" customFormat="1" ht="18.75">
      <c r="A19" s="22" t="str">
        <f>'CH01'!A31</f>
        <v>2.6.1</v>
      </c>
      <c r="B19" s="22" t="str">
        <f>'CH01'!B31</f>
        <v>Đất xây dựng cơ sở văn hóa</v>
      </c>
      <c r="C19" s="23" t="str">
        <f>'CH01'!C31</f>
        <v>DVH</v>
      </c>
      <c r="D19" s="23">
        <f>COUNTIF(I!$C$5:$C$113,C19)</f>
        <v>16</v>
      </c>
      <c r="E19" s="19">
        <f>SUMIF(I!$C$5:$C$113,'Biểu chi tiêu chuyển tiếp I'!C19,I!$F$5:$F$113)</f>
        <v>60.681000000000004</v>
      </c>
      <c r="F19" s="19"/>
      <c r="G19" s="19"/>
      <c r="H19" s="19"/>
      <c r="I19" s="19"/>
      <c r="J19" s="19"/>
      <c r="K19" s="19"/>
      <c r="L19" s="19"/>
      <c r="M19" s="19"/>
      <c r="N19" s="19"/>
      <c r="O19" s="19"/>
      <c r="P19" s="19"/>
      <c r="Q19" s="19"/>
      <c r="R19" s="19"/>
      <c r="S19" s="19"/>
      <c r="T19" s="19"/>
      <c r="U19" s="19"/>
      <c r="V19" s="19"/>
      <c r="W19" s="19">
        <f>'CH01'!V31+SUMPRODUCT((DVHC=W$5)*(madatNC=$C19)*(namkh=$E$1)*(Dientich_NC))-SUMPRODUCT((DVHC=W$5)*(namkh=$E$1)*(INDEX(NC_giam,,HLOOKUP($C19,COLMadat,2,0))))</f>
        <v>0</v>
      </c>
      <c r="X19" s="41">
        <f>'CH01'!W31+SUMPRODUCT((DVHC=X$5)*(madatNC=$C19)*(namkh=$E$1)*(Dientich_NC))-SUMPRODUCT((DVHC=X$5)*(namkh=$E$1)*(INDEX(NC_giam,,HLOOKUP($C19,COLMadat,2,0))))</f>
        <v>0</v>
      </c>
      <c r="Y19" s="19">
        <f>'CH01'!X31+SUMPRODUCT((DVHC=Y$5)*(madatNC=$C19)*(namkh=$E$1)*(Dientich_NC))-SUMPRODUCT((DVHC=Y$5)*(namkh=$E$1)*(INDEX(NC_giam,,HLOOKUP($C19,COLMadat,2,0))))</f>
        <v>0</v>
      </c>
      <c r="Z19" s="41">
        <f>'CH01'!Y31+SUMPRODUCT((DVHC=Z$5)*(madatNC=$C19)*(namkh=$E$1)*(Dientich_NC))-SUMPRODUCT((DVHC=Z$5)*(namkh=$E$1)*(INDEX(NC_giam,,HLOOKUP($C19,COLMadat,2,0))))</f>
        <v>0</v>
      </c>
      <c r="AA19" s="19">
        <f>'CH01'!Z31+SUMPRODUCT((DVHC=AA$5)*(madatNC=$C19)*(namkh=$E$1)*(Dientich_NC))-SUMPRODUCT((DVHC=AA$5)*(namkh=$E$1)*(INDEX(NC_giam,,HLOOKUP($C19,COLMadat,2,0))))</f>
        <v>0</v>
      </c>
      <c r="AB19" s="41">
        <f>'CH01'!AA31+SUMPRODUCT((DVHC=AB$5)*(madatNC=$C19)*(namkh=$E$1)*(Dientich_NC))-SUMPRODUCT((DVHC=AB$5)*(namkh=$E$1)*(INDEX(NC_giam,,HLOOKUP($C19,COLMadat,2,0))))</f>
        <v>0</v>
      </c>
      <c r="AC19" s="19">
        <f>'CH01'!AB31+SUMPRODUCT((DVHC=AC$5)*(madatNC=$C19)*(namkh=$E$1)*(Dientich_NC))-SUMPRODUCT((DVHC=AC$5)*(namkh=$E$1)*(INDEX(NC_giam,,HLOOKUP($C19,COLMadat,2,0))))</f>
        <v>0</v>
      </c>
      <c r="AD19" s="41">
        <f>'CH01'!AC31+SUMPRODUCT((DVHC=AD$5)*(madatNC=$C19)*(namkh=$E$1)*(Dientich_NC))-SUMPRODUCT((DVHC=AD$5)*(namkh=$E$1)*(INDEX(NC_giam,,HLOOKUP($C19,COLMadat,2,0))))</f>
        <v>0</v>
      </c>
      <c r="AE19" s="19">
        <f>'CH01'!AD31+SUMPRODUCT((DVHC=AE$5)*(madatNC=$C19)*(namkh=$E$1)*(Dientich_NC))-SUMPRODUCT((DVHC=AE$5)*(namkh=$E$1)*(INDEX(NC_giam,,HLOOKUP($C19,COLMadat,2,0))))</f>
        <v>0</v>
      </c>
      <c r="AF19" s="41">
        <f>'CH01'!AE31+SUMPRODUCT((DVHC=AF$5)*(madatNC=$C19)*(namkh=$E$1)*(Dientich_NC))-SUMPRODUCT((DVHC=AF$5)*(namkh=$E$1)*(INDEX(NC_giam,,HLOOKUP($C19,COLMadat,2,0))))</f>
        <v>0</v>
      </c>
      <c r="AG19" s="19">
        <f>'CH01'!AF31+SUMPRODUCT((DVHC=AG$5)*(madatNC=$C19)*(namkh=$E$1)*(Dientich_NC))-SUMPRODUCT((DVHC=AG$5)*(namkh=$E$1)*(INDEX(NC_giam,,HLOOKUP($C19,COLMadat,2,0))))</f>
        <v>0</v>
      </c>
      <c r="AH19" s="41">
        <f>'CH01'!AG31+SUMPRODUCT((DVHC=AH$5)*(madatNC=$C19)*(namkh=$E$1)*(Dientich_NC))-SUMPRODUCT((DVHC=AH$5)*(namkh=$E$1)*(INDEX(NC_giam,,HLOOKUP($C19,COLMadat,2,0))))</f>
        <v>0</v>
      </c>
      <c r="AI19" s="19">
        <f>'CH01'!AH31+SUMPRODUCT((DVHC=AI$5)*(madatNC=$C19)*(namkh=$E$1)*(Dientich_NC))-SUMPRODUCT((DVHC=AI$5)*(namkh=$E$1)*(INDEX(NC_giam,,HLOOKUP($C19,COLMadat,2,0))))</f>
        <v>0</v>
      </c>
      <c r="AJ19" s="41">
        <f>'CH01'!AI31+SUMPRODUCT((DVHC=AJ$5)*(madatNC=$C19)*(namkh=$E$1)*(Dientich_NC))-SUMPRODUCT((DVHC=AJ$5)*(namkh=$E$1)*(INDEX(NC_giam,,HLOOKUP($C19,COLMadat,2,0))))</f>
        <v>0</v>
      </c>
      <c r="AK19" s="19">
        <f>'CH01'!AJ31+SUMPRODUCT((DVHC=AK$5)*(madatNC=$C19)*(namkh=$E$1)*(Dientich_NC))-SUMPRODUCT((DVHC=AK$5)*(namkh=$E$1)*(INDEX(NC_giam,,HLOOKUP($C19,COLMadat,2,0))))</f>
        <v>0</v>
      </c>
      <c r="AL19" s="41">
        <f>'CH01'!AK31+SUMPRODUCT((DVHC=AL$5)*(madatNC=$C19)*(namkh=$E$1)*(Dientich_NC))-SUMPRODUCT((DVHC=AL$5)*(namkh=$E$1)*(INDEX(NC_giam,,HLOOKUP($C19,COLMadat,2,0))))</f>
        <v>0</v>
      </c>
      <c r="AM19" s="19">
        <f>'CH01'!AL31+SUMPRODUCT((DVHC=AM$5)*(madatNC=$C19)*(namkh=$E$1)*(Dientich_NC))-SUMPRODUCT((DVHC=AM$5)*(namkh=$E$1)*(INDEX(NC_giam,,HLOOKUP($C19,COLMadat,2,0))))</f>
        <v>0</v>
      </c>
      <c r="AN19" s="41">
        <f>'CH01'!AM31+SUMPRODUCT((DVHC=AN$5)*(madatNC=$C19)*(namkh=$E$1)*(Dientich_NC))-SUMPRODUCT((DVHC=AN$5)*(namkh=$E$1)*(INDEX(NC_giam,,HLOOKUP($C19,COLMadat,2,0))))</f>
        <v>0</v>
      </c>
      <c r="AO19" s="19">
        <f>'CH01'!AN31+SUMPRODUCT((DVHC=AO$5)*(madatNC=$C19)*(namkh=$E$1)*(Dientich_NC))-SUMPRODUCT((DVHC=AO$5)*(namkh=$E$1)*(INDEX(NC_giam,,HLOOKUP($C19,COLMadat,2,0))))</f>
        <v>0</v>
      </c>
      <c r="AP19" s="41">
        <f>'CH01'!AO31+SUMPRODUCT((DVHC=AP$5)*(madatNC=$C19)*(namkh=$E$1)*(Dientich_NC))-SUMPRODUCT((DVHC=AP$5)*(namkh=$E$1)*(INDEX(NC_giam,,HLOOKUP($C19,COLMadat,2,0))))</f>
        <v>0</v>
      </c>
      <c r="AQ19" s="32"/>
    </row>
    <row r="20" spans="1:43" s="13" customFormat="1" ht="18.75">
      <c r="A20" s="22" t="str">
        <f>'CH01'!A32</f>
        <v>2.6.2</v>
      </c>
      <c r="B20" s="22" t="str">
        <f>'CH01'!B32</f>
        <v>Đất xây dựng cơ sở xã hội</v>
      </c>
      <c r="C20" s="23" t="str">
        <f>'CH01'!C32</f>
        <v>DXH</v>
      </c>
      <c r="D20" s="23">
        <f>COUNTIF(I!$C$5:$C$113,C20)</f>
        <v>0</v>
      </c>
      <c r="E20" s="19">
        <f>SUMIF(I!$C$5:$C$113,'Biểu chi tiêu chuyển tiếp I'!C20,I!$F$5:$F$113)</f>
        <v>0</v>
      </c>
      <c r="F20" s="19"/>
      <c r="G20" s="19"/>
      <c r="H20" s="19"/>
      <c r="I20" s="19"/>
      <c r="J20" s="19"/>
      <c r="K20" s="19"/>
      <c r="L20" s="19"/>
      <c r="M20" s="19"/>
      <c r="N20" s="19"/>
      <c r="O20" s="19"/>
      <c r="P20" s="19"/>
      <c r="Q20" s="19"/>
      <c r="R20" s="19"/>
      <c r="S20" s="19"/>
      <c r="T20" s="19"/>
      <c r="U20" s="19"/>
      <c r="V20" s="19"/>
      <c r="W20" s="19">
        <f>'CH01'!V32+SUMPRODUCT((DVHC=W$5)*(madatNC=$C20)*(namkh=$E$1)*(Dientich_NC))-SUMPRODUCT((DVHC=W$5)*(namkh=$E$1)*(INDEX(NC_giam,,HLOOKUP($C20,COLMadat,2,0))))</f>
        <v>0</v>
      </c>
      <c r="X20" s="41">
        <f>'CH01'!W32+SUMPRODUCT((DVHC=X$5)*(madatNC=$C20)*(namkh=$E$1)*(Dientich_NC))-SUMPRODUCT((DVHC=X$5)*(namkh=$E$1)*(INDEX(NC_giam,,HLOOKUP($C20,COLMadat,2,0))))</f>
        <v>0</v>
      </c>
      <c r="Y20" s="19">
        <f>'CH01'!X32+SUMPRODUCT((DVHC=Y$5)*(madatNC=$C20)*(namkh=$E$1)*(Dientich_NC))-SUMPRODUCT((DVHC=Y$5)*(namkh=$E$1)*(INDEX(NC_giam,,HLOOKUP($C20,COLMadat,2,0))))</f>
        <v>0</v>
      </c>
      <c r="Z20" s="41">
        <f>'CH01'!Y32+SUMPRODUCT((DVHC=Z$5)*(madatNC=$C20)*(namkh=$E$1)*(Dientich_NC))-SUMPRODUCT((DVHC=Z$5)*(namkh=$E$1)*(INDEX(NC_giam,,HLOOKUP($C20,COLMadat,2,0))))</f>
        <v>0</v>
      </c>
      <c r="AA20" s="19">
        <f>'CH01'!Z32+SUMPRODUCT((DVHC=AA$5)*(madatNC=$C20)*(namkh=$E$1)*(Dientich_NC))-SUMPRODUCT((DVHC=AA$5)*(namkh=$E$1)*(INDEX(NC_giam,,HLOOKUP($C20,COLMadat,2,0))))</f>
        <v>0</v>
      </c>
      <c r="AB20" s="41">
        <f>'CH01'!AA32+SUMPRODUCT((DVHC=AB$5)*(madatNC=$C20)*(namkh=$E$1)*(Dientich_NC))-SUMPRODUCT((DVHC=AB$5)*(namkh=$E$1)*(INDEX(NC_giam,,HLOOKUP($C20,COLMadat,2,0))))</f>
        <v>0</v>
      </c>
      <c r="AC20" s="19">
        <f>'CH01'!AB32+SUMPRODUCT((DVHC=AC$5)*(madatNC=$C20)*(namkh=$E$1)*(Dientich_NC))-SUMPRODUCT((DVHC=AC$5)*(namkh=$E$1)*(INDEX(NC_giam,,HLOOKUP($C20,COLMadat,2,0))))</f>
        <v>0</v>
      </c>
      <c r="AD20" s="41">
        <f>'CH01'!AC32+SUMPRODUCT((DVHC=AD$5)*(madatNC=$C20)*(namkh=$E$1)*(Dientich_NC))-SUMPRODUCT((DVHC=AD$5)*(namkh=$E$1)*(INDEX(NC_giam,,HLOOKUP($C20,COLMadat,2,0))))</f>
        <v>0</v>
      </c>
      <c r="AE20" s="19">
        <f>'CH01'!AD32+SUMPRODUCT((DVHC=AE$5)*(madatNC=$C20)*(namkh=$E$1)*(Dientich_NC))-SUMPRODUCT((DVHC=AE$5)*(namkh=$E$1)*(INDEX(NC_giam,,HLOOKUP($C20,COLMadat,2,0))))</f>
        <v>0</v>
      </c>
      <c r="AF20" s="41">
        <f>'CH01'!AE32+SUMPRODUCT((DVHC=AF$5)*(madatNC=$C20)*(namkh=$E$1)*(Dientich_NC))-SUMPRODUCT((DVHC=AF$5)*(namkh=$E$1)*(INDEX(NC_giam,,HLOOKUP($C20,COLMadat,2,0))))</f>
        <v>0</v>
      </c>
      <c r="AG20" s="19">
        <f>'CH01'!AF32+SUMPRODUCT((DVHC=AG$5)*(madatNC=$C20)*(namkh=$E$1)*(Dientich_NC))-SUMPRODUCT((DVHC=AG$5)*(namkh=$E$1)*(INDEX(NC_giam,,HLOOKUP($C20,COLMadat,2,0))))</f>
        <v>0</v>
      </c>
      <c r="AH20" s="41">
        <f>'CH01'!AG32+SUMPRODUCT((DVHC=AH$5)*(madatNC=$C20)*(namkh=$E$1)*(Dientich_NC))-SUMPRODUCT((DVHC=AH$5)*(namkh=$E$1)*(INDEX(NC_giam,,HLOOKUP($C20,COLMadat,2,0))))</f>
        <v>0</v>
      </c>
      <c r="AI20" s="19">
        <f>'CH01'!AH32+SUMPRODUCT((DVHC=AI$5)*(madatNC=$C20)*(namkh=$E$1)*(Dientich_NC))-SUMPRODUCT((DVHC=AI$5)*(namkh=$E$1)*(INDEX(NC_giam,,HLOOKUP($C20,COLMadat,2,0))))</f>
        <v>0</v>
      </c>
      <c r="AJ20" s="41">
        <f>'CH01'!AI32+SUMPRODUCT((DVHC=AJ$5)*(madatNC=$C20)*(namkh=$E$1)*(Dientich_NC))-SUMPRODUCT((DVHC=AJ$5)*(namkh=$E$1)*(INDEX(NC_giam,,HLOOKUP($C20,COLMadat,2,0))))</f>
        <v>0</v>
      </c>
      <c r="AK20" s="19">
        <f>'CH01'!AJ32+SUMPRODUCT((DVHC=AK$5)*(madatNC=$C20)*(namkh=$E$1)*(Dientich_NC))-SUMPRODUCT((DVHC=AK$5)*(namkh=$E$1)*(INDEX(NC_giam,,HLOOKUP($C20,COLMadat,2,0))))</f>
        <v>0</v>
      </c>
      <c r="AL20" s="41">
        <f>'CH01'!AK32+SUMPRODUCT((DVHC=AL$5)*(madatNC=$C20)*(namkh=$E$1)*(Dientich_NC))-SUMPRODUCT((DVHC=AL$5)*(namkh=$E$1)*(INDEX(NC_giam,,HLOOKUP($C20,COLMadat,2,0))))</f>
        <v>0</v>
      </c>
      <c r="AM20" s="19">
        <f>'CH01'!AL32+SUMPRODUCT((DVHC=AM$5)*(madatNC=$C20)*(namkh=$E$1)*(Dientich_NC))-SUMPRODUCT((DVHC=AM$5)*(namkh=$E$1)*(INDEX(NC_giam,,HLOOKUP($C20,COLMadat,2,0))))</f>
        <v>0</v>
      </c>
      <c r="AN20" s="41">
        <f>'CH01'!AM32+SUMPRODUCT((DVHC=AN$5)*(madatNC=$C20)*(namkh=$E$1)*(Dientich_NC))-SUMPRODUCT((DVHC=AN$5)*(namkh=$E$1)*(INDEX(NC_giam,,HLOOKUP($C20,COLMadat,2,0))))</f>
        <v>0</v>
      </c>
      <c r="AO20" s="19">
        <f>'CH01'!AN32+SUMPRODUCT((DVHC=AO$5)*(madatNC=$C20)*(namkh=$E$1)*(Dientich_NC))-SUMPRODUCT((DVHC=AO$5)*(namkh=$E$1)*(INDEX(NC_giam,,HLOOKUP($C20,COLMadat,2,0))))</f>
        <v>0</v>
      </c>
      <c r="AP20" s="41">
        <f>'CH01'!AO32+SUMPRODUCT((DVHC=AP$5)*(madatNC=$C20)*(namkh=$E$1)*(Dientich_NC))-SUMPRODUCT((DVHC=AP$5)*(namkh=$E$1)*(INDEX(NC_giam,,HLOOKUP($C20,COLMadat,2,0))))</f>
        <v>0</v>
      </c>
      <c r="AQ20" s="32"/>
    </row>
    <row r="21" spans="1:43" s="13" customFormat="1" ht="18.75">
      <c r="A21" s="22" t="str">
        <f>'CH01'!A33</f>
        <v>2.6.3</v>
      </c>
      <c r="B21" s="22" t="str">
        <f>'CH01'!B33</f>
        <v>Đất xây dựng cơ sở y tế</v>
      </c>
      <c r="C21" s="23" t="str">
        <f>'CH01'!C33</f>
        <v>DYT</v>
      </c>
      <c r="D21" s="23">
        <f>COUNTIF(I!$C$5:$C$113,C21)</f>
        <v>3</v>
      </c>
      <c r="E21" s="19">
        <f>SUMIF(I!$C$5:$C$113,'Biểu chi tiêu chuyển tiếp I'!C21,I!$F$5:$F$113)</f>
        <v>0.28000000000000003</v>
      </c>
      <c r="F21" s="19"/>
      <c r="G21" s="19"/>
      <c r="H21" s="19"/>
      <c r="I21" s="19"/>
      <c r="J21" s="19"/>
      <c r="K21" s="19"/>
      <c r="L21" s="19"/>
      <c r="M21" s="19"/>
      <c r="N21" s="19"/>
      <c r="O21" s="19"/>
      <c r="P21" s="19"/>
      <c r="Q21" s="19"/>
      <c r="R21" s="19"/>
      <c r="S21" s="19"/>
      <c r="T21" s="19"/>
      <c r="U21" s="19"/>
      <c r="V21" s="19"/>
      <c r="W21" s="19">
        <f>'CH01'!V33+SUMPRODUCT((DVHC=W$5)*(madatNC=$C21)*(namkh=$E$1)*(Dientich_NC))-SUMPRODUCT((DVHC=W$5)*(namkh=$E$1)*(INDEX(NC_giam,,HLOOKUP($C21,COLMadat,2,0))))</f>
        <v>0</v>
      </c>
      <c r="X21" s="41">
        <f>'CH01'!W33+SUMPRODUCT((DVHC=X$5)*(madatNC=$C21)*(namkh=$E$1)*(Dientich_NC))-SUMPRODUCT((DVHC=X$5)*(namkh=$E$1)*(INDEX(NC_giam,,HLOOKUP($C21,COLMadat,2,0))))</f>
        <v>0</v>
      </c>
      <c r="Y21" s="19">
        <f>'CH01'!X33+SUMPRODUCT((DVHC=Y$5)*(madatNC=$C21)*(namkh=$E$1)*(Dientich_NC))-SUMPRODUCT((DVHC=Y$5)*(namkh=$E$1)*(INDEX(NC_giam,,HLOOKUP($C21,COLMadat,2,0))))</f>
        <v>0</v>
      </c>
      <c r="Z21" s="41">
        <f>'CH01'!Y33+SUMPRODUCT((DVHC=Z$5)*(madatNC=$C21)*(namkh=$E$1)*(Dientich_NC))-SUMPRODUCT((DVHC=Z$5)*(namkh=$E$1)*(INDEX(NC_giam,,HLOOKUP($C21,COLMadat,2,0))))</f>
        <v>0</v>
      </c>
      <c r="AA21" s="19">
        <f>'CH01'!Z33+SUMPRODUCT((DVHC=AA$5)*(madatNC=$C21)*(namkh=$E$1)*(Dientich_NC))-SUMPRODUCT((DVHC=AA$5)*(namkh=$E$1)*(INDEX(NC_giam,,HLOOKUP($C21,COLMadat,2,0))))</f>
        <v>0</v>
      </c>
      <c r="AB21" s="41">
        <f>'CH01'!AA33+SUMPRODUCT((DVHC=AB$5)*(madatNC=$C21)*(namkh=$E$1)*(Dientich_NC))-SUMPRODUCT((DVHC=AB$5)*(namkh=$E$1)*(INDEX(NC_giam,,HLOOKUP($C21,COLMadat,2,0))))</f>
        <v>0</v>
      </c>
      <c r="AC21" s="19">
        <f>'CH01'!AB33+SUMPRODUCT((DVHC=AC$5)*(madatNC=$C21)*(namkh=$E$1)*(Dientich_NC))-SUMPRODUCT((DVHC=AC$5)*(namkh=$E$1)*(INDEX(NC_giam,,HLOOKUP($C21,COLMadat,2,0))))</f>
        <v>0</v>
      </c>
      <c r="AD21" s="41">
        <f>'CH01'!AC33+SUMPRODUCT((DVHC=AD$5)*(madatNC=$C21)*(namkh=$E$1)*(Dientich_NC))-SUMPRODUCT((DVHC=AD$5)*(namkh=$E$1)*(INDEX(NC_giam,,HLOOKUP($C21,COLMadat,2,0))))</f>
        <v>0</v>
      </c>
      <c r="AE21" s="19">
        <f>'CH01'!AD33+SUMPRODUCT((DVHC=AE$5)*(madatNC=$C21)*(namkh=$E$1)*(Dientich_NC))-SUMPRODUCT((DVHC=AE$5)*(namkh=$E$1)*(INDEX(NC_giam,,HLOOKUP($C21,COLMadat,2,0))))</f>
        <v>0</v>
      </c>
      <c r="AF21" s="41">
        <f>'CH01'!AE33+SUMPRODUCT((DVHC=AF$5)*(madatNC=$C21)*(namkh=$E$1)*(Dientich_NC))-SUMPRODUCT((DVHC=AF$5)*(namkh=$E$1)*(INDEX(NC_giam,,HLOOKUP($C21,COLMadat,2,0))))</f>
        <v>0</v>
      </c>
      <c r="AG21" s="19">
        <f>'CH01'!AF33+SUMPRODUCT((DVHC=AG$5)*(madatNC=$C21)*(namkh=$E$1)*(Dientich_NC))-SUMPRODUCT((DVHC=AG$5)*(namkh=$E$1)*(INDEX(NC_giam,,HLOOKUP($C21,COLMadat,2,0))))</f>
        <v>0</v>
      </c>
      <c r="AH21" s="41">
        <f>'CH01'!AG33+SUMPRODUCT((DVHC=AH$5)*(madatNC=$C21)*(namkh=$E$1)*(Dientich_NC))-SUMPRODUCT((DVHC=AH$5)*(namkh=$E$1)*(INDEX(NC_giam,,HLOOKUP($C21,COLMadat,2,0))))</f>
        <v>0</v>
      </c>
      <c r="AI21" s="19">
        <f>'CH01'!AH33+SUMPRODUCT((DVHC=AI$5)*(madatNC=$C21)*(namkh=$E$1)*(Dientich_NC))-SUMPRODUCT((DVHC=AI$5)*(namkh=$E$1)*(INDEX(NC_giam,,HLOOKUP($C21,COLMadat,2,0))))</f>
        <v>0</v>
      </c>
      <c r="AJ21" s="41">
        <f>'CH01'!AI33+SUMPRODUCT((DVHC=AJ$5)*(madatNC=$C21)*(namkh=$E$1)*(Dientich_NC))-SUMPRODUCT((DVHC=AJ$5)*(namkh=$E$1)*(INDEX(NC_giam,,HLOOKUP($C21,COLMadat,2,0))))</f>
        <v>0</v>
      </c>
      <c r="AK21" s="19">
        <f>'CH01'!AJ33+SUMPRODUCT((DVHC=AK$5)*(madatNC=$C21)*(namkh=$E$1)*(Dientich_NC))-SUMPRODUCT((DVHC=AK$5)*(namkh=$E$1)*(INDEX(NC_giam,,HLOOKUP($C21,COLMadat,2,0))))</f>
        <v>0</v>
      </c>
      <c r="AL21" s="41">
        <f>'CH01'!AK33+SUMPRODUCT((DVHC=AL$5)*(madatNC=$C21)*(namkh=$E$1)*(Dientich_NC))-SUMPRODUCT((DVHC=AL$5)*(namkh=$E$1)*(INDEX(NC_giam,,HLOOKUP($C21,COLMadat,2,0))))</f>
        <v>0</v>
      </c>
      <c r="AM21" s="19">
        <f>'CH01'!AL33+SUMPRODUCT((DVHC=AM$5)*(madatNC=$C21)*(namkh=$E$1)*(Dientich_NC))-SUMPRODUCT((DVHC=AM$5)*(namkh=$E$1)*(INDEX(NC_giam,,HLOOKUP($C21,COLMadat,2,0))))</f>
        <v>0</v>
      </c>
      <c r="AN21" s="41">
        <f>'CH01'!AM33+SUMPRODUCT((DVHC=AN$5)*(madatNC=$C21)*(namkh=$E$1)*(Dientich_NC))-SUMPRODUCT((DVHC=AN$5)*(namkh=$E$1)*(INDEX(NC_giam,,HLOOKUP($C21,COLMadat,2,0))))</f>
        <v>0</v>
      </c>
      <c r="AO21" s="19">
        <f>'CH01'!AN33+SUMPRODUCT((DVHC=AO$5)*(madatNC=$C21)*(namkh=$E$1)*(Dientich_NC))-SUMPRODUCT((DVHC=AO$5)*(namkh=$E$1)*(INDEX(NC_giam,,HLOOKUP($C21,COLMadat,2,0))))</f>
        <v>0</v>
      </c>
      <c r="AP21" s="41">
        <f>'CH01'!AO33+SUMPRODUCT((DVHC=AP$5)*(madatNC=$C21)*(namkh=$E$1)*(Dientich_NC))-SUMPRODUCT((DVHC=AP$5)*(namkh=$E$1)*(INDEX(NC_giam,,HLOOKUP($C21,COLMadat,2,0))))</f>
        <v>0</v>
      </c>
      <c r="AQ21" s="32"/>
    </row>
    <row r="22" spans="1:43" s="13" customFormat="1" ht="18.75">
      <c r="A22" s="22" t="str">
        <f>'CH01'!A34</f>
        <v>2.6.4</v>
      </c>
      <c r="B22" s="22" t="str">
        <f>'CH01'!B34</f>
        <v>Đất xây dựng cơ sở giáo dục và đào tạo</v>
      </c>
      <c r="C22" s="23" t="str">
        <f>'CH01'!C34</f>
        <v>DGD</v>
      </c>
      <c r="D22" s="23">
        <f>COUNTIF(I!$C$5:$C$113,C22)</f>
        <v>10</v>
      </c>
      <c r="E22" s="19">
        <f>SUMIF(I!$C$5:$C$113,'Biểu chi tiêu chuyển tiếp I'!C22,I!$F$5:$F$113)</f>
        <v>13.2273</v>
      </c>
      <c r="F22" s="19"/>
      <c r="G22" s="19">
        <f>SUMIFS('NhuCau (THU HỒI)'!$AE$4:$AE$603,'NhuCau (THU HỒI)'!$I$4:$I$603,'Biểu chi tiêu chuyển tiếp I'!G$5,'NhuCau (THU HỒI)'!$C$4:$C$603,"X")</f>
        <v>0</v>
      </c>
      <c r="H22" s="19">
        <f>SUMIFS('NhuCau (THU HỒI)'!$AE$4:$AE$603,'NhuCau (THU HỒI)'!$I$4:$I$603,'Biểu chi tiêu chuyển tiếp I'!H$5,'NhuCau (THU HỒI)'!$C$4:$C$603,"X")</f>
        <v>0</v>
      </c>
      <c r="I22" s="19">
        <f>SUMIFS('NhuCau (THU HỒI)'!$AE$4:$AE$603,'NhuCau (THU HỒI)'!$I$4:$I$603,'Biểu chi tiêu chuyển tiếp I'!I$5,'NhuCau (THU HỒI)'!$C$4:$C$603,"X")</f>
        <v>0</v>
      </c>
      <c r="J22" s="19">
        <f>SUMIFS('NhuCau (THU HỒI)'!$AE$4:$AE$603,'NhuCau (THU HỒI)'!$I$4:$I$603,'Biểu chi tiêu chuyển tiếp I'!J$5,'NhuCau (THU HỒI)'!$C$4:$C$603,"X")</f>
        <v>0</v>
      </c>
      <c r="K22" s="19">
        <f>SUMIFS('NhuCau (THU HỒI)'!$AE$4:$AE$603,'NhuCau (THU HỒI)'!$I$4:$I$603,'Biểu chi tiêu chuyển tiếp I'!K$5,'NhuCau (THU HỒI)'!$C$4:$C$603,"X")</f>
        <v>0</v>
      </c>
      <c r="L22" s="19">
        <f>SUMIFS('NhuCau (THU HỒI)'!$AE$4:$AE$603,'NhuCau (THU HỒI)'!$I$4:$I$603,'Biểu chi tiêu chuyển tiếp I'!L$5,'NhuCau (THU HỒI)'!$C$4:$C$603,"X")</f>
        <v>0</v>
      </c>
      <c r="M22" s="19">
        <f>SUMIFS('NhuCau (THU HỒI)'!$AE$4:$AE$603,'NhuCau (THU HỒI)'!$I$4:$I$603,'Biểu chi tiêu chuyển tiếp I'!M$5,'NhuCau (THU HỒI)'!$C$4:$C$603,"X")</f>
        <v>0</v>
      </c>
      <c r="N22" s="19"/>
      <c r="O22" s="19">
        <f>SUMIFS('NhuCau (THU HỒI)'!$AE$4:$AE$603,'NhuCau (THU HỒI)'!$I$4:$I$603,'Biểu chi tiêu chuyển tiếp I'!O$5,'NhuCau (THU HỒI)'!$C$4:$C$603,"X")</f>
        <v>0</v>
      </c>
      <c r="P22" s="19">
        <f>SUMIFS('NhuCau (THU HỒI)'!$AE$4:$AE$603,'NhuCau (THU HỒI)'!$I$4:$I$603,'Biểu chi tiêu chuyển tiếp I'!P$5,'NhuCau (THU HỒI)'!$C$4:$C$603,"X")</f>
        <v>0</v>
      </c>
      <c r="Q22" s="19">
        <f>SUMIFS('NhuCau (THU HỒI)'!$AE$4:$AE$603,'NhuCau (THU HỒI)'!$I$4:$I$603,'Biểu chi tiêu chuyển tiếp I'!Q$5,'NhuCau (THU HỒI)'!$C$4:$C$603,"X")</f>
        <v>0</v>
      </c>
      <c r="R22" s="19">
        <f>SUMIFS('NhuCau (THU HỒI)'!$AE$4:$AE$603,'NhuCau (THU HỒI)'!$I$4:$I$603,'Biểu chi tiêu chuyển tiếp I'!R$5,'NhuCau (THU HỒI)'!$C$4:$C$603,"X")</f>
        <v>0</v>
      </c>
      <c r="S22" s="19">
        <f>SUMIFS('NhuCau (THU HỒI)'!$AE$4:$AE$603,'NhuCau (THU HỒI)'!$I$4:$I$603,'Biểu chi tiêu chuyển tiếp I'!S$5,'NhuCau (THU HỒI)'!$C$4:$C$603,"X")</f>
        <v>0</v>
      </c>
      <c r="T22" s="19">
        <f>SUMIFS('NhuCau (THU HỒI)'!$AE$4:$AE$603,'NhuCau (THU HỒI)'!$I$4:$I$603,'Biểu chi tiêu chuyển tiếp I'!T$5,'NhuCau (THU HỒI)'!$C$4:$C$603,"X")</f>
        <v>0</v>
      </c>
      <c r="U22" s="19">
        <f>SUMIFS('NhuCau (THU HỒI)'!$AE$4:$AE$603,'NhuCau (THU HỒI)'!$I$4:$I$603,'Biểu chi tiêu chuyển tiếp I'!U$5,'NhuCau (THU HỒI)'!$C$4:$C$603,"X")</f>
        <v>0</v>
      </c>
      <c r="V22" s="19">
        <f>SUMIFS('NhuCau (THU HỒI)'!$AE$4:$AE$603,'NhuCau (THU HỒI)'!$I$4:$I$603,'Biểu chi tiêu chuyển tiếp I'!V$5,'NhuCau (THU HỒI)'!$C$4:$C$603,"X")</f>
        <v>0</v>
      </c>
      <c r="W22" s="19">
        <f>'CH01'!V34+SUMPRODUCT((DVHC=W$5)*(madatNC=$C22)*(namkh=$E$1)*(Dientich_NC))-SUMPRODUCT((DVHC=W$5)*(namkh=$E$1)*(INDEX(NC_giam,,HLOOKUP($C22,COLMadat,2,0))))</f>
        <v>0</v>
      </c>
      <c r="X22" s="41">
        <f>'CH01'!W34+SUMPRODUCT((DVHC=X$5)*(madatNC=$C22)*(namkh=$E$1)*(Dientich_NC))-SUMPRODUCT((DVHC=X$5)*(namkh=$E$1)*(INDEX(NC_giam,,HLOOKUP($C22,COLMadat,2,0))))</f>
        <v>0</v>
      </c>
      <c r="Y22" s="19">
        <f>'CH01'!X34+SUMPRODUCT((DVHC=Y$5)*(madatNC=$C22)*(namkh=$E$1)*(Dientich_NC))-SUMPRODUCT((DVHC=Y$5)*(namkh=$E$1)*(INDEX(NC_giam,,HLOOKUP($C22,COLMadat,2,0))))</f>
        <v>0</v>
      </c>
      <c r="Z22" s="41">
        <f>'CH01'!Y34+SUMPRODUCT((DVHC=Z$5)*(madatNC=$C22)*(namkh=$E$1)*(Dientich_NC))-SUMPRODUCT((DVHC=Z$5)*(namkh=$E$1)*(INDEX(NC_giam,,HLOOKUP($C22,COLMadat,2,0))))</f>
        <v>0</v>
      </c>
      <c r="AA22" s="19">
        <f>'CH01'!Z34+SUMPRODUCT((DVHC=AA$5)*(madatNC=$C22)*(namkh=$E$1)*(Dientich_NC))-SUMPRODUCT((DVHC=AA$5)*(namkh=$E$1)*(INDEX(NC_giam,,HLOOKUP($C22,COLMadat,2,0))))</f>
        <v>0</v>
      </c>
      <c r="AB22" s="41">
        <f>'CH01'!AA34+SUMPRODUCT((DVHC=AB$5)*(madatNC=$C22)*(namkh=$E$1)*(Dientich_NC))-SUMPRODUCT((DVHC=AB$5)*(namkh=$E$1)*(INDEX(NC_giam,,HLOOKUP($C22,COLMadat,2,0))))</f>
        <v>0</v>
      </c>
      <c r="AC22" s="19">
        <f>'CH01'!AB34+SUMPRODUCT((DVHC=AC$5)*(madatNC=$C22)*(namkh=$E$1)*(Dientich_NC))-SUMPRODUCT((DVHC=AC$5)*(namkh=$E$1)*(INDEX(NC_giam,,HLOOKUP($C22,COLMadat,2,0))))</f>
        <v>0</v>
      </c>
      <c r="AD22" s="41">
        <f>'CH01'!AC34+SUMPRODUCT((DVHC=AD$5)*(madatNC=$C22)*(namkh=$E$1)*(Dientich_NC))-SUMPRODUCT((DVHC=AD$5)*(namkh=$E$1)*(INDEX(NC_giam,,HLOOKUP($C22,COLMadat,2,0))))</f>
        <v>0</v>
      </c>
      <c r="AE22" s="19">
        <f>'CH01'!AD34+SUMPRODUCT((DVHC=AE$5)*(madatNC=$C22)*(namkh=$E$1)*(Dientich_NC))-SUMPRODUCT((DVHC=AE$5)*(namkh=$E$1)*(INDEX(NC_giam,,HLOOKUP($C22,COLMadat,2,0))))</f>
        <v>0</v>
      </c>
      <c r="AF22" s="41">
        <f>'CH01'!AE34+SUMPRODUCT((DVHC=AF$5)*(madatNC=$C22)*(namkh=$E$1)*(Dientich_NC))-SUMPRODUCT((DVHC=AF$5)*(namkh=$E$1)*(INDEX(NC_giam,,HLOOKUP($C22,COLMadat,2,0))))</f>
        <v>0</v>
      </c>
      <c r="AG22" s="19">
        <f>'CH01'!AF34+SUMPRODUCT((DVHC=AG$5)*(madatNC=$C22)*(namkh=$E$1)*(Dientich_NC))-SUMPRODUCT((DVHC=AG$5)*(namkh=$E$1)*(INDEX(NC_giam,,HLOOKUP($C22,COLMadat,2,0))))</f>
        <v>0</v>
      </c>
      <c r="AH22" s="41">
        <f>'CH01'!AG34+SUMPRODUCT((DVHC=AH$5)*(madatNC=$C22)*(namkh=$E$1)*(Dientich_NC))-SUMPRODUCT((DVHC=AH$5)*(namkh=$E$1)*(INDEX(NC_giam,,HLOOKUP($C22,COLMadat,2,0))))</f>
        <v>0</v>
      </c>
      <c r="AI22" s="19">
        <f>'CH01'!AH34+SUMPRODUCT((DVHC=AI$5)*(madatNC=$C22)*(namkh=$E$1)*(Dientich_NC))-SUMPRODUCT((DVHC=AI$5)*(namkh=$E$1)*(INDEX(NC_giam,,HLOOKUP($C22,COLMadat,2,0))))</f>
        <v>0</v>
      </c>
      <c r="AJ22" s="41">
        <f>'CH01'!AI34+SUMPRODUCT((DVHC=AJ$5)*(madatNC=$C22)*(namkh=$E$1)*(Dientich_NC))-SUMPRODUCT((DVHC=AJ$5)*(namkh=$E$1)*(INDEX(NC_giam,,HLOOKUP($C22,COLMadat,2,0))))</f>
        <v>0</v>
      </c>
      <c r="AK22" s="19">
        <f>'CH01'!AJ34+SUMPRODUCT((DVHC=AK$5)*(madatNC=$C22)*(namkh=$E$1)*(Dientich_NC))-SUMPRODUCT((DVHC=AK$5)*(namkh=$E$1)*(INDEX(NC_giam,,HLOOKUP($C22,COLMadat,2,0))))</f>
        <v>0</v>
      </c>
      <c r="AL22" s="41">
        <f>'CH01'!AK34+SUMPRODUCT((DVHC=AL$5)*(madatNC=$C22)*(namkh=$E$1)*(Dientich_NC))-SUMPRODUCT((DVHC=AL$5)*(namkh=$E$1)*(INDEX(NC_giam,,HLOOKUP($C22,COLMadat,2,0))))</f>
        <v>0</v>
      </c>
      <c r="AM22" s="19">
        <f>'CH01'!AL34+SUMPRODUCT((DVHC=AM$5)*(madatNC=$C22)*(namkh=$E$1)*(Dientich_NC))-SUMPRODUCT((DVHC=AM$5)*(namkh=$E$1)*(INDEX(NC_giam,,HLOOKUP($C22,COLMadat,2,0))))</f>
        <v>0</v>
      </c>
      <c r="AN22" s="41">
        <f>'CH01'!AM34+SUMPRODUCT((DVHC=AN$5)*(madatNC=$C22)*(namkh=$E$1)*(Dientich_NC))-SUMPRODUCT((DVHC=AN$5)*(namkh=$E$1)*(INDEX(NC_giam,,HLOOKUP($C22,COLMadat,2,0))))</f>
        <v>0</v>
      </c>
      <c r="AO22" s="19">
        <f>'CH01'!AN34+SUMPRODUCT((DVHC=AO$5)*(madatNC=$C22)*(namkh=$E$1)*(Dientich_NC))-SUMPRODUCT((DVHC=AO$5)*(namkh=$E$1)*(INDEX(NC_giam,,HLOOKUP($C22,COLMadat,2,0))))</f>
        <v>0</v>
      </c>
      <c r="AP22" s="41">
        <f>'CH01'!AO34+SUMPRODUCT((DVHC=AP$5)*(madatNC=$C22)*(namkh=$E$1)*(Dientich_NC))-SUMPRODUCT((DVHC=AP$5)*(namkh=$E$1)*(INDEX(NC_giam,,HLOOKUP($C22,COLMadat,2,0))))</f>
        <v>0</v>
      </c>
      <c r="AQ22" s="32"/>
    </row>
    <row r="23" spans="1:43" s="13" customFormat="1" ht="18.75">
      <c r="A23" s="22" t="str">
        <f>'CH01'!A35</f>
        <v>2.6.5</v>
      </c>
      <c r="B23" s="22" t="str">
        <f>'CH01'!B35</f>
        <v>Đất xây dựng cơ sở thể dục, thể thao</v>
      </c>
      <c r="C23" s="23" t="str">
        <f>'CH01'!C35</f>
        <v>DTT</v>
      </c>
      <c r="D23" s="23">
        <f>COUNTIF(I!$C$5:$C$113,C23)</f>
        <v>1</v>
      </c>
      <c r="E23" s="19">
        <f>SUMIF(I!$C$5:$C$113,'Biểu chi tiêu chuyển tiếp I'!C23,I!$F$5:$F$113)</f>
        <v>0.44</v>
      </c>
      <c r="F23" s="19"/>
      <c r="G23" s="19"/>
      <c r="H23" s="19"/>
      <c r="I23" s="19"/>
      <c r="J23" s="19"/>
      <c r="K23" s="19"/>
      <c r="L23" s="19"/>
      <c r="M23" s="19"/>
      <c r="N23" s="19"/>
      <c r="O23" s="19"/>
      <c r="P23" s="19"/>
      <c r="Q23" s="19"/>
      <c r="R23" s="19"/>
      <c r="S23" s="19"/>
      <c r="T23" s="19"/>
      <c r="U23" s="19"/>
      <c r="V23" s="19"/>
      <c r="W23" s="19">
        <f>'CH01'!V35+SUMPRODUCT((DVHC=W$5)*(madatNC=$C23)*(namkh=$E$1)*(Dientich_NC))-SUMPRODUCT((DVHC=W$5)*(namkh=$E$1)*(INDEX(NC_giam,,HLOOKUP($C23,COLMadat,2,0))))</f>
        <v>0</v>
      </c>
      <c r="X23" s="41">
        <f>'CH01'!W35+SUMPRODUCT((DVHC=X$5)*(madatNC=$C23)*(namkh=$E$1)*(Dientich_NC))-SUMPRODUCT((DVHC=X$5)*(namkh=$E$1)*(INDEX(NC_giam,,HLOOKUP($C23,COLMadat,2,0))))</f>
        <v>0</v>
      </c>
      <c r="Y23" s="19">
        <f>'CH01'!X35+SUMPRODUCT((DVHC=Y$5)*(madatNC=$C23)*(namkh=$E$1)*(Dientich_NC))-SUMPRODUCT((DVHC=Y$5)*(namkh=$E$1)*(INDEX(NC_giam,,HLOOKUP($C23,COLMadat,2,0))))</f>
        <v>0</v>
      </c>
      <c r="Z23" s="41">
        <f>'CH01'!Y35+SUMPRODUCT((DVHC=Z$5)*(madatNC=$C23)*(namkh=$E$1)*(Dientich_NC))-SUMPRODUCT((DVHC=Z$5)*(namkh=$E$1)*(INDEX(NC_giam,,HLOOKUP($C23,COLMadat,2,0))))</f>
        <v>0</v>
      </c>
      <c r="AA23" s="19">
        <f>'CH01'!Z35+SUMPRODUCT((DVHC=AA$5)*(madatNC=$C23)*(namkh=$E$1)*(Dientich_NC))-SUMPRODUCT((DVHC=AA$5)*(namkh=$E$1)*(INDEX(NC_giam,,HLOOKUP($C23,COLMadat,2,0))))</f>
        <v>0</v>
      </c>
      <c r="AB23" s="41">
        <f>'CH01'!AA35+SUMPRODUCT((DVHC=AB$5)*(madatNC=$C23)*(namkh=$E$1)*(Dientich_NC))-SUMPRODUCT((DVHC=AB$5)*(namkh=$E$1)*(INDEX(NC_giam,,HLOOKUP($C23,COLMadat,2,0))))</f>
        <v>0</v>
      </c>
      <c r="AC23" s="19">
        <f>'CH01'!AB35+SUMPRODUCT((DVHC=AC$5)*(madatNC=$C23)*(namkh=$E$1)*(Dientich_NC))-SUMPRODUCT((DVHC=AC$5)*(namkh=$E$1)*(INDEX(NC_giam,,HLOOKUP($C23,COLMadat,2,0))))</f>
        <v>0</v>
      </c>
      <c r="AD23" s="41">
        <f>'CH01'!AC35+SUMPRODUCT((DVHC=AD$5)*(madatNC=$C23)*(namkh=$E$1)*(Dientich_NC))-SUMPRODUCT((DVHC=AD$5)*(namkh=$E$1)*(INDEX(NC_giam,,HLOOKUP($C23,COLMadat,2,0))))</f>
        <v>0</v>
      </c>
      <c r="AE23" s="19">
        <f>'CH01'!AD35+SUMPRODUCT((DVHC=AE$5)*(madatNC=$C23)*(namkh=$E$1)*(Dientich_NC))-SUMPRODUCT((DVHC=AE$5)*(namkh=$E$1)*(INDEX(NC_giam,,HLOOKUP($C23,COLMadat,2,0))))</f>
        <v>0</v>
      </c>
      <c r="AF23" s="41">
        <f>'CH01'!AE35+SUMPRODUCT((DVHC=AF$5)*(madatNC=$C23)*(namkh=$E$1)*(Dientich_NC))-SUMPRODUCT((DVHC=AF$5)*(namkh=$E$1)*(INDEX(NC_giam,,HLOOKUP($C23,COLMadat,2,0))))</f>
        <v>0</v>
      </c>
      <c r="AG23" s="19">
        <f>'CH01'!AF35+SUMPRODUCT((DVHC=AG$5)*(madatNC=$C23)*(namkh=$E$1)*(Dientich_NC))-SUMPRODUCT((DVHC=AG$5)*(namkh=$E$1)*(INDEX(NC_giam,,HLOOKUP($C23,COLMadat,2,0))))</f>
        <v>0</v>
      </c>
      <c r="AH23" s="41">
        <f>'CH01'!AG35+SUMPRODUCT((DVHC=AH$5)*(madatNC=$C23)*(namkh=$E$1)*(Dientich_NC))-SUMPRODUCT((DVHC=AH$5)*(namkh=$E$1)*(INDEX(NC_giam,,HLOOKUP($C23,COLMadat,2,0))))</f>
        <v>0</v>
      </c>
      <c r="AI23" s="19">
        <f>'CH01'!AH35+SUMPRODUCT((DVHC=AI$5)*(madatNC=$C23)*(namkh=$E$1)*(Dientich_NC))-SUMPRODUCT((DVHC=AI$5)*(namkh=$E$1)*(INDEX(NC_giam,,HLOOKUP($C23,COLMadat,2,0))))</f>
        <v>0</v>
      </c>
      <c r="AJ23" s="41">
        <f>'CH01'!AI35+SUMPRODUCT((DVHC=AJ$5)*(madatNC=$C23)*(namkh=$E$1)*(Dientich_NC))-SUMPRODUCT((DVHC=AJ$5)*(namkh=$E$1)*(INDEX(NC_giam,,HLOOKUP($C23,COLMadat,2,0))))</f>
        <v>0</v>
      </c>
      <c r="AK23" s="19">
        <f>'CH01'!AJ35+SUMPRODUCT((DVHC=AK$5)*(madatNC=$C23)*(namkh=$E$1)*(Dientich_NC))-SUMPRODUCT((DVHC=AK$5)*(namkh=$E$1)*(INDEX(NC_giam,,HLOOKUP($C23,COLMadat,2,0))))</f>
        <v>0</v>
      </c>
      <c r="AL23" s="41">
        <f>'CH01'!AK35+SUMPRODUCT((DVHC=AL$5)*(madatNC=$C23)*(namkh=$E$1)*(Dientich_NC))-SUMPRODUCT((DVHC=AL$5)*(namkh=$E$1)*(INDEX(NC_giam,,HLOOKUP($C23,COLMadat,2,0))))</f>
        <v>0</v>
      </c>
      <c r="AM23" s="19">
        <f>'CH01'!AL35+SUMPRODUCT((DVHC=AM$5)*(madatNC=$C23)*(namkh=$E$1)*(Dientich_NC))-SUMPRODUCT((DVHC=AM$5)*(namkh=$E$1)*(INDEX(NC_giam,,HLOOKUP($C23,COLMadat,2,0))))</f>
        <v>0</v>
      </c>
      <c r="AN23" s="41">
        <f>'CH01'!AM35+SUMPRODUCT((DVHC=AN$5)*(madatNC=$C23)*(namkh=$E$1)*(Dientich_NC))-SUMPRODUCT((DVHC=AN$5)*(namkh=$E$1)*(INDEX(NC_giam,,HLOOKUP($C23,COLMadat,2,0))))</f>
        <v>0</v>
      </c>
      <c r="AO23" s="19">
        <f>'CH01'!AN35+SUMPRODUCT((DVHC=AO$5)*(madatNC=$C23)*(namkh=$E$1)*(Dientich_NC))-SUMPRODUCT((DVHC=AO$5)*(namkh=$E$1)*(INDEX(NC_giam,,HLOOKUP($C23,COLMadat,2,0))))</f>
        <v>0</v>
      </c>
      <c r="AP23" s="41">
        <f>'CH01'!AO35+SUMPRODUCT((DVHC=AP$5)*(madatNC=$C23)*(namkh=$E$1)*(Dientich_NC))-SUMPRODUCT((DVHC=AP$5)*(namkh=$E$1)*(INDEX(NC_giam,,HLOOKUP($C23,COLMadat,2,0))))</f>
        <v>0</v>
      </c>
      <c r="AQ23" s="32"/>
    </row>
    <row r="24" spans="1:43" s="13" customFormat="1" ht="18.75">
      <c r="A24" s="22" t="str">
        <f>'CH01'!A36</f>
        <v>2.6.6</v>
      </c>
      <c r="B24" s="22" t="str">
        <f>'CH01'!B36</f>
        <v>Đất xây dựng cơ sở khoa học và công nghệ</v>
      </c>
      <c r="C24" s="23" t="str">
        <f>'CH01'!C36</f>
        <v>DKH</v>
      </c>
      <c r="D24" s="23">
        <f>COUNTIF(I!$C$5:$C$113,C24)</f>
        <v>0</v>
      </c>
      <c r="E24" s="19">
        <f>SUMIF(I!$C$5:$C$113,'Biểu chi tiêu chuyển tiếp I'!C24,I!$F$5:$F$113)</f>
        <v>0</v>
      </c>
      <c r="F24" s="19"/>
      <c r="G24" s="19"/>
      <c r="H24" s="19"/>
      <c r="I24" s="19"/>
      <c r="J24" s="19"/>
      <c r="K24" s="19"/>
      <c r="L24" s="19"/>
      <c r="M24" s="19"/>
      <c r="N24" s="19"/>
      <c r="O24" s="19"/>
      <c r="P24" s="19"/>
      <c r="Q24" s="19"/>
      <c r="R24" s="19"/>
      <c r="S24" s="19"/>
      <c r="T24" s="19"/>
      <c r="U24" s="19"/>
      <c r="V24" s="19"/>
      <c r="W24" s="19">
        <f>'CH01'!V36+SUMPRODUCT((DVHC=W$5)*(madatNC=$C24)*(namkh=$E$1)*(Dientich_NC))-SUMPRODUCT((DVHC=W$5)*(namkh=$E$1)*(INDEX(NC_giam,,HLOOKUP($C24,COLMadat,2,0))))</f>
        <v>0</v>
      </c>
      <c r="X24" s="41">
        <f>'CH01'!W36+SUMPRODUCT((DVHC=X$5)*(madatNC=$C24)*(namkh=$E$1)*(Dientich_NC))-SUMPRODUCT((DVHC=X$5)*(namkh=$E$1)*(INDEX(NC_giam,,HLOOKUP($C24,COLMadat,2,0))))</f>
        <v>0</v>
      </c>
      <c r="Y24" s="19">
        <f>'CH01'!X36+SUMPRODUCT((DVHC=Y$5)*(madatNC=$C24)*(namkh=$E$1)*(Dientich_NC))-SUMPRODUCT((DVHC=Y$5)*(namkh=$E$1)*(INDEX(NC_giam,,HLOOKUP($C24,COLMadat,2,0))))</f>
        <v>0</v>
      </c>
      <c r="Z24" s="41">
        <f>'CH01'!Y36+SUMPRODUCT((DVHC=Z$5)*(madatNC=$C24)*(namkh=$E$1)*(Dientich_NC))-SUMPRODUCT((DVHC=Z$5)*(namkh=$E$1)*(INDEX(NC_giam,,HLOOKUP($C24,COLMadat,2,0))))</f>
        <v>0</v>
      </c>
      <c r="AA24" s="19">
        <f>'CH01'!Z36+SUMPRODUCT((DVHC=AA$5)*(madatNC=$C24)*(namkh=$E$1)*(Dientich_NC))-SUMPRODUCT((DVHC=AA$5)*(namkh=$E$1)*(INDEX(NC_giam,,HLOOKUP($C24,COLMadat,2,0))))</f>
        <v>0</v>
      </c>
      <c r="AB24" s="41">
        <f>'CH01'!AA36+SUMPRODUCT((DVHC=AB$5)*(madatNC=$C24)*(namkh=$E$1)*(Dientich_NC))-SUMPRODUCT((DVHC=AB$5)*(namkh=$E$1)*(INDEX(NC_giam,,HLOOKUP($C24,COLMadat,2,0))))</f>
        <v>0</v>
      </c>
      <c r="AC24" s="19">
        <f>'CH01'!AB36+SUMPRODUCT((DVHC=AC$5)*(madatNC=$C24)*(namkh=$E$1)*(Dientich_NC))-SUMPRODUCT((DVHC=AC$5)*(namkh=$E$1)*(INDEX(NC_giam,,HLOOKUP($C24,COLMadat,2,0))))</f>
        <v>0</v>
      </c>
      <c r="AD24" s="41">
        <f>'CH01'!AC36+SUMPRODUCT((DVHC=AD$5)*(madatNC=$C24)*(namkh=$E$1)*(Dientich_NC))-SUMPRODUCT((DVHC=AD$5)*(namkh=$E$1)*(INDEX(NC_giam,,HLOOKUP($C24,COLMadat,2,0))))</f>
        <v>0</v>
      </c>
      <c r="AE24" s="19">
        <f>'CH01'!AD36+SUMPRODUCT((DVHC=AE$5)*(madatNC=$C24)*(namkh=$E$1)*(Dientich_NC))-SUMPRODUCT((DVHC=AE$5)*(namkh=$E$1)*(INDEX(NC_giam,,HLOOKUP($C24,COLMadat,2,0))))</f>
        <v>0</v>
      </c>
      <c r="AF24" s="41">
        <f>'CH01'!AE36+SUMPRODUCT((DVHC=AF$5)*(madatNC=$C24)*(namkh=$E$1)*(Dientich_NC))-SUMPRODUCT((DVHC=AF$5)*(namkh=$E$1)*(INDEX(NC_giam,,HLOOKUP($C24,COLMadat,2,0))))</f>
        <v>0</v>
      </c>
      <c r="AG24" s="19">
        <f>'CH01'!AF36+SUMPRODUCT((DVHC=AG$5)*(madatNC=$C24)*(namkh=$E$1)*(Dientich_NC))-SUMPRODUCT((DVHC=AG$5)*(namkh=$E$1)*(INDEX(NC_giam,,HLOOKUP($C24,COLMadat,2,0))))</f>
        <v>0</v>
      </c>
      <c r="AH24" s="41">
        <f>'CH01'!AG36+SUMPRODUCT((DVHC=AH$5)*(madatNC=$C24)*(namkh=$E$1)*(Dientich_NC))-SUMPRODUCT((DVHC=AH$5)*(namkh=$E$1)*(INDEX(NC_giam,,HLOOKUP($C24,COLMadat,2,0))))</f>
        <v>0</v>
      </c>
      <c r="AI24" s="19">
        <f>'CH01'!AH36+SUMPRODUCT((DVHC=AI$5)*(madatNC=$C24)*(namkh=$E$1)*(Dientich_NC))-SUMPRODUCT((DVHC=AI$5)*(namkh=$E$1)*(INDEX(NC_giam,,HLOOKUP($C24,COLMadat,2,0))))</f>
        <v>0</v>
      </c>
      <c r="AJ24" s="41">
        <f>'CH01'!AI36+SUMPRODUCT((DVHC=AJ$5)*(madatNC=$C24)*(namkh=$E$1)*(Dientich_NC))-SUMPRODUCT((DVHC=AJ$5)*(namkh=$E$1)*(INDEX(NC_giam,,HLOOKUP($C24,COLMadat,2,0))))</f>
        <v>0</v>
      </c>
      <c r="AK24" s="19">
        <f>'CH01'!AJ36+SUMPRODUCT((DVHC=AK$5)*(madatNC=$C24)*(namkh=$E$1)*(Dientich_NC))-SUMPRODUCT((DVHC=AK$5)*(namkh=$E$1)*(INDEX(NC_giam,,HLOOKUP($C24,COLMadat,2,0))))</f>
        <v>0</v>
      </c>
      <c r="AL24" s="41">
        <f>'CH01'!AK36+SUMPRODUCT((DVHC=AL$5)*(madatNC=$C24)*(namkh=$E$1)*(Dientich_NC))-SUMPRODUCT((DVHC=AL$5)*(namkh=$E$1)*(INDEX(NC_giam,,HLOOKUP($C24,COLMadat,2,0))))</f>
        <v>0</v>
      </c>
      <c r="AM24" s="19">
        <f>'CH01'!AL36+SUMPRODUCT((DVHC=AM$5)*(madatNC=$C24)*(namkh=$E$1)*(Dientich_NC))-SUMPRODUCT((DVHC=AM$5)*(namkh=$E$1)*(INDEX(NC_giam,,HLOOKUP($C24,COLMadat,2,0))))</f>
        <v>0</v>
      </c>
      <c r="AN24" s="41">
        <f>'CH01'!AM36+SUMPRODUCT((DVHC=AN$5)*(madatNC=$C24)*(namkh=$E$1)*(Dientich_NC))-SUMPRODUCT((DVHC=AN$5)*(namkh=$E$1)*(INDEX(NC_giam,,HLOOKUP($C24,COLMadat,2,0))))</f>
        <v>0</v>
      </c>
      <c r="AO24" s="19">
        <f>'CH01'!AN36+SUMPRODUCT((DVHC=AO$5)*(madatNC=$C24)*(namkh=$E$1)*(Dientich_NC))-SUMPRODUCT((DVHC=AO$5)*(namkh=$E$1)*(INDEX(NC_giam,,HLOOKUP($C24,COLMadat,2,0))))</f>
        <v>0</v>
      </c>
      <c r="AP24" s="41">
        <f>'CH01'!AO36+SUMPRODUCT((DVHC=AP$5)*(madatNC=$C24)*(namkh=$E$1)*(Dientich_NC))-SUMPRODUCT((DVHC=AP$5)*(namkh=$E$1)*(INDEX(NC_giam,,HLOOKUP($C24,COLMadat,2,0))))</f>
        <v>0</v>
      </c>
      <c r="AQ24" s="32"/>
    </row>
    <row r="25" spans="1:43" s="13" customFormat="1" ht="18.75">
      <c r="A25" s="22" t="str">
        <f>'CH01'!A37</f>
        <v>2.6.7</v>
      </c>
      <c r="B25" s="22" t="str">
        <f>'CH01'!B37</f>
        <v>Đất xây dựng cơ sở môi trường</v>
      </c>
      <c r="C25" s="23" t="str">
        <f>'CH01'!C37</f>
        <v>DMT</v>
      </c>
      <c r="D25" s="23">
        <f>COUNTIF(I!$C$5:$C$113,C25)</f>
        <v>0</v>
      </c>
      <c r="E25" s="19">
        <f>SUMIF(I!$C$5:$C$113,'Biểu chi tiêu chuyển tiếp I'!C25,I!$F$5:$F$113)</f>
        <v>0</v>
      </c>
      <c r="F25" s="19"/>
      <c r="G25" s="19"/>
      <c r="H25" s="19"/>
      <c r="I25" s="19"/>
      <c r="J25" s="19"/>
      <c r="K25" s="19"/>
      <c r="L25" s="19"/>
      <c r="M25" s="19"/>
      <c r="N25" s="19"/>
      <c r="O25" s="19"/>
      <c r="P25" s="19"/>
      <c r="Q25" s="19"/>
      <c r="R25" s="19"/>
      <c r="S25" s="19"/>
      <c r="T25" s="19"/>
      <c r="U25" s="19"/>
      <c r="V25" s="19"/>
      <c r="W25" s="19">
        <f>'CH01'!V37+SUMPRODUCT((DVHC=W$5)*(madatNC=$C25)*(namkh=$E$1)*(Dientich_NC))-SUMPRODUCT((DVHC=W$5)*(namkh=$E$1)*(INDEX(NC_giam,,HLOOKUP($C25,COLMadat,2,0))))</f>
        <v>0</v>
      </c>
      <c r="X25" s="41">
        <f>'CH01'!W37+SUMPRODUCT((DVHC=X$5)*(madatNC=$C25)*(namkh=$E$1)*(Dientich_NC))-SUMPRODUCT((DVHC=X$5)*(namkh=$E$1)*(INDEX(NC_giam,,HLOOKUP($C25,COLMadat,2,0))))</f>
        <v>0</v>
      </c>
      <c r="Y25" s="19">
        <f>'CH01'!X37+SUMPRODUCT((DVHC=Y$5)*(madatNC=$C25)*(namkh=$E$1)*(Dientich_NC))-SUMPRODUCT((DVHC=Y$5)*(namkh=$E$1)*(INDEX(NC_giam,,HLOOKUP($C25,COLMadat,2,0))))</f>
        <v>0</v>
      </c>
      <c r="Z25" s="41">
        <f>'CH01'!Y37+SUMPRODUCT((DVHC=Z$5)*(madatNC=$C25)*(namkh=$E$1)*(Dientich_NC))-SUMPRODUCT((DVHC=Z$5)*(namkh=$E$1)*(INDEX(NC_giam,,HLOOKUP($C25,COLMadat,2,0))))</f>
        <v>0</v>
      </c>
      <c r="AA25" s="19">
        <f>'CH01'!Z37+SUMPRODUCT((DVHC=AA$5)*(madatNC=$C25)*(namkh=$E$1)*(Dientich_NC))-SUMPRODUCT((DVHC=AA$5)*(namkh=$E$1)*(INDEX(NC_giam,,HLOOKUP($C25,COLMadat,2,0))))</f>
        <v>0</v>
      </c>
      <c r="AB25" s="41">
        <f>'CH01'!AA37+SUMPRODUCT((DVHC=AB$5)*(madatNC=$C25)*(namkh=$E$1)*(Dientich_NC))-SUMPRODUCT((DVHC=AB$5)*(namkh=$E$1)*(INDEX(NC_giam,,HLOOKUP($C25,COLMadat,2,0))))</f>
        <v>0</v>
      </c>
      <c r="AC25" s="19">
        <f>'CH01'!AB37+SUMPRODUCT((DVHC=AC$5)*(madatNC=$C25)*(namkh=$E$1)*(Dientich_NC))-SUMPRODUCT((DVHC=AC$5)*(namkh=$E$1)*(INDEX(NC_giam,,HLOOKUP($C25,COLMadat,2,0))))</f>
        <v>0</v>
      </c>
      <c r="AD25" s="41">
        <f>'CH01'!AC37+SUMPRODUCT((DVHC=AD$5)*(madatNC=$C25)*(namkh=$E$1)*(Dientich_NC))-SUMPRODUCT((DVHC=AD$5)*(namkh=$E$1)*(INDEX(NC_giam,,HLOOKUP($C25,COLMadat,2,0))))</f>
        <v>0</v>
      </c>
      <c r="AE25" s="19">
        <f>'CH01'!AD37+SUMPRODUCT((DVHC=AE$5)*(madatNC=$C25)*(namkh=$E$1)*(Dientich_NC))-SUMPRODUCT((DVHC=AE$5)*(namkh=$E$1)*(INDEX(NC_giam,,HLOOKUP($C25,COLMadat,2,0))))</f>
        <v>0</v>
      </c>
      <c r="AF25" s="41">
        <f>'CH01'!AE37+SUMPRODUCT((DVHC=AF$5)*(madatNC=$C25)*(namkh=$E$1)*(Dientich_NC))-SUMPRODUCT((DVHC=AF$5)*(namkh=$E$1)*(INDEX(NC_giam,,HLOOKUP($C25,COLMadat,2,0))))</f>
        <v>0</v>
      </c>
      <c r="AG25" s="19">
        <f>'CH01'!AF37+SUMPRODUCT((DVHC=AG$5)*(madatNC=$C25)*(namkh=$E$1)*(Dientich_NC))-SUMPRODUCT((DVHC=AG$5)*(namkh=$E$1)*(INDEX(NC_giam,,HLOOKUP($C25,COLMadat,2,0))))</f>
        <v>0</v>
      </c>
      <c r="AH25" s="41">
        <f>'CH01'!AG37+SUMPRODUCT((DVHC=AH$5)*(madatNC=$C25)*(namkh=$E$1)*(Dientich_NC))-SUMPRODUCT((DVHC=AH$5)*(namkh=$E$1)*(INDEX(NC_giam,,HLOOKUP($C25,COLMadat,2,0))))</f>
        <v>0</v>
      </c>
      <c r="AI25" s="19">
        <f>'CH01'!AH37+SUMPRODUCT((DVHC=AI$5)*(madatNC=$C25)*(namkh=$E$1)*(Dientich_NC))-SUMPRODUCT((DVHC=AI$5)*(namkh=$E$1)*(INDEX(NC_giam,,HLOOKUP($C25,COLMadat,2,0))))</f>
        <v>0</v>
      </c>
      <c r="AJ25" s="41">
        <f>'CH01'!AI37+SUMPRODUCT((DVHC=AJ$5)*(madatNC=$C25)*(namkh=$E$1)*(Dientich_NC))-SUMPRODUCT((DVHC=AJ$5)*(namkh=$E$1)*(INDEX(NC_giam,,HLOOKUP($C25,COLMadat,2,0))))</f>
        <v>0</v>
      </c>
      <c r="AK25" s="19">
        <f>'CH01'!AJ37+SUMPRODUCT((DVHC=AK$5)*(madatNC=$C25)*(namkh=$E$1)*(Dientich_NC))-SUMPRODUCT((DVHC=AK$5)*(namkh=$E$1)*(INDEX(NC_giam,,HLOOKUP($C25,COLMadat,2,0))))</f>
        <v>0</v>
      </c>
      <c r="AL25" s="41">
        <f>'CH01'!AK37+SUMPRODUCT((DVHC=AL$5)*(madatNC=$C25)*(namkh=$E$1)*(Dientich_NC))-SUMPRODUCT((DVHC=AL$5)*(namkh=$E$1)*(INDEX(NC_giam,,HLOOKUP($C25,COLMadat,2,0))))</f>
        <v>0</v>
      </c>
      <c r="AM25" s="19">
        <f>'CH01'!AL37+SUMPRODUCT((DVHC=AM$5)*(madatNC=$C25)*(namkh=$E$1)*(Dientich_NC))-SUMPRODUCT((DVHC=AM$5)*(namkh=$E$1)*(INDEX(NC_giam,,HLOOKUP($C25,COLMadat,2,0))))</f>
        <v>0</v>
      </c>
      <c r="AN25" s="41">
        <f>'CH01'!AM37+SUMPRODUCT((DVHC=AN$5)*(madatNC=$C25)*(namkh=$E$1)*(Dientich_NC))-SUMPRODUCT((DVHC=AN$5)*(namkh=$E$1)*(INDEX(NC_giam,,HLOOKUP($C25,COLMadat,2,0))))</f>
        <v>0</v>
      </c>
      <c r="AO25" s="19">
        <f>'CH01'!AN37+SUMPRODUCT((DVHC=AO$5)*(madatNC=$C25)*(namkh=$E$1)*(Dientich_NC))-SUMPRODUCT((DVHC=AO$5)*(namkh=$E$1)*(INDEX(NC_giam,,HLOOKUP($C25,COLMadat,2,0))))</f>
        <v>0</v>
      </c>
      <c r="AP25" s="41">
        <f>'CH01'!AO37+SUMPRODUCT((DVHC=AP$5)*(madatNC=$C25)*(namkh=$E$1)*(Dientich_NC))-SUMPRODUCT((DVHC=AP$5)*(namkh=$E$1)*(INDEX(NC_giam,,HLOOKUP($C25,COLMadat,2,0))))</f>
        <v>0</v>
      </c>
      <c r="AQ25" s="32"/>
    </row>
    <row r="26" spans="1:43" s="13" customFormat="1" ht="18.75">
      <c r="A26" s="22" t="str">
        <f>'CH01'!A38</f>
        <v>2.6.8</v>
      </c>
      <c r="B26" s="22" t="str">
        <f>'CH01'!B38</f>
        <v>Đất xây dựng cơ sở khí tượng thủy văn</v>
      </c>
      <c r="C26" s="23" t="str">
        <f>'CH01'!C38</f>
        <v>DKT</v>
      </c>
      <c r="D26" s="23">
        <f>COUNTIF(I!$C$5:$C$113,C26)</f>
        <v>0</v>
      </c>
      <c r="E26" s="19">
        <f>SUMIF(I!$C$5:$C$113,'Biểu chi tiêu chuyển tiếp I'!C26,I!$F$5:$F$113)</f>
        <v>0</v>
      </c>
      <c r="F26" s="19"/>
      <c r="G26" s="19">
        <f>'CH01'!F38+SUMPRODUCT((DVHC=G$5)*(madatNC=$C26)*(namkh=$E$1)*(Dientich_NC))-SUMPRODUCT((DVHC=G$5)*(namkh=$E$1)*(INDEX(NC_giam,,HLOOKUP($C26,COLMadat,2,0))))</f>
        <v>0</v>
      </c>
      <c r="H26" s="19">
        <f>'CH01'!G38+SUMPRODUCT((DVHC=H$5)*(madatNC=$C26)*(namkh=$E$1)*(Dientich_NC))-SUMPRODUCT((DVHC=H$5)*(namkh=$E$1)*(INDEX(NC_giam,,HLOOKUP($C26,COLMadat,2,0))))</f>
        <v>0</v>
      </c>
      <c r="I26" s="19">
        <f>'CH01'!H38+SUMPRODUCT((DVHC=I$5)*(madatNC=$C26)*(namkh=$E$1)*(Dientich_NC))-SUMPRODUCT((DVHC=I$5)*(namkh=$E$1)*(INDEX(NC_giam,,HLOOKUP($C26,COLMadat,2,0))))</f>
        <v>0</v>
      </c>
      <c r="J26" s="19">
        <f>'CH01'!I38+SUMPRODUCT((DVHC=J$5)*(madatNC=$C26)*(namkh=$E$1)*(Dientich_NC))-SUMPRODUCT((DVHC=J$5)*(namkh=$E$1)*(INDEX(NC_giam,,HLOOKUP($C26,COLMadat,2,0))))</f>
        <v>0</v>
      </c>
      <c r="K26" s="19">
        <f>'CH01'!J38+SUMPRODUCT((DVHC=K$5)*(madatNC=$C26)*(namkh=$E$1)*(Dientich_NC))-SUMPRODUCT((DVHC=K$5)*(namkh=$E$1)*(INDEX(NC_giam,,HLOOKUP($C26,COLMadat,2,0))))</f>
        <v>0</v>
      </c>
      <c r="L26" s="19">
        <f>'CH01'!K38+SUMPRODUCT((DVHC=L$5)*(madatNC=$C26)*(namkh=$E$1)*(Dientich_NC))-SUMPRODUCT((DVHC=L$5)*(namkh=$E$1)*(INDEX(NC_giam,,HLOOKUP($C26,COLMadat,2,0))))</f>
        <v>0</v>
      </c>
      <c r="M26" s="19">
        <f>'CH01'!L38+SUMPRODUCT((DVHC=M$5)*(madatNC=$C26)*(namkh=$E$1)*(Dientich_NC))-SUMPRODUCT((DVHC=M$5)*(namkh=$E$1)*(INDEX(NC_giam,,HLOOKUP($C26,COLMadat,2,0))))</f>
        <v>0</v>
      </c>
      <c r="N26" s="19">
        <f>'CH01'!M38+SUMPRODUCT((DVHC=N$5)*(madatNC=$C26)*(namkh=$E$1)*(Dientich_NC))-SUMPRODUCT((DVHC=N$5)*(namkh=$E$1)*(INDEX(NC_giam,,HLOOKUP($C26,COLMadat,2,0))))</f>
        <v>0</v>
      </c>
      <c r="O26" s="19">
        <f>'CH01'!N38+SUMPRODUCT((DVHC=O$5)*(madatNC=$C26)*(namkh=$E$1)*(Dientich_NC))-SUMPRODUCT((DVHC=O$5)*(namkh=$E$1)*(INDEX(NC_giam,,HLOOKUP($C26,COLMadat,2,0))))</f>
        <v>0</v>
      </c>
      <c r="P26" s="19">
        <f>'CH01'!O38+SUMPRODUCT((DVHC=P$5)*(madatNC=$C26)*(namkh=$E$1)*(Dientich_NC))-SUMPRODUCT((DVHC=P$5)*(namkh=$E$1)*(INDEX(NC_giam,,HLOOKUP($C26,COLMadat,2,0))))</f>
        <v>0</v>
      </c>
      <c r="Q26" s="19">
        <f>'CH01'!P38+SUMPRODUCT((DVHC=Q$5)*(madatNC=$C26)*(namkh=$E$1)*(Dientich_NC))-SUMPRODUCT((DVHC=Q$5)*(namkh=$E$1)*(INDEX(NC_giam,,HLOOKUP($C26,COLMadat,2,0))))</f>
        <v>0</v>
      </c>
      <c r="R26" s="19">
        <f>'CH01'!Q38+SUMPRODUCT((DVHC=R$5)*(madatNC=$C26)*(namkh=$E$1)*(Dientich_NC))-SUMPRODUCT((DVHC=R$5)*(namkh=$E$1)*(INDEX(NC_giam,,HLOOKUP($C26,COLMadat,2,0))))</f>
        <v>0</v>
      </c>
      <c r="S26" s="19">
        <f>'CH01'!R38+SUMPRODUCT((DVHC=S$5)*(madatNC=$C26)*(namkh=$E$1)*(Dientich_NC))-SUMPRODUCT((DVHC=S$5)*(namkh=$E$1)*(INDEX(NC_giam,,HLOOKUP($C26,COLMadat,2,0))))</f>
        <v>0</v>
      </c>
      <c r="T26" s="19">
        <f>'CH01'!S38+SUMPRODUCT((DVHC=T$5)*(madatNC=$C26)*(namkh=$E$1)*(Dientich_NC))-SUMPRODUCT((DVHC=T$5)*(namkh=$E$1)*(INDEX(NC_giam,,HLOOKUP($C26,COLMadat,2,0))))</f>
        <v>0</v>
      </c>
      <c r="U26" s="19">
        <f>'CH01'!T38+SUMPRODUCT((DVHC=U$5)*(madatNC=$C26)*(namkh=$E$1)*(Dientich_NC))-SUMPRODUCT((DVHC=U$5)*(namkh=$E$1)*(INDEX(NC_giam,,HLOOKUP($C26,COLMadat,2,0))))</f>
        <v>0</v>
      </c>
      <c r="V26" s="19">
        <f>'CH01'!U38+SUMPRODUCT((DVHC=V$5)*(madatNC=$C26)*(namkh=$E$1)*(Dientich_NC))-SUMPRODUCT((DVHC=V$5)*(namkh=$E$1)*(INDEX(NC_giam,,HLOOKUP($C26,COLMadat,2,0))))</f>
        <v>0</v>
      </c>
      <c r="W26" s="19">
        <f>'CH01'!V38+SUMPRODUCT((DVHC=W$5)*(madatNC=$C26)*(namkh=$E$1)*(Dientich_NC))-SUMPRODUCT((DVHC=W$5)*(namkh=$E$1)*(INDEX(NC_giam,,HLOOKUP($C26,COLMadat,2,0))))</f>
        <v>0</v>
      </c>
      <c r="X26" s="41">
        <f>'CH01'!W38+SUMPRODUCT((DVHC=X$5)*(madatNC=$C26)*(namkh=$E$1)*(Dientich_NC))-SUMPRODUCT((DVHC=X$5)*(namkh=$E$1)*(INDEX(NC_giam,,HLOOKUP($C26,COLMadat,2,0))))</f>
        <v>0</v>
      </c>
      <c r="Y26" s="19">
        <f>'CH01'!X38+SUMPRODUCT((DVHC=Y$5)*(madatNC=$C26)*(namkh=$E$1)*(Dientich_NC))-SUMPRODUCT((DVHC=Y$5)*(namkh=$E$1)*(INDEX(NC_giam,,HLOOKUP($C26,COLMadat,2,0))))</f>
        <v>0</v>
      </c>
      <c r="Z26" s="41">
        <f>'CH01'!Y38+SUMPRODUCT((DVHC=Z$5)*(madatNC=$C26)*(namkh=$E$1)*(Dientich_NC))-SUMPRODUCT((DVHC=Z$5)*(namkh=$E$1)*(INDEX(NC_giam,,HLOOKUP($C26,COLMadat,2,0))))</f>
        <v>0</v>
      </c>
      <c r="AA26" s="19">
        <f>'CH01'!Z38+SUMPRODUCT((DVHC=AA$5)*(madatNC=$C26)*(namkh=$E$1)*(Dientich_NC))-SUMPRODUCT((DVHC=AA$5)*(namkh=$E$1)*(INDEX(NC_giam,,HLOOKUP($C26,COLMadat,2,0))))</f>
        <v>0</v>
      </c>
      <c r="AB26" s="41">
        <f>'CH01'!AA38+SUMPRODUCT((DVHC=AB$5)*(madatNC=$C26)*(namkh=$E$1)*(Dientich_NC))-SUMPRODUCT((DVHC=AB$5)*(namkh=$E$1)*(INDEX(NC_giam,,HLOOKUP($C26,COLMadat,2,0))))</f>
        <v>0</v>
      </c>
      <c r="AC26" s="19">
        <f>'CH01'!AB38+SUMPRODUCT((DVHC=AC$5)*(madatNC=$C26)*(namkh=$E$1)*(Dientich_NC))-SUMPRODUCT((DVHC=AC$5)*(namkh=$E$1)*(INDEX(NC_giam,,HLOOKUP($C26,COLMadat,2,0))))</f>
        <v>0</v>
      </c>
      <c r="AD26" s="41">
        <f>'CH01'!AC38+SUMPRODUCT((DVHC=AD$5)*(madatNC=$C26)*(namkh=$E$1)*(Dientich_NC))-SUMPRODUCT((DVHC=AD$5)*(namkh=$E$1)*(INDEX(NC_giam,,HLOOKUP($C26,COLMadat,2,0))))</f>
        <v>0</v>
      </c>
      <c r="AE26" s="19">
        <f>'CH01'!AD38+SUMPRODUCT((DVHC=AE$5)*(madatNC=$C26)*(namkh=$E$1)*(Dientich_NC))-SUMPRODUCT((DVHC=AE$5)*(namkh=$E$1)*(INDEX(NC_giam,,HLOOKUP($C26,COLMadat,2,0))))</f>
        <v>0</v>
      </c>
      <c r="AF26" s="41">
        <f>'CH01'!AE38+SUMPRODUCT((DVHC=AF$5)*(madatNC=$C26)*(namkh=$E$1)*(Dientich_NC))-SUMPRODUCT((DVHC=AF$5)*(namkh=$E$1)*(INDEX(NC_giam,,HLOOKUP($C26,COLMadat,2,0))))</f>
        <v>0</v>
      </c>
      <c r="AG26" s="19">
        <f>'CH01'!AF38+SUMPRODUCT((DVHC=AG$5)*(madatNC=$C26)*(namkh=$E$1)*(Dientich_NC))-SUMPRODUCT((DVHC=AG$5)*(namkh=$E$1)*(INDEX(NC_giam,,HLOOKUP($C26,COLMadat,2,0))))</f>
        <v>0</v>
      </c>
      <c r="AH26" s="41">
        <f>'CH01'!AG38+SUMPRODUCT((DVHC=AH$5)*(madatNC=$C26)*(namkh=$E$1)*(Dientich_NC))-SUMPRODUCT((DVHC=AH$5)*(namkh=$E$1)*(INDEX(NC_giam,,HLOOKUP($C26,COLMadat,2,0))))</f>
        <v>0</v>
      </c>
      <c r="AI26" s="19">
        <f>'CH01'!AH38+SUMPRODUCT((DVHC=AI$5)*(madatNC=$C26)*(namkh=$E$1)*(Dientich_NC))-SUMPRODUCT((DVHC=AI$5)*(namkh=$E$1)*(INDEX(NC_giam,,HLOOKUP($C26,COLMadat,2,0))))</f>
        <v>0</v>
      </c>
      <c r="AJ26" s="41">
        <f>'CH01'!AI38+SUMPRODUCT((DVHC=AJ$5)*(madatNC=$C26)*(namkh=$E$1)*(Dientich_NC))-SUMPRODUCT((DVHC=AJ$5)*(namkh=$E$1)*(INDEX(NC_giam,,HLOOKUP($C26,COLMadat,2,0))))</f>
        <v>0</v>
      </c>
      <c r="AK26" s="19">
        <f>'CH01'!AJ38+SUMPRODUCT((DVHC=AK$5)*(madatNC=$C26)*(namkh=$E$1)*(Dientich_NC))-SUMPRODUCT((DVHC=AK$5)*(namkh=$E$1)*(INDEX(NC_giam,,HLOOKUP($C26,COLMadat,2,0))))</f>
        <v>0</v>
      </c>
      <c r="AL26" s="41">
        <f>'CH01'!AK38+SUMPRODUCT((DVHC=AL$5)*(madatNC=$C26)*(namkh=$E$1)*(Dientich_NC))-SUMPRODUCT((DVHC=AL$5)*(namkh=$E$1)*(INDEX(NC_giam,,HLOOKUP($C26,COLMadat,2,0))))</f>
        <v>0</v>
      </c>
      <c r="AM26" s="19">
        <f>'CH01'!AL38+SUMPRODUCT((DVHC=AM$5)*(madatNC=$C26)*(namkh=$E$1)*(Dientich_NC))-SUMPRODUCT((DVHC=AM$5)*(namkh=$E$1)*(INDEX(NC_giam,,HLOOKUP($C26,COLMadat,2,0))))</f>
        <v>0</v>
      </c>
      <c r="AN26" s="41">
        <f>'CH01'!AM38+SUMPRODUCT((DVHC=AN$5)*(madatNC=$C26)*(namkh=$E$1)*(Dientich_NC))-SUMPRODUCT((DVHC=AN$5)*(namkh=$E$1)*(INDEX(NC_giam,,HLOOKUP($C26,COLMadat,2,0))))</f>
        <v>0</v>
      </c>
      <c r="AO26" s="19">
        <f>'CH01'!AN38+SUMPRODUCT((DVHC=AO$5)*(madatNC=$C26)*(namkh=$E$1)*(Dientich_NC))-SUMPRODUCT((DVHC=AO$5)*(namkh=$E$1)*(INDEX(NC_giam,,HLOOKUP($C26,COLMadat,2,0))))</f>
        <v>0</v>
      </c>
      <c r="AP26" s="41">
        <f>'CH01'!AO38+SUMPRODUCT((DVHC=AP$5)*(madatNC=$C26)*(namkh=$E$1)*(Dientich_NC))-SUMPRODUCT((DVHC=AP$5)*(namkh=$E$1)*(INDEX(NC_giam,,HLOOKUP($C26,COLMadat,2,0))))</f>
        <v>0</v>
      </c>
      <c r="AQ26" s="32"/>
    </row>
    <row r="27" spans="1:43" s="13" customFormat="1" ht="18.75">
      <c r="A27" s="22" t="str">
        <f>'CH01'!A39</f>
        <v>2.6.9</v>
      </c>
      <c r="B27" s="22" t="str">
        <f>'CH01'!B39</f>
        <v>Đất xây dựng cơ sở ngoại giao</v>
      </c>
      <c r="C27" s="23" t="str">
        <f>'CH01'!C39</f>
        <v>DNG</v>
      </c>
      <c r="D27" s="23">
        <f>COUNTIF(I!$C$5:$C$113,C27)</f>
        <v>0</v>
      </c>
      <c r="E27" s="19">
        <f>SUMIF(I!$C$5:$C$113,'Biểu chi tiêu chuyển tiếp I'!C27,I!$F$5:$F$113)</f>
        <v>0</v>
      </c>
      <c r="F27" s="19"/>
      <c r="G27" s="19">
        <f>'CH01'!F39+SUMPRODUCT((DVHC=G$5)*(madatNC=$C27)*(namkh=$E$1)*(Dientich_NC))-SUMPRODUCT((DVHC=G$5)*(namkh=$E$1)*(INDEX(NC_giam,,HLOOKUP($C27,COLMadat,2,0))))</f>
        <v>0</v>
      </c>
      <c r="H27" s="19">
        <f>'CH01'!G39+SUMPRODUCT((DVHC=H$5)*(madatNC=$C27)*(namkh=$E$1)*(Dientich_NC))-SUMPRODUCT((DVHC=H$5)*(namkh=$E$1)*(INDEX(NC_giam,,HLOOKUP($C27,COLMadat,2,0))))</f>
        <v>0</v>
      </c>
      <c r="I27" s="19">
        <f>'CH01'!H39+SUMPRODUCT((DVHC=I$5)*(madatNC=$C27)*(namkh=$E$1)*(Dientich_NC))-SUMPRODUCT((DVHC=I$5)*(namkh=$E$1)*(INDEX(NC_giam,,HLOOKUP($C27,COLMadat,2,0))))</f>
        <v>0</v>
      </c>
      <c r="J27" s="19">
        <f>'CH01'!I39+SUMPRODUCT((DVHC=J$5)*(madatNC=$C27)*(namkh=$E$1)*(Dientich_NC))-SUMPRODUCT((DVHC=J$5)*(namkh=$E$1)*(INDEX(NC_giam,,HLOOKUP($C27,COLMadat,2,0))))</f>
        <v>0</v>
      </c>
      <c r="K27" s="19">
        <f>'CH01'!J39+SUMPRODUCT((DVHC=K$5)*(madatNC=$C27)*(namkh=$E$1)*(Dientich_NC))-SUMPRODUCT((DVHC=K$5)*(namkh=$E$1)*(INDEX(NC_giam,,HLOOKUP($C27,COLMadat,2,0))))</f>
        <v>0</v>
      </c>
      <c r="L27" s="19">
        <f>'CH01'!K39+SUMPRODUCT((DVHC=L$5)*(madatNC=$C27)*(namkh=$E$1)*(Dientich_NC))-SUMPRODUCT((DVHC=L$5)*(namkh=$E$1)*(INDEX(NC_giam,,HLOOKUP($C27,COLMadat,2,0))))</f>
        <v>0</v>
      </c>
      <c r="M27" s="19">
        <f>'CH01'!L39+SUMPRODUCT((DVHC=M$5)*(madatNC=$C27)*(namkh=$E$1)*(Dientich_NC))-SUMPRODUCT((DVHC=M$5)*(namkh=$E$1)*(INDEX(NC_giam,,HLOOKUP($C27,COLMadat,2,0))))</f>
        <v>0</v>
      </c>
      <c r="N27" s="19">
        <f>'CH01'!M39+SUMPRODUCT((DVHC=N$5)*(madatNC=$C27)*(namkh=$E$1)*(Dientich_NC))-SUMPRODUCT((DVHC=N$5)*(namkh=$E$1)*(INDEX(NC_giam,,HLOOKUP($C27,COLMadat,2,0))))</f>
        <v>0</v>
      </c>
      <c r="O27" s="19">
        <f>'CH01'!N39+SUMPRODUCT((DVHC=O$5)*(madatNC=$C27)*(namkh=$E$1)*(Dientich_NC))-SUMPRODUCT((DVHC=O$5)*(namkh=$E$1)*(INDEX(NC_giam,,HLOOKUP($C27,COLMadat,2,0))))</f>
        <v>0</v>
      </c>
      <c r="P27" s="19">
        <f>'CH01'!O39+SUMPRODUCT((DVHC=P$5)*(madatNC=$C27)*(namkh=$E$1)*(Dientich_NC))-SUMPRODUCT((DVHC=P$5)*(namkh=$E$1)*(INDEX(NC_giam,,HLOOKUP($C27,COLMadat,2,0))))</f>
        <v>0</v>
      </c>
      <c r="Q27" s="19">
        <f>'CH01'!P39+SUMPRODUCT((DVHC=Q$5)*(madatNC=$C27)*(namkh=$E$1)*(Dientich_NC))-SUMPRODUCT((DVHC=Q$5)*(namkh=$E$1)*(INDEX(NC_giam,,HLOOKUP($C27,COLMadat,2,0))))</f>
        <v>0</v>
      </c>
      <c r="R27" s="19">
        <f>'CH01'!Q39+SUMPRODUCT((DVHC=R$5)*(madatNC=$C27)*(namkh=$E$1)*(Dientich_NC))-SUMPRODUCT((DVHC=R$5)*(namkh=$E$1)*(INDEX(NC_giam,,HLOOKUP($C27,COLMadat,2,0))))</f>
        <v>0</v>
      </c>
      <c r="S27" s="19">
        <f>'CH01'!R39+SUMPRODUCT((DVHC=S$5)*(madatNC=$C27)*(namkh=$E$1)*(Dientich_NC))-SUMPRODUCT((DVHC=S$5)*(namkh=$E$1)*(INDEX(NC_giam,,HLOOKUP($C27,COLMadat,2,0))))</f>
        <v>0</v>
      </c>
      <c r="T27" s="19">
        <f>'CH01'!S39+SUMPRODUCT((DVHC=T$5)*(madatNC=$C27)*(namkh=$E$1)*(Dientich_NC))-SUMPRODUCT((DVHC=T$5)*(namkh=$E$1)*(INDEX(NC_giam,,HLOOKUP($C27,COLMadat,2,0))))</f>
        <v>0</v>
      </c>
      <c r="U27" s="19">
        <f>'CH01'!T39+SUMPRODUCT((DVHC=U$5)*(madatNC=$C27)*(namkh=$E$1)*(Dientich_NC))-SUMPRODUCT((DVHC=U$5)*(namkh=$E$1)*(INDEX(NC_giam,,HLOOKUP($C27,COLMadat,2,0))))</f>
        <v>0</v>
      </c>
      <c r="V27" s="19">
        <f>'CH01'!U39+SUMPRODUCT((DVHC=V$5)*(madatNC=$C27)*(namkh=$E$1)*(Dientich_NC))-SUMPRODUCT((DVHC=V$5)*(namkh=$E$1)*(INDEX(NC_giam,,HLOOKUP($C27,COLMadat,2,0))))</f>
        <v>0</v>
      </c>
      <c r="W27" s="19">
        <f>'CH01'!V39+SUMPRODUCT((DVHC=W$5)*(madatNC=$C27)*(namkh=$E$1)*(Dientich_NC))-SUMPRODUCT((DVHC=W$5)*(namkh=$E$1)*(INDEX(NC_giam,,HLOOKUP($C27,COLMadat,2,0))))</f>
        <v>0</v>
      </c>
      <c r="X27" s="41">
        <f>'CH01'!W39+SUMPRODUCT((DVHC=X$5)*(madatNC=$C27)*(namkh=$E$1)*(Dientich_NC))-SUMPRODUCT((DVHC=X$5)*(namkh=$E$1)*(INDEX(NC_giam,,HLOOKUP($C27,COLMadat,2,0))))</f>
        <v>0</v>
      </c>
      <c r="Y27" s="19">
        <f>'CH01'!X39+SUMPRODUCT((DVHC=Y$5)*(madatNC=$C27)*(namkh=$E$1)*(Dientich_NC))-SUMPRODUCT((DVHC=Y$5)*(namkh=$E$1)*(INDEX(NC_giam,,HLOOKUP($C27,COLMadat,2,0))))</f>
        <v>0</v>
      </c>
      <c r="Z27" s="41">
        <f>'CH01'!Y39+SUMPRODUCT((DVHC=Z$5)*(madatNC=$C27)*(namkh=$E$1)*(Dientich_NC))-SUMPRODUCT((DVHC=Z$5)*(namkh=$E$1)*(INDEX(NC_giam,,HLOOKUP($C27,COLMadat,2,0))))</f>
        <v>0</v>
      </c>
      <c r="AA27" s="19">
        <f>'CH01'!Z39+SUMPRODUCT((DVHC=AA$5)*(madatNC=$C27)*(namkh=$E$1)*(Dientich_NC))-SUMPRODUCT((DVHC=AA$5)*(namkh=$E$1)*(INDEX(NC_giam,,HLOOKUP($C27,COLMadat,2,0))))</f>
        <v>0</v>
      </c>
      <c r="AB27" s="41">
        <f>'CH01'!AA39+SUMPRODUCT((DVHC=AB$5)*(madatNC=$C27)*(namkh=$E$1)*(Dientich_NC))-SUMPRODUCT((DVHC=AB$5)*(namkh=$E$1)*(INDEX(NC_giam,,HLOOKUP($C27,COLMadat,2,0))))</f>
        <v>0</v>
      </c>
      <c r="AC27" s="19">
        <f>'CH01'!AB39+SUMPRODUCT((DVHC=AC$5)*(madatNC=$C27)*(namkh=$E$1)*(Dientich_NC))-SUMPRODUCT((DVHC=AC$5)*(namkh=$E$1)*(INDEX(NC_giam,,HLOOKUP($C27,COLMadat,2,0))))</f>
        <v>0</v>
      </c>
      <c r="AD27" s="41">
        <f>'CH01'!AC39+SUMPRODUCT((DVHC=AD$5)*(madatNC=$C27)*(namkh=$E$1)*(Dientich_NC))-SUMPRODUCT((DVHC=AD$5)*(namkh=$E$1)*(INDEX(NC_giam,,HLOOKUP($C27,COLMadat,2,0))))</f>
        <v>0</v>
      </c>
      <c r="AE27" s="19">
        <f>'CH01'!AD39+SUMPRODUCT((DVHC=AE$5)*(madatNC=$C27)*(namkh=$E$1)*(Dientich_NC))-SUMPRODUCT((DVHC=AE$5)*(namkh=$E$1)*(INDEX(NC_giam,,HLOOKUP($C27,COLMadat,2,0))))</f>
        <v>0</v>
      </c>
      <c r="AF27" s="41">
        <f>'CH01'!AE39+SUMPRODUCT((DVHC=AF$5)*(madatNC=$C27)*(namkh=$E$1)*(Dientich_NC))-SUMPRODUCT((DVHC=AF$5)*(namkh=$E$1)*(INDEX(NC_giam,,HLOOKUP($C27,COLMadat,2,0))))</f>
        <v>0</v>
      </c>
      <c r="AG27" s="19">
        <f>'CH01'!AF39+SUMPRODUCT((DVHC=AG$5)*(madatNC=$C27)*(namkh=$E$1)*(Dientich_NC))-SUMPRODUCT((DVHC=AG$5)*(namkh=$E$1)*(INDEX(NC_giam,,HLOOKUP($C27,COLMadat,2,0))))</f>
        <v>0</v>
      </c>
      <c r="AH27" s="41">
        <f>'CH01'!AG39+SUMPRODUCT((DVHC=AH$5)*(madatNC=$C27)*(namkh=$E$1)*(Dientich_NC))-SUMPRODUCT((DVHC=AH$5)*(namkh=$E$1)*(INDEX(NC_giam,,HLOOKUP($C27,COLMadat,2,0))))</f>
        <v>0</v>
      </c>
      <c r="AI27" s="19">
        <f>'CH01'!AH39+SUMPRODUCT((DVHC=AI$5)*(madatNC=$C27)*(namkh=$E$1)*(Dientich_NC))-SUMPRODUCT((DVHC=AI$5)*(namkh=$E$1)*(INDEX(NC_giam,,HLOOKUP($C27,COLMadat,2,0))))</f>
        <v>0</v>
      </c>
      <c r="AJ27" s="41">
        <f>'CH01'!AI39+SUMPRODUCT((DVHC=AJ$5)*(madatNC=$C27)*(namkh=$E$1)*(Dientich_NC))-SUMPRODUCT((DVHC=AJ$5)*(namkh=$E$1)*(INDEX(NC_giam,,HLOOKUP($C27,COLMadat,2,0))))</f>
        <v>0</v>
      </c>
      <c r="AK27" s="19">
        <f>'CH01'!AJ39+SUMPRODUCT((DVHC=AK$5)*(madatNC=$C27)*(namkh=$E$1)*(Dientich_NC))-SUMPRODUCT((DVHC=AK$5)*(namkh=$E$1)*(INDEX(NC_giam,,HLOOKUP($C27,COLMadat,2,0))))</f>
        <v>0</v>
      </c>
      <c r="AL27" s="41">
        <f>'CH01'!AK39+SUMPRODUCT((DVHC=AL$5)*(madatNC=$C27)*(namkh=$E$1)*(Dientich_NC))-SUMPRODUCT((DVHC=AL$5)*(namkh=$E$1)*(INDEX(NC_giam,,HLOOKUP($C27,COLMadat,2,0))))</f>
        <v>0</v>
      </c>
      <c r="AM27" s="19">
        <f>'CH01'!AL39+SUMPRODUCT((DVHC=AM$5)*(madatNC=$C27)*(namkh=$E$1)*(Dientich_NC))-SUMPRODUCT((DVHC=AM$5)*(namkh=$E$1)*(INDEX(NC_giam,,HLOOKUP($C27,COLMadat,2,0))))</f>
        <v>0</v>
      </c>
      <c r="AN27" s="41">
        <f>'CH01'!AM39+SUMPRODUCT((DVHC=AN$5)*(madatNC=$C27)*(namkh=$E$1)*(Dientich_NC))-SUMPRODUCT((DVHC=AN$5)*(namkh=$E$1)*(INDEX(NC_giam,,HLOOKUP($C27,COLMadat,2,0))))</f>
        <v>0</v>
      </c>
      <c r="AO27" s="19">
        <f>'CH01'!AN39+SUMPRODUCT((DVHC=AO$5)*(madatNC=$C27)*(namkh=$E$1)*(Dientich_NC))-SUMPRODUCT((DVHC=AO$5)*(namkh=$E$1)*(INDEX(NC_giam,,HLOOKUP($C27,COLMadat,2,0))))</f>
        <v>0</v>
      </c>
      <c r="AP27" s="41">
        <f>'CH01'!AO39+SUMPRODUCT((DVHC=AP$5)*(madatNC=$C27)*(namkh=$E$1)*(Dientich_NC))-SUMPRODUCT((DVHC=AP$5)*(namkh=$E$1)*(INDEX(NC_giam,,HLOOKUP($C27,COLMadat,2,0))))</f>
        <v>0</v>
      </c>
      <c r="AQ27" s="32"/>
    </row>
    <row r="28" spans="1:43" s="13" customFormat="1" ht="18.75">
      <c r="A28" s="22" t="str">
        <f>'CH01'!A40</f>
        <v>2.6.10</v>
      </c>
      <c r="B28" s="22" t="str">
        <f>'CH01'!B40</f>
        <v>Đất xây dựng công trình sự nghiệp khác</v>
      </c>
      <c r="C28" s="23" t="str">
        <f>'CH01'!C40</f>
        <v>DSK</v>
      </c>
      <c r="D28" s="23">
        <f>COUNTIF(I!$C$5:$C$113,C28)</f>
        <v>0</v>
      </c>
      <c r="E28" s="19">
        <f>SUMIF(I!$C$5:$C$113,'Biểu chi tiêu chuyển tiếp I'!C28,I!$F$5:$F$113)</f>
        <v>0</v>
      </c>
      <c r="F28" s="19"/>
      <c r="G28" s="19"/>
      <c r="H28" s="19"/>
      <c r="I28" s="19"/>
      <c r="J28" s="19"/>
      <c r="K28" s="19"/>
      <c r="L28" s="19"/>
      <c r="M28" s="19"/>
      <c r="N28" s="19"/>
      <c r="O28" s="19"/>
      <c r="P28" s="19"/>
      <c r="Q28" s="19"/>
      <c r="R28" s="19"/>
      <c r="S28" s="19"/>
      <c r="T28" s="19"/>
      <c r="U28" s="19"/>
      <c r="V28" s="19"/>
      <c r="W28" s="19">
        <f>'CH01'!V40+SUMPRODUCT((DVHC=W$5)*(madatNC=$C28)*(namkh=$E$1)*(Dientich_NC))-SUMPRODUCT((DVHC=W$5)*(namkh=$E$1)*(INDEX(NC_giam,,HLOOKUP($C28,COLMadat,2,0))))</f>
        <v>0</v>
      </c>
      <c r="X28" s="41">
        <f>'CH01'!W40+SUMPRODUCT((DVHC=X$5)*(madatNC=$C28)*(namkh=$E$1)*(Dientich_NC))-SUMPRODUCT((DVHC=X$5)*(namkh=$E$1)*(INDEX(NC_giam,,HLOOKUP($C28,COLMadat,2,0))))</f>
        <v>0</v>
      </c>
      <c r="Y28" s="19">
        <f>'CH01'!X40+SUMPRODUCT((DVHC=Y$5)*(madatNC=$C28)*(namkh=$E$1)*(Dientich_NC))-SUMPRODUCT((DVHC=Y$5)*(namkh=$E$1)*(INDEX(NC_giam,,HLOOKUP($C28,COLMadat,2,0))))</f>
        <v>0</v>
      </c>
      <c r="Z28" s="41">
        <f>'CH01'!Y40+SUMPRODUCT((DVHC=Z$5)*(madatNC=$C28)*(namkh=$E$1)*(Dientich_NC))-SUMPRODUCT((DVHC=Z$5)*(namkh=$E$1)*(INDEX(NC_giam,,HLOOKUP($C28,COLMadat,2,0))))</f>
        <v>0</v>
      </c>
      <c r="AA28" s="19">
        <f>'CH01'!Z40+SUMPRODUCT((DVHC=AA$5)*(madatNC=$C28)*(namkh=$E$1)*(Dientich_NC))-SUMPRODUCT((DVHC=AA$5)*(namkh=$E$1)*(INDEX(NC_giam,,HLOOKUP($C28,COLMadat,2,0))))</f>
        <v>0</v>
      </c>
      <c r="AB28" s="41">
        <f>'CH01'!AA40+SUMPRODUCT((DVHC=AB$5)*(madatNC=$C28)*(namkh=$E$1)*(Dientich_NC))-SUMPRODUCT((DVHC=AB$5)*(namkh=$E$1)*(INDEX(NC_giam,,HLOOKUP($C28,COLMadat,2,0))))</f>
        <v>0</v>
      </c>
      <c r="AC28" s="19">
        <f>'CH01'!AB40+SUMPRODUCT((DVHC=AC$5)*(madatNC=$C28)*(namkh=$E$1)*(Dientich_NC))-SUMPRODUCT((DVHC=AC$5)*(namkh=$E$1)*(INDEX(NC_giam,,HLOOKUP($C28,COLMadat,2,0))))</f>
        <v>0</v>
      </c>
      <c r="AD28" s="41">
        <f>'CH01'!AC40+SUMPRODUCT((DVHC=AD$5)*(madatNC=$C28)*(namkh=$E$1)*(Dientich_NC))-SUMPRODUCT((DVHC=AD$5)*(namkh=$E$1)*(INDEX(NC_giam,,HLOOKUP($C28,COLMadat,2,0))))</f>
        <v>0</v>
      </c>
      <c r="AE28" s="19">
        <f>'CH01'!AD40+SUMPRODUCT((DVHC=AE$5)*(madatNC=$C28)*(namkh=$E$1)*(Dientich_NC))-SUMPRODUCT((DVHC=AE$5)*(namkh=$E$1)*(INDEX(NC_giam,,HLOOKUP($C28,COLMadat,2,0))))</f>
        <v>0</v>
      </c>
      <c r="AF28" s="41">
        <f>'CH01'!AE40+SUMPRODUCT((DVHC=AF$5)*(madatNC=$C28)*(namkh=$E$1)*(Dientich_NC))-SUMPRODUCT((DVHC=AF$5)*(namkh=$E$1)*(INDEX(NC_giam,,HLOOKUP($C28,COLMadat,2,0))))</f>
        <v>0</v>
      </c>
      <c r="AG28" s="19">
        <f>'CH01'!AF40+SUMPRODUCT((DVHC=AG$5)*(madatNC=$C28)*(namkh=$E$1)*(Dientich_NC))-SUMPRODUCT((DVHC=AG$5)*(namkh=$E$1)*(INDEX(NC_giam,,HLOOKUP($C28,COLMadat,2,0))))</f>
        <v>0</v>
      </c>
      <c r="AH28" s="41">
        <f>'CH01'!AG40+SUMPRODUCT((DVHC=AH$5)*(madatNC=$C28)*(namkh=$E$1)*(Dientich_NC))-SUMPRODUCT((DVHC=AH$5)*(namkh=$E$1)*(INDEX(NC_giam,,HLOOKUP($C28,COLMadat,2,0))))</f>
        <v>0</v>
      </c>
      <c r="AI28" s="19">
        <f>'CH01'!AH40+SUMPRODUCT((DVHC=AI$5)*(madatNC=$C28)*(namkh=$E$1)*(Dientich_NC))-SUMPRODUCT((DVHC=AI$5)*(namkh=$E$1)*(INDEX(NC_giam,,HLOOKUP($C28,COLMadat,2,0))))</f>
        <v>0</v>
      </c>
      <c r="AJ28" s="41">
        <f>'CH01'!AI40+SUMPRODUCT((DVHC=AJ$5)*(madatNC=$C28)*(namkh=$E$1)*(Dientich_NC))-SUMPRODUCT((DVHC=AJ$5)*(namkh=$E$1)*(INDEX(NC_giam,,HLOOKUP($C28,COLMadat,2,0))))</f>
        <v>0</v>
      </c>
      <c r="AK28" s="19">
        <f>'CH01'!AJ40+SUMPRODUCT((DVHC=AK$5)*(madatNC=$C28)*(namkh=$E$1)*(Dientich_NC))-SUMPRODUCT((DVHC=AK$5)*(namkh=$E$1)*(INDEX(NC_giam,,HLOOKUP($C28,COLMadat,2,0))))</f>
        <v>0</v>
      </c>
      <c r="AL28" s="41">
        <f>'CH01'!AK40+SUMPRODUCT((DVHC=AL$5)*(madatNC=$C28)*(namkh=$E$1)*(Dientich_NC))-SUMPRODUCT((DVHC=AL$5)*(namkh=$E$1)*(INDEX(NC_giam,,HLOOKUP($C28,COLMadat,2,0))))</f>
        <v>0</v>
      </c>
      <c r="AM28" s="19">
        <f>'CH01'!AL40+SUMPRODUCT((DVHC=AM$5)*(madatNC=$C28)*(namkh=$E$1)*(Dientich_NC))-SUMPRODUCT((DVHC=AM$5)*(namkh=$E$1)*(INDEX(NC_giam,,HLOOKUP($C28,COLMadat,2,0))))</f>
        <v>0</v>
      </c>
      <c r="AN28" s="41">
        <f>'CH01'!AM40+SUMPRODUCT((DVHC=AN$5)*(madatNC=$C28)*(namkh=$E$1)*(Dientich_NC))-SUMPRODUCT((DVHC=AN$5)*(namkh=$E$1)*(INDEX(NC_giam,,HLOOKUP($C28,COLMadat,2,0))))</f>
        <v>0</v>
      </c>
      <c r="AO28" s="19">
        <f>'CH01'!AN40+SUMPRODUCT((DVHC=AO$5)*(madatNC=$C28)*(namkh=$E$1)*(Dientich_NC))-SUMPRODUCT((DVHC=AO$5)*(namkh=$E$1)*(INDEX(NC_giam,,HLOOKUP($C28,COLMadat,2,0))))</f>
        <v>0</v>
      </c>
      <c r="AP28" s="41">
        <f>'CH01'!AO40+SUMPRODUCT((DVHC=AP$5)*(madatNC=$C28)*(namkh=$E$1)*(Dientich_NC))-SUMPRODUCT((DVHC=AP$5)*(namkh=$E$1)*(INDEX(NC_giam,,HLOOKUP($C28,COLMadat,2,0))))</f>
        <v>0</v>
      </c>
      <c r="AQ28" s="32"/>
    </row>
    <row r="29" spans="1:43" s="13" customFormat="1" ht="18.75">
      <c r="A29" s="22" t="str">
        <f>'CH01'!A41</f>
        <v>2.7</v>
      </c>
      <c r="B29" s="22" t="str">
        <f>'CH01'!B41</f>
        <v>Đất sản xuất, kinh doanh phi nông nghiệp</v>
      </c>
      <c r="C29" s="23" t="str">
        <f>'CH01'!C41</f>
        <v>CSK</v>
      </c>
      <c r="D29" s="23">
        <f>COUNTIF(I!$C$5:$C$113,C29)</f>
        <v>0</v>
      </c>
      <c r="E29" s="19">
        <f>SUMIF(I!$C$5:$C$113,'Biểu chi tiêu chuyển tiếp I'!C29,I!$F$5:$F$113)</f>
        <v>0</v>
      </c>
      <c r="F29" s="19"/>
      <c r="G29" s="19">
        <f>G31+G36+G37+G38</f>
        <v>0</v>
      </c>
      <c r="H29" s="19">
        <f t="shared" ref="H29:AP29" si="3">H31+H36+H37+H38</f>
        <v>0</v>
      </c>
      <c r="I29" s="19">
        <f t="shared" si="3"/>
        <v>0</v>
      </c>
      <c r="J29" s="19">
        <f t="shared" si="3"/>
        <v>0</v>
      </c>
      <c r="K29" s="19">
        <f t="shared" si="3"/>
        <v>0</v>
      </c>
      <c r="L29" s="19">
        <f t="shared" si="3"/>
        <v>0</v>
      </c>
      <c r="M29" s="19">
        <f t="shared" si="3"/>
        <v>0</v>
      </c>
      <c r="N29" s="19">
        <f t="shared" si="3"/>
        <v>0</v>
      </c>
      <c r="O29" s="19">
        <f t="shared" si="3"/>
        <v>0</v>
      </c>
      <c r="P29" s="19">
        <f t="shared" si="3"/>
        <v>0</v>
      </c>
      <c r="Q29" s="19">
        <f t="shared" si="3"/>
        <v>0</v>
      </c>
      <c r="R29" s="19">
        <f t="shared" si="3"/>
        <v>0</v>
      </c>
      <c r="S29" s="19">
        <f t="shared" si="3"/>
        <v>0</v>
      </c>
      <c r="T29" s="19">
        <f t="shared" si="3"/>
        <v>0</v>
      </c>
      <c r="U29" s="19">
        <f t="shared" si="3"/>
        <v>0</v>
      </c>
      <c r="V29" s="19">
        <f t="shared" si="3"/>
        <v>0</v>
      </c>
      <c r="W29" s="19">
        <f t="shared" si="3"/>
        <v>0</v>
      </c>
      <c r="X29" s="19">
        <f t="shared" si="3"/>
        <v>0</v>
      </c>
      <c r="Y29" s="19">
        <f t="shared" si="3"/>
        <v>0</v>
      </c>
      <c r="Z29" s="19">
        <f t="shared" si="3"/>
        <v>0</v>
      </c>
      <c r="AA29" s="19">
        <f t="shared" si="3"/>
        <v>0</v>
      </c>
      <c r="AB29" s="19">
        <f t="shared" si="3"/>
        <v>0</v>
      </c>
      <c r="AC29" s="19">
        <f t="shared" si="3"/>
        <v>0</v>
      </c>
      <c r="AD29" s="19">
        <f t="shared" si="3"/>
        <v>0</v>
      </c>
      <c r="AE29" s="19">
        <f t="shared" si="3"/>
        <v>0</v>
      </c>
      <c r="AF29" s="19">
        <f t="shared" si="3"/>
        <v>0</v>
      </c>
      <c r="AG29" s="19">
        <f t="shared" si="3"/>
        <v>0</v>
      </c>
      <c r="AH29" s="19">
        <f t="shared" si="3"/>
        <v>0</v>
      </c>
      <c r="AI29" s="19">
        <f t="shared" si="3"/>
        <v>0</v>
      </c>
      <c r="AJ29" s="19">
        <f t="shared" si="3"/>
        <v>0</v>
      </c>
      <c r="AK29" s="19">
        <f t="shared" si="3"/>
        <v>0</v>
      </c>
      <c r="AL29" s="19">
        <f t="shared" si="3"/>
        <v>0</v>
      </c>
      <c r="AM29" s="19">
        <f t="shared" si="3"/>
        <v>0</v>
      </c>
      <c r="AN29" s="19">
        <f t="shared" si="3"/>
        <v>0</v>
      </c>
      <c r="AO29" s="19">
        <f t="shared" si="3"/>
        <v>0</v>
      </c>
      <c r="AP29" s="19">
        <f t="shared" si="3"/>
        <v>0</v>
      </c>
      <c r="AQ29" s="32"/>
    </row>
    <row r="30" spans="1:43" s="14" customFormat="1" ht="18.75">
      <c r="A30" s="185" t="e">
        <f>'CH01'!#REF!</f>
        <v>#REF!</v>
      </c>
      <c r="B30" s="185" t="e">
        <f>'CH01'!#REF!</f>
        <v>#REF!</v>
      </c>
      <c r="C30" s="186" t="e">
        <f>'CH01'!#REF!</f>
        <v>#REF!</v>
      </c>
      <c r="D30" s="23">
        <f>COUNTIF(I!$C$5:$C$113,C30)</f>
        <v>0</v>
      </c>
      <c r="E30" s="19">
        <f>SUMIF(I!$C$5:$C$113,'Biểu chi tiêu chuyển tiếp I'!C30,I!$F$5:$F$113)</f>
        <v>0</v>
      </c>
      <c r="F30" s="187"/>
      <c r="G30" s="189"/>
      <c r="H30" s="189"/>
      <c r="I30" s="189"/>
      <c r="J30" s="189"/>
      <c r="K30" s="189"/>
      <c r="L30" s="189"/>
      <c r="M30" s="189"/>
      <c r="N30" s="189"/>
      <c r="O30" s="189"/>
      <c r="P30" s="189"/>
      <c r="Q30" s="189"/>
      <c r="R30" s="189"/>
      <c r="S30" s="189"/>
      <c r="T30" s="189"/>
      <c r="U30" s="189"/>
      <c r="V30" s="189"/>
      <c r="W30" s="189"/>
      <c r="X30" s="190"/>
      <c r="Y30" s="189"/>
      <c r="Z30" s="190"/>
      <c r="AA30" s="189"/>
      <c r="AB30" s="190"/>
      <c r="AC30" s="189"/>
      <c r="AD30" s="190"/>
      <c r="AE30" s="189"/>
      <c r="AF30" s="190"/>
      <c r="AG30" s="189"/>
      <c r="AH30" s="190"/>
      <c r="AI30" s="189"/>
      <c r="AJ30" s="190"/>
      <c r="AK30" s="189"/>
      <c r="AL30" s="190"/>
      <c r="AM30" s="189"/>
      <c r="AN30" s="190"/>
      <c r="AO30" s="189"/>
      <c r="AP30" s="190"/>
      <c r="AQ30" s="33"/>
    </row>
    <row r="31" spans="1:43" s="13" customFormat="1" ht="18.75">
      <c r="A31" s="22" t="e">
        <f>'CH01'!#REF!</f>
        <v>#REF!</v>
      </c>
      <c r="B31" s="22" t="e">
        <f>'CH01'!#REF!</f>
        <v>#REF!</v>
      </c>
      <c r="C31" s="23" t="e">
        <f>'CH01'!#REF!</f>
        <v>#REF!</v>
      </c>
      <c r="D31" s="23">
        <f>COUNTIF(I!$C$5:$C$113,C31)</f>
        <v>0</v>
      </c>
      <c r="E31" s="19">
        <f>SUMIF(I!$C$5:$C$113,'Biểu chi tiêu chuyển tiếp I'!C31,I!$F$5:$F$113)</f>
        <v>0</v>
      </c>
      <c r="F31" s="19"/>
      <c r="G31" s="19">
        <f>G33+G34+G35</f>
        <v>0</v>
      </c>
      <c r="H31" s="19">
        <f t="shared" ref="H31:AP31" si="4">H33+H34+H35</f>
        <v>0</v>
      </c>
      <c r="I31" s="19">
        <f t="shared" si="4"/>
        <v>0</v>
      </c>
      <c r="J31" s="19">
        <f t="shared" si="4"/>
        <v>0</v>
      </c>
      <c r="K31" s="19">
        <f t="shared" si="4"/>
        <v>0</v>
      </c>
      <c r="L31" s="19">
        <f t="shared" si="4"/>
        <v>0</v>
      </c>
      <c r="M31" s="19">
        <f t="shared" si="4"/>
        <v>0</v>
      </c>
      <c r="N31" s="19">
        <f t="shared" si="4"/>
        <v>0</v>
      </c>
      <c r="O31" s="19">
        <f t="shared" si="4"/>
        <v>0</v>
      </c>
      <c r="P31" s="19">
        <f t="shared" si="4"/>
        <v>0</v>
      </c>
      <c r="Q31" s="19">
        <f t="shared" si="4"/>
        <v>0</v>
      </c>
      <c r="R31" s="19">
        <f t="shared" si="4"/>
        <v>0</v>
      </c>
      <c r="S31" s="19">
        <f t="shared" si="4"/>
        <v>0</v>
      </c>
      <c r="T31" s="19">
        <f t="shared" si="4"/>
        <v>0</v>
      </c>
      <c r="U31" s="19">
        <f t="shared" si="4"/>
        <v>0</v>
      </c>
      <c r="V31" s="19">
        <f t="shared" si="4"/>
        <v>0</v>
      </c>
      <c r="W31" s="19">
        <f t="shared" si="4"/>
        <v>0</v>
      </c>
      <c r="X31" s="19">
        <f t="shared" si="4"/>
        <v>0</v>
      </c>
      <c r="Y31" s="19">
        <f t="shared" si="4"/>
        <v>0</v>
      </c>
      <c r="Z31" s="19">
        <f t="shared" si="4"/>
        <v>0</v>
      </c>
      <c r="AA31" s="19">
        <f t="shared" si="4"/>
        <v>0</v>
      </c>
      <c r="AB31" s="19">
        <f t="shared" si="4"/>
        <v>0</v>
      </c>
      <c r="AC31" s="19">
        <f t="shared" si="4"/>
        <v>0</v>
      </c>
      <c r="AD31" s="19">
        <f t="shared" si="4"/>
        <v>0</v>
      </c>
      <c r="AE31" s="19">
        <f t="shared" si="4"/>
        <v>0</v>
      </c>
      <c r="AF31" s="19">
        <f t="shared" si="4"/>
        <v>0</v>
      </c>
      <c r="AG31" s="19">
        <f t="shared" si="4"/>
        <v>0</v>
      </c>
      <c r="AH31" s="19">
        <f t="shared" si="4"/>
        <v>0</v>
      </c>
      <c r="AI31" s="19">
        <f t="shared" si="4"/>
        <v>0</v>
      </c>
      <c r="AJ31" s="19">
        <f t="shared" si="4"/>
        <v>0</v>
      </c>
      <c r="AK31" s="19">
        <f t="shared" si="4"/>
        <v>0</v>
      </c>
      <c r="AL31" s="19">
        <f t="shared" si="4"/>
        <v>0</v>
      </c>
      <c r="AM31" s="19">
        <f t="shared" si="4"/>
        <v>0</v>
      </c>
      <c r="AN31" s="19">
        <f t="shared" si="4"/>
        <v>0</v>
      </c>
      <c r="AO31" s="19">
        <f t="shared" si="4"/>
        <v>0</v>
      </c>
      <c r="AP31" s="19">
        <f t="shared" si="4"/>
        <v>0</v>
      </c>
      <c r="AQ31" s="32"/>
    </row>
    <row r="32" spans="1:43" s="14" customFormat="1" ht="18.75">
      <c r="A32" s="185" t="e">
        <f>'CH01'!#REF!</f>
        <v>#REF!</v>
      </c>
      <c r="B32" s="185" t="e">
        <f>'CH01'!#REF!</f>
        <v>#REF!</v>
      </c>
      <c r="C32" s="186" t="e">
        <f>'CH01'!#REF!</f>
        <v>#REF!</v>
      </c>
      <c r="D32" s="23">
        <f>COUNTIF(I!$C$5:$C$113,C32)</f>
        <v>0</v>
      </c>
      <c r="E32" s="19">
        <f>SUMIF(I!$C$5:$C$113,'Biểu chi tiêu chuyển tiếp I'!C32,I!$F$5:$F$113)</f>
        <v>0</v>
      </c>
      <c r="F32" s="187"/>
      <c r="G32" s="189"/>
      <c r="H32" s="189"/>
      <c r="I32" s="189"/>
      <c r="J32" s="189"/>
      <c r="K32" s="189"/>
      <c r="L32" s="189"/>
      <c r="M32" s="189"/>
      <c r="N32" s="189"/>
      <c r="O32" s="189"/>
      <c r="P32" s="189"/>
      <c r="Q32" s="189"/>
      <c r="R32" s="189"/>
      <c r="S32" s="189"/>
      <c r="T32" s="189"/>
      <c r="U32" s="189"/>
      <c r="V32" s="189"/>
      <c r="W32" s="189"/>
      <c r="X32" s="190"/>
      <c r="Y32" s="189"/>
      <c r="Z32" s="190"/>
      <c r="AA32" s="189"/>
      <c r="AB32" s="190"/>
      <c r="AC32" s="189"/>
      <c r="AD32" s="190"/>
      <c r="AE32" s="189"/>
      <c r="AF32" s="190"/>
      <c r="AG32" s="189"/>
      <c r="AH32" s="190"/>
      <c r="AI32" s="189"/>
      <c r="AJ32" s="190"/>
      <c r="AK32" s="189"/>
      <c r="AL32" s="190"/>
      <c r="AM32" s="189"/>
      <c r="AN32" s="190"/>
      <c r="AO32" s="189"/>
      <c r="AP32" s="190"/>
      <c r="AQ32" s="33"/>
    </row>
    <row r="33" spans="1:43" s="13" customFormat="1" ht="18.75">
      <c r="A33" s="22" t="str">
        <f>'CH01'!A42</f>
        <v>2.7.1</v>
      </c>
      <c r="B33" s="22" t="str">
        <f>'CH01'!B42</f>
        <v>Đất khu công nghiệp</v>
      </c>
      <c r="C33" s="23" t="str">
        <f>'CH01'!C42</f>
        <v>SKK</v>
      </c>
      <c r="D33" s="23">
        <f>COUNTIF(I!$C$5:$C$113,C33)</f>
        <v>0</v>
      </c>
      <c r="E33" s="19">
        <f>SUMIF(I!$C$5:$C$113,'Biểu chi tiêu chuyển tiếp I'!C33,I!$F$5:$F$113)</f>
        <v>0</v>
      </c>
      <c r="F33" s="19"/>
      <c r="G33" s="19"/>
      <c r="H33" s="19"/>
      <c r="I33" s="19"/>
      <c r="J33" s="19"/>
      <c r="K33" s="19"/>
      <c r="L33" s="19"/>
      <c r="M33" s="19"/>
      <c r="N33" s="19"/>
      <c r="O33" s="19"/>
      <c r="P33" s="19"/>
      <c r="Q33" s="19"/>
      <c r="R33" s="19"/>
      <c r="S33" s="19"/>
      <c r="T33" s="19"/>
      <c r="U33" s="19"/>
      <c r="V33" s="19"/>
      <c r="W33" s="19">
        <f>'CH01'!V42+SUMPRODUCT((DVHC=W$5)*(madatNC=$C33)*(namkh=$E$1)*(Dientich_NC))-SUMPRODUCT((DVHC=W$5)*(namkh=$E$1)*(INDEX(NC_giam,,HLOOKUP($C33,COLMadat,2,0))))</f>
        <v>0</v>
      </c>
      <c r="X33" s="41">
        <f>'CH01'!W42+SUMPRODUCT((DVHC=X$5)*(madatNC=$C33)*(namkh=$E$1)*(Dientich_NC))-SUMPRODUCT((DVHC=X$5)*(namkh=$E$1)*(INDEX(NC_giam,,HLOOKUP($C33,COLMadat,2,0))))</f>
        <v>0</v>
      </c>
      <c r="Y33" s="19">
        <f>'CH01'!X42+SUMPRODUCT((DVHC=Y$5)*(madatNC=$C33)*(namkh=$E$1)*(Dientich_NC))-SUMPRODUCT((DVHC=Y$5)*(namkh=$E$1)*(INDEX(NC_giam,,HLOOKUP($C33,COLMadat,2,0))))</f>
        <v>0</v>
      </c>
      <c r="Z33" s="41">
        <f>'CH01'!Y42+SUMPRODUCT((DVHC=Z$5)*(madatNC=$C33)*(namkh=$E$1)*(Dientich_NC))-SUMPRODUCT((DVHC=Z$5)*(namkh=$E$1)*(INDEX(NC_giam,,HLOOKUP($C33,COLMadat,2,0))))</f>
        <v>0</v>
      </c>
      <c r="AA33" s="19">
        <f>'CH01'!Z42+SUMPRODUCT((DVHC=AA$5)*(madatNC=$C33)*(namkh=$E$1)*(Dientich_NC))-SUMPRODUCT((DVHC=AA$5)*(namkh=$E$1)*(INDEX(NC_giam,,HLOOKUP($C33,COLMadat,2,0))))</f>
        <v>0</v>
      </c>
      <c r="AB33" s="41">
        <f>'CH01'!AA42+SUMPRODUCT((DVHC=AB$5)*(madatNC=$C33)*(namkh=$E$1)*(Dientich_NC))-SUMPRODUCT((DVHC=AB$5)*(namkh=$E$1)*(INDEX(NC_giam,,HLOOKUP($C33,COLMadat,2,0))))</f>
        <v>0</v>
      </c>
      <c r="AC33" s="19">
        <f>'CH01'!AB42+SUMPRODUCT((DVHC=AC$5)*(madatNC=$C33)*(namkh=$E$1)*(Dientich_NC))-SUMPRODUCT((DVHC=AC$5)*(namkh=$E$1)*(INDEX(NC_giam,,HLOOKUP($C33,COLMadat,2,0))))</f>
        <v>0</v>
      </c>
      <c r="AD33" s="41">
        <f>'CH01'!AC42+SUMPRODUCT((DVHC=AD$5)*(madatNC=$C33)*(namkh=$E$1)*(Dientich_NC))-SUMPRODUCT((DVHC=AD$5)*(namkh=$E$1)*(INDEX(NC_giam,,HLOOKUP($C33,COLMadat,2,0))))</f>
        <v>0</v>
      </c>
      <c r="AE33" s="19">
        <f>'CH01'!AD42+SUMPRODUCT((DVHC=AE$5)*(madatNC=$C33)*(namkh=$E$1)*(Dientich_NC))-SUMPRODUCT((DVHC=AE$5)*(namkh=$E$1)*(INDEX(NC_giam,,HLOOKUP($C33,COLMadat,2,0))))</f>
        <v>0</v>
      </c>
      <c r="AF33" s="41">
        <f>'CH01'!AE42+SUMPRODUCT((DVHC=AF$5)*(madatNC=$C33)*(namkh=$E$1)*(Dientich_NC))-SUMPRODUCT((DVHC=AF$5)*(namkh=$E$1)*(INDEX(NC_giam,,HLOOKUP($C33,COLMadat,2,0))))</f>
        <v>0</v>
      </c>
      <c r="AG33" s="19">
        <f>'CH01'!AF42+SUMPRODUCT((DVHC=AG$5)*(madatNC=$C33)*(namkh=$E$1)*(Dientich_NC))-SUMPRODUCT((DVHC=AG$5)*(namkh=$E$1)*(INDEX(NC_giam,,HLOOKUP($C33,COLMadat,2,0))))</f>
        <v>0</v>
      </c>
      <c r="AH33" s="41">
        <f>'CH01'!AG42+SUMPRODUCT((DVHC=AH$5)*(madatNC=$C33)*(namkh=$E$1)*(Dientich_NC))-SUMPRODUCT((DVHC=AH$5)*(namkh=$E$1)*(INDEX(NC_giam,,HLOOKUP($C33,COLMadat,2,0))))</f>
        <v>0</v>
      </c>
      <c r="AI33" s="19">
        <f>'CH01'!AH42+SUMPRODUCT((DVHC=AI$5)*(madatNC=$C33)*(namkh=$E$1)*(Dientich_NC))-SUMPRODUCT((DVHC=AI$5)*(namkh=$E$1)*(INDEX(NC_giam,,HLOOKUP($C33,COLMadat,2,0))))</f>
        <v>0</v>
      </c>
      <c r="AJ33" s="41">
        <f>'CH01'!AI42+SUMPRODUCT((DVHC=AJ$5)*(madatNC=$C33)*(namkh=$E$1)*(Dientich_NC))-SUMPRODUCT((DVHC=AJ$5)*(namkh=$E$1)*(INDEX(NC_giam,,HLOOKUP($C33,COLMadat,2,0))))</f>
        <v>0</v>
      </c>
      <c r="AK33" s="19">
        <f>'CH01'!AJ42+SUMPRODUCT((DVHC=AK$5)*(madatNC=$C33)*(namkh=$E$1)*(Dientich_NC))-SUMPRODUCT((DVHC=AK$5)*(namkh=$E$1)*(INDEX(NC_giam,,HLOOKUP($C33,COLMadat,2,0))))</f>
        <v>0</v>
      </c>
      <c r="AL33" s="41">
        <f>'CH01'!AK42+SUMPRODUCT((DVHC=AL$5)*(madatNC=$C33)*(namkh=$E$1)*(Dientich_NC))-SUMPRODUCT((DVHC=AL$5)*(namkh=$E$1)*(INDEX(NC_giam,,HLOOKUP($C33,COLMadat,2,0))))</f>
        <v>0</v>
      </c>
      <c r="AM33" s="19">
        <f>'CH01'!AL42+SUMPRODUCT((DVHC=AM$5)*(madatNC=$C33)*(namkh=$E$1)*(Dientich_NC))-SUMPRODUCT((DVHC=AM$5)*(namkh=$E$1)*(INDEX(NC_giam,,HLOOKUP($C33,COLMadat,2,0))))</f>
        <v>0</v>
      </c>
      <c r="AN33" s="41">
        <f>'CH01'!AM42+SUMPRODUCT((DVHC=AN$5)*(madatNC=$C33)*(namkh=$E$1)*(Dientich_NC))-SUMPRODUCT((DVHC=AN$5)*(namkh=$E$1)*(INDEX(NC_giam,,HLOOKUP($C33,COLMadat,2,0))))</f>
        <v>0</v>
      </c>
      <c r="AO33" s="19">
        <f>'CH01'!AN42+SUMPRODUCT((DVHC=AO$5)*(madatNC=$C33)*(namkh=$E$1)*(Dientich_NC))-SUMPRODUCT((DVHC=AO$5)*(namkh=$E$1)*(INDEX(NC_giam,,HLOOKUP($C33,COLMadat,2,0))))</f>
        <v>0</v>
      </c>
      <c r="AP33" s="41">
        <f>'CH01'!AO42+SUMPRODUCT((DVHC=AP$5)*(madatNC=$C33)*(namkh=$E$1)*(Dientich_NC))-SUMPRODUCT((DVHC=AP$5)*(namkh=$E$1)*(INDEX(NC_giam,,HLOOKUP($C33,COLMadat,2,0))))</f>
        <v>0</v>
      </c>
      <c r="AQ33" s="32"/>
    </row>
    <row r="34" spans="1:43" s="13" customFormat="1" ht="18.75">
      <c r="A34" s="22" t="str">
        <f>'CH01'!A43</f>
        <v>2.7.2</v>
      </c>
      <c r="B34" s="22" t="str">
        <f>'CH01'!B43</f>
        <v>Đất cụm công nghiệp</v>
      </c>
      <c r="C34" s="23" t="str">
        <f>'CH01'!C43</f>
        <v>SKN</v>
      </c>
      <c r="D34" s="23">
        <f>COUNTIF(I!$C$5:$C$113,C34)</f>
        <v>0</v>
      </c>
      <c r="E34" s="19">
        <f>SUMIF(I!$C$5:$C$113,'Biểu chi tiêu chuyển tiếp I'!C34,I!$F$5:$F$113)</f>
        <v>0</v>
      </c>
      <c r="F34" s="19"/>
      <c r="G34" s="19"/>
      <c r="H34" s="19"/>
      <c r="I34" s="19"/>
      <c r="J34" s="19"/>
      <c r="K34" s="19"/>
      <c r="L34" s="19"/>
      <c r="M34" s="19"/>
      <c r="N34" s="19"/>
      <c r="O34" s="19"/>
      <c r="P34" s="19"/>
      <c r="Q34" s="19"/>
      <c r="R34" s="19"/>
      <c r="S34" s="19"/>
      <c r="T34" s="19"/>
      <c r="U34" s="19"/>
      <c r="V34" s="19"/>
      <c r="W34" s="19">
        <f>'CH01'!V43+SUMPRODUCT((DVHC=W$5)*(madatNC=$C34)*(namkh=$E$1)*(Dientich_NC))-SUMPRODUCT((DVHC=W$5)*(namkh=$E$1)*(INDEX(NC_giam,,HLOOKUP($C34,COLMadat,2,0))))</f>
        <v>0</v>
      </c>
      <c r="X34" s="41">
        <f>'CH01'!W43+SUMPRODUCT((DVHC=X$5)*(madatNC=$C34)*(namkh=$E$1)*(Dientich_NC))-SUMPRODUCT((DVHC=X$5)*(namkh=$E$1)*(INDEX(NC_giam,,HLOOKUP($C34,COLMadat,2,0))))</f>
        <v>0</v>
      </c>
      <c r="Y34" s="19">
        <f>'CH01'!X43+SUMPRODUCT((DVHC=Y$5)*(madatNC=$C34)*(namkh=$E$1)*(Dientich_NC))-SUMPRODUCT((DVHC=Y$5)*(namkh=$E$1)*(INDEX(NC_giam,,HLOOKUP($C34,COLMadat,2,0))))</f>
        <v>0</v>
      </c>
      <c r="Z34" s="41">
        <f>'CH01'!Y43+SUMPRODUCT((DVHC=Z$5)*(madatNC=$C34)*(namkh=$E$1)*(Dientich_NC))-SUMPRODUCT((DVHC=Z$5)*(namkh=$E$1)*(INDEX(NC_giam,,HLOOKUP($C34,COLMadat,2,0))))</f>
        <v>0</v>
      </c>
      <c r="AA34" s="19">
        <f>'CH01'!Z43+SUMPRODUCT((DVHC=AA$5)*(madatNC=$C34)*(namkh=$E$1)*(Dientich_NC))-SUMPRODUCT((DVHC=AA$5)*(namkh=$E$1)*(INDEX(NC_giam,,HLOOKUP($C34,COLMadat,2,0))))</f>
        <v>0</v>
      </c>
      <c r="AB34" s="41">
        <f>'CH01'!AA43+SUMPRODUCT((DVHC=AB$5)*(madatNC=$C34)*(namkh=$E$1)*(Dientich_NC))-SUMPRODUCT((DVHC=AB$5)*(namkh=$E$1)*(INDEX(NC_giam,,HLOOKUP($C34,COLMadat,2,0))))</f>
        <v>0</v>
      </c>
      <c r="AC34" s="19">
        <f>'CH01'!AB43+SUMPRODUCT((DVHC=AC$5)*(madatNC=$C34)*(namkh=$E$1)*(Dientich_NC))-SUMPRODUCT((DVHC=AC$5)*(namkh=$E$1)*(INDEX(NC_giam,,HLOOKUP($C34,COLMadat,2,0))))</f>
        <v>0</v>
      </c>
      <c r="AD34" s="41">
        <f>'CH01'!AC43+SUMPRODUCT((DVHC=AD$5)*(madatNC=$C34)*(namkh=$E$1)*(Dientich_NC))-SUMPRODUCT((DVHC=AD$5)*(namkh=$E$1)*(INDEX(NC_giam,,HLOOKUP($C34,COLMadat,2,0))))</f>
        <v>0</v>
      </c>
      <c r="AE34" s="19">
        <f>'CH01'!AD43+SUMPRODUCT((DVHC=AE$5)*(madatNC=$C34)*(namkh=$E$1)*(Dientich_NC))-SUMPRODUCT((DVHC=AE$5)*(namkh=$E$1)*(INDEX(NC_giam,,HLOOKUP($C34,COLMadat,2,0))))</f>
        <v>0</v>
      </c>
      <c r="AF34" s="41">
        <f>'CH01'!AE43+SUMPRODUCT((DVHC=AF$5)*(madatNC=$C34)*(namkh=$E$1)*(Dientich_NC))-SUMPRODUCT((DVHC=AF$5)*(namkh=$E$1)*(INDEX(NC_giam,,HLOOKUP($C34,COLMadat,2,0))))</f>
        <v>0</v>
      </c>
      <c r="AG34" s="19">
        <f>'CH01'!AF43+SUMPRODUCT((DVHC=AG$5)*(madatNC=$C34)*(namkh=$E$1)*(Dientich_NC))-SUMPRODUCT((DVHC=AG$5)*(namkh=$E$1)*(INDEX(NC_giam,,HLOOKUP($C34,COLMadat,2,0))))</f>
        <v>0</v>
      </c>
      <c r="AH34" s="41">
        <f>'CH01'!AG43+SUMPRODUCT((DVHC=AH$5)*(madatNC=$C34)*(namkh=$E$1)*(Dientich_NC))-SUMPRODUCT((DVHC=AH$5)*(namkh=$E$1)*(INDEX(NC_giam,,HLOOKUP($C34,COLMadat,2,0))))</f>
        <v>0</v>
      </c>
      <c r="AI34" s="19">
        <f>'CH01'!AH43+SUMPRODUCT((DVHC=AI$5)*(madatNC=$C34)*(namkh=$E$1)*(Dientich_NC))-SUMPRODUCT((DVHC=AI$5)*(namkh=$E$1)*(INDEX(NC_giam,,HLOOKUP($C34,COLMadat,2,0))))</f>
        <v>0</v>
      </c>
      <c r="AJ34" s="41">
        <f>'CH01'!AI43+SUMPRODUCT((DVHC=AJ$5)*(madatNC=$C34)*(namkh=$E$1)*(Dientich_NC))-SUMPRODUCT((DVHC=AJ$5)*(namkh=$E$1)*(INDEX(NC_giam,,HLOOKUP($C34,COLMadat,2,0))))</f>
        <v>0</v>
      </c>
      <c r="AK34" s="19">
        <f>'CH01'!AJ43+SUMPRODUCT((DVHC=AK$5)*(madatNC=$C34)*(namkh=$E$1)*(Dientich_NC))-SUMPRODUCT((DVHC=AK$5)*(namkh=$E$1)*(INDEX(NC_giam,,HLOOKUP($C34,COLMadat,2,0))))</f>
        <v>0</v>
      </c>
      <c r="AL34" s="41">
        <f>'CH01'!AK43+SUMPRODUCT((DVHC=AL$5)*(madatNC=$C34)*(namkh=$E$1)*(Dientich_NC))-SUMPRODUCT((DVHC=AL$5)*(namkh=$E$1)*(INDEX(NC_giam,,HLOOKUP($C34,COLMadat,2,0))))</f>
        <v>0</v>
      </c>
      <c r="AM34" s="19">
        <f>'CH01'!AL43+SUMPRODUCT((DVHC=AM$5)*(madatNC=$C34)*(namkh=$E$1)*(Dientich_NC))-SUMPRODUCT((DVHC=AM$5)*(namkh=$E$1)*(INDEX(NC_giam,,HLOOKUP($C34,COLMadat,2,0))))</f>
        <v>0</v>
      </c>
      <c r="AN34" s="41">
        <f>'CH01'!AM43+SUMPRODUCT((DVHC=AN$5)*(madatNC=$C34)*(namkh=$E$1)*(Dientich_NC))-SUMPRODUCT((DVHC=AN$5)*(namkh=$E$1)*(INDEX(NC_giam,,HLOOKUP($C34,COLMadat,2,0))))</f>
        <v>0</v>
      </c>
      <c r="AO34" s="19">
        <f>'CH01'!AN43+SUMPRODUCT((DVHC=AO$5)*(madatNC=$C34)*(namkh=$E$1)*(Dientich_NC))-SUMPRODUCT((DVHC=AO$5)*(namkh=$E$1)*(INDEX(NC_giam,,HLOOKUP($C34,COLMadat,2,0))))</f>
        <v>0</v>
      </c>
      <c r="AP34" s="41">
        <f>'CH01'!AO43+SUMPRODUCT((DVHC=AP$5)*(madatNC=$C34)*(namkh=$E$1)*(Dientich_NC))-SUMPRODUCT((DVHC=AP$5)*(namkh=$E$1)*(INDEX(NC_giam,,HLOOKUP($C34,COLMadat,2,0))))</f>
        <v>0</v>
      </c>
      <c r="AQ34" s="32"/>
    </row>
    <row r="35" spans="1:43" s="13" customFormat="1" ht="18.75">
      <c r="A35" s="22" t="str">
        <f>'CH01'!A44</f>
        <v>2.7.3</v>
      </c>
      <c r="B35" s="22" t="str">
        <f>'CH01'!B44</f>
        <v>Đất khu công nghệ thông tin tập trung</v>
      </c>
      <c r="C35" s="23" t="str">
        <f>'CH01'!C44</f>
        <v>SCT</v>
      </c>
      <c r="D35" s="23">
        <f>COUNTIF(I!$C$5:$C$113,C35)</f>
        <v>0</v>
      </c>
      <c r="E35" s="19">
        <f>SUMIF(I!$C$5:$C$113,'Biểu chi tiêu chuyển tiếp I'!C35,I!$F$5:$F$113)</f>
        <v>0</v>
      </c>
      <c r="F35" s="19"/>
      <c r="G35" s="19"/>
      <c r="H35" s="19"/>
      <c r="I35" s="19"/>
      <c r="J35" s="19"/>
      <c r="K35" s="19"/>
      <c r="L35" s="19"/>
      <c r="M35" s="19"/>
      <c r="N35" s="19"/>
      <c r="O35" s="19"/>
      <c r="P35" s="19"/>
      <c r="Q35" s="19"/>
      <c r="R35" s="19"/>
      <c r="S35" s="19"/>
      <c r="T35" s="19"/>
      <c r="U35" s="19"/>
      <c r="V35" s="19"/>
      <c r="W35" s="19">
        <f>'CH01'!V44+SUMPRODUCT((DVHC=W$5)*(madatNC=$C35)*(namkh=$E$1)*(Dientich_NC))-SUMPRODUCT((DVHC=W$5)*(namkh=$E$1)*(INDEX(NC_giam,,HLOOKUP($C35,COLMadat,2,0))))</f>
        <v>0</v>
      </c>
      <c r="X35" s="41">
        <f>'CH01'!W44+SUMPRODUCT((DVHC=X$5)*(madatNC=$C35)*(namkh=$E$1)*(Dientich_NC))-SUMPRODUCT((DVHC=X$5)*(namkh=$E$1)*(INDEX(NC_giam,,HLOOKUP($C35,COLMadat,2,0))))</f>
        <v>0</v>
      </c>
      <c r="Y35" s="19">
        <f>'CH01'!X44+SUMPRODUCT((DVHC=Y$5)*(madatNC=$C35)*(namkh=$E$1)*(Dientich_NC))-SUMPRODUCT((DVHC=Y$5)*(namkh=$E$1)*(INDEX(NC_giam,,HLOOKUP($C35,COLMadat,2,0))))</f>
        <v>0</v>
      </c>
      <c r="Z35" s="41">
        <f>'CH01'!Y44+SUMPRODUCT((DVHC=Z$5)*(madatNC=$C35)*(namkh=$E$1)*(Dientich_NC))-SUMPRODUCT((DVHC=Z$5)*(namkh=$E$1)*(INDEX(NC_giam,,HLOOKUP($C35,COLMadat,2,0))))</f>
        <v>0</v>
      </c>
      <c r="AA35" s="19">
        <f>'CH01'!Z44+SUMPRODUCT((DVHC=AA$5)*(madatNC=$C35)*(namkh=$E$1)*(Dientich_NC))-SUMPRODUCT((DVHC=AA$5)*(namkh=$E$1)*(INDEX(NC_giam,,HLOOKUP($C35,COLMadat,2,0))))</f>
        <v>0</v>
      </c>
      <c r="AB35" s="41">
        <f>'CH01'!AA44+SUMPRODUCT((DVHC=AB$5)*(madatNC=$C35)*(namkh=$E$1)*(Dientich_NC))-SUMPRODUCT((DVHC=AB$5)*(namkh=$E$1)*(INDEX(NC_giam,,HLOOKUP($C35,COLMadat,2,0))))</f>
        <v>0</v>
      </c>
      <c r="AC35" s="19">
        <f>'CH01'!AB44+SUMPRODUCT((DVHC=AC$5)*(madatNC=$C35)*(namkh=$E$1)*(Dientich_NC))-SUMPRODUCT((DVHC=AC$5)*(namkh=$E$1)*(INDEX(NC_giam,,HLOOKUP($C35,COLMadat,2,0))))</f>
        <v>0</v>
      </c>
      <c r="AD35" s="41">
        <f>'CH01'!AC44+SUMPRODUCT((DVHC=AD$5)*(madatNC=$C35)*(namkh=$E$1)*(Dientich_NC))-SUMPRODUCT((DVHC=AD$5)*(namkh=$E$1)*(INDEX(NC_giam,,HLOOKUP($C35,COLMadat,2,0))))</f>
        <v>0</v>
      </c>
      <c r="AE35" s="19">
        <f>'CH01'!AD44+SUMPRODUCT((DVHC=AE$5)*(madatNC=$C35)*(namkh=$E$1)*(Dientich_NC))-SUMPRODUCT((DVHC=AE$5)*(namkh=$E$1)*(INDEX(NC_giam,,HLOOKUP($C35,COLMadat,2,0))))</f>
        <v>0</v>
      </c>
      <c r="AF35" s="41">
        <f>'CH01'!AE44+SUMPRODUCT((DVHC=AF$5)*(madatNC=$C35)*(namkh=$E$1)*(Dientich_NC))-SUMPRODUCT((DVHC=AF$5)*(namkh=$E$1)*(INDEX(NC_giam,,HLOOKUP($C35,COLMadat,2,0))))</f>
        <v>0</v>
      </c>
      <c r="AG35" s="19">
        <f>'CH01'!AF44+SUMPRODUCT((DVHC=AG$5)*(madatNC=$C35)*(namkh=$E$1)*(Dientich_NC))-SUMPRODUCT((DVHC=AG$5)*(namkh=$E$1)*(INDEX(NC_giam,,HLOOKUP($C35,COLMadat,2,0))))</f>
        <v>0</v>
      </c>
      <c r="AH35" s="41">
        <f>'CH01'!AG44+SUMPRODUCT((DVHC=AH$5)*(madatNC=$C35)*(namkh=$E$1)*(Dientich_NC))-SUMPRODUCT((DVHC=AH$5)*(namkh=$E$1)*(INDEX(NC_giam,,HLOOKUP($C35,COLMadat,2,0))))</f>
        <v>0</v>
      </c>
      <c r="AI35" s="19">
        <f>'CH01'!AH44+SUMPRODUCT((DVHC=AI$5)*(madatNC=$C35)*(namkh=$E$1)*(Dientich_NC))-SUMPRODUCT((DVHC=AI$5)*(namkh=$E$1)*(INDEX(NC_giam,,HLOOKUP($C35,COLMadat,2,0))))</f>
        <v>0</v>
      </c>
      <c r="AJ35" s="41">
        <f>'CH01'!AI44+SUMPRODUCT((DVHC=AJ$5)*(madatNC=$C35)*(namkh=$E$1)*(Dientich_NC))-SUMPRODUCT((DVHC=AJ$5)*(namkh=$E$1)*(INDEX(NC_giam,,HLOOKUP($C35,COLMadat,2,0))))</f>
        <v>0</v>
      </c>
      <c r="AK35" s="19">
        <f>'CH01'!AJ44+SUMPRODUCT((DVHC=AK$5)*(madatNC=$C35)*(namkh=$E$1)*(Dientich_NC))-SUMPRODUCT((DVHC=AK$5)*(namkh=$E$1)*(INDEX(NC_giam,,HLOOKUP($C35,COLMadat,2,0))))</f>
        <v>0</v>
      </c>
      <c r="AL35" s="41">
        <f>'CH01'!AK44+SUMPRODUCT((DVHC=AL$5)*(madatNC=$C35)*(namkh=$E$1)*(Dientich_NC))-SUMPRODUCT((DVHC=AL$5)*(namkh=$E$1)*(INDEX(NC_giam,,HLOOKUP($C35,COLMadat,2,0))))</f>
        <v>0</v>
      </c>
      <c r="AM35" s="19">
        <f>'CH01'!AL44+SUMPRODUCT((DVHC=AM$5)*(madatNC=$C35)*(namkh=$E$1)*(Dientich_NC))-SUMPRODUCT((DVHC=AM$5)*(namkh=$E$1)*(INDEX(NC_giam,,HLOOKUP($C35,COLMadat,2,0))))</f>
        <v>0</v>
      </c>
      <c r="AN35" s="41">
        <f>'CH01'!AM44+SUMPRODUCT((DVHC=AN$5)*(madatNC=$C35)*(namkh=$E$1)*(Dientich_NC))-SUMPRODUCT((DVHC=AN$5)*(namkh=$E$1)*(INDEX(NC_giam,,HLOOKUP($C35,COLMadat,2,0))))</f>
        <v>0</v>
      </c>
      <c r="AO35" s="19">
        <f>'CH01'!AN44+SUMPRODUCT((DVHC=AO$5)*(madatNC=$C35)*(namkh=$E$1)*(Dientich_NC))-SUMPRODUCT((DVHC=AO$5)*(namkh=$E$1)*(INDEX(NC_giam,,HLOOKUP($C35,COLMadat,2,0))))</f>
        <v>0</v>
      </c>
      <c r="AP35" s="41">
        <f>'CH01'!AO44+SUMPRODUCT((DVHC=AP$5)*(madatNC=$C35)*(namkh=$E$1)*(Dientich_NC))-SUMPRODUCT((DVHC=AP$5)*(namkh=$E$1)*(INDEX(NC_giam,,HLOOKUP($C35,COLMadat,2,0))))</f>
        <v>0</v>
      </c>
      <c r="AQ35" s="32"/>
    </row>
    <row r="36" spans="1:43" s="13" customFormat="1" ht="18.75">
      <c r="A36" s="22" t="str">
        <f>'CH01'!A45</f>
        <v>2.7.4</v>
      </c>
      <c r="B36" s="22" t="str">
        <f>'CH01'!B45</f>
        <v>Đất thương mại, dịch vụ</v>
      </c>
      <c r="C36" s="23" t="str">
        <f>'CH01'!C45</f>
        <v>TMD</v>
      </c>
      <c r="D36" s="23">
        <f>COUNTIF(I!$C$5:$C$113,C36)</f>
        <v>2</v>
      </c>
      <c r="E36" s="19">
        <f>SUMIF(I!$C$5:$C$113,'Biểu chi tiêu chuyển tiếp I'!C36,I!$F$5:$F$113)</f>
        <v>1.47</v>
      </c>
      <c r="F36" s="19"/>
      <c r="G36" s="19"/>
      <c r="H36" s="19"/>
      <c r="I36" s="19"/>
      <c r="J36" s="19"/>
      <c r="K36" s="19"/>
      <c r="L36" s="19"/>
      <c r="M36" s="19"/>
      <c r="N36" s="19"/>
      <c r="O36" s="19"/>
      <c r="P36" s="19"/>
      <c r="Q36" s="19"/>
      <c r="R36" s="19"/>
      <c r="S36" s="19"/>
      <c r="T36" s="19"/>
      <c r="U36" s="19"/>
      <c r="V36" s="19"/>
      <c r="W36" s="19">
        <f>'CH01'!V45+SUMPRODUCT((DVHC=W$5)*(madatNC=$C36)*(namkh=$E$1)*(Dientich_NC))-SUMPRODUCT((DVHC=W$5)*(namkh=$E$1)*(INDEX(NC_giam,,HLOOKUP($C36,COLMadat,2,0))))</f>
        <v>0</v>
      </c>
      <c r="X36" s="41">
        <f>'CH01'!W45+SUMPRODUCT((DVHC=X$5)*(madatNC=$C36)*(namkh=$E$1)*(Dientich_NC))-SUMPRODUCT((DVHC=X$5)*(namkh=$E$1)*(INDEX(NC_giam,,HLOOKUP($C36,COLMadat,2,0))))</f>
        <v>0</v>
      </c>
      <c r="Y36" s="19">
        <f>'CH01'!X45+SUMPRODUCT((DVHC=Y$5)*(madatNC=$C36)*(namkh=$E$1)*(Dientich_NC))-SUMPRODUCT((DVHC=Y$5)*(namkh=$E$1)*(INDEX(NC_giam,,HLOOKUP($C36,COLMadat,2,0))))</f>
        <v>0</v>
      </c>
      <c r="Z36" s="41">
        <f>'CH01'!Y45+SUMPRODUCT((DVHC=Z$5)*(madatNC=$C36)*(namkh=$E$1)*(Dientich_NC))-SUMPRODUCT((DVHC=Z$5)*(namkh=$E$1)*(INDEX(NC_giam,,HLOOKUP($C36,COLMadat,2,0))))</f>
        <v>0</v>
      </c>
      <c r="AA36" s="19">
        <f>'CH01'!Z45+SUMPRODUCT((DVHC=AA$5)*(madatNC=$C36)*(namkh=$E$1)*(Dientich_NC))-SUMPRODUCT((DVHC=AA$5)*(namkh=$E$1)*(INDEX(NC_giam,,HLOOKUP($C36,COLMadat,2,0))))</f>
        <v>0</v>
      </c>
      <c r="AB36" s="41">
        <f>'CH01'!AA45+SUMPRODUCT((DVHC=AB$5)*(madatNC=$C36)*(namkh=$E$1)*(Dientich_NC))-SUMPRODUCT((DVHC=AB$5)*(namkh=$E$1)*(INDEX(NC_giam,,HLOOKUP($C36,COLMadat,2,0))))</f>
        <v>0</v>
      </c>
      <c r="AC36" s="19">
        <f>'CH01'!AB45+SUMPRODUCT((DVHC=AC$5)*(madatNC=$C36)*(namkh=$E$1)*(Dientich_NC))-SUMPRODUCT((DVHC=AC$5)*(namkh=$E$1)*(INDEX(NC_giam,,HLOOKUP($C36,COLMadat,2,0))))</f>
        <v>0</v>
      </c>
      <c r="AD36" s="41">
        <f>'CH01'!AC45+SUMPRODUCT((DVHC=AD$5)*(madatNC=$C36)*(namkh=$E$1)*(Dientich_NC))-SUMPRODUCT((DVHC=AD$5)*(namkh=$E$1)*(INDEX(NC_giam,,HLOOKUP($C36,COLMadat,2,0))))</f>
        <v>0</v>
      </c>
      <c r="AE36" s="19">
        <f>'CH01'!AD45+SUMPRODUCT((DVHC=AE$5)*(madatNC=$C36)*(namkh=$E$1)*(Dientich_NC))-SUMPRODUCT((DVHC=AE$5)*(namkh=$E$1)*(INDEX(NC_giam,,HLOOKUP($C36,COLMadat,2,0))))</f>
        <v>0</v>
      </c>
      <c r="AF36" s="41">
        <f>'CH01'!AE45+SUMPRODUCT((DVHC=AF$5)*(madatNC=$C36)*(namkh=$E$1)*(Dientich_NC))-SUMPRODUCT((DVHC=AF$5)*(namkh=$E$1)*(INDEX(NC_giam,,HLOOKUP($C36,COLMadat,2,0))))</f>
        <v>0</v>
      </c>
      <c r="AG36" s="19">
        <f>'CH01'!AF45+SUMPRODUCT((DVHC=AG$5)*(madatNC=$C36)*(namkh=$E$1)*(Dientich_NC))-SUMPRODUCT((DVHC=AG$5)*(namkh=$E$1)*(INDEX(NC_giam,,HLOOKUP($C36,COLMadat,2,0))))</f>
        <v>0</v>
      </c>
      <c r="AH36" s="41">
        <f>'CH01'!AG45+SUMPRODUCT((DVHC=AH$5)*(madatNC=$C36)*(namkh=$E$1)*(Dientich_NC))-SUMPRODUCT((DVHC=AH$5)*(namkh=$E$1)*(INDEX(NC_giam,,HLOOKUP($C36,COLMadat,2,0))))</f>
        <v>0</v>
      </c>
      <c r="AI36" s="19">
        <f>'CH01'!AH45+SUMPRODUCT((DVHC=AI$5)*(madatNC=$C36)*(namkh=$E$1)*(Dientich_NC))-SUMPRODUCT((DVHC=AI$5)*(namkh=$E$1)*(INDEX(NC_giam,,HLOOKUP($C36,COLMadat,2,0))))</f>
        <v>0</v>
      </c>
      <c r="AJ36" s="41">
        <f>'CH01'!AI45+SUMPRODUCT((DVHC=AJ$5)*(madatNC=$C36)*(namkh=$E$1)*(Dientich_NC))-SUMPRODUCT((DVHC=AJ$5)*(namkh=$E$1)*(INDEX(NC_giam,,HLOOKUP($C36,COLMadat,2,0))))</f>
        <v>0</v>
      </c>
      <c r="AK36" s="19">
        <f>'CH01'!AJ45+SUMPRODUCT((DVHC=AK$5)*(madatNC=$C36)*(namkh=$E$1)*(Dientich_NC))-SUMPRODUCT((DVHC=AK$5)*(namkh=$E$1)*(INDEX(NC_giam,,HLOOKUP($C36,COLMadat,2,0))))</f>
        <v>0</v>
      </c>
      <c r="AL36" s="41">
        <f>'CH01'!AK45+SUMPRODUCT((DVHC=AL$5)*(madatNC=$C36)*(namkh=$E$1)*(Dientich_NC))-SUMPRODUCT((DVHC=AL$5)*(namkh=$E$1)*(INDEX(NC_giam,,HLOOKUP($C36,COLMadat,2,0))))</f>
        <v>0</v>
      </c>
      <c r="AM36" s="19">
        <f>'CH01'!AL45+SUMPRODUCT((DVHC=AM$5)*(madatNC=$C36)*(namkh=$E$1)*(Dientich_NC))-SUMPRODUCT((DVHC=AM$5)*(namkh=$E$1)*(INDEX(NC_giam,,HLOOKUP($C36,COLMadat,2,0))))</f>
        <v>0</v>
      </c>
      <c r="AN36" s="41">
        <f>'CH01'!AM45+SUMPRODUCT((DVHC=AN$5)*(madatNC=$C36)*(namkh=$E$1)*(Dientich_NC))-SUMPRODUCT((DVHC=AN$5)*(namkh=$E$1)*(INDEX(NC_giam,,HLOOKUP($C36,COLMadat,2,0))))</f>
        <v>0</v>
      </c>
      <c r="AO36" s="19">
        <f>'CH01'!AN45+SUMPRODUCT((DVHC=AO$5)*(madatNC=$C36)*(namkh=$E$1)*(Dientich_NC))-SUMPRODUCT((DVHC=AO$5)*(namkh=$E$1)*(INDEX(NC_giam,,HLOOKUP($C36,COLMadat,2,0))))</f>
        <v>0</v>
      </c>
      <c r="AP36" s="41">
        <f>'CH01'!AO45+SUMPRODUCT((DVHC=AP$5)*(madatNC=$C36)*(namkh=$E$1)*(Dientich_NC))-SUMPRODUCT((DVHC=AP$5)*(namkh=$E$1)*(INDEX(NC_giam,,HLOOKUP($C36,COLMadat,2,0))))</f>
        <v>0</v>
      </c>
      <c r="AQ36" s="32"/>
    </row>
    <row r="37" spans="1:43" s="13" customFormat="1" ht="18.75">
      <c r="A37" s="22" t="str">
        <f>'CH01'!A46</f>
        <v>2.7.5</v>
      </c>
      <c r="B37" s="22" t="str">
        <f>'CH01'!B46</f>
        <v>Đất cơ sở sản xuất phi nông nghiệp</v>
      </c>
      <c r="C37" s="23" t="str">
        <f>'CH01'!C46</f>
        <v>SKC</v>
      </c>
      <c r="D37" s="23">
        <f>COUNTIF(I!$C$5:$C$113,C37)</f>
        <v>0</v>
      </c>
      <c r="E37" s="19">
        <f>SUMIF(I!$C$5:$C$113,'Biểu chi tiêu chuyển tiếp I'!C37,I!$F$5:$F$113)</f>
        <v>0</v>
      </c>
      <c r="F37" s="19"/>
      <c r="G37" s="19">
        <f>SUMIFS('NhuCau (THU HỒI)'!$AP$4:$AP$603,'NhuCau (THU HỒI)'!$I$4:$I$603,'Biểu chi tiêu chuyển tiếp I'!G$5,'NhuCau (THU HỒI)'!$C$4:$C$603,"X")</f>
        <v>0</v>
      </c>
      <c r="H37" s="19">
        <f>SUMIFS('NhuCau (THU HỒI)'!$AP$4:$AP$603,'NhuCau (THU HỒI)'!$I$4:$I$603,'Biểu chi tiêu chuyển tiếp I'!H$5,'NhuCau (THU HỒI)'!$C$4:$C$603,"X")</f>
        <v>0</v>
      </c>
      <c r="I37" s="19">
        <f>SUMIFS('NhuCau (THU HỒI)'!$AP$4:$AP$603,'NhuCau (THU HỒI)'!$I$4:$I$603,'Biểu chi tiêu chuyển tiếp I'!I$5,'NhuCau (THU HỒI)'!$C$4:$C$603,"X")</f>
        <v>0</v>
      </c>
      <c r="J37" s="19">
        <f>SUMIFS('NhuCau (THU HỒI)'!$AP$4:$AP$603,'NhuCau (THU HỒI)'!$I$4:$I$603,'Biểu chi tiêu chuyển tiếp I'!J$5,'NhuCau (THU HỒI)'!$C$4:$C$603,"X")</f>
        <v>0</v>
      </c>
      <c r="K37" s="19">
        <f>SUMIFS('NhuCau (THU HỒI)'!$AP$4:$AP$603,'NhuCau (THU HỒI)'!$I$4:$I$603,'Biểu chi tiêu chuyển tiếp I'!K$5,'NhuCau (THU HỒI)'!$C$4:$C$603,"X")</f>
        <v>0</v>
      </c>
      <c r="L37" s="19">
        <f>SUMIFS('NhuCau (THU HỒI)'!$AP$4:$AP$603,'NhuCau (THU HỒI)'!$I$4:$I$603,'Biểu chi tiêu chuyển tiếp I'!L$5,'NhuCau (THU HỒI)'!$C$4:$C$603,"X")</f>
        <v>0</v>
      </c>
      <c r="M37" s="19">
        <f>SUMIFS('NhuCau (THU HỒI)'!$AP$4:$AP$603,'NhuCau (THU HỒI)'!$I$4:$I$603,'Biểu chi tiêu chuyển tiếp I'!M$5,'NhuCau (THU HỒI)'!$C$4:$C$603,"X")</f>
        <v>0</v>
      </c>
      <c r="N37" s="19">
        <f>SUMIFS('NhuCau (THU HỒI)'!$AP$4:$AP$603,'NhuCau (THU HỒI)'!$I$4:$I$603,'Biểu chi tiêu chuyển tiếp I'!N$5,'NhuCau (THU HỒI)'!$C$4:$C$603,"X")</f>
        <v>0</v>
      </c>
      <c r="O37" s="19">
        <f>SUMIFS('NhuCau (THU HỒI)'!$AP$4:$AP$603,'NhuCau (THU HỒI)'!$I$4:$I$603,'Biểu chi tiêu chuyển tiếp I'!O$5,'NhuCau (THU HỒI)'!$C$4:$C$603,"X")</f>
        <v>0</v>
      </c>
      <c r="P37" s="19">
        <f>SUMIFS('NhuCau (THU HỒI)'!$AP$4:$AP$603,'NhuCau (THU HỒI)'!$I$4:$I$603,'Biểu chi tiêu chuyển tiếp I'!P$5,'NhuCau (THU HỒI)'!$C$4:$C$603,"X")</f>
        <v>0</v>
      </c>
      <c r="Q37" s="19">
        <f>SUMIFS('NhuCau (THU HỒI)'!$AP$4:$AP$603,'NhuCau (THU HỒI)'!$I$4:$I$603,'Biểu chi tiêu chuyển tiếp I'!Q$5,'NhuCau (THU HỒI)'!$C$4:$C$603,"X")</f>
        <v>0</v>
      </c>
      <c r="R37" s="19">
        <f>SUMIFS('NhuCau (THU HỒI)'!$AP$4:$AP$603,'NhuCau (THU HỒI)'!$I$4:$I$603,'Biểu chi tiêu chuyển tiếp I'!R$5,'NhuCau (THU HỒI)'!$C$4:$C$603,"X")</f>
        <v>0</v>
      </c>
      <c r="S37" s="19">
        <f>SUMIFS('NhuCau (THU HỒI)'!$AP$4:$AP$603,'NhuCau (THU HỒI)'!$I$4:$I$603,'Biểu chi tiêu chuyển tiếp I'!S$5,'NhuCau (THU HỒI)'!$C$4:$C$603,"X")</f>
        <v>0</v>
      </c>
      <c r="T37" s="19">
        <f>SUMIFS('NhuCau (THU HỒI)'!$AP$4:$AP$603,'NhuCau (THU HỒI)'!$I$4:$I$603,'Biểu chi tiêu chuyển tiếp I'!T$5,'NhuCau (THU HỒI)'!$C$4:$C$603,"X")</f>
        <v>0</v>
      </c>
      <c r="U37" s="19">
        <f>SUMIFS('NhuCau (THU HỒI)'!$AP$4:$AP$603,'NhuCau (THU HỒI)'!$I$4:$I$603,'Biểu chi tiêu chuyển tiếp I'!U$5,'NhuCau (THU HỒI)'!$C$4:$C$603,"X")</f>
        <v>0</v>
      </c>
      <c r="V37" s="19">
        <f>SUMIFS('NhuCau (THU HỒI)'!$AP$4:$AP$603,'NhuCau (THU HỒI)'!$I$4:$I$603,'Biểu chi tiêu chuyển tiếp I'!V$5,'NhuCau (THU HỒI)'!$C$4:$C$603,"X")</f>
        <v>0</v>
      </c>
      <c r="W37" s="19">
        <f>'CH01'!V46+SUMPRODUCT((DVHC=W$5)*(madatNC=$C37)*(namkh=$E$1)*(Dientich_NC))-SUMPRODUCT((DVHC=W$5)*(namkh=$E$1)*(INDEX(NC_giam,,HLOOKUP($C37,COLMadat,2,0))))</f>
        <v>0</v>
      </c>
      <c r="X37" s="41">
        <f>'CH01'!W46+SUMPRODUCT((DVHC=X$5)*(madatNC=$C37)*(namkh=$E$1)*(Dientich_NC))-SUMPRODUCT((DVHC=X$5)*(namkh=$E$1)*(INDEX(NC_giam,,HLOOKUP($C37,COLMadat,2,0))))</f>
        <v>0</v>
      </c>
      <c r="Y37" s="19">
        <f>'CH01'!X46+SUMPRODUCT((DVHC=Y$5)*(madatNC=$C37)*(namkh=$E$1)*(Dientich_NC))-SUMPRODUCT((DVHC=Y$5)*(namkh=$E$1)*(INDEX(NC_giam,,HLOOKUP($C37,COLMadat,2,0))))</f>
        <v>0</v>
      </c>
      <c r="Z37" s="41">
        <f>'CH01'!Y46+SUMPRODUCT((DVHC=Z$5)*(madatNC=$C37)*(namkh=$E$1)*(Dientich_NC))-SUMPRODUCT((DVHC=Z$5)*(namkh=$E$1)*(INDEX(NC_giam,,HLOOKUP($C37,COLMadat,2,0))))</f>
        <v>0</v>
      </c>
      <c r="AA37" s="19">
        <f>'CH01'!Z46+SUMPRODUCT((DVHC=AA$5)*(madatNC=$C37)*(namkh=$E$1)*(Dientich_NC))-SUMPRODUCT((DVHC=AA$5)*(namkh=$E$1)*(INDEX(NC_giam,,HLOOKUP($C37,COLMadat,2,0))))</f>
        <v>0</v>
      </c>
      <c r="AB37" s="41">
        <f>'CH01'!AA46+SUMPRODUCT((DVHC=AB$5)*(madatNC=$C37)*(namkh=$E$1)*(Dientich_NC))-SUMPRODUCT((DVHC=AB$5)*(namkh=$E$1)*(INDEX(NC_giam,,HLOOKUP($C37,COLMadat,2,0))))</f>
        <v>0</v>
      </c>
      <c r="AC37" s="19">
        <f>'CH01'!AB46+SUMPRODUCT((DVHC=AC$5)*(madatNC=$C37)*(namkh=$E$1)*(Dientich_NC))-SUMPRODUCT((DVHC=AC$5)*(namkh=$E$1)*(INDEX(NC_giam,,HLOOKUP($C37,COLMadat,2,0))))</f>
        <v>0</v>
      </c>
      <c r="AD37" s="41">
        <f>'CH01'!AC46+SUMPRODUCT((DVHC=AD$5)*(madatNC=$C37)*(namkh=$E$1)*(Dientich_NC))-SUMPRODUCT((DVHC=AD$5)*(namkh=$E$1)*(INDEX(NC_giam,,HLOOKUP($C37,COLMadat,2,0))))</f>
        <v>0</v>
      </c>
      <c r="AE37" s="19">
        <f>'CH01'!AD46+SUMPRODUCT((DVHC=AE$5)*(madatNC=$C37)*(namkh=$E$1)*(Dientich_NC))-SUMPRODUCT((DVHC=AE$5)*(namkh=$E$1)*(INDEX(NC_giam,,HLOOKUP($C37,COLMadat,2,0))))</f>
        <v>0</v>
      </c>
      <c r="AF37" s="41">
        <f>'CH01'!AE46+SUMPRODUCT((DVHC=AF$5)*(madatNC=$C37)*(namkh=$E$1)*(Dientich_NC))-SUMPRODUCT((DVHC=AF$5)*(namkh=$E$1)*(INDEX(NC_giam,,HLOOKUP($C37,COLMadat,2,0))))</f>
        <v>0</v>
      </c>
      <c r="AG37" s="19">
        <f>'CH01'!AF46+SUMPRODUCT((DVHC=AG$5)*(madatNC=$C37)*(namkh=$E$1)*(Dientich_NC))-SUMPRODUCT((DVHC=AG$5)*(namkh=$E$1)*(INDEX(NC_giam,,HLOOKUP($C37,COLMadat,2,0))))</f>
        <v>0</v>
      </c>
      <c r="AH37" s="41">
        <f>'CH01'!AG46+SUMPRODUCT((DVHC=AH$5)*(madatNC=$C37)*(namkh=$E$1)*(Dientich_NC))-SUMPRODUCT((DVHC=AH$5)*(namkh=$E$1)*(INDEX(NC_giam,,HLOOKUP($C37,COLMadat,2,0))))</f>
        <v>0</v>
      </c>
      <c r="AI37" s="19">
        <f>'CH01'!AH46+SUMPRODUCT((DVHC=AI$5)*(madatNC=$C37)*(namkh=$E$1)*(Dientich_NC))-SUMPRODUCT((DVHC=AI$5)*(namkh=$E$1)*(INDEX(NC_giam,,HLOOKUP($C37,COLMadat,2,0))))</f>
        <v>0</v>
      </c>
      <c r="AJ37" s="41">
        <f>'CH01'!AI46+SUMPRODUCT((DVHC=AJ$5)*(madatNC=$C37)*(namkh=$E$1)*(Dientich_NC))-SUMPRODUCT((DVHC=AJ$5)*(namkh=$E$1)*(INDEX(NC_giam,,HLOOKUP($C37,COLMadat,2,0))))</f>
        <v>0</v>
      </c>
      <c r="AK37" s="19">
        <f>'CH01'!AJ46+SUMPRODUCT((DVHC=AK$5)*(madatNC=$C37)*(namkh=$E$1)*(Dientich_NC))-SUMPRODUCT((DVHC=AK$5)*(namkh=$E$1)*(INDEX(NC_giam,,HLOOKUP($C37,COLMadat,2,0))))</f>
        <v>0</v>
      </c>
      <c r="AL37" s="41">
        <f>'CH01'!AK46+SUMPRODUCT((DVHC=AL$5)*(madatNC=$C37)*(namkh=$E$1)*(Dientich_NC))-SUMPRODUCT((DVHC=AL$5)*(namkh=$E$1)*(INDEX(NC_giam,,HLOOKUP($C37,COLMadat,2,0))))</f>
        <v>0</v>
      </c>
      <c r="AM37" s="19">
        <f>'CH01'!AL46+SUMPRODUCT((DVHC=AM$5)*(madatNC=$C37)*(namkh=$E$1)*(Dientich_NC))-SUMPRODUCT((DVHC=AM$5)*(namkh=$E$1)*(INDEX(NC_giam,,HLOOKUP($C37,COLMadat,2,0))))</f>
        <v>0</v>
      </c>
      <c r="AN37" s="41">
        <f>'CH01'!AM46+SUMPRODUCT((DVHC=AN$5)*(madatNC=$C37)*(namkh=$E$1)*(Dientich_NC))-SUMPRODUCT((DVHC=AN$5)*(namkh=$E$1)*(INDEX(NC_giam,,HLOOKUP($C37,COLMadat,2,0))))</f>
        <v>0</v>
      </c>
      <c r="AO37" s="19">
        <f>'CH01'!AN46+SUMPRODUCT((DVHC=AO$5)*(madatNC=$C37)*(namkh=$E$1)*(Dientich_NC))-SUMPRODUCT((DVHC=AO$5)*(namkh=$E$1)*(INDEX(NC_giam,,HLOOKUP($C37,COLMadat,2,0))))</f>
        <v>0</v>
      </c>
      <c r="AP37" s="41">
        <f>'CH01'!AO46+SUMPRODUCT((DVHC=AP$5)*(madatNC=$C37)*(namkh=$E$1)*(Dientich_NC))-SUMPRODUCT((DVHC=AP$5)*(namkh=$E$1)*(INDEX(NC_giam,,HLOOKUP($C37,COLMadat,2,0))))</f>
        <v>0</v>
      </c>
      <c r="AQ37" s="32"/>
    </row>
    <row r="38" spans="1:43">
      <c r="A38" s="22" t="str">
        <f>'CH01'!A47</f>
        <v>2.7.6</v>
      </c>
      <c r="B38" s="22" t="str">
        <f>'CH01'!B47</f>
        <v>Đất sử dụng cho hoạt động khoáng sản</v>
      </c>
      <c r="C38" s="23" t="str">
        <f>'CH01'!C47</f>
        <v>SKS</v>
      </c>
      <c r="D38" s="23">
        <f>COUNTIF(I!$C$5:$C$113,C38)</f>
        <v>0</v>
      </c>
      <c r="E38" s="19">
        <f>SUMIF(I!$C$5:$C$113,'Biểu chi tiêu chuyển tiếp I'!C38,I!$F$5:$F$113)</f>
        <v>0</v>
      </c>
      <c r="F38" s="19"/>
      <c r="G38" s="19"/>
      <c r="H38" s="19"/>
      <c r="I38" s="19"/>
      <c r="J38" s="19"/>
      <c r="K38" s="19"/>
      <c r="L38" s="19"/>
      <c r="M38" s="19"/>
      <c r="N38" s="19"/>
      <c r="O38" s="19"/>
      <c r="P38" s="19"/>
      <c r="Q38" s="19"/>
      <c r="R38" s="19"/>
      <c r="S38" s="19"/>
      <c r="T38" s="19"/>
      <c r="U38" s="19"/>
      <c r="V38" s="19"/>
      <c r="W38" s="19">
        <f>'CH01'!V47+SUMPRODUCT((DVHC=W$5)*(madatNC=$C38)*(namkh=$E$1)*(Dientich_NC))-SUMPRODUCT((DVHC=W$5)*(namkh=$E$1)*(INDEX(NC_giam,,HLOOKUP($C38,COLMadat,2,0))))</f>
        <v>0</v>
      </c>
      <c r="X38" s="41">
        <f>'CH01'!W47+SUMPRODUCT((DVHC=X$5)*(madatNC=$C38)*(namkh=$E$1)*(Dientich_NC))-SUMPRODUCT((DVHC=X$5)*(namkh=$E$1)*(INDEX(NC_giam,,HLOOKUP($C38,COLMadat,2,0))))</f>
        <v>0</v>
      </c>
      <c r="Y38" s="19">
        <f>'CH01'!X47+SUMPRODUCT((DVHC=Y$5)*(madatNC=$C38)*(namkh=$E$1)*(Dientich_NC))-SUMPRODUCT((DVHC=Y$5)*(namkh=$E$1)*(INDEX(NC_giam,,HLOOKUP($C38,COLMadat,2,0))))</f>
        <v>0</v>
      </c>
      <c r="Z38" s="41">
        <f>'CH01'!Y47+SUMPRODUCT((DVHC=Z$5)*(madatNC=$C38)*(namkh=$E$1)*(Dientich_NC))-SUMPRODUCT((DVHC=Z$5)*(namkh=$E$1)*(INDEX(NC_giam,,HLOOKUP($C38,COLMadat,2,0))))</f>
        <v>0</v>
      </c>
      <c r="AA38" s="19">
        <f>'CH01'!Z47+SUMPRODUCT((DVHC=AA$5)*(madatNC=$C38)*(namkh=$E$1)*(Dientich_NC))-SUMPRODUCT((DVHC=AA$5)*(namkh=$E$1)*(INDEX(NC_giam,,HLOOKUP($C38,COLMadat,2,0))))</f>
        <v>0</v>
      </c>
      <c r="AB38" s="41">
        <f>'CH01'!AA47+SUMPRODUCT((DVHC=AB$5)*(madatNC=$C38)*(namkh=$E$1)*(Dientich_NC))-SUMPRODUCT((DVHC=AB$5)*(namkh=$E$1)*(INDEX(NC_giam,,HLOOKUP($C38,COLMadat,2,0))))</f>
        <v>0</v>
      </c>
      <c r="AC38" s="19">
        <f>'CH01'!AB47+SUMPRODUCT((DVHC=AC$5)*(madatNC=$C38)*(namkh=$E$1)*(Dientich_NC))-SUMPRODUCT((DVHC=AC$5)*(namkh=$E$1)*(INDEX(NC_giam,,HLOOKUP($C38,COLMadat,2,0))))</f>
        <v>0</v>
      </c>
      <c r="AD38" s="41">
        <f>'CH01'!AC47+SUMPRODUCT((DVHC=AD$5)*(madatNC=$C38)*(namkh=$E$1)*(Dientich_NC))-SUMPRODUCT((DVHC=AD$5)*(namkh=$E$1)*(INDEX(NC_giam,,HLOOKUP($C38,COLMadat,2,0))))</f>
        <v>0</v>
      </c>
      <c r="AE38" s="19">
        <f>'CH01'!AD47+SUMPRODUCT((DVHC=AE$5)*(madatNC=$C38)*(namkh=$E$1)*(Dientich_NC))-SUMPRODUCT((DVHC=AE$5)*(namkh=$E$1)*(INDEX(NC_giam,,HLOOKUP($C38,COLMadat,2,0))))</f>
        <v>0</v>
      </c>
      <c r="AF38" s="41">
        <f>'CH01'!AE47+SUMPRODUCT((DVHC=AF$5)*(madatNC=$C38)*(namkh=$E$1)*(Dientich_NC))-SUMPRODUCT((DVHC=AF$5)*(namkh=$E$1)*(INDEX(NC_giam,,HLOOKUP($C38,COLMadat,2,0))))</f>
        <v>0</v>
      </c>
      <c r="AG38" s="19">
        <f>'CH01'!AF47+SUMPRODUCT((DVHC=AG$5)*(madatNC=$C38)*(namkh=$E$1)*(Dientich_NC))-SUMPRODUCT((DVHC=AG$5)*(namkh=$E$1)*(INDEX(NC_giam,,HLOOKUP($C38,COLMadat,2,0))))</f>
        <v>0</v>
      </c>
      <c r="AH38" s="41">
        <f>'CH01'!AG47+SUMPRODUCT((DVHC=AH$5)*(madatNC=$C38)*(namkh=$E$1)*(Dientich_NC))-SUMPRODUCT((DVHC=AH$5)*(namkh=$E$1)*(INDEX(NC_giam,,HLOOKUP($C38,COLMadat,2,0))))</f>
        <v>0</v>
      </c>
      <c r="AI38" s="19">
        <f>'CH01'!AH47+SUMPRODUCT((DVHC=AI$5)*(madatNC=$C38)*(namkh=$E$1)*(Dientich_NC))-SUMPRODUCT((DVHC=AI$5)*(namkh=$E$1)*(INDEX(NC_giam,,HLOOKUP($C38,COLMadat,2,0))))</f>
        <v>0</v>
      </c>
      <c r="AJ38" s="41">
        <f>'CH01'!AI47+SUMPRODUCT((DVHC=AJ$5)*(madatNC=$C38)*(namkh=$E$1)*(Dientich_NC))-SUMPRODUCT((DVHC=AJ$5)*(namkh=$E$1)*(INDEX(NC_giam,,HLOOKUP($C38,COLMadat,2,0))))</f>
        <v>0</v>
      </c>
      <c r="AK38" s="19">
        <f>'CH01'!AJ47+SUMPRODUCT((DVHC=AK$5)*(madatNC=$C38)*(namkh=$E$1)*(Dientich_NC))-SUMPRODUCT((DVHC=AK$5)*(namkh=$E$1)*(INDEX(NC_giam,,HLOOKUP($C38,COLMadat,2,0))))</f>
        <v>0</v>
      </c>
      <c r="AL38" s="41">
        <f>'CH01'!AK47+SUMPRODUCT((DVHC=AL$5)*(madatNC=$C38)*(namkh=$E$1)*(Dientich_NC))-SUMPRODUCT((DVHC=AL$5)*(namkh=$E$1)*(INDEX(NC_giam,,HLOOKUP($C38,COLMadat,2,0))))</f>
        <v>0</v>
      </c>
      <c r="AM38" s="19">
        <f>'CH01'!AL47+SUMPRODUCT((DVHC=AM$5)*(madatNC=$C38)*(namkh=$E$1)*(Dientich_NC))-SUMPRODUCT((DVHC=AM$5)*(namkh=$E$1)*(INDEX(NC_giam,,HLOOKUP($C38,COLMadat,2,0))))</f>
        <v>0</v>
      </c>
      <c r="AN38" s="41">
        <f>'CH01'!AM47+SUMPRODUCT((DVHC=AN$5)*(madatNC=$C38)*(namkh=$E$1)*(Dientich_NC))-SUMPRODUCT((DVHC=AN$5)*(namkh=$E$1)*(INDEX(NC_giam,,HLOOKUP($C38,COLMadat,2,0))))</f>
        <v>0</v>
      </c>
      <c r="AO38" s="19">
        <f>'CH01'!AN47+SUMPRODUCT((DVHC=AO$5)*(madatNC=$C38)*(namkh=$E$1)*(Dientich_NC))-SUMPRODUCT((DVHC=AO$5)*(namkh=$E$1)*(INDEX(NC_giam,,HLOOKUP($C38,COLMadat,2,0))))</f>
        <v>0</v>
      </c>
      <c r="AP38" s="41">
        <f>'CH01'!AO47+SUMPRODUCT((DVHC=AP$5)*(madatNC=$C38)*(namkh=$E$1)*(Dientich_NC))-SUMPRODUCT((DVHC=AP$5)*(namkh=$E$1)*(INDEX(NC_giam,,HLOOKUP($C38,COLMadat,2,0))))</f>
        <v>0</v>
      </c>
      <c r="AQ38" s="25"/>
    </row>
    <row r="39" spans="1:43">
      <c r="A39" s="22" t="str">
        <f>'CH01'!A48</f>
        <v>2.8</v>
      </c>
      <c r="B39" s="22" t="str">
        <f>'CH01'!B48</f>
        <v>Đất sử dụng vào mục đích công cộng</v>
      </c>
      <c r="C39" s="23" t="str">
        <f>'CH01'!C48</f>
        <v>CCC</v>
      </c>
      <c r="D39" s="23">
        <f>SUM(D41:D50)</f>
        <v>41</v>
      </c>
      <c r="E39" s="634">
        <f>SUM(E41:E50)</f>
        <v>154.11799999999999</v>
      </c>
      <c r="F39" s="19"/>
      <c r="G39" s="19">
        <f>G41+G42+G43+G44+G45+G46+G47+G48+G49+G50</f>
        <v>0</v>
      </c>
      <c r="H39" s="19">
        <f t="shared" ref="H39:AP39" si="5">H41+H42+H43+H44+H45+H46+H47+H48+H49+H50</f>
        <v>0</v>
      </c>
      <c r="I39" s="19">
        <f t="shared" si="5"/>
        <v>0</v>
      </c>
      <c r="J39" s="19">
        <f t="shared" si="5"/>
        <v>0</v>
      </c>
      <c r="K39" s="19">
        <f t="shared" si="5"/>
        <v>0</v>
      </c>
      <c r="L39" s="19">
        <f t="shared" si="5"/>
        <v>0</v>
      </c>
      <c r="M39" s="19">
        <f t="shared" si="5"/>
        <v>0</v>
      </c>
      <c r="N39" s="19">
        <f t="shared" si="5"/>
        <v>0</v>
      </c>
      <c r="O39" s="19">
        <f t="shared" si="5"/>
        <v>0</v>
      </c>
      <c r="P39" s="19">
        <f t="shared" si="5"/>
        <v>0</v>
      </c>
      <c r="Q39" s="19">
        <f t="shared" si="5"/>
        <v>0</v>
      </c>
      <c r="R39" s="19">
        <f t="shared" si="5"/>
        <v>0</v>
      </c>
      <c r="S39" s="19">
        <f t="shared" si="5"/>
        <v>0</v>
      </c>
      <c r="T39" s="19">
        <f t="shared" si="5"/>
        <v>0</v>
      </c>
      <c r="U39" s="19">
        <f t="shared" si="5"/>
        <v>0</v>
      </c>
      <c r="V39" s="19">
        <f t="shared" si="5"/>
        <v>0</v>
      </c>
      <c r="W39" s="19">
        <f t="shared" si="5"/>
        <v>0</v>
      </c>
      <c r="X39" s="19">
        <f t="shared" si="5"/>
        <v>0</v>
      </c>
      <c r="Y39" s="19">
        <f t="shared" si="5"/>
        <v>0</v>
      </c>
      <c r="Z39" s="19">
        <f t="shared" si="5"/>
        <v>0</v>
      </c>
      <c r="AA39" s="19">
        <f t="shared" si="5"/>
        <v>0</v>
      </c>
      <c r="AB39" s="19">
        <f t="shared" si="5"/>
        <v>0</v>
      </c>
      <c r="AC39" s="19">
        <f t="shared" si="5"/>
        <v>0</v>
      </c>
      <c r="AD39" s="19">
        <f t="shared" si="5"/>
        <v>0</v>
      </c>
      <c r="AE39" s="19">
        <f t="shared" si="5"/>
        <v>0</v>
      </c>
      <c r="AF39" s="19">
        <f t="shared" si="5"/>
        <v>0</v>
      </c>
      <c r="AG39" s="19">
        <f t="shared" si="5"/>
        <v>0</v>
      </c>
      <c r="AH39" s="19">
        <f t="shared" si="5"/>
        <v>0</v>
      </c>
      <c r="AI39" s="19">
        <f t="shared" si="5"/>
        <v>0</v>
      </c>
      <c r="AJ39" s="19">
        <f t="shared" si="5"/>
        <v>0</v>
      </c>
      <c r="AK39" s="19">
        <f t="shared" si="5"/>
        <v>0</v>
      </c>
      <c r="AL39" s="19">
        <f t="shared" si="5"/>
        <v>0</v>
      </c>
      <c r="AM39" s="19">
        <f t="shared" si="5"/>
        <v>0</v>
      </c>
      <c r="AN39" s="19">
        <f t="shared" si="5"/>
        <v>0</v>
      </c>
      <c r="AO39" s="19">
        <f t="shared" si="5"/>
        <v>0</v>
      </c>
      <c r="AP39" s="19">
        <f t="shared" si="5"/>
        <v>0</v>
      </c>
      <c r="AQ39" s="25"/>
    </row>
    <row r="40" spans="1:43" s="14" customFormat="1" ht="18.75">
      <c r="A40" s="185" t="e">
        <f>'CH01'!#REF!</f>
        <v>#REF!</v>
      </c>
      <c r="B40" s="185" t="e">
        <f>'CH01'!#REF!</f>
        <v>#REF!</v>
      </c>
      <c r="C40" s="186" t="e">
        <f>'CH01'!#REF!</f>
        <v>#REF!</v>
      </c>
      <c r="D40" s="23">
        <f>COUNTIF(I!$C$5:$C$113,C40)</f>
        <v>0</v>
      </c>
      <c r="E40" s="19">
        <f>SUMIF(I!$C$5:$C$113,'Biểu chi tiêu chuyển tiếp I'!C40,I!$F$5:$F$113)</f>
        <v>0</v>
      </c>
      <c r="F40" s="187"/>
      <c r="G40" s="189"/>
      <c r="H40" s="189"/>
      <c r="I40" s="189"/>
      <c r="J40" s="189"/>
      <c r="K40" s="189"/>
      <c r="L40" s="189"/>
      <c r="M40" s="189"/>
      <c r="N40" s="189"/>
      <c r="O40" s="189"/>
      <c r="P40" s="189"/>
      <c r="Q40" s="189"/>
      <c r="R40" s="189"/>
      <c r="S40" s="189"/>
      <c r="T40" s="189"/>
      <c r="U40" s="189"/>
      <c r="V40" s="189"/>
      <c r="W40" s="189"/>
      <c r="X40" s="190"/>
      <c r="Y40" s="189"/>
      <c r="Z40" s="190"/>
      <c r="AA40" s="189"/>
      <c r="AB40" s="190"/>
      <c r="AC40" s="189"/>
      <c r="AD40" s="190"/>
      <c r="AE40" s="189"/>
      <c r="AF40" s="190"/>
      <c r="AG40" s="189"/>
      <c r="AH40" s="190"/>
      <c r="AI40" s="189"/>
      <c r="AJ40" s="190"/>
      <c r="AK40" s="189"/>
      <c r="AL40" s="190"/>
      <c r="AM40" s="189"/>
      <c r="AN40" s="190"/>
      <c r="AO40" s="189"/>
      <c r="AP40" s="190"/>
      <c r="AQ40" s="33"/>
    </row>
    <row r="41" spans="1:43">
      <c r="A41" s="22" t="str">
        <f>'CH01'!A49</f>
        <v>2.8.1</v>
      </c>
      <c r="B41" s="22" t="str">
        <f>'CH01'!B49</f>
        <v>Đất công trình giao thông</v>
      </c>
      <c r="C41" s="23" t="str">
        <f>'CH01'!C49</f>
        <v>DGT</v>
      </c>
      <c r="D41" s="23">
        <f>COUNTIF(I!$C$5:$C$113,C41)</f>
        <v>34</v>
      </c>
      <c r="E41" s="19">
        <f>SUMIF(I!$C$5:$C$113,'Biểu chi tiêu chuyển tiếp I'!C41,I!$F$5:$F$113)</f>
        <v>141.988</v>
      </c>
      <c r="F41" s="19"/>
      <c r="G41" s="19"/>
      <c r="H41" s="19"/>
      <c r="I41" s="19"/>
      <c r="J41" s="19"/>
      <c r="K41" s="19"/>
      <c r="L41" s="19"/>
      <c r="M41" s="19"/>
      <c r="N41" s="19"/>
      <c r="O41" s="19"/>
      <c r="P41" s="19"/>
      <c r="Q41" s="19"/>
      <c r="R41" s="19"/>
      <c r="S41" s="19"/>
      <c r="T41" s="19"/>
      <c r="U41" s="19"/>
      <c r="V41" s="19">
        <f>SUMIFS('NhuCau (THU HỒI)'!$AR$4:$AR$603,'NhuCau (THU HỒI)'!$I$4:$I$603,'Biểu chi tiêu chuyển tiếp I'!V$5,'NhuCau (THU HỒI)'!$C$4:$C$603,"X")</f>
        <v>0</v>
      </c>
      <c r="W41" s="19">
        <f>'CH01'!V49+SUMPRODUCT((DVHC=W$5)*(madatNC=$C41)*(namkh=$E$1)*(Dientich_NC))-SUMPRODUCT((DVHC=W$5)*(namkh=$E$1)*(INDEX(NC_giam,,HLOOKUP($C41,COLMadat,2,0))))</f>
        <v>0</v>
      </c>
      <c r="X41" s="41">
        <f>'CH01'!W49+SUMPRODUCT((DVHC=X$5)*(madatNC=$C41)*(namkh=$E$1)*(Dientich_NC))-SUMPRODUCT((DVHC=X$5)*(namkh=$E$1)*(INDEX(NC_giam,,HLOOKUP($C41,COLMadat,2,0))))</f>
        <v>0</v>
      </c>
      <c r="Y41" s="19">
        <f>'CH01'!X49+SUMPRODUCT((DVHC=Y$5)*(madatNC=$C41)*(namkh=$E$1)*(Dientich_NC))-SUMPRODUCT((DVHC=Y$5)*(namkh=$E$1)*(INDEX(NC_giam,,HLOOKUP($C41,COLMadat,2,0))))</f>
        <v>0</v>
      </c>
      <c r="Z41" s="41">
        <f>'CH01'!Y49+SUMPRODUCT((DVHC=Z$5)*(madatNC=$C41)*(namkh=$E$1)*(Dientich_NC))-SUMPRODUCT((DVHC=Z$5)*(namkh=$E$1)*(INDEX(NC_giam,,HLOOKUP($C41,COLMadat,2,0))))</f>
        <v>0</v>
      </c>
      <c r="AA41" s="19">
        <f>'CH01'!Z49+SUMPRODUCT((DVHC=AA$5)*(madatNC=$C41)*(namkh=$E$1)*(Dientich_NC))-SUMPRODUCT((DVHC=AA$5)*(namkh=$E$1)*(INDEX(NC_giam,,HLOOKUP($C41,COLMadat,2,0))))</f>
        <v>0</v>
      </c>
      <c r="AB41" s="41">
        <f>'CH01'!AA49+SUMPRODUCT((DVHC=AB$5)*(madatNC=$C41)*(namkh=$E$1)*(Dientich_NC))-SUMPRODUCT((DVHC=AB$5)*(namkh=$E$1)*(INDEX(NC_giam,,HLOOKUP($C41,COLMadat,2,0))))</f>
        <v>0</v>
      </c>
      <c r="AC41" s="19">
        <f>'CH01'!AB49+SUMPRODUCT((DVHC=AC$5)*(madatNC=$C41)*(namkh=$E$1)*(Dientich_NC))-SUMPRODUCT((DVHC=AC$5)*(namkh=$E$1)*(INDEX(NC_giam,,HLOOKUP($C41,COLMadat,2,0))))</f>
        <v>0</v>
      </c>
      <c r="AD41" s="41">
        <f>'CH01'!AC49+SUMPRODUCT((DVHC=AD$5)*(madatNC=$C41)*(namkh=$E$1)*(Dientich_NC))-SUMPRODUCT((DVHC=AD$5)*(namkh=$E$1)*(INDEX(NC_giam,,HLOOKUP($C41,COLMadat,2,0))))</f>
        <v>0</v>
      </c>
      <c r="AE41" s="19">
        <f>'CH01'!AD49+SUMPRODUCT((DVHC=AE$5)*(madatNC=$C41)*(namkh=$E$1)*(Dientich_NC))-SUMPRODUCT((DVHC=AE$5)*(namkh=$E$1)*(INDEX(NC_giam,,HLOOKUP($C41,COLMadat,2,0))))</f>
        <v>0</v>
      </c>
      <c r="AF41" s="41">
        <f>'CH01'!AE49+SUMPRODUCT((DVHC=AF$5)*(madatNC=$C41)*(namkh=$E$1)*(Dientich_NC))-SUMPRODUCT((DVHC=AF$5)*(namkh=$E$1)*(INDEX(NC_giam,,HLOOKUP($C41,COLMadat,2,0))))</f>
        <v>0</v>
      </c>
      <c r="AG41" s="19">
        <f>'CH01'!AF49+SUMPRODUCT((DVHC=AG$5)*(madatNC=$C41)*(namkh=$E$1)*(Dientich_NC))-SUMPRODUCT((DVHC=AG$5)*(namkh=$E$1)*(INDEX(NC_giam,,HLOOKUP($C41,COLMadat,2,0))))</f>
        <v>0</v>
      </c>
      <c r="AH41" s="41">
        <f>'CH01'!AG49+SUMPRODUCT((DVHC=AH$5)*(madatNC=$C41)*(namkh=$E$1)*(Dientich_NC))-SUMPRODUCT((DVHC=AH$5)*(namkh=$E$1)*(INDEX(NC_giam,,HLOOKUP($C41,COLMadat,2,0))))</f>
        <v>0</v>
      </c>
      <c r="AI41" s="19">
        <f>'CH01'!AH49+SUMPRODUCT((DVHC=AI$5)*(madatNC=$C41)*(namkh=$E$1)*(Dientich_NC))-SUMPRODUCT((DVHC=AI$5)*(namkh=$E$1)*(INDEX(NC_giam,,HLOOKUP($C41,COLMadat,2,0))))</f>
        <v>0</v>
      </c>
      <c r="AJ41" s="41">
        <f>'CH01'!AI49+SUMPRODUCT((DVHC=AJ$5)*(madatNC=$C41)*(namkh=$E$1)*(Dientich_NC))-SUMPRODUCT((DVHC=AJ$5)*(namkh=$E$1)*(INDEX(NC_giam,,HLOOKUP($C41,COLMadat,2,0))))</f>
        <v>0</v>
      </c>
      <c r="AK41" s="19">
        <f>'CH01'!AJ49+SUMPRODUCT((DVHC=AK$5)*(madatNC=$C41)*(namkh=$E$1)*(Dientich_NC))-SUMPRODUCT((DVHC=AK$5)*(namkh=$E$1)*(INDEX(NC_giam,,HLOOKUP($C41,COLMadat,2,0))))</f>
        <v>0</v>
      </c>
      <c r="AL41" s="41">
        <f>'CH01'!AK49+SUMPRODUCT((DVHC=AL$5)*(madatNC=$C41)*(namkh=$E$1)*(Dientich_NC))-SUMPRODUCT((DVHC=AL$5)*(namkh=$E$1)*(INDEX(NC_giam,,HLOOKUP($C41,COLMadat,2,0))))</f>
        <v>0</v>
      </c>
      <c r="AM41" s="19">
        <f>'CH01'!AL49+SUMPRODUCT((DVHC=AM$5)*(madatNC=$C41)*(namkh=$E$1)*(Dientich_NC))-SUMPRODUCT((DVHC=AM$5)*(namkh=$E$1)*(INDEX(NC_giam,,HLOOKUP($C41,COLMadat,2,0))))</f>
        <v>0</v>
      </c>
      <c r="AN41" s="41">
        <f>'CH01'!AM49+SUMPRODUCT((DVHC=AN$5)*(madatNC=$C41)*(namkh=$E$1)*(Dientich_NC))-SUMPRODUCT((DVHC=AN$5)*(namkh=$E$1)*(INDEX(NC_giam,,HLOOKUP($C41,COLMadat,2,0))))</f>
        <v>0</v>
      </c>
      <c r="AO41" s="19">
        <f>'CH01'!AN49+SUMPRODUCT((DVHC=AO$5)*(madatNC=$C41)*(namkh=$E$1)*(Dientich_NC))-SUMPRODUCT((DVHC=AO$5)*(namkh=$E$1)*(INDEX(NC_giam,,HLOOKUP($C41,COLMadat,2,0))))</f>
        <v>0</v>
      </c>
      <c r="AP41" s="41">
        <f>'CH01'!AO49+SUMPRODUCT((DVHC=AP$5)*(madatNC=$C41)*(namkh=$E$1)*(Dientich_NC))-SUMPRODUCT((DVHC=AP$5)*(namkh=$E$1)*(INDEX(NC_giam,,HLOOKUP($C41,COLMadat,2,0))))</f>
        <v>0</v>
      </c>
      <c r="AQ41" s="25"/>
    </row>
    <row r="42" spans="1:43" s="13" customFormat="1" ht="18.75">
      <c r="A42" s="22" t="str">
        <f>'CH01'!A50</f>
        <v>2.8.2</v>
      </c>
      <c r="B42" s="22" t="str">
        <f>'CH01'!B50</f>
        <v>Đất công trình thủy lợi</v>
      </c>
      <c r="C42" s="23" t="str">
        <f>'CH01'!C50</f>
        <v>DTL</v>
      </c>
      <c r="D42" s="23">
        <f>COUNTIF(I!$C$5:$C$113,C42)</f>
        <v>0</v>
      </c>
      <c r="E42" s="19">
        <f>SUMIF(I!$C$5:$C$113,'Biểu chi tiêu chuyển tiếp I'!C42,I!$F$5:$F$113)</f>
        <v>0</v>
      </c>
      <c r="F42" s="19"/>
      <c r="G42" s="19"/>
      <c r="H42" s="19"/>
      <c r="I42" s="19"/>
      <c r="J42" s="19"/>
      <c r="K42" s="19"/>
      <c r="L42" s="19"/>
      <c r="M42" s="19"/>
      <c r="N42" s="19"/>
      <c r="O42" s="19"/>
      <c r="P42" s="19"/>
      <c r="Q42" s="19"/>
      <c r="R42" s="19"/>
      <c r="S42" s="19"/>
      <c r="T42" s="19"/>
      <c r="U42" s="19"/>
      <c r="V42" s="19">
        <f>SUMIFS('NhuCau (THU HỒI)'!$AS$4:$AS$603,'NhuCau (THU HỒI)'!$I$4:$I$603,'Biểu chi tiêu chuyển tiếp I'!V$5,'NhuCau (THU HỒI)'!$C$4:$C$603,"X")</f>
        <v>0</v>
      </c>
      <c r="W42" s="19">
        <f>'CH01'!V50+SUMPRODUCT((DVHC=W$5)*(madatNC=$C42)*(namkh=$E$1)*(Dientich_NC))-SUMPRODUCT((DVHC=W$5)*(namkh=$E$1)*(INDEX(NC_giam,,HLOOKUP($C42,COLMadat,2,0))))</f>
        <v>0</v>
      </c>
      <c r="X42" s="41">
        <f>'CH01'!W50+SUMPRODUCT((DVHC=X$5)*(madatNC=$C42)*(namkh=$E$1)*(Dientich_NC))-SUMPRODUCT((DVHC=X$5)*(namkh=$E$1)*(INDEX(NC_giam,,HLOOKUP($C42,COLMadat,2,0))))</f>
        <v>0</v>
      </c>
      <c r="Y42" s="19">
        <f>'CH01'!X50+SUMPRODUCT((DVHC=Y$5)*(madatNC=$C42)*(namkh=$E$1)*(Dientich_NC))-SUMPRODUCT((DVHC=Y$5)*(namkh=$E$1)*(INDEX(NC_giam,,HLOOKUP($C42,COLMadat,2,0))))</f>
        <v>0</v>
      </c>
      <c r="Z42" s="41">
        <f>'CH01'!Y50+SUMPRODUCT((DVHC=Z$5)*(madatNC=$C42)*(namkh=$E$1)*(Dientich_NC))-SUMPRODUCT((DVHC=Z$5)*(namkh=$E$1)*(INDEX(NC_giam,,HLOOKUP($C42,COLMadat,2,0))))</f>
        <v>0</v>
      </c>
      <c r="AA42" s="19">
        <f>'CH01'!Z50+SUMPRODUCT((DVHC=AA$5)*(madatNC=$C42)*(namkh=$E$1)*(Dientich_NC))-SUMPRODUCT((DVHC=AA$5)*(namkh=$E$1)*(INDEX(NC_giam,,HLOOKUP($C42,COLMadat,2,0))))</f>
        <v>0</v>
      </c>
      <c r="AB42" s="41">
        <f>'CH01'!AA50+SUMPRODUCT((DVHC=AB$5)*(madatNC=$C42)*(namkh=$E$1)*(Dientich_NC))-SUMPRODUCT((DVHC=AB$5)*(namkh=$E$1)*(INDEX(NC_giam,,HLOOKUP($C42,COLMadat,2,0))))</f>
        <v>0</v>
      </c>
      <c r="AC42" s="19">
        <f>'CH01'!AB50+SUMPRODUCT((DVHC=AC$5)*(madatNC=$C42)*(namkh=$E$1)*(Dientich_NC))-SUMPRODUCT((DVHC=AC$5)*(namkh=$E$1)*(INDEX(NC_giam,,HLOOKUP($C42,COLMadat,2,0))))</f>
        <v>0</v>
      </c>
      <c r="AD42" s="41">
        <f>'CH01'!AC50+SUMPRODUCT((DVHC=AD$5)*(madatNC=$C42)*(namkh=$E$1)*(Dientich_NC))-SUMPRODUCT((DVHC=AD$5)*(namkh=$E$1)*(INDEX(NC_giam,,HLOOKUP($C42,COLMadat,2,0))))</f>
        <v>0</v>
      </c>
      <c r="AE42" s="19">
        <f>'CH01'!AD50+SUMPRODUCT((DVHC=AE$5)*(madatNC=$C42)*(namkh=$E$1)*(Dientich_NC))-SUMPRODUCT((DVHC=AE$5)*(namkh=$E$1)*(INDEX(NC_giam,,HLOOKUP($C42,COLMadat,2,0))))</f>
        <v>0</v>
      </c>
      <c r="AF42" s="41">
        <f>'CH01'!AE50+SUMPRODUCT((DVHC=AF$5)*(madatNC=$C42)*(namkh=$E$1)*(Dientich_NC))-SUMPRODUCT((DVHC=AF$5)*(namkh=$E$1)*(INDEX(NC_giam,,HLOOKUP($C42,COLMadat,2,0))))</f>
        <v>0</v>
      </c>
      <c r="AG42" s="19">
        <f>'CH01'!AF50+SUMPRODUCT((DVHC=AG$5)*(madatNC=$C42)*(namkh=$E$1)*(Dientich_NC))-SUMPRODUCT((DVHC=AG$5)*(namkh=$E$1)*(INDEX(NC_giam,,HLOOKUP($C42,COLMadat,2,0))))</f>
        <v>0</v>
      </c>
      <c r="AH42" s="41">
        <f>'CH01'!AG50+SUMPRODUCT((DVHC=AH$5)*(madatNC=$C42)*(namkh=$E$1)*(Dientich_NC))-SUMPRODUCT((DVHC=AH$5)*(namkh=$E$1)*(INDEX(NC_giam,,HLOOKUP($C42,COLMadat,2,0))))</f>
        <v>0</v>
      </c>
      <c r="AI42" s="19">
        <f>'CH01'!AH50+SUMPRODUCT((DVHC=AI$5)*(madatNC=$C42)*(namkh=$E$1)*(Dientich_NC))-SUMPRODUCT((DVHC=AI$5)*(namkh=$E$1)*(INDEX(NC_giam,,HLOOKUP($C42,COLMadat,2,0))))</f>
        <v>0</v>
      </c>
      <c r="AJ42" s="41">
        <f>'CH01'!AI50+SUMPRODUCT((DVHC=AJ$5)*(madatNC=$C42)*(namkh=$E$1)*(Dientich_NC))-SUMPRODUCT((DVHC=AJ$5)*(namkh=$E$1)*(INDEX(NC_giam,,HLOOKUP($C42,COLMadat,2,0))))</f>
        <v>0</v>
      </c>
      <c r="AK42" s="19">
        <f>'CH01'!AJ50+SUMPRODUCT((DVHC=AK$5)*(madatNC=$C42)*(namkh=$E$1)*(Dientich_NC))-SUMPRODUCT((DVHC=AK$5)*(namkh=$E$1)*(INDEX(NC_giam,,HLOOKUP($C42,COLMadat,2,0))))</f>
        <v>0</v>
      </c>
      <c r="AL42" s="41">
        <f>'CH01'!AK50+SUMPRODUCT((DVHC=AL$5)*(madatNC=$C42)*(namkh=$E$1)*(Dientich_NC))-SUMPRODUCT((DVHC=AL$5)*(namkh=$E$1)*(INDEX(NC_giam,,HLOOKUP($C42,COLMadat,2,0))))</f>
        <v>0</v>
      </c>
      <c r="AM42" s="19">
        <f>'CH01'!AL50+SUMPRODUCT((DVHC=AM$5)*(madatNC=$C42)*(namkh=$E$1)*(Dientich_NC))-SUMPRODUCT((DVHC=AM$5)*(namkh=$E$1)*(INDEX(NC_giam,,HLOOKUP($C42,COLMadat,2,0))))</f>
        <v>0</v>
      </c>
      <c r="AN42" s="41">
        <f>'CH01'!AM50+SUMPRODUCT((DVHC=AN$5)*(madatNC=$C42)*(namkh=$E$1)*(Dientich_NC))-SUMPRODUCT((DVHC=AN$5)*(namkh=$E$1)*(INDEX(NC_giam,,HLOOKUP($C42,COLMadat,2,0))))</f>
        <v>0</v>
      </c>
      <c r="AO42" s="19">
        <f>'CH01'!AN50+SUMPRODUCT((DVHC=AO$5)*(madatNC=$C42)*(namkh=$E$1)*(Dientich_NC))-SUMPRODUCT((DVHC=AO$5)*(namkh=$E$1)*(INDEX(NC_giam,,HLOOKUP($C42,COLMadat,2,0))))</f>
        <v>0</v>
      </c>
      <c r="AP42" s="41">
        <f>'CH01'!AO50+SUMPRODUCT((DVHC=AP$5)*(madatNC=$C42)*(namkh=$E$1)*(Dientich_NC))-SUMPRODUCT((DVHC=AP$5)*(namkh=$E$1)*(INDEX(NC_giam,,HLOOKUP($C42,COLMadat,2,0))))</f>
        <v>0</v>
      </c>
      <c r="AQ42" s="32"/>
    </row>
    <row r="43" spans="1:43" s="13" customFormat="1" ht="18.75">
      <c r="A43" s="22" t="str">
        <f>'CH01'!A51</f>
        <v>2.8.3</v>
      </c>
      <c r="B43" s="22" t="str">
        <f>'CH01'!B51</f>
        <v>Đất công trình cấp nước, thoát nước</v>
      </c>
      <c r="C43" s="23" t="str">
        <f>'CH01'!C51</f>
        <v>DCT</v>
      </c>
      <c r="D43" s="23">
        <f>COUNTIF(I!$C$5:$C$113,C43)</f>
        <v>0</v>
      </c>
      <c r="E43" s="19">
        <f>SUMIF(I!$C$5:$C$113,'Biểu chi tiêu chuyển tiếp I'!C43,I!$F$5:$F$113)</f>
        <v>0</v>
      </c>
      <c r="F43" s="19"/>
      <c r="G43" s="19"/>
      <c r="H43" s="19"/>
      <c r="I43" s="19"/>
      <c r="J43" s="19"/>
      <c r="K43" s="19"/>
      <c r="L43" s="19"/>
      <c r="M43" s="19"/>
      <c r="N43" s="19"/>
      <c r="O43" s="19"/>
      <c r="P43" s="19"/>
      <c r="Q43" s="19"/>
      <c r="R43" s="19"/>
      <c r="S43" s="19"/>
      <c r="T43" s="19"/>
      <c r="U43" s="19"/>
      <c r="V43" s="19"/>
      <c r="W43" s="19">
        <f>'CH01'!V51+SUMPRODUCT((DVHC=W$5)*(madatNC=$C43)*(namkh=$E$1)*(Dientich_NC))-SUMPRODUCT((DVHC=W$5)*(namkh=$E$1)*(INDEX(NC_giam,,HLOOKUP($C43,COLMadat,2,0))))</f>
        <v>0</v>
      </c>
      <c r="X43" s="41">
        <f>'CH01'!W51+SUMPRODUCT((DVHC=X$5)*(madatNC=$C43)*(namkh=$E$1)*(Dientich_NC))-SUMPRODUCT((DVHC=X$5)*(namkh=$E$1)*(INDEX(NC_giam,,HLOOKUP($C43,COLMadat,2,0))))</f>
        <v>0</v>
      </c>
      <c r="Y43" s="19">
        <f>'CH01'!X51+SUMPRODUCT((DVHC=Y$5)*(madatNC=$C43)*(namkh=$E$1)*(Dientich_NC))-SUMPRODUCT((DVHC=Y$5)*(namkh=$E$1)*(INDEX(NC_giam,,HLOOKUP($C43,COLMadat,2,0))))</f>
        <v>0</v>
      </c>
      <c r="Z43" s="41">
        <f>'CH01'!Y51+SUMPRODUCT((DVHC=Z$5)*(madatNC=$C43)*(namkh=$E$1)*(Dientich_NC))-SUMPRODUCT((DVHC=Z$5)*(namkh=$E$1)*(INDEX(NC_giam,,HLOOKUP($C43,COLMadat,2,0))))</f>
        <v>0</v>
      </c>
      <c r="AA43" s="19">
        <f>'CH01'!Z51+SUMPRODUCT((DVHC=AA$5)*(madatNC=$C43)*(namkh=$E$1)*(Dientich_NC))-SUMPRODUCT((DVHC=AA$5)*(namkh=$E$1)*(INDEX(NC_giam,,HLOOKUP($C43,COLMadat,2,0))))</f>
        <v>0</v>
      </c>
      <c r="AB43" s="41">
        <f>'CH01'!AA51+SUMPRODUCT((DVHC=AB$5)*(madatNC=$C43)*(namkh=$E$1)*(Dientich_NC))-SUMPRODUCT((DVHC=AB$5)*(namkh=$E$1)*(INDEX(NC_giam,,HLOOKUP($C43,COLMadat,2,0))))</f>
        <v>0</v>
      </c>
      <c r="AC43" s="19">
        <f>'CH01'!AB51+SUMPRODUCT((DVHC=AC$5)*(madatNC=$C43)*(namkh=$E$1)*(Dientich_NC))-SUMPRODUCT((DVHC=AC$5)*(namkh=$E$1)*(INDEX(NC_giam,,HLOOKUP($C43,COLMadat,2,0))))</f>
        <v>0</v>
      </c>
      <c r="AD43" s="41">
        <f>'CH01'!AC51+SUMPRODUCT((DVHC=AD$5)*(madatNC=$C43)*(namkh=$E$1)*(Dientich_NC))-SUMPRODUCT((DVHC=AD$5)*(namkh=$E$1)*(INDEX(NC_giam,,HLOOKUP($C43,COLMadat,2,0))))</f>
        <v>0</v>
      </c>
      <c r="AE43" s="19">
        <f>'CH01'!AD51+SUMPRODUCT((DVHC=AE$5)*(madatNC=$C43)*(namkh=$E$1)*(Dientich_NC))-SUMPRODUCT((DVHC=AE$5)*(namkh=$E$1)*(INDEX(NC_giam,,HLOOKUP($C43,COLMadat,2,0))))</f>
        <v>0</v>
      </c>
      <c r="AF43" s="41">
        <f>'CH01'!AE51+SUMPRODUCT((DVHC=AF$5)*(madatNC=$C43)*(namkh=$E$1)*(Dientich_NC))-SUMPRODUCT((DVHC=AF$5)*(namkh=$E$1)*(INDEX(NC_giam,,HLOOKUP($C43,COLMadat,2,0))))</f>
        <v>0</v>
      </c>
      <c r="AG43" s="19">
        <f>'CH01'!AF51+SUMPRODUCT((DVHC=AG$5)*(madatNC=$C43)*(namkh=$E$1)*(Dientich_NC))-SUMPRODUCT((DVHC=AG$5)*(namkh=$E$1)*(INDEX(NC_giam,,HLOOKUP($C43,COLMadat,2,0))))</f>
        <v>0</v>
      </c>
      <c r="AH43" s="41">
        <f>'CH01'!AG51+SUMPRODUCT((DVHC=AH$5)*(madatNC=$C43)*(namkh=$E$1)*(Dientich_NC))-SUMPRODUCT((DVHC=AH$5)*(namkh=$E$1)*(INDEX(NC_giam,,HLOOKUP($C43,COLMadat,2,0))))</f>
        <v>0</v>
      </c>
      <c r="AI43" s="19">
        <f>'CH01'!AH51+SUMPRODUCT((DVHC=AI$5)*(madatNC=$C43)*(namkh=$E$1)*(Dientich_NC))-SUMPRODUCT((DVHC=AI$5)*(namkh=$E$1)*(INDEX(NC_giam,,HLOOKUP($C43,COLMadat,2,0))))</f>
        <v>0</v>
      </c>
      <c r="AJ43" s="41">
        <f>'CH01'!AI51+SUMPRODUCT((DVHC=AJ$5)*(madatNC=$C43)*(namkh=$E$1)*(Dientich_NC))-SUMPRODUCT((DVHC=AJ$5)*(namkh=$E$1)*(INDEX(NC_giam,,HLOOKUP($C43,COLMadat,2,0))))</f>
        <v>0</v>
      </c>
      <c r="AK43" s="19">
        <f>'CH01'!AJ51+SUMPRODUCT((DVHC=AK$5)*(madatNC=$C43)*(namkh=$E$1)*(Dientich_NC))-SUMPRODUCT((DVHC=AK$5)*(namkh=$E$1)*(INDEX(NC_giam,,HLOOKUP($C43,COLMadat,2,0))))</f>
        <v>0</v>
      </c>
      <c r="AL43" s="41">
        <f>'CH01'!AK51+SUMPRODUCT((DVHC=AL$5)*(madatNC=$C43)*(namkh=$E$1)*(Dientich_NC))-SUMPRODUCT((DVHC=AL$5)*(namkh=$E$1)*(INDEX(NC_giam,,HLOOKUP($C43,COLMadat,2,0))))</f>
        <v>0</v>
      </c>
      <c r="AM43" s="19">
        <f>'CH01'!AL51+SUMPRODUCT((DVHC=AM$5)*(madatNC=$C43)*(namkh=$E$1)*(Dientich_NC))-SUMPRODUCT((DVHC=AM$5)*(namkh=$E$1)*(INDEX(NC_giam,,HLOOKUP($C43,COLMadat,2,0))))</f>
        <v>0</v>
      </c>
      <c r="AN43" s="41">
        <f>'CH01'!AM51+SUMPRODUCT((DVHC=AN$5)*(madatNC=$C43)*(namkh=$E$1)*(Dientich_NC))-SUMPRODUCT((DVHC=AN$5)*(namkh=$E$1)*(INDEX(NC_giam,,HLOOKUP($C43,COLMadat,2,0))))</f>
        <v>0</v>
      </c>
      <c r="AO43" s="19">
        <f>'CH01'!AN51+SUMPRODUCT((DVHC=AO$5)*(madatNC=$C43)*(namkh=$E$1)*(Dientich_NC))-SUMPRODUCT((DVHC=AO$5)*(namkh=$E$1)*(INDEX(NC_giam,,HLOOKUP($C43,COLMadat,2,0))))</f>
        <v>0</v>
      </c>
      <c r="AP43" s="41">
        <f>'CH01'!AO51+SUMPRODUCT((DVHC=AP$5)*(madatNC=$C43)*(namkh=$E$1)*(Dientich_NC))-SUMPRODUCT((DVHC=AP$5)*(namkh=$E$1)*(INDEX(NC_giam,,HLOOKUP($C43,COLMadat,2,0))))</f>
        <v>0</v>
      </c>
      <c r="AQ43" s="32"/>
    </row>
    <row r="44" spans="1:43" s="13" customFormat="1" ht="18.75">
      <c r="A44" s="22" t="str">
        <f>'CH01'!A52</f>
        <v>2.8.4</v>
      </c>
      <c r="B44" s="22" t="str">
        <f>'CH01'!B52</f>
        <v>Đất công trình phòng, chống thiên tai</v>
      </c>
      <c r="C44" s="23" t="str">
        <f>'CH01'!C52</f>
        <v>DPC</v>
      </c>
      <c r="D44" s="23">
        <f>COUNTIF(I!$C$5:$C$113,C44)</f>
        <v>0</v>
      </c>
      <c r="E44" s="19">
        <f>SUMIF(I!$C$5:$C$113,'Biểu chi tiêu chuyển tiếp I'!C44,I!$F$5:$F$113)</f>
        <v>0</v>
      </c>
      <c r="F44" s="19"/>
      <c r="G44" s="19"/>
      <c r="H44" s="19"/>
      <c r="I44" s="19"/>
      <c r="J44" s="19"/>
      <c r="K44" s="19"/>
      <c r="L44" s="19"/>
      <c r="M44" s="19"/>
      <c r="N44" s="19"/>
      <c r="O44" s="19"/>
      <c r="P44" s="19"/>
      <c r="Q44" s="19"/>
      <c r="R44" s="19"/>
      <c r="S44" s="19"/>
      <c r="T44" s="19"/>
      <c r="U44" s="19"/>
      <c r="V44" s="19"/>
      <c r="W44" s="19">
        <f>'CH01'!V52+SUMPRODUCT((DVHC=W$5)*(madatNC=$C44)*(namkh=$E$1)*(Dientich_NC))-SUMPRODUCT((DVHC=W$5)*(namkh=$E$1)*(INDEX(NC_giam,,HLOOKUP($C44,COLMadat,2,0))))</f>
        <v>0</v>
      </c>
      <c r="X44" s="41">
        <f>'CH01'!W52+SUMPRODUCT((DVHC=X$5)*(madatNC=$C44)*(namkh=$E$1)*(Dientich_NC))-SUMPRODUCT((DVHC=X$5)*(namkh=$E$1)*(INDEX(NC_giam,,HLOOKUP($C44,COLMadat,2,0))))</f>
        <v>0</v>
      </c>
      <c r="Y44" s="19">
        <f>'CH01'!X52+SUMPRODUCT((DVHC=Y$5)*(madatNC=$C44)*(namkh=$E$1)*(Dientich_NC))-SUMPRODUCT((DVHC=Y$5)*(namkh=$E$1)*(INDEX(NC_giam,,HLOOKUP($C44,COLMadat,2,0))))</f>
        <v>0</v>
      </c>
      <c r="Z44" s="41">
        <f>'CH01'!Y52+SUMPRODUCT((DVHC=Z$5)*(madatNC=$C44)*(namkh=$E$1)*(Dientich_NC))-SUMPRODUCT((DVHC=Z$5)*(namkh=$E$1)*(INDEX(NC_giam,,HLOOKUP($C44,COLMadat,2,0))))</f>
        <v>0</v>
      </c>
      <c r="AA44" s="19">
        <f>'CH01'!Z52+SUMPRODUCT((DVHC=AA$5)*(madatNC=$C44)*(namkh=$E$1)*(Dientich_NC))-SUMPRODUCT((DVHC=AA$5)*(namkh=$E$1)*(INDEX(NC_giam,,HLOOKUP($C44,COLMadat,2,0))))</f>
        <v>0</v>
      </c>
      <c r="AB44" s="41">
        <f>'CH01'!AA52+SUMPRODUCT((DVHC=AB$5)*(madatNC=$C44)*(namkh=$E$1)*(Dientich_NC))-SUMPRODUCT((DVHC=AB$5)*(namkh=$E$1)*(INDEX(NC_giam,,HLOOKUP($C44,COLMadat,2,0))))</f>
        <v>0</v>
      </c>
      <c r="AC44" s="19">
        <f>'CH01'!AB52+SUMPRODUCT((DVHC=AC$5)*(madatNC=$C44)*(namkh=$E$1)*(Dientich_NC))-SUMPRODUCT((DVHC=AC$5)*(namkh=$E$1)*(INDEX(NC_giam,,HLOOKUP($C44,COLMadat,2,0))))</f>
        <v>0</v>
      </c>
      <c r="AD44" s="41">
        <f>'CH01'!AC52+SUMPRODUCT((DVHC=AD$5)*(madatNC=$C44)*(namkh=$E$1)*(Dientich_NC))-SUMPRODUCT((DVHC=AD$5)*(namkh=$E$1)*(INDEX(NC_giam,,HLOOKUP($C44,COLMadat,2,0))))</f>
        <v>0</v>
      </c>
      <c r="AE44" s="19">
        <f>'CH01'!AD52+SUMPRODUCT((DVHC=AE$5)*(madatNC=$C44)*(namkh=$E$1)*(Dientich_NC))-SUMPRODUCT((DVHC=AE$5)*(namkh=$E$1)*(INDEX(NC_giam,,HLOOKUP($C44,COLMadat,2,0))))</f>
        <v>0</v>
      </c>
      <c r="AF44" s="41">
        <f>'CH01'!AE52+SUMPRODUCT((DVHC=AF$5)*(madatNC=$C44)*(namkh=$E$1)*(Dientich_NC))-SUMPRODUCT((DVHC=AF$5)*(namkh=$E$1)*(INDEX(NC_giam,,HLOOKUP($C44,COLMadat,2,0))))</f>
        <v>0</v>
      </c>
      <c r="AG44" s="19">
        <f>'CH01'!AF52+SUMPRODUCT((DVHC=AG$5)*(madatNC=$C44)*(namkh=$E$1)*(Dientich_NC))-SUMPRODUCT((DVHC=AG$5)*(namkh=$E$1)*(INDEX(NC_giam,,HLOOKUP($C44,COLMadat,2,0))))</f>
        <v>0</v>
      </c>
      <c r="AH44" s="41">
        <f>'CH01'!AG52+SUMPRODUCT((DVHC=AH$5)*(madatNC=$C44)*(namkh=$E$1)*(Dientich_NC))-SUMPRODUCT((DVHC=AH$5)*(namkh=$E$1)*(INDEX(NC_giam,,HLOOKUP($C44,COLMadat,2,0))))</f>
        <v>0</v>
      </c>
      <c r="AI44" s="19">
        <f>'CH01'!AH52+SUMPRODUCT((DVHC=AI$5)*(madatNC=$C44)*(namkh=$E$1)*(Dientich_NC))-SUMPRODUCT((DVHC=AI$5)*(namkh=$E$1)*(INDEX(NC_giam,,HLOOKUP($C44,COLMadat,2,0))))</f>
        <v>0</v>
      </c>
      <c r="AJ44" s="41">
        <f>'CH01'!AI52+SUMPRODUCT((DVHC=AJ$5)*(madatNC=$C44)*(namkh=$E$1)*(Dientich_NC))-SUMPRODUCT((DVHC=AJ$5)*(namkh=$E$1)*(INDEX(NC_giam,,HLOOKUP($C44,COLMadat,2,0))))</f>
        <v>0</v>
      </c>
      <c r="AK44" s="19">
        <f>'CH01'!AJ52+SUMPRODUCT((DVHC=AK$5)*(madatNC=$C44)*(namkh=$E$1)*(Dientich_NC))-SUMPRODUCT((DVHC=AK$5)*(namkh=$E$1)*(INDEX(NC_giam,,HLOOKUP($C44,COLMadat,2,0))))</f>
        <v>0</v>
      </c>
      <c r="AL44" s="41">
        <f>'CH01'!AK52+SUMPRODUCT((DVHC=AL$5)*(madatNC=$C44)*(namkh=$E$1)*(Dientich_NC))-SUMPRODUCT((DVHC=AL$5)*(namkh=$E$1)*(INDEX(NC_giam,,HLOOKUP($C44,COLMadat,2,0))))</f>
        <v>0</v>
      </c>
      <c r="AM44" s="19">
        <f>'CH01'!AL52+SUMPRODUCT((DVHC=AM$5)*(madatNC=$C44)*(namkh=$E$1)*(Dientich_NC))-SUMPRODUCT((DVHC=AM$5)*(namkh=$E$1)*(INDEX(NC_giam,,HLOOKUP($C44,COLMadat,2,0))))</f>
        <v>0</v>
      </c>
      <c r="AN44" s="41">
        <f>'CH01'!AM52+SUMPRODUCT((DVHC=AN$5)*(madatNC=$C44)*(namkh=$E$1)*(Dientich_NC))-SUMPRODUCT((DVHC=AN$5)*(namkh=$E$1)*(INDEX(NC_giam,,HLOOKUP($C44,COLMadat,2,0))))</f>
        <v>0</v>
      </c>
      <c r="AO44" s="19">
        <f>'CH01'!AN52+SUMPRODUCT((DVHC=AO$5)*(madatNC=$C44)*(namkh=$E$1)*(Dientich_NC))-SUMPRODUCT((DVHC=AO$5)*(namkh=$E$1)*(INDEX(NC_giam,,HLOOKUP($C44,COLMadat,2,0))))</f>
        <v>0</v>
      </c>
      <c r="AP44" s="41">
        <f>'CH01'!AO52+SUMPRODUCT((DVHC=AP$5)*(madatNC=$C44)*(namkh=$E$1)*(Dientich_NC))-SUMPRODUCT((DVHC=AP$5)*(namkh=$E$1)*(INDEX(NC_giam,,HLOOKUP($C44,COLMadat,2,0))))</f>
        <v>0</v>
      </c>
      <c r="AQ44" s="32"/>
    </row>
    <row r="45" spans="1:43" ht="31.5">
      <c r="A45" s="22" t="str">
        <f>'CH01'!A53</f>
        <v>2.8.5</v>
      </c>
      <c r="B45" s="22" t="str">
        <f>'CH01'!B53</f>
        <v>Đất có di tích lịch sử - văn hóa danh lam thắng cảnh, di sản thiên nhiên</v>
      </c>
      <c r="C45" s="23" t="str">
        <f>'CH01'!C53</f>
        <v>DDD</v>
      </c>
      <c r="D45" s="23">
        <f>COUNTIF(I!$C$5:$C$113,C45)</f>
        <v>0</v>
      </c>
      <c r="E45" s="19">
        <f>SUMIF(I!$C$5:$C$113,'Biểu chi tiêu chuyển tiếp I'!C45,I!$F$5:$F$113)</f>
        <v>0</v>
      </c>
      <c r="F45" s="19"/>
      <c r="G45" s="19"/>
      <c r="H45" s="19"/>
      <c r="I45" s="19"/>
      <c r="J45" s="19"/>
      <c r="K45" s="19"/>
      <c r="L45" s="19"/>
      <c r="M45" s="19"/>
      <c r="N45" s="19"/>
      <c r="O45" s="19"/>
      <c r="P45" s="19"/>
      <c r="Q45" s="19"/>
      <c r="R45" s="19"/>
      <c r="S45" s="19"/>
      <c r="T45" s="19"/>
      <c r="U45" s="19"/>
      <c r="V45" s="19"/>
      <c r="W45" s="19">
        <f>'CH01'!V53+SUMPRODUCT((DVHC=W$5)*(madatNC=$C45)*(namkh=$E$1)*(Dientich_NC))-SUMPRODUCT((DVHC=W$5)*(namkh=$E$1)*(INDEX(NC_giam,,HLOOKUP($C45,COLMadat,2,0))))</f>
        <v>0</v>
      </c>
      <c r="X45" s="41">
        <f>'CH01'!W53+SUMPRODUCT((DVHC=X$5)*(madatNC=$C45)*(namkh=$E$1)*(Dientich_NC))-SUMPRODUCT((DVHC=X$5)*(namkh=$E$1)*(INDEX(NC_giam,,HLOOKUP($C45,COLMadat,2,0))))</f>
        <v>0</v>
      </c>
      <c r="Y45" s="19">
        <f>'CH01'!X53+SUMPRODUCT((DVHC=Y$5)*(madatNC=$C45)*(namkh=$E$1)*(Dientich_NC))-SUMPRODUCT((DVHC=Y$5)*(namkh=$E$1)*(INDEX(NC_giam,,HLOOKUP($C45,COLMadat,2,0))))</f>
        <v>0</v>
      </c>
      <c r="Z45" s="41">
        <f>'CH01'!Y53+SUMPRODUCT((DVHC=Z$5)*(madatNC=$C45)*(namkh=$E$1)*(Dientich_NC))-SUMPRODUCT((DVHC=Z$5)*(namkh=$E$1)*(INDEX(NC_giam,,HLOOKUP($C45,COLMadat,2,0))))</f>
        <v>0</v>
      </c>
      <c r="AA45" s="19">
        <f>'CH01'!Z53+SUMPRODUCT((DVHC=AA$5)*(madatNC=$C45)*(namkh=$E$1)*(Dientich_NC))-SUMPRODUCT((DVHC=AA$5)*(namkh=$E$1)*(INDEX(NC_giam,,HLOOKUP($C45,COLMadat,2,0))))</f>
        <v>0</v>
      </c>
      <c r="AB45" s="41">
        <f>'CH01'!AA53+SUMPRODUCT((DVHC=AB$5)*(madatNC=$C45)*(namkh=$E$1)*(Dientich_NC))-SUMPRODUCT((DVHC=AB$5)*(namkh=$E$1)*(INDEX(NC_giam,,HLOOKUP($C45,COLMadat,2,0))))</f>
        <v>0</v>
      </c>
      <c r="AC45" s="19">
        <f>'CH01'!AB53+SUMPRODUCT((DVHC=AC$5)*(madatNC=$C45)*(namkh=$E$1)*(Dientich_NC))-SUMPRODUCT((DVHC=AC$5)*(namkh=$E$1)*(INDEX(NC_giam,,HLOOKUP($C45,COLMadat,2,0))))</f>
        <v>0</v>
      </c>
      <c r="AD45" s="41">
        <f>'CH01'!AC53+SUMPRODUCT((DVHC=AD$5)*(madatNC=$C45)*(namkh=$E$1)*(Dientich_NC))-SUMPRODUCT((DVHC=AD$5)*(namkh=$E$1)*(INDEX(NC_giam,,HLOOKUP($C45,COLMadat,2,0))))</f>
        <v>0</v>
      </c>
      <c r="AE45" s="19">
        <f>'CH01'!AD53+SUMPRODUCT((DVHC=AE$5)*(madatNC=$C45)*(namkh=$E$1)*(Dientich_NC))-SUMPRODUCT((DVHC=AE$5)*(namkh=$E$1)*(INDEX(NC_giam,,HLOOKUP($C45,COLMadat,2,0))))</f>
        <v>0</v>
      </c>
      <c r="AF45" s="41">
        <f>'CH01'!AE53+SUMPRODUCT((DVHC=AF$5)*(madatNC=$C45)*(namkh=$E$1)*(Dientich_NC))-SUMPRODUCT((DVHC=AF$5)*(namkh=$E$1)*(INDEX(NC_giam,,HLOOKUP($C45,COLMadat,2,0))))</f>
        <v>0</v>
      </c>
      <c r="AG45" s="19">
        <f>'CH01'!AF53+SUMPRODUCT((DVHC=AG$5)*(madatNC=$C45)*(namkh=$E$1)*(Dientich_NC))-SUMPRODUCT((DVHC=AG$5)*(namkh=$E$1)*(INDEX(NC_giam,,HLOOKUP($C45,COLMadat,2,0))))</f>
        <v>0</v>
      </c>
      <c r="AH45" s="41">
        <f>'CH01'!AG53+SUMPRODUCT((DVHC=AH$5)*(madatNC=$C45)*(namkh=$E$1)*(Dientich_NC))-SUMPRODUCT((DVHC=AH$5)*(namkh=$E$1)*(INDEX(NC_giam,,HLOOKUP($C45,COLMadat,2,0))))</f>
        <v>0</v>
      </c>
      <c r="AI45" s="19">
        <f>'CH01'!AH53+SUMPRODUCT((DVHC=AI$5)*(madatNC=$C45)*(namkh=$E$1)*(Dientich_NC))-SUMPRODUCT((DVHC=AI$5)*(namkh=$E$1)*(INDEX(NC_giam,,HLOOKUP($C45,COLMadat,2,0))))</f>
        <v>0</v>
      </c>
      <c r="AJ45" s="41">
        <f>'CH01'!AI53+SUMPRODUCT((DVHC=AJ$5)*(madatNC=$C45)*(namkh=$E$1)*(Dientich_NC))-SUMPRODUCT((DVHC=AJ$5)*(namkh=$E$1)*(INDEX(NC_giam,,HLOOKUP($C45,COLMadat,2,0))))</f>
        <v>0</v>
      </c>
      <c r="AK45" s="19">
        <f>'CH01'!AJ53+SUMPRODUCT((DVHC=AK$5)*(madatNC=$C45)*(namkh=$E$1)*(Dientich_NC))-SUMPRODUCT((DVHC=AK$5)*(namkh=$E$1)*(INDEX(NC_giam,,HLOOKUP($C45,COLMadat,2,0))))</f>
        <v>0</v>
      </c>
      <c r="AL45" s="41">
        <f>'CH01'!AK53+SUMPRODUCT((DVHC=AL$5)*(madatNC=$C45)*(namkh=$E$1)*(Dientich_NC))-SUMPRODUCT((DVHC=AL$5)*(namkh=$E$1)*(INDEX(NC_giam,,HLOOKUP($C45,COLMadat,2,0))))</f>
        <v>0</v>
      </c>
      <c r="AM45" s="19">
        <f>'CH01'!AL53+SUMPRODUCT((DVHC=AM$5)*(madatNC=$C45)*(namkh=$E$1)*(Dientich_NC))-SUMPRODUCT((DVHC=AM$5)*(namkh=$E$1)*(INDEX(NC_giam,,HLOOKUP($C45,COLMadat,2,0))))</f>
        <v>0</v>
      </c>
      <c r="AN45" s="41">
        <f>'CH01'!AM53+SUMPRODUCT((DVHC=AN$5)*(madatNC=$C45)*(namkh=$E$1)*(Dientich_NC))-SUMPRODUCT((DVHC=AN$5)*(namkh=$E$1)*(INDEX(NC_giam,,HLOOKUP($C45,COLMadat,2,0))))</f>
        <v>0</v>
      </c>
      <c r="AO45" s="19">
        <f>'CH01'!AN53+SUMPRODUCT((DVHC=AO$5)*(madatNC=$C45)*(namkh=$E$1)*(Dientich_NC))-SUMPRODUCT((DVHC=AO$5)*(namkh=$E$1)*(INDEX(NC_giam,,HLOOKUP($C45,COLMadat,2,0))))</f>
        <v>0</v>
      </c>
      <c r="AP45" s="41">
        <f>'CH01'!AO53+SUMPRODUCT((DVHC=AP$5)*(madatNC=$C45)*(namkh=$E$1)*(Dientich_NC))-SUMPRODUCT((DVHC=AP$5)*(namkh=$E$1)*(INDEX(NC_giam,,HLOOKUP($C45,COLMadat,2,0))))</f>
        <v>0</v>
      </c>
      <c r="AQ45" s="25"/>
    </row>
    <row r="46" spans="1:43">
      <c r="A46" s="22" t="str">
        <f>'CH01'!A54</f>
        <v>2.8.6</v>
      </c>
      <c r="B46" s="22" t="str">
        <f>'CH01'!B54</f>
        <v>Đất công trình xử lý chất thải</v>
      </c>
      <c r="C46" s="23" t="str">
        <f>'CH01'!C54</f>
        <v>DRA</v>
      </c>
      <c r="D46" s="23">
        <f>COUNTIF(I!$C$5:$C$113,C46)</f>
        <v>0</v>
      </c>
      <c r="E46" s="19">
        <f>SUMIF(I!$C$5:$C$113,'Biểu chi tiêu chuyển tiếp I'!C46,I!$F$5:$F$113)</f>
        <v>0</v>
      </c>
      <c r="F46" s="19"/>
      <c r="G46" s="19"/>
      <c r="H46" s="19"/>
      <c r="I46" s="19"/>
      <c r="J46" s="19"/>
      <c r="K46" s="19"/>
      <c r="L46" s="19"/>
      <c r="M46" s="19"/>
      <c r="N46" s="19"/>
      <c r="O46" s="19"/>
      <c r="P46" s="19"/>
      <c r="Q46" s="19"/>
      <c r="R46" s="19"/>
      <c r="S46" s="19"/>
      <c r="T46" s="19"/>
      <c r="U46" s="19"/>
      <c r="V46" s="19"/>
      <c r="W46" s="19">
        <f>'CH01'!V54+SUMPRODUCT((DVHC=W$5)*(madatNC=$C46)*(namkh=$E$1)*(Dientich_NC))-SUMPRODUCT((DVHC=W$5)*(namkh=$E$1)*(INDEX(NC_giam,,HLOOKUP($C46,COLMadat,2,0))))</f>
        <v>0</v>
      </c>
      <c r="X46" s="41">
        <f>'CH01'!W54+SUMPRODUCT((DVHC=X$5)*(madatNC=$C46)*(namkh=$E$1)*(Dientich_NC))-SUMPRODUCT((DVHC=X$5)*(namkh=$E$1)*(INDEX(NC_giam,,HLOOKUP($C46,COLMadat,2,0))))</f>
        <v>0</v>
      </c>
      <c r="Y46" s="19">
        <f>'CH01'!X54+SUMPRODUCT((DVHC=Y$5)*(madatNC=$C46)*(namkh=$E$1)*(Dientich_NC))-SUMPRODUCT((DVHC=Y$5)*(namkh=$E$1)*(INDEX(NC_giam,,HLOOKUP($C46,COLMadat,2,0))))</f>
        <v>0</v>
      </c>
      <c r="Z46" s="41">
        <f>'CH01'!Y54+SUMPRODUCT((DVHC=Z$5)*(madatNC=$C46)*(namkh=$E$1)*(Dientich_NC))-SUMPRODUCT((DVHC=Z$5)*(namkh=$E$1)*(INDEX(NC_giam,,HLOOKUP($C46,COLMadat,2,0))))</f>
        <v>0</v>
      </c>
      <c r="AA46" s="19">
        <f>'CH01'!Z54+SUMPRODUCT((DVHC=AA$5)*(madatNC=$C46)*(namkh=$E$1)*(Dientich_NC))-SUMPRODUCT((DVHC=AA$5)*(namkh=$E$1)*(INDEX(NC_giam,,HLOOKUP($C46,COLMadat,2,0))))</f>
        <v>0</v>
      </c>
      <c r="AB46" s="41">
        <f>'CH01'!AA54+SUMPRODUCT((DVHC=AB$5)*(madatNC=$C46)*(namkh=$E$1)*(Dientich_NC))-SUMPRODUCT((DVHC=AB$5)*(namkh=$E$1)*(INDEX(NC_giam,,HLOOKUP($C46,COLMadat,2,0))))</f>
        <v>0</v>
      </c>
      <c r="AC46" s="19">
        <f>'CH01'!AB54+SUMPRODUCT((DVHC=AC$5)*(madatNC=$C46)*(namkh=$E$1)*(Dientich_NC))-SUMPRODUCT((DVHC=AC$5)*(namkh=$E$1)*(INDEX(NC_giam,,HLOOKUP($C46,COLMadat,2,0))))</f>
        <v>0</v>
      </c>
      <c r="AD46" s="41">
        <f>'CH01'!AC54+SUMPRODUCT((DVHC=AD$5)*(madatNC=$C46)*(namkh=$E$1)*(Dientich_NC))-SUMPRODUCT((DVHC=AD$5)*(namkh=$E$1)*(INDEX(NC_giam,,HLOOKUP($C46,COLMadat,2,0))))</f>
        <v>0</v>
      </c>
      <c r="AE46" s="19">
        <f>'CH01'!AD54+SUMPRODUCT((DVHC=AE$5)*(madatNC=$C46)*(namkh=$E$1)*(Dientich_NC))-SUMPRODUCT((DVHC=AE$5)*(namkh=$E$1)*(INDEX(NC_giam,,HLOOKUP($C46,COLMadat,2,0))))</f>
        <v>0</v>
      </c>
      <c r="AF46" s="41">
        <f>'CH01'!AE54+SUMPRODUCT((DVHC=AF$5)*(madatNC=$C46)*(namkh=$E$1)*(Dientich_NC))-SUMPRODUCT((DVHC=AF$5)*(namkh=$E$1)*(INDEX(NC_giam,,HLOOKUP($C46,COLMadat,2,0))))</f>
        <v>0</v>
      </c>
      <c r="AG46" s="19">
        <f>'CH01'!AF54+SUMPRODUCT((DVHC=AG$5)*(madatNC=$C46)*(namkh=$E$1)*(Dientich_NC))-SUMPRODUCT((DVHC=AG$5)*(namkh=$E$1)*(INDEX(NC_giam,,HLOOKUP($C46,COLMadat,2,0))))</f>
        <v>0</v>
      </c>
      <c r="AH46" s="41">
        <f>'CH01'!AG54+SUMPRODUCT((DVHC=AH$5)*(madatNC=$C46)*(namkh=$E$1)*(Dientich_NC))-SUMPRODUCT((DVHC=AH$5)*(namkh=$E$1)*(INDEX(NC_giam,,HLOOKUP($C46,COLMadat,2,0))))</f>
        <v>0</v>
      </c>
      <c r="AI46" s="19">
        <f>'CH01'!AH54+SUMPRODUCT((DVHC=AI$5)*(madatNC=$C46)*(namkh=$E$1)*(Dientich_NC))-SUMPRODUCT((DVHC=AI$5)*(namkh=$E$1)*(INDEX(NC_giam,,HLOOKUP($C46,COLMadat,2,0))))</f>
        <v>0</v>
      </c>
      <c r="AJ46" s="41">
        <f>'CH01'!AI54+SUMPRODUCT((DVHC=AJ$5)*(madatNC=$C46)*(namkh=$E$1)*(Dientich_NC))-SUMPRODUCT((DVHC=AJ$5)*(namkh=$E$1)*(INDEX(NC_giam,,HLOOKUP($C46,COLMadat,2,0))))</f>
        <v>0</v>
      </c>
      <c r="AK46" s="19">
        <f>'CH01'!AJ54+SUMPRODUCT((DVHC=AK$5)*(madatNC=$C46)*(namkh=$E$1)*(Dientich_NC))-SUMPRODUCT((DVHC=AK$5)*(namkh=$E$1)*(INDEX(NC_giam,,HLOOKUP($C46,COLMadat,2,0))))</f>
        <v>0</v>
      </c>
      <c r="AL46" s="41">
        <f>'CH01'!AK54+SUMPRODUCT((DVHC=AL$5)*(madatNC=$C46)*(namkh=$E$1)*(Dientich_NC))-SUMPRODUCT((DVHC=AL$5)*(namkh=$E$1)*(INDEX(NC_giam,,HLOOKUP($C46,COLMadat,2,0))))</f>
        <v>0</v>
      </c>
      <c r="AM46" s="19">
        <f>'CH01'!AL54+SUMPRODUCT((DVHC=AM$5)*(madatNC=$C46)*(namkh=$E$1)*(Dientich_NC))-SUMPRODUCT((DVHC=AM$5)*(namkh=$E$1)*(INDEX(NC_giam,,HLOOKUP($C46,COLMadat,2,0))))</f>
        <v>0</v>
      </c>
      <c r="AN46" s="41">
        <f>'CH01'!AM54+SUMPRODUCT((DVHC=AN$5)*(madatNC=$C46)*(namkh=$E$1)*(Dientich_NC))-SUMPRODUCT((DVHC=AN$5)*(namkh=$E$1)*(INDEX(NC_giam,,HLOOKUP($C46,COLMadat,2,0))))</f>
        <v>0</v>
      </c>
      <c r="AO46" s="19">
        <f>'CH01'!AN54+SUMPRODUCT((DVHC=AO$5)*(madatNC=$C46)*(namkh=$E$1)*(Dientich_NC))-SUMPRODUCT((DVHC=AO$5)*(namkh=$E$1)*(INDEX(NC_giam,,HLOOKUP($C46,COLMadat,2,0))))</f>
        <v>0</v>
      </c>
      <c r="AP46" s="41">
        <f>'CH01'!AO54+SUMPRODUCT((DVHC=AP$5)*(madatNC=$C46)*(namkh=$E$1)*(Dientich_NC))-SUMPRODUCT((DVHC=AP$5)*(namkh=$E$1)*(INDEX(NC_giam,,HLOOKUP($C46,COLMadat,2,0))))</f>
        <v>0</v>
      </c>
      <c r="AQ46" s="25"/>
    </row>
    <row r="47" spans="1:43">
      <c r="A47" s="22" t="str">
        <f>'CH01'!A55</f>
        <v>2.8.7</v>
      </c>
      <c r="B47" s="22" t="str">
        <f>'CH01'!B55</f>
        <v>Đất công trình năng lượng, chiếu sáng công cộng</v>
      </c>
      <c r="C47" s="23" t="str">
        <f>'CH01'!C55</f>
        <v>DNL</v>
      </c>
      <c r="D47" s="23">
        <f>COUNTIF(I!$C$5:$C$113,C47)</f>
        <v>5</v>
      </c>
      <c r="E47" s="19">
        <f>SUMIF(I!$C$5:$C$113,'Biểu chi tiêu chuyển tiếp I'!C47,I!$F$5:$F$113)</f>
        <v>10.980000000000002</v>
      </c>
      <c r="F47" s="19"/>
      <c r="G47" s="19"/>
      <c r="H47" s="19"/>
      <c r="I47" s="19"/>
      <c r="J47" s="19"/>
      <c r="K47" s="19"/>
      <c r="L47" s="19"/>
      <c r="M47" s="19"/>
      <c r="N47" s="19"/>
      <c r="O47" s="19"/>
      <c r="P47" s="19"/>
      <c r="Q47" s="19"/>
      <c r="R47" s="19"/>
      <c r="S47" s="19"/>
      <c r="T47" s="19"/>
      <c r="U47" s="19"/>
      <c r="V47" s="19"/>
      <c r="W47" s="19">
        <f>'CH01'!V55+SUMPRODUCT((DVHC=W$5)*(madatNC=$C47)*(namkh=$E$1)*(Dientich_NC))-SUMPRODUCT((DVHC=W$5)*(namkh=$E$1)*(INDEX(NC_giam,,HLOOKUP($C47,COLMadat,2,0))))</f>
        <v>0</v>
      </c>
      <c r="X47" s="41">
        <f>'CH01'!W55+SUMPRODUCT((DVHC=X$5)*(madatNC=$C47)*(namkh=$E$1)*(Dientich_NC))-SUMPRODUCT((DVHC=X$5)*(namkh=$E$1)*(INDEX(NC_giam,,HLOOKUP($C47,COLMadat,2,0))))</f>
        <v>0</v>
      </c>
      <c r="Y47" s="19">
        <f>'CH01'!X55+SUMPRODUCT((DVHC=Y$5)*(madatNC=$C47)*(namkh=$E$1)*(Dientich_NC))-SUMPRODUCT((DVHC=Y$5)*(namkh=$E$1)*(INDEX(NC_giam,,HLOOKUP($C47,COLMadat,2,0))))</f>
        <v>0</v>
      </c>
      <c r="Z47" s="41">
        <f>'CH01'!Y55+SUMPRODUCT((DVHC=Z$5)*(madatNC=$C47)*(namkh=$E$1)*(Dientich_NC))-SUMPRODUCT((DVHC=Z$5)*(namkh=$E$1)*(INDEX(NC_giam,,HLOOKUP($C47,COLMadat,2,0))))</f>
        <v>0</v>
      </c>
      <c r="AA47" s="19">
        <f>'CH01'!Z55+SUMPRODUCT((DVHC=AA$5)*(madatNC=$C47)*(namkh=$E$1)*(Dientich_NC))-SUMPRODUCT((DVHC=AA$5)*(namkh=$E$1)*(INDEX(NC_giam,,HLOOKUP($C47,COLMadat,2,0))))</f>
        <v>0</v>
      </c>
      <c r="AB47" s="41">
        <f>'CH01'!AA55+SUMPRODUCT((DVHC=AB$5)*(madatNC=$C47)*(namkh=$E$1)*(Dientich_NC))-SUMPRODUCT((DVHC=AB$5)*(namkh=$E$1)*(INDEX(NC_giam,,HLOOKUP($C47,COLMadat,2,0))))</f>
        <v>0</v>
      </c>
      <c r="AC47" s="19">
        <f>'CH01'!AB55+SUMPRODUCT((DVHC=AC$5)*(madatNC=$C47)*(namkh=$E$1)*(Dientich_NC))-SUMPRODUCT((DVHC=AC$5)*(namkh=$E$1)*(INDEX(NC_giam,,HLOOKUP($C47,COLMadat,2,0))))</f>
        <v>0</v>
      </c>
      <c r="AD47" s="41">
        <f>'CH01'!AC55+SUMPRODUCT((DVHC=AD$5)*(madatNC=$C47)*(namkh=$E$1)*(Dientich_NC))-SUMPRODUCT((DVHC=AD$5)*(namkh=$E$1)*(INDEX(NC_giam,,HLOOKUP($C47,COLMadat,2,0))))</f>
        <v>0</v>
      </c>
      <c r="AE47" s="19">
        <f>'CH01'!AD55+SUMPRODUCT((DVHC=AE$5)*(madatNC=$C47)*(namkh=$E$1)*(Dientich_NC))-SUMPRODUCT((DVHC=AE$5)*(namkh=$E$1)*(INDEX(NC_giam,,HLOOKUP($C47,COLMadat,2,0))))</f>
        <v>0</v>
      </c>
      <c r="AF47" s="41">
        <f>'CH01'!AE55+SUMPRODUCT((DVHC=AF$5)*(madatNC=$C47)*(namkh=$E$1)*(Dientich_NC))-SUMPRODUCT((DVHC=AF$5)*(namkh=$E$1)*(INDEX(NC_giam,,HLOOKUP($C47,COLMadat,2,0))))</f>
        <v>0</v>
      </c>
      <c r="AG47" s="19">
        <f>'CH01'!AF55+SUMPRODUCT((DVHC=AG$5)*(madatNC=$C47)*(namkh=$E$1)*(Dientich_NC))-SUMPRODUCT((DVHC=AG$5)*(namkh=$E$1)*(INDEX(NC_giam,,HLOOKUP($C47,COLMadat,2,0))))</f>
        <v>0</v>
      </c>
      <c r="AH47" s="41">
        <f>'CH01'!AG55+SUMPRODUCT((DVHC=AH$5)*(madatNC=$C47)*(namkh=$E$1)*(Dientich_NC))-SUMPRODUCT((DVHC=AH$5)*(namkh=$E$1)*(INDEX(NC_giam,,HLOOKUP($C47,COLMadat,2,0))))</f>
        <v>0</v>
      </c>
      <c r="AI47" s="19">
        <f>'CH01'!AH55+SUMPRODUCT((DVHC=AI$5)*(madatNC=$C47)*(namkh=$E$1)*(Dientich_NC))-SUMPRODUCT((DVHC=AI$5)*(namkh=$E$1)*(INDEX(NC_giam,,HLOOKUP($C47,COLMadat,2,0))))</f>
        <v>0</v>
      </c>
      <c r="AJ47" s="41">
        <f>'CH01'!AI55+SUMPRODUCT((DVHC=AJ$5)*(madatNC=$C47)*(namkh=$E$1)*(Dientich_NC))-SUMPRODUCT((DVHC=AJ$5)*(namkh=$E$1)*(INDEX(NC_giam,,HLOOKUP($C47,COLMadat,2,0))))</f>
        <v>0</v>
      </c>
      <c r="AK47" s="19">
        <f>'CH01'!AJ55+SUMPRODUCT((DVHC=AK$5)*(madatNC=$C47)*(namkh=$E$1)*(Dientich_NC))-SUMPRODUCT((DVHC=AK$5)*(namkh=$E$1)*(INDEX(NC_giam,,HLOOKUP($C47,COLMadat,2,0))))</f>
        <v>0</v>
      </c>
      <c r="AL47" s="41">
        <f>'CH01'!AK55+SUMPRODUCT((DVHC=AL$5)*(madatNC=$C47)*(namkh=$E$1)*(Dientich_NC))-SUMPRODUCT((DVHC=AL$5)*(namkh=$E$1)*(INDEX(NC_giam,,HLOOKUP($C47,COLMadat,2,0))))</f>
        <v>0</v>
      </c>
      <c r="AM47" s="19">
        <f>'CH01'!AL55+SUMPRODUCT((DVHC=AM$5)*(madatNC=$C47)*(namkh=$E$1)*(Dientich_NC))-SUMPRODUCT((DVHC=AM$5)*(namkh=$E$1)*(INDEX(NC_giam,,HLOOKUP($C47,COLMadat,2,0))))</f>
        <v>0</v>
      </c>
      <c r="AN47" s="41">
        <f>'CH01'!AM55+SUMPRODUCT((DVHC=AN$5)*(madatNC=$C47)*(namkh=$E$1)*(Dientich_NC))-SUMPRODUCT((DVHC=AN$5)*(namkh=$E$1)*(INDEX(NC_giam,,HLOOKUP($C47,COLMadat,2,0))))</f>
        <v>0</v>
      </c>
      <c r="AO47" s="19">
        <f>'CH01'!AN55+SUMPRODUCT((DVHC=AO$5)*(madatNC=$C47)*(namkh=$E$1)*(Dientich_NC))-SUMPRODUCT((DVHC=AO$5)*(namkh=$E$1)*(INDEX(NC_giam,,HLOOKUP($C47,COLMadat,2,0))))</f>
        <v>0</v>
      </c>
      <c r="AP47" s="41">
        <f>'CH01'!AO55+SUMPRODUCT((DVHC=AP$5)*(madatNC=$C47)*(namkh=$E$1)*(Dientich_NC))-SUMPRODUCT((DVHC=AP$5)*(namkh=$E$1)*(INDEX(NC_giam,,HLOOKUP($C47,COLMadat,2,0))))</f>
        <v>0</v>
      </c>
      <c r="AQ47" s="25"/>
    </row>
    <row r="48" spans="1:43" ht="31.5">
      <c r="A48" s="22" t="str">
        <f>'CH01'!A56</f>
        <v>2.8.8</v>
      </c>
      <c r="B48" s="22" t="str">
        <f>'CH01'!B56</f>
        <v>Đất công trình hạ tầng bưu chính, viễn thông, công nghệ thông tin</v>
      </c>
      <c r="C48" s="23" t="str">
        <f>'CH01'!C56</f>
        <v>DBV</v>
      </c>
      <c r="D48" s="23">
        <f>COUNTIF(I!$C$5:$C$113,C48)</f>
        <v>0</v>
      </c>
      <c r="E48" s="19">
        <f>SUMIF(I!$C$5:$C$113,'Biểu chi tiêu chuyển tiếp I'!C48,I!$F$5:$F$113)</f>
        <v>0</v>
      </c>
      <c r="F48" s="19"/>
      <c r="G48" s="19"/>
      <c r="H48" s="19"/>
      <c r="I48" s="19"/>
      <c r="J48" s="19"/>
      <c r="K48" s="19"/>
      <c r="L48" s="19"/>
      <c r="M48" s="19"/>
      <c r="N48" s="19"/>
      <c r="O48" s="19"/>
      <c r="P48" s="19"/>
      <c r="Q48" s="19"/>
      <c r="R48" s="19"/>
      <c r="S48" s="19"/>
      <c r="T48" s="19"/>
      <c r="U48" s="19"/>
      <c r="V48" s="19"/>
      <c r="W48" s="19">
        <f>'CH01'!V56+SUMPRODUCT((DVHC=W$5)*(madatNC=$C48)*(namkh=$E$1)*(Dientich_NC))-SUMPRODUCT((DVHC=W$5)*(namkh=$E$1)*(INDEX(NC_giam,,HLOOKUP($C48,COLMadat,2,0))))</f>
        <v>0</v>
      </c>
      <c r="X48" s="41">
        <f>'CH01'!W56+SUMPRODUCT((DVHC=X$5)*(madatNC=$C48)*(namkh=$E$1)*(Dientich_NC))-SUMPRODUCT((DVHC=X$5)*(namkh=$E$1)*(INDEX(NC_giam,,HLOOKUP($C48,COLMadat,2,0))))</f>
        <v>0</v>
      </c>
      <c r="Y48" s="19">
        <f>'CH01'!X56+SUMPRODUCT((DVHC=Y$5)*(madatNC=$C48)*(namkh=$E$1)*(Dientich_NC))-SUMPRODUCT((DVHC=Y$5)*(namkh=$E$1)*(INDEX(NC_giam,,HLOOKUP($C48,COLMadat,2,0))))</f>
        <v>0</v>
      </c>
      <c r="Z48" s="41">
        <f>'CH01'!Y56+SUMPRODUCT((DVHC=Z$5)*(madatNC=$C48)*(namkh=$E$1)*(Dientich_NC))-SUMPRODUCT((DVHC=Z$5)*(namkh=$E$1)*(INDEX(NC_giam,,HLOOKUP($C48,COLMadat,2,0))))</f>
        <v>0</v>
      </c>
      <c r="AA48" s="19">
        <f>'CH01'!Z56+SUMPRODUCT((DVHC=AA$5)*(madatNC=$C48)*(namkh=$E$1)*(Dientich_NC))-SUMPRODUCT((DVHC=AA$5)*(namkh=$E$1)*(INDEX(NC_giam,,HLOOKUP($C48,COLMadat,2,0))))</f>
        <v>0</v>
      </c>
      <c r="AB48" s="41">
        <f>'CH01'!AA56+SUMPRODUCT((DVHC=AB$5)*(madatNC=$C48)*(namkh=$E$1)*(Dientich_NC))-SUMPRODUCT((DVHC=AB$5)*(namkh=$E$1)*(INDEX(NC_giam,,HLOOKUP($C48,COLMadat,2,0))))</f>
        <v>0</v>
      </c>
      <c r="AC48" s="19">
        <f>'CH01'!AB56+SUMPRODUCT((DVHC=AC$5)*(madatNC=$C48)*(namkh=$E$1)*(Dientich_NC))-SUMPRODUCT((DVHC=AC$5)*(namkh=$E$1)*(INDEX(NC_giam,,HLOOKUP($C48,COLMadat,2,0))))</f>
        <v>0</v>
      </c>
      <c r="AD48" s="41">
        <f>'CH01'!AC56+SUMPRODUCT((DVHC=AD$5)*(madatNC=$C48)*(namkh=$E$1)*(Dientich_NC))-SUMPRODUCT((DVHC=AD$5)*(namkh=$E$1)*(INDEX(NC_giam,,HLOOKUP($C48,COLMadat,2,0))))</f>
        <v>0</v>
      </c>
      <c r="AE48" s="19">
        <f>'CH01'!AD56+SUMPRODUCT((DVHC=AE$5)*(madatNC=$C48)*(namkh=$E$1)*(Dientich_NC))-SUMPRODUCT((DVHC=AE$5)*(namkh=$E$1)*(INDEX(NC_giam,,HLOOKUP($C48,COLMadat,2,0))))</f>
        <v>0</v>
      </c>
      <c r="AF48" s="41">
        <f>'CH01'!AE56+SUMPRODUCT((DVHC=AF$5)*(madatNC=$C48)*(namkh=$E$1)*(Dientich_NC))-SUMPRODUCT((DVHC=AF$5)*(namkh=$E$1)*(INDEX(NC_giam,,HLOOKUP($C48,COLMadat,2,0))))</f>
        <v>0</v>
      </c>
      <c r="AG48" s="19">
        <f>'CH01'!AF56+SUMPRODUCT((DVHC=AG$5)*(madatNC=$C48)*(namkh=$E$1)*(Dientich_NC))-SUMPRODUCT((DVHC=AG$5)*(namkh=$E$1)*(INDEX(NC_giam,,HLOOKUP($C48,COLMadat,2,0))))</f>
        <v>0</v>
      </c>
      <c r="AH48" s="41">
        <f>'CH01'!AG56+SUMPRODUCT((DVHC=AH$5)*(madatNC=$C48)*(namkh=$E$1)*(Dientich_NC))-SUMPRODUCT((DVHC=AH$5)*(namkh=$E$1)*(INDEX(NC_giam,,HLOOKUP($C48,COLMadat,2,0))))</f>
        <v>0</v>
      </c>
      <c r="AI48" s="19">
        <f>'CH01'!AH56+SUMPRODUCT((DVHC=AI$5)*(madatNC=$C48)*(namkh=$E$1)*(Dientich_NC))-SUMPRODUCT((DVHC=AI$5)*(namkh=$E$1)*(INDEX(NC_giam,,HLOOKUP($C48,COLMadat,2,0))))</f>
        <v>0</v>
      </c>
      <c r="AJ48" s="41">
        <f>'CH01'!AI56+SUMPRODUCT((DVHC=AJ$5)*(madatNC=$C48)*(namkh=$E$1)*(Dientich_NC))-SUMPRODUCT((DVHC=AJ$5)*(namkh=$E$1)*(INDEX(NC_giam,,HLOOKUP($C48,COLMadat,2,0))))</f>
        <v>0</v>
      </c>
      <c r="AK48" s="19">
        <f>'CH01'!AJ56+SUMPRODUCT((DVHC=AK$5)*(madatNC=$C48)*(namkh=$E$1)*(Dientich_NC))-SUMPRODUCT((DVHC=AK$5)*(namkh=$E$1)*(INDEX(NC_giam,,HLOOKUP($C48,COLMadat,2,0))))</f>
        <v>0</v>
      </c>
      <c r="AL48" s="41">
        <f>'CH01'!AK56+SUMPRODUCT((DVHC=AL$5)*(madatNC=$C48)*(namkh=$E$1)*(Dientich_NC))-SUMPRODUCT((DVHC=AL$5)*(namkh=$E$1)*(INDEX(NC_giam,,HLOOKUP($C48,COLMadat,2,0))))</f>
        <v>0</v>
      </c>
      <c r="AM48" s="19">
        <f>'CH01'!AL56+SUMPRODUCT((DVHC=AM$5)*(madatNC=$C48)*(namkh=$E$1)*(Dientich_NC))-SUMPRODUCT((DVHC=AM$5)*(namkh=$E$1)*(INDEX(NC_giam,,HLOOKUP($C48,COLMadat,2,0))))</f>
        <v>0</v>
      </c>
      <c r="AN48" s="41">
        <f>'CH01'!AM56+SUMPRODUCT((DVHC=AN$5)*(madatNC=$C48)*(namkh=$E$1)*(Dientich_NC))-SUMPRODUCT((DVHC=AN$5)*(namkh=$E$1)*(INDEX(NC_giam,,HLOOKUP($C48,COLMadat,2,0))))</f>
        <v>0</v>
      </c>
      <c r="AO48" s="19">
        <f>'CH01'!AN56+SUMPRODUCT((DVHC=AO$5)*(madatNC=$C48)*(namkh=$E$1)*(Dientich_NC))-SUMPRODUCT((DVHC=AO$5)*(namkh=$E$1)*(INDEX(NC_giam,,HLOOKUP($C48,COLMadat,2,0))))</f>
        <v>0</v>
      </c>
      <c r="AP48" s="41">
        <f>'CH01'!AO56+SUMPRODUCT((DVHC=AP$5)*(madatNC=$C48)*(namkh=$E$1)*(Dientich_NC))-SUMPRODUCT((DVHC=AP$5)*(namkh=$E$1)*(INDEX(NC_giam,,HLOOKUP($C48,COLMadat,2,0))))</f>
        <v>0</v>
      </c>
      <c r="AQ48" s="25"/>
    </row>
    <row r="49" spans="1:43">
      <c r="A49" s="22" t="str">
        <f>'CH01'!A57</f>
        <v>2.8.9</v>
      </c>
      <c r="B49" s="22" t="str">
        <f>'CH01'!B57</f>
        <v>Đất chợ dân sinh, chợ đầu mối</v>
      </c>
      <c r="C49" s="23" t="str">
        <f>'CH01'!C57</f>
        <v>DCH</v>
      </c>
      <c r="D49" s="23">
        <f>COUNTIF(I!$C$5:$C$113,C49)</f>
        <v>0</v>
      </c>
      <c r="E49" s="19">
        <f>SUMIF(I!$C$5:$C$113,'Biểu chi tiêu chuyển tiếp I'!C49,I!$F$5:$F$113)</f>
        <v>0</v>
      </c>
      <c r="F49" s="19"/>
      <c r="G49" s="19"/>
      <c r="H49" s="19"/>
      <c r="I49" s="19"/>
      <c r="J49" s="19"/>
      <c r="K49" s="19"/>
      <c r="L49" s="19"/>
      <c r="M49" s="19"/>
      <c r="N49" s="19"/>
      <c r="O49" s="19"/>
      <c r="P49" s="19"/>
      <c r="Q49" s="19"/>
      <c r="R49" s="19"/>
      <c r="S49" s="19"/>
      <c r="T49" s="19"/>
      <c r="U49" s="19"/>
      <c r="V49" s="19"/>
      <c r="W49" s="19">
        <f>'CH01'!V57+SUMPRODUCT((DVHC=W$5)*(madatNC=$C49)*(namkh=$E$1)*(Dientich_NC))-SUMPRODUCT((DVHC=W$5)*(namkh=$E$1)*(INDEX(NC_giam,,HLOOKUP($C49,COLMadat,2,0))))</f>
        <v>0</v>
      </c>
      <c r="X49" s="41">
        <f>'CH01'!W57+SUMPRODUCT((DVHC=X$5)*(madatNC=$C49)*(namkh=$E$1)*(Dientich_NC))-SUMPRODUCT((DVHC=X$5)*(namkh=$E$1)*(INDEX(NC_giam,,HLOOKUP($C49,COLMadat,2,0))))</f>
        <v>0</v>
      </c>
      <c r="Y49" s="19">
        <f>'CH01'!X57+SUMPRODUCT((DVHC=Y$5)*(madatNC=$C49)*(namkh=$E$1)*(Dientich_NC))-SUMPRODUCT((DVHC=Y$5)*(namkh=$E$1)*(INDEX(NC_giam,,HLOOKUP($C49,COLMadat,2,0))))</f>
        <v>0</v>
      </c>
      <c r="Z49" s="41">
        <f>'CH01'!Y57+SUMPRODUCT((DVHC=Z$5)*(madatNC=$C49)*(namkh=$E$1)*(Dientich_NC))-SUMPRODUCT((DVHC=Z$5)*(namkh=$E$1)*(INDEX(NC_giam,,HLOOKUP($C49,COLMadat,2,0))))</f>
        <v>0</v>
      </c>
      <c r="AA49" s="19">
        <f>'CH01'!Z57+SUMPRODUCT((DVHC=AA$5)*(madatNC=$C49)*(namkh=$E$1)*(Dientich_NC))-SUMPRODUCT((DVHC=AA$5)*(namkh=$E$1)*(INDEX(NC_giam,,HLOOKUP($C49,COLMadat,2,0))))</f>
        <v>0</v>
      </c>
      <c r="AB49" s="41">
        <f>'CH01'!AA57+SUMPRODUCT((DVHC=AB$5)*(madatNC=$C49)*(namkh=$E$1)*(Dientich_NC))-SUMPRODUCT((DVHC=AB$5)*(namkh=$E$1)*(INDEX(NC_giam,,HLOOKUP($C49,COLMadat,2,0))))</f>
        <v>0</v>
      </c>
      <c r="AC49" s="19">
        <f>'CH01'!AB57+SUMPRODUCT((DVHC=AC$5)*(madatNC=$C49)*(namkh=$E$1)*(Dientich_NC))-SUMPRODUCT((DVHC=AC$5)*(namkh=$E$1)*(INDEX(NC_giam,,HLOOKUP($C49,COLMadat,2,0))))</f>
        <v>0</v>
      </c>
      <c r="AD49" s="41">
        <f>'CH01'!AC57+SUMPRODUCT((DVHC=AD$5)*(madatNC=$C49)*(namkh=$E$1)*(Dientich_NC))-SUMPRODUCT((DVHC=AD$5)*(namkh=$E$1)*(INDEX(NC_giam,,HLOOKUP($C49,COLMadat,2,0))))</f>
        <v>0</v>
      </c>
      <c r="AE49" s="19">
        <f>'CH01'!AD57+SUMPRODUCT((DVHC=AE$5)*(madatNC=$C49)*(namkh=$E$1)*(Dientich_NC))-SUMPRODUCT((DVHC=AE$5)*(namkh=$E$1)*(INDEX(NC_giam,,HLOOKUP($C49,COLMadat,2,0))))</f>
        <v>0</v>
      </c>
      <c r="AF49" s="41">
        <f>'CH01'!AE57+SUMPRODUCT((DVHC=AF$5)*(madatNC=$C49)*(namkh=$E$1)*(Dientich_NC))-SUMPRODUCT((DVHC=AF$5)*(namkh=$E$1)*(INDEX(NC_giam,,HLOOKUP($C49,COLMadat,2,0))))</f>
        <v>0</v>
      </c>
      <c r="AG49" s="19">
        <f>'CH01'!AF57+SUMPRODUCT((DVHC=AG$5)*(madatNC=$C49)*(namkh=$E$1)*(Dientich_NC))-SUMPRODUCT((DVHC=AG$5)*(namkh=$E$1)*(INDEX(NC_giam,,HLOOKUP($C49,COLMadat,2,0))))</f>
        <v>0</v>
      </c>
      <c r="AH49" s="41">
        <f>'CH01'!AG57+SUMPRODUCT((DVHC=AH$5)*(madatNC=$C49)*(namkh=$E$1)*(Dientich_NC))-SUMPRODUCT((DVHC=AH$5)*(namkh=$E$1)*(INDEX(NC_giam,,HLOOKUP($C49,COLMadat,2,0))))</f>
        <v>0</v>
      </c>
      <c r="AI49" s="19">
        <f>'CH01'!AH57+SUMPRODUCT((DVHC=AI$5)*(madatNC=$C49)*(namkh=$E$1)*(Dientich_NC))-SUMPRODUCT((DVHC=AI$5)*(namkh=$E$1)*(INDEX(NC_giam,,HLOOKUP($C49,COLMadat,2,0))))</f>
        <v>0</v>
      </c>
      <c r="AJ49" s="41">
        <f>'CH01'!AI57+SUMPRODUCT((DVHC=AJ$5)*(madatNC=$C49)*(namkh=$E$1)*(Dientich_NC))-SUMPRODUCT((DVHC=AJ$5)*(namkh=$E$1)*(INDEX(NC_giam,,HLOOKUP($C49,COLMadat,2,0))))</f>
        <v>0</v>
      </c>
      <c r="AK49" s="19">
        <f>'CH01'!AJ57+SUMPRODUCT((DVHC=AK$5)*(madatNC=$C49)*(namkh=$E$1)*(Dientich_NC))-SUMPRODUCT((DVHC=AK$5)*(namkh=$E$1)*(INDEX(NC_giam,,HLOOKUP($C49,COLMadat,2,0))))</f>
        <v>0</v>
      </c>
      <c r="AL49" s="41">
        <f>'CH01'!AK57+SUMPRODUCT((DVHC=AL$5)*(madatNC=$C49)*(namkh=$E$1)*(Dientich_NC))-SUMPRODUCT((DVHC=AL$5)*(namkh=$E$1)*(INDEX(NC_giam,,HLOOKUP($C49,COLMadat,2,0))))</f>
        <v>0</v>
      </c>
      <c r="AM49" s="19">
        <f>'CH01'!AL57+SUMPRODUCT((DVHC=AM$5)*(madatNC=$C49)*(namkh=$E$1)*(Dientich_NC))-SUMPRODUCT((DVHC=AM$5)*(namkh=$E$1)*(INDEX(NC_giam,,HLOOKUP($C49,COLMadat,2,0))))</f>
        <v>0</v>
      </c>
      <c r="AN49" s="41">
        <f>'CH01'!AM57+SUMPRODUCT((DVHC=AN$5)*(madatNC=$C49)*(namkh=$E$1)*(Dientich_NC))-SUMPRODUCT((DVHC=AN$5)*(namkh=$E$1)*(INDEX(NC_giam,,HLOOKUP($C49,COLMadat,2,0))))</f>
        <v>0</v>
      </c>
      <c r="AO49" s="19">
        <f>'CH01'!AN57+SUMPRODUCT((DVHC=AO$5)*(madatNC=$C49)*(namkh=$E$1)*(Dientich_NC))-SUMPRODUCT((DVHC=AO$5)*(namkh=$E$1)*(INDEX(NC_giam,,HLOOKUP($C49,COLMadat,2,0))))</f>
        <v>0</v>
      </c>
      <c r="AP49" s="41">
        <f>'CH01'!AO57+SUMPRODUCT((DVHC=AP$5)*(madatNC=$C49)*(namkh=$E$1)*(Dientich_NC))-SUMPRODUCT((DVHC=AP$5)*(namkh=$E$1)*(INDEX(NC_giam,,HLOOKUP($C49,COLMadat,2,0))))</f>
        <v>0</v>
      </c>
      <c r="AQ49" s="25"/>
    </row>
    <row r="50" spans="1:43">
      <c r="A50" s="22" t="str">
        <f>'CH01'!A58</f>
        <v>2.8.10</v>
      </c>
      <c r="B50" s="22" t="str">
        <f>'CH01'!B58</f>
        <v>Đất khu vui chơi, giải trí công cộng, sinh hoạt cộng đồng</v>
      </c>
      <c r="C50" s="23" t="str">
        <f>'CH01'!C58</f>
        <v>DKV</v>
      </c>
      <c r="D50" s="23">
        <f>COUNTIF(I!$C$5:$C$113,C50)</f>
        <v>2</v>
      </c>
      <c r="E50" s="19">
        <f>SUMIF(I!$C$5:$C$113,'Biểu chi tiêu chuyển tiếp I'!C50,I!$F$5:$F$113)</f>
        <v>1.1499999999999999</v>
      </c>
      <c r="F50" s="19"/>
      <c r="G50" s="19"/>
      <c r="H50" s="19"/>
      <c r="I50" s="19"/>
      <c r="J50" s="19"/>
      <c r="K50" s="19"/>
      <c r="L50" s="19"/>
      <c r="M50" s="19"/>
      <c r="N50" s="19"/>
      <c r="O50" s="19"/>
      <c r="P50" s="19"/>
      <c r="Q50" s="19"/>
      <c r="R50" s="19"/>
      <c r="S50" s="19"/>
      <c r="T50" s="19"/>
      <c r="U50" s="19"/>
      <c r="V50" s="19"/>
      <c r="W50" s="19">
        <f>'CH01'!V58+SUMPRODUCT((DVHC=W$5)*(madatNC=$C50)*(namkh=$E$1)*(Dientich_NC))-SUMPRODUCT((DVHC=W$5)*(namkh=$E$1)*(INDEX(NC_giam,,HLOOKUP($C50,COLMadat,2,0))))</f>
        <v>0</v>
      </c>
      <c r="X50" s="41">
        <f>'CH01'!W58+SUMPRODUCT((DVHC=X$5)*(madatNC=$C50)*(namkh=$E$1)*(Dientich_NC))-SUMPRODUCT((DVHC=X$5)*(namkh=$E$1)*(INDEX(NC_giam,,HLOOKUP($C50,COLMadat,2,0))))</f>
        <v>0</v>
      </c>
      <c r="Y50" s="19">
        <f>'CH01'!X58+SUMPRODUCT((DVHC=Y$5)*(madatNC=$C50)*(namkh=$E$1)*(Dientich_NC))-SUMPRODUCT((DVHC=Y$5)*(namkh=$E$1)*(INDEX(NC_giam,,HLOOKUP($C50,COLMadat,2,0))))</f>
        <v>0</v>
      </c>
      <c r="Z50" s="41">
        <f>'CH01'!Y58+SUMPRODUCT((DVHC=Z$5)*(madatNC=$C50)*(namkh=$E$1)*(Dientich_NC))-SUMPRODUCT((DVHC=Z$5)*(namkh=$E$1)*(INDEX(NC_giam,,HLOOKUP($C50,COLMadat,2,0))))</f>
        <v>0</v>
      </c>
      <c r="AA50" s="19">
        <f>'CH01'!Z58+SUMPRODUCT((DVHC=AA$5)*(madatNC=$C50)*(namkh=$E$1)*(Dientich_NC))-SUMPRODUCT((DVHC=AA$5)*(namkh=$E$1)*(INDEX(NC_giam,,HLOOKUP($C50,COLMadat,2,0))))</f>
        <v>0</v>
      </c>
      <c r="AB50" s="41">
        <f>'CH01'!AA58+SUMPRODUCT((DVHC=AB$5)*(madatNC=$C50)*(namkh=$E$1)*(Dientich_NC))-SUMPRODUCT((DVHC=AB$5)*(namkh=$E$1)*(INDEX(NC_giam,,HLOOKUP($C50,COLMadat,2,0))))</f>
        <v>0</v>
      </c>
      <c r="AC50" s="19">
        <f>'CH01'!AB58+SUMPRODUCT((DVHC=AC$5)*(madatNC=$C50)*(namkh=$E$1)*(Dientich_NC))-SUMPRODUCT((DVHC=AC$5)*(namkh=$E$1)*(INDEX(NC_giam,,HLOOKUP($C50,COLMadat,2,0))))</f>
        <v>0</v>
      </c>
      <c r="AD50" s="41">
        <f>'CH01'!AC58+SUMPRODUCT((DVHC=AD$5)*(madatNC=$C50)*(namkh=$E$1)*(Dientich_NC))-SUMPRODUCT((DVHC=AD$5)*(namkh=$E$1)*(INDEX(NC_giam,,HLOOKUP($C50,COLMadat,2,0))))</f>
        <v>0</v>
      </c>
      <c r="AE50" s="19">
        <f>'CH01'!AD58+SUMPRODUCT((DVHC=AE$5)*(madatNC=$C50)*(namkh=$E$1)*(Dientich_NC))-SUMPRODUCT((DVHC=AE$5)*(namkh=$E$1)*(INDEX(NC_giam,,HLOOKUP($C50,COLMadat,2,0))))</f>
        <v>0</v>
      </c>
      <c r="AF50" s="41">
        <f>'CH01'!AE58+SUMPRODUCT((DVHC=AF$5)*(madatNC=$C50)*(namkh=$E$1)*(Dientich_NC))-SUMPRODUCT((DVHC=AF$5)*(namkh=$E$1)*(INDEX(NC_giam,,HLOOKUP($C50,COLMadat,2,0))))</f>
        <v>0</v>
      </c>
      <c r="AG50" s="19">
        <f>'CH01'!AF58+SUMPRODUCT((DVHC=AG$5)*(madatNC=$C50)*(namkh=$E$1)*(Dientich_NC))-SUMPRODUCT((DVHC=AG$5)*(namkh=$E$1)*(INDEX(NC_giam,,HLOOKUP($C50,COLMadat,2,0))))</f>
        <v>0</v>
      </c>
      <c r="AH50" s="41">
        <f>'CH01'!AG58+SUMPRODUCT((DVHC=AH$5)*(madatNC=$C50)*(namkh=$E$1)*(Dientich_NC))-SUMPRODUCT((DVHC=AH$5)*(namkh=$E$1)*(INDEX(NC_giam,,HLOOKUP($C50,COLMadat,2,0))))</f>
        <v>0</v>
      </c>
      <c r="AI50" s="19">
        <f>'CH01'!AH58+SUMPRODUCT((DVHC=AI$5)*(madatNC=$C50)*(namkh=$E$1)*(Dientich_NC))-SUMPRODUCT((DVHC=AI$5)*(namkh=$E$1)*(INDEX(NC_giam,,HLOOKUP($C50,COLMadat,2,0))))</f>
        <v>0</v>
      </c>
      <c r="AJ50" s="41">
        <f>'CH01'!AI58+SUMPRODUCT((DVHC=AJ$5)*(madatNC=$C50)*(namkh=$E$1)*(Dientich_NC))-SUMPRODUCT((DVHC=AJ$5)*(namkh=$E$1)*(INDEX(NC_giam,,HLOOKUP($C50,COLMadat,2,0))))</f>
        <v>0</v>
      </c>
      <c r="AK50" s="19">
        <f>'CH01'!AJ58+SUMPRODUCT((DVHC=AK$5)*(madatNC=$C50)*(namkh=$E$1)*(Dientich_NC))-SUMPRODUCT((DVHC=AK$5)*(namkh=$E$1)*(INDEX(NC_giam,,HLOOKUP($C50,COLMadat,2,0))))</f>
        <v>0</v>
      </c>
      <c r="AL50" s="41">
        <f>'CH01'!AK58+SUMPRODUCT((DVHC=AL$5)*(madatNC=$C50)*(namkh=$E$1)*(Dientich_NC))-SUMPRODUCT((DVHC=AL$5)*(namkh=$E$1)*(INDEX(NC_giam,,HLOOKUP($C50,COLMadat,2,0))))</f>
        <v>0</v>
      </c>
      <c r="AM50" s="19">
        <f>'CH01'!AL58+SUMPRODUCT((DVHC=AM$5)*(madatNC=$C50)*(namkh=$E$1)*(Dientich_NC))-SUMPRODUCT((DVHC=AM$5)*(namkh=$E$1)*(INDEX(NC_giam,,HLOOKUP($C50,COLMadat,2,0))))</f>
        <v>0</v>
      </c>
      <c r="AN50" s="41">
        <f>'CH01'!AM58+SUMPRODUCT((DVHC=AN$5)*(madatNC=$C50)*(namkh=$E$1)*(Dientich_NC))-SUMPRODUCT((DVHC=AN$5)*(namkh=$E$1)*(INDEX(NC_giam,,HLOOKUP($C50,COLMadat,2,0))))</f>
        <v>0</v>
      </c>
      <c r="AO50" s="19">
        <f>'CH01'!AN58+SUMPRODUCT((DVHC=AO$5)*(madatNC=$C50)*(namkh=$E$1)*(Dientich_NC))-SUMPRODUCT((DVHC=AO$5)*(namkh=$E$1)*(INDEX(NC_giam,,HLOOKUP($C50,COLMadat,2,0))))</f>
        <v>0</v>
      </c>
      <c r="AP50" s="41">
        <f>'CH01'!AO58+SUMPRODUCT((DVHC=AP$5)*(madatNC=$C50)*(namkh=$E$1)*(Dientich_NC))-SUMPRODUCT((DVHC=AP$5)*(namkh=$E$1)*(INDEX(NC_giam,,HLOOKUP($C50,COLMadat,2,0))))</f>
        <v>0</v>
      </c>
      <c r="AQ50" s="25"/>
    </row>
    <row r="51" spans="1:43">
      <c r="A51" s="22" t="str">
        <f>'CH01'!A59</f>
        <v>2.9</v>
      </c>
      <c r="B51" s="22" t="str">
        <f>'CH01'!B59</f>
        <v>Đất tôn giáo</v>
      </c>
      <c r="C51" s="23" t="str">
        <f>'CH01'!C59</f>
        <v>TON</v>
      </c>
      <c r="D51" s="23">
        <f>COUNTIF(I!$C$5:$C$113,C51)</f>
        <v>0</v>
      </c>
      <c r="E51" s="19">
        <f>SUMIF(I!$C$5:$C$113,'Biểu chi tiêu chuyển tiếp I'!C51,I!$F$5:$F$113)</f>
        <v>0</v>
      </c>
      <c r="F51" s="19"/>
      <c r="G51" s="19"/>
      <c r="H51" s="19"/>
      <c r="I51" s="19"/>
      <c r="J51" s="19"/>
      <c r="K51" s="19"/>
      <c r="L51" s="19"/>
      <c r="M51" s="19"/>
      <c r="N51" s="19"/>
      <c r="O51" s="19"/>
      <c r="P51" s="19"/>
      <c r="Q51" s="19"/>
      <c r="R51" s="19"/>
      <c r="S51" s="19"/>
      <c r="T51" s="19"/>
      <c r="U51" s="19"/>
      <c r="V51" s="19"/>
      <c r="W51" s="19">
        <f>'CH01'!V59+SUMPRODUCT((DVHC=W$5)*(madatNC=$C51)*(namkh=$E$1)*(Dientich_NC))-SUMPRODUCT((DVHC=W$5)*(namkh=$E$1)*(INDEX(NC_giam,,HLOOKUP($C51,COLMadat,2,0))))</f>
        <v>0</v>
      </c>
      <c r="X51" s="41">
        <f>'CH01'!W59+SUMPRODUCT((DVHC=X$5)*(madatNC=$C51)*(namkh=$E$1)*(Dientich_NC))-SUMPRODUCT((DVHC=X$5)*(namkh=$E$1)*(INDEX(NC_giam,,HLOOKUP($C51,COLMadat,2,0))))</f>
        <v>0</v>
      </c>
      <c r="Y51" s="19">
        <f>'CH01'!X59+SUMPRODUCT((DVHC=Y$5)*(madatNC=$C51)*(namkh=$E$1)*(Dientich_NC))-SUMPRODUCT((DVHC=Y$5)*(namkh=$E$1)*(INDEX(NC_giam,,HLOOKUP($C51,COLMadat,2,0))))</f>
        <v>0</v>
      </c>
      <c r="Z51" s="41">
        <f>'CH01'!Y59+SUMPRODUCT((DVHC=Z$5)*(madatNC=$C51)*(namkh=$E$1)*(Dientich_NC))-SUMPRODUCT((DVHC=Z$5)*(namkh=$E$1)*(INDEX(NC_giam,,HLOOKUP($C51,COLMadat,2,0))))</f>
        <v>0</v>
      </c>
      <c r="AA51" s="19">
        <f>'CH01'!Z59+SUMPRODUCT((DVHC=AA$5)*(madatNC=$C51)*(namkh=$E$1)*(Dientich_NC))-SUMPRODUCT((DVHC=AA$5)*(namkh=$E$1)*(INDEX(NC_giam,,HLOOKUP($C51,COLMadat,2,0))))</f>
        <v>0</v>
      </c>
      <c r="AB51" s="41">
        <f>'CH01'!AA59+SUMPRODUCT((DVHC=AB$5)*(madatNC=$C51)*(namkh=$E$1)*(Dientich_NC))-SUMPRODUCT((DVHC=AB$5)*(namkh=$E$1)*(INDEX(NC_giam,,HLOOKUP($C51,COLMadat,2,0))))</f>
        <v>0</v>
      </c>
      <c r="AC51" s="19">
        <f>'CH01'!AB59+SUMPRODUCT((DVHC=AC$5)*(madatNC=$C51)*(namkh=$E$1)*(Dientich_NC))-SUMPRODUCT((DVHC=AC$5)*(namkh=$E$1)*(INDEX(NC_giam,,HLOOKUP($C51,COLMadat,2,0))))</f>
        <v>0</v>
      </c>
      <c r="AD51" s="41">
        <f>'CH01'!AC59+SUMPRODUCT((DVHC=AD$5)*(madatNC=$C51)*(namkh=$E$1)*(Dientich_NC))-SUMPRODUCT((DVHC=AD$5)*(namkh=$E$1)*(INDEX(NC_giam,,HLOOKUP($C51,COLMadat,2,0))))</f>
        <v>0</v>
      </c>
      <c r="AE51" s="19">
        <f>'CH01'!AD59+SUMPRODUCT((DVHC=AE$5)*(madatNC=$C51)*(namkh=$E$1)*(Dientich_NC))-SUMPRODUCT((DVHC=AE$5)*(namkh=$E$1)*(INDEX(NC_giam,,HLOOKUP($C51,COLMadat,2,0))))</f>
        <v>0</v>
      </c>
      <c r="AF51" s="41">
        <f>'CH01'!AE59+SUMPRODUCT((DVHC=AF$5)*(madatNC=$C51)*(namkh=$E$1)*(Dientich_NC))-SUMPRODUCT((DVHC=AF$5)*(namkh=$E$1)*(INDEX(NC_giam,,HLOOKUP($C51,COLMadat,2,0))))</f>
        <v>0</v>
      </c>
      <c r="AG51" s="19">
        <f>'CH01'!AF59+SUMPRODUCT((DVHC=AG$5)*(madatNC=$C51)*(namkh=$E$1)*(Dientich_NC))-SUMPRODUCT((DVHC=AG$5)*(namkh=$E$1)*(INDEX(NC_giam,,HLOOKUP($C51,COLMadat,2,0))))</f>
        <v>0</v>
      </c>
      <c r="AH51" s="41">
        <f>'CH01'!AG59+SUMPRODUCT((DVHC=AH$5)*(madatNC=$C51)*(namkh=$E$1)*(Dientich_NC))-SUMPRODUCT((DVHC=AH$5)*(namkh=$E$1)*(INDEX(NC_giam,,HLOOKUP($C51,COLMadat,2,0))))</f>
        <v>0</v>
      </c>
      <c r="AI51" s="19">
        <f>'CH01'!AH59+SUMPRODUCT((DVHC=AI$5)*(madatNC=$C51)*(namkh=$E$1)*(Dientich_NC))-SUMPRODUCT((DVHC=AI$5)*(namkh=$E$1)*(INDEX(NC_giam,,HLOOKUP($C51,COLMadat,2,0))))</f>
        <v>0</v>
      </c>
      <c r="AJ51" s="41">
        <f>'CH01'!AI59+SUMPRODUCT((DVHC=AJ$5)*(madatNC=$C51)*(namkh=$E$1)*(Dientich_NC))-SUMPRODUCT((DVHC=AJ$5)*(namkh=$E$1)*(INDEX(NC_giam,,HLOOKUP($C51,COLMadat,2,0))))</f>
        <v>0</v>
      </c>
      <c r="AK51" s="19">
        <f>'CH01'!AJ59+SUMPRODUCT((DVHC=AK$5)*(madatNC=$C51)*(namkh=$E$1)*(Dientich_NC))-SUMPRODUCT((DVHC=AK$5)*(namkh=$E$1)*(INDEX(NC_giam,,HLOOKUP($C51,COLMadat,2,0))))</f>
        <v>0</v>
      </c>
      <c r="AL51" s="41">
        <f>'CH01'!AK59+SUMPRODUCT((DVHC=AL$5)*(madatNC=$C51)*(namkh=$E$1)*(Dientich_NC))-SUMPRODUCT((DVHC=AL$5)*(namkh=$E$1)*(INDEX(NC_giam,,HLOOKUP($C51,COLMadat,2,0))))</f>
        <v>0</v>
      </c>
      <c r="AM51" s="19">
        <f>'CH01'!AL59+SUMPRODUCT((DVHC=AM$5)*(madatNC=$C51)*(namkh=$E$1)*(Dientich_NC))-SUMPRODUCT((DVHC=AM$5)*(namkh=$E$1)*(INDEX(NC_giam,,HLOOKUP($C51,COLMadat,2,0))))</f>
        <v>0</v>
      </c>
      <c r="AN51" s="41">
        <f>'CH01'!AM59+SUMPRODUCT((DVHC=AN$5)*(madatNC=$C51)*(namkh=$E$1)*(Dientich_NC))-SUMPRODUCT((DVHC=AN$5)*(namkh=$E$1)*(INDEX(NC_giam,,HLOOKUP($C51,COLMadat,2,0))))</f>
        <v>0</v>
      </c>
      <c r="AO51" s="19">
        <f>'CH01'!AN59+SUMPRODUCT((DVHC=AO$5)*(madatNC=$C51)*(namkh=$E$1)*(Dientich_NC))-SUMPRODUCT((DVHC=AO$5)*(namkh=$E$1)*(INDEX(NC_giam,,HLOOKUP($C51,COLMadat,2,0))))</f>
        <v>0</v>
      </c>
      <c r="AP51" s="41">
        <f>'CH01'!AO59+SUMPRODUCT((DVHC=AP$5)*(madatNC=$C51)*(namkh=$E$1)*(Dientich_NC))-SUMPRODUCT((DVHC=AP$5)*(namkh=$E$1)*(INDEX(NC_giam,,HLOOKUP($C51,COLMadat,2,0))))</f>
        <v>0</v>
      </c>
      <c r="AQ51" s="25"/>
    </row>
    <row r="52" spans="1:43">
      <c r="A52" s="22" t="str">
        <f>'CH01'!A60</f>
        <v>2.10</v>
      </c>
      <c r="B52" s="22" t="str">
        <f>'CH01'!B60</f>
        <v>Đất tín ngưỡng</v>
      </c>
      <c r="C52" s="23" t="str">
        <f>'CH01'!C60</f>
        <v>TIN</v>
      </c>
      <c r="D52" s="23">
        <f>COUNTIF(I!$C$5:$C$113,C52)</f>
        <v>0</v>
      </c>
      <c r="E52" s="19">
        <f>SUMIF(I!$C$5:$C$113,'Biểu chi tiêu chuyển tiếp I'!C52,I!$F$5:$F$113)</f>
        <v>0</v>
      </c>
      <c r="F52" s="19"/>
      <c r="G52" s="19"/>
      <c r="H52" s="19"/>
      <c r="I52" s="19"/>
      <c r="J52" s="19"/>
      <c r="K52" s="19"/>
      <c r="L52" s="19"/>
      <c r="M52" s="19"/>
      <c r="N52" s="19"/>
      <c r="O52" s="19"/>
      <c r="P52" s="19"/>
      <c r="Q52" s="19"/>
      <c r="R52" s="19"/>
      <c r="S52" s="19"/>
      <c r="T52" s="19"/>
      <c r="U52" s="19"/>
      <c r="V52" s="19"/>
      <c r="W52" s="19">
        <f>'CH01'!V60+SUMPRODUCT((DVHC=W$5)*(madatNC=$C52)*(namkh=$E$1)*(Dientich_NC))-SUMPRODUCT((DVHC=W$5)*(namkh=$E$1)*(INDEX(NC_giam,,HLOOKUP($C52,COLMadat,2,0))))</f>
        <v>0</v>
      </c>
      <c r="X52" s="41">
        <f>'CH01'!W60+SUMPRODUCT((DVHC=X$5)*(madatNC=$C52)*(namkh=$E$1)*(Dientich_NC))-SUMPRODUCT((DVHC=X$5)*(namkh=$E$1)*(INDEX(NC_giam,,HLOOKUP($C52,COLMadat,2,0))))</f>
        <v>0</v>
      </c>
      <c r="Y52" s="19">
        <f>'CH01'!X60+SUMPRODUCT((DVHC=Y$5)*(madatNC=$C52)*(namkh=$E$1)*(Dientich_NC))-SUMPRODUCT((DVHC=Y$5)*(namkh=$E$1)*(INDEX(NC_giam,,HLOOKUP($C52,COLMadat,2,0))))</f>
        <v>0</v>
      </c>
      <c r="Z52" s="41">
        <f>'CH01'!Y60+SUMPRODUCT((DVHC=Z$5)*(madatNC=$C52)*(namkh=$E$1)*(Dientich_NC))-SUMPRODUCT((DVHC=Z$5)*(namkh=$E$1)*(INDEX(NC_giam,,HLOOKUP($C52,COLMadat,2,0))))</f>
        <v>0</v>
      </c>
      <c r="AA52" s="19">
        <f>'CH01'!Z60+SUMPRODUCT((DVHC=AA$5)*(madatNC=$C52)*(namkh=$E$1)*(Dientich_NC))-SUMPRODUCT((DVHC=AA$5)*(namkh=$E$1)*(INDEX(NC_giam,,HLOOKUP($C52,COLMadat,2,0))))</f>
        <v>0</v>
      </c>
      <c r="AB52" s="41">
        <f>'CH01'!AA60+SUMPRODUCT((DVHC=AB$5)*(madatNC=$C52)*(namkh=$E$1)*(Dientich_NC))-SUMPRODUCT((DVHC=AB$5)*(namkh=$E$1)*(INDEX(NC_giam,,HLOOKUP($C52,COLMadat,2,0))))</f>
        <v>0</v>
      </c>
      <c r="AC52" s="19">
        <f>'CH01'!AB60+SUMPRODUCT((DVHC=AC$5)*(madatNC=$C52)*(namkh=$E$1)*(Dientich_NC))-SUMPRODUCT((DVHC=AC$5)*(namkh=$E$1)*(INDEX(NC_giam,,HLOOKUP($C52,COLMadat,2,0))))</f>
        <v>0</v>
      </c>
      <c r="AD52" s="41">
        <f>'CH01'!AC60+SUMPRODUCT((DVHC=AD$5)*(madatNC=$C52)*(namkh=$E$1)*(Dientich_NC))-SUMPRODUCT((DVHC=AD$5)*(namkh=$E$1)*(INDEX(NC_giam,,HLOOKUP($C52,COLMadat,2,0))))</f>
        <v>0</v>
      </c>
      <c r="AE52" s="19">
        <f>'CH01'!AD60+SUMPRODUCT((DVHC=AE$5)*(madatNC=$C52)*(namkh=$E$1)*(Dientich_NC))-SUMPRODUCT((DVHC=AE$5)*(namkh=$E$1)*(INDEX(NC_giam,,HLOOKUP($C52,COLMadat,2,0))))</f>
        <v>0</v>
      </c>
      <c r="AF52" s="41">
        <f>'CH01'!AE60+SUMPRODUCT((DVHC=AF$5)*(madatNC=$C52)*(namkh=$E$1)*(Dientich_NC))-SUMPRODUCT((DVHC=AF$5)*(namkh=$E$1)*(INDEX(NC_giam,,HLOOKUP($C52,COLMadat,2,0))))</f>
        <v>0</v>
      </c>
      <c r="AG52" s="19">
        <f>'CH01'!AF60+SUMPRODUCT((DVHC=AG$5)*(madatNC=$C52)*(namkh=$E$1)*(Dientich_NC))-SUMPRODUCT((DVHC=AG$5)*(namkh=$E$1)*(INDEX(NC_giam,,HLOOKUP($C52,COLMadat,2,0))))</f>
        <v>0</v>
      </c>
      <c r="AH52" s="41">
        <f>'CH01'!AG60+SUMPRODUCT((DVHC=AH$5)*(madatNC=$C52)*(namkh=$E$1)*(Dientich_NC))-SUMPRODUCT((DVHC=AH$5)*(namkh=$E$1)*(INDEX(NC_giam,,HLOOKUP($C52,COLMadat,2,0))))</f>
        <v>0</v>
      </c>
      <c r="AI52" s="19">
        <f>'CH01'!AH60+SUMPRODUCT((DVHC=AI$5)*(madatNC=$C52)*(namkh=$E$1)*(Dientich_NC))-SUMPRODUCT((DVHC=AI$5)*(namkh=$E$1)*(INDEX(NC_giam,,HLOOKUP($C52,COLMadat,2,0))))</f>
        <v>0</v>
      </c>
      <c r="AJ52" s="41">
        <f>'CH01'!AI60+SUMPRODUCT((DVHC=AJ$5)*(madatNC=$C52)*(namkh=$E$1)*(Dientich_NC))-SUMPRODUCT((DVHC=AJ$5)*(namkh=$E$1)*(INDEX(NC_giam,,HLOOKUP($C52,COLMadat,2,0))))</f>
        <v>0</v>
      </c>
      <c r="AK52" s="19">
        <f>'CH01'!AJ60+SUMPRODUCT((DVHC=AK$5)*(madatNC=$C52)*(namkh=$E$1)*(Dientich_NC))-SUMPRODUCT((DVHC=AK$5)*(namkh=$E$1)*(INDEX(NC_giam,,HLOOKUP($C52,COLMadat,2,0))))</f>
        <v>0</v>
      </c>
      <c r="AL52" s="41">
        <f>'CH01'!AK60+SUMPRODUCT((DVHC=AL$5)*(madatNC=$C52)*(namkh=$E$1)*(Dientich_NC))-SUMPRODUCT((DVHC=AL$5)*(namkh=$E$1)*(INDEX(NC_giam,,HLOOKUP($C52,COLMadat,2,0))))</f>
        <v>0</v>
      </c>
      <c r="AM52" s="19">
        <f>'CH01'!AL60+SUMPRODUCT((DVHC=AM$5)*(madatNC=$C52)*(namkh=$E$1)*(Dientich_NC))-SUMPRODUCT((DVHC=AM$5)*(namkh=$E$1)*(INDEX(NC_giam,,HLOOKUP($C52,COLMadat,2,0))))</f>
        <v>0</v>
      </c>
      <c r="AN52" s="41">
        <f>'CH01'!AM60+SUMPRODUCT((DVHC=AN$5)*(madatNC=$C52)*(namkh=$E$1)*(Dientich_NC))-SUMPRODUCT((DVHC=AN$5)*(namkh=$E$1)*(INDEX(NC_giam,,HLOOKUP($C52,COLMadat,2,0))))</f>
        <v>0</v>
      </c>
      <c r="AO52" s="19">
        <f>'CH01'!AN60+SUMPRODUCT((DVHC=AO$5)*(madatNC=$C52)*(namkh=$E$1)*(Dientich_NC))-SUMPRODUCT((DVHC=AO$5)*(namkh=$E$1)*(INDEX(NC_giam,,HLOOKUP($C52,COLMadat,2,0))))</f>
        <v>0</v>
      </c>
      <c r="AP52" s="41">
        <f>'CH01'!AO60+SUMPRODUCT((DVHC=AP$5)*(madatNC=$C52)*(namkh=$E$1)*(Dientich_NC))-SUMPRODUCT((DVHC=AP$5)*(namkh=$E$1)*(INDEX(NC_giam,,HLOOKUP($C52,COLMadat,2,0))))</f>
        <v>0</v>
      </c>
      <c r="AQ52" s="25"/>
    </row>
    <row r="53" spans="1:43" ht="31.5">
      <c r="A53" s="22" t="str">
        <f>'CH01'!A61</f>
        <v>2.11</v>
      </c>
      <c r="B53" s="22" t="str">
        <f>'CH01'!B61</f>
        <v>Đất nghĩa trang, nhà tang lễ, cơ sở hỏa táng; đất cơ sở lưu giữ tro cốt</v>
      </c>
      <c r="C53" s="23" t="str">
        <f>'CH01'!C61</f>
        <v>NTD</v>
      </c>
      <c r="D53" s="23">
        <f>COUNTIF(I!$C$5:$C$113,C53)</f>
        <v>1</v>
      </c>
      <c r="E53" s="19">
        <f>SUMIF(I!$C$5:$C$113,'Biểu chi tiêu chuyển tiếp I'!C53,I!$F$5:$F$113)</f>
        <v>0.54</v>
      </c>
      <c r="F53" s="19"/>
      <c r="G53" s="19"/>
      <c r="H53" s="19"/>
      <c r="I53" s="19"/>
      <c r="J53" s="19"/>
      <c r="K53" s="19"/>
      <c r="L53" s="19"/>
      <c r="M53" s="19"/>
      <c r="N53" s="19"/>
      <c r="O53" s="19"/>
      <c r="P53" s="19"/>
      <c r="Q53" s="19"/>
      <c r="R53" s="19"/>
      <c r="S53" s="19"/>
      <c r="T53" s="19"/>
      <c r="U53" s="19"/>
      <c r="V53" s="19">
        <f>SUMIFS('NhuCau (THU HỒI)'!$BD$4:$BD$603,'NhuCau (THU HỒI)'!$I$4:$I$603,'Biểu chi tiêu chuyển tiếp I'!V$5,'NhuCau (THU HỒI)'!$C$4:$C$603,"X")</f>
        <v>0</v>
      </c>
      <c r="W53" s="19">
        <f>'CH01'!V61+SUMPRODUCT((DVHC=W$5)*(madatNC=$C53)*(namkh=$E$1)*(Dientich_NC))-SUMPRODUCT((DVHC=W$5)*(namkh=$E$1)*(INDEX(NC_giam,,HLOOKUP($C53,COLMadat,2,0))))</f>
        <v>0</v>
      </c>
      <c r="X53" s="41">
        <f>'CH01'!W61+SUMPRODUCT((DVHC=X$5)*(madatNC=$C53)*(namkh=$E$1)*(Dientich_NC))-SUMPRODUCT((DVHC=X$5)*(namkh=$E$1)*(INDEX(NC_giam,,HLOOKUP($C53,COLMadat,2,0))))</f>
        <v>0</v>
      </c>
      <c r="Y53" s="19">
        <f>'CH01'!X61+SUMPRODUCT((DVHC=Y$5)*(madatNC=$C53)*(namkh=$E$1)*(Dientich_NC))-SUMPRODUCT((DVHC=Y$5)*(namkh=$E$1)*(INDEX(NC_giam,,HLOOKUP($C53,COLMadat,2,0))))</f>
        <v>0</v>
      </c>
      <c r="Z53" s="41">
        <f>'CH01'!Y61+SUMPRODUCT((DVHC=Z$5)*(madatNC=$C53)*(namkh=$E$1)*(Dientich_NC))-SUMPRODUCT((DVHC=Z$5)*(namkh=$E$1)*(INDEX(NC_giam,,HLOOKUP($C53,COLMadat,2,0))))</f>
        <v>0</v>
      </c>
      <c r="AA53" s="19">
        <f>'CH01'!Z61+SUMPRODUCT((DVHC=AA$5)*(madatNC=$C53)*(namkh=$E$1)*(Dientich_NC))-SUMPRODUCT((DVHC=AA$5)*(namkh=$E$1)*(INDEX(NC_giam,,HLOOKUP($C53,COLMadat,2,0))))</f>
        <v>0</v>
      </c>
      <c r="AB53" s="41">
        <f>'CH01'!AA61+SUMPRODUCT((DVHC=AB$5)*(madatNC=$C53)*(namkh=$E$1)*(Dientich_NC))-SUMPRODUCT((DVHC=AB$5)*(namkh=$E$1)*(INDEX(NC_giam,,HLOOKUP($C53,COLMadat,2,0))))</f>
        <v>0</v>
      </c>
      <c r="AC53" s="19">
        <f>'CH01'!AB61+SUMPRODUCT((DVHC=AC$5)*(madatNC=$C53)*(namkh=$E$1)*(Dientich_NC))-SUMPRODUCT((DVHC=AC$5)*(namkh=$E$1)*(INDEX(NC_giam,,HLOOKUP($C53,COLMadat,2,0))))</f>
        <v>0</v>
      </c>
      <c r="AD53" s="41">
        <f>'CH01'!AC61+SUMPRODUCT((DVHC=AD$5)*(madatNC=$C53)*(namkh=$E$1)*(Dientich_NC))-SUMPRODUCT((DVHC=AD$5)*(namkh=$E$1)*(INDEX(NC_giam,,HLOOKUP($C53,COLMadat,2,0))))</f>
        <v>0</v>
      </c>
      <c r="AE53" s="19">
        <f>'CH01'!AD61+SUMPRODUCT((DVHC=AE$5)*(madatNC=$C53)*(namkh=$E$1)*(Dientich_NC))-SUMPRODUCT((DVHC=AE$5)*(namkh=$E$1)*(INDEX(NC_giam,,HLOOKUP($C53,COLMadat,2,0))))</f>
        <v>0</v>
      </c>
      <c r="AF53" s="41">
        <f>'CH01'!AE61+SUMPRODUCT((DVHC=AF$5)*(madatNC=$C53)*(namkh=$E$1)*(Dientich_NC))-SUMPRODUCT((DVHC=AF$5)*(namkh=$E$1)*(INDEX(NC_giam,,HLOOKUP($C53,COLMadat,2,0))))</f>
        <v>0</v>
      </c>
      <c r="AG53" s="19">
        <f>'CH01'!AF61+SUMPRODUCT((DVHC=AG$5)*(madatNC=$C53)*(namkh=$E$1)*(Dientich_NC))-SUMPRODUCT((DVHC=AG$5)*(namkh=$E$1)*(INDEX(NC_giam,,HLOOKUP($C53,COLMadat,2,0))))</f>
        <v>0</v>
      </c>
      <c r="AH53" s="41">
        <f>'CH01'!AG61+SUMPRODUCT((DVHC=AH$5)*(madatNC=$C53)*(namkh=$E$1)*(Dientich_NC))-SUMPRODUCT((DVHC=AH$5)*(namkh=$E$1)*(INDEX(NC_giam,,HLOOKUP($C53,COLMadat,2,0))))</f>
        <v>0</v>
      </c>
      <c r="AI53" s="19">
        <f>'CH01'!AH61+SUMPRODUCT((DVHC=AI$5)*(madatNC=$C53)*(namkh=$E$1)*(Dientich_NC))-SUMPRODUCT((DVHC=AI$5)*(namkh=$E$1)*(INDEX(NC_giam,,HLOOKUP($C53,COLMadat,2,0))))</f>
        <v>0</v>
      </c>
      <c r="AJ53" s="41">
        <f>'CH01'!AI61+SUMPRODUCT((DVHC=AJ$5)*(madatNC=$C53)*(namkh=$E$1)*(Dientich_NC))-SUMPRODUCT((DVHC=AJ$5)*(namkh=$E$1)*(INDEX(NC_giam,,HLOOKUP($C53,COLMadat,2,0))))</f>
        <v>0</v>
      </c>
      <c r="AK53" s="19">
        <f>'CH01'!AJ61+SUMPRODUCT((DVHC=AK$5)*(madatNC=$C53)*(namkh=$E$1)*(Dientich_NC))-SUMPRODUCT((DVHC=AK$5)*(namkh=$E$1)*(INDEX(NC_giam,,HLOOKUP($C53,COLMadat,2,0))))</f>
        <v>0</v>
      </c>
      <c r="AL53" s="41">
        <f>'CH01'!AK61+SUMPRODUCT((DVHC=AL$5)*(madatNC=$C53)*(namkh=$E$1)*(Dientich_NC))-SUMPRODUCT((DVHC=AL$5)*(namkh=$E$1)*(INDEX(NC_giam,,HLOOKUP($C53,COLMadat,2,0))))</f>
        <v>0</v>
      </c>
      <c r="AM53" s="19">
        <f>'CH01'!AL61+SUMPRODUCT((DVHC=AM$5)*(madatNC=$C53)*(namkh=$E$1)*(Dientich_NC))-SUMPRODUCT((DVHC=AM$5)*(namkh=$E$1)*(INDEX(NC_giam,,HLOOKUP($C53,COLMadat,2,0))))</f>
        <v>0</v>
      </c>
      <c r="AN53" s="41">
        <f>'CH01'!AM61+SUMPRODUCT((DVHC=AN$5)*(madatNC=$C53)*(namkh=$E$1)*(Dientich_NC))-SUMPRODUCT((DVHC=AN$5)*(namkh=$E$1)*(INDEX(NC_giam,,HLOOKUP($C53,COLMadat,2,0))))</f>
        <v>0</v>
      </c>
      <c r="AO53" s="19">
        <f>'CH01'!AN61+SUMPRODUCT((DVHC=AO$5)*(madatNC=$C53)*(namkh=$E$1)*(Dientich_NC))-SUMPRODUCT((DVHC=AO$5)*(namkh=$E$1)*(INDEX(NC_giam,,HLOOKUP($C53,COLMadat,2,0))))</f>
        <v>0</v>
      </c>
      <c r="AP53" s="41">
        <f>'CH01'!AO61+SUMPRODUCT((DVHC=AP$5)*(madatNC=$C53)*(namkh=$E$1)*(Dientich_NC))-SUMPRODUCT((DVHC=AP$5)*(namkh=$E$1)*(INDEX(NC_giam,,HLOOKUP($C53,COLMadat,2,0))))</f>
        <v>0</v>
      </c>
      <c r="AQ53" s="25"/>
    </row>
    <row r="54" spans="1:43">
      <c r="A54" s="22" t="str">
        <f>'CH01'!A62</f>
        <v>2.12</v>
      </c>
      <c r="B54" s="22" t="str">
        <f>'CH01'!B62</f>
        <v>Đất có mặt nước chuyên dùng</v>
      </c>
      <c r="C54" s="23" t="str">
        <f>'CH01'!C62</f>
        <v>TVC</v>
      </c>
      <c r="D54" s="23">
        <f>COUNTIF(I!$C$5:$C$113,C54)</f>
        <v>0</v>
      </c>
      <c r="E54" s="19">
        <f>SUMIF(I!$C$5:$C$113,'Biểu chi tiêu chuyển tiếp I'!C54,I!$F$5:$F$113)</f>
        <v>0</v>
      </c>
      <c r="F54" s="19"/>
      <c r="G54" s="19">
        <f>G56+G57</f>
        <v>0</v>
      </c>
      <c r="H54" s="19">
        <f t="shared" ref="H54:AK54" si="6">H56+H57</f>
        <v>0</v>
      </c>
      <c r="I54" s="19">
        <f t="shared" si="6"/>
        <v>0</v>
      </c>
      <c r="J54" s="19">
        <f t="shared" si="6"/>
        <v>0</v>
      </c>
      <c r="K54" s="19">
        <f t="shared" si="6"/>
        <v>0</v>
      </c>
      <c r="L54" s="19">
        <f t="shared" si="6"/>
        <v>0</v>
      </c>
      <c r="M54" s="19">
        <f t="shared" si="6"/>
        <v>0</v>
      </c>
      <c r="N54" s="19">
        <f t="shared" si="6"/>
        <v>0</v>
      </c>
      <c r="O54" s="19">
        <f t="shared" si="6"/>
        <v>0</v>
      </c>
      <c r="P54" s="19">
        <f t="shared" si="6"/>
        <v>0</v>
      </c>
      <c r="Q54" s="19">
        <f t="shared" si="6"/>
        <v>0</v>
      </c>
      <c r="R54" s="19">
        <f t="shared" si="6"/>
        <v>0</v>
      </c>
      <c r="S54" s="19">
        <f t="shared" si="6"/>
        <v>0</v>
      </c>
      <c r="T54" s="19">
        <f t="shared" si="6"/>
        <v>0</v>
      </c>
      <c r="U54" s="19">
        <f t="shared" si="6"/>
        <v>0</v>
      </c>
      <c r="V54" s="19">
        <f t="shared" si="6"/>
        <v>0</v>
      </c>
      <c r="W54" s="19">
        <f t="shared" si="6"/>
        <v>0</v>
      </c>
      <c r="X54" s="19">
        <f t="shared" si="6"/>
        <v>0</v>
      </c>
      <c r="Y54" s="19">
        <f t="shared" si="6"/>
        <v>0</v>
      </c>
      <c r="Z54" s="19">
        <f t="shared" si="6"/>
        <v>0</v>
      </c>
      <c r="AA54" s="19">
        <f t="shared" si="6"/>
        <v>0</v>
      </c>
      <c r="AB54" s="19">
        <f t="shared" si="6"/>
        <v>0</v>
      </c>
      <c r="AC54" s="19">
        <f t="shared" si="6"/>
        <v>0</v>
      </c>
      <c r="AD54" s="19">
        <f t="shared" si="6"/>
        <v>0</v>
      </c>
      <c r="AE54" s="19">
        <f t="shared" si="6"/>
        <v>0</v>
      </c>
      <c r="AF54" s="19">
        <f t="shared" si="6"/>
        <v>0</v>
      </c>
      <c r="AG54" s="19">
        <f t="shared" si="6"/>
        <v>0</v>
      </c>
      <c r="AH54" s="19">
        <f t="shared" si="6"/>
        <v>0</v>
      </c>
      <c r="AI54" s="19">
        <f t="shared" si="6"/>
        <v>0</v>
      </c>
      <c r="AJ54" s="19">
        <f t="shared" si="6"/>
        <v>0</v>
      </c>
      <c r="AK54" s="19">
        <f t="shared" si="6"/>
        <v>0</v>
      </c>
      <c r="AL54" s="41">
        <f>'CH01'!AK62+SUMPRODUCT((DVHC=AL$5)*(madatNC=$C54)*(namkh=$E$1)*(Dientich_NC))-SUMPRODUCT((DVHC=AL$5)*(namkh=$E$1)*(INDEX(NC_giam,,HLOOKUP($C54,COLMadat,2,0))))</f>
        <v>0</v>
      </c>
      <c r="AM54" s="19">
        <f>'CH01'!AL62+SUMPRODUCT((DVHC=AM$5)*(madatNC=$C54)*(namkh=$E$1)*(Dientich_NC))-SUMPRODUCT((DVHC=AM$5)*(namkh=$E$1)*(INDEX(NC_giam,,HLOOKUP($C54,COLMadat,2,0))))</f>
        <v>0</v>
      </c>
      <c r="AN54" s="41">
        <f>'CH01'!AM62+SUMPRODUCT((DVHC=AN$5)*(madatNC=$C54)*(namkh=$E$1)*(Dientich_NC))-SUMPRODUCT((DVHC=AN$5)*(namkh=$E$1)*(INDEX(NC_giam,,HLOOKUP($C54,COLMadat,2,0))))</f>
        <v>0</v>
      </c>
      <c r="AO54" s="19">
        <f>'CH01'!AN62+SUMPRODUCT((DVHC=AO$5)*(madatNC=$C54)*(namkh=$E$1)*(Dientich_NC))-SUMPRODUCT((DVHC=AO$5)*(namkh=$E$1)*(INDEX(NC_giam,,HLOOKUP($C54,COLMadat,2,0))))</f>
        <v>0</v>
      </c>
      <c r="AP54" s="41">
        <f>'CH01'!AO62+SUMPRODUCT((DVHC=AP$5)*(madatNC=$C54)*(namkh=$E$1)*(Dientich_NC))-SUMPRODUCT((DVHC=AP$5)*(namkh=$E$1)*(INDEX(NC_giam,,HLOOKUP($C54,COLMadat,2,0))))</f>
        <v>0</v>
      </c>
      <c r="AQ54" s="25"/>
    </row>
    <row r="55" spans="1:43" s="173" customFormat="1">
      <c r="A55" s="185" t="e">
        <f>'CH01'!#REF!</f>
        <v>#REF!</v>
      </c>
      <c r="B55" s="185" t="e">
        <f>'CH01'!#REF!</f>
        <v>#REF!</v>
      </c>
      <c r="C55" s="186" t="e">
        <f>'CH01'!#REF!</f>
        <v>#REF!</v>
      </c>
      <c r="D55" s="23">
        <f>COUNTIF(I!$C$5:$C$113,C55)</f>
        <v>0</v>
      </c>
      <c r="E55" s="19">
        <f>SUMIF(I!$C$5:$C$113,'Biểu chi tiêu chuyển tiếp I'!C55,I!$F$5:$F$113)</f>
        <v>0</v>
      </c>
      <c r="F55" s="187"/>
      <c r="G55" s="189"/>
      <c r="H55" s="189"/>
      <c r="I55" s="189"/>
      <c r="J55" s="189"/>
      <c r="K55" s="189"/>
      <c r="L55" s="189"/>
      <c r="M55" s="189"/>
      <c r="N55" s="189"/>
      <c r="O55" s="189"/>
      <c r="P55" s="189"/>
      <c r="Q55" s="189"/>
      <c r="R55" s="189"/>
      <c r="S55" s="189"/>
      <c r="T55" s="189"/>
      <c r="U55" s="189"/>
      <c r="V55" s="189"/>
      <c r="W55" s="189"/>
      <c r="X55" s="190"/>
      <c r="Y55" s="189"/>
      <c r="Z55" s="190"/>
      <c r="AA55" s="189"/>
      <c r="AB55" s="190"/>
      <c r="AC55" s="189"/>
      <c r="AD55" s="190"/>
      <c r="AE55" s="189"/>
      <c r="AF55" s="190"/>
      <c r="AG55" s="189"/>
      <c r="AH55" s="190"/>
      <c r="AI55" s="189"/>
      <c r="AJ55" s="190"/>
      <c r="AK55" s="189"/>
      <c r="AL55" s="190"/>
      <c r="AM55" s="189"/>
      <c r="AN55" s="190"/>
      <c r="AO55" s="189"/>
      <c r="AP55" s="190"/>
      <c r="AQ55" s="174"/>
    </row>
    <row r="56" spans="1:43">
      <c r="A56" s="22" t="str">
        <f>'CH01'!A63</f>
        <v>2.12.1</v>
      </c>
      <c r="B56" s="22" t="str">
        <f>'CH01'!B63</f>
        <v>Đất có mặt nước chuyên dùng dạng ao, hồ, đầm, phá</v>
      </c>
      <c r="C56" s="23" t="str">
        <f>'CH01'!C63</f>
        <v>MNC</v>
      </c>
      <c r="D56" s="23">
        <f>COUNTIF(I!$C$5:$C$113,C56)</f>
        <v>0</v>
      </c>
      <c r="E56" s="19">
        <f>SUMIF(I!$C$5:$C$113,'Biểu chi tiêu chuyển tiếp I'!C56,I!$F$5:$F$113)</f>
        <v>0</v>
      </c>
      <c r="F56" s="19"/>
      <c r="G56" s="19"/>
      <c r="H56" s="19"/>
      <c r="I56" s="19"/>
      <c r="J56" s="19"/>
      <c r="K56" s="19"/>
      <c r="L56" s="19"/>
      <c r="M56" s="19"/>
      <c r="N56" s="19"/>
      <c r="O56" s="19"/>
      <c r="P56" s="19"/>
      <c r="Q56" s="19"/>
      <c r="R56" s="19"/>
      <c r="S56" s="19"/>
      <c r="T56" s="19"/>
      <c r="U56" s="19"/>
      <c r="V56" s="19">
        <f>SUMIFS('NhuCau (THU HỒI)'!$BF$4:$BF$603,'NhuCau (THU HỒI)'!$I$4:$I$603,'Biểu chi tiêu chuyển tiếp I'!V$5,'NhuCau (THU HỒI)'!$C$4:$C$603,"X")</f>
        <v>0</v>
      </c>
      <c r="W56" s="19">
        <f>'CH01'!V63+SUMPRODUCT((DVHC=W$5)*(madatNC=$C56)*(namkh=$E$1)*(Dientich_NC))-SUMPRODUCT((DVHC=W$5)*(namkh=$E$1)*(INDEX(NC_giam,,HLOOKUP($C56,COLMadat,2,0))))</f>
        <v>0</v>
      </c>
      <c r="X56" s="41">
        <f>'CH01'!W63+SUMPRODUCT((DVHC=X$5)*(madatNC=$C56)*(namkh=$E$1)*(Dientich_NC))-SUMPRODUCT((DVHC=X$5)*(namkh=$E$1)*(INDEX(NC_giam,,HLOOKUP($C56,COLMadat,2,0))))</f>
        <v>0</v>
      </c>
      <c r="Y56" s="19">
        <f>'CH01'!X63+SUMPRODUCT((DVHC=Y$5)*(madatNC=$C56)*(namkh=$E$1)*(Dientich_NC))-SUMPRODUCT((DVHC=Y$5)*(namkh=$E$1)*(INDEX(NC_giam,,HLOOKUP($C56,COLMadat,2,0))))</f>
        <v>0</v>
      </c>
      <c r="Z56" s="41">
        <f>'CH01'!Y63+SUMPRODUCT((DVHC=Z$5)*(madatNC=$C56)*(namkh=$E$1)*(Dientich_NC))-SUMPRODUCT((DVHC=Z$5)*(namkh=$E$1)*(INDEX(NC_giam,,HLOOKUP($C56,COLMadat,2,0))))</f>
        <v>0</v>
      </c>
      <c r="AA56" s="19">
        <f>'CH01'!Z63+SUMPRODUCT((DVHC=AA$5)*(madatNC=$C56)*(namkh=$E$1)*(Dientich_NC))-SUMPRODUCT((DVHC=AA$5)*(namkh=$E$1)*(INDEX(NC_giam,,HLOOKUP($C56,COLMadat,2,0))))</f>
        <v>0</v>
      </c>
      <c r="AB56" s="41">
        <f>'CH01'!AA63+SUMPRODUCT((DVHC=AB$5)*(madatNC=$C56)*(namkh=$E$1)*(Dientich_NC))-SUMPRODUCT((DVHC=AB$5)*(namkh=$E$1)*(INDEX(NC_giam,,HLOOKUP($C56,COLMadat,2,0))))</f>
        <v>0</v>
      </c>
      <c r="AC56" s="19">
        <f>'CH01'!AB63+SUMPRODUCT((DVHC=AC$5)*(madatNC=$C56)*(namkh=$E$1)*(Dientich_NC))-SUMPRODUCT((DVHC=AC$5)*(namkh=$E$1)*(INDEX(NC_giam,,HLOOKUP($C56,COLMadat,2,0))))</f>
        <v>0</v>
      </c>
      <c r="AD56" s="41">
        <f>'CH01'!AC63+SUMPRODUCT((DVHC=AD$5)*(madatNC=$C56)*(namkh=$E$1)*(Dientich_NC))-SUMPRODUCT((DVHC=AD$5)*(namkh=$E$1)*(INDEX(NC_giam,,HLOOKUP($C56,COLMadat,2,0))))</f>
        <v>0</v>
      </c>
      <c r="AE56" s="19">
        <f>'CH01'!AD63+SUMPRODUCT((DVHC=AE$5)*(madatNC=$C56)*(namkh=$E$1)*(Dientich_NC))-SUMPRODUCT((DVHC=AE$5)*(namkh=$E$1)*(INDEX(NC_giam,,HLOOKUP($C56,COLMadat,2,0))))</f>
        <v>0</v>
      </c>
      <c r="AF56" s="41">
        <f>'CH01'!AE63+SUMPRODUCT((DVHC=AF$5)*(madatNC=$C56)*(namkh=$E$1)*(Dientich_NC))-SUMPRODUCT((DVHC=AF$5)*(namkh=$E$1)*(INDEX(NC_giam,,HLOOKUP($C56,COLMadat,2,0))))</f>
        <v>0</v>
      </c>
      <c r="AG56" s="19">
        <f>'CH01'!AF63+SUMPRODUCT((DVHC=AG$5)*(madatNC=$C56)*(namkh=$E$1)*(Dientich_NC))-SUMPRODUCT((DVHC=AG$5)*(namkh=$E$1)*(INDEX(NC_giam,,HLOOKUP($C56,COLMadat,2,0))))</f>
        <v>0</v>
      </c>
      <c r="AH56" s="41">
        <f>'CH01'!AG63+SUMPRODUCT((DVHC=AH$5)*(madatNC=$C56)*(namkh=$E$1)*(Dientich_NC))-SUMPRODUCT((DVHC=AH$5)*(namkh=$E$1)*(INDEX(NC_giam,,HLOOKUP($C56,COLMadat,2,0))))</f>
        <v>0</v>
      </c>
      <c r="AI56" s="19">
        <f>'CH01'!AH63+SUMPRODUCT((DVHC=AI$5)*(madatNC=$C56)*(namkh=$E$1)*(Dientich_NC))-SUMPRODUCT((DVHC=AI$5)*(namkh=$E$1)*(INDEX(NC_giam,,HLOOKUP($C56,COLMadat,2,0))))</f>
        <v>0</v>
      </c>
      <c r="AJ56" s="41">
        <f>'CH01'!AI63+SUMPRODUCT((DVHC=AJ$5)*(madatNC=$C56)*(namkh=$E$1)*(Dientich_NC))-SUMPRODUCT((DVHC=AJ$5)*(namkh=$E$1)*(INDEX(NC_giam,,HLOOKUP($C56,COLMadat,2,0))))</f>
        <v>0</v>
      </c>
      <c r="AK56" s="19">
        <f>'CH01'!AJ63+SUMPRODUCT((DVHC=AK$5)*(madatNC=$C56)*(namkh=$E$1)*(Dientich_NC))-SUMPRODUCT((DVHC=AK$5)*(namkh=$E$1)*(INDEX(NC_giam,,HLOOKUP($C56,COLMadat,2,0))))</f>
        <v>0</v>
      </c>
      <c r="AL56" s="41">
        <f>'CH01'!AK63+SUMPRODUCT((DVHC=AL$5)*(madatNC=$C56)*(namkh=$E$1)*(Dientich_NC))-SUMPRODUCT((DVHC=AL$5)*(namkh=$E$1)*(INDEX(NC_giam,,HLOOKUP($C56,COLMadat,2,0))))</f>
        <v>0</v>
      </c>
      <c r="AM56" s="19">
        <f>'CH01'!AL63+SUMPRODUCT((DVHC=AM$5)*(madatNC=$C56)*(namkh=$E$1)*(Dientich_NC))-SUMPRODUCT((DVHC=AM$5)*(namkh=$E$1)*(INDEX(NC_giam,,HLOOKUP($C56,COLMadat,2,0))))</f>
        <v>0</v>
      </c>
      <c r="AN56" s="41">
        <f>'CH01'!AM63+SUMPRODUCT((DVHC=AN$5)*(madatNC=$C56)*(namkh=$E$1)*(Dientich_NC))-SUMPRODUCT((DVHC=AN$5)*(namkh=$E$1)*(INDEX(NC_giam,,HLOOKUP($C56,COLMadat,2,0))))</f>
        <v>0</v>
      </c>
      <c r="AO56" s="19">
        <f>'CH01'!AN63+SUMPRODUCT((DVHC=AO$5)*(madatNC=$C56)*(namkh=$E$1)*(Dientich_NC))-SUMPRODUCT((DVHC=AO$5)*(namkh=$E$1)*(INDEX(NC_giam,,HLOOKUP($C56,COLMadat,2,0))))</f>
        <v>0</v>
      </c>
      <c r="AP56" s="41">
        <f>'CH01'!AO63+SUMPRODUCT((DVHC=AP$5)*(madatNC=$C56)*(namkh=$E$1)*(Dientich_NC))-SUMPRODUCT((DVHC=AP$5)*(namkh=$E$1)*(INDEX(NC_giam,,HLOOKUP($C56,COLMadat,2,0))))</f>
        <v>0</v>
      </c>
      <c r="AQ56" s="25"/>
    </row>
    <row r="57" spans="1:43">
      <c r="A57" s="22" t="str">
        <f>'CH01'!A64</f>
        <v>2.12.2</v>
      </c>
      <c r="B57" s="22" t="str">
        <f>'CH01'!B64</f>
        <v>Đất có mặt nước dạng sông, ngòi, kênh, rạch, suối</v>
      </c>
      <c r="C57" s="23" t="str">
        <f>'CH01'!C64</f>
        <v>SON</v>
      </c>
      <c r="D57" s="23">
        <f>COUNTIF(I!$C$5:$C$113,C57)</f>
        <v>0</v>
      </c>
      <c r="E57" s="19">
        <f>SUMIF(I!$C$5:$C$113,'Biểu chi tiêu chuyển tiếp I'!C57,I!$F$5:$F$113)</f>
        <v>0</v>
      </c>
      <c r="F57" s="19"/>
      <c r="G57" s="19"/>
      <c r="H57" s="19"/>
      <c r="I57" s="19"/>
      <c r="J57" s="19"/>
      <c r="K57" s="19"/>
      <c r="L57" s="19"/>
      <c r="M57" s="19"/>
      <c r="N57" s="19"/>
      <c r="O57" s="19"/>
      <c r="P57" s="19"/>
      <c r="Q57" s="19"/>
      <c r="R57" s="19"/>
      <c r="S57" s="19"/>
      <c r="T57" s="19"/>
      <c r="U57" s="19"/>
      <c r="V57" s="19">
        <f>SUMIFS('NhuCau (THU HỒI)'!$BG$4:$BG$603,'NhuCau (THU HỒI)'!$I$4:$I$603,'Biểu chi tiêu chuyển tiếp I'!V$5,'NhuCau (THU HỒI)'!$C$4:$C$603,"X")</f>
        <v>0</v>
      </c>
      <c r="W57" s="19">
        <f>'CH01'!V64+SUMPRODUCT((DVHC=W$5)*(madatNC=$C57)*(namkh=$E$1)*(Dientich_NC))-SUMPRODUCT((DVHC=W$5)*(namkh=$E$1)*(INDEX(NC_giam,,HLOOKUP($C57,COLMadat,2,0))))</f>
        <v>0</v>
      </c>
      <c r="X57" s="41">
        <f>'CH01'!W64+SUMPRODUCT((DVHC=X$5)*(madatNC=$C57)*(namkh=$E$1)*(Dientich_NC))-SUMPRODUCT((DVHC=X$5)*(namkh=$E$1)*(INDEX(NC_giam,,HLOOKUP($C57,COLMadat,2,0))))</f>
        <v>0</v>
      </c>
      <c r="Y57" s="19">
        <f>'CH01'!X64+SUMPRODUCT((DVHC=Y$5)*(madatNC=$C57)*(namkh=$E$1)*(Dientich_NC))-SUMPRODUCT((DVHC=Y$5)*(namkh=$E$1)*(INDEX(NC_giam,,HLOOKUP($C57,COLMadat,2,0))))</f>
        <v>0</v>
      </c>
      <c r="Z57" s="41">
        <f>'CH01'!Y64+SUMPRODUCT((DVHC=Z$5)*(madatNC=$C57)*(namkh=$E$1)*(Dientich_NC))-SUMPRODUCT((DVHC=Z$5)*(namkh=$E$1)*(INDEX(NC_giam,,HLOOKUP($C57,COLMadat,2,0))))</f>
        <v>0</v>
      </c>
      <c r="AA57" s="19">
        <f>'CH01'!Z64+SUMPRODUCT((DVHC=AA$5)*(madatNC=$C57)*(namkh=$E$1)*(Dientich_NC))-SUMPRODUCT((DVHC=AA$5)*(namkh=$E$1)*(INDEX(NC_giam,,HLOOKUP($C57,COLMadat,2,0))))</f>
        <v>0</v>
      </c>
      <c r="AB57" s="41">
        <f>'CH01'!AA64+SUMPRODUCT((DVHC=AB$5)*(madatNC=$C57)*(namkh=$E$1)*(Dientich_NC))-SUMPRODUCT((DVHC=AB$5)*(namkh=$E$1)*(INDEX(NC_giam,,HLOOKUP($C57,COLMadat,2,0))))</f>
        <v>0</v>
      </c>
      <c r="AC57" s="19">
        <f>'CH01'!AB64+SUMPRODUCT((DVHC=AC$5)*(madatNC=$C57)*(namkh=$E$1)*(Dientich_NC))-SUMPRODUCT((DVHC=AC$5)*(namkh=$E$1)*(INDEX(NC_giam,,HLOOKUP($C57,COLMadat,2,0))))</f>
        <v>0</v>
      </c>
      <c r="AD57" s="41">
        <f>'CH01'!AC64+SUMPRODUCT((DVHC=AD$5)*(madatNC=$C57)*(namkh=$E$1)*(Dientich_NC))-SUMPRODUCT((DVHC=AD$5)*(namkh=$E$1)*(INDEX(NC_giam,,HLOOKUP($C57,COLMadat,2,0))))</f>
        <v>0</v>
      </c>
      <c r="AE57" s="19">
        <f>'CH01'!AD64+SUMPRODUCT((DVHC=AE$5)*(madatNC=$C57)*(namkh=$E$1)*(Dientich_NC))-SUMPRODUCT((DVHC=AE$5)*(namkh=$E$1)*(INDEX(NC_giam,,HLOOKUP($C57,COLMadat,2,0))))</f>
        <v>0</v>
      </c>
      <c r="AF57" s="41">
        <f>'CH01'!AE64+SUMPRODUCT((DVHC=AF$5)*(madatNC=$C57)*(namkh=$E$1)*(Dientich_NC))-SUMPRODUCT((DVHC=AF$5)*(namkh=$E$1)*(INDEX(NC_giam,,HLOOKUP($C57,COLMadat,2,0))))</f>
        <v>0</v>
      </c>
      <c r="AG57" s="19">
        <f>'CH01'!AF64+SUMPRODUCT((DVHC=AG$5)*(madatNC=$C57)*(namkh=$E$1)*(Dientich_NC))-SUMPRODUCT((DVHC=AG$5)*(namkh=$E$1)*(INDEX(NC_giam,,HLOOKUP($C57,COLMadat,2,0))))</f>
        <v>0</v>
      </c>
      <c r="AH57" s="41">
        <f>'CH01'!AG64+SUMPRODUCT((DVHC=AH$5)*(madatNC=$C57)*(namkh=$E$1)*(Dientich_NC))-SUMPRODUCT((DVHC=AH$5)*(namkh=$E$1)*(INDEX(NC_giam,,HLOOKUP($C57,COLMadat,2,0))))</f>
        <v>0</v>
      </c>
      <c r="AI57" s="19">
        <f>'CH01'!AH64+SUMPRODUCT((DVHC=AI$5)*(madatNC=$C57)*(namkh=$E$1)*(Dientich_NC))-SUMPRODUCT((DVHC=AI$5)*(namkh=$E$1)*(INDEX(NC_giam,,HLOOKUP($C57,COLMadat,2,0))))</f>
        <v>0</v>
      </c>
      <c r="AJ57" s="41">
        <f>'CH01'!AI64+SUMPRODUCT((DVHC=AJ$5)*(madatNC=$C57)*(namkh=$E$1)*(Dientich_NC))-SUMPRODUCT((DVHC=AJ$5)*(namkh=$E$1)*(INDEX(NC_giam,,HLOOKUP($C57,COLMadat,2,0))))</f>
        <v>0</v>
      </c>
      <c r="AK57" s="19">
        <f>'CH01'!AJ64+SUMPRODUCT((DVHC=AK$5)*(madatNC=$C57)*(namkh=$E$1)*(Dientich_NC))-SUMPRODUCT((DVHC=AK$5)*(namkh=$E$1)*(INDEX(NC_giam,,HLOOKUP($C57,COLMadat,2,0))))</f>
        <v>0</v>
      </c>
      <c r="AL57" s="41">
        <f>'CH01'!AK64+SUMPRODUCT((DVHC=AL$5)*(madatNC=$C57)*(namkh=$E$1)*(Dientich_NC))-SUMPRODUCT((DVHC=AL$5)*(namkh=$E$1)*(INDEX(NC_giam,,HLOOKUP($C57,COLMadat,2,0))))</f>
        <v>0</v>
      </c>
      <c r="AM57" s="19">
        <f>'CH01'!AL64+SUMPRODUCT((DVHC=AM$5)*(madatNC=$C57)*(namkh=$E$1)*(Dientich_NC))-SUMPRODUCT((DVHC=AM$5)*(namkh=$E$1)*(INDEX(NC_giam,,HLOOKUP($C57,COLMadat,2,0))))</f>
        <v>0</v>
      </c>
      <c r="AN57" s="41">
        <f>'CH01'!AM64+SUMPRODUCT((DVHC=AN$5)*(madatNC=$C57)*(namkh=$E$1)*(Dientich_NC))-SUMPRODUCT((DVHC=AN$5)*(namkh=$E$1)*(INDEX(NC_giam,,HLOOKUP($C57,COLMadat,2,0))))</f>
        <v>0</v>
      </c>
      <c r="AO57" s="19">
        <f>'CH01'!AN64+SUMPRODUCT((DVHC=AO$5)*(madatNC=$C57)*(namkh=$E$1)*(Dientich_NC))-SUMPRODUCT((DVHC=AO$5)*(namkh=$E$1)*(INDEX(NC_giam,,HLOOKUP($C57,COLMadat,2,0))))</f>
        <v>0</v>
      </c>
      <c r="AP57" s="41">
        <f>'CH01'!AO64+SUMPRODUCT((DVHC=AP$5)*(madatNC=$C57)*(namkh=$E$1)*(Dientich_NC))-SUMPRODUCT((DVHC=AP$5)*(namkh=$E$1)*(INDEX(NC_giam,,HLOOKUP($C57,COLMadat,2,0))))</f>
        <v>0</v>
      </c>
      <c r="AQ57" s="25"/>
    </row>
    <row r="58" spans="1:43">
      <c r="A58" s="22" t="str">
        <f>'CH01'!A65</f>
        <v>2.13</v>
      </c>
      <c r="B58" s="22" t="str">
        <f>'CH01'!B65</f>
        <v>Đất phi nông nghiệp khác</v>
      </c>
      <c r="C58" s="23" t="str">
        <f>'CH01'!C65</f>
        <v>PNK</v>
      </c>
      <c r="D58" s="23">
        <f>COUNTIF(I!$C$5:$C$113,C58)</f>
        <v>0</v>
      </c>
      <c r="E58" s="19">
        <f>SUMIF(I!$C$5:$C$113,'Biểu chi tiêu chuyển tiếp I'!C58,I!$F$5:$F$113)</f>
        <v>0</v>
      </c>
      <c r="F58" s="19"/>
      <c r="G58" s="19"/>
      <c r="H58" s="19"/>
      <c r="I58" s="19"/>
      <c r="J58" s="19"/>
      <c r="K58" s="19"/>
      <c r="L58" s="19"/>
      <c r="M58" s="19"/>
      <c r="N58" s="19"/>
      <c r="O58" s="19"/>
      <c r="P58" s="19"/>
      <c r="Q58" s="19"/>
      <c r="R58" s="19"/>
      <c r="S58" s="19"/>
      <c r="T58" s="19"/>
      <c r="U58" s="19"/>
      <c r="V58" s="19"/>
      <c r="W58" s="19">
        <f>'CH01'!V65+SUMPRODUCT((DVHC=W$5)*(madatNC=$C58)*(namkh=$E$1)*(Dientich_NC))-SUMPRODUCT((DVHC=W$5)*(namkh=$E$1)*(INDEX(NC_giam,,HLOOKUP($C58,COLMadat,2,0))))</f>
        <v>0</v>
      </c>
      <c r="X58" s="41">
        <f>'CH01'!W65+SUMPRODUCT((DVHC=X$5)*(madatNC=$C58)*(namkh=$E$1)*(Dientich_NC))-SUMPRODUCT((DVHC=X$5)*(namkh=$E$1)*(INDEX(NC_giam,,HLOOKUP($C58,COLMadat,2,0))))</f>
        <v>0</v>
      </c>
      <c r="Y58" s="19">
        <f>'CH01'!X65+SUMPRODUCT((DVHC=Y$5)*(madatNC=$C58)*(namkh=$E$1)*(Dientich_NC))-SUMPRODUCT((DVHC=Y$5)*(namkh=$E$1)*(INDEX(NC_giam,,HLOOKUP($C58,COLMadat,2,0))))</f>
        <v>0</v>
      </c>
      <c r="Z58" s="41">
        <f>'CH01'!Y65+SUMPRODUCT((DVHC=Z$5)*(madatNC=$C58)*(namkh=$E$1)*(Dientich_NC))-SUMPRODUCT((DVHC=Z$5)*(namkh=$E$1)*(INDEX(NC_giam,,HLOOKUP($C58,COLMadat,2,0))))</f>
        <v>0</v>
      </c>
      <c r="AA58" s="19">
        <f>'CH01'!Z65+SUMPRODUCT((DVHC=AA$5)*(madatNC=$C58)*(namkh=$E$1)*(Dientich_NC))-SUMPRODUCT((DVHC=AA$5)*(namkh=$E$1)*(INDEX(NC_giam,,HLOOKUP($C58,COLMadat,2,0))))</f>
        <v>0</v>
      </c>
      <c r="AB58" s="41">
        <f>'CH01'!AA65+SUMPRODUCT((DVHC=AB$5)*(madatNC=$C58)*(namkh=$E$1)*(Dientich_NC))-SUMPRODUCT((DVHC=AB$5)*(namkh=$E$1)*(INDEX(NC_giam,,HLOOKUP($C58,COLMadat,2,0))))</f>
        <v>0</v>
      </c>
      <c r="AC58" s="19">
        <f>'CH01'!AB65+SUMPRODUCT((DVHC=AC$5)*(madatNC=$C58)*(namkh=$E$1)*(Dientich_NC))-SUMPRODUCT((DVHC=AC$5)*(namkh=$E$1)*(INDEX(NC_giam,,HLOOKUP($C58,COLMadat,2,0))))</f>
        <v>0</v>
      </c>
      <c r="AD58" s="41">
        <f>'CH01'!AC65+SUMPRODUCT((DVHC=AD$5)*(madatNC=$C58)*(namkh=$E$1)*(Dientich_NC))-SUMPRODUCT((DVHC=AD$5)*(namkh=$E$1)*(INDEX(NC_giam,,HLOOKUP($C58,COLMadat,2,0))))</f>
        <v>0</v>
      </c>
      <c r="AE58" s="19">
        <f>'CH01'!AD65+SUMPRODUCT((DVHC=AE$5)*(madatNC=$C58)*(namkh=$E$1)*(Dientich_NC))-SUMPRODUCT((DVHC=AE$5)*(namkh=$E$1)*(INDEX(NC_giam,,HLOOKUP($C58,COLMadat,2,0))))</f>
        <v>0</v>
      </c>
      <c r="AF58" s="41">
        <f>'CH01'!AE65+SUMPRODUCT((DVHC=AF$5)*(madatNC=$C58)*(namkh=$E$1)*(Dientich_NC))-SUMPRODUCT((DVHC=AF$5)*(namkh=$E$1)*(INDEX(NC_giam,,HLOOKUP($C58,COLMadat,2,0))))</f>
        <v>0</v>
      </c>
      <c r="AG58" s="19">
        <f>'CH01'!AF65+SUMPRODUCT((DVHC=AG$5)*(madatNC=$C58)*(namkh=$E$1)*(Dientich_NC))-SUMPRODUCT((DVHC=AG$5)*(namkh=$E$1)*(INDEX(NC_giam,,HLOOKUP($C58,COLMadat,2,0))))</f>
        <v>0</v>
      </c>
      <c r="AH58" s="41">
        <f>'CH01'!AG65+SUMPRODUCT((DVHC=AH$5)*(madatNC=$C58)*(namkh=$E$1)*(Dientich_NC))-SUMPRODUCT((DVHC=AH$5)*(namkh=$E$1)*(INDEX(NC_giam,,HLOOKUP($C58,COLMadat,2,0))))</f>
        <v>0</v>
      </c>
      <c r="AI58" s="19">
        <f>'CH01'!AH65+SUMPRODUCT((DVHC=AI$5)*(madatNC=$C58)*(namkh=$E$1)*(Dientich_NC))-SUMPRODUCT((DVHC=AI$5)*(namkh=$E$1)*(INDEX(NC_giam,,HLOOKUP($C58,COLMadat,2,0))))</f>
        <v>0</v>
      </c>
      <c r="AJ58" s="41">
        <f>'CH01'!AI65+SUMPRODUCT((DVHC=AJ$5)*(madatNC=$C58)*(namkh=$E$1)*(Dientich_NC))-SUMPRODUCT((DVHC=AJ$5)*(namkh=$E$1)*(INDEX(NC_giam,,HLOOKUP($C58,COLMadat,2,0))))</f>
        <v>0</v>
      </c>
      <c r="AK58" s="19">
        <f>'CH01'!AJ65+SUMPRODUCT((DVHC=AK$5)*(madatNC=$C58)*(namkh=$E$1)*(Dientich_NC))-SUMPRODUCT((DVHC=AK$5)*(namkh=$E$1)*(INDEX(NC_giam,,HLOOKUP($C58,COLMadat,2,0))))</f>
        <v>0</v>
      </c>
      <c r="AL58" s="41">
        <f>'CH01'!AK65+SUMPRODUCT((DVHC=AL$5)*(madatNC=$C58)*(namkh=$E$1)*(Dientich_NC))-SUMPRODUCT((DVHC=AL$5)*(namkh=$E$1)*(INDEX(NC_giam,,HLOOKUP($C58,COLMadat,2,0))))</f>
        <v>0</v>
      </c>
      <c r="AM58" s="19">
        <f>'CH01'!AL65+SUMPRODUCT((DVHC=AM$5)*(madatNC=$C58)*(namkh=$E$1)*(Dientich_NC))-SUMPRODUCT((DVHC=AM$5)*(namkh=$E$1)*(INDEX(NC_giam,,HLOOKUP($C58,COLMadat,2,0))))</f>
        <v>0</v>
      </c>
      <c r="AN58" s="41">
        <f>'CH01'!AM65+SUMPRODUCT((DVHC=AN$5)*(madatNC=$C58)*(namkh=$E$1)*(Dientich_NC))-SUMPRODUCT((DVHC=AN$5)*(namkh=$E$1)*(INDEX(NC_giam,,HLOOKUP($C58,COLMadat,2,0))))</f>
        <v>0</v>
      </c>
      <c r="AO58" s="19">
        <f>'CH01'!AN65+SUMPRODUCT((DVHC=AO$5)*(madatNC=$C58)*(namkh=$E$1)*(Dientich_NC))-SUMPRODUCT((DVHC=AO$5)*(namkh=$E$1)*(INDEX(NC_giam,,HLOOKUP($C58,COLMadat,2,0))))</f>
        <v>0</v>
      </c>
      <c r="AP58" s="41">
        <f>'CH01'!AO65+SUMPRODUCT((DVHC=AP$5)*(madatNC=$C58)*(namkh=$E$1)*(Dientich_NC))-SUMPRODUCT((DVHC=AP$5)*(namkh=$E$1)*(INDEX(NC_giam,,HLOOKUP($C58,COLMadat,2,0))))</f>
        <v>0</v>
      </c>
      <c r="AQ58" s="25"/>
    </row>
    <row r="59" spans="1:43" s="11" customFormat="1">
      <c r="A59" s="20">
        <f>'CH01'!A66</f>
        <v>3</v>
      </c>
      <c r="B59" s="20" t="str">
        <f>'CH01'!B66</f>
        <v>Nhóm đất chưa sử dụng</v>
      </c>
      <c r="C59" s="21" t="str">
        <f>'CH01'!C66</f>
        <v>CSD</v>
      </c>
      <c r="D59" s="23">
        <f>COUNTIF(I!$C$5:$C$113,C59)</f>
        <v>0</v>
      </c>
      <c r="E59" s="19">
        <f>SUMIF(I!$C$5:$C$113,'Biểu chi tiêu chuyển tiếp I'!C59,I!$F$5:$F$113)</f>
        <v>0</v>
      </c>
      <c r="F59" s="18"/>
      <c r="G59" s="18" t="e">
        <f>#REF!+#REF!+#REF!+#REF!+#REF!</f>
        <v>#REF!</v>
      </c>
      <c r="H59" s="18" t="e">
        <f>#REF!+#REF!+#REF!+#REF!+#REF!</f>
        <v>#REF!</v>
      </c>
      <c r="I59" s="18" t="e">
        <f>#REF!+#REF!+#REF!+#REF!+#REF!</f>
        <v>#REF!</v>
      </c>
      <c r="J59" s="18" t="e">
        <f>#REF!+#REF!+#REF!+#REF!+#REF!</f>
        <v>#REF!</v>
      </c>
      <c r="K59" s="18" t="e">
        <f>#REF!+#REF!+#REF!+#REF!+#REF!</f>
        <v>#REF!</v>
      </c>
      <c r="L59" s="18" t="e">
        <f>#REF!+#REF!+#REF!+#REF!+#REF!</f>
        <v>#REF!</v>
      </c>
      <c r="M59" s="18" t="e">
        <f>#REF!+#REF!+#REF!+#REF!+#REF!</f>
        <v>#REF!</v>
      </c>
      <c r="N59" s="18" t="e">
        <f>#REF!+#REF!+#REF!+#REF!+#REF!</f>
        <v>#REF!</v>
      </c>
      <c r="O59" s="18" t="e">
        <f>#REF!+#REF!+#REF!+#REF!+#REF!</f>
        <v>#REF!</v>
      </c>
      <c r="P59" s="18" t="e">
        <f>#REF!+#REF!+#REF!+#REF!+#REF!</f>
        <v>#REF!</v>
      </c>
      <c r="Q59" s="18" t="e">
        <f>#REF!+#REF!+#REF!+#REF!+#REF!</f>
        <v>#REF!</v>
      </c>
      <c r="R59" s="18" t="e">
        <f>#REF!+#REF!+#REF!+#REF!+#REF!</f>
        <v>#REF!</v>
      </c>
      <c r="S59" s="18" t="e">
        <f>#REF!+#REF!+#REF!+#REF!+#REF!</f>
        <v>#REF!</v>
      </c>
      <c r="T59" s="18" t="e">
        <f>#REF!+#REF!+#REF!+#REF!+#REF!</f>
        <v>#REF!</v>
      </c>
      <c r="U59" s="18" t="e">
        <f>#REF!+#REF!+#REF!+#REF!+#REF!</f>
        <v>#REF!</v>
      </c>
      <c r="V59" s="18" t="e">
        <f>#REF!+#REF!+#REF!+#REF!+#REF!</f>
        <v>#REF!</v>
      </c>
      <c r="W59" s="18" t="e">
        <f>#REF!+#REF!+#REF!+#REF!+#REF!</f>
        <v>#REF!</v>
      </c>
      <c r="X59" s="18" t="e">
        <f>#REF!+#REF!+#REF!+#REF!+#REF!</f>
        <v>#REF!</v>
      </c>
      <c r="Y59" s="18" t="e">
        <f>#REF!+#REF!+#REF!+#REF!+#REF!</f>
        <v>#REF!</v>
      </c>
      <c r="Z59" s="18" t="e">
        <f>#REF!+#REF!+#REF!+#REF!+#REF!</f>
        <v>#REF!</v>
      </c>
      <c r="AA59" s="18" t="e">
        <f>#REF!+#REF!+#REF!+#REF!+#REF!</f>
        <v>#REF!</v>
      </c>
      <c r="AB59" s="18" t="e">
        <f>#REF!+#REF!+#REF!+#REF!+#REF!</f>
        <v>#REF!</v>
      </c>
      <c r="AC59" s="18" t="e">
        <f>#REF!+#REF!+#REF!+#REF!+#REF!</f>
        <v>#REF!</v>
      </c>
      <c r="AD59" s="18" t="e">
        <f>#REF!+#REF!+#REF!+#REF!+#REF!</f>
        <v>#REF!</v>
      </c>
      <c r="AE59" s="18" t="e">
        <f>#REF!+#REF!+#REF!+#REF!+#REF!</f>
        <v>#REF!</v>
      </c>
      <c r="AF59" s="18" t="e">
        <f>#REF!+#REF!+#REF!+#REF!+#REF!</f>
        <v>#REF!</v>
      </c>
      <c r="AG59" s="18" t="e">
        <f>#REF!+#REF!+#REF!+#REF!+#REF!</f>
        <v>#REF!</v>
      </c>
      <c r="AH59" s="18" t="e">
        <f>#REF!+#REF!+#REF!+#REF!+#REF!</f>
        <v>#REF!</v>
      </c>
      <c r="AI59" s="18" t="e">
        <f>#REF!+#REF!+#REF!+#REF!+#REF!</f>
        <v>#REF!</v>
      </c>
      <c r="AJ59" s="18" t="e">
        <f>#REF!+#REF!+#REF!+#REF!+#REF!</f>
        <v>#REF!</v>
      </c>
      <c r="AK59" s="18" t="e">
        <f>#REF!+#REF!+#REF!+#REF!+#REF!</f>
        <v>#REF!</v>
      </c>
      <c r="AL59" s="18" t="e">
        <f>#REF!+#REF!+#REF!+#REF!+#REF!</f>
        <v>#REF!</v>
      </c>
      <c r="AM59" s="18" t="e">
        <f>#REF!+#REF!+#REF!+#REF!+#REF!</f>
        <v>#REF!</v>
      </c>
      <c r="AN59" s="18" t="e">
        <f>#REF!+#REF!+#REF!+#REF!+#REF!</f>
        <v>#REF!</v>
      </c>
      <c r="AO59" s="18" t="e">
        <f>#REF!+#REF!+#REF!+#REF!+#REF!</f>
        <v>#REF!</v>
      </c>
      <c r="AP59" s="18" t="e">
        <f>#REF!+#REF!+#REF!+#REF!+#REF!</f>
        <v>#REF!</v>
      </c>
      <c r="AQ59" s="34"/>
    </row>
    <row r="60" spans="1:43">
      <c r="A60" s="25"/>
      <c r="B60" s="175"/>
      <c r="C60" s="176"/>
      <c r="D60" s="543">
        <f>D9+D10+D59</f>
        <v>109</v>
      </c>
      <c r="E60" s="544">
        <f>E9+E10+E59</f>
        <v>270.93097</v>
      </c>
      <c r="F60" s="177"/>
      <c r="G60" s="177"/>
      <c r="H60" s="177"/>
      <c r="I60" s="177"/>
      <c r="J60" s="177"/>
      <c r="K60" s="177"/>
      <c r="L60" s="177"/>
      <c r="M60" s="177"/>
      <c r="N60" s="177"/>
      <c r="O60" s="177"/>
      <c r="P60" s="177"/>
      <c r="Q60" s="177"/>
      <c r="R60" s="177"/>
      <c r="S60" s="177"/>
      <c r="T60" s="177"/>
      <c r="U60" s="177"/>
      <c r="V60" s="177"/>
      <c r="W60" s="177"/>
      <c r="X60" s="178"/>
      <c r="Y60" s="178"/>
      <c r="Z60" s="178"/>
      <c r="AA60" s="178"/>
      <c r="AB60" s="178"/>
      <c r="AC60" s="178"/>
      <c r="AD60" s="178"/>
      <c r="AE60" s="178"/>
      <c r="AF60" s="178"/>
      <c r="AG60" s="178"/>
      <c r="AH60" s="178"/>
      <c r="AI60" s="178"/>
      <c r="AJ60" s="178"/>
      <c r="AK60" s="178"/>
      <c r="AL60" s="178"/>
      <c r="AM60" s="178"/>
      <c r="AN60" s="178"/>
      <c r="AO60" s="178"/>
      <c r="AP60" s="178"/>
      <c r="AQ60" s="25"/>
    </row>
  </sheetData>
  <sheetProtection formatCells="0" formatColumns="0" formatRows="0" insertColumns="0" insertRows="0" insertHyperlinks="0" deleteColumns="0" deleteRows="0" autoFilter="0" pivotTables="0"/>
  <mergeCells count="7">
    <mergeCell ref="A2:AP2"/>
    <mergeCell ref="G3:AP3"/>
    <mergeCell ref="A4:A5"/>
    <mergeCell ref="B4:B5"/>
    <mergeCell ref="C4:C5"/>
    <mergeCell ref="E4:E5"/>
    <mergeCell ref="D4:D5"/>
  </mergeCells>
  <dataValidations disablePrompts="1" count="1">
    <dataValidation type="list" allowBlank="1" showInputMessage="1" showErrorMessage="1" sqref="E1:F1">
      <formula1>PhannamQHKH</formula1>
    </dataValidation>
  </dataValidations>
  <printOptions horizontalCentered="1"/>
  <pageMargins left="0.19685039370078741" right="0.19685039370078741" top="0.19685039370078741" bottom="0.23622047244094491" header="0.19685039370078741" footer="0.15748031496062992"/>
  <pageSetup paperSize="8" scale="4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AR60"/>
  <sheetViews>
    <sheetView showGridLines="0" showZeros="0" zoomScale="70" zoomScaleNormal="70" workbookViewId="0">
      <pane xSplit="5" ySplit="6" topLeftCell="F55" activePane="bottomRight" state="frozen"/>
      <selection activeCell="R54" sqref="R54:W62"/>
      <selection pane="topRight" activeCell="R54" sqref="R54:W62"/>
      <selection pane="bottomLeft" activeCell="R54" sqref="R54:W62"/>
      <selection pane="bottomRight" activeCell="R54" sqref="R54:W62"/>
    </sheetView>
  </sheetViews>
  <sheetFormatPr defaultColWidth="14.3984375" defaultRowHeight="15.75"/>
  <cols>
    <col min="1" max="1" width="12" style="9" customWidth="1"/>
    <col min="2" max="2" width="76.59765625" style="9" customWidth="1"/>
    <col min="3" max="4" width="14.3984375" style="10" customWidth="1"/>
    <col min="5" max="7" width="18.59765625" style="9" customWidth="1"/>
    <col min="8" max="8" width="19.19921875" style="9" customWidth="1"/>
    <col min="9" max="38" width="12" style="9" customWidth="1"/>
    <col min="39" max="43" width="15.19921875" style="9" hidden="1" customWidth="1"/>
    <col min="44" max="16384" width="14.3984375" style="9"/>
  </cols>
  <sheetData>
    <row r="1" spans="1:44" s="11" customFormat="1">
      <c r="A1" s="179" t="s">
        <v>293</v>
      </c>
      <c r="B1" s="30"/>
      <c r="C1" s="569"/>
      <c r="D1" s="569"/>
      <c r="E1" s="180" t="s">
        <v>276</v>
      </c>
      <c r="F1" s="180"/>
      <c r="G1" s="18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row>
    <row r="2" spans="1:44" s="11" customFormat="1">
      <c r="A2" s="979" t="s">
        <v>385</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30"/>
    </row>
    <row r="3" spans="1:44" s="11" customFormat="1">
      <c r="A3" s="116"/>
      <c r="B3" s="116"/>
      <c r="C3" s="116"/>
      <c r="D3" s="116"/>
      <c r="E3" s="116"/>
      <c r="F3" s="116"/>
      <c r="G3" s="116"/>
      <c r="H3" s="1071" t="s">
        <v>134</v>
      </c>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30"/>
    </row>
    <row r="4" spans="1:44" s="11" customFormat="1" ht="19.899999999999999" customHeight="1">
      <c r="A4" s="985" t="s">
        <v>3</v>
      </c>
      <c r="B4" s="985" t="s">
        <v>81</v>
      </c>
      <c r="C4" s="985" t="s">
        <v>6</v>
      </c>
      <c r="D4" s="1082" t="s">
        <v>849</v>
      </c>
      <c r="E4" s="987" t="s">
        <v>850</v>
      </c>
      <c r="F4" s="987" t="s">
        <v>898</v>
      </c>
      <c r="G4" s="571"/>
      <c r="H4" s="26" t="s">
        <v>159</v>
      </c>
      <c r="I4" s="26"/>
      <c r="J4" s="26"/>
      <c r="K4" s="26"/>
      <c r="L4" s="26"/>
      <c r="M4" s="26"/>
      <c r="N4" s="26"/>
      <c r="O4" s="26"/>
      <c r="P4" s="26"/>
      <c r="Q4" s="26"/>
      <c r="R4" s="26"/>
      <c r="S4" s="26"/>
      <c r="T4" s="26"/>
      <c r="U4" s="26"/>
      <c r="V4" s="26"/>
      <c r="W4" s="26"/>
      <c r="X4" s="26"/>
      <c r="Y4" s="38"/>
      <c r="Z4" s="38"/>
      <c r="AA4" s="38"/>
      <c r="AB4" s="38"/>
      <c r="AC4" s="38"/>
      <c r="AD4" s="38"/>
      <c r="AE4" s="38"/>
      <c r="AF4" s="38"/>
      <c r="AG4" s="38"/>
      <c r="AH4" s="38"/>
      <c r="AI4" s="38"/>
      <c r="AJ4" s="38"/>
      <c r="AK4" s="38"/>
      <c r="AL4" s="38"/>
      <c r="AM4" s="38"/>
      <c r="AN4" s="38"/>
      <c r="AO4" s="38"/>
      <c r="AP4" s="38"/>
      <c r="AQ4" s="38"/>
      <c r="AR4" s="34"/>
    </row>
    <row r="5" spans="1:44" s="11" customFormat="1" ht="102.75" customHeight="1">
      <c r="A5" s="1072"/>
      <c r="B5" s="985"/>
      <c r="C5" s="1072"/>
      <c r="D5" s="1083"/>
      <c r="E5" s="988"/>
      <c r="F5" s="988"/>
      <c r="G5" s="572"/>
      <c r="H5" s="570" t="str">
        <f>'CH01'!F5</f>
        <v>Thị trấn Văn Điển</v>
      </c>
      <c r="I5" s="570" t="str">
        <f>'CH01'!G5</f>
        <v>Xã Đại Áng</v>
      </c>
      <c r="J5" s="570" t="str">
        <f>'CH01'!H5</f>
        <v>Xã Đông Mỹ</v>
      </c>
      <c r="K5" s="570" t="str">
        <f>'CH01'!I5</f>
        <v>Xã Duyên Hà</v>
      </c>
      <c r="L5" s="570" t="str">
        <f>'CH01'!J5</f>
        <v>Xã Hữu Hòa</v>
      </c>
      <c r="M5" s="570" t="str">
        <f>'CH01'!K5</f>
        <v>Xã Liên Ninh</v>
      </c>
      <c r="N5" s="570" t="str">
        <f>'CH01'!L5</f>
        <v>Xã Ngọc Hồi</v>
      </c>
      <c r="O5" s="570" t="str">
        <f>'CH01'!M5</f>
        <v>Xã Ngũ Hiệp</v>
      </c>
      <c r="P5" s="570" t="str">
        <f>'CH01'!N5</f>
        <v>Xã Tả Thanh Oai</v>
      </c>
      <c r="Q5" s="570" t="str">
        <f>'CH01'!O5</f>
        <v>Xã Tam Hiệp</v>
      </c>
      <c r="R5" s="570" t="str">
        <f>'CH01'!P5</f>
        <v>Xã Tân Triều</v>
      </c>
      <c r="S5" s="570" t="str">
        <f>'CH01'!Q5</f>
        <v>Xã Thanh Liệt</v>
      </c>
      <c r="T5" s="570" t="str">
        <f>'CH01'!R5</f>
        <v>Xã Tứ Hiệp</v>
      </c>
      <c r="U5" s="570" t="str">
        <f>'CH01'!S5</f>
        <v>Xã Vạn Phúc</v>
      </c>
      <c r="V5" s="570" t="str">
        <f>'CH01'!T5</f>
        <v>Xã Vĩnh Quỳnh</v>
      </c>
      <c r="W5" s="570" t="str">
        <f>'CH01'!U5</f>
        <v>Xã Yên Mỹ</v>
      </c>
      <c r="X5" s="570" t="str">
        <f>'CH01'!V5</f>
        <v>Xã Quảng Bị</v>
      </c>
      <c r="Y5" s="568" t="str">
        <f>'CH01'!W5</f>
        <v>xã …</v>
      </c>
      <c r="Z5" s="570" t="str">
        <f>'CH01'!X5</f>
        <v>xã …</v>
      </c>
      <c r="AA5" s="568" t="str">
        <f>'CH01'!Y5</f>
        <v>xã …</v>
      </c>
      <c r="AB5" s="570" t="str">
        <f>'CH01'!Z5</f>
        <v>xã …</v>
      </c>
      <c r="AC5" s="568" t="str">
        <f>'CH01'!AA5</f>
        <v>xã …</v>
      </c>
      <c r="AD5" s="570" t="str">
        <f>'CH01'!AB5</f>
        <v>xã …</v>
      </c>
      <c r="AE5" s="568" t="str">
        <f>'CH01'!AC5</f>
        <v>xã …</v>
      </c>
      <c r="AF5" s="570" t="str">
        <f>'CH01'!AD5</f>
        <v>xã …</v>
      </c>
      <c r="AG5" s="568" t="str">
        <f>'CH01'!AE5</f>
        <v>xã …</v>
      </c>
      <c r="AH5" s="570" t="str">
        <f>'CH01'!AF5</f>
        <v>xã …</v>
      </c>
      <c r="AI5" s="568" t="str">
        <f>'CH01'!AG5</f>
        <v>xã …</v>
      </c>
      <c r="AJ5" s="570" t="str">
        <f>'CH01'!AH5</f>
        <v>xã …</v>
      </c>
      <c r="AK5" s="568" t="str">
        <f>'CH01'!AI5</f>
        <v>xã …</v>
      </c>
      <c r="AL5" s="570" t="str">
        <f>'CH01'!AJ5</f>
        <v>xã …</v>
      </c>
      <c r="AM5" s="568" t="str">
        <f>'CH01'!AK5</f>
        <v>xã …</v>
      </c>
      <c r="AN5" s="570" t="str">
        <f>'CH01'!AL5</f>
        <v>xã …</v>
      </c>
      <c r="AO5" s="568" t="str">
        <f>'CH01'!AM5</f>
        <v>xã …</v>
      </c>
      <c r="AP5" s="570" t="str">
        <f>'CH01'!AN5</f>
        <v>xã …</v>
      </c>
      <c r="AQ5" s="568" t="str">
        <f>'CH01'!AO5</f>
        <v>xã …</v>
      </c>
      <c r="AR5" s="34"/>
    </row>
    <row r="6" spans="1:44" s="64" customFormat="1" ht="13.15" customHeight="1">
      <c r="A6" s="35">
        <v>-1</v>
      </c>
      <c r="B6" s="35">
        <v>-2</v>
      </c>
      <c r="C6" s="35">
        <v>-3</v>
      </c>
      <c r="D6" s="35">
        <v>-4</v>
      </c>
      <c r="E6" s="35">
        <v>-5</v>
      </c>
      <c r="F6" s="35"/>
      <c r="G6" s="35"/>
      <c r="H6" s="35">
        <v>-5</v>
      </c>
      <c r="I6" s="35">
        <v>-6</v>
      </c>
      <c r="J6" s="35">
        <v>-7</v>
      </c>
      <c r="K6" s="35">
        <v>-8</v>
      </c>
      <c r="L6" s="35">
        <v>-9</v>
      </c>
      <c r="M6" s="35">
        <v>-10</v>
      </c>
      <c r="N6" s="35">
        <v>-11</v>
      </c>
      <c r="O6" s="35">
        <v>-12</v>
      </c>
      <c r="P6" s="35">
        <v>-13</v>
      </c>
      <c r="Q6" s="35">
        <v>-14</v>
      </c>
      <c r="R6" s="35">
        <v>-15</v>
      </c>
      <c r="S6" s="35">
        <v>-16</v>
      </c>
      <c r="T6" s="35">
        <v>-17</v>
      </c>
      <c r="U6" s="35">
        <v>-18</v>
      </c>
      <c r="V6" s="35">
        <v>-19</v>
      </c>
      <c r="W6" s="35">
        <v>-20</v>
      </c>
      <c r="X6" s="35">
        <v>-21</v>
      </c>
      <c r="Y6" s="35">
        <v>-22</v>
      </c>
      <c r="Z6" s="35">
        <v>-23</v>
      </c>
      <c r="AA6" s="35">
        <v>-24</v>
      </c>
      <c r="AB6" s="35">
        <v>-25</v>
      </c>
      <c r="AC6" s="35">
        <v>-26</v>
      </c>
      <c r="AD6" s="35">
        <v>-27</v>
      </c>
      <c r="AE6" s="35">
        <v>-28</v>
      </c>
      <c r="AF6" s="35">
        <v>-29</v>
      </c>
      <c r="AG6" s="35">
        <v>-30</v>
      </c>
      <c r="AH6" s="35">
        <v>-31</v>
      </c>
      <c r="AI6" s="35">
        <v>-32</v>
      </c>
      <c r="AJ6" s="35">
        <v>-33</v>
      </c>
      <c r="AK6" s="35">
        <v>-34</v>
      </c>
      <c r="AL6" s="35">
        <v>-35</v>
      </c>
      <c r="AM6" s="35">
        <v>-36</v>
      </c>
      <c r="AN6" s="35">
        <v>-37</v>
      </c>
      <c r="AO6" s="35">
        <v>-38</v>
      </c>
      <c r="AP6" s="35">
        <v>-39</v>
      </c>
      <c r="AQ6" s="35">
        <v>-40</v>
      </c>
      <c r="AR6" s="63"/>
    </row>
    <row r="7" spans="1:44" s="11" customFormat="1">
      <c r="A7" s="16"/>
      <c r="B7" s="16" t="str">
        <f>'CH01'!B7</f>
        <v>LOẠI ĐẤT</v>
      </c>
      <c r="C7" s="181"/>
      <c r="D7" s="181"/>
      <c r="E7" s="17"/>
      <c r="F7" s="17"/>
      <c r="G7" s="17"/>
      <c r="H7" s="182"/>
      <c r="I7" s="182"/>
      <c r="J7" s="182"/>
      <c r="K7" s="182"/>
      <c r="L7" s="182"/>
      <c r="M7" s="182"/>
      <c r="N7" s="182"/>
      <c r="O7" s="182"/>
      <c r="P7" s="182"/>
      <c r="Q7" s="182"/>
      <c r="R7" s="182"/>
      <c r="S7" s="182"/>
      <c r="T7" s="182"/>
      <c r="U7" s="182"/>
      <c r="V7" s="182"/>
      <c r="W7" s="182"/>
      <c r="X7" s="182"/>
      <c r="Y7" s="183" t="e">
        <f>'CH01'!W8</f>
        <v>#REF!</v>
      </c>
      <c r="Z7" s="182"/>
      <c r="AA7" s="183" t="e">
        <f>'CH01'!Y8</f>
        <v>#REF!</v>
      </c>
      <c r="AB7" s="182"/>
      <c r="AC7" s="183" t="e">
        <f>'CH01'!AA8</f>
        <v>#REF!</v>
      </c>
      <c r="AD7" s="182"/>
      <c r="AE7" s="183" t="e">
        <f>'CH01'!AC8</f>
        <v>#REF!</v>
      </c>
      <c r="AF7" s="182"/>
      <c r="AG7" s="183" t="e">
        <f>'CH01'!AE8</f>
        <v>#REF!</v>
      </c>
      <c r="AH7" s="182"/>
      <c r="AI7" s="183" t="e">
        <f>'CH01'!AG8</f>
        <v>#REF!</v>
      </c>
      <c r="AJ7" s="182"/>
      <c r="AK7" s="183" t="e">
        <f>'CH01'!AI8</f>
        <v>#REF!</v>
      </c>
      <c r="AL7" s="182"/>
      <c r="AM7" s="183" t="e">
        <f>'CH01'!AK8</f>
        <v>#REF!</v>
      </c>
      <c r="AN7" s="182"/>
      <c r="AO7" s="183" t="e">
        <f>'CH01'!AM8</f>
        <v>#REF!</v>
      </c>
      <c r="AP7" s="182"/>
      <c r="AQ7" s="183" t="e">
        <f>'CH01'!AO8</f>
        <v>#REF!</v>
      </c>
      <c r="AR7" s="34"/>
    </row>
    <row r="8" spans="1:44" s="11" customFormat="1">
      <c r="A8" s="24"/>
      <c r="B8" s="24" t="s">
        <v>117</v>
      </c>
      <c r="C8" s="184"/>
      <c r="D8" s="184"/>
      <c r="E8" s="18"/>
      <c r="F8" s="18"/>
      <c r="G8" s="18"/>
      <c r="H8" s="18"/>
      <c r="I8" s="18"/>
      <c r="J8" s="18"/>
      <c r="K8" s="18"/>
      <c r="L8" s="18"/>
      <c r="M8" s="18"/>
      <c r="N8" s="18"/>
      <c r="O8" s="18"/>
      <c r="P8" s="18"/>
      <c r="Q8" s="18"/>
      <c r="R8" s="18"/>
      <c r="S8" s="18"/>
      <c r="T8" s="18"/>
      <c r="U8" s="18"/>
      <c r="V8" s="18"/>
      <c r="W8" s="18"/>
      <c r="X8" s="18"/>
      <c r="Y8" s="18" t="e">
        <f t="shared" ref="Y8:AQ8" si="0">Y9+Y10+Y59</f>
        <v>#REF!</v>
      </c>
      <c r="Z8" s="18" t="e">
        <f t="shared" si="0"/>
        <v>#REF!</v>
      </c>
      <c r="AA8" s="18" t="e">
        <f t="shared" si="0"/>
        <v>#REF!</v>
      </c>
      <c r="AB8" s="18" t="e">
        <f t="shared" si="0"/>
        <v>#REF!</v>
      </c>
      <c r="AC8" s="18" t="e">
        <f t="shared" si="0"/>
        <v>#REF!</v>
      </c>
      <c r="AD8" s="18" t="e">
        <f t="shared" si="0"/>
        <v>#REF!</v>
      </c>
      <c r="AE8" s="18" t="e">
        <f t="shared" si="0"/>
        <v>#REF!</v>
      </c>
      <c r="AF8" s="18" t="e">
        <f t="shared" si="0"/>
        <v>#REF!</v>
      </c>
      <c r="AG8" s="18" t="e">
        <f t="shared" si="0"/>
        <v>#REF!</v>
      </c>
      <c r="AH8" s="18" t="e">
        <f t="shared" si="0"/>
        <v>#REF!</v>
      </c>
      <c r="AI8" s="18" t="e">
        <f t="shared" si="0"/>
        <v>#REF!</v>
      </c>
      <c r="AJ8" s="18" t="e">
        <f t="shared" si="0"/>
        <v>#REF!</v>
      </c>
      <c r="AK8" s="18" t="e">
        <f t="shared" si="0"/>
        <v>#REF!</v>
      </c>
      <c r="AL8" s="18" t="e">
        <f t="shared" si="0"/>
        <v>#REF!</v>
      </c>
      <c r="AM8" s="18" t="e">
        <f t="shared" si="0"/>
        <v>#REF!</v>
      </c>
      <c r="AN8" s="18" t="e">
        <f t="shared" si="0"/>
        <v>#REF!</v>
      </c>
      <c r="AO8" s="18" t="e">
        <f t="shared" si="0"/>
        <v>#REF!</v>
      </c>
      <c r="AP8" s="18" t="e">
        <f t="shared" si="0"/>
        <v>#REF!</v>
      </c>
      <c r="AQ8" s="18" t="e">
        <f t="shared" si="0"/>
        <v>#REF!</v>
      </c>
      <c r="AR8" s="34"/>
    </row>
    <row r="9" spans="1:44" s="12" customFormat="1" ht="18.75">
      <c r="A9" s="20">
        <f>'CH01'!A9</f>
        <v>1</v>
      </c>
      <c r="B9" s="20" t="str">
        <f>'CH01'!B9</f>
        <v>Nhóm đất nông nghiệp</v>
      </c>
      <c r="C9" s="21" t="str">
        <f>'CH01'!C9</f>
        <v>NNP</v>
      </c>
      <c r="D9" s="23">
        <f>COUNTIF(II!$C$5:$C$113,C9)</f>
        <v>0</v>
      </c>
      <c r="E9" s="19">
        <f>SUMIF(II!$C$5:$C$113,'Biểu chi tiêu chuyển tiếp II'!C9,II!$F$5:$F$113)</f>
        <v>0</v>
      </c>
      <c r="F9" s="19"/>
      <c r="G9" s="18"/>
      <c r="H9" s="18"/>
      <c r="I9" s="18"/>
      <c r="J9" s="18"/>
      <c r="K9" s="18"/>
      <c r="L9" s="18"/>
      <c r="M9" s="18"/>
      <c r="N9" s="18"/>
      <c r="O9" s="18"/>
      <c r="P9" s="18"/>
      <c r="Q9" s="18"/>
      <c r="R9" s="18"/>
      <c r="S9" s="18"/>
      <c r="T9" s="18"/>
      <c r="U9" s="18"/>
      <c r="V9" s="18"/>
      <c r="W9" s="18"/>
      <c r="X9" s="18"/>
      <c r="Y9" s="18" t="e">
        <f>#REF!+#REF!+#REF!+#REF!+#REF!+#REF!+#REF!+#REF!+#REF!+#REF!</f>
        <v>#REF!</v>
      </c>
      <c r="Z9" s="18" t="e">
        <f>#REF!+#REF!+#REF!+#REF!+#REF!+#REF!+#REF!+#REF!+#REF!+#REF!</f>
        <v>#REF!</v>
      </c>
      <c r="AA9" s="18" t="e">
        <f>#REF!+#REF!+#REF!+#REF!+#REF!+#REF!+#REF!+#REF!+#REF!+#REF!</f>
        <v>#REF!</v>
      </c>
      <c r="AB9" s="18" t="e">
        <f>#REF!+#REF!+#REF!+#REF!+#REF!+#REF!+#REF!+#REF!+#REF!+#REF!</f>
        <v>#REF!</v>
      </c>
      <c r="AC9" s="18" t="e">
        <f>#REF!+#REF!+#REF!+#REF!+#REF!+#REF!+#REF!+#REF!+#REF!+#REF!</f>
        <v>#REF!</v>
      </c>
      <c r="AD9" s="18" t="e">
        <f>#REF!+#REF!+#REF!+#REF!+#REF!+#REF!+#REF!+#REF!+#REF!+#REF!</f>
        <v>#REF!</v>
      </c>
      <c r="AE9" s="18" t="e">
        <f>#REF!+#REF!+#REF!+#REF!+#REF!+#REF!+#REF!+#REF!+#REF!+#REF!</f>
        <v>#REF!</v>
      </c>
      <c r="AF9" s="18" t="e">
        <f>#REF!+#REF!+#REF!+#REF!+#REF!+#REF!+#REF!+#REF!+#REF!+#REF!</f>
        <v>#REF!</v>
      </c>
      <c r="AG9" s="18" t="e">
        <f>#REF!+#REF!+#REF!+#REF!+#REF!+#REF!+#REF!+#REF!+#REF!+#REF!</f>
        <v>#REF!</v>
      </c>
      <c r="AH9" s="18" t="e">
        <f>#REF!+#REF!+#REF!+#REF!+#REF!+#REF!+#REF!+#REF!+#REF!+#REF!</f>
        <v>#REF!</v>
      </c>
      <c r="AI9" s="18" t="e">
        <f>#REF!+#REF!+#REF!+#REF!+#REF!+#REF!+#REF!+#REF!+#REF!+#REF!</f>
        <v>#REF!</v>
      </c>
      <c r="AJ9" s="18" t="e">
        <f>#REF!+#REF!+#REF!+#REF!+#REF!+#REF!+#REF!+#REF!+#REF!+#REF!</f>
        <v>#REF!</v>
      </c>
      <c r="AK9" s="18" t="e">
        <f>#REF!+#REF!+#REF!+#REF!+#REF!+#REF!+#REF!+#REF!+#REF!+#REF!</f>
        <v>#REF!</v>
      </c>
      <c r="AL9" s="18" t="e">
        <f>#REF!+#REF!+#REF!+#REF!+#REF!+#REF!+#REF!+#REF!+#REF!+#REF!</f>
        <v>#REF!</v>
      </c>
      <c r="AM9" s="18" t="e">
        <f>#REF!+#REF!+#REF!+#REF!+#REF!+#REF!+#REF!+#REF!+#REF!+#REF!</f>
        <v>#REF!</v>
      </c>
      <c r="AN9" s="18" t="e">
        <f>#REF!+#REF!+#REF!+#REF!+#REF!+#REF!+#REF!+#REF!+#REF!+#REF!</f>
        <v>#REF!</v>
      </c>
      <c r="AO9" s="18" t="e">
        <f>#REF!+#REF!+#REF!+#REF!+#REF!+#REF!+#REF!+#REF!+#REF!+#REF!</f>
        <v>#REF!</v>
      </c>
      <c r="AP9" s="18" t="e">
        <f>#REF!+#REF!+#REF!+#REF!+#REF!+#REF!+#REF!+#REF!+#REF!+#REF!</f>
        <v>#REF!</v>
      </c>
      <c r="AQ9" s="18" t="e">
        <f>#REF!+#REF!+#REF!+#REF!+#REF!+#REF!+#REF!+#REF!+#REF!+#REF!</f>
        <v>#REF!</v>
      </c>
      <c r="AR9" s="31"/>
    </row>
    <row r="10" spans="1:44" s="12" customFormat="1" ht="18.75">
      <c r="A10" s="20">
        <f>'CH01'!A23</f>
        <v>2</v>
      </c>
      <c r="B10" s="20" t="str">
        <f>'CH01'!B23</f>
        <v>Nhóm đất phi nông nghiệp</v>
      </c>
      <c r="C10" s="21" t="str">
        <f>'CH01'!C23</f>
        <v>PNN</v>
      </c>
      <c r="D10" s="23">
        <f>SUM(D12:D16)+D17+D36+D39+D53</f>
        <v>92</v>
      </c>
      <c r="E10" s="634">
        <f>SUM(E12:E16)+E17+E36+E39+E53</f>
        <v>329.62359999999995</v>
      </c>
      <c r="F10" s="634">
        <f>SUM(F12:F16)+F17+F36+F39+F53</f>
        <v>272.60419999999993</v>
      </c>
      <c r="G10" s="18"/>
      <c r="H10" s="18">
        <f>H12+H13+H14+H15+H16+H17+H29+H39+H51+H52+H53+H54+H58</f>
        <v>0</v>
      </c>
      <c r="I10" s="18">
        <f t="shared" ref="I10:AQ10" si="1">I12+I13+I14+I15+I16+I17+I29+I39+I51+I52+I53+I54+I58</f>
        <v>0</v>
      </c>
      <c r="J10" s="18">
        <f t="shared" si="1"/>
        <v>0</v>
      </c>
      <c r="K10" s="18">
        <f t="shared" si="1"/>
        <v>0</v>
      </c>
      <c r="L10" s="18">
        <f t="shared" si="1"/>
        <v>0</v>
      </c>
      <c r="M10" s="18">
        <f t="shared" si="1"/>
        <v>0</v>
      </c>
      <c r="N10" s="18">
        <f t="shared" si="1"/>
        <v>0</v>
      </c>
      <c r="O10" s="18">
        <f t="shared" si="1"/>
        <v>0</v>
      </c>
      <c r="P10" s="18">
        <f t="shared" si="1"/>
        <v>0</v>
      </c>
      <c r="Q10" s="18">
        <f t="shared" si="1"/>
        <v>0</v>
      </c>
      <c r="R10" s="18">
        <f t="shared" si="1"/>
        <v>0</v>
      </c>
      <c r="S10" s="18">
        <f t="shared" si="1"/>
        <v>0</v>
      </c>
      <c r="T10" s="18">
        <f t="shared" si="1"/>
        <v>0</v>
      </c>
      <c r="U10" s="18">
        <f t="shared" si="1"/>
        <v>0</v>
      </c>
      <c r="V10" s="18">
        <f t="shared" si="1"/>
        <v>0</v>
      </c>
      <c r="W10" s="18">
        <f t="shared" si="1"/>
        <v>0</v>
      </c>
      <c r="X10" s="18">
        <f t="shared" si="1"/>
        <v>0</v>
      </c>
      <c r="Y10" s="18">
        <f t="shared" si="1"/>
        <v>0</v>
      </c>
      <c r="Z10" s="18">
        <f t="shared" si="1"/>
        <v>0</v>
      </c>
      <c r="AA10" s="18">
        <f t="shared" si="1"/>
        <v>0</v>
      </c>
      <c r="AB10" s="18">
        <f t="shared" si="1"/>
        <v>0</v>
      </c>
      <c r="AC10" s="18">
        <f t="shared" si="1"/>
        <v>0</v>
      </c>
      <c r="AD10" s="18">
        <f t="shared" si="1"/>
        <v>0</v>
      </c>
      <c r="AE10" s="18">
        <f t="shared" si="1"/>
        <v>0</v>
      </c>
      <c r="AF10" s="18">
        <f t="shared" si="1"/>
        <v>0</v>
      </c>
      <c r="AG10" s="18">
        <f t="shared" si="1"/>
        <v>0</v>
      </c>
      <c r="AH10" s="18">
        <f t="shared" si="1"/>
        <v>0</v>
      </c>
      <c r="AI10" s="18">
        <f t="shared" si="1"/>
        <v>0</v>
      </c>
      <c r="AJ10" s="18">
        <f t="shared" si="1"/>
        <v>0</v>
      </c>
      <c r="AK10" s="18">
        <f t="shared" si="1"/>
        <v>0</v>
      </c>
      <c r="AL10" s="18">
        <f t="shared" si="1"/>
        <v>0</v>
      </c>
      <c r="AM10" s="18">
        <f t="shared" si="1"/>
        <v>0</v>
      </c>
      <c r="AN10" s="18">
        <f t="shared" si="1"/>
        <v>0</v>
      </c>
      <c r="AO10" s="18">
        <f t="shared" si="1"/>
        <v>0</v>
      </c>
      <c r="AP10" s="18">
        <f t="shared" si="1"/>
        <v>0</v>
      </c>
      <c r="AQ10" s="18">
        <f t="shared" si="1"/>
        <v>0</v>
      </c>
      <c r="AR10" s="31"/>
    </row>
    <row r="11" spans="1:44" s="14" customFormat="1" ht="18.75">
      <c r="A11" s="185">
        <f>'CH01'!A24</f>
        <v>0</v>
      </c>
      <c r="B11" s="185" t="str">
        <f>'CH01'!B24</f>
        <v>Trong đó:</v>
      </c>
      <c r="C11" s="186">
        <f>'CH01'!C24</f>
        <v>0</v>
      </c>
      <c r="D11" s="23">
        <f>COUNTIF(II!$C$5:$C$113,C11)</f>
        <v>0</v>
      </c>
      <c r="E11" s="19">
        <f>SUMIF(II!$C$5:$C$113,'Biểu chi tiêu chuyển tiếp II'!C11,II!$F$5:$F$113)</f>
        <v>0</v>
      </c>
      <c r="F11" s="19"/>
      <c r="G11" s="187"/>
      <c r="H11" s="189"/>
      <c r="I11" s="189"/>
      <c r="J11" s="189"/>
      <c r="K11" s="189"/>
      <c r="L11" s="189"/>
      <c r="M11" s="189"/>
      <c r="N11" s="189"/>
      <c r="O11" s="189"/>
      <c r="P11" s="189"/>
      <c r="Q11" s="189"/>
      <c r="R11" s="189"/>
      <c r="S11" s="189"/>
      <c r="T11" s="189"/>
      <c r="U11" s="189"/>
      <c r="V11" s="189"/>
      <c r="W11" s="189"/>
      <c r="X11" s="189"/>
      <c r="Y11" s="190"/>
      <c r="Z11" s="189"/>
      <c r="AA11" s="190"/>
      <c r="AB11" s="189"/>
      <c r="AC11" s="190"/>
      <c r="AD11" s="189"/>
      <c r="AE11" s="190"/>
      <c r="AF11" s="189"/>
      <c r="AG11" s="190"/>
      <c r="AH11" s="189"/>
      <c r="AI11" s="190"/>
      <c r="AJ11" s="189"/>
      <c r="AK11" s="190"/>
      <c r="AL11" s="189"/>
      <c r="AM11" s="190"/>
      <c r="AN11" s="189"/>
      <c r="AO11" s="190"/>
      <c r="AP11" s="189"/>
      <c r="AQ11" s="190"/>
      <c r="AR11" s="33"/>
    </row>
    <row r="12" spans="1:44" s="13" customFormat="1" ht="18.75">
      <c r="A12" s="22" t="str">
        <f>'CH01'!A25</f>
        <v>2.1</v>
      </c>
      <c r="B12" s="22" t="str">
        <f>'CH01'!B25</f>
        <v>Đất ở tại nông thôn</v>
      </c>
      <c r="C12" s="23" t="str">
        <f>'CH01'!C25</f>
        <v>ONT</v>
      </c>
      <c r="D12" s="23">
        <f>COUNTIF(II!$C$5:$C$113,C12)</f>
        <v>19</v>
      </c>
      <c r="E12" s="19">
        <f>SUMIF(II!$C$5:$C$113,'Biểu chi tiêu chuyển tiếp II'!C12,II!$F$5:$F$113)</f>
        <v>23.439999999999998</v>
      </c>
      <c r="F12" s="19">
        <f>SUMIF(II!$C$5:$C$113,'Biểu chi tiêu chuyển tiếp II'!C12,II!$G$5:$G$113)</f>
        <v>22.03</v>
      </c>
      <c r="G12" s="19"/>
      <c r="H12" s="19"/>
      <c r="I12" s="19"/>
      <c r="J12" s="19"/>
      <c r="K12" s="19"/>
      <c r="L12" s="19"/>
      <c r="M12" s="19"/>
      <c r="N12" s="19"/>
      <c r="O12" s="19"/>
      <c r="P12" s="19"/>
      <c r="Q12" s="19"/>
      <c r="R12" s="19"/>
      <c r="S12" s="19"/>
      <c r="T12" s="19"/>
      <c r="U12" s="19"/>
      <c r="V12" s="19"/>
      <c r="W12" s="19"/>
      <c r="X12" s="19">
        <f>'CH01'!V25+SUMPRODUCT((DVHC=X$5)*(madatNC=$C12)*(namkh=$E$1)*(Dientich_NC))-SUMPRODUCT((DVHC=X$5)*(namkh=$E$1)*(INDEX(NC_giam,,HLOOKUP($C12,COLMadat,2,0))))</f>
        <v>0</v>
      </c>
      <c r="Y12" s="41">
        <f>'CH01'!W25+SUMPRODUCT((DVHC=Y$5)*(madatNC=$C12)*(namkh=$E$1)*(Dientich_NC))-SUMPRODUCT((DVHC=Y$5)*(namkh=$E$1)*(INDEX(NC_giam,,HLOOKUP($C12,COLMadat,2,0))))</f>
        <v>0</v>
      </c>
      <c r="Z12" s="19">
        <f>'CH01'!X25+SUMPRODUCT((DVHC=Z$5)*(madatNC=$C12)*(namkh=$E$1)*(Dientich_NC))-SUMPRODUCT((DVHC=Z$5)*(namkh=$E$1)*(INDEX(NC_giam,,HLOOKUP($C12,COLMadat,2,0))))</f>
        <v>0</v>
      </c>
      <c r="AA12" s="41">
        <f>'CH01'!Y25+SUMPRODUCT((DVHC=AA$5)*(madatNC=$C12)*(namkh=$E$1)*(Dientich_NC))-SUMPRODUCT((DVHC=AA$5)*(namkh=$E$1)*(INDEX(NC_giam,,HLOOKUP($C12,COLMadat,2,0))))</f>
        <v>0</v>
      </c>
      <c r="AB12" s="19">
        <f>'CH01'!Z25+SUMPRODUCT((DVHC=AB$5)*(madatNC=$C12)*(namkh=$E$1)*(Dientich_NC))-SUMPRODUCT((DVHC=AB$5)*(namkh=$E$1)*(INDEX(NC_giam,,HLOOKUP($C12,COLMadat,2,0))))</f>
        <v>0</v>
      </c>
      <c r="AC12" s="41">
        <f>'CH01'!AA25+SUMPRODUCT((DVHC=AC$5)*(madatNC=$C12)*(namkh=$E$1)*(Dientich_NC))-SUMPRODUCT((DVHC=AC$5)*(namkh=$E$1)*(INDEX(NC_giam,,HLOOKUP($C12,COLMadat,2,0))))</f>
        <v>0</v>
      </c>
      <c r="AD12" s="19">
        <f>'CH01'!AB25+SUMPRODUCT((DVHC=AD$5)*(madatNC=$C12)*(namkh=$E$1)*(Dientich_NC))-SUMPRODUCT((DVHC=AD$5)*(namkh=$E$1)*(INDEX(NC_giam,,HLOOKUP($C12,COLMadat,2,0))))</f>
        <v>0</v>
      </c>
      <c r="AE12" s="41">
        <f>'CH01'!AC25+SUMPRODUCT((DVHC=AE$5)*(madatNC=$C12)*(namkh=$E$1)*(Dientich_NC))-SUMPRODUCT((DVHC=AE$5)*(namkh=$E$1)*(INDEX(NC_giam,,HLOOKUP($C12,COLMadat,2,0))))</f>
        <v>0</v>
      </c>
      <c r="AF12" s="19">
        <f>'CH01'!AD25+SUMPRODUCT((DVHC=AF$5)*(madatNC=$C12)*(namkh=$E$1)*(Dientich_NC))-SUMPRODUCT((DVHC=AF$5)*(namkh=$E$1)*(INDEX(NC_giam,,HLOOKUP($C12,COLMadat,2,0))))</f>
        <v>0</v>
      </c>
      <c r="AG12" s="41">
        <f>'CH01'!AE25+SUMPRODUCT((DVHC=AG$5)*(madatNC=$C12)*(namkh=$E$1)*(Dientich_NC))-SUMPRODUCT((DVHC=AG$5)*(namkh=$E$1)*(INDEX(NC_giam,,HLOOKUP($C12,COLMadat,2,0))))</f>
        <v>0</v>
      </c>
      <c r="AH12" s="19">
        <f>'CH01'!AF25+SUMPRODUCT((DVHC=AH$5)*(madatNC=$C12)*(namkh=$E$1)*(Dientich_NC))-SUMPRODUCT((DVHC=AH$5)*(namkh=$E$1)*(INDEX(NC_giam,,HLOOKUP($C12,COLMadat,2,0))))</f>
        <v>0</v>
      </c>
      <c r="AI12" s="41">
        <f>'CH01'!AG25+SUMPRODUCT((DVHC=AI$5)*(madatNC=$C12)*(namkh=$E$1)*(Dientich_NC))-SUMPRODUCT((DVHC=AI$5)*(namkh=$E$1)*(INDEX(NC_giam,,HLOOKUP($C12,COLMadat,2,0))))</f>
        <v>0</v>
      </c>
      <c r="AJ12" s="19">
        <f>'CH01'!AH25+SUMPRODUCT((DVHC=AJ$5)*(madatNC=$C12)*(namkh=$E$1)*(Dientich_NC))-SUMPRODUCT((DVHC=AJ$5)*(namkh=$E$1)*(INDEX(NC_giam,,HLOOKUP($C12,COLMadat,2,0))))</f>
        <v>0</v>
      </c>
      <c r="AK12" s="41">
        <f>'CH01'!AI25+SUMPRODUCT((DVHC=AK$5)*(madatNC=$C12)*(namkh=$E$1)*(Dientich_NC))-SUMPRODUCT((DVHC=AK$5)*(namkh=$E$1)*(INDEX(NC_giam,,HLOOKUP($C12,COLMadat,2,0))))</f>
        <v>0</v>
      </c>
      <c r="AL12" s="19">
        <f>'CH01'!AJ25+SUMPRODUCT((DVHC=AL$5)*(madatNC=$C12)*(namkh=$E$1)*(Dientich_NC))-SUMPRODUCT((DVHC=AL$5)*(namkh=$E$1)*(INDEX(NC_giam,,HLOOKUP($C12,COLMadat,2,0))))</f>
        <v>0</v>
      </c>
      <c r="AM12" s="41">
        <f>'CH01'!AK25+SUMPRODUCT((DVHC=AM$5)*(madatNC=$C12)*(namkh=$E$1)*(Dientich_NC))-SUMPRODUCT((DVHC=AM$5)*(namkh=$E$1)*(INDEX(NC_giam,,HLOOKUP($C12,COLMadat,2,0))))</f>
        <v>0</v>
      </c>
      <c r="AN12" s="19">
        <f>'CH01'!AL25+SUMPRODUCT((DVHC=AN$5)*(madatNC=$C12)*(namkh=$E$1)*(Dientich_NC))-SUMPRODUCT((DVHC=AN$5)*(namkh=$E$1)*(INDEX(NC_giam,,HLOOKUP($C12,COLMadat,2,0))))</f>
        <v>0</v>
      </c>
      <c r="AO12" s="41">
        <f>'CH01'!AM25+SUMPRODUCT((DVHC=AO$5)*(madatNC=$C12)*(namkh=$E$1)*(Dientich_NC))-SUMPRODUCT((DVHC=AO$5)*(namkh=$E$1)*(INDEX(NC_giam,,HLOOKUP($C12,COLMadat,2,0))))</f>
        <v>0</v>
      </c>
      <c r="AP12" s="19">
        <f>'CH01'!AN25+SUMPRODUCT((DVHC=AP$5)*(madatNC=$C12)*(namkh=$E$1)*(Dientich_NC))-SUMPRODUCT((DVHC=AP$5)*(namkh=$E$1)*(INDEX(NC_giam,,HLOOKUP($C12,COLMadat,2,0))))</f>
        <v>0</v>
      </c>
      <c r="AQ12" s="41">
        <f>'CH01'!AO25+SUMPRODUCT((DVHC=AQ$5)*(madatNC=$C12)*(namkh=$E$1)*(Dientich_NC))-SUMPRODUCT((DVHC=AQ$5)*(namkh=$E$1)*(INDEX(NC_giam,,HLOOKUP($C12,COLMadat,2,0))))</f>
        <v>0</v>
      </c>
      <c r="AR12" s="32"/>
    </row>
    <row r="13" spans="1:44" s="13" customFormat="1" ht="18.75">
      <c r="A13" s="22" t="str">
        <f>'CH01'!A26</f>
        <v>2.2</v>
      </c>
      <c r="B13" s="22" t="str">
        <f>'CH01'!B26</f>
        <v>Đất ở tại đô thị</v>
      </c>
      <c r="C13" s="23" t="str">
        <f>'CH01'!C26</f>
        <v>ODT</v>
      </c>
      <c r="D13" s="23">
        <f>COUNTIF(II!$C$5:$C$113,C13)</f>
        <v>0</v>
      </c>
      <c r="E13" s="19">
        <f>SUMIF(II!$C$5:$C$113,'Biểu chi tiêu chuyển tiếp II'!C13,II!$F$5:$F$113)</f>
        <v>0</v>
      </c>
      <c r="F13" s="19">
        <f>SUMIF(II!$C$5:$C$113,'Biểu chi tiêu chuyển tiếp II'!C13,II!$G$5:$G$113)</f>
        <v>0</v>
      </c>
      <c r="G13" s="19"/>
      <c r="H13" s="19"/>
      <c r="I13" s="19"/>
      <c r="J13" s="19"/>
      <c r="K13" s="19"/>
      <c r="L13" s="19"/>
      <c r="M13" s="19"/>
      <c r="N13" s="19"/>
      <c r="O13" s="19"/>
      <c r="P13" s="19"/>
      <c r="Q13" s="19"/>
      <c r="R13" s="19"/>
      <c r="S13" s="19"/>
      <c r="T13" s="19"/>
      <c r="U13" s="19"/>
      <c r="V13" s="19"/>
      <c r="W13" s="19"/>
      <c r="X13" s="19">
        <f>'CH01'!V26+SUMPRODUCT((DVHC=X$5)*(madatNC=$C13)*(namkh=$E$1)*(Dientich_NC))-SUMPRODUCT((DVHC=X$5)*(namkh=$E$1)*(INDEX(NC_giam,,HLOOKUP($C13,COLMadat,2,0))))</f>
        <v>0</v>
      </c>
      <c r="Y13" s="41">
        <f>'CH01'!W26+SUMPRODUCT((DVHC=Y$5)*(madatNC=$C13)*(namkh=$E$1)*(Dientich_NC))-SUMPRODUCT((DVHC=Y$5)*(namkh=$E$1)*(INDEX(NC_giam,,HLOOKUP($C13,COLMadat,2,0))))</f>
        <v>0</v>
      </c>
      <c r="Z13" s="19">
        <f>'CH01'!X26+SUMPRODUCT((DVHC=Z$5)*(madatNC=$C13)*(namkh=$E$1)*(Dientich_NC))-SUMPRODUCT((DVHC=Z$5)*(namkh=$E$1)*(INDEX(NC_giam,,HLOOKUP($C13,COLMadat,2,0))))</f>
        <v>0</v>
      </c>
      <c r="AA13" s="41">
        <f>'CH01'!Y26+SUMPRODUCT((DVHC=AA$5)*(madatNC=$C13)*(namkh=$E$1)*(Dientich_NC))-SUMPRODUCT((DVHC=AA$5)*(namkh=$E$1)*(INDEX(NC_giam,,HLOOKUP($C13,COLMadat,2,0))))</f>
        <v>0</v>
      </c>
      <c r="AB13" s="19">
        <f>'CH01'!Z26+SUMPRODUCT((DVHC=AB$5)*(madatNC=$C13)*(namkh=$E$1)*(Dientich_NC))-SUMPRODUCT((DVHC=AB$5)*(namkh=$E$1)*(INDEX(NC_giam,,HLOOKUP($C13,COLMadat,2,0))))</f>
        <v>0</v>
      </c>
      <c r="AC13" s="41">
        <f>'CH01'!AA26+SUMPRODUCT((DVHC=AC$5)*(madatNC=$C13)*(namkh=$E$1)*(Dientich_NC))-SUMPRODUCT((DVHC=AC$5)*(namkh=$E$1)*(INDEX(NC_giam,,HLOOKUP($C13,COLMadat,2,0))))</f>
        <v>0</v>
      </c>
      <c r="AD13" s="19">
        <f>'CH01'!AB26+SUMPRODUCT((DVHC=AD$5)*(madatNC=$C13)*(namkh=$E$1)*(Dientich_NC))-SUMPRODUCT((DVHC=AD$5)*(namkh=$E$1)*(INDEX(NC_giam,,HLOOKUP($C13,COLMadat,2,0))))</f>
        <v>0</v>
      </c>
      <c r="AE13" s="41">
        <f>'CH01'!AC26+SUMPRODUCT((DVHC=AE$5)*(madatNC=$C13)*(namkh=$E$1)*(Dientich_NC))-SUMPRODUCT((DVHC=AE$5)*(namkh=$E$1)*(INDEX(NC_giam,,HLOOKUP($C13,COLMadat,2,0))))</f>
        <v>0</v>
      </c>
      <c r="AF13" s="19">
        <f>'CH01'!AD26+SUMPRODUCT((DVHC=AF$5)*(madatNC=$C13)*(namkh=$E$1)*(Dientich_NC))-SUMPRODUCT((DVHC=AF$5)*(namkh=$E$1)*(INDEX(NC_giam,,HLOOKUP($C13,COLMadat,2,0))))</f>
        <v>0</v>
      </c>
      <c r="AG13" s="41">
        <f>'CH01'!AE26+SUMPRODUCT((DVHC=AG$5)*(madatNC=$C13)*(namkh=$E$1)*(Dientich_NC))-SUMPRODUCT((DVHC=AG$5)*(namkh=$E$1)*(INDEX(NC_giam,,HLOOKUP($C13,COLMadat,2,0))))</f>
        <v>0</v>
      </c>
      <c r="AH13" s="19">
        <f>'CH01'!AF26+SUMPRODUCT((DVHC=AH$5)*(madatNC=$C13)*(namkh=$E$1)*(Dientich_NC))-SUMPRODUCT((DVHC=AH$5)*(namkh=$E$1)*(INDEX(NC_giam,,HLOOKUP($C13,COLMadat,2,0))))</f>
        <v>0</v>
      </c>
      <c r="AI13" s="41">
        <f>'CH01'!AG26+SUMPRODUCT((DVHC=AI$5)*(madatNC=$C13)*(namkh=$E$1)*(Dientich_NC))-SUMPRODUCT((DVHC=AI$5)*(namkh=$E$1)*(INDEX(NC_giam,,HLOOKUP($C13,COLMadat,2,0))))</f>
        <v>0</v>
      </c>
      <c r="AJ13" s="19">
        <f>'CH01'!AH26+SUMPRODUCT((DVHC=AJ$5)*(madatNC=$C13)*(namkh=$E$1)*(Dientich_NC))-SUMPRODUCT((DVHC=AJ$5)*(namkh=$E$1)*(INDEX(NC_giam,,HLOOKUP($C13,COLMadat,2,0))))</f>
        <v>0</v>
      </c>
      <c r="AK13" s="41">
        <f>'CH01'!AI26+SUMPRODUCT((DVHC=AK$5)*(madatNC=$C13)*(namkh=$E$1)*(Dientich_NC))-SUMPRODUCT((DVHC=AK$5)*(namkh=$E$1)*(INDEX(NC_giam,,HLOOKUP($C13,COLMadat,2,0))))</f>
        <v>0</v>
      </c>
      <c r="AL13" s="19">
        <f>'CH01'!AJ26+SUMPRODUCT((DVHC=AL$5)*(madatNC=$C13)*(namkh=$E$1)*(Dientich_NC))-SUMPRODUCT((DVHC=AL$5)*(namkh=$E$1)*(INDEX(NC_giam,,HLOOKUP($C13,COLMadat,2,0))))</f>
        <v>0</v>
      </c>
      <c r="AM13" s="41">
        <f>'CH01'!AK26+SUMPRODUCT((DVHC=AM$5)*(madatNC=$C13)*(namkh=$E$1)*(Dientich_NC))-SUMPRODUCT((DVHC=AM$5)*(namkh=$E$1)*(INDEX(NC_giam,,HLOOKUP($C13,COLMadat,2,0))))</f>
        <v>0</v>
      </c>
      <c r="AN13" s="19">
        <f>'CH01'!AL26+SUMPRODUCT((DVHC=AN$5)*(madatNC=$C13)*(namkh=$E$1)*(Dientich_NC))-SUMPRODUCT((DVHC=AN$5)*(namkh=$E$1)*(INDEX(NC_giam,,HLOOKUP($C13,COLMadat,2,0))))</f>
        <v>0</v>
      </c>
      <c r="AO13" s="41">
        <f>'CH01'!AM26+SUMPRODUCT((DVHC=AO$5)*(madatNC=$C13)*(namkh=$E$1)*(Dientich_NC))-SUMPRODUCT((DVHC=AO$5)*(namkh=$E$1)*(INDEX(NC_giam,,HLOOKUP($C13,COLMadat,2,0))))</f>
        <v>0</v>
      </c>
      <c r="AP13" s="19">
        <f>'CH01'!AN26+SUMPRODUCT((DVHC=AP$5)*(madatNC=$C13)*(namkh=$E$1)*(Dientich_NC))-SUMPRODUCT((DVHC=AP$5)*(namkh=$E$1)*(INDEX(NC_giam,,HLOOKUP($C13,COLMadat,2,0))))</f>
        <v>0</v>
      </c>
      <c r="AQ13" s="41">
        <f>'CH01'!AO26+SUMPRODUCT((DVHC=AQ$5)*(madatNC=$C13)*(namkh=$E$1)*(Dientich_NC))-SUMPRODUCT((DVHC=AQ$5)*(namkh=$E$1)*(INDEX(NC_giam,,HLOOKUP($C13,COLMadat,2,0))))</f>
        <v>0</v>
      </c>
      <c r="AR13" s="32"/>
    </row>
    <row r="14" spans="1:44" s="13" customFormat="1" ht="18.75">
      <c r="A14" s="22" t="str">
        <f>'CH01'!A27</f>
        <v>2.3</v>
      </c>
      <c r="B14" s="22" t="str">
        <f>'CH01'!B27</f>
        <v>Đất xây dựng trụ sở cơ quan</v>
      </c>
      <c r="C14" s="23" t="str">
        <f>'CH01'!C27</f>
        <v>TSC</v>
      </c>
      <c r="D14" s="23">
        <f>COUNTIF(II!$C$5:$C$113,C14)</f>
        <v>5</v>
      </c>
      <c r="E14" s="19">
        <f>SUMIF(II!$C$5:$C$113,'Biểu chi tiêu chuyển tiếp II'!C14,II!$F$5:$F$113)</f>
        <v>0.87</v>
      </c>
      <c r="F14" s="19">
        <f>SUMIF(II!$C$5:$C$113,'Biểu chi tiêu chuyển tiếp II'!C14,II!$G$5:$G$113)</f>
        <v>0.87</v>
      </c>
      <c r="G14" s="19"/>
      <c r="H14" s="19"/>
      <c r="I14" s="19"/>
      <c r="J14" s="19"/>
      <c r="K14" s="19"/>
      <c r="L14" s="19"/>
      <c r="M14" s="19"/>
      <c r="N14" s="19"/>
      <c r="O14" s="19"/>
      <c r="P14" s="19"/>
      <c r="Q14" s="19"/>
      <c r="R14" s="19"/>
      <c r="S14" s="19"/>
      <c r="T14" s="19"/>
      <c r="U14" s="19"/>
      <c r="V14" s="19"/>
      <c r="W14" s="19"/>
      <c r="X14" s="19">
        <f>'CH01'!V27+SUMPRODUCT((DVHC=X$5)*(madatNC=$C14)*(namkh=$E$1)*(Dientich_NC))-SUMPRODUCT((DVHC=X$5)*(namkh=$E$1)*(INDEX(NC_giam,,HLOOKUP($C14,COLMadat,2,0))))</f>
        <v>0</v>
      </c>
      <c r="Y14" s="41">
        <f>'CH01'!W27+SUMPRODUCT((DVHC=Y$5)*(madatNC=$C14)*(namkh=$E$1)*(Dientich_NC))-SUMPRODUCT((DVHC=Y$5)*(namkh=$E$1)*(INDEX(NC_giam,,HLOOKUP($C14,COLMadat,2,0))))</f>
        <v>0</v>
      </c>
      <c r="Z14" s="19">
        <f>'CH01'!X27+SUMPRODUCT((DVHC=Z$5)*(madatNC=$C14)*(namkh=$E$1)*(Dientich_NC))-SUMPRODUCT((DVHC=Z$5)*(namkh=$E$1)*(INDEX(NC_giam,,HLOOKUP($C14,COLMadat,2,0))))</f>
        <v>0</v>
      </c>
      <c r="AA14" s="41">
        <f>'CH01'!Y27+SUMPRODUCT((DVHC=AA$5)*(madatNC=$C14)*(namkh=$E$1)*(Dientich_NC))-SUMPRODUCT((DVHC=AA$5)*(namkh=$E$1)*(INDEX(NC_giam,,HLOOKUP($C14,COLMadat,2,0))))</f>
        <v>0</v>
      </c>
      <c r="AB14" s="19">
        <f>'CH01'!Z27+SUMPRODUCT((DVHC=AB$5)*(madatNC=$C14)*(namkh=$E$1)*(Dientich_NC))-SUMPRODUCT((DVHC=AB$5)*(namkh=$E$1)*(INDEX(NC_giam,,HLOOKUP($C14,COLMadat,2,0))))</f>
        <v>0</v>
      </c>
      <c r="AC14" s="41">
        <f>'CH01'!AA27+SUMPRODUCT((DVHC=AC$5)*(madatNC=$C14)*(namkh=$E$1)*(Dientich_NC))-SUMPRODUCT((DVHC=AC$5)*(namkh=$E$1)*(INDEX(NC_giam,,HLOOKUP($C14,COLMadat,2,0))))</f>
        <v>0</v>
      </c>
      <c r="AD14" s="19">
        <f>'CH01'!AB27+SUMPRODUCT((DVHC=AD$5)*(madatNC=$C14)*(namkh=$E$1)*(Dientich_NC))-SUMPRODUCT((DVHC=AD$5)*(namkh=$E$1)*(INDEX(NC_giam,,HLOOKUP($C14,COLMadat,2,0))))</f>
        <v>0</v>
      </c>
      <c r="AE14" s="41">
        <f>'CH01'!AC27+SUMPRODUCT((DVHC=AE$5)*(madatNC=$C14)*(namkh=$E$1)*(Dientich_NC))-SUMPRODUCT((DVHC=AE$5)*(namkh=$E$1)*(INDEX(NC_giam,,HLOOKUP($C14,COLMadat,2,0))))</f>
        <v>0</v>
      </c>
      <c r="AF14" s="19">
        <f>'CH01'!AD27+SUMPRODUCT((DVHC=AF$5)*(madatNC=$C14)*(namkh=$E$1)*(Dientich_NC))-SUMPRODUCT((DVHC=AF$5)*(namkh=$E$1)*(INDEX(NC_giam,,HLOOKUP($C14,COLMadat,2,0))))</f>
        <v>0</v>
      </c>
      <c r="AG14" s="41">
        <f>'CH01'!AE27+SUMPRODUCT((DVHC=AG$5)*(madatNC=$C14)*(namkh=$E$1)*(Dientich_NC))-SUMPRODUCT((DVHC=AG$5)*(namkh=$E$1)*(INDEX(NC_giam,,HLOOKUP($C14,COLMadat,2,0))))</f>
        <v>0</v>
      </c>
      <c r="AH14" s="19">
        <f>'CH01'!AF27+SUMPRODUCT((DVHC=AH$5)*(madatNC=$C14)*(namkh=$E$1)*(Dientich_NC))-SUMPRODUCT((DVHC=AH$5)*(namkh=$E$1)*(INDEX(NC_giam,,HLOOKUP($C14,COLMadat,2,0))))</f>
        <v>0</v>
      </c>
      <c r="AI14" s="41">
        <f>'CH01'!AG27+SUMPRODUCT((DVHC=AI$5)*(madatNC=$C14)*(namkh=$E$1)*(Dientich_NC))-SUMPRODUCT((DVHC=AI$5)*(namkh=$E$1)*(INDEX(NC_giam,,HLOOKUP($C14,COLMadat,2,0))))</f>
        <v>0</v>
      </c>
      <c r="AJ14" s="19">
        <f>'CH01'!AH27+SUMPRODUCT((DVHC=AJ$5)*(madatNC=$C14)*(namkh=$E$1)*(Dientich_NC))-SUMPRODUCT((DVHC=AJ$5)*(namkh=$E$1)*(INDEX(NC_giam,,HLOOKUP($C14,COLMadat,2,0))))</f>
        <v>0</v>
      </c>
      <c r="AK14" s="41">
        <f>'CH01'!AI27+SUMPRODUCT((DVHC=AK$5)*(madatNC=$C14)*(namkh=$E$1)*(Dientich_NC))-SUMPRODUCT((DVHC=AK$5)*(namkh=$E$1)*(INDEX(NC_giam,,HLOOKUP($C14,COLMadat,2,0))))</f>
        <v>0</v>
      </c>
      <c r="AL14" s="19">
        <f>'CH01'!AJ27+SUMPRODUCT((DVHC=AL$5)*(madatNC=$C14)*(namkh=$E$1)*(Dientich_NC))-SUMPRODUCT((DVHC=AL$5)*(namkh=$E$1)*(INDEX(NC_giam,,HLOOKUP($C14,COLMadat,2,0))))</f>
        <v>0</v>
      </c>
      <c r="AM14" s="41">
        <f>'CH01'!AK27+SUMPRODUCT((DVHC=AM$5)*(madatNC=$C14)*(namkh=$E$1)*(Dientich_NC))-SUMPRODUCT((DVHC=AM$5)*(namkh=$E$1)*(INDEX(NC_giam,,HLOOKUP($C14,COLMadat,2,0))))</f>
        <v>0</v>
      </c>
      <c r="AN14" s="19">
        <f>'CH01'!AL27+SUMPRODUCT((DVHC=AN$5)*(madatNC=$C14)*(namkh=$E$1)*(Dientich_NC))-SUMPRODUCT((DVHC=AN$5)*(namkh=$E$1)*(INDEX(NC_giam,,HLOOKUP($C14,COLMadat,2,0))))</f>
        <v>0</v>
      </c>
      <c r="AO14" s="41">
        <f>'CH01'!AM27+SUMPRODUCT((DVHC=AO$5)*(madatNC=$C14)*(namkh=$E$1)*(Dientich_NC))-SUMPRODUCT((DVHC=AO$5)*(namkh=$E$1)*(INDEX(NC_giam,,HLOOKUP($C14,COLMadat,2,0))))</f>
        <v>0</v>
      </c>
      <c r="AP14" s="19">
        <f>'CH01'!AN27+SUMPRODUCT((DVHC=AP$5)*(madatNC=$C14)*(namkh=$E$1)*(Dientich_NC))-SUMPRODUCT((DVHC=AP$5)*(namkh=$E$1)*(INDEX(NC_giam,,HLOOKUP($C14,COLMadat,2,0))))</f>
        <v>0</v>
      </c>
      <c r="AQ14" s="41">
        <f>'CH01'!AO27+SUMPRODUCT((DVHC=AQ$5)*(madatNC=$C14)*(namkh=$E$1)*(Dientich_NC))-SUMPRODUCT((DVHC=AQ$5)*(namkh=$E$1)*(INDEX(NC_giam,,HLOOKUP($C14,COLMadat,2,0))))</f>
        <v>0</v>
      </c>
      <c r="AR14" s="32"/>
    </row>
    <row r="15" spans="1:44" s="13" customFormat="1" ht="18.75">
      <c r="A15" s="22" t="str">
        <f>'CH01'!A28</f>
        <v>2.4</v>
      </c>
      <c r="B15" s="22" t="str">
        <f>'CH01'!B28</f>
        <v>Đất quốc phòng</v>
      </c>
      <c r="C15" s="23" t="str">
        <f>'CH01'!C28</f>
        <v>CQP</v>
      </c>
      <c r="D15" s="23">
        <f>COUNTIF(II!$C$5:$C$113,C15)</f>
        <v>1</v>
      </c>
      <c r="E15" s="19">
        <f>SUMIF(II!$C$5:$C$113,'Biểu chi tiêu chuyển tiếp II'!C15,II!$F$5:$F$113)</f>
        <v>1.5</v>
      </c>
      <c r="F15" s="19">
        <f>SUMIF(II!$C$5:$C$113,'Biểu chi tiêu chuyển tiếp II'!C15,II!$G$5:$G$113)</f>
        <v>1.5</v>
      </c>
      <c r="G15" s="19"/>
      <c r="H15" s="19"/>
      <c r="I15" s="19"/>
      <c r="J15" s="19"/>
      <c r="K15" s="19"/>
      <c r="L15" s="19"/>
      <c r="M15" s="19"/>
      <c r="N15" s="19"/>
      <c r="O15" s="19"/>
      <c r="P15" s="19"/>
      <c r="Q15" s="19"/>
      <c r="R15" s="19"/>
      <c r="S15" s="19"/>
      <c r="T15" s="19"/>
      <c r="U15" s="19"/>
      <c r="V15" s="19"/>
      <c r="W15" s="19"/>
      <c r="X15" s="19">
        <f>'CH01'!V28+SUMPRODUCT((DVHC=X$5)*(madatNC=$C15)*(namkh=$E$1)*(Dientich_NC))-SUMPRODUCT((DVHC=X$5)*(namkh=$E$1)*(INDEX(NC_giam,,HLOOKUP($C15,COLMadat,2,0))))</f>
        <v>0</v>
      </c>
      <c r="Y15" s="41">
        <f>'CH01'!W28+SUMPRODUCT((DVHC=Y$5)*(madatNC=$C15)*(namkh=$E$1)*(Dientich_NC))-SUMPRODUCT((DVHC=Y$5)*(namkh=$E$1)*(INDEX(NC_giam,,HLOOKUP($C15,COLMadat,2,0))))</f>
        <v>0</v>
      </c>
      <c r="Z15" s="19">
        <f>'CH01'!X28+SUMPRODUCT((DVHC=Z$5)*(madatNC=$C15)*(namkh=$E$1)*(Dientich_NC))-SUMPRODUCT((DVHC=Z$5)*(namkh=$E$1)*(INDEX(NC_giam,,HLOOKUP($C15,COLMadat,2,0))))</f>
        <v>0</v>
      </c>
      <c r="AA15" s="41">
        <f>'CH01'!Y28+SUMPRODUCT((DVHC=AA$5)*(madatNC=$C15)*(namkh=$E$1)*(Dientich_NC))-SUMPRODUCT((DVHC=AA$5)*(namkh=$E$1)*(INDEX(NC_giam,,HLOOKUP($C15,COLMadat,2,0))))</f>
        <v>0</v>
      </c>
      <c r="AB15" s="19">
        <f>'CH01'!Z28+SUMPRODUCT((DVHC=AB$5)*(madatNC=$C15)*(namkh=$E$1)*(Dientich_NC))-SUMPRODUCT((DVHC=AB$5)*(namkh=$E$1)*(INDEX(NC_giam,,HLOOKUP($C15,COLMadat,2,0))))</f>
        <v>0</v>
      </c>
      <c r="AC15" s="41">
        <f>'CH01'!AA28+SUMPRODUCT((DVHC=AC$5)*(madatNC=$C15)*(namkh=$E$1)*(Dientich_NC))-SUMPRODUCT((DVHC=AC$5)*(namkh=$E$1)*(INDEX(NC_giam,,HLOOKUP($C15,COLMadat,2,0))))</f>
        <v>0</v>
      </c>
      <c r="AD15" s="19">
        <f>'CH01'!AB28+SUMPRODUCT((DVHC=AD$5)*(madatNC=$C15)*(namkh=$E$1)*(Dientich_NC))-SUMPRODUCT((DVHC=AD$5)*(namkh=$E$1)*(INDEX(NC_giam,,HLOOKUP($C15,COLMadat,2,0))))</f>
        <v>0</v>
      </c>
      <c r="AE15" s="41">
        <f>'CH01'!AC28+SUMPRODUCT((DVHC=AE$5)*(madatNC=$C15)*(namkh=$E$1)*(Dientich_NC))-SUMPRODUCT((DVHC=AE$5)*(namkh=$E$1)*(INDEX(NC_giam,,HLOOKUP($C15,COLMadat,2,0))))</f>
        <v>0</v>
      </c>
      <c r="AF15" s="19">
        <f>'CH01'!AD28+SUMPRODUCT((DVHC=AF$5)*(madatNC=$C15)*(namkh=$E$1)*(Dientich_NC))-SUMPRODUCT((DVHC=AF$5)*(namkh=$E$1)*(INDEX(NC_giam,,HLOOKUP($C15,COLMadat,2,0))))</f>
        <v>0</v>
      </c>
      <c r="AG15" s="41">
        <f>'CH01'!AE28+SUMPRODUCT((DVHC=AG$5)*(madatNC=$C15)*(namkh=$E$1)*(Dientich_NC))-SUMPRODUCT((DVHC=AG$5)*(namkh=$E$1)*(INDEX(NC_giam,,HLOOKUP($C15,COLMadat,2,0))))</f>
        <v>0</v>
      </c>
      <c r="AH15" s="19">
        <f>'CH01'!AF28+SUMPRODUCT((DVHC=AH$5)*(madatNC=$C15)*(namkh=$E$1)*(Dientich_NC))-SUMPRODUCT((DVHC=AH$5)*(namkh=$E$1)*(INDEX(NC_giam,,HLOOKUP($C15,COLMadat,2,0))))</f>
        <v>0</v>
      </c>
      <c r="AI15" s="41">
        <f>'CH01'!AG28+SUMPRODUCT((DVHC=AI$5)*(madatNC=$C15)*(namkh=$E$1)*(Dientich_NC))-SUMPRODUCT((DVHC=AI$5)*(namkh=$E$1)*(INDEX(NC_giam,,HLOOKUP($C15,COLMadat,2,0))))</f>
        <v>0</v>
      </c>
      <c r="AJ15" s="19">
        <f>'CH01'!AH28+SUMPRODUCT((DVHC=AJ$5)*(madatNC=$C15)*(namkh=$E$1)*(Dientich_NC))-SUMPRODUCT((DVHC=AJ$5)*(namkh=$E$1)*(INDEX(NC_giam,,HLOOKUP($C15,COLMadat,2,0))))</f>
        <v>0</v>
      </c>
      <c r="AK15" s="41">
        <f>'CH01'!AI28+SUMPRODUCT((DVHC=AK$5)*(madatNC=$C15)*(namkh=$E$1)*(Dientich_NC))-SUMPRODUCT((DVHC=AK$5)*(namkh=$E$1)*(INDEX(NC_giam,,HLOOKUP($C15,COLMadat,2,0))))</f>
        <v>0</v>
      </c>
      <c r="AL15" s="19">
        <f>'CH01'!AJ28+SUMPRODUCT((DVHC=AL$5)*(madatNC=$C15)*(namkh=$E$1)*(Dientich_NC))-SUMPRODUCT((DVHC=AL$5)*(namkh=$E$1)*(INDEX(NC_giam,,HLOOKUP($C15,COLMadat,2,0))))</f>
        <v>0</v>
      </c>
      <c r="AM15" s="41">
        <f>'CH01'!AK28+SUMPRODUCT((DVHC=AM$5)*(madatNC=$C15)*(namkh=$E$1)*(Dientich_NC))-SUMPRODUCT((DVHC=AM$5)*(namkh=$E$1)*(INDEX(NC_giam,,HLOOKUP($C15,COLMadat,2,0))))</f>
        <v>0</v>
      </c>
      <c r="AN15" s="19">
        <f>'CH01'!AL28+SUMPRODUCT((DVHC=AN$5)*(madatNC=$C15)*(namkh=$E$1)*(Dientich_NC))-SUMPRODUCT((DVHC=AN$5)*(namkh=$E$1)*(INDEX(NC_giam,,HLOOKUP($C15,COLMadat,2,0))))</f>
        <v>0</v>
      </c>
      <c r="AO15" s="41">
        <f>'CH01'!AM28+SUMPRODUCT((DVHC=AO$5)*(madatNC=$C15)*(namkh=$E$1)*(Dientich_NC))-SUMPRODUCT((DVHC=AO$5)*(namkh=$E$1)*(INDEX(NC_giam,,HLOOKUP($C15,COLMadat,2,0))))</f>
        <v>0</v>
      </c>
      <c r="AP15" s="19">
        <f>'CH01'!AN28+SUMPRODUCT((DVHC=AP$5)*(madatNC=$C15)*(namkh=$E$1)*(Dientich_NC))-SUMPRODUCT((DVHC=AP$5)*(namkh=$E$1)*(INDEX(NC_giam,,HLOOKUP($C15,COLMadat,2,0))))</f>
        <v>0</v>
      </c>
      <c r="AQ15" s="41">
        <f>'CH01'!AO28+SUMPRODUCT((DVHC=AQ$5)*(madatNC=$C15)*(namkh=$E$1)*(Dientich_NC))-SUMPRODUCT((DVHC=AQ$5)*(namkh=$E$1)*(INDEX(NC_giam,,HLOOKUP($C15,COLMadat,2,0))))</f>
        <v>0</v>
      </c>
      <c r="AR15" s="32"/>
    </row>
    <row r="16" spans="1:44">
      <c r="A16" s="22" t="str">
        <f>'CH01'!A29</f>
        <v>2.5</v>
      </c>
      <c r="B16" s="22" t="str">
        <f>'CH01'!B29</f>
        <v>Đất an ninh</v>
      </c>
      <c r="C16" s="23" t="str">
        <f>'CH01'!C29</f>
        <v>CAN</v>
      </c>
      <c r="D16" s="23">
        <f>COUNTIF(II!$C$5:$C$113,C16)</f>
        <v>7</v>
      </c>
      <c r="E16" s="19">
        <f>SUMIF(II!$C$5:$C$113,'Biểu chi tiêu chuyển tiếp II'!C16,II!$F$5:$F$113)</f>
        <v>1.1299999999999999</v>
      </c>
      <c r="F16" s="19">
        <f>SUMIF(II!$C$5:$C$113,'Biểu chi tiêu chuyển tiếp II'!C16,II!$G$5:$G$113)</f>
        <v>1.1299999999999999</v>
      </c>
      <c r="G16" s="19"/>
      <c r="H16" s="19"/>
      <c r="I16" s="19"/>
      <c r="J16" s="19"/>
      <c r="K16" s="19"/>
      <c r="L16" s="19"/>
      <c r="M16" s="19"/>
      <c r="N16" s="19"/>
      <c r="O16" s="19"/>
      <c r="P16" s="19"/>
      <c r="Q16" s="19"/>
      <c r="R16" s="19"/>
      <c r="S16" s="19"/>
      <c r="T16" s="19"/>
      <c r="U16" s="19"/>
      <c r="V16" s="19"/>
      <c r="W16" s="19"/>
      <c r="X16" s="19">
        <f>'CH01'!V29+SUMPRODUCT((DVHC=X$5)*(madatNC=$C16)*(namkh=$E$1)*(Dientich_NC))-SUMPRODUCT((DVHC=X$5)*(namkh=$E$1)*(INDEX(NC_giam,,HLOOKUP($C16,COLMadat,2,0))))</f>
        <v>0</v>
      </c>
      <c r="Y16" s="41">
        <f>'CH01'!W29+SUMPRODUCT((DVHC=Y$5)*(madatNC=$C16)*(namkh=$E$1)*(Dientich_NC))-SUMPRODUCT((DVHC=Y$5)*(namkh=$E$1)*(INDEX(NC_giam,,HLOOKUP($C16,COLMadat,2,0))))</f>
        <v>0</v>
      </c>
      <c r="Z16" s="19">
        <f>'CH01'!X29+SUMPRODUCT((DVHC=Z$5)*(madatNC=$C16)*(namkh=$E$1)*(Dientich_NC))-SUMPRODUCT((DVHC=Z$5)*(namkh=$E$1)*(INDEX(NC_giam,,HLOOKUP($C16,COLMadat,2,0))))</f>
        <v>0</v>
      </c>
      <c r="AA16" s="41">
        <f>'CH01'!Y29+SUMPRODUCT((DVHC=AA$5)*(madatNC=$C16)*(namkh=$E$1)*(Dientich_NC))-SUMPRODUCT((DVHC=AA$5)*(namkh=$E$1)*(INDEX(NC_giam,,HLOOKUP($C16,COLMadat,2,0))))</f>
        <v>0</v>
      </c>
      <c r="AB16" s="19">
        <f>'CH01'!Z29+SUMPRODUCT((DVHC=AB$5)*(madatNC=$C16)*(namkh=$E$1)*(Dientich_NC))-SUMPRODUCT((DVHC=AB$5)*(namkh=$E$1)*(INDEX(NC_giam,,HLOOKUP($C16,COLMadat,2,0))))</f>
        <v>0</v>
      </c>
      <c r="AC16" s="41">
        <f>'CH01'!AA29+SUMPRODUCT((DVHC=AC$5)*(madatNC=$C16)*(namkh=$E$1)*(Dientich_NC))-SUMPRODUCT((DVHC=AC$5)*(namkh=$E$1)*(INDEX(NC_giam,,HLOOKUP($C16,COLMadat,2,0))))</f>
        <v>0</v>
      </c>
      <c r="AD16" s="19">
        <f>'CH01'!AB29+SUMPRODUCT((DVHC=AD$5)*(madatNC=$C16)*(namkh=$E$1)*(Dientich_NC))-SUMPRODUCT((DVHC=AD$5)*(namkh=$E$1)*(INDEX(NC_giam,,HLOOKUP($C16,COLMadat,2,0))))</f>
        <v>0</v>
      </c>
      <c r="AE16" s="41">
        <f>'CH01'!AC29+SUMPRODUCT((DVHC=AE$5)*(madatNC=$C16)*(namkh=$E$1)*(Dientich_NC))-SUMPRODUCT((DVHC=AE$5)*(namkh=$E$1)*(INDEX(NC_giam,,HLOOKUP($C16,COLMadat,2,0))))</f>
        <v>0</v>
      </c>
      <c r="AF16" s="19">
        <f>'CH01'!AD29+SUMPRODUCT((DVHC=AF$5)*(madatNC=$C16)*(namkh=$E$1)*(Dientich_NC))-SUMPRODUCT((DVHC=AF$5)*(namkh=$E$1)*(INDEX(NC_giam,,HLOOKUP($C16,COLMadat,2,0))))</f>
        <v>0</v>
      </c>
      <c r="AG16" s="41">
        <f>'CH01'!AE29+SUMPRODUCT((DVHC=AG$5)*(madatNC=$C16)*(namkh=$E$1)*(Dientich_NC))-SUMPRODUCT((DVHC=AG$5)*(namkh=$E$1)*(INDEX(NC_giam,,HLOOKUP($C16,COLMadat,2,0))))</f>
        <v>0</v>
      </c>
      <c r="AH16" s="19">
        <f>'CH01'!AF29+SUMPRODUCT((DVHC=AH$5)*(madatNC=$C16)*(namkh=$E$1)*(Dientich_NC))-SUMPRODUCT((DVHC=AH$5)*(namkh=$E$1)*(INDEX(NC_giam,,HLOOKUP($C16,COLMadat,2,0))))</f>
        <v>0</v>
      </c>
      <c r="AI16" s="41">
        <f>'CH01'!AG29+SUMPRODUCT((DVHC=AI$5)*(madatNC=$C16)*(namkh=$E$1)*(Dientich_NC))-SUMPRODUCT((DVHC=AI$5)*(namkh=$E$1)*(INDEX(NC_giam,,HLOOKUP($C16,COLMadat,2,0))))</f>
        <v>0</v>
      </c>
      <c r="AJ16" s="19">
        <f>'CH01'!AH29+SUMPRODUCT((DVHC=AJ$5)*(madatNC=$C16)*(namkh=$E$1)*(Dientich_NC))-SUMPRODUCT((DVHC=AJ$5)*(namkh=$E$1)*(INDEX(NC_giam,,HLOOKUP($C16,COLMadat,2,0))))</f>
        <v>0</v>
      </c>
      <c r="AK16" s="41">
        <f>'CH01'!AI29+SUMPRODUCT((DVHC=AK$5)*(madatNC=$C16)*(namkh=$E$1)*(Dientich_NC))-SUMPRODUCT((DVHC=AK$5)*(namkh=$E$1)*(INDEX(NC_giam,,HLOOKUP($C16,COLMadat,2,0))))</f>
        <v>0</v>
      </c>
      <c r="AL16" s="19">
        <f>'CH01'!AJ29+SUMPRODUCT((DVHC=AL$5)*(madatNC=$C16)*(namkh=$E$1)*(Dientich_NC))-SUMPRODUCT((DVHC=AL$5)*(namkh=$E$1)*(INDEX(NC_giam,,HLOOKUP($C16,COLMadat,2,0))))</f>
        <v>0</v>
      </c>
      <c r="AM16" s="41">
        <f>'CH01'!AK29+SUMPRODUCT((DVHC=AM$5)*(madatNC=$C16)*(namkh=$E$1)*(Dientich_NC))-SUMPRODUCT((DVHC=AM$5)*(namkh=$E$1)*(INDEX(NC_giam,,HLOOKUP($C16,COLMadat,2,0))))</f>
        <v>0</v>
      </c>
      <c r="AN16" s="19">
        <f>'CH01'!AL29+SUMPRODUCT((DVHC=AN$5)*(madatNC=$C16)*(namkh=$E$1)*(Dientich_NC))-SUMPRODUCT((DVHC=AN$5)*(namkh=$E$1)*(INDEX(NC_giam,,HLOOKUP($C16,COLMadat,2,0))))</f>
        <v>0</v>
      </c>
      <c r="AO16" s="41">
        <f>'CH01'!AM29+SUMPRODUCT((DVHC=AO$5)*(madatNC=$C16)*(namkh=$E$1)*(Dientich_NC))-SUMPRODUCT((DVHC=AO$5)*(namkh=$E$1)*(INDEX(NC_giam,,HLOOKUP($C16,COLMadat,2,0))))</f>
        <v>0</v>
      </c>
      <c r="AP16" s="19">
        <f>'CH01'!AN29+SUMPRODUCT((DVHC=AP$5)*(madatNC=$C16)*(namkh=$E$1)*(Dientich_NC))-SUMPRODUCT((DVHC=AP$5)*(namkh=$E$1)*(INDEX(NC_giam,,HLOOKUP($C16,COLMadat,2,0))))</f>
        <v>0</v>
      </c>
      <c r="AQ16" s="41">
        <f>'CH01'!AO29+SUMPRODUCT((DVHC=AQ$5)*(madatNC=$C16)*(namkh=$E$1)*(Dientich_NC))-SUMPRODUCT((DVHC=AQ$5)*(namkh=$E$1)*(INDEX(NC_giam,,HLOOKUP($C16,COLMadat,2,0))))</f>
        <v>0</v>
      </c>
      <c r="AR16" s="25"/>
    </row>
    <row r="17" spans="1:44" s="13" customFormat="1" ht="18.75">
      <c r="A17" s="22" t="str">
        <f>'CH01'!A30</f>
        <v>2.6</v>
      </c>
      <c r="B17" s="22" t="str">
        <f>'CH01'!B30</f>
        <v>Đất xây dựng công trình sự nghiệp</v>
      </c>
      <c r="C17" s="23" t="str">
        <f>'CH01'!C30</f>
        <v>DSN</v>
      </c>
      <c r="D17" s="23">
        <f>SUM(D19:D28)</f>
        <v>22</v>
      </c>
      <c r="E17" s="634">
        <f>SUM(E19:E28)</f>
        <v>63.6434</v>
      </c>
      <c r="F17" s="634">
        <f>SUM(F19:F28)</f>
        <v>49.592399999999998</v>
      </c>
      <c r="G17" s="19"/>
      <c r="H17" s="19">
        <f>H19+H20+H21+H22+H23+H24+H25+H26+H27+H28</f>
        <v>0</v>
      </c>
      <c r="I17" s="19">
        <f t="shared" ref="I17:AQ17" si="2">I19+I20+I21+I22+I23+I24+I25+I26+I27+I28</f>
        <v>0</v>
      </c>
      <c r="J17" s="19">
        <f t="shared" si="2"/>
        <v>0</v>
      </c>
      <c r="K17" s="19">
        <f t="shared" si="2"/>
        <v>0</v>
      </c>
      <c r="L17" s="19">
        <f t="shared" si="2"/>
        <v>0</v>
      </c>
      <c r="M17" s="19">
        <f t="shared" si="2"/>
        <v>0</v>
      </c>
      <c r="N17" s="19">
        <f t="shared" si="2"/>
        <v>0</v>
      </c>
      <c r="O17" s="19">
        <f t="shared" si="2"/>
        <v>0</v>
      </c>
      <c r="P17" s="19">
        <f t="shared" si="2"/>
        <v>0</v>
      </c>
      <c r="Q17" s="19">
        <f t="shared" si="2"/>
        <v>0</v>
      </c>
      <c r="R17" s="19">
        <f t="shared" si="2"/>
        <v>0</v>
      </c>
      <c r="S17" s="19">
        <f t="shared" si="2"/>
        <v>0</v>
      </c>
      <c r="T17" s="19">
        <f t="shared" si="2"/>
        <v>0</v>
      </c>
      <c r="U17" s="19">
        <f t="shared" si="2"/>
        <v>0</v>
      </c>
      <c r="V17" s="19">
        <f t="shared" si="2"/>
        <v>0</v>
      </c>
      <c r="W17" s="19">
        <f t="shared" si="2"/>
        <v>0</v>
      </c>
      <c r="X17" s="19">
        <f t="shared" si="2"/>
        <v>0</v>
      </c>
      <c r="Y17" s="19">
        <f t="shared" si="2"/>
        <v>0</v>
      </c>
      <c r="Z17" s="19">
        <f t="shared" si="2"/>
        <v>0</v>
      </c>
      <c r="AA17" s="19">
        <f t="shared" si="2"/>
        <v>0</v>
      </c>
      <c r="AB17" s="19">
        <f t="shared" si="2"/>
        <v>0</v>
      </c>
      <c r="AC17" s="19">
        <f t="shared" si="2"/>
        <v>0</v>
      </c>
      <c r="AD17" s="19">
        <f t="shared" si="2"/>
        <v>0</v>
      </c>
      <c r="AE17" s="19">
        <f t="shared" si="2"/>
        <v>0</v>
      </c>
      <c r="AF17" s="19">
        <f t="shared" si="2"/>
        <v>0</v>
      </c>
      <c r="AG17" s="19">
        <f t="shared" si="2"/>
        <v>0</v>
      </c>
      <c r="AH17" s="19">
        <f t="shared" si="2"/>
        <v>0</v>
      </c>
      <c r="AI17" s="19">
        <f t="shared" si="2"/>
        <v>0</v>
      </c>
      <c r="AJ17" s="19">
        <f t="shared" si="2"/>
        <v>0</v>
      </c>
      <c r="AK17" s="19">
        <f t="shared" si="2"/>
        <v>0</v>
      </c>
      <c r="AL17" s="19">
        <f t="shared" si="2"/>
        <v>0</v>
      </c>
      <c r="AM17" s="19">
        <f t="shared" si="2"/>
        <v>0</v>
      </c>
      <c r="AN17" s="19">
        <f t="shared" si="2"/>
        <v>0</v>
      </c>
      <c r="AO17" s="19">
        <f t="shared" si="2"/>
        <v>0</v>
      </c>
      <c r="AP17" s="19">
        <f t="shared" si="2"/>
        <v>0</v>
      </c>
      <c r="AQ17" s="19">
        <f t="shared" si="2"/>
        <v>0</v>
      </c>
      <c r="AR17" s="32"/>
    </row>
    <row r="18" spans="1:44" s="14" customFormat="1" ht="18.75">
      <c r="A18" s="185" t="e">
        <f>'CH01'!#REF!</f>
        <v>#REF!</v>
      </c>
      <c r="B18" s="185" t="e">
        <f>'CH01'!#REF!</f>
        <v>#REF!</v>
      </c>
      <c r="C18" s="186" t="e">
        <f>'CH01'!#REF!</f>
        <v>#REF!</v>
      </c>
      <c r="D18" s="23">
        <f>COUNTIF(II!$C$5:$C$113,C18)</f>
        <v>0</v>
      </c>
      <c r="E18" s="19">
        <f>SUMIF(II!$C$5:$C$113,'Biểu chi tiêu chuyển tiếp II'!C18,II!$F$5:$F$113)</f>
        <v>0</v>
      </c>
      <c r="F18" s="19">
        <f>SUMIF(II!$C$5:$C$113,'Biểu chi tiêu chuyển tiếp II'!C18,II!$G$5:$G$113)</f>
        <v>0</v>
      </c>
      <c r="G18" s="187"/>
      <c r="H18" s="189"/>
      <c r="I18" s="189"/>
      <c r="J18" s="189"/>
      <c r="K18" s="189"/>
      <c r="L18" s="189"/>
      <c r="M18" s="189"/>
      <c r="N18" s="189"/>
      <c r="O18" s="189"/>
      <c r="P18" s="189"/>
      <c r="Q18" s="189"/>
      <c r="R18" s="189"/>
      <c r="S18" s="189"/>
      <c r="T18" s="189"/>
      <c r="U18" s="189"/>
      <c r="V18" s="189"/>
      <c r="W18" s="189"/>
      <c r="X18" s="189"/>
      <c r="Y18" s="190"/>
      <c r="Z18" s="189"/>
      <c r="AA18" s="190"/>
      <c r="AB18" s="189"/>
      <c r="AC18" s="190"/>
      <c r="AD18" s="189"/>
      <c r="AE18" s="190"/>
      <c r="AF18" s="189"/>
      <c r="AG18" s="190"/>
      <c r="AH18" s="189"/>
      <c r="AI18" s="190"/>
      <c r="AJ18" s="189"/>
      <c r="AK18" s="190"/>
      <c r="AL18" s="189"/>
      <c r="AM18" s="190"/>
      <c r="AN18" s="189"/>
      <c r="AO18" s="190"/>
      <c r="AP18" s="189"/>
      <c r="AQ18" s="190"/>
      <c r="AR18" s="33"/>
    </row>
    <row r="19" spans="1:44" s="13" customFormat="1" ht="18.75">
      <c r="A19" s="22" t="str">
        <f>'CH01'!A31</f>
        <v>2.6.1</v>
      </c>
      <c r="B19" s="22" t="str">
        <f>'CH01'!B31</f>
        <v>Đất xây dựng cơ sở văn hóa</v>
      </c>
      <c r="C19" s="23" t="str">
        <f>'CH01'!C31</f>
        <v>DVH</v>
      </c>
      <c r="D19" s="23">
        <f>COUNTIF(II!$C$5:$C$113,C19)</f>
        <v>12</v>
      </c>
      <c r="E19" s="19">
        <f>SUMIF(II!$C$5:$C$113,'Biểu chi tiêu chuyển tiếp II'!C19,II!$F$5:$F$113)</f>
        <v>55.161000000000001</v>
      </c>
      <c r="F19" s="19">
        <f>SUMIF(II!$C$5:$C$113,'Biểu chi tiêu chuyển tiếp II'!C19,II!$G$5:$G$113)</f>
        <v>43.061</v>
      </c>
      <c r="G19" s="19"/>
      <c r="H19" s="19"/>
      <c r="I19" s="19"/>
      <c r="J19" s="19"/>
      <c r="K19" s="19"/>
      <c r="L19" s="19"/>
      <c r="M19" s="19"/>
      <c r="N19" s="19"/>
      <c r="O19" s="19"/>
      <c r="P19" s="19"/>
      <c r="Q19" s="19"/>
      <c r="R19" s="19"/>
      <c r="S19" s="19"/>
      <c r="T19" s="19"/>
      <c r="U19" s="19"/>
      <c r="V19" s="19"/>
      <c r="W19" s="19"/>
      <c r="X19" s="19">
        <f>'CH01'!V31+SUMPRODUCT((DVHC=X$5)*(madatNC=$C19)*(namkh=$E$1)*(Dientich_NC))-SUMPRODUCT((DVHC=X$5)*(namkh=$E$1)*(INDEX(NC_giam,,HLOOKUP($C19,COLMadat,2,0))))</f>
        <v>0</v>
      </c>
      <c r="Y19" s="41">
        <f>'CH01'!W31+SUMPRODUCT((DVHC=Y$5)*(madatNC=$C19)*(namkh=$E$1)*(Dientich_NC))-SUMPRODUCT((DVHC=Y$5)*(namkh=$E$1)*(INDEX(NC_giam,,HLOOKUP($C19,COLMadat,2,0))))</f>
        <v>0</v>
      </c>
      <c r="Z19" s="19">
        <f>'CH01'!X31+SUMPRODUCT((DVHC=Z$5)*(madatNC=$C19)*(namkh=$E$1)*(Dientich_NC))-SUMPRODUCT((DVHC=Z$5)*(namkh=$E$1)*(INDEX(NC_giam,,HLOOKUP($C19,COLMadat,2,0))))</f>
        <v>0</v>
      </c>
      <c r="AA19" s="41">
        <f>'CH01'!Y31+SUMPRODUCT((DVHC=AA$5)*(madatNC=$C19)*(namkh=$E$1)*(Dientich_NC))-SUMPRODUCT((DVHC=AA$5)*(namkh=$E$1)*(INDEX(NC_giam,,HLOOKUP($C19,COLMadat,2,0))))</f>
        <v>0</v>
      </c>
      <c r="AB19" s="19">
        <f>'CH01'!Z31+SUMPRODUCT((DVHC=AB$5)*(madatNC=$C19)*(namkh=$E$1)*(Dientich_NC))-SUMPRODUCT((DVHC=AB$5)*(namkh=$E$1)*(INDEX(NC_giam,,HLOOKUP($C19,COLMadat,2,0))))</f>
        <v>0</v>
      </c>
      <c r="AC19" s="41">
        <f>'CH01'!AA31+SUMPRODUCT((DVHC=AC$5)*(madatNC=$C19)*(namkh=$E$1)*(Dientich_NC))-SUMPRODUCT((DVHC=AC$5)*(namkh=$E$1)*(INDEX(NC_giam,,HLOOKUP($C19,COLMadat,2,0))))</f>
        <v>0</v>
      </c>
      <c r="AD19" s="19">
        <f>'CH01'!AB31+SUMPRODUCT((DVHC=AD$5)*(madatNC=$C19)*(namkh=$E$1)*(Dientich_NC))-SUMPRODUCT((DVHC=AD$5)*(namkh=$E$1)*(INDEX(NC_giam,,HLOOKUP($C19,COLMadat,2,0))))</f>
        <v>0</v>
      </c>
      <c r="AE19" s="41">
        <f>'CH01'!AC31+SUMPRODUCT((DVHC=AE$5)*(madatNC=$C19)*(namkh=$E$1)*(Dientich_NC))-SUMPRODUCT((DVHC=AE$5)*(namkh=$E$1)*(INDEX(NC_giam,,HLOOKUP($C19,COLMadat,2,0))))</f>
        <v>0</v>
      </c>
      <c r="AF19" s="19">
        <f>'CH01'!AD31+SUMPRODUCT((DVHC=AF$5)*(madatNC=$C19)*(namkh=$E$1)*(Dientich_NC))-SUMPRODUCT((DVHC=AF$5)*(namkh=$E$1)*(INDEX(NC_giam,,HLOOKUP($C19,COLMadat,2,0))))</f>
        <v>0</v>
      </c>
      <c r="AG19" s="41">
        <f>'CH01'!AE31+SUMPRODUCT((DVHC=AG$5)*(madatNC=$C19)*(namkh=$E$1)*(Dientich_NC))-SUMPRODUCT((DVHC=AG$5)*(namkh=$E$1)*(INDEX(NC_giam,,HLOOKUP($C19,COLMadat,2,0))))</f>
        <v>0</v>
      </c>
      <c r="AH19" s="19">
        <f>'CH01'!AF31+SUMPRODUCT((DVHC=AH$5)*(madatNC=$C19)*(namkh=$E$1)*(Dientich_NC))-SUMPRODUCT((DVHC=AH$5)*(namkh=$E$1)*(INDEX(NC_giam,,HLOOKUP($C19,COLMadat,2,0))))</f>
        <v>0</v>
      </c>
      <c r="AI19" s="41">
        <f>'CH01'!AG31+SUMPRODUCT((DVHC=AI$5)*(madatNC=$C19)*(namkh=$E$1)*(Dientich_NC))-SUMPRODUCT((DVHC=AI$5)*(namkh=$E$1)*(INDEX(NC_giam,,HLOOKUP($C19,COLMadat,2,0))))</f>
        <v>0</v>
      </c>
      <c r="AJ19" s="19">
        <f>'CH01'!AH31+SUMPRODUCT((DVHC=AJ$5)*(madatNC=$C19)*(namkh=$E$1)*(Dientich_NC))-SUMPRODUCT((DVHC=AJ$5)*(namkh=$E$1)*(INDEX(NC_giam,,HLOOKUP($C19,COLMadat,2,0))))</f>
        <v>0</v>
      </c>
      <c r="AK19" s="41">
        <f>'CH01'!AI31+SUMPRODUCT((DVHC=AK$5)*(madatNC=$C19)*(namkh=$E$1)*(Dientich_NC))-SUMPRODUCT((DVHC=AK$5)*(namkh=$E$1)*(INDEX(NC_giam,,HLOOKUP($C19,COLMadat,2,0))))</f>
        <v>0</v>
      </c>
      <c r="AL19" s="19">
        <f>'CH01'!AJ31+SUMPRODUCT((DVHC=AL$5)*(madatNC=$C19)*(namkh=$E$1)*(Dientich_NC))-SUMPRODUCT((DVHC=AL$5)*(namkh=$E$1)*(INDEX(NC_giam,,HLOOKUP($C19,COLMadat,2,0))))</f>
        <v>0</v>
      </c>
      <c r="AM19" s="41">
        <f>'CH01'!AK31+SUMPRODUCT((DVHC=AM$5)*(madatNC=$C19)*(namkh=$E$1)*(Dientich_NC))-SUMPRODUCT((DVHC=AM$5)*(namkh=$E$1)*(INDEX(NC_giam,,HLOOKUP($C19,COLMadat,2,0))))</f>
        <v>0</v>
      </c>
      <c r="AN19" s="19">
        <f>'CH01'!AL31+SUMPRODUCT((DVHC=AN$5)*(madatNC=$C19)*(namkh=$E$1)*(Dientich_NC))-SUMPRODUCT((DVHC=AN$5)*(namkh=$E$1)*(INDEX(NC_giam,,HLOOKUP($C19,COLMadat,2,0))))</f>
        <v>0</v>
      </c>
      <c r="AO19" s="41">
        <f>'CH01'!AM31+SUMPRODUCT((DVHC=AO$5)*(madatNC=$C19)*(namkh=$E$1)*(Dientich_NC))-SUMPRODUCT((DVHC=AO$5)*(namkh=$E$1)*(INDEX(NC_giam,,HLOOKUP($C19,COLMadat,2,0))))</f>
        <v>0</v>
      </c>
      <c r="AP19" s="19">
        <f>'CH01'!AN31+SUMPRODUCT((DVHC=AP$5)*(madatNC=$C19)*(namkh=$E$1)*(Dientich_NC))-SUMPRODUCT((DVHC=AP$5)*(namkh=$E$1)*(INDEX(NC_giam,,HLOOKUP($C19,COLMadat,2,0))))</f>
        <v>0</v>
      </c>
      <c r="AQ19" s="41">
        <f>'CH01'!AO31+SUMPRODUCT((DVHC=AQ$5)*(madatNC=$C19)*(namkh=$E$1)*(Dientich_NC))-SUMPRODUCT((DVHC=AQ$5)*(namkh=$E$1)*(INDEX(NC_giam,,HLOOKUP($C19,COLMadat,2,0))))</f>
        <v>0</v>
      </c>
      <c r="AR19" s="32"/>
    </row>
    <row r="20" spans="1:44" s="13" customFormat="1" ht="18.75">
      <c r="A20" s="22" t="str">
        <f>'CH01'!A32</f>
        <v>2.6.2</v>
      </c>
      <c r="B20" s="22" t="str">
        <f>'CH01'!B32</f>
        <v>Đất xây dựng cơ sở xã hội</v>
      </c>
      <c r="C20" s="23" t="str">
        <f>'CH01'!C32</f>
        <v>DXH</v>
      </c>
      <c r="D20" s="23">
        <f>COUNTIF(II!$C$5:$C$113,C20)</f>
        <v>0</v>
      </c>
      <c r="E20" s="19">
        <f>SUMIF(II!$C$5:$C$113,'Biểu chi tiêu chuyển tiếp II'!C20,II!$F$5:$F$113)</f>
        <v>0</v>
      </c>
      <c r="F20" s="19">
        <f>SUMIF(II!$C$5:$C$113,'Biểu chi tiêu chuyển tiếp II'!C20,II!$G$5:$G$113)</f>
        <v>0</v>
      </c>
      <c r="G20" s="19"/>
      <c r="H20" s="19"/>
      <c r="I20" s="19"/>
      <c r="J20" s="19"/>
      <c r="K20" s="19"/>
      <c r="L20" s="19"/>
      <c r="M20" s="19"/>
      <c r="N20" s="19"/>
      <c r="O20" s="19"/>
      <c r="P20" s="19"/>
      <c r="Q20" s="19"/>
      <c r="R20" s="19"/>
      <c r="S20" s="19"/>
      <c r="T20" s="19"/>
      <c r="U20" s="19"/>
      <c r="V20" s="19"/>
      <c r="W20" s="19"/>
      <c r="X20" s="19">
        <f>'CH01'!V32+SUMPRODUCT((DVHC=X$5)*(madatNC=$C20)*(namkh=$E$1)*(Dientich_NC))-SUMPRODUCT((DVHC=X$5)*(namkh=$E$1)*(INDEX(NC_giam,,HLOOKUP($C20,COLMadat,2,0))))</f>
        <v>0</v>
      </c>
      <c r="Y20" s="41">
        <f>'CH01'!W32+SUMPRODUCT((DVHC=Y$5)*(madatNC=$C20)*(namkh=$E$1)*(Dientich_NC))-SUMPRODUCT((DVHC=Y$5)*(namkh=$E$1)*(INDEX(NC_giam,,HLOOKUP($C20,COLMadat,2,0))))</f>
        <v>0</v>
      </c>
      <c r="Z20" s="19">
        <f>'CH01'!X32+SUMPRODUCT((DVHC=Z$5)*(madatNC=$C20)*(namkh=$E$1)*(Dientich_NC))-SUMPRODUCT((DVHC=Z$5)*(namkh=$E$1)*(INDEX(NC_giam,,HLOOKUP($C20,COLMadat,2,0))))</f>
        <v>0</v>
      </c>
      <c r="AA20" s="41">
        <f>'CH01'!Y32+SUMPRODUCT((DVHC=AA$5)*(madatNC=$C20)*(namkh=$E$1)*(Dientich_NC))-SUMPRODUCT((DVHC=AA$5)*(namkh=$E$1)*(INDEX(NC_giam,,HLOOKUP($C20,COLMadat,2,0))))</f>
        <v>0</v>
      </c>
      <c r="AB20" s="19">
        <f>'CH01'!Z32+SUMPRODUCT((DVHC=AB$5)*(madatNC=$C20)*(namkh=$E$1)*(Dientich_NC))-SUMPRODUCT((DVHC=AB$5)*(namkh=$E$1)*(INDEX(NC_giam,,HLOOKUP($C20,COLMadat,2,0))))</f>
        <v>0</v>
      </c>
      <c r="AC20" s="41">
        <f>'CH01'!AA32+SUMPRODUCT((DVHC=AC$5)*(madatNC=$C20)*(namkh=$E$1)*(Dientich_NC))-SUMPRODUCT((DVHC=AC$5)*(namkh=$E$1)*(INDEX(NC_giam,,HLOOKUP($C20,COLMadat,2,0))))</f>
        <v>0</v>
      </c>
      <c r="AD20" s="19">
        <f>'CH01'!AB32+SUMPRODUCT((DVHC=AD$5)*(madatNC=$C20)*(namkh=$E$1)*(Dientich_NC))-SUMPRODUCT((DVHC=AD$5)*(namkh=$E$1)*(INDEX(NC_giam,,HLOOKUP($C20,COLMadat,2,0))))</f>
        <v>0</v>
      </c>
      <c r="AE20" s="41">
        <f>'CH01'!AC32+SUMPRODUCT((DVHC=AE$5)*(madatNC=$C20)*(namkh=$E$1)*(Dientich_NC))-SUMPRODUCT((DVHC=AE$5)*(namkh=$E$1)*(INDEX(NC_giam,,HLOOKUP($C20,COLMadat,2,0))))</f>
        <v>0</v>
      </c>
      <c r="AF20" s="19">
        <f>'CH01'!AD32+SUMPRODUCT((DVHC=AF$5)*(madatNC=$C20)*(namkh=$E$1)*(Dientich_NC))-SUMPRODUCT((DVHC=AF$5)*(namkh=$E$1)*(INDEX(NC_giam,,HLOOKUP($C20,COLMadat,2,0))))</f>
        <v>0</v>
      </c>
      <c r="AG20" s="41">
        <f>'CH01'!AE32+SUMPRODUCT((DVHC=AG$5)*(madatNC=$C20)*(namkh=$E$1)*(Dientich_NC))-SUMPRODUCT((DVHC=AG$5)*(namkh=$E$1)*(INDEX(NC_giam,,HLOOKUP($C20,COLMadat,2,0))))</f>
        <v>0</v>
      </c>
      <c r="AH20" s="19">
        <f>'CH01'!AF32+SUMPRODUCT((DVHC=AH$5)*(madatNC=$C20)*(namkh=$E$1)*(Dientich_NC))-SUMPRODUCT((DVHC=AH$5)*(namkh=$E$1)*(INDEX(NC_giam,,HLOOKUP($C20,COLMadat,2,0))))</f>
        <v>0</v>
      </c>
      <c r="AI20" s="41">
        <f>'CH01'!AG32+SUMPRODUCT((DVHC=AI$5)*(madatNC=$C20)*(namkh=$E$1)*(Dientich_NC))-SUMPRODUCT((DVHC=AI$5)*(namkh=$E$1)*(INDEX(NC_giam,,HLOOKUP($C20,COLMadat,2,0))))</f>
        <v>0</v>
      </c>
      <c r="AJ20" s="19">
        <f>'CH01'!AH32+SUMPRODUCT((DVHC=AJ$5)*(madatNC=$C20)*(namkh=$E$1)*(Dientich_NC))-SUMPRODUCT((DVHC=AJ$5)*(namkh=$E$1)*(INDEX(NC_giam,,HLOOKUP($C20,COLMadat,2,0))))</f>
        <v>0</v>
      </c>
      <c r="AK20" s="41">
        <f>'CH01'!AI32+SUMPRODUCT((DVHC=AK$5)*(madatNC=$C20)*(namkh=$E$1)*(Dientich_NC))-SUMPRODUCT((DVHC=AK$5)*(namkh=$E$1)*(INDEX(NC_giam,,HLOOKUP($C20,COLMadat,2,0))))</f>
        <v>0</v>
      </c>
      <c r="AL20" s="19">
        <f>'CH01'!AJ32+SUMPRODUCT((DVHC=AL$5)*(madatNC=$C20)*(namkh=$E$1)*(Dientich_NC))-SUMPRODUCT((DVHC=AL$5)*(namkh=$E$1)*(INDEX(NC_giam,,HLOOKUP($C20,COLMadat,2,0))))</f>
        <v>0</v>
      </c>
      <c r="AM20" s="41">
        <f>'CH01'!AK32+SUMPRODUCT((DVHC=AM$5)*(madatNC=$C20)*(namkh=$E$1)*(Dientich_NC))-SUMPRODUCT((DVHC=AM$5)*(namkh=$E$1)*(INDEX(NC_giam,,HLOOKUP($C20,COLMadat,2,0))))</f>
        <v>0</v>
      </c>
      <c r="AN20" s="19">
        <f>'CH01'!AL32+SUMPRODUCT((DVHC=AN$5)*(madatNC=$C20)*(namkh=$E$1)*(Dientich_NC))-SUMPRODUCT((DVHC=AN$5)*(namkh=$E$1)*(INDEX(NC_giam,,HLOOKUP($C20,COLMadat,2,0))))</f>
        <v>0</v>
      </c>
      <c r="AO20" s="41">
        <f>'CH01'!AM32+SUMPRODUCT((DVHC=AO$5)*(madatNC=$C20)*(namkh=$E$1)*(Dientich_NC))-SUMPRODUCT((DVHC=AO$5)*(namkh=$E$1)*(INDEX(NC_giam,,HLOOKUP($C20,COLMadat,2,0))))</f>
        <v>0</v>
      </c>
      <c r="AP20" s="19">
        <f>'CH01'!AN32+SUMPRODUCT((DVHC=AP$5)*(madatNC=$C20)*(namkh=$E$1)*(Dientich_NC))-SUMPRODUCT((DVHC=AP$5)*(namkh=$E$1)*(INDEX(NC_giam,,HLOOKUP($C20,COLMadat,2,0))))</f>
        <v>0</v>
      </c>
      <c r="AQ20" s="41">
        <f>'CH01'!AO32+SUMPRODUCT((DVHC=AQ$5)*(madatNC=$C20)*(namkh=$E$1)*(Dientich_NC))-SUMPRODUCT((DVHC=AQ$5)*(namkh=$E$1)*(INDEX(NC_giam,,HLOOKUP($C20,COLMadat,2,0))))</f>
        <v>0</v>
      </c>
      <c r="AR20" s="32"/>
    </row>
    <row r="21" spans="1:44" s="13" customFormat="1" ht="18.75">
      <c r="A21" s="22" t="str">
        <f>'CH01'!A33</f>
        <v>2.6.3</v>
      </c>
      <c r="B21" s="22" t="str">
        <f>'CH01'!B33</f>
        <v>Đất xây dựng cơ sở y tế</v>
      </c>
      <c r="C21" s="23" t="str">
        <f>'CH01'!C33</f>
        <v>DYT</v>
      </c>
      <c r="D21" s="23">
        <f>COUNTIF(II!$C$5:$C$113,C21)</f>
        <v>3</v>
      </c>
      <c r="E21" s="19">
        <f>SUMIF(II!$C$5:$C$113,'Biểu chi tiêu chuyển tiếp II'!C21,II!$F$5:$F$113)</f>
        <v>0.28140000000000004</v>
      </c>
      <c r="F21" s="19">
        <f>SUMIF(II!$C$5:$C$113,'Biểu chi tiêu chuyển tiếp II'!C21,II!$G$5:$G$113)</f>
        <v>0.23139999999999999</v>
      </c>
      <c r="G21" s="19"/>
      <c r="H21" s="19"/>
      <c r="I21" s="19"/>
      <c r="J21" s="19"/>
      <c r="K21" s="19"/>
      <c r="L21" s="19"/>
      <c r="M21" s="19"/>
      <c r="N21" s="19"/>
      <c r="O21" s="19"/>
      <c r="P21" s="19"/>
      <c r="Q21" s="19"/>
      <c r="R21" s="19"/>
      <c r="S21" s="19"/>
      <c r="T21" s="19"/>
      <c r="U21" s="19"/>
      <c r="V21" s="19"/>
      <c r="W21" s="19"/>
      <c r="X21" s="19">
        <f>'CH01'!V33+SUMPRODUCT((DVHC=X$5)*(madatNC=$C21)*(namkh=$E$1)*(Dientich_NC))-SUMPRODUCT((DVHC=X$5)*(namkh=$E$1)*(INDEX(NC_giam,,HLOOKUP($C21,COLMadat,2,0))))</f>
        <v>0</v>
      </c>
      <c r="Y21" s="41">
        <f>'CH01'!W33+SUMPRODUCT((DVHC=Y$5)*(madatNC=$C21)*(namkh=$E$1)*(Dientich_NC))-SUMPRODUCT((DVHC=Y$5)*(namkh=$E$1)*(INDEX(NC_giam,,HLOOKUP($C21,COLMadat,2,0))))</f>
        <v>0</v>
      </c>
      <c r="Z21" s="19">
        <f>'CH01'!X33+SUMPRODUCT((DVHC=Z$5)*(madatNC=$C21)*(namkh=$E$1)*(Dientich_NC))-SUMPRODUCT((DVHC=Z$5)*(namkh=$E$1)*(INDEX(NC_giam,,HLOOKUP($C21,COLMadat,2,0))))</f>
        <v>0</v>
      </c>
      <c r="AA21" s="41">
        <f>'CH01'!Y33+SUMPRODUCT((DVHC=AA$5)*(madatNC=$C21)*(namkh=$E$1)*(Dientich_NC))-SUMPRODUCT((DVHC=AA$5)*(namkh=$E$1)*(INDEX(NC_giam,,HLOOKUP($C21,COLMadat,2,0))))</f>
        <v>0</v>
      </c>
      <c r="AB21" s="19">
        <f>'CH01'!Z33+SUMPRODUCT((DVHC=AB$5)*(madatNC=$C21)*(namkh=$E$1)*(Dientich_NC))-SUMPRODUCT((DVHC=AB$5)*(namkh=$E$1)*(INDEX(NC_giam,,HLOOKUP($C21,COLMadat,2,0))))</f>
        <v>0</v>
      </c>
      <c r="AC21" s="41">
        <f>'CH01'!AA33+SUMPRODUCT((DVHC=AC$5)*(madatNC=$C21)*(namkh=$E$1)*(Dientich_NC))-SUMPRODUCT((DVHC=AC$5)*(namkh=$E$1)*(INDEX(NC_giam,,HLOOKUP($C21,COLMadat,2,0))))</f>
        <v>0</v>
      </c>
      <c r="AD21" s="19">
        <f>'CH01'!AB33+SUMPRODUCT((DVHC=AD$5)*(madatNC=$C21)*(namkh=$E$1)*(Dientich_NC))-SUMPRODUCT((DVHC=AD$5)*(namkh=$E$1)*(INDEX(NC_giam,,HLOOKUP($C21,COLMadat,2,0))))</f>
        <v>0</v>
      </c>
      <c r="AE21" s="41">
        <f>'CH01'!AC33+SUMPRODUCT((DVHC=AE$5)*(madatNC=$C21)*(namkh=$E$1)*(Dientich_NC))-SUMPRODUCT((DVHC=AE$5)*(namkh=$E$1)*(INDEX(NC_giam,,HLOOKUP($C21,COLMadat,2,0))))</f>
        <v>0</v>
      </c>
      <c r="AF21" s="19">
        <f>'CH01'!AD33+SUMPRODUCT((DVHC=AF$5)*(madatNC=$C21)*(namkh=$E$1)*(Dientich_NC))-SUMPRODUCT((DVHC=AF$5)*(namkh=$E$1)*(INDEX(NC_giam,,HLOOKUP($C21,COLMadat,2,0))))</f>
        <v>0</v>
      </c>
      <c r="AG21" s="41">
        <f>'CH01'!AE33+SUMPRODUCT((DVHC=AG$5)*(madatNC=$C21)*(namkh=$E$1)*(Dientich_NC))-SUMPRODUCT((DVHC=AG$5)*(namkh=$E$1)*(INDEX(NC_giam,,HLOOKUP($C21,COLMadat,2,0))))</f>
        <v>0</v>
      </c>
      <c r="AH21" s="19">
        <f>'CH01'!AF33+SUMPRODUCT((DVHC=AH$5)*(madatNC=$C21)*(namkh=$E$1)*(Dientich_NC))-SUMPRODUCT((DVHC=AH$5)*(namkh=$E$1)*(INDEX(NC_giam,,HLOOKUP($C21,COLMadat,2,0))))</f>
        <v>0</v>
      </c>
      <c r="AI21" s="41">
        <f>'CH01'!AG33+SUMPRODUCT((DVHC=AI$5)*(madatNC=$C21)*(namkh=$E$1)*(Dientich_NC))-SUMPRODUCT((DVHC=AI$5)*(namkh=$E$1)*(INDEX(NC_giam,,HLOOKUP($C21,COLMadat,2,0))))</f>
        <v>0</v>
      </c>
      <c r="AJ21" s="19">
        <f>'CH01'!AH33+SUMPRODUCT((DVHC=AJ$5)*(madatNC=$C21)*(namkh=$E$1)*(Dientich_NC))-SUMPRODUCT((DVHC=AJ$5)*(namkh=$E$1)*(INDEX(NC_giam,,HLOOKUP($C21,COLMadat,2,0))))</f>
        <v>0</v>
      </c>
      <c r="AK21" s="41">
        <f>'CH01'!AI33+SUMPRODUCT((DVHC=AK$5)*(madatNC=$C21)*(namkh=$E$1)*(Dientich_NC))-SUMPRODUCT((DVHC=AK$5)*(namkh=$E$1)*(INDEX(NC_giam,,HLOOKUP($C21,COLMadat,2,0))))</f>
        <v>0</v>
      </c>
      <c r="AL21" s="19">
        <f>'CH01'!AJ33+SUMPRODUCT((DVHC=AL$5)*(madatNC=$C21)*(namkh=$E$1)*(Dientich_NC))-SUMPRODUCT((DVHC=AL$5)*(namkh=$E$1)*(INDEX(NC_giam,,HLOOKUP($C21,COLMadat,2,0))))</f>
        <v>0</v>
      </c>
      <c r="AM21" s="41">
        <f>'CH01'!AK33+SUMPRODUCT((DVHC=AM$5)*(madatNC=$C21)*(namkh=$E$1)*(Dientich_NC))-SUMPRODUCT((DVHC=AM$5)*(namkh=$E$1)*(INDEX(NC_giam,,HLOOKUP($C21,COLMadat,2,0))))</f>
        <v>0</v>
      </c>
      <c r="AN21" s="19">
        <f>'CH01'!AL33+SUMPRODUCT((DVHC=AN$5)*(madatNC=$C21)*(namkh=$E$1)*(Dientich_NC))-SUMPRODUCT((DVHC=AN$5)*(namkh=$E$1)*(INDEX(NC_giam,,HLOOKUP($C21,COLMadat,2,0))))</f>
        <v>0</v>
      </c>
      <c r="AO21" s="41">
        <f>'CH01'!AM33+SUMPRODUCT((DVHC=AO$5)*(madatNC=$C21)*(namkh=$E$1)*(Dientich_NC))-SUMPRODUCT((DVHC=AO$5)*(namkh=$E$1)*(INDEX(NC_giam,,HLOOKUP($C21,COLMadat,2,0))))</f>
        <v>0</v>
      </c>
      <c r="AP21" s="19">
        <f>'CH01'!AN33+SUMPRODUCT((DVHC=AP$5)*(madatNC=$C21)*(namkh=$E$1)*(Dientich_NC))-SUMPRODUCT((DVHC=AP$5)*(namkh=$E$1)*(INDEX(NC_giam,,HLOOKUP($C21,COLMadat,2,0))))</f>
        <v>0</v>
      </c>
      <c r="AQ21" s="41">
        <f>'CH01'!AO33+SUMPRODUCT((DVHC=AQ$5)*(madatNC=$C21)*(namkh=$E$1)*(Dientich_NC))-SUMPRODUCT((DVHC=AQ$5)*(namkh=$E$1)*(INDEX(NC_giam,,HLOOKUP($C21,COLMadat,2,0))))</f>
        <v>0</v>
      </c>
      <c r="AR21" s="32"/>
    </row>
    <row r="22" spans="1:44" s="13" customFormat="1" ht="18.75">
      <c r="A22" s="22" t="str">
        <f>'CH01'!A34</f>
        <v>2.6.4</v>
      </c>
      <c r="B22" s="22" t="str">
        <f>'CH01'!B34</f>
        <v>Đất xây dựng cơ sở giáo dục và đào tạo</v>
      </c>
      <c r="C22" s="23" t="str">
        <f>'CH01'!C34</f>
        <v>DGD</v>
      </c>
      <c r="D22" s="23">
        <f>COUNTIF(II!$C$5:$C$113,C22)</f>
        <v>6</v>
      </c>
      <c r="E22" s="19">
        <f>SUMIF(II!$C$5:$C$113,'Biểu chi tiêu chuyển tiếp II'!C22,II!$F$5:$F$113)</f>
        <v>7.7610000000000001</v>
      </c>
      <c r="F22" s="19">
        <f>SUMIF(II!$C$5:$C$113,'Biểu chi tiêu chuyển tiếp II'!C22,II!$G$5:$G$113)</f>
        <v>5.86</v>
      </c>
      <c r="G22" s="19"/>
      <c r="H22" s="19">
        <f>SUMIFS('NhuCau (THU HỒI)'!$AE$4:$AE$603,'NhuCau (THU HỒI)'!$I$4:$I$603,'Biểu chi tiêu chuyển tiếp II'!H$5,'NhuCau (THU HỒI)'!$C$4:$C$603,"X")</f>
        <v>0</v>
      </c>
      <c r="I22" s="19">
        <f>SUMIFS('NhuCau (THU HỒI)'!$AE$4:$AE$603,'NhuCau (THU HỒI)'!$I$4:$I$603,'Biểu chi tiêu chuyển tiếp II'!I$5,'NhuCau (THU HỒI)'!$C$4:$C$603,"X")</f>
        <v>0</v>
      </c>
      <c r="J22" s="19">
        <f>SUMIFS('NhuCau (THU HỒI)'!$AE$4:$AE$603,'NhuCau (THU HỒI)'!$I$4:$I$603,'Biểu chi tiêu chuyển tiếp II'!J$5,'NhuCau (THU HỒI)'!$C$4:$C$603,"X")</f>
        <v>0</v>
      </c>
      <c r="K22" s="19">
        <f>SUMIFS('NhuCau (THU HỒI)'!$AE$4:$AE$603,'NhuCau (THU HỒI)'!$I$4:$I$603,'Biểu chi tiêu chuyển tiếp II'!K$5,'NhuCau (THU HỒI)'!$C$4:$C$603,"X")</f>
        <v>0</v>
      </c>
      <c r="L22" s="19">
        <f>SUMIFS('NhuCau (THU HỒI)'!$AE$4:$AE$603,'NhuCau (THU HỒI)'!$I$4:$I$603,'Biểu chi tiêu chuyển tiếp II'!L$5,'NhuCau (THU HỒI)'!$C$4:$C$603,"X")</f>
        <v>0</v>
      </c>
      <c r="M22" s="19">
        <f>SUMIFS('NhuCau (THU HỒI)'!$AE$4:$AE$603,'NhuCau (THU HỒI)'!$I$4:$I$603,'Biểu chi tiêu chuyển tiếp II'!M$5,'NhuCau (THU HỒI)'!$C$4:$C$603,"X")</f>
        <v>0</v>
      </c>
      <c r="N22" s="19">
        <f>SUMIFS('NhuCau (THU HỒI)'!$AE$4:$AE$603,'NhuCau (THU HỒI)'!$I$4:$I$603,'Biểu chi tiêu chuyển tiếp II'!N$5,'NhuCau (THU HỒI)'!$C$4:$C$603,"X")</f>
        <v>0</v>
      </c>
      <c r="O22" s="19"/>
      <c r="P22" s="19">
        <f>SUMIFS('NhuCau (THU HỒI)'!$AE$4:$AE$603,'NhuCau (THU HỒI)'!$I$4:$I$603,'Biểu chi tiêu chuyển tiếp II'!P$5,'NhuCau (THU HỒI)'!$C$4:$C$603,"X")</f>
        <v>0</v>
      </c>
      <c r="Q22" s="19">
        <f>SUMIFS('NhuCau (THU HỒI)'!$AE$4:$AE$603,'NhuCau (THU HỒI)'!$I$4:$I$603,'Biểu chi tiêu chuyển tiếp II'!Q$5,'NhuCau (THU HỒI)'!$C$4:$C$603,"X")</f>
        <v>0</v>
      </c>
      <c r="R22" s="19">
        <f>SUMIFS('NhuCau (THU HỒI)'!$AE$4:$AE$603,'NhuCau (THU HỒI)'!$I$4:$I$603,'Biểu chi tiêu chuyển tiếp II'!R$5,'NhuCau (THU HỒI)'!$C$4:$C$603,"X")</f>
        <v>0</v>
      </c>
      <c r="S22" s="19">
        <f>SUMIFS('NhuCau (THU HỒI)'!$AE$4:$AE$603,'NhuCau (THU HỒI)'!$I$4:$I$603,'Biểu chi tiêu chuyển tiếp II'!S$5,'NhuCau (THU HỒI)'!$C$4:$C$603,"X")</f>
        <v>0</v>
      </c>
      <c r="T22" s="19">
        <f>SUMIFS('NhuCau (THU HỒI)'!$AE$4:$AE$603,'NhuCau (THU HỒI)'!$I$4:$I$603,'Biểu chi tiêu chuyển tiếp II'!T$5,'NhuCau (THU HỒI)'!$C$4:$C$603,"X")</f>
        <v>0</v>
      </c>
      <c r="U22" s="19">
        <f>SUMIFS('NhuCau (THU HỒI)'!$AE$4:$AE$603,'NhuCau (THU HỒI)'!$I$4:$I$603,'Biểu chi tiêu chuyển tiếp II'!U$5,'NhuCau (THU HỒI)'!$C$4:$C$603,"X")</f>
        <v>0</v>
      </c>
      <c r="V22" s="19">
        <f>SUMIFS('NhuCau (THU HỒI)'!$AE$4:$AE$603,'NhuCau (THU HỒI)'!$I$4:$I$603,'Biểu chi tiêu chuyển tiếp II'!V$5,'NhuCau (THU HỒI)'!$C$4:$C$603,"X")</f>
        <v>0</v>
      </c>
      <c r="W22" s="19">
        <f>SUMIFS('NhuCau (THU HỒI)'!$AE$4:$AE$603,'NhuCau (THU HỒI)'!$I$4:$I$603,'Biểu chi tiêu chuyển tiếp II'!W$5,'NhuCau (THU HỒI)'!$C$4:$C$603,"X")</f>
        <v>0</v>
      </c>
      <c r="X22" s="19">
        <f>'CH01'!V34+SUMPRODUCT((DVHC=X$5)*(madatNC=$C22)*(namkh=$E$1)*(Dientich_NC))-SUMPRODUCT((DVHC=X$5)*(namkh=$E$1)*(INDEX(NC_giam,,HLOOKUP($C22,COLMadat,2,0))))</f>
        <v>0</v>
      </c>
      <c r="Y22" s="41">
        <f>'CH01'!W34+SUMPRODUCT((DVHC=Y$5)*(madatNC=$C22)*(namkh=$E$1)*(Dientich_NC))-SUMPRODUCT((DVHC=Y$5)*(namkh=$E$1)*(INDEX(NC_giam,,HLOOKUP($C22,COLMadat,2,0))))</f>
        <v>0</v>
      </c>
      <c r="Z22" s="19">
        <f>'CH01'!X34+SUMPRODUCT((DVHC=Z$5)*(madatNC=$C22)*(namkh=$E$1)*(Dientich_NC))-SUMPRODUCT((DVHC=Z$5)*(namkh=$E$1)*(INDEX(NC_giam,,HLOOKUP($C22,COLMadat,2,0))))</f>
        <v>0</v>
      </c>
      <c r="AA22" s="41">
        <f>'CH01'!Y34+SUMPRODUCT((DVHC=AA$5)*(madatNC=$C22)*(namkh=$E$1)*(Dientich_NC))-SUMPRODUCT((DVHC=AA$5)*(namkh=$E$1)*(INDEX(NC_giam,,HLOOKUP($C22,COLMadat,2,0))))</f>
        <v>0</v>
      </c>
      <c r="AB22" s="19">
        <f>'CH01'!Z34+SUMPRODUCT((DVHC=AB$5)*(madatNC=$C22)*(namkh=$E$1)*(Dientich_NC))-SUMPRODUCT((DVHC=AB$5)*(namkh=$E$1)*(INDEX(NC_giam,,HLOOKUP($C22,COLMadat,2,0))))</f>
        <v>0</v>
      </c>
      <c r="AC22" s="41">
        <f>'CH01'!AA34+SUMPRODUCT((DVHC=AC$5)*(madatNC=$C22)*(namkh=$E$1)*(Dientich_NC))-SUMPRODUCT((DVHC=AC$5)*(namkh=$E$1)*(INDEX(NC_giam,,HLOOKUP($C22,COLMadat,2,0))))</f>
        <v>0</v>
      </c>
      <c r="AD22" s="19">
        <f>'CH01'!AB34+SUMPRODUCT((DVHC=AD$5)*(madatNC=$C22)*(namkh=$E$1)*(Dientich_NC))-SUMPRODUCT((DVHC=AD$5)*(namkh=$E$1)*(INDEX(NC_giam,,HLOOKUP($C22,COLMadat,2,0))))</f>
        <v>0</v>
      </c>
      <c r="AE22" s="41">
        <f>'CH01'!AC34+SUMPRODUCT((DVHC=AE$5)*(madatNC=$C22)*(namkh=$E$1)*(Dientich_NC))-SUMPRODUCT((DVHC=AE$5)*(namkh=$E$1)*(INDEX(NC_giam,,HLOOKUP($C22,COLMadat,2,0))))</f>
        <v>0</v>
      </c>
      <c r="AF22" s="19">
        <f>'CH01'!AD34+SUMPRODUCT((DVHC=AF$5)*(madatNC=$C22)*(namkh=$E$1)*(Dientich_NC))-SUMPRODUCT((DVHC=AF$5)*(namkh=$E$1)*(INDEX(NC_giam,,HLOOKUP($C22,COLMadat,2,0))))</f>
        <v>0</v>
      </c>
      <c r="AG22" s="41">
        <f>'CH01'!AE34+SUMPRODUCT((DVHC=AG$5)*(madatNC=$C22)*(namkh=$E$1)*(Dientich_NC))-SUMPRODUCT((DVHC=AG$5)*(namkh=$E$1)*(INDEX(NC_giam,,HLOOKUP($C22,COLMadat,2,0))))</f>
        <v>0</v>
      </c>
      <c r="AH22" s="19">
        <f>'CH01'!AF34+SUMPRODUCT((DVHC=AH$5)*(madatNC=$C22)*(namkh=$E$1)*(Dientich_NC))-SUMPRODUCT((DVHC=AH$5)*(namkh=$E$1)*(INDEX(NC_giam,,HLOOKUP($C22,COLMadat,2,0))))</f>
        <v>0</v>
      </c>
      <c r="AI22" s="41">
        <f>'CH01'!AG34+SUMPRODUCT((DVHC=AI$5)*(madatNC=$C22)*(namkh=$E$1)*(Dientich_NC))-SUMPRODUCT((DVHC=AI$5)*(namkh=$E$1)*(INDEX(NC_giam,,HLOOKUP($C22,COLMadat,2,0))))</f>
        <v>0</v>
      </c>
      <c r="AJ22" s="19">
        <f>'CH01'!AH34+SUMPRODUCT((DVHC=AJ$5)*(madatNC=$C22)*(namkh=$E$1)*(Dientich_NC))-SUMPRODUCT((DVHC=AJ$5)*(namkh=$E$1)*(INDEX(NC_giam,,HLOOKUP($C22,COLMadat,2,0))))</f>
        <v>0</v>
      </c>
      <c r="AK22" s="41">
        <f>'CH01'!AI34+SUMPRODUCT((DVHC=AK$5)*(madatNC=$C22)*(namkh=$E$1)*(Dientich_NC))-SUMPRODUCT((DVHC=AK$5)*(namkh=$E$1)*(INDEX(NC_giam,,HLOOKUP($C22,COLMadat,2,0))))</f>
        <v>0</v>
      </c>
      <c r="AL22" s="19">
        <f>'CH01'!AJ34+SUMPRODUCT((DVHC=AL$5)*(madatNC=$C22)*(namkh=$E$1)*(Dientich_NC))-SUMPRODUCT((DVHC=AL$5)*(namkh=$E$1)*(INDEX(NC_giam,,HLOOKUP($C22,COLMadat,2,0))))</f>
        <v>0</v>
      </c>
      <c r="AM22" s="41">
        <f>'CH01'!AK34+SUMPRODUCT((DVHC=AM$5)*(madatNC=$C22)*(namkh=$E$1)*(Dientich_NC))-SUMPRODUCT((DVHC=AM$5)*(namkh=$E$1)*(INDEX(NC_giam,,HLOOKUP($C22,COLMadat,2,0))))</f>
        <v>0</v>
      </c>
      <c r="AN22" s="19">
        <f>'CH01'!AL34+SUMPRODUCT((DVHC=AN$5)*(madatNC=$C22)*(namkh=$E$1)*(Dientich_NC))-SUMPRODUCT((DVHC=AN$5)*(namkh=$E$1)*(INDEX(NC_giam,,HLOOKUP($C22,COLMadat,2,0))))</f>
        <v>0</v>
      </c>
      <c r="AO22" s="41">
        <f>'CH01'!AM34+SUMPRODUCT((DVHC=AO$5)*(madatNC=$C22)*(namkh=$E$1)*(Dientich_NC))-SUMPRODUCT((DVHC=AO$5)*(namkh=$E$1)*(INDEX(NC_giam,,HLOOKUP($C22,COLMadat,2,0))))</f>
        <v>0</v>
      </c>
      <c r="AP22" s="19">
        <f>'CH01'!AN34+SUMPRODUCT((DVHC=AP$5)*(madatNC=$C22)*(namkh=$E$1)*(Dientich_NC))-SUMPRODUCT((DVHC=AP$5)*(namkh=$E$1)*(INDEX(NC_giam,,HLOOKUP($C22,COLMadat,2,0))))</f>
        <v>0</v>
      </c>
      <c r="AQ22" s="41">
        <f>'CH01'!AO34+SUMPRODUCT((DVHC=AQ$5)*(madatNC=$C22)*(namkh=$E$1)*(Dientich_NC))-SUMPRODUCT((DVHC=AQ$5)*(namkh=$E$1)*(INDEX(NC_giam,,HLOOKUP($C22,COLMadat,2,0))))</f>
        <v>0</v>
      </c>
      <c r="AR22" s="32"/>
    </row>
    <row r="23" spans="1:44" s="13" customFormat="1" ht="18.75">
      <c r="A23" s="22" t="str">
        <f>'CH01'!A35</f>
        <v>2.6.5</v>
      </c>
      <c r="B23" s="22" t="str">
        <f>'CH01'!B35</f>
        <v>Đất xây dựng cơ sở thể dục, thể thao</v>
      </c>
      <c r="C23" s="23" t="str">
        <f>'CH01'!C35</f>
        <v>DTT</v>
      </c>
      <c r="D23" s="23">
        <f>COUNTIF(II!$C$5:$C$113,C23)</f>
        <v>1</v>
      </c>
      <c r="E23" s="19">
        <f>SUMIF(II!$C$5:$C$113,'Biểu chi tiêu chuyển tiếp II'!C23,II!$F$5:$F$113)</f>
        <v>0.44</v>
      </c>
      <c r="F23" s="19">
        <f>SUMIF(II!$C$5:$C$113,'Biểu chi tiêu chuyển tiếp II'!C23,II!$G$5:$G$113)</f>
        <v>0.44</v>
      </c>
      <c r="G23" s="19"/>
      <c r="H23" s="19"/>
      <c r="I23" s="19"/>
      <c r="J23" s="19"/>
      <c r="K23" s="19"/>
      <c r="L23" s="19"/>
      <c r="M23" s="19"/>
      <c r="N23" s="19"/>
      <c r="O23" s="19"/>
      <c r="P23" s="19"/>
      <c r="Q23" s="19"/>
      <c r="R23" s="19"/>
      <c r="S23" s="19"/>
      <c r="T23" s="19"/>
      <c r="U23" s="19"/>
      <c r="V23" s="19"/>
      <c r="W23" s="19"/>
      <c r="X23" s="19">
        <f>'CH01'!V35+SUMPRODUCT((DVHC=X$5)*(madatNC=$C23)*(namkh=$E$1)*(Dientich_NC))-SUMPRODUCT((DVHC=X$5)*(namkh=$E$1)*(INDEX(NC_giam,,HLOOKUP($C23,COLMadat,2,0))))</f>
        <v>0</v>
      </c>
      <c r="Y23" s="41">
        <f>'CH01'!W35+SUMPRODUCT((DVHC=Y$5)*(madatNC=$C23)*(namkh=$E$1)*(Dientich_NC))-SUMPRODUCT((DVHC=Y$5)*(namkh=$E$1)*(INDEX(NC_giam,,HLOOKUP($C23,COLMadat,2,0))))</f>
        <v>0</v>
      </c>
      <c r="Z23" s="19">
        <f>'CH01'!X35+SUMPRODUCT((DVHC=Z$5)*(madatNC=$C23)*(namkh=$E$1)*(Dientich_NC))-SUMPRODUCT((DVHC=Z$5)*(namkh=$E$1)*(INDEX(NC_giam,,HLOOKUP($C23,COLMadat,2,0))))</f>
        <v>0</v>
      </c>
      <c r="AA23" s="41">
        <f>'CH01'!Y35+SUMPRODUCT((DVHC=AA$5)*(madatNC=$C23)*(namkh=$E$1)*(Dientich_NC))-SUMPRODUCT((DVHC=AA$5)*(namkh=$E$1)*(INDEX(NC_giam,,HLOOKUP($C23,COLMadat,2,0))))</f>
        <v>0</v>
      </c>
      <c r="AB23" s="19">
        <f>'CH01'!Z35+SUMPRODUCT((DVHC=AB$5)*(madatNC=$C23)*(namkh=$E$1)*(Dientich_NC))-SUMPRODUCT((DVHC=AB$5)*(namkh=$E$1)*(INDEX(NC_giam,,HLOOKUP($C23,COLMadat,2,0))))</f>
        <v>0</v>
      </c>
      <c r="AC23" s="41">
        <f>'CH01'!AA35+SUMPRODUCT((DVHC=AC$5)*(madatNC=$C23)*(namkh=$E$1)*(Dientich_NC))-SUMPRODUCT((DVHC=AC$5)*(namkh=$E$1)*(INDEX(NC_giam,,HLOOKUP($C23,COLMadat,2,0))))</f>
        <v>0</v>
      </c>
      <c r="AD23" s="19">
        <f>'CH01'!AB35+SUMPRODUCT((DVHC=AD$5)*(madatNC=$C23)*(namkh=$E$1)*(Dientich_NC))-SUMPRODUCT((DVHC=AD$5)*(namkh=$E$1)*(INDEX(NC_giam,,HLOOKUP($C23,COLMadat,2,0))))</f>
        <v>0</v>
      </c>
      <c r="AE23" s="41">
        <f>'CH01'!AC35+SUMPRODUCT((DVHC=AE$5)*(madatNC=$C23)*(namkh=$E$1)*(Dientich_NC))-SUMPRODUCT((DVHC=AE$5)*(namkh=$E$1)*(INDEX(NC_giam,,HLOOKUP($C23,COLMadat,2,0))))</f>
        <v>0</v>
      </c>
      <c r="AF23" s="19">
        <f>'CH01'!AD35+SUMPRODUCT((DVHC=AF$5)*(madatNC=$C23)*(namkh=$E$1)*(Dientich_NC))-SUMPRODUCT((DVHC=AF$5)*(namkh=$E$1)*(INDEX(NC_giam,,HLOOKUP($C23,COLMadat,2,0))))</f>
        <v>0</v>
      </c>
      <c r="AG23" s="41">
        <f>'CH01'!AE35+SUMPRODUCT((DVHC=AG$5)*(madatNC=$C23)*(namkh=$E$1)*(Dientich_NC))-SUMPRODUCT((DVHC=AG$5)*(namkh=$E$1)*(INDEX(NC_giam,,HLOOKUP($C23,COLMadat,2,0))))</f>
        <v>0</v>
      </c>
      <c r="AH23" s="19">
        <f>'CH01'!AF35+SUMPRODUCT((DVHC=AH$5)*(madatNC=$C23)*(namkh=$E$1)*(Dientich_NC))-SUMPRODUCT((DVHC=AH$5)*(namkh=$E$1)*(INDEX(NC_giam,,HLOOKUP($C23,COLMadat,2,0))))</f>
        <v>0</v>
      </c>
      <c r="AI23" s="41">
        <f>'CH01'!AG35+SUMPRODUCT((DVHC=AI$5)*(madatNC=$C23)*(namkh=$E$1)*(Dientich_NC))-SUMPRODUCT((DVHC=AI$5)*(namkh=$E$1)*(INDEX(NC_giam,,HLOOKUP($C23,COLMadat,2,0))))</f>
        <v>0</v>
      </c>
      <c r="AJ23" s="19">
        <f>'CH01'!AH35+SUMPRODUCT((DVHC=AJ$5)*(madatNC=$C23)*(namkh=$E$1)*(Dientich_NC))-SUMPRODUCT((DVHC=AJ$5)*(namkh=$E$1)*(INDEX(NC_giam,,HLOOKUP($C23,COLMadat,2,0))))</f>
        <v>0</v>
      </c>
      <c r="AK23" s="41">
        <f>'CH01'!AI35+SUMPRODUCT((DVHC=AK$5)*(madatNC=$C23)*(namkh=$E$1)*(Dientich_NC))-SUMPRODUCT((DVHC=AK$5)*(namkh=$E$1)*(INDEX(NC_giam,,HLOOKUP($C23,COLMadat,2,0))))</f>
        <v>0</v>
      </c>
      <c r="AL23" s="19">
        <f>'CH01'!AJ35+SUMPRODUCT((DVHC=AL$5)*(madatNC=$C23)*(namkh=$E$1)*(Dientich_NC))-SUMPRODUCT((DVHC=AL$5)*(namkh=$E$1)*(INDEX(NC_giam,,HLOOKUP($C23,COLMadat,2,0))))</f>
        <v>0</v>
      </c>
      <c r="AM23" s="41">
        <f>'CH01'!AK35+SUMPRODUCT((DVHC=AM$5)*(madatNC=$C23)*(namkh=$E$1)*(Dientich_NC))-SUMPRODUCT((DVHC=AM$5)*(namkh=$E$1)*(INDEX(NC_giam,,HLOOKUP($C23,COLMadat,2,0))))</f>
        <v>0</v>
      </c>
      <c r="AN23" s="19">
        <f>'CH01'!AL35+SUMPRODUCT((DVHC=AN$5)*(madatNC=$C23)*(namkh=$E$1)*(Dientich_NC))-SUMPRODUCT((DVHC=AN$5)*(namkh=$E$1)*(INDEX(NC_giam,,HLOOKUP($C23,COLMadat,2,0))))</f>
        <v>0</v>
      </c>
      <c r="AO23" s="41">
        <f>'CH01'!AM35+SUMPRODUCT((DVHC=AO$5)*(madatNC=$C23)*(namkh=$E$1)*(Dientich_NC))-SUMPRODUCT((DVHC=AO$5)*(namkh=$E$1)*(INDEX(NC_giam,,HLOOKUP($C23,COLMadat,2,0))))</f>
        <v>0</v>
      </c>
      <c r="AP23" s="19">
        <f>'CH01'!AN35+SUMPRODUCT((DVHC=AP$5)*(madatNC=$C23)*(namkh=$E$1)*(Dientich_NC))-SUMPRODUCT((DVHC=AP$5)*(namkh=$E$1)*(INDEX(NC_giam,,HLOOKUP($C23,COLMadat,2,0))))</f>
        <v>0</v>
      </c>
      <c r="AQ23" s="41">
        <f>'CH01'!AO35+SUMPRODUCT((DVHC=AQ$5)*(madatNC=$C23)*(namkh=$E$1)*(Dientich_NC))-SUMPRODUCT((DVHC=AQ$5)*(namkh=$E$1)*(INDEX(NC_giam,,HLOOKUP($C23,COLMadat,2,0))))</f>
        <v>0</v>
      </c>
      <c r="AR23" s="32"/>
    </row>
    <row r="24" spans="1:44" s="13" customFormat="1" ht="18.75">
      <c r="A24" s="22" t="str">
        <f>'CH01'!A36</f>
        <v>2.6.6</v>
      </c>
      <c r="B24" s="22" t="str">
        <f>'CH01'!B36</f>
        <v>Đất xây dựng cơ sở khoa học và công nghệ</v>
      </c>
      <c r="C24" s="23" t="str">
        <f>'CH01'!C36</f>
        <v>DKH</v>
      </c>
      <c r="D24" s="23">
        <f>COUNTIF(II!$C$5:$C$113,C24)</f>
        <v>0</v>
      </c>
      <c r="E24" s="19">
        <f>SUMIF(II!$C$5:$C$113,'Biểu chi tiêu chuyển tiếp II'!C24,II!$F$5:$F$113)</f>
        <v>0</v>
      </c>
      <c r="F24" s="19">
        <f>SUMIF(II!$C$5:$C$113,'Biểu chi tiêu chuyển tiếp II'!C24,II!$G$5:$G$113)</f>
        <v>0</v>
      </c>
      <c r="G24" s="19"/>
      <c r="H24" s="19"/>
      <c r="I24" s="19"/>
      <c r="J24" s="19"/>
      <c r="K24" s="19"/>
      <c r="L24" s="19"/>
      <c r="M24" s="19"/>
      <c r="N24" s="19"/>
      <c r="O24" s="19"/>
      <c r="P24" s="19"/>
      <c r="Q24" s="19"/>
      <c r="R24" s="19"/>
      <c r="S24" s="19"/>
      <c r="T24" s="19"/>
      <c r="U24" s="19"/>
      <c r="V24" s="19"/>
      <c r="W24" s="19"/>
      <c r="X24" s="19">
        <f>'CH01'!V36+SUMPRODUCT((DVHC=X$5)*(madatNC=$C24)*(namkh=$E$1)*(Dientich_NC))-SUMPRODUCT((DVHC=X$5)*(namkh=$E$1)*(INDEX(NC_giam,,HLOOKUP($C24,COLMadat,2,0))))</f>
        <v>0</v>
      </c>
      <c r="Y24" s="41">
        <f>'CH01'!W36+SUMPRODUCT((DVHC=Y$5)*(madatNC=$C24)*(namkh=$E$1)*(Dientich_NC))-SUMPRODUCT((DVHC=Y$5)*(namkh=$E$1)*(INDEX(NC_giam,,HLOOKUP($C24,COLMadat,2,0))))</f>
        <v>0</v>
      </c>
      <c r="Z24" s="19">
        <f>'CH01'!X36+SUMPRODUCT((DVHC=Z$5)*(madatNC=$C24)*(namkh=$E$1)*(Dientich_NC))-SUMPRODUCT((DVHC=Z$5)*(namkh=$E$1)*(INDEX(NC_giam,,HLOOKUP($C24,COLMadat,2,0))))</f>
        <v>0</v>
      </c>
      <c r="AA24" s="41">
        <f>'CH01'!Y36+SUMPRODUCT((DVHC=AA$5)*(madatNC=$C24)*(namkh=$E$1)*(Dientich_NC))-SUMPRODUCT((DVHC=AA$5)*(namkh=$E$1)*(INDEX(NC_giam,,HLOOKUP($C24,COLMadat,2,0))))</f>
        <v>0</v>
      </c>
      <c r="AB24" s="19">
        <f>'CH01'!Z36+SUMPRODUCT((DVHC=AB$5)*(madatNC=$C24)*(namkh=$E$1)*(Dientich_NC))-SUMPRODUCT((DVHC=AB$5)*(namkh=$E$1)*(INDEX(NC_giam,,HLOOKUP($C24,COLMadat,2,0))))</f>
        <v>0</v>
      </c>
      <c r="AC24" s="41">
        <f>'CH01'!AA36+SUMPRODUCT((DVHC=AC$5)*(madatNC=$C24)*(namkh=$E$1)*(Dientich_NC))-SUMPRODUCT((DVHC=AC$5)*(namkh=$E$1)*(INDEX(NC_giam,,HLOOKUP($C24,COLMadat,2,0))))</f>
        <v>0</v>
      </c>
      <c r="AD24" s="19">
        <f>'CH01'!AB36+SUMPRODUCT((DVHC=AD$5)*(madatNC=$C24)*(namkh=$E$1)*(Dientich_NC))-SUMPRODUCT((DVHC=AD$5)*(namkh=$E$1)*(INDEX(NC_giam,,HLOOKUP($C24,COLMadat,2,0))))</f>
        <v>0</v>
      </c>
      <c r="AE24" s="41">
        <f>'CH01'!AC36+SUMPRODUCT((DVHC=AE$5)*(madatNC=$C24)*(namkh=$E$1)*(Dientich_NC))-SUMPRODUCT((DVHC=AE$5)*(namkh=$E$1)*(INDEX(NC_giam,,HLOOKUP($C24,COLMadat,2,0))))</f>
        <v>0</v>
      </c>
      <c r="AF24" s="19">
        <f>'CH01'!AD36+SUMPRODUCT((DVHC=AF$5)*(madatNC=$C24)*(namkh=$E$1)*(Dientich_NC))-SUMPRODUCT((DVHC=AF$5)*(namkh=$E$1)*(INDEX(NC_giam,,HLOOKUP($C24,COLMadat,2,0))))</f>
        <v>0</v>
      </c>
      <c r="AG24" s="41">
        <f>'CH01'!AE36+SUMPRODUCT((DVHC=AG$5)*(madatNC=$C24)*(namkh=$E$1)*(Dientich_NC))-SUMPRODUCT((DVHC=AG$5)*(namkh=$E$1)*(INDEX(NC_giam,,HLOOKUP($C24,COLMadat,2,0))))</f>
        <v>0</v>
      </c>
      <c r="AH24" s="19">
        <f>'CH01'!AF36+SUMPRODUCT((DVHC=AH$5)*(madatNC=$C24)*(namkh=$E$1)*(Dientich_NC))-SUMPRODUCT((DVHC=AH$5)*(namkh=$E$1)*(INDEX(NC_giam,,HLOOKUP($C24,COLMadat,2,0))))</f>
        <v>0</v>
      </c>
      <c r="AI24" s="41">
        <f>'CH01'!AG36+SUMPRODUCT((DVHC=AI$5)*(madatNC=$C24)*(namkh=$E$1)*(Dientich_NC))-SUMPRODUCT((DVHC=AI$5)*(namkh=$E$1)*(INDEX(NC_giam,,HLOOKUP($C24,COLMadat,2,0))))</f>
        <v>0</v>
      </c>
      <c r="AJ24" s="19">
        <f>'CH01'!AH36+SUMPRODUCT((DVHC=AJ$5)*(madatNC=$C24)*(namkh=$E$1)*(Dientich_NC))-SUMPRODUCT((DVHC=AJ$5)*(namkh=$E$1)*(INDEX(NC_giam,,HLOOKUP($C24,COLMadat,2,0))))</f>
        <v>0</v>
      </c>
      <c r="AK24" s="41">
        <f>'CH01'!AI36+SUMPRODUCT((DVHC=AK$5)*(madatNC=$C24)*(namkh=$E$1)*(Dientich_NC))-SUMPRODUCT((DVHC=AK$5)*(namkh=$E$1)*(INDEX(NC_giam,,HLOOKUP($C24,COLMadat,2,0))))</f>
        <v>0</v>
      </c>
      <c r="AL24" s="19">
        <f>'CH01'!AJ36+SUMPRODUCT((DVHC=AL$5)*(madatNC=$C24)*(namkh=$E$1)*(Dientich_NC))-SUMPRODUCT((DVHC=AL$5)*(namkh=$E$1)*(INDEX(NC_giam,,HLOOKUP($C24,COLMadat,2,0))))</f>
        <v>0</v>
      </c>
      <c r="AM24" s="41">
        <f>'CH01'!AK36+SUMPRODUCT((DVHC=AM$5)*(madatNC=$C24)*(namkh=$E$1)*(Dientich_NC))-SUMPRODUCT((DVHC=AM$5)*(namkh=$E$1)*(INDEX(NC_giam,,HLOOKUP($C24,COLMadat,2,0))))</f>
        <v>0</v>
      </c>
      <c r="AN24" s="19">
        <f>'CH01'!AL36+SUMPRODUCT((DVHC=AN$5)*(madatNC=$C24)*(namkh=$E$1)*(Dientich_NC))-SUMPRODUCT((DVHC=AN$5)*(namkh=$E$1)*(INDEX(NC_giam,,HLOOKUP($C24,COLMadat,2,0))))</f>
        <v>0</v>
      </c>
      <c r="AO24" s="41">
        <f>'CH01'!AM36+SUMPRODUCT((DVHC=AO$5)*(madatNC=$C24)*(namkh=$E$1)*(Dientich_NC))-SUMPRODUCT((DVHC=AO$5)*(namkh=$E$1)*(INDEX(NC_giam,,HLOOKUP($C24,COLMadat,2,0))))</f>
        <v>0</v>
      </c>
      <c r="AP24" s="19">
        <f>'CH01'!AN36+SUMPRODUCT((DVHC=AP$5)*(madatNC=$C24)*(namkh=$E$1)*(Dientich_NC))-SUMPRODUCT((DVHC=AP$5)*(namkh=$E$1)*(INDEX(NC_giam,,HLOOKUP($C24,COLMadat,2,0))))</f>
        <v>0</v>
      </c>
      <c r="AQ24" s="41">
        <f>'CH01'!AO36+SUMPRODUCT((DVHC=AQ$5)*(madatNC=$C24)*(namkh=$E$1)*(Dientich_NC))-SUMPRODUCT((DVHC=AQ$5)*(namkh=$E$1)*(INDEX(NC_giam,,HLOOKUP($C24,COLMadat,2,0))))</f>
        <v>0</v>
      </c>
      <c r="AR24" s="32"/>
    </row>
    <row r="25" spans="1:44" s="13" customFormat="1" ht="18.75">
      <c r="A25" s="22" t="str">
        <f>'CH01'!A37</f>
        <v>2.6.7</v>
      </c>
      <c r="B25" s="22" t="str">
        <f>'CH01'!B37</f>
        <v>Đất xây dựng cơ sở môi trường</v>
      </c>
      <c r="C25" s="23" t="str">
        <f>'CH01'!C37</f>
        <v>DMT</v>
      </c>
      <c r="D25" s="23">
        <f>COUNTIF(II!$C$5:$C$113,C25)</f>
        <v>0</v>
      </c>
      <c r="E25" s="19">
        <f>SUMIF(II!$C$5:$C$113,'Biểu chi tiêu chuyển tiếp II'!C25,II!$F$5:$F$113)</f>
        <v>0</v>
      </c>
      <c r="F25" s="19">
        <f>SUMIF(II!$C$5:$C$113,'Biểu chi tiêu chuyển tiếp II'!C25,II!$G$5:$G$113)</f>
        <v>0</v>
      </c>
      <c r="G25" s="19"/>
      <c r="H25" s="19"/>
      <c r="I25" s="19"/>
      <c r="J25" s="19"/>
      <c r="K25" s="19"/>
      <c r="L25" s="19"/>
      <c r="M25" s="19"/>
      <c r="N25" s="19"/>
      <c r="O25" s="19"/>
      <c r="P25" s="19"/>
      <c r="Q25" s="19"/>
      <c r="R25" s="19"/>
      <c r="S25" s="19"/>
      <c r="T25" s="19"/>
      <c r="U25" s="19"/>
      <c r="V25" s="19"/>
      <c r="W25" s="19"/>
      <c r="X25" s="19">
        <f>'CH01'!V37+SUMPRODUCT((DVHC=X$5)*(madatNC=$C25)*(namkh=$E$1)*(Dientich_NC))-SUMPRODUCT((DVHC=X$5)*(namkh=$E$1)*(INDEX(NC_giam,,HLOOKUP($C25,COLMadat,2,0))))</f>
        <v>0</v>
      </c>
      <c r="Y25" s="41">
        <f>'CH01'!W37+SUMPRODUCT((DVHC=Y$5)*(madatNC=$C25)*(namkh=$E$1)*(Dientich_NC))-SUMPRODUCT((DVHC=Y$5)*(namkh=$E$1)*(INDEX(NC_giam,,HLOOKUP($C25,COLMadat,2,0))))</f>
        <v>0</v>
      </c>
      <c r="Z25" s="19">
        <f>'CH01'!X37+SUMPRODUCT((DVHC=Z$5)*(madatNC=$C25)*(namkh=$E$1)*(Dientich_NC))-SUMPRODUCT((DVHC=Z$5)*(namkh=$E$1)*(INDEX(NC_giam,,HLOOKUP($C25,COLMadat,2,0))))</f>
        <v>0</v>
      </c>
      <c r="AA25" s="41">
        <f>'CH01'!Y37+SUMPRODUCT((DVHC=AA$5)*(madatNC=$C25)*(namkh=$E$1)*(Dientich_NC))-SUMPRODUCT((DVHC=AA$5)*(namkh=$E$1)*(INDEX(NC_giam,,HLOOKUP($C25,COLMadat,2,0))))</f>
        <v>0</v>
      </c>
      <c r="AB25" s="19">
        <f>'CH01'!Z37+SUMPRODUCT((DVHC=AB$5)*(madatNC=$C25)*(namkh=$E$1)*(Dientich_NC))-SUMPRODUCT((DVHC=AB$5)*(namkh=$E$1)*(INDEX(NC_giam,,HLOOKUP($C25,COLMadat,2,0))))</f>
        <v>0</v>
      </c>
      <c r="AC25" s="41">
        <f>'CH01'!AA37+SUMPRODUCT((DVHC=AC$5)*(madatNC=$C25)*(namkh=$E$1)*(Dientich_NC))-SUMPRODUCT((DVHC=AC$5)*(namkh=$E$1)*(INDEX(NC_giam,,HLOOKUP($C25,COLMadat,2,0))))</f>
        <v>0</v>
      </c>
      <c r="AD25" s="19">
        <f>'CH01'!AB37+SUMPRODUCT((DVHC=AD$5)*(madatNC=$C25)*(namkh=$E$1)*(Dientich_NC))-SUMPRODUCT((DVHC=AD$5)*(namkh=$E$1)*(INDEX(NC_giam,,HLOOKUP($C25,COLMadat,2,0))))</f>
        <v>0</v>
      </c>
      <c r="AE25" s="41">
        <f>'CH01'!AC37+SUMPRODUCT((DVHC=AE$5)*(madatNC=$C25)*(namkh=$E$1)*(Dientich_NC))-SUMPRODUCT((DVHC=AE$5)*(namkh=$E$1)*(INDEX(NC_giam,,HLOOKUP($C25,COLMadat,2,0))))</f>
        <v>0</v>
      </c>
      <c r="AF25" s="19">
        <f>'CH01'!AD37+SUMPRODUCT((DVHC=AF$5)*(madatNC=$C25)*(namkh=$E$1)*(Dientich_NC))-SUMPRODUCT((DVHC=AF$5)*(namkh=$E$1)*(INDEX(NC_giam,,HLOOKUP($C25,COLMadat,2,0))))</f>
        <v>0</v>
      </c>
      <c r="AG25" s="41">
        <f>'CH01'!AE37+SUMPRODUCT((DVHC=AG$5)*(madatNC=$C25)*(namkh=$E$1)*(Dientich_NC))-SUMPRODUCT((DVHC=AG$5)*(namkh=$E$1)*(INDEX(NC_giam,,HLOOKUP($C25,COLMadat,2,0))))</f>
        <v>0</v>
      </c>
      <c r="AH25" s="19">
        <f>'CH01'!AF37+SUMPRODUCT((DVHC=AH$5)*(madatNC=$C25)*(namkh=$E$1)*(Dientich_NC))-SUMPRODUCT((DVHC=AH$5)*(namkh=$E$1)*(INDEX(NC_giam,,HLOOKUP($C25,COLMadat,2,0))))</f>
        <v>0</v>
      </c>
      <c r="AI25" s="41">
        <f>'CH01'!AG37+SUMPRODUCT((DVHC=AI$5)*(madatNC=$C25)*(namkh=$E$1)*(Dientich_NC))-SUMPRODUCT((DVHC=AI$5)*(namkh=$E$1)*(INDEX(NC_giam,,HLOOKUP($C25,COLMadat,2,0))))</f>
        <v>0</v>
      </c>
      <c r="AJ25" s="19">
        <f>'CH01'!AH37+SUMPRODUCT((DVHC=AJ$5)*(madatNC=$C25)*(namkh=$E$1)*(Dientich_NC))-SUMPRODUCT((DVHC=AJ$5)*(namkh=$E$1)*(INDEX(NC_giam,,HLOOKUP($C25,COLMadat,2,0))))</f>
        <v>0</v>
      </c>
      <c r="AK25" s="41">
        <f>'CH01'!AI37+SUMPRODUCT((DVHC=AK$5)*(madatNC=$C25)*(namkh=$E$1)*(Dientich_NC))-SUMPRODUCT((DVHC=AK$5)*(namkh=$E$1)*(INDEX(NC_giam,,HLOOKUP($C25,COLMadat,2,0))))</f>
        <v>0</v>
      </c>
      <c r="AL25" s="19">
        <f>'CH01'!AJ37+SUMPRODUCT((DVHC=AL$5)*(madatNC=$C25)*(namkh=$E$1)*(Dientich_NC))-SUMPRODUCT((DVHC=AL$5)*(namkh=$E$1)*(INDEX(NC_giam,,HLOOKUP($C25,COLMadat,2,0))))</f>
        <v>0</v>
      </c>
      <c r="AM25" s="41">
        <f>'CH01'!AK37+SUMPRODUCT((DVHC=AM$5)*(madatNC=$C25)*(namkh=$E$1)*(Dientich_NC))-SUMPRODUCT((DVHC=AM$5)*(namkh=$E$1)*(INDEX(NC_giam,,HLOOKUP($C25,COLMadat,2,0))))</f>
        <v>0</v>
      </c>
      <c r="AN25" s="19">
        <f>'CH01'!AL37+SUMPRODUCT((DVHC=AN$5)*(madatNC=$C25)*(namkh=$E$1)*(Dientich_NC))-SUMPRODUCT((DVHC=AN$5)*(namkh=$E$1)*(INDEX(NC_giam,,HLOOKUP($C25,COLMadat,2,0))))</f>
        <v>0</v>
      </c>
      <c r="AO25" s="41">
        <f>'CH01'!AM37+SUMPRODUCT((DVHC=AO$5)*(madatNC=$C25)*(namkh=$E$1)*(Dientich_NC))-SUMPRODUCT((DVHC=AO$5)*(namkh=$E$1)*(INDEX(NC_giam,,HLOOKUP($C25,COLMadat,2,0))))</f>
        <v>0</v>
      </c>
      <c r="AP25" s="19">
        <f>'CH01'!AN37+SUMPRODUCT((DVHC=AP$5)*(madatNC=$C25)*(namkh=$E$1)*(Dientich_NC))-SUMPRODUCT((DVHC=AP$5)*(namkh=$E$1)*(INDEX(NC_giam,,HLOOKUP($C25,COLMadat,2,0))))</f>
        <v>0</v>
      </c>
      <c r="AQ25" s="41">
        <f>'CH01'!AO37+SUMPRODUCT((DVHC=AQ$5)*(madatNC=$C25)*(namkh=$E$1)*(Dientich_NC))-SUMPRODUCT((DVHC=AQ$5)*(namkh=$E$1)*(INDEX(NC_giam,,HLOOKUP($C25,COLMadat,2,0))))</f>
        <v>0</v>
      </c>
      <c r="AR25" s="32"/>
    </row>
    <row r="26" spans="1:44" s="13" customFormat="1" ht="18.75">
      <c r="A26" s="22" t="str">
        <f>'CH01'!A38</f>
        <v>2.6.8</v>
      </c>
      <c r="B26" s="22" t="str">
        <f>'CH01'!B38</f>
        <v>Đất xây dựng cơ sở khí tượng thủy văn</v>
      </c>
      <c r="C26" s="23" t="str">
        <f>'CH01'!C38</f>
        <v>DKT</v>
      </c>
      <c r="D26" s="23">
        <f>COUNTIF(II!$C$5:$C$113,C26)</f>
        <v>0</v>
      </c>
      <c r="E26" s="19">
        <f>SUMIF(II!$C$5:$C$113,'Biểu chi tiêu chuyển tiếp II'!C26,II!$F$5:$F$113)</f>
        <v>0</v>
      </c>
      <c r="F26" s="19">
        <f>SUMIF(II!$C$5:$C$113,'Biểu chi tiêu chuyển tiếp II'!C26,II!$G$5:$G$113)</f>
        <v>0</v>
      </c>
      <c r="G26" s="19"/>
      <c r="H26" s="19">
        <f>'CH01'!F38+SUMPRODUCT((DVHC=H$5)*(madatNC=$C26)*(namkh=$E$1)*(Dientich_NC))-SUMPRODUCT((DVHC=H$5)*(namkh=$E$1)*(INDEX(NC_giam,,HLOOKUP($C26,COLMadat,2,0))))</f>
        <v>0</v>
      </c>
      <c r="I26" s="19">
        <f>'CH01'!G38+SUMPRODUCT((DVHC=I$5)*(madatNC=$C26)*(namkh=$E$1)*(Dientich_NC))-SUMPRODUCT((DVHC=I$5)*(namkh=$E$1)*(INDEX(NC_giam,,HLOOKUP($C26,COLMadat,2,0))))</f>
        <v>0</v>
      </c>
      <c r="J26" s="19">
        <f>'CH01'!H38+SUMPRODUCT((DVHC=J$5)*(madatNC=$C26)*(namkh=$E$1)*(Dientich_NC))-SUMPRODUCT((DVHC=J$5)*(namkh=$E$1)*(INDEX(NC_giam,,HLOOKUP($C26,COLMadat,2,0))))</f>
        <v>0</v>
      </c>
      <c r="K26" s="19">
        <f>'CH01'!I38+SUMPRODUCT((DVHC=K$5)*(madatNC=$C26)*(namkh=$E$1)*(Dientich_NC))-SUMPRODUCT((DVHC=K$5)*(namkh=$E$1)*(INDEX(NC_giam,,HLOOKUP($C26,COLMadat,2,0))))</f>
        <v>0</v>
      </c>
      <c r="L26" s="19">
        <f>'CH01'!J38+SUMPRODUCT((DVHC=L$5)*(madatNC=$C26)*(namkh=$E$1)*(Dientich_NC))-SUMPRODUCT((DVHC=L$5)*(namkh=$E$1)*(INDEX(NC_giam,,HLOOKUP($C26,COLMadat,2,0))))</f>
        <v>0</v>
      </c>
      <c r="M26" s="19">
        <f>'CH01'!K38+SUMPRODUCT((DVHC=M$5)*(madatNC=$C26)*(namkh=$E$1)*(Dientich_NC))-SUMPRODUCT((DVHC=M$5)*(namkh=$E$1)*(INDEX(NC_giam,,HLOOKUP($C26,COLMadat,2,0))))</f>
        <v>0</v>
      </c>
      <c r="N26" s="19">
        <f>'CH01'!L38+SUMPRODUCT((DVHC=N$5)*(madatNC=$C26)*(namkh=$E$1)*(Dientich_NC))-SUMPRODUCT((DVHC=N$5)*(namkh=$E$1)*(INDEX(NC_giam,,HLOOKUP($C26,COLMadat,2,0))))</f>
        <v>0</v>
      </c>
      <c r="O26" s="19">
        <f>'CH01'!M38+SUMPRODUCT((DVHC=O$5)*(madatNC=$C26)*(namkh=$E$1)*(Dientich_NC))-SUMPRODUCT((DVHC=O$5)*(namkh=$E$1)*(INDEX(NC_giam,,HLOOKUP($C26,COLMadat,2,0))))</f>
        <v>0</v>
      </c>
      <c r="P26" s="19">
        <f>'CH01'!N38+SUMPRODUCT((DVHC=P$5)*(madatNC=$C26)*(namkh=$E$1)*(Dientich_NC))-SUMPRODUCT((DVHC=P$5)*(namkh=$E$1)*(INDEX(NC_giam,,HLOOKUP($C26,COLMadat,2,0))))</f>
        <v>0</v>
      </c>
      <c r="Q26" s="19">
        <f>'CH01'!O38+SUMPRODUCT((DVHC=Q$5)*(madatNC=$C26)*(namkh=$E$1)*(Dientich_NC))-SUMPRODUCT((DVHC=Q$5)*(namkh=$E$1)*(INDEX(NC_giam,,HLOOKUP($C26,COLMadat,2,0))))</f>
        <v>0</v>
      </c>
      <c r="R26" s="19">
        <f>'CH01'!P38+SUMPRODUCT((DVHC=R$5)*(madatNC=$C26)*(namkh=$E$1)*(Dientich_NC))-SUMPRODUCT((DVHC=R$5)*(namkh=$E$1)*(INDEX(NC_giam,,HLOOKUP($C26,COLMadat,2,0))))</f>
        <v>0</v>
      </c>
      <c r="S26" s="19">
        <f>'CH01'!Q38+SUMPRODUCT((DVHC=S$5)*(madatNC=$C26)*(namkh=$E$1)*(Dientich_NC))-SUMPRODUCT((DVHC=S$5)*(namkh=$E$1)*(INDEX(NC_giam,,HLOOKUP($C26,COLMadat,2,0))))</f>
        <v>0</v>
      </c>
      <c r="T26" s="19">
        <f>'CH01'!R38+SUMPRODUCT((DVHC=T$5)*(madatNC=$C26)*(namkh=$E$1)*(Dientich_NC))-SUMPRODUCT((DVHC=T$5)*(namkh=$E$1)*(INDEX(NC_giam,,HLOOKUP($C26,COLMadat,2,0))))</f>
        <v>0</v>
      </c>
      <c r="U26" s="19">
        <f>'CH01'!S38+SUMPRODUCT((DVHC=U$5)*(madatNC=$C26)*(namkh=$E$1)*(Dientich_NC))-SUMPRODUCT((DVHC=U$5)*(namkh=$E$1)*(INDEX(NC_giam,,HLOOKUP($C26,COLMadat,2,0))))</f>
        <v>0</v>
      </c>
      <c r="V26" s="19">
        <f>'CH01'!T38+SUMPRODUCT((DVHC=V$5)*(madatNC=$C26)*(namkh=$E$1)*(Dientich_NC))-SUMPRODUCT((DVHC=V$5)*(namkh=$E$1)*(INDEX(NC_giam,,HLOOKUP($C26,COLMadat,2,0))))</f>
        <v>0</v>
      </c>
      <c r="W26" s="19">
        <f>'CH01'!U38+SUMPRODUCT((DVHC=W$5)*(madatNC=$C26)*(namkh=$E$1)*(Dientich_NC))-SUMPRODUCT((DVHC=W$5)*(namkh=$E$1)*(INDEX(NC_giam,,HLOOKUP($C26,COLMadat,2,0))))</f>
        <v>0</v>
      </c>
      <c r="X26" s="19">
        <f>'CH01'!V38+SUMPRODUCT((DVHC=X$5)*(madatNC=$C26)*(namkh=$E$1)*(Dientich_NC))-SUMPRODUCT((DVHC=X$5)*(namkh=$E$1)*(INDEX(NC_giam,,HLOOKUP($C26,COLMadat,2,0))))</f>
        <v>0</v>
      </c>
      <c r="Y26" s="41">
        <f>'CH01'!W38+SUMPRODUCT((DVHC=Y$5)*(madatNC=$C26)*(namkh=$E$1)*(Dientich_NC))-SUMPRODUCT((DVHC=Y$5)*(namkh=$E$1)*(INDEX(NC_giam,,HLOOKUP($C26,COLMadat,2,0))))</f>
        <v>0</v>
      </c>
      <c r="Z26" s="19">
        <f>'CH01'!X38+SUMPRODUCT((DVHC=Z$5)*(madatNC=$C26)*(namkh=$E$1)*(Dientich_NC))-SUMPRODUCT((DVHC=Z$5)*(namkh=$E$1)*(INDEX(NC_giam,,HLOOKUP($C26,COLMadat,2,0))))</f>
        <v>0</v>
      </c>
      <c r="AA26" s="41">
        <f>'CH01'!Y38+SUMPRODUCT((DVHC=AA$5)*(madatNC=$C26)*(namkh=$E$1)*(Dientich_NC))-SUMPRODUCT((DVHC=AA$5)*(namkh=$E$1)*(INDEX(NC_giam,,HLOOKUP($C26,COLMadat,2,0))))</f>
        <v>0</v>
      </c>
      <c r="AB26" s="19">
        <f>'CH01'!Z38+SUMPRODUCT((DVHC=AB$5)*(madatNC=$C26)*(namkh=$E$1)*(Dientich_NC))-SUMPRODUCT((DVHC=AB$5)*(namkh=$E$1)*(INDEX(NC_giam,,HLOOKUP($C26,COLMadat,2,0))))</f>
        <v>0</v>
      </c>
      <c r="AC26" s="41">
        <f>'CH01'!AA38+SUMPRODUCT((DVHC=AC$5)*(madatNC=$C26)*(namkh=$E$1)*(Dientich_NC))-SUMPRODUCT((DVHC=AC$5)*(namkh=$E$1)*(INDEX(NC_giam,,HLOOKUP($C26,COLMadat,2,0))))</f>
        <v>0</v>
      </c>
      <c r="AD26" s="19">
        <f>'CH01'!AB38+SUMPRODUCT((DVHC=AD$5)*(madatNC=$C26)*(namkh=$E$1)*(Dientich_NC))-SUMPRODUCT((DVHC=AD$5)*(namkh=$E$1)*(INDEX(NC_giam,,HLOOKUP($C26,COLMadat,2,0))))</f>
        <v>0</v>
      </c>
      <c r="AE26" s="41">
        <f>'CH01'!AC38+SUMPRODUCT((DVHC=AE$5)*(madatNC=$C26)*(namkh=$E$1)*(Dientich_NC))-SUMPRODUCT((DVHC=AE$5)*(namkh=$E$1)*(INDEX(NC_giam,,HLOOKUP($C26,COLMadat,2,0))))</f>
        <v>0</v>
      </c>
      <c r="AF26" s="19">
        <f>'CH01'!AD38+SUMPRODUCT((DVHC=AF$5)*(madatNC=$C26)*(namkh=$E$1)*(Dientich_NC))-SUMPRODUCT((DVHC=AF$5)*(namkh=$E$1)*(INDEX(NC_giam,,HLOOKUP($C26,COLMadat,2,0))))</f>
        <v>0</v>
      </c>
      <c r="AG26" s="41">
        <f>'CH01'!AE38+SUMPRODUCT((DVHC=AG$5)*(madatNC=$C26)*(namkh=$E$1)*(Dientich_NC))-SUMPRODUCT((DVHC=AG$5)*(namkh=$E$1)*(INDEX(NC_giam,,HLOOKUP($C26,COLMadat,2,0))))</f>
        <v>0</v>
      </c>
      <c r="AH26" s="19">
        <f>'CH01'!AF38+SUMPRODUCT((DVHC=AH$5)*(madatNC=$C26)*(namkh=$E$1)*(Dientich_NC))-SUMPRODUCT((DVHC=AH$5)*(namkh=$E$1)*(INDEX(NC_giam,,HLOOKUP($C26,COLMadat,2,0))))</f>
        <v>0</v>
      </c>
      <c r="AI26" s="41">
        <f>'CH01'!AG38+SUMPRODUCT((DVHC=AI$5)*(madatNC=$C26)*(namkh=$E$1)*(Dientich_NC))-SUMPRODUCT((DVHC=AI$5)*(namkh=$E$1)*(INDEX(NC_giam,,HLOOKUP($C26,COLMadat,2,0))))</f>
        <v>0</v>
      </c>
      <c r="AJ26" s="19">
        <f>'CH01'!AH38+SUMPRODUCT((DVHC=AJ$5)*(madatNC=$C26)*(namkh=$E$1)*(Dientich_NC))-SUMPRODUCT((DVHC=AJ$5)*(namkh=$E$1)*(INDEX(NC_giam,,HLOOKUP($C26,COLMadat,2,0))))</f>
        <v>0</v>
      </c>
      <c r="AK26" s="41">
        <f>'CH01'!AI38+SUMPRODUCT((DVHC=AK$5)*(madatNC=$C26)*(namkh=$E$1)*(Dientich_NC))-SUMPRODUCT((DVHC=AK$5)*(namkh=$E$1)*(INDEX(NC_giam,,HLOOKUP($C26,COLMadat,2,0))))</f>
        <v>0</v>
      </c>
      <c r="AL26" s="19">
        <f>'CH01'!AJ38+SUMPRODUCT((DVHC=AL$5)*(madatNC=$C26)*(namkh=$E$1)*(Dientich_NC))-SUMPRODUCT((DVHC=AL$5)*(namkh=$E$1)*(INDEX(NC_giam,,HLOOKUP($C26,COLMadat,2,0))))</f>
        <v>0</v>
      </c>
      <c r="AM26" s="41">
        <f>'CH01'!AK38+SUMPRODUCT((DVHC=AM$5)*(madatNC=$C26)*(namkh=$E$1)*(Dientich_NC))-SUMPRODUCT((DVHC=AM$5)*(namkh=$E$1)*(INDEX(NC_giam,,HLOOKUP($C26,COLMadat,2,0))))</f>
        <v>0</v>
      </c>
      <c r="AN26" s="19">
        <f>'CH01'!AL38+SUMPRODUCT((DVHC=AN$5)*(madatNC=$C26)*(namkh=$E$1)*(Dientich_NC))-SUMPRODUCT((DVHC=AN$5)*(namkh=$E$1)*(INDEX(NC_giam,,HLOOKUP($C26,COLMadat,2,0))))</f>
        <v>0</v>
      </c>
      <c r="AO26" s="41">
        <f>'CH01'!AM38+SUMPRODUCT((DVHC=AO$5)*(madatNC=$C26)*(namkh=$E$1)*(Dientich_NC))-SUMPRODUCT((DVHC=AO$5)*(namkh=$E$1)*(INDEX(NC_giam,,HLOOKUP($C26,COLMadat,2,0))))</f>
        <v>0</v>
      </c>
      <c r="AP26" s="19">
        <f>'CH01'!AN38+SUMPRODUCT((DVHC=AP$5)*(madatNC=$C26)*(namkh=$E$1)*(Dientich_NC))-SUMPRODUCT((DVHC=AP$5)*(namkh=$E$1)*(INDEX(NC_giam,,HLOOKUP($C26,COLMadat,2,0))))</f>
        <v>0</v>
      </c>
      <c r="AQ26" s="41">
        <f>'CH01'!AO38+SUMPRODUCT((DVHC=AQ$5)*(madatNC=$C26)*(namkh=$E$1)*(Dientich_NC))-SUMPRODUCT((DVHC=AQ$5)*(namkh=$E$1)*(INDEX(NC_giam,,HLOOKUP($C26,COLMadat,2,0))))</f>
        <v>0</v>
      </c>
      <c r="AR26" s="32"/>
    </row>
    <row r="27" spans="1:44" s="13" customFormat="1" ht="18.75">
      <c r="A27" s="22" t="str">
        <f>'CH01'!A39</f>
        <v>2.6.9</v>
      </c>
      <c r="B27" s="22" t="str">
        <f>'CH01'!B39</f>
        <v>Đất xây dựng cơ sở ngoại giao</v>
      </c>
      <c r="C27" s="23" t="str">
        <f>'CH01'!C39</f>
        <v>DNG</v>
      </c>
      <c r="D27" s="23">
        <f>COUNTIF(II!$C$5:$C$113,C27)</f>
        <v>0</v>
      </c>
      <c r="E27" s="19">
        <f>SUMIF(II!$C$5:$C$113,'Biểu chi tiêu chuyển tiếp II'!C27,II!$F$5:$F$113)</f>
        <v>0</v>
      </c>
      <c r="F27" s="19">
        <f>SUMIF(II!$C$5:$C$113,'Biểu chi tiêu chuyển tiếp II'!C27,II!$G$5:$G$113)</f>
        <v>0</v>
      </c>
      <c r="G27" s="19"/>
      <c r="H27" s="19">
        <f>'CH01'!F39+SUMPRODUCT((DVHC=H$5)*(madatNC=$C27)*(namkh=$E$1)*(Dientich_NC))-SUMPRODUCT((DVHC=H$5)*(namkh=$E$1)*(INDEX(NC_giam,,HLOOKUP($C27,COLMadat,2,0))))</f>
        <v>0</v>
      </c>
      <c r="I27" s="19">
        <f>'CH01'!G39+SUMPRODUCT((DVHC=I$5)*(madatNC=$C27)*(namkh=$E$1)*(Dientich_NC))-SUMPRODUCT((DVHC=I$5)*(namkh=$E$1)*(INDEX(NC_giam,,HLOOKUP($C27,COLMadat,2,0))))</f>
        <v>0</v>
      </c>
      <c r="J27" s="19">
        <f>'CH01'!H39+SUMPRODUCT((DVHC=J$5)*(madatNC=$C27)*(namkh=$E$1)*(Dientich_NC))-SUMPRODUCT((DVHC=J$5)*(namkh=$E$1)*(INDEX(NC_giam,,HLOOKUP($C27,COLMadat,2,0))))</f>
        <v>0</v>
      </c>
      <c r="K27" s="19">
        <f>'CH01'!I39+SUMPRODUCT((DVHC=K$5)*(madatNC=$C27)*(namkh=$E$1)*(Dientich_NC))-SUMPRODUCT((DVHC=K$5)*(namkh=$E$1)*(INDEX(NC_giam,,HLOOKUP($C27,COLMadat,2,0))))</f>
        <v>0</v>
      </c>
      <c r="L27" s="19">
        <f>'CH01'!J39+SUMPRODUCT((DVHC=L$5)*(madatNC=$C27)*(namkh=$E$1)*(Dientich_NC))-SUMPRODUCT((DVHC=L$5)*(namkh=$E$1)*(INDEX(NC_giam,,HLOOKUP($C27,COLMadat,2,0))))</f>
        <v>0</v>
      </c>
      <c r="M27" s="19">
        <f>'CH01'!K39+SUMPRODUCT((DVHC=M$5)*(madatNC=$C27)*(namkh=$E$1)*(Dientich_NC))-SUMPRODUCT((DVHC=M$5)*(namkh=$E$1)*(INDEX(NC_giam,,HLOOKUP($C27,COLMadat,2,0))))</f>
        <v>0</v>
      </c>
      <c r="N27" s="19">
        <f>'CH01'!L39+SUMPRODUCT((DVHC=N$5)*(madatNC=$C27)*(namkh=$E$1)*(Dientich_NC))-SUMPRODUCT((DVHC=N$5)*(namkh=$E$1)*(INDEX(NC_giam,,HLOOKUP($C27,COLMadat,2,0))))</f>
        <v>0</v>
      </c>
      <c r="O27" s="19">
        <f>'CH01'!M39+SUMPRODUCT((DVHC=O$5)*(madatNC=$C27)*(namkh=$E$1)*(Dientich_NC))-SUMPRODUCT((DVHC=O$5)*(namkh=$E$1)*(INDEX(NC_giam,,HLOOKUP($C27,COLMadat,2,0))))</f>
        <v>0</v>
      </c>
      <c r="P27" s="19">
        <f>'CH01'!N39+SUMPRODUCT((DVHC=P$5)*(madatNC=$C27)*(namkh=$E$1)*(Dientich_NC))-SUMPRODUCT((DVHC=P$5)*(namkh=$E$1)*(INDEX(NC_giam,,HLOOKUP($C27,COLMadat,2,0))))</f>
        <v>0</v>
      </c>
      <c r="Q27" s="19">
        <f>'CH01'!O39+SUMPRODUCT((DVHC=Q$5)*(madatNC=$C27)*(namkh=$E$1)*(Dientich_NC))-SUMPRODUCT((DVHC=Q$5)*(namkh=$E$1)*(INDEX(NC_giam,,HLOOKUP($C27,COLMadat,2,0))))</f>
        <v>0</v>
      </c>
      <c r="R27" s="19">
        <f>'CH01'!P39+SUMPRODUCT((DVHC=R$5)*(madatNC=$C27)*(namkh=$E$1)*(Dientich_NC))-SUMPRODUCT((DVHC=R$5)*(namkh=$E$1)*(INDEX(NC_giam,,HLOOKUP($C27,COLMadat,2,0))))</f>
        <v>0</v>
      </c>
      <c r="S27" s="19">
        <f>'CH01'!Q39+SUMPRODUCT((DVHC=S$5)*(madatNC=$C27)*(namkh=$E$1)*(Dientich_NC))-SUMPRODUCT((DVHC=S$5)*(namkh=$E$1)*(INDEX(NC_giam,,HLOOKUP($C27,COLMadat,2,0))))</f>
        <v>0</v>
      </c>
      <c r="T27" s="19">
        <f>'CH01'!R39+SUMPRODUCT((DVHC=T$5)*(madatNC=$C27)*(namkh=$E$1)*(Dientich_NC))-SUMPRODUCT((DVHC=T$5)*(namkh=$E$1)*(INDEX(NC_giam,,HLOOKUP($C27,COLMadat,2,0))))</f>
        <v>0</v>
      </c>
      <c r="U27" s="19">
        <f>'CH01'!S39+SUMPRODUCT((DVHC=U$5)*(madatNC=$C27)*(namkh=$E$1)*(Dientich_NC))-SUMPRODUCT((DVHC=U$5)*(namkh=$E$1)*(INDEX(NC_giam,,HLOOKUP($C27,COLMadat,2,0))))</f>
        <v>0</v>
      </c>
      <c r="V27" s="19">
        <f>'CH01'!T39+SUMPRODUCT((DVHC=V$5)*(madatNC=$C27)*(namkh=$E$1)*(Dientich_NC))-SUMPRODUCT((DVHC=V$5)*(namkh=$E$1)*(INDEX(NC_giam,,HLOOKUP($C27,COLMadat,2,0))))</f>
        <v>0</v>
      </c>
      <c r="W27" s="19">
        <f>'CH01'!U39+SUMPRODUCT((DVHC=W$5)*(madatNC=$C27)*(namkh=$E$1)*(Dientich_NC))-SUMPRODUCT((DVHC=W$5)*(namkh=$E$1)*(INDEX(NC_giam,,HLOOKUP($C27,COLMadat,2,0))))</f>
        <v>0</v>
      </c>
      <c r="X27" s="19">
        <f>'CH01'!V39+SUMPRODUCT((DVHC=X$5)*(madatNC=$C27)*(namkh=$E$1)*(Dientich_NC))-SUMPRODUCT((DVHC=X$5)*(namkh=$E$1)*(INDEX(NC_giam,,HLOOKUP($C27,COLMadat,2,0))))</f>
        <v>0</v>
      </c>
      <c r="Y27" s="41">
        <f>'CH01'!W39+SUMPRODUCT((DVHC=Y$5)*(madatNC=$C27)*(namkh=$E$1)*(Dientich_NC))-SUMPRODUCT((DVHC=Y$5)*(namkh=$E$1)*(INDEX(NC_giam,,HLOOKUP($C27,COLMadat,2,0))))</f>
        <v>0</v>
      </c>
      <c r="Z27" s="19">
        <f>'CH01'!X39+SUMPRODUCT((DVHC=Z$5)*(madatNC=$C27)*(namkh=$E$1)*(Dientich_NC))-SUMPRODUCT((DVHC=Z$5)*(namkh=$E$1)*(INDEX(NC_giam,,HLOOKUP($C27,COLMadat,2,0))))</f>
        <v>0</v>
      </c>
      <c r="AA27" s="41">
        <f>'CH01'!Y39+SUMPRODUCT((DVHC=AA$5)*(madatNC=$C27)*(namkh=$E$1)*(Dientich_NC))-SUMPRODUCT((DVHC=AA$5)*(namkh=$E$1)*(INDEX(NC_giam,,HLOOKUP($C27,COLMadat,2,0))))</f>
        <v>0</v>
      </c>
      <c r="AB27" s="19">
        <f>'CH01'!Z39+SUMPRODUCT((DVHC=AB$5)*(madatNC=$C27)*(namkh=$E$1)*(Dientich_NC))-SUMPRODUCT((DVHC=AB$5)*(namkh=$E$1)*(INDEX(NC_giam,,HLOOKUP($C27,COLMadat,2,0))))</f>
        <v>0</v>
      </c>
      <c r="AC27" s="41">
        <f>'CH01'!AA39+SUMPRODUCT((DVHC=AC$5)*(madatNC=$C27)*(namkh=$E$1)*(Dientich_NC))-SUMPRODUCT((DVHC=AC$5)*(namkh=$E$1)*(INDEX(NC_giam,,HLOOKUP($C27,COLMadat,2,0))))</f>
        <v>0</v>
      </c>
      <c r="AD27" s="19">
        <f>'CH01'!AB39+SUMPRODUCT((DVHC=AD$5)*(madatNC=$C27)*(namkh=$E$1)*(Dientich_NC))-SUMPRODUCT((DVHC=AD$5)*(namkh=$E$1)*(INDEX(NC_giam,,HLOOKUP($C27,COLMadat,2,0))))</f>
        <v>0</v>
      </c>
      <c r="AE27" s="41">
        <f>'CH01'!AC39+SUMPRODUCT((DVHC=AE$5)*(madatNC=$C27)*(namkh=$E$1)*(Dientich_NC))-SUMPRODUCT((DVHC=AE$5)*(namkh=$E$1)*(INDEX(NC_giam,,HLOOKUP($C27,COLMadat,2,0))))</f>
        <v>0</v>
      </c>
      <c r="AF27" s="19">
        <f>'CH01'!AD39+SUMPRODUCT((DVHC=AF$5)*(madatNC=$C27)*(namkh=$E$1)*(Dientich_NC))-SUMPRODUCT((DVHC=AF$5)*(namkh=$E$1)*(INDEX(NC_giam,,HLOOKUP($C27,COLMadat,2,0))))</f>
        <v>0</v>
      </c>
      <c r="AG27" s="41">
        <f>'CH01'!AE39+SUMPRODUCT((DVHC=AG$5)*(madatNC=$C27)*(namkh=$E$1)*(Dientich_NC))-SUMPRODUCT((DVHC=AG$5)*(namkh=$E$1)*(INDEX(NC_giam,,HLOOKUP($C27,COLMadat,2,0))))</f>
        <v>0</v>
      </c>
      <c r="AH27" s="19">
        <f>'CH01'!AF39+SUMPRODUCT((DVHC=AH$5)*(madatNC=$C27)*(namkh=$E$1)*(Dientich_NC))-SUMPRODUCT((DVHC=AH$5)*(namkh=$E$1)*(INDEX(NC_giam,,HLOOKUP($C27,COLMadat,2,0))))</f>
        <v>0</v>
      </c>
      <c r="AI27" s="41">
        <f>'CH01'!AG39+SUMPRODUCT((DVHC=AI$5)*(madatNC=$C27)*(namkh=$E$1)*(Dientich_NC))-SUMPRODUCT((DVHC=AI$5)*(namkh=$E$1)*(INDEX(NC_giam,,HLOOKUP($C27,COLMadat,2,0))))</f>
        <v>0</v>
      </c>
      <c r="AJ27" s="19">
        <f>'CH01'!AH39+SUMPRODUCT((DVHC=AJ$5)*(madatNC=$C27)*(namkh=$E$1)*(Dientich_NC))-SUMPRODUCT((DVHC=AJ$5)*(namkh=$E$1)*(INDEX(NC_giam,,HLOOKUP($C27,COLMadat,2,0))))</f>
        <v>0</v>
      </c>
      <c r="AK27" s="41">
        <f>'CH01'!AI39+SUMPRODUCT((DVHC=AK$5)*(madatNC=$C27)*(namkh=$E$1)*(Dientich_NC))-SUMPRODUCT((DVHC=AK$5)*(namkh=$E$1)*(INDEX(NC_giam,,HLOOKUP($C27,COLMadat,2,0))))</f>
        <v>0</v>
      </c>
      <c r="AL27" s="19">
        <f>'CH01'!AJ39+SUMPRODUCT((DVHC=AL$5)*(madatNC=$C27)*(namkh=$E$1)*(Dientich_NC))-SUMPRODUCT((DVHC=AL$5)*(namkh=$E$1)*(INDEX(NC_giam,,HLOOKUP($C27,COLMadat,2,0))))</f>
        <v>0</v>
      </c>
      <c r="AM27" s="41">
        <f>'CH01'!AK39+SUMPRODUCT((DVHC=AM$5)*(madatNC=$C27)*(namkh=$E$1)*(Dientich_NC))-SUMPRODUCT((DVHC=AM$5)*(namkh=$E$1)*(INDEX(NC_giam,,HLOOKUP($C27,COLMadat,2,0))))</f>
        <v>0</v>
      </c>
      <c r="AN27" s="19">
        <f>'CH01'!AL39+SUMPRODUCT((DVHC=AN$5)*(madatNC=$C27)*(namkh=$E$1)*(Dientich_NC))-SUMPRODUCT((DVHC=AN$5)*(namkh=$E$1)*(INDEX(NC_giam,,HLOOKUP($C27,COLMadat,2,0))))</f>
        <v>0</v>
      </c>
      <c r="AO27" s="41">
        <f>'CH01'!AM39+SUMPRODUCT((DVHC=AO$5)*(madatNC=$C27)*(namkh=$E$1)*(Dientich_NC))-SUMPRODUCT((DVHC=AO$5)*(namkh=$E$1)*(INDEX(NC_giam,,HLOOKUP($C27,COLMadat,2,0))))</f>
        <v>0</v>
      </c>
      <c r="AP27" s="19">
        <f>'CH01'!AN39+SUMPRODUCT((DVHC=AP$5)*(madatNC=$C27)*(namkh=$E$1)*(Dientich_NC))-SUMPRODUCT((DVHC=AP$5)*(namkh=$E$1)*(INDEX(NC_giam,,HLOOKUP($C27,COLMadat,2,0))))</f>
        <v>0</v>
      </c>
      <c r="AQ27" s="41">
        <f>'CH01'!AO39+SUMPRODUCT((DVHC=AQ$5)*(madatNC=$C27)*(namkh=$E$1)*(Dientich_NC))-SUMPRODUCT((DVHC=AQ$5)*(namkh=$E$1)*(INDEX(NC_giam,,HLOOKUP($C27,COLMadat,2,0))))</f>
        <v>0</v>
      </c>
      <c r="AR27" s="32"/>
    </row>
    <row r="28" spans="1:44" s="13" customFormat="1" ht="18.75">
      <c r="A28" s="22" t="str">
        <f>'CH01'!A40</f>
        <v>2.6.10</v>
      </c>
      <c r="B28" s="22" t="str">
        <f>'CH01'!B40</f>
        <v>Đất xây dựng công trình sự nghiệp khác</v>
      </c>
      <c r="C28" s="23" t="str">
        <f>'CH01'!C40</f>
        <v>DSK</v>
      </c>
      <c r="D28" s="23">
        <f>COUNTIF(II!$C$5:$C$113,C28)</f>
        <v>0</v>
      </c>
      <c r="E28" s="19">
        <f>SUMIF(II!$C$5:$C$113,'Biểu chi tiêu chuyển tiếp II'!C28,II!$F$5:$F$113)</f>
        <v>0</v>
      </c>
      <c r="F28" s="19">
        <f>SUMIF(II!$C$5:$C$113,'Biểu chi tiêu chuyển tiếp II'!C28,II!$G$5:$G$113)</f>
        <v>0</v>
      </c>
      <c r="G28" s="19"/>
      <c r="H28" s="19"/>
      <c r="I28" s="19"/>
      <c r="J28" s="19"/>
      <c r="K28" s="19"/>
      <c r="L28" s="19"/>
      <c r="M28" s="19"/>
      <c r="N28" s="19"/>
      <c r="O28" s="19"/>
      <c r="P28" s="19"/>
      <c r="Q28" s="19"/>
      <c r="R28" s="19"/>
      <c r="S28" s="19"/>
      <c r="T28" s="19"/>
      <c r="U28" s="19"/>
      <c r="V28" s="19"/>
      <c r="W28" s="19"/>
      <c r="X28" s="19">
        <f>'CH01'!V40+SUMPRODUCT((DVHC=X$5)*(madatNC=$C28)*(namkh=$E$1)*(Dientich_NC))-SUMPRODUCT((DVHC=X$5)*(namkh=$E$1)*(INDEX(NC_giam,,HLOOKUP($C28,COLMadat,2,0))))</f>
        <v>0</v>
      </c>
      <c r="Y28" s="41">
        <f>'CH01'!W40+SUMPRODUCT((DVHC=Y$5)*(madatNC=$C28)*(namkh=$E$1)*(Dientich_NC))-SUMPRODUCT((DVHC=Y$5)*(namkh=$E$1)*(INDEX(NC_giam,,HLOOKUP($C28,COLMadat,2,0))))</f>
        <v>0</v>
      </c>
      <c r="Z28" s="19">
        <f>'CH01'!X40+SUMPRODUCT((DVHC=Z$5)*(madatNC=$C28)*(namkh=$E$1)*(Dientich_NC))-SUMPRODUCT((DVHC=Z$5)*(namkh=$E$1)*(INDEX(NC_giam,,HLOOKUP($C28,COLMadat,2,0))))</f>
        <v>0</v>
      </c>
      <c r="AA28" s="41">
        <f>'CH01'!Y40+SUMPRODUCT((DVHC=AA$5)*(madatNC=$C28)*(namkh=$E$1)*(Dientich_NC))-SUMPRODUCT((DVHC=AA$5)*(namkh=$E$1)*(INDEX(NC_giam,,HLOOKUP($C28,COLMadat,2,0))))</f>
        <v>0</v>
      </c>
      <c r="AB28" s="19">
        <f>'CH01'!Z40+SUMPRODUCT((DVHC=AB$5)*(madatNC=$C28)*(namkh=$E$1)*(Dientich_NC))-SUMPRODUCT((DVHC=AB$5)*(namkh=$E$1)*(INDEX(NC_giam,,HLOOKUP($C28,COLMadat,2,0))))</f>
        <v>0</v>
      </c>
      <c r="AC28" s="41">
        <f>'CH01'!AA40+SUMPRODUCT((DVHC=AC$5)*(madatNC=$C28)*(namkh=$E$1)*(Dientich_NC))-SUMPRODUCT((DVHC=AC$5)*(namkh=$E$1)*(INDEX(NC_giam,,HLOOKUP($C28,COLMadat,2,0))))</f>
        <v>0</v>
      </c>
      <c r="AD28" s="19">
        <f>'CH01'!AB40+SUMPRODUCT((DVHC=AD$5)*(madatNC=$C28)*(namkh=$E$1)*(Dientich_NC))-SUMPRODUCT((DVHC=AD$5)*(namkh=$E$1)*(INDEX(NC_giam,,HLOOKUP($C28,COLMadat,2,0))))</f>
        <v>0</v>
      </c>
      <c r="AE28" s="41">
        <f>'CH01'!AC40+SUMPRODUCT((DVHC=AE$5)*(madatNC=$C28)*(namkh=$E$1)*(Dientich_NC))-SUMPRODUCT((DVHC=AE$5)*(namkh=$E$1)*(INDEX(NC_giam,,HLOOKUP($C28,COLMadat,2,0))))</f>
        <v>0</v>
      </c>
      <c r="AF28" s="19">
        <f>'CH01'!AD40+SUMPRODUCT((DVHC=AF$5)*(madatNC=$C28)*(namkh=$E$1)*(Dientich_NC))-SUMPRODUCT((DVHC=AF$5)*(namkh=$E$1)*(INDEX(NC_giam,,HLOOKUP($C28,COLMadat,2,0))))</f>
        <v>0</v>
      </c>
      <c r="AG28" s="41">
        <f>'CH01'!AE40+SUMPRODUCT((DVHC=AG$5)*(madatNC=$C28)*(namkh=$E$1)*(Dientich_NC))-SUMPRODUCT((DVHC=AG$5)*(namkh=$E$1)*(INDEX(NC_giam,,HLOOKUP($C28,COLMadat,2,0))))</f>
        <v>0</v>
      </c>
      <c r="AH28" s="19">
        <f>'CH01'!AF40+SUMPRODUCT((DVHC=AH$5)*(madatNC=$C28)*(namkh=$E$1)*(Dientich_NC))-SUMPRODUCT((DVHC=AH$5)*(namkh=$E$1)*(INDEX(NC_giam,,HLOOKUP($C28,COLMadat,2,0))))</f>
        <v>0</v>
      </c>
      <c r="AI28" s="41">
        <f>'CH01'!AG40+SUMPRODUCT((DVHC=AI$5)*(madatNC=$C28)*(namkh=$E$1)*(Dientich_NC))-SUMPRODUCT((DVHC=AI$5)*(namkh=$E$1)*(INDEX(NC_giam,,HLOOKUP($C28,COLMadat,2,0))))</f>
        <v>0</v>
      </c>
      <c r="AJ28" s="19">
        <f>'CH01'!AH40+SUMPRODUCT((DVHC=AJ$5)*(madatNC=$C28)*(namkh=$E$1)*(Dientich_NC))-SUMPRODUCT((DVHC=AJ$5)*(namkh=$E$1)*(INDEX(NC_giam,,HLOOKUP($C28,COLMadat,2,0))))</f>
        <v>0</v>
      </c>
      <c r="AK28" s="41">
        <f>'CH01'!AI40+SUMPRODUCT((DVHC=AK$5)*(madatNC=$C28)*(namkh=$E$1)*(Dientich_NC))-SUMPRODUCT((DVHC=AK$5)*(namkh=$E$1)*(INDEX(NC_giam,,HLOOKUP($C28,COLMadat,2,0))))</f>
        <v>0</v>
      </c>
      <c r="AL28" s="19">
        <f>'CH01'!AJ40+SUMPRODUCT((DVHC=AL$5)*(madatNC=$C28)*(namkh=$E$1)*(Dientich_NC))-SUMPRODUCT((DVHC=AL$5)*(namkh=$E$1)*(INDEX(NC_giam,,HLOOKUP($C28,COLMadat,2,0))))</f>
        <v>0</v>
      </c>
      <c r="AM28" s="41">
        <f>'CH01'!AK40+SUMPRODUCT((DVHC=AM$5)*(madatNC=$C28)*(namkh=$E$1)*(Dientich_NC))-SUMPRODUCT((DVHC=AM$5)*(namkh=$E$1)*(INDEX(NC_giam,,HLOOKUP($C28,COLMadat,2,0))))</f>
        <v>0</v>
      </c>
      <c r="AN28" s="19">
        <f>'CH01'!AL40+SUMPRODUCT((DVHC=AN$5)*(madatNC=$C28)*(namkh=$E$1)*(Dientich_NC))-SUMPRODUCT((DVHC=AN$5)*(namkh=$E$1)*(INDEX(NC_giam,,HLOOKUP($C28,COLMadat,2,0))))</f>
        <v>0</v>
      </c>
      <c r="AO28" s="41">
        <f>'CH01'!AM40+SUMPRODUCT((DVHC=AO$5)*(madatNC=$C28)*(namkh=$E$1)*(Dientich_NC))-SUMPRODUCT((DVHC=AO$5)*(namkh=$E$1)*(INDEX(NC_giam,,HLOOKUP($C28,COLMadat,2,0))))</f>
        <v>0</v>
      </c>
      <c r="AP28" s="19">
        <f>'CH01'!AN40+SUMPRODUCT((DVHC=AP$5)*(madatNC=$C28)*(namkh=$E$1)*(Dientich_NC))-SUMPRODUCT((DVHC=AP$5)*(namkh=$E$1)*(INDEX(NC_giam,,HLOOKUP($C28,COLMadat,2,0))))</f>
        <v>0</v>
      </c>
      <c r="AQ28" s="41">
        <f>'CH01'!AO40+SUMPRODUCT((DVHC=AQ$5)*(madatNC=$C28)*(namkh=$E$1)*(Dientich_NC))-SUMPRODUCT((DVHC=AQ$5)*(namkh=$E$1)*(INDEX(NC_giam,,HLOOKUP($C28,COLMadat,2,0))))</f>
        <v>0</v>
      </c>
      <c r="AR28" s="32"/>
    </row>
    <row r="29" spans="1:44" s="13" customFormat="1" ht="18.75">
      <c r="A29" s="22" t="str">
        <f>'CH01'!A41</f>
        <v>2.7</v>
      </c>
      <c r="B29" s="22" t="str">
        <f>'CH01'!B41</f>
        <v>Đất sản xuất, kinh doanh phi nông nghiệp</v>
      </c>
      <c r="C29" s="23" t="str">
        <f>'CH01'!C41</f>
        <v>CSK</v>
      </c>
      <c r="D29" s="23">
        <f>COUNTIF(II!$C$5:$C$113,C29)</f>
        <v>0</v>
      </c>
      <c r="E29" s="19">
        <f>SUMIF(II!$C$5:$C$113,'Biểu chi tiêu chuyển tiếp II'!C29,II!$F$5:$F$113)</f>
        <v>0</v>
      </c>
      <c r="F29" s="19">
        <f>SUMIF(II!$C$5:$C$113,'Biểu chi tiêu chuyển tiếp II'!C29,II!$G$5:$G$113)</f>
        <v>0</v>
      </c>
      <c r="G29" s="19"/>
      <c r="H29" s="19">
        <f>H31+H36+H37+H38</f>
        <v>0</v>
      </c>
      <c r="I29" s="19">
        <f t="shared" ref="I29:AQ29" si="3">I31+I36+I37+I38</f>
        <v>0</v>
      </c>
      <c r="J29" s="19">
        <f t="shared" si="3"/>
        <v>0</v>
      </c>
      <c r="K29" s="19">
        <f t="shared" si="3"/>
        <v>0</v>
      </c>
      <c r="L29" s="19">
        <f t="shared" si="3"/>
        <v>0</v>
      </c>
      <c r="M29" s="19">
        <f t="shared" si="3"/>
        <v>0</v>
      </c>
      <c r="N29" s="19">
        <f t="shared" si="3"/>
        <v>0</v>
      </c>
      <c r="O29" s="19">
        <f t="shared" si="3"/>
        <v>0</v>
      </c>
      <c r="P29" s="19">
        <f t="shared" si="3"/>
        <v>0</v>
      </c>
      <c r="Q29" s="19">
        <f t="shared" si="3"/>
        <v>0</v>
      </c>
      <c r="R29" s="19">
        <f t="shared" si="3"/>
        <v>0</v>
      </c>
      <c r="S29" s="19">
        <f t="shared" si="3"/>
        <v>0</v>
      </c>
      <c r="T29" s="19">
        <f t="shared" si="3"/>
        <v>0</v>
      </c>
      <c r="U29" s="19">
        <f t="shared" si="3"/>
        <v>0</v>
      </c>
      <c r="V29" s="19">
        <f t="shared" si="3"/>
        <v>0</v>
      </c>
      <c r="W29" s="19">
        <f t="shared" si="3"/>
        <v>0</v>
      </c>
      <c r="X29" s="19">
        <f t="shared" si="3"/>
        <v>0</v>
      </c>
      <c r="Y29" s="19">
        <f t="shared" si="3"/>
        <v>0</v>
      </c>
      <c r="Z29" s="19">
        <f t="shared" si="3"/>
        <v>0</v>
      </c>
      <c r="AA29" s="19">
        <f t="shared" si="3"/>
        <v>0</v>
      </c>
      <c r="AB29" s="19">
        <f t="shared" si="3"/>
        <v>0</v>
      </c>
      <c r="AC29" s="19">
        <f t="shared" si="3"/>
        <v>0</v>
      </c>
      <c r="AD29" s="19">
        <f t="shared" si="3"/>
        <v>0</v>
      </c>
      <c r="AE29" s="19">
        <f t="shared" si="3"/>
        <v>0</v>
      </c>
      <c r="AF29" s="19">
        <f t="shared" si="3"/>
        <v>0</v>
      </c>
      <c r="AG29" s="19">
        <f t="shared" si="3"/>
        <v>0</v>
      </c>
      <c r="AH29" s="19">
        <f t="shared" si="3"/>
        <v>0</v>
      </c>
      <c r="AI29" s="19">
        <f t="shared" si="3"/>
        <v>0</v>
      </c>
      <c r="AJ29" s="19">
        <f t="shared" si="3"/>
        <v>0</v>
      </c>
      <c r="AK29" s="19">
        <f t="shared" si="3"/>
        <v>0</v>
      </c>
      <c r="AL29" s="19">
        <f t="shared" si="3"/>
        <v>0</v>
      </c>
      <c r="AM29" s="19">
        <f t="shared" si="3"/>
        <v>0</v>
      </c>
      <c r="AN29" s="19">
        <f t="shared" si="3"/>
        <v>0</v>
      </c>
      <c r="AO29" s="19">
        <f t="shared" si="3"/>
        <v>0</v>
      </c>
      <c r="AP29" s="19">
        <f t="shared" si="3"/>
        <v>0</v>
      </c>
      <c r="AQ29" s="19">
        <f t="shared" si="3"/>
        <v>0</v>
      </c>
      <c r="AR29" s="32"/>
    </row>
    <row r="30" spans="1:44" s="14" customFormat="1" ht="18.75">
      <c r="A30" s="185" t="e">
        <f>'CH01'!#REF!</f>
        <v>#REF!</v>
      </c>
      <c r="B30" s="185" t="e">
        <f>'CH01'!#REF!</f>
        <v>#REF!</v>
      </c>
      <c r="C30" s="186" t="e">
        <f>'CH01'!#REF!</f>
        <v>#REF!</v>
      </c>
      <c r="D30" s="23">
        <f>COUNTIF(II!$C$5:$C$113,C30)</f>
        <v>0</v>
      </c>
      <c r="E30" s="19">
        <f>SUMIF(II!$C$5:$C$113,'Biểu chi tiêu chuyển tiếp II'!C30,II!$F$5:$F$113)</f>
        <v>0</v>
      </c>
      <c r="F30" s="19">
        <f>SUMIF(II!$C$5:$C$113,'Biểu chi tiêu chuyển tiếp II'!C30,II!$G$5:$G$113)</f>
        <v>0</v>
      </c>
      <c r="G30" s="187"/>
      <c r="H30" s="189"/>
      <c r="I30" s="189"/>
      <c r="J30" s="189"/>
      <c r="K30" s="189"/>
      <c r="L30" s="189"/>
      <c r="M30" s="189"/>
      <c r="N30" s="189"/>
      <c r="O30" s="189"/>
      <c r="P30" s="189"/>
      <c r="Q30" s="189"/>
      <c r="R30" s="189"/>
      <c r="S30" s="189"/>
      <c r="T30" s="189"/>
      <c r="U30" s="189"/>
      <c r="V30" s="189"/>
      <c r="W30" s="189"/>
      <c r="X30" s="189"/>
      <c r="Y30" s="190"/>
      <c r="Z30" s="189"/>
      <c r="AA30" s="190"/>
      <c r="AB30" s="189"/>
      <c r="AC30" s="190"/>
      <c r="AD30" s="189"/>
      <c r="AE30" s="190"/>
      <c r="AF30" s="189"/>
      <c r="AG30" s="190"/>
      <c r="AH30" s="189"/>
      <c r="AI30" s="190"/>
      <c r="AJ30" s="189"/>
      <c r="AK30" s="190"/>
      <c r="AL30" s="189"/>
      <c r="AM30" s="190"/>
      <c r="AN30" s="189"/>
      <c r="AO30" s="190"/>
      <c r="AP30" s="189"/>
      <c r="AQ30" s="190"/>
      <c r="AR30" s="33"/>
    </row>
    <row r="31" spans="1:44" s="13" customFormat="1" ht="18.75">
      <c r="A31" s="22" t="e">
        <f>'CH01'!#REF!</f>
        <v>#REF!</v>
      </c>
      <c r="B31" s="22" t="e">
        <f>'CH01'!#REF!</f>
        <v>#REF!</v>
      </c>
      <c r="C31" s="23" t="e">
        <f>'CH01'!#REF!</f>
        <v>#REF!</v>
      </c>
      <c r="D31" s="23">
        <f>COUNTIF(II!$C$5:$C$113,C31)</f>
        <v>0</v>
      </c>
      <c r="E31" s="19">
        <f>SUMIF(II!$C$5:$C$113,'Biểu chi tiêu chuyển tiếp II'!C31,II!$F$5:$F$113)</f>
        <v>0</v>
      </c>
      <c r="F31" s="19">
        <f>SUMIF(II!$C$5:$C$113,'Biểu chi tiêu chuyển tiếp II'!C31,II!$G$5:$G$113)</f>
        <v>0</v>
      </c>
      <c r="G31" s="19"/>
      <c r="H31" s="19">
        <f>H33+H34+H35</f>
        <v>0</v>
      </c>
      <c r="I31" s="19">
        <f t="shared" ref="I31:AQ31" si="4">I33+I34+I35</f>
        <v>0</v>
      </c>
      <c r="J31" s="19">
        <f t="shared" si="4"/>
        <v>0</v>
      </c>
      <c r="K31" s="19">
        <f t="shared" si="4"/>
        <v>0</v>
      </c>
      <c r="L31" s="19">
        <f t="shared" si="4"/>
        <v>0</v>
      </c>
      <c r="M31" s="19">
        <f t="shared" si="4"/>
        <v>0</v>
      </c>
      <c r="N31" s="19">
        <f t="shared" si="4"/>
        <v>0</v>
      </c>
      <c r="O31" s="19">
        <f t="shared" si="4"/>
        <v>0</v>
      </c>
      <c r="P31" s="19">
        <f t="shared" si="4"/>
        <v>0</v>
      </c>
      <c r="Q31" s="19">
        <f t="shared" si="4"/>
        <v>0</v>
      </c>
      <c r="R31" s="19">
        <f t="shared" si="4"/>
        <v>0</v>
      </c>
      <c r="S31" s="19">
        <f t="shared" si="4"/>
        <v>0</v>
      </c>
      <c r="T31" s="19">
        <f t="shared" si="4"/>
        <v>0</v>
      </c>
      <c r="U31" s="19">
        <f t="shared" si="4"/>
        <v>0</v>
      </c>
      <c r="V31" s="19">
        <f t="shared" si="4"/>
        <v>0</v>
      </c>
      <c r="W31" s="19">
        <f t="shared" si="4"/>
        <v>0</v>
      </c>
      <c r="X31" s="19">
        <f t="shared" si="4"/>
        <v>0</v>
      </c>
      <c r="Y31" s="19">
        <f t="shared" si="4"/>
        <v>0</v>
      </c>
      <c r="Z31" s="19">
        <f t="shared" si="4"/>
        <v>0</v>
      </c>
      <c r="AA31" s="19">
        <f t="shared" si="4"/>
        <v>0</v>
      </c>
      <c r="AB31" s="19">
        <f t="shared" si="4"/>
        <v>0</v>
      </c>
      <c r="AC31" s="19">
        <f t="shared" si="4"/>
        <v>0</v>
      </c>
      <c r="AD31" s="19">
        <f t="shared" si="4"/>
        <v>0</v>
      </c>
      <c r="AE31" s="19">
        <f t="shared" si="4"/>
        <v>0</v>
      </c>
      <c r="AF31" s="19">
        <f t="shared" si="4"/>
        <v>0</v>
      </c>
      <c r="AG31" s="19">
        <f t="shared" si="4"/>
        <v>0</v>
      </c>
      <c r="AH31" s="19">
        <f t="shared" si="4"/>
        <v>0</v>
      </c>
      <c r="AI31" s="19">
        <f t="shared" si="4"/>
        <v>0</v>
      </c>
      <c r="AJ31" s="19">
        <f t="shared" si="4"/>
        <v>0</v>
      </c>
      <c r="AK31" s="19">
        <f t="shared" si="4"/>
        <v>0</v>
      </c>
      <c r="AL31" s="19">
        <f t="shared" si="4"/>
        <v>0</v>
      </c>
      <c r="AM31" s="19">
        <f t="shared" si="4"/>
        <v>0</v>
      </c>
      <c r="AN31" s="19">
        <f t="shared" si="4"/>
        <v>0</v>
      </c>
      <c r="AO31" s="19">
        <f t="shared" si="4"/>
        <v>0</v>
      </c>
      <c r="AP31" s="19">
        <f t="shared" si="4"/>
        <v>0</v>
      </c>
      <c r="AQ31" s="19">
        <f t="shared" si="4"/>
        <v>0</v>
      </c>
      <c r="AR31" s="32"/>
    </row>
    <row r="32" spans="1:44" s="14" customFormat="1" ht="18.75">
      <c r="A32" s="185" t="e">
        <f>'CH01'!#REF!</f>
        <v>#REF!</v>
      </c>
      <c r="B32" s="185" t="e">
        <f>'CH01'!#REF!</f>
        <v>#REF!</v>
      </c>
      <c r="C32" s="186" t="e">
        <f>'CH01'!#REF!</f>
        <v>#REF!</v>
      </c>
      <c r="D32" s="23">
        <f>COUNTIF(II!$C$5:$C$113,C32)</f>
        <v>0</v>
      </c>
      <c r="E32" s="19">
        <f>SUMIF(II!$C$5:$C$113,'Biểu chi tiêu chuyển tiếp II'!C32,II!$F$5:$F$113)</f>
        <v>0</v>
      </c>
      <c r="F32" s="19">
        <f>SUMIF(II!$C$5:$C$113,'Biểu chi tiêu chuyển tiếp II'!C32,II!$G$5:$G$113)</f>
        <v>0</v>
      </c>
      <c r="G32" s="187"/>
      <c r="H32" s="189"/>
      <c r="I32" s="189"/>
      <c r="J32" s="189"/>
      <c r="K32" s="189"/>
      <c r="L32" s="189"/>
      <c r="M32" s="189"/>
      <c r="N32" s="189"/>
      <c r="O32" s="189"/>
      <c r="P32" s="189"/>
      <c r="Q32" s="189"/>
      <c r="R32" s="189"/>
      <c r="S32" s="189"/>
      <c r="T32" s="189"/>
      <c r="U32" s="189"/>
      <c r="V32" s="189"/>
      <c r="W32" s="189"/>
      <c r="X32" s="189"/>
      <c r="Y32" s="190"/>
      <c r="Z32" s="189"/>
      <c r="AA32" s="190"/>
      <c r="AB32" s="189"/>
      <c r="AC32" s="190"/>
      <c r="AD32" s="189"/>
      <c r="AE32" s="190"/>
      <c r="AF32" s="189"/>
      <c r="AG32" s="190"/>
      <c r="AH32" s="189"/>
      <c r="AI32" s="190"/>
      <c r="AJ32" s="189"/>
      <c r="AK32" s="190"/>
      <c r="AL32" s="189"/>
      <c r="AM32" s="190"/>
      <c r="AN32" s="189"/>
      <c r="AO32" s="190"/>
      <c r="AP32" s="189"/>
      <c r="AQ32" s="190"/>
      <c r="AR32" s="33"/>
    </row>
    <row r="33" spans="1:44" s="13" customFormat="1" ht="18.75">
      <c r="A33" s="22" t="str">
        <f>'CH01'!A42</f>
        <v>2.7.1</v>
      </c>
      <c r="B33" s="22" t="str">
        <f>'CH01'!B42</f>
        <v>Đất khu công nghiệp</v>
      </c>
      <c r="C33" s="23" t="str">
        <f>'CH01'!C42</f>
        <v>SKK</v>
      </c>
      <c r="D33" s="23">
        <f>COUNTIF(II!$C$5:$C$113,C33)</f>
        <v>0</v>
      </c>
      <c r="E33" s="19">
        <f>SUMIF(II!$C$5:$C$113,'Biểu chi tiêu chuyển tiếp II'!C33,II!$F$5:$F$113)</f>
        <v>0</v>
      </c>
      <c r="F33" s="19">
        <f>SUMIF(II!$C$5:$C$113,'Biểu chi tiêu chuyển tiếp II'!C33,II!$G$5:$G$113)</f>
        <v>0</v>
      </c>
      <c r="G33" s="19"/>
      <c r="H33" s="19"/>
      <c r="I33" s="19"/>
      <c r="J33" s="19"/>
      <c r="K33" s="19"/>
      <c r="L33" s="19"/>
      <c r="M33" s="19"/>
      <c r="N33" s="19"/>
      <c r="O33" s="19"/>
      <c r="P33" s="19"/>
      <c r="Q33" s="19"/>
      <c r="R33" s="19"/>
      <c r="S33" s="19"/>
      <c r="T33" s="19"/>
      <c r="U33" s="19"/>
      <c r="V33" s="19"/>
      <c r="W33" s="19"/>
      <c r="X33" s="19">
        <f>'CH01'!V42+SUMPRODUCT((DVHC=X$5)*(madatNC=$C33)*(namkh=$E$1)*(Dientich_NC))-SUMPRODUCT((DVHC=X$5)*(namkh=$E$1)*(INDEX(NC_giam,,HLOOKUP($C33,COLMadat,2,0))))</f>
        <v>0</v>
      </c>
      <c r="Y33" s="41">
        <f>'CH01'!W42+SUMPRODUCT((DVHC=Y$5)*(madatNC=$C33)*(namkh=$E$1)*(Dientich_NC))-SUMPRODUCT((DVHC=Y$5)*(namkh=$E$1)*(INDEX(NC_giam,,HLOOKUP($C33,COLMadat,2,0))))</f>
        <v>0</v>
      </c>
      <c r="Z33" s="19">
        <f>'CH01'!X42+SUMPRODUCT((DVHC=Z$5)*(madatNC=$C33)*(namkh=$E$1)*(Dientich_NC))-SUMPRODUCT((DVHC=Z$5)*(namkh=$E$1)*(INDEX(NC_giam,,HLOOKUP($C33,COLMadat,2,0))))</f>
        <v>0</v>
      </c>
      <c r="AA33" s="41">
        <f>'CH01'!Y42+SUMPRODUCT((DVHC=AA$5)*(madatNC=$C33)*(namkh=$E$1)*(Dientich_NC))-SUMPRODUCT((DVHC=AA$5)*(namkh=$E$1)*(INDEX(NC_giam,,HLOOKUP($C33,COLMadat,2,0))))</f>
        <v>0</v>
      </c>
      <c r="AB33" s="19">
        <f>'CH01'!Z42+SUMPRODUCT((DVHC=AB$5)*(madatNC=$C33)*(namkh=$E$1)*(Dientich_NC))-SUMPRODUCT((DVHC=AB$5)*(namkh=$E$1)*(INDEX(NC_giam,,HLOOKUP($C33,COLMadat,2,0))))</f>
        <v>0</v>
      </c>
      <c r="AC33" s="41">
        <f>'CH01'!AA42+SUMPRODUCT((DVHC=AC$5)*(madatNC=$C33)*(namkh=$E$1)*(Dientich_NC))-SUMPRODUCT((DVHC=AC$5)*(namkh=$E$1)*(INDEX(NC_giam,,HLOOKUP($C33,COLMadat,2,0))))</f>
        <v>0</v>
      </c>
      <c r="AD33" s="19">
        <f>'CH01'!AB42+SUMPRODUCT((DVHC=AD$5)*(madatNC=$C33)*(namkh=$E$1)*(Dientich_NC))-SUMPRODUCT((DVHC=AD$5)*(namkh=$E$1)*(INDEX(NC_giam,,HLOOKUP($C33,COLMadat,2,0))))</f>
        <v>0</v>
      </c>
      <c r="AE33" s="41">
        <f>'CH01'!AC42+SUMPRODUCT((DVHC=AE$5)*(madatNC=$C33)*(namkh=$E$1)*(Dientich_NC))-SUMPRODUCT((DVHC=AE$5)*(namkh=$E$1)*(INDEX(NC_giam,,HLOOKUP($C33,COLMadat,2,0))))</f>
        <v>0</v>
      </c>
      <c r="AF33" s="19">
        <f>'CH01'!AD42+SUMPRODUCT((DVHC=AF$5)*(madatNC=$C33)*(namkh=$E$1)*(Dientich_NC))-SUMPRODUCT((DVHC=AF$5)*(namkh=$E$1)*(INDEX(NC_giam,,HLOOKUP($C33,COLMadat,2,0))))</f>
        <v>0</v>
      </c>
      <c r="AG33" s="41">
        <f>'CH01'!AE42+SUMPRODUCT((DVHC=AG$5)*(madatNC=$C33)*(namkh=$E$1)*(Dientich_NC))-SUMPRODUCT((DVHC=AG$5)*(namkh=$E$1)*(INDEX(NC_giam,,HLOOKUP($C33,COLMadat,2,0))))</f>
        <v>0</v>
      </c>
      <c r="AH33" s="19">
        <f>'CH01'!AF42+SUMPRODUCT((DVHC=AH$5)*(madatNC=$C33)*(namkh=$E$1)*(Dientich_NC))-SUMPRODUCT((DVHC=AH$5)*(namkh=$E$1)*(INDEX(NC_giam,,HLOOKUP($C33,COLMadat,2,0))))</f>
        <v>0</v>
      </c>
      <c r="AI33" s="41">
        <f>'CH01'!AG42+SUMPRODUCT((DVHC=AI$5)*(madatNC=$C33)*(namkh=$E$1)*(Dientich_NC))-SUMPRODUCT((DVHC=AI$5)*(namkh=$E$1)*(INDEX(NC_giam,,HLOOKUP($C33,COLMadat,2,0))))</f>
        <v>0</v>
      </c>
      <c r="AJ33" s="19">
        <f>'CH01'!AH42+SUMPRODUCT((DVHC=AJ$5)*(madatNC=$C33)*(namkh=$E$1)*(Dientich_NC))-SUMPRODUCT((DVHC=AJ$5)*(namkh=$E$1)*(INDEX(NC_giam,,HLOOKUP($C33,COLMadat,2,0))))</f>
        <v>0</v>
      </c>
      <c r="AK33" s="41">
        <f>'CH01'!AI42+SUMPRODUCT((DVHC=AK$5)*(madatNC=$C33)*(namkh=$E$1)*(Dientich_NC))-SUMPRODUCT((DVHC=AK$5)*(namkh=$E$1)*(INDEX(NC_giam,,HLOOKUP($C33,COLMadat,2,0))))</f>
        <v>0</v>
      </c>
      <c r="AL33" s="19">
        <f>'CH01'!AJ42+SUMPRODUCT((DVHC=AL$5)*(madatNC=$C33)*(namkh=$E$1)*(Dientich_NC))-SUMPRODUCT((DVHC=AL$5)*(namkh=$E$1)*(INDEX(NC_giam,,HLOOKUP($C33,COLMadat,2,0))))</f>
        <v>0</v>
      </c>
      <c r="AM33" s="41">
        <f>'CH01'!AK42+SUMPRODUCT((DVHC=AM$5)*(madatNC=$C33)*(namkh=$E$1)*(Dientich_NC))-SUMPRODUCT((DVHC=AM$5)*(namkh=$E$1)*(INDEX(NC_giam,,HLOOKUP($C33,COLMadat,2,0))))</f>
        <v>0</v>
      </c>
      <c r="AN33" s="19">
        <f>'CH01'!AL42+SUMPRODUCT((DVHC=AN$5)*(madatNC=$C33)*(namkh=$E$1)*(Dientich_NC))-SUMPRODUCT((DVHC=AN$5)*(namkh=$E$1)*(INDEX(NC_giam,,HLOOKUP($C33,COLMadat,2,0))))</f>
        <v>0</v>
      </c>
      <c r="AO33" s="41">
        <f>'CH01'!AM42+SUMPRODUCT((DVHC=AO$5)*(madatNC=$C33)*(namkh=$E$1)*(Dientich_NC))-SUMPRODUCT((DVHC=AO$5)*(namkh=$E$1)*(INDEX(NC_giam,,HLOOKUP($C33,COLMadat,2,0))))</f>
        <v>0</v>
      </c>
      <c r="AP33" s="19">
        <f>'CH01'!AN42+SUMPRODUCT((DVHC=AP$5)*(madatNC=$C33)*(namkh=$E$1)*(Dientich_NC))-SUMPRODUCT((DVHC=AP$5)*(namkh=$E$1)*(INDEX(NC_giam,,HLOOKUP($C33,COLMadat,2,0))))</f>
        <v>0</v>
      </c>
      <c r="AQ33" s="41">
        <f>'CH01'!AO42+SUMPRODUCT((DVHC=AQ$5)*(madatNC=$C33)*(namkh=$E$1)*(Dientich_NC))-SUMPRODUCT((DVHC=AQ$5)*(namkh=$E$1)*(INDEX(NC_giam,,HLOOKUP($C33,COLMadat,2,0))))</f>
        <v>0</v>
      </c>
      <c r="AR33" s="32"/>
    </row>
    <row r="34" spans="1:44" s="13" customFormat="1" ht="18.75">
      <c r="A34" s="22" t="str">
        <f>'CH01'!A43</f>
        <v>2.7.2</v>
      </c>
      <c r="B34" s="22" t="str">
        <f>'CH01'!B43</f>
        <v>Đất cụm công nghiệp</v>
      </c>
      <c r="C34" s="23" t="str">
        <f>'CH01'!C43</f>
        <v>SKN</v>
      </c>
      <c r="D34" s="23">
        <f>COUNTIF(II!$C$5:$C$113,C34)</f>
        <v>0</v>
      </c>
      <c r="E34" s="19">
        <f>SUMIF(II!$C$5:$C$113,'Biểu chi tiêu chuyển tiếp II'!C34,II!$F$5:$F$113)</f>
        <v>0</v>
      </c>
      <c r="F34" s="19">
        <f>SUMIF(II!$C$5:$C$113,'Biểu chi tiêu chuyển tiếp II'!C34,II!$G$5:$G$113)</f>
        <v>0</v>
      </c>
      <c r="G34" s="19"/>
      <c r="H34" s="19"/>
      <c r="I34" s="19"/>
      <c r="J34" s="19"/>
      <c r="K34" s="19"/>
      <c r="L34" s="19"/>
      <c r="M34" s="19"/>
      <c r="N34" s="19"/>
      <c r="O34" s="19"/>
      <c r="P34" s="19"/>
      <c r="Q34" s="19"/>
      <c r="R34" s="19"/>
      <c r="S34" s="19"/>
      <c r="T34" s="19"/>
      <c r="U34" s="19"/>
      <c r="V34" s="19"/>
      <c r="W34" s="19"/>
      <c r="X34" s="19">
        <f>'CH01'!V43+SUMPRODUCT((DVHC=X$5)*(madatNC=$C34)*(namkh=$E$1)*(Dientich_NC))-SUMPRODUCT((DVHC=X$5)*(namkh=$E$1)*(INDEX(NC_giam,,HLOOKUP($C34,COLMadat,2,0))))</f>
        <v>0</v>
      </c>
      <c r="Y34" s="41">
        <f>'CH01'!W43+SUMPRODUCT((DVHC=Y$5)*(madatNC=$C34)*(namkh=$E$1)*(Dientich_NC))-SUMPRODUCT((DVHC=Y$5)*(namkh=$E$1)*(INDEX(NC_giam,,HLOOKUP($C34,COLMadat,2,0))))</f>
        <v>0</v>
      </c>
      <c r="Z34" s="19">
        <f>'CH01'!X43+SUMPRODUCT((DVHC=Z$5)*(madatNC=$C34)*(namkh=$E$1)*(Dientich_NC))-SUMPRODUCT((DVHC=Z$5)*(namkh=$E$1)*(INDEX(NC_giam,,HLOOKUP($C34,COLMadat,2,0))))</f>
        <v>0</v>
      </c>
      <c r="AA34" s="41">
        <f>'CH01'!Y43+SUMPRODUCT((DVHC=AA$5)*(madatNC=$C34)*(namkh=$E$1)*(Dientich_NC))-SUMPRODUCT((DVHC=AA$5)*(namkh=$E$1)*(INDEX(NC_giam,,HLOOKUP($C34,COLMadat,2,0))))</f>
        <v>0</v>
      </c>
      <c r="AB34" s="19">
        <f>'CH01'!Z43+SUMPRODUCT((DVHC=AB$5)*(madatNC=$C34)*(namkh=$E$1)*(Dientich_NC))-SUMPRODUCT((DVHC=AB$5)*(namkh=$E$1)*(INDEX(NC_giam,,HLOOKUP($C34,COLMadat,2,0))))</f>
        <v>0</v>
      </c>
      <c r="AC34" s="41">
        <f>'CH01'!AA43+SUMPRODUCT((DVHC=AC$5)*(madatNC=$C34)*(namkh=$E$1)*(Dientich_NC))-SUMPRODUCT((DVHC=AC$5)*(namkh=$E$1)*(INDEX(NC_giam,,HLOOKUP($C34,COLMadat,2,0))))</f>
        <v>0</v>
      </c>
      <c r="AD34" s="19">
        <f>'CH01'!AB43+SUMPRODUCT((DVHC=AD$5)*(madatNC=$C34)*(namkh=$E$1)*(Dientich_NC))-SUMPRODUCT((DVHC=AD$5)*(namkh=$E$1)*(INDEX(NC_giam,,HLOOKUP($C34,COLMadat,2,0))))</f>
        <v>0</v>
      </c>
      <c r="AE34" s="41">
        <f>'CH01'!AC43+SUMPRODUCT((DVHC=AE$5)*(madatNC=$C34)*(namkh=$E$1)*(Dientich_NC))-SUMPRODUCT((DVHC=AE$5)*(namkh=$E$1)*(INDEX(NC_giam,,HLOOKUP($C34,COLMadat,2,0))))</f>
        <v>0</v>
      </c>
      <c r="AF34" s="19">
        <f>'CH01'!AD43+SUMPRODUCT((DVHC=AF$5)*(madatNC=$C34)*(namkh=$E$1)*(Dientich_NC))-SUMPRODUCT((DVHC=AF$5)*(namkh=$E$1)*(INDEX(NC_giam,,HLOOKUP($C34,COLMadat,2,0))))</f>
        <v>0</v>
      </c>
      <c r="AG34" s="41">
        <f>'CH01'!AE43+SUMPRODUCT((DVHC=AG$5)*(madatNC=$C34)*(namkh=$E$1)*(Dientich_NC))-SUMPRODUCT((DVHC=AG$5)*(namkh=$E$1)*(INDEX(NC_giam,,HLOOKUP($C34,COLMadat,2,0))))</f>
        <v>0</v>
      </c>
      <c r="AH34" s="19">
        <f>'CH01'!AF43+SUMPRODUCT((DVHC=AH$5)*(madatNC=$C34)*(namkh=$E$1)*(Dientich_NC))-SUMPRODUCT((DVHC=AH$5)*(namkh=$E$1)*(INDEX(NC_giam,,HLOOKUP($C34,COLMadat,2,0))))</f>
        <v>0</v>
      </c>
      <c r="AI34" s="41">
        <f>'CH01'!AG43+SUMPRODUCT((DVHC=AI$5)*(madatNC=$C34)*(namkh=$E$1)*(Dientich_NC))-SUMPRODUCT((DVHC=AI$5)*(namkh=$E$1)*(INDEX(NC_giam,,HLOOKUP($C34,COLMadat,2,0))))</f>
        <v>0</v>
      </c>
      <c r="AJ34" s="19">
        <f>'CH01'!AH43+SUMPRODUCT((DVHC=AJ$5)*(madatNC=$C34)*(namkh=$E$1)*(Dientich_NC))-SUMPRODUCT((DVHC=AJ$5)*(namkh=$E$1)*(INDEX(NC_giam,,HLOOKUP($C34,COLMadat,2,0))))</f>
        <v>0</v>
      </c>
      <c r="AK34" s="41">
        <f>'CH01'!AI43+SUMPRODUCT((DVHC=AK$5)*(madatNC=$C34)*(namkh=$E$1)*(Dientich_NC))-SUMPRODUCT((DVHC=AK$5)*(namkh=$E$1)*(INDEX(NC_giam,,HLOOKUP($C34,COLMadat,2,0))))</f>
        <v>0</v>
      </c>
      <c r="AL34" s="19">
        <f>'CH01'!AJ43+SUMPRODUCT((DVHC=AL$5)*(madatNC=$C34)*(namkh=$E$1)*(Dientich_NC))-SUMPRODUCT((DVHC=AL$5)*(namkh=$E$1)*(INDEX(NC_giam,,HLOOKUP($C34,COLMadat,2,0))))</f>
        <v>0</v>
      </c>
      <c r="AM34" s="41">
        <f>'CH01'!AK43+SUMPRODUCT((DVHC=AM$5)*(madatNC=$C34)*(namkh=$E$1)*(Dientich_NC))-SUMPRODUCT((DVHC=AM$5)*(namkh=$E$1)*(INDEX(NC_giam,,HLOOKUP($C34,COLMadat,2,0))))</f>
        <v>0</v>
      </c>
      <c r="AN34" s="19">
        <f>'CH01'!AL43+SUMPRODUCT((DVHC=AN$5)*(madatNC=$C34)*(namkh=$E$1)*(Dientich_NC))-SUMPRODUCT((DVHC=AN$5)*(namkh=$E$1)*(INDEX(NC_giam,,HLOOKUP($C34,COLMadat,2,0))))</f>
        <v>0</v>
      </c>
      <c r="AO34" s="41">
        <f>'CH01'!AM43+SUMPRODUCT((DVHC=AO$5)*(madatNC=$C34)*(namkh=$E$1)*(Dientich_NC))-SUMPRODUCT((DVHC=AO$5)*(namkh=$E$1)*(INDEX(NC_giam,,HLOOKUP($C34,COLMadat,2,0))))</f>
        <v>0</v>
      </c>
      <c r="AP34" s="19">
        <f>'CH01'!AN43+SUMPRODUCT((DVHC=AP$5)*(madatNC=$C34)*(namkh=$E$1)*(Dientich_NC))-SUMPRODUCT((DVHC=AP$5)*(namkh=$E$1)*(INDEX(NC_giam,,HLOOKUP($C34,COLMadat,2,0))))</f>
        <v>0</v>
      </c>
      <c r="AQ34" s="41">
        <f>'CH01'!AO43+SUMPRODUCT((DVHC=AQ$5)*(madatNC=$C34)*(namkh=$E$1)*(Dientich_NC))-SUMPRODUCT((DVHC=AQ$5)*(namkh=$E$1)*(INDEX(NC_giam,,HLOOKUP($C34,COLMadat,2,0))))</f>
        <v>0</v>
      </c>
      <c r="AR34" s="32"/>
    </row>
    <row r="35" spans="1:44" s="13" customFormat="1" ht="18.75">
      <c r="A35" s="22" t="str">
        <f>'CH01'!A44</f>
        <v>2.7.3</v>
      </c>
      <c r="B35" s="22" t="str">
        <f>'CH01'!B44</f>
        <v>Đất khu công nghệ thông tin tập trung</v>
      </c>
      <c r="C35" s="23" t="str">
        <f>'CH01'!C44</f>
        <v>SCT</v>
      </c>
      <c r="D35" s="23">
        <f>COUNTIF(II!$C$5:$C$113,C35)</f>
        <v>0</v>
      </c>
      <c r="E35" s="19">
        <f>SUMIF(II!$C$5:$C$113,'Biểu chi tiêu chuyển tiếp II'!C35,II!$F$5:$F$113)</f>
        <v>0</v>
      </c>
      <c r="F35" s="19">
        <f>SUMIF(II!$C$5:$C$113,'Biểu chi tiêu chuyển tiếp II'!C35,II!$G$5:$G$113)</f>
        <v>0</v>
      </c>
      <c r="G35" s="19"/>
      <c r="H35" s="19"/>
      <c r="I35" s="19"/>
      <c r="J35" s="19"/>
      <c r="K35" s="19"/>
      <c r="L35" s="19"/>
      <c r="M35" s="19"/>
      <c r="N35" s="19"/>
      <c r="O35" s="19"/>
      <c r="P35" s="19"/>
      <c r="Q35" s="19"/>
      <c r="R35" s="19"/>
      <c r="S35" s="19"/>
      <c r="T35" s="19"/>
      <c r="U35" s="19"/>
      <c r="V35" s="19"/>
      <c r="W35" s="19"/>
      <c r="X35" s="19">
        <f>'CH01'!V44+SUMPRODUCT((DVHC=X$5)*(madatNC=$C35)*(namkh=$E$1)*(Dientich_NC))-SUMPRODUCT((DVHC=X$5)*(namkh=$E$1)*(INDEX(NC_giam,,HLOOKUP($C35,COLMadat,2,0))))</f>
        <v>0</v>
      </c>
      <c r="Y35" s="41">
        <f>'CH01'!W44+SUMPRODUCT((DVHC=Y$5)*(madatNC=$C35)*(namkh=$E$1)*(Dientich_NC))-SUMPRODUCT((DVHC=Y$5)*(namkh=$E$1)*(INDEX(NC_giam,,HLOOKUP($C35,COLMadat,2,0))))</f>
        <v>0</v>
      </c>
      <c r="Z35" s="19">
        <f>'CH01'!X44+SUMPRODUCT((DVHC=Z$5)*(madatNC=$C35)*(namkh=$E$1)*(Dientich_NC))-SUMPRODUCT((DVHC=Z$5)*(namkh=$E$1)*(INDEX(NC_giam,,HLOOKUP($C35,COLMadat,2,0))))</f>
        <v>0</v>
      </c>
      <c r="AA35" s="41">
        <f>'CH01'!Y44+SUMPRODUCT((DVHC=AA$5)*(madatNC=$C35)*(namkh=$E$1)*(Dientich_NC))-SUMPRODUCT((DVHC=AA$5)*(namkh=$E$1)*(INDEX(NC_giam,,HLOOKUP($C35,COLMadat,2,0))))</f>
        <v>0</v>
      </c>
      <c r="AB35" s="19">
        <f>'CH01'!Z44+SUMPRODUCT((DVHC=AB$5)*(madatNC=$C35)*(namkh=$E$1)*(Dientich_NC))-SUMPRODUCT((DVHC=AB$5)*(namkh=$E$1)*(INDEX(NC_giam,,HLOOKUP($C35,COLMadat,2,0))))</f>
        <v>0</v>
      </c>
      <c r="AC35" s="41">
        <f>'CH01'!AA44+SUMPRODUCT((DVHC=AC$5)*(madatNC=$C35)*(namkh=$E$1)*(Dientich_NC))-SUMPRODUCT((DVHC=AC$5)*(namkh=$E$1)*(INDEX(NC_giam,,HLOOKUP($C35,COLMadat,2,0))))</f>
        <v>0</v>
      </c>
      <c r="AD35" s="19">
        <f>'CH01'!AB44+SUMPRODUCT((DVHC=AD$5)*(madatNC=$C35)*(namkh=$E$1)*(Dientich_NC))-SUMPRODUCT((DVHC=AD$5)*(namkh=$E$1)*(INDEX(NC_giam,,HLOOKUP($C35,COLMadat,2,0))))</f>
        <v>0</v>
      </c>
      <c r="AE35" s="41">
        <f>'CH01'!AC44+SUMPRODUCT((DVHC=AE$5)*(madatNC=$C35)*(namkh=$E$1)*(Dientich_NC))-SUMPRODUCT((DVHC=AE$5)*(namkh=$E$1)*(INDEX(NC_giam,,HLOOKUP($C35,COLMadat,2,0))))</f>
        <v>0</v>
      </c>
      <c r="AF35" s="19">
        <f>'CH01'!AD44+SUMPRODUCT((DVHC=AF$5)*(madatNC=$C35)*(namkh=$E$1)*(Dientich_NC))-SUMPRODUCT((DVHC=AF$5)*(namkh=$E$1)*(INDEX(NC_giam,,HLOOKUP($C35,COLMadat,2,0))))</f>
        <v>0</v>
      </c>
      <c r="AG35" s="41">
        <f>'CH01'!AE44+SUMPRODUCT((DVHC=AG$5)*(madatNC=$C35)*(namkh=$E$1)*(Dientich_NC))-SUMPRODUCT((DVHC=AG$5)*(namkh=$E$1)*(INDEX(NC_giam,,HLOOKUP($C35,COLMadat,2,0))))</f>
        <v>0</v>
      </c>
      <c r="AH35" s="19">
        <f>'CH01'!AF44+SUMPRODUCT((DVHC=AH$5)*(madatNC=$C35)*(namkh=$E$1)*(Dientich_NC))-SUMPRODUCT((DVHC=AH$5)*(namkh=$E$1)*(INDEX(NC_giam,,HLOOKUP($C35,COLMadat,2,0))))</f>
        <v>0</v>
      </c>
      <c r="AI35" s="41">
        <f>'CH01'!AG44+SUMPRODUCT((DVHC=AI$5)*(madatNC=$C35)*(namkh=$E$1)*(Dientich_NC))-SUMPRODUCT((DVHC=AI$5)*(namkh=$E$1)*(INDEX(NC_giam,,HLOOKUP($C35,COLMadat,2,0))))</f>
        <v>0</v>
      </c>
      <c r="AJ35" s="19">
        <f>'CH01'!AH44+SUMPRODUCT((DVHC=AJ$5)*(madatNC=$C35)*(namkh=$E$1)*(Dientich_NC))-SUMPRODUCT((DVHC=AJ$5)*(namkh=$E$1)*(INDEX(NC_giam,,HLOOKUP($C35,COLMadat,2,0))))</f>
        <v>0</v>
      </c>
      <c r="AK35" s="41">
        <f>'CH01'!AI44+SUMPRODUCT((DVHC=AK$5)*(madatNC=$C35)*(namkh=$E$1)*(Dientich_NC))-SUMPRODUCT((DVHC=AK$5)*(namkh=$E$1)*(INDEX(NC_giam,,HLOOKUP($C35,COLMadat,2,0))))</f>
        <v>0</v>
      </c>
      <c r="AL35" s="19">
        <f>'CH01'!AJ44+SUMPRODUCT((DVHC=AL$5)*(madatNC=$C35)*(namkh=$E$1)*(Dientich_NC))-SUMPRODUCT((DVHC=AL$5)*(namkh=$E$1)*(INDEX(NC_giam,,HLOOKUP($C35,COLMadat,2,0))))</f>
        <v>0</v>
      </c>
      <c r="AM35" s="41">
        <f>'CH01'!AK44+SUMPRODUCT((DVHC=AM$5)*(madatNC=$C35)*(namkh=$E$1)*(Dientich_NC))-SUMPRODUCT((DVHC=AM$5)*(namkh=$E$1)*(INDEX(NC_giam,,HLOOKUP($C35,COLMadat,2,0))))</f>
        <v>0</v>
      </c>
      <c r="AN35" s="19">
        <f>'CH01'!AL44+SUMPRODUCT((DVHC=AN$5)*(madatNC=$C35)*(namkh=$E$1)*(Dientich_NC))-SUMPRODUCT((DVHC=AN$5)*(namkh=$E$1)*(INDEX(NC_giam,,HLOOKUP($C35,COLMadat,2,0))))</f>
        <v>0</v>
      </c>
      <c r="AO35" s="41">
        <f>'CH01'!AM44+SUMPRODUCT((DVHC=AO$5)*(madatNC=$C35)*(namkh=$E$1)*(Dientich_NC))-SUMPRODUCT((DVHC=AO$5)*(namkh=$E$1)*(INDEX(NC_giam,,HLOOKUP($C35,COLMadat,2,0))))</f>
        <v>0</v>
      </c>
      <c r="AP35" s="19">
        <f>'CH01'!AN44+SUMPRODUCT((DVHC=AP$5)*(madatNC=$C35)*(namkh=$E$1)*(Dientich_NC))-SUMPRODUCT((DVHC=AP$5)*(namkh=$E$1)*(INDEX(NC_giam,,HLOOKUP($C35,COLMadat,2,0))))</f>
        <v>0</v>
      </c>
      <c r="AQ35" s="41">
        <f>'CH01'!AO44+SUMPRODUCT((DVHC=AQ$5)*(madatNC=$C35)*(namkh=$E$1)*(Dientich_NC))-SUMPRODUCT((DVHC=AQ$5)*(namkh=$E$1)*(INDEX(NC_giam,,HLOOKUP($C35,COLMadat,2,0))))</f>
        <v>0</v>
      </c>
      <c r="AR35" s="32"/>
    </row>
    <row r="36" spans="1:44" s="13" customFormat="1" ht="18.75">
      <c r="A36" s="22" t="str">
        <f>'CH01'!A45</f>
        <v>2.7.4</v>
      </c>
      <c r="B36" s="22" t="str">
        <f>'CH01'!B45</f>
        <v>Đất thương mại, dịch vụ</v>
      </c>
      <c r="C36" s="23" t="str">
        <f>'CH01'!C45</f>
        <v>TMD</v>
      </c>
      <c r="D36" s="23">
        <f>COUNTIF(II!$C$5:$C$113,C36)</f>
        <v>0</v>
      </c>
      <c r="E36" s="19">
        <f>SUMIF(II!$C$5:$C$113,'Biểu chi tiêu chuyển tiếp II'!C36,II!$F$5:$F$113)</f>
        <v>0</v>
      </c>
      <c r="F36" s="19">
        <f>SUMIF(II!$C$5:$C$113,'Biểu chi tiêu chuyển tiếp II'!C36,II!$G$5:$G$113)</f>
        <v>0</v>
      </c>
      <c r="G36" s="19"/>
      <c r="H36" s="19"/>
      <c r="I36" s="19"/>
      <c r="J36" s="19"/>
      <c r="K36" s="19"/>
      <c r="L36" s="19"/>
      <c r="M36" s="19"/>
      <c r="N36" s="19"/>
      <c r="O36" s="19"/>
      <c r="P36" s="19"/>
      <c r="Q36" s="19"/>
      <c r="R36" s="19"/>
      <c r="S36" s="19"/>
      <c r="T36" s="19"/>
      <c r="U36" s="19"/>
      <c r="V36" s="19"/>
      <c r="W36" s="19"/>
      <c r="X36" s="19">
        <f>'CH01'!V45+SUMPRODUCT((DVHC=X$5)*(madatNC=$C36)*(namkh=$E$1)*(Dientich_NC))-SUMPRODUCT((DVHC=X$5)*(namkh=$E$1)*(INDEX(NC_giam,,HLOOKUP($C36,COLMadat,2,0))))</f>
        <v>0</v>
      </c>
      <c r="Y36" s="41">
        <f>'CH01'!W45+SUMPRODUCT((DVHC=Y$5)*(madatNC=$C36)*(namkh=$E$1)*(Dientich_NC))-SUMPRODUCT((DVHC=Y$5)*(namkh=$E$1)*(INDEX(NC_giam,,HLOOKUP($C36,COLMadat,2,0))))</f>
        <v>0</v>
      </c>
      <c r="Z36" s="19">
        <f>'CH01'!X45+SUMPRODUCT((DVHC=Z$5)*(madatNC=$C36)*(namkh=$E$1)*(Dientich_NC))-SUMPRODUCT((DVHC=Z$5)*(namkh=$E$1)*(INDEX(NC_giam,,HLOOKUP($C36,COLMadat,2,0))))</f>
        <v>0</v>
      </c>
      <c r="AA36" s="41">
        <f>'CH01'!Y45+SUMPRODUCT((DVHC=AA$5)*(madatNC=$C36)*(namkh=$E$1)*(Dientich_NC))-SUMPRODUCT((DVHC=AA$5)*(namkh=$E$1)*(INDEX(NC_giam,,HLOOKUP($C36,COLMadat,2,0))))</f>
        <v>0</v>
      </c>
      <c r="AB36" s="19">
        <f>'CH01'!Z45+SUMPRODUCT((DVHC=AB$5)*(madatNC=$C36)*(namkh=$E$1)*(Dientich_NC))-SUMPRODUCT((DVHC=AB$5)*(namkh=$E$1)*(INDEX(NC_giam,,HLOOKUP($C36,COLMadat,2,0))))</f>
        <v>0</v>
      </c>
      <c r="AC36" s="41">
        <f>'CH01'!AA45+SUMPRODUCT((DVHC=AC$5)*(madatNC=$C36)*(namkh=$E$1)*(Dientich_NC))-SUMPRODUCT((DVHC=AC$5)*(namkh=$E$1)*(INDEX(NC_giam,,HLOOKUP($C36,COLMadat,2,0))))</f>
        <v>0</v>
      </c>
      <c r="AD36" s="19">
        <f>'CH01'!AB45+SUMPRODUCT((DVHC=AD$5)*(madatNC=$C36)*(namkh=$E$1)*(Dientich_NC))-SUMPRODUCT((DVHC=AD$5)*(namkh=$E$1)*(INDEX(NC_giam,,HLOOKUP($C36,COLMadat,2,0))))</f>
        <v>0</v>
      </c>
      <c r="AE36" s="41">
        <f>'CH01'!AC45+SUMPRODUCT((DVHC=AE$5)*(madatNC=$C36)*(namkh=$E$1)*(Dientich_NC))-SUMPRODUCT((DVHC=AE$5)*(namkh=$E$1)*(INDEX(NC_giam,,HLOOKUP($C36,COLMadat,2,0))))</f>
        <v>0</v>
      </c>
      <c r="AF36" s="19">
        <f>'CH01'!AD45+SUMPRODUCT((DVHC=AF$5)*(madatNC=$C36)*(namkh=$E$1)*(Dientich_NC))-SUMPRODUCT((DVHC=AF$5)*(namkh=$E$1)*(INDEX(NC_giam,,HLOOKUP($C36,COLMadat,2,0))))</f>
        <v>0</v>
      </c>
      <c r="AG36" s="41">
        <f>'CH01'!AE45+SUMPRODUCT((DVHC=AG$5)*(madatNC=$C36)*(namkh=$E$1)*(Dientich_NC))-SUMPRODUCT((DVHC=AG$5)*(namkh=$E$1)*(INDEX(NC_giam,,HLOOKUP($C36,COLMadat,2,0))))</f>
        <v>0</v>
      </c>
      <c r="AH36" s="19">
        <f>'CH01'!AF45+SUMPRODUCT((DVHC=AH$5)*(madatNC=$C36)*(namkh=$E$1)*(Dientich_NC))-SUMPRODUCT((DVHC=AH$5)*(namkh=$E$1)*(INDEX(NC_giam,,HLOOKUP($C36,COLMadat,2,0))))</f>
        <v>0</v>
      </c>
      <c r="AI36" s="41">
        <f>'CH01'!AG45+SUMPRODUCT((DVHC=AI$5)*(madatNC=$C36)*(namkh=$E$1)*(Dientich_NC))-SUMPRODUCT((DVHC=AI$5)*(namkh=$E$1)*(INDEX(NC_giam,,HLOOKUP($C36,COLMadat,2,0))))</f>
        <v>0</v>
      </c>
      <c r="AJ36" s="19">
        <f>'CH01'!AH45+SUMPRODUCT((DVHC=AJ$5)*(madatNC=$C36)*(namkh=$E$1)*(Dientich_NC))-SUMPRODUCT((DVHC=AJ$5)*(namkh=$E$1)*(INDEX(NC_giam,,HLOOKUP($C36,COLMadat,2,0))))</f>
        <v>0</v>
      </c>
      <c r="AK36" s="41">
        <f>'CH01'!AI45+SUMPRODUCT((DVHC=AK$5)*(madatNC=$C36)*(namkh=$E$1)*(Dientich_NC))-SUMPRODUCT((DVHC=AK$5)*(namkh=$E$1)*(INDEX(NC_giam,,HLOOKUP($C36,COLMadat,2,0))))</f>
        <v>0</v>
      </c>
      <c r="AL36" s="19">
        <f>'CH01'!AJ45+SUMPRODUCT((DVHC=AL$5)*(madatNC=$C36)*(namkh=$E$1)*(Dientich_NC))-SUMPRODUCT((DVHC=AL$5)*(namkh=$E$1)*(INDEX(NC_giam,,HLOOKUP($C36,COLMadat,2,0))))</f>
        <v>0</v>
      </c>
      <c r="AM36" s="41">
        <f>'CH01'!AK45+SUMPRODUCT((DVHC=AM$5)*(madatNC=$C36)*(namkh=$E$1)*(Dientich_NC))-SUMPRODUCT((DVHC=AM$5)*(namkh=$E$1)*(INDEX(NC_giam,,HLOOKUP($C36,COLMadat,2,0))))</f>
        <v>0</v>
      </c>
      <c r="AN36" s="19">
        <f>'CH01'!AL45+SUMPRODUCT((DVHC=AN$5)*(madatNC=$C36)*(namkh=$E$1)*(Dientich_NC))-SUMPRODUCT((DVHC=AN$5)*(namkh=$E$1)*(INDEX(NC_giam,,HLOOKUP($C36,COLMadat,2,0))))</f>
        <v>0</v>
      </c>
      <c r="AO36" s="41">
        <f>'CH01'!AM45+SUMPRODUCT((DVHC=AO$5)*(madatNC=$C36)*(namkh=$E$1)*(Dientich_NC))-SUMPRODUCT((DVHC=AO$5)*(namkh=$E$1)*(INDEX(NC_giam,,HLOOKUP($C36,COLMadat,2,0))))</f>
        <v>0</v>
      </c>
      <c r="AP36" s="19">
        <f>'CH01'!AN45+SUMPRODUCT((DVHC=AP$5)*(madatNC=$C36)*(namkh=$E$1)*(Dientich_NC))-SUMPRODUCT((DVHC=AP$5)*(namkh=$E$1)*(INDEX(NC_giam,,HLOOKUP($C36,COLMadat,2,0))))</f>
        <v>0</v>
      </c>
      <c r="AQ36" s="41">
        <f>'CH01'!AO45+SUMPRODUCT((DVHC=AQ$5)*(madatNC=$C36)*(namkh=$E$1)*(Dientich_NC))-SUMPRODUCT((DVHC=AQ$5)*(namkh=$E$1)*(INDEX(NC_giam,,HLOOKUP($C36,COLMadat,2,0))))</f>
        <v>0</v>
      </c>
      <c r="AR36" s="32"/>
    </row>
    <row r="37" spans="1:44" s="13" customFormat="1" ht="18.75">
      <c r="A37" s="22" t="str">
        <f>'CH01'!A46</f>
        <v>2.7.5</v>
      </c>
      <c r="B37" s="22" t="str">
        <f>'CH01'!B46</f>
        <v>Đất cơ sở sản xuất phi nông nghiệp</v>
      </c>
      <c r="C37" s="23" t="str">
        <f>'CH01'!C46</f>
        <v>SKC</v>
      </c>
      <c r="D37" s="23">
        <f>COUNTIF(II!$C$5:$C$113,C37)</f>
        <v>0</v>
      </c>
      <c r="E37" s="19">
        <f>SUMIF(II!$C$5:$C$113,'Biểu chi tiêu chuyển tiếp II'!C37,II!$F$5:$F$113)</f>
        <v>0</v>
      </c>
      <c r="F37" s="19">
        <f>SUMIF(II!$C$5:$C$113,'Biểu chi tiêu chuyển tiếp II'!C37,II!$G$5:$G$113)</f>
        <v>0</v>
      </c>
      <c r="G37" s="19"/>
      <c r="H37" s="19">
        <f>SUMIFS('NhuCau (THU HỒI)'!$AP$4:$AP$603,'NhuCau (THU HỒI)'!$I$4:$I$603,'Biểu chi tiêu chuyển tiếp II'!H$5,'NhuCau (THU HỒI)'!$C$4:$C$603,"X")</f>
        <v>0</v>
      </c>
      <c r="I37" s="19">
        <f>SUMIFS('NhuCau (THU HỒI)'!$AP$4:$AP$603,'NhuCau (THU HỒI)'!$I$4:$I$603,'Biểu chi tiêu chuyển tiếp II'!I$5,'NhuCau (THU HỒI)'!$C$4:$C$603,"X")</f>
        <v>0</v>
      </c>
      <c r="J37" s="19">
        <f>SUMIFS('NhuCau (THU HỒI)'!$AP$4:$AP$603,'NhuCau (THU HỒI)'!$I$4:$I$603,'Biểu chi tiêu chuyển tiếp II'!J$5,'NhuCau (THU HỒI)'!$C$4:$C$603,"X")</f>
        <v>0</v>
      </c>
      <c r="K37" s="19">
        <f>SUMIFS('NhuCau (THU HỒI)'!$AP$4:$AP$603,'NhuCau (THU HỒI)'!$I$4:$I$603,'Biểu chi tiêu chuyển tiếp II'!K$5,'NhuCau (THU HỒI)'!$C$4:$C$603,"X")</f>
        <v>0</v>
      </c>
      <c r="L37" s="19">
        <f>SUMIFS('NhuCau (THU HỒI)'!$AP$4:$AP$603,'NhuCau (THU HỒI)'!$I$4:$I$603,'Biểu chi tiêu chuyển tiếp II'!L$5,'NhuCau (THU HỒI)'!$C$4:$C$603,"X")</f>
        <v>0</v>
      </c>
      <c r="M37" s="19">
        <f>SUMIFS('NhuCau (THU HỒI)'!$AP$4:$AP$603,'NhuCau (THU HỒI)'!$I$4:$I$603,'Biểu chi tiêu chuyển tiếp II'!M$5,'NhuCau (THU HỒI)'!$C$4:$C$603,"X")</f>
        <v>0</v>
      </c>
      <c r="N37" s="19">
        <f>SUMIFS('NhuCau (THU HỒI)'!$AP$4:$AP$603,'NhuCau (THU HỒI)'!$I$4:$I$603,'Biểu chi tiêu chuyển tiếp II'!N$5,'NhuCau (THU HỒI)'!$C$4:$C$603,"X")</f>
        <v>0</v>
      </c>
      <c r="O37" s="19">
        <f>SUMIFS('NhuCau (THU HỒI)'!$AP$4:$AP$603,'NhuCau (THU HỒI)'!$I$4:$I$603,'Biểu chi tiêu chuyển tiếp II'!O$5,'NhuCau (THU HỒI)'!$C$4:$C$603,"X")</f>
        <v>0</v>
      </c>
      <c r="P37" s="19">
        <f>SUMIFS('NhuCau (THU HỒI)'!$AP$4:$AP$603,'NhuCau (THU HỒI)'!$I$4:$I$603,'Biểu chi tiêu chuyển tiếp II'!P$5,'NhuCau (THU HỒI)'!$C$4:$C$603,"X")</f>
        <v>0</v>
      </c>
      <c r="Q37" s="19">
        <f>SUMIFS('NhuCau (THU HỒI)'!$AP$4:$AP$603,'NhuCau (THU HỒI)'!$I$4:$I$603,'Biểu chi tiêu chuyển tiếp II'!Q$5,'NhuCau (THU HỒI)'!$C$4:$C$603,"X")</f>
        <v>0</v>
      </c>
      <c r="R37" s="19">
        <f>SUMIFS('NhuCau (THU HỒI)'!$AP$4:$AP$603,'NhuCau (THU HỒI)'!$I$4:$I$603,'Biểu chi tiêu chuyển tiếp II'!R$5,'NhuCau (THU HỒI)'!$C$4:$C$603,"X")</f>
        <v>0</v>
      </c>
      <c r="S37" s="19">
        <f>SUMIFS('NhuCau (THU HỒI)'!$AP$4:$AP$603,'NhuCau (THU HỒI)'!$I$4:$I$603,'Biểu chi tiêu chuyển tiếp II'!S$5,'NhuCau (THU HỒI)'!$C$4:$C$603,"X")</f>
        <v>0</v>
      </c>
      <c r="T37" s="19">
        <f>SUMIFS('NhuCau (THU HỒI)'!$AP$4:$AP$603,'NhuCau (THU HỒI)'!$I$4:$I$603,'Biểu chi tiêu chuyển tiếp II'!T$5,'NhuCau (THU HỒI)'!$C$4:$C$603,"X")</f>
        <v>0</v>
      </c>
      <c r="U37" s="19">
        <f>SUMIFS('NhuCau (THU HỒI)'!$AP$4:$AP$603,'NhuCau (THU HỒI)'!$I$4:$I$603,'Biểu chi tiêu chuyển tiếp II'!U$5,'NhuCau (THU HỒI)'!$C$4:$C$603,"X")</f>
        <v>0</v>
      </c>
      <c r="V37" s="19">
        <f>SUMIFS('NhuCau (THU HỒI)'!$AP$4:$AP$603,'NhuCau (THU HỒI)'!$I$4:$I$603,'Biểu chi tiêu chuyển tiếp II'!V$5,'NhuCau (THU HỒI)'!$C$4:$C$603,"X")</f>
        <v>0</v>
      </c>
      <c r="W37" s="19">
        <f>SUMIFS('NhuCau (THU HỒI)'!$AP$4:$AP$603,'NhuCau (THU HỒI)'!$I$4:$I$603,'Biểu chi tiêu chuyển tiếp II'!W$5,'NhuCau (THU HỒI)'!$C$4:$C$603,"X")</f>
        <v>0</v>
      </c>
      <c r="X37" s="19">
        <f>'CH01'!V46+SUMPRODUCT((DVHC=X$5)*(madatNC=$C37)*(namkh=$E$1)*(Dientich_NC))-SUMPRODUCT((DVHC=X$5)*(namkh=$E$1)*(INDEX(NC_giam,,HLOOKUP($C37,COLMadat,2,0))))</f>
        <v>0</v>
      </c>
      <c r="Y37" s="41">
        <f>'CH01'!W46+SUMPRODUCT((DVHC=Y$5)*(madatNC=$C37)*(namkh=$E$1)*(Dientich_NC))-SUMPRODUCT((DVHC=Y$5)*(namkh=$E$1)*(INDEX(NC_giam,,HLOOKUP($C37,COLMadat,2,0))))</f>
        <v>0</v>
      </c>
      <c r="Z37" s="19">
        <f>'CH01'!X46+SUMPRODUCT((DVHC=Z$5)*(madatNC=$C37)*(namkh=$E$1)*(Dientich_NC))-SUMPRODUCT((DVHC=Z$5)*(namkh=$E$1)*(INDEX(NC_giam,,HLOOKUP($C37,COLMadat,2,0))))</f>
        <v>0</v>
      </c>
      <c r="AA37" s="41">
        <f>'CH01'!Y46+SUMPRODUCT((DVHC=AA$5)*(madatNC=$C37)*(namkh=$E$1)*(Dientich_NC))-SUMPRODUCT((DVHC=AA$5)*(namkh=$E$1)*(INDEX(NC_giam,,HLOOKUP($C37,COLMadat,2,0))))</f>
        <v>0</v>
      </c>
      <c r="AB37" s="19">
        <f>'CH01'!Z46+SUMPRODUCT((DVHC=AB$5)*(madatNC=$C37)*(namkh=$E$1)*(Dientich_NC))-SUMPRODUCT((DVHC=AB$5)*(namkh=$E$1)*(INDEX(NC_giam,,HLOOKUP($C37,COLMadat,2,0))))</f>
        <v>0</v>
      </c>
      <c r="AC37" s="41">
        <f>'CH01'!AA46+SUMPRODUCT((DVHC=AC$5)*(madatNC=$C37)*(namkh=$E$1)*(Dientich_NC))-SUMPRODUCT((DVHC=AC$5)*(namkh=$E$1)*(INDEX(NC_giam,,HLOOKUP($C37,COLMadat,2,0))))</f>
        <v>0</v>
      </c>
      <c r="AD37" s="19">
        <f>'CH01'!AB46+SUMPRODUCT((DVHC=AD$5)*(madatNC=$C37)*(namkh=$E$1)*(Dientich_NC))-SUMPRODUCT((DVHC=AD$5)*(namkh=$E$1)*(INDEX(NC_giam,,HLOOKUP($C37,COLMadat,2,0))))</f>
        <v>0</v>
      </c>
      <c r="AE37" s="41">
        <f>'CH01'!AC46+SUMPRODUCT((DVHC=AE$5)*(madatNC=$C37)*(namkh=$E$1)*(Dientich_NC))-SUMPRODUCT((DVHC=AE$5)*(namkh=$E$1)*(INDEX(NC_giam,,HLOOKUP($C37,COLMadat,2,0))))</f>
        <v>0</v>
      </c>
      <c r="AF37" s="19">
        <f>'CH01'!AD46+SUMPRODUCT((DVHC=AF$5)*(madatNC=$C37)*(namkh=$E$1)*(Dientich_NC))-SUMPRODUCT((DVHC=AF$5)*(namkh=$E$1)*(INDEX(NC_giam,,HLOOKUP($C37,COLMadat,2,0))))</f>
        <v>0</v>
      </c>
      <c r="AG37" s="41">
        <f>'CH01'!AE46+SUMPRODUCT((DVHC=AG$5)*(madatNC=$C37)*(namkh=$E$1)*(Dientich_NC))-SUMPRODUCT((DVHC=AG$5)*(namkh=$E$1)*(INDEX(NC_giam,,HLOOKUP($C37,COLMadat,2,0))))</f>
        <v>0</v>
      </c>
      <c r="AH37" s="19">
        <f>'CH01'!AF46+SUMPRODUCT((DVHC=AH$5)*(madatNC=$C37)*(namkh=$E$1)*(Dientich_NC))-SUMPRODUCT((DVHC=AH$5)*(namkh=$E$1)*(INDEX(NC_giam,,HLOOKUP($C37,COLMadat,2,0))))</f>
        <v>0</v>
      </c>
      <c r="AI37" s="41">
        <f>'CH01'!AG46+SUMPRODUCT((DVHC=AI$5)*(madatNC=$C37)*(namkh=$E$1)*(Dientich_NC))-SUMPRODUCT((DVHC=AI$5)*(namkh=$E$1)*(INDEX(NC_giam,,HLOOKUP($C37,COLMadat,2,0))))</f>
        <v>0</v>
      </c>
      <c r="AJ37" s="19">
        <f>'CH01'!AH46+SUMPRODUCT((DVHC=AJ$5)*(madatNC=$C37)*(namkh=$E$1)*(Dientich_NC))-SUMPRODUCT((DVHC=AJ$5)*(namkh=$E$1)*(INDEX(NC_giam,,HLOOKUP($C37,COLMadat,2,0))))</f>
        <v>0</v>
      </c>
      <c r="AK37" s="41">
        <f>'CH01'!AI46+SUMPRODUCT((DVHC=AK$5)*(madatNC=$C37)*(namkh=$E$1)*(Dientich_NC))-SUMPRODUCT((DVHC=AK$5)*(namkh=$E$1)*(INDEX(NC_giam,,HLOOKUP($C37,COLMadat,2,0))))</f>
        <v>0</v>
      </c>
      <c r="AL37" s="19">
        <f>'CH01'!AJ46+SUMPRODUCT((DVHC=AL$5)*(madatNC=$C37)*(namkh=$E$1)*(Dientich_NC))-SUMPRODUCT((DVHC=AL$5)*(namkh=$E$1)*(INDEX(NC_giam,,HLOOKUP($C37,COLMadat,2,0))))</f>
        <v>0</v>
      </c>
      <c r="AM37" s="41">
        <f>'CH01'!AK46+SUMPRODUCT((DVHC=AM$5)*(madatNC=$C37)*(namkh=$E$1)*(Dientich_NC))-SUMPRODUCT((DVHC=AM$5)*(namkh=$E$1)*(INDEX(NC_giam,,HLOOKUP($C37,COLMadat,2,0))))</f>
        <v>0</v>
      </c>
      <c r="AN37" s="19">
        <f>'CH01'!AL46+SUMPRODUCT((DVHC=AN$5)*(madatNC=$C37)*(namkh=$E$1)*(Dientich_NC))-SUMPRODUCT((DVHC=AN$5)*(namkh=$E$1)*(INDEX(NC_giam,,HLOOKUP($C37,COLMadat,2,0))))</f>
        <v>0</v>
      </c>
      <c r="AO37" s="41">
        <f>'CH01'!AM46+SUMPRODUCT((DVHC=AO$5)*(madatNC=$C37)*(namkh=$E$1)*(Dientich_NC))-SUMPRODUCT((DVHC=AO$5)*(namkh=$E$1)*(INDEX(NC_giam,,HLOOKUP($C37,COLMadat,2,0))))</f>
        <v>0</v>
      </c>
      <c r="AP37" s="19">
        <f>'CH01'!AN46+SUMPRODUCT((DVHC=AP$5)*(madatNC=$C37)*(namkh=$E$1)*(Dientich_NC))-SUMPRODUCT((DVHC=AP$5)*(namkh=$E$1)*(INDEX(NC_giam,,HLOOKUP($C37,COLMadat,2,0))))</f>
        <v>0</v>
      </c>
      <c r="AQ37" s="41">
        <f>'CH01'!AO46+SUMPRODUCT((DVHC=AQ$5)*(madatNC=$C37)*(namkh=$E$1)*(Dientich_NC))-SUMPRODUCT((DVHC=AQ$5)*(namkh=$E$1)*(INDEX(NC_giam,,HLOOKUP($C37,COLMadat,2,0))))</f>
        <v>0</v>
      </c>
      <c r="AR37" s="32"/>
    </row>
    <row r="38" spans="1:44">
      <c r="A38" s="22" t="str">
        <f>'CH01'!A47</f>
        <v>2.7.6</v>
      </c>
      <c r="B38" s="22" t="str">
        <f>'CH01'!B47</f>
        <v>Đất sử dụng cho hoạt động khoáng sản</v>
      </c>
      <c r="C38" s="23" t="str">
        <f>'CH01'!C47</f>
        <v>SKS</v>
      </c>
      <c r="D38" s="23">
        <f>COUNTIF(II!$C$5:$C$113,C38)</f>
        <v>0</v>
      </c>
      <c r="E38" s="19">
        <f>SUMIF(II!$C$5:$C$113,'Biểu chi tiêu chuyển tiếp II'!C38,II!$F$5:$F$113)</f>
        <v>0</v>
      </c>
      <c r="F38" s="19">
        <f>SUMIF(II!$C$5:$C$113,'Biểu chi tiêu chuyển tiếp II'!C38,II!$G$5:$G$113)</f>
        <v>0</v>
      </c>
      <c r="G38" s="19"/>
      <c r="H38" s="19"/>
      <c r="I38" s="19"/>
      <c r="J38" s="19"/>
      <c r="K38" s="19"/>
      <c r="L38" s="19"/>
      <c r="M38" s="19"/>
      <c r="N38" s="19"/>
      <c r="O38" s="19"/>
      <c r="P38" s="19"/>
      <c r="Q38" s="19"/>
      <c r="R38" s="19"/>
      <c r="S38" s="19"/>
      <c r="T38" s="19"/>
      <c r="U38" s="19"/>
      <c r="V38" s="19"/>
      <c r="W38" s="19"/>
      <c r="X38" s="19">
        <f>'CH01'!V47+SUMPRODUCT((DVHC=X$5)*(madatNC=$C38)*(namkh=$E$1)*(Dientich_NC))-SUMPRODUCT((DVHC=X$5)*(namkh=$E$1)*(INDEX(NC_giam,,HLOOKUP($C38,COLMadat,2,0))))</f>
        <v>0</v>
      </c>
      <c r="Y38" s="41">
        <f>'CH01'!W47+SUMPRODUCT((DVHC=Y$5)*(madatNC=$C38)*(namkh=$E$1)*(Dientich_NC))-SUMPRODUCT((DVHC=Y$5)*(namkh=$E$1)*(INDEX(NC_giam,,HLOOKUP($C38,COLMadat,2,0))))</f>
        <v>0</v>
      </c>
      <c r="Z38" s="19">
        <f>'CH01'!X47+SUMPRODUCT((DVHC=Z$5)*(madatNC=$C38)*(namkh=$E$1)*(Dientich_NC))-SUMPRODUCT((DVHC=Z$5)*(namkh=$E$1)*(INDEX(NC_giam,,HLOOKUP($C38,COLMadat,2,0))))</f>
        <v>0</v>
      </c>
      <c r="AA38" s="41">
        <f>'CH01'!Y47+SUMPRODUCT((DVHC=AA$5)*(madatNC=$C38)*(namkh=$E$1)*(Dientich_NC))-SUMPRODUCT((DVHC=AA$5)*(namkh=$E$1)*(INDEX(NC_giam,,HLOOKUP($C38,COLMadat,2,0))))</f>
        <v>0</v>
      </c>
      <c r="AB38" s="19">
        <f>'CH01'!Z47+SUMPRODUCT((DVHC=AB$5)*(madatNC=$C38)*(namkh=$E$1)*(Dientich_NC))-SUMPRODUCT((DVHC=AB$5)*(namkh=$E$1)*(INDEX(NC_giam,,HLOOKUP($C38,COLMadat,2,0))))</f>
        <v>0</v>
      </c>
      <c r="AC38" s="41">
        <f>'CH01'!AA47+SUMPRODUCT((DVHC=AC$5)*(madatNC=$C38)*(namkh=$E$1)*(Dientich_NC))-SUMPRODUCT((DVHC=AC$5)*(namkh=$E$1)*(INDEX(NC_giam,,HLOOKUP($C38,COLMadat,2,0))))</f>
        <v>0</v>
      </c>
      <c r="AD38" s="19">
        <f>'CH01'!AB47+SUMPRODUCT((DVHC=AD$5)*(madatNC=$C38)*(namkh=$E$1)*(Dientich_NC))-SUMPRODUCT((DVHC=AD$5)*(namkh=$E$1)*(INDEX(NC_giam,,HLOOKUP($C38,COLMadat,2,0))))</f>
        <v>0</v>
      </c>
      <c r="AE38" s="41">
        <f>'CH01'!AC47+SUMPRODUCT((DVHC=AE$5)*(madatNC=$C38)*(namkh=$E$1)*(Dientich_NC))-SUMPRODUCT((DVHC=AE$5)*(namkh=$E$1)*(INDEX(NC_giam,,HLOOKUP($C38,COLMadat,2,0))))</f>
        <v>0</v>
      </c>
      <c r="AF38" s="19">
        <f>'CH01'!AD47+SUMPRODUCT((DVHC=AF$5)*(madatNC=$C38)*(namkh=$E$1)*(Dientich_NC))-SUMPRODUCT((DVHC=AF$5)*(namkh=$E$1)*(INDEX(NC_giam,,HLOOKUP($C38,COLMadat,2,0))))</f>
        <v>0</v>
      </c>
      <c r="AG38" s="41">
        <f>'CH01'!AE47+SUMPRODUCT((DVHC=AG$5)*(madatNC=$C38)*(namkh=$E$1)*(Dientich_NC))-SUMPRODUCT((DVHC=AG$5)*(namkh=$E$1)*(INDEX(NC_giam,,HLOOKUP($C38,COLMadat,2,0))))</f>
        <v>0</v>
      </c>
      <c r="AH38" s="19">
        <f>'CH01'!AF47+SUMPRODUCT((DVHC=AH$5)*(madatNC=$C38)*(namkh=$E$1)*(Dientich_NC))-SUMPRODUCT((DVHC=AH$5)*(namkh=$E$1)*(INDEX(NC_giam,,HLOOKUP($C38,COLMadat,2,0))))</f>
        <v>0</v>
      </c>
      <c r="AI38" s="41">
        <f>'CH01'!AG47+SUMPRODUCT((DVHC=AI$5)*(madatNC=$C38)*(namkh=$E$1)*(Dientich_NC))-SUMPRODUCT((DVHC=AI$5)*(namkh=$E$1)*(INDEX(NC_giam,,HLOOKUP($C38,COLMadat,2,0))))</f>
        <v>0</v>
      </c>
      <c r="AJ38" s="19">
        <f>'CH01'!AH47+SUMPRODUCT((DVHC=AJ$5)*(madatNC=$C38)*(namkh=$E$1)*(Dientich_NC))-SUMPRODUCT((DVHC=AJ$5)*(namkh=$E$1)*(INDEX(NC_giam,,HLOOKUP($C38,COLMadat,2,0))))</f>
        <v>0</v>
      </c>
      <c r="AK38" s="41">
        <f>'CH01'!AI47+SUMPRODUCT((DVHC=AK$5)*(madatNC=$C38)*(namkh=$E$1)*(Dientich_NC))-SUMPRODUCT((DVHC=AK$5)*(namkh=$E$1)*(INDEX(NC_giam,,HLOOKUP($C38,COLMadat,2,0))))</f>
        <v>0</v>
      </c>
      <c r="AL38" s="19">
        <f>'CH01'!AJ47+SUMPRODUCT((DVHC=AL$5)*(madatNC=$C38)*(namkh=$E$1)*(Dientich_NC))-SUMPRODUCT((DVHC=AL$5)*(namkh=$E$1)*(INDEX(NC_giam,,HLOOKUP($C38,COLMadat,2,0))))</f>
        <v>0</v>
      </c>
      <c r="AM38" s="41">
        <f>'CH01'!AK47+SUMPRODUCT((DVHC=AM$5)*(madatNC=$C38)*(namkh=$E$1)*(Dientich_NC))-SUMPRODUCT((DVHC=AM$5)*(namkh=$E$1)*(INDEX(NC_giam,,HLOOKUP($C38,COLMadat,2,0))))</f>
        <v>0</v>
      </c>
      <c r="AN38" s="19">
        <f>'CH01'!AL47+SUMPRODUCT((DVHC=AN$5)*(madatNC=$C38)*(namkh=$E$1)*(Dientich_NC))-SUMPRODUCT((DVHC=AN$5)*(namkh=$E$1)*(INDEX(NC_giam,,HLOOKUP($C38,COLMadat,2,0))))</f>
        <v>0</v>
      </c>
      <c r="AO38" s="41">
        <f>'CH01'!AM47+SUMPRODUCT((DVHC=AO$5)*(madatNC=$C38)*(namkh=$E$1)*(Dientich_NC))-SUMPRODUCT((DVHC=AO$5)*(namkh=$E$1)*(INDEX(NC_giam,,HLOOKUP($C38,COLMadat,2,0))))</f>
        <v>0</v>
      </c>
      <c r="AP38" s="19">
        <f>'CH01'!AN47+SUMPRODUCT((DVHC=AP$5)*(madatNC=$C38)*(namkh=$E$1)*(Dientich_NC))-SUMPRODUCT((DVHC=AP$5)*(namkh=$E$1)*(INDEX(NC_giam,,HLOOKUP($C38,COLMadat,2,0))))</f>
        <v>0</v>
      </c>
      <c r="AQ38" s="41">
        <f>'CH01'!AO47+SUMPRODUCT((DVHC=AQ$5)*(madatNC=$C38)*(namkh=$E$1)*(Dientich_NC))-SUMPRODUCT((DVHC=AQ$5)*(namkh=$E$1)*(INDEX(NC_giam,,HLOOKUP($C38,COLMadat,2,0))))</f>
        <v>0</v>
      </c>
      <c r="AR38" s="25"/>
    </row>
    <row r="39" spans="1:44">
      <c r="A39" s="22" t="str">
        <f>'CH01'!A48</f>
        <v>2.8</v>
      </c>
      <c r="B39" s="22" t="str">
        <f>'CH01'!B48</f>
        <v>Đất sử dụng vào mục đích công cộng</v>
      </c>
      <c r="C39" s="23" t="str">
        <f>'CH01'!C48</f>
        <v>CCC</v>
      </c>
      <c r="D39" s="23">
        <f>SUM(D41:D50)</f>
        <v>38</v>
      </c>
      <c r="E39" s="634">
        <f>SUM(E41:E50)</f>
        <v>239.04019999999997</v>
      </c>
      <c r="F39" s="634">
        <f>SUM(F41:F50)</f>
        <v>197.48179999999994</v>
      </c>
      <c r="G39" s="19"/>
      <c r="H39" s="19">
        <f>H41+H42+H43+H44+H45+H46+H47+H48+H49+H50</f>
        <v>0</v>
      </c>
      <c r="I39" s="19">
        <f t="shared" ref="I39:AQ39" si="5">I41+I42+I43+I44+I45+I46+I47+I48+I49+I50</f>
        <v>0</v>
      </c>
      <c r="J39" s="19">
        <f t="shared" si="5"/>
        <v>0</v>
      </c>
      <c r="K39" s="19">
        <f t="shared" si="5"/>
        <v>0</v>
      </c>
      <c r="L39" s="19">
        <f t="shared" si="5"/>
        <v>0</v>
      </c>
      <c r="M39" s="19">
        <f t="shared" si="5"/>
        <v>0</v>
      </c>
      <c r="N39" s="19">
        <f t="shared" si="5"/>
        <v>0</v>
      </c>
      <c r="O39" s="19">
        <f t="shared" si="5"/>
        <v>0</v>
      </c>
      <c r="P39" s="19">
        <f t="shared" si="5"/>
        <v>0</v>
      </c>
      <c r="Q39" s="19">
        <f t="shared" si="5"/>
        <v>0</v>
      </c>
      <c r="R39" s="19">
        <f t="shared" si="5"/>
        <v>0</v>
      </c>
      <c r="S39" s="19">
        <f t="shared" si="5"/>
        <v>0</v>
      </c>
      <c r="T39" s="19">
        <f t="shared" si="5"/>
        <v>0</v>
      </c>
      <c r="U39" s="19">
        <f t="shared" si="5"/>
        <v>0</v>
      </c>
      <c r="V39" s="19">
        <f t="shared" si="5"/>
        <v>0</v>
      </c>
      <c r="W39" s="19">
        <f t="shared" si="5"/>
        <v>0</v>
      </c>
      <c r="X39" s="19">
        <f t="shared" si="5"/>
        <v>0</v>
      </c>
      <c r="Y39" s="19">
        <f t="shared" si="5"/>
        <v>0</v>
      </c>
      <c r="Z39" s="19">
        <f t="shared" si="5"/>
        <v>0</v>
      </c>
      <c r="AA39" s="19">
        <f t="shared" si="5"/>
        <v>0</v>
      </c>
      <c r="AB39" s="19">
        <f t="shared" si="5"/>
        <v>0</v>
      </c>
      <c r="AC39" s="19">
        <f t="shared" si="5"/>
        <v>0</v>
      </c>
      <c r="AD39" s="19">
        <f t="shared" si="5"/>
        <v>0</v>
      </c>
      <c r="AE39" s="19">
        <f t="shared" si="5"/>
        <v>0</v>
      </c>
      <c r="AF39" s="19">
        <f t="shared" si="5"/>
        <v>0</v>
      </c>
      <c r="AG39" s="19">
        <f t="shared" si="5"/>
        <v>0</v>
      </c>
      <c r="AH39" s="19">
        <f t="shared" si="5"/>
        <v>0</v>
      </c>
      <c r="AI39" s="19">
        <f t="shared" si="5"/>
        <v>0</v>
      </c>
      <c r="AJ39" s="19">
        <f t="shared" si="5"/>
        <v>0</v>
      </c>
      <c r="AK39" s="19">
        <f t="shared" si="5"/>
        <v>0</v>
      </c>
      <c r="AL39" s="19">
        <f t="shared" si="5"/>
        <v>0</v>
      </c>
      <c r="AM39" s="19">
        <f t="shared" si="5"/>
        <v>0</v>
      </c>
      <c r="AN39" s="19">
        <f t="shared" si="5"/>
        <v>0</v>
      </c>
      <c r="AO39" s="19">
        <f t="shared" si="5"/>
        <v>0</v>
      </c>
      <c r="AP39" s="19">
        <f t="shared" si="5"/>
        <v>0</v>
      </c>
      <c r="AQ39" s="19">
        <f t="shared" si="5"/>
        <v>0</v>
      </c>
      <c r="AR39" s="25"/>
    </row>
    <row r="40" spans="1:44" s="14" customFormat="1" ht="18.75">
      <c r="A40" s="185" t="e">
        <f>'CH01'!#REF!</f>
        <v>#REF!</v>
      </c>
      <c r="B40" s="185" t="e">
        <f>'CH01'!#REF!</f>
        <v>#REF!</v>
      </c>
      <c r="C40" s="186" t="e">
        <f>'CH01'!#REF!</f>
        <v>#REF!</v>
      </c>
      <c r="D40" s="23">
        <f>COUNTIF(II!$C$5:$C$113,C40)</f>
        <v>0</v>
      </c>
      <c r="E40" s="19">
        <f>SUMIF(II!$C$5:$C$113,'Biểu chi tiêu chuyển tiếp II'!C40,II!$F$5:$F$113)</f>
        <v>0</v>
      </c>
      <c r="F40" s="19">
        <f>SUMIF(II!$C$5:$C$113,'Biểu chi tiêu chuyển tiếp II'!C40,II!$G$5:$G$113)</f>
        <v>0</v>
      </c>
      <c r="G40" s="187"/>
      <c r="H40" s="189"/>
      <c r="I40" s="189"/>
      <c r="J40" s="189"/>
      <c r="K40" s="189"/>
      <c r="L40" s="189"/>
      <c r="M40" s="189"/>
      <c r="N40" s="189"/>
      <c r="O40" s="189"/>
      <c r="P40" s="189"/>
      <c r="Q40" s="189"/>
      <c r="R40" s="189"/>
      <c r="S40" s="189"/>
      <c r="T40" s="189"/>
      <c r="U40" s="189"/>
      <c r="V40" s="189"/>
      <c r="W40" s="189"/>
      <c r="X40" s="189"/>
      <c r="Y40" s="190"/>
      <c r="Z40" s="189"/>
      <c r="AA40" s="190"/>
      <c r="AB40" s="189"/>
      <c r="AC40" s="190"/>
      <c r="AD40" s="189"/>
      <c r="AE40" s="190"/>
      <c r="AF40" s="189"/>
      <c r="AG40" s="190"/>
      <c r="AH40" s="189"/>
      <c r="AI40" s="190"/>
      <c r="AJ40" s="189"/>
      <c r="AK40" s="190"/>
      <c r="AL40" s="189"/>
      <c r="AM40" s="190"/>
      <c r="AN40" s="189"/>
      <c r="AO40" s="190"/>
      <c r="AP40" s="189"/>
      <c r="AQ40" s="190"/>
      <c r="AR40" s="33"/>
    </row>
    <row r="41" spans="1:44">
      <c r="A41" s="22" t="str">
        <f>'CH01'!A49</f>
        <v>2.8.1</v>
      </c>
      <c r="B41" s="22" t="str">
        <f>'CH01'!B49</f>
        <v>Đất công trình giao thông</v>
      </c>
      <c r="C41" s="23" t="str">
        <f>'CH01'!C49</f>
        <v>DGT</v>
      </c>
      <c r="D41" s="23">
        <f>COUNTIF(II!$C$5:$C$113,C41)</f>
        <v>30</v>
      </c>
      <c r="E41" s="19">
        <f>SUMIF(II!$C$5:$C$113,'Biểu chi tiêu chuyển tiếp II'!C41,II!$F$5:$F$113)</f>
        <v>219.66319999999999</v>
      </c>
      <c r="F41" s="19">
        <f>SUMIF(II!$C$5:$C$113,'Biểu chi tiêu chuyển tiếp II'!C41,II!$G$5:$G$113)</f>
        <v>178.19019999999998</v>
      </c>
      <c r="G41" s="19"/>
      <c r="H41" s="19"/>
      <c r="I41" s="19"/>
      <c r="J41" s="19"/>
      <c r="K41" s="19"/>
      <c r="L41" s="19"/>
      <c r="M41" s="19"/>
      <c r="N41" s="19"/>
      <c r="O41" s="19"/>
      <c r="P41" s="19"/>
      <c r="Q41" s="19"/>
      <c r="R41" s="19"/>
      <c r="S41" s="19"/>
      <c r="T41" s="19"/>
      <c r="U41" s="19"/>
      <c r="V41" s="19"/>
      <c r="W41" s="19">
        <f>SUMIFS('NhuCau (THU HỒI)'!$AR$4:$AR$603,'NhuCau (THU HỒI)'!$I$4:$I$603,'Biểu chi tiêu chuyển tiếp II'!W$5,'NhuCau (THU HỒI)'!$C$4:$C$603,"X")</f>
        <v>0</v>
      </c>
      <c r="X41" s="19">
        <f>'CH01'!V49+SUMPRODUCT((DVHC=X$5)*(madatNC=$C41)*(namkh=$E$1)*(Dientich_NC))-SUMPRODUCT((DVHC=X$5)*(namkh=$E$1)*(INDEX(NC_giam,,HLOOKUP($C41,COLMadat,2,0))))</f>
        <v>0</v>
      </c>
      <c r="Y41" s="41">
        <f>'CH01'!W49+SUMPRODUCT((DVHC=Y$5)*(madatNC=$C41)*(namkh=$E$1)*(Dientich_NC))-SUMPRODUCT((DVHC=Y$5)*(namkh=$E$1)*(INDEX(NC_giam,,HLOOKUP($C41,COLMadat,2,0))))</f>
        <v>0</v>
      </c>
      <c r="Z41" s="19">
        <f>'CH01'!X49+SUMPRODUCT((DVHC=Z$5)*(madatNC=$C41)*(namkh=$E$1)*(Dientich_NC))-SUMPRODUCT((DVHC=Z$5)*(namkh=$E$1)*(INDEX(NC_giam,,HLOOKUP($C41,COLMadat,2,0))))</f>
        <v>0</v>
      </c>
      <c r="AA41" s="41">
        <f>'CH01'!Y49+SUMPRODUCT((DVHC=AA$5)*(madatNC=$C41)*(namkh=$E$1)*(Dientich_NC))-SUMPRODUCT((DVHC=AA$5)*(namkh=$E$1)*(INDEX(NC_giam,,HLOOKUP($C41,COLMadat,2,0))))</f>
        <v>0</v>
      </c>
      <c r="AB41" s="19">
        <f>'CH01'!Z49+SUMPRODUCT((DVHC=AB$5)*(madatNC=$C41)*(namkh=$E$1)*(Dientich_NC))-SUMPRODUCT((DVHC=AB$5)*(namkh=$E$1)*(INDEX(NC_giam,,HLOOKUP($C41,COLMadat,2,0))))</f>
        <v>0</v>
      </c>
      <c r="AC41" s="41">
        <f>'CH01'!AA49+SUMPRODUCT((DVHC=AC$5)*(madatNC=$C41)*(namkh=$E$1)*(Dientich_NC))-SUMPRODUCT((DVHC=AC$5)*(namkh=$E$1)*(INDEX(NC_giam,,HLOOKUP($C41,COLMadat,2,0))))</f>
        <v>0</v>
      </c>
      <c r="AD41" s="19">
        <f>'CH01'!AB49+SUMPRODUCT((DVHC=AD$5)*(madatNC=$C41)*(namkh=$E$1)*(Dientich_NC))-SUMPRODUCT((DVHC=AD$5)*(namkh=$E$1)*(INDEX(NC_giam,,HLOOKUP($C41,COLMadat,2,0))))</f>
        <v>0</v>
      </c>
      <c r="AE41" s="41">
        <f>'CH01'!AC49+SUMPRODUCT((DVHC=AE$5)*(madatNC=$C41)*(namkh=$E$1)*(Dientich_NC))-SUMPRODUCT((DVHC=AE$5)*(namkh=$E$1)*(INDEX(NC_giam,,HLOOKUP($C41,COLMadat,2,0))))</f>
        <v>0</v>
      </c>
      <c r="AF41" s="19">
        <f>'CH01'!AD49+SUMPRODUCT((DVHC=AF$5)*(madatNC=$C41)*(namkh=$E$1)*(Dientich_NC))-SUMPRODUCT((DVHC=AF$5)*(namkh=$E$1)*(INDEX(NC_giam,,HLOOKUP($C41,COLMadat,2,0))))</f>
        <v>0</v>
      </c>
      <c r="AG41" s="41">
        <f>'CH01'!AE49+SUMPRODUCT((DVHC=AG$5)*(madatNC=$C41)*(namkh=$E$1)*(Dientich_NC))-SUMPRODUCT((DVHC=AG$5)*(namkh=$E$1)*(INDEX(NC_giam,,HLOOKUP($C41,COLMadat,2,0))))</f>
        <v>0</v>
      </c>
      <c r="AH41" s="19">
        <f>'CH01'!AF49+SUMPRODUCT((DVHC=AH$5)*(madatNC=$C41)*(namkh=$E$1)*(Dientich_NC))-SUMPRODUCT((DVHC=AH$5)*(namkh=$E$1)*(INDEX(NC_giam,,HLOOKUP($C41,COLMadat,2,0))))</f>
        <v>0</v>
      </c>
      <c r="AI41" s="41">
        <f>'CH01'!AG49+SUMPRODUCT((DVHC=AI$5)*(madatNC=$C41)*(namkh=$E$1)*(Dientich_NC))-SUMPRODUCT((DVHC=AI$5)*(namkh=$E$1)*(INDEX(NC_giam,,HLOOKUP($C41,COLMadat,2,0))))</f>
        <v>0</v>
      </c>
      <c r="AJ41" s="19">
        <f>'CH01'!AH49+SUMPRODUCT((DVHC=AJ$5)*(madatNC=$C41)*(namkh=$E$1)*(Dientich_NC))-SUMPRODUCT((DVHC=AJ$5)*(namkh=$E$1)*(INDEX(NC_giam,,HLOOKUP($C41,COLMadat,2,0))))</f>
        <v>0</v>
      </c>
      <c r="AK41" s="41">
        <f>'CH01'!AI49+SUMPRODUCT((DVHC=AK$5)*(madatNC=$C41)*(namkh=$E$1)*(Dientich_NC))-SUMPRODUCT((DVHC=AK$5)*(namkh=$E$1)*(INDEX(NC_giam,,HLOOKUP($C41,COLMadat,2,0))))</f>
        <v>0</v>
      </c>
      <c r="AL41" s="19">
        <f>'CH01'!AJ49+SUMPRODUCT((DVHC=AL$5)*(madatNC=$C41)*(namkh=$E$1)*(Dientich_NC))-SUMPRODUCT((DVHC=AL$5)*(namkh=$E$1)*(INDEX(NC_giam,,HLOOKUP($C41,COLMadat,2,0))))</f>
        <v>0</v>
      </c>
      <c r="AM41" s="41">
        <f>'CH01'!AK49+SUMPRODUCT((DVHC=AM$5)*(madatNC=$C41)*(namkh=$E$1)*(Dientich_NC))-SUMPRODUCT((DVHC=AM$5)*(namkh=$E$1)*(INDEX(NC_giam,,HLOOKUP($C41,COLMadat,2,0))))</f>
        <v>0</v>
      </c>
      <c r="AN41" s="19">
        <f>'CH01'!AL49+SUMPRODUCT((DVHC=AN$5)*(madatNC=$C41)*(namkh=$E$1)*(Dientich_NC))-SUMPRODUCT((DVHC=AN$5)*(namkh=$E$1)*(INDEX(NC_giam,,HLOOKUP($C41,COLMadat,2,0))))</f>
        <v>0</v>
      </c>
      <c r="AO41" s="41">
        <f>'CH01'!AM49+SUMPRODUCT((DVHC=AO$5)*(madatNC=$C41)*(namkh=$E$1)*(Dientich_NC))-SUMPRODUCT((DVHC=AO$5)*(namkh=$E$1)*(INDEX(NC_giam,,HLOOKUP($C41,COLMadat,2,0))))</f>
        <v>0</v>
      </c>
      <c r="AP41" s="19">
        <f>'CH01'!AN49+SUMPRODUCT((DVHC=AP$5)*(madatNC=$C41)*(namkh=$E$1)*(Dientich_NC))-SUMPRODUCT((DVHC=AP$5)*(namkh=$E$1)*(INDEX(NC_giam,,HLOOKUP($C41,COLMadat,2,0))))</f>
        <v>0</v>
      </c>
      <c r="AQ41" s="41">
        <f>'CH01'!AO49+SUMPRODUCT((DVHC=AQ$5)*(madatNC=$C41)*(namkh=$E$1)*(Dientich_NC))-SUMPRODUCT((DVHC=AQ$5)*(namkh=$E$1)*(INDEX(NC_giam,,HLOOKUP($C41,COLMadat,2,0))))</f>
        <v>0</v>
      </c>
      <c r="AR41" s="25"/>
    </row>
    <row r="42" spans="1:44" s="13" customFormat="1" ht="18.75">
      <c r="A42" s="22" t="str">
        <f>'CH01'!A50</f>
        <v>2.8.2</v>
      </c>
      <c r="B42" s="22" t="str">
        <f>'CH01'!B50</f>
        <v>Đất công trình thủy lợi</v>
      </c>
      <c r="C42" s="23" t="str">
        <f>'CH01'!C50</f>
        <v>DTL</v>
      </c>
      <c r="D42" s="23">
        <f>COUNTIF(II!$C$5:$C$113,C42)</f>
        <v>0</v>
      </c>
      <c r="E42" s="19">
        <f>SUMIF(II!$C$5:$C$113,'Biểu chi tiêu chuyển tiếp II'!C42,II!$F$5:$F$113)</f>
        <v>0</v>
      </c>
      <c r="F42" s="19">
        <f>SUMIF(II!$C$5:$C$113,'Biểu chi tiêu chuyển tiếp II'!C42,II!$G$5:$G$113)</f>
        <v>0</v>
      </c>
      <c r="G42" s="19"/>
      <c r="H42" s="19"/>
      <c r="I42" s="19"/>
      <c r="J42" s="19"/>
      <c r="K42" s="19"/>
      <c r="L42" s="19"/>
      <c r="M42" s="19"/>
      <c r="N42" s="19"/>
      <c r="O42" s="19"/>
      <c r="P42" s="19"/>
      <c r="Q42" s="19"/>
      <c r="R42" s="19"/>
      <c r="S42" s="19"/>
      <c r="T42" s="19"/>
      <c r="U42" s="19"/>
      <c r="V42" s="19"/>
      <c r="W42" s="19">
        <f>SUMIFS('NhuCau (THU HỒI)'!$AS$4:$AS$603,'NhuCau (THU HỒI)'!$I$4:$I$603,'Biểu chi tiêu chuyển tiếp II'!W$5,'NhuCau (THU HỒI)'!$C$4:$C$603,"X")</f>
        <v>0</v>
      </c>
      <c r="X42" s="19">
        <f>'CH01'!V50+SUMPRODUCT((DVHC=X$5)*(madatNC=$C42)*(namkh=$E$1)*(Dientich_NC))-SUMPRODUCT((DVHC=X$5)*(namkh=$E$1)*(INDEX(NC_giam,,HLOOKUP($C42,COLMadat,2,0))))</f>
        <v>0</v>
      </c>
      <c r="Y42" s="41">
        <f>'CH01'!W50+SUMPRODUCT((DVHC=Y$5)*(madatNC=$C42)*(namkh=$E$1)*(Dientich_NC))-SUMPRODUCT((DVHC=Y$5)*(namkh=$E$1)*(INDEX(NC_giam,,HLOOKUP($C42,COLMadat,2,0))))</f>
        <v>0</v>
      </c>
      <c r="Z42" s="19">
        <f>'CH01'!X50+SUMPRODUCT((DVHC=Z$5)*(madatNC=$C42)*(namkh=$E$1)*(Dientich_NC))-SUMPRODUCT((DVHC=Z$5)*(namkh=$E$1)*(INDEX(NC_giam,,HLOOKUP($C42,COLMadat,2,0))))</f>
        <v>0</v>
      </c>
      <c r="AA42" s="41">
        <f>'CH01'!Y50+SUMPRODUCT((DVHC=AA$5)*(madatNC=$C42)*(namkh=$E$1)*(Dientich_NC))-SUMPRODUCT((DVHC=AA$5)*(namkh=$E$1)*(INDEX(NC_giam,,HLOOKUP($C42,COLMadat,2,0))))</f>
        <v>0</v>
      </c>
      <c r="AB42" s="19">
        <f>'CH01'!Z50+SUMPRODUCT((DVHC=AB$5)*(madatNC=$C42)*(namkh=$E$1)*(Dientich_NC))-SUMPRODUCT((DVHC=AB$5)*(namkh=$E$1)*(INDEX(NC_giam,,HLOOKUP($C42,COLMadat,2,0))))</f>
        <v>0</v>
      </c>
      <c r="AC42" s="41">
        <f>'CH01'!AA50+SUMPRODUCT((DVHC=AC$5)*(madatNC=$C42)*(namkh=$E$1)*(Dientich_NC))-SUMPRODUCT((DVHC=AC$5)*(namkh=$E$1)*(INDEX(NC_giam,,HLOOKUP($C42,COLMadat,2,0))))</f>
        <v>0</v>
      </c>
      <c r="AD42" s="19">
        <f>'CH01'!AB50+SUMPRODUCT((DVHC=AD$5)*(madatNC=$C42)*(namkh=$E$1)*(Dientich_NC))-SUMPRODUCT((DVHC=AD$5)*(namkh=$E$1)*(INDEX(NC_giam,,HLOOKUP($C42,COLMadat,2,0))))</f>
        <v>0</v>
      </c>
      <c r="AE42" s="41">
        <f>'CH01'!AC50+SUMPRODUCT((DVHC=AE$5)*(madatNC=$C42)*(namkh=$E$1)*(Dientich_NC))-SUMPRODUCT((DVHC=AE$5)*(namkh=$E$1)*(INDEX(NC_giam,,HLOOKUP($C42,COLMadat,2,0))))</f>
        <v>0</v>
      </c>
      <c r="AF42" s="19">
        <f>'CH01'!AD50+SUMPRODUCT((DVHC=AF$5)*(madatNC=$C42)*(namkh=$E$1)*(Dientich_NC))-SUMPRODUCT((DVHC=AF$5)*(namkh=$E$1)*(INDEX(NC_giam,,HLOOKUP($C42,COLMadat,2,0))))</f>
        <v>0</v>
      </c>
      <c r="AG42" s="41">
        <f>'CH01'!AE50+SUMPRODUCT((DVHC=AG$5)*(madatNC=$C42)*(namkh=$E$1)*(Dientich_NC))-SUMPRODUCT((DVHC=AG$5)*(namkh=$E$1)*(INDEX(NC_giam,,HLOOKUP($C42,COLMadat,2,0))))</f>
        <v>0</v>
      </c>
      <c r="AH42" s="19">
        <f>'CH01'!AF50+SUMPRODUCT((DVHC=AH$5)*(madatNC=$C42)*(namkh=$E$1)*(Dientich_NC))-SUMPRODUCT((DVHC=AH$5)*(namkh=$E$1)*(INDEX(NC_giam,,HLOOKUP($C42,COLMadat,2,0))))</f>
        <v>0</v>
      </c>
      <c r="AI42" s="41">
        <f>'CH01'!AG50+SUMPRODUCT((DVHC=AI$5)*(madatNC=$C42)*(namkh=$E$1)*(Dientich_NC))-SUMPRODUCT((DVHC=AI$5)*(namkh=$E$1)*(INDEX(NC_giam,,HLOOKUP($C42,COLMadat,2,0))))</f>
        <v>0</v>
      </c>
      <c r="AJ42" s="19">
        <f>'CH01'!AH50+SUMPRODUCT((DVHC=AJ$5)*(madatNC=$C42)*(namkh=$E$1)*(Dientich_NC))-SUMPRODUCT((DVHC=AJ$5)*(namkh=$E$1)*(INDEX(NC_giam,,HLOOKUP($C42,COLMadat,2,0))))</f>
        <v>0</v>
      </c>
      <c r="AK42" s="41">
        <f>'CH01'!AI50+SUMPRODUCT((DVHC=AK$5)*(madatNC=$C42)*(namkh=$E$1)*(Dientich_NC))-SUMPRODUCT((DVHC=AK$5)*(namkh=$E$1)*(INDEX(NC_giam,,HLOOKUP($C42,COLMadat,2,0))))</f>
        <v>0</v>
      </c>
      <c r="AL42" s="19">
        <f>'CH01'!AJ50+SUMPRODUCT((DVHC=AL$5)*(madatNC=$C42)*(namkh=$E$1)*(Dientich_NC))-SUMPRODUCT((DVHC=AL$5)*(namkh=$E$1)*(INDEX(NC_giam,,HLOOKUP($C42,COLMadat,2,0))))</f>
        <v>0</v>
      </c>
      <c r="AM42" s="41">
        <f>'CH01'!AK50+SUMPRODUCT((DVHC=AM$5)*(madatNC=$C42)*(namkh=$E$1)*(Dientich_NC))-SUMPRODUCT((DVHC=AM$5)*(namkh=$E$1)*(INDEX(NC_giam,,HLOOKUP($C42,COLMadat,2,0))))</f>
        <v>0</v>
      </c>
      <c r="AN42" s="19">
        <f>'CH01'!AL50+SUMPRODUCT((DVHC=AN$5)*(madatNC=$C42)*(namkh=$E$1)*(Dientich_NC))-SUMPRODUCT((DVHC=AN$5)*(namkh=$E$1)*(INDEX(NC_giam,,HLOOKUP($C42,COLMadat,2,0))))</f>
        <v>0</v>
      </c>
      <c r="AO42" s="41">
        <f>'CH01'!AM50+SUMPRODUCT((DVHC=AO$5)*(madatNC=$C42)*(namkh=$E$1)*(Dientich_NC))-SUMPRODUCT((DVHC=AO$5)*(namkh=$E$1)*(INDEX(NC_giam,,HLOOKUP($C42,COLMadat,2,0))))</f>
        <v>0</v>
      </c>
      <c r="AP42" s="19">
        <f>'CH01'!AN50+SUMPRODUCT((DVHC=AP$5)*(madatNC=$C42)*(namkh=$E$1)*(Dientich_NC))-SUMPRODUCT((DVHC=AP$5)*(namkh=$E$1)*(INDEX(NC_giam,,HLOOKUP($C42,COLMadat,2,0))))</f>
        <v>0</v>
      </c>
      <c r="AQ42" s="41">
        <f>'CH01'!AO50+SUMPRODUCT((DVHC=AQ$5)*(madatNC=$C42)*(namkh=$E$1)*(Dientich_NC))-SUMPRODUCT((DVHC=AQ$5)*(namkh=$E$1)*(INDEX(NC_giam,,HLOOKUP($C42,COLMadat,2,0))))</f>
        <v>0</v>
      </c>
      <c r="AR42" s="32"/>
    </row>
    <row r="43" spans="1:44" s="13" customFormat="1" ht="18.75">
      <c r="A43" s="22" t="str">
        <f>'CH01'!A51</f>
        <v>2.8.3</v>
      </c>
      <c r="B43" s="22" t="str">
        <f>'CH01'!B51</f>
        <v>Đất công trình cấp nước, thoát nước</v>
      </c>
      <c r="C43" s="23" t="str">
        <f>'CH01'!C51</f>
        <v>DCT</v>
      </c>
      <c r="D43" s="23">
        <f>COUNTIF(II!$C$5:$C$113,C43)</f>
        <v>1</v>
      </c>
      <c r="E43" s="19">
        <f>SUMIF(II!$C$5:$C$113,'Biểu chi tiêu chuyển tiếp II'!C43,II!$F$5:$F$113)</f>
        <v>6.2770000000000001</v>
      </c>
      <c r="F43" s="19">
        <f>SUMIF(II!$C$5:$C$113,'Biểu chi tiêu chuyển tiếp II'!C43,II!$G$5:$G$113)</f>
        <v>6.2770000000000001</v>
      </c>
      <c r="G43" s="19"/>
      <c r="H43" s="19"/>
      <c r="I43" s="19"/>
      <c r="J43" s="19"/>
      <c r="K43" s="19"/>
      <c r="L43" s="19"/>
      <c r="M43" s="19"/>
      <c r="N43" s="19"/>
      <c r="O43" s="19"/>
      <c r="P43" s="19"/>
      <c r="Q43" s="19"/>
      <c r="R43" s="19"/>
      <c r="S43" s="19"/>
      <c r="T43" s="19"/>
      <c r="U43" s="19"/>
      <c r="V43" s="19"/>
      <c r="W43" s="19"/>
      <c r="X43" s="19">
        <f>'CH01'!V51+SUMPRODUCT((DVHC=X$5)*(madatNC=$C43)*(namkh=$E$1)*(Dientich_NC))-SUMPRODUCT((DVHC=X$5)*(namkh=$E$1)*(INDEX(NC_giam,,HLOOKUP($C43,COLMadat,2,0))))</f>
        <v>0</v>
      </c>
      <c r="Y43" s="41">
        <f>'CH01'!W51+SUMPRODUCT((DVHC=Y$5)*(madatNC=$C43)*(namkh=$E$1)*(Dientich_NC))-SUMPRODUCT((DVHC=Y$5)*(namkh=$E$1)*(INDEX(NC_giam,,HLOOKUP($C43,COLMadat,2,0))))</f>
        <v>0</v>
      </c>
      <c r="Z43" s="19">
        <f>'CH01'!X51+SUMPRODUCT((DVHC=Z$5)*(madatNC=$C43)*(namkh=$E$1)*(Dientich_NC))-SUMPRODUCT((DVHC=Z$5)*(namkh=$E$1)*(INDEX(NC_giam,,HLOOKUP($C43,COLMadat,2,0))))</f>
        <v>0</v>
      </c>
      <c r="AA43" s="41">
        <f>'CH01'!Y51+SUMPRODUCT((DVHC=AA$5)*(madatNC=$C43)*(namkh=$E$1)*(Dientich_NC))-SUMPRODUCT((DVHC=AA$5)*(namkh=$E$1)*(INDEX(NC_giam,,HLOOKUP($C43,COLMadat,2,0))))</f>
        <v>0</v>
      </c>
      <c r="AB43" s="19">
        <f>'CH01'!Z51+SUMPRODUCT((DVHC=AB$5)*(madatNC=$C43)*(namkh=$E$1)*(Dientich_NC))-SUMPRODUCT((DVHC=AB$5)*(namkh=$E$1)*(INDEX(NC_giam,,HLOOKUP($C43,COLMadat,2,0))))</f>
        <v>0</v>
      </c>
      <c r="AC43" s="41">
        <f>'CH01'!AA51+SUMPRODUCT((DVHC=AC$5)*(madatNC=$C43)*(namkh=$E$1)*(Dientich_NC))-SUMPRODUCT((DVHC=AC$5)*(namkh=$E$1)*(INDEX(NC_giam,,HLOOKUP($C43,COLMadat,2,0))))</f>
        <v>0</v>
      </c>
      <c r="AD43" s="19">
        <f>'CH01'!AB51+SUMPRODUCT((DVHC=AD$5)*(madatNC=$C43)*(namkh=$E$1)*(Dientich_NC))-SUMPRODUCT((DVHC=AD$5)*(namkh=$E$1)*(INDEX(NC_giam,,HLOOKUP($C43,COLMadat,2,0))))</f>
        <v>0</v>
      </c>
      <c r="AE43" s="41">
        <f>'CH01'!AC51+SUMPRODUCT((DVHC=AE$5)*(madatNC=$C43)*(namkh=$E$1)*(Dientich_NC))-SUMPRODUCT((DVHC=AE$5)*(namkh=$E$1)*(INDEX(NC_giam,,HLOOKUP($C43,COLMadat,2,0))))</f>
        <v>0</v>
      </c>
      <c r="AF43" s="19">
        <f>'CH01'!AD51+SUMPRODUCT((DVHC=AF$5)*(madatNC=$C43)*(namkh=$E$1)*(Dientich_NC))-SUMPRODUCT((DVHC=AF$5)*(namkh=$E$1)*(INDEX(NC_giam,,HLOOKUP($C43,COLMadat,2,0))))</f>
        <v>0</v>
      </c>
      <c r="AG43" s="41">
        <f>'CH01'!AE51+SUMPRODUCT((DVHC=AG$5)*(madatNC=$C43)*(namkh=$E$1)*(Dientich_NC))-SUMPRODUCT((DVHC=AG$5)*(namkh=$E$1)*(INDEX(NC_giam,,HLOOKUP($C43,COLMadat,2,0))))</f>
        <v>0</v>
      </c>
      <c r="AH43" s="19">
        <f>'CH01'!AF51+SUMPRODUCT((DVHC=AH$5)*(madatNC=$C43)*(namkh=$E$1)*(Dientich_NC))-SUMPRODUCT((DVHC=AH$5)*(namkh=$E$1)*(INDEX(NC_giam,,HLOOKUP($C43,COLMadat,2,0))))</f>
        <v>0</v>
      </c>
      <c r="AI43" s="41">
        <f>'CH01'!AG51+SUMPRODUCT((DVHC=AI$5)*(madatNC=$C43)*(namkh=$E$1)*(Dientich_NC))-SUMPRODUCT((DVHC=AI$5)*(namkh=$E$1)*(INDEX(NC_giam,,HLOOKUP($C43,COLMadat,2,0))))</f>
        <v>0</v>
      </c>
      <c r="AJ43" s="19">
        <f>'CH01'!AH51+SUMPRODUCT((DVHC=AJ$5)*(madatNC=$C43)*(namkh=$E$1)*(Dientich_NC))-SUMPRODUCT((DVHC=AJ$5)*(namkh=$E$1)*(INDEX(NC_giam,,HLOOKUP($C43,COLMadat,2,0))))</f>
        <v>0</v>
      </c>
      <c r="AK43" s="41">
        <f>'CH01'!AI51+SUMPRODUCT((DVHC=AK$5)*(madatNC=$C43)*(namkh=$E$1)*(Dientich_NC))-SUMPRODUCT((DVHC=AK$5)*(namkh=$E$1)*(INDEX(NC_giam,,HLOOKUP($C43,COLMadat,2,0))))</f>
        <v>0</v>
      </c>
      <c r="AL43" s="19">
        <f>'CH01'!AJ51+SUMPRODUCT((DVHC=AL$5)*(madatNC=$C43)*(namkh=$E$1)*(Dientich_NC))-SUMPRODUCT((DVHC=AL$5)*(namkh=$E$1)*(INDEX(NC_giam,,HLOOKUP($C43,COLMadat,2,0))))</f>
        <v>0</v>
      </c>
      <c r="AM43" s="41">
        <f>'CH01'!AK51+SUMPRODUCT((DVHC=AM$5)*(madatNC=$C43)*(namkh=$E$1)*(Dientich_NC))-SUMPRODUCT((DVHC=AM$5)*(namkh=$E$1)*(INDEX(NC_giam,,HLOOKUP($C43,COLMadat,2,0))))</f>
        <v>0</v>
      </c>
      <c r="AN43" s="19">
        <f>'CH01'!AL51+SUMPRODUCT((DVHC=AN$5)*(madatNC=$C43)*(namkh=$E$1)*(Dientich_NC))-SUMPRODUCT((DVHC=AN$5)*(namkh=$E$1)*(INDEX(NC_giam,,HLOOKUP($C43,COLMadat,2,0))))</f>
        <v>0</v>
      </c>
      <c r="AO43" s="41">
        <f>'CH01'!AM51+SUMPRODUCT((DVHC=AO$5)*(madatNC=$C43)*(namkh=$E$1)*(Dientich_NC))-SUMPRODUCT((DVHC=AO$5)*(namkh=$E$1)*(INDEX(NC_giam,,HLOOKUP($C43,COLMadat,2,0))))</f>
        <v>0</v>
      </c>
      <c r="AP43" s="19">
        <f>'CH01'!AN51+SUMPRODUCT((DVHC=AP$5)*(madatNC=$C43)*(namkh=$E$1)*(Dientich_NC))-SUMPRODUCT((DVHC=AP$5)*(namkh=$E$1)*(INDEX(NC_giam,,HLOOKUP($C43,COLMadat,2,0))))</f>
        <v>0</v>
      </c>
      <c r="AQ43" s="41">
        <f>'CH01'!AO51+SUMPRODUCT((DVHC=AQ$5)*(madatNC=$C43)*(namkh=$E$1)*(Dientich_NC))-SUMPRODUCT((DVHC=AQ$5)*(namkh=$E$1)*(INDEX(NC_giam,,HLOOKUP($C43,COLMadat,2,0))))</f>
        <v>0</v>
      </c>
      <c r="AR43" s="32"/>
    </row>
    <row r="44" spans="1:44" s="13" customFormat="1" ht="18.75">
      <c r="A44" s="22" t="str">
        <f>'CH01'!A52</f>
        <v>2.8.4</v>
      </c>
      <c r="B44" s="22" t="str">
        <f>'CH01'!B52</f>
        <v>Đất công trình phòng, chống thiên tai</v>
      </c>
      <c r="C44" s="23" t="str">
        <f>'CH01'!C52</f>
        <v>DPC</v>
      </c>
      <c r="D44" s="23">
        <f>COUNTIF(II!$C$5:$C$113,C44)</f>
        <v>0</v>
      </c>
      <c r="E44" s="19">
        <f>SUMIF(II!$C$5:$C$113,'Biểu chi tiêu chuyển tiếp II'!C44,II!$F$5:$F$113)</f>
        <v>0</v>
      </c>
      <c r="F44" s="19">
        <f>SUMIF(II!$C$5:$C$113,'Biểu chi tiêu chuyển tiếp II'!C44,II!$G$5:$G$113)</f>
        <v>0</v>
      </c>
      <c r="G44" s="19"/>
      <c r="H44" s="19"/>
      <c r="I44" s="19"/>
      <c r="J44" s="19"/>
      <c r="K44" s="19"/>
      <c r="L44" s="19"/>
      <c r="M44" s="19"/>
      <c r="N44" s="19"/>
      <c r="O44" s="19"/>
      <c r="P44" s="19"/>
      <c r="Q44" s="19"/>
      <c r="R44" s="19"/>
      <c r="S44" s="19"/>
      <c r="T44" s="19"/>
      <c r="U44" s="19"/>
      <c r="V44" s="19"/>
      <c r="W44" s="19"/>
      <c r="X44" s="19">
        <f>'CH01'!V52+SUMPRODUCT((DVHC=X$5)*(madatNC=$C44)*(namkh=$E$1)*(Dientich_NC))-SUMPRODUCT((DVHC=X$5)*(namkh=$E$1)*(INDEX(NC_giam,,HLOOKUP($C44,COLMadat,2,0))))</f>
        <v>0</v>
      </c>
      <c r="Y44" s="41">
        <f>'CH01'!W52+SUMPRODUCT((DVHC=Y$5)*(madatNC=$C44)*(namkh=$E$1)*(Dientich_NC))-SUMPRODUCT((DVHC=Y$5)*(namkh=$E$1)*(INDEX(NC_giam,,HLOOKUP($C44,COLMadat,2,0))))</f>
        <v>0</v>
      </c>
      <c r="Z44" s="19">
        <f>'CH01'!X52+SUMPRODUCT((DVHC=Z$5)*(madatNC=$C44)*(namkh=$E$1)*(Dientich_NC))-SUMPRODUCT((DVHC=Z$5)*(namkh=$E$1)*(INDEX(NC_giam,,HLOOKUP($C44,COLMadat,2,0))))</f>
        <v>0</v>
      </c>
      <c r="AA44" s="41">
        <f>'CH01'!Y52+SUMPRODUCT((DVHC=AA$5)*(madatNC=$C44)*(namkh=$E$1)*(Dientich_NC))-SUMPRODUCT((DVHC=AA$5)*(namkh=$E$1)*(INDEX(NC_giam,,HLOOKUP($C44,COLMadat,2,0))))</f>
        <v>0</v>
      </c>
      <c r="AB44" s="19">
        <f>'CH01'!Z52+SUMPRODUCT((DVHC=AB$5)*(madatNC=$C44)*(namkh=$E$1)*(Dientich_NC))-SUMPRODUCT((DVHC=AB$5)*(namkh=$E$1)*(INDEX(NC_giam,,HLOOKUP($C44,COLMadat,2,0))))</f>
        <v>0</v>
      </c>
      <c r="AC44" s="41">
        <f>'CH01'!AA52+SUMPRODUCT((DVHC=AC$5)*(madatNC=$C44)*(namkh=$E$1)*(Dientich_NC))-SUMPRODUCT((DVHC=AC$5)*(namkh=$E$1)*(INDEX(NC_giam,,HLOOKUP($C44,COLMadat,2,0))))</f>
        <v>0</v>
      </c>
      <c r="AD44" s="19">
        <f>'CH01'!AB52+SUMPRODUCT((DVHC=AD$5)*(madatNC=$C44)*(namkh=$E$1)*(Dientich_NC))-SUMPRODUCT((DVHC=AD$5)*(namkh=$E$1)*(INDEX(NC_giam,,HLOOKUP($C44,COLMadat,2,0))))</f>
        <v>0</v>
      </c>
      <c r="AE44" s="41">
        <f>'CH01'!AC52+SUMPRODUCT((DVHC=AE$5)*(madatNC=$C44)*(namkh=$E$1)*(Dientich_NC))-SUMPRODUCT((DVHC=AE$5)*(namkh=$E$1)*(INDEX(NC_giam,,HLOOKUP($C44,COLMadat,2,0))))</f>
        <v>0</v>
      </c>
      <c r="AF44" s="19">
        <f>'CH01'!AD52+SUMPRODUCT((DVHC=AF$5)*(madatNC=$C44)*(namkh=$E$1)*(Dientich_NC))-SUMPRODUCT((DVHC=AF$5)*(namkh=$E$1)*(INDEX(NC_giam,,HLOOKUP($C44,COLMadat,2,0))))</f>
        <v>0</v>
      </c>
      <c r="AG44" s="41">
        <f>'CH01'!AE52+SUMPRODUCT((DVHC=AG$5)*(madatNC=$C44)*(namkh=$E$1)*(Dientich_NC))-SUMPRODUCT((DVHC=AG$5)*(namkh=$E$1)*(INDEX(NC_giam,,HLOOKUP($C44,COLMadat,2,0))))</f>
        <v>0</v>
      </c>
      <c r="AH44" s="19">
        <f>'CH01'!AF52+SUMPRODUCT((DVHC=AH$5)*(madatNC=$C44)*(namkh=$E$1)*(Dientich_NC))-SUMPRODUCT((DVHC=AH$5)*(namkh=$E$1)*(INDEX(NC_giam,,HLOOKUP($C44,COLMadat,2,0))))</f>
        <v>0</v>
      </c>
      <c r="AI44" s="41">
        <f>'CH01'!AG52+SUMPRODUCT((DVHC=AI$5)*(madatNC=$C44)*(namkh=$E$1)*(Dientich_NC))-SUMPRODUCT((DVHC=AI$5)*(namkh=$E$1)*(INDEX(NC_giam,,HLOOKUP($C44,COLMadat,2,0))))</f>
        <v>0</v>
      </c>
      <c r="AJ44" s="19">
        <f>'CH01'!AH52+SUMPRODUCT((DVHC=AJ$5)*(madatNC=$C44)*(namkh=$E$1)*(Dientich_NC))-SUMPRODUCT((DVHC=AJ$5)*(namkh=$E$1)*(INDEX(NC_giam,,HLOOKUP($C44,COLMadat,2,0))))</f>
        <v>0</v>
      </c>
      <c r="AK44" s="41">
        <f>'CH01'!AI52+SUMPRODUCT((DVHC=AK$5)*(madatNC=$C44)*(namkh=$E$1)*(Dientich_NC))-SUMPRODUCT((DVHC=AK$5)*(namkh=$E$1)*(INDEX(NC_giam,,HLOOKUP($C44,COLMadat,2,0))))</f>
        <v>0</v>
      </c>
      <c r="AL44" s="19">
        <f>'CH01'!AJ52+SUMPRODUCT((DVHC=AL$5)*(madatNC=$C44)*(namkh=$E$1)*(Dientich_NC))-SUMPRODUCT((DVHC=AL$5)*(namkh=$E$1)*(INDEX(NC_giam,,HLOOKUP($C44,COLMadat,2,0))))</f>
        <v>0</v>
      </c>
      <c r="AM44" s="41">
        <f>'CH01'!AK52+SUMPRODUCT((DVHC=AM$5)*(madatNC=$C44)*(namkh=$E$1)*(Dientich_NC))-SUMPRODUCT((DVHC=AM$5)*(namkh=$E$1)*(INDEX(NC_giam,,HLOOKUP($C44,COLMadat,2,0))))</f>
        <v>0</v>
      </c>
      <c r="AN44" s="19">
        <f>'CH01'!AL52+SUMPRODUCT((DVHC=AN$5)*(madatNC=$C44)*(namkh=$E$1)*(Dientich_NC))-SUMPRODUCT((DVHC=AN$5)*(namkh=$E$1)*(INDEX(NC_giam,,HLOOKUP($C44,COLMadat,2,0))))</f>
        <v>0</v>
      </c>
      <c r="AO44" s="41">
        <f>'CH01'!AM52+SUMPRODUCT((DVHC=AO$5)*(madatNC=$C44)*(namkh=$E$1)*(Dientich_NC))-SUMPRODUCT((DVHC=AO$5)*(namkh=$E$1)*(INDEX(NC_giam,,HLOOKUP($C44,COLMadat,2,0))))</f>
        <v>0</v>
      </c>
      <c r="AP44" s="19">
        <f>'CH01'!AN52+SUMPRODUCT((DVHC=AP$5)*(madatNC=$C44)*(namkh=$E$1)*(Dientich_NC))-SUMPRODUCT((DVHC=AP$5)*(namkh=$E$1)*(INDEX(NC_giam,,HLOOKUP($C44,COLMadat,2,0))))</f>
        <v>0</v>
      </c>
      <c r="AQ44" s="41">
        <f>'CH01'!AO52+SUMPRODUCT((DVHC=AQ$5)*(madatNC=$C44)*(namkh=$E$1)*(Dientich_NC))-SUMPRODUCT((DVHC=AQ$5)*(namkh=$E$1)*(INDEX(NC_giam,,HLOOKUP($C44,COLMadat,2,0))))</f>
        <v>0</v>
      </c>
      <c r="AR44" s="32"/>
    </row>
    <row r="45" spans="1:44" ht="31.5">
      <c r="A45" s="22" t="str">
        <f>'CH01'!A53</f>
        <v>2.8.5</v>
      </c>
      <c r="B45" s="22" t="str">
        <f>'CH01'!B53</f>
        <v>Đất có di tích lịch sử - văn hóa danh lam thắng cảnh, di sản thiên nhiên</v>
      </c>
      <c r="C45" s="23" t="str">
        <f>'CH01'!C53</f>
        <v>DDD</v>
      </c>
      <c r="D45" s="23">
        <f>COUNTIF(II!$C$5:$C$113,C45)</f>
        <v>0</v>
      </c>
      <c r="E45" s="19">
        <f>SUMIF(II!$C$5:$C$113,'Biểu chi tiêu chuyển tiếp II'!C45,II!$F$5:$F$113)</f>
        <v>0</v>
      </c>
      <c r="F45" s="19">
        <f>SUMIF(II!$C$5:$C$113,'Biểu chi tiêu chuyển tiếp II'!C45,II!$G$5:$G$113)</f>
        <v>0</v>
      </c>
      <c r="G45" s="19"/>
      <c r="H45" s="19"/>
      <c r="I45" s="19"/>
      <c r="J45" s="19"/>
      <c r="K45" s="19"/>
      <c r="L45" s="19"/>
      <c r="M45" s="19"/>
      <c r="N45" s="19"/>
      <c r="O45" s="19"/>
      <c r="P45" s="19"/>
      <c r="Q45" s="19"/>
      <c r="R45" s="19"/>
      <c r="S45" s="19"/>
      <c r="T45" s="19"/>
      <c r="U45" s="19"/>
      <c r="V45" s="19"/>
      <c r="W45" s="19"/>
      <c r="X45" s="19">
        <f>'CH01'!V53+SUMPRODUCT((DVHC=X$5)*(madatNC=$C45)*(namkh=$E$1)*(Dientich_NC))-SUMPRODUCT((DVHC=X$5)*(namkh=$E$1)*(INDEX(NC_giam,,HLOOKUP($C45,COLMadat,2,0))))</f>
        <v>0</v>
      </c>
      <c r="Y45" s="41">
        <f>'CH01'!W53+SUMPRODUCT((DVHC=Y$5)*(madatNC=$C45)*(namkh=$E$1)*(Dientich_NC))-SUMPRODUCT((DVHC=Y$5)*(namkh=$E$1)*(INDEX(NC_giam,,HLOOKUP($C45,COLMadat,2,0))))</f>
        <v>0</v>
      </c>
      <c r="Z45" s="19">
        <f>'CH01'!X53+SUMPRODUCT((DVHC=Z$5)*(madatNC=$C45)*(namkh=$E$1)*(Dientich_NC))-SUMPRODUCT((DVHC=Z$5)*(namkh=$E$1)*(INDEX(NC_giam,,HLOOKUP($C45,COLMadat,2,0))))</f>
        <v>0</v>
      </c>
      <c r="AA45" s="41">
        <f>'CH01'!Y53+SUMPRODUCT((DVHC=AA$5)*(madatNC=$C45)*(namkh=$E$1)*(Dientich_NC))-SUMPRODUCT((DVHC=AA$5)*(namkh=$E$1)*(INDEX(NC_giam,,HLOOKUP($C45,COLMadat,2,0))))</f>
        <v>0</v>
      </c>
      <c r="AB45" s="19">
        <f>'CH01'!Z53+SUMPRODUCT((DVHC=AB$5)*(madatNC=$C45)*(namkh=$E$1)*(Dientich_NC))-SUMPRODUCT((DVHC=AB$5)*(namkh=$E$1)*(INDEX(NC_giam,,HLOOKUP($C45,COLMadat,2,0))))</f>
        <v>0</v>
      </c>
      <c r="AC45" s="41">
        <f>'CH01'!AA53+SUMPRODUCT((DVHC=AC$5)*(madatNC=$C45)*(namkh=$E$1)*(Dientich_NC))-SUMPRODUCT((DVHC=AC$5)*(namkh=$E$1)*(INDEX(NC_giam,,HLOOKUP($C45,COLMadat,2,0))))</f>
        <v>0</v>
      </c>
      <c r="AD45" s="19">
        <f>'CH01'!AB53+SUMPRODUCT((DVHC=AD$5)*(madatNC=$C45)*(namkh=$E$1)*(Dientich_NC))-SUMPRODUCT((DVHC=AD$5)*(namkh=$E$1)*(INDEX(NC_giam,,HLOOKUP($C45,COLMadat,2,0))))</f>
        <v>0</v>
      </c>
      <c r="AE45" s="41">
        <f>'CH01'!AC53+SUMPRODUCT((DVHC=AE$5)*(madatNC=$C45)*(namkh=$E$1)*(Dientich_NC))-SUMPRODUCT((DVHC=AE$5)*(namkh=$E$1)*(INDEX(NC_giam,,HLOOKUP($C45,COLMadat,2,0))))</f>
        <v>0</v>
      </c>
      <c r="AF45" s="19">
        <f>'CH01'!AD53+SUMPRODUCT((DVHC=AF$5)*(madatNC=$C45)*(namkh=$E$1)*(Dientich_NC))-SUMPRODUCT((DVHC=AF$5)*(namkh=$E$1)*(INDEX(NC_giam,,HLOOKUP($C45,COLMadat,2,0))))</f>
        <v>0</v>
      </c>
      <c r="AG45" s="41">
        <f>'CH01'!AE53+SUMPRODUCT((DVHC=AG$5)*(madatNC=$C45)*(namkh=$E$1)*(Dientich_NC))-SUMPRODUCT((DVHC=AG$5)*(namkh=$E$1)*(INDEX(NC_giam,,HLOOKUP($C45,COLMadat,2,0))))</f>
        <v>0</v>
      </c>
      <c r="AH45" s="19">
        <f>'CH01'!AF53+SUMPRODUCT((DVHC=AH$5)*(madatNC=$C45)*(namkh=$E$1)*(Dientich_NC))-SUMPRODUCT((DVHC=AH$5)*(namkh=$E$1)*(INDEX(NC_giam,,HLOOKUP($C45,COLMadat,2,0))))</f>
        <v>0</v>
      </c>
      <c r="AI45" s="41">
        <f>'CH01'!AG53+SUMPRODUCT((DVHC=AI$5)*(madatNC=$C45)*(namkh=$E$1)*(Dientich_NC))-SUMPRODUCT((DVHC=AI$5)*(namkh=$E$1)*(INDEX(NC_giam,,HLOOKUP($C45,COLMadat,2,0))))</f>
        <v>0</v>
      </c>
      <c r="AJ45" s="19">
        <f>'CH01'!AH53+SUMPRODUCT((DVHC=AJ$5)*(madatNC=$C45)*(namkh=$E$1)*(Dientich_NC))-SUMPRODUCT((DVHC=AJ$5)*(namkh=$E$1)*(INDEX(NC_giam,,HLOOKUP($C45,COLMadat,2,0))))</f>
        <v>0</v>
      </c>
      <c r="AK45" s="41">
        <f>'CH01'!AI53+SUMPRODUCT((DVHC=AK$5)*(madatNC=$C45)*(namkh=$E$1)*(Dientich_NC))-SUMPRODUCT((DVHC=AK$5)*(namkh=$E$1)*(INDEX(NC_giam,,HLOOKUP($C45,COLMadat,2,0))))</f>
        <v>0</v>
      </c>
      <c r="AL45" s="19">
        <f>'CH01'!AJ53+SUMPRODUCT((DVHC=AL$5)*(madatNC=$C45)*(namkh=$E$1)*(Dientich_NC))-SUMPRODUCT((DVHC=AL$5)*(namkh=$E$1)*(INDEX(NC_giam,,HLOOKUP($C45,COLMadat,2,0))))</f>
        <v>0</v>
      </c>
      <c r="AM45" s="41">
        <f>'CH01'!AK53+SUMPRODUCT((DVHC=AM$5)*(madatNC=$C45)*(namkh=$E$1)*(Dientich_NC))-SUMPRODUCT((DVHC=AM$5)*(namkh=$E$1)*(INDEX(NC_giam,,HLOOKUP($C45,COLMadat,2,0))))</f>
        <v>0</v>
      </c>
      <c r="AN45" s="19">
        <f>'CH01'!AL53+SUMPRODUCT((DVHC=AN$5)*(madatNC=$C45)*(namkh=$E$1)*(Dientich_NC))-SUMPRODUCT((DVHC=AN$5)*(namkh=$E$1)*(INDEX(NC_giam,,HLOOKUP($C45,COLMadat,2,0))))</f>
        <v>0</v>
      </c>
      <c r="AO45" s="41">
        <f>'CH01'!AM53+SUMPRODUCT((DVHC=AO$5)*(madatNC=$C45)*(namkh=$E$1)*(Dientich_NC))-SUMPRODUCT((DVHC=AO$5)*(namkh=$E$1)*(INDEX(NC_giam,,HLOOKUP($C45,COLMadat,2,0))))</f>
        <v>0</v>
      </c>
      <c r="AP45" s="19">
        <f>'CH01'!AN53+SUMPRODUCT((DVHC=AP$5)*(madatNC=$C45)*(namkh=$E$1)*(Dientich_NC))-SUMPRODUCT((DVHC=AP$5)*(namkh=$E$1)*(INDEX(NC_giam,,HLOOKUP($C45,COLMadat,2,0))))</f>
        <v>0</v>
      </c>
      <c r="AQ45" s="41">
        <f>'CH01'!AO53+SUMPRODUCT((DVHC=AQ$5)*(madatNC=$C45)*(namkh=$E$1)*(Dientich_NC))-SUMPRODUCT((DVHC=AQ$5)*(namkh=$E$1)*(INDEX(NC_giam,,HLOOKUP($C45,COLMadat,2,0))))</f>
        <v>0</v>
      </c>
      <c r="AR45" s="25"/>
    </row>
    <row r="46" spans="1:44">
      <c r="A46" s="22" t="str">
        <f>'CH01'!A54</f>
        <v>2.8.6</v>
      </c>
      <c r="B46" s="22" t="str">
        <f>'CH01'!B54</f>
        <v>Đất công trình xử lý chất thải</v>
      </c>
      <c r="C46" s="23" t="str">
        <f>'CH01'!C54</f>
        <v>DRA</v>
      </c>
      <c r="D46" s="23">
        <f>COUNTIF(II!$C$5:$C$113,C46)</f>
        <v>0</v>
      </c>
      <c r="E46" s="19">
        <f>SUMIF(II!$C$5:$C$113,'Biểu chi tiêu chuyển tiếp II'!C46,II!$F$5:$F$113)</f>
        <v>0</v>
      </c>
      <c r="F46" s="19">
        <f>SUMIF(II!$C$5:$C$113,'Biểu chi tiêu chuyển tiếp II'!C46,II!$G$5:$G$113)</f>
        <v>0</v>
      </c>
      <c r="G46" s="19"/>
      <c r="H46" s="19"/>
      <c r="I46" s="19"/>
      <c r="J46" s="19"/>
      <c r="K46" s="19"/>
      <c r="L46" s="19"/>
      <c r="M46" s="19"/>
      <c r="N46" s="19"/>
      <c r="O46" s="19"/>
      <c r="P46" s="19"/>
      <c r="Q46" s="19"/>
      <c r="R46" s="19"/>
      <c r="S46" s="19"/>
      <c r="T46" s="19"/>
      <c r="U46" s="19"/>
      <c r="V46" s="19"/>
      <c r="W46" s="19"/>
      <c r="X46" s="19">
        <f>'CH01'!V54+SUMPRODUCT((DVHC=X$5)*(madatNC=$C46)*(namkh=$E$1)*(Dientich_NC))-SUMPRODUCT((DVHC=X$5)*(namkh=$E$1)*(INDEX(NC_giam,,HLOOKUP($C46,COLMadat,2,0))))</f>
        <v>0</v>
      </c>
      <c r="Y46" s="41">
        <f>'CH01'!W54+SUMPRODUCT((DVHC=Y$5)*(madatNC=$C46)*(namkh=$E$1)*(Dientich_NC))-SUMPRODUCT((DVHC=Y$5)*(namkh=$E$1)*(INDEX(NC_giam,,HLOOKUP($C46,COLMadat,2,0))))</f>
        <v>0</v>
      </c>
      <c r="Z46" s="19">
        <f>'CH01'!X54+SUMPRODUCT((DVHC=Z$5)*(madatNC=$C46)*(namkh=$E$1)*(Dientich_NC))-SUMPRODUCT((DVHC=Z$5)*(namkh=$E$1)*(INDEX(NC_giam,,HLOOKUP($C46,COLMadat,2,0))))</f>
        <v>0</v>
      </c>
      <c r="AA46" s="41">
        <f>'CH01'!Y54+SUMPRODUCT((DVHC=AA$5)*(madatNC=$C46)*(namkh=$E$1)*(Dientich_NC))-SUMPRODUCT((DVHC=AA$5)*(namkh=$E$1)*(INDEX(NC_giam,,HLOOKUP($C46,COLMadat,2,0))))</f>
        <v>0</v>
      </c>
      <c r="AB46" s="19">
        <f>'CH01'!Z54+SUMPRODUCT((DVHC=AB$5)*(madatNC=$C46)*(namkh=$E$1)*(Dientich_NC))-SUMPRODUCT((DVHC=AB$5)*(namkh=$E$1)*(INDEX(NC_giam,,HLOOKUP($C46,COLMadat,2,0))))</f>
        <v>0</v>
      </c>
      <c r="AC46" s="41">
        <f>'CH01'!AA54+SUMPRODUCT((DVHC=AC$5)*(madatNC=$C46)*(namkh=$E$1)*(Dientich_NC))-SUMPRODUCT((DVHC=AC$5)*(namkh=$E$1)*(INDEX(NC_giam,,HLOOKUP($C46,COLMadat,2,0))))</f>
        <v>0</v>
      </c>
      <c r="AD46" s="19">
        <f>'CH01'!AB54+SUMPRODUCT((DVHC=AD$5)*(madatNC=$C46)*(namkh=$E$1)*(Dientich_NC))-SUMPRODUCT((DVHC=AD$5)*(namkh=$E$1)*(INDEX(NC_giam,,HLOOKUP($C46,COLMadat,2,0))))</f>
        <v>0</v>
      </c>
      <c r="AE46" s="41">
        <f>'CH01'!AC54+SUMPRODUCT((DVHC=AE$5)*(madatNC=$C46)*(namkh=$E$1)*(Dientich_NC))-SUMPRODUCT((DVHC=AE$5)*(namkh=$E$1)*(INDEX(NC_giam,,HLOOKUP($C46,COLMadat,2,0))))</f>
        <v>0</v>
      </c>
      <c r="AF46" s="19">
        <f>'CH01'!AD54+SUMPRODUCT((DVHC=AF$5)*(madatNC=$C46)*(namkh=$E$1)*(Dientich_NC))-SUMPRODUCT((DVHC=AF$5)*(namkh=$E$1)*(INDEX(NC_giam,,HLOOKUP($C46,COLMadat,2,0))))</f>
        <v>0</v>
      </c>
      <c r="AG46" s="41">
        <f>'CH01'!AE54+SUMPRODUCT((DVHC=AG$5)*(madatNC=$C46)*(namkh=$E$1)*(Dientich_NC))-SUMPRODUCT((DVHC=AG$5)*(namkh=$E$1)*(INDEX(NC_giam,,HLOOKUP($C46,COLMadat,2,0))))</f>
        <v>0</v>
      </c>
      <c r="AH46" s="19">
        <f>'CH01'!AF54+SUMPRODUCT((DVHC=AH$5)*(madatNC=$C46)*(namkh=$E$1)*(Dientich_NC))-SUMPRODUCT((DVHC=AH$5)*(namkh=$E$1)*(INDEX(NC_giam,,HLOOKUP($C46,COLMadat,2,0))))</f>
        <v>0</v>
      </c>
      <c r="AI46" s="41">
        <f>'CH01'!AG54+SUMPRODUCT((DVHC=AI$5)*(madatNC=$C46)*(namkh=$E$1)*(Dientich_NC))-SUMPRODUCT((DVHC=AI$5)*(namkh=$E$1)*(INDEX(NC_giam,,HLOOKUP($C46,COLMadat,2,0))))</f>
        <v>0</v>
      </c>
      <c r="AJ46" s="19">
        <f>'CH01'!AH54+SUMPRODUCT((DVHC=AJ$5)*(madatNC=$C46)*(namkh=$E$1)*(Dientich_NC))-SUMPRODUCT((DVHC=AJ$5)*(namkh=$E$1)*(INDEX(NC_giam,,HLOOKUP($C46,COLMadat,2,0))))</f>
        <v>0</v>
      </c>
      <c r="AK46" s="41">
        <f>'CH01'!AI54+SUMPRODUCT((DVHC=AK$5)*(madatNC=$C46)*(namkh=$E$1)*(Dientich_NC))-SUMPRODUCT((DVHC=AK$5)*(namkh=$E$1)*(INDEX(NC_giam,,HLOOKUP($C46,COLMadat,2,0))))</f>
        <v>0</v>
      </c>
      <c r="AL46" s="19">
        <f>'CH01'!AJ54+SUMPRODUCT((DVHC=AL$5)*(madatNC=$C46)*(namkh=$E$1)*(Dientich_NC))-SUMPRODUCT((DVHC=AL$5)*(namkh=$E$1)*(INDEX(NC_giam,,HLOOKUP($C46,COLMadat,2,0))))</f>
        <v>0</v>
      </c>
      <c r="AM46" s="41">
        <f>'CH01'!AK54+SUMPRODUCT((DVHC=AM$5)*(madatNC=$C46)*(namkh=$E$1)*(Dientich_NC))-SUMPRODUCT((DVHC=AM$5)*(namkh=$E$1)*(INDEX(NC_giam,,HLOOKUP($C46,COLMadat,2,0))))</f>
        <v>0</v>
      </c>
      <c r="AN46" s="19">
        <f>'CH01'!AL54+SUMPRODUCT((DVHC=AN$5)*(madatNC=$C46)*(namkh=$E$1)*(Dientich_NC))-SUMPRODUCT((DVHC=AN$5)*(namkh=$E$1)*(INDEX(NC_giam,,HLOOKUP($C46,COLMadat,2,0))))</f>
        <v>0</v>
      </c>
      <c r="AO46" s="41">
        <f>'CH01'!AM54+SUMPRODUCT((DVHC=AO$5)*(madatNC=$C46)*(namkh=$E$1)*(Dientich_NC))-SUMPRODUCT((DVHC=AO$5)*(namkh=$E$1)*(INDEX(NC_giam,,HLOOKUP($C46,COLMadat,2,0))))</f>
        <v>0</v>
      </c>
      <c r="AP46" s="19">
        <f>'CH01'!AN54+SUMPRODUCT((DVHC=AP$5)*(madatNC=$C46)*(namkh=$E$1)*(Dientich_NC))-SUMPRODUCT((DVHC=AP$5)*(namkh=$E$1)*(INDEX(NC_giam,,HLOOKUP($C46,COLMadat,2,0))))</f>
        <v>0</v>
      </c>
      <c r="AQ46" s="41">
        <f>'CH01'!AO54+SUMPRODUCT((DVHC=AQ$5)*(madatNC=$C46)*(namkh=$E$1)*(Dientich_NC))-SUMPRODUCT((DVHC=AQ$5)*(namkh=$E$1)*(INDEX(NC_giam,,HLOOKUP($C46,COLMadat,2,0))))</f>
        <v>0</v>
      </c>
      <c r="AR46" s="25"/>
    </row>
    <row r="47" spans="1:44">
      <c r="A47" s="22" t="str">
        <f>'CH01'!A55</f>
        <v>2.8.7</v>
      </c>
      <c r="B47" s="22" t="str">
        <f>'CH01'!B55</f>
        <v>Đất công trình năng lượng, chiếu sáng công cộng</v>
      </c>
      <c r="C47" s="23" t="str">
        <f>'CH01'!C55</f>
        <v>DNL</v>
      </c>
      <c r="D47" s="23">
        <f>COUNTIF(II!$C$5:$C$113,C47)</f>
        <v>4</v>
      </c>
      <c r="E47" s="19">
        <f>SUMIF(II!$C$5:$C$113,'Biểu chi tiêu chuyển tiếp II'!C47,II!$F$5:$F$113)</f>
        <v>10.910000000000002</v>
      </c>
      <c r="F47" s="19">
        <f>SUMIF(II!$C$5:$C$113,'Biểu chi tiêu chuyển tiếp II'!C47,II!$G$5:$G$113)</f>
        <v>10.910000000000002</v>
      </c>
      <c r="G47" s="19"/>
      <c r="H47" s="19"/>
      <c r="I47" s="19"/>
      <c r="J47" s="19"/>
      <c r="K47" s="19"/>
      <c r="L47" s="19"/>
      <c r="M47" s="19"/>
      <c r="N47" s="19"/>
      <c r="O47" s="19"/>
      <c r="P47" s="19"/>
      <c r="Q47" s="19"/>
      <c r="R47" s="19"/>
      <c r="S47" s="19"/>
      <c r="T47" s="19"/>
      <c r="U47" s="19"/>
      <c r="V47" s="19"/>
      <c r="W47" s="19"/>
      <c r="X47" s="19">
        <f>'CH01'!V55+SUMPRODUCT((DVHC=X$5)*(madatNC=$C47)*(namkh=$E$1)*(Dientich_NC))-SUMPRODUCT((DVHC=X$5)*(namkh=$E$1)*(INDEX(NC_giam,,HLOOKUP($C47,COLMadat,2,0))))</f>
        <v>0</v>
      </c>
      <c r="Y47" s="41">
        <f>'CH01'!W55+SUMPRODUCT((DVHC=Y$5)*(madatNC=$C47)*(namkh=$E$1)*(Dientich_NC))-SUMPRODUCT((DVHC=Y$5)*(namkh=$E$1)*(INDEX(NC_giam,,HLOOKUP($C47,COLMadat,2,0))))</f>
        <v>0</v>
      </c>
      <c r="Z47" s="19">
        <f>'CH01'!X55+SUMPRODUCT((DVHC=Z$5)*(madatNC=$C47)*(namkh=$E$1)*(Dientich_NC))-SUMPRODUCT((DVHC=Z$5)*(namkh=$E$1)*(INDEX(NC_giam,,HLOOKUP($C47,COLMadat,2,0))))</f>
        <v>0</v>
      </c>
      <c r="AA47" s="41">
        <f>'CH01'!Y55+SUMPRODUCT((DVHC=AA$5)*(madatNC=$C47)*(namkh=$E$1)*(Dientich_NC))-SUMPRODUCT((DVHC=AA$5)*(namkh=$E$1)*(INDEX(NC_giam,,HLOOKUP($C47,COLMadat,2,0))))</f>
        <v>0</v>
      </c>
      <c r="AB47" s="19">
        <f>'CH01'!Z55+SUMPRODUCT((DVHC=AB$5)*(madatNC=$C47)*(namkh=$E$1)*(Dientich_NC))-SUMPRODUCT((DVHC=AB$5)*(namkh=$E$1)*(INDEX(NC_giam,,HLOOKUP($C47,COLMadat,2,0))))</f>
        <v>0</v>
      </c>
      <c r="AC47" s="41">
        <f>'CH01'!AA55+SUMPRODUCT((DVHC=AC$5)*(madatNC=$C47)*(namkh=$E$1)*(Dientich_NC))-SUMPRODUCT((DVHC=AC$5)*(namkh=$E$1)*(INDEX(NC_giam,,HLOOKUP($C47,COLMadat,2,0))))</f>
        <v>0</v>
      </c>
      <c r="AD47" s="19">
        <f>'CH01'!AB55+SUMPRODUCT((DVHC=AD$5)*(madatNC=$C47)*(namkh=$E$1)*(Dientich_NC))-SUMPRODUCT((DVHC=AD$5)*(namkh=$E$1)*(INDEX(NC_giam,,HLOOKUP($C47,COLMadat,2,0))))</f>
        <v>0</v>
      </c>
      <c r="AE47" s="41">
        <f>'CH01'!AC55+SUMPRODUCT((DVHC=AE$5)*(madatNC=$C47)*(namkh=$E$1)*(Dientich_NC))-SUMPRODUCT((DVHC=AE$5)*(namkh=$E$1)*(INDEX(NC_giam,,HLOOKUP($C47,COLMadat,2,0))))</f>
        <v>0</v>
      </c>
      <c r="AF47" s="19">
        <f>'CH01'!AD55+SUMPRODUCT((DVHC=AF$5)*(madatNC=$C47)*(namkh=$E$1)*(Dientich_NC))-SUMPRODUCT((DVHC=AF$5)*(namkh=$E$1)*(INDEX(NC_giam,,HLOOKUP($C47,COLMadat,2,0))))</f>
        <v>0</v>
      </c>
      <c r="AG47" s="41">
        <f>'CH01'!AE55+SUMPRODUCT((DVHC=AG$5)*(madatNC=$C47)*(namkh=$E$1)*(Dientich_NC))-SUMPRODUCT((DVHC=AG$5)*(namkh=$E$1)*(INDEX(NC_giam,,HLOOKUP($C47,COLMadat,2,0))))</f>
        <v>0</v>
      </c>
      <c r="AH47" s="19">
        <f>'CH01'!AF55+SUMPRODUCT((DVHC=AH$5)*(madatNC=$C47)*(namkh=$E$1)*(Dientich_NC))-SUMPRODUCT((DVHC=AH$5)*(namkh=$E$1)*(INDEX(NC_giam,,HLOOKUP($C47,COLMadat,2,0))))</f>
        <v>0</v>
      </c>
      <c r="AI47" s="41">
        <f>'CH01'!AG55+SUMPRODUCT((DVHC=AI$5)*(madatNC=$C47)*(namkh=$E$1)*(Dientich_NC))-SUMPRODUCT((DVHC=AI$5)*(namkh=$E$1)*(INDEX(NC_giam,,HLOOKUP($C47,COLMadat,2,0))))</f>
        <v>0</v>
      </c>
      <c r="AJ47" s="19">
        <f>'CH01'!AH55+SUMPRODUCT((DVHC=AJ$5)*(madatNC=$C47)*(namkh=$E$1)*(Dientich_NC))-SUMPRODUCT((DVHC=AJ$5)*(namkh=$E$1)*(INDEX(NC_giam,,HLOOKUP($C47,COLMadat,2,0))))</f>
        <v>0</v>
      </c>
      <c r="AK47" s="41">
        <f>'CH01'!AI55+SUMPRODUCT((DVHC=AK$5)*(madatNC=$C47)*(namkh=$E$1)*(Dientich_NC))-SUMPRODUCT((DVHC=AK$5)*(namkh=$E$1)*(INDEX(NC_giam,,HLOOKUP($C47,COLMadat,2,0))))</f>
        <v>0</v>
      </c>
      <c r="AL47" s="19">
        <f>'CH01'!AJ55+SUMPRODUCT((DVHC=AL$5)*(madatNC=$C47)*(namkh=$E$1)*(Dientich_NC))-SUMPRODUCT((DVHC=AL$5)*(namkh=$E$1)*(INDEX(NC_giam,,HLOOKUP($C47,COLMadat,2,0))))</f>
        <v>0</v>
      </c>
      <c r="AM47" s="41">
        <f>'CH01'!AK55+SUMPRODUCT((DVHC=AM$5)*(madatNC=$C47)*(namkh=$E$1)*(Dientich_NC))-SUMPRODUCT((DVHC=AM$5)*(namkh=$E$1)*(INDEX(NC_giam,,HLOOKUP($C47,COLMadat,2,0))))</f>
        <v>0</v>
      </c>
      <c r="AN47" s="19">
        <f>'CH01'!AL55+SUMPRODUCT((DVHC=AN$5)*(madatNC=$C47)*(namkh=$E$1)*(Dientich_NC))-SUMPRODUCT((DVHC=AN$5)*(namkh=$E$1)*(INDEX(NC_giam,,HLOOKUP($C47,COLMadat,2,0))))</f>
        <v>0</v>
      </c>
      <c r="AO47" s="41">
        <f>'CH01'!AM55+SUMPRODUCT((DVHC=AO$5)*(madatNC=$C47)*(namkh=$E$1)*(Dientich_NC))-SUMPRODUCT((DVHC=AO$5)*(namkh=$E$1)*(INDEX(NC_giam,,HLOOKUP($C47,COLMadat,2,0))))</f>
        <v>0</v>
      </c>
      <c r="AP47" s="19">
        <f>'CH01'!AN55+SUMPRODUCT((DVHC=AP$5)*(madatNC=$C47)*(namkh=$E$1)*(Dientich_NC))-SUMPRODUCT((DVHC=AP$5)*(namkh=$E$1)*(INDEX(NC_giam,,HLOOKUP($C47,COLMadat,2,0))))</f>
        <v>0</v>
      </c>
      <c r="AQ47" s="41">
        <f>'CH01'!AO55+SUMPRODUCT((DVHC=AQ$5)*(madatNC=$C47)*(namkh=$E$1)*(Dientich_NC))-SUMPRODUCT((DVHC=AQ$5)*(namkh=$E$1)*(INDEX(NC_giam,,HLOOKUP($C47,COLMadat,2,0))))</f>
        <v>0</v>
      </c>
      <c r="AR47" s="25"/>
    </row>
    <row r="48" spans="1:44" ht="31.5">
      <c r="A48" s="22" t="str">
        <f>'CH01'!A56</f>
        <v>2.8.8</v>
      </c>
      <c r="B48" s="22" t="str">
        <f>'CH01'!B56</f>
        <v>Đất công trình hạ tầng bưu chính, viễn thông, công nghệ thông tin</v>
      </c>
      <c r="C48" s="23" t="str">
        <f>'CH01'!C56</f>
        <v>DBV</v>
      </c>
      <c r="D48" s="23">
        <f>COUNTIF(II!$C$5:$C$113,C48)</f>
        <v>0</v>
      </c>
      <c r="E48" s="19">
        <f>SUMIF(II!$C$5:$C$113,'Biểu chi tiêu chuyển tiếp II'!C48,II!$F$5:$F$113)</f>
        <v>0</v>
      </c>
      <c r="F48" s="19">
        <f>SUMIF(II!$C$5:$C$113,'Biểu chi tiêu chuyển tiếp II'!C48,II!$G$5:$G$113)</f>
        <v>0</v>
      </c>
      <c r="G48" s="19"/>
      <c r="H48" s="19"/>
      <c r="I48" s="19"/>
      <c r="J48" s="19"/>
      <c r="K48" s="19"/>
      <c r="L48" s="19"/>
      <c r="M48" s="19"/>
      <c r="N48" s="19"/>
      <c r="O48" s="19"/>
      <c r="P48" s="19"/>
      <c r="Q48" s="19"/>
      <c r="R48" s="19"/>
      <c r="S48" s="19"/>
      <c r="T48" s="19"/>
      <c r="U48" s="19"/>
      <c r="V48" s="19"/>
      <c r="W48" s="19"/>
      <c r="X48" s="19">
        <f>'CH01'!V56+SUMPRODUCT((DVHC=X$5)*(madatNC=$C48)*(namkh=$E$1)*(Dientich_NC))-SUMPRODUCT((DVHC=X$5)*(namkh=$E$1)*(INDEX(NC_giam,,HLOOKUP($C48,COLMadat,2,0))))</f>
        <v>0</v>
      </c>
      <c r="Y48" s="41">
        <f>'CH01'!W56+SUMPRODUCT((DVHC=Y$5)*(madatNC=$C48)*(namkh=$E$1)*(Dientich_NC))-SUMPRODUCT((DVHC=Y$5)*(namkh=$E$1)*(INDEX(NC_giam,,HLOOKUP($C48,COLMadat,2,0))))</f>
        <v>0</v>
      </c>
      <c r="Z48" s="19">
        <f>'CH01'!X56+SUMPRODUCT((DVHC=Z$5)*(madatNC=$C48)*(namkh=$E$1)*(Dientich_NC))-SUMPRODUCT((DVHC=Z$5)*(namkh=$E$1)*(INDEX(NC_giam,,HLOOKUP($C48,COLMadat,2,0))))</f>
        <v>0</v>
      </c>
      <c r="AA48" s="41">
        <f>'CH01'!Y56+SUMPRODUCT((DVHC=AA$5)*(madatNC=$C48)*(namkh=$E$1)*(Dientich_NC))-SUMPRODUCT((DVHC=AA$5)*(namkh=$E$1)*(INDEX(NC_giam,,HLOOKUP($C48,COLMadat,2,0))))</f>
        <v>0</v>
      </c>
      <c r="AB48" s="19">
        <f>'CH01'!Z56+SUMPRODUCT((DVHC=AB$5)*(madatNC=$C48)*(namkh=$E$1)*(Dientich_NC))-SUMPRODUCT((DVHC=AB$5)*(namkh=$E$1)*(INDEX(NC_giam,,HLOOKUP($C48,COLMadat,2,0))))</f>
        <v>0</v>
      </c>
      <c r="AC48" s="41">
        <f>'CH01'!AA56+SUMPRODUCT((DVHC=AC$5)*(madatNC=$C48)*(namkh=$E$1)*(Dientich_NC))-SUMPRODUCT((DVHC=AC$5)*(namkh=$E$1)*(INDEX(NC_giam,,HLOOKUP($C48,COLMadat,2,0))))</f>
        <v>0</v>
      </c>
      <c r="AD48" s="19">
        <f>'CH01'!AB56+SUMPRODUCT((DVHC=AD$5)*(madatNC=$C48)*(namkh=$E$1)*(Dientich_NC))-SUMPRODUCT((DVHC=AD$5)*(namkh=$E$1)*(INDEX(NC_giam,,HLOOKUP($C48,COLMadat,2,0))))</f>
        <v>0</v>
      </c>
      <c r="AE48" s="41">
        <f>'CH01'!AC56+SUMPRODUCT((DVHC=AE$5)*(madatNC=$C48)*(namkh=$E$1)*(Dientich_NC))-SUMPRODUCT((DVHC=AE$5)*(namkh=$E$1)*(INDEX(NC_giam,,HLOOKUP($C48,COLMadat,2,0))))</f>
        <v>0</v>
      </c>
      <c r="AF48" s="19">
        <f>'CH01'!AD56+SUMPRODUCT((DVHC=AF$5)*(madatNC=$C48)*(namkh=$E$1)*(Dientich_NC))-SUMPRODUCT((DVHC=AF$5)*(namkh=$E$1)*(INDEX(NC_giam,,HLOOKUP($C48,COLMadat,2,0))))</f>
        <v>0</v>
      </c>
      <c r="AG48" s="41">
        <f>'CH01'!AE56+SUMPRODUCT((DVHC=AG$5)*(madatNC=$C48)*(namkh=$E$1)*(Dientich_NC))-SUMPRODUCT((DVHC=AG$5)*(namkh=$E$1)*(INDEX(NC_giam,,HLOOKUP($C48,COLMadat,2,0))))</f>
        <v>0</v>
      </c>
      <c r="AH48" s="19">
        <f>'CH01'!AF56+SUMPRODUCT((DVHC=AH$5)*(madatNC=$C48)*(namkh=$E$1)*(Dientich_NC))-SUMPRODUCT((DVHC=AH$5)*(namkh=$E$1)*(INDEX(NC_giam,,HLOOKUP($C48,COLMadat,2,0))))</f>
        <v>0</v>
      </c>
      <c r="AI48" s="41">
        <f>'CH01'!AG56+SUMPRODUCT((DVHC=AI$5)*(madatNC=$C48)*(namkh=$E$1)*(Dientich_NC))-SUMPRODUCT((DVHC=AI$5)*(namkh=$E$1)*(INDEX(NC_giam,,HLOOKUP($C48,COLMadat,2,0))))</f>
        <v>0</v>
      </c>
      <c r="AJ48" s="19">
        <f>'CH01'!AH56+SUMPRODUCT((DVHC=AJ$5)*(madatNC=$C48)*(namkh=$E$1)*(Dientich_NC))-SUMPRODUCT((DVHC=AJ$5)*(namkh=$E$1)*(INDEX(NC_giam,,HLOOKUP($C48,COLMadat,2,0))))</f>
        <v>0</v>
      </c>
      <c r="AK48" s="41">
        <f>'CH01'!AI56+SUMPRODUCT((DVHC=AK$5)*(madatNC=$C48)*(namkh=$E$1)*(Dientich_NC))-SUMPRODUCT((DVHC=AK$5)*(namkh=$E$1)*(INDEX(NC_giam,,HLOOKUP($C48,COLMadat,2,0))))</f>
        <v>0</v>
      </c>
      <c r="AL48" s="19">
        <f>'CH01'!AJ56+SUMPRODUCT((DVHC=AL$5)*(madatNC=$C48)*(namkh=$E$1)*(Dientich_NC))-SUMPRODUCT((DVHC=AL$5)*(namkh=$E$1)*(INDEX(NC_giam,,HLOOKUP($C48,COLMadat,2,0))))</f>
        <v>0</v>
      </c>
      <c r="AM48" s="41">
        <f>'CH01'!AK56+SUMPRODUCT((DVHC=AM$5)*(madatNC=$C48)*(namkh=$E$1)*(Dientich_NC))-SUMPRODUCT((DVHC=AM$5)*(namkh=$E$1)*(INDEX(NC_giam,,HLOOKUP($C48,COLMadat,2,0))))</f>
        <v>0</v>
      </c>
      <c r="AN48" s="19">
        <f>'CH01'!AL56+SUMPRODUCT((DVHC=AN$5)*(madatNC=$C48)*(namkh=$E$1)*(Dientich_NC))-SUMPRODUCT((DVHC=AN$5)*(namkh=$E$1)*(INDEX(NC_giam,,HLOOKUP($C48,COLMadat,2,0))))</f>
        <v>0</v>
      </c>
      <c r="AO48" s="41">
        <f>'CH01'!AM56+SUMPRODUCT((DVHC=AO$5)*(madatNC=$C48)*(namkh=$E$1)*(Dientich_NC))-SUMPRODUCT((DVHC=AO$5)*(namkh=$E$1)*(INDEX(NC_giam,,HLOOKUP($C48,COLMadat,2,0))))</f>
        <v>0</v>
      </c>
      <c r="AP48" s="19">
        <f>'CH01'!AN56+SUMPRODUCT((DVHC=AP$5)*(madatNC=$C48)*(namkh=$E$1)*(Dientich_NC))-SUMPRODUCT((DVHC=AP$5)*(namkh=$E$1)*(INDEX(NC_giam,,HLOOKUP($C48,COLMadat,2,0))))</f>
        <v>0</v>
      </c>
      <c r="AQ48" s="41">
        <f>'CH01'!AO56+SUMPRODUCT((DVHC=AQ$5)*(madatNC=$C48)*(namkh=$E$1)*(Dientich_NC))-SUMPRODUCT((DVHC=AQ$5)*(namkh=$E$1)*(INDEX(NC_giam,,HLOOKUP($C48,COLMadat,2,0))))</f>
        <v>0</v>
      </c>
      <c r="AR48" s="25"/>
    </row>
    <row r="49" spans="1:44">
      <c r="A49" s="22" t="str">
        <f>'CH01'!A57</f>
        <v>2.8.9</v>
      </c>
      <c r="B49" s="22" t="str">
        <f>'CH01'!B57</f>
        <v>Đất chợ dân sinh, chợ đầu mối</v>
      </c>
      <c r="C49" s="23" t="str">
        <f>'CH01'!C57</f>
        <v>DCH</v>
      </c>
      <c r="D49" s="23">
        <f>COUNTIF(II!$C$5:$C$113,C49)</f>
        <v>1</v>
      </c>
      <c r="E49" s="19">
        <f>SUMIF(II!$C$5:$C$113,'Biểu chi tiêu chuyển tiếp II'!C49,II!$F$5:$F$113)</f>
        <v>0.64</v>
      </c>
      <c r="F49" s="19">
        <f>SUMIF(II!$C$5:$C$113,'Biểu chi tiêu chuyển tiếp II'!C49,II!$G$5:$G$113)</f>
        <v>0.64</v>
      </c>
      <c r="G49" s="19"/>
      <c r="H49" s="19"/>
      <c r="I49" s="19"/>
      <c r="J49" s="19"/>
      <c r="K49" s="19"/>
      <c r="L49" s="19"/>
      <c r="M49" s="19"/>
      <c r="N49" s="19"/>
      <c r="O49" s="19"/>
      <c r="P49" s="19"/>
      <c r="Q49" s="19"/>
      <c r="R49" s="19"/>
      <c r="S49" s="19"/>
      <c r="T49" s="19"/>
      <c r="U49" s="19"/>
      <c r="V49" s="19"/>
      <c r="W49" s="19"/>
      <c r="X49" s="19">
        <f>'CH01'!V57+SUMPRODUCT((DVHC=X$5)*(madatNC=$C49)*(namkh=$E$1)*(Dientich_NC))-SUMPRODUCT((DVHC=X$5)*(namkh=$E$1)*(INDEX(NC_giam,,HLOOKUP($C49,COLMadat,2,0))))</f>
        <v>0</v>
      </c>
      <c r="Y49" s="41">
        <f>'CH01'!W57+SUMPRODUCT((DVHC=Y$5)*(madatNC=$C49)*(namkh=$E$1)*(Dientich_NC))-SUMPRODUCT((DVHC=Y$5)*(namkh=$E$1)*(INDEX(NC_giam,,HLOOKUP($C49,COLMadat,2,0))))</f>
        <v>0</v>
      </c>
      <c r="Z49" s="19">
        <f>'CH01'!X57+SUMPRODUCT((DVHC=Z$5)*(madatNC=$C49)*(namkh=$E$1)*(Dientich_NC))-SUMPRODUCT((DVHC=Z$5)*(namkh=$E$1)*(INDEX(NC_giam,,HLOOKUP($C49,COLMadat,2,0))))</f>
        <v>0</v>
      </c>
      <c r="AA49" s="41">
        <f>'CH01'!Y57+SUMPRODUCT((DVHC=AA$5)*(madatNC=$C49)*(namkh=$E$1)*(Dientich_NC))-SUMPRODUCT((DVHC=AA$5)*(namkh=$E$1)*(INDEX(NC_giam,,HLOOKUP($C49,COLMadat,2,0))))</f>
        <v>0</v>
      </c>
      <c r="AB49" s="19">
        <f>'CH01'!Z57+SUMPRODUCT((DVHC=AB$5)*(madatNC=$C49)*(namkh=$E$1)*(Dientich_NC))-SUMPRODUCT((DVHC=AB$5)*(namkh=$E$1)*(INDEX(NC_giam,,HLOOKUP($C49,COLMadat,2,0))))</f>
        <v>0</v>
      </c>
      <c r="AC49" s="41">
        <f>'CH01'!AA57+SUMPRODUCT((DVHC=AC$5)*(madatNC=$C49)*(namkh=$E$1)*(Dientich_NC))-SUMPRODUCT((DVHC=AC$5)*(namkh=$E$1)*(INDEX(NC_giam,,HLOOKUP($C49,COLMadat,2,0))))</f>
        <v>0</v>
      </c>
      <c r="AD49" s="19">
        <f>'CH01'!AB57+SUMPRODUCT((DVHC=AD$5)*(madatNC=$C49)*(namkh=$E$1)*(Dientich_NC))-SUMPRODUCT((DVHC=AD$5)*(namkh=$E$1)*(INDEX(NC_giam,,HLOOKUP($C49,COLMadat,2,0))))</f>
        <v>0</v>
      </c>
      <c r="AE49" s="41">
        <f>'CH01'!AC57+SUMPRODUCT((DVHC=AE$5)*(madatNC=$C49)*(namkh=$E$1)*(Dientich_NC))-SUMPRODUCT((DVHC=AE$5)*(namkh=$E$1)*(INDEX(NC_giam,,HLOOKUP($C49,COLMadat,2,0))))</f>
        <v>0</v>
      </c>
      <c r="AF49" s="19">
        <f>'CH01'!AD57+SUMPRODUCT((DVHC=AF$5)*(madatNC=$C49)*(namkh=$E$1)*(Dientich_NC))-SUMPRODUCT((DVHC=AF$5)*(namkh=$E$1)*(INDEX(NC_giam,,HLOOKUP($C49,COLMadat,2,0))))</f>
        <v>0</v>
      </c>
      <c r="AG49" s="41">
        <f>'CH01'!AE57+SUMPRODUCT((DVHC=AG$5)*(madatNC=$C49)*(namkh=$E$1)*(Dientich_NC))-SUMPRODUCT((DVHC=AG$5)*(namkh=$E$1)*(INDEX(NC_giam,,HLOOKUP($C49,COLMadat,2,0))))</f>
        <v>0</v>
      </c>
      <c r="AH49" s="19">
        <f>'CH01'!AF57+SUMPRODUCT((DVHC=AH$5)*(madatNC=$C49)*(namkh=$E$1)*(Dientich_NC))-SUMPRODUCT((DVHC=AH$5)*(namkh=$E$1)*(INDEX(NC_giam,,HLOOKUP($C49,COLMadat,2,0))))</f>
        <v>0</v>
      </c>
      <c r="AI49" s="41">
        <f>'CH01'!AG57+SUMPRODUCT((DVHC=AI$5)*(madatNC=$C49)*(namkh=$E$1)*(Dientich_NC))-SUMPRODUCT((DVHC=AI$5)*(namkh=$E$1)*(INDEX(NC_giam,,HLOOKUP($C49,COLMadat,2,0))))</f>
        <v>0</v>
      </c>
      <c r="AJ49" s="19">
        <f>'CH01'!AH57+SUMPRODUCT((DVHC=AJ$5)*(madatNC=$C49)*(namkh=$E$1)*(Dientich_NC))-SUMPRODUCT((DVHC=AJ$5)*(namkh=$E$1)*(INDEX(NC_giam,,HLOOKUP($C49,COLMadat,2,0))))</f>
        <v>0</v>
      </c>
      <c r="AK49" s="41">
        <f>'CH01'!AI57+SUMPRODUCT((DVHC=AK$5)*(madatNC=$C49)*(namkh=$E$1)*(Dientich_NC))-SUMPRODUCT((DVHC=AK$5)*(namkh=$E$1)*(INDEX(NC_giam,,HLOOKUP($C49,COLMadat,2,0))))</f>
        <v>0</v>
      </c>
      <c r="AL49" s="19">
        <f>'CH01'!AJ57+SUMPRODUCT((DVHC=AL$5)*(madatNC=$C49)*(namkh=$E$1)*(Dientich_NC))-SUMPRODUCT((DVHC=AL$5)*(namkh=$E$1)*(INDEX(NC_giam,,HLOOKUP($C49,COLMadat,2,0))))</f>
        <v>0</v>
      </c>
      <c r="AM49" s="41">
        <f>'CH01'!AK57+SUMPRODUCT((DVHC=AM$5)*(madatNC=$C49)*(namkh=$E$1)*(Dientich_NC))-SUMPRODUCT((DVHC=AM$5)*(namkh=$E$1)*(INDEX(NC_giam,,HLOOKUP($C49,COLMadat,2,0))))</f>
        <v>0</v>
      </c>
      <c r="AN49" s="19">
        <f>'CH01'!AL57+SUMPRODUCT((DVHC=AN$5)*(madatNC=$C49)*(namkh=$E$1)*(Dientich_NC))-SUMPRODUCT((DVHC=AN$5)*(namkh=$E$1)*(INDEX(NC_giam,,HLOOKUP($C49,COLMadat,2,0))))</f>
        <v>0</v>
      </c>
      <c r="AO49" s="41">
        <f>'CH01'!AM57+SUMPRODUCT((DVHC=AO$5)*(madatNC=$C49)*(namkh=$E$1)*(Dientich_NC))-SUMPRODUCT((DVHC=AO$5)*(namkh=$E$1)*(INDEX(NC_giam,,HLOOKUP($C49,COLMadat,2,0))))</f>
        <v>0</v>
      </c>
      <c r="AP49" s="19">
        <f>'CH01'!AN57+SUMPRODUCT((DVHC=AP$5)*(madatNC=$C49)*(namkh=$E$1)*(Dientich_NC))-SUMPRODUCT((DVHC=AP$5)*(namkh=$E$1)*(INDEX(NC_giam,,HLOOKUP($C49,COLMadat,2,0))))</f>
        <v>0</v>
      </c>
      <c r="AQ49" s="41">
        <f>'CH01'!AO57+SUMPRODUCT((DVHC=AQ$5)*(madatNC=$C49)*(namkh=$E$1)*(Dientich_NC))-SUMPRODUCT((DVHC=AQ$5)*(namkh=$E$1)*(INDEX(NC_giam,,HLOOKUP($C49,COLMadat,2,0))))</f>
        <v>0</v>
      </c>
      <c r="AR49" s="25"/>
    </row>
    <row r="50" spans="1:44">
      <c r="A50" s="22" t="str">
        <f>'CH01'!A58</f>
        <v>2.8.10</v>
      </c>
      <c r="B50" s="22" t="str">
        <f>'CH01'!B58</f>
        <v>Đất khu vui chơi, giải trí công cộng, sinh hoạt cộng đồng</v>
      </c>
      <c r="C50" s="23" t="str">
        <f>'CH01'!C58</f>
        <v>DKV</v>
      </c>
      <c r="D50" s="23">
        <f>COUNTIF(II!$C$5:$C$113,C50)</f>
        <v>2</v>
      </c>
      <c r="E50" s="19">
        <f>SUMIF(II!$C$5:$C$113,'Biểu chi tiêu chuyển tiếp II'!C50,II!$F$5:$F$113)</f>
        <v>1.55</v>
      </c>
      <c r="F50" s="19">
        <f>SUMIF(II!$C$5:$C$113,'Biểu chi tiêu chuyển tiếp II'!C50,II!$G$5:$G$113)</f>
        <v>1.4645999999999999</v>
      </c>
      <c r="G50" s="19"/>
      <c r="H50" s="19"/>
      <c r="I50" s="19"/>
      <c r="J50" s="19"/>
      <c r="K50" s="19"/>
      <c r="L50" s="19"/>
      <c r="M50" s="19"/>
      <c r="N50" s="19"/>
      <c r="O50" s="19"/>
      <c r="P50" s="19"/>
      <c r="Q50" s="19"/>
      <c r="R50" s="19"/>
      <c r="S50" s="19"/>
      <c r="T50" s="19"/>
      <c r="U50" s="19"/>
      <c r="V50" s="19"/>
      <c r="W50" s="19"/>
      <c r="X50" s="19">
        <f>'CH01'!V58+SUMPRODUCT((DVHC=X$5)*(madatNC=$C50)*(namkh=$E$1)*(Dientich_NC))-SUMPRODUCT((DVHC=X$5)*(namkh=$E$1)*(INDEX(NC_giam,,HLOOKUP($C50,COLMadat,2,0))))</f>
        <v>0</v>
      </c>
      <c r="Y50" s="41">
        <f>'CH01'!W58+SUMPRODUCT((DVHC=Y$5)*(madatNC=$C50)*(namkh=$E$1)*(Dientich_NC))-SUMPRODUCT((DVHC=Y$5)*(namkh=$E$1)*(INDEX(NC_giam,,HLOOKUP($C50,COLMadat,2,0))))</f>
        <v>0</v>
      </c>
      <c r="Z50" s="19">
        <f>'CH01'!X58+SUMPRODUCT((DVHC=Z$5)*(madatNC=$C50)*(namkh=$E$1)*(Dientich_NC))-SUMPRODUCT((DVHC=Z$5)*(namkh=$E$1)*(INDEX(NC_giam,,HLOOKUP($C50,COLMadat,2,0))))</f>
        <v>0</v>
      </c>
      <c r="AA50" s="41">
        <f>'CH01'!Y58+SUMPRODUCT((DVHC=AA$5)*(madatNC=$C50)*(namkh=$E$1)*(Dientich_NC))-SUMPRODUCT((DVHC=AA$5)*(namkh=$E$1)*(INDEX(NC_giam,,HLOOKUP($C50,COLMadat,2,0))))</f>
        <v>0</v>
      </c>
      <c r="AB50" s="19">
        <f>'CH01'!Z58+SUMPRODUCT((DVHC=AB$5)*(madatNC=$C50)*(namkh=$E$1)*(Dientich_NC))-SUMPRODUCT((DVHC=AB$5)*(namkh=$E$1)*(INDEX(NC_giam,,HLOOKUP($C50,COLMadat,2,0))))</f>
        <v>0</v>
      </c>
      <c r="AC50" s="41">
        <f>'CH01'!AA58+SUMPRODUCT((DVHC=AC$5)*(madatNC=$C50)*(namkh=$E$1)*(Dientich_NC))-SUMPRODUCT((DVHC=AC$5)*(namkh=$E$1)*(INDEX(NC_giam,,HLOOKUP($C50,COLMadat,2,0))))</f>
        <v>0</v>
      </c>
      <c r="AD50" s="19">
        <f>'CH01'!AB58+SUMPRODUCT((DVHC=AD$5)*(madatNC=$C50)*(namkh=$E$1)*(Dientich_NC))-SUMPRODUCT((DVHC=AD$5)*(namkh=$E$1)*(INDEX(NC_giam,,HLOOKUP($C50,COLMadat,2,0))))</f>
        <v>0</v>
      </c>
      <c r="AE50" s="41">
        <f>'CH01'!AC58+SUMPRODUCT((DVHC=AE$5)*(madatNC=$C50)*(namkh=$E$1)*(Dientich_NC))-SUMPRODUCT((DVHC=AE$5)*(namkh=$E$1)*(INDEX(NC_giam,,HLOOKUP($C50,COLMadat,2,0))))</f>
        <v>0</v>
      </c>
      <c r="AF50" s="19">
        <f>'CH01'!AD58+SUMPRODUCT((DVHC=AF$5)*(madatNC=$C50)*(namkh=$E$1)*(Dientich_NC))-SUMPRODUCT((DVHC=AF$5)*(namkh=$E$1)*(INDEX(NC_giam,,HLOOKUP($C50,COLMadat,2,0))))</f>
        <v>0</v>
      </c>
      <c r="AG50" s="41">
        <f>'CH01'!AE58+SUMPRODUCT((DVHC=AG$5)*(madatNC=$C50)*(namkh=$E$1)*(Dientich_NC))-SUMPRODUCT((DVHC=AG$5)*(namkh=$E$1)*(INDEX(NC_giam,,HLOOKUP($C50,COLMadat,2,0))))</f>
        <v>0</v>
      </c>
      <c r="AH50" s="19">
        <f>'CH01'!AF58+SUMPRODUCT((DVHC=AH$5)*(madatNC=$C50)*(namkh=$E$1)*(Dientich_NC))-SUMPRODUCT((DVHC=AH$5)*(namkh=$E$1)*(INDEX(NC_giam,,HLOOKUP($C50,COLMadat,2,0))))</f>
        <v>0</v>
      </c>
      <c r="AI50" s="41">
        <f>'CH01'!AG58+SUMPRODUCT((DVHC=AI$5)*(madatNC=$C50)*(namkh=$E$1)*(Dientich_NC))-SUMPRODUCT((DVHC=AI$5)*(namkh=$E$1)*(INDEX(NC_giam,,HLOOKUP($C50,COLMadat,2,0))))</f>
        <v>0</v>
      </c>
      <c r="AJ50" s="19">
        <f>'CH01'!AH58+SUMPRODUCT((DVHC=AJ$5)*(madatNC=$C50)*(namkh=$E$1)*(Dientich_NC))-SUMPRODUCT((DVHC=AJ$5)*(namkh=$E$1)*(INDEX(NC_giam,,HLOOKUP($C50,COLMadat,2,0))))</f>
        <v>0</v>
      </c>
      <c r="AK50" s="41">
        <f>'CH01'!AI58+SUMPRODUCT((DVHC=AK$5)*(madatNC=$C50)*(namkh=$E$1)*(Dientich_NC))-SUMPRODUCT((DVHC=AK$5)*(namkh=$E$1)*(INDEX(NC_giam,,HLOOKUP($C50,COLMadat,2,0))))</f>
        <v>0</v>
      </c>
      <c r="AL50" s="19">
        <f>'CH01'!AJ58+SUMPRODUCT((DVHC=AL$5)*(madatNC=$C50)*(namkh=$E$1)*(Dientich_NC))-SUMPRODUCT((DVHC=AL$5)*(namkh=$E$1)*(INDEX(NC_giam,,HLOOKUP($C50,COLMadat,2,0))))</f>
        <v>0</v>
      </c>
      <c r="AM50" s="41">
        <f>'CH01'!AK58+SUMPRODUCT((DVHC=AM$5)*(madatNC=$C50)*(namkh=$E$1)*(Dientich_NC))-SUMPRODUCT((DVHC=AM$5)*(namkh=$E$1)*(INDEX(NC_giam,,HLOOKUP($C50,COLMadat,2,0))))</f>
        <v>0</v>
      </c>
      <c r="AN50" s="19">
        <f>'CH01'!AL58+SUMPRODUCT((DVHC=AN$5)*(madatNC=$C50)*(namkh=$E$1)*(Dientich_NC))-SUMPRODUCT((DVHC=AN$5)*(namkh=$E$1)*(INDEX(NC_giam,,HLOOKUP($C50,COLMadat,2,0))))</f>
        <v>0</v>
      </c>
      <c r="AO50" s="41">
        <f>'CH01'!AM58+SUMPRODUCT((DVHC=AO$5)*(madatNC=$C50)*(namkh=$E$1)*(Dientich_NC))-SUMPRODUCT((DVHC=AO$5)*(namkh=$E$1)*(INDEX(NC_giam,,HLOOKUP($C50,COLMadat,2,0))))</f>
        <v>0</v>
      </c>
      <c r="AP50" s="19">
        <f>'CH01'!AN58+SUMPRODUCT((DVHC=AP$5)*(madatNC=$C50)*(namkh=$E$1)*(Dientich_NC))-SUMPRODUCT((DVHC=AP$5)*(namkh=$E$1)*(INDEX(NC_giam,,HLOOKUP($C50,COLMadat,2,0))))</f>
        <v>0</v>
      </c>
      <c r="AQ50" s="41">
        <f>'CH01'!AO58+SUMPRODUCT((DVHC=AQ$5)*(madatNC=$C50)*(namkh=$E$1)*(Dientich_NC))-SUMPRODUCT((DVHC=AQ$5)*(namkh=$E$1)*(INDEX(NC_giam,,HLOOKUP($C50,COLMadat,2,0))))</f>
        <v>0</v>
      </c>
      <c r="AR50" s="25"/>
    </row>
    <row r="51" spans="1:44">
      <c r="A51" s="22" t="str">
        <f>'CH01'!A59</f>
        <v>2.9</v>
      </c>
      <c r="B51" s="22" t="str">
        <f>'CH01'!B59</f>
        <v>Đất tôn giáo</v>
      </c>
      <c r="C51" s="23" t="str">
        <f>'CH01'!C59</f>
        <v>TON</v>
      </c>
      <c r="D51" s="23">
        <f>COUNTIF(II!$C$5:$C$113,C51)</f>
        <v>0</v>
      </c>
      <c r="E51" s="19">
        <f>SUMIF(II!$C$5:$C$113,'Biểu chi tiêu chuyển tiếp II'!C51,II!$F$5:$F$113)</f>
        <v>0</v>
      </c>
      <c r="F51" s="19">
        <f>SUMIF(II!$C$5:$C$113,'Biểu chi tiêu chuyển tiếp II'!C51,II!$G$5:$G$113)</f>
        <v>0</v>
      </c>
      <c r="G51" s="19"/>
      <c r="H51" s="19"/>
      <c r="I51" s="19"/>
      <c r="J51" s="19"/>
      <c r="K51" s="19"/>
      <c r="L51" s="19"/>
      <c r="M51" s="19"/>
      <c r="N51" s="19"/>
      <c r="O51" s="19"/>
      <c r="P51" s="19"/>
      <c r="Q51" s="19"/>
      <c r="R51" s="19"/>
      <c r="S51" s="19"/>
      <c r="T51" s="19"/>
      <c r="U51" s="19"/>
      <c r="V51" s="19"/>
      <c r="W51" s="19"/>
      <c r="X51" s="19">
        <f>'CH01'!V59+SUMPRODUCT((DVHC=X$5)*(madatNC=$C51)*(namkh=$E$1)*(Dientich_NC))-SUMPRODUCT((DVHC=X$5)*(namkh=$E$1)*(INDEX(NC_giam,,HLOOKUP($C51,COLMadat,2,0))))</f>
        <v>0</v>
      </c>
      <c r="Y51" s="41">
        <f>'CH01'!W59+SUMPRODUCT((DVHC=Y$5)*(madatNC=$C51)*(namkh=$E$1)*(Dientich_NC))-SUMPRODUCT((DVHC=Y$5)*(namkh=$E$1)*(INDEX(NC_giam,,HLOOKUP($C51,COLMadat,2,0))))</f>
        <v>0</v>
      </c>
      <c r="Z51" s="19">
        <f>'CH01'!X59+SUMPRODUCT((DVHC=Z$5)*(madatNC=$C51)*(namkh=$E$1)*(Dientich_NC))-SUMPRODUCT((DVHC=Z$5)*(namkh=$E$1)*(INDEX(NC_giam,,HLOOKUP($C51,COLMadat,2,0))))</f>
        <v>0</v>
      </c>
      <c r="AA51" s="41">
        <f>'CH01'!Y59+SUMPRODUCT((DVHC=AA$5)*(madatNC=$C51)*(namkh=$E$1)*(Dientich_NC))-SUMPRODUCT((DVHC=AA$5)*(namkh=$E$1)*(INDEX(NC_giam,,HLOOKUP($C51,COLMadat,2,0))))</f>
        <v>0</v>
      </c>
      <c r="AB51" s="19">
        <f>'CH01'!Z59+SUMPRODUCT((DVHC=AB$5)*(madatNC=$C51)*(namkh=$E$1)*(Dientich_NC))-SUMPRODUCT((DVHC=AB$5)*(namkh=$E$1)*(INDEX(NC_giam,,HLOOKUP($C51,COLMadat,2,0))))</f>
        <v>0</v>
      </c>
      <c r="AC51" s="41">
        <f>'CH01'!AA59+SUMPRODUCT((DVHC=AC$5)*(madatNC=$C51)*(namkh=$E$1)*(Dientich_NC))-SUMPRODUCT((DVHC=AC$5)*(namkh=$E$1)*(INDEX(NC_giam,,HLOOKUP($C51,COLMadat,2,0))))</f>
        <v>0</v>
      </c>
      <c r="AD51" s="19">
        <f>'CH01'!AB59+SUMPRODUCT((DVHC=AD$5)*(madatNC=$C51)*(namkh=$E$1)*(Dientich_NC))-SUMPRODUCT((DVHC=AD$5)*(namkh=$E$1)*(INDEX(NC_giam,,HLOOKUP($C51,COLMadat,2,0))))</f>
        <v>0</v>
      </c>
      <c r="AE51" s="41">
        <f>'CH01'!AC59+SUMPRODUCT((DVHC=AE$5)*(madatNC=$C51)*(namkh=$E$1)*(Dientich_NC))-SUMPRODUCT((DVHC=AE$5)*(namkh=$E$1)*(INDEX(NC_giam,,HLOOKUP($C51,COLMadat,2,0))))</f>
        <v>0</v>
      </c>
      <c r="AF51" s="19">
        <f>'CH01'!AD59+SUMPRODUCT((DVHC=AF$5)*(madatNC=$C51)*(namkh=$E$1)*(Dientich_NC))-SUMPRODUCT((DVHC=AF$5)*(namkh=$E$1)*(INDEX(NC_giam,,HLOOKUP($C51,COLMadat,2,0))))</f>
        <v>0</v>
      </c>
      <c r="AG51" s="41">
        <f>'CH01'!AE59+SUMPRODUCT((DVHC=AG$5)*(madatNC=$C51)*(namkh=$E$1)*(Dientich_NC))-SUMPRODUCT((DVHC=AG$5)*(namkh=$E$1)*(INDEX(NC_giam,,HLOOKUP($C51,COLMadat,2,0))))</f>
        <v>0</v>
      </c>
      <c r="AH51" s="19">
        <f>'CH01'!AF59+SUMPRODUCT((DVHC=AH$5)*(madatNC=$C51)*(namkh=$E$1)*(Dientich_NC))-SUMPRODUCT((DVHC=AH$5)*(namkh=$E$1)*(INDEX(NC_giam,,HLOOKUP($C51,COLMadat,2,0))))</f>
        <v>0</v>
      </c>
      <c r="AI51" s="41">
        <f>'CH01'!AG59+SUMPRODUCT((DVHC=AI$5)*(madatNC=$C51)*(namkh=$E$1)*(Dientich_NC))-SUMPRODUCT((DVHC=AI$5)*(namkh=$E$1)*(INDEX(NC_giam,,HLOOKUP($C51,COLMadat,2,0))))</f>
        <v>0</v>
      </c>
      <c r="AJ51" s="19">
        <f>'CH01'!AH59+SUMPRODUCT((DVHC=AJ$5)*(madatNC=$C51)*(namkh=$E$1)*(Dientich_NC))-SUMPRODUCT((DVHC=AJ$5)*(namkh=$E$1)*(INDEX(NC_giam,,HLOOKUP($C51,COLMadat,2,0))))</f>
        <v>0</v>
      </c>
      <c r="AK51" s="41">
        <f>'CH01'!AI59+SUMPRODUCT((DVHC=AK$5)*(madatNC=$C51)*(namkh=$E$1)*(Dientich_NC))-SUMPRODUCT((DVHC=AK$5)*(namkh=$E$1)*(INDEX(NC_giam,,HLOOKUP($C51,COLMadat,2,0))))</f>
        <v>0</v>
      </c>
      <c r="AL51" s="19">
        <f>'CH01'!AJ59+SUMPRODUCT((DVHC=AL$5)*(madatNC=$C51)*(namkh=$E$1)*(Dientich_NC))-SUMPRODUCT((DVHC=AL$5)*(namkh=$E$1)*(INDEX(NC_giam,,HLOOKUP($C51,COLMadat,2,0))))</f>
        <v>0</v>
      </c>
      <c r="AM51" s="41">
        <f>'CH01'!AK59+SUMPRODUCT((DVHC=AM$5)*(madatNC=$C51)*(namkh=$E$1)*(Dientich_NC))-SUMPRODUCT((DVHC=AM$5)*(namkh=$E$1)*(INDEX(NC_giam,,HLOOKUP($C51,COLMadat,2,0))))</f>
        <v>0</v>
      </c>
      <c r="AN51" s="19">
        <f>'CH01'!AL59+SUMPRODUCT((DVHC=AN$5)*(madatNC=$C51)*(namkh=$E$1)*(Dientich_NC))-SUMPRODUCT((DVHC=AN$5)*(namkh=$E$1)*(INDEX(NC_giam,,HLOOKUP($C51,COLMadat,2,0))))</f>
        <v>0</v>
      </c>
      <c r="AO51" s="41">
        <f>'CH01'!AM59+SUMPRODUCT((DVHC=AO$5)*(madatNC=$C51)*(namkh=$E$1)*(Dientich_NC))-SUMPRODUCT((DVHC=AO$5)*(namkh=$E$1)*(INDEX(NC_giam,,HLOOKUP($C51,COLMadat,2,0))))</f>
        <v>0</v>
      </c>
      <c r="AP51" s="19">
        <f>'CH01'!AN59+SUMPRODUCT((DVHC=AP$5)*(madatNC=$C51)*(namkh=$E$1)*(Dientich_NC))-SUMPRODUCT((DVHC=AP$5)*(namkh=$E$1)*(INDEX(NC_giam,,HLOOKUP($C51,COLMadat,2,0))))</f>
        <v>0</v>
      </c>
      <c r="AQ51" s="41">
        <f>'CH01'!AO59+SUMPRODUCT((DVHC=AQ$5)*(madatNC=$C51)*(namkh=$E$1)*(Dientich_NC))-SUMPRODUCT((DVHC=AQ$5)*(namkh=$E$1)*(INDEX(NC_giam,,HLOOKUP($C51,COLMadat,2,0))))</f>
        <v>0</v>
      </c>
      <c r="AR51" s="25"/>
    </row>
    <row r="52" spans="1:44">
      <c r="A52" s="22" t="str">
        <f>'CH01'!A60</f>
        <v>2.10</v>
      </c>
      <c r="B52" s="22" t="str">
        <f>'CH01'!B60</f>
        <v>Đất tín ngưỡng</v>
      </c>
      <c r="C52" s="23" t="str">
        <f>'CH01'!C60</f>
        <v>TIN</v>
      </c>
      <c r="D52" s="23">
        <f>COUNTIF(II!$C$5:$C$113,C52)</f>
        <v>0</v>
      </c>
      <c r="E52" s="19">
        <f>SUMIF(II!$C$5:$C$113,'Biểu chi tiêu chuyển tiếp II'!C52,II!$F$5:$F$113)</f>
        <v>0</v>
      </c>
      <c r="F52" s="19">
        <f>SUMIF(II!$C$5:$C$113,'Biểu chi tiêu chuyển tiếp II'!C52,II!$G$5:$G$113)</f>
        <v>0</v>
      </c>
      <c r="G52" s="19"/>
      <c r="H52" s="19"/>
      <c r="I52" s="19"/>
      <c r="J52" s="19"/>
      <c r="K52" s="19"/>
      <c r="L52" s="19"/>
      <c r="M52" s="19"/>
      <c r="N52" s="19"/>
      <c r="O52" s="19"/>
      <c r="P52" s="19"/>
      <c r="Q52" s="19"/>
      <c r="R52" s="19"/>
      <c r="S52" s="19"/>
      <c r="T52" s="19"/>
      <c r="U52" s="19"/>
      <c r="V52" s="19"/>
      <c r="W52" s="19"/>
      <c r="X52" s="19">
        <f>'CH01'!V60+SUMPRODUCT((DVHC=X$5)*(madatNC=$C52)*(namkh=$E$1)*(Dientich_NC))-SUMPRODUCT((DVHC=X$5)*(namkh=$E$1)*(INDEX(NC_giam,,HLOOKUP($C52,COLMadat,2,0))))</f>
        <v>0</v>
      </c>
      <c r="Y52" s="41">
        <f>'CH01'!W60+SUMPRODUCT((DVHC=Y$5)*(madatNC=$C52)*(namkh=$E$1)*(Dientich_NC))-SUMPRODUCT((DVHC=Y$5)*(namkh=$E$1)*(INDEX(NC_giam,,HLOOKUP($C52,COLMadat,2,0))))</f>
        <v>0</v>
      </c>
      <c r="Z52" s="19">
        <f>'CH01'!X60+SUMPRODUCT((DVHC=Z$5)*(madatNC=$C52)*(namkh=$E$1)*(Dientich_NC))-SUMPRODUCT((DVHC=Z$5)*(namkh=$E$1)*(INDEX(NC_giam,,HLOOKUP($C52,COLMadat,2,0))))</f>
        <v>0</v>
      </c>
      <c r="AA52" s="41">
        <f>'CH01'!Y60+SUMPRODUCT((DVHC=AA$5)*(madatNC=$C52)*(namkh=$E$1)*(Dientich_NC))-SUMPRODUCT((DVHC=AA$5)*(namkh=$E$1)*(INDEX(NC_giam,,HLOOKUP($C52,COLMadat,2,0))))</f>
        <v>0</v>
      </c>
      <c r="AB52" s="19">
        <f>'CH01'!Z60+SUMPRODUCT((DVHC=AB$5)*(madatNC=$C52)*(namkh=$E$1)*(Dientich_NC))-SUMPRODUCT((DVHC=AB$5)*(namkh=$E$1)*(INDEX(NC_giam,,HLOOKUP($C52,COLMadat,2,0))))</f>
        <v>0</v>
      </c>
      <c r="AC52" s="41">
        <f>'CH01'!AA60+SUMPRODUCT((DVHC=AC$5)*(madatNC=$C52)*(namkh=$E$1)*(Dientich_NC))-SUMPRODUCT((DVHC=AC$5)*(namkh=$E$1)*(INDEX(NC_giam,,HLOOKUP($C52,COLMadat,2,0))))</f>
        <v>0</v>
      </c>
      <c r="AD52" s="19">
        <f>'CH01'!AB60+SUMPRODUCT((DVHC=AD$5)*(madatNC=$C52)*(namkh=$E$1)*(Dientich_NC))-SUMPRODUCT((DVHC=AD$5)*(namkh=$E$1)*(INDEX(NC_giam,,HLOOKUP($C52,COLMadat,2,0))))</f>
        <v>0</v>
      </c>
      <c r="AE52" s="41">
        <f>'CH01'!AC60+SUMPRODUCT((DVHC=AE$5)*(madatNC=$C52)*(namkh=$E$1)*(Dientich_NC))-SUMPRODUCT((DVHC=AE$5)*(namkh=$E$1)*(INDEX(NC_giam,,HLOOKUP($C52,COLMadat,2,0))))</f>
        <v>0</v>
      </c>
      <c r="AF52" s="19">
        <f>'CH01'!AD60+SUMPRODUCT((DVHC=AF$5)*(madatNC=$C52)*(namkh=$E$1)*(Dientich_NC))-SUMPRODUCT((DVHC=AF$5)*(namkh=$E$1)*(INDEX(NC_giam,,HLOOKUP($C52,COLMadat,2,0))))</f>
        <v>0</v>
      </c>
      <c r="AG52" s="41">
        <f>'CH01'!AE60+SUMPRODUCT((DVHC=AG$5)*(madatNC=$C52)*(namkh=$E$1)*(Dientich_NC))-SUMPRODUCT((DVHC=AG$5)*(namkh=$E$1)*(INDEX(NC_giam,,HLOOKUP($C52,COLMadat,2,0))))</f>
        <v>0</v>
      </c>
      <c r="AH52" s="19">
        <f>'CH01'!AF60+SUMPRODUCT((DVHC=AH$5)*(madatNC=$C52)*(namkh=$E$1)*(Dientich_NC))-SUMPRODUCT((DVHC=AH$5)*(namkh=$E$1)*(INDEX(NC_giam,,HLOOKUP($C52,COLMadat,2,0))))</f>
        <v>0</v>
      </c>
      <c r="AI52" s="41">
        <f>'CH01'!AG60+SUMPRODUCT((DVHC=AI$5)*(madatNC=$C52)*(namkh=$E$1)*(Dientich_NC))-SUMPRODUCT((DVHC=AI$5)*(namkh=$E$1)*(INDEX(NC_giam,,HLOOKUP($C52,COLMadat,2,0))))</f>
        <v>0</v>
      </c>
      <c r="AJ52" s="19">
        <f>'CH01'!AH60+SUMPRODUCT((DVHC=AJ$5)*(madatNC=$C52)*(namkh=$E$1)*(Dientich_NC))-SUMPRODUCT((DVHC=AJ$5)*(namkh=$E$1)*(INDEX(NC_giam,,HLOOKUP($C52,COLMadat,2,0))))</f>
        <v>0</v>
      </c>
      <c r="AK52" s="41">
        <f>'CH01'!AI60+SUMPRODUCT((DVHC=AK$5)*(madatNC=$C52)*(namkh=$E$1)*(Dientich_NC))-SUMPRODUCT((DVHC=AK$5)*(namkh=$E$1)*(INDEX(NC_giam,,HLOOKUP($C52,COLMadat,2,0))))</f>
        <v>0</v>
      </c>
      <c r="AL52" s="19">
        <f>'CH01'!AJ60+SUMPRODUCT((DVHC=AL$5)*(madatNC=$C52)*(namkh=$E$1)*(Dientich_NC))-SUMPRODUCT((DVHC=AL$5)*(namkh=$E$1)*(INDEX(NC_giam,,HLOOKUP($C52,COLMadat,2,0))))</f>
        <v>0</v>
      </c>
      <c r="AM52" s="41">
        <f>'CH01'!AK60+SUMPRODUCT((DVHC=AM$5)*(madatNC=$C52)*(namkh=$E$1)*(Dientich_NC))-SUMPRODUCT((DVHC=AM$5)*(namkh=$E$1)*(INDEX(NC_giam,,HLOOKUP($C52,COLMadat,2,0))))</f>
        <v>0</v>
      </c>
      <c r="AN52" s="19">
        <f>'CH01'!AL60+SUMPRODUCT((DVHC=AN$5)*(madatNC=$C52)*(namkh=$E$1)*(Dientich_NC))-SUMPRODUCT((DVHC=AN$5)*(namkh=$E$1)*(INDEX(NC_giam,,HLOOKUP($C52,COLMadat,2,0))))</f>
        <v>0</v>
      </c>
      <c r="AO52" s="41">
        <f>'CH01'!AM60+SUMPRODUCT((DVHC=AO$5)*(madatNC=$C52)*(namkh=$E$1)*(Dientich_NC))-SUMPRODUCT((DVHC=AO$5)*(namkh=$E$1)*(INDEX(NC_giam,,HLOOKUP($C52,COLMadat,2,0))))</f>
        <v>0</v>
      </c>
      <c r="AP52" s="19">
        <f>'CH01'!AN60+SUMPRODUCT((DVHC=AP$5)*(madatNC=$C52)*(namkh=$E$1)*(Dientich_NC))-SUMPRODUCT((DVHC=AP$5)*(namkh=$E$1)*(INDEX(NC_giam,,HLOOKUP($C52,COLMadat,2,0))))</f>
        <v>0</v>
      </c>
      <c r="AQ52" s="41">
        <f>'CH01'!AO60+SUMPRODUCT((DVHC=AQ$5)*(madatNC=$C52)*(namkh=$E$1)*(Dientich_NC))-SUMPRODUCT((DVHC=AQ$5)*(namkh=$E$1)*(INDEX(NC_giam,,HLOOKUP($C52,COLMadat,2,0))))</f>
        <v>0</v>
      </c>
      <c r="AR52" s="25"/>
    </row>
    <row r="53" spans="1:44" ht="31.5">
      <c r="A53" s="22" t="str">
        <f>'CH01'!A61</f>
        <v>2.11</v>
      </c>
      <c r="B53" s="22" t="str">
        <f>'CH01'!B61</f>
        <v>Đất nghĩa trang, nhà tang lễ, cơ sở hỏa táng; đất cơ sở lưu giữ tro cốt</v>
      </c>
      <c r="C53" s="23" t="str">
        <f>'CH01'!C61</f>
        <v>NTD</v>
      </c>
      <c r="D53" s="23">
        <f>COUNTIF(II!$C$5:$C$113,C53)</f>
        <v>0</v>
      </c>
      <c r="E53" s="19">
        <f>SUMIF(II!$C$5:$C$113,'Biểu chi tiêu chuyển tiếp II'!C53,II!$F$5:$F$113)</f>
        <v>0</v>
      </c>
      <c r="F53" s="19">
        <f>SUMIF(II!$C$5:$C$113,'Biểu chi tiêu chuyển tiếp II'!C53,II!$G$5:$G$113)</f>
        <v>0</v>
      </c>
      <c r="G53" s="19"/>
      <c r="H53" s="19"/>
      <c r="I53" s="19"/>
      <c r="J53" s="19"/>
      <c r="K53" s="19"/>
      <c r="L53" s="19"/>
      <c r="M53" s="19"/>
      <c r="N53" s="19"/>
      <c r="O53" s="19"/>
      <c r="P53" s="19"/>
      <c r="Q53" s="19"/>
      <c r="R53" s="19"/>
      <c r="S53" s="19"/>
      <c r="T53" s="19"/>
      <c r="U53" s="19"/>
      <c r="V53" s="19"/>
      <c r="W53" s="19">
        <f>SUMIFS('NhuCau (THU HỒI)'!$BD$4:$BD$603,'NhuCau (THU HỒI)'!$I$4:$I$603,'Biểu chi tiêu chuyển tiếp II'!W$5,'NhuCau (THU HỒI)'!$C$4:$C$603,"X")</f>
        <v>0</v>
      </c>
      <c r="X53" s="19">
        <f>'CH01'!V61+SUMPRODUCT((DVHC=X$5)*(madatNC=$C53)*(namkh=$E$1)*(Dientich_NC))-SUMPRODUCT((DVHC=X$5)*(namkh=$E$1)*(INDEX(NC_giam,,HLOOKUP($C53,COLMadat,2,0))))</f>
        <v>0</v>
      </c>
      <c r="Y53" s="41">
        <f>'CH01'!W61+SUMPRODUCT((DVHC=Y$5)*(madatNC=$C53)*(namkh=$E$1)*(Dientich_NC))-SUMPRODUCT((DVHC=Y$5)*(namkh=$E$1)*(INDEX(NC_giam,,HLOOKUP($C53,COLMadat,2,0))))</f>
        <v>0</v>
      </c>
      <c r="Z53" s="19">
        <f>'CH01'!X61+SUMPRODUCT((DVHC=Z$5)*(madatNC=$C53)*(namkh=$E$1)*(Dientich_NC))-SUMPRODUCT((DVHC=Z$5)*(namkh=$E$1)*(INDEX(NC_giam,,HLOOKUP($C53,COLMadat,2,0))))</f>
        <v>0</v>
      </c>
      <c r="AA53" s="41">
        <f>'CH01'!Y61+SUMPRODUCT((DVHC=AA$5)*(madatNC=$C53)*(namkh=$E$1)*(Dientich_NC))-SUMPRODUCT((DVHC=AA$5)*(namkh=$E$1)*(INDEX(NC_giam,,HLOOKUP($C53,COLMadat,2,0))))</f>
        <v>0</v>
      </c>
      <c r="AB53" s="19">
        <f>'CH01'!Z61+SUMPRODUCT((DVHC=AB$5)*(madatNC=$C53)*(namkh=$E$1)*(Dientich_NC))-SUMPRODUCT((DVHC=AB$5)*(namkh=$E$1)*(INDEX(NC_giam,,HLOOKUP($C53,COLMadat,2,0))))</f>
        <v>0</v>
      </c>
      <c r="AC53" s="41">
        <f>'CH01'!AA61+SUMPRODUCT((DVHC=AC$5)*(madatNC=$C53)*(namkh=$E$1)*(Dientich_NC))-SUMPRODUCT((DVHC=AC$5)*(namkh=$E$1)*(INDEX(NC_giam,,HLOOKUP($C53,COLMadat,2,0))))</f>
        <v>0</v>
      </c>
      <c r="AD53" s="19">
        <f>'CH01'!AB61+SUMPRODUCT((DVHC=AD$5)*(madatNC=$C53)*(namkh=$E$1)*(Dientich_NC))-SUMPRODUCT((DVHC=AD$5)*(namkh=$E$1)*(INDEX(NC_giam,,HLOOKUP($C53,COLMadat,2,0))))</f>
        <v>0</v>
      </c>
      <c r="AE53" s="41">
        <f>'CH01'!AC61+SUMPRODUCT((DVHC=AE$5)*(madatNC=$C53)*(namkh=$E$1)*(Dientich_NC))-SUMPRODUCT((DVHC=AE$5)*(namkh=$E$1)*(INDEX(NC_giam,,HLOOKUP($C53,COLMadat,2,0))))</f>
        <v>0</v>
      </c>
      <c r="AF53" s="19">
        <f>'CH01'!AD61+SUMPRODUCT((DVHC=AF$5)*(madatNC=$C53)*(namkh=$E$1)*(Dientich_NC))-SUMPRODUCT((DVHC=AF$5)*(namkh=$E$1)*(INDEX(NC_giam,,HLOOKUP($C53,COLMadat,2,0))))</f>
        <v>0</v>
      </c>
      <c r="AG53" s="41">
        <f>'CH01'!AE61+SUMPRODUCT((DVHC=AG$5)*(madatNC=$C53)*(namkh=$E$1)*(Dientich_NC))-SUMPRODUCT((DVHC=AG$5)*(namkh=$E$1)*(INDEX(NC_giam,,HLOOKUP($C53,COLMadat,2,0))))</f>
        <v>0</v>
      </c>
      <c r="AH53" s="19">
        <f>'CH01'!AF61+SUMPRODUCT((DVHC=AH$5)*(madatNC=$C53)*(namkh=$E$1)*(Dientich_NC))-SUMPRODUCT((DVHC=AH$5)*(namkh=$E$1)*(INDEX(NC_giam,,HLOOKUP($C53,COLMadat,2,0))))</f>
        <v>0</v>
      </c>
      <c r="AI53" s="41">
        <f>'CH01'!AG61+SUMPRODUCT((DVHC=AI$5)*(madatNC=$C53)*(namkh=$E$1)*(Dientich_NC))-SUMPRODUCT((DVHC=AI$5)*(namkh=$E$1)*(INDEX(NC_giam,,HLOOKUP($C53,COLMadat,2,0))))</f>
        <v>0</v>
      </c>
      <c r="AJ53" s="19">
        <f>'CH01'!AH61+SUMPRODUCT((DVHC=AJ$5)*(madatNC=$C53)*(namkh=$E$1)*(Dientich_NC))-SUMPRODUCT((DVHC=AJ$5)*(namkh=$E$1)*(INDEX(NC_giam,,HLOOKUP($C53,COLMadat,2,0))))</f>
        <v>0</v>
      </c>
      <c r="AK53" s="41">
        <f>'CH01'!AI61+SUMPRODUCT((DVHC=AK$5)*(madatNC=$C53)*(namkh=$E$1)*(Dientich_NC))-SUMPRODUCT((DVHC=AK$5)*(namkh=$E$1)*(INDEX(NC_giam,,HLOOKUP($C53,COLMadat,2,0))))</f>
        <v>0</v>
      </c>
      <c r="AL53" s="19">
        <f>'CH01'!AJ61+SUMPRODUCT((DVHC=AL$5)*(madatNC=$C53)*(namkh=$E$1)*(Dientich_NC))-SUMPRODUCT((DVHC=AL$5)*(namkh=$E$1)*(INDEX(NC_giam,,HLOOKUP($C53,COLMadat,2,0))))</f>
        <v>0</v>
      </c>
      <c r="AM53" s="41">
        <f>'CH01'!AK61+SUMPRODUCT((DVHC=AM$5)*(madatNC=$C53)*(namkh=$E$1)*(Dientich_NC))-SUMPRODUCT((DVHC=AM$5)*(namkh=$E$1)*(INDEX(NC_giam,,HLOOKUP($C53,COLMadat,2,0))))</f>
        <v>0</v>
      </c>
      <c r="AN53" s="19">
        <f>'CH01'!AL61+SUMPRODUCT((DVHC=AN$5)*(madatNC=$C53)*(namkh=$E$1)*(Dientich_NC))-SUMPRODUCT((DVHC=AN$5)*(namkh=$E$1)*(INDEX(NC_giam,,HLOOKUP($C53,COLMadat,2,0))))</f>
        <v>0</v>
      </c>
      <c r="AO53" s="41">
        <f>'CH01'!AM61+SUMPRODUCT((DVHC=AO$5)*(madatNC=$C53)*(namkh=$E$1)*(Dientich_NC))-SUMPRODUCT((DVHC=AO$5)*(namkh=$E$1)*(INDEX(NC_giam,,HLOOKUP($C53,COLMadat,2,0))))</f>
        <v>0</v>
      </c>
      <c r="AP53" s="19">
        <f>'CH01'!AN61+SUMPRODUCT((DVHC=AP$5)*(madatNC=$C53)*(namkh=$E$1)*(Dientich_NC))-SUMPRODUCT((DVHC=AP$5)*(namkh=$E$1)*(INDEX(NC_giam,,HLOOKUP($C53,COLMadat,2,0))))</f>
        <v>0</v>
      </c>
      <c r="AQ53" s="41">
        <f>'CH01'!AO61+SUMPRODUCT((DVHC=AQ$5)*(madatNC=$C53)*(namkh=$E$1)*(Dientich_NC))-SUMPRODUCT((DVHC=AQ$5)*(namkh=$E$1)*(INDEX(NC_giam,,HLOOKUP($C53,COLMadat,2,0))))</f>
        <v>0</v>
      </c>
      <c r="AR53" s="25"/>
    </row>
    <row r="54" spans="1:44">
      <c r="A54" s="22" t="str">
        <f>'CH01'!A62</f>
        <v>2.12</v>
      </c>
      <c r="B54" s="22" t="str">
        <f>'CH01'!B62</f>
        <v>Đất có mặt nước chuyên dùng</v>
      </c>
      <c r="C54" s="23" t="str">
        <f>'CH01'!C62</f>
        <v>TVC</v>
      </c>
      <c r="D54" s="23">
        <f>COUNTIF(II!$C$5:$C$113,C54)</f>
        <v>0</v>
      </c>
      <c r="E54" s="19">
        <f>SUMIF(II!$C$5:$C$113,'Biểu chi tiêu chuyển tiếp II'!C54,II!$F$5:$F$113)</f>
        <v>0</v>
      </c>
      <c r="F54" s="19">
        <f>SUMIF(II!$C$5:$C$113,'Biểu chi tiêu chuyển tiếp II'!C54,II!$G$5:$G$113)</f>
        <v>0</v>
      </c>
      <c r="G54" s="19"/>
      <c r="H54" s="19">
        <f>H56+H57</f>
        <v>0</v>
      </c>
      <c r="I54" s="19">
        <f t="shared" ref="I54:AL54" si="6">I56+I57</f>
        <v>0</v>
      </c>
      <c r="J54" s="19">
        <f t="shared" si="6"/>
        <v>0</v>
      </c>
      <c r="K54" s="19">
        <f t="shared" si="6"/>
        <v>0</v>
      </c>
      <c r="L54" s="19">
        <f t="shared" si="6"/>
        <v>0</v>
      </c>
      <c r="M54" s="19">
        <f t="shared" si="6"/>
        <v>0</v>
      </c>
      <c r="N54" s="19">
        <f t="shared" si="6"/>
        <v>0</v>
      </c>
      <c r="O54" s="19">
        <f t="shared" si="6"/>
        <v>0</v>
      </c>
      <c r="P54" s="19">
        <f t="shared" si="6"/>
        <v>0</v>
      </c>
      <c r="Q54" s="19">
        <f t="shared" si="6"/>
        <v>0</v>
      </c>
      <c r="R54" s="19">
        <f t="shared" si="6"/>
        <v>0</v>
      </c>
      <c r="S54" s="19">
        <f t="shared" si="6"/>
        <v>0</v>
      </c>
      <c r="T54" s="19">
        <f t="shared" si="6"/>
        <v>0</v>
      </c>
      <c r="U54" s="19">
        <f t="shared" si="6"/>
        <v>0</v>
      </c>
      <c r="V54" s="19">
        <f t="shared" si="6"/>
        <v>0</v>
      </c>
      <c r="W54" s="19">
        <f t="shared" si="6"/>
        <v>0</v>
      </c>
      <c r="X54" s="19">
        <f t="shared" si="6"/>
        <v>0</v>
      </c>
      <c r="Y54" s="19">
        <f t="shared" si="6"/>
        <v>0</v>
      </c>
      <c r="Z54" s="19">
        <f t="shared" si="6"/>
        <v>0</v>
      </c>
      <c r="AA54" s="19">
        <f t="shared" si="6"/>
        <v>0</v>
      </c>
      <c r="AB54" s="19">
        <f t="shared" si="6"/>
        <v>0</v>
      </c>
      <c r="AC54" s="19">
        <f t="shared" si="6"/>
        <v>0</v>
      </c>
      <c r="AD54" s="19">
        <f t="shared" si="6"/>
        <v>0</v>
      </c>
      <c r="AE54" s="19">
        <f t="shared" si="6"/>
        <v>0</v>
      </c>
      <c r="AF54" s="19">
        <f t="shared" si="6"/>
        <v>0</v>
      </c>
      <c r="AG54" s="19">
        <f t="shared" si="6"/>
        <v>0</v>
      </c>
      <c r="AH54" s="19">
        <f t="shared" si="6"/>
        <v>0</v>
      </c>
      <c r="AI54" s="19">
        <f t="shared" si="6"/>
        <v>0</v>
      </c>
      <c r="AJ54" s="19">
        <f t="shared" si="6"/>
        <v>0</v>
      </c>
      <c r="AK54" s="19">
        <f t="shared" si="6"/>
        <v>0</v>
      </c>
      <c r="AL54" s="19">
        <f t="shared" si="6"/>
        <v>0</v>
      </c>
      <c r="AM54" s="41">
        <f>'CH01'!AK62+SUMPRODUCT((DVHC=AM$5)*(madatNC=$C54)*(namkh=$E$1)*(Dientich_NC))-SUMPRODUCT((DVHC=AM$5)*(namkh=$E$1)*(INDEX(NC_giam,,HLOOKUP($C54,COLMadat,2,0))))</f>
        <v>0</v>
      </c>
      <c r="AN54" s="19">
        <f>'CH01'!AL62+SUMPRODUCT((DVHC=AN$5)*(madatNC=$C54)*(namkh=$E$1)*(Dientich_NC))-SUMPRODUCT((DVHC=AN$5)*(namkh=$E$1)*(INDEX(NC_giam,,HLOOKUP($C54,COLMadat,2,0))))</f>
        <v>0</v>
      </c>
      <c r="AO54" s="41">
        <f>'CH01'!AM62+SUMPRODUCT((DVHC=AO$5)*(madatNC=$C54)*(namkh=$E$1)*(Dientich_NC))-SUMPRODUCT((DVHC=AO$5)*(namkh=$E$1)*(INDEX(NC_giam,,HLOOKUP($C54,COLMadat,2,0))))</f>
        <v>0</v>
      </c>
      <c r="AP54" s="19">
        <f>'CH01'!AN62+SUMPRODUCT((DVHC=AP$5)*(madatNC=$C54)*(namkh=$E$1)*(Dientich_NC))-SUMPRODUCT((DVHC=AP$5)*(namkh=$E$1)*(INDEX(NC_giam,,HLOOKUP($C54,COLMadat,2,0))))</f>
        <v>0</v>
      </c>
      <c r="AQ54" s="41">
        <f>'CH01'!AO62+SUMPRODUCT((DVHC=AQ$5)*(madatNC=$C54)*(namkh=$E$1)*(Dientich_NC))-SUMPRODUCT((DVHC=AQ$5)*(namkh=$E$1)*(INDEX(NC_giam,,HLOOKUP($C54,COLMadat,2,0))))</f>
        <v>0</v>
      </c>
      <c r="AR54" s="25"/>
    </row>
    <row r="55" spans="1:44" s="173" customFormat="1">
      <c r="A55" s="185" t="e">
        <f>'CH01'!#REF!</f>
        <v>#REF!</v>
      </c>
      <c r="B55" s="185" t="e">
        <f>'CH01'!#REF!</f>
        <v>#REF!</v>
      </c>
      <c r="C55" s="186" t="e">
        <f>'CH01'!#REF!</f>
        <v>#REF!</v>
      </c>
      <c r="D55" s="23">
        <f>COUNTIF(II!$C$5:$C$113,C55)</f>
        <v>0</v>
      </c>
      <c r="E55" s="19">
        <f>SUMIF(II!$C$5:$C$113,'Biểu chi tiêu chuyển tiếp II'!C55,II!$F$5:$F$113)</f>
        <v>0</v>
      </c>
      <c r="F55" s="19">
        <f>SUMIF(II!$C$5:$C$113,'Biểu chi tiêu chuyển tiếp II'!C55,II!$G$5:$G$113)</f>
        <v>0</v>
      </c>
      <c r="G55" s="187"/>
      <c r="H55" s="189"/>
      <c r="I55" s="189"/>
      <c r="J55" s="189"/>
      <c r="K55" s="189"/>
      <c r="L55" s="189"/>
      <c r="M55" s="189"/>
      <c r="N55" s="189"/>
      <c r="O55" s="189"/>
      <c r="P55" s="189"/>
      <c r="Q55" s="189"/>
      <c r="R55" s="189"/>
      <c r="S55" s="189"/>
      <c r="T55" s="189"/>
      <c r="U55" s="189"/>
      <c r="V55" s="189"/>
      <c r="W55" s="189"/>
      <c r="X55" s="189"/>
      <c r="Y55" s="190"/>
      <c r="Z55" s="189"/>
      <c r="AA55" s="190"/>
      <c r="AB55" s="189"/>
      <c r="AC55" s="190"/>
      <c r="AD55" s="189"/>
      <c r="AE55" s="190"/>
      <c r="AF55" s="189"/>
      <c r="AG55" s="190"/>
      <c r="AH55" s="189"/>
      <c r="AI55" s="190"/>
      <c r="AJ55" s="189"/>
      <c r="AK55" s="190"/>
      <c r="AL55" s="189"/>
      <c r="AM55" s="190"/>
      <c r="AN55" s="189"/>
      <c r="AO55" s="190"/>
      <c r="AP55" s="189"/>
      <c r="AQ55" s="190"/>
      <c r="AR55" s="174"/>
    </row>
    <row r="56" spans="1:44">
      <c r="A56" s="22" t="str">
        <f>'CH01'!A63</f>
        <v>2.12.1</v>
      </c>
      <c r="B56" s="22" t="str">
        <f>'CH01'!B63</f>
        <v>Đất có mặt nước chuyên dùng dạng ao, hồ, đầm, phá</v>
      </c>
      <c r="C56" s="23" t="str">
        <f>'CH01'!C63</f>
        <v>MNC</v>
      </c>
      <c r="D56" s="23">
        <f>COUNTIF(II!$C$5:$C$113,C56)</f>
        <v>0</v>
      </c>
      <c r="E56" s="19">
        <f>SUMIF(II!$C$5:$C$113,'Biểu chi tiêu chuyển tiếp II'!C56,II!$F$5:$F$113)</f>
        <v>0</v>
      </c>
      <c r="F56" s="19">
        <f>SUMIF(II!$C$5:$C$113,'Biểu chi tiêu chuyển tiếp II'!C56,II!$G$5:$G$113)</f>
        <v>0</v>
      </c>
      <c r="G56" s="19"/>
      <c r="H56" s="19"/>
      <c r="I56" s="19"/>
      <c r="J56" s="19"/>
      <c r="K56" s="19"/>
      <c r="L56" s="19"/>
      <c r="M56" s="19"/>
      <c r="N56" s="19"/>
      <c r="O56" s="19"/>
      <c r="P56" s="19"/>
      <c r="Q56" s="19"/>
      <c r="R56" s="19"/>
      <c r="S56" s="19"/>
      <c r="T56" s="19"/>
      <c r="U56" s="19"/>
      <c r="V56" s="19"/>
      <c r="W56" s="19">
        <f>SUMIFS('NhuCau (THU HỒI)'!$BF$4:$BF$603,'NhuCau (THU HỒI)'!$I$4:$I$603,'Biểu chi tiêu chuyển tiếp II'!W$5,'NhuCau (THU HỒI)'!$C$4:$C$603,"X")</f>
        <v>0</v>
      </c>
      <c r="X56" s="19">
        <f>'CH01'!V63+SUMPRODUCT((DVHC=X$5)*(madatNC=$C56)*(namkh=$E$1)*(Dientich_NC))-SUMPRODUCT((DVHC=X$5)*(namkh=$E$1)*(INDEX(NC_giam,,HLOOKUP($C56,COLMadat,2,0))))</f>
        <v>0</v>
      </c>
      <c r="Y56" s="41">
        <f>'CH01'!W63+SUMPRODUCT((DVHC=Y$5)*(madatNC=$C56)*(namkh=$E$1)*(Dientich_NC))-SUMPRODUCT((DVHC=Y$5)*(namkh=$E$1)*(INDEX(NC_giam,,HLOOKUP($C56,COLMadat,2,0))))</f>
        <v>0</v>
      </c>
      <c r="Z56" s="19">
        <f>'CH01'!X63+SUMPRODUCT((DVHC=Z$5)*(madatNC=$C56)*(namkh=$E$1)*(Dientich_NC))-SUMPRODUCT((DVHC=Z$5)*(namkh=$E$1)*(INDEX(NC_giam,,HLOOKUP($C56,COLMadat,2,0))))</f>
        <v>0</v>
      </c>
      <c r="AA56" s="41">
        <f>'CH01'!Y63+SUMPRODUCT((DVHC=AA$5)*(madatNC=$C56)*(namkh=$E$1)*(Dientich_NC))-SUMPRODUCT((DVHC=AA$5)*(namkh=$E$1)*(INDEX(NC_giam,,HLOOKUP($C56,COLMadat,2,0))))</f>
        <v>0</v>
      </c>
      <c r="AB56" s="19">
        <f>'CH01'!Z63+SUMPRODUCT((DVHC=AB$5)*(madatNC=$C56)*(namkh=$E$1)*(Dientich_NC))-SUMPRODUCT((DVHC=AB$5)*(namkh=$E$1)*(INDEX(NC_giam,,HLOOKUP($C56,COLMadat,2,0))))</f>
        <v>0</v>
      </c>
      <c r="AC56" s="41">
        <f>'CH01'!AA63+SUMPRODUCT((DVHC=AC$5)*(madatNC=$C56)*(namkh=$E$1)*(Dientich_NC))-SUMPRODUCT((DVHC=AC$5)*(namkh=$E$1)*(INDEX(NC_giam,,HLOOKUP($C56,COLMadat,2,0))))</f>
        <v>0</v>
      </c>
      <c r="AD56" s="19">
        <f>'CH01'!AB63+SUMPRODUCT((DVHC=AD$5)*(madatNC=$C56)*(namkh=$E$1)*(Dientich_NC))-SUMPRODUCT((DVHC=AD$5)*(namkh=$E$1)*(INDEX(NC_giam,,HLOOKUP($C56,COLMadat,2,0))))</f>
        <v>0</v>
      </c>
      <c r="AE56" s="41">
        <f>'CH01'!AC63+SUMPRODUCT((DVHC=AE$5)*(madatNC=$C56)*(namkh=$E$1)*(Dientich_NC))-SUMPRODUCT((DVHC=AE$5)*(namkh=$E$1)*(INDEX(NC_giam,,HLOOKUP($C56,COLMadat,2,0))))</f>
        <v>0</v>
      </c>
      <c r="AF56" s="19">
        <f>'CH01'!AD63+SUMPRODUCT((DVHC=AF$5)*(madatNC=$C56)*(namkh=$E$1)*(Dientich_NC))-SUMPRODUCT((DVHC=AF$5)*(namkh=$E$1)*(INDEX(NC_giam,,HLOOKUP($C56,COLMadat,2,0))))</f>
        <v>0</v>
      </c>
      <c r="AG56" s="41">
        <f>'CH01'!AE63+SUMPRODUCT((DVHC=AG$5)*(madatNC=$C56)*(namkh=$E$1)*(Dientich_NC))-SUMPRODUCT((DVHC=AG$5)*(namkh=$E$1)*(INDEX(NC_giam,,HLOOKUP($C56,COLMadat,2,0))))</f>
        <v>0</v>
      </c>
      <c r="AH56" s="19">
        <f>'CH01'!AF63+SUMPRODUCT((DVHC=AH$5)*(madatNC=$C56)*(namkh=$E$1)*(Dientich_NC))-SUMPRODUCT((DVHC=AH$5)*(namkh=$E$1)*(INDEX(NC_giam,,HLOOKUP($C56,COLMadat,2,0))))</f>
        <v>0</v>
      </c>
      <c r="AI56" s="41">
        <f>'CH01'!AG63+SUMPRODUCT((DVHC=AI$5)*(madatNC=$C56)*(namkh=$E$1)*(Dientich_NC))-SUMPRODUCT((DVHC=AI$5)*(namkh=$E$1)*(INDEX(NC_giam,,HLOOKUP($C56,COLMadat,2,0))))</f>
        <v>0</v>
      </c>
      <c r="AJ56" s="19">
        <f>'CH01'!AH63+SUMPRODUCT((DVHC=AJ$5)*(madatNC=$C56)*(namkh=$E$1)*(Dientich_NC))-SUMPRODUCT((DVHC=AJ$5)*(namkh=$E$1)*(INDEX(NC_giam,,HLOOKUP($C56,COLMadat,2,0))))</f>
        <v>0</v>
      </c>
      <c r="AK56" s="41">
        <f>'CH01'!AI63+SUMPRODUCT((DVHC=AK$5)*(madatNC=$C56)*(namkh=$E$1)*(Dientich_NC))-SUMPRODUCT((DVHC=AK$5)*(namkh=$E$1)*(INDEX(NC_giam,,HLOOKUP($C56,COLMadat,2,0))))</f>
        <v>0</v>
      </c>
      <c r="AL56" s="19">
        <f>'CH01'!AJ63+SUMPRODUCT((DVHC=AL$5)*(madatNC=$C56)*(namkh=$E$1)*(Dientich_NC))-SUMPRODUCT((DVHC=AL$5)*(namkh=$E$1)*(INDEX(NC_giam,,HLOOKUP($C56,COLMadat,2,0))))</f>
        <v>0</v>
      </c>
      <c r="AM56" s="41">
        <f>'CH01'!AK63+SUMPRODUCT((DVHC=AM$5)*(madatNC=$C56)*(namkh=$E$1)*(Dientich_NC))-SUMPRODUCT((DVHC=AM$5)*(namkh=$E$1)*(INDEX(NC_giam,,HLOOKUP($C56,COLMadat,2,0))))</f>
        <v>0</v>
      </c>
      <c r="AN56" s="19">
        <f>'CH01'!AL63+SUMPRODUCT((DVHC=AN$5)*(madatNC=$C56)*(namkh=$E$1)*(Dientich_NC))-SUMPRODUCT((DVHC=AN$5)*(namkh=$E$1)*(INDEX(NC_giam,,HLOOKUP($C56,COLMadat,2,0))))</f>
        <v>0</v>
      </c>
      <c r="AO56" s="41">
        <f>'CH01'!AM63+SUMPRODUCT((DVHC=AO$5)*(madatNC=$C56)*(namkh=$E$1)*(Dientich_NC))-SUMPRODUCT((DVHC=AO$5)*(namkh=$E$1)*(INDEX(NC_giam,,HLOOKUP($C56,COLMadat,2,0))))</f>
        <v>0</v>
      </c>
      <c r="AP56" s="19">
        <f>'CH01'!AN63+SUMPRODUCT((DVHC=AP$5)*(madatNC=$C56)*(namkh=$E$1)*(Dientich_NC))-SUMPRODUCT((DVHC=AP$5)*(namkh=$E$1)*(INDEX(NC_giam,,HLOOKUP($C56,COLMadat,2,0))))</f>
        <v>0</v>
      </c>
      <c r="AQ56" s="41">
        <f>'CH01'!AO63+SUMPRODUCT((DVHC=AQ$5)*(madatNC=$C56)*(namkh=$E$1)*(Dientich_NC))-SUMPRODUCT((DVHC=AQ$5)*(namkh=$E$1)*(INDEX(NC_giam,,HLOOKUP($C56,COLMadat,2,0))))</f>
        <v>0</v>
      </c>
      <c r="AR56" s="25"/>
    </row>
    <row r="57" spans="1:44">
      <c r="A57" s="22" t="str">
        <f>'CH01'!A64</f>
        <v>2.12.2</v>
      </c>
      <c r="B57" s="22" t="str">
        <f>'CH01'!B64</f>
        <v>Đất có mặt nước dạng sông, ngòi, kênh, rạch, suối</v>
      </c>
      <c r="C57" s="23" t="str">
        <f>'CH01'!C64</f>
        <v>SON</v>
      </c>
      <c r="D57" s="23">
        <f>COUNTIF(II!$C$5:$C$113,C57)</f>
        <v>0</v>
      </c>
      <c r="E57" s="19">
        <f>SUMIF(II!$C$5:$C$113,'Biểu chi tiêu chuyển tiếp II'!C57,II!$F$5:$F$113)</f>
        <v>0</v>
      </c>
      <c r="F57" s="19">
        <f>SUMIF(II!$C$5:$C$113,'Biểu chi tiêu chuyển tiếp II'!C57,II!$G$5:$G$113)</f>
        <v>0</v>
      </c>
      <c r="G57" s="19"/>
      <c r="H57" s="19"/>
      <c r="I57" s="19"/>
      <c r="J57" s="19"/>
      <c r="K57" s="19"/>
      <c r="L57" s="19"/>
      <c r="M57" s="19"/>
      <c r="N57" s="19"/>
      <c r="O57" s="19"/>
      <c r="P57" s="19"/>
      <c r="Q57" s="19"/>
      <c r="R57" s="19"/>
      <c r="S57" s="19"/>
      <c r="T57" s="19"/>
      <c r="U57" s="19"/>
      <c r="V57" s="19"/>
      <c r="W57" s="19">
        <f>SUMIFS('NhuCau (THU HỒI)'!$BG$4:$BG$603,'NhuCau (THU HỒI)'!$I$4:$I$603,'Biểu chi tiêu chuyển tiếp II'!W$5,'NhuCau (THU HỒI)'!$C$4:$C$603,"X")</f>
        <v>0</v>
      </c>
      <c r="X57" s="19">
        <f>'CH01'!V64+SUMPRODUCT((DVHC=X$5)*(madatNC=$C57)*(namkh=$E$1)*(Dientich_NC))-SUMPRODUCT((DVHC=X$5)*(namkh=$E$1)*(INDEX(NC_giam,,HLOOKUP($C57,COLMadat,2,0))))</f>
        <v>0</v>
      </c>
      <c r="Y57" s="41">
        <f>'CH01'!W64+SUMPRODUCT((DVHC=Y$5)*(madatNC=$C57)*(namkh=$E$1)*(Dientich_NC))-SUMPRODUCT((DVHC=Y$5)*(namkh=$E$1)*(INDEX(NC_giam,,HLOOKUP($C57,COLMadat,2,0))))</f>
        <v>0</v>
      </c>
      <c r="Z57" s="19">
        <f>'CH01'!X64+SUMPRODUCT((DVHC=Z$5)*(madatNC=$C57)*(namkh=$E$1)*(Dientich_NC))-SUMPRODUCT((DVHC=Z$5)*(namkh=$E$1)*(INDEX(NC_giam,,HLOOKUP($C57,COLMadat,2,0))))</f>
        <v>0</v>
      </c>
      <c r="AA57" s="41">
        <f>'CH01'!Y64+SUMPRODUCT((DVHC=AA$5)*(madatNC=$C57)*(namkh=$E$1)*(Dientich_NC))-SUMPRODUCT((DVHC=AA$5)*(namkh=$E$1)*(INDEX(NC_giam,,HLOOKUP($C57,COLMadat,2,0))))</f>
        <v>0</v>
      </c>
      <c r="AB57" s="19">
        <f>'CH01'!Z64+SUMPRODUCT((DVHC=AB$5)*(madatNC=$C57)*(namkh=$E$1)*(Dientich_NC))-SUMPRODUCT((DVHC=AB$5)*(namkh=$E$1)*(INDEX(NC_giam,,HLOOKUP($C57,COLMadat,2,0))))</f>
        <v>0</v>
      </c>
      <c r="AC57" s="41">
        <f>'CH01'!AA64+SUMPRODUCT((DVHC=AC$5)*(madatNC=$C57)*(namkh=$E$1)*(Dientich_NC))-SUMPRODUCT((DVHC=AC$5)*(namkh=$E$1)*(INDEX(NC_giam,,HLOOKUP($C57,COLMadat,2,0))))</f>
        <v>0</v>
      </c>
      <c r="AD57" s="19">
        <f>'CH01'!AB64+SUMPRODUCT((DVHC=AD$5)*(madatNC=$C57)*(namkh=$E$1)*(Dientich_NC))-SUMPRODUCT((DVHC=AD$5)*(namkh=$E$1)*(INDEX(NC_giam,,HLOOKUP($C57,COLMadat,2,0))))</f>
        <v>0</v>
      </c>
      <c r="AE57" s="41">
        <f>'CH01'!AC64+SUMPRODUCT((DVHC=AE$5)*(madatNC=$C57)*(namkh=$E$1)*(Dientich_NC))-SUMPRODUCT((DVHC=AE$5)*(namkh=$E$1)*(INDEX(NC_giam,,HLOOKUP($C57,COLMadat,2,0))))</f>
        <v>0</v>
      </c>
      <c r="AF57" s="19">
        <f>'CH01'!AD64+SUMPRODUCT((DVHC=AF$5)*(madatNC=$C57)*(namkh=$E$1)*(Dientich_NC))-SUMPRODUCT((DVHC=AF$5)*(namkh=$E$1)*(INDEX(NC_giam,,HLOOKUP($C57,COLMadat,2,0))))</f>
        <v>0</v>
      </c>
      <c r="AG57" s="41">
        <f>'CH01'!AE64+SUMPRODUCT((DVHC=AG$5)*(madatNC=$C57)*(namkh=$E$1)*(Dientich_NC))-SUMPRODUCT((DVHC=AG$5)*(namkh=$E$1)*(INDEX(NC_giam,,HLOOKUP($C57,COLMadat,2,0))))</f>
        <v>0</v>
      </c>
      <c r="AH57" s="19">
        <f>'CH01'!AF64+SUMPRODUCT((DVHC=AH$5)*(madatNC=$C57)*(namkh=$E$1)*(Dientich_NC))-SUMPRODUCT((DVHC=AH$5)*(namkh=$E$1)*(INDEX(NC_giam,,HLOOKUP($C57,COLMadat,2,0))))</f>
        <v>0</v>
      </c>
      <c r="AI57" s="41">
        <f>'CH01'!AG64+SUMPRODUCT((DVHC=AI$5)*(madatNC=$C57)*(namkh=$E$1)*(Dientich_NC))-SUMPRODUCT((DVHC=AI$5)*(namkh=$E$1)*(INDEX(NC_giam,,HLOOKUP($C57,COLMadat,2,0))))</f>
        <v>0</v>
      </c>
      <c r="AJ57" s="19">
        <f>'CH01'!AH64+SUMPRODUCT((DVHC=AJ$5)*(madatNC=$C57)*(namkh=$E$1)*(Dientich_NC))-SUMPRODUCT((DVHC=AJ$5)*(namkh=$E$1)*(INDEX(NC_giam,,HLOOKUP($C57,COLMadat,2,0))))</f>
        <v>0</v>
      </c>
      <c r="AK57" s="41">
        <f>'CH01'!AI64+SUMPRODUCT((DVHC=AK$5)*(madatNC=$C57)*(namkh=$E$1)*(Dientich_NC))-SUMPRODUCT((DVHC=AK$5)*(namkh=$E$1)*(INDEX(NC_giam,,HLOOKUP($C57,COLMadat,2,0))))</f>
        <v>0</v>
      </c>
      <c r="AL57" s="19">
        <f>'CH01'!AJ64+SUMPRODUCT((DVHC=AL$5)*(madatNC=$C57)*(namkh=$E$1)*(Dientich_NC))-SUMPRODUCT((DVHC=AL$5)*(namkh=$E$1)*(INDEX(NC_giam,,HLOOKUP($C57,COLMadat,2,0))))</f>
        <v>0</v>
      </c>
      <c r="AM57" s="41">
        <f>'CH01'!AK64+SUMPRODUCT((DVHC=AM$5)*(madatNC=$C57)*(namkh=$E$1)*(Dientich_NC))-SUMPRODUCT((DVHC=AM$5)*(namkh=$E$1)*(INDEX(NC_giam,,HLOOKUP($C57,COLMadat,2,0))))</f>
        <v>0</v>
      </c>
      <c r="AN57" s="19">
        <f>'CH01'!AL64+SUMPRODUCT((DVHC=AN$5)*(madatNC=$C57)*(namkh=$E$1)*(Dientich_NC))-SUMPRODUCT((DVHC=AN$5)*(namkh=$E$1)*(INDEX(NC_giam,,HLOOKUP($C57,COLMadat,2,0))))</f>
        <v>0</v>
      </c>
      <c r="AO57" s="41">
        <f>'CH01'!AM64+SUMPRODUCT((DVHC=AO$5)*(madatNC=$C57)*(namkh=$E$1)*(Dientich_NC))-SUMPRODUCT((DVHC=AO$5)*(namkh=$E$1)*(INDEX(NC_giam,,HLOOKUP($C57,COLMadat,2,0))))</f>
        <v>0</v>
      </c>
      <c r="AP57" s="19">
        <f>'CH01'!AN64+SUMPRODUCT((DVHC=AP$5)*(madatNC=$C57)*(namkh=$E$1)*(Dientich_NC))-SUMPRODUCT((DVHC=AP$5)*(namkh=$E$1)*(INDEX(NC_giam,,HLOOKUP($C57,COLMadat,2,0))))</f>
        <v>0</v>
      </c>
      <c r="AQ57" s="41">
        <f>'CH01'!AO64+SUMPRODUCT((DVHC=AQ$5)*(madatNC=$C57)*(namkh=$E$1)*(Dientich_NC))-SUMPRODUCT((DVHC=AQ$5)*(namkh=$E$1)*(INDEX(NC_giam,,HLOOKUP($C57,COLMadat,2,0))))</f>
        <v>0</v>
      </c>
      <c r="AR57" s="25"/>
    </row>
    <row r="58" spans="1:44">
      <c r="A58" s="22" t="str">
        <f>'CH01'!A65</f>
        <v>2.13</v>
      </c>
      <c r="B58" s="22" t="str">
        <f>'CH01'!B65</f>
        <v>Đất phi nông nghiệp khác</v>
      </c>
      <c r="C58" s="23" t="str">
        <f>'CH01'!C65</f>
        <v>PNK</v>
      </c>
      <c r="D58" s="23">
        <f>COUNTIF(II!$C$5:$C$113,C58)</f>
        <v>0</v>
      </c>
      <c r="E58" s="19">
        <f>SUMIF(II!$C$5:$C$113,'Biểu chi tiêu chuyển tiếp II'!C58,II!$F$5:$F$113)</f>
        <v>0</v>
      </c>
      <c r="F58" s="19">
        <f>SUMIF(II!$C$5:$C$113,'Biểu chi tiêu chuyển tiếp II'!C58,II!$G$5:$G$113)</f>
        <v>0</v>
      </c>
      <c r="G58" s="19"/>
      <c r="H58" s="19"/>
      <c r="I58" s="19"/>
      <c r="J58" s="19"/>
      <c r="K58" s="19"/>
      <c r="L58" s="19"/>
      <c r="M58" s="19"/>
      <c r="N58" s="19"/>
      <c r="O58" s="19"/>
      <c r="P58" s="19"/>
      <c r="Q58" s="19"/>
      <c r="R58" s="19"/>
      <c r="S58" s="19"/>
      <c r="T58" s="19"/>
      <c r="U58" s="19"/>
      <c r="V58" s="19"/>
      <c r="W58" s="19"/>
      <c r="X58" s="19">
        <f>'CH01'!V65+SUMPRODUCT((DVHC=X$5)*(madatNC=$C58)*(namkh=$E$1)*(Dientich_NC))-SUMPRODUCT((DVHC=X$5)*(namkh=$E$1)*(INDEX(NC_giam,,HLOOKUP($C58,COLMadat,2,0))))</f>
        <v>0</v>
      </c>
      <c r="Y58" s="41">
        <f>'CH01'!W65+SUMPRODUCT((DVHC=Y$5)*(madatNC=$C58)*(namkh=$E$1)*(Dientich_NC))-SUMPRODUCT((DVHC=Y$5)*(namkh=$E$1)*(INDEX(NC_giam,,HLOOKUP($C58,COLMadat,2,0))))</f>
        <v>0</v>
      </c>
      <c r="Z58" s="19">
        <f>'CH01'!X65+SUMPRODUCT((DVHC=Z$5)*(madatNC=$C58)*(namkh=$E$1)*(Dientich_NC))-SUMPRODUCT((DVHC=Z$5)*(namkh=$E$1)*(INDEX(NC_giam,,HLOOKUP($C58,COLMadat,2,0))))</f>
        <v>0</v>
      </c>
      <c r="AA58" s="41">
        <f>'CH01'!Y65+SUMPRODUCT((DVHC=AA$5)*(madatNC=$C58)*(namkh=$E$1)*(Dientich_NC))-SUMPRODUCT((DVHC=AA$5)*(namkh=$E$1)*(INDEX(NC_giam,,HLOOKUP($C58,COLMadat,2,0))))</f>
        <v>0</v>
      </c>
      <c r="AB58" s="19">
        <f>'CH01'!Z65+SUMPRODUCT((DVHC=AB$5)*(madatNC=$C58)*(namkh=$E$1)*(Dientich_NC))-SUMPRODUCT((DVHC=AB$5)*(namkh=$E$1)*(INDEX(NC_giam,,HLOOKUP($C58,COLMadat,2,0))))</f>
        <v>0</v>
      </c>
      <c r="AC58" s="41">
        <f>'CH01'!AA65+SUMPRODUCT((DVHC=AC$5)*(madatNC=$C58)*(namkh=$E$1)*(Dientich_NC))-SUMPRODUCT((DVHC=AC$5)*(namkh=$E$1)*(INDEX(NC_giam,,HLOOKUP($C58,COLMadat,2,0))))</f>
        <v>0</v>
      </c>
      <c r="AD58" s="19">
        <f>'CH01'!AB65+SUMPRODUCT((DVHC=AD$5)*(madatNC=$C58)*(namkh=$E$1)*(Dientich_NC))-SUMPRODUCT((DVHC=AD$5)*(namkh=$E$1)*(INDEX(NC_giam,,HLOOKUP($C58,COLMadat,2,0))))</f>
        <v>0</v>
      </c>
      <c r="AE58" s="41">
        <f>'CH01'!AC65+SUMPRODUCT((DVHC=AE$5)*(madatNC=$C58)*(namkh=$E$1)*(Dientich_NC))-SUMPRODUCT((DVHC=AE$5)*(namkh=$E$1)*(INDEX(NC_giam,,HLOOKUP($C58,COLMadat,2,0))))</f>
        <v>0</v>
      </c>
      <c r="AF58" s="19">
        <f>'CH01'!AD65+SUMPRODUCT((DVHC=AF$5)*(madatNC=$C58)*(namkh=$E$1)*(Dientich_NC))-SUMPRODUCT((DVHC=AF$5)*(namkh=$E$1)*(INDEX(NC_giam,,HLOOKUP($C58,COLMadat,2,0))))</f>
        <v>0</v>
      </c>
      <c r="AG58" s="41">
        <f>'CH01'!AE65+SUMPRODUCT((DVHC=AG$5)*(madatNC=$C58)*(namkh=$E$1)*(Dientich_NC))-SUMPRODUCT((DVHC=AG$5)*(namkh=$E$1)*(INDEX(NC_giam,,HLOOKUP($C58,COLMadat,2,0))))</f>
        <v>0</v>
      </c>
      <c r="AH58" s="19">
        <f>'CH01'!AF65+SUMPRODUCT((DVHC=AH$5)*(madatNC=$C58)*(namkh=$E$1)*(Dientich_NC))-SUMPRODUCT((DVHC=AH$5)*(namkh=$E$1)*(INDEX(NC_giam,,HLOOKUP($C58,COLMadat,2,0))))</f>
        <v>0</v>
      </c>
      <c r="AI58" s="41">
        <f>'CH01'!AG65+SUMPRODUCT((DVHC=AI$5)*(madatNC=$C58)*(namkh=$E$1)*(Dientich_NC))-SUMPRODUCT((DVHC=AI$5)*(namkh=$E$1)*(INDEX(NC_giam,,HLOOKUP($C58,COLMadat,2,0))))</f>
        <v>0</v>
      </c>
      <c r="AJ58" s="19">
        <f>'CH01'!AH65+SUMPRODUCT((DVHC=AJ$5)*(madatNC=$C58)*(namkh=$E$1)*(Dientich_NC))-SUMPRODUCT((DVHC=AJ$5)*(namkh=$E$1)*(INDEX(NC_giam,,HLOOKUP($C58,COLMadat,2,0))))</f>
        <v>0</v>
      </c>
      <c r="AK58" s="41">
        <f>'CH01'!AI65+SUMPRODUCT((DVHC=AK$5)*(madatNC=$C58)*(namkh=$E$1)*(Dientich_NC))-SUMPRODUCT((DVHC=AK$5)*(namkh=$E$1)*(INDEX(NC_giam,,HLOOKUP($C58,COLMadat,2,0))))</f>
        <v>0</v>
      </c>
      <c r="AL58" s="19">
        <f>'CH01'!AJ65+SUMPRODUCT((DVHC=AL$5)*(madatNC=$C58)*(namkh=$E$1)*(Dientich_NC))-SUMPRODUCT((DVHC=AL$5)*(namkh=$E$1)*(INDEX(NC_giam,,HLOOKUP($C58,COLMadat,2,0))))</f>
        <v>0</v>
      </c>
      <c r="AM58" s="41">
        <f>'CH01'!AK65+SUMPRODUCT((DVHC=AM$5)*(madatNC=$C58)*(namkh=$E$1)*(Dientich_NC))-SUMPRODUCT((DVHC=AM$5)*(namkh=$E$1)*(INDEX(NC_giam,,HLOOKUP($C58,COLMadat,2,0))))</f>
        <v>0</v>
      </c>
      <c r="AN58" s="19">
        <f>'CH01'!AL65+SUMPRODUCT((DVHC=AN$5)*(madatNC=$C58)*(namkh=$E$1)*(Dientich_NC))-SUMPRODUCT((DVHC=AN$5)*(namkh=$E$1)*(INDEX(NC_giam,,HLOOKUP($C58,COLMadat,2,0))))</f>
        <v>0</v>
      </c>
      <c r="AO58" s="41">
        <f>'CH01'!AM65+SUMPRODUCT((DVHC=AO$5)*(madatNC=$C58)*(namkh=$E$1)*(Dientich_NC))-SUMPRODUCT((DVHC=AO$5)*(namkh=$E$1)*(INDEX(NC_giam,,HLOOKUP($C58,COLMadat,2,0))))</f>
        <v>0</v>
      </c>
      <c r="AP58" s="19">
        <f>'CH01'!AN65+SUMPRODUCT((DVHC=AP$5)*(madatNC=$C58)*(namkh=$E$1)*(Dientich_NC))-SUMPRODUCT((DVHC=AP$5)*(namkh=$E$1)*(INDEX(NC_giam,,HLOOKUP($C58,COLMadat,2,0))))</f>
        <v>0</v>
      </c>
      <c r="AQ58" s="41">
        <f>'CH01'!AO65+SUMPRODUCT((DVHC=AQ$5)*(madatNC=$C58)*(namkh=$E$1)*(Dientich_NC))-SUMPRODUCT((DVHC=AQ$5)*(namkh=$E$1)*(INDEX(NC_giam,,HLOOKUP($C58,COLMadat,2,0))))</f>
        <v>0</v>
      </c>
      <c r="AR58" s="25"/>
    </row>
    <row r="59" spans="1:44" s="11" customFormat="1">
      <c r="A59" s="20">
        <f>'CH01'!A66</f>
        <v>3</v>
      </c>
      <c r="B59" s="20" t="str">
        <f>'CH01'!B66</f>
        <v>Nhóm đất chưa sử dụng</v>
      </c>
      <c r="C59" s="21" t="str">
        <f>'CH01'!C66</f>
        <v>CSD</v>
      </c>
      <c r="D59" s="23">
        <f>COUNTIF(II!$C$5:$C$113,C59)</f>
        <v>0</v>
      </c>
      <c r="E59" s="19">
        <f>SUMIF(II!$C$5:$C$113,'Biểu chi tiêu chuyển tiếp II'!C59,II!$F$5:$F$113)</f>
        <v>0</v>
      </c>
      <c r="F59" s="19">
        <f>SUMIF(II!$C$5:$C$113,'Biểu chi tiêu chuyển tiếp II'!C59,II!$G$5:$G$113)</f>
        <v>0</v>
      </c>
      <c r="G59" s="18"/>
      <c r="H59" s="18" t="e">
        <f>#REF!+#REF!+#REF!+#REF!+#REF!</f>
        <v>#REF!</v>
      </c>
      <c r="I59" s="18" t="e">
        <f>#REF!+#REF!+#REF!+#REF!+#REF!</f>
        <v>#REF!</v>
      </c>
      <c r="J59" s="18" t="e">
        <f>#REF!+#REF!+#REF!+#REF!+#REF!</f>
        <v>#REF!</v>
      </c>
      <c r="K59" s="18" t="e">
        <f>#REF!+#REF!+#REF!+#REF!+#REF!</f>
        <v>#REF!</v>
      </c>
      <c r="L59" s="18" t="e">
        <f>#REF!+#REF!+#REF!+#REF!+#REF!</f>
        <v>#REF!</v>
      </c>
      <c r="M59" s="18" t="e">
        <f>#REF!+#REF!+#REF!+#REF!+#REF!</f>
        <v>#REF!</v>
      </c>
      <c r="N59" s="18" t="e">
        <f>#REF!+#REF!+#REF!+#REF!+#REF!</f>
        <v>#REF!</v>
      </c>
      <c r="O59" s="18" t="e">
        <f>#REF!+#REF!+#REF!+#REF!+#REF!</f>
        <v>#REF!</v>
      </c>
      <c r="P59" s="18" t="e">
        <f>#REF!+#REF!+#REF!+#REF!+#REF!</f>
        <v>#REF!</v>
      </c>
      <c r="Q59" s="18" t="e">
        <f>#REF!+#REF!+#REF!+#REF!+#REF!</f>
        <v>#REF!</v>
      </c>
      <c r="R59" s="18" t="e">
        <f>#REF!+#REF!+#REF!+#REF!+#REF!</f>
        <v>#REF!</v>
      </c>
      <c r="S59" s="18" t="e">
        <f>#REF!+#REF!+#REF!+#REF!+#REF!</f>
        <v>#REF!</v>
      </c>
      <c r="T59" s="18" t="e">
        <f>#REF!+#REF!+#REF!+#REF!+#REF!</f>
        <v>#REF!</v>
      </c>
      <c r="U59" s="18" t="e">
        <f>#REF!+#REF!+#REF!+#REF!+#REF!</f>
        <v>#REF!</v>
      </c>
      <c r="V59" s="18" t="e">
        <f>#REF!+#REF!+#REF!+#REF!+#REF!</f>
        <v>#REF!</v>
      </c>
      <c r="W59" s="18" t="e">
        <f>#REF!+#REF!+#REF!+#REF!+#REF!</f>
        <v>#REF!</v>
      </c>
      <c r="X59" s="18" t="e">
        <f>#REF!+#REF!+#REF!+#REF!+#REF!</f>
        <v>#REF!</v>
      </c>
      <c r="Y59" s="18" t="e">
        <f>#REF!+#REF!+#REF!+#REF!+#REF!</f>
        <v>#REF!</v>
      </c>
      <c r="Z59" s="18" t="e">
        <f>#REF!+#REF!+#REF!+#REF!+#REF!</f>
        <v>#REF!</v>
      </c>
      <c r="AA59" s="18" t="e">
        <f>#REF!+#REF!+#REF!+#REF!+#REF!</f>
        <v>#REF!</v>
      </c>
      <c r="AB59" s="18" t="e">
        <f>#REF!+#REF!+#REF!+#REF!+#REF!</f>
        <v>#REF!</v>
      </c>
      <c r="AC59" s="18" t="e">
        <f>#REF!+#REF!+#REF!+#REF!+#REF!</f>
        <v>#REF!</v>
      </c>
      <c r="AD59" s="18" t="e">
        <f>#REF!+#REF!+#REF!+#REF!+#REF!</f>
        <v>#REF!</v>
      </c>
      <c r="AE59" s="18" t="e">
        <f>#REF!+#REF!+#REF!+#REF!+#REF!</f>
        <v>#REF!</v>
      </c>
      <c r="AF59" s="18" t="e">
        <f>#REF!+#REF!+#REF!+#REF!+#REF!</f>
        <v>#REF!</v>
      </c>
      <c r="AG59" s="18" t="e">
        <f>#REF!+#REF!+#REF!+#REF!+#REF!</f>
        <v>#REF!</v>
      </c>
      <c r="AH59" s="18" t="e">
        <f>#REF!+#REF!+#REF!+#REF!+#REF!</f>
        <v>#REF!</v>
      </c>
      <c r="AI59" s="18" t="e">
        <f>#REF!+#REF!+#REF!+#REF!+#REF!</f>
        <v>#REF!</v>
      </c>
      <c r="AJ59" s="18" t="e">
        <f>#REF!+#REF!+#REF!+#REF!+#REF!</f>
        <v>#REF!</v>
      </c>
      <c r="AK59" s="18" t="e">
        <f>#REF!+#REF!+#REF!+#REF!+#REF!</f>
        <v>#REF!</v>
      </c>
      <c r="AL59" s="18" t="e">
        <f>#REF!+#REF!+#REF!+#REF!+#REF!</f>
        <v>#REF!</v>
      </c>
      <c r="AM59" s="18" t="e">
        <f>#REF!+#REF!+#REF!+#REF!+#REF!</f>
        <v>#REF!</v>
      </c>
      <c r="AN59" s="18" t="e">
        <f>#REF!+#REF!+#REF!+#REF!+#REF!</f>
        <v>#REF!</v>
      </c>
      <c r="AO59" s="18" t="e">
        <f>#REF!+#REF!+#REF!+#REF!+#REF!</f>
        <v>#REF!</v>
      </c>
      <c r="AP59" s="18" t="e">
        <f>#REF!+#REF!+#REF!+#REF!+#REF!</f>
        <v>#REF!</v>
      </c>
      <c r="AQ59" s="18" t="e">
        <f>#REF!+#REF!+#REF!+#REF!+#REF!</f>
        <v>#REF!</v>
      </c>
      <c r="AR59" s="34"/>
    </row>
    <row r="60" spans="1:44">
      <c r="A60" s="25"/>
      <c r="B60" s="175"/>
      <c r="C60" s="176"/>
      <c r="D60" s="543">
        <f>D9+D10+D59</f>
        <v>92</v>
      </c>
      <c r="E60" s="544">
        <f>E9+E10+E59</f>
        <v>329.62359999999995</v>
      </c>
      <c r="F60" s="544">
        <f>F9+F10+F59</f>
        <v>272.60419999999993</v>
      </c>
      <c r="G60" s="177"/>
      <c r="H60" s="177"/>
      <c r="I60" s="177"/>
      <c r="J60" s="177"/>
      <c r="K60" s="177"/>
      <c r="L60" s="177"/>
      <c r="M60" s="177"/>
      <c r="N60" s="177"/>
      <c r="O60" s="177"/>
      <c r="P60" s="177"/>
      <c r="Q60" s="177"/>
      <c r="R60" s="177"/>
      <c r="S60" s="177"/>
      <c r="T60" s="177"/>
      <c r="U60" s="177"/>
      <c r="V60" s="177"/>
      <c r="W60" s="177"/>
      <c r="X60" s="177"/>
      <c r="Y60" s="178"/>
      <c r="Z60" s="178"/>
      <c r="AA60" s="178"/>
      <c r="AB60" s="178"/>
      <c r="AC60" s="178"/>
      <c r="AD60" s="178"/>
      <c r="AE60" s="178"/>
      <c r="AF60" s="178"/>
      <c r="AG60" s="178"/>
      <c r="AH60" s="178"/>
      <c r="AI60" s="178"/>
      <c r="AJ60" s="178"/>
      <c r="AK60" s="178"/>
      <c r="AL60" s="178"/>
      <c r="AM60" s="178"/>
      <c r="AN60" s="178"/>
      <c r="AO60" s="178"/>
      <c r="AP60" s="178"/>
      <c r="AQ60" s="178"/>
      <c r="AR60" s="25"/>
    </row>
  </sheetData>
  <sheetProtection formatCells="0" formatColumns="0" formatRows="0" insertColumns="0" insertRows="0" insertHyperlinks="0" deleteColumns="0" deleteRows="0" autoFilter="0" pivotTables="0"/>
  <mergeCells count="8">
    <mergeCell ref="A2:AQ2"/>
    <mergeCell ref="H3:AQ3"/>
    <mergeCell ref="A4:A5"/>
    <mergeCell ref="B4:B5"/>
    <mergeCell ref="C4:C5"/>
    <mergeCell ref="D4:D5"/>
    <mergeCell ref="E4:E5"/>
    <mergeCell ref="F4:F5"/>
  </mergeCells>
  <dataValidations count="1">
    <dataValidation type="list" allowBlank="1" showInputMessage="1" showErrorMessage="1" sqref="E1:G1">
      <formula1>PhannamQHKH</formula1>
    </dataValidation>
  </dataValidations>
  <printOptions horizontalCentered="1"/>
  <pageMargins left="0.19685039370078741" right="0.19685039370078741" top="0.19685039370078741" bottom="0.23622047244094491" header="0.19685039370078741" footer="0.15748031496062992"/>
  <pageSetup paperSize="8" scale="4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96"/>
  <sheetViews>
    <sheetView topLeftCell="A91" workbookViewId="0">
      <selection activeCell="R54" sqref="R54:W62"/>
    </sheetView>
  </sheetViews>
  <sheetFormatPr defaultRowHeight="10.5"/>
  <cols>
    <col min="1" max="1" width="6.59765625" customWidth="1"/>
    <col min="2" max="2" width="48.3984375" customWidth="1"/>
    <col min="3" max="3" width="15.59765625" customWidth="1"/>
    <col min="4" max="4" width="17.19921875" customWidth="1"/>
    <col min="5" max="5" width="17.59765625" customWidth="1"/>
    <col min="6" max="6" width="16" customWidth="1"/>
    <col min="7" max="7" width="11.59765625" customWidth="1"/>
    <col min="8" max="8" width="18.3984375" customWidth="1"/>
    <col min="9" max="10" width="17.3984375" customWidth="1"/>
  </cols>
  <sheetData>
    <row r="1" spans="1:10" ht="12">
      <c r="A1" s="1076" t="s">
        <v>281</v>
      </c>
      <c r="B1" s="1076" t="s">
        <v>357</v>
      </c>
      <c r="C1" s="1030" t="s">
        <v>730</v>
      </c>
      <c r="D1" s="1030" t="s">
        <v>723</v>
      </c>
      <c r="E1" s="1079" t="s">
        <v>358</v>
      </c>
      <c r="F1" s="1080" t="s">
        <v>359</v>
      </c>
      <c r="G1" s="1075" t="s">
        <v>348</v>
      </c>
      <c r="H1" s="1076"/>
      <c r="I1" s="1077" t="s">
        <v>727</v>
      </c>
      <c r="J1" s="1078"/>
    </row>
    <row r="2" spans="1:10" ht="51">
      <c r="A2" s="1076"/>
      <c r="B2" s="1076"/>
      <c r="C2" s="1030"/>
      <c r="D2" s="1030"/>
      <c r="E2" s="1079"/>
      <c r="F2" s="1081"/>
      <c r="G2" s="498" t="s">
        <v>724</v>
      </c>
      <c r="H2" s="498" t="s">
        <v>725</v>
      </c>
      <c r="I2" s="525" t="s">
        <v>728</v>
      </c>
      <c r="J2" s="525" t="s">
        <v>729</v>
      </c>
    </row>
    <row r="3" spans="1:10" ht="11.25">
      <c r="A3" s="225">
        <v>-1</v>
      </c>
      <c r="B3" s="225">
        <v>-2</v>
      </c>
      <c r="C3" s="225">
        <v>-3</v>
      </c>
      <c r="D3" s="225">
        <v>-4</v>
      </c>
      <c r="E3" s="225">
        <v>-5</v>
      </c>
      <c r="F3" s="225">
        <v>-6</v>
      </c>
      <c r="G3" s="225">
        <v>-7</v>
      </c>
      <c r="H3" s="225">
        <v>-8</v>
      </c>
      <c r="I3" s="225">
        <v>-9</v>
      </c>
      <c r="J3" s="225">
        <v>-10</v>
      </c>
    </row>
    <row r="4" spans="1:10" ht="63.75">
      <c r="A4" s="522" t="s">
        <v>491</v>
      </c>
      <c r="B4" s="542" t="s">
        <v>848</v>
      </c>
      <c r="C4" s="521">
        <f>COUNTA(C5:C95)</f>
        <v>91</v>
      </c>
      <c r="D4" s="521"/>
      <c r="E4" s="541">
        <f>SUM(E5:E96)</f>
        <v>398.07359999999994</v>
      </c>
      <c r="F4" s="541">
        <f>SUM(F5:F96)</f>
        <v>329.62359999999995</v>
      </c>
      <c r="G4" s="541">
        <f>SUM(G5:G96)</f>
        <v>272.60419999999988</v>
      </c>
      <c r="H4" s="541">
        <f>SUM(H5:H95)</f>
        <v>0</v>
      </c>
      <c r="I4" s="524"/>
      <c r="J4" s="524"/>
    </row>
    <row r="5" spans="1:10" ht="25.5">
      <c r="A5" s="573">
        <v>1</v>
      </c>
      <c r="B5" s="421" t="s">
        <v>642</v>
      </c>
      <c r="C5" s="493" t="s">
        <v>16</v>
      </c>
      <c r="D5" s="494" t="s">
        <v>748</v>
      </c>
      <c r="E5" s="493">
        <v>1.1299999999999999</v>
      </c>
      <c r="F5" s="493">
        <v>1.1299999999999999</v>
      </c>
      <c r="G5" s="493">
        <v>1.1299999999999999</v>
      </c>
      <c r="H5" s="493"/>
      <c r="I5" s="575" t="s">
        <v>749</v>
      </c>
      <c r="J5" s="575" t="s">
        <v>678</v>
      </c>
    </row>
    <row r="6" spans="1:10" ht="38.25">
      <c r="A6" s="573">
        <v>2</v>
      </c>
      <c r="B6" s="421" t="s">
        <v>643</v>
      </c>
      <c r="C6" s="493" t="s">
        <v>16</v>
      </c>
      <c r="D6" s="494" t="s">
        <v>748</v>
      </c>
      <c r="E6" s="493">
        <v>2.7</v>
      </c>
      <c r="F6" s="493">
        <v>2.7</v>
      </c>
      <c r="G6" s="493">
        <v>2.7</v>
      </c>
      <c r="H6" s="493"/>
      <c r="I6" s="575" t="s">
        <v>749</v>
      </c>
      <c r="J6" s="575" t="s">
        <v>679</v>
      </c>
    </row>
    <row r="7" spans="1:10" ht="38.25">
      <c r="A7" s="573">
        <v>3</v>
      </c>
      <c r="B7" s="421" t="s">
        <v>644</v>
      </c>
      <c r="C7" s="493" t="s">
        <v>16</v>
      </c>
      <c r="D7" s="494" t="s">
        <v>748</v>
      </c>
      <c r="E7" s="493">
        <v>0.34</v>
      </c>
      <c r="F7" s="493">
        <v>0.34</v>
      </c>
      <c r="G7" s="493">
        <v>0.34</v>
      </c>
      <c r="H7" s="493"/>
      <c r="I7" s="575" t="s">
        <v>749</v>
      </c>
      <c r="J7" s="575" t="s">
        <v>680</v>
      </c>
    </row>
    <row r="8" spans="1:10" ht="38.25">
      <c r="A8" s="573">
        <v>4</v>
      </c>
      <c r="B8" s="425" t="s">
        <v>545</v>
      </c>
      <c r="C8" s="495" t="s">
        <v>27</v>
      </c>
      <c r="D8" s="530" t="s">
        <v>748</v>
      </c>
      <c r="E8" s="495">
        <v>2.25</v>
      </c>
      <c r="F8" s="495">
        <v>1</v>
      </c>
      <c r="G8" s="495">
        <v>1</v>
      </c>
      <c r="H8" s="495"/>
      <c r="I8" s="497" t="s">
        <v>749</v>
      </c>
      <c r="J8" s="497" t="s">
        <v>699</v>
      </c>
    </row>
    <row r="9" spans="1:10" ht="25.5">
      <c r="A9" s="573">
        <v>5</v>
      </c>
      <c r="B9" s="425" t="s">
        <v>546</v>
      </c>
      <c r="C9" s="495" t="s">
        <v>27</v>
      </c>
      <c r="D9" s="530" t="s">
        <v>748</v>
      </c>
      <c r="E9" s="495">
        <v>1.05</v>
      </c>
      <c r="F9" s="495">
        <v>0.8</v>
      </c>
      <c r="G9" s="495">
        <v>0.8</v>
      </c>
      <c r="H9" s="495"/>
      <c r="I9" s="497" t="s">
        <v>749</v>
      </c>
      <c r="J9" s="497" t="s">
        <v>680</v>
      </c>
    </row>
    <row r="10" spans="1:10" ht="25.5">
      <c r="A10" s="573">
        <v>6</v>
      </c>
      <c r="B10" s="425" t="s">
        <v>547</v>
      </c>
      <c r="C10" s="495" t="s">
        <v>27</v>
      </c>
      <c r="D10" s="530" t="s">
        <v>748</v>
      </c>
      <c r="E10" s="495">
        <v>6.75</v>
      </c>
      <c r="F10" s="495">
        <v>5</v>
      </c>
      <c r="G10" s="495">
        <v>5</v>
      </c>
      <c r="H10" s="495"/>
      <c r="I10" s="497" t="s">
        <v>749</v>
      </c>
      <c r="J10" s="497" t="s">
        <v>684</v>
      </c>
    </row>
    <row r="11" spans="1:10" ht="38.25">
      <c r="A11" s="573">
        <v>7</v>
      </c>
      <c r="B11" s="425" t="s">
        <v>594</v>
      </c>
      <c r="C11" s="495" t="s">
        <v>34</v>
      </c>
      <c r="D11" s="530" t="s">
        <v>748</v>
      </c>
      <c r="E11" s="495">
        <v>0.44</v>
      </c>
      <c r="F11" s="495">
        <v>0.44</v>
      </c>
      <c r="G11" s="495">
        <v>0.44</v>
      </c>
      <c r="H11" s="495"/>
      <c r="I11" s="497" t="s">
        <v>749</v>
      </c>
      <c r="J11" s="497" t="s">
        <v>680</v>
      </c>
    </row>
    <row r="12" spans="1:10" ht="25.5">
      <c r="A12" s="573">
        <v>8</v>
      </c>
      <c r="B12" s="425" t="s">
        <v>595</v>
      </c>
      <c r="C12" s="495" t="s">
        <v>31</v>
      </c>
      <c r="D12" s="530" t="s">
        <v>748</v>
      </c>
      <c r="E12" s="495">
        <v>0.08</v>
      </c>
      <c r="F12" s="495">
        <v>0.08</v>
      </c>
      <c r="G12" s="495">
        <v>0.08</v>
      </c>
      <c r="H12" s="495"/>
      <c r="I12" s="497" t="s">
        <v>749</v>
      </c>
      <c r="J12" s="497" t="s">
        <v>679</v>
      </c>
    </row>
    <row r="13" spans="1:10" ht="25.5">
      <c r="A13" s="573">
        <v>9</v>
      </c>
      <c r="B13" s="425" t="s">
        <v>596</v>
      </c>
      <c r="C13" s="495" t="s">
        <v>31</v>
      </c>
      <c r="D13" s="530" t="s">
        <v>748</v>
      </c>
      <c r="E13" s="495">
        <v>0.20100000000000001</v>
      </c>
      <c r="F13" s="495">
        <v>0.20100000000000001</v>
      </c>
      <c r="G13" s="495">
        <v>0.20100000000000001</v>
      </c>
      <c r="H13" s="495"/>
      <c r="I13" s="497" t="s">
        <v>749</v>
      </c>
      <c r="J13" s="497" t="s">
        <v>679</v>
      </c>
    </row>
    <row r="14" spans="1:10" ht="25.5">
      <c r="A14" s="573">
        <v>10</v>
      </c>
      <c r="B14" s="426" t="s">
        <v>597</v>
      </c>
      <c r="C14" s="497" t="s">
        <v>31</v>
      </c>
      <c r="D14" s="497" t="s">
        <v>748</v>
      </c>
      <c r="E14" s="530">
        <v>0.23</v>
      </c>
      <c r="F14" s="530">
        <v>0.23</v>
      </c>
      <c r="G14" s="530">
        <v>0.23</v>
      </c>
      <c r="H14" s="530"/>
      <c r="I14" s="497" t="s">
        <v>749</v>
      </c>
      <c r="J14" s="497" t="s">
        <v>697</v>
      </c>
    </row>
    <row r="15" spans="1:10" ht="25.5">
      <c r="A15" s="573">
        <v>11</v>
      </c>
      <c r="B15" s="426" t="s">
        <v>598</v>
      </c>
      <c r="C15" s="497" t="s">
        <v>31</v>
      </c>
      <c r="D15" s="497" t="s">
        <v>748</v>
      </c>
      <c r="E15" s="530">
        <v>0.3</v>
      </c>
      <c r="F15" s="530">
        <v>0.3</v>
      </c>
      <c r="G15" s="530">
        <v>0.3</v>
      </c>
      <c r="H15" s="530"/>
      <c r="I15" s="497" t="s">
        <v>749</v>
      </c>
      <c r="J15" s="497" t="s">
        <v>687</v>
      </c>
    </row>
    <row r="16" spans="1:10" ht="25.5">
      <c r="A16" s="573">
        <v>12</v>
      </c>
      <c r="B16" s="426" t="s">
        <v>532</v>
      </c>
      <c r="C16" s="497" t="s">
        <v>33</v>
      </c>
      <c r="D16" s="497" t="s">
        <v>748</v>
      </c>
      <c r="E16" s="530">
        <v>0.9</v>
      </c>
      <c r="F16" s="530">
        <v>0.9</v>
      </c>
      <c r="G16" s="530">
        <v>0.9</v>
      </c>
      <c r="H16" s="530"/>
      <c r="I16" s="497" t="s">
        <v>749</v>
      </c>
      <c r="J16" s="497" t="s">
        <v>693</v>
      </c>
    </row>
    <row r="17" spans="1:10" ht="25.5">
      <c r="A17" s="573">
        <v>13</v>
      </c>
      <c r="B17" s="426" t="s">
        <v>612</v>
      </c>
      <c r="C17" s="497" t="s">
        <v>32</v>
      </c>
      <c r="D17" s="497" t="s">
        <v>748</v>
      </c>
      <c r="E17" s="530">
        <v>0.13</v>
      </c>
      <c r="F17" s="530">
        <v>0.13</v>
      </c>
      <c r="G17" s="530">
        <v>0.08</v>
      </c>
      <c r="H17" s="530"/>
      <c r="I17" s="497" t="s">
        <v>749</v>
      </c>
      <c r="J17" s="497" t="s">
        <v>684</v>
      </c>
    </row>
    <row r="18" spans="1:10" ht="25.5">
      <c r="A18" s="573">
        <v>14</v>
      </c>
      <c r="B18" s="421" t="s">
        <v>645</v>
      </c>
      <c r="C18" s="493" t="s">
        <v>16</v>
      </c>
      <c r="D18" s="494" t="s">
        <v>748</v>
      </c>
      <c r="E18" s="493">
        <v>0.8</v>
      </c>
      <c r="F18" s="493">
        <v>0.8</v>
      </c>
      <c r="G18" s="493">
        <v>0.8</v>
      </c>
      <c r="H18" s="493"/>
      <c r="I18" s="575" t="s">
        <v>749</v>
      </c>
      <c r="J18" s="575" t="s">
        <v>681</v>
      </c>
    </row>
    <row r="19" spans="1:10" ht="25.5">
      <c r="A19" s="573">
        <v>15</v>
      </c>
      <c r="B19" s="421" t="s">
        <v>647</v>
      </c>
      <c r="C19" s="493" t="s">
        <v>16</v>
      </c>
      <c r="D19" s="494" t="s">
        <v>748</v>
      </c>
      <c r="E19" s="493">
        <v>1.41</v>
      </c>
      <c r="F19" s="493">
        <v>1.49</v>
      </c>
      <c r="G19" s="493">
        <v>0.08</v>
      </c>
      <c r="H19" s="493"/>
      <c r="I19" s="575" t="s">
        <v>749</v>
      </c>
      <c r="J19" s="575" t="s">
        <v>679</v>
      </c>
    </row>
    <row r="20" spans="1:10" ht="25.5">
      <c r="A20" s="573">
        <v>16</v>
      </c>
      <c r="B20" s="421" t="s">
        <v>652</v>
      </c>
      <c r="C20" s="493" t="s">
        <v>16</v>
      </c>
      <c r="D20" s="494" t="s">
        <v>748</v>
      </c>
      <c r="E20" s="493">
        <v>3.97</v>
      </c>
      <c r="F20" s="493">
        <v>1.6</v>
      </c>
      <c r="G20" s="493">
        <v>1.6</v>
      </c>
      <c r="H20" s="493"/>
      <c r="I20" s="575" t="s">
        <v>749</v>
      </c>
      <c r="J20" s="575" t="s">
        <v>681</v>
      </c>
    </row>
    <row r="21" spans="1:10" ht="25.5">
      <c r="A21" s="573">
        <v>17</v>
      </c>
      <c r="B21" s="425" t="s">
        <v>654</v>
      </c>
      <c r="C21" s="495" t="s">
        <v>16</v>
      </c>
      <c r="D21" s="530" t="s">
        <v>748</v>
      </c>
      <c r="E21" s="495">
        <v>0.84</v>
      </c>
      <c r="F21" s="495">
        <v>0.84</v>
      </c>
      <c r="G21" s="495">
        <v>0.84</v>
      </c>
      <c r="H21" s="495"/>
      <c r="I21" s="497" t="s">
        <v>749</v>
      </c>
      <c r="J21" s="497" t="s">
        <v>680</v>
      </c>
    </row>
    <row r="22" spans="1:10" ht="25.5">
      <c r="A22" s="573">
        <v>18</v>
      </c>
      <c r="B22" s="421" t="s">
        <v>655</v>
      </c>
      <c r="C22" s="493" t="s">
        <v>16</v>
      </c>
      <c r="D22" s="494" t="s">
        <v>748</v>
      </c>
      <c r="E22" s="493">
        <v>4</v>
      </c>
      <c r="F22" s="493">
        <v>2</v>
      </c>
      <c r="G22" s="493">
        <v>2</v>
      </c>
      <c r="H22" s="493"/>
      <c r="I22" s="575" t="s">
        <v>749</v>
      </c>
      <c r="J22" s="575" t="s">
        <v>680</v>
      </c>
    </row>
    <row r="23" spans="1:10" ht="25.5">
      <c r="A23" s="573">
        <v>19</v>
      </c>
      <c r="B23" s="421" t="s">
        <v>656</v>
      </c>
      <c r="C23" s="493" t="s">
        <v>16</v>
      </c>
      <c r="D23" s="494" t="s">
        <v>748</v>
      </c>
      <c r="E23" s="493">
        <v>1.34</v>
      </c>
      <c r="F23" s="493">
        <v>0.5</v>
      </c>
      <c r="G23" s="493">
        <v>0.5</v>
      </c>
      <c r="H23" s="493"/>
      <c r="I23" s="575" t="s">
        <v>749</v>
      </c>
      <c r="J23" s="575" t="s">
        <v>685</v>
      </c>
    </row>
    <row r="24" spans="1:10" ht="38.25">
      <c r="A24" s="573">
        <v>20</v>
      </c>
      <c r="B24" s="421" t="s">
        <v>657</v>
      </c>
      <c r="C24" s="493" t="s">
        <v>16</v>
      </c>
      <c r="D24" s="494" t="s">
        <v>748</v>
      </c>
      <c r="E24" s="493">
        <v>4.7</v>
      </c>
      <c r="F24" s="493">
        <v>0.5</v>
      </c>
      <c r="G24" s="493">
        <v>0.5</v>
      </c>
      <c r="H24" s="493"/>
      <c r="I24" s="575" t="s">
        <v>749</v>
      </c>
      <c r="J24" s="575" t="s">
        <v>686</v>
      </c>
    </row>
    <row r="25" spans="1:10" ht="25.5">
      <c r="A25" s="573">
        <v>21</v>
      </c>
      <c r="B25" s="421" t="s">
        <v>658</v>
      </c>
      <c r="C25" s="493" t="s">
        <v>16</v>
      </c>
      <c r="D25" s="494" t="s">
        <v>748</v>
      </c>
      <c r="E25" s="493">
        <v>5</v>
      </c>
      <c r="F25" s="493">
        <v>3</v>
      </c>
      <c r="G25" s="493">
        <v>3</v>
      </c>
      <c r="H25" s="493"/>
      <c r="I25" s="575" t="s">
        <v>749</v>
      </c>
      <c r="J25" s="575" t="s">
        <v>687</v>
      </c>
    </row>
    <row r="26" spans="1:10" ht="25.5">
      <c r="A26" s="573">
        <v>22</v>
      </c>
      <c r="B26" s="421" t="s">
        <v>659</v>
      </c>
      <c r="C26" s="493" t="s">
        <v>16</v>
      </c>
      <c r="D26" s="494" t="s">
        <v>748</v>
      </c>
      <c r="E26" s="493">
        <v>1.3</v>
      </c>
      <c r="F26" s="493">
        <v>1</v>
      </c>
      <c r="G26" s="493">
        <v>1</v>
      </c>
      <c r="H26" s="493"/>
      <c r="I26" s="575" t="s">
        <v>749</v>
      </c>
      <c r="J26" s="575" t="s">
        <v>683</v>
      </c>
    </row>
    <row r="27" spans="1:10" ht="25.5">
      <c r="A27" s="573">
        <v>23</v>
      </c>
      <c r="B27" s="421" t="s">
        <v>661</v>
      </c>
      <c r="C27" s="493" t="s">
        <v>16</v>
      </c>
      <c r="D27" s="494" t="s">
        <v>748</v>
      </c>
      <c r="E27" s="493">
        <v>0.14000000000000001</v>
      </c>
      <c r="F27" s="493">
        <v>0.14000000000000001</v>
      </c>
      <c r="G27" s="493">
        <v>0.14000000000000001</v>
      </c>
      <c r="H27" s="493"/>
      <c r="I27" s="575" t="s">
        <v>749</v>
      </c>
      <c r="J27" s="575" t="s">
        <v>689</v>
      </c>
    </row>
    <row r="28" spans="1:10" ht="25.5">
      <c r="A28" s="573">
        <v>24</v>
      </c>
      <c r="B28" s="421" t="s">
        <v>663</v>
      </c>
      <c r="C28" s="493" t="s">
        <v>16</v>
      </c>
      <c r="D28" s="494" t="s">
        <v>748</v>
      </c>
      <c r="E28" s="493">
        <v>4.5</v>
      </c>
      <c r="F28" s="493">
        <v>4.5</v>
      </c>
      <c r="G28" s="493">
        <v>4.5</v>
      </c>
      <c r="H28" s="493"/>
      <c r="I28" s="575" t="s">
        <v>749</v>
      </c>
      <c r="J28" s="575" t="s">
        <v>684</v>
      </c>
    </row>
    <row r="29" spans="1:10" ht="76.5">
      <c r="A29" s="573">
        <v>25</v>
      </c>
      <c r="B29" s="425" t="s">
        <v>665</v>
      </c>
      <c r="C29" s="495" t="s">
        <v>16</v>
      </c>
      <c r="D29" s="530" t="s">
        <v>775</v>
      </c>
      <c r="E29" s="495">
        <v>0.2</v>
      </c>
      <c r="F29" s="495">
        <v>0.2</v>
      </c>
      <c r="G29" s="495">
        <v>0.2</v>
      </c>
      <c r="H29" s="495"/>
      <c r="I29" s="497" t="s">
        <v>749</v>
      </c>
      <c r="J29" s="497" t="s">
        <v>678</v>
      </c>
    </row>
    <row r="30" spans="1:10" ht="38.25">
      <c r="A30" s="573">
        <v>26</v>
      </c>
      <c r="B30" s="425" t="s">
        <v>666</v>
      </c>
      <c r="C30" s="495" t="s">
        <v>16</v>
      </c>
      <c r="D30" s="530" t="s">
        <v>748</v>
      </c>
      <c r="E30" s="530">
        <v>24.2</v>
      </c>
      <c r="F30" s="530">
        <v>1.2</v>
      </c>
      <c r="G30" s="530">
        <v>1.2</v>
      </c>
      <c r="H30" s="533"/>
      <c r="I30" s="497" t="s">
        <v>749</v>
      </c>
      <c r="J30" s="497" t="s">
        <v>692</v>
      </c>
    </row>
    <row r="31" spans="1:10" ht="51">
      <c r="A31" s="573">
        <v>27</v>
      </c>
      <c r="B31" s="425" t="s">
        <v>620</v>
      </c>
      <c r="C31" s="495" t="s">
        <v>50</v>
      </c>
      <c r="D31" s="534" t="s">
        <v>778</v>
      </c>
      <c r="E31" s="495">
        <v>0.3</v>
      </c>
      <c r="F31" s="495">
        <v>0.3</v>
      </c>
      <c r="G31" s="495">
        <v>0.3</v>
      </c>
      <c r="H31" s="495"/>
      <c r="I31" s="497" t="s">
        <v>749</v>
      </c>
      <c r="J31" s="497" t="s">
        <v>688</v>
      </c>
    </row>
    <row r="32" spans="1:10" ht="25.5">
      <c r="A32" s="573">
        <v>28</v>
      </c>
      <c r="B32" s="425" t="s">
        <v>621</v>
      </c>
      <c r="C32" s="495" t="s">
        <v>50</v>
      </c>
      <c r="D32" s="530" t="s">
        <v>748</v>
      </c>
      <c r="E32" s="495">
        <v>0.16</v>
      </c>
      <c r="F32" s="495">
        <v>0.16</v>
      </c>
      <c r="G32" s="495">
        <v>0.16</v>
      </c>
      <c r="H32" s="495"/>
      <c r="I32" s="497" t="s">
        <v>749</v>
      </c>
      <c r="J32" s="497" t="s">
        <v>679</v>
      </c>
    </row>
    <row r="33" spans="1:10" ht="25.5">
      <c r="A33" s="573">
        <v>29</v>
      </c>
      <c r="B33" s="425" t="s">
        <v>622</v>
      </c>
      <c r="C33" s="495" t="s">
        <v>50</v>
      </c>
      <c r="D33" s="530" t="s">
        <v>748</v>
      </c>
      <c r="E33" s="495">
        <v>0.12</v>
      </c>
      <c r="F33" s="495">
        <v>0.12</v>
      </c>
      <c r="G33" s="495">
        <v>0.12</v>
      </c>
      <c r="H33" s="495"/>
      <c r="I33" s="497" t="s">
        <v>749</v>
      </c>
      <c r="J33" s="497" t="s">
        <v>678</v>
      </c>
    </row>
    <row r="34" spans="1:10" ht="25.5">
      <c r="A34" s="573">
        <v>30</v>
      </c>
      <c r="B34" s="425" t="s">
        <v>623</v>
      </c>
      <c r="C34" s="495" t="s">
        <v>50</v>
      </c>
      <c r="D34" s="530" t="s">
        <v>748</v>
      </c>
      <c r="E34" s="495">
        <v>0.15</v>
      </c>
      <c r="F34" s="495">
        <v>0.15</v>
      </c>
      <c r="G34" s="495">
        <v>0.15</v>
      </c>
      <c r="H34" s="495"/>
      <c r="I34" s="497" t="s">
        <v>749</v>
      </c>
      <c r="J34" s="497" t="s">
        <v>680</v>
      </c>
    </row>
    <row r="35" spans="1:10" ht="25.5">
      <c r="A35" s="573">
        <v>31</v>
      </c>
      <c r="B35" s="425" t="s">
        <v>624</v>
      </c>
      <c r="C35" s="495" t="s">
        <v>50</v>
      </c>
      <c r="D35" s="530" t="s">
        <v>748</v>
      </c>
      <c r="E35" s="495">
        <v>0.14000000000000001</v>
      </c>
      <c r="F35" s="495">
        <v>0.14000000000000001</v>
      </c>
      <c r="G35" s="495">
        <v>0.14000000000000001</v>
      </c>
      <c r="H35" s="495"/>
      <c r="I35" s="497" t="s">
        <v>749</v>
      </c>
      <c r="J35" s="497" t="s">
        <v>682</v>
      </c>
    </row>
    <row r="36" spans="1:10" ht="25.5">
      <c r="A36" s="573">
        <v>32</v>
      </c>
      <c r="B36" s="425" t="s">
        <v>613</v>
      </c>
      <c r="C36" s="495" t="s">
        <v>32</v>
      </c>
      <c r="D36" s="530" t="s">
        <v>748</v>
      </c>
      <c r="E36" s="495">
        <v>7.1400000000000005E-2</v>
      </c>
      <c r="F36" s="495">
        <v>7.1400000000000005E-2</v>
      </c>
      <c r="G36" s="495">
        <v>7.1400000000000005E-2</v>
      </c>
      <c r="H36" s="495"/>
      <c r="I36" s="497" t="s">
        <v>749</v>
      </c>
      <c r="J36" s="497" t="s">
        <v>688</v>
      </c>
    </row>
    <row r="37" spans="1:10" ht="25.5">
      <c r="A37" s="573">
        <v>33</v>
      </c>
      <c r="B37" s="425" t="s">
        <v>614</v>
      </c>
      <c r="C37" s="495" t="s">
        <v>32</v>
      </c>
      <c r="D37" s="530" t="s">
        <v>748</v>
      </c>
      <c r="E37" s="495">
        <v>0.08</v>
      </c>
      <c r="F37" s="495">
        <v>0.08</v>
      </c>
      <c r="G37" s="495">
        <v>0.08</v>
      </c>
      <c r="H37" s="495"/>
      <c r="I37" s="497" t="s">
        <v>749</v>
      </c>
      <c r="J37" s="497" t="s">
        <v>688</v>
      </c>
    </row>
    <row r="38" spans="1:10" ht="25.5">
      <c r="A38" s="573">
        <v>34</v>
      </c>
      <c r="B38" s="425" t="s">
        <v>599</v>
      </c>
      <c r="C38" s="495" t="s">
        <v>31</v>
      </c>
      <c r="D38" s="530" t="s">
        <v>748</v>
      </c>
      <c r="E38" s="530">
        <v>42</v>
      </c>
      <c r="F38" s="530">
        <v>42</v>
      </c>
      <c r="G38" s="530">
        <v>29.9</v>
      </c>
      <c r="H38" s="533"/>
      <c r="I38" s="497" t="s">
        <v>749</v>
      </c>
      <c r="J38" s="497" t="s">
        <v>689</v>
      </c>
    </row>
    <row r="39" spans="1:10" ht="25.5">
      <c r="A39" s="573">
        <v>35</v>
      </c>
      <c r="B39" s="425" t="s">
        <v>602</v>
      </c>
      <c r="C39" s="495" t="s">
        <v>31</v>
      </c>
      <c r="D39" s="530" t="s">
        <v>748</v>
      </c>
      <c r="E39" s="495">
        <v>1.64</v>
      </c>
      <c r="F39" s="495">
        <v>1.6</v>
      </c>
      <c r="G39" s="495">
        <v>1.6</v>
      </c>
      <c r="H39" s="495"/>
      <c r="I39" s="497" t="s">
        <v>749</v>
      </c>
      <c r="J39" s="497" t="s">
        <v>687</v>
      </c>
    </row>
    <row r="40" spans="1:10" ht="25.5">
      <c r="A40" s="573">
        <v>36</v>
      </c>
      <c r="B40" s="425" t="s">
        <v>603</v>
      </c>
      <c r="C40" s="495" t="s">
        <v>31</v>
      </c>
      <c r="D40" s="530" t="s">
        <v>748</v>
      </c>
      <c r="E40" s="495">
        <v>1.36</v>
      </c>
      <c r="F40" s="495">
        <v>1.35</v>
      </c>
      <c r="G40" s="495">
        <v>1.35</v>
      </c>
      <c r="H40" s="495"/>
      <c r="I40" s="497" t="s">
        <v>749</v>
      </c>
      <c r="J40" s="497" t="s">
        <v>681</v>
      </c>
    </row>
    <row r="41" spans="1:10" ht="25.5">
      <c r="A41" s="573">
        <v>37</v>
      </c>
      <c r="B41" s="425" t="s">
        <v>605</v>
      </c>
      <c r="C41" s="495" t="s">
        <v>31</v>
      </c>
      <c r="D41" s="530" t="s">
        <v>748</v>
      </c>
      <c r="E41" s="495">
        <v>1.66</v>
      </c>
      <c r="F41" s="495">
        <v>1.6</v>
      </c>
      <c r="G41" s="495">
        <v>1.6</v>
      </c>
      <c r="H41" s="495"/>
      <c r="I41" s="497" t="s">
        <v>749</v>
      </c>
      <c r="J41" s="497" t="s">
        <v>693</v>
      </c>
    </row>
    <row r="42" spans="1:10" ht="25.5">
      <c r="A42" s="573">
        <v>38</v>
      </c>
      <c r="B42" s="425" t="s">
        <v>606</v>
      </c>
      <c r="C42" s="495" t="s">
        <v>31</v>
      </c>
      <c r="D42" s="530" t="s">
        <v>748</v>
      </c>
      <c r="E42" s="495">
        <v>1</v>
      </c>
      <c r="F42" s="495">
        <v>0.9</v>
      </c>
      <c r="G42" s="495">
        <v>0.9</v>
      </c>
      <c r="H42" s="495"/>
      <c r="I42" s="497" t="s">
        <v>749</v>
      </c>
      <c r="J42" s="497" t="s">
        <v>679</v>
      </c>
    </row>
    <row r="43" spans="1:10" ht="25.5">
      <c r="A43" s="573">
        <v>39</v>
      </c>
      <c r="B43" s="530" t="s">
        <v>609</v>
      </c>
      <c r="C43" s="495" t="s">
        <v>31</v>
      </c>
      <c r="D43" s="530" t="s">
        <v>748</v>
      </c>
      <c r="E43" s="495">
        <v>2.8</v>
      </c>
      <c r="F43" s="495">
        <v>2.7</v>
      </c>
      <c r="G43" s="495">
        <v>2.7</v>
      </c>
      <c r="H43" s="495"/>
      <c r="I43" s="497" t="s">
        <v>749</v>
      </c>
      <c r="J43" s="497" t="s">
        <v>682</v>
      </c>
    </row>
    <row r="44" spans="1:10" ht="25.5">
      <c r="A44" s="573">
        <v>40</v>
      </c>
      <c r="B44" s="425" t="s">
        <v>610</v>
      </c>
      <c r="C44" s="495" t="s">
        <v>31</v>
      </c>
      <c r="D44" s="530" t="s">
        <v>748</v>
      </c>
      <c r="E44" s="495">
        <v>1.42</v>
      </c>
      <c r="F44" s="495">
        <v>1.4</v>
      </c>
      <c r="G44" s="495">
        <v>1.4</v>
      </c>
      <c r="H44" s="495"/>
      <c r="I44" s="497" t="s">
        <v>749</v>
      </c>
      <c r="J44" s="497" t="s">
        <v>680</v>
      </c>
    </row>
    <row r="45" spans="1:10" ht="25.5">
      <c r="A45" s="573">
        <v>41</v>
      </c>
      <c r="B45" s="425" t="s">
        <v>611</v>
      </c>
      <c r="C45" s="495" t="s">
        <v>31</v>
      </c>
      <c r="D45" s="530" t="s">
        <v>748</v>
      </c>
      <c r="E45" s="495">
        <v>3</v>
      </c>
      <c r="F45" s="495">
        <v>2.8</v>
      </c>
      <c r="G45" s="495">
        <v>2.8</v>
      </c>
      <c r="H45" s="495"/>
      <c r="I45" s="497" t="s">
        <v>749</v>
      </c>
      <c r="J45" s="497" t="s">
        <v>698</v>
      </c>
    </row>
    <row r="46" spans="1:10" ht="76.5">
      <c r="A46" s="573">
        <v>42</v>
      </c>
      <c r="B46" s="425" t="s">
        <v>535</v>
      </c>
      <c r="C46" s="495" t="s">
        <v>33</v>
      </c>
      <c r="D46" s="534" t="s">
        <v>787</v>
      </c>
      <c r="E46" s="495">
        <v>1.831</v>
      </c>
      <c r="F46" s="495">
        <v>1.831</v>
      </c>
      <c r="G46" s="495">
        <v>0.56999999999999995</v>
      </c>
      <c r="H46" s="495"/>
      <c r="I46" s="497" t="s">
        <v>749</v>
      </c>
      <c r="J46" s="497" t="s">
        <v>683</v>
      </c>
    </row>
    <row r="47" spans="1:10" ht="25.5">
      <c r="A47" s="573">
        <v>43</v>
      </c>
      <c r="B47" s="425" t="s">
        <v>536</v>
      </c>
      <c r="C47" s="495" t="s">
        <v>33</v>
      </c>
      <c r="D47" s="530" t="s">
        <v>748</v>
      </c>
      <c r="E47" s="495">
        <v>0.33</v>
      </c>
      <c r="F47" s="495">
        <v>0.33</v>
      </c>
      <c r="G47" s="495">
        <v>0.09</v>
      </c>
      <c r="H47" s="495"/>
      <c r="I47" s="497" t="s">
        <v>749</v>
      </c>
      <c r="J47" s="497" t="s">
        <v>680</v>
      </c>
    </row>
    <row r="48" spans="1:10" ht="25.5">
      <c r="A48" s="573">
        <v>44</v>
      </c>
      <c r="B48" s="425" t="s">
        <v>538</v>
      </c>
      <c r="C48" s="495" t="s">
        <v>33</v>
      </c>
      <c r="D48" s="530" t="s">
        <v>748</v>
      </c>
      <c r="E48" s="495">
        <v>1.9</v>
      </c>
      <c r="F48" s="495">
        <v>1.9</v>
      </c>
      <c r="G48" s="495">
        <v>1.5</v>
      </c>
      <c r="H48" s="495"/>
      <c r="I48" s="497" t="s">
        <v>749</v>
      </c>
      <c r="J48" s="497" t="s">
        <v>681</v>
      </c>
    </row>
    <row r="49" spans="1:10" ht="25.5">
      <c r="A49" s="573">
        <v>45</v>
      </c>
      <c r="B49" s="425" t="s">
        <v>539</v>
      </c>
      <c r="C49" s="495" t="s">
        <v>33</v>
      </c>
      <c r="D49" s="530" t="s">
        <v>748</v>
      </c>
      <c r="E49" s="495">
        <v>0.8</v>
      </c>
      <c r="F49" s="495">
        <v>0.8</v>
      </c>
      <c r="G49" s="495">
        <v>0.8</v>
      </c>
      <c r="H49" s="495"/>
      <c r="I49" s="497" t="s">
        <v>749</v>
      </c>
      <c r="J49" s="497" t="s">
        <v>688</v>
      </c>
    </row>
    <row r="50" spans="1:10" ht="38.25">
      <c r="A50" s="573">
        <v>46</v>
      </c>
      <c r="B50" s="425" t="s">
        <v>541</v>
      </c>
      <c r="C50" s="495" t="s">
        <v>33</v>
      </c>
      <c r="D50" s="530" t="s">
        <v>748</v>
      </c>
      <c r="E50" s="495">
        <v>5.0999999999999996</v>
      </c>
      <c r="F50" s="495">
        <v>2</v>
      </c>
      <c r="G50" s="495">
        <v>2</v>
      </c>
      <c r="H50" s="495"/>
      <c r="I50" s="497" t="s">
        <v>749</v>
      </c>
      <c r="J50" s="497" t="s">
        <v>694</v>
      </c>
    </row>
    <row r="51" spans="1:10" ht="38.25">
      <c r="A51" s="573">
        <v>47</v>
      </c>
      <c r="B51" s="425" t="s">
        <v>548</v>
      </c>
      <c r="C51" s="495" t="s">
        <v>27</v>
      </c>
      <c r="D51" s="530" t="s">
        <v>795</v>
      </c>
      <c r="E51" s="495">
        <v>16</v>
      </c>
      <c r="F51" s="495">
        <v>16</v>
      </c>
      <c r="G51" s="495">
        <v>6</v>
      </c>
      <c r="H51" s="495"/>
      <c r="I51" s="497" t="s">
        <v>749</v>
      </c>
      <c r="J51" s="497" t="s">
        <v>688</v>
      </c>
    </row>
    <row r="52" spans="1:10" ht="76.5">
      <c r="A52" s="573">
        <v>48</v>
      </c>
      <c r="B52" s="425" t="s">
        <v>549</v>
      </c>
      <c r="C52" s="495" t="s">
        <v>27</v>
      </c>
      <c r="D52" s="530" t="s">
        <v>797</v>
      </c>
      <c r="E52" s="495">
        <v>18.399999999999999</v>
      </c>
      <c r="F52" s="495">
        <v>18.399999999999999</v>
      </c>
      <c r="G52" s="495">
        <v>9.3070000000000004</v>
      </c>
      <c r="H52" s="495"/>
      <c r="I52" s="497" t="s">
        <v>749</v>
      </c>
      <c r="J52" s="497" t="s">
        <v>701</v>
      </c>
    </row>
    <row r="53" spans="1:10" ht="25.5">
      <c r="A53" s="573">
        <v>49</v>
      </c>
      <c r="B53" s="425" t="s">
        <v>554</v>
      </c>
      <c r="C53" s="495" t="s">
        <v>27</v>
      </c>
      <c r="D53" s="530" t="s">
        <v>748</v>
      </c>
      <c r="E53" s="495">
        <v>1.6</v>
      </c>
      <c r="F53" s="495">
        <v>1</v>
      </c>
      <c r="G53" s="495">
        <v>1</v>
      </c>
      <c r="H53" s="495"/>
      <c r="I53" s="497" t="s">
        <v>749</v>
      </c>
      <c r="J53" s="497" t="s">
        <v>680</v>
      </c>
    </row>
    <row r="54" spans="1:10" ht="25.5">
      <c r="A54" s="573">
        <v>50</v>
      </c>
      <c r="B54" s="425" t="s">
        <v>555</v>
      </c>
      <c r="C54" s="495" t="s">
        <v>27</v>
      </c>
      <c r="D54" s="530" t="s">
        <v>748</v>
      </c>
      <c r="E54" s="495">
        <v>2.2000000000000002</v>
      </c>
      <c r="F54" s="495">
        <v>2.2000000000000002</v>
      </c>
      <c r="G54" s="495">
        <v>1</v>
      </c>
      <c r="H54" s="495"/>
      <c r="I54" s="497" t="s">
        <v>749</v>
      </c>
      <c r="J54" s="497" t="s">
        <v>702</v>
      </c>
    </row>
    <row r="55" spans="1:10" ht="51">
      <c r="A55" s="573">
        <v>51</v>
      </c>
      <c r="B55" s="425" t="s">
        <v>556</v>
      </c>
      <c r="C55" s="495" t="s">
        <v>27</v>
      </c>
      <c r="D55" s="530" t="s">
        <v>748</v>
      </c>
      <c r="E55" s="495">
        <v>5.7</v>
      </c>
      <c r="F55" s="495">
        <v>4</v>
      </c>
      <c r="G55" s="495">
        <v>4</v>
      </c>
      <c r="H55" s="495"/>
      <c r="I55" s="497" t="s">
        <v>749</v>
      </c>
      <c r="J55" s="497" t="s">
        <v>688</v>
      </c>
    </row>
    <row r="56" spans="1:10" ht="51">
      <c r="A56" s="573">
        <v>52</v>
      </c>
      <c r="B56" s="425" t="s">
        <v>557</v>
      </c>
      <c r="C56" s="495" t="s">
        <v>27</v>
      </c>
      <c r="D56" s="530" t="s">
        <v>748</v>
      </c>
      <c r="E56" s="495">
        <v>0.3</v>
      </c>
      <c r="F56" s="495">
        <v>0.3</v>
      </c>
      <c r="G56" s="495">
        <v>0.25</v>
      </c>
      <c r="H56" s="495"/>
      <c r="I56" s="497" t="s">
        <v>749</v>
      </c>
      <c r="J56" s="497" t="s">
        <v>686</v>
      </c>
    </row>
    <row r="57" spans="1:10" ht="38.25">
      <c r="A57" s="573">
        <v>53</v>
      </c>
      <c r="B57" s="425" t="s">
        <v>558</v>
      </c>
      <c r="C57" s="495" t="s">
        <v>27</v>
      </c>
      <c r="D57" s="530" t="s">
        <v>748</v>
      </c>
      <c r="E57" s="495">
        <v>7.71</v>
      </c>
      <c r="F57" s="495">
        <v>6.3</v>
      </c>
      <c r="G57" s="495">
        <v>6.3</v>
      </c>
      <c r="H57" s="495"/>
      <c r="I57" s="497" t="s">
        <v>749</v>
      </c>
      <c r="J57" s="497" t="s">
        <v>703</v>
      </c>
    </row>
    <row r="58" spans="1:10" ht="25.5">
      <c r="A58" s="573">
        <v>54</v>
      </c>
      <c r="B58" s="425" t="s">
        <v>560</v>
      </c>
      <c r="C58" s="495" t="s">
        <v>27</v>
      </c>
      <c r="D58" s="530" t="s">
        <v>748</v>
      </c>
      <c r="E58" s="495">
        <v>1.43</v>
      </c>
      <c r="F58" s="495">
        <v>1</v>
      </c>
      <c r="G58" s="495">
        <v>1</v>
      </c>
      <c r="H58" s="495"/>
      <c r="I58" s="497" t="s">
        <v>749</v>
      </c>
      <c r="J58" s="497" t="s">
        <v>683</v>
      </c>
    </row>
    <row r="59" spans="1:10" ht="25.5">
      <c r="A59" s="573">
        <v>55</v>
      </c>
      <c r="B59" s="425" t="s">
        <v>561</v>
      </c>
      <c r="C59" s="495" t="s">
        <v>27</v>
      </c>
      <c r="D59" s="530" t="s">
        <v>748</v>
      </c>
      <c r="E59" s="495">
        <v>0.9</v>
      </c>
      <c r="F59" s="495">
        <v>0.8</v>
      </c>
      <c r="G59" s="495">
        <v>0.8</v>
      </c>
      <c r="H59" s="495"/>
      <c r="I59" s="497" t="s">
        <v>749</v>
      </c>
      <c r="J59" s="497" t="s">
        <v>688</v>
      </c>
    </row>
    <row r="60" spans="1:10" ht="25.5">
      <c r="A60" s="573">
        <v>56</v>
      </c>
      <c r="B60" s="425" t="s">
        <v>562</v>
      </c>
      <c r="C60" s="495" t="s">
        <v>27</v>
      </c>
      <c r="D60" s="530" t="s">
        <v>748</v>
      </c>
      <c r="E60" s="495">
        <v>4.1399999999999997</v>
      </c>
      <c r="F60" s="495">
        <v>3</v>
      </c>
      <c r="G60" s="495">
        <v>3</v>
      </c>
      <c r="H60" s="495"/>
      <c r="I60" s="497" t="s">
        <v>749</v>
      </c>
      <c r="J60" s="497" t="s">
        <v>699</v>
      </c>
    </row>
    <row r="61" spans="1:10" ht="38.25">
      <c r="A61" s="573">
        <v>57</v>
      </c>
      <c r="B61" s="425" t="s">
        <v>563</v>
      </c>
      <c r="C61" s="495" t="s">
        <v>27</v>
      </c>
      <c r="D61" s="530" t="s">
        <v>748</v>
      </c>
      <c r="E61" s="495">
        <v>7.7</v>
      </c>
      <c r="F61" s="495">
        <v>6</v>
      </c>
      <c r="G61" s="495">
        <v>6</v>
      </c>
      <c r="H61" s="495"/>
      <c r="I61" s="497" t="s">
        <v>749</v>
      </c>
      <c r="J61" s="497" t="s">
        <v>704</v>
      </c>
    </row>
    <row r="62" spans="1:10" ht="38.25">
      <c r="A62" s="573">
        <v>58</v>
      </c>
      <c r="B62" s="425" t="s">
        <v>564</v>
      </c>
      <c r="C62" s="495" t="s">
        <v>27</v>
      </c>
      <c r="D62" s="530" t="s">
        <v>748</v>
      </c>
      <c r="E62" s="495">
        <v>2.06</v>
      </c>
      <c r="F62" s="495">
        <v>1.9</v>
      </c>
      <c r="G62" s="495">
        <v>1.9</v>
      </c>
      <c r="H62" s="495"/>
      <c r="I62" s="497" t="s">
        <v>749</v>
      </c>
      <c r="J62" s="497" t="s">
        <v>684</v>
      </c>
    </row>
    <row r="63" spans="1:10" ht="25.5">
      <c r="A63" s="573">
        <v>59</v>
      </c>
      <c r="B63" s="425" t="s">
        <v>565</v>
      </c>
      <c r="C63" s="495" t="s">
        <v>27</v>
      </c>
      <c r="D63" s="530" t="s">
        <v>748</v>
      </c>
      <c r="E63" s="495">
        <v>0.91</v>
      </c>
      <c r="F63" s="495">
        <v>0.91</v>
      </c>
      <c r="G63" s="495">
        <v>0.91</v>
      </c>
      <c r="H63" s="495"/>
      <c r="I63" s="497" t="s">
        <v>749</v>
      </c>
      <c r="J63" s="497" t="s">
        <v>699</v>
      </c>
    </row>
    <row r="64" spans="1:10" ht="38.25">
      <c r="A64" s="573">
        <v>60</v>
      </c>
      <c r="B64" s="425" t="s">
        <v>566</v>
      </c>
      <c r="C64" s="495" t="s">
        <v>27</v>
      </c>
      <c r="D64" s="530" t="s">
        <v>748</v>
      </c>
      <c r="E64" s="495">
        <v>5.25</v>
      </c>
      <c r="F64" s="495">
        <v>4</v>
      </c>
      <c r="G64" s="495">
        <v>4</v>
      </c>
      <c r="H64" s="495"/>
      <c r="I64" s="497" t="s">
        <v>749</v>
      </c>
      <c r="J64" s="497" t="s">
        <v>705</v>
      </c>
    </row>
    <row r="65" spans="1:10" ht="25.5">
      <c r="A65" s="573">
        <v>61</v>
      </c>
      <c r="B65" s="425" t="s">
        <v>567</v>
      </c>
      <c r="C65" s="495" t="s">
        <v>27</v>
      </c>
      <c r="D65" s="530" t="s">
        <v>748</v>
      </c>
      <c r="E65" s="495">
        <v>1.35</v>
      </c>
      <c r="F65" s="495">
        <v>1.35</v>
      </c>
      <c r="G65" s="495">
        <v>1.35</v>
      </c>
      <c r="H65" s="495"/>
      <c r="I65" s="497" t="s">
        <v>749</v>
      </c>
      <c r="J65" s="497" t="s">
        <v>682</v>
      </c>
    </row>
    <row r="66" spans="1:10" ht="25.5">
      <c r="A66" s="573">
        <v>62</v>
      </c>
      <c r="B66" s="425" t="s">
        <v>568</v>
      </c>
      <c r="C66" s="495" t="s">
        <v>27</v>
      </c>
      <c r="D66" s="530" t="s">
        <v>748</v>
      </c>
      <c r="E66" s="495">
        <v>5.58</v>
      </c>
      <c r="F66" s="495">
        <v>5</v>
      </c>
      <c r="G66" s="495">
        <v>5</v>
      </c>
      <c r="H66" s="495"/>
      <c r="I66" s="497" t="s">
        <v>749</v>
      </c>
      <c r="J66" s="497" t="s">
        <v>687</v>
      </c>
    </row>
    <row r="67" spans="1:10" ht="25.5">
      <c r="A67" s="573">
        <v>63</v>
      </c>
      <c r="B67" s="425" t="s">
        <v>569</v>
      </c>
      <c r="C67" s="495" t="s">
        <v>27</v>
      </c>
      <c r="D67" s="530" t="s">
        <v>748</v>
      </c>
      <c r="E67" s="495">
        <v>4</v>
      </c>
      <c r="F67" s="495">
        <v>2</v>
      </c>
      <c r="G67" s="495">
        <v>2</v>
      </c>
      <c r="H67" s="495"/>
      <c r="I67" s="497" t="s">
        <v>749</v>
      </c>
      <c r="J67" s="497" t="s">
        <v>706</v>
      </c>
    </row>
    <row r="68" spans="1:10" ht="25.5">
      <c r="A68" s="573">
        <v>64</v>
      </c>
      <c r="B68" s="425" t="s">
        <v>571</v>
      </c>
      <c r="C68" s="495" t="s">
        <v>27</v>
      </c>
      <c r="D68" s="530" t="s">
        <v>748</v>
      </c>
      <c r="E68" s="495">
        <v>3.93</v>
      </c>
      <c r="F68" s="495">
        <v>3.93</v>
      </c>
      <c r="G68" s="495">
        <v>3.93</v>
      </c>
      <c r="H68" s="495"/>
      <c r="I68" s="497" t="s">
        <v>749</v>
      </c>
      <c r="J68" s="497" t="s">
        <v>679</v>
      </c>
    </row>
    <row r="69" spans="1:10" ht="38.25">
      <c r="A69" s="573">
        <v>65</v>
      </c>
      <c r="B69" s="425" t="s">
        <v>573</v>
      </c>
      <c r="C69" s="495" t="s">
        <v>27</v>
      </c>
      <c r="D69" s="530" t="s">
        <v>748</v>
      </c>
      <c r="E69" s="495">
        <v>7.21</v>
      </c>
      <c r="F69" s="495">
        <v>6.81</v>
      </c>
      <c r="G69" s="495">
        <v>6.52</v>
      </c>
      <c r="H69" s="495"/>
      <c r="I69" s="497" t="s">
        <v>749</v>
      </c>
      <c r="J69" s="497" t="s">
        <v>707</v>
      </c>
    </row>
    <row r="70" spans="1:10" ht="38.25">
      <c r="A70" s="573">
        <v>66</v>
      </c>
      <c r="B70" s="425" t="s">
        <v>574</v>
      </c>
      <c r="C70" s="495" t="s">
        <v>27</v>
      </c>
      <c r="D70" s="530" t="s">
        <v>748</v>
      </c>
      <c r="E70" s="495">
        <v>0.28999999999999998</v>
      </c>
      <c r="F70" s="495">
        <v>0.28999999999999998</v>
      </c>
      <c r="G70" s="495">
        <v>0.28999999999999998</v>
      </c>
      <c r="H70" s="495"/>
      <c r="I70" s="497" t="s">
        <v>749</v>
      </c>
      <c r="J70" s="497" t="s">
        <v>678</v>
      </c>
    </row>
    <row r="71" spans="1:10" ht="51">
      <c r="A71" s="573">
        <v>67</v>
      </c>
      <c r="B71" s="425" t="s">
        <v>575</v>
      </c>
      <c r="C71" s="495" t="s">
        <v>27</v>
      </c>
      <c r="D71" s="530" t="s">
        <v>748</v>
      </c>
      <c r="E71" s="495">
        <v>10.3</v>
      </c>
      <c r="F71" s="495">
        <v>5</v>
      </c>
      <c r="G71" s="495">
        <v>5</v>
      </c>
      <c r="H71" s="495"/>
      <c r="I71" s="497" t="s">
        <v>749</v>
      </c>
      <c r="J71" s="497" t="s">
        <v>708</v>
      </c>
    </row>
    <row r="72" spans="1:10" ht="38.25">
      <c r="A72" s="573">
        <v>68</v>
      </c>
      <c r="B72" s="425" t="s">
        <v>576</v>
      </c>
      <c r="C72" s="495" t="s">
        <v>27</v>
      </c>
      <c r="D72" s="530" t="s">
        <v>748</v>
      </c>
      <c r="E72" s="495">
        <v>0.52</v>
      </c>
      <c r="F72" s="495">
        <v>0.52</v>
      </c>
      <c r="G72" s="495">
        <v>0.52</v>
      </c>
      <c r="H72" s="495"/>
      <c r="I72" s="497" t="s">
        <v>749</v>
      </c>
      <c r="J72" s="497" t="s">
        <v>709</v>
      </c>
    </row>
    <row r="73" spans="1:10" ht="51">
      <c r="A73" s="573">
        <v>69</v>
      </c>
      <c r="B73" s="425" t="s">
        <v>577</v>
      </c>
      <c r="C73" s="495" t="s">
        <v>27</v>
      </c>
      <c r="D73" s="530" t="s">
        <v>748</v>
      </c>
      <c r="E73" s="495">
        <v>21.5</v>
      </c>
      <c r="F73" s="495">
        <v>21.5</v>
      </c>
      <c r="G73" s="495">
        <v>1.25</v>
      </c>
      <c r="H73" s="495"/>
      <c r="I73" s="497" t="s">
        <v>749</v>
      </c>
      <c r="J73" s="497" t="s">
        <v>710</v>
      </c>
    </row>
    <row r="74" spans="1:10" ht="25.5">
      <c r="A74" s="573">
        <v>70</v>
      </c>
      <c r="B74" s="425" t="s">
        <v>578</v>
      </c>
      <c r="C74" s="495" t="s">
        <v>27</v>
      </c>
      <c r="D74" s="530" t="s">
        <v>748</v>
      </c>
      <c r="E74" s="495">
        <v>0.87</v>
      </c>
      <c r="F74" s="495">
        <v>0.87</v>
      </c>
      <c r="G74" s="495">
        <v>0.28000000000000003</v>
      </c>
      <c r="H74" s="495"/>
      <c r="I74" s="497" t="s">
        <v>749</v>
      </c>
      <c r="J74" s="497" t="s">
        <v>685</v>
      </c>
    </row>
    <row r="75" spans="1:10" ht="25.5">
      <c r="A75" s="573">
        <v>71</v>
      </c>
      <c r="B75" s="427" t="s">
        <v>667</v>
      </c>
      <c r="C75" s="575" t="s">
        <v>16</v>
      </c>
      <c r="D75" s="575" t="s">
        <v>748</v>
      </c>
      <c r="E75" s="494">
        <v>3.94</v>
      </c>
      <c r="F75" s="494">
        <v>0.5</v>
      </c>
      <c r="G75" s="494">
        <v>0.5</v>
      </c>
      <c r="H75" s="494"/>
      <c r="I75" s="575" t="s">
        <v>749</v>
      </c>
      <c r="J75" s="575" t="s">
        <v>693</v>
      </c>
    </row>
    <row r="76" spans="1:10" ht="38.25">
      <c r="A76" s="573">
        <v>72</v>
      </c>
      <c r="B76" s="427" t="s">
        <v>668</v>
      </c>
      <c r="C76" s="575" t="s">
        <v>16</v>
      </c>
      <c r="D76" s="575" t="s">
        <v>748</v>
      </c>
      <c r="E76" s="494">
        <v>1.85</v>
      </c>
      <c r="F76" s="494">
        <v>0.5</v>
      </c>
      <c r="G76" s="494">
        <v>0.5</v>
      </c>
      <c r="H76" s="494"/>
      <c r="I76" s="575" t="s">
        <v>749</v>
      </c>
      <c r="J76" s="575" t="s">
        <v>683</v>
      </c>
    </row>
    <row r="77" spans="1:10" ht="38.25">
      <c r="A77" s="573">
        <v>73</v>
      </c>
      <c r="B77" s="427" t="s">
        <v>669</v>
      </c>
      <c r="C77" s="575" t="s">
        <v>16</v>
      </c>
      <c r="D77" s="575" t="s">
        <v>748</v>
      </c>
      <c r="E77" s="494">
        <v>5.88</v>
      </c>
      <c r="F77" s="494">
        <v>0.5</v>
      </c>
      <c r="G77" s="494">
        <v>0.5</v>
      </c>
      <c r="H77" s="494"/>
      <c r="I77" s="575" t="s">
        <v>749</v>
      </c>
      <c r="J77" s="575" t="s">
        <v>683</v>
      </c>
    </row>
    <row r="78" spans="1:10" ht="25.5">
      <c r="A78" s="573">
        <v>74</v>
      </c>
      <c r="B78" s="421" t="s">
        <v>894</v>
      </c>
      <c r="C78" s="575" t="s">
        <v>37</v>
      </c>
      <c r="D78" s="575" t="s">
        <v>838</v>
      </c>
      <c r="E78" s="493">
        <v>0.64</v>
      </c>
      <c r="F78" s="493">
        <v>0.64</v>
      </c>
      <c r="G78" s="493">
        <v>0.64</v>
      </c>
      <c r="H78" s="493"/>
      <c r="I78" s="575" t="s">
        <v>749</v>
      </c>
      <c r="J78" s="575" t="s">
        <v>678</v>
      </c>
    </row>
    <row r="79" spans="1:10" ht="25.5">
      <c r="A79" s="573">
        <v>75</v>
      </c>
      <c r="B79" s="427" t="s">
        <v>587</v>
      </c>
      <c r="C79" s="575" t="s">
        <v>55</v>
      </c>
      <c r="D79" s="575" t="s">
        <v>748</v>
      </c>
      <c r="E79" s="537">
        <v>1</v>
      </c>
      <c r="F79" s="537">
        <v>1</v>
      </c>
      <c r="G79" s="537">
        <v>0.91459999999999997</v>
      </c>
      <c r="H79" s="537"/>
      <c r="I79" s="575" t="s">
        <v>749</v>
      </c>
      <c r="J79" s="575" t="s">
        <v>689</v>
      </c>
    </row>
    <row r="80" spans="1:10" ht="102">
      <c r="A80" s="573">
        <v>76</v>
      </c>
      <c r="B80" s="425" t="s">
        <v>579</v>
      </c>
      <c r="C80" s="495" t="s">
        <v>27</v>
      </c>
      <c r="D80" s="530" t="s">
        <v>840</v>
      </c>
      <c r="E80" s="495">
        <v>34.083199999999998</v>
      </c>
      <c r="F80" s="495">
        <v>34.083199999999998</v>
      </c>
      <c r="G80" s="495">
        <v>34.083199999999998</v>
      </c>
      <c r="H80" s="538"/>
      <c r="I80" s="539" t="s">
        <v>749</v>
      </c>
      <c r="J80" s="497" t="s">
        <v>586</v>
      </c>
    </row>
    <row r="81" spans="1:10" ht="76.5">
      <c r="A81" s="573">
        <v>77</v>
      </c>
      <c r="B81" s="421" t="s">
        <v>580</v>
      </c>
      <c r="C81" s="493" t="s">
        <v>27</v>
      </c>
      <c r="D81" s="494" t="s">
        <v>840</v>
      </c>
      <c r="E81" s="493">
        <v>60</v>
      </c>
      <c r="F81" s="493">
        <v>60</v>
      </c>
      <c r="G81" s="493">
        <v>60</v>
      </c>
      <c r="H81" s="535"/>
      <c r="I81" s="536" t="s">
        <v>749</v>
      </c>
      <c r="J81" s="575" t="s">
        <v>711</v>
      </c>
    </row>
    <row r="82" spans="1:10" ht="89.25">
      <c r="A82" s="573">
        <v>78</v>
      </c>
      <c r="B82" s="421" t="s">
        <v>531</v>
      </c>
      <c r="C82" s="493" t="s">
        <v>206</v>
      </c>
      <c r="D82" s="575" t="s">
        <v>844</v>
      </c>
      <c r="E82" s="493">
        <v>6.2770000000000001</v>
      </c>
      <c r="F82" s="493">
        <v>6.2770000000000001</v>
      </c>
      <c r="G82" s="493">
        <v>6.2770000000000001</v>
      </c>
      <c r="H82" s="494"/>
      <c r="I82" s="575" t="s">
        <v>749</v>
      </c>
      <c r="J82" s="575" t="s">
        <v>712</v>
      </c>
    </row>
    <row r="83" spans="1:10" ht="12.75">
      <c r="A83" s="573">
        <v>79</v>
      </c>
      <c r="B83" s="421" t="s">
        <v>521</v>
      </c>
      <c r="C83" s="493" t="s">
        <v>19</v>
      </c>
      <c r="D83" s="494" t="s">
        <v>815</v>
      </c>
      <c r="E83" s="493">
        <v>0.2</v>
      </c>
      <c r="F83" s="493">
        <v>0.2</v>
      </c>
      <c r="G83" s="493">
        <v>0.2</v>
      </c>
      <c r="H83" s="493"/>
      <c r="I83" s="575" t="s">
        <v>749</v>
      </c>
      <c r="J83" s="575" t="s">
        <v>681</v>
      </c>
    </row>
    <row r="84" spans="1:10" ht="12.75">
      <c r="A84" s="573">
        <v>80</v>
      </c>
      <c r="B84" s="421" t="s">
        <v>522</v>
      </c>
      <c r="C84" s="493" t="s">
        <v>19</v>
      </c>
      <c r="D84" s="494" t="s">
        <v>815</v>
      </c>
      <c r="E84" s="493">
        <v>0.2</v>
      </c>
      <c r="F84" s="493">
        <v>0.2</v>
      </c>
      <c r="G84" s="493">
        <v>0.2</v>
      </c>
      <c r="H84" s="493"/>
      <c r="I84" s="575" t="s">
        <v>749</v>
      </c>
      <c r="J84" s="575" t="s">
        <v>693</v>
      </c>
    </row>
    <row r="85" spans="1:10" ht="12.75">
      <c r="A85" s="573">
        <v>81</v>
      </c>
      <c r="B85" s="421" t="s">
        <v>523</v>
      </c>
      <c r="C85" s="493" t="s">
        <v>19</v>
      </c>
      <c r="D85" s="494" t="s">
        <v>815</v>
      </c>
      <c r="E85" s="493">
        <v>0.1</v>
      </c>
      <c r="F85" s="493">
        <v>0.1</v>
      </c>
      <c r="G85" s="493">
        <v>0.1</v>
      </c>
      <c r="H85" s="493"/>
      <c r="I85" s="575" t="s">
        <v>749</v>
      </c>
      <c r="J85" s="575" t="s">
        <v>678</v>
      </c>
    </row>
    <row r="86" spans="1:10" ht="12.75">
      <c r="A86" s="573">
        <v>82</v>
      </c>
      <c r="B86" s="421" t="s">
        <v>524</v>
      </c>
      <c r="C86" s="493" t="s">
        <v>19</v>
      </c>
      <c r="D86" s="494" t="s">
        <v>815</v>
      </c>
      <c r="E86" s="493">
        <v>0.16</v>
      </c>
      <c r="F86" s="493">
        <v>0.16</v>
      </c>
      <c r="G86" s="493">
        <v>0.16</v>
      </c>
      <c r="H86" s="493"/>
      <c r="I86" s="575" t="s">
        <v>749</v>
      </c>
      <c r="J86" s="575" t="s">
        <v>680</v>
      </c>
    </row>
    <row r="87" spans="1:10" ht="12.75">
      <c r="A87" s="573">
        <v>83</v>
      </c>
      <c r="B87" s="421" t="s">
        <v>525</v>
      </c>
      <c r="C87" s="493" t="s">
        <v>19</v>
      </c>
      <c r="D87" s="494" t="s">
        <v>815</v>
      </c>
      <c r="E87" s="493">
        <v>0.1</v>
      </c>
      <c r="F87" s="493">
        <v>0.1</v>
      </c>
      <c r="G87" s="493">
        <v>0.1</v>
      </c>
      <c r="H87" s="493"/>
      <c r="I87" s="575" t="s">
        <v>749</v>
      </c>
      <c r="J87" s="575" t="s">
        <v>688</v>
      </c>
    </row>
    <row r="88" spans="1:10" ht="12.75">
      <c r="A88" s="573">
        <v>84</v>
      </c>
      <c r="B88" s="421" t="s">
        <v>526</v>
      </c>
      <c r="C88" s="493" t="s">
        <v>19</v>
      </c>
      <c r="D88" s="494" t="s">
        <v>815</v>
      </c>
      <c r="E88" s="493">
        <v>0.18</v>
      </c>
      <c r="F88" s="493">
        <v>0.18</v>
      </c>
      <c r="G88" s="493">
        <v>0.18</v>
      </c>
      <c r="H88" s="493"/>
      <c r="I88" s="575" t="s">
        <v>749</v>
      </c>
      <c r="J88" s="575" t="s">
        <v>683</v>
      </c>
    </row>
    <row r="89" spans="1:10" ht="12.75">
      <c r="A89" s="573">
        <v>85</v>
      </c>
      <c r="B89" s="421" t="s">
        <v>527</v>
      </c>
      <c r="C89" s="493" t="s">
        <v>19</v>
      </c>
      <c r="D89" s="494" t="s">
        <v>815</v>
      </c>
      <c r="E89" s="493">
        <v>0.19</v>
      </c>
      <c r="F89" s="493">
        <v>0.19</v>
      </c>
      <c r="G89" s="493">
        <v>0.19</v>
      </c>
      <c r="H89" s="493"/>
      <c r="I89" s="575" t="s">
        <v>749</v>
      </c>
      <c r="J89" s="575" t="s">
        <v>682</v>
      </c>
    </row>
    <row r="90" spans="1:10" ht="51">
      <c r="A90" s="573">
        <v>86</v>
      </c>
      <c r="B90" s="421" t="s">
        <v>588</v>
      </c>
      <c r="C90" s="421" t="s">
        <v>55</v>
      </c>
      <c r="D90" s="421" t="s">
        <v>748</v>
      </c>
      <c r="E90" s="421">
        <v>0.55000000000000004</v>
      </c>
      <c r="F90" s="421">
        <v>0.55000000000000004</v>
      </c>
      <c r="G90" s="421">
        <v>0.55000000000000004</v>
      </c>
      <c r="H90" s="421"/>
      <c r="I90" s="421" t="s">
        <v>749</v>
      </c>
      <c r="J90" s="421" t="s">
        <v>793</v>
      </c>
    </row>
    <row r="91" spans="1:10" ht="76.5">
      <c r="A91" s="573">
        <v>87</v>
      </c>
      <c r="B91" s="425" t="s">
        <v>589</v>
      </c>
      <c r="C91" s="495" t="s">
        <v>29</v>
      </c>
      <c r="D91" s="530" t="s">
        <v>819</v>
      </c>
      <c r="E91" s="495">
        <v>9.9</v>
      </c>
      <c r="F91" s="495">
        <v>9.9</v>
      </c>
      <c r="G91" s="495">
        <v>9.9</v>
      </c>
      <c r="H91" s="495"/>
      <c r="I91" s="497" t="s">
        <v>749</v>
      </c>
      <c r="J91" s="497" t="s">
        <v>713</v>
      </c>
    </row>
    <row r="92" spans="1:10" ht="38.25">
      <c r="A92" s="573">
        <v>88</v>
      </c>
      <c r="B92" s="425" t="s">
        <v>590</v>
      </c>
      <c r="C92" s="495" t="s">
        <v>29</v>
      </c>
      <c r="D92" s="530" t="s">
        <v>820</v>
      </c>
      <c r="E92" s="495">
        <v>0.46</v>
      </c>
      <c r="F92" s="495">
        <v>0.46</v>
      </c>
      <c r="G92" s="495">
        <v>0.46</v>
      </c>
      <c r="H92" s="495"/>
      <c r="I92" s="497" t="s">
        <v>749</v>
      </c>
      <c r="J92" s="497" t="s">
        <v>714</v>
      </c>
    </row>
    <row r="93" spans="1:10" ht="38.25">
      <c r="A93" s="573">
        <v>89</v>
      </c>
      <c r="B93" s="425" t="s">
        <v>529</v>
      </c>
      <c r="C93" s="495" t="s">
        <v>18</v>
      </c>
      <c r="D93" s="530" t="s">
        <v>825</v>
      </c>
      <c r="E93" s="495">
        <v>1.5</v>
      </c>
      <c r="F93" s="495">
        <v>1.5</v>
      </c>
      <c r="G93" s="495">
        <v>1.5</v>
      </c>
      <c r="H93" s="495"/>
      <c r="I93" s="497" t="s">
        <v>749</v>
      </c>
      <c r="J93" s="497" t="s">
        <v>696</v>
      </c>
    </row>
    <row r="94" spans="1:10" ht="38.25">
      <c r="A94" s="573">
        <v>90</v>
      </c>
      <c r="B94" s="425" t="s">
        <v>550</v>
      </c>
      <c r="C94" s="495" t="s">
        <v>27</v>
      </c>
      <c r="D94" s="530" t="s">
        <v>827</v>
      </c>
      <c r="E94" s="530">
        <v>5.7</v>
      </c>
      <c r="F94" s="530">
        <v>5.7</v>
      </c>
      <c r="G94" s="530">
        <v>5.7</v>
      </c>
      <c r="H94" s="495"/>
      <c r="I94" s="497" t="s">
        <v>749</v>
      </c>
      <c r="J94" s="497" t="s">
        <v>678</v>
      </c>
    </row>
    <row r="95" spans="1:10" ht="38.25">
      <c r="A95" s="573">
        <v>91</v>
      </c>
      <c r="B95" s="425" t="s">
        <v>591</v>
      </c>
      <c r="C95" s="495" t="s">
        <v>29</v>
      </c>
      <c r="D95" s="530" t="s">
        <v>831</v>
      </c>
      <c r="E95" s="495">
        <v>0.15</v>
      </c>
      <c r="F95" s="495">
        <v>0.15</v>
      </c>
      <c r="G95" s="495">
        <v>0.15</v>
      </c>
      <c r="H95" s="495"/>
      <c r="I95" s="497" t="s">
        <v>749</v>
      </c>
      <c r="J95" s="497" t="s">
        <v>680</v>
      </c>
    </row>
    <row r="96" spans="1:10" ht="60">
      <c r="A96" s="573">
        <v>92</v>
      </c>
      <c r="B96" s="574" t="s">
        <v>592</v>
      </c>
      <c r="C96" s="573" t="s">
        <v>29</v>
      </c>
      <c r="D96" s="574" t="s">
        <v>820</v>
      </c>
      <c r="E96" s="573">
        <v>0.4</v>
      </c>
      <c r="F96" s="573">
        <v>0.4</v>
      </c>
      <c r="G96" s="573">
        <v>0.4</v>
      </c>
      <c r="H96" s="573"/>
      <c r="I96" s="573" t="s">
        <v>749</v>
      </c>
      <c r="J96" s="573" t="s">
        <v>683</v>
      </c>
    </row>
  </sheetData>
  <protectedRanges>
    <protectedRange sqref="B78" name="Range10_1_1_4_1_1_1_1_1_2_5_1_2_6_7_1_2_1_3_1_1"/>
    <protectedRange sqref="B82" name="Range10_1_1_4_1_1_1_1_1_2_5_1_2_6_7_1_2_1_6_1"/>
  </protectedRanges>
  <mergeCells count="8">
    <mergeCell ref="G1:H1"/>
    <mergeCell ref="I1:J1"/>
    <mergeCell ref="A1:A2"/>
    <mergeCell ref="B1:B2"/>
    <mergeCell ref="C1:C2"/>
    <mergeCell ref="D1:D2"/>
    <mergeCell ref="E1:E2"/>
    <mergeCell ref="F1:F2"/>
  </mergeCells>
  <conditionalFormatting sqref="B5">
    <cfRule type="duplicateValues" dxfId="28" priority="26"/>
  </conditionalFormatting>
  <conditionalFormatting sqref="B16 B14">
    <cfRule type="duplicateValues" dxfId="27" priority="24"/>
  </conditionalFormatting>
  <conditionalFormatting sqref="B17 B15">
    <cfRule type="duplicateValues" dxfId="26" priority="23"/>
  </conditionalFormatting>
  <conditionalFormatting sqref="B6:B7">
    <cfRule type="duplicateValues" dxfId="25" priority="22"/>
  </conditionalFormatting>
  <conditionalFormatting sqref="B8:B13">
    <cfRule type="duplicateValues" dxfId="24" priority="25"/>
  </conditionalFormatting>
  <conditionalFormatting sqref="B18">
    <cfRule type="duplicateValues" dxfId="23" priority="21"/>
  </conditionalFormatting>
  <conditionalFormatting sqref="B19:B21">
    <cfRule type="duplicateValues" dxfId="22" priority="20"/>
  </conditionalFormatting>
  <conditionalFormatting sqref="B22">
    <cfRule type="duplicateValues" dxfId="21" priority="19"/>
  </conditionalFormatting>
  <conditionalFormatting sqref="B23">
    <cfRule type="duplicateValues" dxfId="20" priority="16"/>
  </conditionalFormatting>
  <conditionalFormatting sqref="B26:B32">
    <cfRule type="duplicateValues" dxfId="19" priority="17"/>
  </conditionalFormatting>
  <conditionalFormatting sqref="B24:B25">
    <cfRule type="duplicateValues" dxfId="18" priority="18"/>
  </conditionalFormatting>
  <conditionalFormatting sqref="B60:B77 B53:B55 B43:B50 B36:B41">
    <cfRule type="duplicateValues" dxfId="17" priority="13"/>
  </conditionalFormatting>
  <conditionalFormatting sqref="B33">
    <cfRule type="duplicateValues" dxfId="16" priority="15"/>
  </conditionalFormatting>
  <conditionalFormatting sqref="B58:B59 B52">
    <cfRule type="duplicateValues" dxfId="15" priority="12"/>
  </conditionalFormatting>
  <conditionalFormatting sqref="B80:B82">
    <cfRule type="duplicateValues" dxfId="14" priority="10"/>
  </conditionalFormatting>
  <conditionalFormatting sqref="B83">
    <cfRule type="duplicateValues" dxfId="13" priority="9"/>
  </conditionalFormatting>
  <conditionalFormatting sqref="B87">
    <cfRule type="duplicateValues" dxfId="12" priority="6"/>
  </conditionalFormatting>
  <conditionalFormatting sqref="B88">
    <cfRule type="duplicateValues" dxfId="11" priority="5"/>
  </conditionalFormatting>
  <conditionalFormatting sqref="B85:B86">
    <cfRule type="duplicateValues" dxfId="10" priority="7"/>
  </conditionalFormatting>
  <conditionalFormatting sqref="B84">
    <cfRule type="duplicateValues" dxfId="9" priority="8"/>
  </conditionalFormatting>
  <conditionalFormatting sqref="B89:B95">
    <cfRule type="duplicateValues" dxfId="8" priority="4"/>
  </conditionalFormatting>
  <conditionalFormatting sqref="B56:B57 B51 B34:B35 B42">
    <cfRule type="duplicateValues" dxfId="7" priority="321"/>
  </conditionalFormatting>
  <conditionalFormatting sqref="B78:B79">
    <cfRule type="duplicateValues" dxfId="6" priority="325"/>
  </conditionalFormatting>
  <pageMargins left="0.7" right="0.7" top="0.75" bottom="0.75" header="0.3" footer="0.3"/>
  <pageSetup paperSize="9" scale="71"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5"/>
  <sheetViews>
    <sheetView workbookViewId="0">
      <selection activeCell="R54" sqref="R54:W62"/>
    </sheetView>
  </sheetViews>
  <sheetFormatPr defaultRowHeight="10.5"/>
  <cols>
    <col min="1" max="1" width="6.59765625" customWidth="1"/>
    <col min="2" max="2" width="48.3984375" customWidth="1"/>
    <col min="3" max="3" width="15.59765625" customWidth="1"/>
    <col min="4" max="4" width="17.19921875" customWidth="1"/>
    <col min="5" max="5" width="17.59765625" customWidth="1"/>
    <col min="6" max="6" width="16" customWidth="1"/>
    <col min="7" max="7" width="11.59765625" customWidth="1"/>
    <col min="8" max="8" width="18.3984375" customWidth="1"/>
    <col min="9" max="10" width="17.3984375" customWidth="1"/>
  </cols>
  <sheetData>
    <row r="1" spans="1:10" ht="12">
      <c r="A1" s="1076" t="s">
        <v>281</v>
      </c>
      <c r="B1" s="1076" t="s">
        <v>357</v>
      </c>
      <c r="C1" s="1030" t="s">
        <v>730</v>
      </c>
      <c r="D1" s="1030" t="s">
        <v>723</v>
      </c>
      <c r="E1" s="1079" t="s">
        <v>358</v>
      </c>
      <c r="F1" s="1080" t="s">
        <v>359</v>
      </c>
      <c r="G1" s="1075" t="s">
        <v>348</v>
      </c>
      <c r="H1" s="1076"/>
      <c r="I1" s="1077" t="s">
        <v>727</v>
      </c>
      <c r="J1" s="1078"/>
    </row>
    <row r="2" spans="1:10" ht="51">
      <c r="A2" s="1076"/>
      <c r="B2" s="1076"/>
      <c r="C2" s="1030"/>
      <c r="D2" s="1030"/>
      <c r="E2" s="1079"/>
      <c r="F2" s="1081"/>
      <c r="G2" s="498" t="s">
        <v>724</v>
      </c>
      <c r="H2" s="498" t="s">
        <v>725</v>
      </c>
      <c r="I2" s="525" t="s">
        <v>728</v>
      </c>
      <c r="J2" s="525" t="s">
        <v>729</v>
      </c>
    </row>
    <row r="3" spans="1:10" ht="11.25">
      <c r="A3" s="225">
        <v>-1</v>
      </c>
      <c r="B3" s="225">
        <v>-2</v>
      </c>
      <c r="C3" s="225">
        <v>-3</v>
      </c>
      <c r="D3" s="225">
        <v>-4</v>
      </c>
      <c r="E3" s="225">
        <v>-5</v>
      </c>
      <c r="F3" s="225">
        <v>-6</v>
      </c>
      <c r="G3" s="225">
        <v>-7</v>
      </c>
      <c r="H3" s="225">
        <v>-8</v>
      </c>
      <c r="I3" s="225">
        <v>-9</v>
      </c>
      <c r="J3" s="225">
        <v>-10</v>
      </c>
    </row>
    <row r="4" spans="1:10" ht="87" customHeight="1">
      <c r="A4" s="524" t="s">
        <v>722</v>
      </c>
      <c r="B4" s="521" t="s">
        <v>891</v>
      </c>
      <c r="C4" s="521">
        <f>COUNTA(C5:C5)</f>
        <v>1</v>
      </c>
      <c r="D4" s="521"/>
      <c r="E4" s="540">
        <f>SUM(E5:E5)</f>
        <v>1.5579000000000001</v>
      </c>
      <c r="F4" s="540">
        <f>SUM(F5:F5)</f>
        <v>1.5579000000000001</v>
      </c>
      <c r="G4" s="540">
        <f>SUM(G5:G5)</f>
        <v>0</v>
      </c>
      <c r="H4" s="540">
        <f>SUM(H5:H5)</f>
        <v>0</v>
      </c>
      <c r="I4" s="524"/>
      <c r="J4" s="524"/>
    </row>
    <row r="5" spans="1:10" ht="51" customHeight="1">
      <c r="A5" s="526">
        <f t="shared" ref="A5" si="0">N(A4)+1</f>
        <v>1</v>
      </c>
      <c r="B5" s="427" t="s">
        <v>674</v>
      </c>
      <c r="C5" s="493" t="s">
        <v>16</v>
      </c>
      <c r="D5" s="525" t="s">
        <v>846</v>
      </c>
      <c r="E5" s="496">
        <v>1.5579000000000001</v>
      </c>
      <c r="F5" s="496">
        <v>1.5579000000000001</v>
      </c>
      <c r="G5" s="536"/>
      <c r="H5" s="536"/>
      <c r="I5" s="525" t="s">
        <v>749</v>
      </c>
      <c r="J5" s="536" t="s">
        <v>688</v>
      </c>
    </row>
  </sheetData>
  <mergeCells count="8">
    <mergeCell ref="E1:E2"/>
    <mergeCell ref="F1:F2"/>
    <mergeCell ref="G1:H1"/>
    <mergeCell ref="I1:J1"/>
    <mergeCell ref="A1:A2"/>
    <mergeCell ref="B1:B2"/>
    <mergeCell ref="C1:C2"/>
    <mergeCell ref="D1:D2"/>
  </mergeCells>
  <pageMargins left="0.7" right="0.7" top="0.75" bottom="0.75" header="0.3" footer="0.3"/>
  <pageSetup paperSize="9" scale="7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79998168889431442"/>
  </sheetPr>
  <dimension ref="A1:BS812"/>
  <sheetViews>
    <sheetView showGridLines="0" showZeros="0" zoomScaleNormal="100" workbookViewId="0">
      <pane xSplit="8" ySplit="4" topLeftCell="I188" activePane="bottomRight" state="frozen"/>
      <selection activeCell="H16" sqref="H16"/>
      <selection pane="topRight" activeCell="H16" sqref="H16"/>
      <selection pane="bottomLeft" activeCell="H16" sqref="H16"/>
      <selection pane="bottomRight" activeCell="H70" sqref="H70"/>
    </sheetView>
  </sheetViews>
  <sheetFormatPr defaultColWidth="9.59765625" defaultRowHeight="10.9" customHeight="1"/>
  <cols>
    <col min="1" max="1" width="9.3984375" style="81" customWidth="1"/>
    <col min="2" max="2" width="45.796875" style="79" customWidth="1"/>
    <col min="3" max="3" width="12.796875" style="72" customWidth="1"/>
    <col min="4" max="4" width="11.59765625" style="72" customWidth="1"/>
    <col min="5" max="5" width="12" style="92" customWidth="1"/>
    <col min="6" max="6" width="9.3984375" style="72" customWidth="1"/>
    <col min="7" max="7" width="16" style="87" customWidth="1"/>
    <col min="8" max="8" width="11.796875" style="82" customWidth="1"/>
    <col min="9" max="9" width="9.19921875" style="72" customWidth="1"/>
    <col min="10" max="10" width="8.796875" style="72" customWidth="1"/>
    <col min="11" max="17" width="7.796875" style="72" customWidth="1"/>
    <col min="18" max="18" width="9.796875" style="72" customWidth="1"/>
    <col min="19" max="21" width="7.796875" style="72" customWidth="1"/>
    <col min="22" max="22" width="7.3984375" style="72" customWidth="1"/>
    <col min="23" max="42" width="7.796875" style="72" customWidth="1"/>
    <col min="43" max="44" width="6.796875" style="72" bestFit="1" customWidth="1"/>
    <col min="45" max="63" width="7.796875" style="72" customWidth="1"/>
    <col min="64" max="64" width="53.19921875" style="72" customWidth="1"/>
    <col min="65" max="65" width="20.19921875" style="72" customWidth="1"/>
    <col min="66" max="69" width="9.59765625" style="72"/>
    <col min="70" max="70" width="11.59765625" style="72" bestFit="1" customWidth="1"/>
    <col min="71" max="16384" width="9.59765625" style="72"/>
  </cols>
  <sheetData>
    <row r="1" spans="1:71" s="71" customFormat="1" ht="10.9" customHeight="1">
      <c r="A1" s="74"/>
      <c r="B1" s="75"/>
      <c r="C1" s="76" t="s">
        <v>44</v>
      </c>
      <c r="D1" s="76"/>
      <c r="E1" s="77"/>
      <c r="F1" s="73"/>
      <c r="G1" s="76"/>
      <c r="H1" s="76"/>
      <c r="I1" s="78" t="s">
        <v>4</v>
      </c>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N1" s="468"/>
      <c r="BO1" s="468"/>
      <c r="BP1" s="468"/>
      <c r="BQ1" s="468"/>
      <c r="BR1" s="468"/>
    </row>
    <row r="2" spans="1:71" s="71" customFormat="1" ht="33" customHeight="1">
      <c r="A2" s="93" t="s">
        <v>3</v>
      </c>
      <c r="B2" s="94" t="s">
        <v>46</v>
      </c>
      <c r="C2" s="95" t="s">
        <v>184</v>
      </c>
      <c r="D2" s="95" t="s">
        <v>0</v>
      </c>
      <c r="E2" s="96" t="s">
        <v>187</v>
      </c>
      <c r="F2" s="97" t="s">
        <v>6</v>
      </c>
      <c r="G2" s="97" t="s">
        <v>7</v>
      </c>
      <c r="H2" s="95" t="s">
        <v>8</v>
      </c>
      <c r="I2" s="97" t="s">
        <v>9</v>
      </c>
      <c r="J2" s="97" t="s">
        <v>10</v>
      </c>
      <c r="K2" s="97" t="s">
        <v>11</v>
      </c>
      <c r="L2" s="97" t="s">
        <v>12</v>
      </c>
      <c r="M2" s="97" t="s">
        <v>49</v>
      </c>
      <c r="N2" s="97" t="s">
        <v>48</v>
      </c>
      <c r="O2" s="97" t="s">
        <v>47</v>
      </c>
      <c r="P2" s="97" t="s">
        <v>195</v>
      </c>
      <c r="Q2" s="97" t="s">
        <v>13</v>
      </c>
      <c r="R2" s="97" t="s">
        <v>201</v>
      </c>
      <c r="S2" s="97" t="s">
        <v>14</v>
      </c>
      <c r="T2" s="97" t="s">
        <v>15</v>
      </c>
      <c r="U2" s="97" t="s">
        <v>16</v>
      </c>
      <c r="V2" s="97" t="s">
        <v>17</v>
      </c>
      <c r="W2" s="97" t="s">
        <v>50</v>
      </c>
      <c r="X2" s="97" t="s">
        <v>18</v>
      </c>
      <c r="Y2" s="97" t="s">
        <v>19</v>
      </c>
      <c r="Z2" s="327" t="s">
        <v>31</v>
      </c>
      <c r="AA2" s="327" t="s">
        <v>36</v>
      </c>
      <c r="AB2" s="327" t="s">
        <v>32</v>
      </c>
      <c r="AC2" s="327" t="s">
        <v>33</v>
      </c>
      <c r="AD2" s="327" t="s">
        <v>34</v>
      </c>
      <c r="AE2" s="327" t="s">
        <v>35</v>
      </c>
      <c r="AF2" s="327" t="s">
        <v>202</v>
      </c>
      <c r="AG2" s="327" t="s">
        <v>203</v>
      </c>
      <c r="AH2" s="327" t="s">
        <v>51</v>
      </c>
      <c r="AI2" s="327" t="s">
        <v>52</v>
      </c>
      <c r="AJ2" s="97" t="s">
        <v>20</v>
      </c>
      <c r="AK2" s="97" t="s">
        <v>53</v>
      </c>
      <c r="AL2" s="97" t="s">
        <v>205</v>
      </c>
      <c r="AM2" s="97" t="s">
        <v>54</v>
      </c>
      <c r="AN2" s="97" t="s">
        <v>21</v>
      </c>
      <c r="AO2" s="97" t="s">
        <v>22</v>
      </c>
      <c r="AP2" s="97" t="s">
        <v>27</v>
      </c>
      <c r="AQ2" s="97" t="s">
        <v>28</v>
      </c>
      <c r="AR2" s="97" t="s">
        <v>206</v>
      </c>
      <c r="AS2" s="97" t="s">
        <v>207</v>
      </c>
      <c r="AT2" s="97" t="s">
        <v>208</v>
      </c>
      <c r="AU2" s="97" t="s">
        <v>23</v>
      </c>
      <c r="AV2" s="97" t="s">
        <v>29</v>
      </c>
      <c r="AW2" s="97" t="s">
        <v>30</v>
      </c>
      <c r="AX2" s="97" t="s">
        <v>37</v>
      </c>
      <c r="AY2" s="97" t="s">
        <v>55</v>
      </c>
      <c r="AZ2" s="97" t="s">
        <v>56</v>
      </c>
      <c r="BA2" s="97" t="s">
        <v>57</v>
      </c>
      <c r="BB2" s="97" t="s">
        <v>24</v>
      </c>
      <c r="BC2" s="97" t="s">
        <v>209</v>
      </c>
      <c r="BD2" s="97" t="s">
        <v>26</v>
      </c>
      <c r="BE2" s="97" t="s">
        <v>25</v>
      </c>
      <c r="BF2" s="97" t="s">
        <v>38</v>
      </c>
      <c r="BG2" s="97" t="s">
        <v>210</v>
      </c>
      <c r="BH2" s="97" t="s">
        <v>39</v>
      </c>
      <c r="BI2" s="97" t="s">
        <v>40</v>
      </c>
      <c r="BJ2" s="97" t="s">
        <v>41</v>
      </c>
      <c r="BK2" s="97" t="s">
        <v>211</v>
      </c>
      <c r="BL2" s="455" t="s">
        <v>198</v>
      </c>
      <c r="BM2" s="455"/>
      <c r="BN2" s="475" t="s">
        <v>715</v>
      </c>
      <c r="BO2" s="474" t="s">
        <v>43</v>
      </c>
      <c r="BP2" s="474" t="s">
        <v>677</v>
      </c>
      <c r="BQ2" s="474" t="s">
        <v>675</v>
      </c>
      <c r="BR2" s="474" t="s">
        <v>676</v>
      </c>
    </row>
    <row r="3" spans="1:71" s="80" customFormat="1" ht="10.9" customHeight="1">
      <c r="A3" s="98">
        <v>1</v>
      </c>
      <c r="B3" s="99"/>
      <c r="C3" s="100"/>
      <c r="D3" s="101"/>
      <c r="E3" s="70"/>
      <c r="F3" s="100"/>
      <c r="G3" s="102"/>
      <c r="H3" s="98"/>
      <c r="I3" s="98">
        <v>1</v>
      </c>
      <c r="J3" s="98">
        <v>2</v>
      </c>
      <c r="K3" s="98">
        <v>3</v>
      </c>
      <c r="L3" s="98">
        <v>4</v>
      </c>
      <c r="M3" s="98">
        <v>5</v>
      </c>
      <c r="N3" s="98">
        <v>6</v>
      </c>
      <c r="O3" s="98">
        <v>7</v>
      </c>
      <c r="P3" s="98">
        <v>8</v>
      </c>
      <c r="Q3" s="98">
        <v>9</v>
      </c>
      <c r="R3" s="98">
        <v>10</v>
      </c>
      <c r="S3" s="98">
        <v>11</v>
      </c>
      <c r="T3" s="98">
        <v>12</v>
      </c>
      <c r="U3" s="98">
        <v>13</v>
      </c>
      <c r="V3" s="98">
        <v>14</v>
      </c>
      <c r="W3" s="98">
        <v>15</v>
      </c>
      <c r="X3" s="98">
        <v>16</v>
      </c>
      <c r="Y3" s="98">
        <v>17</v>
      </c>
      <c r="Z3" s="98">
        <v>18</v>
      </c>
      <c r="AA3" s="98">
        <v>19</v>
      </c>
      <c r="AB3" s="98">
        <v>20</v>
      </c>
      <c r="AC3" s="98">
        <v>21</v>
      </c>
      <c r="AD3" s="98">
        <v>22</v>
      </c>
      <c r="AE3" s="98">
        <v>23</v>
      </c>
      <c r="AF3" s="98">
        <v>24</v>
      </c>
      <c r="AG3" s="98">
        <v>25</v>
      </c>
      <c r="AH3" s="98">
        <v>26</v>
      </c>
      <c r="AI3" s="98">
        <v>27</v>
      </c>
      <c r="AJ3" s="98">
        <v>28</v>
      </c>
      <c r="AK3" s="98">
        <v>29</v>
      </c>
      <c r="AL3" s="98">
        <v>30</v>
      </c>
      <c r="AM3" s="98">
        <v>31</v>
      </c>
      <c r="AN3" s="98">
        <v>32</v>
      </c>
      <c r="AO3" s="98">
        <v>33</v>
      </c>
      <c r="AP3" s="98">
        <v>34</v>
      </c>
      <c r="AQ3" s="98">
        <v>35</v>
      </c>
      <c r="AR3" s="98">
        <v>36</v>
      </c>
      <c r="AS3" s="98">
        <v>37</v>
      </c>
      <c r="AT3" s="98">
        <v>38</v>
      </c>
      <c r="AU3" s="98">
        <v>39</v>
      </c>
      <c r="AV3" s="98">
        <v>40</v>
      </c>
      <c r="AW3" s="98">
        <v>41</v>
      </c>
      <c r="AX3" s="98">
        <v>42</v>
      </c>
      <c r="AY3" s="98">
        <v>43</v>
      </c>
      <c r="AZ3" s="98">
        <v>44</v>
      </c>
      <c r="BA3" s="98">
        <v>45</v>
      </c>
      <c r="BB3" s="98">
        <v>46</v>
      </c>
      <c r="BC3" s="98">
        <v>47</v>
      </c>
      <c r="BD3" s="98">
        <v>48</v>
      </c>
      <c r="BE3" s="98">
        <v>49</v>
      </c>
      <c r="BF3" s="98">
        <v>50</v>
      </c>
      <c r="BG3" s="98">
        <v>51</v>
      </c>
      <c r="BH3" s="98">
        <v>52</v>
      </c>
      <c r="BI3" s="98">
        <v>53</v>
      </c>
      <c r="BJ3" s="98">
        <v>54</v>
      </c>
      <c r="BK3" s="98">
        <v>55</v>
      </c>
      <c r="BL3" s="456"/>
      <c r="BM3" s="456"/>
      <c r="BN3" s="423"/>
      <c r="BO3" s="423"/>
      <c r="BP3" s="423"/>
      <c r="BQ3" s="423"/>
      <c r="BR3" s="423"/>
    </row>
    <row r="4" spans="1:71" s="82" customFormat="1" ht="10.9" customHeight="1">
      <c r="A4" s="103" t="s">
        <v>44</v>
      </c>
      <c r="B4" s="94" t="s">
        <v>58</v>
      </c>
      <c r="C4" s="97"/>
      <c r="D4" s="265">
        <f>SUM(D5:D604)</f>
        <v>276.61799999999999</v>
      </c>
      <c r="E4" s="104"/>
      <c r="F4" s="105" t="s">
        <v>59</v>
      </c>
      <c r="G4" s="95"/>
      <c r="H4" s="105">
        <f t="shared" ref="H4:BK4" si="0">H5+H8+H12+H15+H19+H23+H27+H32+H38+H44+H49+H53+H60+H141+H150+H159+H168+H181+H208+H213+H220+H243+H250+H256+H262+H268+H274+H279+H285+H293+H299+H323+H334+H339+H433+H448+H458+H467+H476+H483+H499+H505+H510+H520+H530+H542+H553+H558+H563+H569+H575+H581+H587+H593+H599</f>
        <v>409.36497500000002</v>
      </c>
      <c r="I4" s="105">
        <f t="shared" si="0"/>
        <v>228.64</v>
      </c>
      <c r="J4" s="105">
        <f t="shared" si="0"/>
        <v>0</v>
      </c>
      <c r="K4" s="105">
        <f t="shared" si="0"/>
        <v>85.192239999999998</v>
      </c>
      <c r="L4" s="105">
        <f t="shared" si="0"/>
        <v>10.696134999999998</v>
      </c>
      <c r="M4" s="105">
        <f t="shared" si="0"/>
        <v>0</v>
      </c>
      <c r="N4" s="105">
        <f t="shared" si="0"/>
        <v>0</v>
      </c>
      <c r="O4" s="105">
        <f t="shared" si="0"/>
        <v>0</v>
      </c>
      <c r="P4" s="105">
        <f t="shared" si="0"/>
        <v>0</v>
      </c>
      <c r="Q4" s="105">
        <f t="shared" si="0"/>
        <v>65.155600000000021</v>
      </c>
      <c r="R4" s="105">
        <f t="shared" si="0"/>
        <v>0</v>
      </c>
      <c r="S4" s="105">
        <f t="shared" si="0"/>
        <v>0</v>
      </c>
      <c r="T4" s="105">
        <f t="shared" si="0"/>
        <v>0</v>
      </c>
      <c r="U4" s="105">
        <f t="shared" si="0"/>
        <v>2.0900000000000003</v>
      </c>
      <c r="V4" s="105">
        <f t="shared" si="0"/>
        <v>0.49</v>
      </c>
      <c r="W4" s="105">
        <f t="shared" si="0"/>
        <v>0.16</v>
      </c>
      <c r="X4" s="105">
        <f t="shared" si="0"/>
        <v>0</v>
      </c>
      <c r="Y4" s="105">
        <f t="shared" si="0"/>
        <v>0</v>
      </c>
      <c r="Z4" s="105">
        <f t="shared" si="0"/>
        <v>0</v>
      </c>
      <c r="AA4" s="105">
        <f t="shared" si="0"/>
        <v>0</v>
      </c>
      <c r="AB4" s="105">
        <f t="shared" si="0"/>
        <v>0</v>
      </c>
      <c r="AC4" s="105">
        <f t="shared" si="0"/>
        <v>1.2610000000000001</v>
      </c>
      <c r="AD4" s="105">
        <f t="shared" si="0"/>
        <v>0</v>
      </c>
      <c r="AE4" s="105">
        <f t="shared" si="0"/>
        <v>0</v>
      </c>
      <c r="AF4" s="105">
        <f t="shared" si="0"/>
        <v>0</v>
      </c>
      <c r="AG4" s="105">
        <f t="shared" si="0"/>
        <v>0</v>
      </c>
      <c r="AH4" s="105">
        <f t="shared" si="0"/>
        <v>0</v>
      </c>
      <c r="AI4" s="105">
        <f t="shared" si="0"/>
        <v>0</v>
      </c>
      <c r="AJ4" s="105">
        <f t="shared" si="0"/>
        <v>0</v>
      </c>
      <c r="AK4" s="105">
        <f t="shared" si="0"/>
        <v>0</v>
      </c>
      <c r="AL4" s="105">
        <f t="shared" si="0"/>
        <v>0</v>
      </c>
      <c r="AM4" s="105">
        <f t="shared" si="0"/>
        <v>0</v>
      </c>
      <c r="AN4" s="105">
        <f t="shared" si="0"/>
        <v>0</v>
      </c>
      <c r="AO4" s="105">
        <f t="shared" si="0"/>
        <v>0</v>
      </c>
      <c r="AP4" s="105">
        <f t="shared" si="0"/>
        <v>1.0900000000000001</v>
      </c>
      <c r="AQ4" s="105">
        <f t="shared" si="0"/>
        <v>9.3699999999999992</v>
      </c>
      <c r="AR4" s="105">
        <f t="shared" si="0"/>
        <v>0</v>
      </c>
      <c r="AS4" s="105">
        <f t="shared" si="0"/>
        <v>0</v>
      </c>
      <c r="AT4" s="105">
        <f t="shared" si="0"/>
        <v>0</v>
      </c>
      <c r="AU4" s="105">
        <f t="shared" si="0"/>
        <v>0</v>
      </c>
      <c r="AV4" s="105">
        <f t="shared" si="0"/>
        <v>0</v>
      </c>
      <c r="AW4" s="105">
        <f t="shared" si="0"/>
        <v>0</v>
      </c>
      <c r="AX4" s="105">
        <f t="shared" si="0"/>
        <v>0</v>
      </c>
      <c r="AY4" s="105">
        <f t="shared" si="0"/>
        <v>0</v>
      </c>
      <c r="AZ4" s="105">
        <f t="shared" si="0"/>
        <v>0</v>
      </c>
      <c r="BA4" s="105">
        <f t="shared" si="0"/>
        <v>0</v>
      </c>
      <c r="BB4" s="105">
        <f t="shared" si="0"/>
        <v>3.42</v>
      </c>
      <c r="BC4" s="105">
        <f t="shared" si="0"/>
        <v>0</v>
      </c>
      <c r="BD4" s="105">
        <f t="shared" si="0"/>
        <v>1.1000000000000001</v>
      </c>
      <c r="BE4" s="105">
        <f t="shared" si="0"/>
        <v>0.2</v>
      </c>
      <c r="BF4" s="105">
        <f t="shared" si="0"/>
        <v>0</v>
      </c>
      <c r="BG4" s="105">
        <f t="shared" si="0"/>
        <v>0</v>
      </c>
      <c r="BH4" s="105">
        <f t="shared" si="0"/>
        <v>0.5</v>
      </c>
      <c r="BI4" s="105">
        <f t="shared" si="0"/>
        <v>0</v>
      </c>
      <c r="BJ4" s="105">
        <f t="shared" si="0"/>
        <v>0</v>
      </c>
      <c r="BK4" s="105">
        <f t="shared" si="0"/>
        <v>0</v>
      </c>
      <c r="BL4" s="457"/>
      <c r="BM4" s="457"/>
      <c r="BN4" s="424"/>
      <c r="BO4" s="424"/>
      <c r="BP4" s="424"/>
      <c r="BQ4" s="424"/>
      <c r="BR4" s="424"/>
      <c r="BS4" s="82">
        <f>H4+(42-29.9)+(35.79-15.89)</f>
        <v>441.36497500000002</v>
      </c>
    </row>
    <row r="5" spans="1:71" s="84" customFormat="1" ht="10.9" customHeight="1">
      <c r="A5" s="269" t="s">
        <v>43</v>
      </c>
      <c r="B5" s="270" t="s">
        <v>9</v>
      </c>
      <c r="C5" s="271"/>
      <c r="D5" s="272" t="str">
        <f>IF(C5="X",H5,"")</f>
        <v/>
      </c>
      <c r="E5" s="273"/>
      <c r="F5" s="271" t="str">
        <f>IF(ISTEXT(B5)=TRUE,"LUC","")</f>
        <v>LUC</v>
      </c>
      <c r="G5" s="274"/>
      <c r="H5" s="275">
        <f>SUM(I5:BK5)</f>
        <v>0</v>
      </c>
      <c r="I5" s="275">
        <f>SUM(I6:I7)</f>
        <v>0</v>
      </c>
      <c r="J5" s="275">
        <f t="shared" ref="J5:BK5" si="1">SUM(J6:J7)</f>
        <v>0</v>
      </c>
      <c r="K5" s="275">
        <f t="shared" si="1"/>
        <v>0</v>
      </c>
      <c r="L5" s="275">
        <f t="shared" si="1"/>
        <v>0</v>
      </c>
      <c r="M5" s="275">
        <f t="shared" si="1"/>
        <v>0</v>
      </c>
      <c r="N5" s="275">
        <f t="shared" si="1"/>
        <v>0</v>
      </c>
      <c r="O5" s="275">
        <f t="shared" si="1"/>
        <v>0</v>
      </c>
      <c r="P5" s="275">
        <f t="shared" si="1"/>
        <v>0</v>
      </c>
      <c r="Q5" s="275">
        <f t="shared" si="1"/>
        <v>0</v>
      </c>
      <c r="R5" s="275">
        <f t="shared" si="1"/>
        <v>0</v>
      </c>
      <c r="S5" s="275">
        <f t="shared" si="1"/>
        <v>0</v>
      </c>
      <c r="T5" s="275">
        <f t="shared" si="1"/>
        <v>0</v>
      </c>
      <c r="U5" s="275">
        <f t="shared" si="1"/>
        <v>0</v>
      </c>
      <c r="V5" s="275">
        <f t="shared" si="1"/>
        <v>0</v>
      </c>
      <c r="W5" s="275">
        <f t="shared" si="1"/>
        <v>0</v>
      </c>
      <c r="X5" s="275">
        <f t="shared" si="1"/>
        <v>0</v>
      </c>
      <c r="Y5" s="275">
        <f t="shared" si="1"/>
        <v>0</v>
      </c>
      <c r="Z5" s="275">
        <f t="shared" si="1"/>
        <v>0</v>
      </c>
      <c r="AA5" s="275">
        <f t="shared" si="1"/>
        <v>0</v>
      </c>
      <c r="AB5" s="275">
        <f t="shared" si="1"/>
        <v>0</v>
      </c>
      <c r="AC5" s="275">
        <f t="shared" si="1"/>
        <v>0</v>
      </c>
      <c r="AD5" s="275">
        <f t="shared" si="1"/>
        <v>0</v>
      </c>
      <c r="AE5" s="275">
        <f t="shared" si="1"/>
        <v>0</v>
      </c>
      <c r="AF5" s="275">
        <f t="shared" si="1"/>
        <v>0</v>
      </c>
      <c r="AG5" s="275">
        <f t="shared" si="1"/>
        <v>0</v>
      </c>
      <c r="AH5" s="275">
        <f t="shared" si="1"/>
        <v>0</v>
      </c>
      <c r="AI5" s="275">
        <f t="shared" si="1"/>
        <v>0</v>
      </c>
      <c r="AJ5" s="275">
        <f t="shared" si="1"/>
        <v>0</v>
      </c>
      <c r="AK5" s="275">
        <f t="shared" si="1"/>
        <v>0</v>
      </c>
      <c r="AL5" s="275">
        <f t="shared" si="1"/>
        <v>0</v>
      </c>
      <c r="AM5" s="275">
        <f t="shared" si="1"/>
        <v>0</v>
      </c>
      <c r="AN5" s="275">
        <f t="shared" si="1"/>
        <v>0</v>
      </c>
      <c r="AO5" s="275">
        <f t="shared" si="1"/>
        <v>0</v>
      </c>
      <c r="AP5" s="275">
        <f t="shared" si="1"/>
        <v>0</v>
      </c>
      <c r="AQ5" s="275">
        <f t="shared" si="1"/>
        <v>0</v>
      </c>
      <c r="AR5" s="275">
        <f t="shared" si="1"/>
        <v>0</v>
      </c>
      <c r="AS5" s="275">
        <f t="shared" si="1"/>
        <v>0</v>
      </c>
      <c r="AT5" s="275">
        <f t="shared" si="1"/>
        <v>0</v>
      </c>
      <c r="AU5" s="275">
        <f t="shared" si="1"/>
        <v>0</v>
      </c>
      <c r="AV5" s="275">
        <f t="shared" si="1"/>
        <v>0</v>
      </c>
      <c r="AW5" s="275">
        <f t="shared" si="1"/>
        <v>0</v>
      </c>
      <c r="AX5" s="275">
        <f t="shared" si="1"/>
        <v>0</v>
      </c>
      <c r="AY5" s="275">
        <f t="shared" si="1"/>
        <v>0</v>
      </c>
      <c r="AZ5" s="275">
        <f t="shared" si="1"/>
        <v>0</v>
      </c>
      <c r="BA5" s="275">
        <f t="shared" si="1"/>
        <v>0</v>
      </c>
      <c r="BB5" s="275">
        <f t="shared" si="1"/>
        <v>0</v>
      </c>
      <c r="BC5" s="275">
        <f t="shared" si="1"/>
        <v>0</v>
      </c>
      <c r="BD5" s="275">
        <f t="shared" si="1"/>
        <v>0</v>
      </c>
      <c r="BE5" s="275">
        <f t="shared" si="1"/>
        <v>0</v>
      </c>
      <c r="BF5" s="275">
        <f t="shared" si="1"/>
        <v>0</v>
      </c>
      <c r="BG5" s="275">
        <f t="shared" si="1"/>
        <v>0</v>
      </c>
      <c r="BH5" s="275">
        <f t="shared" si="1"/>
        <v>0</v>
      </c>
      <c r="BI5" s="275">
        <f t="shared" si="1"/>
        <v>0</v>
      </c>
      <c r="BJ5" s="275">
        <f t="shared" si="1"/>
        <v>0</v>
      </c>
      <c r="BK5" s="275">
        <f t="shared" si="1"/>
        <v>0</v>
      </c>
      <c r="BL5" s="458"/>
      <c r="BM5" s="458"/>
      <c r="BN5" s="469"/>
      <c r="BO5" s="469"/>
      <c r="BP5" s="469"/>
      <c r="BQ5" s="469"/>
      <c r="BR5" s="469"/>
    </row>
    <row r="6" spans="1:71" s="84" customFormat="1" ht="10.9" customHeight="1">
      <c r="A6" s="276" t="s">
        <v>186</v>
      </c>
      <c r="B6" s="277"/>
      <c r="C6" s="266"/>
      <c r="D6" s="266"/>
      <c r="E6" s="278"/>
      <c r="F6" s="68" t="str">
        <f>IF(ISTEXT(B6)=TRUE,"LUC","")</f>
        <v/>
      </c>
      <c r="G6" s="279"/>
      <c r="H6" s="280">
        <f>SUM(I6:BK6)</f>
        <v>0</v>
      </c>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66"/>
      <c r="BG6" s="266"/>
      <c r="BH6" s="266"/>
      <c r="BI6" s="266"/>
      <c r="BJ6" s="266"/>
      <c r="BK6" s="266"/>
      <c r="BL6" s="459"/>
      <c r="BM6" s="459"/>
      <c r="BN6" s="469"/>
      <c r="BO6" s="469"/>
      <c r="BP6" s="469"/>
      <c r="BQ6" s="469"/>
      <c r="BR6" s="469"/>
    </row>
    <row r="7" spans="1:71" s="71" customFormat="1" ht="10.9" customHeight="1">
      <c r="A7" s="276" t="s">
        <v>186</v>
      </c>
      <c r="B7" s="282"/>
      <c r="C7" s="68"/>
      <c r="D7" s="266" t="str">
        <f t="shared" ref="D7:D54" si="2">IF(C7="X",H7,"")</f>
        <v/>
      </c>
      <c r="E7" s="70"/>
      <c r="F7" s="68" t="str">
        <f>IF(ISTEXT(B7)=TRUE,"LUC","")</f>
        <v/>
      </c>
      <c r="G7" s="67"/>
      <c r="H7" s="280">
        <f>SUM(I7:BK7)</f>
        <v>0</v>
      </c>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68"/>
      <c r="BG7" s="68"/>
      <c r="BH7" s="68"/>
      <c r="BI7" s="68"/>
      <c r="BJ7" s="68"/>
      <c r="BK7" s="68"/>
      <c r="BL7" s="460"/>
      <c r="BM7" s="460"/>
      <c r="BN7" s="468"/>
      <c r="BO7" s="468"/>
      <c r="BP7" s="468"/>
      <c r="BQ7" s="468"/>
      <c r="BR7" s="468"/>
    </row>
    <row r="8" spans="1:71" s="84" customFormat="1" ht="10.9" customHeight="1">
      <c r="A8" s="269" t="s">
        <v>43</v>
      </c>
      <c r="B8" s="270" t="s">
        <v>10</v>
      </c>
      <c r="C8" s="271"/>
      <c r="D8" s="272" t="str">
        <f t="shared" si="2"/>
        <v/>
      </c>
      <c r="E8" s="273">
        <f>J8</f>
        <v>0</v>
      </c>
      <c r="F8" s="271" t="str">
        <f>IF(ISTEXT(B8)=TRUE,"LUK","")</f>
        <v>LUK</v>
      </c>
      <c r="G8" s="274"/>
      <c r="H8" s="275">
        <f>SUM(I8:BK8)</f>
        <v>0</v>
      </c>
      <c r="I8" s="275">
        <f t="shared" ref="I8:BK8" si="3">SUM(I9:I11)</f>
        <v>0</v>
      </c>
      <c r="J8" s="275">
        <f t="shared" si="3"/>
        <v>0</v>
      </c>
      <c r="K8" s="275">
        <f t="shared" si="3"/>
        <v>0</v>
      </c>
      <c r="L8" s="275">
        <f t="shared" si="3"/>
        <v>0</v>
      </c>
      <c r="M8" s="275">
        <f t="shared" si="3"/>
        <v>0</v>
      </c>
      <c r="N8" s="275">
        <f t="shared" si="3"/>
        <v>0</v>
      </c>
      <c r="O8" s="275">
        <f t="shared" si="3"/>
        <v>0</v>
      </c>
      <c r="P8" s="275">
        <f t="shared" si="3"/>
        <v>0</v>
      </c>
      <c r="Q8" s="275">
        <f t="shared" si="3"/>
        <v>0</v>
      </c>
      <c r="R8" s="275">
        <f t="shared" si="3"/>
        <v>0</v>
      </c>
      <c r="S8" s="275">
        <f t="shared" si="3"/>
        <v>0</v>
      </c>
      <c r="T8" s="275">
        <f t="shared" si="3"/>
        <v>0</v>
      </c>
      <c r="U8" s="275">
        <f t="shared" si="3"/>
        <v>0</v>
      </c>
      <c r="V8" s="275">
        <f t="shared" si="3"/>
        <v>0</v>
      </c>
      <c r="W8" s="275">
        <f t="shared" si="3"/>
        <v>0</v>
      </c>
      <c r="X8" s="275">
        <f t="shared" si="3"/>
        <v>0</v>
      </c>
      <c r="Y8" s="275">
        <f t="shared" si="3"/>
        <v>0</v>
      </c>
      <c r="Z8" s="275">
        <f t="shared" si="3"/>
        <v>0</v>
      </c>
      <c r="AA8" s="275">
        <f t="shared" si="3"/>
        <v>0</v>
      </c>
      <c r="AB8" s="275">
        <f t="shared" si="3"/>
        <v>0</v>
      </c>
      <c r="AC8" s="275">
        <f t="shared" si="3"/>
        <v>0</v>
      </c>
      <c r="AD8" s="275">
        <f t="shared" si="3"/>
        <v>0</v>
      </c>
      <c r="AE8" s="275">
        <f t="shared" si="3"/>
        <v>0</v>
      </c>
      <c r="AF8" s="275">
        <f t="shared" si="3"/>
        <v>0</v>
      </c>
      <c r="AG8" s="275">
        <f t="shared" si="3"/>
        <v>0</v>
      </c>
      <c r="AH8" s="275">
        <f t="shared" si="3"/>
        <v>0</v>
      </c>
      <c r="AI8" s="275">
        <f t="shared" si="3"/>
        <v>0</v>
      </c>
      <c r="AJ8" s="275">
        <f t="shared" si="3"/>
        <v>0</v>
      </c>
      <c r="AK8" s="275">
        <f t="shared" si="3"/>
        <v>0</v>
      </c>
      <c r="AL8" s="275">
        <f t="shared" si="3"/>
        <v>0</v>
      </c>
      <c r="AM8" s="275">
        <f t="shared" si="3"/>
        <v>0</v>
      </c>
      <c r="AN8" s="275">
        <f t="shared" si="3"/>
        <v>0</v>
      </c>
      <c r="AO8" s="275">
        <f t="shared" si="3"/>
        <v>0</v>
      </c>
      <c r="AP8" s="275">
        <f t="shared" si="3"/>
        <v>0</v>
      </c>
      <c r="AQ8" s="275">
        <f t="shared" si="3"/>
        <v>0</v>
      </c>
      <c r="AR8" s="275">
        <f t="shared" si="3"/>
        <v>0</v>
      </c>
      <c r="AS8" s="275">
        <f t="shared" si="3"/>
        <v>0</v>
      </c>
      <c r="AT8" s="275">
        <f t="shared" si="3"/>
        <v>0</v>
      </c>
      <c r="AU8" s="275">
        <f t="shared" si="3"/>
        <v>0</v>
      </c>
      <c r="AV8" s="275">
        <f t="shared" si="3"/>
        <v>0</v>
      </c>
      <c r="AW8" s="275">
        <f t="shared" si="3"/>
        <v>0</v>
      </c>
      <c r="AX8" s="275">
        <f t="shared" si="3"/>
        <v>0</v>
      </c>
      <c r="AY8" s="275">
        <f t="shared" si="3"/>
        <v>0</v>
      </c>
      <c r="AZ8" s="275">
        <f t="shared" si="3"/>
        <v>0</v>
      </c>
      <c r="BA8" s="275">
        <f t="shared" si="3"/>
        <v>0</v>
      </c>
      <c r="BB8" s="275">
        <f t="shared" si="3"/>
        <v>0</v>
      </c>
      <c r="BC8" s="275">
        <f t="shared" si="3"/>
        <v>0</v>
      </c>
      <c r="BD8" s="275">
        <f t="shared" si="3"/>
        <v>0</v>
      </c>
      <c r="BE8" s="275">
        <f t="shared" si="3"/>
        <v>0</v>
      </c>
      <c r="BF8" s="275">
        <f t="shared" si="3"/>
        <v>0</v>
      </c>
      <c r="BG8" s="275">
        <f t="shared" si="3"/>
        <v>0</v>
      </c>
      <c r="BH8" s="275">
        <f t="shared" si="3"/>
        <v>0</v>
      </c>
      <c r="BI8" s="275">
        <f t="shared" si="3"/>
        <v>0</v>
      </c>
      <c r="BJ8" s="275">
        <f t="shared" si="3"/>
        <v>0</v>
      </c>
      <c r="BK8" s="275">
        <f t="shared" si="3"/>
        <v>0</v>
      </c>
      <c r="BL8" s="458"/>
      <c r="BM8" s="458"/>
      <c r="BN8" s="469"/>
      <c r="BO8" s="469"/>
      <c r="BP8" s="469"/>
      <c r="BQ8" s="469"/>
      <c r="BR8" s="469"/>
    </row>
    <row r="9" spans="1:71" s="84" customFormat="1" ht="10.9" customHeight="1">
      <c r="A9" s="276" t="s">
        <v>186</v>
      </c>
      <c r="B9" s="277"/>
      <c r="C9" s="266"/>
      <c r="D9" s="266" t="str">
        <f t="shared" si="2"/>
        <v/>
      </c>
      <c r="E9" s="278"/>
      <c r="F9" s="266" t="str">
        <f>IF(ISTEXT(B9)=TRUE,"LUK","")</f>
        <v/>
      </c>
      <c r="G9" s="279"/>
      <c r="H9" s="280">
        <f t="shared" ref="H9:H11" si="4">SUM(I9:BK9)</f>
        <v>0</v>
      </c>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66"/>
      <c r="BG9" s="266"/>
      <c r="BH9" s="266"/>
      <c r="BI9" s="266"/>
      <c r="BJ9" s="266"/>
      <c r="BK9" s="266"/>
      <c r="BL9" s="459"/>
      <c r="BM9" s="459"/>
      <c r="BN9" s="469"/>
      <c r="BO9" s="469"/>
      <c r="BP9" s="469"/>
      <c r="BQ9" s="469"/>
      <c r="BR9" s="469"/>
    </row>
    <row r="10" spans="1:71" s="84" customFormat="1" ht="10.9" customHeight="1">
      <c r="A10" s="276" t="s">
        <v>186</v>
      </c>
      <c r="B10" s="277"/>
      <c r="C10" s="266"/>
      <c r="D10" s="266" t="str">
        <f t="shared" si="2"/>
        <v/>
      </c>
      <c r="E10" s="278"/>
      <c r="F10" s="266" t="str">
        <f>IF(ISTEXT(B10)=TRUE,"LUK","")</f>
        <v/>
      </c>
      <c r="G10" s="279"/>
      <c r="H10" s="280">
        <f t="shared" si="4"/>
        <v>0</v>
      </c>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66"/>
      <c r="BG10" s="266"/>
      <c r="BH10" s="266"/>
      <c r="BI10" s="266"/>
      <c r="BJ10" s="266"/>
      <c r="BK10" s="266"/>
      <c r="BL10" s="459"/>
      <c r="BM10" s="459"/>
      <c r="BN10" s="469"/>
      <c r="BO10" s="469"/>
      <c r="BP10" s="469"/>
      <c r="BQ10" s="469"/>
      <c r="BR10" s="469"/>
    </row>
    <row r="11" spans="1:71" s="84" customFormat="1" ht="10.9" customHeight="1">
      <c r="A11" s="276" t="s">
        <v>186</v>
      </c>
      <c r="B11" s="277"/>
      <c r="C11" s="266"/>
      <c r="D11" s="266" t="str">
        <f t="shared" si="2"/>
        <v/>
      </c>
      <c r="E11" s="278"/>
      <c r="F11" s="266" t="str">
        <f>IF(ISTEXT(B11)=TRUE,"LUK","")</f>
        <v/>
      </c>
      <c r="G11" s="279"/>
      <c r="H11" s="280">
        <f t="shared" si="4"/>
        <v>0</v>
      </c>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66"/>
      <c r="BG11" s="266"/>
      <c r="BH11" s="266"/>
      <c r="BI11" s="266"/>
      <c r="BJ11" s="266"/>
      <c r="BK11" s="266"/>
      <c r="BL11" s="459"/>
      <c r="BM11" s="459"/>
      <c r="BN11" s="469"/>
      <c r="BO11" s="469"/>
      <c r="BP11" s="469"/>
      <c r="BQ11" s="469"/>
      <c r="BR11" s="469"/>
    </row>
    <row r="12" spans="1:71" s="84" customFormat="1" ht="10.9" customHeight="1">
      <c r="A12" s="269" t="s">
        <v>43</v>
      </c>
      <c r="B12" s="270" t="s">
        <v>11</v>
      </c>
      <c r="C12" s="271"/>
      <c r="D12" s="272" t="str">
        <f t="shared" si="2"/>
        <v/>
      </c>
      <c r="E12" s="273"/>
      <c r="F12" s="271" t="str">
        <f>IF(ISTEXT(B12)=TRUE,"HNK","")</f>
        <v>HNK</v>
      </c>
      <c r="G12" s="284"/>
      <c r="H12" s="275">
        <f>SUM(I12:BK12)</f>
        <v>1.84</v>
      </c>
      <c r="I12" s="275">
        <f t="shared" ref="I12:BK12" si="5">SUM(I13:I14)</f>
        <v>0</v>
      </c>
      <c r="J12" s="275">
        <f t="shared" si="5"/>
        <v>0</v>
      </c>
      <c r="K12" s="275">
        <f t="shared" si="5"/>
        <v>1.84</v>
      </c>
      <c r="L12" s="275">
        <f t="shared" si="5"/>
        <v>0</v>
      </c>
      <c r="M12" s="275">
        <f t="shared" si="5"/>
        <v>0</v>
      </c>
      <c r="N12" s="275">
        <f t="shared" si="5"/>
        <v>0</v>
      </c>
      <c r="O12" s="275">
        <f t="shared" si="5"/>
        <v>0</v>
      </c>
      <c r="P12" s="275">
        <f t="shared" si="5"/>
        <v>0</v>
      </c>
      <c r="Q12" s="275">
        <f t="shared" si="5"/>
        <v>0</v>
      </c>
      <c r="R12" s="275">
        <f t="shared" si="5"/>
        <v>0</v>
      </c>
      <c r="S12" s="275">
        <f t="shared" si="5"/>
        <v>0</v>
      </c>
      <c r="T12" s="275">
        <f t="shared" si="5"/>
        <v>0</v>
      </c>
      <c r="U12" s="275">
        <f t="shared" si="5"/>
        <v>0</v>
      </c>
      <c r="V12" s="275">
        <f t="shared" si="5"/>
        <v>0</v>
      </c>
      <c r="W12" s="275">
        <f t="shared" si="5"/>
        <v>0</v>
      </c>
      <c r="X12" s="275">
        <f t="shared" si="5"/>
        <v>0</v>
      </c>
      <c r="Y12" s="275">
        <f t="shared" si="5"/>
        <v>0</v>
      </c>
      <c r="Z12" s="275">
        <f t="shared" si="5"/>
        <v>0</v>
      </c>
      <c r="AA12" s="275">
        <f t="shared" si="5"/>
        <v>0</v>
      </c>
      <c r="AB12" s="275">
        <f t="shared" si="5"/>
        <v>0</v>
      </c>
      <c r="AC12" s="275">
        <f t="shared" si="5"/>
        <v>0</v>
      </c>
      <c r="AD12" s="275">
        <f t="shared" si="5"/>
        <v>0</v>
      </c>
      <c r="AE12" s="275">
        <f t="shared" si="5"/>
        <v>0</v>
      </c>
      <c r="AF12" s="275">
        <f t="shared" si="5"/>
        <v>0</v>
      </c>
      <c r="AG12" s="275">
        <f t="shared" si="5"/>
        <v>0</v>
      </c>
      <c r="AH12" s="275">
        <f t="shared" si="5"/>
        <v>0</v>
      </c>
      <c r="AI12" s="275">
        <f t="shared" si="5"/>
        <v>0</v>
      </c>
      <c r="AJ12" s="275">
        <f t="shared" si="5"/>
        <v>0</v>
      </c>
      <c r="AK12" s="275">
        <f t="shared" si="5"/>
        <v>0</v>
      </c>
      <c r="AL12" s="275">
        <f t="shared" si="5"/>
        <v>0</v>
      </c>
      <c r="AM12" s="275">
        <f t="shared" si="5"/>
        <v>0</v>
      </c>
      <c r="AN12" s="275">
        <f t="shared" si="5"/>
        <v>0</v>
      </c>
      <c r="AO12" s="275">
        <f t="shared" si="5"/>
        <v>0</v>
      </c>
      <c r="AP12" s="275">
        <f t="shared" si="5"/>
        <v>0</v>
      </c>
      <c r="AQ12" s="275">
        <f t="shared" si="5"/>
        <v>0</v>
      </c>
      <c r="AR12" s="275">
        <f t="shared" si="5"/>
        <v>0</v>
      </c>
      <c r="AS12" s="275">
        <f t="shared" si="5"/>
        <v>0</v>
      </c>
      <c r="AT12" s="275">
        <f t="shared" si="5"/>
        <v>0</v>
      </c>
      <c r="AU12" s="275">
        <f t="shared" si="5"/>
        <v>0</v>
      </c>
      <c r="AV12" s="275">
        <f t="shared" si="5"/>
        <v>0</v>
      </c>
      <c r="AW12" s="275">
        <f t="shared" si="5"/>
        <v>0</v>
      </c>
      <c r="AX12" s="275">
        <f t="shared" si="5"/>
        <v>0</v>
      </c>
      <c r="AY12" s="275">
        <f t="shared" si="5"/>
        <v>0</v>
      </c>
      <c r="AZ12" s="275">
        <f t="shared" si="5"/>
        <v>0</v>
      </c>
      <c r="BA12" s="275">
        <f t="shared" si="5"/>
        <v>0</v>
      </c>
      <c r="BB12" s="275">
        <f t="shared" si="5"/>
        <v>0</v>
      </c>
      <c r="BC12" s="275">
        <f t="shared" si="5"/>
        <v>0</v>
      </c>
      <c r="BD12" s="275">
        <f t="shared" si="5"/>
        <v>0</v>
      </c>
      <c r="BE12" s="275">
        <f t="shared" si="5"/>
        <v>0</v>
      </c>
      <c r="BF12" s="275">
        <f t="shared" si="5"/>
        <v>0</v>
      </c>
      <c r="BG12" s="275">
        <f t="shared" si="5"/>
        <v>0</v>
      </c>
      <c r="BH12" s="275">
        <f t="shared" si="5"/>
        <v>0</v>
      </c>
      <c r="BI12" s="275">
        <f t="shared" si="5"/>
        <v>0</v>
      </c>
      <c r="BJ12" s="275">
        <f t="shared" si="5"/>
        <v>0</v>
      </c>
      <c r="BK12" s="275">
        <f t="shared" si="5"/>
        <v>0</v>
      </c>
      <c r="BL12" s="458"/>
      <c r="BM12" s="458"/>
      <c r="BN12" s="469"/>
      <c r="BO12" s="469"/>
      <c r="BP12" s="469"/>
      <c r="BQ12" s="469"/>
      <c r="BR12" s="469"/>
    </row>
    <row r="13" spans="1:71" s="84" customFormat="1" ht="24" customHeight="1">
      <c r="A13" s="276" t="s">
        <v>186</v>
      </c>
      <c r="B13" s="427" t="s">
        <v>821</v>
      </c>
      <c r="C13" s="266"/>
      <c r="D13" s="266" t="str">
        <f t="shared" si="2"/>
        <v/>
      </c>
      <c r="E13" s="278" t="s">
        <v>276</v>
      </c>
      <c r="F13" s="266" t="str">
        <f>IF(ISTEXT(B13)=TRUE,"HNK","")</f>
        <v>HNK</v>
      </c>
      <c r="G13" s="279" t="s">
        <v>516</v>
      </c>
      <c r="H13" s="280">
        <f t="shared" ref="H13:H14" si="6">SUM(I13:BK13)</f>
        <v>1.84</v>
      </c>
      <c r="I13" s="281"/>
      <c r="J13" s="281"/>
      <c r="K13" s="281">
        <v>1.84</v>
      </c>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66"/>
      <c r="BG13" s="266"/>
      <c r="BH13" s="266"/>
      <c r="BI13" s="266"/>
      <c r="BJ13" s="266"/>
      <c r="BK13" s="266"/>
      <c r="BL13" s="459"/>
      <c r="BM13" s="459"/>
      <c r="BN13" s="469"/>
      <c r="BO13" s="469"/>
      <c r="BP13" s="469"/>
      <c r="BQ13" s="469"/>
      <c r="BR13" s="469"/>
    </row>
    <row r="14" spans="1:71" s="84" customFormat="1" ht="10.9" customHeight="1">
      <c r="A14" s="276" t="s">
        <v>186</v>
      </c>
      <c r="B14" s="285"/>
      <c r="C14" s="266"/>
      <c r="D14" s="266" t="str">
        <f t="shared" si="2"/>
        <v/>
      </c>
      <c r="E14" s="278"/>
      <c r="F14" s="266" t="str">
        <f>IF(ISTEXT(B14)=TRUE,"HNK","")</f>
        <v/>
      </c>
      <c r="G14" s="279"/>
      <c r="H14" s="280">
        <f t="shared" si="6"/>
        <v>0</v>
      </c>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66"/>
      <c r="BG14" s="266"/>
      <c r="BH14" s="266"/>
      <c r="BI14" s="266"/>
      <c r="BJ14" s="266"/>
      <c r="BK14" s="266"/>
      <c r="BL14" s="459"/>
      <c r="BM14" s="459"/>
      <c r="BN14" s="469"/>
      <c r="BO14" s="469"/>
      <c r="BP14" s="469"/>
      <c r="BQ14" s="469"/>
      <c r="BR14" s="469"/>
    </row>
    <row r="15" spans="1:71" s="84" customFormat="1" ht="10.9" customHeight="1">
      <c r="A15" s="269" t="s">
        <v>43</v>
      </c>
      <c r="B15" s="270" t="s">
        <v>12</v>
      </c>
      <c r="C15" s="271"/>
      <c r="D15" s="272" t="str">
        <f t="shared" si="2"/>
        <v/>
      </c>
      <c r="E15" s="273"/>
      <c r="F15" s="271" t="str">
        <f>IF(ISTEXT(B15)=TRUE,"CLN","")</f>
        <v>CLN</v>
      </c>
      <c r="G15" s="284"/>
      <c r="H15" s="275">
        <f>SUM(I15:BK15)</f>
        <v>0</v>
      </c>
      <c r="I15" s="275">
        <f t="shared" ref="I15:BK15" si="7">SUM(I16:I18)</f>
        <v>0</v>
      </c>
      <c r="J15" s="275">
        <f t="shared" si="7"/>
        <v>0</v>
      </c>
      <c r="K15" s="275">
        <f t="shared" si="7"/>
        <v>0</v>
      </c>
      <c r="L15" s="275">
        <f t="shared" si="7"/>
        <v>0</v>
      </c>
      <c r="M15" s="275">
        <f t="shared" si="7"/>
        <v>0</v>
      </c>
      <c r="N15" s="275">
        <f t="shared" si="7"/>
        <v>0</v>
      </c>
      <c r="O15" s="275">
        <f t="shared" si="7"/>
        <v>0</v>
      </c>
      <c r="P15" s="275">
        <f t="shared" si="7"/>
        <v>0</v>
      </c>
      <c r="Q15" s="275">
        <f t="shared" si="7"/>
        <v>0</v>
      </c>
      <c r="R15" s="275">
        <f t="shared" si="7"/>
        <v>0</v>
      </c>
      <c r="S15" s="275">
        <f t="shared" si="7"/>
        <v>0</v>
      </c>
      <c r="T15" s="275">
        <f t="shared" si="7"/>
        <v>0</v>
      </c>
      <c r="U15" s="275">
        <f t="shared" si="7"/>
        <v>0</v>
      </c>
      <c r="V15" s="275">
        <f t="shared" si="7"/>
        <v>0</v>
      </c>
      <c r="W15" s="275">
        <f t="shared" si="7"/>
        <v>0</v>
      </c>
      <c r="X15" s="275">
        <f t="shared" si="7"/>
        <v>0</v>
      </c>
      <c r="Y15" s="275">
        <f t="shared" si="7"/>
        <v>0</v>
      </c>
      <c r="Z15" s="275">
        <f t="shared" si="7"/>
        <v>0</v>
      </c>
      <c r="AA15" s="275">
        <f t="shared" si="7"/>
        <v>0</v>
      </c>
      <c r="AB15" s="275">
        <f t="shared" si="7"/>
        <v>0</v>
      </c>
      <c r="AC15" s="275">
        <f t="shared" si="7"/>
        <v>0</v>
      </c>
      <c r="AD15" s="275">
        <f t="shared" si="7"/>
        <v>0</v>
      </c>
      <c r="AE15" s="275">
        <f t="shared" si="7"/>
        <v>0</v>
      </c>
      <c r="AF15" s="275">
        <f t="shared" si="7"/>
        <v>0</v>
      </c>
      <c r="AG15" s="275">
        <f t="shared" si="7"/>
        <v>0</v>
      </c>
      <c r="AH15" s="275">
        <f t="shared" si="7"/>
        <v>0</v>
      </c>
      <c r="AI15" s="275">
        <f t="shared" si="7"/>
        <v>0</v>
      </c>
      <c r="AJ15" s="275">
        <f t="shared" si="7"/>
        <v>0</v>
      </c>
      <c r="AK15" s="275">
        <f t="shared" si="7"/>
        <v>0</v>
      </c>
      <c r="AL15" s="275">
        <f t="shared" si="7"/>
        <v>0</v>
      </c>
      <c r="AM15" s="275">
        <f t="shared" si="7"/>
        <v>0</v>
      </c>
      <c r="AN15" s="275">
        <f t="shared" si="7"/>
        <v>0</v>
      </c>
      <c r="AO15" s="275">
        <f t="shared" si="7"/>
        <v>0</v>
      </c>
      <c r="AP15" s="275">
        <f t="shared" si="7"/>
        <v>0</v>
      </c>
      <c r="AQ15" s="275">
        <f t="shared" si="7"/>
        <v>0</v>
      </c>
      <c r="AR15" s="275">
        <f t="shared" si="7"/>
        <v>0</v>
      </c>
      <c r="AS15" s="275">
        <f t="shared" si="7"/>
        <v>0</v>
      </c>
      <c r="AT15" s="275">
        <f t="shared" si="7"/>
        <v>0</v>
      </c>
      <c r="AU15" s="275">
        <f t="shared" si="7"/>
        <v>0</v>
      </c>
      <c r="AV15" s="275">
        <f t="shared" si="7"/>
        <v>0</v>
      </c>
      <c r="AW15" s="275">
        <f t="shared" si="7"/>
        <v>0</v>
      </c>
      <c r="AX15" s="275">
        <f t="shared" si="7"/>
        <v>0</v>
      </c>
      <c r="AY15" s="275">
        <f t="shared" si="7"/>
        <v>0</v>
      </c>
      <c r="AZ15" s="275">
        <f t="shared" si="7"/>
        <v>0</v>
      </c>
      <c r="BA15" s="275">
        <f t="shared" si="7"/>
        <v>0</v>
      </c>
      <c r="BB15" s="275">
        <f t="shared" si="7"/>
        <v>0</v>
      </c>
      <c r="BC15" s="275">
        <f t="shared" si="7"/>
        <v>0</v>
      </c>
      <c r="BD15" s="275">
        <f t="shared" si="7"/>
        <v>0</v>
      </c>
      <c r="BE15" s="275">
        <f t="shared" si="7"/>
        <v>0</v>
      </c>
      <c r="BF15" s="275">
        <f t="shared" si="7"/>
        <v>0</v>
      </c>
      <c r="BG15" s="275">
        <f t="shared" si="7"/>
        <v>0</v>
      </c>
      <c r="BH15" s="275">
        <f t="shared" si="7"/>
        <v>0</v>
      </c>
      <c r="BI15" s="275">
        <f t="shared" si="7"/>
        <v>0</v>
      </c>
      <c r="BJ15" s="275">
        <f t="shared" si="7"/>
        <v>0</v>
      </c>
      <c r="BK15" s="275">
        <f t="shared" si="7"/>
        <v>0</v>
      </c>
      <c r="BL15" s="458"/>
      <c r="BM15" s="458"/>
      <c r="BN15" s="469"/>
      <c r="BO15" s="469"/>
      <c r="BP15" s="469"/>
      <c r="BQ15" s="469"/>
      <c r="BR15" s="469"/>
    </row>
    <row r="16" spans="1:71" s="84" customFormat="1" ht="10.9" customHeight="1">
      <c r="A16" s="276" t="s">
        <v>186</v>
      </c>
      <c r="B16" s="277"/>
      <c r="C16" s="266"/>
      <c r="D16" s="266" t="str">
        <f t="shared" si="2"/>
        <v/>
      </c>
      <c r="E16" s="278"/>
      <c r="F16" s="266" t="str">
        <f>IF(ISTEXT(B16)=TRUE,"CLN","")</f>
        <v/>
      </c>
      <c r="G16" s="279"/>
      <c r="H16" s="280">
        <f t="shared" ref="H16:H18" si="8">SUM(I16:BK16)</f>
        <v>0</v>
      </c>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66"/>
      <c r="BG16" s="266"/>
      <c r="BH16" s="266"/>
      <c r="BI16" s="266"/>
      <c r="BJ16" s="266"/>
      <c r="BK16" s="266"/>
      <c r="BL16" s="459"/>
      <c r="BM16" s="459"/>
      <c r="BN16" s="469"/>
      <c r="BO16" s="469"/>
      <c r="BP16" s="469"/>
      <c r="BQ16" s="469"/>
      <c r="BR16" s="469"/>
    </row>
    <row r="17" spans="1:70" s="84" customFormat="1" ht="10.9" customHeight="1">
      <c r="A17" s="276" t="s">
        <v>186</v>
      </c>
      <c r="B17" s="277"/>
      <c r="C17" s="266"/>
      <c r="D17" s="266" t="str">
        <f t="shared" si="2"/>
        <v/>
      </c>
      <c r="E17" s="278"/>
      <c r="F17" s="266" t="str">
        <f>IF(ISTEXT(B17)=TRUE,"CLN","")</f>
        <v/>
      </c>
      <c r="G17" s="279"/>
      <c r="H17" s="280">
        <f t="shared" si="8"/>
        <v>0</v>
      </c>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66"/>
      <c r="BG17" s="266"/>
      <c r="BH17" s="266"/>
      <c r="BI17" s="266"/>
      <c r="BJ17" s="266"/>
      <c r="BK17" s="266"/>
      <c r="BL17" s="459"/>
      <c r="BM17" s="459"/>
      <c r="BN17" s="469"/>
      <c r="BO17" s="469"/>
      <c r="BP17" s="469"/>
      <c r="BQ17" s="469"/>
      <c r="BR17" s="469"/>
    </row>
    <row r="18" spans="1:70" s="84" customFormat="1" ht="10.9" customHeight="1">
      <c r="A18" s="276" t="s">
        <v>186</v>
      </c>
      <c r="B18" s="277"/>
      <c r="C18" s="266"/>
      <c r="D18" s="266" t="str">
        <f t="shared" si="2"/>
        <v/>
      </c>
      <c r="E18" s="278"/>
      <c r="F18" s="266" t="str">
        <f>IF(ISTEXT(B18)=TRUE,"CLN","")</f>
        <v/>
      </c>
      <c r="G18" s="279"/>
      <c r="H18" s="280">
        <f t="shared" si="8"/>
        <v>0</v>
      </c>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66"/>
      <c r="BG18" s="266"/>
      <c r="BH18" s="266"/>
      <c r="BI18" s="266"/>
      <c r="BJ18" s="266"/>
      <c r="BK18" s="266"/>
      <c r="BL18" s="459"/>
      <c r="BM18" s="459"/>
      <c r="BN18" s="469"/>
      <c r="BO18" s="469"/>
      <c r="BP18" s="469"/>
      <c r="BQ18" s="469"/>
      <c r="BR18" s="469"/>
    </row>
    <row r="19" spans="1:70" s="84" customFormat="1" ht="10.9" customHeight="1">
      <c r="A19" s="269" t="s">
        <v>43</v>
      </c>
      <c r="B19" s="270" t="s">
        <v>49</v>
      </c>
      <c r="C19" s="271"/>
      <c r="D19" s="272" t="str">
        <f t="shared" si="2"/>
        <v/>
      </c>
      <c r="E19" s="273"/>
      <c r="F19" s="271" t="str">
        <f>IF(ISTEXT(B19)=TRUE,"RDD","")</f>
        <v>RDD</v>
      </c>
      <c r="G19" s="284"/>
      <c r="H19" s="275">
        <f>SUM(I19:BK19)</f>
        <v>0</v>
      </c>
      <c r="I19" s="275">
        <f t="shared" ref="I19:BK19" si="9">SUM(I20:I22)</f>
        <v>0</v>
      </c>
      <c r="J19" s="275">
        <f t="shared" si="9"/>
        <v>0</v>
      </c>
      <c r="K19" s="275">
        <f t="shared" si="9"/>
        <v>0</v>
      </c>
      <c r="L19" s="275">
        <f t="shared" si="9"/>
        <v>0</v>
      </c>
      <c r="M19" s="275">
        <f t="shared" si="9"/>
        <v>0</v>
      </c>
      <c r="N19" s="275">
        <f t="shared" si="9"/>
        <v>0</v>
      </c>
      <c r="O19" s="275">
        <f t="shared" si="9"/>
        <v>0</v>
      </c>
      <c r="P19" s="275">
        <f t="shared" si="9"/>
        <v>0</v>
      </c>
      <c r="Q19" s="275">
        <f t="shared" si="9"/>
        <v>0</v>
      </c>
      <c r="R19" s="275">
        <f t="shared" si="9"/>
        <v>0</v>
      </c>
      <c r="S19" s="275">
        <f t="shared" si="9"/>
        <v>0</v>
      </c>
      <c r="T19" s="275">
        <f t="shared" si="9"/>
        <v>0</v>
      </c>
      <c r="U19" s="275">
        <f t="shared" si="9"/>
        <v>0</v>
      </c>
      <c r="V19" s="275">
        <f t="shared" si="9"/>
        <v>0</v>
      </c>
      <c r="W19" s="275">
        <f t="shared" si="9"/>
        <v>0</v>
      </c>
      <c r="X19" s="275">
        <f t="shared" si="9"/>
        <v>0</v>
      </c>
      <c r="Y19" s="275">
        <f t="shared" si="9"/>
        <v>0</v>
      </c>
      <c r="Z19" s="275">
        <f t="shared" si="9"/>
        <v>0</v>
      </c>
      <c r="AA19" s="275">
        <f t="shared" si="9"/>
        <v>0</v>
      </c>
      <c r="AB19" s="275">
        <f t="shared" si="9"/>
        <v>0</v>
      </c>
      <c r="AC19" s="275">
        <f t="shared" si="9"/>
        <v>0</v>
      </c>
      <c r="AD19" s="275">
        <f t="shared" si="9"/>
        <v>0</v>
      </c>
      <c r="AE19" s="275">
        <f t="shared" si="9"/>
        <v>0</v>
      </c>
      <c r="AF19" s="275">
        <f t="shared" si="9"/>
        <v>0</v>
      </c>
      <c r="AG19" s="275">
        <f t="shared" si="9"/>
        <v>0</v>
      </c>
      <c r="AH19" s="275">
        <f t="shared" si="9"/>
        <v>0</v>
      </c>
      <c r="AI19" s="275">
        <f t="shared" si="9"/>
        <v>0</v>
      </c>
      <c r="AJ19" s="275">
        <f t="shared" si="9"/>
        <v>0</v>
      </c>
      <c r="AK19" s="275">
        <f t="shared" si="9"/>
        <v>0</v>
      </c>
      <c r="AL19" s="275">
        <f t="shared" si="9"/>
        <v>0</v>
      </c>
      <c r="AM19" s="275">
        <f t="shared" si="9"/>
        <v>0</v>
      </c>
      <c r="AN19" s="275">
        <f t="shared" si="9"/>
        <v>0</v>
      </c>
      <c r="AO19" s="275">
        <f t="shared" si="9"/>
        <v>0</v>
      </c>
      <c r="AP19" s="275">
        <f t="shared" si="9"/>
        <v>0</v>
      </c>
      <c r="AQ19" s="275">
        <f t="shared" si="9"/>
        <v>0</v>
      </c>
      <c r="AR19" s="275">
        <f t="shared" si="9"/>
        <v>0</v>
      </c>
      <c r="AS19" s="275">
        <f t="shared" si="9"/>
        <v>0</v>
      </c>
      <c r="AT19" s="275">
        <f t="shared" si="9"/>
        <v>0</v>
      </c>
      <c r="AU19" s="275">
        <f t="shared" si="9"/>
        <v>0</v>
      </c>
      <c r="AV19" s="275">
        <f t="shared" si="9"/>
        <v>0</v>
      </c>
      <c r="AW19" s="275">
        <f t="shared" si="9"/>
        <v>0</v>
      </c>
      <c r="AX19" s="275">
        <f t="shared" si="9"/>
        <v>0</v>
      </c>
      <c r="AY19" s="275">
        <f t="shared" si="9"/>
        <v>0</v>
      </c>
      <c r="AZ19" s="275">
        <f t="shared" si="9"/>
        <v>0</v>
      </c>
      <c r="BA19" s="275">
        <f t="shared" si="9"/>
        <v>0</v>
      </c>
      <c r="BB19" s="275">
        <f t="shared" si="9"/>
        <v>0</v>
      </c>
      <c r="BC19" s="275">
        <f t="shared" si="9"/>
        <v>0</v>
      </c>
      <c r="BD19" s="275">
        <f t="shared" si="9"/>
        <v>0</v>
      </c>
      <c r="BE19" s="275">
        <f t="shared" si="9"/>
        <v>0</v>
      </c>
      <c r="BF19" s="275">
        <f t="shared" si="9"/>
        <v>0</v>
      </c>
      <c r="BG19" s="275">
        <f t="shared" si="9"/>
        <v>0</v>
      </c>
      <c r="BH19" s="275">
        <f t="shared" si="9"/>
        <v>0</v>
      </c>
      <c r="BI19" s="275">
        <f t="shared" si="9"/>
        <v>0</v>
      </c>
      <c r="BJ19" s="275">
        <f t="shared" si="9"/>
        <v>0</v>
      </c>
      <c r="BK19" s="275">
        <f t="shared" si="9"/>
        <v>0</v>
      </c>
      <c r="BL19" s="458"/>
      <c r="BM19" s="458"/>
      <c r="BN19" s="469"/>
      <c r="BO19" s="469"/>
      <c r="BP19" s="469"/>
      <c r="BQ19" s="469"/>
      <c r="BR19" s="469"/>
    </row>
    <row r="20" spans="1:70" s="84" customFormat="1" ht="10.9" customHeight="1">
      <c r="A20" s="276" t="s">
        <v>186</v>
      </c>
      <c r="B20" s="277"/>
      <c r="C20" s="266"/>
      <c r="D20" s="266" t="str">
        <f t="shared" si="2"/>
        <v/>
      </c>
      <c r="E20" s="278"/>
      <c r="F20" s="266" t="str">
        <f>IF(ISTEXT(B20)=TRUE,"RDD","")</f>
        <v/>
      </c>
      <c r="G20" s="279"/>
      <c r="H20" s="280">
        <f t="shared" ref="H20:H22" si="10">SUM(I20:BK20)</f>
        <v>0</v>
      </c>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66"/>
      <c r="BG20" s="266"/>
      <c r="BH20" s="266"/>
      <c r="BI20" s="266"/>
      <c r="BJ20" s="266"/>
      <c r="BK20" s="266"/>
      <c r="BL20" s="459"/>
      <c r="BM20" s="459"/>
      <c r="BN20" s="469"/>
      <c r="BO20" s="469"/>
      <c r="BP20" s="469"/>
      <c r="BQ20" s="469"/>
      <c r="BR20" s="469"/>
    </row>
    <row r="21" spans="1:70" s="84" customFormat="1" ht="10.9" customHeight="1">
      <c r="A21" s="276" t="s">
        <v>186</v>
      </c>
      <c r="B21" s="277"/>
      <c r="C21" s="266"/>
      <c r="D21" s="266" t="str">
        <f t="shared" si="2"/>
        <v/>
      </c>
      <c r="E21" s="278"/>
      <c r="F21" s="266" t="str">
        <f>IF(ISTEXT(B21)=TRUE,"RDD","")</f>
        <v/>
      </c>
      <c r="G21" s="279"/>
      <c r="H21" s="280">
        <f t="shared" si="10"/>
        <v>0</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66"/>
      <c r="BG21" s="266"/>
      <c r="BH21" s="266"/>
      <c r="BI21" s="266"/>
      <c r="BJ21" s="266"/>
      <c r="BK21" s="266"/>
      <c r="BL21" s="459"/>
      <c r="BM21" s="459"/>
      <c r="BN21" s="469"/>
      <c r="BO21" s="469"/>
      <c r="BP21" s="469"/>
      <c r="BQ21" s="469"/>
      <c r="BR21" s="469"/>
    </row>
    <row r="22" spans="1:70" s="84" customFormat="1" ht="10.9" customHeight="1">
      <c r="A22" s="276" t="s">
        <v>186</v>
      </c>
      <c r="B22" s="277"/>
      <c r="C22" s="266"/>
      <c r="D22" s="266" t="str">
        <f t="shared" si="2"/>
        <v/>
      </c>
      <c r="E22" s="278"/>
      <c r="F22" s="266" t="str">
        <f>IF(ISTEXT(B22)=TRUE,"RDD","")</f>
        <v/>
      </c>
      <c r="G22" s="279"/>
      <c r="H22" s="280">
        <f t="shared" si="10"/>
        <v>0</v>
      </c>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66"/>
      <c r="BG22" s="266"/>
      <c r="BH22" s="266"/>
      <c r="BI22" s="266"/>
      <c r="BJ22" s="266"/>
      <c r="BK22" s="266"/>
      <c r="BL22" s="459"/>
      <c r="BM22" s="459"/>
      <c r="BN22" s="469"/>
      <c r="BO22" s="469"/>
      <c r="BP22" s="469"/>
      <c r="BQ22" s="469"/>
      <c r="BR22" s="469"/>
    </row>
    <row r="23" spans="1:70" s="84" customFormat="1" ht="10.9" customHeight="1">
      <c r="A23" s="269" t="s">
        <v>43</v>
      </c>
      <c r="B23" s="270" t="s">
        <v>48</v>
      </c>
      <c r="C23" s="271"/>
      <c r="D23" s="272" t="str">
        <f t="shared" si="2"/>
        <v/>
      </c>
      <c r="E23" s="273"/>
      <c r="F23" s="271" t="str">
        <f>IF(ISTEXT(B23)=TRUE,"RPH","")</f>
        <v>RPH</v>
      </c>
      <c r="G23" s="284"/>
      <c r="H23" s="275">
        <f>SUM(I23:BK23)</f>
        <v>0</v>
      </c>
      <c r="I23" s="275">
        <f t="shared" ref="I23:BK23" si="11">SUM(I24:I26)</f>
        <v>0</v>
      </c>
      <c r="J23" s="275">
        <f t="shared" si="11"/>
        <v>0</v>
      </c>
      <c r="K23" s="275">
        <f t="shared" si="11"/>
        <v>0</v>
      </c>
      <c r="L23" s="275">
        <f t="shared" si="11"/>
        <v>0</v>
      </c>
      <c r="M23" s="275">
        <f t="shared" si="11"/>
        <v>0</v>
      </c>
      <c r="N23" s="275">
        <f t="shared" si="11"/>
        <v>0</v>
      </c>
      <c r="O23" s="275">
        <f t="shared" si="11"/>
        <v>0</v>
      </c>
      <c r="P23" s="275">
        <f t="shared" si="11"/>
        <v>0</v>
      </c>
      <c r="Q23" s="275">
        <f t="shared" si="11"/>
        <v>0</v>
      </c>
      <c r="R23" s="275">
        <f t="shared" si="11"/>
        <v>0</v>
      </c>
      <c r="S23" s="275">
        <f t="shared" si="11"/>
        <v>0</v>
      </c>
      <c r="T23" s="275">
        <f t="shared" si="11"/>
        <v>0</v>
      </c>
      <c r="U23" s="275">
        <f t="shared" si="11"/>
        <v>0</v>
      </c>
      <c r="V23" s="275">
        <f t="shared" si="11"/>
        <v>0</v>
      </c>
      <c r="W23" s="275">
        <f t="shared" si="11"/>
        <v>0</v>
      </c>
      <c r="X23" s="275">
        <f t="shared" si="11"/>
        <v>0</v>
      </c>
      <c r="Y23" s="275">
        <f t="shared" si="11"/>
        <v>0</v>
      </c>
      <c r="Z23" s="275">
        <f t="shared" si="11"/>
        <v>0</v>
      </c>
      <c r="AA23" s="275">
        <f t="shared" si="11"/>
        <v>0</v>
      </c>
      <c r="AB23" s="275">
        <f t="shared" si="11"/>
        <v>0</v>
      </c>
      <c r="AC23" s="275">
        <f t="shared" si="11"/>
        <v>0</v>
      </c>
      <c r="AD23" s="275">
        <f t="shared" si="11"/>
        <v>0</v>
      </c>
      <c r="AE23" s="275">
        <f t="shared" si="11"/>
        <v>0</v>
      </c>
      <c r="AF23" s="275">
        <f t="shared" si="11"/>
        <v>0</v>
      </c>
      <c r="AG23" s="275">
        <f t="shared" si="11"/>
        <v>0</v>
      </c>
      <c r="AH23" s="275">
        <f t="shared" si="11"/>
        <v>0</v>
      </c>
      <c r="AI23" s="275">
        <f t="shared" si="11"/>
        <v>0</v>
      </c>
      <c r="AJ23" s="275">
        <f t="shared" si="11"/>
        <v>0</v>
      </c>
      <c r="AK23" s="275">
        <f t="shared" si="11"/>
        <v>0</v>
      </c>
      <c r="AL23" s="275">
        <f t="shared" si="11"/>
        <v>0</v>
      </c>
      <c r="AM23" s="275">
        <f t="shared" si="11"/>
        <v>0</v>
      </c>
      <c r="AN23" s="275">
        <f t="shared" si="11"/>
        <v>0</v>
      </c>
      <c r="AO23" s="275">
        <f t="shared" si="11"/>
        <v>0</v>
      </c>
      <c r="AP23" s="275">
        <f t="shared" si="11"/>
        <v>0</v>
      </c>
      <c r="AQ23" s="275">
        <f t="shared" si="11"/>
        <v>0</v>
      </c>
      <c r="AR23" s="275">
        <f t="shared" si="11"/>
        <v>0</v>
      </c>
      <c r="AS23" s="275">
        <f t="shared" si="11"/>
        <v>0</v>
      </c>
      <c r="AT23" s="275">
        <f t="shared" si="11"/>
        <v>0</v>
      </c>
      <c r="AU23" s="275">
        <f t="shared" si="11"/>
        <v>0</v>
      </c>
      <c r="AV23" s="275">
        <f t="shared" si="11"/>
        <v>0</v>
      </c>
      <c r="AW23" s="275">
        <f t="shared" si="11"/>
        <v>0</v>
      </c>
      <c r="AX23" s="275">
        <f t="shared" si="11"/>
        <v>0</v>
      </c>
      <c r="AY23" s="275">
        <f t="shared" si="11"/>
        <v>0</v>
      </c>
      <c r="AZ23" s="275">
        <f t="shared" si="11"/>
        <v>0</v>
      </c>
      <c r="BA23" s="275">
        <f t="shared" si="11"/>
        <v>0</v>
      </c>
      <c r="BB23" s="275">
        <f t="shared" si="11"/>
        <v>0</v>
      </c>
      <c r="BC23" s="275">
        <f t="shared" si="11"/>
        <v>0</v>
      </c>
      <c r="BD23" s="275">
        <f t="shared" si="11"/>
        <v>0</v>
      </c>
      <c r="BE23" s="275">
        <f t="shared" si="11"/>
        <v>0</v>
      </c>
      <c r="BF23" s="275">
        <f t="shared" si="11"/>
        <v>0</v>
      </c>
      <c r="BG23" s="275">
        <f t="shared" si="11"/>
        <v>0</v>
      </c>
      <c r="BH23" s="275">
        <f t="shared" si="11"/>
        <v>0</v>
      </c>
      <c r="BI23" s="275">
        <f t="shared" si="11"/>
        <v>0</v>
      </c>
      <c r="BJ23" s="275">
        <f t="shared" si="11"/>
        <v>0</v>
      </c>
      <c r="BK23" s="275">
        <f t="shared" si="11"/>
        <v>0</v>
      </c>
      <c r="BL23" s="458"/>
      <c r="BM23" s="458"/>
      <c r="BN23" s="469"/>
      <c r="BO23" s="469"/>
      <c r="BP23" s="469"/>
      <c r="BQ23" s="469"/>
      <c r="BR23" s="469"/>
    </row>
    <row r="24" spans="1:70" s="84" customFormat="1" ht="10.9" customHeight="1">
      <c r="A24" s="276" t="s">
        <v>186</v>
      </c>
      <c r="B24" s="277"/>
      <c r="C24" s="266"/>
      <c r="D24" s="266" t="str">
        <f t="shared" si="2"/>
        <v/>
      </c>
      <c r="E24" s="278"/>
      <c r="F24" s="266" t="str">
        <f>IF(ISTEXT(B24)=TRUE,"RPH","")</f>
        <v/>
      </c>
      <c r="G24" s="279"/>
      <c r="H24" s="280">
        <f t="shared" ref="H24:H26" si="12">SUM(I24:BK24)</f>
        <v>0</v>
      </c>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66"/>
      <c r="BG24" s="266"/>
      <c r="BH24" s="266"/>
      <c r="BI24" s="266"/>
      <c r="BJ24" s="266"/>
      <c r="BK24" s="266"/>
      <c r="BL24" s="459"/>
      <c r="BM24" s="459"/>
      <c r="BN24" s="469"/>
      <c r="BO24" s="469"/>
      <c r="BP24" s="469"/>
      <c r="BQ24" s="469"/>
      <c r="BR24" s="469"/>
    </row>
    <row r="25" spans="1:70" s="84" customFormat="1" ht="10.9" customHeight="1">
      <c r="A25" s="276" t="s">
        <v>186</v>
      </c>
      <c r="B25" s="277"/>
      <c r="C25" s="266"/>
      <c r="D25" s="266" t="str">
        <f t="shared" si="2"/>
        <v/>
      </c>
      <c r="E25" s="278"/>
      <c r="F25" s="266" t="str">
        <f>IF(ISTEXT(B25)=TRUE,"RPH","")</f>
        <v/>
      </c>
      <c r="G25" s="279"/>
      <c r="H25" s="280">
        <f t="shared" si="12"/>
        <v>0</v>
      </c>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66"/>
      <c r="BG25" s="266"/>
      <c r="BH25" s="266"/>
      <c r="BI25" s="266"/>
      <c r="BJ25" s="266"/>
      <c r="BK25" s="266"/>
      <c r="BL25" s="459"/>
      <c r="BM25" s="459"/>
      <c r="BN25" s="469"/>
      <c r="BO25" s="469"/>
      <c r="BP25" s="469"/>
      <c r="BQ25" s="469"/>
      <c r="BR25" s="469"/>
    </row>
    <row r="26" spans="1:70" s="84" customFormat="1" ht="10.9" customHeight="1">
      <c r="A26" s="276" t="s">
        <v>186</v>
      </c>
      <c r="B26" s="277"/>
      <c r="C26" s="266"/>
      <c r="D26" s="266" t="str">
        <f t="shared" si="2"/>
        <v/>
      </c>
      <c r="E26" s="278"/>
      <c r="F26" s="266" t="str">
        <f>IF(ISTEXT(B26)=TRUE,"RPH","")</f>
        <v/>
      </c>
      <c r="G26" s="279"/>
      <c r="H26" s="280">
        <f t="shared" si="12"/>
        <v>0</v>
      </c>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66"/>
      <c r="BG26" s="266"/>
      <c r="BH26" s="266"/>
      <c r="BI26" s="266"/>
      <c r="BJ26" s="266"/>
      <c r="BK26" s="266"/>
      <c r="BL26" s="459"/>
      <c r="BM26" s="459"/>
      <c r="BN26" s="469"/>
      <c r="BO26" s="469"/>
      <c r="BP26" s="469"/>
      <c r="BQ26" s="469"/>
      <c r="BR26" s="469"/>
    </row>
    <row r="27" spans="1:70" s="84" customFormat="1" ht="10.9" customHeight="1">
      <c r="A27" s="269" t="s">
        <v>43</v>
      </c>
      <c r="B27" s="270" t="s">
        <v>47</v>
      </c>
      <c r="C27" s="271"/>
      <c r="D27" s="272" t="str">
        <f t="shared" si="2"/>
        <v/>
      </c>
      <c r="E27" s="273"/>
      <c r="F27" s="271" t="str">
        <f>IF(ISTEXT(B27)=TRUE,"RSX","")</f>
        <v>RSX</v>
      </c>
      <c r="G27" s="284"/>
      <c r="H27" s="275">
        <f>SUM(I27:BK27)</f>
        <v>0</v>
      </c>
      <c r="I27" s="275">
        <f>SUM(I28:I31)</f>
        <v>0</v>
      </c>
      <c r="J27" s="275">
        <f t="shared" ref="J27:BK27" si="13">SUM(J28:J31)</f>
        <v>0</v>
      </c>
      <c r="K27" s="275">
        <f t="shared" si="13"/>
        <v>0</v>
      </c>
      <c r="L27" s="275">
        <f t="shared" si="13"/>
        <v>0</v>
      </c>
      <c r="M27" s="275">
        <f t="shared" si="13"/>
        <v>0</v>
      </c>
      <c r="N27" s="275">
        <f t="shared" si="13"/>
        <v>0</v>
      </c>
      <c r="O27" s="275">
        <f t="shared" si="13"/>
        <v>0</v>
      </c>
      <c r="P27" s="275">
        <f t="shared" si="13"/>
        <v>0</v>
      </c>
      <c r="Q27" s="275">
        <f t="shared" si="13"/>
        <v>0</v>
      </c>
      <c r="R27" s="275">
        <f t="shared" si="13"/>
        <v>0</v>
      </c>
      <c r="S27" s="275">
        <f t="shared" si="13"/>
        <v>0</v>
      </c>
      <c r="T27" s="275">
        <f t="shared" si="13"/>
        <v>0</v>
      </c>
      <c r="U27" s="275">
        <f t="shared" si="13"/>
        <v>0</v>
      </c>
      <c r="V27" s="275">
        <f t="shared" si="13"/>
        <v>0</v>
      </c>
      <c r="W27" s="275">
        <f t="shared" si="13"/>
        <v>0</v>
      </c>
      <c r="X27" s="275">
        <f t="shared" si="13"/>
        <v>0</v>
      </c>
      <c r="Y27" s="275">
        <f t="shared" si="13"/>
        <v>0</v>
      </c>
      <c r="Z27" s="275">
        <f t="shared" si="13"/>
        <v>0</v>
      </c>
      <c r="AA27" s="275">
        <f t="shared" si="13"/>
        <v>0</v>
      </c>
      <c r="AB27" s="275">
        <f t="shared" si="13"/>
        <v>0</v>
      </c>
      <c r="AC27" s="275">
        <f t="shared" si="13"/>
        <v>0</v>
      </c>
      <c r="AD27" s="275">
        <f t="shared" si="13"/>
        <v>0</v>
      </c>
      <c r="AE27" s="275">
        <f t="shared" si="13"/>
        <v>0</v>
      </c>
      <c r="AF27" s="275">
        <f t="shared" si="13"/>
        <v>0</v>
      </c>
      <c r="AG27" s="275">
        <f t="shared" si="13"/>
        <v>0</v>
      </c>
      <c r="AH27" s="275">
        <f t="shared" si="13"/>
        <v>0</v>
      </c>
      <c r="AI27" s="275">
        <f t="shared" si="13"/>
        <v>0</v>
      </c>
      <c r="AJ27" s="275">
        <f t="shared" si="13"/>
        <v>0</v>
      </c>
      <c r="AK27" s="275">
        <f t="shared" si="13"/>
        <v>0</v>
      </c>
      <c r="AL27" s="275">
        <f t="shared" si="13"/>
        <v>0</v>
      </c>
      <c r="AM27" s="275">
        <f t="shared" si="13"/>
        <v>0</v>
      </c>
      <c r="AN27" s="275">
        <f t="shared" si="13"/>
        <v>0</v>
      </c>
      <c r="AO27" s="275">
        <f t="shared" si="13"/>
        <v>0</v>
      </c>
      <c r="AP27" s="275">
        <f t="shared" si="13"/>
        <v>0</v>
      </c>
      <c r="AQ27" s="275">
        <f t="shared" si="13"/>
        <v>0</v>
      </c>
      <c r="AR27" s="275">
        <f t="shared" si="13"/>
        <v>0</v>
      </c>
      <c r="AS27" s="275">
        <f t="shared" si="13"/>
        <v>0</v>
      </c>
      <c r="AT27" s="275">
        <f t="shared" si="13"/>
        <v>0</v>
      </c>
      <c r="AU27" s="275">
        <f t="shared" si="13"/>
        <v>0</v>
      </c>
      <c r="AV27" s="275">
        <f t="shared" si="13"/>
        <v>0</v>
      </c>
      <c r="AW27" s="275">
        <f t="shared" si="13"/>
        <v>0</v>
      </c>
      <c r="AX27" s="275">
        <f t="shared" si="13"/>
        <v>0</v>
      </c>
      <c r="AY27" s="275">
        <f t="shared" si="13"/>
        <v>0</v>
      </c>
      <c r="AZ27" s="275">
        <f t="shared" si="13"/>
        <v>0</v>
      </c>
      <c r="BA27" s="275">
        <f t="shared" si="13"/>
        <v>0</v>
      </c>
      <c r="BB27" s="275">
        <f t="shared" si="13"/>
        <v>0</v>
      </c>
      <c r="BC27" s="275">
        <f t="shared" si="13"/>
        <v>0</v>
      </c>
      <c r="BD27" s="275">
        <f t="shared" si="13"/>
        <v>0</v>
      </c>
      <c r="BE27" s="275">
        <f t="shared" si="13"/>
        <v>0</v>
      </c>
      <c r="BF27" s="275">
        <f t="shared" si="13"/>
        <v>0</v>
      </c>
      <c r="BG27" s="275">
        <f t="shared" si="13"/>
        <v>0</v>
      </c>
      <c r="BH27" s="275">
        <f t="shared" si="13"/>
        <v>0</v>
      </c>
      <c r="BI27" s="275">
        <f t="shared" si="13"/>
        <v>0</v>
      </c>
      <c r="BJ27" s="275">
        <f t="shared" si="13"/>
        <v>0</v>
      </c>
      <c r="BK27" s="275">
        <f t="shared" si="13"/>
        <v>0</v>
      </c>
      <c r="BL27" s="458"/>
      <c r="BM27" s="458"/>
      <c r="BN27" s="469"/>
      <c r="BO27" s="469"/>
      <c r="BP27" s="469"/>
      <c r="BQ27" s="469"/>
      <c r="BR27" s="469"/>
    </row>
    <row r="28" spans="1:70" s="84" customFormat="1" ht="10.9" customHeight="1">
      <c r="A28" s="276" t="s">
        <v>186</v>
      </c>
      <c r="B28" s="277"/>
      <c r="C28" s="266"/>
      <c r="D28" s="266" t="str">
        <f t="shared" si="2"/>
        <v/>
      </c>
      <c r="E28" s="278"/>
      <c r="F28" s="268" t="str">
        <f>IF(ISTEXT(B28)=TRUE,"RSX","")</f>
        <v/>
      </c>
      <c r="G28" s="279"/>
      <c r="H28" s="280">
        <f t="shared" ref="H28:H31" si="14">SUM(I28:BK28)</f>
        <v>0</v>
      </c>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66"/>
      <c r="BG28" s="266"/>
      <c r="BH28" s="266"/>
      <c r="BI28" s="266"/>
      <c r="BJ28" s="266"/>
      <c r="BK28" s="266"/>
      <c r="BL28" s="459"/>
      <c r="BM28" s="459"/>
      <c r="BN28" s="469"/>
      <c r="BO28" s="469"/>
      <c r="BP28" s="469"/>
      <c r="BQ28" s="469"/>
      <c r="BR28" s="469"/>
    </row>
    <row r="29" spans="1:70" s="84" customFormat="1" ht="10.9" customHeight="1">
      <c r="A29" s="276" t="s">
        <v>186</v>
      </c>
      <c r="B29" s="277"/>
      <c r="C29" s="266"/>
      <c r="D29" s="266" t="str">
        <f t="shared" si="2"/>
        <v/>
      </c>
      <c r="E29" s="278"/>
      <c r="F29" s="268" t="str">
        <f>IF(ISTEXT(B29)=TRUE,"RSX","")</f>
        <v/>
      </c>
      <c r="G29" s="279"/>
      <c r="H29" s="280">
        <f t="shared" si="14"/>
        <v>0</v>
      </c>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66"/>
      <c r="BG29" s="266"/>
      <c r="BH29" s="266"/>
      <c r="BI29" s="266"/>
      <c r="BJ29" s="266"/>
      <c r="BK29" s="266"/>
      <c r="BL29" s="459"/>
      <c r="BM29" s="459"/>
      <c r="BN29" s="469"/>
      <c r="BO29" s="469"/>
      <c r="BP29" s="469"/>
      <c r="BQ29" s="469"/>
      <c r="BR29" s="469"/>
    </row>
    <row r="30" spans="1:70" s="84" customFormat="1" ht="10.9" customHeight="1">
      <c r="A30" s="276" t="s">
        <v>186</v>
      </c>
      <c r="B30" s="277"/>
      <c r="C30" s="266"/>
      <c r="D30" s="266" t="str">
        <f t="shared" si="2"/>
        <v/>
      </c>
      <c r="E30" s="278"/>
      <c r="F30" s="268" t="str">
        <f>IF(ISTEXT(B30)=TRUE,"RSX","")</f>
        <v/>
      </c>
      <c r="G30" s="279"/>
      <c r="H30" s="280">
        <f t="shared" si="14"/>
        <v>0</v>
      </c>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66"/>
      <c r="BG30" s="266"/>
      <c r="BH30" s="266"/>
      <c r="BI30" s="266"/>
      <c r="BJ30" s="266"/>
      <c r="BK30" s="266"/>
      <c r="BL30" s="459"/>
      <c r="BM30" s="459"/>
      <c r="BN30" s="469"/>
      <c r="BO30" s="469"/>
      <c r="BP30" s="469"/>
      <c r="BQ30" s="469"/>
      <c r="BR30" s="469"/>
    </row>
    <row r="31" spans="1:70" s="84" customFormat="1" ht="10.9" customHeight="1">
      <c r="A31" s="276" t="s">
        <v>186</v>
      </c>
      <c r="B31" s="277"/>
      <c r="C31" s="266"/>
      <c r="D31" s="266" t="str">
        <f t="shared" si="2"/>
        <v/>
      </c>
      <c r="E31" s="278"/>
      <c r="F31" s="268" t="str">
        <f>IF(ISTEXT(B31)=TRUE,"RSX","")</f>
        <v/>
      </c>
      <c r="G31" s="279"/>
      <c r="H31" s="280">
        <f t="shared" si="14"/>
        <v>0</v>
      </c>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66"/>
      <c r="BG31" s="266"/>
      <c r="BH31" s="266"/>
      <c r="BI31" s="266"/>
      <c r="BJ31" s="266"/>
      <c r="BK31" s="266"/>
      <c r="BL31" s="459"/>
      <c r="BM31" s="459"/>
      <c r="BN31" s="469"/>
      <c r="BO31" s="469"/>
      <c r="BP31" s="469"/>
      <c r="BQ31" s="469"/>
      <c r="BR31" s="469"/>
    </row>
    <row r="32" spans="1:70" s="119" customFormat="1" ht="10.9" customHeight="1">
      <c r="A32" s="286" t="s">
        <v>43</v>
      </c>
      <c r="B32" s="287" t="s">
        <v>195</v>
      </c>
      <c r="C32" s="288"/>
      <c r="D32" s="289" t="str">
        <f t="shared" si="2"/>
        <v/>
      </c>
      <c r="E32" s="290"/>
      <c r="F32" s="288" t="str">
        <f t="shared" ref="F32:F37" si="15">IF(ISTEXT(B32)=TRUE,"RSN","")</f>
        <v>RSN</v>
      </c>
      <c r="G32" s="291"/>
      <c r="H32" s="275">
        <f>SUM(I32:BK32)</f>
        <v>0</v>
      </c>
      <c r="I32" s="292">
        <f>SUM(I33:I37)</f>
        <v>0</v>
      </c>
      <c r="J32" s="292">
        <f t="shared" ref="J32:BK32" si="16">SUM(J33:J37)</f>
        <v>0</v>
      </c>
      <c r="K32" s="292">
        <f t="shared" si="16"/>
        <v>0</v>
      </c>
      <c r="L32" s="292">
        <f t="shared" si="16"/>
        <v>0</v>
      </c>
      <c r="M32" s="292">
        <f t="shared" si="16"/>
        <v>0</v>
      </c>
      <c r="N32" s="292">
        <f t="shared" si="16"/>
        <v>0</v>
      </c>
      <c r="O32" s="292">
        <f t="shared" si="16"/>
        <v>0</v>
      </c>
      <c r="P32" s="292">
        <f t="shared" si="16"/>
        <v>0</v>
      </c>
      <c r="Q32" s="292">
        <f t="shared" si="16"/>
        <v>0</v>
      </c>
      <c r="R32" s="292">
        <f t="shared" si="16"/>
        <v>0</v>
      </c>
      <c r="S32" s="292">
        <f t="shared" si="16"/>
        <v>0</v>
      </c>
      <c r="T32" s="292">
        <f t="shared" si="16"/>
        <v>0</v>
      </c>
      <c r="U32" s="292">
        <f t="shared" si="16"/>
        <v>0</v>
      </c>
      <c r="V32" s="292">
        <f t="shared" si="16"/>
        <v>0</v>
      </c>
      <c r="W32" s="292">
        <f t="shared" si="16"/>
        <v>0</v>
      </c>
      <c r="X32" s="292">
        <f t="shared" si="16"/>
        <v>0</v>
      </c>
      <c r="Y32" s="292">
        <f t="shared" si="16"/>
        <v>0</v>
      </c>
      <c r="Z32" s="292">
        <f t="shared" si="16"/>
        <v>0</v>
      </c>
      <c r="AA32" s="292">
        <f t="shared" si="16"/>
        <v>0</v>
      </c>
      <c r="AB32" s="292">
        <f t="shared" si="16"/>
        <v>0</v>
      </c>
      <c r="AC32" s="292">
        <f t="shared" si="16"/>
        <v>0</v>
      </c>
      <c r="AD32" s="292">
        <f t="shared" si="16"/>
        <v>0</v>
      </c>
      <c r="AE32" s="292">
        <f t="shared" si="16"/>
        <v>0</v>
      </c>
      <c r="AF32" s="292">
        <f t="shared" si="16"/>
        <v>0</v>
      </c>
      <c r="AG32" s="292">
        <f t="shared" si="16"/>
        <v>0</v>
      </c>
      <c r="AH32" s="292">
        <f t="shared" si="16"/>
        <v>0</v>
      </c>
      <c r="AI32" s="292">
        <f t="shared" si="16"/>
        <v>0</v>
      </c>
      <c r="AJ32" s="292">
        <f t="shared" si="16"/>
        <v>0</v>
      </c>
      <c r="AK32" s="292">
        <f t="shared" si="16"/>
        <v>0</v>
      </c>
      <c r="AL32" s="292">
        <f t="shared" si="16"/>
        <v>0</v>
      </c>
      <c r="AM32" s="292">
        <f t="shared" si="16"/>
        <v>0</v>
      </c>
      <c r="AN32" s="292">
        <f t="shared" si="16"/>
        <v>0</v>
      </c>
      <c r="AO32" s="292">
        <f t="shared" si="16"/>
        <v>0</v>
      </c>
      <c r="AP32" s="292">
        <f t="shared" si="16"/>
        <v>0</v>
      </c>
      <c r="AQ32" s="292">
        <f t="shared" si="16"/>
        <v>0</v>
      </c>
      <c r="AR32" s="292">
        <f t="shared" si="16"/>
        <v>0</v>
      </c>
      <c r="AS32" s="292">
        <f t="shared" si="16"/>
        <v>0</v>
      </c>
      <c r="AT32" s="292">
        <f t="shared" si="16"/>
        <v>0</v>
      </c>
      <c r="AU32" s="292">
        <f t="shared" si="16"/>
        <v>0</v>
      </c>
      <c r="AV32" s="292">
        <f t="shared" si="16"/>
        <v>0</v>
      </c>
      <c r="AW32" s="292">
        <f t="shared" si="16"/>
        <v>0</v>
      </c>
      <c r="AX32" s="292">
        <f t="shared" si="16"/>
        <v>0</v>
      </c>
      <c r="AY32" s="292">
        <f t="shared" si="16"/>
        <v>0</v>
      </c>
      <c r="AZ32" s="292">
        <f t="shared" si="16"/>
        <v>0</v>
      </c>
      <c r="BA32" s="292">
        <f t="shared" si="16"/>
        <v>0</v>
      </c>
      <c r="BB32" s="292">
        <f t="shared" si="16"/>
        <v>0</v>
      </c>
      <c r="BC32" s="292">
        <f t="shared" si="16"/>
        <v>0</v>
      </c>
      <c r="BD32" s="292">
        <f t="shared" si="16"/>
        <v>0</v>
      </c>
      <c r="BE32" s="292">
        <f t="shared" si="16"/>
        <v>0</v>
      </c>
      <c r="BF32" s="292">
        <f t="shared" si="16"/>
        <v>0</v>
      </c>
      <c r="BG32" s="292">
        <f t="shared" si="16"/>
        <v>0</v>
      </c>
      <c r="BH32" s="292">
        <f t="shared" si="16"/>
        <v>0</v>
      </c>
      <c r="BI32" s="292">
        <f t="shared" si="16"/>
        <v>0</v>
      </c>
      <c r="BJ32" s="292">
        <f t="shared" si="16"/>
        <v>0</v>
      </c>
      <c r="BK32" s="292">
        <f t="shared" si="16"/>
        <v>0</v>
      </c>
      <c r="BL32" s="461"/>
      <c r="BM32" s="461"/>
      <c r="BN32" s="470"/>
      <c r="BO32" s="470"/>
      <c r="BP32" s="470"/>
      <c r="BQ32" s="470"/>
      <c r="BR32" s="470"/>
    </row>
    <row r="33" spans="1:70" s="84" customFormat="1" ht="10.9" customHeight="1">
      <c r="A33" s="276" t="s">
        <v>186</v>
      </c>
      <c r="B33" s="277"/>
      <c r="C33" s="266"/>
      <c r="D33" s="266" t="str">
        <f t="shared" si="2"/>
        <v/>
      </c>
      <c r="E33" s="278"/>
      <c r="F33" s="266" t="str">
        <f t="shared" si="15"/>
        <v/>
      </c>
      <c r="G33" s="279"/>
      <c r="H33" s="280">
        <f t="shared" ref="H33:H37" si="17">SUM(I33:BK33)</f>
        <v>0</v>
      </c>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66"/>
      <c r="BG33" s="266"/>
      <c r="BH33" s="266"/>
      <c r="BI33" s="266"/>
      <c r="BJ33" s="266"/>
      <c r="BK33" s="266"/>
      <c r="BL33" s="459"/>
      <c r="BM33" s="459"/>
      <c r="BN33" s="469"/>
      <c r="BO33" s="469"/>
      <c r="BP33" s="469"/>
      <c r="BQ33" s="469"/>
      <c r="BR33" s="469"/>
    </row>
    <row r="34" spans="1:70" s="71" customFormat="1" ht="10.9" customHeight="1">
      <c r="A34" s="276" t="s">
        <v>186</v>
      </c>
      <c r="B34" s="282"/>
      <c r="C34" s="68"/>
      <c r="D34" s="266" t="str">
        <f t="shared" si="2"/>
        <v/>
      </c>
      <c r="E34" s="70"/>
      <c r="F34" s="266" t="str">
        <f t="shared" si="15"/>
        <v/>
      </c>
      <c r="G34" s="67"/>
      <c r="H34" s="280">
        <f t="shared" si="17"/>
        <v>0</v>
      </c>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68"/>
      <c r="BG34" s="68"/>
      <c r="BH34" s="68"/>
      <c r="BI34" s="68"/>
      <c r="BJ34" s="68"/>
      <c r="BK34" s="68"/>
      <c r="BL34" s="460"/>
      <c r="BM34" s="460"/>
      <c r="BN34" s="468"/>
      <c r="BO34" s="468"/>
      <c r="BP34" s="468"/>
      <c r="BQ34" s="468"/>
      <c r="BR34" s="468"/>
    </row>
    <row r="35" spans="1:70" s="71" customFormat="1" ht="10.9" customHeight="1">
      <c r="A35" s="276" t="s">
        <v>186</v>
      </c>
      <c r="B35" s="282"/>
      <c r="C35" s="68"/>
      <c r="D35" s="266" t="str">
        <f t="shared" si="2"/>
        <v/>
      </c>
      <c r="E35" s="70"/>
      <c r="F35" s="266" t="str">
        <f t="shared" si="15"/>
        <v/>
      </c>
      <c r="G35" s="67"/>
      <c r="H35" s="280">
        <f t="shared" si="17"/>
        <v>0</v>
      </c>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68"/>
      <c r="BG35" s="68"/>
      <c r="BH35" s="68"/>
      <c r="BI35" s="68"/>
      <c r="BJ35" s="68"/>
      <c r="BK35" s="68"/>
      <c r="BL35" s="460"/>
      <c r="BM35" s="460"/>
      <c r="BN35" s="468"/>
      <c r="BO35" s="468"/>
      <c r="BP35" s="468"/>
      <c r="BQ35" s="468"/>
      <c r="BR35" s="468"/>
    </row>
    <row r="36" spans="1:70" s="71" customFormat="1" ht="10.9" customHeight="1">
      <c r="A36" s="276" t="s">
        <v>186</v>
      </c>
      <c r="B36" s="282"/>
      <c r="C36" s="68"/>
      <c r="D36" s="266" t="str">
        <f t="shared" si="2"/>
        <v/>
      </c>
      <c r="E36" s="70"/>
      <c r="F36" s="266" t="str">
        <f t="shared" si="15"/>
        <v/>
      </c>
      <c r="G36" s="67"/>
      <c r="H36" s="280">
        <f t="shared" si="17"/>
        <v>0</v>
      </c>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68"/>
      <c r="BG36" s="68"/>
      <c r="BH36" s="68"/>
      <c r="BI36" s="68"/>
      <c r="BJ36" s="68"/>
      <c r="BK36" s="68"/>
      <c r="BL36" s="460"/>
      <c r="BM36" s="460"/>
      <c r="BN36" s="468"/>
      <c r="BO36" s="468"/>
      <c r="BP36" s="468"/>
      <c r="BQ36" s="468"/>
      <c r="BR36" s="468"/>
    </row>
    <row r="37" spans="1:70" s="84" customFormat="1" ht="10.9" customHeight="1">
      <c r="A37" s="276" t="s">
        <v>186</v>
      </c>
      <c r="B37" s="277"/>
      <c r="C37" s="266"/>
      <c r="D37" s="266" t="str">
        <f t="shared" si="2"/>
        <v/>
      </c>
      <c r="E37" s="278"/>
      <c r="F37" s="266" t="str">
        <f t="shared" si="15"/>
        <v/>
      </c>
      <c r="G37" s="279"/>
      <c r="H37" s="280">
        <f t="shared" si="17"/>
        <v>0</v>
      </c>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66"/>
      <c r="BG37" s="266"/>
      <c r="BH37" s="266"/>
      <c r="BI37" s="266"/>
      <c r="BJ37" s="266"/>
      <c r="BK37" s="266"/>
      <c r="BL37" s="459"/>
      <c r="BM37" s="459"/>
      <c r="BN37" s="469"/>
      <c r="BO37" s="469"/>
      <c r="BP37" s="469"/>
      <c r="BQ37" s="469"/>
      <c r="BR37" s="469"/>
    </row>
    <row r="38" spans="1:70" s="84" customFormat="1" ht="10.9" customHeight="1">
      <c r="A38" s="269" t="s">
        <v>43</v>
      </c>
      <c r="B38" s="270" t="s">
        <v>13</v>
      </c>
      <c r="C38" s="271"/>
      <c r="D38" s="272" t="str">
        <f t="shared" si="2"/>
        <v/>
      </c>
      <c r="E38" s="273"/>
      <c r="F38" s="271" t="str">
        <f t="shared" ref="F38:F43" si="18">IF(ISTEXT(B38)=TRUE,"NTS","")</f>
        <v>NTS</v>
      </c>
      <c r="G38" s="284"/>
      <c r="H38" s="275">
        <f>SUM(I38:BK38)</f>
        <v>1</v>
      </c>
      <c r="I38" s="275">
        <f>SUM(I39:I43)</f>
        <v>0</v>
      </c>
      <c r="J38" s="275">
        <f t="shared" ref="J38:BK38" si="19">SUM(J39:J43)</f>
        <v>0</v>
      </c>
      <c r="K38" s="275">
        <f t="shared" si="19"/>
        <v>0</v>
      </c>
      <c r="L38" s="275">
        <f t="shared" si="19"/>
        <v>0</v>
      </c>
      <c r="M38" s="275">
        <f t="shared" si="19"/>
        <v>0</v>
      </c>
      <c r="N38" s="275">
        <f t="shared" si="19"/>
        <v>0</v>
      </c>
      <c r="O38" s="275">
        <f t="shared" si="19"/>
        <v>0</v>
      </c>
      <c r="P38" s="275">
        <f t="shared" si="19"/>
        <v>0</v>
      </c>
      <c r="Q38" s="275">
        <f t="shared" si="19"/>
        <v>1</v>
      </c>
      <c r="R38" s="275">
        <f t="shared" si="19"/>
        <v>0</v>
      </c>
      <c r="S38" s="275">
        <f t="shared" si="19"/>
        <v>0</v>
      </c>
      <c r="T38" s="275">
        <f t="shared" si="19"/>
        <v>0</v>
      </c>
      <c r="U38" s="275">
        <f t="shared" si="19"/>
        <v>0</v>
      </c>
      <c r="V38" s="275">
        <f t="shared" si="19"/>
        <v>0</v>
      </c>
      <c r="W38" s="275">
        <f t="shared" si="19"/>
        <v>0</v>
      </c>
      <c r="X38" s="275">
        <f t="shared" si="19"/>
        <v>0</v>
      </c>
      <c r="Y38" s="275">
        <f t="shared" si="19"/>
        <v>0</v>
      </c>
      <c r="Z38" s="275">
        <f t="shared" si="19"/>
        <v>0</v>
      </c>
      <c r="AA38" s="275">
        <f t="shared" si="19"/>
        <v>0</v>
      </c>
      <c r="AB38" s="275">
        <f t="shared" si="19"/>
        <v>0</v>
      </c>
      <c r="AC38" s="275">
        <f t="shared" si="19"/>
        <v>0</v>
      </c>
      <c r="AD38" s="275">
        <f t="shared" si="19"/>
        <v>0</v>
      </c>
      <c r="AE38" s="275">
        <f t="shared" si="19"/>
        <v>0</v>
      </c>
      <c r="AF38" s="275">
        <f t="shared" si="19"/>
        <v>0</v>
      </c>
      <c r="AG38" s="275">
        <f t="shared" si="19"/>
        <v>0</v>
      </c>
      <c r="AH38" s="275">
        <f t="shared" si="19"/>
        <v>0</v>
      </c>
      <c r="AI38" s="275">
        <f t="shared" si="19"/>
        <v>0</v>
      </c>
      <c r="AJ38" s="275">
        <f t="shared" si="19"/>
        <v>0</v>
      </c>
      <c r="AK38" s="275">
        <f t="shared" si="19"/>
        <v>0</v>
      </c>
      <c r="AL38" s="275">
        <f t="shared" si="19"/>
        <v>0</v>
      </c>
      <c r="AM38" s="275">
        <f t="shared" si="19"/>
        <v>0</v>
      </c>
      <c r="AN38" s="275">
        <f t="shared" si="19"/>
        <v>0</v>
      </c>
      <c r="AO38" s="275">
        <f t="shared" si="19"/>
        <v>0</v>
      </c>
      <c r="AP38" s="275">
        <f t="shared" si="19"/>
        <v>0</v>
      </c>
      <c r="AQ38" s="275">
        <f t="shared" si="19"/>
        <v>0</v>
      </c>
      <c r="AR38" s="275">
        <f t="shared" si="19"/>
        <v>0</v>
      </c>
      <c r="AS38" s="275">
        <f t="shared" si="19"/>
        <v>0</v>
      </c>
      <c r="AT38" s="275">
        <f t="shared" si="19"/>
        <v>0</v>
      </c>
      <c r="AU38" s="275">
        <f t="shared" si="19"/>
        <v>0</v>
      </c>
      <c r="AV38" s="275">
        <f t="shared" si="19"/>
        <v>0</v>
      </c>
      <c r="AW38" s="275">
        <f t="shared" si="19"/>
        <v>0</v>
      </c>
      <c r="AX38" s="275">
        <f t="shared" si="19"/>
        <v>0</v>
      </c>
      <c r="AY38" s="275">
        <f t="shared" si="19"/>
        <v>0</v>
      </c>
      <c r="AZ38" s="275">
        <f t="shared" si="19"/>
        <v>0</v>
      </c>
      <c r="BA38" s="275">
        <f t="shared" si="19"/>
        <v>0</v>
      </c>
      <c r="BB38" s="275">
        <f t="shared" si="19"/>
        <v>0</v>
      </c>
      <c r="BC38" s="275">
        <f t="shared" si="19"/>
        <v>0</v>
      </c>
      <c r="BD38" s="275">
        <f t="shared" si="19"/>
        <v>0</v>
      </c>
      <c r="BE38" s="275">
        <f t="shared" si="19"/>
        <v>0</v>
      </c>
      <c r="BF38" s="275">
        <f t="shared" si="19"/>
        <v>0</v>
      </c>
      <c r="BG38" s="275">
        <f t="shared" si="19"/>
        <v>0</v>
      </c>
      <c r="BH38" s="275">
        <f t="shared" si="19"/>
        <v>0</v>
      </c>
      <c r="BI38" s="275">
        <f t="shared" si="19"/>
        <v>0</v>
      </c>
      <c r="BJ38" s="275">
        <f t="shared" si="19"/>
        <v>0</v>
      </c>
      <c r="BK38" s="275">
        <f t="shared" si="19"/>
        <v>0</v>
      </c>
      <c r="BL38" s="458"/>
      <c r="BM38" s="458"/>
      <c r="BN38" s="469"/>
      <c r="BO38" s="469"/>
      <c r="BP38" s="469"/>
      <c r="BQ38" s="469"/>
      <c r="BR38" s="469"/>
    </row>
    <row r="39" spans="1:70" s="84" customFormat="1" ht="28.5" customHeight="1">
      <c r="A39" s="276" t="s">
        <v>186</v>
      </c>
      <c r="B39" s="427" t="s">
        <v>821</v>
      </c>
      <c r="C39" s="266"/>
      <c r="D39" s="266" t="str">
        <f t="shared" si="2"/>
        <v/>
      </c>
      <c r="E39" s="278" t="s">
        <v>276</v>
      </c>
      <c r="F39" s="266" t="str">
        <f t="shared" si="18"/>
        <v>NTS</v>
      </c>
      <c r="G39" s="279" t="s">
        <v>516</v>
      </c>
      <c r="H39" s="280">
        <f t="shared" ref="H39:H43" si="20">SUM(I39:BK39)</f>
        <v>1</v>
      </c>
      <c r="I39" s="281"/>
      <c r="J39" s="281"/>
      <c r="K39" s="281"/>
      <c r="L39" s="281"/>
      <c r="M39" s="281"/>
      <c r="N39" s="281"/>
      <c r="O39" s="281"/>
      <c r="P39" s="281"/>
      <c r="Q39" s="281">
        <v>1</v>
      </c>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66"/>
      <c r="BG39" s="266"/>
      <c r="BH39" s="266"/>
      <c r="BI39" s="266"/>
      <c r="BJ39" s="266"/>
      <c r="BK39" s="266"/>
      <c r="BL39" s="459"/>
      <c r="BM39" s="459"/>
      <c r="BN39" s="469"/>
      <c r="BO39" s="469"/>
      <c r="BP39" s="469"/>
      <c r="BQ39" s="469"/>
      <c r="BR39" s="469"/>
    </row>
    <row r="40" spans="1:70" s="71" customFormat="1" ht="10.9" customHeight="1">
      <c r="A40" s="276" t="s">
        <v>186</v>
      </c>
      <c r="B40" s="282"/>
      <c r="C40" s="68"/>
      <c r="D40" s="266" t="str">
        <f t="shared" si="2"/>
        <v/>
      </c>
      <c r="E40" s="70"/>
      <c r="F40" s="68" t="str">
        <f t="shared" si="18"/>
        <v/>
      </c>
      <c r="G40" s="67"/>
      <c r="H40" s="280">
        <f t="shared" si="20"/>
        <v>0</v>
      </c>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68"/>
      <c r="BG40" s="68"/>
      <c r="BH40" s="68"/>
      <c r="BI40" s="68"/>
      <c r="BJ40" s="68"/>
      <c r="BK40" s="68"/>
      <c r="BL40" s="460"/>
      <c r="BM40" s="460"/>
      <c r="BN40" s="468"/>
      <c r="BO40" s="468"/>
      <c r="BP40" s="468"/>
      <c r="BQ40" s="468"/>
      <c r="BR40" s="468"/>
    </row>
    <row r="41" spans="1:70" s="71" customFormat="1" ht="10.9" customHeight="1">
      <c r="A41" s="276" t="s">
        <v>186</v>
      </c>
      <c r="B41" s="282"/>
      <c r="C41" s="68"/>
      <c r="D41" s="266" t="str">
        <f t="shared" si="2"/>
        <v/>
      </c>
      <c r="E41" s="70"/>
      <c r="F41" s="68" t="str">
        <f t="shared" si="18"/>
        <v/>
      </c>
      <c r="G41" s="67"/>
      <c r="H41" s="280">
        <f t="shared" si="20"/>
        <v>0</v>
      </c>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68"/>
      <c r="BG41" s="68"/>
      <c r="BH41" s="68"/>
      <c r="BI41" s="68"/>
      <c r="BJ41" s="68"/>
      <c r="BK41" s="68"/>
      <c r="BL41" s="460"/>
      <c r="BM41" s="460"/>
      <c r="BN41" s="468"/>
      <c r="BO41" s="468"/>
      <c r="BP41" s="468"/>
      <c r="BQ41" s="468"/>
      <c r="BR41" s="468"/>
    </row>
    <row r="42" spans="1:70" s="71" customFormat="1" ht="10.9" customHeight="1">
      <c r="A42" s="276" t="s">
        <v>186</v>
      </c>
      <c r="B42" s="282"/>
      <c r="C42" s="68"/>
      <c r="D42" s="266" t="str">
        <f t="shared" si="2"/>
        <v/>
      </c>
      <c r="E42" s="70"/>
      <c r="F42" s="68" t="str">
        <f t="shared" si="18"/>
        <v/>
      </c>
      <c r="G42" s="67"/>
      <c r="H42" s="280">
        <f t="shared" si="20"/>
        <v>0</v>
      </c>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68"/>
      <c r="BG42" s="68"/>
      <c r="BH42" s="68"/>
      <c r="BI42" s="68"/>
      <c r="BJ42" s="68"/>
      <c r="BK42" s="68"/>
      <c r="BL42" s="460"/>
      <c r="BM42" s="460"/>
      <c r="BN42" s="468"/>
      <c r="BO42" s="468"/>
      <c r="BP42" s="468"/>
      <c r="BQ42" s="468"/>
      <c r="BR42" s="468"/>
    </row>
    <row r="43" spans="1:70" s="84" customFormat="1" ht="10.9" customHeight="1">
      <c r="A43" s="276" t="s">
        <v>186</v>
      </c>
      <c r="B43" s="277"/>
      <c r="C43" s="266"/>
      <c r="D43" s="266" t="str">
        <f t="shared" si="2"/>
        <v/>
      </c>
      <c r="E43" s="278"/>
      <c r="F43" s="266" t="str">
        <f t="shared" si="18"/>
        <v/>
      </c>
      <c r="G43" s="279"/>
      <c r="H43" s="280">
        <f t="shared" si="20"/>
        <v>0</v>
      </c>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66"/>
      <c r="BG43" s="266"/>
      <c r="BH43" s="266"/>
      <c r="BI43" s="266"/>
      <c r="BJ43" s="266"/>
      <c r="BK43" s="266"/>
      <c r="BL43" s="459"/>
      <c r="BM43" s="459"/>
      <c r="BN43" s="469"/>
      <c r="BO43" s="469"/>
      <c r="BP43" s="469"/>
      <c r="BQ43" s="469"/>
      <c r="BR43" s="469"/>
    </row>
    <row r="44" spans="1:70" s="84" customFormat="1" ht="10.9" customHeight="1">
      <c r="A44" s="269" t="s">
        <v>43</v>
      </c>
      <c r="B44" s="270" t="s">
        <v>201</v>
      </c>
      <c r="C44" s="271"/>
      <c r="D44" s="272" t="str">
        <f t="shared" si="2"/>
        <v/>
      </c>
      <c r="E44" s="273"/>
      <c r="F44" s="271" t="s">
        <v>201</v>
      </c>
      <c r="G44" s="284"/>
      <c r="H44" s="275">
        <f>SUM(I44:BK44)</f>
        <v>0</v>
      </c>
      <c r="I44" s="275">
        <f>SUM(I45:I48)</f>
        <v>0</v>
      </c>
      <c r="J44" s="275">
        <f t="shared" ref="J44:BK44" si="21">SUM(J45:J48)</f>
        <v>0</v>
      </c>
      <c r="K44" s="275">
        <f t="shared" si="21"/>
        <v>0</v>
      </c>
      <c r="L44" s="275">
        <f t="shared" si="21"/>
        <v>0</v>
      </c>
      <c r="M44" s="275">
        <f t="shared" si="21"/>
        <v>0</v>
      </c>
      <c r="N44" s="275">
        <f t="shared" si="21"/>
        <v>0</v>
      </c>
      <c r="O44" s="275">
        <f t="shared" si="21"/>
        <v>0</v>
      </c>
      <c r="P44" s="275">
        <f t="shared" si="21"/>
        <v>0</v>
      </c>
      <c r="Q44" s="275">
        <f t="shared" si="21"/>
        <v>0</v>
      </c>
      <c r="R44" s="275">
        <f t="shared" si="21"/>
        <v>0</v>
      </c>
      <c r="S44" s="275">
        <f t="shared" si="21"/>
        <v>0</v>
      </c>
      <c r="T44" s="275">
        <f t="shared" si="21"/>
        <v>0</v>
      </c>
      <c r="U44" s="275">
        <f t="shared" si="21"/>
        <v>0</v>
      </c>
      <c r="V44" s="275">
        <f t="shared" si="21"/>
        <v>0</v>
      </c>
      <c r="W44" s="275">
        <f t="shared" si="21"/>
        <v>0</v>
      </c>
      <c r="X44" s="275">
        <f t="shared" si="21"/>
        <v>0</v>
      </c>
      <c r="Y44" s="275">
        <f t="shared" si="21"/>
        <v>0</v>
      </c>
      <c r="Z44" s="275">
        <f t="shared" si="21"/>
        <v>0</v>
      </c>
      <c r="AA44" s="275">
        <f t="shared" si="21"/>
        <v>0</v>
      </c>
      <c r="AB44" s="275">
        <f t="shared" si="21"/>
        <v>0</v>
      </c>
      <c r="AC44" s="275">
        <f t="shared" si="21"/>
        <v>0</v>
      </c>
      <c r="AD44" s="275">
        <f t="shared" si="21"/>
        <v>0</v>
      </c>
      <c r="AE44" s="275">
        <f t="shared" si="21"/>
        <v>0</v>
      </c>
      <c r="AF44" s="275">
        <f t="shared" si="21"/>
        <v>0</v>
      </c>
      <c r="AG44" s="275">
        <f t="shared" si="21"/>
        <v>0</v>
      </c>
      <c r="AH44" s="275">
        <f t="shared" si="21"/>
        <v>0</v>
      </c>
      <c r="AI44" s="275">
        <f t="shared" si="21"/>
        <v>0</v>
      </c>
      <c r="AJ44" s="275">
        <f t="shared" si="21"/>
        <v>0</v>
      </c>
      <c r="AK44" s="275">
        <f t="shared" si="21"/>
        <v>0</v>
      </c>
      <c r="AL44" s="275">
        <f t="shared" si="21"/>
        <v>0</v>
      </c>
      <c r="AM44" s="275">
        <f t="shared" si="21"/>
        <v>0</v>
      </c>
      <c r="AN44" s="275">
        <f t="shared" si="21"/>
        <v>0</v>
      </c>
      <c r="AO44" s="275">
        <f t="shared" si="21"/>
        <v>0</v>
      </c>
      <c r="AP44" s="275">
        <f t="shared" si="21"/>
        <v>0</v>
      </c>
      <c r="AQ44" s="275">
        <f t="shared" si="21"/>
        <v>0</v>
      </c>
      <c r="AR44" s="275">
        <f t="shared" si="21"/>
        <v>0</v>
      </c>
      <c r="AS44" s="275">
        <f t="shared" si="21"/>
        <v>0</v>
      </c>
      <c r="AT44" s="275">
        <f t="shared" si="21"/>
        <v>0</v>
      </c>
      <c r="AU44" s="275">
        <f t="shared" si="21"/>
        <v>0</v>
      </c>
      <c r="AV44" s="275">
        <f t="shared" si="21"/>
        <v>0</v>
      </c>
      <c r="AW44" s="275">
        <f t="shared" si="21"/>
        <v>0</v>
      </c>
      <c r="AX44" s="275">
        <f t="shared" si="21"/>
        <v>0</v>
      </c>
      <c r="AY44" s="275">
        <f t="shared" si="21"/>
        <v>0</v>
      </c>
      <c r="AZ44" s="275">
        <f t="shared" si="21"/>
        <v>0</v>
      </c>
      <c r="BA44" s="275">
        <f t="shared" si="21"/>
        <v>0</v>
      </c>
      <c r="BB44" s="275">
        <f t="shared" si="21"/>
        <v>0</v>
      </c>
      <c r="BC44" s="275">
        <f t="shared" si="21"/>
        <v>0</v>
      </c>
      <c r="BD44" s="275">
        <f t="shared" si="21"/>
        <v>0</v>
      </c>
      <c r="BE44" s="275">
        <f t="shared" si="21"/>
        <v>0</v>
      </c>
      <c r="BF44" s="275">
        <f t="shared" si="21"/>
        <v>0</v>
      </c>
      <c r="BG44" s="275">
        <f t="shared" si="21"/>
        <v>0</v>
      </c>
      <c r="BH44" s="275">
        <f t="shared" si="21"/>
        <v>0</v>
      </c>
      <c r="BI44" s="275">
        <f t="shared" si="21"/>
        <v>0</v>
      </c>
      <c r="BJ44" s="275">
        <f t="shared" si="21"/>
        <v>0</v>
      </c>
      <c r="BK44" s="275">
        <f t="shared" si="21"/>
        <v>0</v>
      </c>
      <c r="BL44" s="458"/>
      <c r="BM44" s="458"/>
      <c r="BN44" s="469"/>
      <c r="BO44" s="469"/>
      <c r="BP44" s="469"/>
      <c r="BQ44" s="469"/>
      <c r="BR44" s="469"/>
    </row>
    <row r="45" spans="1:70" s="84" customFormat="1" ht="10.9" customHeight="1">
      <c r="A45" s="276" t="s">
        <v>186</v>
      </c>
      <c r="B45" s="277"/>
      <c r="C45" s="266"/>
      <c r="D45" s="266" t="str">
        <f t="shared" si="2"/>
        <v/>
      </c>
      <c r="E45" s="278"/>
      <c r="F45" s="266" t="str">
        <f>IF(ISTEXT(B45)=TRUE,"CNT","")</f>
        <v/>
      </c>
      <c r="G45" s="279"/>
      <c r="H45" s="280">
        <f t="shared" ref="H45:H48" si="22">SUM(I45:BK45)</f>
        <v>0</v>
      </c>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66"/>
      <c r="BG45" s="266"/>
      <c r="BH45" s="266"/>
      <c r="BI45" s="266"/>
      <c r="BJ45" s="266"/>
      <c r="BK45" s="266"/>
      <c r="BL45" s="459"/>
      <c r="BM45" s="459"/>
      <c r="BN45" s="469"/>
      <c r="BO45" s="469"/>
      <c r="BP45" s="469"/>
      <c r="BQ45" s="469"/>
      <c r="BR45" s="469"/>
    </row>
    <row r="46" spans="1:70" s="84" customFormat="1" ht="10.9" customHeight="1">
      <c r="A46" s="276" t="s">
        <v>186</v>
      </c>
      <c r="B46" s="277"/>
      <c r="C46" s="266"/>
      <c r="D46" s="266" t="str">
        <f t="shared" si="2"/>
        <v/>
      </c>
      <c r="E46" s="278"/>
      <c r="F46" s="266" t="str">
        <f>IF(ISTEXT(B46)=TRUE,"CNT","")</f>
        <v/>
      </c>
      <c r="G46" s="279"/>
      <c r="H46" s="280">
        <f t="shared" si="22"/>
        <v>0</v>
      </c>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66"/>
      <c r="BG46" s="266"/>
      <c r="BH46" s="266"/>
      <c r="BI46" s="266"/>
      <c r="BJ46" s="266"/>
      <c r="BK46" s="266"/>
      <c r="BL46" s="459"/>
      <c r="BM46" s="459"/>
      <c r="BN46" s="469"/>
      <c r="BO46" s="469"/>
      <c r="BP46" s="469"/>
      <c r="BQ46" s="469"/>
      <c r="BR46" s="469"/>
    </row>
    <row r="47" spans="1:70" s="84" customFormat="1" ht="10.9" customHeight="1">
      <c r="A47" s="276" t="s">
        <v>186</v>
      </c>
      <c r="B47" s="277"/>
      <c r="C47" s="266"/>
      <c r="D47" s="266" t="str">
        <f t="shared" si="2"/>
        <v/>
      </c>
      <c r="E47" s="278"/>
      <c r="F47" s="266" t="str">
        <f>IF(ISTEXT(B47)=TRUE,"CNT","")</f>
        <v/>
      </c>
      <c r="G47" s="279"/>
      <c r="H47" s="280">
        <f t="shared" si="22"/>
        <v>0</v>
      </c>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66"/>
      <c r="BG47" s="266"/>
      <c r="BH47" s="266"/>
      <c r="BI47" s="266"/>
      <c r="BJ47" s="266"/>
      <c r="BK47" s="266"/>
      <c r="BL47" s="459"/>
      <c r="BM47" s="459"/>
      <c r="BN47" s="469"/>
      <c r="BO47" s="469"/>
      <c r="BP47" s="469"/>
      <c r="BQ47" s="469"/>
      <c r="BR47" s="469"/>
    </row>
    <row r="48" spans="1:70" s="84" customFormat="1" ht="10.9" customHeight="1">
      <c r="A48" s="276" t="s">
        <v>186</v>
      </c>
      <c r="B48" s="277"/>
      <c r="C48" s="266"/>
      <c r="D48" s="266" t="str">
        <f t="shared" si="2"/>
        <v/>
      </c>
      <c r="E48" s="278"/>
      <c r="F48" s="266" t="str">
        <f>IF(ISTEXT(B48)=TRUE,"CNT","")</f>
        <v/>
      </c>
      <c r="G48" s="279"/>
      <c r="H48" s="280">
        <f t="shared" si="22"/>
        <v>0</v>
      </c>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66"/>
      <c r="BG48" s="266"/>
      <c r="BH48" s="266"/>
      <c r="BI48" s="266"/>
      <c r="BJ48" s="266"/>
      <c r="BK48" s="266"/>
      <c r="BL48" s="459"/>
      <c r="BM48" s="459"/>
      <c r="BN48" s="469"/>
      <c r="BO48" s="469"/>
      <c r="BP48" s="469"/>
      <c r="BQ48" s="469"/>
      <c r="BR48" s="469"/>
    </row>
    <row r="49" spans="1:70" s="84" customFormat="1" ht="10.9" customHeight="1">
      <c r="A49" s="269" t="s">
        <v>43</v>
      </c>
      <c r="B49" s="270" t="s">
        <v>14</v>
      </c>
      <c r="C49" s="271"/>
      <c r="D49" s="272" t="str">
        <f t="shared" si="2"/>
        <v/>
      </c>
      <c r="E49" s="273"/>
      <c r="F49" s="271" t="str">
        <f>IF(ISTEXT(B49)=TRUE,"LMU","")</f>
        <v>LMU</v>
      </c>
      <c r="G49" s="284"/>
      <c r="H49" s="275">
        <f>SUM(I49:BK49)</f>
        <v>0</v>
      </c>
      <c r="I49" s="275">
        <f t="shared" ref="I49:BK49" si="23">SUM(I50:I52)</f>
        <v>0</v>
      </c>
      <c r="J49" s="275">
        <f t="shared" si="23"/>
        <v>0</v>
      </c>
      <c r="K49" s="275">
        <f t="shared" si="23"/>
        <v>0</v>
      </c>
      <c r="L49" s="275">
        <f t="shared" si="23"/>
        <v>0</v>
      </c>
      <c r="M49" s="275">
        <f t="shared" si="23"/>
        <v>0</v>
      </c>
      <c r="N49" s="275">
        <f t="shared" si="23"/>
        <v>0</v>
      </c>
      <c r="O49" s="275">
        <f t="shared" si="23"/>
        <v>0</v>
      </c>
      <c r="P49" s="275">
        <f t="shared" si="23"/>
        <v>0</v>
      </c>
      <c r="Q49" s="275">
        <f t="shared" si="23"/>
        <v>0</v>
      </c>
      <c r="R49" s="275">
        <f t="shared" si="23"/>
        <v>0</v>
      </c>
      <c r="S49" s="275">
        <f t="shared" si="23"/>
        <v>0</v>
      </c>
      <c r="T49" s="275">
        <f t="shared" si="23"/>
        <v>0</v>
      </c>
      <c r="U49" s="275">
        <f t="shared" si="23"/>
        <v>0</v>
      </c>
      <c r="V49" s="275">
        <f t="shared" si="23"/>
        <v>0</v>
      </c>
      <c r="W49" s="275">
        <f t="shared" si="23"/>
        <v>0</v>
      </c>
      <c r="X49" s="275">
        <f t="shared" si="23"/>
        <v>0</v>
      </c>
      <c r="Y49" s="275">
        <f t="shared" si="23"/>
        <v>0</v>
      </c>
      <c r="Z49" s="275">
        <f t="shared" si="23"/>
        <v>0</v>
      </c>
      <c r="AA49" s="275">
        <f t="shared" si="23"/>
        <v>0</v>
      </c>
      <c r="AB49" s="275">
        <f t="shared" si="23"/>
        <v>0</v>
      </c>
      <c r="AC49" s="275">
        <f t="shared" si="23"/>
        <v>0</v>
      </c>
      <c r="AD49" s="275">
        <f t="shared" si="23"/>
        <v>0</v>
      </c>
      <c r="AE49" s="275">
        <f t="shared" si="23"/>
        <v>0</v>
      </c>
      <c r="AF49" s="275">
        <f t="shared" si="23"/>
        <v>0</v>
      </c>
      <c r="AG49" s="275">
        <f t="shared" si="23"/>
        <v>0</v>
      </c>
      <c r="AH49" s="275">
        <f t="shared" si="23"/>
        <v>0</v>
      </c>
      <c r="AI49" s="275">
        <f t="shared" si="23"/>
        <v>0</v>
      </c>
      <c r="AJ49" s="275">
        <f t="shared" si="23"/>
        <v>0</v>
      </c>
      <c r="AK49" s="275">
        <f t="shared" si="23"/>
        <v>0</v>
      </c>
      <c r="AL49" s="275">
        <f t="shared" si="23"/>
        <v>0</v>
      </c>
      <c r="AM49" s="275">
        <f t="shared" si="23"/>
        <v>0</v>
      </c>
      <c r="AN49" s="275">
        <f t="shared" si="23"/>
        <v>0</v>
      </c>
      <c r="AO49" s="275">
        <f t="shared" si="23"/>
        <v>0</v>
      </c>
      <c r="AP49" s="275">
        <f t="shared" si="23"/>
        <v>0</v>
      </c>
      <c r="AQ49" s="275">
        <f t="shared" si="23"/>
        <v>0</v>
      </c>
      <c r="AR49" s="275">
        <f t="shared" si="23"/>
        <v>0</v>
      </c>
      <c r="AS49" s="275">
        <f t="shared" si="23"/>
        <v>0</v>
      </c>
      <c r="AT49" s="275">
        <f t="shared" si="23"/>
        <v>0</v>
      </c>
      <c r="AU49" s="275">
        <f t="shared" si="23"/>
        <v>0</v>
      </c>
      <c r="AV49" s="275">
        <f t="shared" si="23"/>
        <v>0</v>
      </c>
      <c r="AW49" s="275">
        <f t="shared" si="23"/>
        <v>0</v>
      </c>
      <c r="AX49" s="275">
        <f t="shared" si="23"/>
        <v>0</v>
      </c>
      <c r="AY49" s="275">
        <f t="shared" si="23"/>
        <v>0</v>
      </c>
      <c r="AZ49" s="275">
        <f t="shared" si="23"/>
        <v>0</v>
      </c>
      <c r="BA49" s="275">
        <f t="shared" si="23"/>
        <v>0</v>
      </c>
      <c r="BB49" s="275">
        <f t="shared" si="23"/>
        <v>0</v>
      </c>
      <c r="BC49" s="275">
        <f t="shared" si="23"/>
        <v>0</v>
      </c>
      <c r="BD49" s="275">
        <f t="shared" si="23"/>
        <v>0</v>
      </c>
      <c r="BE49" s="275">
        <f t="shared" si="23"/>
        <v>0</v>
      </c>
      <c r="BF49" s="275">
        <f t="shared" si="23"/>
        <v>0</v>
      </c>
      <c r="BG49" s="275">
        <f t="shared" si="23"/>
        <v>0</v>
      </c>
      <c r="BH49" s="275">
        <f t="shared" si="23"/>
        <v>0</v>
      </c>
      <c r="BI49" s="275">
        <f t="shared" si="23"/>
        <v>0</v>
      </c>
      <c r="BJ49" s="275">
        <f t="shared" si="23"/>
        <v>0</v>
      </c>
      <c r="BK49" s="275">
        <f t="shared" si="23"/>
        <v>0</v>
      </c>
      <c r="BL49" s="458"/>
      <c r="BM49" s="458"/>
      <c r="BN49" s="469"/>
      <c r="BO49" s="469"/>
      <c r="BP49" s="469"/>
      <c r="BQ49" s="469"/>
      <c r="BR49" s="469"/>
    </row>
    <row r="50" spans="1:70" s="84" customFormat="1" ht="10.9" customHeight="1">
      <c r="A50" s="276" t="s">
        <v>186</v>
      </c>
      <c r="B50" s="277"/>
      <c r="C50" s="266"/>
      <c r="D50" s="266" t="str">
        <f t="shared" si="2"/>
        <v/>
      </c>
      <c r="E50" s="278"/>
      <c r="F50" s="266" t="str">
        <f>IF(ISTEXT(B50)=TRUE,"LMU","")</f>
        <v/>
      </c>
      <c r="G50" s="279"/>
      <c r="H50" s="280">
        <f t="shared" ref="H50:H52" si="24">SUM(I50:BK50)</f>
        <v>0</v>
      </c>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66"/>
      <c r="BG50" s="266"/>
      <c r="BH50" s="266"/>
      <c r="BI50" s="266"/>
      <c r="BJ50" s="266"/>
      <c r="BK50" s="266"/>
      <c r="BL50" s="459"/>
      <c r="BM50" s="459"/>
      <c r="BN50" s="469"/>
      <c r="BO50" s="469"/>
      <c r="BP50" s="469"/>
      <c r="BQ50" s="469"/>
      <c r="BR50" s="469"/>
    </row>
    <row r="51" spans="1:70" s="84" customFormat="1" ht="10.9" customHeight="1">
      <c r="A51" s="276" t="s">
        <v>186</v>
      </c>
      <c r="B51" s="277"/>
      <c r="C51" s="266"/>
      <c r="D51" s="266" t="str">
        <f t="shared" si="2"/>
        <v/>
      </c>
      <c r="E51" s="278"/>
      <c r="F51" s="266" t="str">
        <f>IF(ISTEXT(B51)=TRUE,"LMU","")</f>
        <v/>
      </c>
      <c r="G51" s="279"/>
      <c r="H51" s="280">
        <f t="shared" si="24"/>
        <v>0</v>
      </c>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66"/>
      <c r="BG51" s="266"/>
      <c r="BH51" s="266"/>
      <c r="BI51" s="266"/>
      <c r="BJ51" s="266"/>
      <c r="BK51" s="266"/>
      <c r="BL51" s="459"/>
      <c r="BM51" s="459"/>
      <c r="BN51" s="469"/>
      <c r="BO51" s="469"/>
      <c r="BP51" s="469"/>
      <c r="BQ51" s="469"/>
      <c r="BR51" s="469"/>
    </row>
    <row r="52" spans="1:70" s="84" customFormat="1" ht="10.9" customHeight="1">
      <c r="A52" s="276" t="s">
        <v>186</v>
      </c>
      <c r="B52" s="277"/>
      <c r="C52" s="266"/>
      <c r="D52" s="266" t="str">
        <f t="shared" si="2"/>
        <v/>
      </c>
      <c r="E52" s="278"/>
      <c r="F52" s="266" t="str">
        <f>IF(ISTEXT(B52)=TRUE,"LMU","")</f>
        <v/>
      </c>
      <c r="G52" s="279"/>
      <c r="H52" s="280">
        <f t="shared" si="24"/>
        <v>0</v>
      </c>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66"/>
      <c r="BG52" s="266"/>
      <c r="BH52" s="266"/>
      <c r="BI52" s="266"/>
      <c r="BJ52" s="266"/>
      <c r="BK52" s="266"/>
      <c r="BL52" s="459"/>
      <c r="BM52" s="459"/>
      <c r="BN52" s="469"/>
      <c r="BO52" s="469"/>
      <c r="BP52" s="469"/>
      <c r="BQ52" s="469"/>
      <c r="BR52" s="469"/>
    </row>
    <row r="53" spans="1:70" s="84" customFormat="1" ht="10.9" customHeight="1">
      <c r="A53" s="269" t="s">
        <v>43</v>
      </c>
      <c r="B53" s="270" t="s">
        <v>15</v>
      </c>
      <c r="C53" s="271"/>
      <c r="D53" s="272" t="str">
        <f t="shared" si="2"/>
        <v/>
      </c>
      <c r="E53" s="273"/>
      <c r="F53" s="271" t="str">
        <f t="shared" ref="F53:F59" si="25">IF(ISTEXT(B53)=TRUE,"NKH","")</f>
        <v>NKH</v>
      </c>
      <c r="G53" s="284"/>
      <c r="H53" s="275">
        <f>SUM(I53:BK53)</f>
        <v>0</v>
      </c>
      <c r="I53" s="293">
        <f>SUM(I54:I59)</f>
        <v>0</v>
      </c>
      <c r="J53" s="293">
        <f t="shared" ref="J53:BK53" si="26">SUM(J54:J59)</f>
        <v>0</v>
      </c>
      <c r="K53" s="293">
        <f t="shared" si="26"/>
        <v>0</v>
      </c>
      <c r="L53" s="293">
        <f t="shared" si="26"/>
        <v>0</v>
      </c>
      <c r="M53" s="293">
        <f t="shared" si="26"/>
        <v>0</v>
      </c>
      <c r="N53" s="293">
        <f t="shared" si="26"/>
        <v>0</v>
      </c>
      <c r="O53" s="293">
        <f t="shared" si="26"/>
        <v>0</v>
      </c>
      <c r="P53" s="293">
        <f t="shared" si="26"/>
        <v>0</v>
      </c>
      <c r="Q53" s="293">
        <f t="shared" si="26"/>
        <v>0</v>
      </c>
      <c r="R53" s="293">
        <f t="shared" si="26"/>
        <v>0</v>
      </c>
      <c r="S53" s="293">
        <f t="shared" si="26"/>
        <v>0</v>
      </c>
      <c r="T53" s="293">
        <f t="shared" si="26"/>
        <v>0</v>
      </c>
      <c r="U53" s="293">
        <f t="shared" si="26"/>
        <v>0</v>
      </c>
      <c r="V53" s="293">
        <f t="shared" si="26"/>
        <v>0</v>
      </c>
      <c r="W53" s="293">
        <f t="shared" si="26"/>
        <v>0</v>
      </c>
      <c r="X53" s="293">
        <f t="shared" si="26"/>
        <v>0</v>
      </c>
      <c r="Y53" s="293">
        <f t="shared" si="26"/>
        <v>0</v>
      </c>
      <c r="Z53" s="293">
        <f t="shared" si="26"/>
        <v>0</v>
      </c>
      <c r="AA53" s="293">
        <f t="shared" si="26"/>
        <v>0</v>
      </c>
      <c r="AB53" s="293">
        <f t="shared" si="26"/>
        <v>0</v>
      </c>
      <c r="AC53" s="293">
        <f t="shared" si="26"/>
        <v>0</v>
      </c>
      <c r="AD53" s="293">
        <f t="shared" si="26"/>
        <v>0</v>
      </c>
      <c r="AE53" s="293">
        <f t="shared" si="26"/>
        <v>0</v>
      </c>
      <c r="AF53" s="293">
        <f t="shared" si="26"/>
        <v>0</v>
      </c>
      <c r="AG53" s="293">
        <f t="shared" si="26"/>
        <v>0</v>
      </c>
      <c r="AH53" s="293">
        <f t="shared" si="26"/>
        <v>0</v>
      </c>
      <c r="AI53" s="293">
        <f t="shared" si="26"/>
        <v>0</v>
      </c>
      <c r="AJ53" s="293">
        <f t="shared" si="26"/>
        <v>0</v>
      </c>
      <c r="AK53" s="293">
        <f t="shared" si="26"/>
        <v>0</v>
      </c>
      <c r="AL53" s="293">
        <f t="shared" si="26"/>
        <v>0</v>
      </c>
      <c r="AM53" s="293">
        <f t="shared" si="26"/>
        <v>0</v>
      </c>
      <c r="AN53" s="293">
        <f t="shared" si="26"/>
        <v>0</v>
      </c>
      <c r="AO53" s="293">
        <f t="shared" si="26"/>
        <v>0</v>
      </c>
      <c r="AP53" s="293">
        <f t="shared" si="26"/>
        <v>0</v>
      </c>
      <c r="AQ53" s="293">
        <f t="shared" si="26"/>
        <v>0</v>
      </c>
      <c r="AR53" s="293">
        <f t="shared" si="26"/>
        <v>0</v>
      </c>
      <c r="AS53" s="293">
        <f t="shared" si="26"/>
        <v>0</v>
      </c>
      <c r="AT53" s="293">
        <f t="shared" si="26"/>
        <v>0</v>
      </c>
      <c r="AU53" s="293">
        <f t="shared" si="26"/>
        <v>0</v>
      </c>
      <c r="AV53" s="293">
        <f t="shared" si="26"/>
        <v>0</v>
      </c>
      <c r="AW53" s="293">
        <f t="shared" si="26"/>
        <v>0</v>
      </c>
      <c r="AX53" s="293">
        <f t="shared" si="26"/>
        <v>0</v>
      </c>
      <c r="AY53" s="293">
        <f t="shared" si="26"/>
        <v>0</v>
      </c>
      <c r="AZ53" s="293">
        <f t="shared" si="26"/>
        <v>0</v>
      </c>
      <c r="BA53" s="293">
        <f t="shared" si="26"/>
        <v>0</v>
      </c>
      <c r="BB53" s="293">
        <f t="shared" si="26"/>
        <v>0</v>
      </c>
      <c r="BC53" s="293">
        <f t="shared" si="26"/>
        <v>0</v>
      </c>
      <c r="BD53" s="293">
        <f t="shared" si="26"/>
        <v>0</v>
      </c>
      <c r="BE53" s="293">
        <f t="shared" si="26"/>
        <v>0</v>
      </c>
      <c r="BF53" s="293">
        <f t="shared" si="26"/>
        <v>0</v>
      </c>
      <c r="BG53" s="293">
        <f t="shared" si="26"/>
        <v>0</v>
      </c>
      <c r="BH53" s="293">
        <f t="shared" si="26"/>
        <v>0</v>
      </c>
      <c r="BI53" s="293">
        <f t="shared" si="26"/>
        <v>0</v>
      </c>
      <c r="BJ53" s="293">
        <f t="shared" si="26"/>
        <v>0</v>
      </c>
      <c r="BK53" s="293">
        <f t="shared" si="26"/>
        <v>0</v>
      </c>
      <c r="BL53" s="458"/>
      <c r="BM53" s="458"/>
      <c r="BN53" s="469"/>
      <c r="BO53" s="469"/>
      <c r="BP53" s="469"/>
      <c r="BQ53" s="469"/>
      <c r="BR53" s="469"/>
    </row>
    <row r="54" spans="1:70" s="84" customFormat="1" ht="10.9" customHeight="1">
      <c r="A54" s="276" t="s">
        <v>186</v>
      </c>
      <c r="B54" s="277"/>
      <c r="C54" s="266"/>
      <c r="D54" s="266" t="str">
        <f t="shared" si="2"/>
        <v/>
      </c>
      <c r="E54" s="278"/>
      <c r="F54" s="266" t="str">
        <f t="shared" si="25"/>
        <v/>
      </c>
      <c r="G54" s="279"/>
      <c r="H54" s="280">
        <f t="shared" ref="H54:H59" si="27">SUM(I54:BK54)</f>
        <v>0</v>
      </c>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459"/>
      <c r="BM54" s="459"/>
      <c r="BN54" s="469"/>
      <c r="BO54" s="469"/>
      <c r="BP54" s="469"/>
      <c r="BQ54" s="469"/>
      <c r="BR54" s="469"/>
    </row>
    <row r="55" spans="1:70" s="71" customFormat="1" ht="10.9" customHeight="1">
      <c r="A55" s="276" t="s">
        <v>186</v>
      </c>
      <c r="B55" s="282"/>
      <c r="C55" s="68"/>
      <c r="D55" s="266"/>
      <c r="E55" s="70"/>
      <c r="F55" s="266" t="str">
        <f t="shared" si="25"/>
        <v/>
      </c>
      <c r="G55" s="67"/>
      <c r="H55" s="280">
        <f t="shared" si="27"/>
        <v>0</v>
      </c>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460"/>
      <c r="BM55" s="460"/>
      <c r="BN55" s="468"/>
      <c r="BO55" s="468"/>
      <c r="BP55" s="468"/>
      <c r="BQ55" s="468"/>
      <c r="BR55" s="468"/>
    </row>
    <row r="56" spans="1:70" s="71" customFormat="1" ht="10.9" customHeight="1">
      <c r="A56" s="276" t="s">
        <v>186</v>
      </c>
      <c r="B56" s="282"/>
      <c r="C56" s="68"/>
      <c r="D56" s="266"/>
      <c r="E56" s="70"/>
      <c r="F56" s="266" t="str">
        <f t="shared" si="25"/>
        <v/>
      </c>
      <c r="G56" s="67"/>
      <c r="H56" s="280">
        <f t="shared" si="27"/>
        <v>0</v>
      </c>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460"/>
      <c r="BM56" s="460"/>
      <c r="BN56" s="468"/>
      <c r="BO56" s="468"/>
      <c r="BP56" s="468"/>
      <c r="BQ56" s="468"/>
      <c r="BR56" s="468"/>
    </row>
    <row r="57" spans="1:70" s="71" customFormat="1" ht="10.9" customHeight="1">
      <c r="A57" s="276" t="s">
        <v>186</v>
      </c>
      <c r="B57" s="282"/>
      <c r="C57" s="68"/>
      <c r="D57" s="266"/>
      <c r="E57" s="70"/>
      <c r="F57" s="266" t="str">
        <f t="shared" si="25"/>
        <v/>
      </c>
      <c r="G57" s="67"/>
      <c r="H57" s="280">
        <f t="shared" si="27"/>
        <v>0</v>
      </c>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460"/>
      <c r="BM57" s="460"/>
      <c r="BN57" s="468"/>
      <c r="BO57" s="468"/>
      <c r="BP57" s="468"/>
      <c r="BQ57" s="468"/>
      <c r="BR57" s="468"/>
    </row>
    <row r="58" spans="1:70" s="71" customFormat="1" ht="10.9" customHeight="1">
      <c r="A58" s="276" t="s">
        <v>186</v>
      </c>
      <c r="B58" s="282"/>
      <c r="C58" s="68"/>
      <c r="D58" s="266"/>
      <c r="E58" s="70"/>
      <c r="F58" s="266" t="str">
        <f t="shared" si="25"/>
        <v/>
      </c>
      <c r="G58" s="67"/>
      <c r="H58" s="280">
        <f t="shared" si="27"/>
        <v>0</v>
      </c>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460"/>
      <c r="BM58" s="460"/>
      <c r="BN58" s="468"/>
      <c r="BO58" s="468"/>
      <c r="BP58" s="468"/>
      <c r="BQ58" s="468"/>
      <c r="BR58" s="468"/>
    </row>
    <row r="59" spans="1:70" s="84" customFormat="1" ht="10.9" customHeight="1">
      <c r="A59" s="276" t="s">
        <v>186</v>
      </c>
      <c r="B59" s="277"/>
      <c r="C59" s="266"/>
      <c r="D59" s="266" t="str">
        <f t="shared" ref="D59:D65" si="28">IF(C59="X",H59,"")</f>
        <v/>
      </c>
      <c r="E59" s="278"/>
      <c r="F59" s="266" t="str">
        <f t="shared" si="25"/>
        <v/>
      </c>
      <c r="G59" s="279"/>
      <c r="H59" s="280">
        <f t="shared" si="27"/>
        <v>0</v>
      </c>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459"/>
      <c r="BM59" s="459"/>
      <c r="BN59" s="469"/>
      <c r="BO59" s="469"/>
      <c r="BP59" s="469"/>
      <c r="BQ59" s="469"/>
      <c r="BR59" s="469"/>
    </row>
    <row r="60" spans="1:70" s="84" customFormat="1" ht="10.9" customHeight="1">
      <c r="A60" s="269" t="s">
        <v>43</v>
      </c>
      <c r="B60" s="270" t="s">
        <v>16</v>
      </c>
      <c r="C60" s="271"/>
      <c r="D60" s="272" t="str">
        <f t="shared" si="28"/>
        <v/>
      </c>
      <c r="E60" s="273"/>
      <c r="F60" s="271" t="str">
        <f t="shared" ref="F60:F82" si="29">IF(ISTEXT(B60)=TRUE,"ONT","")</f>
        <v>ONT</v>
      </c>
      <c r="G60" s="284"/>
      <c r="H60" s="275">
        <f>SUM(I60:BK60)</f>
        <v>44.374474999999997</v>
      </c>
      <c r="I60" s="275">
        <f t="shared" ref="I60:BK60" si="30">SUM(I61:I140)</f>
        <v>26.14</v>
      </c>
      <c r="J60" s="275">
        <f t="shared" si="30"/>
        <v>0</v>
      </c>
      <c r="K60" s="275">
        <f>SUM(K61:K140)</f>
        <v>7.8287399999999989</v>
      </c>
      <c r="L60" s="275">
        <f t="shared" si="30"/>
        <v>1.5541350000000003</v>
      </c>
      <c r="M60" s="275">
        <f t="shared" si="30"/>
        <v>0</v>
      </c>
      <c r="N60" s="275">
        <f t="shared" si="30"/>
        <v>0</v>
      </c>
      <c r="O60" s="275">
        <f t="shared" si="30"/>
        <v>0</v>
      </c>
      <c r="P60" s="275">
        <f t="shared" si="30"/>
        <v>0</v>
      </c>
      <c r="Q60" s="275">
        <f t="shared" si="30"/>
        <v>8.3515999999999995</v>
      </c>
      <c r="R60" s="275">
        <f t="shared" si="30"/>
        <v>0</v>
      </c>
      <c r="S60" s="275">
        <f t="shared" si="30"/>
        <v>0</v>
      </c>
      <c r="T60" s="275">
        <f t="shared" si="30"/>
        <v>0</v>
      </c>
      <c r="U60" s="275">
        <f t="shared" si="30"/>
        <v>0</v>
      </c>
      <c r="V60" s="275">
        <f t="shared" si="30"/>
        <v>0</v>
      </c>
      <c r="W60" s="275">
        <f t="shared" si="30"/>
        <v>0</v>
      </c>
      <c r="X60" s="275">
        <f t="shared" si="30"/>
        <v>0</v>
      </c>
      <c r="Y60" s="275">
        <f t="shared" si="30"/>
        <v>0</v>
      </c>
      <c r="Z60" s="275">
        <f t="shared" si="30"/>
        <v>0</v>
      </c>
      <c r="AA60" s="275">
        <f t="shared" si="30"/>
        <v>0</v>
      </c>
      <c r="AB60" s="275">
        <f t="shared" si="30"/>
        <v>0</v>
      </c>
      <c r="AC60" s="275">
        <f t="shared" si="30"/>
        <v>0</v>
      </c>
      <c r="AD60" s="275">
        <f t="shared" si="30"/>
        <v>0</v>
      </c>
      <c r="AE60" s="275">
        <f t="shared" si="30"/>
        <v>0</v>
      </c>
      <c r="AF60" s="275">
        <f t="shared" si="30"/>
        <v>0</v>
      </c>
      <c r="AG60" s="275">
        <f t="shared" si="30"/>
        <v>0</v>
      </c>
      <c r="AH60" s="275">
        <f t="shared" si="30"/>
        <v>0</v>
      </c>
      <c r="AI60" s="275">
        <f t="shared" si="30"/>
        <v>0</v>
      </c>
      <c r="AJ60" s="275">
        <f t="shared" si="30"/>
        <v>0</v>
      </c>
      <c r="AK60" s="275">
        <f t="shared" si="30"/>
        <v>0</v>
      </c>
      <c r="AL60" s="275">
        <f t="shared" si="30"/>
        <v>0</v>
      </c>
      <c r="AM60" s="275">
        <f t="shared" si="30"/>
        <v>0</v>
      </c>
      <c r="AN60" s="275">
        <f t="shared" si="30"/>
        <v>0</v>
      </c>
      <c r="AO60" s="275">
        <f t="shared" si="30"/>
        <v>0</v>
      </c>
      <c r="AP60" s="275">
        <f t="shared" si="30"/>
        <v>0.30000000000000004</v>
      </c>
      <c r="AQ60" s="275">
        <f t="shared" si="30"/>
        <v>0.2</v>
      </c>
      <c r="AR60" s="275">
        <f t="shared" si="30"/>
        <v>0</v>
      </c>
      <c r="AS60" s="275">
        <f t="shared" si="30"/>
        <v>0</v>
      </c>
      <c r="AT60" s="275">
        <f t="shared" si="30"/>
        <v>0</v>
      </c>
      <c r="AU60" s="275">
        <f t="shared" si="30"/>
        <v>0</v>
      </c>
      <c r="AV60" s="275">
        <f t="shared" si="30"/>
        <v>0</v>
      </c>
      <c r="AW60" s="275">
        <f t="shared" si="30"/>
        <v>0</v>
      </c>
      <c r="AX60" s="275">
        <f t="shared" si="30"/>
        <v>0</v>
      </c>
      <c r="AY60" s="275">
        <f t="shared" si="30"/>
        <v>0</v>
      </c>
      <c r="AZ60" s="275">
        <f t="shared" si="30"/>
        <v>0</v>
      </c>
      <c r="BA60" s="275">
        <f t="shared" si="30"/>
        <v>0</v>
      </c>
      <c r="BB60" s="275">
        <f t="shared" si="30"/>
        <v>0</v>
      </c>
      <c r="BC60" s="275">
        <f t="shared" si="30"/>
        <v>0</v>
      </c>
      <c r="BD60" s="275">
        <f t="shared" si="30"/>
        <v>0</v>
      </c>
      <c r="BE60" s="275">
        <f t="shared" si="30"/>
        <v>0</v>
      </c>
      <c r="BF60" s="275">
        <f t="shared" si="30"/>
        <v>0</v>
      </c>
      <c r="BG60" s="275">
        <f t="shared" si="30"/>
        <v>0</v>
      </c>
      <c r="BH60" s="275">
        <f t="shared" si="30"/>
        <v>0</v>
      </c>
      <c r="BI60" s="275">
        <f t="shared" si="30"/>
        <v>0</v>
      </c>
      <c r="BJ60" s="275">
        <f t="shared" si="30"/>
        <v>0</v>
      </c>
      <c r="BK60" s="275">
        <f t="shared" si="30"/>
        <v>0</v>
      </c>
      <c r="BL60" s="458"/>
      <c r="BM60" s="458"/>
      <c r="BN60" s="469"/>
      <c r="BO60" s="469"/>
      <c r="BP60" s="469"/>
      <c r="BQ60" s="469"/>
      <c r="BR60" s="469"/>
    </row>
    <row r="61" spans="1:70" s="84" customFormat="1" ht="12.75">
      <c r="A61" s="276" t="s">
        <v>186</v>
      </c>
      <c r="B61" s="421" t="s">
        <v>642</v>
      </c>
      <c r="C61" s="265" t="s">
        <v>528</v>
      </c>
      <c r="D61" s="266">
        <f t="shared" si="28"/>
        <v>1.1299999999999999</v>
      </c>
      <c r="E61" s="278" t="s">
        <v>276</v>
      </c>
      <c r="F61" s="266" t="str">
        <f t="shared" si="29"/>
        <v>ONT</v>
      </c>
      <c r="G61" s="279" t="s">
        <v>512</v>
      </c>
      <c r="H61" s="280">
        <f t="shared" ref="H61:H140" si="31">SUM(I61:BK61)</f>
        <v>1.1299999999999999</v>
      </c>
      <c r="I61" s="281">
        <v>1.1299999999999999</v>
      </c>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66"/>
      <c r="BG61" s="266"/>
      <c r="BH61" s="266"/>
      <c r="BI61" s="266"/>
      <c r="BJ61" s="266"/>
      <c r="BK61" s="266"/>
      <c r="BL61" s="459"/>
      <c r="BM61" s="459">
        <f t="shared" ref="BM61:BM69" si="32">D61-H61</f>
        <v>0</v>
      </c>
      <c r="BN61" s="469">
        <f>VLOOKUP(B61,'[2]PL01-16112024'!$D$11:$P$237,11,0)</f>
        <v>1.1299999999999999</v>
      </c>
      <c r="BO61" s="469">
        <v>1.1299999999999999</v>
      </c>
      <c r="BP61" s="469">
        <v>1.1299999999999999</v>
      </c>
      <c r="BQ61" s="469">
        <v>0</v>
      </c>
      <c r="BR61" s="469" t="s">
        <v>678</v>
      </c>
    </row>
    <row r="62" spans="1:70" s="84" customFormat="1" ht="38.25">
      <c r="A62" s="276" t="s">
        <v>186</v>
      </c>
      <c r="B62" s="421" t="s">
        <v>643</v>
      </c>
      <c r="C62" s="265" t="s">
        <v>528</v>
      </c>
      <c r="D62" s="266">
        <f t="shared" si="28"/>
        <v>2.7</v>
      </c>
      <c r="E62" s="278" t="s">
        <v>276</v>
      </c>
      <c r="F62" s="266" t="str">
        <f t="shared" si="29"/>
        <v>ONT</v>
      </c>
      <c r="G62" s="279" t="s">
        <v>507</v>
      </c>
      <c r="H62" s="280">
        <f t="shared" ref="H62:H71" si="33">SUM(I62:BK62)</f>
        <v>2.7</v>
      </c>
      <c r="I62" s="281">
        <v>2.7</v>
      </c>
      <c r="J62" s="281"/>
      <c r="K62" s="281">
        <v>0</v>
      </c>
      <c r="L62" s="281">
        <v>0</v>
      </c>
      <c r="M62" s="281"/>
      <c r="N62" s="281"/>
      <c r="O62" s="281"/>
      <c r="P62" s="281"/>
      <c r="Q62" s="281">
        <v>0</v>
      </c>
      <c r="R62" s="281"/>
      <c r="S62" s="281"/>
      <c r="T62" s="281">
        <v>0</v>
      </c>
      <c r="U62" s="281">
        <v>0</v>
      </c>
      <c r="V62" s="281"/>
      <c r="W62" s="281"/>
      <c r="X62" s="281"/>
      <c r="Y62" s="281"/>
      <c r="Z62" s="281">
        <v>0</v>
      </c>
      <c r="AA62" s="281"/>
      <c r="AB62" s="281">
        <v>0</v>
      </c>
      <c r="AC62" s="281">
        <v>0</v>
      </c>
      <c r="AD62" s="281">
        <v>0</v>
      </c>
      <c r="AE62" s="281"/>
      <c r="AF62" s="281"/>
      <c r="AG62" s="281"/>
      <c r="AH62" s="281"/>
      <c r="AI62" s="281"/>
      <c r="AJ62" s="281"/>
      <c r="AK62" s="281"/>
      <c r="AL62" s="281"/>
      <c r="AM62" s="281"/>
      <c r="AN62" s="281">
        <v>0</v>
      </c>
      <c r="AO62" s="281"/>
      <c r="AP62" s="281">
        <v>0</v>
      </c>
      <c r="AQ62" s="281">
        <v>0</v>
      </c>
      <c r="AR62" s="281"/>
      <c r="AS62" s="281"/>
      <c r="AT62" s="281"/>
      <c r="AU62" s="281"/>
      <c r="AV62" s="281"/>
      <c r="AW62" s="281"/>
      <c r="AX62" s="281"/>
      <c r="AY62" s="281"/>
      <c r="AZ62" s="281"/>
      <c r="BA62" s="281"/>
      <c r="BB62" s="281">
        <v>0</v>
      </c>
      <c r="BC62" s="281"/>
      <c r="BD62" s="281">
        <v>0</v>
      </c>
      <c r="BE62" s="281"/>
      <c r="BF62" s="266"/>
      <c r="BG62" s="266"/>
      <c r="BH62" s="266"/>
      <c r="BI62" s="266"/>
      <c r="BJ62" s="266"/>
      <c r="BK62" s="266"/>
      <c r="BL62" s="459"/>
      <c r="BM62" s="459">
        <f t="shared" si="32"/>
        <v>0</v>
      </c>
      <c r="BN62" s="469">
        <f>VLOOKUP(B62,'[2]PL01-16112024'!$D$11:$P$237,11,0)</f>
        <v>2.7</v>
      </c>
      <c r="BO62" s="469">
        <v>2.7</v>
      </c>
      <c r="BP62" s="469">
        <v>2.7</v>
      </c>
      <c r="BQ62" s="469">
        <v>0</v>
      </c>
      <c r="BR62" s="469" t="s">
        <v>679</v>
      </c>
    </row>
    <row r="63" spans="1:70" s="71" customFormat="1" ht="38.25">
      <c r="A63" s="276" t="s">
        <v>186</v>
      </c>
      <c r="B63" s="421" t="s">
        <v>644</v>
      </c>
      <c r="C63" s="265" t="s">
        <v>528</v>
      </c>
      <c r="D63" s="266">
        <f t="shared" si="28"/>
        <v>0.34</v>
      </c>
      <c r="E63" s="278" t="s">
        <v>276</v>
      </c>
      <c r="F63" s="266" t="str">
        <f t="shared" si="29"/>
        <v>ONT</v>
      </c>
      <c r="G63" s="67" t="s">
        <v>511</v>
      </c>
      <c r="H63" s="280">
        <f t="shared" si="33"/>
        <v>0.34</v>
      </c>
      <c r="I63" s="281">
        <v>0.34</v>
      </c>
      <c r="J63" s="281"/>
      <c r="K63" s="281">
        <v>0</v>
      </c>
      <c r="L63" s="281">
        <v>0</v>
      </c>
      <c r="M63" s="281"/>
      <c r="N63" s="281"/>
      <c r="O63" s="281"/>
      <c r="P63" s="281"/>
      <c r="Q63" s="281">
        <v>0</v>
      </c>
      <c r="R63" s="281"/>
      <c r="S63" s="281"/>
      <c r="T63" s="281">
        <v>0</v>
      </c>
      <c r="U63" s="281">
        <v>0</v>
      </c>
      <c r="V63" s="281"/>
      <c r="W63" s="281"/>
      <c r="X63" s="281"/>
      <c r="Y63" s="281"/>
      <c r="Z63" s="281">
        <v>0</v>
      </c>
      <c r="AA63" s="281"/>
      <c r="AB63" s="281">
        <v>0</v>
      </c>
      <c r="AC63" s="281">
        <v>0</v>
      </c>
      <c r="AD63" s="281">
        <v>0</v>
      </c>
      <c r="AE63" s="281"/>
      <c r="AF63" s="281"/>
      <c r="AG63" s="281"/>
      <c r="AH63" s="281"/>
      <c r="AI63" s="281"/>
      <c r="AJ63" s="281"/>
      <c r="AK63" s="281"/>
      <c r="AL63" s="281"/>
      <c r="AM63" s="281"/>
      <c r="AN63" s="281">
        <v>0</v>
      </c>
      <c r="AO63" s="281"/>
      <c r="AP63" s="281">
        <v>0</v>
      </c>
      <c r="AQ63" s="281">
        <v>0</v>
      </c>
      <c r="AR63" s="281"/>
      <c r="AS63" s="281"/>
      <c r="AT63" s="281"/>
      <c r="AU63" s="281"/>
      <c r="AV63" s="281"/>
      <c r="AW63" s="281"/>
      <c r="AX63" s="281"/>
      <c r="AY63" s="281"/>
      <c r="AZ63" s="281"/>
      <c r="BA63" s="281"/>
      <c r="BB63" s="281">
        <v>0</v>
      </c>
      <c r="BC63" s="281"/>
      <c r="BD63" s="281">
        <v>0</v>
      </c>
      <c r="BE63" s="281"/>
      <c r="BF63" s="266"/>
      <c r="BG63" s="266"/>
      <c r="BH63" s="266"/>
      <c r="BI63" s="266"/>
      <c r="BJ63" s="266"/>
      <c r="BK63" s="266"/>
      <c r="BL63" s="460"/>
      <c r="BM63" s="459">
        <f t="shared" si="32"/>
        <v>0</v>
      </c>
      <c r="BN63" s="469">
        <f>VLOOKUP(B63,'[2]PL01-16112024'!$D$11:$P$237,11,0)</f>
        <v>0.34</v>
      </c>
      <c r="BO63" s="468">
        <v>0.34</v>
      </c>
      <c r="BP63" s="468">
        <v>0.34</v>
      </c>
      <c r="BQ63" s="468">
        <v>0.34</v>
      </c>
      <c r="BR63" s="468" t="s">
        <v>680</v>
      </c>
    </row>
    <row r="64" spans="1:70" s="84" customFormat="1" ht="25.5">
      <c r="A64" s="276" t="s">
        <v>186</v>
      </c>
      <c r="B64" s="421" t="s">
        <v>645</v>
      </c>
      <c r="C64" s="265" t="s">
        <v>528</v>
      </c>
      <c r="D64" s="266">
        <f t="shared" si="28"/>
        <v>0.8</v>
      </c>
      <c r="E64" s="278" t="s">
        <v>276</v>
      </c>
      <c r="F64" s="266" t="str">
        <f t="shared" si="29"/>
        <v>ONT</v>
      </c>
      <c r="G64" s="279" t="s">
        <v>506</v>
      </c>
      <c r="H64" s="280">
        <f t="shared" si="33"/>
        <v>0.8</v>
      </c>
      <c r="I64" s="281">
        <v>0.8</v>
      </c>
      <c r="J64" s="281"/>
      <c r="K64" s="281">
        <v>0</v>
      </c>
      <c r="L64" s="281">
        <v>0</v>
      </c>
      <c r="M64" s="281"/>
      <c r="N64" s="281"/>
      <c r="O64" s="281"/>
      <c r="P64" s="281"/>
      <c r="Q64" s="281">
        <v>0</v>
      </c>
      <c r="R64" s="281"/>
      <c r="S64" s="281"/>
      <c r="T64" s="281">
        <v>0</v>
      </c>
      <c r="U64" s="281">
        <v>0</v>
      </c>
      <c r="V64" s="281"/>
      <c r="W64" s="281"/>
      <c r="X64" s="281"/>
      <c r="Y64" s="281"/>
      <c r="Z64" s="281">
        <v>0</v>
      </c>
      <c r="AA64" s="281"/>
      <c r="AB64" s="281">
        <v>0</v>
      </c>
      <c r="AC64" s="281">
        <v>0</v>
      </c>
      <c r="AD64" s="281">
        <v>0</v>
      </c>
      <c r="AE64" s="281"/>
      <c r="AF64" s="281"/>
      <c r="AG64" s="281"/>
      <c r="AH64" s="281"/>
      <c r="AI64" s="281"/>
      <c r="AJ64" s="281"/>
      <c r="AK64" s="281"/>
      <c r="AL64" s="281"/>
      <c r="AM64" s="281"/>
      <c r="AN64" s="281">
        <v>0</v>
      </c>
      <c r="AO64" s="281"/>
      <c r="AP64" s="281">
        <v>0</v>
      </c>
      <c r="AQ64" s="281">
        <v>0</v>
      </c>
      <c r="AR64" s="281"/>
      <c r="AS64" s="281"/>
      <c r="AT64" s="281"/>
      <c r="AU64" s="281"/>
      <c r="AV64" s="281"/>
      <c r="AW64" s="281"/>
      <c r="AX64" s="281"/>
      <c r="AY64" s="281"/>
      <c r="AZ64" s="281"/>
      <c r="BA64" s="281"/>
      <c r="BB64" s="281">
        <v>0</v>
      </c>
      <c r="BC64" s="281"/>
      <c r="BD64" s="281">
        <v>0</v>
      </c>
      <c r="BE64" s="281"/>
      <c r="BF64" s="266"/>
      <c r="BG64" s="266"/>
      <c r="BH64" s="266"/>
      <c r="BI64" s="266"/>
      <c r="BJ64" s="266"/>
      <c r="BK64" s="266"/>
      <c r="BL64" s="459"/>
      <c r="BM64" s="459">
        <f t="shared" si="32"/>
        <v>0</v>
      </c>
      <c r="BN64" s="469">
        <f>VLOOKUP(B64,'[2]PL01-16112024'!$D$11:$P$237,11,0)</f>
        <v>0.8</v>
      </c>
      <c r="BO64" s="469">
        <v>0.8</v>
      </c>
      <c r="BP64" s="469">
        <v>0.8</v>
      </c>
      <c r="BQ64" s="469">
        <v>0</v>
      </c>
      <c r="BR64" s="469" t="s">
        <v>681</v>
      </c>
    </row>
    <row r="65" spans="1:70" s="71" customFormat="1" ht="25.5">
      <c r="A65" s="276" t="s">
        <v>186</v>
      </c>
      <c r="B65" s="421" t="s">
        <v>646</v>
      </c>
      <c r="C65" s="265"/>
      <c r="D65" s="266" t="str">
        <f t="shared" si="28"/>
        <v/>
      </c>
      <c r="E65" s="278" t="s">
        <v>276</v>
      </c>
      <c r="F65" s="266" t="str">
        <f t="shared" si="29"/>
        <v>ONT</v>
      </c>
      <c r="G65" s="67" t="s">
        <v>508</v>
      </c>
      <c r="H65" s="280">
        <f t="shared" si="33"/>
        <v>0.53</v>
      </c>
      <c r="I65" s="281">
        <v>0.51</v>
      </c>
      <c r="J65" s="281"/>
      <c r="K65" s="281"/>
      <c r="L65" s="281">
        <v>0</v>
      </c>
      <c r="M65" s="281"/>
      <c r="N65" s="281"/>
      <c r="O65" s="281"/>
      <c r="P65" s="281"/>
      <c r="Q65" s="281">
        <v>0.02</v>
      </c>
      <c r="R65" s="281"/>
      <c r="S65" s="281"/>
      <c r="T65" s="281">
        <v>0</v>
      </c>
      <c r="U65" s="281">
        <v>0</v>
      </c>
      <c r="V65" s="281"/>
      <c r="W65" s="281"/>
      <c r="X65" s="281"/>
      <c r="Y65" s="281"/>
      <c r="Z65" s="281">
        <v>0</v>
      </c>
      <c r="AA65" s="281"/>
      <c r="AB65" s="281">
        <v>0</v>
      </c>
      <c r="AC65" s="281">
        <v>0</v>
      </c>
      <c r="AD65" s="281">
        <v>0</v>
      </c>
      <c r="AE65" s="281"/>
      <c r="AF65" s="281"/>
      <c r="AG65" s="281"/>
      <c r="AH65" s="281"/>
      <c r="AI65" s="281"/>
      <c r="AJ65" s="281"/>
      <c r="AK65" s="281"/>
      <c r="AL65" s="281"/>
      <c r="AM65" s="281"/>
      <c r="AN65" s="281">
        <v>0</v>
      </c>
      <c r="AO65" s="281"/>
      <c r="AP65" s="281">
        <v>0</v>
      </c>
      <c r="AQ65" s="281">
        <v>0</v>
      </c>
      <c r="AR65" s="281"/>
      <c r="AS65" s="281"/>
      <c r="AT65" s="281"/>
      <c r="AU65" s="281"/>
      <c r="AV65" s="281"/>
      <c r="AW65" s="281"/>
      <c r="AX65" s="281"/>
      <c r="AY65" s="281"/>
      <c r="AZ65" s="281"/>
      <c r="BA65" s="281"/>
      <c r="BB65" s="281">
        <v>0</v>
      </c>
      <c r="BC65" s="281"/>
      <c r="BD65" s="281">
        <v>0</v>
      </c>
      <c r="BE65" s="281"/>
      <c r="BF65" s="266"/>
      <c r="BG65" s="266"/>
      <c r="BH65" s="266"/>
      <c r="BI65" s="266"/>
      <c r="BJ65" s="266"/>
      <c r="BK65" s="266"/>
      <c r="BL65" s="460"/>
      <c r="BM65" s="459" t="e">
        <f t="shared" si="32"/>
        <v>#VALUE!</v>
      </c>
      <c r="BN65" s="469">
        <f>VLOOKUP(B65,'[2]PL01-16112024'!$D$11:$P$237,11,0)</f>
        <v>0.53</v>
      </c>
      <c r="BO65" s="468">
        <v>0.53</v>
      </c>
      <c r="BP65" s="468">
        <v>0</v>
      </c>
      <c r="BQ65" s="468">
        <v>0</v>
      </c>
      <c r="BR65" s="468" t="s">
        <v>682</v>
      </c>
    </row>
    <row r="66" spans="1:70" s="71" customFormat="1" ht="25.5">
      <c r="A66" s="276" t="s">
        <v>186</v>
      </c>
      <c r="B66" s="421" t="s">
        <v>647</v>
      </c>
      <c r="C66" s="265" t="s">
        <v>528</v>
      </c>
      <c r="D66" s="266">
        <v>8.4000000000000005E-2</v>
      </c>
      <c r="E66" s="278" t="s">
        <v>276</v>
      </c>
      <c r="F66" s="266" t="str">
        <f t="shared" si="29"/>
        <v>ONT</v>
      </c>
      <c r="G66" s="67" t="s">
        <v>507</v>
      </c>
      <c r="H66" s="280">
        <f t="shared" si="33"/>
        <v>1.49</v>
      </c>
      <c r="I66" s="281">
        <v>1.49</v>
      </c>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v>0</v>
      </c>
      <c r="AO66" s="281"/>
      <c r="AP66" s="281">
        <v>0</v>
      </c>
      <c r="AQ66" s="281">
        <v>0</v>
      </c>
      <c r="AR66" s="281"/>
      <c r="AS66" s="281"/>
      <c r="AT66" s="281"/>
      <c r="AU66" s="281"/>
      <c r="AV66" s="281"/>
      <c r="AW66" s="281"/>
      <c r="AX66" s="281"/>
      <c r="AY66" s="281"/>
      <c r="AZ66" s="281"/>
      <c r="BA66" s="281"/>
      <c r="BB66" s="281">
        <v>0</v>
      </c>
      <c r="BC66" s="281"/>
      <c r="BD66" s="281">
        <v>0</v>
      </c>
      <c r="BE66" s="281"/>
      <c r="BF66" s="266"/>
      <c r="BG66" s="266"/>
      <c r="BH66" s="266"/>
      <c r="BI66" s="266"/>
      <c r="BJ66" s="266"/>
      <c r="BK66" s="266"/>
      <c r="BL66" s="460"/>
      <c r="BM66" s="459">
        <f t="shared" si="32"/>
        <v>-1.4059999999999999</v>
      </c>
      <c r="BN66" s="469">
        <f>VLOOKUP(B66,'[2]PL01-16112024'!$D$11:$P$237,11,0)</f>
        <v>1.41</v>
      </c>
      <c r="BO66" s="468">
        <v>1.49</v>
      </c>
      <c r="BP66" s="468">
        <v>0.08</v>
      </c>
      <c r="BQ66" s="468">
        <v>1.49</v>
      </c>
      <c r="BR66" s="468" t="s">
        <v>679</v>
      </c>
    </row>
    <row r="67" spans="1:70" s="84" customFormat="1" ht="25.5">
      <c r="A67" s="276" t="s">
        <v>186</v>
      </c>
      <c r="B67" s="421" t="s">
        <v>648</v>
      </c>
      <c r="C67" s="265"/>
      <c r="D67" s="266" t="str">
        <f t="shared" ref="D67:D91" si="34">IF(C67="X",H67,"")</f>
        <v/>
      </c>
      <c r="E67" s="278" t="s">
        <v>276</v>
      </c>
      <c r="F67" s="266" t="str">
        <f t="shared" si="29"/>
        <v>ONT</v>
      </c>
      <c r="G67" s="279" t="s">
        <v>511</v>
      </c>
      <c r="H67" s="280">
        <f t="shared" si="33"/>
        <v>2.14</v>
      </c>
      <c r="I67" s="281">
        <v>1.84</v>
      </c>
      <c r="J67" s="281"/>
      <c r="K67" s="281">
        <v>0.3</v>
      </c>
      <c r="L67" s="281">
        <v>0</v>
      </c>
      <c r="M67" s="281"/>
      <c r="N67" s="281"/>
      <c r="O67" s="281"/>
      <c r="P67" s="281"/>
      <c r="Q67" s="281">
        <v>0</v>
      </c>
      <c r="R67" s="281"/>
      <c r="S67" s="281"/>
      <c r="T67" s="281">
        <v>0</v>
      </c>
      <c r="U67" s="281">
        <v>0</v>
      </c>
      <c r="V67" s="281"/>
      <c r="W67" s="281"/>
      <c r="X67" s="281"/>
      <c r="Y67" s="281"/>
      <c r="Z67" s="281">
        <v>0</v>
      </c>
      <c r="AA67" s="281"/>
      <c r="AB67" s="281">
        <v>0</v>
      </c>
      <c r="AC67" s="281">
        <v>0</v>
      </c>
      <c r="AD67" s="281">
        <v>0</v>
      </c>
      <c r="AE67" s="281"/>
      <c r="AF67" s="281"/>
      <c r="AG67" s="281"/>
      <c r="AH67" s="281"/>
      <c r="AI67" s="281"/>
      <c r="AJ67" s="281"/>
      <c r="AK67" s="281"/>
      <c r="AL67" s="281"/>
      <c r="AM67" s="281"/>
      <c r="AN67" s="281">
        <v>0</v>
      </c>
      <c r="AO67" s="281"/>
      <c r="AP67" s="281">
        <v>0</v>
      </c>
      <c r="AQ67" s="281">
        <v>0</v>
      </c>
      <c r="AR67" s="281"/>
      <c r="AS67" s="281"/>
      <c r="AT67" s="281"/>
      <c r="AU67" s="281"/>
      <c r="AV67" s="281"/>
      <c r="AW67" s="281"/>
      <c r="AX67" s="281"/>
      <c r="AY67" s="281"/>
      <c r="AZ67" s="281"/>
      <c r="BA67" s="281"/>
      <c r="BB67" s="281">
        <v>0</v>
      </c>
      <c r="BC67" s="281"/>
      <c r="BD67" s="281">
        <v>0</v>
      </c>
      <c r="BE67" s="281"/>
      <c r="BF67" s="266"/>
      <c r="BG67" s="266"/>
      <c r="BH67" s="266"/>
      <c r="BI67" s="266"/>
      <c r="BJ67" s="266"/>
      <c r="BK67" s="266"/>
      <c r="BL67" s="459"/>
      <c r="BM67" s="459" t="e">
        <f t="shared" si="32"/>
        <v>#VALUE!</v>
      </c>
      <c r="BN67" s="469">
        <f>VLOOKUP(B67,'[2]PL01-16112024'!$D$11:$P$237,11,0)</f>
        <v>2.14</v>
      </c>
      <c r="BO67" s="469">
        <v>2.14</v>
      </c>
      <c r="BP67" s="469">
        <v>0</v>
      </c>
      <c r="BQ67" s="469">
        <v>1.84</v>
      </c>
      <c r="BR67" s="469" t="s">
        <v>680</v>
      </c>
    </row>
    <row r="68" spans="1:70" s="565" customFormat="1" ht="25.5">
      <c r="A68" s="557" t="s">
        <v>186</v>
      </c>
      <c r="B68" s="567" t="s">
        <v>649</v>
      </c>
      <c r="C68" s="474" t="s">
        <v>528</v>
      </c>
      <c r="D68" s="469">
        <f t="shared" si="34"/>
        <v>0</v>
      </c>
      <c r="E68" s="559" t="s">
        <v>276</v>
      </c>
      <c r="F68" s="469" t="str">
        <f t="shared" si="29"/>
        <v>ONT</v>
      </c>
      <c r="G68" s="560" t="s">
        <v>506</v>
      </c>
      <c r="H68" s="561">
        <f t="shared" si="33"/>
        <v>0</v>
      </c>
      <c r="I68" s="562"/>
      <c r="J68" s="562"/>
      <c r="K68" s="562"/>
      <c r="L68" s="562">
        <v>0</v>
      </c>
      <c r="M68" s="562"/>
      <c r="N68" s="562"/>
      <c r="O68" s="562"/>
      <c r="P68" s="562"/>
      <c r="Q68" s="562">
        <v>0</v>
      </c>
      <c r="R68" s="562"/>
      <c r="S68" s="562"/>
      <c r="T68" s="562">
        <v>0</v>
      </c>
      <c r="U68" s="562">
        <v>0</v>
      </c>
      <c r="V68" s="562"/>
      <c r="W68" s="562"/>
      <c r="X68" s="562"/>
      <c r="Y68" s="562"/>
      <c r="Z68" s="562">
        <v>0</v>
      </c>
      <c r="AA68" s="562"/>
      <c r="AB68" s="562">
        <v>0</v>
      </c>
      <c r="AC68" s="562">
        <v>0</v>
      </c>
      <c r="AD68" s="562">
        <v>0</v>
      </c>
      <c r="AE68" s="562"/>
      <c r="AF68" s="562"/>
      <c r="AG68" s="562"/>
      <c r="AH68" s="562"/>
      <c r="AI68" s="562"/>
      <c r="AJ68" s="562"/>
      <c r="AK68" s="562"/>
      <c r="AL68" s="562"/>
      <c r="AM68" s="562"/>
      <c r="AN68" s="562">
        <v>0</v>
      </c>
      <c r="AO68" s="562"/>
      <c r="AP68" s="562">
        <v>0</v>
      </c>
      <c r="AQ68" s="562">
        <v>0</v>
      </c>
      <c r="AR68" s="562"/>
      <c r="AS68" s="562"/>
      <c r="AT68" s="562"/>
      <c r="AU68" s="562"/>
      <c r="AV68" s="562"/>
      <c r="AW68" s="562"/>
      <c r="AX68" s="562"/>
      <c r="AY68" s="562"/>
      <c r="AZ68" s="562"/>
      <c r="BA68" s="562"/>
      <c r="BB68" s="562">
        <v>0</v>
      </c>
      <c r="BC68" s="562"/>
      <c r="BD68" s="562">
        <v>0</v>
      </c>
      <c r="BE68" s="562"/>
      <c r="BF68" s="469"/>
      <c r="BG68" s="469"/>
      <c r="BH68" s="469"/>
      <c r="BI68" s="469"/>
      <c r="BJ68" s="469"/>
      <c r="BK68" s="469"/>
      <c r="BL68" s="563"/>
      <c r="BM68" s="564">
        <f t="shared" si="32"/>
        <v>0</v>
      </c>
      <c r="BN68" s="469">
        <f>VLOOKUP(B68,'[2]PL01-16112024'!$D$11:$P$237,11,0)</f>
        <v>6.35</v>
      </c>
      <c r="BO68" s="468">
        <v>1</v>
      </c>
      <c r="BP68" s="468">
        <v>1</v>
      </c>
      <c r="BQ68" s="468">
        <v>0</v>
      </c>
      <c r="BR68" s="468" t="s">
        <v>681</v>
      </c>
    </row>
    <row r="69" spans="1:70" s="565" customFormat="1" ht="38.25">
      <c r="A69" s="557" t="s">
        <v>186</v>
      </c>
      <c r="B69" s="567" t="s">
        <v>650</v>
      </c>
      <c r="C69" s="474" t="s">
        <v>528</v>
      </c>
      <c r="D69" s="469">
        <f t="shared" si="34"/>
        <v>0</v>
      </c>
      <c r="E69" s="559" t="s">
        <v>276</v>
      </c>
      <c r="F69" s="469" t="str">
        <f t="shared" si="29"/>
        <v>ONT</v>
      </c>
      <c r="G69" s="560" t="s">
        <v>509</v>
      </c>
      <c r="H69" s="561">
        <f t="shared" si="33"/>
        <v>0</v>
      </c>
      <c r="I69" s="562">
        <v>0</v>
      </c>
      <c r="J69" s="562"/>
      <c r="K69" s="562"/>
      <c r="L69" s="562">
        <v>0</v>
      </c>
      <c r="M69" s="562"/>
      <c r="N69" s="562"/>
      <c r="O69" s="562"/>
      <c r="P69" s="562"/>
      <c r="Q69" s="562">
        <v>0</v>
      </c>
      <c r="R69" s="562"/>
      <c r="S69" s="562"/>
      <c r="T69" s="562">
        <v>0</v>
      </c>
      <c r="U69" s="562">
        <v>0</v>
      </c>
      <c r="V69" s="562"/>
      <c r="W69" s="562"/>
      <c r="X69" s="562"/>
      <c r="Y69" s="562"/>
      <c r="Z69" s="562">
        <v>0</v>
      </c>
      <c r="AA69" s="562"/>
      <c r="AB69" s="562">
        <v>0</v>
      </c>
      <c r="AC69" s="562">
        <v>0</v>
      </c>
      <c r="AD69" s="562">
        <v>0</v>
      </c>
      <c r="AE69" s="562"/>
      <c r="AF69" s="562"/>
      <c r="AG69" s="562"/>
      <c r="AH69" s="562"/>
      <c r="AI69" s="562"/>
      <c r="AJ69" s="562"/>
      <c r="AK69" s="562"/>
      <c r="AL69" s="562"/>
      <c r="AM69" s="562"/>
      <c r="AN69" s="562">
        <v>0</v>
      </c>
      <c r="AO69" s="562"/>
      <c r="AP69" s="562">
        <v>0</v>
      </c>
      <c r="AQ69" s="562">
        <v>0</v>
      </c>
      <c r="AR69" s="562"/>
      <c r="AS69" s="562"/>
      <c r="AT69" s="562"/>
      <c r="AU69" s="562"/>
      <c r="AV69" s="562"/>
      <c r="AW69" s="562"/>
      <c r="AX69" s="562"/>
      <c r="AY69" s="562"/>
      <c r="AZ69" s="562"/>
      <c r="BA69" s="562"/>
      <c r="BB69" s="562">
        <v>0</v>
      </c>
      <c r="BC69" s="562"/>
      <c r="BD69" s="562">
        <v>0</v>
      </c>
      <c r="BE69" s="562"/>
      <c r="BF69" s="469"/>
      <c r="BG69" s="469"/>
      <c r="BH69" s="469"/>
      <c r="BI69" s="469"/>
      <c r="BJ69" s="469"/>
      <c r="BK69" s="469"/>
      <c r="BL69" s="563"/>
      <c r="BM69" s="564">
        <f t="shared" si="32"/>
        <v>0</v>
      </c>
      <c r="BN69" s="469">
        <f>VLOOKUP(B69,'[2]PL01-16112024'!$D$11:$P$237,11,0)</f>
        <v>3.82</v>
      </c>
      <c r="BO69" s="468">
        <v>0.5</v>
      </c>
      <c r="BP69" s="468">
        <v>0.5</v>
      </c>
      <c r="BQ69" s="468">
        <v>0</v>
      </c>
      <c r="BR69" s="468" t="s">
        <v>683</v>
      </c>
    </row>
    <row r="70" spans="1:70" s="84" customFormat="1" ht="25.5">
      <c r="A70" s="276" t="s">
        <v>186</v>
      </c>
      <c r="B70" s="421" t="s">
        <v>651</v>
      </c>
      <c r="C70" s="265"/>
      <c r="D70" s="266" t="str">
        <f t="shared" si="34"/>
        <v/>
      </c>
      <c r="E70" s="278" t="s">
        <v>276</v>
      </c>
      <c r="F70" s="266" t="str">
        <f t="shared" si="29"/>
        <v>ONT</v>
      </c>
      <c r="G70" s="279" t="s">
        <v>511</v>
      </c>
      <c r="H70" s="280">
        <f t="shared" si="33"/>
        <v>3.5746699999999998</v>
      </c>
      <c r="I70" s="281">
        <v>2.79</v>
      </c>
      <c r="J70" s="281"/>
      <c r="K70" s="281">
        <v>0.78466999999999976</v>
      </c>
      <c r="L70" s="281">
        <v>0</v>
      </c>
      <c r="M70" s="281"/>
      <c r="N70" s="281"/>
      <c r="O70" s="281"/>
      <c r="P70" s="281"/>
      <c r="Q70" s="281">
        <v>0</v>
      </c>
      <c r="R70" s="281"/>
      <c r="S70" s="281"/>
      <c r="T70" s="281">
        <v>0</v>
      </c>
      <c r="U70" s="281">
        <v>0</v>
      </c>
      <c r="V70" s="281"/>
      <c r="W70" s="281"/>
      <c r="X70" s="281"/>
      <c r="Y70" s="281"/>
      <c r="Z70" s="281">
        <v>0</v>
      </c>
      <c r="AA70" s="281"/>
      <c r="AB70" s="281">
        <v>0</v>
      </c>
      <c r="AC70" s="281">
        <v>0</v>
      </c>
      <c r="AD70" s="281">
        <v>0</v>
      </c>
      <c r="AE70" s="281"/>
      <c r="AF70" s="281"/>
      <c r="AG70" s="281"/>
      <c r="AH70" s="281"/>
      <c r="AI70" s="281"/>
      <c r="AJ70" s="281"/>
      <c r="AK70" s="281"/>
      <c r="AL70" s="281"/>
      <c r="AM70" s="281"/>
      <c r="AN70" s="281">
        <v>0</v>
      </c>
      <c r="AO70" s="281"/>
      <c r="AP70" s="281">
        <v>0</v>
      </c>
      <c r="AQ70" s="281">
        <v>0</v>
      </c>
      <c r="AR70" s="281"/>
      <c r="AS70" s="281"/>
      <c r="AT70" s="281"/>
      <c r="AU70" s="281"/>
      <c r="AV70" s="281"/>
      <c r="AW70" s="281"/>
      <c r="AX70" s="281"/>
      <c r="AY70" s="281"/>
      <c r="AZ70" s="281"/>
      <c r="BA70" s="281"/>
      <c r="BB70" s="281">
        <v>0</v>
      </c>
      <c r="BC70" s="281"/>
      <c r="BD70" s="281">
        <v>0</v>
      </c>
      <c r="BE70" s="281"/>
      <c r="BF70" s="266"/>
      <c r="BG70" s="266"/>
      <c r="BH70" s="266"/>
      <c r="BI70" s="266"/>
      <c r="BJ70" s="266"/>
      <c r="BK70" s="266"/>
      <c r="BL70" s="459"/>
      <c r="BM70" s="459"/>
      <c r="BN70" s="266">
        <v>3.5746699999999998</v>
      </c>
      <c r="BO70" s="266">
        <v>0.72</v>
      </c>
      <c r="BP70" s="266">
        <v>0</v>
      </c>
      <c r="BQ70" s="266">
        <v>2.79</v>
      </c>
      <c r="BR70" s="266" t="s">
        <v>680</v>
      </c>
    </row>
    <row r="71" spans="1:70" s="71" customFormat="1" ht="25.5">
      <c r="A71" s="276" t="s">
        <v>186</v>
      </c>
      <c r="B71" s="421" t="s">
        <v>652</v>
      </c>
      <c r="C71" s="265" t="s">
        <v>528</v>
      </c>
      <c r="D71" s="266">
        <f t="shared" si="34"/>
        <v>1.595</v>
      </c>
      <c r="E71" s="278" t="s">
        <v>276</v>
      </c>
      <c r="F71" s="266" t="str">
        <f t="shared" si="29"/>
        <v>ONT</v>
      </c>
      <c r="G71" s="67" t="s">
        <v>506</v>
      </c>
      <c r="H71" s="280">
        <f t="shared" si="33"/>
        <v>1.595</v>
      </c>
      <c r="I71" s="281">
        <v>1.1000000000000001</v>
      </c>
      <c r="J71" s="281"/>
      <c r="K71" s="281">
        <v>9.5000000000000001E-2</v>
      </c>
      <c r="L71" s="281">
        <v>0</v>
      </c>
      <c r="M71" s="281"/>
      <c r="N71" s="281"/>
      <c r="O71" s="281"/>
      <c r="P71" s="281"/>
      <c r="Q71" s="281">
        <v>0</v>
      </c>
      <c r="R71" s="281"/>
      <c r="S71" s="281"/>
      <c r="T71" s="281">
        <v>0</v>
      </c>
      <c r="U71" s="281">
        <v>0</v>
      </c>
      <c r="V71" s="281"/>
      <c r="W71" s="281"/>
      <c r="X71" s="281"/>
      <c r="Y71" s="281"/>
      <c r="Z71" s="281">
        <v>0</v>
      </c>
      <c r="AA71" s="281"/>
      <c r="AB71" s="281">
        <v>0</v>
      </c>
      <c r="AC71" s="281">
        <v>0</v>
      </c>
      <c r="AD71" s="281">
        <v>0</v>
      </c>
      <c r="AE71" s="281"/>
      <c r="AF71" s="281"/>
      <c r="AG71" s="281"/>
      <c r="AH71" s="281"/>
      <c r="AI71" s="281"/>
      <c r="AJ71" s="281"/>
      <c r="AK71" s="281"/>
      <c r="AL71" s="281"/>
      <c r="AM71" s="281"/>
      <c r="AN71" s="281">
        <v>0</v>
      </c>
      <c r="AO71" s="281"/>
      <c r="AP71" s="281">
        <v>0.2</v>
      </c>
      <c r="AQ71" s="281">
        <v>0.2</v>
      </c>
      <c r="AR71" s="281"/>
      <c r="AS71" s="281"/>
      <c r="AT71" s="281"/>
      <c r="AU71" s="281"/>
      <c r="AV71" s="281"/>
      <c r="AW71" s="281"/>
      <c r="AX71" s="281"/>
      <c r="AY71" s="281"/>
      <c r="AZ71" s="281"/>
      <c r="BA71" s="281"/>
      <c r="BB71" s="281">
        <v>0</v>
      </c>
      <c r="BC71" s="281"/>
      <c r="BD71" s="281">
        <v>0</v>
      </c>
      <c r="BE71" s="281"/>
      <c r="BF71" s="266"/>
      <c r="BG71" s="266"/>
      <c r="BH71" s="266"/>
      <c r="BI71" s="266"/>
      <c r="BJ71" s="266"/>
      <c r="BK71" s="266"/>
      <c r="BL71" s="460"/>
      <c r="BM71" s="459">
        <f>D71-H71</f>
        <v>0</v>
      </c>
      <c r="BN71" s="469">
        <f>VLOOKUP(B71,'[2]PL01-16112024'!$D$11:$P$237,11,0)</f>
        <v>3.97</v>
      </c>
      <c r="BO71" s="468">
        <v>1.6</v>
      </c>
      <c r="BP71" s="468">
        <v>1.6</v>
      </c>
      <c r="BQ71" s="468">
        <v>0</v>
      </c>
      <c r="BR71" s="468" t="s">
        <v>681</v>
      </c>
    </row>
    <row r="72" spans="1:70" s="565" customFormat="1" ht="51">
      <c r="A72" s="557" t="s">
        <v>186</v>
      </c>
      <c r="B72" s="567" t="s">
        <v>653</v>
      </c>
      <c r="C72" s="474" t="s">
        <v>528</v>
      </c>
      <c r="D72" s="469">
        <f t="shared" si="34"/>
        <v>0</v>
      </c>
      <c r="E72" s="559" t="s">
        <v>276</v>
      </c>
      <c r="F72" s="469" t="str">
        <f t="shared" si="29"/>
        <v>ONT</v>
      </c>
      <c r="G72" s="560" t="s">
        <v>510</v>
      </c>
      <c r="H72" s="561">
        <f t="shared" si="31"/>
        <v>0</v>
      </c>
      <c r="I72" s="562">
        <v>0</v>
      </c>
      <c r="J72" s="562"/>
      <c r="K72" s="562"/>
      <c r="L72" s="562">
        <v>0</v>
      </c>
      <c r="M72" s="562"/>
      <c r="N72" s="562"/>
      <c r="O72" s="562"/>
      <c r="P72" s="562"/>
      <c r="Q72" s="562">
        <v>0</v>
      </c>
      <c r="R72" s="562"/>
      <c r="S72" s="562"/>
      <c r="T72" s="562">
        <v>0</v>
      </c>
      <c r="U72" s="562">
        <v>0</v>
      </c>
      <c r="V72" s="562"/>
      <c r="W72" s="562"/>
      <c r="X72" s="562"/>
      <c r="Y72" s="562"/>
      <c r="Z72" s="562">
        <v>0</v>
      </c>
      <c r="AA72" s="562"/>
      <c r="AB72" s="562">
        <v>0</v>
      </c>
      <c r="AC72" s="562">
        <v>0</v>
      </c>
      <c r="AD72" s="562">
        <v>0</v>
      </c>
      <c r="AE72" s="562"/>
      <c r="AF72" s="562"/>
      <c r="AG72" s="562"/>
      <c r="AH72" s="562"/>
      <c r="AI72" s="562"/>
      <c r="AJ72" s="562"/>
      <c r="AK72" s="562"/>
      <c r="AL72" s="562"/>
      <c r="AM72" s="562"/>
      <c r="AN72" s="562">
        <v>0</v>
      </c>
      <c r="AO72" s="562"/>
      <c r="AP72" s="562">
        <v>0</v>
      </c>
      <c r="AQ72" s="562">
        <v>0</v>
      </c>
      <c r="AR72" s="562"/>
      <c r="AS72" s="562"/>
      <c r="AT72" s="562"/>
      <c r="AU72" s="562"/>
      <c r="AV72" s="562"/>
      <c r="AW72" s="562"/>
      <c r="AX72" s="562"/>
      <c r="AY72" s="562"/>
      <c r="AZ72" s="562"/>
      <c r="BA72" s="562"/>
      <c r="BB72" s="562">
        <v>0</v>
      </c>
      <c r="BC72" s="562"/>
      <c r="BD72" s="562">
        <v>0</v>
      </c>
      <c r="BE72" s="562"/>
      <c r="BF72" s="469"/>
      <c r="BG72" s="469"/>
      <c r="BH72" s="469"/>
      <c r="BI72" s="469"/>
      <c r="BJ72" s="469"/>
      <c r="BK72" s="469"/>
      <c r="BL72" s="563"/>
      <c r="BM72" s="564">
        <f>D72-H72</f>
        <v>0</v>
      </c>
      <c r="BN72" s="469">
        <f>VLOOKUP(B72,'[2]PL01-16112024'!$D$11:$P$237,11,0)</f>
        <v>4.9000000000000004</v>
      </c>
      <c r="BO72" s="468">
        <v>0.5</v>
      </c>
      <c r="BP72" s="468">
        <v>0.5</v>
      </c>
      <c r="BQ72" s="468">
        <v>0</v>
      </c>
      <c r="BR72" s="468" t="s">
        <v>684</v>
      </c>
    </row>
    <row r="73" spans="1:70" s="71" customFormat="1" ht="25.5">
      <c r="A73" s="276" t="s">
        <v>186</v>
      </c>
      <c r="B73" s="425" t="s">
        <v>654</v>
      </c>
      <c r="C73" s="265" t="s">
        <v>528</v>
      </c>
      <c r="D73" s="266">
        <f t="shared" si="34"/>
        <v>0.84</v>
      </c>
      <c r="E73" s="278" t="s">
        <v>276</v>
      </c>
      <c r="F73" s="266" t="str">
        <f t="shared" si="29"/>
        <v>ONT</v>
      </c>
      <c r="G73" s="67" t="s">
        <v>511</v>
      </c>
      <c r="H73" s="280">
        <f t="shared" si="31"/>
        <v>0.84</v>
      </c>
      <c r="I73" s="281">
        <v>0</v>
      </c>
      <c r="J73" s="281"/>
      <c r="K73" s="281">
        <v>0.84</v>
      </c>
      <c r="L73" s="281">
        <v>0</v>
      </c>
      <c r="M73" s="281"/>
      <c r="N73" s="281"/>
      <c r="O73" s="281"/>
      <c r="P73" s="281"/>
      <c r="Q73" s="281">
        <v>0</v>
      </c>
      <c r="R73" s="281"/>
      <c r="S73" s="281"/>
      <c r="T73" s="281">
        <v>0</v>
      </c>
      <c r="U73" s="281">
        <v>0</v>
      </c>
      <c r="V73" s="281"/>
      <c r="W73" s="281"/>
      <c r="X73" s="281"/>
      <c r="Y73" s="281"/>
      <c r="Z73" s="281">
        <v>0</v>
      </c>
      <c r="AA73" s="281"/>
      <c r="AB73" s="281">
        <v>0</v>
      </c>
      <c r="AC73" s="281">
        <v>0</v>
      </c>
      <c r="AD73" s="281">
        <v>0</v>
      </c>
      <c r="AE73" s="281"/>
      <c r="AF73" s="281"/>
      <c r="AG73" s="281"/>
      <c r="AH73" s="281"/>
      <c r="AI73" s="281"/>
      <c r="AJ73" s="281"/>
      <c r="AK73" s="281"/>
      <c r="AL73" s="281"/>
      <c r="AM73" s="281"/>
      <c r="AN73" s="281">
        <v>0</v>
      </c>
      <c r="AO73" s="281"/>
      <c r="AP73" s="281">
        <v>0</v>
      </c>
      <c r="AQ73" s="281">
        <v>0</v>
      </c>
      <c r="AR73" s="281"/>
      <c r="AS73" s="281"/>
      <c r="AT73" s="281"/>
      <c r="AU73" s="281"/>
      <c r="AV73" s="281"/>
      <c r="AW73" s="281"/>
      <c r="AX73" s="281"/>
      <c r="AY73" s="281"/>
      <c r="AZ73" s="281"/>
      <c r="BA73" s="281"/>
      <c r="BB73" s="281">
        <v>0</v>
      </c>
      <c r="BC73" s="281"/>
      <c r="BD73" s="281">
        <v>0</v>
      </c>
      <c r="BE73" s="281"/>
      <c r="BF73" s="266"/>
      <c r="BG73" s="266"/>
      <c r="BH73" s="266"/>
      <c r="BI73" s="266"/>
      <c r="BJ73" s="266"/>
      <c r="BK73" s="266"/>
      <c r="BL73" s="460"/>
      <c r="BM73" s="459">
        <f>D73-H73</f>
        <v>0</v>
      </c>
      <c r="BN73" s="469">
        <f>VLOOKUP(B73,'[2]PL01-16112024'!$D$11:$P$237,11,0)</f>
        <v>0.84</v>
      </c>
      <c r="BO73" s="468">
        <v>0.84</v>
      </c>
      <c r="BP73" s="468">
        <v>0.84</v>
      </c>
      <c r="BQ73" s="468">
        <v>0</v>
      </c>
      <c r="BR73" s="468" t="s">
        <v>680</v>
      </c>
    </row>
    <row r="74" spans="1:70" s="84" customFormat="1" ht="25.5">
      <c r="A74" s="276" t="s">
        <v>186</v>
      </c>
      <c r="B74" s="421" t="s">
        <v>655</v>
      </c>
      <c r="C74" s="265" t="s">
        <v>528</v>
      </c>
      <c r="D74" s="266">
        <f t="shared" si="34"/>
        <v>2</v>
      </c>
      <c r="E74" s="278" t="s">
        <v>276</v>
      </c>
      <c r="F74" s="266" t="str">
        <f t="shared" si="29"/>
        <v>ONT</v>
      </c>
      <c r="G74" s="279" t="s">
        <v>511</v>
      </c>
      <c r="H74" s="280">
        <f t="shared" si="31"/>
        <v>2</v>
      </c>
      <c r="I74" s="281">
        <v>0</v>
      </c>
      <c r="J74" s="281"/>
      <c r="K74" s="281">
        <v>2</v>
      </c>
      <c r="L74" s="281">
        <v>0</v>
      </c>
      <c r="M74" s="281"/>
      <c r="N74" s="281"/>
      <c r="O74" s="281"/>
      <c r="P74" s="281"/>
      <c r="Q74" s="281">
        <v>0</v>
      </c>
      <c r="R74" s="281"/>
      <c r="S74" s="281"/>
      <c r="T74" s="281">
        <v>0</v>
      </c>
      <c r="U74" s="281">
        <v>0</v>
      </c>
      <c r="V74" s="281"/>
      <c r="W74" s="281"/>
      <c r="X74" s="281"/>
      <c r="Y74" s="281"/>
      <c r="Z74" s="281">
        <v>0</v>
      </c>
      <c r="AA74" s="281"/>
      <c r="AB74" s="281">
        <v>0</v>
      </c>
      <c r="AC74" s="281">
        <v>0</v>
      </c>
      <c r="AD74" s="281">
        <v>0</v>
      </c>
      <c r="AE74" s="281"/>
      <c r="AF74" s="281"/>
      <c r="AG74" s="281"/>
      <c r="AH74" s="281"/>
      <c r="AI74" s="281"/>
      <c r="AJ74" s="281"/>
      <c r="AK74" s="281"/>
      <c r="AL74" s="281"/>
      <c r="AM74" s="281"/>
      <c r="AN74" s="281">
        <v>0</v>
      </c>
      <c r="AO74" s="281"/>
      <c r="AP74" s="281">
        <v>0</v>
      </c>
      <c r="AQ74" s="281">
        <v>0</v>
      </c>
      <c r="AR74" s="281"/>
      <c r="AS74" s="281"/>
      <c r="AT74" s="281"/>
      <c r="AU74" s="281"/>
      <c r="AV74" s="281"/>
      <c r="AW74" s="281"/>
      <c r="AX74" s="281"/>
      <c r="AY74" s="281"/>
      <c r="AZ74" s="281"/>
      <c r="BA74" s="281"/>
      <c r="BB74" s="281">
        <v>0</v>
      </c>
      <c r="BC74" s="281"/>
      <c r="BD74" s="281">
        <v>0</v>
      </c>
      <c r="BE74" s="281"/>
      <c r="BF74" s="266"/>
      <c r="BG74" s="266"/>
      <c r="BH74" s="266"/>
      <c r="BI74" s="266"/>
      <c r="BJ74" s="266"/>
      <c r="BK74" s="266"/>
      <c r="BL74" s="459"/>
      <c r="BM74" s="459">
        <f>D74-H74</f>
        <v>0</v>
      </c>
      <c r="BN74" s="469">
        <f>VLOOKUP(B74,'[2]PL01-16112024'!$D$11:$P$237,11,0)</f>
        <v>4</v>
      </c>
      <c r="BO74" s="469">
        <v>2</v>
      </c>
      <c r="BP74" s="469">
        <v>2</v>
      </c>
      <c r="BQ74" s="469">
        <v>0</v>
      </c>
      <c r="BR74" s="469" t="s">
        <v>680</v>
      </c>
    </row>
    <row r="75" spans="1:70" s="71" customFormat="1" ht="25.5">
      <c r="A75" s="276" t="s">
        <v>186</v>
      </c>
      <c r="B75" s="421" t="s">
        <v>656</v>
      </c>
      <c r="C75" s="265" t="s">
        <v>528</v>
      </c>
      <c r="D75" s="266">
        <f t="shared" si="34"/>
        <v>0.5</v>
      </c>
      <c r="E75" s="278" t="s">
        <v>276</v>
      </c>
      <c r="F75" s="266" t="str">
        <f t="shared" si="29"/>
        <v>ONT</v>
      </c>
      <c r="G75" s="67" t="s">
        <v>504</v>
      </c>
      <c r="H75" s="280">
        <f t="shared" si="31"/>
        <v>0.5</v>
      </c>
      <c r="I75" s="281">
        <v>0</v>
      </c>
      <c r="J75" s="281"/>
      <c r="K75" s="281">
        <v>0.5</v>
      </c>
      <c r="L75" s="281">
        <v>0</v>
      </c>
      <c r="M75" s="281"/>
      <c r="N75" s="281"/>
      <c r="O75" s="281"/>
      <c r="P75" s="281"/>
      <c r="Q75" s="281">
        <v>0</v>
      </c>
      <c r="R75" s="281"/>
      <c r="S75" s="281"/>
      <c r="T75" s="281">
        <v>0</v>
      </c>
      <c r="U75" s="281">
        <v>0</v>
      </c>
      <c r="V75" s="281"/>
      <c r="W75" s="281"/>
      <c r="X75" s="281"/>
      <c r="Y75" s="281"/>
      <c r="Z75" s="281">
        <v>0</v>
      </c>
      <c r="AA75" s="281"/>
      <c r="AB75" s="281">
        <v>0</v>
      </c>
      <c r="AC75" s="281">
        <v>0</v>
      </c>
      <c r="AD75" s="281">
        <v>0</v>
      </c>
      <c r="AE75" s="281"/>
      <c r="AF75" s="281"/>
      <c r="AG75" s="281"/>
      <c r="AH75" s="281"/>
      <c r="AI75" s="281"/>
      <c r="AJ75" s="281"/>
      <c r="AK75" s="281"/>
      <c r="AL75" s="281"/>
      <c r="AM75" s="281"/>
      <c r="AN75" s="281">
        <v>0</v>
      </c>
      <c r="AO75" s="281"/>
      <c r="AP75" s="281">
        <v>0</v>
      </c>
      <c r="AQ75" s="281">
        <v>0</v>
      </c>
      <c r="AR75" s="281"/>
      <c r="AS75" s="281"/>
      <c r="AT75" s="281"/>
      <c r="AU75" s="281"/>
      <c r="AV75" s="281"/>
      <c r="AW75" s="281"/>
      <c r="AX75" s="281"/>
      <c r="AY75" s="281"/>
      <c r="AZ75" s="281"/>
      <c r="BA75" s="281"/>
      <c r="BB75" s="281">
        <v>0</v>
      </c>
      <c r="BC75" s="281"/>
      <c r="BD75" s="281">
        <v>0</v>
      </c>
      <c r="BE75" s="281"/>
      <c r="BF75" s="266"/>
      <c r="BG75" s="266"/>
      <c r="BH75" s="266"/>
      <c r="BI75" s="266"/>
      <c r="BJ75" s="266"/>
      <c r="BK75" s="266"/>
      <c r="BL75" s="460"/>
      <c r="BM75" s="459">
        <f>D75-H75</f>
        <v>0</v>
      </c>
      <c r="BN75" s="469">
        <f>VLOOKUP(B75,'[2]PL01-16112024'!$D$11:$P$237,11,0)</f>
        <v>1.34</v>
      </c>
      <c r="BO75" s="468">
        <v>0.5</v>
      </c>
      <c r="BP75" s="468">
        <v>0.5</v>
      </c>
      <c r="BQ75" s="468">
        <v>0</v>
      </c>
      <c r="BR75" s="468" t="s">
        <v>685</v>
      </c>
    </row>
    <row r="76" spans="1:70" s="436" customFormat="1" ht="51">
      <c r="A76" s="428" t="s">
        <v>186</v>
      </c>
      <c r="B76" s="439" t="s">
        <v>657</v>
      </c>
      <c r="C76" s="265"/>
      <c r="D76" s="266" t="str">
        <f t="shared" si="34"/>
        <v/>
      </c>
      <c r="E76" s="432"/>
      <c r="F76" s="431" t="str">
        <f t="shared" si="29"/>
        <v>ONT</v>
      </c>
      <c r="G76" s="433"/>
      <c r="H76" s="434">
        <f t="shared" si="31"/>
        <v>0</v>
      </c>
      <c r="I76" s="281">
        <v>0</v>
      </c>
      <c r="J76" s="281"/>
      <c r="K76" s="281"/>
      <c r="L76" s="281">
        <v>0</v>
      </c>
      <c r="M76" s="281"/>
      <c r="N76" s="281"/>
      <c r="O76" s="281"/>
      <c r="P76" s="281"/>
      <c r="Q76" s="281">
        <v>0</v>
      </c>
      <c r="R76" s="281"/>
      <c r="S76" s="281"/>
      <c r="T76" s="281">
        <v>0</v>
      </c>
      <c r="U76" s="281">
        <v>0</v>
      </c>
      <c r="V76" s="281"/>
      <c r="W76" s="281"/>
      <c r="X76" s="281"/>
      <c r="Y76" s="281"/>
      <c r="Z76" s="281">
        <v>0</v>
      </c>
      <c r="AA76" s="281"/>
      <c r="AB76" s="281">
        <v>0</v>
      </c>
      <c r="AC76" s="281">
        <v>0</v>
      </c>
      <c r="AD76" s="281">
        <v>0</v>
      </c>
      <c r="AE76" s="281"/>
      <c r="AF76" s="281"/>
      <c r="AG76" s="281"/>
      <c r="AH76" s="281"/>
      <c r="AI76" s="281"/>
      <c r="AJ76" s="281"/>
      <c r="AK76" s="281"/>
      <c r="AL76" s="281"/>
      <c r="AM76" s="281"/>
      <c r="AN76" s="281">
        <v>0</v>
      </c>
      <c r="AO76" s="281"/>
      <c r="AP76" s="281">
        <v>0</v>
      </c>
      <c r="AQ76" s="281">
        <v>0</v>
      </c>
      <c r="AR76" s="281"/>
      <c r="AS76" s="281"/>
      <c r="AT76" s="281"/>
      <c r="AU76" s="281"/>
      <c r="AV76" s="281"/>
      <c r="AW76" s="281"/>
      <c r="AX76" s="281"/>
      <c r="AY76" s="281"/>
      <c r="AZ76" s="281"/>
      <c r="BA76" s="281"/>
      <c r="BB76" s="281">
        <v>0</v>
      </c>
      <c r="BC76" s="281"/>
      <c r="BD76" s="281">
        <v>0</v>
      </c>
      <c r="BE76" s="281"/>
      <c r="BF76" s="266"/>
      <c r="BG76" s="266"/>
      <c r="BH76" s="266"/>
      <c r="BI76" s="266"/>
      <c r="BJ76" s="266"/>
      <c r="BK76" s="266"/>
      <c r="BL76" s="463"/>
      <c r="BM76" s="459"/>
      <c r="BN76" s="469">
        <f>VLOOKUP(B76,'[2]PL01-16112024'!$D$11:$P$237,11,0)</f>
        <v>4.7</v>
      </c>
      <c r="BO76" s="468">
        <v>0.5</v>
      </c>
      <c r="BP76" s="468">
        <v>0.5</v>
      </c>
      <c r="BQ76" s="468">
        <v>0</v>
      </c>
      <c r="BR76" s="468" t="s">
        <v>686</v>
      </c>
    </row>
    <row r="77" spans="1:70" s="436" customFormat="1" ht="12.75">
      <c r="A77" s="428" t="s">
        <v>186</v>
      </c>
      <c r="B77" s="439" t="s">
        <v>585</v>
      </c>
      <c r="C77" s="265" t="s">
        <v>528</v>
      </c>
      <c r="D77" s="266">
        <f t="shared" si="34"/>
        <v>0.3</v>
      </c>
      <c r="E77" s="432" t="s">
        <v>276</v>
      </c>
      <c r="F77" s="431" t="str">
        <f t="shared" si="29"/>
        <v>ONT</v>
      </c>
      <c r="G77" s="433" t="s">
        <v>512</v>
      </c>
      <c r="H77" s="434">
        <f t="shared" si="31"/>
        <v>0.3</v>
      </c>
      <c r="I77" s="281"/>
      <c r="J77" s="281"/>
      <c r="K77" s="281">
        <v>0.3</v>
      </c>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66"/>
      <c r="BG77" s="266"/>
      <c r="BH77" s="266"/>
      <c r="BI77" s="266"/>
      <c r="BJ77" s="266"/>
      <c r="BK77" s="266"/>
      <c r="BL77" s="463"/>
      <c r="BM77" s="459">
        <f t="shared" ref="BM77:BM82" si="35">D77-H77</f>
        <v>0</v>
      </c>
      <c r="BN77" s="469" t="e">
        <f>VLOOKUP(B77,'[2]PL01-16112024'!$D$11:$P$237,11,0)</f>
        <v>#N/A</v>
      </c>
      <c r="BO77" s="468"/>
      <c r="BP77" s="468"/>
      <c r="BQ77" s="468"/>
      <c r="BR77" s="468"/>
    </row>
    <row r="78" spans="1:70" s="436" customFormat="1" ht="12.75">
      <c r="A78" s="428" t="s">
        <v>186</v>
      </c>
      <c r="B78" s="439" t="s">
        <v>585</v>
      </c>
      <c r="C78" s="265" t="s">
        <v>528</v>
      </c>
      <c r="D78" s="266">
        <f t="shared" si="34"/>
        <v>0.2</v>
      </c>
      <c r="E78" s="432" t="s">
        <v>276</v>
      </c>
      <c r="F78" s="431" t="str">
        <f t="shared" si="29"/>
        <v>ONT</v>
      </c>
      <c r="G78" s="433" t="s">
        <v>513</v>
      </c>
      <c r="H78" s="434">
        <f t="shared" si="31"/>
        <v>0.2</v>
      </c>
      <c r="I78" s="281"/>
      <c r="J78" s="281"/>
      <c r="K78" s="281">
        <v>0.2</v>
      </c>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66"/>
      <c r="BG78" s="266"/>
      <c r="BH78" s="266"/>
      <c r="BI78" s="266"/>
      <c r="BJ78" s="266"/>
      <c r="BK78" s="266"/>
      <c r="BL78" s="463"/>
      <c r="BM78" s="459">
        <f t="shared" si="35"/>
        <v>0</v>
      </c>
      <c r="BN78" s="469" t="e">
        <f>VLOOKUP(B78,'[2]PL01-16112024'!$D$11:$P$237,11,0)</f>
        <v>#N/A</v>
      </c>
      <c r="BO78" s="468"/>
      <c r="BP78" s="468"/>
      <c r="BQ78" s="468"/>
      <c r="BR78" s="468"/>
    </row>
    <row r="79" spans="1:70" s="84" customFormat="1" ht="25.5">
      <c r="A79" s="276" t="s">
        <v>186</v>
      </c>
      <c r="B79" s="421" t="s">
        <v>658</v>
      </c>
      <c r="C79" s="265" t="s">
        <v>528</v>
      </c>
      <c r="D79" s="266">
        <f t="shared" si="34"/>
        <v>3</v>
      </c>
      <c r="E79" s="278" t="s">
        <v>276</v>
      </c>
      <c r="F79" s="266" t="str">
        <f t="shared" si="29"/>
        <v>ONT</v>
      </c>
      <c r="G79" s="279" t="s">
        <v>516</v>
      </c>
      <c r="H79" s="280">
        <f t="shared" si="31"/>
        <v>3</v>
      </c>
      <c r="I79" s="281">
        <v>0</v>
      </c>
      <c r="J79" s="281"/>
      <c r="K79" s="281"/>
      <c r="L79" s="281">
        <v>0</v>
      </c>
      <c r="M79" s="281"/>
      <c r="N79" s="281"/>
      <c r="O79" s="281"/>
      <c r="P79" s="281"/>
      <c r="Q79" s="281">
        <v>3</v>
      </c>
      <c r="R79" s="281"/>
      <c r="S79" s="281"/>
      <c r="T79" s="281">
        <v>0</v>
      </c>
      <c r="U79" s="281">
        <v>0</v>
      </c>
      <c r="V79" s="281"/>
      <c r="W79" s="281"/>
      <c r="X79" s="281"/>
      <c r="Y79" s="281"/>
      <c r="Z79" s="281">
        <v>0</v>
      </c>
      <c r="AA79" s="281"/>
      <c r="AB79" s="281">
        <v>0</v>
      </c>
      <c r="AC79" s="281">
        <v>0</v>
      </c>
      <c r="AD79" s="281">
        <v>0</v>
      </c>
      <c r="AE79" s="281"/>
      <c r="AF79" s="281"/>
      <c r="AG79" s="281"/>
      <c r="AH79" s="281"/>
      <c r="AI79" s="281"/>
      <c r="AJ79" s="281"/>
      <c r="AK79" s="281"/>
      <c r="AL79" s="281"/>
      <c r="AM79" s="281"/>
      <c r="AN79" s="281">
        <v>0</v>
      </c>
      <c r="AO79" s="281"/>
      <c r="AP79" s="281">
        <v>0</v>
      </c>
      <c r="AQ79" s="281">
        <v>0</v>
      </c>
      <c r="AR79" s="281"/>
      <c r="AS79" s="281"/>
      <c r="AT79" s="281"/>
      <c r="AU79" s="281"/>
      <c r="AV79" s="281"/>
      <c r="AW79" s="281"/>
      <c r="AX79" s="281"/>
      <c r="AY79" s="281"/>
      <c r="AZ79" s="281"/>
      <c r="BA79" s="281"/>
      <c r="BB79" s="281">
        <v>0</v>
      </c>
      <c r="BC79" s="281"/>
      <c r="BD79" s="281">
        <v>0</v>
      </c>
      <c r="BE79" s="281"/>
      <c r="BF79" s="266"/>
      <c r="BG79" s="266"/>
      <c r="BH79" s="266"/>
      <c r="BI79" s="266"/>
      <c r="BJ79" s="266"/>
      <c r="BK79" s="266"/>
      <c r="BL79" s="459"/>
      <c r="BM79" s="459">
        <f t="shared" si="35"/>
        <v>0</v>
      </c>
      <c r="BN79" s="469">
        <f>VLOOKUP(B79,'[2]PL01-16112024'!$D$11:$P$237,11,0)</f>
        <v>5</v>
      </c>
      <c r="BO79" s="469">
        <v>3</v>
      </c>
      <c r="BP79" s="469">
        <v>3</v>
      </c>
      <c r="BQ79" s="469">
        <v>0</v>
      </c>
      <c r="BR79" s="469" t="s">
        <v>687</v>
      </c>
    </row>
    <row r="80" spans="1:70" s="84" customFormat="1" ht="25.5">
      <c r="A80" s="276" t="s">
        <v>186</v>
      </c>
      <c r="B80" s="421" t="s">
        <v>659</v>
      </c>
      <c r="C80" s="265" t="s">
        <v>528</v>
      </c>
      <c r="D80" s="266">
        <f t="shared" si="34"/>
        <v>1</v>
      </c>
      <c r="E80" s="278" t="s">
        <v>276</v>
      </c>
      <c r="F80" s="266" t="str">
        <f t="shared" si="29"/>
        <v>ONT</v>
      </c>
      <c r="G80" s="279" t="s">
        <v>509</v>
      </c>
      <c r="H80" s="280">
        <f t="shared" ref="H80:H83" si="36">SUM(I80:BK80)</f>
        <v>1</v>
      </c>
      <c r="I80" s="281">
        <v>1</v>
      </c>
      <c r="J80" s="281"/>
      <c r="K80" s="281"/>
      <c r="L80" s="281">
        <v>0</v>
      </c>
      <c r="M80" s="281"/>
      <c r="N80" s="281"/>
      <c r="O80" s="281"/>
      <c r="P80" s="281"/>
      <c r="Q80" s="281">
        <v>0</v>
      </c>
      <c r="R80" s="281"/>
      <c r="S80" s="281"/>
      <c r="T80" s="281">
        <v>0</v>
      </c>
      <c r="U80" s="281">
        <v>0</v>
      </c>
      <c r="V80" s="281"/>
      <c r="W80" s="281"/>
      <c r="X80" s="281"/>
      <c r="Y80" s="281"/>
      <c r="Z80" s="281">
        <v>0</v>
      </c>
      <c r="AA80" s="281"/>
      <c r="AB80" s="281">
        <v>0</v>
      </c>
      <c r="AC80" s="281">
        <v>0</v>
      </c>
      <c r="AD80" s="281">
        <v>0</v>
      </c>
      <c r="AE80" s="281"/>
      <c r="AF80" s="281"/>
      <c r="AG80" s="281"/>
      <c r="AH80" s="281"/>
      <c r="AI80" s="281"/>
      <c r="AJ80" s="281"/>
      <c r="AK80" s="281"/>
      <c r="AL80" s="281"/>
      <c r="AM80" s="281"/>
      <c r="AN80" s="281">
        <v>0</v>
      </c>
      <c r="AO80" s="281"/>
      <c r="AP80" s="281">
        <v>0</v>
      </c>
      <c r="AQ80" s="281">
        <v>0</v>
      </c>
      <c r="AR80" s="281"/>
      <c r="AS80" s="281"/>
      <c r="AT80" s="281"/>
      <c r="AU80" s="281"/>
      <c r="AV80" s="281"/>
      <c r="AW80" s="281"/>
      <c r="AX80" s="281"/>
      <c r="AY80" s="281"/>
      <c r="AZ80" s="281"/>
      <c r="BA80" s="281"/>
      <c r="BB80" s="281">
        <v>0</v>
      </c>
      <c r="BC80" s="281"/>
      <c r="BD80" s="281">
        <v>0</v>
      </c>
      <c r="BE80" s="281"/>
      <c r="BF80" s="266"/>
      <c r="BG80" s="266"/>
      <c r="BH80" s="266"/>
      <c r="BI80" s="266"/>
      <c r="BJ80" s="266"/>
      <c r="BK80" s="266"/>
      <c r="BL80" s="459"/>
      <c r="BM80" s="459">
        <f t="shared" si="35"/>
        <v>0</v>
      </c>
      <c r="BN80" s="469">
        <f>VLOOKUP(B80,'[2]PL01-16112024'!$D$11:$P$237,11,0)</f>
        <v>1.3</v>
      </c>
      <c r="BO80" s="469">
        <v>1</v>
      </c>
      <c r="BP80" s="469">
        <v>1</v>
      </c>
      <c r="BQ80" s="469">
        <v>0</v>
      </c>
      <c r="BR80" s="469" t="s">
        <v>683</v>
      </c>
    </row>
    <row r="81" spans="1:70" s="84" customFormat="1" ht="25.5">
      <c r="A81" s="276" t="s">
        <v>186</v>
      </c>
      <c r="B81" s="421" t="s">
        <v>660</v>
      </c>
      <c r="C81" s="265"/>
      <c r="D81" s="266" t="str">
        <f t="shared" si="34"/>
        <v/>
      </c>
      <c r="E81" s="278" t="s">
        <v>276</v>
      </c>
      <c r="F81" s="266" t="str">
        <f t="shared" si="29"/>
        <v>ONT</v>
      </c>
      <c r="G81" s="279" t="s">
        <v>514</v>
      </c>
      <c r="H81" s="280">
        <f t="shared" si="36"/>
        <v>0.75</v>
      </c>
      <c r="I81" s="281"/>
      <c r="J81" s="281"/>
      <c r="K81" s="281"/>
      <c r="L81" s="281">
        <v>0</v>
      </c>
      <c r="M81" s="281"/>
      <c r="N81" s="281"/>
      <c r="O81" s="281"/>
      <c r="P81" s="281"/>
      <c r="Q81" s="281">
        <v>0.75</v>
      </c>
      <c r="R81" s="281"/>
      <c r="S81" s="281"/>
      <c r="T81" s="281">
        <v>0</v>
      </c>
      <c r="U81" s="281">
        <v>0</v>
      </c>
      <c r="V81" s="281"/>
      <c r="W81" s="281"/>
      <c r="X81" s="281"/>
      <c r="Y81" s="281"/>
      <c r="Z81" s="281">
        <v>0</v>
      </c>
      <c r="AA81" s="281"/>
      <c r="AB81" s="281">
        <v>0</v>
      </c>
      <c r="AC81" s="281">
        <v>0</v>
      </c>
      <c r="AD81" s="281">
        <v>0</v>
      </c>
      <c r="AE81" s="281"/>
      <c r="AF81" s="281"/>
      <c r="AG81" s="281"/>
      <c r="AH81" s="281"/>
      <c r="AI81" s="281"/>
      <c r="AJ81" s="281"/>
      <c r="AK81" s="281"/>
      <c r="AL81" s="281"/>
      <c r="AM81" s="281"/>
      <c r="AN81" s="281">
        <v>0</v>
      </c>
      <c r="AO81" s="281"/>
      <c r="AP81" s="281">
        <v>0</v>
      </c>
      <c r="AQ81" s="281">
        <v>0</v>
      </c>
      <c r="AR81" s="281"/>
      <c r="AS81" s="281"/>
      <c r="AT81" s="281"/>
      <c r="AU81" s="281"/>
      <c r="AV81" s="281"/>
      <c r="AW81" s="281"/>
      <c r="AX81" s="281"/>
      <c r="AY81" s="281"/>
      <c r="AZ81" s="281"/>
      <c r="BA81" s="281"/>
      <c r="BB81" s="281">
        <v>0</v>
      </c>
      <c r="BC81" s="281"/>
      <c r="BD81" s="281">
        <v>0</v>
      </c>
      <c r="BE81" s="281"/>
      <c r="BF81" s="266"/>
      <c r="BG81" s="266"/>
      <c r="BH81" s="266"/>
      <c r="BI81" s="266"/>
      <c r="BJ81" s="266"/>
      <c r="BK81" s="266"/>
      <c r="BL81" s="459"/>
      <c r="BM81" s="459" t="e">
        <f t="shared" si="35"/>
        <v>#VALUE!</v>
      </c>
      <c r="BN81" s="469">
        <f>VLOOKUP(B81,'[2]PL01-16112024'!$D$11:$P$237,11,0)</f>
        <v>0.75</v>
      </c>
      <c r="BO81" s="469">
        <v>0.75</v>
      </c>
      <c r="BP81" s="469">
        <v>0</v>
      </c>
      <c r="BQ81" s="469">
        <v>0</v>
      </c>
      <c r="BR81" s="469" t="s">
        <v>688</v>
      </c>
    </row>
    <row r="82" spans="1:70" s="71" customFormat="1" ht="38.25">
      <c r="A82" s="276" t="s">
        <v>186</v>
      </c>
      <c r="B82" s="421" t="s">
        <v>661</v>
      </c>
      <c r="C82" s="265" t="s">
        <v>528</v>
      </c>
      <c r="D82" s="266">
        <f t="shared" si="34"/>
        <v>0.14000000000000001</v>
      </c>
      <c r="E82" s="278" t="s">
        <v>276</v>
      </c>
      <c r="F82" s="266" t="str">
        <f t="shared" si="29"/>
        <v>ONT</v>
      </c>
      <c r="G82" s="67" t="s">
        <v>513</v>
      </c>
      <c r="H82" s="280">
        <f t="shared" si="36"/>
        <v>0.14000000000000001</v>
      </c>
      <c r="I82" s="281">
        <v>0.14000000000000001</v>
      </c>
      <c r="J82" s="281"/>
      <c r="K82" s="281">
        <v>0</v>
      </c>
      <c r="L82" s="281">
        <v>0</v>
      </c>
      <c r="M82" s="281"/>
      <c r="N82" s="281"/>
      <c r="O82" s="281"/>
      <c r="P82" s="281"/>
      <c r="Q82" s="281">
        <v>0</v>
      </c>
      <c r="R82" s="281"/>
      <c r="S82" s="281"/>
      <c r="T82" s="281">
        <v>0</v>
      </c>
      <c r="U82" s="281">
        <v>0</v>
      </c>
      <c r="V82" s="281"/>
      <c r="W82" s="281"/>
      <c r="X82" s="281"/>
      <c r="Y82" s="281"/>
      <c r="Z82" s="281">
        <v>0</v>
      </c>
      <c r="AA82" s="281"/>
      <c r="AB82" s="281">
        <v>0</v>
      </c>
      <c r="AC82" s="281">
        <v>0</v>
      </c>
      <c r="AD82" s="281">
        <v>0</v>
      </c>
      <c r="AE82" s="281"/>
      <c r="AF82" s="281"/>
      <c r="AG82" s="281"/>
      <c r="AH82" s="281"/>
      <c r="AI82" s="281"/>
      <c r="AJ82" s="281"/>
      <c r="AK82" s="281"/>
      <c r="AL82" s="281"/>
      <c r="AM82" s="281"/>
      <c r="AN82" s="281">
        <v>0</v>
      </c>
      <c r="AO82" s="281"/>
      <c r="AP82" s="281">
        <v>0</v>
      </c>
      <c r="AQ82" s="281">
        <v>0</v>
      </c>
      <c r="AR82" s="281"/>
      <c r="AS82" s="281"/>
      <c r="AT82" s="281"/>
      <c r="AU82" s="281"/>
      <c r="AV82" s="281"/>
      <c r="AW82" s="281"/>
      <c r="AX82" s="281"/>
      <c r="AY82" s="281"/>
      <c r="AZ82" s="281"/>
      <c r="BA82" s="281"/>
      <c r="BB82" s="281">
        <v>0</v>
      </c>
      <c r="BC82" s="281"/>
      <c r="BD82" s="281">
        <v>0</v>
      </c>
      <c r="BE82" s="281"/>
      <c r="BF82" s="266"/>
      <c r="BG82" s="266"/>
      <c r="BH82" s="266"/>
      <c r="BI82" s="266"/>
      <c r="BJ82" s="266"/>
      <c r="BK82" s="266"/>
      <c r="BL82" s="460"/>
      <c r="BM82" s="459">
        <f t="shared" si="35"/>
        <v>0</v>
      </c>
      <c r="BN82" s="469">
        <f>VLOOKUP(B82,'[2]PL01-16112024'!$D$11:$P$237,11,0)</f>
        <v>0.14000000000000001</v>
      </c>
      <c r="BO82" s="468">
        <v>0.14000000000000001</v>
      </c>
      <c r="BP82" s="468">
        <v>0.14000000000000001</v>
      </c>
      <c r="BQ82" s="468">
        <v>0</v>
      </c>
      <c r="BR82" s="468" t="s">
        <v>689</v>
      </c>
    </row>
    <row r="83" spans="1:70" s="449" customFormat="1" ht="38.25">
      <c r="A83" s="442" t="s">
        <v>186</v>
      </c>
      <c r="B83" s="450" t="s">
        <v>662</v>
      </c>
      <c r="C83" s="453"/>
      <c r="D83" s="444" t="str">
        <f t="shared" si="34"/>
        <v/>
      </c>
      <c r="E83" s="445"/>
      <c r="F83" s="444"/>
      <c r="G83" s="446"/>
      <c r="H83" s="447">
        <f t="shared" si="36"/>
        <v>0</v>
      </c>
      <c r="I83" s="448"/>
      <c r="J83" s="448"/>
      <c r="K83" s="448">
        <v>0</v>
      </c>
      <c r="L83" s="448">
        <v>0</v>
      </c>
      <c r="M83" s="448"/>
      <c r="N83" s="448"/>
      <c r="O83" s="448"/>
      <c r="P83" s="448"/>
      <c r="Q83" s="448">
        <v>0</v>
      </c>
      <c r="R83" s="448"/>
      <c r="S83" s="448"/>
      <c r="T83" s="448">
        <v>0</v>
      </c>
      <c r="U83" s="448">
        <v>0</v>
      </c>
      <c r="V83" s="448"/>
      <c r="W83" s="448"/>
      <c r="X83" s="448"/>
      <c r="Y83" s="448"/>
      <c r="Z83" s="448">
        <v>0</v>
      </c>
      <c r="AA83" s="448"/>
      <c r="AB83" s="448">
        <v>0</v>
      </c>
      <c r="AC83" s="448">
        <v>0</v>
      </c>
      <c r="AD83" s="448">
        <v>0</v>
      </c>
      <c r="AE83" s="448"/>
      <c r="AF83" s="448"/>
      <c r="AG83" s="448"/>
      <c r="AH83" s="448"/>
      <c r="AI83" s="448"/>
      <c r="AJ83" s="448"/>
      <c r="AK83" s="448"/>
      <c r="AL83" s="448"/>
      <c r="AM83" s="448"/>
      <c r="AN83" s="448">
        <v>0</v>
      </c>
      <c r="AO83" s="448"/>
      <c r="AP83" s="448">
        <v>0</v>
      </c>
      <c r="AQ83" s="448">
        <v>0</v>
      </c>
      <c r="AR83" s="448"/>
      <c r="AS83" s="448"/>
      <c r="AT83" s="448"/>
      <c r="AU83" s="448"/>
      <c r="AV83" s="448"/>
      <c r="AW83" s="448"/>
      <c r="AX83" s="448"/>
      <c r="AY83" s="448"/>
      <c r="AZ83" s="448"/>
      <c r="BA83" s="448"/>
      <c r="BB83" s="448">
        <v>0</v>
      </c>
      <c r="BC83" s="448"/>
      <c r="BD83" s="448">
        <v>0</v>
      </c>
      <c r="BE83" s="448"/>
      <c r="BF83" s="444"/>
      <c r="BG83" s="444"/>
      <c r="BH83" s="444"/>
      <c r="BI83" s="444"/>
      <c r="BJ83" s="444"/>
      <c r="BK83" s="444"/>
      <c r="BL83" s="464"/>
      <c r="BM83" s="459"/>
      <c r="BN83" s="444">
        <f>VLOOKUP(B83,'[2]PL01-16112024'!$D$11:$P$237,11,0)</f>
        <v>4.9000000000000004</v>
      </c>
      <c r="BO83" s="477">
        <v>4.9000000000000004</v>
      </c>
      <c r="BP83" s="477">
        <v>0</v>
      </c>
      <c r="BQ83" s="477">
        <v>0</v>
      </c>
      <c r="BR83" s="477" t="s">
        <v>690</v>
      </c>
    </row>
    <row r="84" spans="1:70" s="449" customFormat="1" ht="22.5">
      <c r="A84" s="442" t="s">
        <v>186</v>
      </c>
      <c r="B84" s="450" t="s">
        <v>585</v>
      </c>
      <c r="C84" s="453"/>
      <c r="D84" s="444" t="str">
        <f t="shared" si="34"/>
        <v/>
      </c>
      <c r="E84" s="445" t="s">
        <v>276</v>
      </c>
      <c r="F84" s="444" t="str">
        <f t="shared" ref="F84:F91" si="37">IF(ISTEXT(B84)=TRUE,"ONT","")</f>
        <v>ONT</v>
      </c>
      <c r="G84" s="446" t="s">
        <v>510</v>
      </c>
      <c r="H84" s="447">
        <f t="shared" ref="H84:H85" si="38">SUM(I84:BK84)</f>
        <v>4.9000000000000004</v>
      </c>
      <c r="I84" s="448">
        <v>4.9000000000000004</v>
      </c>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48"/>
      <c r="BD84" s="448"/>
      <c r="BE84" s="448"/>
      <c r="BF84" s="444"/>
      <c r="BG84" s="444"/>
      <c r="BH84" s="444"/>
      <c r="BI84" s="444"/>
      <c r="BJ84" s="444"/>
      <c r="BK84" s="444"/>
      <c r="BL84" s="464"/>
      <c r="BM84" s="459" t="e">
        <f t="shared" ref="BM84:BM99" si="39">D84-H84</f>
        <v>#VALUE!</v>
      </c>
      <c r="BN84" s="444" t="e">
        <f>VLOOKUP(B84,'[2]PL01-16112024'!$D$11:$P$237,11,0)</f>
        <v>#N/A</v>
      </c>
      <c r="BO84" s="477"/>
      <c r="BP84" s="477"/>
      <c r="BQ84" s="477"/>
      <c r="BR84" s="477"/>
    </row>
    <row r="85" spans="1:70" s="449" customFormat="1" ht="12.75">
      <c r="A85" s="442" t="s">
        <v>186</v>
      </c>
      <c r="B85" s="450" t="s">
        <v>585</v>
      </c>
      <c r="C85" s="453"/>
      <c r="D85" s="444" t="str">
        <f t="shared" si="34"/>
        <v/>
      </c>
      <c r="E85" s="445" t="s">
        <v>276</v>
      </c>
      <c r="F85" s="444" t="str">
        <f t="shared" si="37"/>
        <v>ONT</v>
      </c>
      <c r="G85" s="446" t="s">
        <v>506</v>
      </c>
      <c r="H85" s="447">
        <f t="shared" si="38"/>
        <v>0</v>
      </c>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4"/>
      <c r="BG85" s="444"/>
      <c r="BH85" s="444"/>
      <c r="BI85" s="444"/>
      <c r="BJ85" s="444"/>
      <c r="BK85" s="444"/>
      <c r="BL85" s="464"/>
      <c r="BM85" s="459" t="e">
        <f t="shared" si="39"/>
        <v>#VALUE!</v>
      </c>
      <c r="BN85" s="444" t="e">
        <f>VLOOKUP(B85,'[2]PL01-16112024'!$D$11:$P$237,11,0)</f>
        <v>#N/A</v>
      </c>
      <c r="BO85" s="477"/>
      <c r="BP85" s="477"/>
      <c r="BQ85" s="477"/>
      <c r="BR85" s="477"/>
    </row>
    <row r="86" spans="1:70" s="84" customFormat="1" ht="25.5">
      <c r="A86" s="276" t="s">
        <v>186</v>
      </c>
      <c r="B86" s="421" t="s">
        <v>663</v>
      </c>
      <c r="C86" s="265" t="s">
        <v>528</v>
      </c>
      <c r="D86" s="266">
        <f t="shared" si="34"/>
        <v>4.5</v>
      </c>
      <c r="E86" s="278" t="s">
        <v>276</v>
      </c>
      <c r="F86" s="266" t="str">
        <f t="shared" si="37"/>
        <v>ONT</v>
      </c>
      <c r="G86" s="279" t="s">
        <v>510</v>
      </c>
      <c r="H86" s="280">
        <f t="shared" ref="H86:H103" si="40">SUM(I86:BK86)</f>
        <v>4.5</v>
      </c>
      <c r="I86" s="281">
        <v>4.5</v>
      </c>
      <c r="J86" s="281"/>
      <c r="K86" s="281">
        <v>0</v>
      </c>
      <c r="L86" s="281">
        <v>0</v>
      </c>
      <c r="M86" s="281"/>
      <c r="N86" s="281"/>
      <c r="O86" s="281"/>
      <c r="P86" s="281"/>
      <c r="Q86" s="281">
        <v>0</v>
      </c>
      <c r="R86" s="281"/>
      <c r="S86" s="281"/>
      <c r="T86" s="281">
        <v>0</v>
      </c>
      <c r="U86" s="281">
        <v>0</v>
      </c>
      <c r="V86" s="281"/>
      <c r="W86" s="281"/>
      <c r="X86" s="281"/>
      <c r="Y86" s="281"/>
      <c r="Z86" s="281">
        <v>0</v>
      </c>
      <c r="AA86" s="281"/>
      <c r="AB86" s="281">
        <v>0</v>
      </c>
      <c r="AC86" s="281">
        <v>0</v>
      </c>
      <c r="AD86" s="281">
        <v>0</v>
      </c>
      <c r="AE86" s="281"/>
      <c r="AF86" s="281"/>
      <c r="AG86" s="281"/>
      <c r="AH86" s="281"/>
      <c r="AI86" s="281"/>
      <c r="AJ86" s="281"/>
      <c r="AK86" s="281"/>
      <c r="AL86" s="281"/>
      <c r="AM86" s="281"/>
      <c r="AN86" s="281">
        <v>0</v>
      </c>
      <c r="AO86" s="281"/>
      <c r="AP86" s="281">
        <v>0</v>
      </c>
      <c r="AQ86" s="281">
        <v>0</v>
      </c>
      <c r="AR86" s="281"/>
      <c r="AS86" s="281"/>
      <c r="AT86" s="281"/>
      <c r="AU86" s="281"/>
      <c r="AV86" s="281"/>
      <c r="AW86" s="281"/>
      <c r="AX86" s="281"/>
      <c r="AY86" s="281"/>
      <c r="AZ86" s="281"/>
      <c r="BA86" s="281"/>
      <c r="BB86" s="281">
        <v>0</v>
      </c>
      <c r="BC86" s="281"/>
      <c r="BD86" s="281">
        <v>0</v>
      </c>
      <c r="BE86" s="281"/>
      <c r="BF86" s="266"/>
      <c r="BG86" s="266"/>
      <c r="BH86" s="266"/>
      <c r="BI86" s="266"/>
      <c r="BJ86" s="266"/>
      <c r="BK86" s="266"/>
      <c r="BL86" s="459"/>
      <c r="BM86" s="459">
        <f t="shared" si="39"/>
        <v>0</v>
      </c>
      <c r="BN86" s="469">
        <f>VLOOKUP(B86,'[2]PL01-16112024'!$D$11:$P$237,11,0)</f>
        <v>4.5</v>
      </c>
      <c r="BO86" s="469">
        <v>4.5</v>
      </c>
      <c r="BP86" s="469">
        <v>4.5</v>
      </c>
      <c r="BQ86" s="469">
        <v>0</v>
      </c>
      <c r="BR86" s="469" t="s">
        <v>684</v>
      </c>
    </row>
    <row r="87" spans="1:70" s="436" customFormat="1" ht="38.25">
      <c r="A87" s="428" t="s">
        <v>186</v>
      </c>
      <c r="B87" s="429" t="s">
        <v>664</v>
      </c>
      <c r="C87" s="265" t="s">
        <v>528</v>
      </c>
      <c r="D87" s="266">
        <f t="shared" si="34"/>
        <v>0</v>
      </c>
      <c r="E87" s="432" t="s">
        <v>276</v>
      </c>
      <c r="F87" s="431" t="str">
        <f t="shared" si="37"/>
        <v>ONT</v>
      </c>
      <c r="G87" s="433"/>
      <c r="H87" s="434">
        <f t="shared" si="40"/>
        <v>0</v>
      </c>
      <c r="I87" s="281">
        <v>0</v>
      </c>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v>0</v>
      </c>
      <c r="BC87" s="281"/>
      <c r="BD87" s="281">
        <v>0</v>
      </c>
      <c r="BE87" s="281"/>
      <c r="BF87" s="266"/>
      <c r="BG87" s="266"/>
      <c r="BH87" s="266"/>
      <c r="BI87" s="266"/>
      <c r="BJ87" s="266"/>
      <c r="BK87" s="266"/>
      <c r="BL87" s="463"/>
      <c r="BM87" s="459">
        <f t="shared" si="39"/>
        <v>0</v>
      </c>
      <c r="BN87" s="469">
        <f>VLOOKUP(B87,'[2]PL01-16112024'!$D$11:$P$237,11,0)</f>
        <v>19.239999999999998</v>
      </c>
      <c r="BO87" s="468">
        <v>19.239999999999998</v>
      </c>
      <c r="BP87" s="468">
        <v>19.239999999999998</v>
      </c>
      <c r="BQ87" s="468">
        <v>0</v>
      </c>
      <c r="BR87" s="468" t="s">
        <v>691</v>
      </c>
    </row>
    <row r="88" spans="1:70" s="436" customFormat="1" ht="12.75">
      <c r="A88" s="428" t="s">
        <v>186</v>
      </c>
      <c r="B88" s="429" t="s">
        <v>585</v>
      </c>
      <c r="C88" s="265" t="s">
        <v>528</v>
      </c>
      <c r="D88" s="266">
        <f t="shared" si="34"/>
        <v>0</v>
      </c>
      <c r="E88" s="432" t="s">
        <v>276</v>
      </c>
      <c r="F88" s="431" t="str">
        <f t="shared" si="37"/>
        <v>ONT</v>
      </c>
      <c r="G88" s="433" t="s">
        <v>508</v>
      </c>
      <c r="H88" s="434">
        <f t="shared" si="40"/>
        <v>0</v>
      </c>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66"/>
      <c r="BG88" s="266"/>
      <c r="BH88" s="266"/>
      <c r="BI88" s="266"/>
      <c r="BJ88" s="266"/>
      <c r="BK88" s="266"/>
      <c r="BL88" s="463"/>
      <c r="BM88" s="459">
        <f t="shared" si="39"/>
        <v>0</v>
      </c>
      <c r="BN88" s="469" t="e">
        <f>VLOOKUP(B88,'[2]PL01-16112024'!$D$11:$P$237,11,0)</f>
        <v>#N/A</v>
      </c>
      <c r="BO88" s="468"/>
      <c r="BP88" s="468"/>
      <c r="BQ88" s="468"/>
      <c r="BR88" s="468"/>
    </row>
    <row r="89" spans="1:70" s="436" customFormat="1" ht="12.75">
      <c r="A89" s="428" t="s">
        <v>186</v>
      </c>
      <c r="B89" s="429" t="s">
        <v>585</v>
      </c>
      <c r="C89" s="265" t="s">
        <v>528</v>
      </c>
      <c r="D89" s="266">
        <f t="shared" si="34"/>
        <v>0</v>
      </c>
      <c r="E89" s="432" t="s">
        <v>276</v>
      </c>
      <c r="F89" s="431" t="str">
        <f t="shared" si="37"/>
        <v>ONT</v>
      </c>
      <c r="G89" s="433" t="s">
        <v>507</v>
      </c>
      <c r="H89" s="434">
        <f t="shared" si="40"/>
        <v>0</v>
      </c>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66"/>
      <c r="BG89" s="266"/>
      <c r="BH89" s="266"/>
      <c r="BI89" s="266"/>
      <c r="BJ89" s="266"/>
      <c r="BK89" s="266"/>
      <c r="BL89" s="463"/>
      <c r="BM89" s="459">
        <f t="shared" si="39"/>
        <v>0</v>
      </c>
      <c r="BN89" s="469" t="e">
        <f>VLOOKUP(B89,'[2]PL01-16112024'!$D$11:$P$237,11,0)</f>
        <v>#N/A</v>
      </c>
      <c r="BO89" s="468"/>
      <c r="BP89" s="468"/>
      <c r="BQ89" s="468"/>
      <c r="BR89" s="468"/>
    </row>
    <row r="90" spans="1:70" s="436" customFormat="1" ht="12.75">
      <c r="A90" s="428" t="s">
        <v>186</v>
      </c>
      <c r="B90" s="429" t="s">
        <v>585</v>
      </c>
      <c r="C90" s="265" t="s">
        <v>528</v>
      </c>
      <c r="D90" s="266">
        <f t="shared" si="34"/>
        <v>0</v>
      </c>
      <c r="E90" s="432" t="s">
        <v>276</v>
      </c>
      <c r="F90" s="431" t="str">
        <f t="shared" si="37"/>
        <v>ONT</v>
      </c>
      <c r="G90" s="433" t="s">
        <v>503</v>
      </c>
      <c r="H90" s="434">
        <f t="shared" si="40"/>
        <v>0</v>
      </c>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66"/>
      <c r="BG90" s="266"/>
      <c r="BH90" s="266"/>
      <c r="BI90" s="266"/>
      <c r="BJ90" s="266"/>
      <c r="BK90" s="266"/>
      <c r="BL90" s="463"/>
      <c r="BM90" s="459">
        <f t="shared" si="39"/>
        <v>0</v>
      </c>
      <c r="BN90" s="469" t="e">
        <f>VLOOKUP(B90,'[2]PL01-16112024'!$D$11:$P$237,11,0)</f>
        <v>#N/A</v>
      </c>
      <c r="BO90" s="468"/>
      <c r="BP90" s="468"/>
      <c r="BQ90" s="468"/>
      <c r="BR90" s="468"/>
    </row>
    <row r="91" spans="1:70" s="84" customFormat="1" ht="12.75">
      <c r="A91" s="276" t="s">
        <v>186</v>
      </c>
      <c r="B91" s="425" t="s">
        <v>665</v>
      </c>
      <c r="C91" s="265" t="s">
        <v>528</v>
      </c>
      <c r="D91" s="266">
        <f t="shared" si="34"/>
        <v>0.2</v>
      </c>
      <c r="E91" s="278" t="s">
        <v>276</v>
      </c>
      <c r="F91" s="266" t="str">
        <f t="shared" si="37"/>
        <v>ONT</v>
      </c>
      <c r="G91" s="279" t="s">
        <v>512</v>
      </c>
      <c r="H91" s="280">
        <f t="shared" si="40"/>
        <v>0.2</v>
      </c>
      <c r="I91" s="281">
        <v>0.2</v>
      </c>
      <c r="J91" s="281"/>
      <c r="K91" s="281">
        <v>0</v>
      </c>
      <c r="L91" s="281">
        <v>0</v>
      </c>
      <c r="M91" s="281"/>
      <c r="N91" s="281"/>
      <c r="O91" s="281"/>
      <c r="P91" s="281"/>
      <c r="Q91" s="281">
        <v>0</v>
      </c>
      <c r="R91" s="281"/>
      <c r="S91" s="281"/>
      <c r="T91" s="281">
        <v>0</v>
      </c>
      <c r="U91" s="281">
        <v>0</v>
      </c>
      <c r="V91" s="281"/>
      <c r="W91" s="281"/>
      <c r="X91" s="281"/>
      <c r="Y91" s="281"/>
      <c r="Z91" s="281">
        <v>0</v>
      </c>
      <c r="AA91" s="281"/>
      <c r="AB91" s="281">
        <v>0</v>
      </c>
      <c r="AC91" s="281">
        <v>0</v>
      </c>
      <c r="AD91" s="281">
        <v>0</v>
      </c>
      <c r="AE91" s="281"/>
      <c r="AF91" s="281"/>
      <c r="AG91" s="281"/>
      <c r="AH91" s="281"/>
      <c r="AI91" s="281"/>
      <c r="AJ91" s="281"/>
      <c r="AK91" s="281"/>
      <c r="AL91" s="281"/>
      <c r="AM91" s="281"/>
      <c r="AN91" s="281">
        <v>0</v>
      </c>
      <c r="AO91" s="281"/>
      <c r="AP91" s="281">
        <v>0</v>
      </c>
      <c r="AQ91" s="281">
        <v>0</v>
      </c>
      <c r="AR91" s="281"/>
      <c r="AS91" s="281"/>
      <c r="AT91" s="281"/>
      <c r="AU91" s="281"/>
      <c r="AV91" s="281"/>
      <c r="AW91" s="281"/>
      <c r="AX91" s="281"/>
      <c r="AY91" s="281"/>
      <c r="AZ91" s="281"/>
      <c r="BA91" s="281"/>
      <c r="BB91" s="281">
        <v>0</v>
      </c>
      <c r="BC91" s="281"/>
      <c r="BD91" s="281">
        <v>0</v>
      </c>
      <c r="BE91" s="281"/>
      <c r="BF91" s="266"/>
      <c r="BG91" s="266"/>
      <c r="BH91" s="266"/>
      <c r="BI91" s="266"/>
      <c r="BJ91" s="266"/>
      <c r="BK91" s="266"/>
      <c r="BL91" s="459"/>
      <c r="BM91" s="459">
        <f t="shared" si="39"/>
        <v>0</v>
      </c>
      <c r="BN91" s="469">
        <f>VLOOKUP(B91,'[2]PL01-16112024'!$D$11:$P$237,11,0)</f>
        <v>0.2</v>
      </c>
      <c r="BO91" s="469">
        <v>0.2</v>
      </c>
      <c r="BP91" s="469">
        <v>0.2</v>
      </c>
      <c r="BQ91" s="469">
        <v>0</v>
      </c>
      <c r="BR91" s="469" t="s">
        <v>678</v>
      </c>
    </row>
    <row r="92" spans="1:70" s="436" customFormat="1" ht="51">
      <c r="A92" s="428" t="s">
        <v>186</v>
      </c>
      <c r="B92" s="429" t="s">
        <v>666</v>
      </c>
      <c r="C92" s="265"/>
      <c r="D92" s="266"/>
      <c r="E92" s="432"/>
      <c r="F92" s="431"/>
      <c r="G92" s="433"/>
      <c r="H92" s="280">
        <f t="shared" si="40"/>
        <v>0</v>
      </c>
      <c r="I92" s="281">
        <v>0</v>
      </c>
      <c r="J92" s="281"/>
      <c r="K92" s="281"/>
      <c r="L92" s="281">
        <v>0</v>
      </c>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66"/>
      <c r="BG92" s="266"/>
      <c r="BH92" s="266"/>
      <c r="BI92" s="266"/>
      <c r="BJ92" s="266"/>
      <c r="BK92" s="266"/>
      <c r="BL92" s="463"/>
      <c r="BM92" s="459">
        <f t="shared" si="39"/>
        <v>0</v>
      </c>
      <c r="BN92" s="469">
        <f>VLOOKUP(B92,'[2]PL01-16112024'!$D$11:$P$237,11,0)</f>
        <v>24.2</v>
      </c>
      <c r="BO92" s="468">
        <v>1.2</v>
      </c>
      <c r="BP92" s="468">
        <v>1.2</v>
      </c>
      <c r="BQ92" s="468">
        <v>0</v>
      </c>
      <c r="BR92" s="468" t="s">
        <v>692</v>
      </c>
    </row>
    <row r="93" spans="1:70" s="436" customFormat="1" ht="12.75">
      <c r="A93" s="428">
        <v>1.2</v>
      </c>
      <c r="B93" s="429" t="s">
        <v>585</v>
      </c>
      <c r="C93" s="265" t="s">
        <v>528</v>
      </c>
      <c r="D93" s="266">
        <f t="shared" ref="D93:D142" si="41">IF(C93="X",H93,"")</f>
        <v>1.2</v>
      </c>
      <c r="E93" s="432" t="s">
        <v>276</v>
      </c>
      <c r="F93" s="431" t="str">
        <f t="shared" ref="F93:F140" si="42">IF(ISTEXT(B93)=TRUE,"ONT","")</f>
        <v>ONT</v>
      </c>
      <c r="G93" s="433" t="s">
        <v>513</v>
      </c>
      <c r="H93" s="280">
        <f t="shared" si="40"/>
        <v>1.2</v>
      </c>
      <c r="I93" s="281">
        <v>1.2</v>
      </c>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66"/>
      <c r="BG93" s="266"/>
      <c r="BH93" s="266"/>
      <c r="BI93" s="266"/>
      <c r="BJ93" s="266"/>
      <c r="BK93" s="266"/>
      <c r="BL93" s="463"/>
      <c r="BM93" s="459">
        <f t="shared" si="39"/>
        <v>0</v>
      </c>
      <c r="BN93" s="469" t="e">
        <f>VLOOKUP(B93,'[2]PL01-16112024'!$D$11:$P$237,11,0)</f>
        <v>#N/A</v>
      </c>
      <c r="BO93" s="468"/>
      <c r="BP93" s="468"/>
      <c r="BQ93" s="468"/>
      <c r="BR93" s="468"/>
    </row>
    <row r="94" spans="1:70" s="436" customFormat="1" ht="12.75">
      <c r="A94" s="428" t="s">
        <v>186</v>
      </c>
      <c r="B94" s="429" t="s">
        <v>585</v>
      </c>
      <c r="C94" s="265" t="s">
        <v>528</v>
      </c>
      <c r="D94" s="266">
        <f t="shared" si="41"/>
        <v>0</v>
      </c>
      <c r="E94" s="432" t="s">
        <v>276</v>
      </c>
      <c r="F94" s="431" t="str">
        <f t="shared" si="42"/>
        <v>ONT</v>
      </c>
      <c r="G94" s="433" t="s">
        <v>511</v>
      </c>
      <c r="H94" s="280">
        <f t="shared" si="40"/>
        <v>0</v>
      </c>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66"/>
      <c r="BG94" s="266"/>
      <c r="BH94" s="266"/>
      <c r="BI94" s="266"/>
      <c r="BJ94" s="266"/>
      <c r="BK94" s="266"/>
      <c r="BL94" s="463"/>
      <c r="BM94" s="459">
        <f t="shared" si="39"/>
        <v>0</v>
      </c>
      <c r="BN94" s="469" t="e">
        <f>VLOOKUP(B94,'[2]PL01-16112024'!$D$11:$P$237,11,0)</f>
        <v>#N/A</v>
      </c>
      <c r="BO94" s="468"/>
      <c r="BP94" s="468"/>
      <c r="BQ94" s="468"/>
      <c r="BR94" s="468"/>
    </row>
    <row r="95" spans="1:70" s="71" customFormat="1" ht="38.25">
      <c r="A95" s="276" t="s">
        <v>186</v>
      </c>
      <c r="B95" s="427" t="s">
        <v>667</v>
      </c>
      <c r="C95" s="265" t="s">
        <v>528</v>
      </c>
      <c r="D95" s="266">
        <f t="shared" si="41"/>
        <v>0.5</v>
      </c>
      <c r="E95" s="278" t="s">
        <v>276</v>
      </c>
      <c r="F95" s="266" t="str">
        <f t="shared" si="42"/>
        <v>ONT</v>
      </c>
      <c r="G95" s="67" t="s">
        <v>503</v>
      </c>
      <c r="H95" s="280">
        <f t="shared" si="40"/>
        <v>0.5</v>
      </c>
      <c r="I95" s="281">
        <v>0.5</v>
      </c>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66"/>
      <c r="BG95" s="266"/>
      <c r="BH95" s="266"/>
      <c r="BI95" s="266"/>
      <c r="BJ95" s="266"/>
      <c r="BK95" s="266"/>
      <c r="BL95" s="460"/>
      <c r="BM95" s="459">
        <f t="shared" si="39"/>
        <v>0</v>
      </c>
      <c r="BN95" s="469">
        <f>VLOOKUP(B95,'[2]PL01-16112024'!$D$11:$P$237,11,0)</f>
        <v>3.94</v>
      </c>
      <c r="BO95" s="468">
        <v>0.5</v>
      </c>
      <c r="BP95" s="468">
        <v>0.5</v>
      </c>
      <c r="BQ95" s="468">
        <v>0</v>
      </c>
      <c r="BR95" s="468" t="s">
        <v>693</v>
      </c>
    </row>
    <row r="96" spans="1:70" s="84" customFormat="1" ht="38.25">
      <c r="A96" s="276" t="s">
        <v>186</v>
      </c>
      <c r="B96" s="427" t="s">
        <v>668</v>
      </c>
      <c r="C96" s="265" t="s">
        <v>528</v>
      </c>
      <c r="D96" s="266">
        <f t="shared" si="41"/>
        <v>0.5</v>
      </c>
      <c r="E96" s="278" t="s">
        <v>276</v>
      </c>
      <c r="F96" s="266" t="str">
        <f t="shared" si="42"/>
        <v>ONT</v>
      </c>
      <c r="G96" s="279" t="s">
        <v>509</v>
      </c>
      <c r="H96" s="280">
        <f t="shared" si="40"/>
        <v>0.5</v>
      </c>
      <c r="I96" s="281">
        <v>0.5</v>
      </c>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66"/>
      <c r="BG96" s="266"/>
      <c r="BH96" s="266"/>
      <c r="BI96" s="266"/>
      <c r="BJ96" s="266"/>
      <c r="BK96" s="266"/>
      <c r="BL96" s="459"/>
      <c r="BM96" s="459">
        <f t="shared" si="39"/>
        <v>0</v>
      </c>
      <c r="BN96" s="469">
        <f>VLOOKUP(B96,'[2]PL01-16112024'!$D$11:$P$237,11,0)</f>
        <v>1.85</v>
      </c>
      <c r="BO96" s="469">
        <v>0.5</v>
      </c>
      <c r="BP96" s="469">
        <v>0.5</v>
      </c>
      <c r="BQ96" s="469">
        <v>0</v>
      </c>
      <c r="BR96" s="469" t="s">
        <v>683</v>
      </c>
    </row>
    <row r="97" spans="1:70" s="71" customFormat="1" ht="38.25">
      <c r="A97" s="276" t="s">
        <v>186</v>
      </c>
      <c r="B97" s="427" t="s">
        <v>669</v>
      </c>
      <c r="C97" s="265" t="s">
        <v>528</v>
      </c>
      <c r="D97" s="266">
        <f t="shared" si="41"/>
        <v>0.5</v>
      </c>
      <c r="E97" s="278" t="s">
        <v>276</v>
      </c>
      <c r="F97" s="266" t="str">
        <f t="shared" si="42"/>
        <v>ONT</v>
      </c>
      <c r="G97" s="67" t="s">
        <v>509</v>
      </c>
      <c r="H97" s="280">
        <f t="shared" si="40"/>
        <v>0.5</v>
      </c>
      <c r="I97" s="281">
        <v>0.5</v>
      </c>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66"/>
      <c r="BG97" s="266"/>
      <c r="BH97" s="266"/>
      <c r="BI97" s="266"/>
      <c r="BJ97" s="266"/>
      <c r="BK97" s="266"/>
      <c r="BL97" s="460"/>
      <c r="BM97" s="459">
        <f t="shared" si="39"/>
        <v>0</v>
      </c>
      <c r="BN97" s="469">
        <f>VLOOKUP(B97,'[2]PL01-16112024'!$D$11:$P$237,11,0)</f>
        <v>5.88</v>
      </c>
      <c r="BO97" s="468">
        <v>0.5</v>
      </c>
      <c r="BP97" s="468">
        <v>0.5</v>
      </c>
      <c r="BQ97" s="468">
        <v>0</v>
      </c>
      <c r="BR97" s="468" t="s">
        <v>683</v>
      </c>
    </row>
    <row r="98" spans="1:70" s="449" customFormat="1" ht="51">
      <c r="A98" s="442" t="s">
        <v>186</v>
      </c>
      <c r="B98" s="450" t="s">
        <v>670</v>
      </c>
      <c r="C98" s="453" t="s">
        <v>528</v>
      </c>
      <c r="D98" s="444">
        <f t="shared" si="41"/>
        <v>0</v>
      </c>
      <c r="E98" s="445" t="s">
        <v>276</v>
      </c>
      <c r="F98" s="444" t="str">
        <f t="shared" si="42"/>
        <v>ONT</v>
      </c>
      <c r="G98" s="446" t="s">
        <v>512</v>
      </c>
      <c r="H98" s="447">
        <f t="shared" si="40"/>
        <v>0</v>
      </c>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448"/>
      <c r="BB98" s="448"/>
      <c r="BC98" s="448"/>
      <c r="BD98" s="448"/>
      <c r="BE98" s="448"/>
      <c r="BF98" s="444"/>
      <c r="BG98" s="444"/>
      <c r="BH98" s="444"/>
      <c r="BI98" s="444"/>
      <c r="BJ98" s="444"/>
      <c r="BK98" s="444"/>
      <c r="BL98" s="464" t="s">
        <v>716</v>
      </c>
      <c r="BM98" s="459">
        <f t="shared" si="39"/>
        <v>0</v>
      </c>
      <c r="BN98" s="469">
        <f>VLOOKUP(B98,'[2]PL01-16112024'!$D$11:$P$237,11,0)</f>
        <v>35.790999999999997</v>
      </c>
      <c r="BO98" s="468">
        <v>35.790999999999997</v>
      </c>
      <c r="BP98" s="468">
        <v>35.790999999999997</v>
      </c>
      <c r="BQ98" s="468">
        <v>0</v>
      </c>
      <c r="BR98" s="468" t="s">
        <v>678</v>
      </c>
    </row>
    <row r="99" spans="1:70" s="84" customFormat="1" ht="38.25">
      <c r="A99" s="276" t="s">
        <v>186</v>
      </c>
      <c r="B99" s="427" t="s">
        <v>671</v>
      </c>
      <c r="C99" s="268"/>
      <c r="D99" s="266" t="str">
        <f t="shared" si="41"/>
        <v/>
      </c>
      <c r="E99" s="278" t="s">
        <v>276</v>
      </c>
      <c r="F99" s="266" t="str">
        <f t="shared" si="42"/>
        <v>ONT</v>
      </c>
      <c r="G99" s="279" t="s">
        <v>514</v>
      </c>
      <c r="H99" s="280">
        <f t="shared" si="40"/>
        <v>2.37</v>
      </c>
      <c r="I99" s="281"/>
      <c r="J99" s="281"/>
      <c r="K99" s="281">
        <v>0.1</v>
      </c>
      <c r="L99" s="281">
        <v>0</v>
      </c>
      <c r="M99" s="281"/>
      <c r="N99" s="281"/>
      <c r="O99" s="281"/>
      <c r="P99" s="281"/>
      <c r="Q99" s="281">
        <f>2.17</f>
        <v>2.17</v>
      </c>
      <c r="R99" s="281"/>
      <c r="S99" s="281"/>
      <c r="T99" s="281">
        <v>0</v>
      </c>
      <c r="U99" s="281">
        <v>0</v>
      </c>
      <c r="V99" s="281"/>
      <c r="W99" s="281"/>
      <c r="X99" s="281"/>
      <c r="Y99" s="281"/>
      <c r="Z99" s="281">
        <v>0</v>
      </c>
      <c r="AA99" s="281"/>
      <c r="AB99" s="281">
        <v>0</v>
      </c>
      <c r="AC99" s="281">
        <v>0</v>
      </c>
      <c r="AD99" s="281">
        <v>0</v>
      </c>
      <c r="AE99" s="281"/>
      <c r="AF99" s="281"/>
      <c r="AG99" s="281"/>
      <c r="AH99" s="281"/>
      <c r="AI99" s="281"/>
      <c r="AJ99" s="281"/>
      <c r="AK99" s="281"/>
      <c r="AL99" s="281"/>
      <c r="AM99" s="281"/>
      <c r="AN99" s="281">
        <v>0</v>
      </c>
      <c r="AO99" s="281"/>
      <c r="AP99" s="281">
        <v>0.1</v>
      </c>
      <c r="AQ99" s="281">
        <v>0</v>
      </c>
      <c r="AR99" s="281"/>
      <c r="AS99" s="281"/>
      <c r="AT99" s="281"/>
      <c r="AU99" s="281"/>
      <c r="AV99" s="281"/>
      <c r="AW99" s="281"/>
      <c r="AX99" s="281"/>
      <c r="AY99" s="281"/>
      <c r="AZ99" s="281"/>
      <c r="BA99" s="281"/>
      <c r="BB99" s="281">
        <v>0</v>
      </c>
      <c r="BC99" s="281"/>
      <c r="BD99" s="281">
        <v>0</v>
      </c>
      <c r="BE99" s="281"/>
      <c r="BF99" s="266"/>
      <c r="BG99" s="266"/>
      <c r="BH99" s="266"/>
      <c r="BI99" s="266"/>
      <c r="BJ99" s="266"/>
      <c r="BK99" s="266"/>
      <c r="BL99" s="459"/>
      <c r="BM99" s="459" t="e">
        <f t="shared" si="39"/>
        <v>#VALUE!</v>
      </c>
      <c r="BN99" s="469">
        <f>VLOOKUP(B99,'[2]PL01-16112024'!$D$11:$P$237,11,0)</f>
        <v>2.37</v>
      </c>
      <c r="BO99" s="469">
        <v>2.37</v>
      </c>
      <c r="BP99" s="469">
        <v>0</v>
      </c>
      <c r="BQ99" s="469">
        <v>0</v>
      </c>
      <c r="BR99" s="469" t="s">
        <v>688</v>
      </c>
    </row>
    <row r="100" spans="1:70" s="436" customFormat="1" ht="38.25">
      <c r="A100" s="428" t="s">
        <v>186</v>
      </c>
      <c r="B100" s="429" t="s">
        <v>672</v>
      </c>
      <c r="C100" s="452"/>
      <c r="D100" s="266" t="str">
        <f t="shared" si="41"/>
        <v/>
      </c>
      <c r="E100" s="432" t="s">
        <v>276</v>
      </c>
      <c r="F100" s="431" t="str">
        <f t="shared" si="42"/>
        <v>ONT</v>
      </c>
      <c r="G100" s="433"/>
      <c r="H100" s="434"/>
      <c r="I100" s="281">
        <v>0</v>
      </c>
      <c r="J100" s="281"/>
      <c r="K100" s="281"/>
      <c r="L100" s="281">
        <v>0</v>
      </c>
      <c r="M100" s="281"/>
      <c r="N100" s="281"/>
      <c r="O100" s="281"/>
      <c r="P100" s="281"/>
      <c r="Q100" s="281"/>
      <c r="R100" s="281"/>
      <c r="S100" s="281"/>
      <c r="T100" s="281">
        <v>0</v>
      </c>
      <c r="U100" s="281">
        <v>0</v>
      </c>
      <c r="V100" s="281"/>
      <c r="W100" s="281"/>
      <c r="X100" s="281"/>
      <c r="Y100" s="281"/>
      <c r="Z100" s="281">
        <v>0</v>
      </c>
      <c r="AA100" s="281"/>
      <c r="AB100" s="281">
        <v>0</v>
      </c>
      <c r="AC100" s="281">
        <v>0</v>
      </c>
      <c r="AD100" s="281">
        <v>0</v>
      </c>
      <c r="AE100" s="281"/>
      <c r="AF100" s="281"/>
      <c r="AG100" s="281"/>
      <c r="AH100" s="281"/>
      <c r="AI100" s="281"/>
      <c r="AJ100" s="281"/>
      <c r="AK100" s="281"/>
      <c r="AL100" s="281"/>
      <c r="AM100" s="281"/>
      <c r="AN100" s="281">
        <v>0</v>
      </c>
      <c r="AO100" s="281"/>
      <c r="AP100" s="281">
        <v>0</v>
      </c>
      <c r="AQ100" s="281">
        <v>0</v>
      </c>
      <c r="AR100" s="281"/>
      <c r="AS100" s="281"/>
      <c r="AT100" s="281"/>
      <c r="AU100" s="281"/>
      <c r="AV100" s="281"/>
      <c r="AW100" s="281"/>
      <c r="AX100" s="281"/>
      <c r="AY100" s="281"/>
      <c r="AZ100" s="281"/>
      <c r="BA100" s="281"/>
      <c r="BB100" s="281">
        <v>0</v>
      </c>
      <c r="BC100" s="281"/>
      <c r="BD100" s="281">
        <v>0</v>
      </c>
      <c r="BE100" s="281"/>
      <c r="BF100" s="266"/>
      <c r="BG100" s="266"/>
      <c r="BH100" s="266"/>
      <c r="BI100" s="266"/>
      <c r="BJ100" s="266"/>
      <c r="BK100" s="266"/>
      <c r="BL100" s="463"/>
      <c r="BM100" s="459"/>
      <c r="BN100" s="469">
        <f>VLOOKUP(B100,'[2]PL01-16112024'!$D$11:$P$237,11,0)</f>
        <v>1.17</v>
      </c>
      <c r="BO100" s="468">
        <v>1.17</v>
      </c>
      <c r="BP100" s="468">
        <v>0</v>
      </c>
      <c r="BQ100" s="468">
        <v>0</v>
      </c>
      <c r="BR100" s="468" t="s">
        <v>694</v>
      </c>
    </row>
    <row r="101" spans="1:70" s="436" customFormat="1" ht="12.75">
      <c r="A101" s="428" t="s">
        <v>186</v>
      </c>
      <c r="B101" s="429" t="s">
        <v>585</v>
      </c>
      <c r="C101" s="452"/>
      <c r="D101" s="266" t="str">
        <f t="shared" si="41"/>
        <v/>
      </c>
      <c r="E101" s="432" t="s">
        <v>276</v>
      </c>
      <c r="F101" s="431" t="str">
        <f t="shared" si="42"/>
        <v>ONT</v>
      </c>
      <c r="G101" s="433" t="s">
        <v>511</v>
      </c>
      <c r="H101" s="434">
        <f t="shared" ref="H101:H102" si="43">SUM(I101:BK101)</f>
        <v>1.1499999999999999</v>
      </c>
      <c r="I101" s="281"/>
      <c r="J101" s="281"/>
      <c r="K101" s="281">
        <v>1.1499999999999999</v>
      </c>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66"/>
      <c r="BG101" s="266"/>
      <c r="BH101" s="266"/>
      <c r="BI101" s="266"/>
      <c r="BJ101" s="266"/>
      <c r="BK101" s="266"/>
      <c r="BL101" s="463"/>
      <c r="BM101" s="459" t="e">
        <f>D101-H101</f>
        <v>#VALUE!</v>
      </c>
      <c r="BN101" s="469" t="e">
        <f>VLOOKUP(B101,'[2]PL01-16112024'!$D$11:$P$237,11,0)</f>
        <v>#N/A</v>
      </c>
      <c r="BO101" s="468"/>
      <c r="BP101" s="468"/>
      <c r="BQ101" s="468"/>
      <c r="BR101" s="468"/>
    </row>
    <row r="102" spans="1:70" s="436" customFormat="1" ht="12.75">
      <c r="A102" s="428" t="s">
        <v>186</v>
      </c>
      <c r="B102" s="429" t="s">
        <v>585</v>
      </c>
      <c r="C102" s="452"/>
      <c r="D102" s="266" t="str">
        <f t="shared" si="41"/>
        <v/>
      </c>
      <c r="E102" s="432" t="s">
        <v>276</v>
      </c>
      <c r="F102" s="431" t="str">
        <f t="shared" si="42"/>
        <v>ONT</v>
      </c>
      <c r="G102" s="433" t="s">
        <v>516</v>
      </c>
      <c r="H102" s="434">
        <f t="shared" si="43"/>
        <v>0.02</v>
      </c>
      <c r="I102" s="281"/>
      <c r="J102" s="281"/>
      <c r="K102" s="281"/>
      <c r="L102" s="281">
        <v>0.02</v>
      </c>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66"/>
      <c r="BG102" s="266"/>
      <c r="BH102" s="266"/>
      <c r="BI102" s="266"/>
      <c r="BJ102" s="266"/>
      <c r="BK102" s="266"/>
      <c r="BL102" s="463"/>
      <c r="BM102" s="459" t="e">
        <f>D102-H102</f>
        <v>#VALUE!</v>
      </c>
      <c r="BN102" s="469" t="e">
        <f>VLOOKUP(B102,'[2]PL01-16112024'!$D$11:$P$237,11,0)</f>
        <v>#N/A</v>
      </c>
      <c r="BO102" s="468"/>
      <c r="BP102" s="468"/>
      <c r="BQ102" s="468"/>
      <c r="BR102" s="468"/>
    </row>
    <row r="103" spans="1:70" s="84" customFormat="1" ht="25.5">
      <c r="A103" s="276" t="s">
        <v>186</v>
      </c>
      <c r="B103" s="425" t="s">
        <v>673</v>
      </c>
      <c r="C103" s="266"/>
      <c r="D103" s="266" t="str">
        <f t="shared" si="41"/>
        <v/>
      </c>
      <c r="E103" s="278" t="s">
        <v>276</v>
      </c>
      <c r="F103" s="266" t="str">
        <f t="shared" si="42"/>
        <v>ONT</v>
      </c>
      <c r="G103" s="279" t="s">
        <v>514</v>
      </c>
      <c r="H103" s="280">
        <f t="shared" si="40"/>
        <v>0.26</v>
      </c>
      <c r="I103" s="281">
        <v>0</v>
      </c>
      <c r="J103" s="281"/>
      <c r="K103" s="281">
        <v>0.26</v>
      </c>
      <c r="L103" s="281">
        <v>0</v>
      </c>
      <c r="M103" s="281"/>
      <c r="N103" s="281"/>
      <c r="O103" s="281"/>
      <c r="P103" s="281"/>
      <c r="Q103" s="281">
        <v>0</v>
      </c>
      <c r="R103" s="281"/>
      <c r="S103" s="281"/>
      <c r="T103" s="281">
        <v>0</v>
      </c>
      <c r="U103" s="281">
        <v>0</v>
      </c>
      <c r="V103" s="281"/>
      <c r="W103" s="281"/>
      <c r="X103" s="281"/>
      <c r="Y103" s="281"/>
      <c r="Z103" s="281">
        <v>0</v>
      </c>
      <c r="AA103" s="281"/>
      <c r="AB103" s="281">
        <v>0</v>
      </c>
      <c r="AC103" s="281">
        <v>0</v>
      </c>
      <c r="AD103" s="281">
        <v>0</v>
      </c>
      <c r="AE103" s="281"/>
      <c r="AF103" s="281"/>
      <c r="AG103" s="281"/>
      <c r="AH103" s="281"/>
      <c r="AI103" s="281"/>
      <c r="AJ103" s="281"/>
      <c r="AK103" s="281"/>
      <c r="AL103" s="281"/>
      <c r="AM103" s="281"/>
      <c r="AN103" s="281">
        <v>0</v>
      </c>
      <c r="AO103" s="281"/>
      <c r="AP103" s="281">
        <v>0</v>
      </c>
      <c r="AQ103" s="281">
        <v>0</v>
      </c>
      <c r="AR103" s="281"/>
      <c r="AS103" s="281"/>
      <c r="AT103" s="281"/>
      <c r="AU103" s="281"/>
      <c r="AV103" s="281"/>
      <c r="AW103" s="281"/>
      <c r="AX103" s="281"/>
      <c r="AY103" s="281"/>
      <c r="AZ103" s="281"/>
      <c r="BA103" s="281"/>
      <c r="BB103" s="281">
        <v>0</v>
      </c>
      <c r="BC103" s="281"/>
      <c r="BD103" s="281">
        <v>0</v>
      </c>
      <c r="BE103" s="281"/>
      <c r="BF103" s="266"/>
      <c r="BG103" s="266"/>
      <c r="BH103" s="266"/>
      <c r="BI103" s="266"/>
      <c r="BJ103" s="266"/>
      <c r="BK103" s="266"/>
      <c r="BL103" s="459"/>
      <c r="BM103" s="459"/>
      <c r="BN103" s="469">
        <f>VLOOKUP(B103,'[2]PL01-16112024'!$D$11:$P$237,11,0)</f>
        <v>0.26</v>
      </c>
      <c r="BO103" s="469">
        <v>0.26</v>
      </c>
      <c r="BP103" s="469">
        <v>0</v>
      </c>
      <c r="BQ103" s="469">
        <v>0</v>
      </c>
      <c r="BR103" s="469" t="s">
        <v>688</v>
      </c>
    </row>
    <row r="104" spans="1:70" s="84" customFormat="1" ht="51">
      <c r="A104" s="276" t="s">
        <v>186</v>
      </c>
      <c r="B104" s="427" t="s">
        <v>674</v>
      </c>
      <c r="C104" s="268"/>
      <c r="D104" s="266" t="str">
        <f t="shared" si="41"/>
        <v/>
      </c>
      <c r="E104" s="278" t="s">
        <v>276</v>
      </c>
      <c r="F104" s="266" t="str">
        <f t="shared" si="42"/>
        <v>ONT</v>
      </c>
      <c r="G104" s="279" t="s">
        <v>514</v>
      </c>
      <c r="H104" s="280">
        <f t="shared" si="31"/>
        <v>1.56</v>
      </c>
      <c r="I104" s="281"/>
      <c r="J104" s="281"/>
      <c r="K104" s="281"/>
      <c r="L104" s="281"/>
      <c r="M104" s="281"/>
      <c r="N104" s="281"/>
      <c r="O104" s="281"/>
      <c r="P104" s="281"/>
      <c r="Q104" s="281">
        <v>1.56</v>
      </c>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66"/>
      <c r="BG104" s="266"/>
      <c r="BH104" s="266"/>
      <c r="BI104" s="266"/>
      <c r="BJ104" s="266"/>
      <c r="BK104" s="266"/>
      <c r="BL104" s="459"/>
      <c r="BM104" s="459"/>
      <c r="BN104" s="469">
        <f>VLOOKUP(B104,'[2]PL01-16112024'!$D$11:$P$237,11,0)</f>
        <v>1.5579000000000001</v>
      </c>
      <c r="BO104" s="469">
        <v>1.5579000000000001</v>
      </c>
      <c r="BP104" s="469">
        <v>0</v>
      </c>
      <c r="BQ104" s="469">
        <v>0</v>
      </c>
      <c r="BR104" s="469" t="s">
        <v>688</v>
      </c>
    </row>
    <row r="105" spans="1:70" s="436" customFormat="1" ht="25.5">
      <c r="A105" s="428" t="s">
        <v>186</v>
      </c>
      <c r="B105" s="439" t="s">
        <v>617</v>
      </c>
      <c r="C105" s="452"/>
      <c r="D105" s="431" t="str">
        <f t="shared" si="41"/>
        <v/>
      </c>
      <c r="E105" s="432" t="s">
        <v>276</v>
      </c>
      <c r="F105" s="431" t="str">
        <f t="shared" si="42"/>
        <v>ONT</v>
      </c>
      <c r="G105" s="433"/>
      <c r="H105" s="434">
        <f t="shared" si="31"/>
        <v>0</v>
      </c>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435"/>
      <c r="AF105" s="435"/>
      <c r="AG105" s="435"/>
      <c r="AH105" s="435"/>
      <c r="AI105" s="435"/>
      <c r="AJ105" s="435"/>
      <c r="AK105" s="435"/>
      <c r="AL105" s="435"/>
      <c r="AM105" s="435"/>
      <c r="AN105" s="435"/>
      <c r="AO105" s="435"/>
      <c r="AP105" s="435"/>
      <c r="AQ105" s="435"/>
      <c r="AR105" s="435"/>
      <c r="AS105" s="435"/>
      <c r="AT105" s="435"/>
      <c r="AU105" s="435"/>
      <c r="AV105" s="435"/>
      <c r="AW105" s="435"/>
      <c r="AX105" s="435"/>
      <c r="AY105" s="435"/>
      <c r="AZ105" s="435"/>
      <c r="BA105" s="435"/>
      <c r="BB105" s="435"/>
      <c r="BC105" s="435"/>
      <c r="BD105" s="435"/>
      <c r="BE105" s="435"/>
      <c r="BF105" s="431"/>
      <c r="BG105" s="431"/>
      <c r="BH105" s="431"/>
      <c r="BI105" s="431"/>
      <c r="BJ105" s="431"/>
      <c r="BK105" s="431"/>
      <c r="BL105" s="463"/>
      <c r="BM105" s="459"/>
      <c r="BN105" s="431">
        <f>VLOOKUP(B105,'[2]PL01-16112024'!$D$11:$P$237,11,0)</f>
        <v>0.96875999999999995</v>
      </c>
      <c r="BO105" s="430">
        <v>0.96875999999999995</v>
      </c>
      <c r="BP105" s="430">
        <v>0</v>
      </c>
      <c r="BQ105" s="430">
        <v>0</v>
      </c>
      <c r="BR105" s="430" t="s">
        <v>695</v>
      </c>
    </row>
    <row r="106" spans="1:70" s="436" customFormat="1" ht="12.75">
      <c r="A106" s="428" t="s">
        <v>186</v>
      </c>
      <c r="B106" s="439" t="s">
        <v>585</v>
      </c>
      <c r="C106" s="452"/>
      <c r="D106" s="431" t="str">
        <f t="shared" si="41"/>
        <v/>
      </c>
      <c r="E106" s="432" t="s">
        <v>276</v>
      </c>
      <c r="F106" s="431" t="str">
        <f t="shared" si="42"/>
        <v>ONT</v>
      </c>
      <c r="G106" s="433" t="s">
        <v>513</v>
      </c>
      <c r="H106" s="434">
        <f t="shared" ref="H106:H139" si="44">SUM(I106:BK106)</f>
        <v>0</v>
      </c>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435"/>
      <c r="AE106" s="435"/>
      <c r="AF106" s="435"/>
      <c r="AG106" s="435"/>
      <c r="AH106" s="435"/>
      <c r="AI106" s="435"/>
      <c r="AJ106" s="435"/>
      <c r="AK106" s="435"/>
      <c r="AL106" s="435"/>
      <c r="AM106" s="435"/>
      <c r="AN106" s="435"/>
      <c r="AO106" s="435"/>
      <c r="AP106" s="435"/>
      <c r="AQ106" s="435"/>
      <c r="AR106" s="435"/>
      <c r="AS106" s="435"/>
      <c r="AT106" s="435"/>
      <c r="AU106" s="435"/>
      <c r="AV106" s="435"/>
      <c r="AW106" s="435"/>
      <c r="AX106" s="435"/>
      <c r="AY106" s="435"/>
      <c r="AZ106" s="435"/>
      <c r="BA106" s="435"/>
      <c r="BB106" s="435"/>
      <c r="BC106" s="435"/>
      <c r="BD106" s="435"/>
      <c r="BE106" s="435"/>
      <c r="BF106" s="431"/>
      <c r="BG106" s="431"/>
      <c r="BH106" s="431"/>
      <c r="BI106" s="431"/>
      <c r="BJ106" s="431"/>
      <c r="BK106" s="431"/>
      <c r="BL106" s="463"/>
      <c r="BM106" s="459"/>
      <c r="BN106" s="431" t="e">
        <f>VLOOKUP(B106,'[2]PL01-16112024'!$D$11:$P$237,11,0)</f>
        <v>#N/A</v>
      </c>
      <c r="BO106" s="430"/>
      <c r="BP106" s="430"/>
      <c r="BQ106" s="430"/>
      <c r="BR106" s="430"/>
    </row>
    <row r="107" spans="1:70" s="436" customFormat="1" ht="12.75">
      <c r="A107" s="428" t="s">
        <v>186</v>
      </c>
      <c r="B107" s="439" t="s">
        <v>585</v>
      </c>
      <c r="C107" s="452"/>
      <c r="D107" s="431" t="str">
        <f t="shared" si="41"/>
        <v/>
      </c>
      <c r="E107" s="432" t="s">
        <v>276</v>
      </c>
      <c r="F107" s="431" t="str">
        <f t="shared" si="42"/>
        <v>ONT</v>
      </c>
      <c r="G107" s="433" t="s">
        <v>512</v>
      </c>
      <c r="H107" s="434">
        <f t="shared" si="44"/>
        <v>0.97</v>
      </c>
      <c r="I107" s="435"/>
      <c r="J107" s="435"/>
      <c r="K107" s="435">
        <v>0.97</v>
      </c>
      <c r="L107" s="435"/>
      <c r="M107" s="435"/>
      <c r="N107" s="435"/>
      <c r="O107" s="435"/>
      <c r="P107" s="435"/>
      <c r="Q107" s="435"/>
      <c r="R107" s="435"/>
      <c r="S107" s="435"/>
      <c r="T107" s="435"/>
      <c r="U107" s="435"/>
      <c r="V107" s="435"/>
      <c r="W107" s="435"/>
      <c r="X107" s="435"/>
      <c r="Y107" s="435"/>
      <c r="Z107" s="435"/>
      <c r="AA107" s="435"/>
      <c r="AB107" s="435"/>
      <c r="AC107" s="435"/>
      <c r="AD107" s="435"/>
      <c r="AE107" s="435"/>
      <c r="AF107" s="435"/>
      <c r="AG107" s="435"/>
      <c r="AH107" s="435"/>
      <c r="AI107" s="435"/>
      <c r="AJ107" s="435"/>
      <c r="AK107" s="435"/>
      <c r="AL107" s="435"/>
      <c r="AM107" s="435"/>
      <c r="AN107" s="435"/>
      <c r="AO107" s="435"/>
      <c r="AP107" s="435"/>
      <c r="AQ107" s="435"/>
      <c r="AR107" s="435"/>
      <c r="AS107" s="435"/>
      <c r="AT107" s="435"/>
      <c r="AU107" s="435"/>
      <c r="AV107" s="435"/>
      <c r="AW107" s="435"/>
      <c r="AX107" s="435"/>
      <c r="AY107" s="435"/>
      <c r="AZ107" s="435"/>
      <c r="BA107" s="435"/>
      <c r="BB107" s="435"/>
      <c r="BC107" s="435"/>
      <c r="BD107" s="435"/>
      <c r="BE107" s="435"/>
      <c r="BF107" s="431"/>
      <c r="BG107" s="431"/>
      <c r="BH107" s="431"/>
      <c r="BI107" s="431"/>
      <c r="BJ107" s="431"/>
      <c r="BK107" s="431"/>
      <c r="BL107" s="463"/>
      <c r="BM107" s="459"/>
      <c r="BN107" s="431" t="e">
        <f>VLOOKUP(B107,'[2]PL01-16112024'!$D$11:$P$237,11,0)</f>
        <v>#N/A</v>
      </c>
      <c r="BO107" s="430"/>
      <c r="BP107" s="430"/>
      <c r="BQ107" s="430"/>
      <c r="BR107" s="430"/>
    </row>
    <row r="108" spans="1:70" s="436" customFormat="1" ht="22.5">
      <c r="A108" s="428" t="s">
        <v>186</v>
      </c>
      <c r="B108" s="439" t="s">
        <v>585</v>
      </c>
      <c r="C108" s="452"/>
      <c r="D108" s="431" t="str">
        <f t="shared" si="41"/>
        <v/>
      </c>
      <c r="E108" s="432" t="s">
        <v>276</v>
      </c>
      <c r="F108" s="431" t="str">
        <f t="shared" si="42"/>
        <v>ONT</v>
      </c>
      <c r="G108" s="433" t="s">
        <v>510</v>
      </c>
      <c r="H108" s="434">
        <f t="shared" si="44"/>
        <v>0</v>
      </c>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5"/>
      <c r="AY108" s="435"/>
      <c r="AZ108" s="435"/>
      <c r="BA108" s="435"/>
      <c r="BB108" s="435"/>
      <c r="BC108" s="435"/>
      <c r="BD108" s="435"/>
      <c r="BE108" s="435"/>
      <c r="BF108" s="431"/>
      <c r="BG108" s="431"/>
      <c r="BH108" s="431"/>
      <c r="BI108" s="431"/>
      <c r="BJ108" s="431"/>
      <c r="BK108" s="431"/>
      <c r="BL108" s="463"/>
      <c r="BM108" s="459"/>
      <c r="BN108" s="431" t="e">
        <f>VLOOKUP(B108,'[2]PL01-16112024'!$D$11:$P$237,11,0)</f>
        <v>#N/A</v>
      </c>
      <c r="BO108" s="430"/>
      <c r="BP108" s="430"/>
      <c r="BQ108" s="430"/>
      <c r="BR108" s="430"/>
    </row>
    <row r="109" spans="1:70" s="71" customFormat="1" ht="44.25" customHeight="1">
      <c r="A109" s="276" t="s">
        <v>186</v>
      </c>
      <c r="B109" s="118" t="s">
        <v>731</v>
      </c>
      <c r="C109" s="265"/>
      <c r="D109" s="266" t="str">
        <f t="shared" si="41"/>
        <v/>
      </c>
      <c r="E109" s="70"/>
      <c r="F109" s="266" t="str">
        <f t="shared" si="42"/>
        <v>ONT</v>
      </c>
      <c r="G109" s="67"/>
      <c r="H109" s="280">
        <f t="shared" si="44"/>
        <v>0</v>
      </c>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83"/>
      <c r="BG109" s="283"/>
      <c r="BH109" s="283"/>
      <c r="BI109" s="283"/>
      <c r="BJ109" s="283"/>
      <c r="BK109" s="283"/>
      <c r="BL109" s="460"/>
      <c r="BM109" s="459"/>
      <c r="BN109" s="469" t="e">
        <f>VLOOKUP(B109,'[2]PL01-16112024'!$D$11:$P$237,11,0)</f>
        <v>#N/A</v>
      </c>
      <c r="BO109" s="468"/>
      <c r="BP109" s="468"/>
      <c r="BQ109" s="468"/>
      <c r="BR109" s="468"/>
    </row>
    <row r="110" spans="1:70" s="71" customFormat="1" ht="10.9" customHeight="1">
      <c r="A110" s="276" t="s">
        <v>186</v>
      </c>
      <c r="B110" s="295" t="s">
        <v>585</v>
      </c>
      <c r="C110" s="265"/>
      <c r="D110" s="266" t="str">
        <f t="shared" si="41"/>
        <v/>
      </c>
      <c r="E110" s="70" t="s">
        <v>276</v>
      </c>
      <c r="F110" s="266" t="str">
        <f t="shared" si="42"/>
        <v>ONT</v>
      </c>
      <c r="G110" s="67" t="s">
        <v>503</v>
      </c>
      <c r="H110" s="280">
        <f t="shared" si="44"/>
        <v>0.16677</v>
      </c>
      <c r="I110" s="283"/>
      <c r="J110" s="283"/>
      <c r="K110" s="283"/>
      <c r="L110" s="281">
        <v>0.11014000000000002</v>
      </c>
      <c r="M110" s="283"/>
      <c r="N110" s="283"/>
      <c r="O110" s="283"/>
      <c r="P110" s="283"/>
      <c r="Q110" s="281">
        <f>0.09663-0.04</f>
        <v>5.6629999999999993E-2</v>
      </c>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460"/>
      <c r="BM110" s="459"/>
      <c r="BN110" s="469" t="e">
        <f>VLOOKUP(B110,'[2]PL01-16112024'!$D$11:$P$237,11,0)</f>
        <v>#N/A</v>
      </c>
      <c r="BO110" s="468"/>
      <c r="BP110" s="468"/>
      <c r="BQ110" s="468"/>
      <c r="BR110" s="468"/>
    </row>
    <row r="111" spans="1:70" s="71" customFormat="1" ht="10.9" customHeight="1">
      <c r="A111" s="276" t="s">
        <v>186</v>
      </c>
      <c r="B111" s="295" t="s">
        <v>585</v>
      </c>
      <c r="C111" s="265"/>
      <c r="D111" s="266" t="str">
        <f t="shared" si="41"/>
        <v/>
      </c>
      <c r="E111" s="70" t="s">
        <v>276</v>
      </c>
      <c r="F111" s="266" t="str">
        <f t="shared" si="42"/>
        <v>ONT</v>
      </c>
      <c r="G111" s="67" t="s">
        <v>504</v>
      </c>
      <c r="H111" s="280">
        <f t="shared" si="44"/>
        <v>0</v>
      </c>
      <c r="I111" s="283"/>
      <c r="J111" s="283"/>
      <c r="K111" s="283"/>
      <c r="L111" s="281">
        <v>0</v>
      </c>
      <c r="M111" s="283"/>
      <c r="N111" s="283"/>
      <c r="O111" s="283"/>
      <c r="P111" s="283"/>
      <c r="Q111" s="281">
        <v>0</v>
      </c>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83"/>
      <c r="BG111" s="283"/>
      <c r="BH111" s="283"/>
      <c r="BI111" s="283"/>
      <c r="BJ111" s="283"/>
      <c r="BK111" s="283"/>
      <c r="BL111" s="460"/>
      <c r="BM111" s="459"/>
      <c r="BN111" s="469" t="e">
        <f>VLOOKUP(B111,'[2]PL01-16112024'!$D$11:$P$237,11,0)</f>
        <v>#N/A</v>
      </c>
      <c r="BO111" s="468"/>
      <c r="BP111" s="468"/>
      <c r="BQ111" s="468"/>
      <c r="BR111" s="468"/>
    </row>
    <row r="112" spans="1:70" s="71" customFormat="1" ht="10.9" customHeight="1">
      <c r="A112" s="276" t="s">
        <v>186</v>
      </c>
      <c r="B112" s="295" t="s">
        <v>585</v>
      </c>
      <c r="C112" s="265"/>
      <c r="D112" s="266" t="str">
        <f t="shared" si="41"/>
        <v/>
      </c>
      <c r="E112" s="70" t="s">
        <v>276</v>
      </c>
      <c r="F112" s="266" t="str">
        <f t="shared" si="42"/>
        <v>ONT</v>
      </c>
      <c r="G112" s="67" t="s">
        <v>505</v>
      </c>
      <c r="H112" s="280">
        <f t="shared" si="44"/>
        <v>0.19089500000000001</v>
      </c>
      <c r="I112" s="283"/>
      <c r="J112" s="283"/>
      <c r="K112" s="281">
        <v>1.46E-2</v>
      </c>
      <c r="L112" s="281">
        <f>0.476295-0.2-0.1</f>
        <v>0.17629500000000001</v>
      </c>
      <c r="M112" s="283"/>
      <c r="N112" s="283"/>
      <c r="O112" s="283"/>
      <c r="P112" s="283"/>
      <c r="Q112" s="281">
        <v>0</v>
      </c>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83"/>
      <c r="BG112" s="283"/>
      <c r="BH112" s="283"/>
      <c r="BI112" s="283"/>
      <c r="BJ112" s="283"/>
      <c r="BK112" s="283"/>
      <c r="BL112" s="460"/>
      <c r="BM112" s="459"/>
      <c r="BN112" s="469" t="e">
        <f>VLOOKUP(B112,'[2]PL01-16112024'!$D$11:$P$237,11,0)</f>
        <v>#N/A</v>
      </c>
      <c r="BO112" s="468"/>
      <c r="BP112" s="468"/>
      <c r="BQ112" s="468"/>
      <c r="BR112" s="468"/>
    </row>
    <row r="113" spans="1:70" s="71" customFormat="1" ht="10.9" customHeight="1">
      <c r="A113" s="276" t="s">
        <v>186</v>
      </c>
      <c r="B113" s="295" t="s">
        <v>585</v>
      </c>
      <c r="C113" s="265"/>
      <c r="D113" s="266" t="str">
        <f t="shared" si="41"/>
        <v/>
      </c>
      <c r="E113" s="70" t="s">
        <v>276</v>
      </c>
      <c r="F113" s="266" t="str">
        <f t="shared" si="42"/>
        <v>ONT</v>
      </c>
      <c r="G113" s="67" t="s">
        <v>506</v>
      </c>
      <c r="H113" s="280">
        <f t="shared" si="44"/>
        <v>0.19228000000000001</v>
      </c>
      <c r="I113" s="283"/>
      <c r="J113" s="283"/>
      <c r="K113" s="281">
        <v>0</v>
      </c>
      <c r="L113" s="281">
        <v>8.2000000000000003E-2</v>
      </c>
      <c r="M113" s="283"/>
      <c r="N113" s="283"/>
      <c r="O113" s="283"/>
      <c r="P113" s="283"/>
      <c r="Q113" s="281">
        <v>0.11028000000000002</v>
      </c>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83"/>
      <c r="BG113" s="283"/>
      <c r="BH113" s="283"/>
      <c r="BI113" s="283"/>
      <c r="BJ113" s="283"/>
      <c r="BK113" s="283"/>
      <c r="BL113" s="460"/>
      <c r="BM113" s="459"/>
      <c r="BN113" s="469" t="e">
        <f>VLOOKUP(B113,'[2]PL01-16112024'!$D$11:$P$237,11,0)</f>
        <v>#N/A</v>
      </c>
      <c r="BO113" s="468"/>
      <c r="BP113" s="468"/>
      <c r="BQ113" s="468"/>
      <c r="BR113" s="468"/>
    </row>
    <row r="114" spans="1:70" s="71" customFormat="1" ht="10.9" customHeight="1">
      <c r="A114" s="276" t="s">
        <v>186</v>
      </c>
      <c r="B114" s="295" t="s">
        <v>585</v>
      </c>
      <c r="C114" s="265"/>
      <c r="D114" s="266" t="str">
        <f t="shared" si="41"/>
        <v/>
      </c>
      <c r="E114" s="70" t="s">
        <v>276</v>
      </c>
      <c r="F114" s="266" t="str">
        <f t="shared" si="42"/>
        <v>ONT</v>
      </c>
      <c r="G114" s="67" t="s">
        <v>507</v>
      </c>
      <c r="H114" s="280">
        <f t="shared" si="44"/>
        <v>0.14706</v>
      </c>
      <c r="I114" s="283"/>
      <c r="J114" s="283"/>
      <c r="K114" s="281">
        <v>2.98E-2</v>
      </c>
      <c r="L114" s="281">
        <v>0.11725999999999999</v>
      </c>
      <c r="M114" s="283"/>
      <c r="N114" s="283"/>
      <c r="O114" s="283"/>
      <c r="P114" s="283"/>
      <c r="Q114" s="281">
        <v>0</v>
      </c>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283"/>
      <c r="BH114" s="283"/>
      <c r="BI114" s="283"/>
      <c r="BJ114" s="283"/>
      <c r="BK114" s="283"/>
      <c r="BL114" s="460"/>
      <c r="BM114" s="459"/>
      <c r="BN114" s="469" t="e">
        <f>VLOOKUP(B114,'[2]PL01-16112024'!$D$11:$P$237,11,0)</f>
        <v>#N/A</v>
      </c>
      <c r="BO114" s="468"/>
      <c r="BP114" s="468"/>
      <c r="BQ114" s="468"/>
      <c r="BR114" s="468"/>
    </row>
    <row r="115" spans="1:70" s="71" customFormat="1" ht="10.9" customHeight="1">
      <c r="A115" s="276" t="s">
        <v>186</v>
      </c>
      <c r="B115" s="295" t="s">
        <v>585</v>
      </c>
      <c r="C115" s="265"/>
      <c r="D115" s="266" t="str">
        <f t="shared" si="41"/>
        <v/>
      </c>
      <c r="E115" s="70" t="s">
        <v>276</v>
      </c>
      <c r="F115" s="266" t="str">
        <f t="shared" si="42"/>
        <v>ONT</v>
      </c>
      <c r="G115" s="67" t="s">
        <v>508</v>
      </c>
      <c r="H115" s="280">
        <f t="shared" si="44"/>
        <v>0.12509999999999999</v>
      </c>
      <c r="I115" s="283"/>
      <c r="J115" s="283"/>
      <c r="K115" s="281">
        <v>0.04</v>
      </c>
      <c r="L115" s="281">
        <v>1.0800000000000001E-2</v>
      </c>
      <c r="M115" s="283"/>
      <c r="N115" s="283"/>
      <c r="O115" s="283"/>
      <c r="P115" s="283"/>
      <c r="Q115" s="281">
        <v>7.4300000000000005E-2</v>
      </c>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83"/>
      <c r="BG115" s="283"/>
      <c r="BH115" s="283"/>
      <c r="BI115" s="283"/>
      <c r="BJ115" s="283"/>
      <c r="BK115" s="283"/>
      <c r="BL115" s="460"/>
      <c r="BM115" s="459"/>
      <c r="BN115" s="469" t="e">
        <f>VLOOKUP(B115,'[2]PL01-16112024'!$D$11:$P$237,11,0)</f>
        <v>#N/A</v>
      </c>
      <c r="BO115" s="468"/>
      <c r="BP115" s="468"/>
      <c r="BQ115" s="468"/>
      <c r="BR115" s="468"/>
    </row>
    <row r="116" spans="1:70" s="71" customFormat="1" ht="10.9" customHeight="1">
      <c r="A116" s="276" t="s">
        <v>186</v>
      </c>
      <c r="B116" s="295" t="s">
        <v>585</v>
      </c>
      <c r="C116" s="265"/>
      <c r="D116" s="266" t="str">
        <f t="shared" si="41"/>
        <v/>
      </c>
      <c r="E116" s="70" t="s">
        <v>276</v>
      </c>
      <c r="F116" s="266" t="str">
        <f t="shared" si="42"/>
        <v>ONT</v>
      </c>
      <c r="G116" s="67" t="s">
        <v>509</v>
      </c>
      <c r="H116" s="280">
        <f t="shared" si="44"/>
        <v>0.29403000000000007</v>
      </c>
      <c r="I116" s="283"/>
      <c r="J116" s="283"/>
      <c r="K116" s="281">
        <v>5.584999999999999E-2</v>
      </c>
      <c r="L116" s="281">
        <f>0.80306-0.3-0.1-0.1-0.1-0.01</f>
        <v>0.19306000000000009</v>
      </c>
      <c r="M116" s="283"/>
      <c r="N116" s="283"/>
      <c r="O116" s="283"/>
      <c r="P116" s="283"/>
      <c r="Q116" s="281">
        <f>0.05512-0.01</f>
        <v>4.512E-2</v>
      </c>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83"/>
      <c r="BG116" s="283"/>
      <c r="BH116" s="283"/>
      <c r="BI116" s="283"/>
      <c r="BJ116" s="283"/>
      <c r="BK116" s="283"/>
      <c r="BL116" s="460"/>
      <c r="BM116" s="459"/>
      <c r="BN116" s="469" t="e">
        <f>VLOOKUP(B116,'[2]PL01-16112024'!$D$11:$P$237,11,0)</f>
        <v>#N/A</v>
      </c>
      <c r="BO116" s="468"/>
      <c r="BP116" s="468"/>
      <c r="BQ116" s="468"/>
      <c r="BR116" s="468"/>
    </row>
    <row r="117" spans="1:70" s="71" customFormat="1" ht="10.9" customHeight="1">
      <c r="A117" s="276" t="s">
        <v>186</v>
      </c>
      <c r="B117" s="295" t="s">
        <v>585</v>
      </c>
      <c r="C117" s="265"/>
      <c r="D117" s="266" t="str">
        <f t="shared" si="41"/>
        <v/>
      </c>
      <c r="E117" s="70" t="s">
        <v>276</v>
      </c>
      <c r="F117" s="266" t="str">
        <f t="shared" si="42"/>
        <v>ONT</v>
      </c>
      <c r="G117" s="67" t="s">
        <v>510</v>
      </c>
      <c r="H117" s="280">
        <f t="shared" si="44"/>
        <v>0.17413999999999999</v>
      </c>
      <c r="I117" s="283"/>
      <c r="J117" s="283"/>
      <c r="K117" s="281">
        <v>3.2099999999999997E-2</v>
      </c>
      <c r="L117" s="281">
        <v>8.2839999999999997E-2</v>
      </c>
      <c r="M117" s="283"/>
      <c r="N117" s="283"/>
      <c r="O117" s="283"/>
      <c r="P117" s="283"/>
      <c r="Q117" s="281">
        <v>5.9200000000000003E-2</v>
      </c>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283"/>
      <c r="BH117" s="283"/>
      <c r="BI117" s="283"/>
      <c r="BJ117" s="283"/>
      <c r="BK117" s="283"/>
      <c r="BL117" s="460"/>
      <c r="BM117" s="459"/>
      <c r="BN117" s="469" t="e">
        <f>VLOOKUP(B117,'[2]PL01-16112024'!$D$11:$P$237,11,0)</f>
        <v>#N/A</v>
      </c>
      <c r="BO117" s="468"/>
      <c r="BP117" s="468"/>
      <c r="BQ117" s="468"/>
      <c r="BR117" s="468"/>
    </row>
    <row r="118" spans="1:70" s="71" customFormat="1" ht="10.9" customHeight="1">
      <c r="A118" s="276" t="s">
        <v>186</v>
      </c>
      <c r="B118" s="295" t="s">
        <v>585</v>
      </c>
      <c r="C118" s="265"/>
      <c r="D118" s="266" t="str">
        <f t="shared" si="41"/>
        <v/>
      </c>
      <c r="E118" s="70" t="s">
        <v>276</v>
      </c>
      <c r="F118" s="266" t="str">
        <f t="shared" si="42"/>
        <v>ONT</v>
      </c>
      <c r="G118" s="67" t="s">
        <v>511</v>
      </c>
      <c r="H118" s="280">
        <f t="shared" si="44"/>
        <v>4.3130000000000002E-2</v>
      </c>
      <c r="I118" s="283"/>
      <c r="J118" s="283"/>
      <c r="K118" s="281">
        <v>2.3130000000000001E-2</v>
      </c>
      <c r="L118" s="281"/>
      <c r="M118" s="283"/>
      <c r="N118" s="283"/>
      <c r="O118" s="283"/>
      <c r="P118" s="283"/>
      <c r="Q118" s="281">
        <v>0.02</v>
      </c>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460"/>
      <c r="BM118" s="459"/>
      <c r="BN118" s="469" t="e">
        <f>VLOOKUP(B118,'[2]PL01-16112024'!$D$11:$P$237,11,0)</f>
        <v>#N/A</v>
      </c>
      <c r="BO118" s="468"/>
      <c r="BP118" s="468"/>
      <c r="BQ118" s="468"/>
      <c r="BR118" s="468"/>
    </row>
    <row r="119" spans="1:70" s="71" customFormat="1" ht="10.9" customHeight="1">
      <c r="A119" s="276" t="s">
        <v>186</v>
      </c>
      <c r="B119" s="295" t="s">
        <v>585</v>
      </c>
      <c r="C119" s="265"/>
      <c r="D119" s="266" t="str">
        <f t="shared" si="41"/>
        <v/>
      </c>
      <c r="E119" s="70" t="s">
        <v>276</v>
      </c>
      <c r="F119" s="266" t="str">
        <f t="shared" si="42"/>
        <v>ONT</v>
      </c>
      <c r="G119" s="67" t="s">
        <v>512</v>
      </c>
      <c r="H119" s="280">
        <f t="shared" si="44"/>
        <v>4.8770000000000001E-2</v>
      </c>
      <c r="I119" s="283"/>
      <c r="J119" s="283"/>
      <c r="K119" s="281">
        <v>0</v>
      </c>
      <c r="L119" s="281">
        <v>8.0000000000000002E-3</v>
      </c>
      <c r="M119" s="283"/>
      <c r="N119" s="283"/>
      <c r="O119" s="283"/>
      <c r="P119" s="283"/>
      <c r="Q119" s="281">
        <f>0.10077-0.06</f>
        <v>4.0770000000000001E-2</v>
      </c>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283"/>
      <c r="BG119" s="283"/>
      <c r="BH119" s="283"/>
      <c r="BI119" s="283"/>
      <c r="BJ119" s="283"/>
      <c r="BK119" s="283"/>
      <c r="BL119" s="460"/>
      <c r="BM119" s="459"/>
      <c r="BN119" s="469" t="e">
        <f>VLOOKUP(B119,'[2]PL01-16112024'!$D$11:$P$237,11,0)</f>
        <v>#N/A</v>
      </c>
      <c r="BO119" s="468"/>
      <c r="BP119" s="468"/>
      <c r="BQ119" s="468"/>
      <c r="BR119" s="468"/>
    </row>
    <row r="120" spans="1:70" s="71" customFormat="1" ht="10.9" customHeight="1">
      <c r="A120" s="276" t="s">
        <v>186</v>
      </c>
      <c r="B120" s="295" t="s">
        <v>585</v>
      </c>
      <c r="C120" s="265"/>
      <c r="D120" s="266" t="str">
        <f t="shared" si="41"/>
        <v/>
      </c>
      <c r="E120" s="70" t="s">
        <v>276</v>
      </c>
      <c r="F120" s="266" t="str">
        <f t="shared" si="42"/>
        <v>ONT</v>
      </c>
      <c r="G120" s="67" t="s">
        <v>513</v>
      </c>
      <c r="H120" s="280">
        <f t="shared" si="44"/>
        <v>4.3289999999999995E-2</v>
      </c>
      <c r="I120" s="283"/>
      <c r="J120" s="283"/>
      <c r="K120" s="281">
        <v>0</v>
      </c>
      <c r="L120" s="281">
        <v>4.3289999999999995E-2</v>
      </c>
      <c r="M120" s="283"/>
      <c r="N120" s="283"/>
      <c r="O120" s="283"/>
      <c r="P120" s="283"/>
      <c r="Q120" s="281">
        <v>0</v>
      </c>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83"/>
      <c r="BG120" s="283"/>
      <c r="BH120" s="283"/>
      <c r="BI120" s="283"/>
      <c r="BJ120" s="283"/>
      <c r="BK120" s="283"/>
      <c r="BL120" s="460"/>
      <c r="BM120" s="459"/>
      <c r="BN120" s="469" t="e">
        <f>VLOOKUP(B120,'[2]PL01-16112024'!$D$11:$P$237,11,0)</f>
        <v>#N/A</v>
      </c>
      <c r="BO120" s="468"/>
      <c r="BP120" s="468"/>
      <c r="BQ120" s="468"/>
      <c r="BR120" s="468"/>
    </row>
    <row r="121" spans="1:70" s="71" customFormat="1" ht="10.9" customHeight="1">
      <c r="A121" s="276" t="s">
        <v>186</v>
      </c>
      <c r="B121" s="295" t="s">
        <v>585</v>
      </c>
      <c r="C121" s="265"/>
      <c r="D121" s="266" t="str">
        <f t="shared" si="41"/>
        <v/>
      </c>
      <c r="E121" s="70" t="s">
        <v>276</v>
      </c>
      <c r="F121" s="266" t="str">
        <f t="shared" si="42"/>
        <v>ONT</v>
      </c>
      <c r="G121" s="67" t="s">
        <v>514</v>
      </c>
      <c r="H121" s="280">
        <f t="shared" si="44"/>
        <v>0.31501000000000001</v>
      </c>
      <c r="I121" s="283"/>
      <c r="J121" s="283"/>
      <c r="K121" s="281">
        <v>1.5010000000000001E-2</v>
      </c>
      <c r="L121" s="281"/>
      <c r="M121" s="283"/>
      <c r="N121" s="283"/>
      <c r="O121" s="283"/>
      <c r="P121" s="283"/>
      <c r="Q121" s="281">
        <f>0.5-0.2</f>
        <v>0.3</v>
      </c>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83"/>
      <c r="BG121" s="283"/>
      <c r="BH121" s="283"/>
      <c r="BI121" s="283"/>
      <c r="BJ121" s="283"/>
      <c r="BK121" s="283"/>
      <c r="BL121" s="460"/>
      <c r="BM121" s="459"/>
      <c r="BN121" s="469" t="e">
        <f>VLOOKUP(B121,'[2]PL01-16112024'!$D$11:$P$237,11,0)</f>
        <v>#N/A</v>
      </c>
      <c r="BO121" s="468"/>
      <c r="BP121" s="468"/>
      <c r="BQ121" s="468"/>
      <c r="BR121" s="468"/>
    </row>
    <row r="122" spans="1:70" s="71" customFormat="1" ht="10.9" customHeight="1">
      <c r="A122" s="276" t="s">
        <v>186</v>
      </c>
      <c r="B122" s="295" t="s">
        <v>585</v>
      </c>
      <c r="C122" s="265"/>
      <c r="D122" s="266" t="str">
        <f t="shared" si="41"/>
        <v/>
      </c>
      <c r="E122" s="70" t="s">
        <v>276</v>
      </c>
      <c r="F122" s="266" t="str">
        <f t="shared" si="42"/>
        <v>ONT</v>
      </c>
      <c r="G122" s="67" t="s">
        <v>515</v>
      </c>
      <c r="H122" s="280">
        <f t="shared" si="44"/>
        <v>0.40759000000000012</v>
      </c>
      <c r="I122" s="283"/>
      <c r="J122" s="283"/>
      <c r="K122" s="281">
        <v>9.8579999999999973E-2</v>
      </c>
      <c r="L122" s="281">
        <f>2.54781-1-1.04-0.1-0.1-0.05</f>
        <v>0.25781000000000015</v>
      </c>
      <c r="M122" s="283"/>
      <c r="N122" s="283"/>
      <c r="O122" s="283"/>
      <c r="P122" s="283"/>
      <c r="Q122" s="281">
        <f>0.0712-0.02</f>
        <v>5.1199999999999996E-2</v>
      </c>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83"/>
      <c r="BG122" s="283"/>
      <c r="BH122" s="283"/>
      <c r="BI122" s="283"/>
      <c r="BJ122" s="283"/>
      <c r="BK122" s="283"/>
      <c r="BL122" s="460"/>
      <c r="BM122" s="459"/>
      <c r="BN122" s="469" t="e">
        <f>VLOOKUP(B122,'[2]PL01-16112024'!$D$11:$P$237,11,0)</f>
        <v>#N/A</v>
      </c>
      <c r="BO122" s="468"/>
      <c r="BP122" s="468"/>
      <c r="BQ122" s="468"/>
      <c r="BR122" s="468"/>
    </row>
    <row r="123" spans="1:70" s="71" customFormat="1" ht="10.9" customHeight="1">
      <c r="A123" s="276" t="s">
        <v>186</v>
      </c>
      <c r="B123" s="295" t="s">
        <v>585</v>
      </c>
      <c r="C123" s="265"/>
      <c r="D123" s="266" t="str">
        <f t="shared" si="41"/>
        <v/>
      </c>
      <c r="E123" s="70" t="s">
        <v>276</v>
      </c>
      <c r="F123" s="266" t="str">
        <f t="shared" si="42"/>
        <v>ONT</v>
      </c>
      <c r="G123" s="67" t="s">
        <v>516</v>
      </c>
      <c r="H123" s="280">
        <f t="shared" si="44"/>
        <v>0.31824000000000002</v>
      </c>
      <c r="I123" s="283"/>
      <c r="J123" s="283"/>
      <c r="K123" s="281"/>
      <c r="L123" s="281">
        <f>0.42414-0.2</f>
        <v>0.22414000000000001</v>
      </c>
      <c r="M123" s="283"/>
      <c r="N123" s="283"/>
      <c r="O123" s="283"/>
      <c r="P123" s="283"/>
      <c r="Q123" s="281">
        <v>9.4100000000000003E-2</v>
      </c>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83"/>
      <c r="BG123" s="283"/>
      <c r="BH123" s="283"/>
      <c r="BI123" s="283"/>
      <c r="BJ123" s="283"/>
      <c r="BK123" s="283"/>
      <c r="BL123" s="460"/>
      <c r="BM123" s="459"/>
      <c r="BN123" s="469" t="e">
        <f>VLOOKUP(B123,'[2]PL01-16112024'!$D$11:$P$237,11,0)</f>
        <v>#N/A</v>
      </c>
      <c r="BO123" s="468"/>
      <c r="BP123" s="468"/>
      <c r="BQ123" s="468"/>
      <c r="BR123" s="468"/>
    </row>
    <row r="124" spans="1:70" s="71" customFormat="1" ht="10.9" customHeight="1">
      <c r="A124" s="276" t="s">
        <v>186</v>
      </c>
      <c r="B124" s="295" t="s">
        <v>585</v>
      </c>
      <c r="C124" s="265"/>
      <c r="D124" s="266" t="str">
        <f t="shared" si="41"/>
        <v/>
      </c>
      <c r="E124" s="70" t="s">
        <v>276</v>
      </c>
      <c r="F124" s="266" t="str">
        <f t="shared" si="42"/>
        <v>ONT</v>
      </c>
      <c r="G124" s="67" t="s">
        <v>517</v>
      </c>
      <c r="H124" s="280">
        <f t="shared" si="44"/>
        <v>0.24849999999999997</v>
      </c>
      <c r="I124" s="283"/>
      <c r="J124" s="283"/>
      <c r="K124" s="281">
        <v>0.02</v>
      </c>
      <c r="L124" s="281">
        <f>0.6785-0.2-0.1-0.1-0.05</f>
        <v>0.22849999999999998</v>
      </c>
      <c r="M124" s="283"/>
      <c r="N124" s="283"/>
      <c r="O124" s="283"/>
      <c r="P124" s="283"/>
      <c r="Q124" s="499">
        <v>0</v>
      </c>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83"/>
      <c r="BG124" s="283"/>
      <c r="BH124" s="283"/>
      <c r="BI124" s="283"/>
      <c r="BJ124" s="283"/>
      <c r="BK124" s="283"/>
      <c r="BL124" s="460"/>
      <c r="BM124" s="459"/>
      <c r="BN124" s="469" t="e">
        <f>VLOOKUP(B124,'[2]PL01-16112024'!$D$11:$P$237,11,0)</f>
        <v>#N/A</v>
      </c>
      <c r="BO124" s="468"/>
      <c r="BP124" s="468"/>
      <c r="BQ124" s="468"/>
      <c r="BR124" s="468"/>
    </row>
    <row r="125" spans="1:70" s="71" customFormat="1" ht="10.9" customHeight="1">
      <c r="A125" s="276" t="s">
        <v>186</v>
      </c>
      <c r="B125" s="295"/>
      <c r="C125" s="265"/>
      <c r="D125" s="266" t="str">
        <f t="shared" si="41"/>
        <v/>
      </c>
      <c r="E125" s="70"/>
      <c r="F125" s="266" t="str">
        <f t="shared" si="42"/>
        <v/>
      </c>
      <c r="G125" s="67"/>
      <c r="H125" s="280">
        <f t="shared" ref="H125:H132" si="45">SUM(I125:BK125)</f>
        <v>0</v>
      </c>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283"/>
      <c r="BG125" s="283"/>
      <c r="BH125" s="283"/>
      <c r="BI125" s="283"/>
      <c r="BJ125" s="283"/>
      <c r="BK125" s="283"/>
      <c r="BL125" s="460"/>
      <c r="BM125" s="459"/>
      <c r="BN125" s="469" t="e">
        <f>VLOOKUP(B125,'[2]PL01-16112024'!$D$11:$P$237,11,0)</f>
        <v>#N/A</v>
      </c>
      <c r="BO125" s="468"/>
      <c r="BP125" s="468"/>
      <c r="BQ125" s="468"/>
      <c r="BR125" s="468"/>
    </row>
    <row r="126" spans="1:70" s="71" customFormat="1" ht="10.9" customHeight="1">
      <c r="A126" s="276" t="s">
        <v>186</v>
      </c>
      <c r="B126" s="295"/>
      <c r="C126" s="265"/>
      <c r="D126" s="266" t="str">
        <f t="shared" si="41"/>
        <v/>
      </c>
      <c r="E126" s="70"/>
      <c r="F126" s="266" t="str">
        <f t="shared" si="42"/>
        <v/>
      </c>
      <c r="G126" s="67"/>
      <c r="H126" s="280">
        <f t="shared" si="45"/>
        <v>0</v>
      </c>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83"/>
      <c r="BG126" s="283"/>
      <c r="BH126" s="283"/>
      <c r="BI126" s="283"/>
      <c r="BJ126" s="283"/>
      <c r="BK126" s="283"/>
      <c r="BL126" s="460"/>
      <c r="BM126" s="459"/>
      <c r="BN126" s="469" t="e">
        <f>VLOOKUP(B126,'[2]PL01-16112024'!$D$11:$P$237,11,0)</f>
        <v>#N/A</v>
      </c>
      <c r="BO126" s="468"/>
      <c r="BP126" s="468"/>
      <c r="BQ126" s="468"/>
      <c r="BR126" s="468"/>
    </row>
    <row r="127" spans="1:70" s="71" customFormat="1" ht="10.9" customHeight="1">
      <c r="A127" s="276" t="s">
        <v>186</v>
      </c>
      <c r="B127" s="295"/>
      <c r="C127" s="265"/>
      <c r="D127" s="266" t="str">
        <f t="shared" si="41"/>
        <v/>
      </c>
      <c r="E127" s="70"/>
      <c r="F127" s="266" t="str">
        <f t="shared" si="42"/>
        <v/>
      </c>
      <c r="G127" s="67"/>
      <c r="H127" s="280">
        <f t="shared" si="45"/>
        <v>0</v>
      </c>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83"/>
      <c r="BG127" s="283"/>
      <c r="BH127" s="283"/>
      <c r="BI127" s="283"/>
      <c r="BJ127" s="283"/>
      <c r="BK127" s="283"/>
      <c r="BL127" s="460"/>
      <c r="BM127" s="459"/>
      <c r="BN127" s="469" t="e">
        <f>VLOOKUP(B127,'[2]PL01-16112024'!$D$11:$P$237,11,0)</f>
        <v>#N/A</v>
      </c>
      <c r="BO127" s="468"/>
      <c r="BP127" s="468"/>
      <c r="BQ127" s="468"/>
      <c r="BR127" s="468"/>
    </row>
    <row r="128" spans="1:70" s="71" customFormat="1" ht="10.9" customHeight="1">
      <c r="A128" s="276" t="s">
        <v>186</v>
      </c>
      <c r="B128" s="295"/>
      <c r="C128" s="265"/>
      <c r="D128" s="266" t="str">
        <f t="shared" si="41"/>
        <v/>
      </c>
      <c r="E128" s="70"/>
      <c r="F128" s="266" t="str">
        <f t="shared" si="42"/>
        <v/>
      </c>
      <c r="G128" s="67"/>
      <c r="H128" s="280">
        <f t="shared" si="45"/>
        <v>0</v>
      </c>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283"/>
      <c r="BG128" s="283"/>
      <c r="BH128" s="283"/>
      <c r="BI128" s="283"/>
      <c r="BJ128" s="283"/>
      <c r="BK128" s="283"/>
      <c r="BL128" s="460"/>
      <c r="BM128" s="459"/>
      <c r="BN128" s="469" t="e">
        <f>VLOOKUP(B128,'[2]PL01-16112024'!$D$11:$P$237,11,0)</f>
        <v>#N/A</v>
      </c>
      <c r="BO128" s="468"/>
      <c r="BP128" s="468"/>
      <c r="BQ128" s="468"/>
      <c r="BR128" s="468"/>
    </row>
    <row r="129" spans="1:70" s="71" customFormat="1" ht="10.9" customHeight="1">
      <c r="A129" s="276" t="s">
        <v>186</v>
      </c>
      <c r="B129" s="295"/>
      <c r="C129" s="265"/>
      <c r="D129" s="266" t="str">
        <f t="shared" si="41"/>
        <v/>
      </c>
      <c r="E129" s="70"/>
      <c r="F129" s="266" t="str">
        <f t="shared" si="42"/>
        <v/>
      </c>
      <c r="G129" s="67"/>
      <c r="H129" s="280">
        <f t="shared" si="45"/>
        <v>0</v>
      </c>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283"/>
      <c r="BG129" s="283"/>
      <c r="BH129" s="283"/>
      <c r="BI129" s="283"/>
      <c r="BJ129" s="283"/>
      <c r="BK129" s="283"/>
      <c r="BL129" s="460"/>
      <c r="BM129" s="459"/>
      <c r="BN129" s="469" t="e">
        <f>VLOOKUP(B129,'[2]PL01-16112024'!$D$11:$P$237,11,0)</f>
        <v>#N/A</v>
      </c>
      <c r="BO129" s="468"/>
      <c r="BP129" s="468"/>
      <c r="BQ129" s="468"/>
      <c r="BR129" s="468"/>
    </row>
    <row r="130" spans="1:70" s="71" customFormat="1" ht="10.9" customHeight="1">
      <c r="A130" s="276" t="s">
        <v>186</v>
      </c>
      <c r="B130" s="295"/>
      <c r="C130" s="265"/>
      <c r="D130" s="266" t="str">
        <f t="shared" si="41"/>
        <v/>
      </c>
      <c r="E130" s="70"/>
      <c r="F130" s="266" t="str">
        <f t="shared" si="42"/>
        <v/>
      </c>
      <c r="G130" s="67"/>
      <c r="H130" s="280">
        <f t="shared" si="45"/>
        <v>0</v>
      </c>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83"/>
      <c r="BG130" s="283"/>
      <c r="BH130" s="283"/>
      <c r="BI130" s="283"/>
      <c r="BJ130" s="283"/>
      <c r="BK130" s="283"/>
      <c r="BL130" s="460"/>
      <c r="BM130" s="459"/>
      <c r="BN130" s="469" t="e">
        <f>VLOOKUP(B130,'[2]PL01-16112024'!$D$11:$P$237,11,0)</f>
        <v>#N/A</v>
      </c>
      <c r="BO130" s="468"/>
      <c r="BP130" s="468"/>
      <c r="BQ130" s="468"/>
      <c r="BR130" s="468"/>
    </row>
    <row r="131" spans="1:70" s="71" customFormat="1" ht="10.9" customHeight="1">
      <c r="A131" s="276" t="s">
        <v>186</v>
      </c>
      <c r="B131" s="295"/>
      <c r="C131" s="265"/>
      <c r="D131" s="266" t="str">
        <f t="shared" si="41"/>
        <v/>
      </c>
      <c r="E131" s="70"/>
      <c r="F131" s="266" t="str">
        <f t="shared" si="42"/>
        <v/>
      </c>
      <c r="G131" s="67"/>
      <c r="H131" s="280">
        <f t="shared" si="45"/>
        <v>0</v>
      </c>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83"/>
      <c r="BG131" s="283"/>
      <c r="BH131" s="283"/>
      <c r="BI131" s="283"/>
      <c r="BJ131" s="283"/>
      <c r="BK131" s="283"/>
      <c r="BL131" s="460"/>
      <c r="BM131" s="459"/>
      <c r="BN131" s="469" t="e">
        <f>VLOOKUP(B131,'[2]PL01-16112024'!$D$11:$P$237,11,0)</f>
        <v>#N/A</v>
      </c>
      <c r="BO131" s="468"/>
      <c r="BP131" s="468"/>
      <c r="BQ131" s="468"/>
      <c r="BR131" s="468"/>
    </row>
    <row r="132" spans="1:70" s="71" customFormat="1" ht="10.9" customHeight="1">
      <c r="A132" s="276" t="s">
        <v>186</v>
      </c>
      <c r="B132" s="295"/>
      <c r="C132" s="265"/>
      <c r="D132" s="266" t="str">
        <f t="shared" si="41"/>
        <v/>
      </c>
      <c r="E132" s="70"/>
      <c r="F132" s="266" t="str">
        <f t="shared" si="42"/>
        <v/>
      </c>
      <c r="G132" s="67"/>
      <c r="H132" s="280">
        <f t="shared" si="45"/>
        <v>0</v>
      </c>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83"/>
      <c r="BG132" s="283"/>
      <c r="BH132" s="283"/>
      <c r="BI132" s="283"/>
      <c r="BJ132" s="283"/>
      <c r="BK132" s="283"/>
      <c r="BL132" s="460"/>
      <c r="BM132" s="459"/>
      <c r="BN132" s="469" t="e">
        <f>VLOOKUP(B132,'[2]PL01-16112024'!$D$11:$P$237,11,0)</f>
        <v>#N/A</v>
      </c>
      <c r="BO132" s="468"/>
      <c r="BP132" s="468"/>
      <c r="BQ132" s="468"/>
      <c r="BR132" s="468"/>
    </row>
    <row r="133" spans="1:70" s="71" customFormat="1" ht="10.9" customHeight="1">
      <c r="A133" s="276" t="s">
        <v>186</v>
      </c>
      <c r="B133" s="295"/>
      <c r="C133" s="265"/>
      <c r="D133" s="266" t="str">
        <f t="shared" si="41"/>
        <v/>
      </c>
      <c r="E133" s="70"/>
      <c r="F133" s="266" t="str">
        <f t="shared" si="42"/>
        <v/>
      </c>
      <c r="G133" s="67"/>
      <c r="H133" s="280">
        <f t="shared" si="44"/>
        <v>0</v>
      </c>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460"/>
      <c r="BM133" s="459"/>
      <c r="BN133" s="469" t="e">
        <f>VLOOKUP(B133,'[2]PL01-16112024'!$D$11:$P$237,11,0)</f>
        <v>#N/A</v>
      </c>
      <c r="BO133" s="468"/>
      <c r="BP133" s="468"/>
      <c r="BQ133" s="468"/>
      <c r="BR133" s="468"/>
    </row>
    <row r="134" spans="1:70" s="71" customFormat="1" ht="10.9" customHeight="1">
      <c r="A134" s="276" t="s">
        <v>186</v>
      </c>
      <c r="B134" s="295"/>
      <c r="C134" s="265"/>
      <c r="D134" s="266" t="str">
        <f t="shared" si="41"/>
        <v/>
      </c>
      <c r="E134" s="70"/>
      <c r="F134" s="266" t="str">
        <f t="shared" si="42"/>
        <v/>
      </c>
      <c r="G134" s="67"/>
      <c r="H134" s="280">
        <f t="shared" si="44"/>
        <v>0</v>
      </c>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460"/>
      <c r="BM134" s="459"/>
      <c r="BN134" s="469" t="e">
        <f>VLOOKUP(B134,'[2]PL01-16112024'!$D$11:$P$237,11,0)</f>
        <v>#N/A</v>
      </c>
      <c r="BO134" s="468"/>
      <c r="BP134" s="468"/>
      <c r="BQ134" s="468"/>
      <c r="BR134" s="468"/>
    </row>
    <row r="135" spans="1:70" s="71" customFormat="1" ht="10.9" customHeight="1">
      <c r="A135" s="276" t="s">
        <v>186</v>
      </c>
      <c r="B135" s="295"/>
      <c r="C135" s="265"/>
      <c r="D135" s="266" t="str">
        <f t="shared" si="41"/>
        <v/>
      </c>
      <c r="E135" s="70"/>
      <c r="F135" s="266" t="str">
        <f t="shared" si="42"/>
        <v/>
      </c>
      <c r="G135" s="67"/>
      <c r="H135" s="280">
        <f t="shared" si="44"/>
        <v>0</v>
      </c>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c r="BA135" s="283"/>
      <c r="BB135" s="283"/>
      <c r="BC135" s="283"/>
      <c r="BD135" s="283"/>
      <c r="BE135" s="283"/>
      <c r="BF135" s="283"/>
      <c r="BG135" s="283"/>
      <c r="BH135" s="283"/>
      <c r="BI135" s="283"/>
      <c r="BJ135" s="283"/>
      <c r="BK135" s="283"/>
      <c r="BL135" s="460"/>
      <c r="BM135" s="459"/>
      <c r="BN135" s="469" t="e">
        <f>VLOOKUP(B135,'[2]PL01-16112024'!$D$11:$P$237,11,0)</f>
        <v>#N/A</v>
      </c>
      <c r="BO135" s="468"/>
      <c r="BP135" s="468"/>
      <c r="BQ135" s="468"/>
      <c r="BR135" s="468"/>
    </row>
    <row r="136" spans="1:70" s="71" customFormat="1" ht="10.9" customHeight="1">
      <c r="A136" s="276" t="s">
        <v>186</v>
      </c>
      <c r="B136" s="295"/>
      <c r="C136" s="265"/>
      <c r="D136" s="266" t="str">
        <f t="shared" si="41"/>
        <v/>
      </c>
      <c r="E136" s="70"/>
      <c r="F136" s="266" t="str">
        <f t="shared" si="42"/>
        <v/>
      </c>
      <c r="G136" s="67"/>
      <c r="H136" s="280">
        <f t="shared" si="44"/>
        <v>0</v>
      </c>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83"/>
      <c r="BG136" s="283"/>
      <c r="BH136" s="283"/>
      <c r="BI136" s="283"/>
      <c r="BJ136" s="283"/>
      <c r="BK136" s="283"/>
      <c r="BL136" s="460"/>
      <c r="BM136" s="459"/>
      <c r="BN136" s="469" t="e">
        <f>VLOOKUP(B136,'[2]PL01-16112024'!$D$11:$P$237,11,0)</f>
        <v>#N/A</v>
      </c>
      <c r="BO136" s="468"/>
      <c r="BP136" s="468"/>
      <c r="BQ136" s="468"/>
      <c r="BR136" s="468"/>
    </row>
    <row r="137" spans="1:70" s="71" customFormat="1" ht="10.9" customHeight="1">
      <c r="A137" s="276" t="s">
        <v>186</v>
      </c>
      <c r="B137" s="295"/>
      <c r="C137" s="265"/>
      <c r="D137" s="266" t="str">
        <f t="shared" si="41"/>
        <v/>
      </c>
      <c r="E137" s="70"/>
      <c r="F137" s="266" t="str">
        <f t="shared" si="42"/>
        <v/>
      </c>
      <c r="G137" s="67"/>
      <c r="H137" s="280">
        <f t="shared" si="44"/>
        <v>0</v>
      </c>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c r="BA137" s="283"/>
      <c r="BB137" s="283"/>
      <c r="BC137" s="283"/>
      <c r="BD137" s="283"/>
      <c r="BE137" s="283"/>
      <c r="BF137" s="283"/>
      <c r="BG137" s="283"/>
      <c r="BH137" s="283"/>
      <c r="BI137" s="283"/>
      <c r="BJ137" s="283"/>
      <c r="BK137" s="283"/>
      <c r="BL137" s="460"/>
      <c r="BM137" s="459"/>
      <c r="BN137" s="469" t="e">
        <f>VLOOKUP(B137,'[2]PL01-16112024'!$D$11:$P$237,11,0)</f>
        <v>#N/A</v>
      </c>
      <c r="BO137" s="468"/>
      <c r="BP137" s="468"/>
      <c r="BQ137" s="468"/>
      <c r="BR137" s="468"/>
    </row>
    <row r="138" spans="1:70" s="71" customFormat="1" ht="10.9" customHeight="1">
      <c r="A138" s="276" t="s">
        <v>186</v>
      </c>
      <c r="B138" s="295"/>
      <c r="C138" s="265"/>
      <c r="D138" s="266" t="str">
        <f t="shared" si="41"/>
        <v/>
      </c>
      <c r="E138" s="70"/>
      <c r="F138" s="266" t="str">
        <f t="shared" si="42"/>
        <v/>
      </c>
      <c r="G138" s="67"/>
      <c r="H138" s="280">
        <f t="shared" si="44"/>
        <v>0</v>
      </c>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c r="BA138" s="283"/>
      <c r="BB138" s="283"/>
      <c r="BC138" s="283"/>
      <c r="BD138" s="283"/>
      <c r="BE138" s="283"/>
      <c r="BF138" s="283"/>
      <c r="BG138" s="283"/>
      <c r="BH138" s="283"/>
      <c r="BI138" s="283"/>
      <c r="BJ138" s="283"/>
      <c r="BK138" s="283"/>
      <c r="BL138" s="460"/>
      <c r="BM138" s="459"/>
      <c r="BN138" s="469" t="e">
        <f>VLOOKUP(B138,'[2]PL01-16112024'!$D$11:$P$237,11,0)</f>
        <v>#N/A</v>
      </c>
      <c r="BO138" s="468"/>
      <c r="BP138" s="468"/>
      <c r="BQ138" s="468"/>
      <c r="BR138" s="468"/>
    </row>
    <row r="139" spans="1:70" s="71" customFormat="1" ht="10.9" customHeight="1">
      <c r="A139" s="276" t="s">
        <v>186</v>
      </c>
      <c r="B139" s="295"/>
      <c r="C139" s="265"/>
      <c r="D139" s="266" t="str">
        <f t="shared" si="41"/>
        <v/>
      </c>
      <c r="E139" s="70"/>
      <c r="F139" s="266" t="str">
        <f t="shared" si="42"/>
        <v/>
      </c>
      <c r="G139" s="67"/>
      <c r="H139" s="280">
        <f t="shared" si="44"/>
        <v>0</v>
      </c>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283"/>
      <c r="BG139" s="283"/>
      <c r="BH139" s="283"/>
      <c r="BI139" s="283"/>
      <c r="BJ139" s="283"/>
      <c r="BK139" s="283"/>
      <c r="BL139" s="460"/>
      <c r="BM139" s="459"/>
      <c r="BN139" s="469" t="e">
        <f>VLOOKUP(B139,'[2]PL01-16112024'!$D$11:$P$237,11,0)</f>
        <v>#N/A</v>
      </c>
      <c r="BO139" s="468"/>
      <c r="BP139" s="468"/>
      <c r="BQ139" s="468"/>
      <c r="BR139" s="468"/>
    </row>
    <row r="140" spans="1:70" s="71" customFormat="1" ht="10.9" customHeight="1">
      <c r="A140" s="276" t="s">
        <v>186</v>
      </c>
      <c r="B140" s="295"/>
      <c r="C140" s="265"/>
      <c r="D140" s="266" t="str">
        <f t="shared" si="41"/>
        <v/>
      </c>
      <c r="E140" s="70"/>
      <c r="F140" s="266" t="str">
        <f t="shared" si="42"/>
        <v/>
      </c>
      <c r="G140" s="67"/>
      <c r="H140" s="280">
        <f t="shared" si="31"/>
        <v>0</v>
      </c>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283"/>
      <c r="BG140" s="283"/>
      <c r="BH140" s="283"/>
      <c r="BI140" s="283"/>
      <c r="BJ140" s="283"/>
      <c r="BK140" s="283"/>
      <c r="BL140" s="460"/>
      <c r="BM140" s="459"/>
      <c r="BN140" s="469" t="e">
        <f>VLOOKUP(B140,'[2]PL01-16112024'!$D$11:$P$237,11,0)</f>
        <v>#N/A</v>
      </c>
      <c r="BO140" s="468"/>
      <c r="BP140" s="468"/>
      <c r="BQ140" s="468"/>
      <c r="BR140" s="468"/>
    </row>
    <row r="141" spans="1:70" s="84" customFormat="1" ht="10.9" customHeight="1">
      <c r="A141" s="269" t="s">
        <v>43</v>
      </c>
      <c r="B141" s="270" t="s">
        <v>17</v>
      </c>
      <c r="C141" s="271"/>
      <c r="D141" s="272" t="str">
        <f t="shared" si="41"/>
        <v/>
      </c>
      <c r="E141" s="273"/>
      <c r="F141" s="271" t="str">
        <f t="shared" ref="F141:F149" si="46">IF(ISTEXT(B141)=TRUE,"ODT","")</f>
        <v>ODT</v>
      </c>
      <c r="G141" s="284"/>
      <c r="H141" s="275">
        <f>SUM(I141:BK141)</f>
        <v>4.4000000000000003E-3</v>
      </c>
      <c r="I141" s="275">
        <f>SUM(I142:I149)</f>
        <v>0</v>
      </c>
      <c r="J141" s="275">
        <f t="shared" ref="J141:BK141" si="47">SUM(J142:J149)</f>
        <v>0</v>
      </c>
      <c r="K141" s="275">
        <f t="shared" si="47"/>
        <v>4.4000000000000003E-3</v>
      </c>
      <c r="L141" s="275">
        <f t="shared" si="47"/>
        <v>0</v>
      </c>
      <c r="M141" s="275">
        <f t="shared" si="47"/>
        <v>0</v>
      </c>
      <c r="N141" s="275">
        <f t="shared" si="47"/>
        <v>0</v>
      </c>
      <c r="O141" s="275">
        <f t="shared" si="47"/>
        <v>0</v>
      </c>
      <c r="P141" s="275">
        <f t="shared" si="47"/>
        <v>0</v>
      </c>
      <c r="Q141" s="275">
        <f t="shared" si="47"/>
        <v>0</v>
      </c>
      <c r="R141" s="275">
        <f t="shared" si="47"/>
        <v>0</v>
      </c>
      <c r="S141" s="275">
        <f t="shared" si="47"/>
        <v>0</v>
      </c>
      <c r="T141" s="275">
        <f t="shared" si="47"/>
        <v>0</v>
      </c>
      <c r="U141" s="275">
        <f t="shared" si="47"/>
        <v>0</v>
      </c>
      <c r="V141" s="275">
        <f t="shared" si="47"/>
        <v>0</v>
      </c>
      <c r="W141" s="275">
        <f t="shared" si="47"/>
        <v>0</v>
      </c>
      <c r="X141" s="275">
        <f t="shared" si="47"/>
        <v>0</v>
      </c>
      <c r="Y141" s="275">
        <f t="shared" si="47"/>
        <v>0</v>
      </c>
      <c r="Z141" s="275">
        <f t="shared" si="47"/>
        <v>0</v>
      </c>
      <c r="AA141" s="275">
        <f t="shared" si="47"/>
        <v>0</v>
      </c>
      <c r="AB141" s="275">
        <f t="shared" si="47"/>
        <v>0</v>
      </c>
      <c r="AC141" s="275">
        <f t="shared" si="47"/>
        <v>0</v>
      </c>
      <c r="AD141" s="275">
        <f t="shared" si="47"/>
        <v>0</v>
      </c>
      <c r="AE141" s="275">
        <f t="shared" si="47"/>
        <v>0</v>
      </c>
      <c r="AF141" s="275">
        <f t="shared" si="47"/>
        <v>0</v>
      </c>
      <c r="AG141" s="275">
        <f t="shared" si="47"/>
        <v>0</v>
      </c>
      <c r="AH141" s="275">
        <f t="shared" si="47"/>
        <v>0</v>
      </c>
      <c r="AI141" s="275">
        <f t="shared" si="47"/>
        <v>0</v>
      </c>
      <c r="AJ141" s="275">
        <f t="shared" si="47"/>
        <v>0</v>
      </c>
      <c r="AK141" s="275">
        <f t="shared" si="47"/>
        <v>0</v>
      </c>
      <c r="AL141" s="275">
        <f t="shared" si="47"/>
        <v>0</v>
      </c>
      <c r="AM141" s="275">
        <f t="shared" si="47"/>
        <v>0</v>
      </c>
      <c r="AN141" s="275">
        <f t="shared" si="47"/>
        <v>0</v>
      </c>
      <c r="AO141" s="275">
        <f t="shared" si="47"/>
        <v>0</v>
      </c>
      <c r="AP141" s="275">
        <f t="shared" si="47"/>
        <v>0</v>
      </c>
      <c r="AQ141" s="275">
        <f t="shared" si="47"/>
        <v>0</v>
      </c>
      <c r="AR141" s="275">
        <f t="shared" si="47"/>
        <v>0</v>
      </c>
      <c r="AS141" s="275">
        <f t="shared" si="47"/>
        <v>0</v>
      </c>
      <c r="AT141" s="275">
        <f t="shared" si="47"/>
        <v>0</v>
      </c>
      <c r="AU141" s="275">
        <f t="shared" si="47"/>
        <v>0</v>
      </c>
      <c r="AV141" s="275">
        <f t="shared" si="47"/>
        <v>0</v>
      </c>
      <c r="AW141" s="275">
        <f t="shared" si="47"/>
        <v>0</v>
      </c>
      <c r="AX141" s="275">
        <f t="shared" si="47"/>
        <v>0</v>
      </c>
      <c r="AY141" s="275">
        <f t="shared" si="47"/>
        <v>0</v>
      </c>
      <c r="AZ141" s="275">
        <f t="shared" si="47"/>
        <v>0</v>
      </c>
      <c r="BA141" s="275">
        <f t="shared" si="47"/>
        <v>0</v>
      </c>
      <c r="BB141" s="275">
        <f t="shared" si="47"/>
        <v>0</v>
      </c>
      <c r="BC141" s="275">
        <f t="shared" si="47"/>
        <v>0</v>
      </c>
      <c r="BD141" s="275">
        <f t="shared" si="47"/>
        <v>0</v>
      </c>
      <c r="BE141" s="275">
        <f t="shared" si="47"/>
        <v>0</v>
      </c>
      <c r="BF141" s="275">
        <f t="shared" si="47"/>
        <v>0</v>
      </c>
      <c r="BG141" s="275">
        <f t="shared" si="47"/>
        <v>0</v>
      </c>
      <c r="BH141" s="275">
        <f t="shared" si="47"/>
        <v>0</v>
      </c>
      <c r="BI141" s="275">
        <f t="shared" si="47"/>
        <v>0</v>
      </c>
      <c r="BJ141" s="275">
        <f t="shared" si="47"/>
        <v>0</v>
      </c>
      <c r="BK141" s="275">
        <f t="shared" si="47"/>
        <v>0</v>
      </c>
      <c r="BL141" s="458"/>
      <c r="BM141" s="459"/>
      <c r="BN141" s="469" t="e">
        <f>VLOOKUP(B141,'[2]PL01-16112024'!$D$11:$P$237,11,0)</f>
        <v>#N/A</v>
      </c>
      <c r="BO141" s="469"/>
      <c r="BP141" s="469"/>
      <c r="BQ141" s="469"/>
      <c r="BR141" s="469"/>
    </row>
    <row r="142" spans="1:70" s="84" customFormat="1" ht="57.75" customHeight="1">
      <c r="A142" s="276" t="s">
        <v>186</v>
      </c>
      <c r="B142" s="118" t="s">
        <v>731</v>
      </c>
      <c r="C142" s="268"/>
      <c r="D142" s="266" t="str">
        <f t="shared" si="41"/>
        <v/>
      </c>
      <c r="E142" s="70" t="s">
        <v>276</v>
      </c>
      <c r="F142" s="268" t="str">
        <f t="shared" si="46"/>
        <v>ODT</v>
      </c>
      <c r="G142" s="294" t="s">
        <v>502</v>
      </c>
      <c r="H142" s="280">
        <f t="shared" ref="H142:H149" si="48">SUM(I142:BK142)</f>
        <v>4.4000000000000003E-3</v>
      </c>
      <c r="I142" s="280"/>
      <c r="J142" s="280"/>
      <c r="K142" s="500">
        <v>4.4000000000000003E-3</v>
      </c>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459"/>
      <c r="BM142" s="459"/>
      <c r="BN142" s="266" t="e">
        <f>VLOOKUP(B142,'[2]PL01-16112024'!$D$11:$P$237,11,0)</f>
        <v>#N/A</v>
      </c>
      <c r="BO142" s="266"/>
      <c r="BP142" s="266"/>
      <c r="BQ142" s="266"/>
      <c r="BR142" s="266"/>
    </row>
    <row r="143" spans="1:70" s="112" customFormat="1" ht="10.9" customHeight="1">
      <c r="A143" s="276" t="s">
        <v>186</v>
      </c>
      <c r="B143" s="300"/>
      <c r="C143" s="301"/>
      <c r="D143" s="267"/>
      <c r="E143" s="302"/>
      <c r="F143" s="268" t="str">
        <f t="shared" si="46"/>
        <v/>
      </c>
      <c r="G143" s="303"/>
      <c r="H143" s="280">
        <f t="shared" si="48"/>
        <v>0</v>
      </c>
      <c r="I143" s="304"/>
      <c r="J143" s="304"/>
      <c r="K143" s="304"/>
      <c r="L143" s="304"/>
      <c r="M143" s="304"/>
      <c r="N143" s="304"/>
      <c r="O143" s="304"/>
      <c r="P143" s="304"/>
      <c r="Q143" s="304"/>
      <c r="R143" s="304"/>
      <c r="S143" s="305"/>
      <c r="T143" s="305"/>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465"/>
      <c r="BM143" s="459">
        <f t="shared" ref="BM143:BM148" si="49">D143-H143</f>
        <v>0</v>
      </c>
      <c r="BN143" s="469" t="e">
        <f>VLOOKUP(B143,'[2]PL01-16112024'!$D$11:$P$237,11,0)</f>
        <v>#N/A</v>
      </c>
      <c r="BO143" s="471"/>
      <c r="BP143" s="471"/>
      <c r="BQ143" s="471"/>
      <c r="BR143" s="471"/>
    </row>
    <row r="144" spans="1:70" s="71" customFormat="1" ht="10.9" customHeight="1">
      <c r="A144" s="276" t="s">
        <v>186</v>
      </c>
      <c r="B144" s="282"/>
      <c r="C144" s="265"/>
      <c r="D144" s="266"/>
      <c r="E144" s="70"/>
      <c r="F144" s="268" t="str">
        <f t="shared" si="46"/>
        <v/>
      </c>
      <c r="G144" s="67"/>
      <c r="H144" s="280">
        <f t="shared" si="48"/>
        <v>0</v>
      </c>
      <c r="I144" s="306"/>
      <c r="J144" s="283"/>
      <c r="K144" s="283"/>
      <c r="L144" s="283"/>
      <c r="M144" s="283"/>
      <c r="N144" s="283"/>
      <c r="O144" s="283"/>
      <c r="P144" s="283"/>
      <c r="Q144" s="306"/>
      <c r="R144" s="283"/>
      <c r="S144" s="283"/>
      <c r="T144" s="283"/>
      <c r="U144" s="306"/>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306"/>
      <c r="AR144" s="306"/>
      <c r="AS144" s="283"/>
      <c r="AT144" s="283"/>
      <c r="AU144" s="283"/>
      <c r="AV144" s="283"/>
      <c r="AW144" s="283"/>
      <c r="AX144" s="283"/>
      <c r="AY144" s="283"/>
      <c r="AZ144" s="283"/>
      <c r="BA144" s="283"/>
      <c r="BB144" s="283"/>
      <c r="BC144" s="283"/>
      <c r="BD144" s="283"/>
      <c r="BE144" s="283"/>
      <c r="BF144" s="68"/>
      <c r="BG144" s="68"/>
      <c r="BH144" s="68"/>
      <c r="BI144" s="68"/>
      <c r="BJ144" s="68"/>
      <c r="BK144" s="68"/>
      <c r="BL144" s="460"/>
      <c r="BM144" s="459">
        <f t="shared" si="49"/>
        <v>0</v>
      </c>
      <c r="BN144" s="469" t="e">
        <f>VLOOKUP(B144,'[2]PL01-16112024'!$D$11:$P$237,11,0)</f>
        <v>#N/A</v>
      </c>
      <c r="BO144" s="468"/>
      <c r="BP144" s="468"/>
      <c r="BQ144" s="468"/>
      <c r="BR144" s="468"/>
    </row>
    <row r="145" spans="1:70" s="71" customFormat="1" ht="10.9" customHeight="1">
      <c r="A145" s="276" t="s">
        <v>186</v>
      </c>
      <c r="B145" s="282"/>
      <c r="C145" s="265"/>
      <c r="D145" s="266"/>
      <c r="E145" s="70"/>
      <c r="F145" s="268" t="str">
        <f t="shared" si="46"/>
        <v/>
      </c>
      <c r="G145" s="67"/>
      <c r="H145" s="280">
        <f t="shared" si="48"/>
        <v>0</v>
      </c>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460"/>
      <c r="BM145" s="459">
        <f t="shared" si="49"/>
        <v>0</v>
      </c>
      <c r="BN145" s="469" t="e">
        <f>VLOOKUP(B145,'[2]PL01-16112024'!$D$11:$P$237,11,0)</f>
        <v>#N/A</v>
      </c>
      <c r="BO145" s="468"/>
      <c r="BP145" s="468"/>
      <c r="BQ145" s="468"/>
      <c r="BR145" s="468"/>
    </row>
    <row r="146" spans="1:70" s="112" customFormat="1" ht="10.9" customHeight="1">
      <c r="A146" s="276" t="s">
        <v>186</v>
      </c>
      <c r="B146" s="300"/>
      <c r="C146" s="301"/>
      <c r="D146" s="267"/>
      <c r="E146" s="302"/>
      <c r="F146" s="268" t="str">
        <f t="shared" si="46"/>
        <v/>
      </c>
      <c r="G146" s="303"/>
      <c r="H146" s="280">
        <f t="shared" si="48"/>
        <v>0</v>
      </c>
      <c r="I146" s="307"/>
      <c r="J146" s="307"/>
      <c r="K146" s="267"/>
      <c r="L146" s="307"/>
      <c r="M146" s="307"/>
      <c r="N146" s="307"/>
      <c r="O146" s="307"/>
      <c r="P146" s="307"/>
      <c r="Q146" s="308"/>
      <c r="R146" s="307"/>
      <c r="S146" s="307"/>
      <c r="T146" s="307"/>
      <c r="U146" s="308"/>
      <c r="V146" s="307"/>
      <c r="W146" s="307"/>
      <c r="X146" s="307"/>
      <c r="Y146" s="307"/>
      <c r="Z146" s="307"/>
      <c r="AA146" s="307"/>
      <c r="AB146" s="307"/>
      <c r="AC146" s="307"/>
      <c r="AD146" s="307"/>
      <c r="AE146" s="307"/>
      <c r="AF146" s="307"/>
      <c r="AG146" s="307"/>
      <c r="AH146" s="307"/>
      <c r="AI146" s="307"/>
      <c r="AJ146" s="307"/>
      <c r="AK146" s="307"/>
      <c r="AL146" s="307"/>
      <c r="AM146" s="307"/>
      <c r="AN146" s="307"/>
      <c r="AO146" s="307"/>
      <c r="AP146" s="307"/>
      <c r="AQ146" s="308"/>
      <c r="AR146" s="308"/>
      <c r="AS146" s="307"/>
      <c r="AT146" s="307"/>
      <c r="AU146" s="307"/>
      <c r="AV146" s="307"/>
      <c r="AW146" s="307"/>
      <c r="AX146" s="307"/>
      <c r="AY146" s="307"/>
      <c r="AZ146" s="307"/>
      <c r="BA146" s="307"/>
      <c r="BB146" s="307"/>
      <c r="BC146" s="307"/>
      <c r="BD146" s="307"/>
      <c r="BE146" s="307"/>
      <c r="BF146" s="267"/>
      <c r="BG146" s="267"/>
      <c r="BH146" s="267"/>
      <c r="BI146" s="267"/>
      <c r="BJ146" s="267"/>
      <c r="BK146" s="267"/>
      <c r="BL146" s="465"/>
      <c r="BM146" s="459">
        <f t="shared" si="49"/>
        <v>0</v>
      </c>
      <c r="BN146" s="469" t="e">
        <f>VLOOKUP(B146,'[2]PL01-16112024'!$D$11:$P$237,11,0)</f>
        <v>#N/A</v>
      </c>
      <c r="BO146" s="471"/>
      <c r="BP146" s="471"/>
      <c r="BQ146" s="471"/>
      <c r="BR146" s="471"/>
    </row>
    <row r="147" spans="1:70" s="71" customFormat="1" ht="10.9" customHeight="1">
      <c r="A147" s="276" t="s">
        <v>186</v>
      </c>
      <c r="B147" s="282"/>
      <c r="C147" s="265"/>
      <c r="D147" s="266"/>
      <c r="E147" s="70"/>
      <c r="F147" s="268" t="str">
        <f t="shared" si="46"/>
        <v/>
      </c>
      <c r="G147" s="67"/>
      <c r="H147" s="280">
        <f t="shared" si="48"/>
        <v>0</v>
      </c>
      <c r="I147" s="297"/>
      <c r="J147" s="297"/>
      <c r="K147" s="297"/>
      <c r="L147" s="296"/>
      <c r="M147" s="297"/>
      <c r="N147" s="297"/>
      <c r="O147" s="297"/>
      <c r="P147" s="297"/>
      <c r="Q147" s="297"/>
      <c r="R147" s="297"/>
      <c r="S147" s="296"/>
      <c r="T147" s="296"/>
      <c r="U147" s="29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97"/>
      <c r="AS147" s="297"/>
      <c r="AT147" s="297"/>
      <c r="AU147" s="297"/>
      <c r="AV147" s="297"/>
      <c r="AW147" s="297"/>
      <c r="AX147" s="297"/>
      <c r="AY147" s="297"/>
      <c r="AZ147" s="297"/>
      <c r="BA147" s="297"/>
      <c r="BB147" s="297"/>
      <c r="BC147" s="297"/>
      <c r="BD147" s="297"/>
      <c r="BE147" s="297"/>
      <c r="BF147" s="297"/>
      <c r="BG147" s="297"/>
      <c r="BH147" s="297"/>
      <c r="BI147" s="297"/>
      <c r="BJ147" s="297"/>
      <c r="BK147" s="297"/>
      <c r="BL147" s="460"/>
      <c r="BM147" s="459">
        <f t="shared" si="49"/>
        <v>0</v>
      </c>
      <c r="BN147" s="469" t="e">
        <f>VLOOKUP(B147,'[2]PL01-16112024'!$D$11:$P$237,11,0)</f>
        <v>#N/A</v>
      </c>
      <c r="BO147" s="468"/>
      <c r="BP147" s="468"/>
      <c r="BQ147" s="468"/>
      <c r="BR147" s="468"/>
    </row>
    <row r="148" spans="1:70" s="84" customFormat="1" ht="10.9" customHeight="1">
      <c r="A148" s="276" t="s">
        <v>186</v>
      </c>
      <c r="B148" s="277"/>
      <c r="C148" s="268"/>
      <c r="D148" s="266"/>
      <c r="E148" s="278"/>
      <c r="F148" s="268" t="str">
        <f t="shared" si="46"/>
        <v/>
      </c>
      <c r="G148" s="279"/>
      <c r="H148" s="280">
        <f t="shared" si="48"/>
        <v>0</v>
      </c>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459"/>
      <c r="BM148" s="459">
        <f t="shared" si="49"/>
        <v>0</v>
      </c>
      <c r="BN148" s="469" t="e">
        <f>VLOOKUP(B148,'[2]PL01-16112024'!$D$11:$P$237,11,0)</f>
        <v>#N/A</v>
      </c>
      <c r="BO148" s="469"/>
      <c r="BP148" s="469"/>
      <c r="BQ148" s="469"/>
      <c r="BR148" s="469"/>
    </row>
    <row r="149" spans="1:70" s="71" customFormat="1" ht="10.9" customHeight="1">
      <c r="A149" s="276" t="s">
        <v>186</v>
      </c>
      <c r="B149" s="309"/>
      <c r="C149" s="265"/>
      <c r="D149" s="266" t="str">
        <f t="shared" ref="D149:D157" si="50">IF(C149="X",H149,"")</f>
        <v/>
      </c>
      <c r="E149" s="70"/>
      <c r="F149" s="268" t="str">
        <f t="shared" si="46"/>
        <v/>
      </c>
      <c r="G149" s="67"/>
      <c r="H149" s="280">
        <f t="shared" si="48"/>
        <v>0</v>
      </c>
      <c r="I149" s="297"/>
      <c r="J149" s="297"/>
      <c r="K149" s="297"/>
      <c r="L149" s="296"/>
      <c r="M149" s="297"/>
      <c r="N149" s="297"/>
      <c r="O149" s="297"/>
      <c r="P149" s="297"/>
      <c r="Q149" s="297"/>
      <c r="R149" s="297"/>
      <c r="S149" s="296"/>
      <c r="T149" s="296"/>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460"/>
      <c r="BM149" s="459"/>
      <c r="BN149" s="469" t="e">
        <f>VLOOKUP(B149,'[2]PL01-16112024'!$D$11:$P$237,11,0)</f>
        <v>#N/A</v>
      </c>
      <c r="BO149" s="468"/>
      <c r="BP149" s="468"/>
      <c r="BQ149" s="468"/>
      <c r="BR149" s="468"/>
    </row>
    <row r="150" spans="1:70" s="83" customFormat="1" ht="10.9" customHeight="1">
      <c r="A150" s="269" t="s">
        <v>43</v>
      </c>
      <c r="B150" s="310" t="s">
        <v>50</v>
      </c>
      <c r="C150" s="271"/>
      <c r="D150" s="272" t="str">
        <f t="shared" si="50"/>
        <v/>
      </c>
      <c r="E150" s="273"/>
      <c r="F150" s="271" t="str">
        <f t="shared" ref="F150:F158" si="51">IF(ISTEXT(B150)=TRUE,"TSC","")</f>
        <v>TSC</v>
      </c>
      <c r="G150" s="284"/>
      <c r="H150" s="275">
        <f>SUM(I150:BK150)</f>
        <v>1.33</v>
      </c>
      <c r="I150" s="275">
        <f t="shared" ref="I150:BK150" si="52">SUM(I151:I158)</f>
        <v>1.03</v>
      </c>
      <c r="J150" s="275">
        <f t="shared" si="52"/>
        <v>0</v>
      </c>
      <c r="K150" s="275">
        <f t="shared" si="52"/>
        <v>0</v>
      </c>
      <c r="L150" s="275">
        <f t="shared" si="52"/>
        <v>0</v>
      </c>
      <c r="M150" s="275">
        <f t="shared" si="52"/>
        <v>0</v>
      </c>
      <c r="N150" s="275">
        <f t="shared" si="52"/>
        <v>0</v>
      </c>
      <c r="O150" s="275">
        <f t="shared" si="52"/>
        <v>0</v>
      </c>
      <c r="P150" s="275">
        <f t="shared" si="52"/>
        <v>0</v>
      </c>
      <c r="Q150" s="275">
        <f t="shared" si="52"/>
        <v>0.3</v>
      </c>
      <c r="R150" s="275">
        <f t="shared" si="52"/>
        <v>0</v>
      </c>
      <c r="S150" s="275">
        <f t="shared" si="52"/>
        <v>0</v>
      </c>
      <c r="T150" s="275">
        <f t="shared" si="52"/>
        <v>0</v>
      </c>
      <c r="U150" s="275">
        <f t="shared" si="52"/>
        <v>0</v>
      </c>
      <c r="V150" s="275">
        <f t="shared" si="52"/>
        <v>0</v>
      </c>
      <c r="W150" s="275">
        <f t="shared" si="52"/>
        <v>0</v>
      </c>
      <c r="X150" s="275">
        <f t="shared" si="52"/>
        <v>0</v>
      </c>
      <c r="Y150" s="275">
        <f t="shared" si="52"/>
        <v>0</v>
      </c>
      <c r="Z150" s="275">
        <f t="shared" si="52"/>
        <v>0</v>
      </c>
      <c r="AA150" s="275">
        <f t="shared" si="52"/>
        <v>0</v>
      </c>
      <c r="AB150" s="275">
        <f t="shared" si="52"/>
        <v>0</v>
      </c>
      <c r="AC150" s="275">
        <f t="shared" si="52"/>
        <v>0</v>
      </c>
      <c r="AD150" s="275">
        <f t="shared" si="52"/>
        <v>0</v>
      </c>
      <c r="AE150" s="275">
        <f t="shared" si="52"/>
        <v>0</v>
      </c>
      <c r="AF150" s="275">
        <f t="shared" si="52"/>
        <v>0</v>
      </c>
      <c r="AG150" s="275">
        <f t="shared" si="52"/>
        <v>0</v>
      </c>
      <c r="AH150" s="275">
        <f t="shared" si="52"/>
        <v>0</v>
      </c>
      <c r="AI150" s="275">
        <f t="shared" si="52"/>
        <v>0</v>
      </c>
      <c r="AJ150" s="275">
        <f t="shared" si="52"/>
        <v>0</v>
      </c>
      <c r="AK150" s="275">
        <f t="shared" si="52"/>
        <v>0</v>
      </c>
      <c r="AL150" s="275">
        <f t="shared" si="52"/>
        <v>0</v>
      </c>
      <c r="AM150" s="275">
        <f t="shared" si="52"/>
        <v>0</v>
      </c>
      <c r="AN150" s="275">
        <f t="shared" si="52"/>
        <v>0</v>
      </c>
      <c r="AO150" s="275">
        <f t="shared" si="52"/>
        <v>0</v>
      </c>
      <c r="AP150" s="275">
        <f t="shared" si="52"/>
        <v>0</v>
      </c>
      <c r="AQ150" s="275">
        <f t="shared" si="52"/>
        <v>0</v>
      </c>
      <c r="AR150" s="275">
        <f t="shared" si="52"/>
        <v>0</v>
      </c>
      <c r="AS150" s="275">
        <f t="shared" si="52"/>
        <v>0</v>
      </c>
      <c r="AT150" s="275">
        <f t="shared" si="52"/>
        <v>0</v>
      </c>
      <c r="AU150" s="275">
        <f t="shared" si="52"/>
        <v>0</v>
      </c>
      <c r="AV150" s="275">
        <f t="shared" si="52"/>
        <v>0</v>
      </c>
      <c r="AW150" s="275">
        <f t="shared" si="52"/>
        <v>0</v>
      </c>
      <c r="AX150" s="275">
        <f t="shared" si="52"/>
        <v>0</v>
      </c>
      <c r="AY150" s="275">
        <f t="shared" si="52"/>
        <v>0</v>
      </c>
      <c r="AZ150" s="275">
        <f t="shared" si="52"/>
        <v>0</v>
      </c>
      <c r="BA150" s="275">
        <f t="shared" si="52"/>
        <v>0</v>
      </c>
      <c r="BB150" s="275">
        <f t="shared" si="52"/>
        <v>0</v>
      </c>
      <c r="BC150" s="275">
        <f t="shared" si="52"/>
        <v>0</v>
      </c>
      <c r="BD150" s="275">
        <f t="shared" si="52"/>
        <v>0</v>
      </c>
      <c r="BE150" s="275">
        <f t="shared" si="52"/>
        <v>0</v>
      </c>
      <c r="BF150" s="275">
        <f t="shared" si="52"/>
        <v>0</v>
      </c>
      <c r="BG150" s="275">
        <f t="shared" si="52"/>
        <v>0</v>
      </c>
      <c r="BH150" s="275">
        <f t="shared" si="52"/>
        <v>0</v>
      </c>
      <c r="BI150" s="275">
        <f t="shared" si="52"/>
        <v>0</v>
      </c>
      <c r="BJ150" s="275">
        <f t="shared" si="52"/>
        <v>0</v>
      </c>
      <c r="BK150" s="275">
        <f t="shared" si="52"/>
        <v>0</v>
      </c>
      <c r="BL150" s="466"/>
      <c r="BM150" s="459"/>
      <c r="BN150" s="469" t="e">
        <f>VLOOKUP(B150,'[2]PL01-16112024'!$D$11:$P$237,11,0)</f>
        <v>#N/A</v>
      </c>
      <c r="BO150" s="472"/>
      <c r="BP150" s="472"/>
      <c r="BQ150" s="472"/>
      <c r="BR150" s="472"/>
    </row>
    <row r="151" spans="1:70" s="451" customFormat="1" ht="25.5">
      <c r="A151" s="442" t="s">
        <v>186</v>
      </c>
      <c r="B151" s="476" t="s">
        <v>618</v>
      </c>
      <c r="C151" s="444" t="s">
        <v>528</v>
      </c>
      <c r="D151" s="444">
        <f t="shared" si="50"/>
        <v>0</v>
      </c>
      <c r="E151" s="445" t="s">
        <v>276</v>
      </c>
      <c r="F151" s="444" t="str">
        <f t="shared" si="51"/>
        <v>TSC</v>
      </c>
      <c r="G151" s="454" t="s">
        <v>510</v>
      </c>
      <c r="H151" s="447">
        <f t="shared" ref="H151:H158" si="53">SUM(I151:BK151)</f>
        <v>0</v>
      </c>
      <c r="I151" s="448"/>
      <c r="J151" s="448"/>
      <c r="K151" s="47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c r="AT151" s="448"/>
      <c r="AU151" s="448"/>
      <c r="AV151" s="448"/>
      <c r="AW151" s="448"/>
      <c r="AX151" s="448"/>
      <c r="AY151" s="448"/>
      <c r="AZ151" s="448"/>
      <c r="BA151" s="448"/>
      <c r="BB151" s="448"/>
      <c r="BC151" s="448"/>
      <c r="BD151" s="448"/>
      <c r="BE151" s="448"/>
      <c r="BF151" s="444"/>
      <c r="BG151" s="444"/>
      <c r="BH151" s="444"/>
      <c r="BI151" s="444"/>
      <c r="BJ151" s="444"/>
      <c r="BK151" s="444"/>
      <c r="BL151" s="462"/>
      <c r="BM151" s="459">
        <f>D151-H151</f>
        <v>0</v>
      </c>
      <c r="BN151" s="444">
        <f>VLOOKUP(B151,'[2]PL01-16112024'!$D$11:$P$237,11,0)</f>
        <v>0.13</v>
      </c>
      <c r="BO151" s="444">
        <v>0.13</v>
      </c>
      <c r="BP151" s="444">
        <v>0.13</v>
      </c>
      <c r="BQ151" s="444">
        <v>0</v>
      </c>
      <c r="BR151" s="444" t="s">
        <v>684</v>
      </c>
    </row>
    <row r="152" spans="1:70" s="71" customFormat="1" ht="12.75">
      <c r="A152" s="276" t="s">
        <v>186</v>
      </c>
      <c r="B152" s="425" t="s">
        <v>619</v>
      </c>
      <c r="C152" s="68"/>
      <c r="D152" s="266" t="str">
        <f t="shared" si="50"/>
        <v/>
      </c>
      <c r="E152" s="278" t="s">
        <v>276</v>
      </c>
      <c r="F152" s="266" t="str">
        <f t="shared" si="51"/>
        <v>TSC</v>
      </c>
      <c r="G152" s="67" t="s">
        <v>514</v>
      </c>
      <c r="H152" s="280">
        <f t="shared" si="53"/>
        <v>0.46</v>
      </c>
      <c r="I152" s="283">
        <v>0.46</v>
      </c>
      <c r="J152" s="283"/>
      <c r="K152" s="312"/>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68"/>
      <c r="BG152" s="68"/>
      <c r="BH152" s="68"/>
      <c r="BI152" s="68"/>
      <c r="BJ152" s="68"/>
      <c r="BK152" s="68"/>
      <c r="BL152" s="460"/>
      <c r="BM152" s="459"/>
      <c r="BN152" s="469">
        <f>VLOOKUP(B152,'[2]PL01-16112024'!$D$11:$P$237,11,0)</f>
        <v>0.46</v>
      </c>
      <c r="BO152" s="468">
        <v>0.46</v>
      </c>
      <c r="BP152" s="468">
        <v>0</v>
      </c>
      <c r="BQ152" s="468">
        <v>0</v>
      </c>
      <c r="BR152" s="468" t="s">
        <v>688</v>
      </c>
    </row>
    <row r="153" spans="1:70" s="71" customFormat="1" ht="25.5">
      <c r="A153" s="276" t="s">
        <v>186</v>
      </c>
      <c r="B153" s="425" t="s">
        <v>620</v>
      </c>
      <c r="C153" s="68" t="s">
        <v>528</v>
      </c>
      <c r="D153" s="266">
        <f t="shared" si="50"/>
        <v>0.3</v>
      </c>
      <c r="E153" s="278" t="s">
        <v>276</v>
      </c>
      <c r="F153" s="266" t="str">
        <f t="shared" si="51"/>
        <v>TSC</v>
      </c>
      <c r="G153" s="67" t="s">
        <v>514</v>
      </c>
      <c r="H153" s="280">
        <f t="shared" si="53"/>
        <v>0.3</v>
      </c>
      <c r="I153" s="283"/>
      <c r="J153" s="283"/>
      <c r="K153" s="312"/>
      <c r="L153" s="283"/>
      <c r="M153" s="283"/>
      <c r="N153" s="283"/>
      <c r="O153" s="283"/>
      <c r="P153" s="283"/>
      <c r="Q153" s="283">
        <v>0.3</v>
      </c>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c r="BA153" s="283"/>
      <c r="BB153" s="283"/>
      <c r="BC153" s="283"/>
      <c r="BD153" s="283"/>
      <c r="BE153" s="283"/>
      <c r="BF153" s="68"/>
      <c r="BG153" s="68"/>
      <c r="BH153" s="68"/>
      <c r="BI153" s="68"/>
      <c r="BJ153" s="68"/>
      <c r="BK153" s="68"/>
      <c r="BL153" s="460"/>
      <c r="BM153" s="459">
        <f t="shared" ref="BM153:BM158" si="54">D153-H153</f>
        <v>0</v>
      </c>
      <c r="BN153" s="469">
        <f>VLOOKUP(B153,'[2]PL01-16112024'!$D$11:$P$237,11,0)</f>
        <v>0.3</v>
      </c>
      <c r="BO153" s="468">
        <v>0.3</v>
      </c>
      <c r="BP153" s="468">
        <v>0.3</v>
      </c>
      <c r="BQ153" s="468">
        <v>0</v>
      </c>
      <c r="BR153" s="468" t="s">
        <v>688</v>
      </c>
    </row>
    <row r="154" spans="1:70" s="71" customFormat="1" ht="25.5">
      <c r="A154" s="276" t="s">
        <v>186</v>
      </c>
      <c r="B154" s="425" t="s">
        <v>621</v>
      </c>
      <c r="C154" s="68" t="s">
        <v>528</v>
      </c>
      <c r="D154" s="266">
        <f t="shared" si="50"/>
        <v>0.16</v>
      </c>
      <c r="E154" s="278" t="s">
        <v>276</v>
      </c>
      <c r="F154" s="266" t="str">
        <f t="shared" si="51"/>
        <v>TSC</v>
      </c>
      <c r="G154" s="67" t="s">
        <v>507</v>
      </c>
      <c r="H154" s="280">
        <f t="shared" si="53"/>
        <v>0.16</v>
      </c>
      <c r="I154" s="296">
        <v>0.16</v>
      </c>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4"/>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460"/>
      <c r="BM154" s="459">
        <f t="shared" si="54"/>
        <v>0</v>
      </c>
      <c r="BN154" s="469">
        <f>VLOOKUP(B154,'[2]PL01-16112024'!$D$11:$P$237,11,0)</f>
        <v>0.16</v>
      </c>
      <c r="BO154" s="468">
        <v>0.16</v>
      </c>
      <c r="BP154" s="468">
        <v>0.16</v>
      </c>
      <c r="BQ154" s="468">
        <v>0.16</v>
      </c>
      <c r="BR154" s="468" t="s">
        <v>679</v>
      </c>
    </row>
    <row r="155" spans="1:70" s="71" customFormat="1" ht="25.5">
      <c r="A155" s="276" t="s">
        <v>186</v>
      </c>
      <c r="B155" s="425" t="s">
        <v>622</v>
      </c>
      <c r="C155" s="68" t="s">
        <v>528</v>
      </c>
      <c r="D155" s="266">
        <f t="shared" si="50"/>
        <v>0.12</v>
      </c>
      <c r="E155" s="278" t="s">
        <v>276</v>
      </c>
      <c r="F155" s="266" t="str">
        <f t="shared" si="51"/>
        <v>TSC</v>
      </c>
      <c r="G155" s="67" t="s">
        <v>512</v>
      </c>
      <c r="H155" s="280">
        <f t="shared" si="53"/>
        <v>0.12</v>
      </c>
      <c r="I155" s="283">
        <v>0.12</v>
      </c>
      <c r="J155" s="283"/>
      <c r="K155" s="312"/>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c r="AY155" s="283"/>
      <c r="AZ155" s="283"/>
      <c r="BA155" s="283"/>
      <c r="BB155" s="283"/>
      <c r="BC155" s="283"/>
      <c r="BD155" s="283"/>
      <c r="BE155" s="283"/>
      <c r="BF155" s="68"/>
      <c r="BG155" s="68"/>
      <c r="BH155" s="68"/>
      <c r="BI155" s="68"/>
      <c r="BJ155" s="68"/>
      <c r="BK155" s="68"/>
      <c r="BL155" s="460"/>
      <c r="BM155" s="459">
        <f t="shared" si="54"/>
        <v>0</v>
      </c>
      <c r="BN155" s="469">
        <f>VLOOKUP(B155,'[2]PL01-16112024'!$D$11:$P$237,11,0)</f>
        <v>0.12</v>
      </c>
      <c r="BO155" s="468">
        <v>0.12</v>
      </c>
      <c r="BP155" s="468">
        <v>0.12</v>
      </c>
      <c r="BQ155" s="468">
        <v>0.12</v>
      </c>
      <c r="BR155" s="468" t="s">
        <v>678</v>
      </c>
    </row>
    <row r="156" spans="1:70" s="71" customFormat="1" ht="25.5">
      <c r="A156" s="276" t="s">
        <v>186</v>
      </c>
      <c r="B156" s="425" t="s">
        <v>623</v>
      </c>
      <c r="C156" s="68" t="s">
        <v>528</v>
      </c>
      <c r="D156" s="266">
        <f t="shared" si="50"/>
        <v>0.15</v>
      </c>
      <c r="E156" s="278" t="s">
        <v>276</v>
      </c>
      <c r="F156" s="266" t="str">
        <f t="shared" si="51"/>
        <v>TSC</v>
      </c>
      <c r="G156" s="67" t="s">
        <v>511</v>
      </c>
      <c r="H156" s="280">
        <f t="shared" si="53"/>
        <v>0.15</v>
      </c>
      <c r="I156" s="296">
        <v>0.15</v>
      </c>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c r="AF156" s="313"/>
      <c r="AG156" s="313"/>
      <c r="AH156" s="313"/>
      <c r="AI156" s="313"/>
      <c r="AJ156" s="313"/>
      <c r="AK156" s="313"/>
      <c r="AL156" s="313"/>
      <c r="AM156" s="314"/>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460"/>
      <c r="BM156" s="459">
        <f t="shared" si="54"/>
        <v>0</v>
      </c>
      <c r="BN156" s="469">
        <f>VLOOKUP(B156,'[2]PL01-16112024'!$D$11:$P$237,11,0)</f>
        <v>0.15</v>
      </c>
      <c r="BO156" s="468">
        <v>0.15</v>
      </c>
      <c r="BP156" s="468">
        <v>0.15</v>
      </c>
      <c r="BQ156" s="468">
        <v>0.15</v>
      </c>
      <c r="BR156" s="468" t="s">
        <v>680</v>
      </c>
    </row>
    <row r="157" spans="1:70" s="71" customFormat="1" ht="25.5">
      <c r="A157" s="276" t="s">
        <v>186</v>
      </c>
      <c r="B157" s="425" t="s">
        <v>624</v>
      </c>
      <c r="C157" s="68" t="s">
        <v>528</v>
      </c>
      <c r="D157" s="266">
        <f t="shared" si="50"/>
        <v>0.14000000000000001</v>
      </c>
      <c r="E157" s="278" t="s">
        <v>276</v>
      </c>
      <c r="F157" s="266" t="str">
        <f t="shared" si="51"/>
        <v>TSC</v>
      </c>
      <c r="G157" s="67" t="s">
        <v>508</v>
      </c>
      <c r="H157" s="280">
        <f t="shared" si="53"/>
        <v>0.14000000000000001</v>
      </c>
      <c r="I157" s="283">
        <v>0.14000000000000001</v>
      </c>
      <c r="J157" s="283"/>
      <c r="K157" s="312"/>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c r="AL157" s="283"/>
      <c r="AM157" s="283"/>
      <c r="AN157" s="283"/>
      <c r="AO157" s="283"/>
      <c r="AP157" s="283"/>
      <c r="AQ157" s="283"/>
      <c r="AR157" s="283"/>
      <c r="AS157" s="283"/>
      <c r="AT157" s="283"/>
      <c r="AU157" s="283"/>
      <c r="AV157" s="283"/>
      <c r="AW157" s="283"/>
      <c r="AX157" s="283"/>
      <c r="AY157" s="283"/>
      <c r="AZ157" s="283"/>
      <c r="BA157" s="283"/>
      <c r="BB157" s="283"/>
      <c r="BC157" s="283"/>
      <c r="BD157" s="283"/>
      <c r="BE157" s="283"/>
      <c r="BF157" s="68"/>
      <c r="BG157" s="68"/>
      <c r="BH157" s="68"/>
      <c r="BI157" s="68"/>
      <c r="BJ157" s="68"/>
      <c r="BK157" s="68"/>
      <c r="BL157" s="460"/>
      <c r="BM157" s="459">
        <f t="shared" si="54"/>
        <v>0</v>
      </c>
      <c r="BN157" s="469">
        <f>VLOOKUP(B157,'[2]PL01-16112024'!$D$11:$P$237,11,0)</f>
        <v>0.14000000000000001</v>
      </c>
      <c r="BO157" s="468">
        <v>0.14000000000000001</v>
      </c>
      <c r="BP157" s="468">
        <v>0.14000000000000001</v>
      </c>
      <c r="BQ157" s="468">
        <v>0.14000000000000001</v>
      </c>
      <c r="BR157" s="468" t="s">
        <v>682</v>
      </c>
    </row>
    <row r="158" spans="1:70" s="71" customFormat="1" ht="10.9" customHeight="1">
      <c r="A158" s="276" t="s">
        <v>186</v>
      </c>
      <c r="B158" s="282"/>
      <c r="C158" s="68"/>
      <c r="D158" s="266"/>
      <c r="E158" s="70"/>
      <c r="F158" s="266" t="str">
        <f t="shared" si="51"/>
        <v/>
      </c>
      <c r="G158" s="67"/>
      <c r="H158" s="280">
        <f t="shared" si="53"/>
        <v>0</v>
      </c>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68"/>
      <c r="BG158" s="68"/>
      <c r="BH158" s="68"/>
      <c r="BI158" s="68"/>
      <c r="BJ158" s="68"/>
      <c r="BK158" s="68"/>
      <c r="BL158" s="460"/>
      <c r="BM158" s="459">
        <f t="shared" si="54"/>
        <v>0</v>
      </c>
      <c r="BN158" s="469" t="e">
        <f>VLOOKUP(B158,'[2]PL01-16112024'!$D$11:$P$237,11,0)</f>
        <v>#N/A</v>
      </c>
      <c r="BO158" s="468"/>
      <c r="BP158" s="468"/>
      <c r="BQ158" s="468"/>
      <c r="BR158" s="468"/>
    </row>
    <row r="159" spans="1:70" s="84" customFormat="1" ht="10.9" customHeight="1">
      <c r="A159" s="269" t="s">
        <v>43</v>
      </c>
      <c r="B159" s="270" t="s">
        <v>18</v>
      </c>
      <c r="C159" s="271"/>
      <c r="D159" s="272" t="str">
        <f t="shared" ref="D159:D199" si="55">IF(C159="X",H159,"")</f>
        <v/>
      </c>
      <c r="E159" s="273"/>
      <c r="F159" s="271" t="str">
        <f t="shared" ref="F159:F167" si="56">IF(ISTEXT(B159)=TRUE,"CQP","")</f>
        <v>CQP</v>
      </c>
      <c r="G159" s="284"/>
      <c r="H159" s="275">
        <f>SUM(I159:BK159)</f>
        <v>1.5</v>
      </c>
      <c r="I159" s="275">
        <f>SUM(I161:I167)</f>
        <v>1.3</v>
      </c>
      <c r="J159" s="275">
        <f t="shared" ref="J159:BK159" si="57">SUM(J161:J167)</f>
        <v>0</v>
      </c>
      <c r="K159" s="275">
        <f t="shared" si="57"/>
        <v>0.2</v>
      </c>
      <c r="L159" s="275">
        <f t="shared" si="57"/>
        <v>0</v>
      </c>
      <c r="M159" s="275">
        <f t="shared" si="57"/>
        <v>0</v>
      </c>
      <c r="N159" s="275">
        <f t="shared" si="57"/>
        <v>0</v>
      </c>
      <c r="O159" s="275">
        <f t="shared" si="57"/>
        <v>0</v>
      </c>
      <c r="P159" s="275">
        <f t="shared" si="57"/>
        <v>0</v>
      </c>
      <c r="Q159" s="275">
        <f t="shared" si="57"/>
        <v>0</v>
      </c>
      <c r="R159" s="275">
        <f t="shared" si="57"/>
        <v>0</v>
      </c>
      <c r="S159" s="275">
        <f t="shared" si="57"/>
        <v>0</v>
      </c>
      <c r="T159" s="275">
        <f t="shared" si="57"/>
        <v>0</v>
      </c>
      <c r="U159" s="275">
        <f t="shared" si="57"/>
        <v>0</v>
      </c>
      <c r="V159" s="275">
        <f t="shared" si="57"/>
        <v>0</v>
      </c>
      <c r="W159" s="275">
        <f t="shared" si="57"/>
        <v>0</v>
      </c>
      <c r="X159" s="275">
        <f t="shared" si="57"/>
        <v>0</v>
      </c>
      <c r="Y159" s="275">
        <f t="shared" si="57"/>
        <v>0</v>
      </c>
      <c r="Z159" s="275">
        <f t="shared" si="57"/>
        <v>0</v>
      </c>
      <c r="AA159" s="275">
        <f t="shared" si="57"/>
        <v>0</v>
      </c>
      <c r="AB159" s="275">
        <f t="shared" si="57"/>
        <v>0</v>
      </c>
      <c r="AC159" s="275">
        <f t="shared" si="57"/>
        <v>0</v>
      </c>
      <c r="AD159" s="275">
        <f t="shared" si="57"/>
        <v>0</v>
      </c>
      <c r="AE159" s="275">
        <f t="shared" si="57"/>
        <v>0</v>
      </c>
      <c r="AF159" s="275">
        <f t="shared" si="57"/>
        <v>0</v>
      </c>
      <c r="AG159" s="275">
        <f t="shared" si="57"/>
        <v>0</v>
      </c>
      <c r="AH159" s="275">
        <f t="shared" si="57"/>
        <v>0</v>
      </c>
      <c r="AI159" s="275">
        <f t="shared" si="57"/>
        <v>0</v>
      </c>
      <c r="AJ159" s="275">
        <f t="shared" si="57"/>
        <v>0</v>
      </c>
      <c r="AK159" s="275">
        <f t="shared" si="57"/>
        <v>0</v>
      </c>
      <c r="AL159" s="275">
        <f t="shared" si="57"/>
        <v>0</v>
      </c>
      <c r="AM159" s="275">
        <f t="shared" si="57"/>
        <v>0</v>
      </c>
      <c r="AN159" s="275">
        <f t="shared" si="57"/>
        <v>0</v>
      </c>
      <c r="AO159" s="275">
        <f t="shared" si="57"/>
        <v>0</v>
      </c>
      <c r="AP159" s="275">
        <f t="shared" si="57"/>
        <v>0</v>
      </c>
      <c r="AQ159" s="275">
        <f t="shared" si="57"/>
        <v>0</v>
      </c>
      <c r="AR159" s="275">
        <f t="shared" si="57"/>
        <v>0</v>
      </c>
      <c r="AS159" s="275">
        <f t="shared" si="57"/>
        <v>0</v>
      </c>
      <c r="AT159" s="275">
        <f t="shared" si="57"/>
        <v>0</v>
      </c>
      <c r="AU159" s="275">
        <f t="shared" si="57"/>
        <v>0</v>
      </c>
      <c r="AV159" s="275">
        <f t="shared" si="57"/>
        <v>0</v>
      </c>
      <c r="AW159" s="275">
        <f t="shared" si="57"/>
        <v>0</v>
      </c>
      <c r="AX159" s="275">
        <f t="shared" si="57"/>
        <v>0</v>
      </c>
      <c r="AY159" s="275">
        <f t="shared" si="57"/>
        <v>0</v>
      </c>
      <c r="AZ159" s="275">
        <f t="shared" si="57"/>
        <v>0</v>
      </c>
      <c r="BA159" s="275">
        <f t="shared" si="57"/>
        <v>0</v>
      </c>
      <c r="BB159" s="275">
        <f t="shared" si="57"/>
        <v>0</v>
      </c>
      <c r="BC159" s="275">
        <f t="shared" si="57"/>
        <v>0</v>
      </c>
      <c r="BD159" s="275">
        <f t="shared" si="57"/>
        <v>0</v>
      </c>
      <c r="BE159" s="275">
        <f t="shared" si="57"/>
        <v>0</v>
      </c>
      <c r="BF159" s="275">
        <f t="shared" si="57"/>
        <v>0</v>
      </c>
      <c r="BG159" s="275">
        <f t="shared" si="57"/>
        <v>0</v>
      </c>
      <c r="BH159" s="275">
        <f t="shared" si="57"/>
        <v>0</v>
      </c>
      <c r="BI159" s="275">
        <f t="shared" si="57"/>
        <v>0</v>
      </c>
      <c r="BJ159" s="275">
        <f t="shared" si="57"/>
        <v>0</v>
      </c>
      <c r="BK159" s="275">
        <f t="shared" si="57"/>
        <v>0</v>
      </c>
      <c r="BL159" s="458"/>
      <c r="BM159" s="459"/>
      <c r="BN159" s="469" t="e">
        <f>VLOOKUP(B159,'[2]PL01-16112024'!$D$11:$P$237,11,0)</f>
        <v>#N/A</v>
      </c>
      <c r="BO159" s="469"/>
      <c r="BP159" s="469"/>
      <c r="BQ159" s="469"/>
      <c r="BR159" s="469"/>
    </row>
    <row r="160" spans="1:70" s="438" customFormat="1" ht="41.25" customHeight="1">
      <c r="A160" s="428" t="s">
        <v>186</v>
      </c>
      <c r="B160" s="429" t="s">
        <v>529</v>
      </c>
      <c r="C160" s="431" t="s">
        <v>528</v>
      </c>
      <c r="D160" s="431">
        <f t="shared" si="55"/>
        <v>0</v>
      </c>
      <c r="E160" s="432"/>
      <c r="F160" s="431" t="str">
        <f t="shared" si="56"/>
        <v>CQP</v>
      </c>
      <c r="G160" s="437"/>
      <c r="H160" s="434">
        <f t="shared" ref="H160:H167" si="58">SUM(I160:BK160)</f>
        <v>0</v>
      </c>
      <c r="I160" s="435"/>
      <c r="J160" s="435">
        <v>0</v>
      </c>
      <c r="K160" s="435"/>
      <c r="L160" s="435"/>
      <c r="M160" s="435"/>
      <c r="N160" s="435"/>
      <c r="O160" s="435"/>
      <c r="P160" s="435"/>
      <c r="Q160" s="435">
        <v>0</v>
      </c>
      <c r="R160" s="435"/>
      <c r="S160" s="435"/>
      <c r="T160" s="435">
        <v>0</v>
      </c>
      <c r="U160" s="435">
        <v>0</v>
      </c>
      <c r="V160" s="435"/>
      <c r="W160" s="435"/>
      <c r="X160" s="435"/>
      <c r="Y160" s="435"/>
      <c r="Z160" s="435">
        <v>0</v>
      </c>
      <c r="AA160" s="435"/>
      <c r="AB160" s="435">
        <v>0</v>
      </c>
      <c r="AC160" s="435">
        <v>0</v>
      </c>
      <c r="AD160" s="435">
        <v>0</v>
      </c>
      <c r="AE160" s="435"/>
      <c r="AF160" s="435"/>
      <c r="AG160" s="435"/>
      <c r="AH160" s="435"/>
      <c r="AI160" s="435"/>
      <c r="AJ160" s="435"/>
      <c r="AK160" s="435"/>
      <c r="AL160" s="435"/>
      <c r="AM160" s="435"/>
      <c r="AN160" s="435">
        <v>0</v>
      </c>
      <c r="AO160" s="435"/>
      <c r="AP160" s="435">
        <v>0</v>
      </c>
      <c r="AQ160" s="435">
        <v>0</v>
      </c>
      <c r="AR160" s="435"/>
      <c r="AS160" s="435"/>
      <c r="AT160" s="435"/>
      <c r="AU160" s="435"/>
      <c r="AV160" s="435"/>
      <c r="AW160" s="435"/>
      <c r="AX160" s="435"/>
      <c r="AY160" s="435"/>
      <c r="AZ160" s="435"/>
      <c r="BA160" s="435"/>
      <c r="BB160" s="435">
        <v>0</v>
      </c>
      <c r="BC160" s="435"/>
      <c r="BD160" s="435">
        <v>0</v>
      </c>
      <c r="BE160" s="435"/>
      <c r="BF160" s="431"/>
      <c r="BG160" s="431"/>
      <c r="BH160" s="431"/>
      <c r="BI160" s="431"/>
      <c r="BJ160" s="431"/>
      <c r="BK160" s="431"/>
      <c r="BL160" s="467"/>
      <c r="BM160" s="459">
        <f>D160-H160</f>
        <v>0</v>
      </c>
      <c r="BN160" s="431">
        <f>VLOOKUP(B160,'[2]PL01-16112024'!$D$11:$P$237,11,0)</f>
        <v>1.5</v>
      </c>
      <c r="BO160" s="431">
        <v>1.5</v>
      </c>
      <c r="BP160" s="431">
        <v>1.5</v>
      </c>
      <c r="BQ160" s="431">
        <v>1.3</v>
      </c>
      <c r="BR160" s="431" t="s">
        <v>696</v>
      </c>
    </row>
    <row r="161" spans="1:70" s="438" customFormat="1" ht="41.25" customHeight="1">
      <c r="A161" s="428" t="s">
        <v>186</v>
      </c>
      <c r="B161" s="429" t="s">
        <v>585</v>
      </c>
      <c r="C161" s="431" t="s">
        <v>528</v>
      </c>
      <c r="D161" s="431">
        <f t="shared" si="55"/>
        <v>0.01</v>
      </c>
      <c r="E161" s="432" t="s">
        <v>276</v>
      </c>
      <c r="F161" s="431" t="str">
        <f t="shared" si="56"/>
        <v>CQP</v>
      </c>
      <c r="G161" s="437" t="s">
        <v>502</v>
      </c>
      <c r="H161" s="434">
        <f t="shared" si="58"/>
        <v>0.01</v>
      </c>
      <c r="I161" s="435"/>
      <c r="J161" s="435">
        <v>0</v>
      </c>
      <c r="K161" s="435">
        <v>0.01</v>
      </c>
      <c r="L161" s="435"/>
      <c r="M161" s="435"/>
      <c r="N161" s="435"/>
      <c r="O161" s="435"/>
      <c r="P161" s="435"/>
      <c r="Q161" s="435">
        <v>0</v>
      </c>
      <c r="R161" s="435"/>
      <c r="S161" s="435"/>
      <c r="T161" s="435">
        <v>0</v>
      </c>
      <c r="U161" s="435">
        <v>0</v>
      </c>
      <c r="V161" s="435"/>
      <c r="W161" s="435"/>
      <c r="X161" s="435"/>
      <c r="Y161" s="435"/>
      <c r="Z161" s="435">
        <v>0</v>
      </c>
      <c r="AA161" s="435"/>
      <c r="AB161" s="435">
        <v>0</v>
      </c>
      <c r="AC161" s="435">
        <v>0</v>
      </c>
      <c r="AD161" s="435">
        <v>0</v>
      </c>
      <c r="AE161" s="435"/>
      <c r="AF161" s="435"/>
      <c r="AG161" s="435"/>
      <c r="AH161" s="435"/>
      <c r="AI161" s="435"/>
      <c r="AJ161" s="435"/>
      <c r="AK161" s="435"/>
      <c r="AL161" s="435"/>
      <c r="AM161" s="435"/>
      <c r="AN161" s="435">
        <v>0</v>
      </c>
      <c r="AO161" s="435"/>
      <c r="AP161" s="435">
        <v>0</v>
      </c>
      <c r="AQ161" s="435">
        <v>0</v>
      </c>
      <c r="AR161" s="435"/>
      <c r="AS161" s="435"/>
      <c r="AT161" s="435"/>
      <c r="AU161" s="435"/>
      <c r="AV161" s="435"/>
      <c r="AW161" s="435"/>
      <c r="AX161" s="435"/>
      <c r="AY161" s="435"/>
      <c r="AZ161" s="435"/>
      <c r="BA161" s="435"/>
      <c r="BB161" s="435">
        <v>0</v>
      </c>
      <c r="BC161" s="435"/>
      <c r="BD161" s="435">
        <v>0</v>
      </c>
      <c r="BE161" s="435"/>
      <c r="BF161" s="431"/>
      <c r="BG161" s="431"/>
      <c r="BH161" s="431"/>
      <c r="BI161" s="431"/>
      <c r="BJ161" s="431"/>
      <c r="BK161" s="431"/>
      <c r="BL161" s="467"/>
      <c r="BM161" s="459">
        <f>D161-H161</f>
        <v>0</v>
      </c>
      <c r="BN161" s="431" t="e">
        <f>VLOOKUP(B161,'[2]PL01-16112024'!$D$11:$P$237,11,0)</f>
        <v>#N/A</v>
      </c>
      <c r="BO161" s="431"/>
      <c r="BP161" s="431"/>
      <c r="BQ161" s="431"/>
      <c r="BR161" s="431"/>
    </row>
    <row r="162" spans="1:70" s="436" customFormat="1" ht="24" customHeight="1">
      <c r="A162" s="428" t="s">
        <v>186</v>
      </c>
      <c r="B162" s="429" t="s">
        <v>585</v>
      </c>
      <c r="C162" s="431" t="s">
        <v>528</v>
      </c>
      <c r="D162" s="431">
        <f t="shared" si="55"/>
        <v>1.49</v>
      </c>
      <c r="E162" s="432" t="s">
        <v>276</v>
      </c>
      <c r="F162" s="431" t="str">
        <f t="shared" si="56"/>
        <v>CQP</v>
      </c>
      <c r="G162" s="437" t="s">
        <v>511</v>
      </c>
      <c r="H162" s="434">
        <f t="shared" si="58"/>
        <v>1.49</v>
      </c>
      <c r="I162" s="435">
        <v>1.3</v>
      </c>
      <c r="J162" s="479"/>
      <c r="K162" s="479">
        <v>0.19</v>
      </c>
      <c r="L162" s="479"/>
      <c r="M162" s="479"/>
      <c r="N162" s="479"/>
      <c r="O162" s="479"/>
      <c r="P162" s="479"/>
      <c r="Q162" s="479"/>
      <c r="R162" s="479"/>
      <c r="S162" s="479"/>
      <c r="T162" s="479"/>
      <c r="U162" s="479"/>
      <c r="V162" s="479"/>
      <c r="W162" s="479"/>
      <c r="X162" s="479"/>
      <c r="Y162" s="479"/>
      <c r="Z162" s="479"/>
      <c r="AA162" s="479"/>
      <c r="AB162" s="479"/>
      <c r="AC162" s="479"/>
      <c r="AD162" s="479"/>
      <c r="AE162" s="479"/>
      <c r="AF162" s="479"/>
      <c r="AG162" s="479"/>
      <c r="AH162" s="479"/>
      <c r="AI162" s="479"/>
      <c r="AJ162" s="479"/>
      <c r="AK162" s="479"/>
      <c r="AL162" s="479"/>
      <c r="AM162" s="479"/>
      <c r="AN162" s="479"/>
      <c r="AO162" s="479"/>
      <c r="AP162" s="479"/>
      <c r="AQ162" s="479"/>
      <c r="AR162" s="479"/>
      <c r="AS162" s="479"/>
      <c r="AT162" s="479"/>
      <c r="AU162" s="479"/>
      <c r="AV162" s="479"/>
      <c r="AW162" s="479"/>
      <c r="AX162" s="479"/>
      <c r="AY162" s="479"/>
      <c r="AZ162" s="479"/>
      <c r="BA162" s="479"/>
      <c r="BB162" s="479"/>
      <c r="BC162" s="479"/>
      <c r="BD162" s="479"/>
      <c r="BE162" s="479"/>
      <c r="BF162" s="430"/>
      <c r="BG162" s="430"/>
      <c r="BH162" s="430"/>
      <c r="BI162" s="430"/>
      <c r="BJ162" s="430"/>
      <c r="BK162" s="430"/>
      <c r="BL162" s="463"/>
      <c r="BM162" s="459">
        <f>D162-H162</f>
        <v>0</v>
      </c>
      <c r="BN162" s="431" t="e">
        <f>VLOOKUP(B162,'[2]PL01-16112024'!$D$11:$P$237,11,0)</f>
        <v>#N/A</v>
      </c>
      <c r="BO162" s="430"/>
      <c r="BP162" s="430"/>
      <c r="BQ162" s="430"/>
      <c r="BR162" s="430"/>
    </row>
    <row r="163" spans="1:70" s="71" customFormat="1" ht="10.9" customHeight="1">
      <c r="A163" s="276" t="s">
        <v>186</v>
      </c>
      <c r="B163" s="277"/>
      <c r="C163" s="266"/>
      <c r="D163" s="266" t="str">
        <f t="shared" si="55"/>
        <v/>
      </c>
      <c r="E163" s="278"/>
      <c r="F163" s="266" t="str">
        <f t="shared" si="56"/>
        <v/>
      </c>
      <c r="G163" s="279"/>
      <c r="H163" s="280">
        <f t="shared" si="58"/>
        <v>0</v>
      </c>
      <c r="I163" s="296"/>
      <c r="J163" s="283"/>
      <c r="K163" s="297"/>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97"/>
      <c r="AR163" s="297"/>
      <c r="AS163" s="283"/>
      <c r="AT163" s="283"/>
      <c r="AU163" s="283"/>
      <c r="AV163" s="283"/>
      <c r="AW163" s="283"/>
      <c r="AX163" s="283"/>
      <c r="AY163" s="283"/>
      <c r="AZ163" s="283"/>
      <c r="BA163" s="283"/>
      <c r="BB163" s="283"/>
      <c r="BC163" s="283"/>
      <c r="BD163" s="283"/>
      <c r="BE163" s="283"/>
      <c r="BF163" s="68"/>
      <c r="BG163" s="68"/>
      <c r="BH163" s="68"/>
      <c r="BI163" s="68"/>
      <c r="BJ163" s="68"/>
      <c r="BK163" s="68"/>
      <c r="BL163" s="460"/>
      <c r="BM163" s="459"/>
      <c r="BN163" s="469" t="e">
        <f>VLOOKUP(B163,'[2]PL01-16112024'!$D$11:$P$237,11,0)</f>
        <v>#N/A</v>
      </c>
      <c r="BO163" s="468"/>
      <c r="BP163" s="468"/>
      <c r="BQ163" s="468"/>
      <c r="BR163" s="468"/>
    </row>
    <row r="164" spans="1:70" s="71" customFormat="1" ht="10.9" customHeight="1">
      <c r="A164" s="276" t="s">
        <v>186</v>
      </c>
      <c r="B164" s="277"/>
      <c r="C164" s="266"/>
      <c r="D164" s="266" t="str">
        <f t="shared" si="55"/>
        <v/>
      </c>
      <c r="E164" s="278"/>
      <c r="F164" s="266" t="str">
        <f t="shared" si="56"/>
        <v/>
      </c>
      <c r="G164" s="279"/>
      <c r="H164" s="280">
        <f t="shared" si="58"/>
        <v>0</v>
      </c>
      <c r="I164" s="296"/>
      <c r="J164" s="283"/>
      <c r="K164" s="297"/>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97"/>
      <c r="AR164" s="297"/>
      <c r="AS164" s="283"/>
      <c r="AT164" s="283"/>
      <c r="AU164" s="283"/>
      <c r="AV164" s="283"/>
      <c r="AW164" s="283"/>
      <c r="AX164" s="283"/>
      <c r="AY164" s="283"/>
      <c r="AZ164" s="283"/>
      <c r="BA164" s="283"/>
      <c r="BB164" s="283"/>
      <c r="BC164" s="283"/>
      <c r="BD164" s="283"/>
      <c r="BE164" s="283"/>
      <c r="BF164" s="68"/>
      <c r="BG164" s="68"/>
      <c r="BH164" s="68"/>
      <c r="BI164" s="68"/>
      <c r="BJ164" s="68"/>
      <c r="BK164" s="68"/>
      <c r="BL164" s="460"/>
      <c r="BM164" s="459"/>
      <c r="BN164" s="469" t="e">
        <f>VLOOKUP(B164,'[2]PL01-16112024'!$D$11:$P$237,11,0)</f>
        <v>#N/A</v>
      </c>
      <c r="BO164" s="468"/>
      <c r="BP164" s="468"/>
      <c r="BQ164" s="468"/>
      <c r="BR164" s="468"/>
    </row>
    <row r="165" spans="1:70" s="71" customFormat="1" ht="10.9" customHeight="1">
      <c r="A165" s="276" t="s">
        <v>186</v>
      </c>
      <c r="B165" s="277"/>
      <c r="C165" s="266"/>
      <c r="D165" s="266" t="str">
        <f t="shared" si="55"/>
        <v/>
      </c>
      <c r="E165" s="278"/>
      <c r="F165" s="266" t="str">
        <f t="shared" si="56"/>
        <v/>
      </c>
      <c r="G165" s="279"/>
      <c r="H165" s="280">
        <f t="shared" si="58"/>
        <v>0</v>
      </c>
      <c r="I165" s="296"/>
      <c r="J165" s="283"/>
      <c r="K165" s="297"/>
      <c r="L165" s="283"/>
      <c r="M165" s="283"/>
      <c r="N165" s="283"/>
      <c r="O165" s="283"/>
      <c r="P165" s="283"/>
      <c r="Q165" s="297"/>
      <c r="R165" s="283"/>
      <c r="S165" s="283"/>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3"/>
      <c r="AP165" s="283"/>
      <c r="AQ165" s="297"/>
      <c r="AR165" s="283"/>
      <c r="AS165" s="283"/>
      <c r="AT165" s="283"/>
      <c r="AU165" s="283"/>
      <c r="AV165" s="283"/>
      <c r="AW165" s="283"/>
      <c r="AX165" s="283"/>
      <c r="AY165" s="283"/>
      <c r="AZ165" s="283"/>
      <c r="BA165" s="283"/>
      <c r="BB165" s="283"/>
      <c r="BC165" s="283"/>
      <c r="BD165" s="283"/>
      <c r="BE165" s="283"/>
      <c r="BF165" s="68"/>
      <c r="BG165" s="68"/>
      <c r="BH165" s="68"/>
      <c r="BI165" s="68"/>
      <c r="BJ165" s="68"/>
      <c r="BK165" s="68"/>
      <c r="BL165" s="460"/>
      <c r="BM165" s="459"/>
      <c r="BN165" s="469" t="e">
        <f>VLOOKUP(B165,'[2]PL01-16112024'!$D$11:$P$237,11,0)</f>
        <v>#N/A</v>
      </c>
      <c r="BO165" s="468"/>
      <c r="BP165" s="468"/>
      <c r="BQ165" s="468"/>
      <c r="BR165" s="468"/>
    </row>
    <row r="166" spans="1:70" s="71" customFormat="1" ht="10.9" customHeight="1">
      <c r="A166" s="276" t="s">
        <v>186</v>
      </c>
      <c r="B166" s="277"/>
      <c r="C166" s="266"/>
      <c r="D166" s="266" t="str">
        <f t="shared" si="55"/>
        <v/>
      </c>
      <c r="E166" s="278"/>
      <c r="F166" s="266" t="str">
        <f t="shared" si="56"/>
        <v/>
      </c>
      <c r="G166" s="279"/>
      <c r="H166" s="280">
        <f t="shared" si="58"/>
        <v>0</v>
      </c>
      <c r="I166" s="297"/>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68"/>
      <c r="BG166" s="68"/>
      <c r="BH166" s="68"/>
      <c r="BI166" s="68"/>
      <c r="BJ166" s="68"/>
      <c r="BK166" s="68"/>
      <c r="BL166" s="460"/>
      <c r="BM166" s="459"/>
      <c r="BN166" s="469" t="e">
        <f>VLOOKUP(B166,'[2]PL01-16112024'!$D$11:$P$237,11,0)</f>
        <v>#N/A</v>
      </c>
      <c r="BO166" s="468"/>
      <c r="BP166" s="468"/>
      <c r="BQ166" s="468"/>
      <c r="BR166" s="468"/>
    </row>
    <row r="167" spans="1:70" s="84" customFormat="1" ht="10.9" customHeight="1">
      <c r="A167" s="276" t="s">
        <v>186</v>
      </c>
      <c r="B167" s="277"/>
      <c r="C167" s="266"/>
      <c r="D167" s="266" t="str">
        <f t="shared" si="55"/>
        <v/>
      </c>
      <c r="E167" s="278"/>
      <c r="F167" s="266" t="str">
        <f t="shared" si="56"/>
        <v/>
      </c>
      <c r="G167" s="279"/>
      <c r="H167" s="280">
        <f t="shared" si="58"/>
        <v>0</v>
      </c>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66"/>
      <c r="BG167" s="266"/>
      <c r="BH167" s="266"/>
      <c r="BI167" s="266"/>
      <c r="BJ167" s="266"/>
      <c r="BK167" s="266"/>
      <c r="BL167" s="459"/>
      <c r="BM167" s="459"/>
      <c r="BN167" s="469" t="e">
        <f>VLOOKUP(B167,'[2]PL01-16112024'!$D$11:$P$237,11,0)</f>
        <v>#N/A</v>
      </c>
      <c r="BO167" s="469"/>
      <c r="BP167" s="469"/>
      <c r="BQ167" s="469"/>
      <c r="BR167" s="469"/>
    </row>
    <row r="168" spans="1:70" s="84" customFormat="1" ht="10.9" customHeight="1">
      <c r="A168" s="269" t="s">
        <v>43</v>
      </c>
      <c r="B168" s="270" t="s">
        <v>19</v>
      </c>
      <c r="C168" s="271"/>
      <c r="D168" s="272" t="str">
        <f t="shared" si="55"/>
        <v/>
      </c>
      <c r="E168" s="273"/>
      <c r="F168" s="271" t="str">
        <f t="shared" ref="F168:F180" si="59">IF(ISTEXT(B168)=TRUE,"CAN","")</f>
        <v>CAN</v>
      </c>
      <c r="G168" s="284"/>
      <c r="H168" s="275">
        <f>SUM(I168:BK168)</f>
        <v>1.1299999999999999</v>
      </c>
      <c r="I168" s="275">
        <f>SUM(I169:I179)</f>
        <v>0</v>
      </c>
      <c r="J168" s="275">
        <f t="shared" ref="J168:BK168" si="60">SUM(J169:J179)</f>
        <v>0</v>
      </c>
      <c r="K168" s="275">
        <f>SUM(K169:K179)</f>
        <v>0.35</v>
      </c>
      <c r="L168" s="275">
        <f t="shared" si="60"/>
        <v>0.39</v>
      </c>
      <c r="M168" s="275">
        <f t="shared" si="60"/>
        <v>0</v>
      </c>
      <c r="N168" s="275">
        <f t="shared" si="60"/>
        <v>0</v>
      </c>
      <c r="O168" s="275">
        <f t="shared" si="60"/>
        <v>0</v>
      </c>
      <c r="P168" s="275">
        <f t="shared" si="60"/>
        <v>0</v>
      </c>
      <c r="Q168" s="275">
        <f t="shared" si="60"/>
        <v>0.23</v>
      </c>
      <c r="R168" s="275">
        <f t="shared" si="60"/>
        <v>0</v>
      </c>
      <c r="S168" s="275">
        <f t="shared" si="60"/>
        <v>0</v>
      </c>
      <c r="T168" s="275">
        <f t="shared" si="60"/>
        <v>0</v>
      </c>
      <c r="U168" s="275">
        <f t="shared" si="60"/>
        <v>0</v>
      </c>
      <c r="V168" s="275">
        <f t="shared" si="60"/>
        <v>0</v>
      </c>
      <c r="W168" s="275">
        <f t="shared" si="60"/>
        <v>0.16</v>
      </c>
      <c r="X168" s="275">
        <f t="shared" si="60"/>
        <v>0</v>
      </c>
      <c r="Y168" s="275">
        <f t="shared" si="60"/>
        <v>0</v>
      </c>
      <c r="Z168" s="275">
        <f t="shared" si="60"/>
        <v>0</v>
      </c>
      <c r="AA168" s="275">
        <f t="shared" si="60"/>
        <v>0</v>
      </c>
      <c r="AB168" s="275">
        <f t="shared" si="60"/>
        <v>0</v>
      </c>
      <c r="AC168" s="275">
        <f t="shared" si="60"/>
        <v>0</v>
      </c>
      <c r="AD168" s="275">
        <f t="shared" si="60"/>
        <v>0</v>
      </c>
      <c r="AE168" s="275">
        <f t="shared" si="60"/>
        <v>0</v>
      </c>
      <c r="AF168" s="275">
        <f t="shared" si="60"/>
        <v>0</v>
      </c>
      <c r="AG168" s="275">
        <f t="shared" si="60"/>
        <v>0</v>
      </c>
      <c r="AH168" s="275">
        <f t="shared" si="60"/>
        <v>0</v>
      </c>
      <c r="AI168" s="275">
        <f t="shared" si="60"/>
        <v>0</v>
      </c>
      <c r="AJ168" s="275">
        <f t="shared" si="60"/>
        <v>0</v>
      </c>
      <c r="AK168" s="275">
        <f t="shared" si="60"/>
        <v>0</v>
      </c>
      <c r="AL168" s="275">
        <f t="shared" si="60"/>
        <v>0</v>
      </c>
      <c r="AM168" s="275">
        <f t="shared" si="60"/>
        <v>0</v>
      </c>
      <c r="AN168" s="275">
        <f t="shared" si="60"/>
        <v>0</v>
      </c>
      <c r="AO168" s="275">
        <f t="shared" si="60"/>
        <v>0</v>
      </c>
      <c r="AP168" s="275">
        <f t="shared" si="60"/>
        <v>0</v>
      </c>
      <c r="AQ168" s="275">
        <f t="shared" si="60"/>
        <v>0</v>
      </c>
      <c r="AR168" s="275">
        <f t="shared" si="60"/>
        <v>0</v>
      </c>
      <c r="AS168" s="275">
        <f t="shared" si="60"/>
        <v>0</v>
      </c>
      <c r="AT168" s="275">
        <f t="shared" si="60"/>
        <v>0</v>
      </c>
      <c r="AU168" s="275">
        <f t="shared" si="60"/>
        <v>0</v>
      </c>
      <c r="AV168" s="275">
        <f t="shared" si="60"/>
        <v>0</v>
      </c>
      <c r="AW168" s="275">
        <f t="shared" si="60"/>
        <v>0</v>
      </c>
      <c r="AX168" s="275">
        <f t="shared" si="60"/>
        <v>0</v>
      </c>
      <c r="AY168" s="275">
        <f t="shared" si="60"/>
        <v>0</v>
      </c>
      <c r="AZ168" s="275">
        <f t="shared" si="60"/>
        <v>0</v>
      </c>
      <c r="BA168" s="275">
        <f t="shared" si="60"/>
        <v>0</v>
      </c>
      <c r="BB168" s="275">
        <f t="shared" si="60"/>
        <v>0</v>
      </c>
      <c r="BC168" s="275">
        <f t="shared" si="60"/>
        <v>0</v>
      </c>
      <c r="BD168" s="275">
        <f t="shared" si="60"/>
        <v>0</v>
      </c>
      <c r="BE168" s="275">
        <f t="shared" si="60"/>
        <v>0</v>
      </c>
      <c r="BF168" s="275">
        <f t="shared" si="60"/>
        <v>0</v>
      </c>
      <c r="BG168" s="275">
        <f t="shared" si="60"/>
        <v>0</v>
      </c>
      <c r="BH168" s="275">
        <f t="shared" si="60"/>
        <v>0</v>
      </c>
      <c r="BI168" s="275">
        <f t="shared" si="60"/>
        <v>0</v>
      </c>
      <c r="BJ168" s="275">
        <f t="shared" si="60"/>
        <v>0</v>
      </c>
      <c r="BK168" s="275">
        <f t="shared" si="60"/>
        <v>0</v>
      </c>
      <c r="BL168" s="458"/>
      <c r="BM168" s="459"/>
      <c r="BN168" s="469" t="e">
        <f>VLOOKUP(B168,'[2]PL01-16112024'!$D$11:$P$237,11,0)</f>
        <v>#N/A</v>
      </c>
      <c r="BO168" s="469"/>
      <c r="BP168" s="469"/>
      <c r="BQ168" s="469"/>
      <c r="BR168" s="469"/>
    </row>
    <row r="169" spans="1:70" s="84" customFormat="1" ht="10.9" customHeight="1">
      <c r="A169" s="276" t="s">
        <v>186</v>
      </c>
      <c r="B169" s="421" t="s">
        <v>521</v>
      </c>
      <c r="C169" s="266" t="s">
        <v>528</v>
      </c>
      <c r="D169" s="266">
        <f t="shared" si="55"/>
        <v>0.2</v>
      </c>
      <c r="E169" s="278" t="s">
        <v>276</v>
      </c>
      <c r="F169" s="266" t="str">
        <f t="shared" si="59"/>
        <v>CAN</v>
      </c>
      <c r="G169" s="575" t="s">
        <v>506</v>
      </c>
      <c r="H169" s="280">
        <f t="shared" ref="H169:H180" si="61">SUM(I169:BK169)</f>
        <v>0.2</v>
      </c>
      <c r="I169" s="281">
        <v>0</v>
      </c>
      <c r="J169" s="281">
        <v>0</v>
      </c>
      <c r="K169" s="281"/>
      <c r="L169" s="281">
        <v>0.2</v>
      </c>
      <c r="M169" s="281"/>
      <c r="N169" s="281"/>
      <c r="O169" s="281"/>
      <c r="P169" s="281"/>
      <c r="Q169" s="281">
        <v>0</v>
      </c>
      <c r="R169" s="281"/>
      <c r="S169" s="281"/>
      <c r="T169" s="281">
        <v>0</v>
      </c>
      <c r="U169" s="281">
        <v>0</v>
      </c>
      <c r="V169" s="281"/>
      <c r="W169" s="281"/>
      <c r="X169" s="281"/>
      <c r="Y169" s="281"/>
      <c r="Z169" s="281">
        <v>0</v>
      </c>
      <c r="AA169" s="281"/>
      <c r="AB169" s="281">
        <v>0</v>
      </c>
      <c r="AC169" s="281">
        <v>0</v>
      </c>
      <c r="AD169" s="281">
        <v>0</v>
      </c>
      <c r="AE169" s="281"/>
      <c r="AF169" s="281"/>
      <c r="AG169" s="281"/>
      <c r="AH169" s="281"/>
      <c r="AI169" s="281"/>
      <c r="AJ169" s="281"/>
      <c r="AK169" s="281"/>
      <c r="AL169" s="281"/>
      <c r="AM169" s="281"/>
      <c r="AN169" s="281">
        <v>0</v>
      </c>
      <c r="AO169" s="281"/>
      <c r="AP169" s="281">
        <v>0</v>
      </c>
      <c r="AQ169" s="281">
        <v>0</v>
      </c>
      <c r="AR169" s="281"/>
      <c r="AS169" s="281"/>
      <c r="AT169" s="281"/>
      <c r="AU169" s="281"/>
      <c r="AV169" s="281"/>
      <c r="AW169" s="281"/>
      <c r="AX169" s="281"/>
      <c r="AY169" s="281"/>
      <c r="AZ169" s="281"/>
      <c r="BA169" s="281"/>
      <c r="BB169" s="281">
        <v>0</v>
      </c>
      <c r="BC169" s="281"/>
      <c r="BD169" s="281">
        <v>0</v>
      </c>
      <c r="BE169" s="281"/>
      <c r="BF169" s="266"/>
      <c r="BG169" s="266"/>
      <c r="BH169" s="266"/>
      <c r="BI169" s="266"/>
      <c r="BJ169" s="266"/>
      <c r="BK169" s="266"/>
      <c r="BL169" s="459"/>
      <c r="BM169" s="459">
        <f t="shared" ref="BM169:BM175" si="62">D169-H169</f>
        <v>0</v>
      </c>
      <c r="BN169" s="469">
        <f>VLOOKUP(B169,'[2]PL01-16112024'!$D$11:$P$237,11,0)</f>
        <v>0.2</v>
      </c>
      <c r="BO169" s="469">
        <v>0.2</v>
      </c>
      <c r="BP169" s="469">
        <v>0.2</v>
      </c>
      <c r="BQ169" s="469">
        <v>0</v>
      </c>
      <c r="BR169" s="469" t="s">
        <v>681</v>
      </c>
    </row>
    <row r="170" spans="1:70" s="84" customFormat="1" ht="10.9" customHeight="1">
      <c r="A170" s="276" t="s">
        <v>186</v>
      </c>
      <c r="B170" s="421" t="s">
        <v>522</v>
      </c>
      <c r="C170" s="266" t="s">
        <v>528</v>
      </c>
      <c r="D170" s="266">
        <f t="shared" si="55"/>
        <v>0.2</v>
      </c>
      <c r="E170" s="278" t="s">
        <v>276</v>
      </c>
      <c r="F170" s="266" t="str">
        <f t="shared" si="59"/>
        <v>CAN</v>
      </c>
      <c r="G170" s="575" t="s">
        <v>503</v>
      </c>
      <c r="H170" s="280">
        <f t="shared" si="61"/>
        <v>0.2</v>
      </c>
      <c r="I170" s="281">
        <v>0</v>
      </c>
      <c r="J170" s="281"/>
      <c r="K170" s="281">
        <v>0</v>
      </c>
      <c r="L170" s="281">
        <v>0</v>
      </c>
      <c r="M170" s="281"/>
      <c r="N170" s="281"/>
      <c r="O170" s="281"/>
      <c r="P170" s="281"/>
      <c r="Q170" s="281">
        <v>0.2</v>
      </c>
      <c r="R170" s="281"/>
      <c r="S170" s="281"/>
      <c r="T170" s="281">
        <v>0</v>
      </c>
      <c r="U170" s="281">
        <v>0</v>
      </c>
      <c r="V170" s="281"/>
      <c r="W170" s="281"/>
      <c r="X170" s="281"/>
      <c r="Y170" s="281"/>
      <c r="Z170" s="281">
        <v>0</v>
      </c>
      <c r="AA170" s="281"/>
      <c r="AB170" s="281">
        <v>0</v>
      </c>
      <c r="AC170" s="281">
        <v>0</v>
      </c>
      <c r="AD170" s="281">
        <v>0</v>
      </c>
      <c r="AE170" s="281"/>
      <c r="AF170" s="281"/>
      <c r="AG170" s="281"/>
      <c r="AH170" s="281"/>
      <c r="AI170" s="281"/>
      <c r="AJ170" s="281"/>
      <c r="AK170" s="281"/>
      <c r="AL170" s="281"/>
      <c r="AM170" s="281"/>
      <c r="AN170" s="281">
        <v>0</v>
      </c>
      <c r="AO170" s="281"/>
      <c r="AP170" s="281">
        <v>0</v>
      </c>
      <c r="AQ170" s="281">
        <v>0</v>
      </c>
      <c r="AR170" s="281"/>
      <c r="AS170" s="281"/>
      <c r="AT170" s="281"/>
      <c r="AU170" s="281"/>
      <c r="AV170" s="281"/>
      <c r="AW170" s="281"/>
      <c r="AX170" s="281"/>
      <c r="AY170" s="281"/>
      <c r="AZ170" s="281"/>
      <c r="BA170" s="281"/>
      <c r="BB170" s="281">
        <v>0</v>
      </c>
      <c r="BC170" s="281"/>
      <c r="BD170" s="281">
        <v>0</v>
      </c>
      <c r="BE170" s="281"/>
      <c r="BF170" s="266"/>
      <c r="BG170" s="266"/>
      <c r="BH170" s="266"/>
      <c r="BI170" s="266"/>
      <c r="BJ170" s="266"/>
      <c r="BK170" s="266"/>
      <c r="BL170" s="459"/>
      <c r="BM170" s="459">
        <f t="shared" si="62"/>
        <v>0</v>
      </c>
      <c r="BN170" s="469">
        <f>VLOOKUP(B170,'[2]PL01-16112024'!$D$11:$P$237,11,0)</f>
        <v>0.2</v>
      </c>
      <c r="BO170" s="469">
        <v>0.2</v>
      </c>
      <c r="BP170" s="469">
        <v>0.2</v>
      </c>
      <c r="BQ170" s="469">
        <v>0</v>
      </c>
      <c r="BR170" s="469" t="s">
        <v>693</v>
      </c>
    </row>
    <row r="171" spans="1:70" s="84" customFormat="1" ht="10.9" customHeight="1">
      <c r="A171" s="276" t="s">
        <v>186</v>
      </c>
      <c r="B171" s="421" t="s">
        <v>523</v>
      </c>
      <c r="C171" s="266" t="s">
        <v>528</v>
      </c>
      <c r="D171" s="266">
        <f t="shared" si="55"/>
        <v>0.1</v>
      </c>
      <c r="E171" s="278" t="s">
        <v>276</v>
      </c>
      <c r="F171" s="266" t="str">
        <f t="shared" si="59"/>
        <v>CAN</v>
      </c>
      <c r="G171" s="575" t="s">
        <v>512</v>
      </c>
      <c r="H171" s="280">
        <f t="shared" si="61"/>
        <v>0.1</v>
      </c>
      <c r="I171" s="281">
        <v>0</v>
      </c>
      <c r="J171" s="281"/>
      <c r="K171" s="281">
        <v>0.1</v>
      </c>
      <c r="L171" s="281">
        <v>0</v>
      </c>
      <c r="M171" s="281"/>
      <c r="N171" s="281"/>
      <c r="O171" s="281"/>
      <c r="P171" s="281"/>
      <c r="Q171" s="281">
        <v>0</v>
      </c>
      <c r="R171" s="281"/>
      <c r="S171" s="281"/>
      <c r="T171" s="281">
        <v>0</v>
      </c>
      <c r="U171" s="281">
        <v>0</v>
      </c>
      <c r="V171" s="281"/>
      <c r="W171" s="281"/>
      <c r="X171" s="281"/>
      <c r="Y171" s="281"/>
      <c r="Z171" s="281">
        <v>0</v>
      </c>
      <c r="AA171" s="281"/>
      <c r="AB171" s="281">
        <v>0</v>
      </c>
      <c r="AC171" s="281">
        <v>0</v>
      </c>
      <c r="AD171" s="281">
        <v>0</v>
      </c>
      <c r="AE171" s="281"/>
      <c r="AF171" s="281"/>
      <c r="AG171" s="281"/>
      <c r="AH171" s="281"/>
      <c r="AI171" s="281"/>
      <c r="AJ171" s="281"/>
      <c r="AK171" s="281"/>
      <c r="AL171" s="281"/>
      <c r="AM171" s="281"/>
      <c r="AN171" s="281">
        <v>0</v>
      </c>
      <c r="AO171" s="281"/>
      <c r="AP171" s="281">
        <v>0</v>
      </c>
      <c r="AQ171" s="281">
        <v>0</v>
      </c>
      <c r="AR171" s="281"/>
      <c r="AS171" s="281"/>
      <c r="AT171" s="281"/>
      <c r="AU171" s="281"/>
      <c r="AV171" s="281"/>
      <c r="AW171" s="281"/>
      <c r="AX171" s="281"/>
      <c r="AY171" s="281"/>
      <c r="AZ171" s="281"/>
      <c r="BA171" s="281"/>
      <c r="BB171" s="281">
        <v>0</v>
      </c>
      <c r="BC171" s="281"/>
      <c r="BD171" s="281">
        <v>0</v>
      </c>
      <c r="BE171" s="281"/>
      <c r="BF171" s="266"/>
      <c r="BG171" s="266"/>
      <c r="BH171" s="266"/>
      <c r="BI171" s="266"/>
      <c r="BJ171" s="266"/>
      <c r="BK171" s="266"/>
      <c r="BL171" s="459"/>
      <c r="BM171" s="459">
        <f t="shared" si="62"/>
        <v>0</v>
      </c>
      <c r="BN171" s="469">
        <f>VLOOKUP(B171,'[2]PL01-16112024'!$D$11:$P$237,11,0)</f>
        <v>0.1</v>
      </c>
      <c r="BO171" s="469">
        <v>0.1</v>
      </c>
      <c r="BP171" s="469">
        <v>0.1</v>
      </c>
      <c r="BQ171" s="469">
        <v>0</v>
      </c>
      <c r="BR171" s="469" t="s">
        <v>678</v>
      </c>
    </row>
    <row r="172" spans="1:70" s="84" customFormat="1" ht="10.9" customHeight="1">
      <c r="A172" s="276" t="s">
        <v>186</v>
      </c>
      <c r="B172" s="421" t="s">
        <v>524</v>
      </c>
      <c r="C172" s="266" t="s">
        <v>528</v>
      </c>
      <c r="D172" s="266">
        <f t="shared" si="55"/>
        <v>0.16</v>
      </c>
      <c r="E172" s="278" t="s">
        <v>276</v>
      </c>
      <c r="F172" s="266" t="str">
        <f t="shared" si="59"/>
        <v>CAN</v>
      </c>
      <c r="G172" s="575" t="s">
        <v>511</v>
      </c>
      <c r="H172" s="280">
        <f t="shared" si="61"/>
        <v>0.16</v>
      </c>
      <c r="I172" s="281">
        <v>0</v>
      </c>
      <c r="J172" s="281"/>
      <c r="K172" s="281"/>
      <c r="L172" s="281">
        <v>0</v>
      </c>
      <c r="M172" s="281"/>
      <c r="N172" s="281"/>
      <c r="O172" s="281"/>
      <c r="P172" s="281"/>
      <c r="Q172" s="281">
        <v>0</v>
      </c>
      <c r="R172" s="281"/>
      <c r="S172" s="281"/>
      <c r="T172" s="281">
        <v>0</v>
      </c>
      <c r="U172" s="281"/>
      <c r="V172" s="281"/>
      <c r="W172" s="281">
        <v>0.16</v>
      </c>
      <c r="X172" s="281"/>
      <c r="Y172" s="281"/>
      <c r="Z172" s="281">
        <v>0</v>
      </c>
      <c r="AA172" s="281"/>
      <c r="AB172" s="281">
        <v>0</v>
      </c>
      <c r="AC172" s="281">
        <v>0</v>
      </c>
      <c r="AD172" s="281">
        <v>0</v>
      </c>
      <c r="AE172" s="281"/>
      <c r="AF172" s="281"/>
      <c r="AG172" s="281"/>
      <c r="AH172" s="281"/>
      <c r="AI172" s="281"/>
      <c r="AJ172" s="281"/>
      <c r="AK172" s="281"/>
      <c r="AL172" s="281"/>
      <c r="AM172" s="281"/>
      <c r="AN172" s="281">
        <v>0</v>
      </c>
      <c r="AO172" s="281"/>
      <c r="AP172" s="281">
        <v>0</v>
      </c>
      <c r="AQ172" s="281">
        <v>0</v>
      </c>
      <c r="AR172" s="281"/>
      <c r="AS172" s="281"/>
      <c r="AT172" s="281"/>
      <c r="AU172" s="281"/>
      <c r="AV172" s="281"/>
      <c r="AW172" s="281"/>
      <c r="AX172" s="281"/>
      <c r="AY172" s="281"/>
      <c r="AZ172" s="281"/>
      <c r="BA172" s="281"/>
      <c r="BB172" s="281">
        <v>0</v>
      </c>
      <c r="BC172" s="281"/>
      <c r="BD172" s="281">
        <v>0</v>
      </c>
      <c r="BE172" s="281"/>
      <c r="BF172" s="266"/>
      <c r="BG172" s="266"/>
      <c r="BH172" s="266"/>
      <c r="BI172" s="266"/>
      <c r="BJ172" s="266"/>
      <c r="BK172" s="266"/>
      <c r="BL172" s="459"/>
      <c r="BM172" s="459">
        <f t="shared" si="62"/>
        <v>0</v>
      </c>
      <c r="BN172" s="469">
        <f>VLOOKUP(B172,'[2]PL01-16112024'!$D$11:$P$237,11,0)</f>
        <v>0.16</v>
      </c>
      <c r="BO172" s="469">
        <v>0.16</v>
      </c>
      <c r="BP172" s="469">
        <v>0.16</v>
      </c>
      <c r="BQ172" s="469">
        <v>0</v>
      </c>
      <c r="BR172" s="469" t="s">
        <v>680</v>
      </c>
    </row>
    <row r="173" spans="1:70" s="84" customFormat="1" ht="10.9" customHeight="1">
      <c r="A173" s="276" t="s">
        <v>186</v>
      </c>
      <c r="B173" s="421" t="s">
        <v>525</v>
      </c>
      <c r="C173" s="266" t="s">
        <v>528</v>
      </c>
      <c r="D173" s="266">
        <f t="shared" si="55"/>
        <v>0.1</v>
      </c>
      <c r="E173" s="278" t="s">
        <v>276</v>
      </c>
      <c r="F173" s="266" t="str">
        <f t="shared" si="59"/>
        <v>CAN</v>
      </c>
      <c r="G173" s="575" t="s">
        <v>514</v>
      </c>
      <c r="H173" s="280">
        <f t="shared" si="61"/>
        <v>0.1</v>
      </c>
      <c r="I173" s="281">
        <v>0</v>
      </c>
      <c r="J173" s="281"/>
      <c r="K173" s="281">
        <v>7.0000000000000007E-2</v>
      </c>
      <c r="L173" s="281">
        <v>0</v>
      </c>
      <c r="M173" s="281"/>
      <c r="N173" s="281"/>
      <c r="O173" s="281"/>
      <c r="P173" s="281"/>
      <c r="Q173" s="281">
        <v>0.03</v>
      </c>
      <c r="R173" s="281"/>
      <c r="S173" s="281"/>
      <c r="T173" s="281">
        <v>0</v>
      </c>
      <c r="U173" s="281"/>
      <c r="V173" s="281"/>
      <c r="W173" s="281"/>
      <c r="X173" s="281"/>
      <c r="Y173" s="281"/>
      <c r="Z173" s="281">
        <v>0</v>
      </c>
      <c r="AA173" s="281"/>
      <c r="AB173" s="281">
        <v>0</v>
      </c>
      <c r="AC173" s="281">
        <v>0</v>
      </c>
      <c r="AD173" s="281">
        <v>0</v>
      </c>
      <c r="AE173" s="281"/>
      <c r="AF173" s="281"/>
      <c r="AG173" s="281"/>
      <c r="AH173" s="281"/>
      <c r="AI173" s="281"/>
      <c r="AJ173" s="281"/>
      <c r="AK173" s="281"/>
      <c r="AL173" s="281"/>
      <c r="AM173" s="281"/>
      <c r="AN173" s="281">
        <v>0</v>
      </c>
      <c r="AO173" s="281"/>
      <c r="AP173" s="281">
        <v>0</v>
      </c>
      <c r="AQ173" s="281">
        <v>0</v>
      </c>
      <c r="AR173" s="281"/>
      <c r="AS173" s="281"/>
      <c r="AT173" s="281"/>
      <c r="AU173" s="281"/>
      <c r="AV173" s="281"/>
      <c r="AW173" s="281"/>
      <c r="AX173" s="281"/>
      <c r="AY173" s="281"/>
      <c r="AZ173" s="281"/>
      <c r="BA173" s="281"/>
      <c r="BB173" s="281">
        <v>0</v>
      </c>
      <c r="BC173" s="281"/>
      <c r="BD173" s="281">
        <v>0</v>
      </c>
      <c r="BE173" s="281"/>
      <c r="BF173" s="266"/>
      <c r="BG173" s="266"/>
      <c r="BH173" s="266"/>
      <c r="BI173" s="266"/>
      <c r="BJ173" s="266"/>
      <c r="BK173" s="266"/>
      <c r="BL173" s="459"/>
      <c r="BM173" s="459">
        <f t="shared" si="62"/>
        <v>0</v>
      </c>
      <c r="BN173" s="469">
        <f>VLOOKUP(B173,'[2]PL01-16112024'!$D$11:$P$237,11,0)</f>
        <v>0.1</v>
      </c>
      <c r="BO173" s="469">
        <v>0.1</v>
      </c>
      <c r="BP173" s="469">
        <v>0.1</v>
      </c>
      <c r="BQ173" s="469">
        <v>0</v>
      </c>
      <c r="BR173" s="469" t="s">
        <v>688</v>
      </c>
    </row>
    <row r="174" spans="1:70" s="71" customFormat="1" ht="10.9" customHeight="1">
      <c r="A174" s="276" t="s">
        <v>186</v>
      </c>
      <c r="B174" s="421" t="s">
        <v>526</v>
      </c>
      <c r="C174" s="266" t="s">
        <v>528</v>
      </c>
      <c r="D174" s="266">
        <f t="shared" si="55"/>
        <v>0.18</v>
      </c>
      <c r="E174" s="278" t="s">
        <v>276</v>
      </c>
      <c r="F174" s="266" t="str">
        <f t="shared" si="59"/>
        <v>CAN</v>
      </c>
      <c r="G174" s="575" t="s">
        <v>509</v>
      </c>
      <c r="H174" s="280">
        <f t="shared" si="61"/>
        <v>0.18</v>
      </c>
      <c r="I174" s="281">
        <v>0</v>
      </c>
      <c r="J174" s="283"/>
      <c r="K174" s="281">
        <v>0.18</v>
      </c>
      <c r="L174" s="281">
        <v>0</v>
      </c>
      <c r="M174" s="283"/>
      <c r="N174" s="283"/>
      <c r="O174" s="283"/>
      <c r="P174" s="283"/>
      <c r="Q174" s="281">
        <v>0</v>
      </c>
      <c r="R174" s="283"/>
      <c r="S174" s="283"/>
      <c r="T174" s="281">
        <v>0</v>
      </c>
      <c r="U174" s="281">
        <v>0</v>
      </c>
      <c r="V174" s="283"/>
      <c r="W174" s="283"/>
      <c r="X174" s="283"/>
      <c r="Y174" s="283"/>
      <c r="Z174" s="281">
        <v>0</v>
      </c>
      <c r="AA174" s="283"/>
      <c r="AB174" s="281">
        <v>0</v>
      </c>
      <c r="AC174" s="281">
        <v>0</v>
      </c>
      <c r="AD174" s="281">
        <v>0</v>
      </c>
      <c r="AE174" s="283"/>
      <c r="AF174" s="283"/>
      <c r="AG174" s="283"/>
      <c r="AH174" s="283"/>
      <c r="AI174" s="283"/>
      <c r="AJ174" s="283"/>
      <c r="AK174" s="283"/>
      <c r="AL174" s="283"/>
      <c r="AM174" s="283"/>
      <c r="AN174" s="281">
        <v>0</v>
      </c>
      <c r="AO174" s="283"/>
      <c r="AP174" s="281">
        <v>0</v>
      </c>
      <c r="AQ174" s="281">
        <v>0</v>
      </c>
      <c r="AR174" s="283"/>
      <c r="AS174" s="283"/>
      <c r="AT174" s="283"/>
      <c r="AU174" s="283"/>
      <c r="AV174" s="283"/>
      <c r="AW174" s="283"/>
      <c r="AX174" s="283"/>
      <c r="AY174" s="283"/>
      <c r="AZ174" s="283"/>
      <c r="BA174" s="283"/>
      <c r="BB174" s="281">
        <v>0</v>
      </c>
      <c r="BC174" s="283"/>
      <c r="BD174" s="281">
        <v>0</v>
      </c>
      <c r="BE174" s="283"/>
      <c r="BF174" s="68"/>
      <c r="BG174" s="68"/>
      <c r="BH174" s="68"/>
      <c r="BI174" s="68"/>
      <c r="BJ174" s="68"/>
      <c r="BK174" s="68"/>
      <c r="BL174" s="460"/>
      <c r="BM174" s="459">
        <f t="shared" si="62"/>
        <v>0</v>
      </c>
      <c r="BN174" s="469">
        <f>VLOOKUP(B174,'[2]PL01-16112024'!$D$11:$P$237,11,0)</f>
        <v>0.18</v>
      </c>
      <c r="BO174" s="468">
        <v>0.18</v>
      </c>
      <c r="BP174" s="468">
        <v>0.18</v>
      </c>
      <c r="BQ174" s="468">
        <v>0</v>
      </c>
      <c r="BR174" s="468" t="s">
        <v>683</v>
      </c>
    </row>
    <row r="175" spans="1:70" s="71" customFormat="1" ht="15" customHeight="1">
      <c r="A175" s="276" t="s">
        <v>186</v>
      </c>
      <c r="B175" s="421" t="s">
        <v>527</v>
      </c>
      <c r="C175" s="266" t="s">
        <v>528</v>
      </c>
      <c r="D175" s="266">
        <f t="shared" si="55"/>
        <v>0.19</v>
      </c>
      <c r="E175" s="278" t="s">
        <v>276</v>
      </c>
      <c r="F175" s="266" t="str">
        <f t="shared" si="59"/>
        <v>CAN</v>
      </c>
      <c r="G175" s="575" t="s">
        <v>508</v>
      </c>
      <c r="H175" s="280">
        <f t="shared" si="61"/>
        <v>0.19</v>
      </c>
      <c r="I175" s="281">
        <v>0</v>
      </c>
      <c r="J175" s="283"/>
      <c r="K175" s="281"/>
      <c r="L175" s="281">
        <v>0.19</v>
      </c>
      <c r="M175" s="283"/>
      <c r="N175" s="283"/>
      <c r="O175" s="283"/>
      <c r="P175" s="283"/>
      <c r="Q175" s="281">
        <v>0</v>
      </c>
      <c r="R175" s="283"/>
      <c r="S175" s="283"/>
      <c r="T175" s="281">
        <v>0</v>
      </c>
      <c r="U175" s="281">
        <v>0</v>
      </c>
      <c r="V175" s="283"/>
      <c r="W175" s="283"/>
      <c r="X175" s="283"/>
      <c r="Y175" s="283"/>
      <c r="Z175" s="281">
        <v>0</v>
      </c>
      <c r="AA175" s="283"/>
      <c r="AB175" s="281">
        <v>0</v>
      </c>
      <c r="AC175" s="281">
        <v>0</v>
      </c>
      <c r="AD175" s="281">
        <v>0</v>
      </c>
      <c r="AE175" s="283"/>
      <c r="AF175" s="283"/>
      <c r="AG175" s="283"/>
      <c r="AH175" s="283"/>
      <c r="AI175" s="283"/>
      <c r="AJ175" s="283"/>
      <c r="AK175" s="283"/>
      <c r="AL175" s="283"/>
      <c r="AM175" s="283"/>
      <c r="AN175" s="281">
        <v>0</v>
      </c>
      <c r="AO175" s="283"/>
      <c r="AP175" s="281">
        <v>0</v>
      </c>
      <c r="AQ175" s="281">
        <v>0</v>
      </c>
      <c r="AR175" s="283"/>
      <c r="AS175" s="283"/>
      <c r="AT175" s="283"/>
      <c r="AU175" s="283"/>
      <c r="AV175" s="283"/>
      <c r="AW175" s="283"/>
      <c r="AX175" s="283"/>
      <c r="AY175" s="283"/>
      <c r="AZ175" s="283"/>
      <c r="BA175" s="283"/>
      <c r="BB175" s="281">
        <v>0</v>
      </c>
      <c r="BC175" s="283"/>
      <c r="BD175" s="281">
        <v>0</v>
      </c>
      <c r="BE175" s="283"/>
      <c r="BF175" s="68"/>
      <c r="BG175" s="68"/>
      <c r="BH175" s="68"/>
      <c r="BI175" s="68"/>
      <c r="BJ175" s="68"/>
      <c r="BK175" s="68"/>
      <c r="BL175" s="460"/>
      <c r="BM175" s="459">
        <f t="shared" si="62"/>
        <v>0</v>
      </c>
      <c r="BN175" s="469">
        <f>VLOOKUP(B175,'[2]PL01-16112024'!$D$11:$P$237,11,0)</f>
        <v>0.19</v>
      </c>
      <c r="BO175" s="468">
        <v>0.19</v>
      </c>
      <c r="BP175" s="468">
        <v>0.19</v>
      </c>
      <c r="BQ175" s="468">
        <v>0</v>
      </c>
      <c r="BR175" s="468" t="s">
        <v>682</v>
      </c>
    </row>
    <row r="176" spans="1:70" s="71" customFormat="1" ht="10.9" customHeight="1">
      <c r="A176" s="276" t="s">
        <v>186</v>
      </c>
      <c r="B176" s="315"/>
      <c r="C176" s="68"/>
      <c r="D176" s="266" t="str">
        <f t="shared" si="55"/>
        <v/>
      </c>
      <c r="E176" s="70"/>
      <c r="F176" s="266" t="str">
        <f t="shared" si="59"/>
        <v/>
      </c>
      <c r="G176" s="67"/>
      <c r="H176" s="280">
        <f t="shared" si="61"/>
        <v>0</v>
      </c>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68"/>
      <c r="BG176" s="68"/>
      <c r="BH176" s="68"/>
      <c r="BI176" s="68"/>
      <c r="BJ176" s="68"/>
      <c r="BK176" s="68"/>
      <c r="BL176" s="460"/>
      <c r="BM176" s="459"/>
      <c r="BN176" s="469" t="e">
        <f>VLOOKUP(B176,'[2]PL01-16112024'!$D$11:$P$237,11,0)</f>
        <v>#N/A</v>
      </c>
      <c r="BO176" s="468"/>
      <c r="BP176" s="468"/>
      <c r="BQ176" s="468"/>
      <c r="BR176" s="468"/>
    </row>
    <row r="177" spans="1:70" s="71" customFormat="1" ht="10.9" customHeight="1">
      <c r="A177" s="276" t="s">
        <v>186</v>
      </c>
      <c r="B177" s="315"/>
      <c r="C177" s="68"/>
      <c r="D177" s="266" t="str">
        <f t="shared" si="55"/>
        <v/>
      </c>
      <c r="E177" s="70"/>
      <c r="F177" s="266" t="str">
        <f t="shared" si="59"/>
        <v/>
      </c>
      <c r="G177" s="67"/>
      <c r="H177" s="280">
        <f t="shared" si="61"/>
        <v>0</v>
      </c>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68"/>
      <c r="BG177" s="68"/>
      <c r="BH177" s="68"/>
      <c r="BI177" s="68"/>
      <c r="BJ177" s="68"/>
      <c r="BK177" s="68"/>
      <c r="BL177" s="460"/>
      <c r="BM177" s="459"/>
      <c r="BN177" s="469" t="e">
        <f>VLOOKUP(B177,'[2]PL01-16112024'!$D$11:$P$237,11,0)</f>
        <v>#N/A</v>
      </c>
      <c r="BO177" s="468"/>
      <c r="BP177" s="468"/>
      <c r="BQ177" s="468"/>
      <c r="BR177" s="468"/>
    </row>
    <row r="178" spans="1:70" s="71" customFormat="1" ht="10.9" customHeight="1">
      <c r="A178" s="276" t="s">
        <v>186</v>
      </c>
      <c r="B178" s="315"/>
      <c r="C178" s="68"/>
      <c r="D178" s="266" t="str">
        <f t="shared" si="55"/>
        <v/>
      </c>
      <c r="E178" s="70"/>
      <c r="F178" s="266" t="str">
        <f t="shared" si="59"/>
        <v/>
      </c>
      <c r="G178" s="67"/>
      <c r="H178" s="280">
        <f t="shared" si="61"/>
        <v>0</v>
      </c>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68"/>
      <c r="BG178" s="68"/>
      <c r="BH178" s="68"/>
      <c r="BI178" s="68"/>
      <c r="BJ178" s="68"/>
      <c r="BK178" s="68"/>
      <c r="BL178" s="460"/>
      <c r="BM178" s="459"/>
      <c r="BN178" s="469" t="e">
        <f>VLOOKUP(B178,'[2]PL01-16112024'!$D$11:$P$237,11,0)</f>
        <v>#N/A</v>
      </c>
      <c r="BO178" s="468"/>
      <c r="BP178" s="468"/>
      <c r="BQ178" s="468"/>
      <c r="BR178" s="468"/>
    </row>
    <row r="179" spans="1:70" s="71" customFormat="1" ht="10.9" customHeight="1">
      <c r="A179" s="276" t="s">
        <v>186</v>
      </c>
      <c r="B179" s="315"/>
      <c r="C179" s="68"/>
      <c r="D179" s="266" t="str">
        <f t="shared" si="55"/>
        <v/>
      </c>
      <c r="E179" s="70"/>
      <c r="F179" s="266" t="str">
        <f t="shared" si="59"/>
        <v/>
      </c>
      <c r="G179" s="67"/>
      <c r="H179" s="280">
        <f t="shared" si="61"/>
        <v>0</v>
      </c>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68"/>
      <c r="BG179" s="68"/>
      <c r="BH179" s="68"/>
      <c r="BI179" s="68"/>
      <c r="BJ179" s="68"/>
      <c r="BK179" s="68"/>
      <c r="BL179" s="460"/>
      <c r="BM179" s="459"/>
      <c r="BN179" s="469" t="e">
        <f>VLOOKUP(B179,'[2]PL01-16112024'!$D$11:$P$237,11,0)</f>
        <v>#N/A</v>
      </c>
      <c r="BO179" s="468"/>
      <c r="BP179" s="468"/>
      <c r="BQ179" s="468"/>
      <c r="BR179" s="468"/>
    </row>
    <row r="180" spans="1:70" s="84" customFormat="1" ht="10.9" customHeight="1">
      <c r="A180" s="276" t="s">
        <v>186</v>
      </c>
      <c r="B180" s="285"/>
      <c r="C180" s="266"/>
      <c r="D180" s="266" t="str">
        <f t="shared" si="55"/>
        <v/>
      </c>
      <c r="E180" s="278"/>
      <c r="F180" s="266" t="str">
        <f t="shared" si="59"/>
        <v/>
      </c>
      <c r="G180" s="279"/>
      <c r="H180" s="280">
        <f t="shared" si="61"/>
        <v>0</v>
      </c>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c r="BF180" s="266"/>
      <c r="BG180" s="266"/>
      <c r="BH180" s="266"/>
      <c r="BI180" s="266"/>
      <c r="BJ180" s="266"/>
      <c r="BK180" s="266"/>
      <c r="BL180" s="459"/>
      <c r="BM180" s="459"/>
      <c r="BN180" s="469" t="e">
        <f>VLOOKUP(B180,'[2]PL01-16112024'!$D$11:$P$237,11,0)</f>
        <v>#N/A</v>
      </c>
      <c r="BO180" s="469"/>
      <c r="BP180" s="469"/>
      <c r="BQ180" s="469"/>
      <c r="BR180" s="469"/>
    </row>
    <row r="181" spans="1:70" s="84" customFormat="1" ht="10.9" customHeight="1">
      <c r="A181" s="269" t="s">
        <v>43</v>
      </c>
      <c r="B181" s="270" t="s">
        <v>31</v>
      </c>
      <c r="C181" s="271"/>
      <c r="D181" s="272" t="str">
        <f t="shared" si="55"/>
        <v/>
      </c>
      <c r="E181" s="273"/>
      <c r="F181" s="271" t="str">
        <f t="shared" ref="F181:F207" si="63">IF(ISTEXT(B181)=TRUE,"DVH","")</f>
        <v>DVH</v>
      </c>
      <c r="G181" s="284"/>
      <c r="H181" s="275">
        <f>SUM(I181:BK181)</f>
        <v>48.576000000000001</v>
      </c>
      <c r="I181" s="275">
        <f t="shared" ref="I181:BK181" si="64">SUM(I182:I207)</f>
        <v>38.539999999999992</v>
      </c>
      <c r="J181" s="275">
        <f t="shared" si="64"/>
        <v>0</v>
      </c>
      <c r="K181" s="275">
        <f t="shared" si="64"/>
        <v>5.0599999999999996</v>
      </c>
      <c r="L181" s="275">
        <f t="shared" si="64"/>
        <v>0.11600000000000001</v>
      </c>
      <c r="M181" s="275">
        <f t="shared" si="64"/>
        <v>0</v>
      </c>
      <c r="N181" s="275">
        <f t="shared" si="64"/>
        <v>0</v>
      </c>
      <c r="O181" s="275">
        <f t="shared" si="64"/>
        <v>0</v>
      </c>
      <c r="P181" s="275">
        <f t="shared" si="64"/>
        <v>0</v>
      </c>
      <c r="Q181" s="275">
        <f t="shared" si="64"/>
        <v>1.92</v>
      </c>
      <c r="R181" s="275">
        <f t="shared" si="64"/>
        <v>0</v>
      </c>
      <c r="S181" s="275">
        <f t="shared" si="64"/>
        <v>0</v>
      </c>
      <c r="T181" s="275">
        <f t="shared" si="64"/>
        <v>0</v>
      </c>
      <c r="U181" s="275">
        <f t="shared" si="64"/>
        <v>0</v>
      </c>
      <c r="V181" s="275">
        <f t="shared" si="64"/>
        <v>0</v>
      </c>
      <c r="W181" s="275">
        <f t="shared" si="64"/>
        <v>0</v>
      </c>
      <c r="X181" s="275">
        <f t="shared" si="64"/>
        <v>0</v>
      </c>
      <c r="Y181" s="275">
        <f t="shared" si="64"/>
        <v>0</v>
      </c>
      <c r="Z181" s="275">
        <f t="shared" si="64"/>
        <v>0</v>
      </c>
      <c r="AA181" s="275">
        <f t="shared" si="64"/>
        <v>0</v>
      </c>
      <c r="AB181" s="275">
        <f t="shared" si="64"/>
        <v>0</v>
      </c>
      <c r="AC181" s="275">
        <f t="shared" si="64"/>
        <v>0</v>
      </c>
      <c r="AD181" s="275">
        <f t="shared" si="64"/>
        <v>0</v>
      </c>
      <c r="AE181" s="275">
        <f t="shared" si="64"/>
        <v>0</v>
      </c>
      <c r="AF181" s="275">
        <f t="shared" si="64"/>
        <v>0</v>
      </c>
      <c r="AG181" s="275">
        <f t="shared" si="64"/>
        <v>0</v>
      </c>
      <c r="AH181" s="275">
        <f t="shared" si="64"/>
        <v>0</v>
      </c>
      <c r="AI181" s="275">
        <f t="shared" si="64"/>
        <v>0</v>
      </c>
      <c r="AJ181" s="275">
        <f t="shared" si="64"/>
        <v>0</v>
      </c>
      <c r="AK181" s="275">
        <f t="shared" si="64"/>
        <v>0</v>
      </c>
      <c r="AL181" s="275">
        <f t="shared" si="64"/>
        <v>0</v>
      </c>
      <c r="AM181" s="275">
        <f t="shared" si="64"/>
        <v>0</v>
      </c>
      <c r="AN181" s="275">
        <f t="shared" si="64"/>
        <v>0</v>
      </c>
      <c r="AO181" s="275">
        <f t="shared" si="64"/>
        <v>0</v>
      </c>
      <c r="AP181" s="275">
        <f t="shared" si="64"/>
        <v>0.71</v>
      </c>
      <c r="AQ181" s="275">
        <f t="shared" si="64"/>
        <v>0.63</v>
      </c>
      <c r="AR181" s="275">
        <f t="shared" si="64"/>
        <v>0</v>
      </c>
      <c r="AS181" s="275">
        <f t="shared" si="64"/>
        <v>0</v>
      </c>
      <c r="AT181" s="275">
        <f t="shared" si="64"/>
        <v>0</v>
      </c>
      <c r="AU181" s="275">
        <f t="shared" si="64"/>
        <v>0</v>
      </c>
      <c r="AV181" s="275">
        <f t="shared" si="64"/>
        <v>0</v>
      </c>
      <c r="AW181" s="275">
        <f t="shared" si="64"/>
        <v>0</v>
      </c>
      <c r="AX181" s="275">
        <f t="shared" si="64"/>
        <v>0</v>
      </c>
      <c r="AY181" s="275">
        <f t="shared" si="64"/>
        <v>0</v>
      </c>
      <c r="AZ181" s="275">
        <f t="shared" si="64"/>
        <v>0</v>
      </c>
      <c r="BA181" s="275">
        <f t="shared" si="64"/>
        <v>0</v>
      </c>
      <c r="BB181" s="275">
        <f t="shared" si="64"/>
        <v>0.5</v>
      </c>
      <c r="BC181" s="275">
        <f t="shared" si="64"/>
        <v>0</v>
      </c>
      <c r="BD181" s="275">
        <f t="shared" si="64"/>
        <v>1.1000000000000001</v>
      </c>
      <c r="BE181" s="275">
        <f t="shared" si="64"/>
        <v>0</v>
      </c>
      <c r="BF181" s="275">
        <f t="shared" si="64"/>
        <v>0</v>
      </c>
      <c r="BG181" s="275">
        <f t="shared" si="64"/>
        <v>0</v>
      </c>
      <c r="BH181" s="275">
        <f t="shared" si="64"/>
        <v>0</v>
      </c>
      <c r="BI181" s="275">
        <f t="shared" si="64"/>
        <v>0</v>
      </c>
      <c r="BJ181" s="275">
        <f t="shared" si="64"/>
        <v>0</v>
      </c>
      <c r="BK181" s="275">
        <f t="shared" si="64"/>
        <v>0</v>
      </c>
      <c r="BL181" s="458"/>
      <c r="BM181" s="459"/>
      <c r="BN181" s="469" t="e">
        <f>VLOOKUP(B181,'[2]PL01-16112024'!$D$11:$P$237,11,0)</f>
        <v>#N/A</v>
      </c>
      <c r="BO181" s="469"/>
      <c r="BP181" s="469"/>
      <c r="BQ181" s="469"/>
      <c r="BR181" s="469"/>
    </row>
    <row r="182" spans="1:70" s="84" customFormat="1" ht="12.75">
      <c r="A182" s="276" t="s">
        <v>186</v>
      </c>
      <c r="B182" s="425" t="s">
        <v>595</v>
      </c>
      <c r="C182" s="266" t="s">
        <v>528</v>
      </c>
      <c r="D182" s="266">
        <f t="shared" si="55"/>
        <v>0.08</v>
      </c>
      <c r="E182" s="278" t="s">
        <v>276</v>
      </c>
      <c r="F182" s="266" t="str">
        <f t="shared" si="63"/>
        <v>DVH</v>
      </c>
      <c r="G182" s="279" t="s">
        <v>507</v>
      </c>
      <c r="H182" s="280">
        <f t="shared" ref="H182:H207" si="65">SUM(I182:BK182)</f>
        <v>0.08</v>
      </c>
      <c r="I182" s="281">
        <v>0.08</v>
      </c>
      <c r="J182" s="281"/>
      <c r="K182" s="281">
        <v>0</v>
      </c>
      <c r="L182" s="281">
        <v>0</v>
      </c>
      <c r="M182" s="281"/>
      <c r="N182" s="281"/>
      <c r="O182" s="281"/>
      <c r="P182" s="281"/>
      <c r="Q182" s="281">
        <v>0</v>
      </c>
      <c r="R182" s="281"/>
      <c r="S182" s="281"/>
      <c r="T182" s="281">
        <v>0</v>
      </c>
      <c r="U182" s="281">
        <v>0</v>
      </c>
      <c r="V182" s="281"/>
      <c r="W182" s="281"/>
      <c r="X182" s="281"/>
      <c r="Y182" s="281"/>
      <c r="Z182" s="281">
        <v>0</v>
      </c>
      <c r="AA182" s="281"/>
      <c r="AB182" s="281">
        <v>0</v>
      </c>
      <c r="AC182" s="281">
        <v>0</v>
      </c>
      <c r="AD182" s="281">
        <v>0</v>
      </c>
      <c r="AE182" s="281"/>
      <c r="AF182" s="281"/>
      <c r="AG182" s="281"/>
      <c r="AH182" s="281"/>
      <c r="AI182" s="281"/>
      <c r="AJ182" s="281"/>
      <c r="AK182" s="281"/>
      <c r="AL182" s="281"/>
      <c r="AM182" s="281"/>
      <c r="AN182" s="281">
        <v>0</v>
      </c>
      <c r="AO182" s="281"/>
      <c r="AP182" s="281">
        <v>0</v>
      </c>
      <c r="AQ182" s="281">
        <v>0</v>
      </c>
      <c r="AR182" s="281"/>
      <c r="AS182" s="281"/>
      <c r="AT182" s="281"/>
      <c r="AU182" s="281"/>
      <c r="AV182" s="281"/>
      <c r="AW182" s="281"/>
      <c r="AX182" s="281"/>
      <c r="AY182" s="281"/>
      <c r="AZ182" s="281"/>
      <c r="BA182" s="281"/>
      <c r="BB182" s="281">
        <v>0</v>
      </c>
      <c r="BC182" s="281"/>
      <c r="BD182" s="281">
        <v>0</v>
      </c>
      <c r="BE182" s="281"/>
      <c r="BF182" s="266"/>
      <c r="BG182" s="266"/>
      <c r="BH182" s="266"/>
      <c r="BI182" s="266"/>
      <c r="BJ182" s="266"/>
      <c r="BK182" s="266"/>
      <c r="BL182" s="459"/>
      <c r="BM182" s="459">
        <f>D182-H182</f>
        <v>0</v>
      </c>
      <c r="BN182" s="469">
        <f>VLOOKUP(B182,'[2]PL01-16112024'!$D$11:$P$237,11,0)</f>
        <v>0.08</v>
      </c>
      <c r="BO182" s="469">
        <v>0.08</v>
      </c>
      <c r="BP182" s="469">
        <v>0.08</v>
      </c>
      <c r="BQ182" s="469">
        <v>0</v>
      </c>
      <c r="BR182" s="469" t="s">
        <v>679</v>
      </c>
    </row>
    <row r="183" spans="1:70" s="71" customFormat="1" ht="25.5">
      <c r="A183" s="276" t="s">
        <v>186</v>
      </c>
      <c r="B183" s="425" t="s">
        <v>596</v>
      </c>
      <c r="C183" s="266" t="s">
        <v>528</v>
      </c>
      <c r="D183" s="266">
        <f t="shared" si="55"/>
        <v>0.2</v>
      </c>
      <c r="E183" s="278" t="s">
        <v>276</v>
      </c>
      <c r="F183" s="266" t="str">
        <f t="shared" si="63"/>
        <v>DVH</v>
      </c>
      <c r="G183" s="67" t="s">
        <v>507</v>
      </c>
      <c r="H183" s="280">
        <f t="shared" si="65"/>
        <v>0.2</v>
      </c>
      <c r="I183" s="281">
        <v>0.2</v>
      </c>
      <c r="J183" s="281"/>
      <c r="K183" s="281">
        <v>0</v>
      </c>
      <c r="L183" s="281">
        <v>0</v>
      </c>
      <c r="M183" s="281"/>
      <c r="N183" s="281"/>
      <c r="O183" s="281"/>
      <c r="P183" s="281"/>
      <c r="Q183" s="281">
        <v>0</v>
      </c>
      <c r="R183" s="281"/>
      <c r="S183" s="281"/>
      <c r="T183" s="281">
        <v>0</v>
      </c>
      <c r="U183" s="281">
        <v>0</v>
      </c>
      <c r="V183" s="281"/>
      <c r="W183" s="281"/>
      <c r="X183" s="281"/>
      <c r="Y183" s="281"/>
      <c r="Z183" s="281">
        <v>0</v>
      </c>
      <c r="AA183" s="281"/>
      <c r="AB183" s="281">
        <v>0</v>
      </c>
      <c r="AC183" s="281">
        <v>0</v>
      </c>
      <c r="AD183" s="281">
        <v>0</v>
      </c>
      <c r="AE183" s="281"/>
      <c r="AF183" s="281"/>
      <c r="AG183" s="281"/>
      <c r="AH183" s="281"/>
      <c r="AI183" s="281"/>
      <c r="AJ183" s="281"/>
      <c r="AK183" s="281"/>
      <c r="AL183" s="281"/>
      <c r="AM183" s="281"/>
      <c r="AN183" s="281">
        <v>0</v>
      </c>
      <c r="AO183" s="281"/>
      <c r="AP183" s="281">
        <v>0</v>
      </c>
      <c r="AQ183" s="281">
        <v>0</v>
      </c>
      <c r="AR183" s="281"/>
      <c r="AS183" s="281"/>
      <c r="AT183" s="281"/>
      <c r="AU183" s="281"/>
      <c r="AV183" s="281"/>
      <c r="AW183" s="281"/>
      <c r="AX183" s="281"/>
      <c r="AY183" s="281"/>
      <c r="AZ183" s="281"/>
      <c r="BA183" s="281"/>
      <c r="BB183" s="281">
        <v>0</v>
      </c>
      <c r="BC183" s="281"/>
      <c r="BD183" s="281">
        <v>0</v>
      </c>
      <c r="BE183" s="281"/>
      <c r="BF183" s="266"/>
      <c r="BG183" s="266"/>
      <c r="BH183" s="266"/>
      <c r="BI183" s="266"/>
      <c r="BJ183" s="266"/>
      <c r="BK183" s="266"/>
      <c r="BL183" s="460"/>
      <c r="BM183" s="459">
        <f>D183-H183</f>
        <v>0</v>
      </c>
      <c r="BN183" s="469">
        <f>VLOOKUP(B183,'[2]PL01-16112024'!$D$11:$P$237,11,0)</f>
        <v>0.20100000000000001</v>
      </c>
      <c r="BO183" s="468">
        <v>0.20100000000000001</v>
      </c>
      <c r="BP183" s="468">
        <v>0.20100000000000001</v>
      </c>
      <c r="BQ183" s="468">
        <v>0</v>
      </c>
      <c r="BR183" s="468" t="s">
        <v>679</v>
      </c>
    </row>
    <row r="184" spans="1:70" s="71" customFormat="1" ht="25.5">
      <c r="A184" s="276" t="s">
        <v>186</v>
      </c>
      <c r="B184" s="426" t="s">
        <v>597</v>
      </c>
      <c r="C184" s="266" t="s">
        <v>528</v>
      </c>
      <c r="D184" s="266">
        <f t="shared" si="55"/>
        <v>0.23</v>
      </c>
      <c r="E184" s="278" t="s">
        <v>276</v>
      </c>
      <c r="F184" s="266" t="str">
        <f t="shared" si="63"/>
        <v>DVH</v>
      </c>
      <c r="G184" s="67" t="s">
        <v>505</v>
      </c>
      <c r="H184" s="280">
        <f t="shared" si="65"/>
        <v>0.23</v>
      </c>
      <c r="I184" s="281">
        <v>0</v>
      </c>
      <c r="J184" s="281"/>
      <c r="K184" s="281">
        <v>0.23</v>
      </c>
      <c r="L184" s="281">
        <v>0</v>
      </c>
      <c r="M184" s="281"/>
      <c r="N184" s="281"/>
      <c r="O184" s="281"/>
      <c r="P184" s="281"/>
      <c r="Q184" s="281">
        <v>0</v>
      </c>
      <c r="R184" s="281"/>
      <c r="S184" s="281"/>
      <c r="T184" s="281">
        <v>0</v>
      </c>
      <c r="U184" s="281">
        <v>0</v>
      </c>
      <c r="V184" s="281"/>
      <c r="W184" s="281"/>
      <c r="X184" s="281"/>
      <c r="Y184" s="281"/>
      <c r="Z184" s="281">
        <v>0</v>
      </c>
      <c r="AA184" s="281"/>
      <c r="AB184" s="281">
        <v>0</v>
      </c>
      <c r="AC184" s="281">
        <v>0</v>
      </c>
      <c r="AD184" s="281">
        <v>0</v>
      </c>
      <c r="AE184" s="281"/>
      <c r="AF184" s="281"/>
      <c r="AG184" s="281"/>
      <c r="AH184" s="281"/>
      <c r="AI184" s="281"/>
      <c r="AJ184" s="281"/>
      <c r="AK184" s="281"/>
      <c r="AL184" s="281"/>
      <c r="AM184" s="281"/>
      <c r="AN184" s="281">
        <v>0</v>
      </c>
      <c r="AO184" s="281"/>
      <c r="AP184" s="281">
        <v>0</v>
      </c>
      <c r="AQ184" s="281">
        <v>0</v>
      </c>
      <c r="AR184" s="281"/>
      <c r="AS184" s="281"/>
      <c r="AT184" s="281"/>
      <c r="AU184" s="281"/>
      <c r="AV184" s="281"/>
      <c r="AW184" s="281"/>
      <c r="AX184" s="281"/>
      <c r="AY184" s="281"/>
      <c r="AZ184" s="281"/>
      <c r="BA184" s="281"/>
      <c r="BB184" s="281">
        <v>0</v>
      </c>
      <c r="BC184" s="281"/>
      <c r="BD184" s="281">
        <v>0</v>
      </c>
      <c r="BE184" s="281"/>
      <c r="BF184" s="266"/>
      <c r="BG184" s="266"/>
      <c r="BH184" s="266"/>
      <c r="BI184" s="266"/>
      <c r="BJ184" s="266"/>
      <c r="BK184" s="266"/>
      <c r="BL184" s="460"/>
      <c r="BM184" s="459">
        <f>D184-H184</f>
        <v>0</v>
      </c>
      <c r="BN184" s="469">
        <f>VLOOKUP(B184,'[2]PL01-16112024'!$D$11:$P$237,11,0)</f>
        <v>0.23</v>
      </c>
      <c r="BO184" s="468">
        <v>0.23</v>
      </c>
      <c r="BP184" s="468">
        <v>0.23</v>
      </c>
      <c r="BQ184" s="468">
        <v>0</v>
      </c>
      <c r="BR184" s="468" t="s">
        <v>697</v>
      </c>
    </row>
    <row r="185" spans="1:70" s="71" customFormat="1" ht="25.5">
      <c r="A185" s="276" t="s">
        <v>186</v>
      </c>
      <c r="B185" s="426" t="s">
        <v>598</v>
      </c>
      <c r="C185" s="266" t="s">
        <v>528</v>
      </c>
      <c r="D185" s="266">
        <f t="shared" si="55"/>
        <v>0.3</v>
      </c>
      <c r="E185" s="278" t="s">
        <v>276</v>
      </c>
      <c r="F185" s="266" t="str">
        <f t="shared" si="63"/>
        <v>DVH</v>
      </c>
      <c r="G185" s="67" t="s">
        <v>516</v>
      </c>
      <c r="H185" s="280">
        <f t="shared" si="65"/>
        <v>0.3</v>
      </c>
      <c r="I185" s="281">
        <v>0.3</v>
      </c>
      <c r="J185" s="281"/>
      <c r="K185" s="281">
        <v>0</v>
      </c>
      <c r="L185" s="281">
        <v>0</v>
      </c>
      <c r="M185" s="281"/>
      <c r="N185" s="281"/>
      <c r="O185" s="281"/>
      <c r="P185" s="281"/>
      <c r="Q185" s="281">
        <v>0</v>
      </c>
      <c r="R185" s="281"/>
      <c r="S185" s="281"/>
      <c r="T185" s="281">
        <v>0</v>
      </c>
      <c r="U185" s="281">
        <v>0</v>
      </c>
      <c r="V185" s="281"/>
      <c r="W185" s="281"/>
      <c r="X185" s="281"/>
      <c r="Y185" s="281"/>
      <c r="Z185" s="281">
        <v>0</v>
      </c>
      <c r="AA185" s="281"/>
      <c r="AB185" s="281">
        <v>0</v>
      </c>
      <c r="AC185" s="281">
        <v>0</v>
      </c>
      <c r="AD185" s="281">
        <v>0</v>
      </c>
      <c r="AE185" s="281"/>
      <c r="AF185" s="281"/>
      <c r="AG185" s="281"/>
      <c r="AH185" s="281"/>
      <c r="AI185" s="281"/>
      <c r="AJ185" s="281"/>
      <c r="AK185" s="281"/>
      <c r="AL185" s="281"/>
      <c r="AM185" s="281"/>
      <c r="AN185" s="281">
        <v>0</v>
      </c>
      <c r="AO185" s="281"/>
      <c r="AP185" s="281">
        <v>0</v>
      </c>
      <c r="AQ185" s="281">
        <v>0</v>
      </c>
      <c r="AR185" s="281"/>
      <c r="AS185" s="281"/>
      <c r="AT185" s="281"/>
      <c r="AU185" s="281"/>
      <c r="AV185" s="281"/>
      <c r="AW185" s="281"/>
      <c r="AX185" s="281"/>
      <c r="AY185" s="281"/>
      <c r="AZ185" s="281"/>
      <c r="BA185" s="281"/>
      <c r="BB185" s="281">
        <v>0</v>
      </c>
      <c r="BC185" s="281"/>
      <c r="BD185" s="281">
        <v>0</v>
      </c>
      <c r="BE185" s="281"/>
      <c r="BF185" s="266"/>
      <c r="BG185" s="266"/>
      <c r="BH185" s="266"/>
      <c r="BI185" s="266"/>
      <c r="BJ185" s="266"/>
      <c r="BK185" s="266"/>
      <c r="BL185" s="460"/>
      <c r="BM185" s="459">
        <f>D185-H185</f>
        <v>0</v>
      </c>
      <c r="BN185" s="469">
        <f>VLOOKUP(B185,'[2]PL01-16112024'!$D$11:$P$237,11,0)</f>
        <v>0.3</v>
      </c>
      <c r="BO185" s="468">
        <v>0.3</v>
      </c>
      <c r="BP185" s="468">
        <v>0.3</v>
      </c>
      <c r="BQ185" s="468">
        <v>0</v>
      </c>
      <c r="BR185" s="468" t="s">
        <v>687</v>
      </c>
    </row>
    <row r="186" spans="1:70" s="449" customFormat="1" ht="36" customHeight="1">
      <c r="A186" s="442" t="s">
        <v>186</v>
      </c>
      <c r="B186" s="443" t="s">
        <v>599</v>
      </c>
      <c r="C186" s="444" t="s">
        <v>528</v>
      </c>
      <c r="D186" s="266">
        <f t="shared" si="55"/>
        <v>29.896000000000001</v>
      </c>
      <c r="E186" s="445" t="s">
        <v>276</v>
      </c>
      <c r="F186" s="444" t="str">
        <f t="shared" si="63"/>
        <v>DVH</v>
      </c>
      <c r="G186" s="446" t="s">
        <v>513</v>
      </c>
      <c r="H186" s="447">
        <f t="shared" si="65"/>
        <v>29.896000000000001</v>
      </c>
      <c r="I186" s="448">
        <v>27.4</v>
      </c>
      <c r="J186" s="448"/>
      <c r="K186" s="448">
        <v>0.35</v>
      </c>
      <c r="L186" s="448">
        <v>0.11600000000000001</v>
      </c>
      <c r="M186" s="448"/>
      <c r="N186" s="448"/>
      <c r="O186" s="448"/>
      <c r="P186" s="448"/>
      <c r="Q186" s="448">
        <v>0.53</v>
      </c>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448"/>
      <c r="AO186" s="448"/>
      <c r="AP186" s="448">
        <v>0.5</v>
      </c>
      <c r="AQ186" s="448">
        <v>0.5</v>
      </c>
      <c r="AR186" s="448"/>
      <c r="AS186" s="448"/>
      <c r="AT186" s="448"/>
      <c r="AU186" s="448"/>
      <c r="AV186" s="448"/>
      <c r="AW186" s="448"/>
      <c r="AX186" s="448"/>
      <c r="AY186" s="448"/>
      <c r="AZ186" s="448"/>
      <c r="BA186" s="448"/>
      <c r="BB186" s="448">
        <v>0.5</v>
      </c>
      <c r="BC186" s="448"/>
      <c r="BD186" s="448"/>
      <c r="BE186" s="448"/>
      <c r="BF186" s="444"/>
      <c r="BG186" s="444"/>
      <c r="BH186" s="444"/>
      <c r="BI186" s="444"/>
      <c r="BJ186" s="444"/>
      <c r="BK186" s="444"/>
      <c r="BL186" s="464"/>
      <c r="BM186" s="459">
        <f>D186-H186</f>
        <v>0</v>
      </c>
      <c r="BN186" s="469">
        <f>VLOOKUP(B186,'[2]PL01-16112024'!$D$11:$P$237,11,0)</f>
        <v>42</v>
      </c>
      <c r="BO186" s="468">
        <v>42</v>
      </c>
      <c r="BP186" s="468">
        <v>29.9</v>
      </c>
      <c r="BQ186" s="468">
        <v>35</v>
      </c>
      <c r="BR186" s="468" t="s">
        <v>689</v>
      </c>
    </row>
    <row r="187" spans="1:70" s="71" customFormat="1" ht="25.5">
      <c r="A187" s="276" t="s">
        <v>186</v>
      </c>
      <c r="B187" s="425" t="s">
        <v>600</v>
      </c>
      <c r="C187" s="266"/>
      <c r="D187" s="266" t="str">
        <f t="shared" si="55"/>
        <v/>
      </c>
      <c r="E187" s="278" t="s">
        <v>276</v>
      </c>
      <c r="F187" s="266" t="str">
        <f t="shared" si="63"/>
        <v>DVH</v>
      </c>
      <c r="G187" s="67" t="s">
        <v>508</v>
      </c>
      <c r="H187" s="280">
        <f t="shared" si="65"/>
        <v>0.2</v>
      </c>
      <c r="I187" s="281">
        <v>0</v>
      </c>
      <c r="J187" s="281"/>
      <c r="K187" s="281"/>
      <c r="L187" s="281">
        <v>0</v>
      </c>
      <c r="M187" s="281"/>
      <c r="N187" s="281"/>
      <c r="O187" s="281"/>
      <c r="P187" s="281"/>
      <c r="Q187" s="281">
        <v>0.2</v>
      </c>
      <c r="R187" s="281"/>
      <c r="S187" s="281"/>
      <c r="T187" s="281">
        <v>0</v>
      </c>
      <c r="U187" s="281">
        <v>0</v>
      </c>
      <c r="V187" s="281"/>
      <c r="W187" s="281"/>
      <c r="X187" s="281"/>
      <c r="Y187" s="281"/>
      <c r="Z187" s="281">
        <v>0</v>
      </c>
      <c r="AA187" s="281"/>
      <c r="AB187" s="281">
        <v>0</v>
      </c>
      <c r="AC187" s="281">
        <v>0</v>
      </c>
      <c r="AD187" s="281">
        <v>0</v>
      </c>
      <c r="AE187" s="281"/>
      <c r="AF187" s="281"/>
      <c r="AG187" s="281"/>
      <c r="AH187" s="281"/>
      <c r="AI187" s="281"/>
      <c r="AJ187" s="281"/>
      <c r="AK187" s="281"/>
      <c r="AL187" s="281"/>
      <c r="AM187" s="281"/>
      <c r="AN187" s="281">
        <v>0</v>
      </c>
      <c r="AO187" s="281"/>
      <c r="AP187" s="281">
        <v>0</v>
      </c>
      <c r="AQ187" s="281">
        <v>0</v>
      </c>
      <c r="AR187" s="281"/>
      <c r="AS187" s="281"/>
      <c r="AT187" s="281"/>
      <c r="AU187" s="281"/>
      <c r="AV187" s="281"/>
      <c r="AW187" s="281"/>
      <c r="AX187" s="281"/>
      <c r="AY187" s="281"/>
      <c r="AZ187" s="281"/>
      <c r="BA187" s="281"/>
      <c r="BB187" s="281">
        <v>0</v>
      </c>
      <c r="BC187" s="281"/>
      <c r="BD187" s="281">
        <v>0</v>
      </c>
      <c r="BE187" s="281"/>
      <c r="BF187" s="266"/>
      <c r="BG187" s="266"/>
      <c r="BH187" s="266"/>
      <c r="BI187" s="266"/>
      <c r="BJ187" s="266"/>
      <c r="BK187" s="266"/>
      <c r="BL187" s="460"/>
      <c r="BM187" s="459"/>
      <c r="BN187" s="469">
        <f>VLOOKUP(B187,'[2]PL01-16112024'!$D$11:$P$237,11,0)</f>
        <v>0.2</v>
      </c>
      <c r="BO187" s="468">
        <v>0.2</v>
      </c>
      <c r="BP187" s="468">
        <v>0</v>
      </c>
      <c r="BQ187" s="468">
        <v>0</v>
      </c>
      <c r="BR187" s="468" t="s">
        <v>682</v>
      </c>
    </row>
    <row r="188" spans="1:70" s="71" customFormat="1" ht="25.5">
      <c r="A188" s="276" t="s">
        <v>186</v>
      </c>
      <c r="B188" s="425" t="s">
        <v>601</v>
      </c>
      <c r="C188" s="266"/>
      <c r="D188" s="266" t="str">
        <f t="shared" si="55"/>
        <v/>
      </c>
      <c r="E188" s="278" t="s">
        <v>276</v>
      </c>
      <c r="F188" s="266" t="str">
        <f t="shared" si="63"/>
        <v>DVH</v>
      </c>
      <c r="G188" s="67" t="s">
        <v>513</v>
      </c>
      <c r="H188" s="280">
        <f t="shared" si="65"/>
        <v>2</v>
      </c>
      <c r="I188" s="281">
        <v>2</v>
      </c>
      <c r="J188" s="281"/>
      <c r="K188" s="281"/>
      <c r="L188" s="281">
        <v>0</v>
      </c>
      <c r="M188" s="281"/>
      <c r="N188" s="281"/>
      <c r="O188" s="281"/>
      <c r="P188" s="281"/>
      <c r="Q188" s="281">
        <v>0</v>
      </c>
      <c r="R188" s="281"/>
      <c r="S188" s="281"/>
      <c r="T188" s="281">
        <v>0</v>
      </c>
      <c r="U188" s="281">
        <v>0</v>
      </c>
      <c r="V188" s="281"/>
      <c r="W188" s="281"/>
      <c r="X188" s="281"/>
      <c r="Y188" s="281"/>
      <c r="Z188" s="281">
        <v>0</v>
      </c>
      <c r="AA188" s="281"/>
      <c r="AB188" s="281">
        <v>0</v>
      </c>
      <c r="AC188" s="281">
        <v>0</v>
      </c>
      <c r="AD188" s="281">
        <v>0</v>
      </c>
      <c r="AE188" s="281"/>
      <c r="AF188" s="281"/>
      <c r="AG188" s="281"/>
      <c r="AH188" s="281"/>
      <c r="AI188" s="281"/>
      <c r="AJ188" s="281"/>
      <c r="AK188" s="281"/>
      <c r="AL188" s="281"/>
      <c r="AM188" s="281"/>
      <c r="AN188" s="281">
        <v>0</v>
      </c>
      <c r="AO188" s="281"/>
      <c r="AP188" s="281">
        <v>0</v>
      </c>
      <c r="AQ188" s="281">
        <v>0</v>
      </c>
      <c r="AR188" s="281"/>
      <c r="AS188" s="281"/>
      <c r="AT188" s="281"/>
      <c r="AU188" s="281"/>
      <c r="AV188" s="281"/>
      <c r="AW188" s="281"/>
      <c r="AX188" s="281"/>
      <c r="AY188" s="281"/>
      <c r="AZ188" s="281"/>
      <c r="BA188" s="281"/>
      <c r="BB188" s="281">
        <v>0</v>
      </c>
      <c r="BC188" s="281"/>
      <c r="BD188" s="281">
        <v>0</v>
      </c>
      <c r="BE188" s="281"/>
      <c r="BF188" s="266"/>
      <c r="BG188" s="266"/>
      <c r="BH188" s="266"/>
      <c r="BI188" s="266"/>
      <c r="BJ188" s="266"/>
      <c r="BK188" s="266"/>
      <c r="BL188" s="460"/>
      <c r="BM188" s="459"/>
      <c r="BN188" s="469">
        <f>VLOOKUP(B188,'[2]PL01-16112024'!$D$11:$P$237,11,0)</f>
        <v>2</v>
      </c>
      <c r="BO188" s="468">
        <v>2</v>
      </c>
      <c r="BP188" s="468">
        <v>0</v>
      </c>
      <c r="BQ188" s="468">
        <v>0</v>
      </c>
      <c r="BR188" s="468" t="s">
        <v>689</v>
      </c>
    </row>
    <row r="189" spans="1:70" s="84" customFormat="1" ht="25.5">
      <c r="A189" s="276" t="s">
        <v>186</v>
      </c>
      <c r="B189" s="425" t="s">
        <v>602</v>
      </c>
      <c r="C189" s="266" t="s">
        <v>528</v>
      </c>
      <c r="D189" s="266">
        <f t="shared" si="55"/>
        <v>1.6</v>
      </c>
      <c r="E189" s="278" t="s">
        <v>276</v>
      </c>
      <c r="F189" s="266" t="str">
        <f t="shared" si="63"/>
        <v>DVH</v>
      </c>
      <c r="G189" s="279" t="s">
        <v>516</v>
      </c>
      <c r="H189" s="280">
        <f t="shared" si="65"/>
        <v>1.6</v>
      </c>
      <c r="I189" s="281">
        <v>0.5</v>
      </c>
      <c r="J189" s="281"/>
      <c r="K189" s="281">
        <v>0</v>
      </c>
      <c r="L189" s="281">
        <v>0</v>
      </c>
      <c r="M189" s="281"/>
      <c r="N189" s="281"/>
      <c r="O189" s="281"/>
      <c r="P189" s="281"/>
      <c r="Q189" s="281"/>
      <c r="R189" s="281"/>
      <c r="S189" s="281"/>
      <c r="T189" s="281">
        <v>0</v>
      </c>
      <c r="U189" s="281">
        <v>0</v>
      </c>
      <c r="V189" s="281"/>
      <c r="W189" s="281"/>
      <c r="X189" s="281"/>
      <c r="Y189" s="281"/>
      <c r="Z189" s="281">
        <v>0</v>
      </c>
      <c r="AA189" s="281"/>
      <c r="AB189" s="281">
        <v>0</v>
      </c>
      <c r="AC189" s="281">
        <v>0</v>
      </c>
      <c r="AD189" s="281">
        <v>0</v>
      </c>
      <c r="AE189" s="281"/>
      <c r="AF189" s="281"/>
      <c r="AG189" s="281"/>
      <c r="AH189" s="281"/>
      <c r="AI189" s="281"/>
      <c r="AJ189" s="281"/>
      <c r="AK189" s="281"/>
      <c r="AL189" s="281"/>
      <c r="AM189" s="281"/>
      <c r="AN189" s="281">
        <v>0</v>
      </c>
      <c r="AO189" s="281"/>
      <c r="AP189" s="281">
        <v>0</v>
      </c>
      <c r="AQ189" s="281">
        <v>0</v>
      </c>
      <c r="AR189" s="281"/>
      <c r="AS189" s="281"/>
      <c r="AT189" s="281"/>
      <c r="AU189" s="281"/>
      <c r="AV189" s="281"/>
      <c r="AW189" s="281"/>
      <c r="AX189" s="281"/>
      <c r="AY189" s="281"/>
      <c r="AZ189" s="281"/>
      <c r="BA189" s="281"/>
      <c r="BB189" s="281"/>
      <c r="BC189" s="281"/>
      <c r="BD189" s="281">
        <v>1.1000000000000001</v>
      </c>
      <c r="BE189" s="281"/>
      <c r="BF189" s="266"/>
      <c r="BG189" s="266"/>
      <c r="BH189" s="266"/>
      <c r="BI189" s="266"/>
      <c r="BJ189" s="266"/>
      <c r="BK189" s="266"/>
      <c r="BL189" s="459"/>
      <c r="BM189" s="459">
        <f>D189-H189</f>
        <v>0</v>
      </c>
      <c r="BN189" s="469">
        <f>VLOOKUP(B189,'[2]PL01-16112024'!$D$11:$P$237,11,0)</f>
        <v>1.64</v>
      </c>
      <c r="BO189" s="469">
        <v>1.6</v>
      </c>
      <c r="BP189" s="469">
        <v>1.6</v>
      </c>
      <c r="BQ189" s="469">
        <v>0.5</v>
      </c>
      <c r="BR189" s="469" t="s">
        <v>687</v>
      </c>
    </row>
    <row r="190" spans="1:70" s="71" customFormat="1" ht="25.5">
      <c r="A190" s="276" t="s">
        <v>186</v>
      </c>
      <c r="B190" s="425" t="s">
        <v>603</v>
      </c>
      <c r="C190" s="266" t="s">
        <v>528</v>
      </c>
      <c r="D190" s="266">
        <f t="shared" si="55"/>
        <v>1.35</v>
      </c>
      <c r="E190" s="278" t="s">
        <v>276</v>
      </c>
      <c r="F190" s="266" t="str">
        <f t="shared" si="63"/>
        <v>DVH</v>
      </c>
      <c r="G190" s="67" t="s">
        <v>506</v>
      </c>
      <c r="H190" s="280">
        <f t="shared" si="65"/>
        <v>1.35</v>
      </c>
      <c r="I190" s="281">
        <v>1.35</v>
      </c>
      <c r="J190" s="281"/>
      <c r="K190" s="281">
        <v>0</v>
      </c>
      <c r="L190" s="281">
        <v>0</v>
      </c>
      <c r="M190" s="281"/>
      <c r="N190" s="281"/>
      <c r="O190" s="281"/>
      <c r="P190" s="281"/>
      <c r="Q190" s="281">
        <v>0</v>
      </c>
      <c r="R190" s="281"/>
      <c r="S190" s="281"/>
      <c r="T190" s="281">
        <v>0</v>
      </c>
      <c r="U190" s="281">
        <v>0</v>
      </c>
      <c r="V190" s="281"/>
      <c r="W190" s="281"/>
      <c r="X190" s="281"/>
      <c r="Y190" s="281"/>
      <c r="Z190" s="281">
        <v>0</v>
      </c>
      <c r="AA190" s="281"/>
      <c r="AB190" s="281">
        <v>0</v>
      </c>
      <c r="AC190" s="281">
        <v>0</v>
      </c>
      <c r="AD190" s="281">
        <v>0</v>
      </c>
      <c r="AE190" s="281"/>
      <c r="AF190" s="281"/>
      <c r="AG190" s="281"/>
      <c r="AH190" s="281"/>
      <c r="AI190" s="281"/>
      <c r="AJ190" s="281"/>
      <c r="AK190" s="281"/>
      <c r="AL190" s="281"/>
      <c r="AM190" s="281"/>
      <c r="AN190" s="281">
        <v>0</v>
      </c>
      <c r="AO190" s="281"/>
      <c r="AP190" s="281">
        <v>0</v>
      </c>
      <c r="AQ190" s="281">
        <v>0</v>
      </c>
      <c r="AR190" s="281"/>
      <c r="AS190" s="281"/>
      <c r="AT190" s="281"/>
      <c r="AU190" s="281"/>
      <c r="AV190" s="281"/>
      <c r="AW190" s="281"/>
      <c r="AX190" s="281"/>
      <c r="AY190" s="281"/>
      <c r="AZ190" s="281"/>
      <c r="BA190" s="281"/>
      <c r="BB190" s="281">
        <v>0</v>
      </c>
      <c r="BC190" s="281"/>
      <c r="BD190" s="281">
        <v>0</v>
      </c>
      <c r="BE190" s="281"/>
      <c r="BF190" s="266"/>
      <c r="BG190" s="266"/>
      <c r="BH190" s="266"/>
      <c r="BI190" s="266"/>
      <c r="BJ190" s="266"/>
      <c r="BK190" s="266"/>
      <c r="BL190" s="460"/>
      <c r="BM190" s="459">
        <f>D190-H190</f>
        <v>0</v>
      </c>
      <c r="BN190" s="469">
        <f>VLOOKUP(B190,'[2]PL01-16112024'!$D$11:$P$237,11,0)</f>
        <v>1.36</v>
      </c>
      <c r="BO190" s="468">
        <v>1.35</v>
      </c>
      <c r="BP190" s="468">
        <v>1.35</v>
      </c>
      <c r="BQ190" s="468">
        <v>1.36</v>
      </c>
      <c r="BR190" s="468" t="s">
        <v>681</v>
      </c>
    </row>
    <row r="191" spans="1:70" s="565" customFormat="1" ht="25.5">
      <c r="A191" s="557" t="s">
        <v>186</v>
      </c>
      <c r="B191" s="566" t="s">
        <v>604</v>
      </c>
      <c r="C191" s="469" t="s">
        <v>528</v>
      </c>
      <c r="D191" s="469">
        <f t="shared" si="55"/>
        <v>0</v>
      </c>
      <c r="E191" s="559" t="s">
        <v>276</v>
      </c>
      <c r="F191" s="469" t="str">
        <f t="shared" si="63"/>
        <v>DVH</v>
      </c>
      <c r="G191" s="560" t="s">
        <v>510</v>
      </c>
      <c r="H191" s="561">
        <f t="shared" si="65"/>
        <v>0</v>
      </c>
      <c r="I191" s="562"/>
      <c r="J191" s="562"/>
      <c r="K191" s="562"/>
      <c r="L191" s="562"/>
      <c r="M191" s="562"/>
      <c r="N191" s="562"/>
      <c r="O191" s="562"/>
      <c r="P191" s="562"/>
      <c r="Q191" s="562"/>
      <c r="R191" s="562"/>
      <c r="S191" s="562"/>
      <c r="T191" s="562">
        <v>0</v>
      </c>
      <c r="U191" s="562"/>
      <c r="V191" s="562"/>
      <c r="W191" s="562"/>
      <c r="X191" s="562"/>
      <c r="Y191" s="562"/>
      <c r="Z191" s="562">
        <v>0</v>
      </c>
      <c r="AA191" s="562"/>
      <c r="AB191" s="562">
        <v>0</v>
      </c>
      <c r="AC191" s="562">
        <v>0</v>
      </c>
      <c r="AD191" s="562">
        <v>0</v>
      </c>
      <c r="AE191" s="562"/>
      <c r="AF191" s="562"/>
      <c r="AG191" s="562"/>
      <c r="AH191" s="562"/>
      <c r="AI191" s="562"/>
      <c r="AJ191" s="562"/>
      <c r="AK191" s="562"/>
      <c r="AL191" s="562"/>
      <c r="AM191" s="562"/>
      <c r="AN191" s="562">
        <v>0</v>
      </c>
      <c r="AO191" s="562"/>
      <c r="AP191" s="562">
        <v>0</v>
      </c>
      <c r="AQ191" s="562">
        <v>0</v>
      </c>
      <c r="AR191" s="562"/>
      <c r="AS191" s="562"/>
      <c r="AT191" s="562"/>
      <c r="AU191" s="562"/>
      <c r="AV191" s="562"/>
      <c r="AW191" s="562"/>
      <c r="AX191" s="562"/>
      <c r="AY191" s="562"/>
      <c r="AZ191" s="562"/>
      <c r="BA191" s="562"/>
      <c r="BB191" s="562">
        <v>0</v>
      </c>
      <c r="BC191" s="562"/>
      <c r="BD191" s="562">
        <v>0</v>
      </c>
      <c r="BE191" s="562"/>
      <c r="BF191" s="469"/>
      <c r="BG191" s="469"/>
      <c r="BH191" s="469"/>
      <c r="BI191" s="469"/>
      <c r="BJ191" s="469"/>
      <c r="BK191" s="469"/>
      <c r="BL191" s="563"/>
      <c r="BM191" s="564">
        <f>D191-H191</f>
        <v>0</v>
      </c>
      <c r="BN191" s="469">
        <f>VLOOKUP(B191,'[2]PL01-16112024'!$D$11:$P$237,11,0)</f>
        <v>2.7</v>
      </c>
      <c r="BO191" s="468">
        <v>2.5</v>
      </c>
      <c r="BP191" s="468">
        <v>2.5</v>
      </c>
      <c r="BQ191" s="468">
        <v>0</v>
      </c>
      <c r="BR191" s="468" t="s">
        <v>684</v>
      </c>
    </row>
    <row r="192" spans="1:70" s="71" customFormat="1" ht="12.75">
      <c r="A192" s="276" t="s">
        <v>186</v>
      </c>
      <c r="B192" s="425" t="s">
        <v>605</v>
      </c>
      <c r="C192" s="266" t="s">
        <v>528</v>
      </c>
      <c r="D192" s="266">
        <f t="shared" si="55"/>
        <v>1.5999999999999999</v>
      </c>
      <c r="E192" s="278" t="s">
        <v>276</v>
      </c>
      <c r="F192" s="266" t="str">
        <f t="shared" si="63"/>
        <v>DVH</v>
      </c>
      <c r="G192" s="67" t="s">
        <v>503</v>
      </c>
      <c r="H192" s="280">
        <f t="shared" si="65"/>
        <v>1.5999999999999999</v>
      </c>
      <c r="I192" s="281">
        <v>1.4</v>
      </c>
      <c r="J192" s="281"/>
      <c r="K192" s="281">
        <v>0</v>
      </c>
      <c r="L192" s="281">
        <v>0</v>
      </c>
      <c r="M192" s="281"/>
      <c r="N192" s="281"/>
      <c r="O192" s="281"/>
      <c r="P192" s="281"/>
      <c r="Q192" s="281">
        <v>0.19</v>
      </c>
      <c r="R192" s="281"/>
      <c r="S192" s="281"/>
      <c r="T192" s="281">
        <v>0</v>
      </c>
      <c r="U192" s="281">
        <v>0</v>
      </c>
      <c r="V192" s="281"/>
      <c r="W192" s="281"/>
      <c r="X192" s="281"/>
      <c r="Y192" s="281"/>
      <c r="Z192" s="281">
        <v>0</v>
      </c>
      <c r="AA192" s="281"/>
      <c r="AB192" s="281">
        <v>0</v>
      </c>
      <c r="AC192" s="281">
        <v>0</v>
      </c>
      <c r="AD192" s="281">
        <v>0</v>
      </c>
      <c r="AE192" s="281"/>
      <c r="AF192" s="281"/>
      <c r="AG192" s="281"/>
      <c r="AH192" s="281"/>
      <c r="AI192" s="281"/>
      <c r="AJ192" s="281"/>
      <c r="AK192" s="281"/>
      <c r="AL192" s="281"/>
      <c r="AM192" s="281"/>
      <c r="AN192" s="281">
        <v>0</v>
      </c>
      <c r="AO192" s="281"/>
      <c r="AP192" s="281">
        <v>0.01</v>
      </c>
      <c r="AQ192" s="281">
        <v>0</v>
      </c>
      <c r="AR192" s="281"/>
      <c r="AS192" s="281"/>
      <c r="AT192" s="281"/>
      <c r="AU192" s="281"/>
      <c r="AV192" s="281"/>
      <c r="AW192" s="281"/>
      <c r="AX192" s="281"/>
      <c r="AY192" s="281"/>
      <c r="AZ192" s="281"/>
      <c r="BA192" s="281"/>
      <c r="BB192" s="281">
        <v>0</v>
      </c>
      <c r="BC192" s="281"/>
      <c r="BD192" s="281">
        <v>0</v>
      </c>
      <c r="BE192" s="281"/>
      <c r="BF192" s="266"/>
      <c r="BG192" s="266"/>
      <c r="BH192" s="266"/>
      <c r="BI192" s="266"/>
      <c r="BJ192" s="266"/>
      <c r="BK192" s="266"/>
      <c r="BL192" s="460"/>
      <c r="BM192" s="459">
        <f>D192-H192</f>
        <v>0</v>
      </c>
      <c r="BN192" s="469">
        <f>VLOOKUP(B192,'[2]PL01-16112024'!$D$11:$P$237,11,0)</f>
        <v>1.66</v>
      </c>
      <c r="BO192" s="468">
        <v>1.6</v>
      </c>
      <c r="BP192" s="468">
        <v>1.6</v>
      </c>
      <c r="BQ192" s="468">
        <v>1.4</v>
      </c>
      <c r="BR192" s="468" t="s">
        <v>693</v>
      </c>
    </row>
    <row r="193" spans="1:70" s="84" customFormat="1" ht="12.75">
      <c r="A193" s="276" t="s">
        <v>186</v>
      </c>
      <c r="B193" s="425" t="s">
        <v>606</v>
      </c>
      <c r="C193" s="266" t="s">
        <v>528</v>
      </c>
      <c r="D193" s="266">
        <f t="shared" si="55"/>
        <v>0.9</v>
      </c>
      <c r="E193" s="278" t="s">
        <v>276</v>
      </c>
      <c r="F193" s="266" t="str">
        <f t="shared" si="63"/>
        <v>DVH</v>
      </c>
      <c r="G193" s="279" t="s">
        <v>507</v>
      </c>
      <c r="H193" s="280">
        <f t="shared" si="65"/>
        <v>0.9</v>
      </c>
      <c r="I193" s="281">
        <v>0.9</v>
      </c>
      <c r="J193" s="281"/>
      <c r="K193" s="281">
        <v>0</v>
      </c>
      <c r="L193" s="281"/>
      <c r="M193" s="281"/>
      <c r="N193" s="281"/>
      <c r="O193" s="281"/>
      <c r="P193" s="281"/>
      <c r="Q193" s="281"/>
      <c r="R193" s="281"/>
      <c r="S193" s="281"/>
      <c r="T193" s="281">
        <v>0</v>
      </c>
      <c r="U193" s="281">
        <v>0</v>
      </c>
      <c r="V193" s="281"/>
      <c r="W193" s="281"/>
      <c r="X193" s="281"/>
      <c r="Y193" s="281"/>
      <c r="Z193" s="281">
        <v>0</v>
      </c>
      <c r="AA193" s="281"/>
      <c r="AB193" s="281">
        <v>0</v>
      </c>
      <c r="AC193" s="281">
        <v>0</v>
      </c>
      <c r="AD193" s="281">
        <v>0</v>
      </c>
      <c r="AE193" s="281"/>
      <c r="AF193" s="281"/>
      <c r="AG193" s="281"/>
      <c r="AH193" s="281"/>
      <c r="AI193" s="281"/>
      <c r="AJ193" s="281"/>
      <c r="AK193" s="281"/>
      <c r="AL193" s="281"/>
      <c r="AM193" s="281"/>
      <c r="AN193" s="281">
        <v>0</v>
      </c>
      <c r="AO193" s="281"/>
      <c r="AP193" s="281">
        <v>0</v>
      </c>
      <c r="AQ193" s="281">
        <v>0</v>
      </c>
      <c r="AR193" s="281"/>
      <c r="AS193" s="281"/>
      <c r="AT193" s="281"/>
      <c r="AU193" s="281"/>
      <c r="AV193" s="281"/>
      <c r="AW193" s="281"/>
      <c r="AX193" s="281"/>
      <c r="AY193" s="281"/>
      <c r="AZ193" s="281"/>
      <c r="BA193" s="281"/>
      <c r="BB193" s="281">
        <v>0</v>
      </c>
      <c r="BC193" s="281"/>
      <c r="BD193" s="281">
        <v>0</v>
      </c>
      <c r="BE193" s="281"/>
      <c r="BF193" s="266"/>
      <c r="BG193" s="266"/>
      <c r="BH193" s="266"/>
      <c r="BI193" s="266"/>
      <c r="BJ193" s="266"/>
      <c r="BK193" s="266"/>
      <c r="BL193" s="459"/>
      <c r="BM193" s="459">
        <f>D193-H193</f>
        <v>0</v>
      </c>
      <c r="BN193" s="469">
        <f>VLOOKUP(B193,'[2]PL01-16112024'!$D$11:$P$237,11,0)</f>
        <v>1</v>
      </c>
      <c r="BO193" s="469">
        <v>0.9</v>
      </c>
      <c r="BP193" s="469">
        <v>0.9</v>
      </c>
      <c r="BQ193" s="469">
        <v>1</v>
      </c>
      <c r="BR193" s="469" t="s">
        <v>679</v>
      </c>
    </row>
    <row r="194" spans="1:70" s="71" customFormat="1" ht="25.5">
      <c r="A194" s="276" t="s">
        <v>186</v>
      </c>
      <c r="B194" s="425" t="s">
        <v>607</v>
      </c>
      <c r="C194" s="266"/>
      <c r="D194" s="266" t="str">
        <f t="shared" si="55"/>
        <v/>
      </c>
      <c r="E194" s="278" t="s">
        <v>276</v>
      </c>
      <c r="F194" s="266" t="str">
        <f t="shared" si="63"/>
        <v>DVH</v>
      </c>
      <c r="G194" s="67" t="s">
        <v>509</v>
      </c>
      <c r="H194" s="280">
        <f t="shared" si="65"/>
        <v>2.82</v>
      </c>
      <c r="I194" s="281">
        <v>2.0099999999999998</v>
      </c>
      <c r="J194" s="281"/>
      <c r="K194" s="281">
        <v>0.78</v>
      </c>
      <c r="L194" s="281">
        <v>0</v>
      </c>
      <c r="M194" s="281"/>
      <c r="N194" s="281"/>
      <c r="O194" s="281"/>
      <c r="P194" s="281"/>
      <c r="Q194" s="281">
        <v>0</v>
      </c>
      <c r="R194" s="281"/>
      <c r="S194" s="281"/>
      <c r="T194" s="281">
        <v>0</v>
      </c>
      <c r="U194" s="281">
        <v>0</v>
      </c>
      <c r="V194" s="281"/>
      <c r="W194" s="281"/>
      <c r="X194" s="281"/>
      <c r="Y194" s="281"/>
      <c r="Z194" s="281">
        <v>0</v>
      </c>
      <c r="AA194" s="281"/>
      <c r="AB194" s="281">
        <v>0</v>
      </c>
      <c r="AC194" s="281">
        <v>0</v>
      </c>
      <c r="AD194" s="281">
        <v>0</v>
      </c>
      <c r="AE194" s="281"/>
      <c r="AF194" s="281"/>
      <c r="AG194" s="281"/>
      <c r="AH194" s="281"/>
      <c r="AI194" s="281"/>
      <c r="AJ194" s="281"/>
      <c r="AK194" s="281"/>
      <c r="AL194" s="281"/>
      <c r="AM194" s="281"/>
      <c r="AN194" s="281">
        <v>0</v>
      </c>
      <c r="AO194" s="281"/>
      <c r="AP194" s="281">
        <v>0</v>
      </c>
      <c r="AQ194" s="281">
        <v>0.03</v>
      </c>
      <c r="AR194" s="281"/>
      <c r="AS194" s="281"/>
      <c r="AT194" s="281"/>
      <c r="AU194" s="281"/>
      <c r="AV194" s="281"/>
      <c r="AW194" s="281"/>
      <c r="AX194" s="281"/>
      <c r="AY194" s="281"/>
      <c r="AZ194" s="281"/>
      <c r="BA194" s="281"/>
      <c r="BB194" s="281">
        <v>0</v>
      </c>
      <c r="BC194" s="281"/>
      <c r="BD194" s="281">
        <v>0</v>
      </c>
      <c r="BE194" s="281"/>
      <c r="BF194" s="266"/>
      <c r="BG194" s="266"/>
      <c r="BH194" s="266"/>
      <c r="BI194" s="266"/>
      <c r="BJ194" s="266"/>
      <c r="BK194" s="266"/>
      <c r="BL194" s="460"/>
      <c r="BM194" s="459"/>
      <c r="BN194" s="469">
        <f>VLOOKUP(B194,'[2]PL01-16112024'!$D$11:$P$237,11,0)</f>
        <v>2.82</v>
      </c>
      <c r="BO194" s="468">
        <v>2.82</v>
      </c>
      <c r="BP194" s="468">
        <v>0</v>
      </c>
      <c r="BQ194" s="468">
        <v>2.0099999999999998</v>
      </c>
      <c r="BR194" s="468" t="s">
        <v>683</v>
      </c>
    </row>
    <row r="195" spans="1:70" s="71" customFormat="1" ht="38.25">
      <c r="A195" s="276" t="s">
        <v>186</v>
      </c>
      <c r="B195" s="425" t="s">
        <v>608</v>
      </c>
      <c r="C195" s="266"/>
      <c r="D195" s="266" t="str">
        <f t="shared" si="55"/>
        <v/>
      </c>
      <c r="E195" s="278" t="s">
        <v>276</v>
      </c>
      <c r="F195" s="266" t="str">
        <f t="shared" si="63"/>
        <v>DVH</v>
      </c>
      <c r="G195" s="67" t="s">
        <v>509</v>
      </c>
      <c r="H195" s="280">
        <f t="shared" si="65"/>
        <v>0.5</v>
      </c>
      <c r="I195" s="281">
        <v>0</v>
      </c>
      <c r="J195" s="281"/>
      <c r="K195" s="281">
        <v>0.5</v>
      </c>
      <c r="L195" s="281">
        <v>0</v>
      </c>
      <c r="M195" s="281"/>
      <c r="N195" s="281"/>
      <c r="O195" s="281"/>
      <c r="P195" s="281"/>
      <c r="Q195" s="281">
        <v>0</v>
      </c>
      <c r="R195" s="281"/>
      <c r="S195" s="281"/>
      <c r="T195" s="281">
        <v>0</v>
      </c>
      <c r="U195" s="281">
        <v>0</v>
      </c>
      <c r="V195" s="281"/>
      <c r="W195" s="281"/>
      <c r="X195" s="281"/>
      <c r="Y195" s="281"/>
      <c r="Z195" s="281">
        <v>0</v>
      </c>
      <c r="AA195" s="281"/>
      <c r="AB195" s="281">
        <v>0</v>
      </c>
      <c r="AC195" s="281">
        <v>0</v>
      </c>
      <c r="AD195" s="281">
        <v>0</v>
      </c>
      <c r="AE195" s="281"/>
      <c r="AF195" s="281"/>
      <c r="AG195" s="281"/>
      <c r="AH195" s="281"/>
      <c r="AI195" s="281"/>
      <c r="AJ195" s="281"/>
      <c r="AK195" s="281"/>
      <c r="AL195" s="281"/>
      <c r="AM195" s="281"/>
      <c r="AN195" s="281">
        <v>0</v>
      </c>
      <c r="AO195" s="281"/>
      <c r="AP195" s="281">
        <v>0</v>
      </c>
      <c r="AQ195" s="281">
        <v>0</v>
      </c>
      <c r="AR195" s="281"/>
      <c r="AS195" s="281"/>
      <c r="AT195" s="281"/>
      <c r="AU195" s="281"/>
      <c r="AV195" s="281"/>
      <c r="AW195" s="281"/>
      <c r="AX195" s="281"/>
      <c r="AY195" s="281"/>
      <c r="AZ195" s="281"/>
      <c r="BA195" s="281"/>
      <c r="BB195" s="281">
        <v>0</v>
      </c>
      <c r="BC195" s="281"/>
      <c r="BD195" s="281">
        <v>0</v>
      </c>
      <c r="BE195" s="281"/>
      <c r="BF195" s="266"/>
      <c r="BG195" s="266"/>
      <c r="BH195" s="266"/>
      <c r="BI195" s="266"/>
      <c r="BJ195" s="266"/>
      <c r="BK195" s="266"/>
      <c r="BL195" s="460"/>
      <c r="BM195" s="459"/>
      <c r="BN195" s="469">
        <f>VLOOKUP(B195,'[2]PL01-16112024'!$D$11:$P$237,11,0)</f>
        <v>0.5</v>
      </c>
      <c r="BO195" s="468">
        <v>0.5</v>
      </c>
      <c r="BP195" s="468">
        <v>0</v>
      </c>
      <c r="BQ195" s="468">
        <v>0</v>
      </c>
      <c r="BR195" s="468" t="s">
        <v>683</v>
      </c>
    </row>
    <row r="196" spans="1:70" s="71" customFormat="1" ht="25.5">
      <c r="A196" s="276" t="s">
        <v>186</v>
      </c>
      <c r="B196" s="441" t="s">
        <v>609</v>
      </c>
      <c r="C196" s="266" t="s">
        <v>528</v>
      </c>
      <c r="D196" s="266">
        <f t="shared" si="55"/>
        <v>2.7</v>
      </c>
      <c r="E196" s="278" t="s">
        <v>276</v>
      </c>
      <c r="F196" s="266" t="str">
        <f t="shared" si="63"/>
        <v>DVH</v>
      </c>
      <c r="G196" s="67" t="s">
        <v>508</v>
      </c>
      <c r="H196" s="280">
        <f t="shared" si="65"/>
        <v>2.7</v>
      </c>
      <c r="I196" s="281">
        <v>2.4</v>
      </c>
      <c r="J196" s="281"/>
      <c r="K196" s="281"/>
      <c r="L196" s="281">
        <v>0</v>
      </c>
      <c r="M196" s="281"/>
      <c r="N196" s="281"/>
      <c r="O196" s="281"/>
      <c r="P196" s="281"/>
      <c r="Q196" s="281"/>
      <c r="R196" s="281"/>
      <c r="S196" s="281"/>
      <c r="T196" s="281">
        <v>0</v>
      </c>
      <c r="U196" s="281">
        <v>0</v>
      </c>
      <c r="V196" s="281"/>
      <c r="W196" s="281"/>
      <c r="X196" s="281"/>
      <c r="Y196" s="281"/>
      <c r="Z196" s="281">
        <v>0</v>
      </c>
      <c r="AA196" s="281"/>
      <c r="AB196" s="281">
        <v>0</v>
      </c>
      <c r="AC196" s="281">
        <v>0</v>
      </c>
      <c r="AD196" s="281">
        <v>0</v>
      </c>
      <c r="AE196" s="281"/>
      <c r="AF196" s="281"/>
      <c r="AG196" s="281"/>
      <c r="AH196" s="281"/>
      <c r="AI196" s="281"/>
      <c r="AJ196" s="281"/>
      <c r="AK196" s="281"/>
      <c r="AL196" s="281"/>
      <c r="AM196" s="281"/>
      <c r="AN196" s="281">
        <v>0</v>
      </c>
      <c r="AO196" s="281"/>
      <c r="AP196" s="281">
        <v>0.2</v>
      </c>
      <c r="AQ196" s="281">
        <v>0.1</v>
      </c>
      <c r="AR196" s="281"/>
      <c r="AS196" s="281"/>
      <c r="AT196" s="281"/>
      <c r="AU196" s="281"/>
      <c r="AV196" s="281"/>
      <c r="AW196" s="281"/>
      <c r="AX196" s="281"/>
      <c r="AY196" s="281"/>
      <c r="AZ196" s="281"/>
      <c r="BA196" s="281"/>
      <c r="BB196" s="281">
        <v>0</v>
      </c>
      <c r="BC196" s="281"/>
      <c r="BD196" s="281">
        <v>0</v>
      </c>
      <c r="BE196" s="281"/>
      <c r="BF196" s="266"/>
      <c r="BG196" s="266"/>
      <c r="BH196" s="266"/>
      <c r="BI196" s="266"/>
      <c r="BJ196" s="266"/>
      <c r="BK196" s="266"/>
      <c r="BL196" s="460"/>
      <c r="BM196" s="459">
        <f>D196-H196</f>
        <v>0</v>
      </c>
      <c r="BN196" s="469">
        <f>VLOOKUP(B196,'[2]PL01-16112024'!$D$11:$P$237,11,0)</f>
        <v>2.8</v>
      </c>
      <c r="BO196" s="468">
        <v>2.7</v>
      </c>
      <c r="BP196" s="468">
        <v>2.7</v>
      </c>
      <c r="BQ196" s="468">
        <v>0</v>
      </c>
      <c r="BR196" s="468" t="s">
        <v>682</v>
      </c>
    </row>
    <row r="197" spans="1:70" s="71" customFormat="1" ht="25.5">
      <c r="A197" s="276" t="s">
        <v>186</v>
      </c>
      <c r="B197" s="425" t="s">
        <v>610</v>
      </c>
      <c r="C197" s="266" t="s">
        <v>528</v>
      </c>
      <c r="D197" s="266">
        <f t="shared" si="55"/>
        <v>1.4</v>
      </c>
      <c r="E197" s="278" t="s">
        <v>276</v>
      </c>
      <c r="F197" s="266" t="str">
        <f t="shared" si="63"/>
        <v>DVH</v>
      </c>
      <c r="G197" s="67" t="s">
        <v>511</v>
      </c>
      <c r="H197" s="280">
        <f t="shared" si="65"/>
        <v>1.4</v>
      </c>
      <c r="I197" s="281">
        <v>0</v>
      </c>
      <c r="J197" s="281"/>
      <c r="K197" s="281">
        <v>0.4</v>
      </c>
      <c r="L197" s="281">
        <v>0</v>
      </c>
      <c r="M197" s="281"/>
      <c r="N197" s="281"/>
      <c r="O197" s="281"/>
      <c r="P197" s="281"/>
      <c r="Q197" s="281">
        <v>1</v>
      </c>
      <c r="R197" s="281"/>
      <c r="S197" s="281"/>
      <c r="T197" s="281">
        <v>0</v>
      </c>
      <c r="U197" s="281">
        <v>0</v>
      </c>
      <c r="V197" s="281"/>
      <c r="W197" s="281"/>
      <c r="X197" s="281"/>
      <c r="Y197" s="281"/>
      <c r="Z197" s="281">
        <v>0</v>
      </c>
      <c r="AA197" s="281"/>
      <c r="AB197" s="281">
        <v>0</v>
      </c>
      <c r="AC197" s="281">
        <v>0</v>
      </c>
      <c r="AD197" s="281">
        <v>0</v>
      </c>
      <c r="AE197" s="281"/>
      <c r="AF197" s="281"/>
      <c r="AG197" s="281"/>
      <c r="AH197" s="281"/>
      <c r="AI197" s="281"/>
      <c r="AJ197" s="281"/>
      <c r="AK197" s="281"/>
      <c r="AL197" s="281"/>
      <c r="AM197" s="281"/>
      <c r="AN197" s="281">
        <v>0</v>
      </c>
      <c r="AO197" s="281"/>
      <c r="AP197" s="281">
        <v>0</v>
      </c>
      <c r="AQ197" s="281">
        <v>0</v>
      </c>
      <c r="AR197" s="281"/>
      <c r="AS197" s="281"/>
      <c r="AT197" s="281"/>
      <c r="AU197" s="281"/>
      <c r="AV197" s="281"/>
      <c r="AW197" s="281"/>
      <c r="AX197" s="281"/>
      <c r="AY197" s="281"/>
      <c r="AZ197" s="281"/>
      <c r="BA197" s="281"/>
      <c r="BB197" s="281">
        <v>0</v>
      </c>
      <c r="BC197" s="281"/>
      <c r="BD197" s="281">
        <v>0</v>
      </c>
      <c r="BE197" s="281"/>
      <c r="BF197" s="266"/>
      <c r="BG197" s="266"/>
      <c r="BH197" s="266"/>
      <c r="BI197" s="266"/>
      <c r="BJ197" s="266"/>
      <c r="BK197" s="266"/>
      <c r="BL197" s="460"/>
      <c r="BM197" s="459">
        <f>D197-H197</f>
        <v>0</v>
      </c>
      <c r="BN197" s="469">
        <f>VLOOKUP(B197,'[2]PL01-16112024'!$D$11:$P$237,11,0)</f>
        <v>1.42</v>
      </c>
      <c r="BO197" s="468">
        <v>1.4</v>
      </c>
      <c r="BP197" s="468">
        <v>1.4</v>
      </c>
      <c r="BQ197" s="468">
        <v>0</v>
      </c>
      <c r="BR197" s="468" t="s">
        <v>680</v>
      </c>
    </row>
    <row r="198" spans="1:70" s="71" customFormat="1" ht="25.5">
      <c r="A198" s="276" t="s">
        <v>186</v>
      </c>
      <c r="B198" s="425" t="s">
        <v>611</v>
      </c>
      <c r="C198" s="266" t="s">
        <v>528</v>
      </c>
      <c r="D198" s="266">
        <f t="shared" si="55"/>
        <v>2.8</v>
      </c>
      <c r="E198" s="278" t="s">
        <v>276</v>
      </c>
      <c r="F198" s="266" t="str">
        <f t="shared" si="63"/>
        <v>DVH</v>
      </c>
      <c r="G198" s="67" t="s">
        <v>515</v>
      </c>
      <c r="H198" s="280">
        <f t="shared" si="65"/>
        <v>2.8</v>
      </c>
      <c r="I198" s="281">
        <v>0</v>
      </c>
      <c r="J198" s="281"/>
      <c r="K198" s="281">
        <v>2.8</v>
      </c>
      <c r="L198" s="281">
        <v>0</v>
      </c>
      <c r="M198" s="281"/>
      <c r="N198" s="281"/>
      <c r="O198" s="281"/>
      <c r="P198" s="281"/>
      <c r="Q198" s="281">
        <v>0</v>
      </c>
      <c r="R198" s="281"/>
      <c r="S198" s="281"/>
      <c r="T198" s="281">
        <v>0</v>
      </c>
      <c r="U198" s="281">
        <v>0</v>
      </c>
      <c r="V198" s="281"/>
      <c r="W198" s="281"/>
      <c r="X198" s="281"/>
      <c r="Y198" s="281"/>
      <c r="Z198" s="281">
        <v>0</v>
      </c>
      <c r="AA198" s="281"/>
      <c r="AB198" s="281">
        <v>0</v>
      </c>
      <c r="AC198" s="281">
        <v>0</v>
      </c>
      <c r="AD198" s="281">
        <v>0</v>
      </c>
      <c r="AE198" s="281"/>
      <c r="AF198" s="281"/>
      <c r="AG198" s="281"/>
      <c r="AH198" s="281"/>
      <c r="AI198" s="281"/>
      <c r="AJ198" s="281"/>
      <c r="AK198" s="281"/>
      <c r="AL198" s="281"/>
      <c r="AM198" s="281"/>
      <c r="AN198" s="281">
        <v>0</v>
      </c>
      <c r="AO198" s="281"/>
      <c r="AP198" s="281">
        <v>0</v>
      </c>
      <c r="AQ198" s="281">
        <v>0</v>
      </c>
      <c r="AR198" s="281"/>
      <c r="AS198" s="281"/>
      <c r="AT198" s="281"/>
      <c r="AU198" s="281"/>
      <c r="AV198" s="281"/>
      <c r="AW198" s="281"/>
      <c r="AX198" s="281"/>
      <c r="AY198" s="281"/>
      <c r="AZ198" s="281"/>
      <c r="BA198" s="281"/>
      <c r="BB198" s="281">
        <v>0</v>
      </c>
      <c r="BC198" s="281"/>
      <c r="BD198" s="281">
        <v>0</v>
      </c>
      <c r="BE198" s="281"/>
      <c r="BF198" s="266"/>
      <c r="BG198" s="266"/>
      <c r="BH198" s="266"/>
      <c r="BI198" s="266"/>
      <c r="BJ198" s="266"/>
      <c r="BK198" s="266"/>
      <c r="BL198" s="460"/>
      <c r="BM198" s="459">
        <f>D198-H198</f>
        <v>0</v>
      </c>
      <c r="BN198" s="469">
        <f>VLOOKUP(B198,'[2]PL01-16112024'!$D$11:$P$237,11,0)</f>
        <v>3</v>
      </c>
      <c r="BO198" s="468">
        <v>2.8</v>
      </c>
      <c r="BP198" s="468">
        <v>2.8</v>
      </c>
      <c r="BQ198" s="468">
        <v>0</v>
      </c>
      <c r="BR198" s="468" t="s">
        <v>698</v>
      </c>
    </row>
    <row r="199" spans="1:70" s="84" customFormat="1" ht="10.9" customHeight="1">
      <c r="A199" s="276" t="s">
        <v>186</v>
      </c>
      <c r="B199" s="299"/>
      <c r="C199" s="266"/>
      <c r="D199" s="266" t="str">
        <f t="shared" si="55"/>
        <v/>
      </c>
      <c r="E199" s="278"/>
      <c r="F199" s="266" t="str">
        <f t="shared" si="63"/>
        <v/>
      </c>
      <c r="G199" s="279"/>
      <c r="H199" s="280">
        <f t="shared" si="65"/>
        <v>0</v>
      </c>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66"/>
      <c r="BG199" s="266"/>
      <c r="BH199" s="266"/>
      <c r="BI199" s="266"/>
      <c r="BJ199" s="266"/>
      <c r="BK199" s="266"/>
      <c r="BL199" s="459"/>
      <c r="BM199" s="459"/>
      <c r="BN199" s="469" t="e">
        <f>VLOOKUP(B199,'[2]PL01-16112024'!$D$11:$P$237,11,0)</f>
        <v>#N/A</v>
      </c>
      <c r="BO199" s="469"/>
      <c r="BP199" s="469"/>
      <c r="BQ199" s="469"/>
      <c r="BR199" s="469"/>
    </row>
    <row r="200" spans="1:70" s="71" customFormat="1" ht="10.9" customHeight="1">
      <c r="A200" s="276" t="s">
        <v>186</v>
      </c>
      <c r="B200" s="282"/>
      <c r="C200" s="68"/>
      <c r="D200" s="266"/>
      <c r="E200" s="70"/>
      <c r="F200" s="266" t="str">
        <f t="shared" si="63"/>
        <v/>
      </c>
      <c r="G200" s="67"/>
      <c r="H200" s="280">
        <f t="shared" si="65"/>
        <v>0</v>
      </c>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3"/>
      <c r="AP200" s="283"/>
      <c r="AQ200" s="283"/>
      <c r="AR200" s="283"/>
      <c r="AS200" s="283"/>
      <c r="AT200" s="283"/>
      <c r="AU200" s="283"/>
      <c r="AV200" s="283"/>
      <c r="AW200" s="283"/>
      <c r="AX200" s="283"/>
      <c r="AY200" s="283"/>
      <c r="AZ200" s="283"/>
      <c r="BA200" s="283"/>
      <c r="BB200" s="283"/>
      <c r="BC200" s="283"/>
      <c r="BD200" s="283"/>
      <c r="BE200" s="283"/>
      <c r="BF200" s="68"/>
      <c r="BG200" s="68"/>
      <c r="BH200" s="68"/>
      <c r="BI200" s="68"/>
      <c r="BJ200" s="68"/>
      <c r="BK200" s="68"/>
      <c r="BL200" s="460"/>
      <c r="BM200" s="459">
        <f t="shared" ref="BM200:BM205" si="66">D200-H200</f>
        <v>0</v>
      </c>
      <c r="BN200" s="469" t="e">
        <f>VLOOKUP(B200,'[2]PL01-16112024'!$D$11:$P$237,11,0)</f>
        <v>#N/A</v>
      </c>
      <c r="BO200" s="468"/>
      <c r="BP200" s="468"/>
      <c r="BQ200" s="468"/>
      <c r="BR200" s="468"/>
    </row>
    <row r="201" spans="1:70" s="71" customFormat="1" ht="10.9" customHeight="1">
      <c r="A201" s="276" t="s">
        <v>186</v>
      </c>
      <c r="B201" s="282"/>
      <c r="C201" s="68"/>
      <c r="D201" s="266"/>
      <c r="E201" s="70"/>
      <c r="F201" s="266" t="str">
        <f t="shared" si="63"/>
        <v/>
      </c>
      <c r="G201" s="67"/>
      <c r="H201" s="280">
        <f t="shared" si="65"/>
        <v>0</v>
      </c>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283"/>
      <c r="AV201" s="283"/>
      <c r="AW201" s="283"/>
      <c r="AX201" s="283"/>
      <c r="AY201" s="283"/>
      <c r="AZ201" s="283"/>
      <c r="BA201" s="283"/>
      <c r="BB201" s="283"/>
      <c r="BC201" s="283"/>
      <c r="BD201" s="283"/>
      <c r="BE201" s="283"/>
      <c r="BF201" s="68"/>
      <c r="BG201" s="68"/>
      <c r="BH201" s="68"/>
      <c r="BI201" s="68"/>
      <c r="BJ201" s="68"/>
      <c r="BK201" s="68"/>
      <c r="BL201" s="460"/>
      <c r="BM201" s="459">
        <f t="shared" si="66"/>
        <v>0</v>
      </c>
      <c r="BN201" s="469" t="e">
        <f>VLOOKUP(B201,'[2]PL01-16112024'!$D$11:$P$237,11,0)</f>
        <v>#N/A</v>
      </c>
      <c r="BO201" s="468"/>
      <c r="BP201" s="468"/>
      <c r="BQ201" s="468"/>
      <c r="BR201" s="468"/>
    </row>
    <row r="202" spans="1:70" s="71" customFormat="1" ht="10.9" customHeight="1">
      <c r="A202" s="276" t="s">
        <v>186</v>
      </c>
      <c r="B202" s="282"/>
      <c r="C202" s="68"/>
      <c r="D202" s="266"/>
      <c r="E202" s="70"/>
      <c r="F202" s="266" t="str">
        <f t="shared" si="63"/>
        <v/>
      </c>
      <c r="G202" s="67"/>
      <c r="H202" s="280">
        <f t="shared" si="65"/>
        <v>0</v>
      </c>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83"/>
      <c r="AV202" s="283"/>
      <c r="AW202" s="283"/>
      <c r="AX202" s="283"/>
      <c r="AY202" s="283"/>
      <c r="AZ202" s="283"/>
      <c r="BA202" s="283"/>
      <c r="BB202" s="283"/>
      <c r="BC202" s="283"/>
      <c r="BD202" s="283"/>
      <c r="BE202" s="283"/>
      <c r="BF202" s="68"/>
      <c r="BG202" s="68"/>
      <c r="BH202" s="68"/>
      <c r="BI202" s="68"/>
      <c r="BJ202" s="68"/>
      <c r="BK202" s="68"/>
      <c r="BL202" s="460"/>
      <c r="BM202" s="459">
        <f t="shared" si="66"/>
        <v>0</v>
      </c>
      <c r="BN202" s="469" t="e">
        <f>VLOOKUP(B202,'[2]PL01-16112024'!$D$11:$P$237,11,0)</f>
        <v>#N/A</v>
      </c>
      <c r="BO202" s="468"/>
      <c r="BP202" s="468"/>
      <c r="BQ202" s="468"/>
      <c r="BR202" s="468"/>
    </row>
    <row r="203" spans="1:70" s="71" customFormat="1" ht="10.9" customHeight="1">
      <c r="A203" s="276" t="s">
        <v>186</v>
      </c>
      <c r="B203" s="282"/>
      <c r="C203" s="68"/>
      <c r="D203" s="266"/>
      <c r="E203" s="70"/>
      <c r="F203" s="266" t="str">
        <f t="shared" si="63"/>
        <v/>
      </c>
      <c r="G203" s="67"/>
      <c r="H203" s="280">
        <f t="shared" si="65"/>
        <v>0</v>
      </c>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c r="AU203" s="283"/>
      <c r="AV203" s="283"/>
      <c r="AW203" s="283"/>
      <c r="AX203" s="283"/>
      <c r="AY203" s="283"/>
      <c r="AZ203" s="283"/>
      <c r="BA203" s="283"/>
      <c r="BB203" s="283"/>
      <c r="BC203" s="283"/>
      <c r="BD203" s="283"/>
      <c r="BE203" s="283"/>
      <c r="BF203" s="68"/>
      <c r="BG203" s="68"/>
      <c r="BH203" s="68"/>
      <c r="BI203" s="68"/>
      <c r="BJ203" s="68"/>
      <c r="BK203" s="68"/>
      <c r="BL203" s="460"/>
      <c r="BM203" s="459">
        <f t="shared" si="66"/>
        <v>0</v>
      </c>
      <c r="BN203" s="469" t="e">
        <f>VLOOKUP(B203,'[2]PL01-16112024'!$D$11:$P$237,11,0)</f>
        <v>#N/A</v>
      </c>
      <c r="BO203" s="468"/>
      <c r="BP203" s="468"/>
      <c r="BQ203" s="468"/>
      <c r="BR203" s="468"/>
    </row>
    <row r="204" spans="1:70" s="71" customFormat="1" ht="10.9" customHeight="1">
      <c r="A204" s="276" t="s">
        <v>186</v>
      </c>
      <c r="B204" s="282"/>
      <c r="C204" s="68"/>
      <c r="D204" s="266"/>
      <c r="E204" s="70"/>
      <c r="F204" s="266" t="str">
        <f t="shared" si="63"/>
        <v/>
      </c>
      <c r="G204" s="67"/>
      <c r="H204" s="280">
        <f t="shared" si="65"/>
        <v>0</v>
      </c>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c r="AL204" s="283"/>
      <c r="AM204" s="283"/>
      <c r="AN204" s="283"/>
      <c r="AO204" s="283"/>
      <c r="AP204" s="283"/>
      <c r="AQ204" s="283"/>
      <c r="AR204" s="283"/>
      <c r="AS204" s="283"/>
      <c r="AT204" s="283"/>
      <c r="AU204" s="283"/>
      <c r="AV204" s="283"/>
      <c r="AW204" s="283"/>
      <c r="AX204" s="283"/>
      <c r="AY204" s="283"/>
      <c r="AZ204" s="283"/>
      <c r="BA204" s="283"/>
      <c r="BB204" s="283"/>
      <c r="BC204" s="283"/>
      <c r="BD204" s="283"/>
      <c r="BE204" s="283"/>
      <c r="BF204" s="68"/>
      <c r="BG204" s="68"/>
      <c r="BH204" s="68"/>
      <c r="BI204" s="68"/>
      <c r="BJ204" s="68"/>
      <c r="BK204" s="68"/>
      <c r="BL204" s="460"/>
      <c r="BM204" s="459">
        <f t="shared" si="66"/>
        <v>0</v>
      </c>
      <c r="BN204" s="469" t="e">
        <f>VLOOKUP(B204,'[2]PL01-16112024'!$D$11:$P$237,11,0)</f>
        <v>#N/A</v>
      </c>
      <c r="BO204" s="468"/>
      <c r="BP204" s="468"/>
      <c r="BQ204" s="468"/>
      <c r="BR204" s="468"/>
    </row>
    <row r="205" spans="1:70" s="71" customFormat="1" ht="10.9" customHeight="1">
      <c r="A205" s="276" t="s">
        <v>186</v>
      </c>
      <c r="B205" s="282"/>
      <c r="C205" s="68"/>
      <c r="D205" s="266"/>
      <c r="E205" s="70"/>
      <c r="F205" s="266" t="str">
        <f t="shared" si="63"/>
        <v/>
      </c>
      <c r="G205" s="67"/>
      <c r="H205" s="280">
        <f t="shared" si="65"/>
        <v>0</v>
      </c>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3"/>
      <c r="AZ205" s="283"/>
      <c r="BA205" s="283"/>
      <c r="BB205" s="283"/>
      <c r="BC205" s="283"/>
      <c r="BD205" s="283"/>
      <c r="BE205" s="283"/>
      <c r="BF205" s="68"/>
      <c r="BG205" s="68"/>
      <c r="BH205" s="68"/>
      <c r="BI205" s="68"/>
      <c r="BJ205" s="68"/>
      <c r="BK205" s="68"/>
      <c r="BL205" s="460"/>
      <c r="BM205" s="459">
        <f t="shared" si="66"/>
        <v>0</v>
      </c>
      <c r="BN205" s="469" t="e">
        <f>VLOOKUP(B205,'[2]PL01-16112024'!$D$11:$P$237,11,0)</f>
        <v>#N/A</v>
      </c>
      <c r="BO205" s="468"/>
      <c r="BP205" s="468"/>
      <c r="BQ205" s="468"/>
      <c r="BR205" s="468"/>
    </row>
    <row r="206" spans="1:70" s="84" customFormat="1" ht="10.9" customHeight="1">
      <c r="A206" s="276" t="s">
        <v>186</v>
      </c>
      <c r="B206" s="299"/>
      <c r="C206" s="266"/>
      <c r="D206" s="266" t="str">
        <f t="shared" ref="D206:D213" si="67">IF(C206="X",H206,"")</f>
        <v/>
      </c>
      <c r="E206" s="278"/>
      <c r="F206" s="266" t="str">
        <f t="shared" si="63"/>
        <v/>
      </c>
      <c r="G206" s="279"/>
      <c r="H206" s="280">
        <f t="shared" si="65"/>
        <v>0</v>
      </c>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c r="AL206" s="281"/>
      <c r="AM206" s="281"/>
      <c r="AN206" s="281"/>
      <c r="AO206" s="281"/>
      <c r="AP206" s="281"/>
      <c r="AQ206" s="281"/>
      <c r="AR206" s="281"/>
      <c r="AS206" s="281"/>
      <c r="AT206" s="281"/>
      <c r="AU206" s="281"/>
      <c r="AV206" s="281"/>
      <c r="AW206" s="281"/>
      <c r="AX206" s="281"/>
      <c r="AY206" s="281"/>
      <c r="AZ206" s="281"/>
      <c r="BA206" s="281"/>
      <c r="BB206" s="281"/>
      <c r="BC206" s="281"/>
      <c r="BD206" s="281"/>
      <c r="BE206" s="281"/>
      <c r="BF206" s="266"/>
      <c r="BG206" s="266"/>
      <c r="BH206" s="266"/>
      <c r="BI206" s="266"/>
      <c r="BJ206" s="266"/>
      <c r="BK206" s="266"/>
      <c r="BL206" s="459"/>
      <c r="BM206" s="459"/>
      <c r="BN206" s="469" t="e">
        <f>VLOOKUP(B206,'[2]PL01-16112024'!$D$11:$P$237,11,0)</f>
        <v>#N/A</v>
      </c>
      <c r="BO206" s="469"/>
      <c r="BP206" s="469"/>
      <c r="BQ206" s="469"/>
      <c r="BR206" s="469"/>
    </row>
    <row r="207" spans="1:70" s="84" customFormat="1" ht="10.9" customHeight="1">
      <c r="A207" s="276" t="s">
        <v>186</v>
      </c>
      <c r="B207" s="299"/>
      <c r="C207" s="266"/>
      <c r="D207" s="266" t="str">
        <f t="shared" si="67"/>
        <v/>
      </c>
      <c r="E207" s="278"/>
      <c r="F207" s="266" t="str">
        <f t="shared" si="63"/>
        <v/>
      </c>
      <c r="G207" s="279"/>
      <c r="H207" s="280">
        <f t="shared" si="65"/>
        <v>0</v>
      </c>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1"/>
      <c r="AR207" s="281"/>
      <c r="AS207" s="281"/>
      <c r="AT207" s="281"/>
      <c r="AU207" s="281"/>
      <c r="AV207" s="281"/>
      <c r="AW207" s="281"/>
      <c r="AX207" s="281"/>
      <c r="AY207" s="281"/>
      <c r="AZ207" s="281"/>
      <c r="BA207" s="281"/>
      <c r="BB207" s="281"/>
      <c r="BC207" s="281"/>
      <c r="BD207" s="281"/>
      <c r="BE207" s="281"/>
      <c r="BF207" s="266"/>
      <c r="BG207" s="266"/>
      <c r="BH207" s="266"/>
      <c r="BI207" s="266"/>
      <c r="BJ207" s="266"/>
      <c r="BK207" s="266"/>
      <c r="BL207" s="459"/>
      <c r="BM207" s="459"/>
      <c r="BN207" s="469" t="e">
        <f>VLOOKUP(B207,'[2]PL01-16112024'!$D$11:$P$237,11,0)</f>
        <v>#N/A</v>
      </c>
      <c r="BO207" s="469"/>
      <c r="BP207" s="469"/>
      <c r="BQ207" s="469"/>
      <c r="BR207" s="469"/>
    </row>
    <row r="208" spans="1:70" s="84" customFormat="1" ht="10.9" customHeight="1">
      <c r="A208" s="269" t="s">
        <v>43</v>
      </c>
      <c r="B208" s="270" t="s">
        <v>36</v>
      </c>
      <c r="C208" s="271"/>
      <c r="D208" s="272" t="str">
        <f t="shared" si="67"/>
        <v/>
      </c>
      <c r="E208" s="273"/>
      <c r="F208" s="271" t="str">
        <f>IF(ISTEXT(B208)=TRUE,"DXH","")</f>
        <v>DXH</v>
      </c>
      <c r="G208" s="284"/>
      <c r="H208" s="275">
        <f>SUM(I208:BK208)</f>
        <v>0</v>
      </c>
      <c r="I208" s="275">
        <f t="shared" ref="I208:BK208" si="68">SUM(I209:I211)</f>
        <v>0</v>
      </c>
      <c r="J208" s="275">
        <f t="shared" si="68"/>
        <v>0</v>
      </c>
      <c r="K208" s="275">
        <f t="shared" si="68"/>
        <v>0</v>
      </c>
      <c r="L208" s="275">
        <f t="shared" si="68"/>
        <v>0</v>
      </c>
      <c r="M208" s="275">
        <f t="shared" si="68"/>
        <v>0</v>
      </c>
      <c r="N208" s="275">
        <f t="shared" si="68"/>
        <v>0</v>
      </c>
      <c r="O208" s="275">
        <f t="shared" si="68"/>
        <v>0</v>
      </c>
      <c r="P208" s="275">
        <f t="shared" si="68"/>
        <v>0</v>
      </c>
      <c r="Q208" s="275">
        <f t="shared" si="68"/>
        <v>0</v>
      </c>
      <c r="R208" s="275">
        <f t="shared" si="68"/>
        <v>0</v>
      </c>
      <c r="S208" s="275">
        <f t="shared" si="68"/>
        <v>0</v>
      </c>
      <c r="T208" s="275">
        <f t="shared" si="68"/>
        <v>0</v>
      </c>
      <c r="U208" s="275">
        <f t="shared" si="68"/>
        <v>0</v>
      </c>
      <c r="V208" s="275">
        <f t="shared" si="68"/>
        <v>0</v>
      </c>
      <c r="W208" s="275">
        <f t="shared" si="68"/>
        <v>0</v>
      </c>
      <c r="X208" s="275">
        <f t="shared" si="68"/>
        <v>0</v>
      </c>
      <c r="Y208" s="275">
        <f t="shared" si="68"/>
        <v>0</v>
      </c>
      <c r="Z208" s="275">
        <f t="shared" si="68"/>
        <v>0</v>
      </c>
      <c r="AA208" s="275">
        <f t="shared" si="68"/>
        <v>0</v>
      </c>
      <c r="AB208" s="275">
        <f t="shared" si="68"/>
        <v>0</v>
      </c>
      <c r="AC208" s="275">
        <f t="shared" si="68"/>
        <v>0</v>
      </c>
      <c r="AD208" s="275">
        <f t="shared" si="68"/>
        <v>0</v>
      </c>
      <c r="AE208" s="275">
        <f t="shared" si="68"/>
        <v>0</v>
      </c>
      <c r="AF208" s="275">
        <f t="shared" si="68"/>
        <v>0</v>
      </c>
      <c r="AG208" s="275">
        <f t="shared" si="68"/>
        <v>0</v>
      </c>
      <c r="AH208" s="275">
        <f t="shared" si="68"/>
        <v>0</v>
      </c>
      <c r="AI208" s="275">
        <f t="shared" si="68"/>
        <v>0</v>
      </c>
      <c r="AJ208" s="275">
        <f t="shared" si="68"/>
        <v>0</v>
      </c>
      <c r="AK208" s="275">
        <f t="shared" si="68"/>
        <v>0</v>
      </c>
      <c r="AL208" s="275">
        <f t="shared" si="68"/>
        <v>0</v>
      </c>
      <c r="AM208" s="275">
        <f t="shared" si="68"/>
        <v>0</v>
      </c>
      <c r="AN208" s="275">
        <f t="shared" si="68"/>
        <v>0</v>
      </c>
      <c r="AO208" s="275">
        <f t="shared" si="68"/>
        <v>0</v>
      </c>
      <c r="AP208" s="275">
        <f t="shared" si="68"/>
        <v>0</v>
      </c>
      <c r="AQ208" s="275">
        <f t="shared" si="68"/>
        <v>0</v>
      </c>
      <c r="AR208" s="275">
        <f t="shared" si="68"/>
        <v>0</v>
      </c>
      <c r="AS208" s="275">
        <f t="shared" si="68"/>
        <v>0</v>
      </c>
      <c r="AT208" s="275">
        <f t="shared" si="68"/>
        <v>0</v>
      </c>
      <c r="AU208" s="275">
        <f t="shared" si="68"/>
        <v>0</v>
      </c>
      <c r="AV208" s="275">
        <f t="shared" si="68"/>
        <v>0</v>
      </c>
      <c r="AW208" s="275">
        <f t="shared" si="68"/>
        <v>0</v>
      </c>
      <c r="AX208" s="275">
        <f t="shared" si="68"/>
        <v>0</v>
      </c>
      <c r="AY208" s="275">
        <f t="shared" si="68"/>
        <v>0</v>
      </c>
      <c r="AZ208" s="275">
        <f t="shared" si="68"/>
        <v>0</v>
      </c>
      <c r="BA208" s="275">
        <f t="shared" si="68"/>
        <v>0</v>
      </c>
      <c r="BB208" s="275">
        <f t="shared" si="68"/>
        <v>0</v>
      </c>
      <c r="BC208" s="275">
        <f t="shared" si="68"/>
        <v>0</v>
      </c>
      <c r="BD208" s="275">
        <f t="shared" si="68"/>
        <v>0</v>
      </c>
      <c r="BE208" s="275">
        <f t="shared" si="68"/>
        <v>0</v>
      </c>
      <c r="BF208" s="275">
        <f t="shared" si="68"/>
        <v>0</v>
      </c>
      <c r="BG208" s="275">
        <f t="shared" si="68"/>
        <v>0</v>
      </c>
      <c r="BH208" s="275">
        <f t="shared" si="68"/>
        <v>0</v>
      </c>
      <c r="BI208" s="275">
        <f t="shared" si="68"/>
        <v>0</v>
      </c>
      <c r="BJ208" s="275">
        <f t="shared" si="68"/>
        <v>0</v>
      </c>
      <c r="BK208" s="275">
        <f t="shared" si="68"/>
        <v>0</v>
      </c>
      <c r="BL208" s="458"/>
      <c r="BM208" s="459"/>
      <c r="BN208" s="469" t="e">
        <f>VLOOKUP(B208,'[2]PL01-16112024'!$D$11:$P$237,11,0)</f>
        <v>#N/A</v>
      </c>
      <c r="BO208" s="469"/>
      <c r="BP208" s="469"/>
      <c r="BQ208" s="469"/>
      <c r="BR208" s="469"/>
    </row>
    <row r="209" spans="1:70" s="84" customFormat="1" ht="10.9" customHeight="1">
      <c r="A209" s="276" t="s">
        <v>186</v>
      </c>
      <c r="B209" s="285"/>
      <c r="C209" s="266"/>
      <c r="D209" s="266" t="str">
        <f t="shared" si="67"/>
        <v/>
      </c>
      <c r="E209" s="278"/>
      <c r="F209" s="266" t="str">
        <f>IF(ISTEXT(B209)=TRUE,"DXH","")</f>
        <v/>
      </c>
      <c r="G209" s="279"/>
      <c r="H209" s="280">
        <f t="shared" ref="H209:H212" si="69">SUM(I209:BK209)</f>
        <v>0</v>
      </c>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c r="BB209" s="281"/>
      <c r="BC209" s="281"/>
      <c r="BD209" s="281"/>
      <c r="BE209" s="281"/>
      <c r="BF209" s="266"/>
      <c r="BG209" s="266"/>
      <c r="BH209" s="266"/>
      <c r="BI209" s="266"/>
      <c r="BJ209" s="266"/>
      <c r="BK209" s="266"/>
      <c r="BL209" s="459"/>
      <c r="BM209" s="459"/>
      <c r="BN209" s="469" t="e">
        <f>VLOOKUP(B209,'[2]PL01-16112024'!$D$11:$P$237,11,0)</f>
        <v>#N/A</v>
      </c>
      <c r="BO209" s="469"/>
      <c r="BP209" s="469"/>
      <c r="BQ209" s="469"/>
      <c r="BR209" s="469"/>
    </row>
    <row r="210" spans="1:70" s="84" customFormat="1" ht="10.9" customHeight="1">
      <c r="A210" s="276" t="s">
        <v>186</v>
      </c>
      <c r="B210" s="277"/>
      <c r="C210" s="266"/>
      <c r="D210" s="266" t="str">
        <f t="shared" si="67"/>
        <v/>
      </c>
      <c r="E210" s="278"/>
      <c r="F210" s="266" t="str">
        <f>IF(ISTEXT(B210)=TRUE,"DXH","")</f>
        <v/>
      </c>
      <c r="G210" s="279"/>
      <c r="H210" s="280">
        <f t="shared" si="69"/>
        <v>0</v>
      </c>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66"/>
      <c r="BG210" s="266"/>
      <c r="BH210" s="266"/>
      <c r="BI210" s="266"/>
      <c r="BJ210" s="266"/>
      <c r="BK210" s="266"/>
      <c r="BL210" s="459"/>
      <c r="BM210" s="459"/>
      <c r="BN210" s="469" t="e">
        <f>VLOOKUP(B210,'[2]PL01-16112024'!$D$11:$P$237,11,0)</f>
        <v>#N/A</v>
      </c>
      <c r="BO210" s="469"/>
      <c r="BP210" s="469"/>
      <c r="BQ210" s="469"/>
      <c r="BR210" s="469"/>
    </row>
    <row r="211" spans="1:70" s="84" customFormat="1" ht="10.9" customHeight="1">
      <c r="A211" s="276" t="s">
        <v>186</v>
      </c>
      <c r="B211" s="277"/>
      <c r="C211" s="266"/>
      <c r="D211" s="266" t="str">
        <f t="shared" si="67"/>
        <v/>
      </c>
      <c r="E211" s="278"/>
      <c r="F211" s="266" t="str">
        <f>IF(ISTEXT(B211)=TRUE,"DXH","")</f>
        <v/>
      </c>
      <c r="G211" s="279"/>
      <c r="H211" s="280">
        <f t="shared" si="69"/>
        <v>0</v>
      </c>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c r="AL211" s="281"/>
      <c r="AM211" s="281"/>
      <c r="AN211" s="281"/>
      <c r="AO211" s="281"/>
      <c r="AP211" s="281"/>
      <c r="AQ211" s="281"/>
      <c r="AR211" s="281"/>
      <c r="AS211" s="281"/>
      <c r="AT211" s="281"/>
      <c r="AU211" s="281"/>
      <c r="AV211" s="281"/>
      <c r="AW211" s="281"/>
      <c r="AX211" s="281"/>
      <c r="AY211" s="281"/>
      <c r="AZ211" s="281"/>
      <c r="BA211" s="281"/>
      <c r="BB211" s="281"/>
      <c r="BC211" s="281"/>
      <c r="BD211" s="281"/>
      <c r="BE211" s="281"/>
      <c r="BF211" s="266"/>
      <c r="BG211" s="266"/>
      <c r="BH211" s="266"/>
      <c r="BI211" s="266"/>
      <c r="BJ211" s="266"/>
      <c r="BK211" s="266"/>
      <c r="BL211" s="459"/>
      <c r="BM211" s="459"/>
      <c r="BN211" s="469" t="e">
        <f>VLOOKUP(B211,'[2]PL01-16112024'!$D$11:$P$237,11,0)</f>
        <v>#N/A</v>
      </c>
      <c r="BO211" s="469"/>
      <c r="BP211" s="469"/>
      <c r="BQ211" s="469"/>
      <c r="BR211" s="469"/>
    </row>
    <row r="212" spans="1:70" s="84" customFormat="1" ht="10.9" customHeight="1">
      <c r="A212" s="276" t="s">
        <v>186</v>
      </c>
      <c r="B212" s="285"/>
      <c r="C212" s="266"/>
      <c r="D212" s="266" t="str">
        <f t="shared" si="67"/>
        <v/>
      </c>
      <c r="E212" s="278"/>
      <c r="F212" s="266" t="str">
        <f>IF(ISTEXT(B212)=TRUE,"DXH","")</f>
        <v/>
      </c>
      <c r="G212" s="279"/>
      <c r="H212" s="280">
        <f t="shared" si="69"/>
        <v>0</v>
      </c>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c r="AL212" s="281"/>
      <c r="AM212" s="281"/>
      <c r="AN212" s="281"/>
      <c r="AO212" s="281"/>
      <c r="AP212" s="281"/>
      <c r="AQ212" s="281"/>
      <c r="AR212" s="281"/>
      <c r="AS212" s="281"/>
      <c r="AT212" s="281"/>
      <c r="AU212" s="281"/>
      <c r="AV212" s="281"/>
      <c r="AW212" s="281"/>
      <c r="AX212" s="281"/>
      <c r="AY212" s="281"/>
      <c r="AZ212" s="281"/>
      <c r="BA212" s="281"/>
      <c r="BB212" s="281"/>
      <c r="BC212" s="281"/>
      <c r="BD212" s="281"/>
      <c r="BE212" s="281"/>
      <c r="BF212" s="266"/>
      <c r="BG212" s="266"/>
      <c r="BH212" s="266"/>
      <c r="BI212" s="266"/>
      <c r="BJ212" s="266"/>
      <c r="BK212" s="266"/>
      <c r="BL212" s="459"/>
      <c r="BM212" s="459"/>
      <c r="BN212" s="469" t="e">
        <f>VLOOKUP(B212,'[2]PL01-16112024'!$D$11:$P$237,11,0)</f>
        <v>#N/A</v>
      </c>
      <c r="BO212" s="469"/>
      <c r="BP212" s="469"/>
      <c r="BQ212" s="469"/>
      <c r="BR212" s="469"/>
    </row>
    <row r="213" spans="1:70" s="84" customFormat="1" ht="10.9" customHeight="1">
      <c r="A213" s="269" t="s">
        <v>43</v>
      </c>
      <c r="B213" s="270" t="s">
        <v>32</v>
      </c>
      <c r="C213" s="271"/>
      <c r="D213" s="272" t="str">
        <f t="shared" si="67"/>
        <v/>
      </c>
      <c r="E213" s="273"/>
      <c r="F213" s="271" t="str">
        <f t="shared" ref="F213:F219" si="70">IF(ISTEXT(B213)=TRUE,"DYT","")</f>
        <v>DYT</v>
      </c>
      <c r="G213" s="284"/>
      <c r="H213" s="275">
        <f>SUM(I213:BK213)</f>
        <v>0.91000000000000014</v>
      </c>
      <c r="I213" s="275">
        <f>SUM(I214:I219)</f>
        <v>0</v>
      </c>
      <c r="J213" s="275">
        <f t="shared" ref="J213:BK213" si="71">SUM(J214:J219)</f>
        <v>0</v>
      </c>
      <c r="K213" s="275">
        <f t="shared" si="71"/>
        <v>0.84000000000000008</v>
      </c>
      <c r="L213" s="275">
        <f t="shared" si="71"/>
        <v>0</v>
      </c>
      <c r="M213" s="275">
        <f t="shared" si="71"/>
        <v>0</v>
      </c>
      <c r="N213" s="275">
        <f t="shared" si="71"/>
        <v>0</v>
      </c>
      <c r="O213" s="275">
        <f t="shared" si="71"/>
        <v>0</v>
      </c>
      <c r="P213" s="275">
        <f t="shared" si="71"/>
        <v>0</v>
      </c>
      <c r="Q213" s="275">
        <f t="shared" si="71"/>
        <v>7.0000000000000007E-2</v>
      </c>
      <c r="R213" s="275">
        <f t="shared" si="71"/>
        <v>0</v>
      </c>
      <c r="S213" s="275">
        <f t="shared" si="71"/>
        <v>0</v>
      </c>
      <c r="T213" s="275">
        <f t="shared" si="71"/>
        <v>0</v>
      </c>
      <c r="U213" s="275">
        <f t="shared" si="71"/>
        <v>0</v>
      </c>
      <c r="V213" s="275">
        <f t="shared" si="71"/>
        <v>0</v>
      </c>
      <c r="W213" s="275">
        <f t="shared" si="71"/>
        <v>0</v>
      </c>
      <c r="X213" s="275">
        <f t="shared" si="71"/>
        <v>0</v>
      </c>
      <c r="Y213" s="275">
        <f t="shared" si="71"/>
        <v>0</v>
      </c>
      <c r="Z213" s="275">
        <f t="shared" si="71"/>
        <v>0</v>
      </c>
      <c r="AA213" s="275">
        <f t="shared" si="71"/>
        <v>0</v>
      </c>
      <c r="AB213" s="275">
        <f t="shared" si="71"/>
        <v>0</v>
      </c>
      <c r="AC213" s="275">
        <f t="shared" si="71"/>
        <v>0</v>
      </c>
      <c r="AD213" s="275">
        <f t="shared" si="71"/>
        <v>0</v>
      </c>
      <c r="AE213" s="275">
        <f t="shared" si="71"/>
        <v>0</v>
      </c>
      <c r="AF213" s="275">
        <f t="shared" si="71"/>
        <v>0</v>
      </c>
      <c r="AG213" s="275">
        <f t="shared" si="71"/>
        <v>0</v>
      </c>
      <c r="AH213" s="275">
        <f t="shared" si="71"/>
        <v>0</v>
      </c>
      <c r="AI213" s="275">
        <f t="shared" si="71"/>
        <v>0</v>
      </c>
      <c r="AJ213" s="275">
        <f t="shared" si="71"/>
        <v>0</v>
      </c>
      <c r="AK213" s="275">
        <f t="shared" si="71"/>
        <v>0</v>
      </c>
      <c r="AL213" s="275">
        <f t="shared" si="71"/>
        <v>0</v>
      </c>
      <c r="AM213" s="275">
        <f t="shared" si="71"/>
        <v>0</v>
      </c>
      <c r="AN213" s="275">
        <f t="shared" si="71"/>
        <v>0</v>
      </c>
      <c r="AO213" s="275">
        <f t="shared" si="71"/>
        <v>0</v>
      </c>
      <c r="AP213" s="275">
        <f t="shared" si="71"/>
        <v>0</v>
      </c>
      <c r="AQ213" s="275">
        <f t="shared" si="71"/>
        <v>0</v>
      </c>
      <c r="AR213" s="275">
        <f t="shared" si="71"/>
        <v>0</v>
      </c>
      <c r="AS213" s="275">
        <f t="shared" si="71"/>
        <v>0</v>
      </c>
      <c r="AT213" s="275">
        <f t="shared" si="71"/>
        <v>0</v>
      </c>
      <c r="AU213" s="275">
        <f t="shared" si="71"/>
        <v>0</v>
      </c>
      <c r="AV213" s="275">
        <f t="shared" si="71"/>
        <v>0</v>
      </c>
      <c r="AW213" s="275">
        <f t="shared" si="71"/>
        <v>0</v>
      </c>
      <c r="AX213" s="275">
        <f t="shared" si="71"/>
        <v>0</v>
      </c>
      <c r="AY213" s="275">
        <f t="shared" si="71"/>
        <v>0</v>
      </c>
      <c r="AZ213" s="275">
        <f t="shared" si="71"/>
        <v>0</v>
      </c>
      <c r="BA213" s="275">
        <f t="shared" si="71"/>
        <v>0</v>
      </c>
      <c r="BB213" s="275">
        <f t="shared" si="71"/>
        <v>0</v>
      </c>
      <c r="BC213" s="275">
        <f t="shared" si="71"/>
        <v>0</v>
      </c>
      <c r="BD213" s="275">
        <f t="shared" si="71"/>
        <v>0</v>
      </c>
      <c r="BE213" s="275">
        <f t="shared" si="71"/>
        <v>0</v>
      </c>
      <c r="BF213" s="275">
        <f t="shared" si="71"/>
        <v>0</v>
      </c>
      <c r="BG213" s="275">
        <f t="shared" si="71"/>
        <v>0</v>
      </c>
      <c r="BH213" s="275">
        <f t="shared" si="71"/>
        <v>0</v>
      </c>
      <c r="BI213" s="275">
        <f t="shared" si="71"/>
        <v>0</v>
      </c>
      <c r="BJ213" s="275">
        <f t="shared" si="71"/>
        <v>0</v>
      </c>
      <c r="BK213" s="275">
        <f t="shared" si="71"/>
        <v>0</v>
      </c>
      <c r="BL213" s="458"/>
      <c r="BM213" s="459"/>
      <c r="BN213" s="469" t="e">
        <f>VLOOKUP(B213,'[2]PL01-16112024'!$D$11:$P$237,11,0)</f>
        <v>#N/A</v>
      </c>
      <c r="BO213" s="469"/>
      <c r="BP213" s="469"/>
      <c r="BQ213" s="469"/>
      <c r="BR213" s="469"/>
    </row>
    <row r="214" spans="1:70" s="84" customFormat="1" ht="25.5">
      <c r="A214" s="276" t="s">
        <v>186</v>
      </c>
      <c r="B214" s="426" t="s">
        <v>612</v>
      </c>
      <c r="C214" s="266" t="s">
        <v>528</v>
      </c>
      <c r="D214" s="266">
        <v>8.4000000000000005E-2</v>
      </c>
      <c r="E214" s="278" t="s">
        <v>276</v>
      </c>
      <c r="F214" s="266" t="str">
        <f t="shared" si="70"/>
        <v>DYT</v>
      </c>
      <c r="G214" s="279" t="s">
        <v>510</v>
      </c>
      <c r="H214" s="280">
        <f t="shared" ref="H214:H219" si="72">SUM(I214:BK214)</f>
        <v>0.13</v>
      </c>
      <c r="I214" s="281"/>
      <c r="J214" s="281"/>
      <c r="K214" s="281">
        <v>0.13</v>
      </c>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66"/>
      <c r="BG214" s="266"/>
      <c r="BH214" s="266"/>
      <c r="BI214" s="266"/>
      <c r="BJ214" s="266"/>
      <c r="BK214" s="266"/>
      <c r="BL214" s="459"/>
      <c r="BM214" s="459">
        <f>D214-H214</f>
        <v>-4.5999999999999999E-2</v>
      </c>
      <c r="BN214" s="469">
        <f>VLOOKUP(B214,'[2]PL01-16112024'!$D$11:$P$237,11,0)</f>
        <v>0.13</v>
      </c>
      <c r="BO214" s="469">
        <v>0.13</v>
      </c>
      <c r="BP214" s="469">
        <v>0.08</v>
      </c>
      <c r="BQ214" s="469">
        <v>0</v>
      </c>
      <c r="BR214" s="469" t="s">
        <v>684</v>
      </c>
    </row>
    <row r="215" spans="1:70" s="71" customFormat="1" ht="12.75">
      <c r="A215" s="276" t="s">
        <v>186</v>
      </c>
      <c r="B215" s="425" t="s">
        <v>613</v>
      </c>
      <c r="C215" s="68" t="s">
        <v>528</v>
      </c>
      <c r="D215" s="266">
        <f t="shared" ref="D215:D223" si="73">IF(C215="X",H215,"")</f>
        <v>7.0000000000000007E-2</v>
      </c>
      <c r="E215" s="278" t="s">
        <v>276</v>
      </c>
      <c r="F215" s="266" t="str">
        <f t="shared" si="70"/>
        <v>DYT</v>
      </c>
      <c r="G215" s="67" t="s">
        <v>514</v>
      </c>
      <c r="H215" s="280">
        <f t="shared" si="72"/>
        <v>7.0000000000000007E-2</v>
      </c>
      <c r="I215" s="283"/>
      <c r="J215" s="283"/>
      <c r="K215" s="283"/>
      <c r="L215" s="283"/>
      <c r="M215" s="283"/>
      <c r="N215" s="283"/>
      <c r="O215" s="283"/>
      <c r="P215" s="283"/>
      <c r="Q215" s="283">
        <v>7.0000000000000007E-2</v>
      </c>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68"/>
      <c r="BG215" s="68"/>
      <c r="BH215" s="68"/>
      <c r="BI215" s="68"/>
      <c r="BJ215" s="68"/>
      <c r="BK215" s="68"/>
      <c r="BL215" s="460"/>
      <c r="BM215" s="459">
        <f>D215-H215</f>
        <v>0</v>
      </c>
      <c r="BN215" s="469">
        <f>VLOOKUP(B215,'[2]PL01-16112024'!$D$11:$P$237,11,0)</f>
        <v>7.0000000000000007E-2</v>
      </c>
      <c r="BO215" s="468">
        <v>7.0000000000000007E-2</v>
      </c>
      <c r="BP215" s="468">
        <v>7.0000000000000007E-2</v>
      </c>
      <c r="BQ215" s="468">
        <v>0</v>
      </c>
      <c r="BR215" s="468" t="s">
        <v>688</v>
      </c>
    </row>
    <row r="216" spans="1:70" s="71" customFormat="1" ht="12.75">
      <c r="A216" s="276" t="s">
        <v>186</v>
      </c>
      <c r="B216" s="425" t="s">
        <v>614</v>
      </c>
      <c r="C216" s="68" t="s">
        <v>528</v>
      </c>
      <c r="D216" s="266">
        <f t="shared" si="73"/>
        <v>0.08</v>
      </c>
      <c r="E216" s="278" t="s">
        <v>276</v>
      </c>
      <c r="F216" s="266" t="str">
        <f t="shared" si="70"/>
        <v>DYT</v>
      </c>
      <c r="G216" s="67" t="s">
        <v>514</v>
      </c>
      <c r="H216" s="280">
        <f t="shared" si="72"/>
        <v>0.08</v>
      </c>
      <c r="I216" s="283"/>
      <c r="J216" s="283"/>
      <c r="K216" s="283">
        <v>0.08</v>
      </c>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68"/>
      <c r="BG216" s="68"/>
      <c r="BH216" s="68"/>
      <c r="BI216" s="68"/>
      <c r="BJ216" s="68"/>
      <c r="BK216" s="68"/>
      <c r="BL216" s="460"/>
      <c r="BM216" s="459">
        <f>D216-H216</f>
        <v>0</v>
      </c>
      <c r="BN216" s="469">
        <f>VLOOKUP(B216,'[2]PL01-16112024'!$D$11:$P$237,11,0)</f>
        <v>0.08</v>
      </c>
      <c r="BO216" s="468">
        <v>0.08</v>
      </c>
      <c r="BP216" s="468">
        <v>0.08</v>
      </c>
      <c r="BQ216" s="468">
        <v>0</v>
      </c>
      <c r="BR216" s="468" t="s">
        <v>688</v>
      </c>
    </row>
    <row r="217" spans="1:70" s="71" customFormat="1" ht="12.75">
      <c r="A217" s="276" t="s">
        <v>186</v>
      </c>
      <c r="B217" s="425" t="s">
        <v>615</v>
      </c>
      <c r="C217" s="68"/>
      <c r="D217" s="266" t="str">
        <f t="shared" si="73"/>
        <v/>
      </c>
      <c r="E217" s="278" t="s">
        <v>276</v>
      </c>
      <c r="F217" s="266" t="str">
        <f t="shared" si="70"/>
        <v>DYT</v>
      </c>
      <c r="G217" s="67" t="s">
        <v>512</v>
      </c>
      <c r="H217" s="280">
        <f t="shared" si="72"/>
        <v>0.63</v>
      </c>
      <c r="I217" s="283"/>
      <c r="J217" s="283"/>
      <c r="K217" s="283">
        <v>0.63</v>
      </c>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3"/>
      <c r="AP217" s="283"/>
      <c r="AQ217" s="283"/>
      <c r="AR217" s="283"/>
      <c r="AS217" s="283"/>
      <c r="AT217" s="283"/>
      <c r="AU217" s="283"/>
      <c r="AV217" s="283"/>
      <c r="AW217" s="283"/>
      <c r="AX217" s="283"/>
      <c r="AY217" s="283"/>
      <c r="AZ217" s="283"/>
      <c r="BA217" s="283"/>
      <c r="BB217" s="283"/>
      <c r="BC217" s="283"/>
      <c r="BD217" s="283"/>
      <c r="BE217" s="283"/>
      <c r="BF217" s="68"/>
      <c r="BG217" s="68"/>
      <c r="BH217" s="68"/>
      <c r="BI217" s="68"/>
      <c r="BJ217" s="68"/>
      <c r="BK217" s="68"/>
      <c r="BL217" s="460"/>
      <c r="BM217" s="459"/>
      <c r="BN217" s="469">
        <f>VLOOKUP(B217,'[2]PL01-16112024'!$D$11:$P$237,11,0)</f>
        <v>0.63</v>
      </c>
      <c r="BO217" s="468">
        <v>0.63</v>
      </c>
      <c r="BP217" s="468">
        <v>0</v>
      </c>
      <c r="BQ217" s="468">
        <v>0</v>
      </c>
      <c r="BR217" s="468" t="s">
        <v>678</v>
      </c>
    </row>
    <row r="218" spans="1:70" s="84" customFormat="1" ht="10.9" customHeight="1">
      <c r="A218" s="276" t="s">
        <v>186</v>
      </c>
      <c r="B218" s="285"/>
      <c r="C218" s="266"/>
      <c r="D218" s="266" t="str">
        <f t="shared" si="73"/>
        <v/>
      </c>
      <c r="E218" s="278"/>
      <c r="F218" s="266" t="str">
        <f t="shared" si="70"/>
        <v/>
      </c>
      <c r="G218" s="279"/>
      <c r="H218" s="280">
        <f t="shared" si="72"/>
        <v>0</v>
      </c>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66"/>
      <c r="BG218" s="266"/>
      <c r="BH218" s="266"/>
      <c r="BI218" s="266"/>
      <c r="BJ218" s="266"/>
      <c r="BK218" s="266"/>
      <c r="BL218" s="459"/>
      <c r="BM218" s="459"/>
      <c r="BN218" s="469" t="e">
        <f>VLOOKUP(B218,'[2]PL01-16112024'!$D$11:$P$237,11,0)</f>
        <v>#N/A</v>
      </c>
      <c r="BO218" s="469"/>
      <c r="BP218" s="469"/>
      <c r="BQ218" s="469"/>
      <c r="BR218" s="469"/>
    </row>
    <row r="219" spans="1:70" s="84" customFormat="1" ht="10.9" customHeight="1">
      <c r="A219" s="276" t="s">
        <v>186</v>
      </c>
      <c r="B219" s="285"/>
      <c r="C219" s="266"/>
      <c r="D219" s="266" t="str">
        <f t="shared" si="73"/>
        <v/>
      </c>
      <c r="E219" s="278"/>
      <c r="F219" s="266" t="str">
        <f t="shared" si="70"/>
        <v/>
      </c>
      <c r="G219" s="279"/>
      <c r="H219" s="280">
        <f t="shared" si="72"/>
        <v>0</v>
      </c>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66"/>
      <c r="BG219" s="266"/>
      <c r="BH219" s="266"/>
      <c r="BI219" s="266"/>
      <c r="BJ219" s="266"/>
      <c r="BK219" s="266"/>
      <c r="BL219" s="459"/>
      <c r="BM219" s="459"/>
      <c r="BN219" s="469" t="e">
        <f>VLOOKUP(B219,'[2]PL01-16112024'!$D$11:$P$237,11,0)</f>
        <v>#N/A</v>
      </c>
      <c r="BO219" s="469"/>
      <c r="BP219" s="469"/>
      <c r="BQ219" s="469"/>
      <c r="BR219" s="469"/>
    </row>
    <row r="220" spans="1:70" s="84" customFormat="1" ht="10.9" customHeight="1">
      <c r="A220" s="269" t="s">
        <v>43</v>
      </c>
      <c r="B220" s="270" t="s">
        <v>33</v>
      </c>
      <c r="C220" s="271"/>
      <c r="D220" s="272" t="str">
        <f t="shared" si="73"/>
        <v/>
      </c>
      <c r="E220" s="273"/>
      <c r="F220" s="271" t="str">
        <f t="shared" ref="F220:F242" si="74">IF(ISTEXT(B220)=TRUE,"DGD","")</f>
        <v>DGD</v>
      </c>
      <c r="G220" s="284"/>
      <c r="H220" s="275">
        <f>SUM(I220:BK220)</f>
        <v>17.433100000000003</v>
      </c>
      <c r="I220" s="275">
        <f t="shared" ref="I220:BK220" si="75">SUM(I221:I242)</f>
        <v>7.8699999999999992</v>
      </c>
      <c r="J220" s="275">
        <f t="shared" si="75"/>
        <v>0</v>
      </c>
      <c r="K220" s="275">
        <f t="shared" si="75"/>
        <v>7.7321</v>
      </c>
      <c r="L220" s="275">
        <f t="shared" si="75"/>
        <v>0.05</v>
      </c>
      <c r="M220" s="275">
        <f t="shared" si="75"/>
        <v>0</v>
      </c>
      <c r="N220" s="275">
        <f t="shared" si="75"/>
        <v>0</v>
      </c>
      <c r="O220" s="275">
        <f t="shared" si="75"/>
        <v>0</v>
      </c>
      <c r="P220" s="275">
        <f t="shared" si="75"/>
        <v>0</v>
      </c>
      <c r="Q220" s="275">
        <f t="shared" si="75"/>
        <v>0.28000000000000003</v>
      </c>
      <c r="R220" s="275">
        <f t="shared" si="75"/>
        <v>0</v>
      </c>
      <c r="S220" s="275">
        <f t="shared" si="75"/>
        <v>0</v>
      </c>
      <c r="T220" s="275">
        <f t="shared" si="75"/>
        <v>0</v>
      </c>
      <c r="U220" s="275">
        <f t="shared" si="75"/>
        <v>0.11</v>
      </c>
      <c r="V220" s="275">
        <f t="shared" si="75"/>
        <v>0</v>
      </c>
      <c r="W220" s="275">
        <f t="shared" si="75"/>
        <v>0</v>
      </c>
      <c r="X220" s="275">
        <f t="shared" si="75"/>
        <v>0</v>
      </c>
      <c r="Y220" s="275">
        <f t="shared" si="75"/>
        <v>0</v>
      </c>
      <c r="Z220" s="275">
        <f t="shared" si="75"/>
        <v>0</v>
      </c>
      <c r="AA220" s="275">
        <f t="shared" si="75"/>
        <v>0</v>
      </c>
      <c r="AB220" s="275">
        <f t="shared" si="75"/>
        <v>0</v>
      </c>
      <c r="AC220" s="275">
        <f t="shared" si="75"/>
        <v>1.2610000000000001</v>
      </c>
      <c r="AD220" s="275">
        <f t="shared" si="75"/>
        <v>0</v>
      </c>
      <c r="AE220" s="275">
        <f t="shared" si="75"/>
        <v>0</v>
      </c>
      <c r="AF220" s="275">
        <f t="shared" si="75"/>
        <v>0</v>
      </c>
      <c r="AG220" s="275">
        <f t="shared" si="75"/>
        <v>0</v>
      </c>
      <c r="AH220" s="275">
        <f t="shared" si="75"/>
        <v>0</v>
      </c>
      <c r="AI220" s="275">
        <f t="shared" si="75"/>
        <v>0</v>
      </c>
      <c r="AJ220" s="275">
        <f t="shared" si="75"/>
        <v>0</v>
      </c>
      <c r="AK220" s="275">
        <f t="shared" si="75"/>
        <v>0</v>
      </c>
      <c r="AL220" s="275">
        <f t="shared" si="75"/>
        <v>0</v>
      </c>
      <c r="AM220" s="275">
        <f t="shared" si="75"/>
        <v>0</v>
      </c>
      <c r="AN220" s="275">
        <f t="shared" si="75"/>
        <v>0</v>
      </c>
      <c r="AO220" s="275">
        <f t="shared" si="75"/>
        <v>0</v>
      </c>
      <c r="AP220" s="275">
        <f t="shared" si="75"/>
        <v>0.03</v>
      </c>
      <c r="AQ220" s="275">
        <f t="shared" si="75"/>
        <v>0.1</v>
      </c>
      <c r="AR220" s="275">
        <f t="shared" si="75"/>
        <v>0</v>
      </c>
      <c r="AS220" s="275">
        <f t="shared" si="75"/>
        <v>0</v>
      </c>
      <c r="AT220" s="275">
        <f t="shared" si="75"/>
        <v>0</v>
      </c>
      <c r="AU220" s="275">
        <f t="shared" si="75"/>
        <v>0</v>
      </c>
      <c r="AV220" s="275">
        <f t="shared" si="75"/>
        <v>0</v>
      </c>
      <c r="AW220" s="275">
        <f t="shared" si="75"/>
        <v>0</v>
      </c>
      <c r="AX220" s="275">
        <f t="shared" si="75"/>
        <v>0</v>
      </c>
      <c r="AY220" s="275">
        <f t="shared" si="75"/>
        <v>0</v>
      </c>
      <c r="AZ220" s="275">
        <f t="shared" si="75"/>
        <v>0</v>
      </c>
      <c r="BA220" s="275">
        <f t="shared" si="75"/>
        <v>0</v>
      </c>
      <c r="BB220" s="275">
        <f t="shared" si="75"/>
        <v>0</v>
      </c>
      <c r="BC220" s="275">
        <f t="shared" si="75"/>
        <v>0</v>
      </c>
      <c r="BD220" s="275">
        <f t="shared" si="75"/>
        <v>0</v>
      </c>
      <c r="BE220" s="275">
        <f t="shared" si="75"/>
        <v>0</v>
      </c>
      <c r="BF220" s="275">
        <f t="shared" si="75"/>
        <v>0</v>
      </c>
      <c r="BG220" s="275">
        <f t="shared" si="75"/>
        <v>0</v>
      </c>
      <c r="BH220" s="275">
        <f t="shared" si="75"/>
        <v>0</v>
      </c>
      <c r="BI220" s="275">
        <f t="shared" si="75"/>
        <v>0</v>
      </c>
      <c r="BJ220" s="275">
        <f t="shared" si="75"/>
        <v>0</v>
      </c>
      <c r="BK220" s="275">
        <f t="shared" si="75"/>
        <v>0</v>
      </c>
      <c r="BL220" s="458"/>
      <c r="BM220" s="459"/>
      <c r="BN220" s="469" t="e">
        <f>VLOOKUP(B220,'[2]PL01-16112024'!$D$11:$P$237,11,0)</f>
        <v>#N/A</v>
      </c>
      <c r="BO220" s="469"/>
      <c r="BP220" s="469"/>
      <c r="BQ220" s="469"/>
      <c r="BR220" s="469"/>
    </row>
    <row r="221" spans="1:70" s="84" customFormat="1" ht="25.5">
      <c r="A221" s="276" t="s">
        <v>186</v>
      </c>
      <c r="B221" s="426" t="s">
        <v>532</v>
      </c>
      <c r="C221" s="68" t="s">
        <v>528</v>
      </c>
      <c r="D221" s="266">
        <f t="shared" si="73"/>
        <v>0.9</v>
      </c>
      <c r="E221" s="278" t="s">
        <v>276</v>
      </c>
      <c r="F221" s="266" t="str">
        <f t="shared" si="74"/>
        <v>DGD</v>
      </c>
      <c r="G221" s="279" t="s">
        <v>503</v>
      </c>
      <c r="H221" s="280">
        <f t="shared" ref="H221:H242" si="76">SUM(I221:BK221)</f>
        <v>0.9</v>
      </c>
      <c r="I221" s="281">
        <v>0.9</v>
      </c>
      <c r="J221" s="281">
        <v>0</v>
      </c>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66"/>
      <c r="BG221" s="266"/>
      <c r="BH221" s="266"/>
      <c r="BI221" s="266"/>
      <c r="BJ221" s="266"/>
      <c r="BK221" s="266"/>
      <c r="BL221" s="459"/>
      <c r="BM221" s="459">
        <f t="shared" ref="BM221:BM228" si="77">D221-H221</f>
        <v>0</v>
      </c>
      <c r="BN221" s="469">
        <f>VLOOKUP(B221,'[2]PL01-16112024'!$D$11:$P$237,11,0)</f>
        <v>0.9</v>
      </c>
      <c r="BO221" s="469">
        <v>0.9</v>
      </c>
      <c r="BP221" s="469">
        <v>0.9</v>
      </c>
      <c r="BQ221" s="469">
        <v>0.9</v>
      </c>
      <c r="BR221" s="469" t="s">
        <v>693</v>
      </c>
    </row>
    <row r="222" spans="1:70" s="565" customFormat="1" ht="25.5">
      <c r="A222" s="557" t="s">
        <v>186</v>
      </c>
      <c r="B222" s="558" t="s">
        <v>533</v>
      </c>
      <c r="C222" s="468" t="s">
        <v>528</v>
      </c>
      <c r="D222" s="469">
        <f t="shared" si="73"/>
        <v>0</v>
      </c>
      <c r="E222" s="559" t="s">
        <v>276</v>
      </c>
      <c r="F222" s="469" t="str">
        <f t="shared" si="74"/>
        <v>DGD</v>
      </c>
      <c r="G222" s="560" t="s">
        <v>507</v>
      </c>
      <c r="H222" s="561">
        <f t="shared" si="76"/>
        <v>0</v>
      </c>
      <c r="I222" s="562"/>
      <c r="J222" s="562">
        <v>0</v>
      </c>
      <c r="K222" s="562"/>
      <c r="L222" s="562"/>
      <c r="M222" s="562"/>
      <c r="N222" s="562"/>
      <c r="O222" s="562"/>
      <c r="P222" s="562"/>
      <c r="Q222" s="562"/>
      <c r="R222" s="562"/>
      <c r="S222" s="562"/>
      <c r="T222" s="562"/>
      <c r="U222" s="562"/>
      <c r="V222" s="562"/>
      <c r="W222" s="562"/>
      <c r="X222" s="562"/>
      <c r="Y222" s="562"/>
      <c r="Z222" s="562"/>
      <c r="AA222" s="562"/>
      <c r="AB222" s="562"/>
      <c r="AC222" s="562"/>
      <c r="AD222" s="562"/>
      <c r="AE222" s="562"/>
      <c r="AF222" s="562"/>
      <c r="AG222" s="562"/>
      <c r="AH222" s="562"/>
      <c r="AI222" s="562"/>
      <c r="AJ222" s="562"/>
      <c r="AK222" s="562"/>
      <c r="AL222" s="562"/>
      <c r="AM222" s="562"/>
      <c r="AN222" s="562"/>
      <c r="AO222" s="562"/>
      <c r="AP222" s="562"/>
      <c r="AQ222" s="562"/>
      <c r="AR222" s="562"/>
      <c r="AS222" s="562"/>
      <c r="AT222" s="562"/>
      <c r="AU222" s="562"/>
      <c r="AV222" s="562"/>
      <c r="AW222" s="562"/>
      <c r="AX222" s="562"/>
      <c r="AY222" s="562"/>
      <c r="AZ222" s="562"/>
      <c r="BA222" s="562"/>
      <c r="BB222" s="562"/>
      <c r="BC222" s="562"/>
      <c r="BD222" s="562"/>
      <c r="BE222" s="562"/>
      <c r="BF222" s="469"/>
      <c r="BG222" s="469"/>
      <c r="BH222" s="469"/>
      <c r="BI222" s="469"/>
      <c r="BJ222" s="469"/>
      <c r="BK222" s="469"/>
      <c r="BL222" s="563"/>
      <c r="BM222" s="564">
        <f t="shared" si="77"/>
        <v>0</v>
      </c>
      <c r="BN222" s="469">
        <f>VLOOKUP(B222,'[2]PL01-16112024'!$D$11:$P$237,11,0)</f>
        <v>0.3</v>
      </c>
      <c r="BO222" s="468">
        <v>0.3</v>
      </c>
      <c r="BP222" s="468">
        <v>0.3</v>
      </c>
      <c r="BQ222" s="468">
        <v>0</v>
      </c>
      <c r="BR222" s="468" t="s">
        <v>679</v>
      </c>
    </row>
    <row r="223" spans="1:70" s="71" customFormat="1" ht="12.75">
      <c r="A223" s="276" t="s">
        <v>186</v>
      </c>
      <c r="B223" s="425" t="s">
        <v>534</v>
      </c>
      <c r="C223" s="68"/>
      <c r="D223" s="266" t="str">
        <f t="shared" si="73"/>
        <v/>
      </c>
      <c r="E223" s="278" t="s">
        <v>276</v>
      </c>
      <c r="F223" s="266" t="str">
        <f t="shared" si="74"/>
        <v>DGD</v>
      </c>
      <c r="G223" s="67" t="s">
        <v>506</v>
      </c>
      <c r="H223" s="280">
        <f t="shared" si="76"/>
        <v>0.79</v>
      </c>
      <c r="I223" s="281">
        <v>0.74</v>
      </c>
      <c r="J223" s="281">
        <v>0</v>
      </c>
      <c r="K223" s="281">
        <v>0</v>
      </c>
      <c r="L223" s="281">
        <v>0.05</v>
      </c>
      <c r="M223" s="281"/>
      <c r="N223" s="281"/>
      <c r="O223" s="281"/>
      <c r="P223" s="281"/>
      <c r="Q223" s="281">
        <v>0</v>
      </c>
      <c r="R223" s="281"/>
      <c r="S223" s="281"/>
      <c r="T223" s="281">
        <v>0</v>
      </c>
      <c r="U223" s="281">
        <v>0</v>
      </c>
      <c r="V223" s="281"/>
      <c r="W223" s="281"/>
      <c r="X223" s="281"/>
      <c r="Y223" s="281"/>
      <c r="Z223" s="281">
        <v>0</v>
      </c>
      <c r="AA223" s="281"/>
      <c r="AB223" s="281">
        <v>0</v>
      </c>
      <c r="AC223" s="281">
        <v>0</v>
      </c>
      <c r="AD223" s="281">
        <v>0</v>
      </c>
      <c r="AE223" s="281"/>
      <c r="AF223" s="281"/>
      <c r="AG223" s="281"/>
      <c r="AH223" s="281"/>
      <c r="AI223" s="281"/>
      <c r="AJ223" s="281"/>
      <c r="AK223" s="281"/>
      <c r="AL223" s="281"/>
      <c r="AM223" s="281"/>
      <c r="AN223" s="281">
        <v>0</v>
      </c>
      <c r="AO223" s="281"/>
      <c r="AP223" s="281">
        <v>0</v>
      </c>
      <c r="AQ223" s="281">
        <v>0</v>
      </c>
      <c r="AR223" s="281"/>
      <c r="AS223" s="281"/>
      <c r="AT223" s="281"/>
      <c r="AU223" s="281"/>
      <c r="AV223" s="281"/>
      <c r="AW223" s="281"/>
      <c r="AX223" s="281"/>
      <c r="AY223" s="281"/>
      <c r="AZ223" s="281"/>
      <c r="BA223" s="281"/>
      <c r="BB223" s="281">
        <v>0</v>
      </c>
      <c r="BC223" s="281"/>
      <c r="BD223" s="281">
        <v>0</v>
      </c>
      <c r="BE223" s="281"/>
      <c r="BF223" s="266"/>
      <c r="BG223" s="266"/>
      <c r="BH223" s="266"/>
      <c r="BI223" s="266"/>
      <c r="BJ223" s="266"/>
      <c r="BK223" s="266"/>
      <c r="BL223" s="460"/>
      <c r="BM223" s="459" t="e">
        <f t="shared" si="77"/>
        <v>#VALUE!</v>
      </c>
      <c r="BN223" s="469">
        <f>VLOOKUP(B223,'[2]PL01-16112024'!$D$11:$P$237,11,0)</f>
        <v>0.79</v>
      </c>
      <c r="BO223" s="468">
        <v>0.79</v>
      </c>
      <c r="BP223" s="468">
        <v>0</v>
      </c>
      <c r="BQ223" s="468">
        <v>0.74</v>
      </c>
      <c r="BR223" s="468" t="s">
        <v>681</v>
      </c>
    </row>
    <row r="224" spans="1:70" s="71" customFormat="1" ht="25.5">
      <c r="A224" s="276" t="s">
        <v>186</v>
      </c>
      <c r="B224" s="425" t="s">
        <v>535</v>
      </c>
      <c r="C224" s="68" t="s">
        <v>528</v>
      </c>
      <c r="D224" s="266">
        <v>0.57399999999999995</v>
      </c>
      <c r="E224" s="278" t="s">
        <v>276</v>
      </c>
      <c r="F224" s="266" t="str">
        <f t="shared" si="74"/>
        <v>DGD</v>
      </c>
      <c r="G224" s="67" t="s">
        <v>509</v>
      </c>
      <c r="H224" s="280">
        <f t="shared" si="76"/>
        <v>1.831</v>
      </c>
      <c r="I224" s="281">
        <v>0</v>
      </c>
      <c r="J224" s="281">
        <v>0</v>
      </c>
      <c r="K224" s="281">
        <v>0.56999999999999995</v>
      </c>
      <c r="L224" s="281">
        <v>0</v>
      </c>
      <c r="M224" s="281"/>
      <c r="N224" s="281"/>
      <c r="O224" s="281"/>
      <c r="P224" s="281"/>
      <c r="Q224" s="281">
        <v>0</v>
      </c>
      <c r="R224" s="281"/>
      <c r="S224" s="281"/>
      <c r="T224" s="281">
        <v>0</v>
      </c>
      <c r="U224" s="281">
        <v>0</v>
      </c>
      <c r="V224" s="281"/>
      <c r="W224" s="281"/>
      <c r="X224" s="281"/>
      <c r="Y224" s="281"/>
      <c r="Z224" s="281">
        <v>0</v>
      </c>
      <c r="AA224" s="281"/>
      <c r="AB224" s="281">
        <v>0</v>
      </c>
      <c r="AC224" s="281">
        <v>1.2610000000000001</v>
      </c>
      <c r="AD224" s="281">
        <v>0</v>
      </c>
      <c r="AE224" s="281"/>
      <c r="AF224" s="281"/>
      <c r="AG224" s="281"/>
      <c r="AH224" s="281"/>
      <c r="AI224" s="281"/>
      <c r="AJ224" s="281"/>
      <c r="AK224" s="281"/>
      <c r="AL224" s="281"/>
      <c r="AM224" s="281"/>
      <c r="AN224" s="281">
        <v>0</v>
      </c>
      <c r="AO224" s="281"/>
      <c r="AP224" s="281">
        <v>0</v>
      </c>
      <c r="AQ224" s="281">
        <v>0</v>
      </c>
      <c r="AR224" s="281"/>
      <c r="AS224" s="281"/>
      <c r="AT224" s="281"/>
      <c r="AU224" s="281"/>
      <c r="AV224" s="281"/>
      <c r="AW224" s="281"/>
      <c r="AX224" s="281"/>
      <c r="AY224" s="281"/>
      <c r="AZ224" s="281"/>
      <c r="BA224" s="281"/>
      <c r="BB224" s="281">
        <v>0</v>
      </c>
      <c r="BC224" s="281"/>
      <c r="BD224" s="281">
        <v>0</v>
      </c>
      <c r="BE224" s="281"/>
      <c r="BF224" s="266"/>
      <c r="BG224" s="266"/>
      <c r="BH224" s="266"/>
      <c r="BI224" s="266"/>
      <c r="BJ224" s="266"/>
      <c r="BK224" s="266"/>
      <c r="BL224" s="460"/>
      <c r="BM224" s="459">
        <f t="shared" si="77"/>
        <v>-1.2570000000000001</v>
      </c>
      <c r="BN224" s="469">
        <f>VLOOKUP(B224,'[2]PL01-16112024'!$D$11:$P$237,11,0)</f>
        <v>1.831</v>
      </c>
      <c r="BO224" s="468">
        <v>1.831</v>
      </c>
      <c r="BP224" s="468">
        <v>0.56999999999999995</v>
      </c>
      <c r="BQ224" s="468">
        <v>0</v>
      </c>
      <c r="BR224" s="468" t="s">
        <v>683</v>
      </c>
    </row>
    <row r="225" spans="1:70" s="84" customFormat="1" ht="25.5">
      <c r="A225" s="276" t="s">
        <v>186</v>
      </c>
      <c r="B225" s="425" t="s">
        <v>536</v>
      </c>
      <c r="C225" s="68" t="s">
        <v>528</v>
      </c>
      <c r="D225" s="266">
        <v>0.09</v>
      </c>
      <c r="E225" s="278" t="s">
        <v>276</v>
      </c>
      <c r="F225" s="266" t="str">
        <f t="shared" si="74"/>
        <v>DGD</v>
      </c>
      <c r="G225" s="279" t="s">
        <v>511</v>
      </c>
      <c r="H225" s="280">
        <f t="shared" si="76"/>
        <v>0.32999999999999996</v>
      </c>
      <c r="I225" s="281">
        <v>0</v>
      </c>
      <c r="J225" s="281">
        <v>0</v>
      </c>
      <c r="K225" s="281">
        <v>0.12</v>
      </c>
      <c r="L225" s="281"/>
      <c r="M225" s="281"/>
      <c r="N225" s="281"/>
      <c r="O225" s="281"/>
      <c r="P225" s="281"/>
      <c r="Q225" s="281">
        <v>0</v>
      </c>
      <c r="R225" s="281"/>
      <c r="S225" s="281"/>
      <c r="T225" s="281">
        <v>0</v>
      </c>
      <c r="U225" s="281">
        <v>0.11</v>
      </c>
      <c r="V225" s="281"/>
      <c r="W225" s="281"/>
      <c r="X225" s="281"/>
      <c r="Y225" s="281"/>
      <c r="Z225" s="281">
        <v>0</v>
      </c>
      <c r="AA225" s="281"/>
      <c r="AB225" s="281">
        <v>0</v>
      </c>
      <c r="AC225" s="281">
        <v>0</v>
      </c>
      <c r="AD225" s="281">
        <v>0</v>
      </c>
      <c r="AE225" s="281"/>
      <c r="AF225" s="281"/>
      <c r="AG225" s="281"/>
      <c r="AH225" s="281"/>
      <c r="AI225" s="281"/>
      <c r="AJ225" s="281"/>
      <c r="AK225" s="281"/>
      <c r="AL225" s="281"/>
      <c r="AM225" s="281"/>
      <c r="AN225" s="281"/>
      <c r="AO225" s="281"/>
      <c r="AP225" s="281">
        <v>0</v>
      </c>
      <c r="AQ225" s="281">
        <v>0.1</v>
      </c>
      <c r="AR225" s="281"/>
      <c r="AS225" s="281"/>
      <c r="AT225" s="281"/>
      <c r="AU225" s="281"/>
      <c r="AV225" s="281"/>
      <c r="AW225" s="281"/>
      <c r="AX225" s="281"/>
      <c r="AY225" s="281"/>
      <c r="AZ225" s="281"/>
      <c r="BA225" s="281"/>
      <c r="BB225" s="281">
        <v>0</v>
      </c>
      <c r="BC225" s="281"/>
      <c r="BD225" s="281">
        <v>0</v>
      </c>
      <c r="BE225" s="281"/>
      <c r="BF225" s="266"/>
      <c r="BG225" s="266"/>
      <c r="BH225" s="266"/>
      <c r="BI225" s="266"/>
      <c r="BJ225" s="266"/>
      <c r="BK225" s="266"/>
      <c r="BL225" s="459"/>
      <c r="BM225" s="459">
        <f t="shared" si="77"/>
        <v>-0.23999999999999996</v>
      </c>
      <c r="BN225" s="469">
        <f>VLOOKUP(B225,'[2]PL01-16112024'!$D$11:$P$237,11,0)</f>
        <v>0.33</v>
      </c>
      <c r="BO225" s="469">
        <v>0.33</v>
      </c>
      <c r="BP225" s="469">
        <v>0.09</v>
      </c>
      <c r="BQ225" s="469">
        <v>0</v>
      </c>
      <c r="BR225" s="469" t="s">
        <v>680</v>
      </c>
    </row>
    <row r="226" spans="1:70" s="84" customFormat="1" ht="12.75">
      <c r="A226" s="276" t="s">
        <v>186</v>
      </c>
      <c r="B226" s="425" t="s">
        <v>537</v>
      </c>
      <c r="C226" s="68"/>
      <c r="D226" s="266" t="str">
        <f>IF(C226="X",H226,"")</f>
        <v/>
      </c>
      <c r="E226" s="278" t="s">
        <v>276</v>
      </c>
      <c r="F226" s="266" t="str">
        <f t="shared" si="74"/>
        <v>DGD</v>
      </c>
      <c r="G226" s="279" t="s">
        <v>508</v>
      </c>
      <c r="H226" s="280">
        <f t="shared" si="76"/>
        <v>2.1</v>
      </c>
      <c r="I226" s="281">
        <v>1.84</v>
      </c>
      <c r="J226" s="281">
        <v>0</v>
      </c>
      <c r="K226" s="281">
        <v>0</v>
      </c>
      <c r="L226" s="281">
        <v>0</v>
      </c>
      <c r="M226" s="281"/>
      <c r="N226" s="281"/>
      <c r="O226" s="281"/>
      <c r="P226" s="281"/>
      <c r="Q226" s="281">
        <v>0.26</v>
      </c>
      <c r="R226" s="281"/>
      <c r="S226" s="281"/>
      <c r="T226" s="281">
        <v>0</v>
      </c>
      <c r="U226" s="281">
        <v>0</v>
      </c>
      <c r="V226" s="281"/>
      <c r="W226" s="281"/>
      <c r="X226" s="281"/>
      <c r="Y226" s="281"/>
      <c r="Z226" s="281">
        <v>0</v>
      </c>
      <c r="AA226" s="281"/>
      <c r="AB226" s="281">
        <v>0</v>
      </c>
      <c r="AC226" s="281">
        <v>0</v>
      </c>
      <c r="AD226" s="281">
        <v>0</v>
      </c>
      <c r="AE226" s="281"/>
      <c r="AF226" s="281"/>
      <c r="AG226" s="281"/>
      <c r="AH226" s="281"/>
      <c r="AI226" s="281"/>
      <c r="AJ226" s="281"/>
      <c r="AK226" s="281"/>
      <c r="AL226" s="281"/>
      <c r="AM226" s="281"/>
      <c r="AN226" s="281">
        <v>0</v>
      </c>
      <c r="AO226" s="281"/>
      <c r="AP226" s="281">
        <v>0</v>
      </c>
      <c r="AQ226" s="281">
        <v>0</v>
      </c>
      <c r="AR226" s="281"/>
      <c r="AS226" s="281"/>
      <c r="AT226" s="281"/>
      <c r="AU226" s="281"/>
      <c r="AV226" s="281"/>
      <c r="AW226" s="281"/>
      <c r="AX226" s="281"/>
      <c r="AY226" s="281"/>
      <c r="AZ226" s="281"/>
      <c r="BA226" s="281"/>
      <c r="BB226" s="281">
        <v>0</v>
      </c>
      <c r="BC226" s="281"/>
      <c r="BD226" s="281">
        <v>0</v>
      </c>
      <c r="BE226" s="281"/>
      <c r="BF226" s="266"/>
      <c r="BG226" s="266"/>
      <c r="BH226" s="266"/>
      <c r="BI226" s="266"/>
      <c r="BJ226" s="266"/>
      <c r="BK226" s="266"/>
      <c r="BL226" s="459"/>
      <c r="BM226" s="459" t="e">
        <f t="shared" si="77"/>
        <v>#VALUE!</v>
      </c>
      <c r="BN226" s="469">
        <f>VLOOKUP(B226,'[2]PL01-16112024'!$D$11:$P$237,11,0)</f>
        <v>2.1</v>
      </c>
      <c r="BO226" s="469">
        <v>2.1</v>
      </c>
      <c r="BP226" s="469">
        <v>0</v>
      </c>
      <c r="BQ226" s="469">
        <v>1.84</v>
      </c>
      <c r="BR226" s="469" t="s">
        <v>682</v>
      </c>
    </row>
    <row r="227" spans="1:70" s="84" customFormat="1" ht="25.5">
      <c r="A227" s="276" t="s">
        <v>186</v>
      </c>
      <c r="B227" s="425" t="s">
        <v>538</v>
      </c>
      <c r="C227" s="68" t="s">
        <v>528</v>
      </c>
      <c r="D227" s="266">
        <v>1.5</v>
      </c>
      <c r="E227" s="278" t="s">
        <v>276</v>
      </c>
      <c r="F227" s="266" t="str">
        <f t="shared" si="74"/>
        <v>DGD</v>
      </c>
      <c r="G227" s="279" t="s">
        <v>506</v>
      </c>
      <c r="H227" s="280">
        <f t="shared" si="76"/>
        <v>1.9000000000000001</v>
      </c>
      <c r="I227" s="281">
        <v>1.85</v>
      </c>
      <c r="J227" s="281">
        <v>0</v>
      </c>
      <c r="K227" s="281">
        <v>0.03</v>
      </c>
      <c r="L227" s="281">
        <v>0</v>
      </c>
      <c r="M227" s="281"/>
      <c r="N227" s="281"/>
      <c r="O227" s="281"/>
      <c r="P227" s="281"/>
      <c r="Q227" s="281">
        <v>0.02</v>
      </c>
      <c r="R227" s="281"/>
      <c r="S227" s="281"/>
      <c r="T227" s="281">
        <v>0</v>
      </c>
      <c r="U227" s="281">
        <v>0</v>
      </c>
      <c r="V227" s="281"/>
      <c r="W227" s="281"/>
      <c r="X227" s="281"/>
      <c r="Y227" s="281"/>
      <c r="Z227" s="281">
        <v>0</v>
      </c>
      <c r="AA227" s="281"/>
      <c r="AB227" s="281">
        <v>0</v>
      </c>
      <c r="AC227" s="281">
        <v>0</v>
      </c>
      <c r="AD227" s="281">
        <v>0</v>
      </c>
      <c r="AE227" s="281"/>
      <c r="AF227" s="281"/>
      <c r="AG227" s="281"/>
      <c r="AH227" s="281"/>
      <c r="AI227" s="281"/>
      <c r="AJ227" s="281"/>
      <c r="AK227" s="281"/>
      <c r="AL227" s="281"/>
      <c r="AM227" s="281"/>
      <c r="AN227" s="281">
        <v>0</v>
      </c>
      <c r="AO227" s="281"/>
      <c r="AP227" s="281">
        <v>0</v>
      </c>
      <c r="AQ227" s="281">
        <v>0</v>
      </c>
      <c r="AR227" s="281"/>
      <c r="AS227" s="281"/>
      <c r="AT227" s="281"/>
      <c r="AU227" s="281"/>
      <c r="AV227" s="281"/>
      <c r="AW227" s="281"/>
      <c r="AX227" s="281"/>
      <c r="AY227" s="281"/>
      <c r="AZ227" s="281"/>
      <c r="BA227" s="281"/>
      <c r="BB227" s="281">
        <v>0</v>
      </c>
      <c r="BC227" s="281"/>
      <c r="BD227" s="281">
        <v>0</v>
      </c>
      <c r="BE227" s="281"/>
      <c r="BF227" s="266"/>
      <c r="BG227" s="266"/>
      <c r="BH227" s="266"/>
      <c r="BI227" s="266"/>
      <c r="BJ227" s="266"/>
      <c r="BK227" s="266"/>
      <c r="BL227" s="459"/>
      <c r="BM227" s="459">
        <f t="shared" si="77"/>
        <v>-0.40000000000000013</v>
      </c>
      <c r="BN227" s="469">
        <f>VLOOKUP(B227,'[2]PL01-16112024'!$D$11:$P$237,11,0)</f>
        <v>1.9</v>
      </c>
      <c r="BO227" s="469">
        <v>1.9</v>
      </c>
      <c r="BP227" s="469">
        <v>1.5</v>
      </c>
      <c r="BQ227" s="469">
        <v>1.85</v>
      </c>
      <c r="BR227" s="469" t="s">
        <v>681</v>
      </c>
    </row>
    <row r="228" spans="1:70" s="71" customFormat="1" ht="25.5">
      <c r="A228" s="276" t="s">
        <v>186</v>
      </c>
      <c r="B228" s="425" t="s">
        <v>539</v>
      </c>
      <c r="C228" s="68" t="s">
        <v>528</v>
      </c>
      <c r="D228" s="266">
        <f t="shared" ref="D228:D244" si="78">IF(C228="X",H228,"")</f>
        <v>0.8</v>
      </c>
      <c r="E228" s="278" t="s">
        <v>276</v>
      </c>
      <c r="F228" s="266" t="str">
        <f t="shared" si="74"/>
        <v>DGD</v>
      </c>
      <c r="G228" s="67" t="s">
        <v>514</v>
      </c>
      <c r="H228" s="280">
        <f t="shared" ref="H228:H236" si="79">SUM(I228:BK228)</f>
        <v>0.8</v>
      </c>
      <c r="I228" s="281">
        <v>0.77</v>
      </c>
      <c r="J228" s="281">
        <v>0</v>
      </c>
      <c r="K228" s="281"/>
      <c r="L228" s="281"/>
      <c r="M228" s="281"/>
      <c r="N228" s="281"/>
      <c r="O228" s="281"/>
      <c r="P228" s="281"/>
      <c r="Q228" s="281"/>
      <c r="R228" s="281"/>
      <c r="S228" s="281"/>
      <c r="T228" s="281">
        <v>0</v>
      </c>
      <c r="U228" s="281">
        <v>0</v>
      </c>
      <c r="V228" s="281"/>
      <c r="W228" s="281"/>
      <c r="X228" s="281"/>
      <c r="Y228" s="281"/>
      <c r="Z228" s="281">
        <v>0</v>
      </c>
      <c r="AA228" s="281"/>
      <c r="AB228" s="281">
        <v>0</v>
      </c>
      <c r="AC228" s="281">
        <v>0</v>
      </c>
      <c r="AD228" s="281">
        <v>0</v>
      </c>
      <c r="AE228" s="281"/>
      <c r="AF228" s="281"/>
      <c r="AG228" s="281"/>
      <c r="AH228" s="281"/>
      <c r="AI228" s="281"/>
      <c r="AJ228" s="281"/>
      <c r="AK228" s="281"/>
      <c r="AL228" s="281"/>
      <c r="AM228" s="281"/>
      <c r="AN228" s="281"/>
      <c r="AO228" s="281"/>
      <c r="AP228" s="281">
        <v>0.03</v>
      </c>
      <c r="AQ228" s="281">
        <v>0</v>
      </c>
      <c r="AR228" s="281"/>
      <c r="AS228" s="281"/>
      <c r="AT228" s="281"/>
      <c r="AU228" s="281"/>
      <c r="AV228" s="281"/>
      <c r="AW228" s="281"/>
      <c r="AX228" s="281"/>
      <c r="AY228" s="281"/>
      <c r="AZ228" s="281"/>
      <c r="BA228" s="281"/>
      <c r="BB228" s="281">
        <v>0</v>
      </c>
      <c r="BC228" s="281"/>
      <c r="BD228" s="281">
        <v>0</v>
      </c>
      <c r="BE228" s="281"/>
      <c r="BF228" s="266"/>
      <c r="BG228" s="266"/>
      <c r="BH228" s="266"/>
      <c r="BI228" s="266"/>
      <c r="BJ228" s="266"/>
      <c r="BK228" s="266"/>
      <c r="BL228" s="460"/>
      <c r="BM228" s="459">
        <f t="shared" si="77"/>
        <v>0</v>
      </c>
      <c r="BN228" s="469">
        <f>VLOOKUP(B228,'[2]PL01-16112024'!$D$11:$P$237,11,0)</f>
        <v>0.8</v>
      </c>
      <c r="BO228" s="468">
        <v>0.8</v>
      </c>
      <c r="BP228" s="468">
        <v>0.8</v>
      </c>
      <c r="BQ228" s="468">
        <v>0.77</v>
      </c>
      <c r="BR228" s="468" t="s">
        <v>688</v>
      </c>
    </row>
    <row r="229" spans="1:70" s="84" customFormat="1" ht="25.5">
      <c r="A229" s="276" t="s">
        <v>186</v>
      </c>
      <c r="B229" s="425" t="s">
        <v>540</v>
      </c>
      <c r="C229" s="68"/>
      <c r="D229" s="266" t="str">
        <f t="shared" si="78"/>
        <v/>
      </c>
      <c r="E229" s="278" t="s">
        <v>276</v>
      </c>
      <c r="F229" s="266" t="str">
        <f t="shared" si="74"/>
        <v>DGD</v>
      </c>
      <c r="G229" s="279" t="s">
        <v>512</v>
      </c>
      <c r="H229" s="280">
        <f t="shared" si="79"/>
        <v>0.93710000000000004</v>
      </c>
      <c r="I229" s="281">
        <v>0.13</v>
      </c>
      <c r="J229" s="281">
        <v>0</v>
      </c>
      <c r="K229" s="281">
        <v>0.80710000000000004</v>
      </c>
      <c r="L229" s="281">
        <v>0</v>
      </c>
      <c r="M229" s="281"/>
      <c r="N229" s="281"/>
      <c r="O229" s="281"/>
      <c r="P229" s="281"/>
      <c r="Q229" s="281">
        <v>0</v>
      </c>
      <c r="R229" s="281"/>
      <c r="S229" s="281"/>
      <c r="T229" s="281">
        <v>0</v>
      </c>
      <c r="U229" s="281">
        <v>0</v>
      </c>
      <c r="V229" s="281"/>
      <c r="W229" s="281"/>
      <c r="X229" s="281"/>
      <c r="Y229" s="281"/>
      <c r="Z229" s="281">
        <v>0</v>
      </c>
      <c r="AA229" s="281"/>
      <c r="AB229" s="281">
        <v>0</v>
      </c>
      <c r="AC229" s="281">
        <v>0</v>
      </c>
      <c r="AD229" s="281">
        <v>0</v>
      </c>
      <c r="AE229" s="281"/>
      <c r="AF229" s="281"/>
      <c r="AG229" s="281"/>
      <c r="AH229" s="281"/>
      <c r="AI229" s="281"/>
      <c r="AJ229" s="281"/>
      <c r="AK229" s="281"/>
      <c r="AL229" s="281"/>
      <c r="AM229" s="281"/>
      <c r="AN229" s="281">
        <v>0</v>
      </c>
      <c r="AO229" s="281"/>
      <c r="AP229" s="281">
        <v>0</v>
      </c>
      <c r="AQ229" s="281">
        <v>0</v>
      </c>
      <c r="AR229" s="281"/>
      <c r="AS229" s="281"/>
      <c r="AT229" s="281"/>
      <c r="AU229" s="281"/>
      <c r="AV229" s="281"/>
      <c r="AW229" s="281"/>
      <c r="AX229" s="281"/>
      <c r="AY229" s="281"/>
      <c r="AZ229" s="281"/>
      <c r="BA229" s="281"/>
      <c r="BB229" s="281">
        <v>0</v>
      </c>
      <c r="BC229" s="281"/>
      <c r="BD229" s="281">
        <v>0</v>
      </c>
      <c r="BE229" s="281"/>
      <c r="BF229" s="266"/>
      <c r="BG229" s="266"/>
      <c r="BH229" s="266"/>
      <c r="BI229" s="266"/>
      <c r="BJ229" s="266"/>
      <c r="BK229" s="266"/>
      <c r="BL229" s="459"/>
      <c r="BM229" s="459"/>
      <c r="BN229" s="469">
        <f>VLOOKUP(B229,'[2]PL01-16112024'!$D$11:$P$237,11,0)</f>
        <v>0.93700000000000006</v>
      </c>
      <c r="BO229" s="469">
        <v>0.93700000000000006</v>
      </c>
      <c r="BP229" s="469">
        <v>0</v>
      </c>
      <c r="BQ229" s="469">
        <v>0</v>
      </c>
      <c r="BR229" s="469" t="s">
        <v>678</v>
      </c>
    </row>
    <row r="230" spans="1:70" s="84" customFormat="1" ht="38.25">
      <c r="A230" s="276" t="s">
        <v>186</v>
      </c>
      <c r="B230" s="425" t="s">
        <v>541</v>
      </c>
      <c r="C230" s="68" t="s">
        <v>528</v>
      </c>
      <c r="D230" s="266">
        <f t="shared" si="78"/>
        <v>1</v>
      </c>
      <c r="E230" s="278" t="s">
        <v>276</v>
      </c>
      <c r="F230" s="266" t="str">
        <f t="shared" si="74"/>
        <v>DGD</v>
      </c>
      <c r="G230" s="279" t="s">
        <v>516</v>
      </c>
      <c r="H230" s="280">
        <f t="shared" si="79"/>
        <v>1</v>
      </c>
      <c r="I230" s="281"/>
      <c r="J230" s="281"/>
      <c r="K230" s="281">
        <v>1</v>
      </c>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66"/>
      <c r="BG230" s="266"/>
      <c r="BH230" s="266"/>
      <c r="BI230" s="266"/>
      <c r="BJ230" s="266"/>
      <c r="BK230" s="266"/>
      <c r="BL230" s="459"/>
      <c r="BM230" s="459">
        <f>D230-H230</f>
        <v>0</v>
      </c>
      <c r="BN230" s="469">
        <f>VLOOKUP(B230,'[2]PL01-16112024'!$D$11:$P$237,11,0)</f>
        <v>5.0999999999999996</v>
      </c>
      <c r="BO230" s="469">
        <v>2</v>
      </c>
      <c r="BP230" s="469">
        <v>2</v>
      </c>
      <c r="BQ230" s="469">
        <v>0</v>
      </c>
      <c r="BR230" s="469" t="s">
        <v>694</v>
      </c>
    </row>
    <row r="231" spans="1:70" s="84" customFormat="1" ht="38.25">
      <c r="A231" s="276" t="s">
        <v>186</v>
      </c>
      <c r="B231" s="425" t="s">
        <v>541</v>
      </c>
      <c r="C231" s="68" t="s">
        <v>528</v>
      </c>
      <c r="D231" s="266">
        <f t="shared" si="78"/>
        <v>1</v>
      </c>
      <c r="E231" s="278" t="s">
        <v>276</v>
      </c>
      <c r="F231" s="266" t="str">
        <f t="shared" si="74"/>
        <v>DGD</v>
      </c>
      <c r="G231" s="279" t="s">
        <v>511</v>
      </c>
      <c r="H231" s="280">
        <f t="shared" si="79"/>
        <v>1</v>
      </c>
      <c r="I231" s="281"/>
      <c r="J231" s="281"/>
      <c r="K231" s="281">
        <v>1</v>
      </c>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66"/>
      <c r="BG231" s="266"/>
      <c r="BH231" s="266"/>
      <c r="BI231" s="266"/>
      <c r="BJ231" s="266"/>
      <c r="BK231" s="266"/>
      <c r="BL231" s="459"/>
      <c r="BM231" s="459">
        <f>D231-H231</f>
        <v>0</v>
      </c>
      <c r="BN231" s="469">
        <f>VLOOKUP(B231,'[2]PL01-16112024'!$D$11:$P$237,11,0)</f>
        <v>5.0999999999999996</v>
      </c>
      <c r="BO231" s="469">
        <v>2</v>
      </c>
      <c r="BP231" s="469">
        <v>2</v>
      </c>
      <c r="BQ231" s="469">
        <v>0</v>
      </c>
      <c r="BR231" s="469" t="s">
        <v>694</v>
      </c>
    </row>
    <row r="232" spans="1:70" s="449" customFormat="1" ht="51" customHeight="1">
      <c r="A232" s="442" t="s">
        <v>186</v>
      </c>
      <c r="B232" s="476" t="s">
        <v>542</v>
      </c>
      <c r="C232" s="477"/>
      <c r="D232" s="444" t="str">
        <f t="shared" si="78"/>
        <v/>
      </c>
      <c r="E232" s="445" t="s">
        <v>276</v>
      </c>
      <c r="F232" s="444" t="str">
        <f t="shared" si="74"/>
        <v>DGD</v>
      </c>
      <c r="G232" s="446"/>
      <c r="H232" s="447">
        <f t="shared" si="79"/>
        <v>0</v>
      </c>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c r="AN232" s="448"/>
      <c r="AO232" s="448"/>
      <c r="AP232" s="448"/>
      <c r="AQ232" s="448"/>
      <c r="AR232" s="448"/>
      <c r="AS232" s="448"/>
      <c r="AT232" s="448"/>
      <c r="AU232" s="448"/>
      <c r="AV232" s="448"/>
      <c r="AW232" s="448"/>
      <c r="AX232" s="448"/>
      <c r="AY232" s="448"/>
      <c r="AZ232" s="448"/>
      <c r="BA232" s="448"/>
      <c r="BB232" s="448"/>
      <c r="BC232" s="448"/>
      <c r="BD232" s="448"/>
      <c r="BE232" s="448"/>
      <c r="BF232" s="444"/>
      <c r="BG232" s="444"/>
      <c r="BH232" s="444"/>
      <c r="BI232" s="444"/>
      <c r="BJ232" s="444"/>
      <c r="BK232" s="444"/>
      <c r="BL232" s="464"/>
      <c r="BM232" s="459"/>
      <c r="BN232" s="477">
        <v>1.6393</v>
      </c>
      <c r="BO232" s="477">
        <v>1.6393</v>
      </c>
      <c r="BP232" s="477"/>
      <c r="BQ232" s="477">
        <v>0</v>
      </c>
      <c r="BR232" s="477" t="s">
        <v>699</v>
      </c>
    </row>
    <row r="233" spans="1:70" s="71" customFormat="1" ht="51" customHeight="1">
      <c r="A233" s="276" t="s">
        <v>186</v>
      </c>
      <c r="B233" s="427" t="s">
        <v>585</v>
      </c>
      <c r="C233" s="68"/>
      <c r="D233" s="266" t="str">
        <f t="shared" si="78"/>
        <v/>
      </c>
      <c r="E233" s="278" t="s">
        <v>276</v>
      </c>
      <c r="F233" s="266" t="str">
        <f t="shared" si="74"/>
        <v>DGD</v>
      </c>
      <c r="G233" s="67" t="s">
        <v>512</v>
      </c>
      <c r="H233" s="280">
        <f t="shared" ref="H233:H234" si="80">SUM(I233:BK233)</f>
        <v>0.5</v>
      </c>
      <c r="I233" s="281">
        <v>0.5</v>
      </c>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66"/>
      <c r="BG233" s="266"/>
      <c r="BH233" s="266"/>
      <c r="BI233" s="266"/>
      <c r="BJ233" s="266"/>
      <c r="BK233" s="266"/>
      <c r="BL233" s="460"/>
      <c r="BM233" s="459"/>
      <c r="BN233" s="469" t="e">
        <f>VLOOKUP(B233,'[2]PL01-16112024'!$D$11:$P$237,11,0)</f>
        <v>#N/A</v>
      </c>
      <c r="BO233" s="468"/>
      <c r="BP233" s="468"/>
      <c r="BQ233" s="468"/>
      <c r="BR233" s="468"/>
    </row>
    <row r="234" spans="1:70" s="71" customFormat="1" ht="51" customHeight="1">
      <c r="A234" s="276" t="s">
        <v>186</v>
      </c>
      <c r="B234" s="427" t="s">
        <v>585</v>
      </c>
      <c r="C234" s="68"/>
      <c r="D234" s="266" t="str">
        <f t="shared" si="78"/>
        <v/>
      </c>
      <c r="E234" s="278" t="s">
        <v>276</v>
      </c>
      <c r="F234" s="266" t="str">
        <f t="shared" si="74"/>
        <v>DGD</v>
      </c>
      <c r="G234" s="67" t="s">
        <v>513</v>
      </c>
      <c r="H234" s="280">
        <f t="shared" si="80"/>
        <v>1.1399999999999999</v>
      </c>
      <c r="I234" s="281">
        <v>1.1399999999999999</v>
      </c>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66"/>
      <c r="BG234" s="266"/>
      <c r="BH234" s="266"/>
      <c r="BI234" s="266"/>
      <c r="BJ234" s="266"/>
      <c r="BK234" s="266"/>
      <c r="BL234" s="460"/>
      <c r="BM234" s="459"/>
      <c r="BN234" s="469" t="e">
        <f>VLOOKUP(B234,'[2]PL01-16112024'!$D$11:$P$237,11,0)</f>
        <v>#N/A</v>
      </c>
      <c r="BO234" s="468"/>
      <c r="BP234" s="468"/>
      <c r="BQ234" s="468"/>
      <c r="BR234" s="468"/>
    </row>
    <row r="235" spans="1:70" s="84" customFormat="1" ht="38.25">
      <c r="A235" s="276" t="s">
        <v>186</v>
      </c>
      <c r="B235" s="427" t="s">
        <v>543</v>
      </c>
      <c r="C235" s="266"/>
      <c r="D235" s="266" t="str">
        <f t="shared" si="78"/>
        <v/>
      </c>
      <c r="E235" s="278" t="s">
        <v>276</v>
      </c>
      <c r="F235" s="266" t="str">
        <f t="shared" si="74"/>
        <v>DGD</v>
      </c>
      <c r="G235" s="279" t="s">
        <v>514</v>
      </c>
      <c r="H235" s="280">
        <f t="shared" si="79"/>
        <v>1.02</v>
      </c>
      <c r="I235" s="281">
        <v>0</v>
      </c>
      <c r="J235" s="281">
        <v>0</v>
      </c>
      <c r="K235" s="281">
        <v>1.02</v>
      </c>
      <c r="L235" s="281">
        <v>0</v>
      </c>
      <c r="M235" s="281"/>
      <c r="N235" s="281"/>
      <c r="O235" s="281"/>
      <c r="P235" s="281"/>
      <c r="Q235" s="281">
        <v>0</v>
      </c>
      <c r="R235" s="281"/>
      <c r="S235" s="281"/>
      <c r="T235" s="281">
        <v>0</v>
      </c>
      <c r="U235" s="281">
        <v>0</v>
      </c>
      <c r="V235" s="281"/>
      <c r="W235" s="281"/>
      <c r="X235" s="281"/>
      <c r="Y235" s="281"/>
      <c r="Z235" s="281">
        <v>0</v>
      </c>
      <c r="AA235" s="281"/>
      <c r="AB235" s="281">
        <v>0</v>
      </c>
      <c r="AC235" s="281">
        <v>0</v>
      </c>
      <c r="AD235" s="281">
        <v>0</v>
      </c>
      <c r="AE235" s="281"/>
      <c r="AF235" s="281"/>
      <c r="AG235" s="281"/>
      <c r="AH235" s="281"/>
      <c r="AI235" s="281"/>
      <c r="AJ235" s="281"/>
      <c r="AK235" s="281"/>
      <c r="AL235" s="281"/>
      <c r="AM235" s="281"/>
      <c r="AN235" s="281">
        <v>0</v>
      </c>
      <c r="AO235" s="281"/>
      <c r="AP235" s="281">
        <v>0</v>
      </c>
      <c r="AQ235" s="281">
        <v>0</v>
      </c>
      <c r="AR235" s="281"/>
      <c r="AS235" s="281"/>
      <c r="AT235" s="281"/>
      <c r="AU235" s="281"/>
      <c r="AV235" s="281"/>
      <c r="AW235" s="281"/>
      <c r="AX235" s="281"/>
      <c r="AY235" s="281"/>
      <c r="AZ235" s="281"/>
      <c r="BA235" s="281"/>
      <c r="BB235" s="281">
        <v>0</v>
      </c>
      <c r="BC235" s="281"/>
      <c r="BD235" s="281">
        <v>0</v>
      </c>
      <c r="BE235" s="281"/>
      <c r="BF235" s="266"/>
      <c r="BG235" s="266"/>
      <c r="BH235" s="266"/>
      <c r="BI235" s="266"/>
      <c r="BJ235" s="266"/>
      <c r="BK235" s="266"/>
      <c r="BL235" s="459"/>
      <c r="BM235" s="459"/>
      <c r="BN235" s="469">
        <f>VLOOKUP(B235,'[2]PL01-16112024'!$D$11:$P$237,11,0)</f>
        <v>1.0158</v>
      </c>
      <c r="BO235" s="469">
        <v>1.0158</v>
      </c>
      <c r="BP235" s="469">
        <v>0</v>
      </c>
      <c r="BQ235" s="469">
        <v>0</v>
      </c>
      <c r="BR235" s="469" t="s">
        <v>688</v>
      </c>
    </row>
    <row r="236" spans="1:70" s="84" customFormat="1" ht="12.75">
      <c r="A236" s="276" t="s">
        <v>186</v>
      </c>
      <c r="B236" s="425" t="s">
        <v>544</v>
      </c>
      <c r="C236" s="266"/>
      <c r="D236" s="266" t="str">
        <f t="shared" si="78"/>
        <v/>
      </c>
      <c r="E236" s="278" t="s">
        <v>276</v>
      </c>
      <c r="F236" s="266" t="str">
        <f t="shared" si="74"/>
        <v>DGD</v>
      </c>
      <c r="G236" s="279" t="s">
        <v>514</v>
      </c>
      <c r="H236" s="280">
        <f t="shared" si="79"/>
        <v>2.2999999999999998</v>
      </c>
      <c r="I236" s="281">
        <v>0</v>
      </c>
      <c r="J236" s="281">
        <v>0</v>
      </c>
      <c r="K236" s="281">
        <v>2.2999999999999998</v>
      </c>
      <c r="L236" s="281">
        <v>0</v>
      </c>
      <c r="M236" s="281"/>
      <c r="N236" s="281"/>
      <c r="O236" s="281"/>
      <c r="P236" s="281"/>
      <c r="Q236" s="281">
        <v>0</v>
      </c>
      <c r="R236" s="281"/>
      <c r="S236" s="281"/>
      <c r="T236" s="281">
        <v>0</v>
      </c>
      <c r="U236" s="281">
        <v>0</v>
      </c>
      <c r="V236" s="281"/>
      <c r="W236" s="281"/>
      <c r="X236" s="281"/>
      <c r="Y236" s="281"/>
      <c r="Z236" s="281">
        <v>0</v>
      </c>
      <c r="AA236" s="281"/>
      <c r="AB236" s="281">
        <v>0</v>
      </c>
      <c r="AC236" s="281">
        <v>0</v>
      </c>
      <c r="AD236" s="281">
        <v>0</v>
      </c>
      <c r="AE236" s="281"/>
      <c r="AF236" s="281"/>
      <c r="AG236" s="281"/>
      <c r="AH236" s="281"/>
      <c r="AI236" s="281"/>
      <c r="AJ236" s="281"/>
      <c r="AK236" s="281"/>
      <c r="AL236" s="281"/>
      <c r="AM236" s="281"/>
      <c r="AN236" s="281">
        <v>0</v>
      </c>
      <c r="AO236" s="281"/>
      <c r="AP236" s="281">
        <v>0</v>
      </c>
      <c r="AQ236" s="281">
        <v>0</v>
      </c>
      <c r="AR236" s="281"/>
      <c r="AS236" s="281"/>
      <c r="AT236" s="281"/>
      <c r="AU236" s="281"/>
      <c r="AV236" s="281"/>
      <c r="AW236" s="281"/>
      <c r="AX236" s="281"/>
      <c r="AY236" s="281"/>
      <c r="AZ236" s="281"/>
      <c r="BA236" s="281"/>
      <c r="BB236" s="281">
        <v>0</v>
      </c>
      <c r="BC236" s="281"/>
      <c r="BD236" s="281">
        <v>0</v>
      </c>
      <c r="BE236" s="281"/>
      <c r="BF236" s="266"/>
      <c r="BG236" s="266"/>
      <c r="BH236" s="266"/>
      <c r="BI236" s="266"/>
      <c r="BJ236" s="266"/>
      <c r="BK236" s="266"/>
      <c r="BL236" s="459"/>
      <c r="BM236" s="459"/>
      <c r="BN236" s="469">
        <f>VLOOKUP(B236,'[2]PL01-16112024'!$D$11:$P$237,11,0)</f>
        <v>2.2999999999999998</v>
      </c>
      <c r="BO236" s="469">
        <v>2.2999999999999998</v>
      </c>
      <c r="BP236" s="469">
        <v>0</v>
      </c>
      <c r="BQ236" s="469">
        <v>0</v>
      </c>
      <c r="BR236" s="469" t="s">
        <v>688</v>
      </c>
    </row>
    <row r="237" spans="1:70" s="449" customFormat="1" ht="10.9" customHeight="1">
      <c r="A237" s="442" t="s">
        <v>186</v>
      </c>
      <c r="B237" s="483" t="s">
        <v>717</v>
      </c>
      <c r="C237" s="477"/>
      <c r="D237" s="444" t="str">
        <f t="shared" si="78"/>
        <v/>
      </c>
      <c r="E237" s="484" t="s">
        <v>276</v>
      </c>
      <c r="F237" s="444" t="str">
        <f t="shared" si="74"/>
        <v>DGD</v>
      </c>
      <c r="G237" s="446" t="s">
        <v>512</v>
      </c>
      <c r="H237" s="447">
        <f t="shared" si="76"/>
        <v>0.88500000000000001</v>
      </c>
      <c r="I237" s="485"/>
      <c r="J237" s="485"/>
      <c r="K237" s="485">
        <v>0.88500000000000001</v>
      </c>
      <c r="L237" s="485"/>
      <c r="M237" s="485"/>
      <c r="N237" s="485"/>
      <c r="O237" s="485"/>
      <c r="P237" s="485"/>
      <c r="Q237" s="485"/>
      <c r="R237" s="485"/>
      <c r="S237" s="485"/>
      <c r="T237" s="485"/>
      <c r="U237" s="485"/>
      <c r="V237" s="485"/>
      <c r="W237" s="485"/>
      <c r="X237" s="485"/>
      <c r="Y237" s="485"/>
      <c r="Z237" s="485"/>
      <c r="AA237" s="485"/>
      <c r="AB237" s="485"/>
      <c r="AC237" s="485"/>
      <c r="AD237" s="485"/>
      <c r="AE237" s="485"/>
      <c r="AF237" s="485"/>
      <c r="AG237" s="485"/>
      <c r="AH237" s="485"/>
      <c r="AI237" s="485"/>
      <c r="AJ237" s="485"/>
      <c r="AK237" s="485"/>
      <c r="AL237" s="485"/>
      <c r="AM237" s="485"/>
      <c r="AN237" s="485"/>
      <c r="AO237" s="485"/>
      <c r="AP237" s="485"/>
      <c r="AQ237" s="485"/>
      <c r="AR237" s="485"/>
      <c r="AS237" s="485"/>
      <c r="AT237" s="485"/>
      <c r="AU237" s="485"/>
      <c r="AV237" s="485"/>
      <c r="AW237" s="485"/>
      <c r="AX237" s="485"/>
      <c r="AY237" s="485"/>
      <c r="AZ237" s="485"/>
      <c r="BA237" s="485"/>
      <c r="BB237" s="485"/>
      <c r="BC237" s="485"/>
      <c r="BD237" s="485"/>
      <c r="BE237" s="485"/>
      <c r="BF237" s="477"/>
      <c r="BG237" s="477"/>
      <c r="BH237" s="477"/>
      <c r="BI237" s="477"/>
      <c r="BJ237" s="477"/>
      <c r="BK237" s="477"/>
      <c r="BL237" s="464"/>
      <c r="BM237" s="459"/>
      <c r="BN237" s="444">
        <v>0.88500000000000001</v>
      </c>
      <c r="BO237" s="444">
        <v>0.88500000000000001</v>
      </c>
      <c r="BP237" s="477"/>
      <c r="BQ237" s="477"/>
      <c r="BR237" s="477" t="s">
        <v>678</v>
      </c>
    </row>
    <row r="238" spans="1:70" s="71" customFormat="1" ht="10.9" customHeight="1">
      <c r="A238" s="276" t="s">
        <v>186</v>
      </c>
      <c r="B238" s="315"/>
      <c r="C238" s="68"/>
      <c r="D238" s="266" t="str">
        <f t="shared" si="78"/>
        <v/>
      </c>
      <c r="E238" s="70"/>
      <c r="F238" s="266" t="str">
        <f t="shared" si="74"/>
        <v/>
      </c>
      <c r="G238" s="67"/>
      <c r="H238" s="280">
        <f t="shared" si="76"/>
        <v>0</v>
      </c>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68"/>
      <c r="BG238" s="68"/>
      <c r="BH238" s="68"/>
      <c r="BI238" s="68"/>
      <c r="BJ238" s="68"/>
      <c r="BK238" s="68"/>
      <c r="BL238" s="460"/>
      <c r="BM238" s="459"/>
      <c r="BN238" s="469" t="e">
        <f>VLOOKUP(B238,'[2]PL01-16112024'!$D$11:$P$237,11,0)</f>
        <v>#N/A</v>
      </c>
      <c r="BO238" s="468"/>
      <c r="BP238" s="468"/>
      <c r="BQ238" s="468"/>
      <c r="BR238" s="468"/>
    </row>
    <row r="239" spans="1:70" s="84" customFormat="1" ht="10.9" customHeight="1">
      <c r="A239" s="276" t="s">
        <v>186</v>
      </c>
      <c r="B239" s="285"/>
      <c r="C239" s="266"/>
      <c r="D239" s="266" t="str">
        <f t="shared" si="78"/>
        <v/>
      </c>
      <c r="E239" s="278"/>
      <c r="F239" s="266" t="str">
        <f t="shared" si="74"/>
        <v/>
      </c>
      <c r="G239" s="279"/>
      <c r="H239" s="280">
        <f t="shared" si="76"/>
        <v>0</v>
      </c>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66"/>
      <c r="BG239" s="266"/>
      <c r="BH239" s="266"/>
      <c r="BI239" s="266"/>
      <c r="BJ239" s="266"/>
      <c r="BK239" s="266"/>
      <c r="BL239" s="459"/>
      <c r="BM239" s="459"/>
      <c r="BN239" s="469" t="e">
        <f>VLOOKUP(B239,'[2]PL01-16112024'!$D$11:$P$237,11,0)</f>
        <v>#N/A</v>
      </c>
      <c r="BO239" s="469"/>
      <c r="BP239" s="469"/>
      <c r="BQ239" s="469"/>
      <c r="BR239" s="469"/>
    </row>
    <row r="240" spans="1:70" s="84" customFormat="1" ht="10.9" customHeight="1">
      <c r="A240" s="276" t="s">
        <v>186</v>
      </c>
      <c r="B240" s="285"/>
      <c r="C240" s="266"/>
      <c r="D240" s="266" t="str">
        <f t="shared" si="78"/>
        <v/>
      </c>
      <c r="E240" s="278"/>
      <c r="F240" s="266" t="str">
        <f t="shared" si="74"/>
        <v/>
      </c>
      <c r="G240" s="279"/>
      <c r="H240" s="280">
        <f t="shared" si="76"/>
        <v>0</v>
      </c>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66"/>
      <c r="BG240" s="266"/>
      <c r="BH240" s="266"/>
      <c r="BI240" s="266"/>
      <c r="BJ240" s="266"/>
      <c r="BK240" s="266"/>
      <c r="BL240" s="459"/>
      <c r="BM240" s="459"/>
      <c r="BN240" s="469" t="e">
        <f>VLOOKUP(B240,'[2]PL01-16112024'!$D$11:$P$237,11,0)</f>
        <v>#N/A</v>
      </c>
      <c r="BO240" s="469"/>
      <c r="BP240" s="469"/>
      <c r="BQ240" s="469"/>
      <c r="BR240" s="469"/>
    </row>
    <row r="241" spans="1:70" s="84" customFormat="1" ht="10.9" customHeight="1">
      <c r="A241" s="276" t="s">
        <v>186</v>
      </c>
      <c r="B241" s="285"/>
      <c r="C241" s="266"/>
      <c r="D241" s="266" t="str">
        <f t="shared" si="78"/>
        <v/>
      </c>
      <c r="E241" s="278"/>
      <c r="F241" s="266" t="str">
        <f t="shared" si="74"/>
        <v/>
      </c>
      <c r="G241" s="279"/>
      <c r="H241" s="280">
        <f t="shared" si="76"/>
        <v>0</v>
      </c>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66"/>
      <c r="BG241" s="266"/>
      <c r="BH241" s="266"/>
      <c r="BI241" s="266"/>
      <c r="BJ241" s="266"/>
      <c r="BK241" s="266"/>
      <c r="BL241" s="459"/>
      <c r="BM241" s="459"/>
      <c r="BN241" s="469" t="e">
        <f>VLOOKUP(B241,'[2]PL01-16112024'!$D$11:$P$237,11,0)</f>
        <v>#N/A</v>
      </c>
      <c r="BO241" s="469"/>
      <c r="BP241" s="469"/>
      <c r="BQ241" s="469"/>
      <c r="BR241" s="469"/>
    </row>
    <row r="242" spans="1:70" s="84" customFormat="1" ht="10.9" customHeight="1">
      <c r="A242" s="276" t="s">
        <v>186</v>
      </c>
      <c r="B242" s="285"/>
      <c r="C242" s="266"/>
      <c r="D242" s="266" t="str">
        <f t="shared" si="78"/>
        <v/>
      </c>
      <c r="E242" s="278"/>
      <c r="F242" s="266" t="str">
        <f t="shared" si="74"/>
        <v/>
      </c>
      <c r="G242" s="279"/>
      <c r="H242" s="280">
        <f t="shared" si="76"/>
        <v>0</v>
      </c>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66"/>
      <c r="BG242" s="266"/>
      <c r="BH242" s="266"/>
      <c r="BI242" s="266"/>
      <c r="BJ242" s="266"/>
      <c r="BK242" s="266"/>
      <c r="BL242" s="459"/>
      <c r="BM242" s="459"/>
      <c r="BN242" s="469" t="e">
        <f>VLOOKUP(B242,'[2]PL01-16112024'!$D$11:$P$237,11,0)</f>
        <v>#N/A</v>
      </c>
      <c r="BO242" s="469"/>
      <c r="BP242" s="469"/>
      <c r="BQ242" s="469"/>
      <c r="BR242" s="469"/>
    </row>
    <row r="243" spans="1:70" s="84" customFormat="1" ht="10.9" customHeight="1">
      <c r="A243" s="269" t="s">
        <v>43</v>
      </c>
      <c r="B243" s="270" t="s">
        <v>34</v>
      </c>
      <c r="C243" s="271"/>
      <c r="D243" s="272" t="str">
        <f t="shared" si="78"/>
        <v/>
      </c>
      <c r="E243" s="273"/>
      <c r="F243" s="271" t="str">
        <f t="shared" ref="F243:F249" si="81">IF(ISTEXT(B243)=TRUE,"DTT","")</f>
        <v>DTT</v>
      </c>
      <c r="G243" s="284"/>
      <c r="H243" s="275">
        <f>SUM(I243:BK243)</f>
        <v>0.44</v>
      </c>
      <c r="I243" s="275">
        <f>SUM(I244:I249)</f>
        <v>0</v>
      </c>
      <c r="J243" s="275">
        <f t="shared" ref="J243:BK243" si="82">SUM(J244:J249)</f>
        <v>0</v>
      </c>
      <c r="K243" s="275">
        <f t="shared" si="82"/>
        <v>0</v>
      </c>
      <c r="L243" s="275">
        <f t="shared" si="82"/>
        <v>0</v>
      </c>
      <c r="M243" s="275">
        <f t="shared" si="82"/>
        <v>0</v>
      </c>
      <c r="N243" s="275">
        <f t="shared" si="82"/>
        <v>0</v>
      </c>
      <c r="O243" s="275">
        <f t="shared" si="82"/>
        <v>0</v>
      </c>
      <c r="P243" s="275">
        <f t="shared" si="82"/>
        <v>0</v>
      </c>
      <c r="Q243" s="275">
        <f t="shared" si="82"/>
        <v>0.44</v>
      </c>
      <c r="R243" s="275">
        <f t="shared" si="82"/>
        <v>0</v>
      </c>
      <c r="S243" s="275">
        <f t="shared" si="82"/>
        <v>0</v>
      </c>
      <c r="T243" s="275">
        <f t="shared" si="82"/>
        <v>0</v>
      </c>
      <c r="U243" s="275">
        <f t="shared" si="82"/>
        <v>0</v>
      </c>
      <c r="V243" s="275">
        <f t="shared" si="82"/>
        <v>0</v>
      </c>
      <c r="W243" s="275">
        <f t="shared" si="82"/>
        <v>0</v>
      </c>
      <c r="X243" s="275">
        <f t="shared" si="82"/>
        <v>0</v>
      </c>
      <c r="Y243" s="275">
        <f t="shared" si="82"/>
        <v>0</v>
      </c>
      <c r="Z243" s="275">
        <f t="shared" si="82"/>
        <v>0</v>
      </c>
      <c r="AA243" s="275">
        <f t="shared" si="82"/>
        <v>0</v>
      </c>
      <c r="AB243" s="275">
        <f t="shared" si="82"/>
        <v>0</v>
      </c>
      <c r="AC243" s="275">
        <f t="shared" si="82"/>
        <v>0</v>
      </c>
      <c r="AD243" s="275">
        <f t="shared" si="82"/>
        <v>0</v>
      </c>
      <c r="AE243" s="275">
        <f t="shared" si="82"/>
        <v>0</v>
      </c>
      <c r="AF243" s="275">
        <f t="shared" si="82"/>
        <v>0</v>
      </c>
      <c r="AG243" s="275">
        <f t="shared" si="82"/>
        <v>0</v>
      </c>
      <c r="AH243" s="275">
        <f t="shared" si="82"/>
        <v>0</v>
      </c>
      <c r="AI243" s="275">
        <f t="shared" si="82"/>
        <v>0</v>
      </c>
      <c r="AJ243" s="275">
        <f t="shared" si="82"/>
        <v>0</v>
      </c>
      <c r="AK243" s="275">
        <f t="shared" si="82"/>
        <v>0</v>
      </c>
      <c r="AL243" s="275">
        <f t="shared" si="82"/>
        <v>0</v>
      </c>
      <c r="AM243" s="275">
        <f t="shared" si="82"/>
        <v>0</v>
      </c>
      <c r="AN243" s="275">
        <f t="shared" si="82"/>
        <v>0</v>
      </c>
      <c r="AO243" s="275">
        <f t="shared" si="82"/>
        <v>0</v>
      </c>
      <c r="AP243" s="275">
        <f t="shared" si="82"/>
        <v>0</v>
      </c>
      <c r="AQ243" s="275">
        <f t="shared" si="82"/>
        <v>0</v>
      </c>
      <c r="AR243" s="275">
        <f t="shared" si="82"/>
        <v>0</v>
      </c>
      <c r="AS243" s="275">
        <f t="shared" si="82"/>
        <v>0</v>
      </c>
      <c r="AT243" s="275">
        <f t="shared" si="82"/>
        <v>0</v>
      </c>
      <c r="AU243" s="275">
        <f t="shared" si="82"/>
        <v>0</v>
      </c>
      <c r="AV243" s="275">
        <f t="shared" si="82"/>
        <v>0</v>
      </c>
      <c r="AW243" s="275">
        <f t="shared" si="82"/>
        <v>0</v>
      </c>
      <c r="AX243" s="275">
        <f t="shared" si="82"/>
        <v>0</v>
      </c>
      <c r="AY243" s="275">
        <f t="shared" si="82"/>
        <v>0</v>
      </c>
      <c r="AZ243" s="275">
        <f t="shared" si="82"/>
        <v>0</v>
      </c>
      <c r="BA243" s="275">
        <f t="shared" si="82"/>
        <v>0</v>
      </c>
      <c r="BB243" s="275">
        <f t="shared" si="82"/>
        <v>0</v>
      </c>
      <c r="BC243" s="275">
        <f t="shared" si="82"/>
        <v>0</v>
      </c>
      <c r="BD243" s="275">
        <f t="shared" si="82"/>
        <v>0</v>
      </c>
      <c r="BE243" s="275">
        <f t="shared" si="82"/>
        <v>0</v>
      </c>
      <c r="BF243" s="275">
        <f t="shared" si="82"/>
        <v>0</v>
      </c>
      <c r="BG243" s="275">
        <f t="shared" si="82"/>
        <v>0</v>
      </c>
      <c r="BH243" s="275">
        <f t="shared" si="82"/>
        <v>0</v>
      </c>
      <c r="BI243" s="275">
        <f t="shared" si="82"/>
        <v>0</v>
      </c>
      <c r="BJ243" s="275">
        <f t="shared" si="82"/>
        <v>0</v>
      </c>
      <c r="BK243" s="275">
        <f t="shared" si="82"/>
        <v>0</v>
      </c>
      <c r="BL243" s="458"/>
      <c r="BM243" s="459"/>
      <c r="BN243" s="469" t="e">
        <f>VLOOKUP(B243,'[2]PL01-16112024'!$D$11:$P$237,11,0)</f>
        <v>#N/A</v>
      </c>
      <c r="BO243" s="469"/>
      <c r="BP243" s="469"/>
      <c r="BQ243" s="469"/>
      <c r="BR243" s="469"/>
    </row>
    <row r="244" spans="1:70" s="84" customFormat="1" ht="42" customHeight="1">
      <c r="A244" s="276" t="s">
        <v>186</v>
      </c>
      <c r="B244" s="425" t="s">
        <v>594</v>
      </c>
      <c r="C244" s="266" t="s">
        <v>528</v>
      </c>
      <c r="D244" s="266">
        <f t="shared" si="78"/>
        <v>0.44</v>
      </c>
      <c r="E244" s="278" t="s">
        <v>276</v>
      </c>
      <c r="F244" s="266" t="str">
        <f t="shared" si="81"/>
        <v>DTT</v>
      </c>
      <c r="G244" s="279" t="s">
        <v>511</v>
      </c>
      <c r="H244" s="280">
        <f t="shared" ref="H244:H249" si="83">SUM(I244:BK244)</f>
        <v>0.44</v>
      </c>
      <c r="I244" s="281"/>
      <c r="J244" s="281"/>
      <c r="K244" s="316"/>
      <c r="L244" s="281"/>
      <c r="M244" s="281"/>
      <c r="N244" s="281"/>
      <c r="O244" s="281"/>
      <c r="P244" s="281"/>
      <c r="Q244" s="281">
        <v>0.44</v>
      </c>
      <c r="R244" s="281"/>
      <c r="S244" s="281"/>
      <c r="T244" s="281"/>
      <c r="U244" s="281"/>
      <c r="V244" s="281"/>
      <c r="W244" s="281"/>
      <c r="X244" s="281"/>
      <c r="Y244" s="281"/>
      <c r="Z244" s="281"/>
      <c r="AA244" s="281"/>
      <c r="AB244" s="281"/>
      <c r="AC244" s="281"/>
      <c r="AD244" s="281"/>
      <c r="AE244" s="281"/>
      <c r="AF244" s="281"/>
      <c r="AG244" s="281"/>
      <c r="AH244" s="281"/>
      <c r="AI244" s="281"/>
      <c r="AJ244" s="281"/>
      <c r="AK244" s="281"/>
      <c r="AL244" s="281"/>
      <c r="AM244" s="281"/>
      <c r="AN244" s="281"/>
      <c r="AO244" s="281"/>
      <c r="AP244" s="281"/>
      <c r="AQ244" s="281"/>
      <c r="AR244" s="281"/>
      <c r="AS244" s="281"/>
      <c r="AT244" s="281"/>
      <c r="AU244" s="281"/>
      <c r="AV244" s="281"/>
      <c r="AW244" s="281"/>
      <c r="AX244" s="281"/>
      <c r="AY244" s="281"/>
      <c r="AZ244" s="281"/>
      <c r="BA244" s="281"/>
      <c r="BB244" s="281"/>
      <c r="BC244" s="281"/>
      <c r="BD244" s="281"/>
      <c r="BE244" s="281"/>
      <c r="BF244" s="266"/>
      <c r="BG244" s="266"/>
      <c r="BH244" s="266"/>
      <c r="BI244" s="266"/>
      <c r="BJ244" s="266"/>
      <c r="BK244" s="266"/>
      <c r="BL244" s="459"/>
      <c r="BM244" s="459">
        <f>D244-H244</f>
        <v>0</v>
      </c>
      <c r="BN244" s="469">
        <f>VLOOKUP(B244,'[2]PL01-16112024'!$D$11:$P$237,11,0)</f>
        <v>0.44</v>
      </c>
      <c r="BO244" s="469">
        <v>0.44</v>
      </c>
      <c r="BP244" s="469">
        <v>0.44</v>
      </c>
      <c r="BQ244" s="469">
        <v>0</v>
      </c>
      <c r="BR244" s="469" t="s">
        <v>680</v>
      </c>
    </row>
    <row r="245" spans="1:70" s="71" customFormat="1" ht="10.9" customHeight="1">
      <c r="A245" s="276" t="s">
        <v>186</v>
      </c>
      <c r="B245" s="315"/>
      <c r="C245" s="68"/>
      <c r="D245" s="266"/>
      <c r="E245" s="70"/>
      <c r="F245" s="266" t="str">
        <f t="shared" si="81"/>
        <v/>
      </c>
      <c r="G245" s="67"/>
      <c r="H245" s="280">
        <f t="shared" si="83"/>
        <v>0</v>
      </c>
      <c r="I245" s="283"/>
      <c r="J245" s="283"/>
      <c r="K245" s="317"/>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3"/>
      <c r="AP245" s="283"/>
      <c r="AQ245" s="283"/>
      <c r="AR245" s="283"/>
      <c r="AS245" s="283"/>
      <c r="AT245" s="283"/>
      <c r="AU245" s="283"/>
      <c r="AV245" s="283"/>
      <c r="AW245" s="283"/>
      <c r="AX245" s="283"/>
      <c r="AY245" s="283"/>
      <c r="AZ245" s="283"/>
      <c r="BA245" s="283"/>
      <c r="BB245" s="283"/>
      <c r="BC245" s="283"/>
      <c r="BD245" s="283"/>
      <c r="BE245" s="283"/>
      <c r="BF245" s="68"/>
      <c r="BG245" s="68"/>
      <c r="BH245" s="68"/>
      <c r="BI245" s="68"/>
      <c r="BJ245" s="68"/>
      <c r="BK245" s="68"/>
      <c r="BL245" s="460"/>
      <c r="BM245" s="459">
        <f>D245-H245</f>
        <v>0</v>
      </c>
      <c r="BN245" s="469" t="e">
        <f>VLOOKUP(B245,'[2]PL01-16112024'!$D$11:$P$237,11,0)</f>
        <v>#N/A</v>
      </c>
      <c r="BO245" s="468"/>
      <c r="BP245" s="468"/>
      <c r="BQ245" s="468"/>
      <c r="BR245" s="468"/>
    </row>
    <row r="246" spans="1:70" s="71" customFormat="1" ht="10.9" customHeight="1">
      <c r="A246" s="276" t="s">
        <v>186</v>
      </c>
      <c r="B246" s="315"/>
      <c r="C246" s="68"/>
      <c r="D246" s="266"/>
      <c r="E246" s="70"/>
      <c r="F246" s="266" t="str">
        <f t="shared" si="81"/>
        <v/>
      </c>
      <c r="G246" s="67"/>
      <c r="H246" s="280">
        <f t="shared" si="83"/>
        <v>0</v>
      </c>
      <c r="I246" s="283"/>
      <c r="J246" s="283"/>
      <c r="K246" s="317"/>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68"/>
      <c r="BG246" s="68"/>
      <c r="BH246" s="68"/>
      <c r="BI246" s="68"/>
      <c r="BJ246" s="68"/>
      <c r="BK246" s="68"/>
      <c r="BL246" s="460"/>
      <c r="BM246" s="459">
        <f>D246-H246</f>
        <v>0</v>
      </c>
      <c r="BN246" s="469" t="e">
        <f>VLOOKUP(B246,'[2]PL01-16112024'!$D$11:$P$237,11,0)</f>
        <v>#N/A</v>
      </c>
      <c r="BO246" s="468"/>
      <c r="BP246" s="468"/>
      <c r="BQ246" s="468"/>
      <c r="BR246" s="468"/>
    </row>
    <row r="247" spans="1:70" s="71" customFormat="1" ht="10.9" customHeight="1">
      <c r="A247" s="276" t="s">
        <v>186</v>
      </c>
      <c r="B247" s="315"/>
      <c r="C247" s="68"/>
      <c r="D247" s="266"/>
      <c r="E247" s="70"/>
      <c r="F247" s="266" t="str">
        <f t="shared" si="81"/>
        <v/>
      </c>
      <c r="G247" s="67"/>
      <c r="H247" s="280">
        <f t="shared" si="83"/>
        <v>0</v>
      </c>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83"/>
      <c r="AV247" s="283"/>
      <c r="AW247" s="283"/>
      <c r="AX247" s="283"/>
      <c r="AY247" s="283"/>
      <c r="AZ247" s="283"/>
      <c r="BA247" s="283"/>
      <c r="BB247" s="283"/>
      <c r="BC247" s="283"/>
      <c r="BD247" s="283"/>
      <c r="BE247" s="283"/>
      <c r="BF247" s="68"/>
      <c r="BG247" s="68"/>
      <c r="BH247" s="68"/>
      <c r="BI247" s="68"/>
      <c r="BJ247" s="68"/>
      <c r="BK247" s="68"/>
      <c r="BL247" s="460"/>
      <c r="BM247" s="459">
        <f>D247-H247</f>
        <v>0</v>
      </c>
      <c r="BN247" s="469" t="e">
        <f>VLOOKUP(B247,'[2]PL01-16112024'!$D$11:$P$237,11,0)</f>
        <v>#N/A</v>
      </c>
      <c r="BO247" s="468"/>
      <c r="BP247" s="468"/>
      <c r="BQ247" s="468"/>
      <c r="BR247" s="468"/>
    </row>
    <row r="248" spans="1:70" s="71" customFormat="1" ht="10.9" customHeight="1">
      <c r="A248" s="276" t="s">
        <v>186</v>
      </c>
      <c r="B248" s="315"/>
      <c r="C248" s="68"/>
      <c r="D248" s="266"/>
      <c r="E248" s="70"/>
      <c r="F248" s="266" t="str">
        <f t="shared" si="81"/>
        <v/>
      </c>
      <c r="G248" s="67"/>
      <c r="H248" s="280">
        <f t="shared" si="83"/>
        <v>0</v>
      </c>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68"/>
      <c r="BG248" s="68"/>
      <c r="BH248" s="68"/>
      <c r="BI248" s="68"/>
      <c r="BJ248" s="68"/>
      <c r="BK248" s="68"/>
      <c r="BL248" s="460"/>
      <c r="BM248" s="459">
        <f>D248-H248</f>
        <v>0</v>
      </c>
      <c r="BN248" s="469" t="e">
        <f>VLOOKUP(B248,'[2]PL01-16112024'!$D$11:$P$237,11,0)</f>
        <v>#N/A</v>
      </c>
      <c r="BO248" s="468"/>
      <c r="BP248" s="468"/>
      <c r="BQ248" s="468"/>
      <c r="BR248" s="468"/>
    </row>
    <row r="249" spans="1:70" s="84" customFormat="1" ht="10.9" customHeight="1">
      <c r="A249" s="276" t="s">
        <v>186</v>
      </c>
      <c r="B249" s="285"/>
      <c r="C249" s="266"/>
      <c r="D249" s="266" t="str">
        <f t="shared" ref="D249:D286" si="84">IF(C249="X",H249,"")</f>
        <v/>
      </c>
      <c r="E249" s="278"/>
      <c r="F249" s="266" t="str">
        <f t="shared" si="81"/>
        <v/>
      </c>
      <c r="G249" s="279"/>
      <c r="H249" s="280">
        <f t="shared" si="83"/>
        <v>0</v>
      </c>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66"/>
      <c r="BG249" s="266"/>
      <c r="BH249" s="266"/>
      <c r="BI249" s="266"/>
      <c r="BJ249" s="266"/>
      <c r="BK249" s="266"/>
      <c r="BL249" s="459"/>
      <c r="BM249" s="459"/>
      <c r="BN249" s="469" t="e">
        <f>VLOOKUP(B249,'[2]PL01-16112024'!$D$11:$P$237,11,0)</f>
        <v>#N/A</v>
      </c>
      <c r="BO249" s="469"/>
      <c r="BP249" s="469"/>
      <c r="BQ249" s="469"/>
      <c r="BR249" s="469"/>
    </row>
    <row r="250" spans="1:70" s="84" customFormat="1" ht="10.9" customHeight="1">
      <c r="A250" s="269" t="s">
        <v>43</v>
      </c>
      <c r="B250" s="270" t="s">
        <v>35</v>
      </c>
      <c r="C250" s="271"/>
      <c r="D250" s="272" t="str">
        <f t="shared" si="84"/>
        <v/>
      </c>
      <c r="E250" s="273"/>
      <c r="F250" s="271" t="str">
        <f t="shared" ref="F250:F255" si="85">IF(ISTEXT(B250)=TRUE,"DKH","")</f>
        <v>DKH</v>
      </c>
      <c r="G250" s="284"/>
      <c r="H250" s="275">
        <f>SUM(I250:BK250)</f>
        <v>0</v>
      </c>
      <c r="I250" s="275">
        <f t="shared" ref="I250:BK250" si="86">SUM(I251:I255)</f>
        <v>0</v>
      </c>
      <c r="J250" s="275">
        <f t="shared" si="86"/>
        <v>0</v>
      </c>
      <c r="K250" s="275">
        <f t="shared" si="86"/>
        <v>0</v>
      </c>
      <c r="L250" s="275">
        <f t="shared" si="86"/>
        <v>0</v>
      </c>
      <c r="M250" s="275">
        <f t="shared" si="86"/>
        <v>0</v>
      </c>
      <c r="N250" s="275">
        <f t="shared" si="86"/>
        <v>0</v>
      </c>
      <c r="O250" s="275">
        <f t="shared" si="86"/>
        <v>0</v>
      </c>
      <c r="P250" s="275">
        <f t="shared" si="86"/>
        <v>0</v>
      </c>
      <c r="Q250" s="275">
        <f t="shared" si="86"/>
        <v>0</v>
      </c>
      <c r="R250" s="275">
        <f t="shared" si="86"/>
        <v>0</v>
      </c>
      <c r="S250" s="275">
        <f t="shared" si="86"/>
        <v>0</v>
      </c>
      <c r="T250" s="275">
        <f t="shared" si="86"/>
        <v>0</v>
      </c>
      <c r="U250" s="275">
        <f t="shared" si="86"/>
        <v>0</v>
      </c>
      <c r="V250" s="275">
        <f t="shared" si="86"/>
        <v>0</v>
      </c>
      <c r="W250" s="275">
        <f t="shared" si="86"/>
        <v>0</v>
      </c>
      <c r="X250" s="275">
        <f t="shared" si="86"/>
        <v>0</v>
      </c>
      <c r="Y250" s="275">
        <f t="shared" si="86"/>
        <v>0</v>
      </c>
      <c r="Z250" s="275">
        <f t="shared" si="86"/>
        <v>0</v>
      </c>
      <c r="AA250" s="275">
        <f t="shared" si="86"/>
        <v>0</v>
      </c>
      <c r="AB250" s="275">
        <f t="shared" si="86"/>
        <v>0</v>
      </c>
      <c r="AC250" s="275">
        <f t="shared" si="86"/>
        <v>0</v>
      </c>
      <c r="AD250" s="275">
        <f t="shared" si="86"/>
        <v>0</v>
      </c>
      <c r="AE250" s="275">
        <f t="shared" si="86"/>
        <v>0</v>
      </c>
      <c r="AF250" s="275">
        <f t="shared" si="86"/>
        <v>0</v>
      </c>
      <c r="AG250" s="275">
        <f t="shared" si="86"/>
        <v>0</v>
      </c>
      <c r="AH250" s="275">
        <f t="shared" si="86"/>
        <v>0</v>
      </c>
      <c r="AI250" s="275">
        <f t="shared" si="86"/>
        <v>0</v>
      </c>
      <c r="AJ250" s="275">
        <f t="shared" si="86"/>
        <v>0</v>
      </c>
      <c r="AK250" s="275">
        <f t="shared" si="86"/>
        <v>0</v>
      </c>
      <c r="AL250" s="275">
        <f t="shared" si="86"/>
        <v>0</v>
      </c>
      <c r="AM250" s="275">
        <f t="shared" si="86"/>
        <v>0</v>
      </c>
      <c r="AN250" s="275">
        <f t="shared" si="86"/>
        <v>0</v>
      </c>
      <c r="AO250" s="275">
        <f t="shared" si="86"/>
        <v>0</v>
      </c>
      <c r="AP250" s="275">
        <f t="shared" si="86"/>
        <v>0</v>
      </c>
      <c r="AQ250" s="275">
        <f t="shared" si="86"/>
        <v>0</v>
      </c>
      <c r="AR250" s="275">
        <f t="shared" si="86"/>
        <v>0</v>
      </c>
      <c r="AS250" s="275">
        <f t="shared" si="86"/>
        <v>0</v>
      </c>
      <c r="AT250" s="275">
        <f t="shared" si="86"/>
        <v>0</v>
      </c>
      <c r="AU250" s="275">
        <f t="shared" si="86"/>
        <v>0</v>
      </c>
      <c r="AV250" s="275">
        <f t="shared" si="86"/>
        <v>0</v>
      </c>
      <c r="AW250" s="275">
        <f t="shared" si="86"/>
        <v>0</v>
      </c>
      <c r="AX250" s="275">
        <f t="shared" si="86"/>
        <v>0</v>
      </c>
      <c r="AY250" s="275">
        <f t="shared" si="86"/>
        <v>0</v>
      </c>
      <c r="AZ250" s="275">
        <f t="shared" si="86"/>
        <v>0</v>
      </c>
      <c r="BA250" s="275">
        <f t="shared" si="86"/>
        <v>0</v>
      </c>
      <c r="BB250" s="275">
        <f t="shared" si="86"/>
        <v>0</v>
      </c>
      <c r="BC250" s="275">
        <f t="shared" si="86"/>
        <v>0</v>
      </c>
      <c r="BD250" s="275">
        <f t="shared" si="86"/>
        <v>0</v>
      </c>
      <c r="BE250" s="275">
        <f t="shared" si="86"/>
        <v>0</v>
      </c>
      <c r="BF250" s="275">
        <f t="shared" si="86"/>
        <v>0</v>
      </c>
      <c r="BG250" s="275">
        <f t="shared" si="86"/>
        <v>0</v>
      </c>
      <c r="BH250" s="275">
        <f t="shared" si="86"/>
        <v>0</v>
      </c>
      <c r="BI250" s="275">
        <f t="shared" si="86"/>
        <v>0</v>
      </c>
      <c r="BJ250" s="275">
        <f t="shared" si="86"/>
        <v>0</v>
      </c>
      <c r="BK250" s="275">
        <f t="shared" si="86"/>
        <v>0</v>
      </c>
      <c r="BL250" s="458"/>
      <c r="BM250" s="459"/>
      <c r="BN250" s="469" t="e">
        <f>VLOOKUP(B250,'[2]PL01-16112024'!$D$11:$P$237,11,0)</f>
        <v>#N/A</v>
      </c>
      <c r="BO250" s="469"/>
      <c r="BP250" s="469"/>
      <c r="BQ250" s="469"/>
      <c r="BR250" s="469"/>
    </row>
    <row r="251" spans="1:70" s="84" customFormat="1" ht="10.9" customHeight="1">
      <c r="A251" s="276" t="s">
        <v>186</v>
      </c>
      <c r="B251" s="285"/>
      <c r="C251" s="266"/>
      <c r="D251" s="266" t="str">
        <f t="shared" si="84"/>
        <v/>
      </c>
      <c r="E251" s="278"/>
      <c r="F251" s="266" t="str">
        <f t="shared" si="85"/>
        <v/>
      </c>
      <c r="G251" s="279"/>
      <c r="H251" s="280">
        <f t="shared" ref="H251:H255" si="87">SUM(I251:BK251)</f>
        <v>0</v>
      </c>
      <c r="I251" s="281"/>
      <c r="J251" s="281"/>
      <c r="K251" s="31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1"/>
      <c r="AL251" s="281"/>
      <c r="AM251" s="281"/>
      <c r="AN251" s="281"/>
      <c r="AO251" s="281"/>
      <c r="AP251" s="281"/>
      <c r="AQ251" s="281"/>
      <c r="AR251" s="281"/>
      <c r="AS251" s="281"/>
      <c r="AT251" s="281"/>
      <c r="AU251" s="281"/>
      <c r="AV251" s="281"/>
      <c r="AW251" s="281"/>
      <c r="AX251" s="281"/>
      <c r="AY251" s="281"/>
      <c r="AZ251" s="281"/>
      <c r="BA251" s="281"/>
      <c r="BB251" s="281"/>
      <c r="BC251" s="281"/>
      <c r="BD251" s="281"/>
      <c r="BE251" s="281"/>
      <c r="BF251" s="266"/>
      <c r="BG251" s="266"/>
      <c r="BH251" s="266"/>
      <c r="BI251" s="266"/>
      <c r="BJ251" s="266"/>
      <c r="BK251" s="266"/>
      <c r="BL251" s="459"/>
      <c r="BM251" s="459"/>
      <c r="BN251" s="469" t="e">
        <f>VLOOKUP(B251,'[2]PL01-16112024'!$D$11:$P$237,11,0)</f>
        <v>#N/A</v>
      </c>
      <c r="BO251" s="469"/>
      <c r="BP251" s="469"/>
      <c r="BQ251" s="469"/>
      <c r="BR251" s="469"/>
    </row>
    <row r="252" spans="1:70" s="84" customFormat="1" ht="10.9" customHeight="1">
      <c r="A252" s="276" t="s">
        <v>186</v>
      </c>
      <c r="B252" s="285"/>
      <c r="C252" s="266"/>
      <c r="D252" s="266" t="str">
        <f t="shared" si="84"/>
        <v/>
      </c>
      <c r="E252" s="278"/>
      <c r="F252" s="266" t="str">
        <f t="shared" si="85"/>
        <v/>
      </c>
      <c r="G252" s="279"/>
      <c r="H252" s="280">
        <f t="shared" si="87"/>
        <v>0</v>
      </c>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1"/>
      <c r="AL252" s="281"/>
      <c r="AM252" s="281"/>
      <c r="AN252" s="281"/>
      <c r="AO252" s="281"/>
      <c r="AP252" s="281"/>
      <c r="AQ252" s="281"/>
      <c r="AR252" s="281"/>
      <c r="AS252" s="281"/>
      <c r="AT252" s="281"/>
      <c r="AU252" s="281"/>
      <c r="AV252" s="281"/>
      <c r="AW252" s="281"/>
      <c r="AX252" s="281"/>
      <c r="AY252" s="281"/>
      <c r="AZ252" s="281"/>
      <c r="BA252" s="281"/>
      <c r="BB252" s="281"/>
      <c r="BC252" s="281"/>
      <c r="BD252" s="281"/>
      <c r="BE252" s="281"/>
      <c r="BF252" s="266"/>
      <c r="BG252" s="266"/>
      <c r="BH252" s="266"/>
      <c r="BI252" s="266"/>
      <c r="BJ252" s="266"/>
      <c r="BK252" s="266"/>
      <c r="BL252" s="459"/>
      <c r="BM252" s="459"/>
      <c r="BN252" s="469" t="e">
        <f>VLOOKUP(B252,'[2]PL01-16112024'!$D$11:$P$237,11,0)</f>
        <v>#N/A</v>
      </c>
      <c r="BO252" s="469"/>
      <c r="BP252" s="469"/>
      <c r="BQ252" s="469"/>
      <c r="BR252" s="469"/>
    </row>
    <row r="253" spans="1:70" s="84" customFormat="1" ht="10.9" customHeight="1">
      <c r="A253" s="276" t="s">
        <v>186</v>
      </c>
      <c r="B253" s="277"/>
      <c r="C253" s="266"/>
      <c r="D253" s="266" t="str">
        <f t="shared" si="84"/>
        <v/>
      </c>
      <c r="E253" s="278"/>
      <c r="F253" s="266" t="str">
        <f t="shared" si="85"/>
        <v/>
      </c>
      <c r="G253" s="279"/>
      <c r="H253" s="280">
        <f t="shared" si="87"/>
        <v>0</v>
      </c>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1"/>
      <c r="AL253" s="281"/>
      <c r="AM253" s="281"/>
      <c r="AN253" s="281"/>
      <c r="AO253" s="281"/>
      <c r="AP253" s="281"/>
      <c r="AQ253" s="281"/>
      <c r="AR253" s="281"/>
      <c r="AS253" s="281"/>
      <c r="AT253" s="281"/>
      <c r="AU253" s="281"/>
      <c r="AV253" s="281"/>
      <c r="AW253" s="281"/>
      <c r="AX253" s="281"/>
      <c r="AY253" s="281"/>
      <c r="AZ253" s="281"/>
      <c r="BA253" s="281"/>
      <c r="BB253" s="281"/>
      <c r="BC253" s="281"/>
      <c r="BD253" s="281"/>
      <c r="BE253" s="281"/>
      <c r="BF253" s="266"/>
      <c r="BG253" s="266"/>
      <c r="BH253" s="266"/>
      <c r="BI253" s="266"/>
      <c r="BJ253" s="266"/>
      <c r="BK253" s="266"/>
      <c r="BL253" s="459"/>
      <c r="BM253" s="459"/>
      <c r="BN253" s="469" t="e">
        <f>VLOOKUP(B253,'[2]PL01-16112024'!$D$11:$P$237,11,0)</f>
        <v>#N/A</v>
      </c>
      <c r="BO253" s="469"/>
      <c r="BP253" s="469"/>
      <c r="BQ253" s="469"/>
      <c r="BR253" s="469"/>
    </row>
    <row r="254" spans="1:70" s="84" customFormat="1" ht="10.9" customHeight="1">
      <c r="A254" s="276" t="s">
        <v>186</v>
      </c>
      <c r="B254" s="277"/>
      <c r="C254" s="266"/>
      <c r="D254" s="266" t="str">
        <f t="shared" si="84"/>
        <v/>
      </c>
      <c r="E254" s="278"/>
      <c r="F254" s="266" t="str">
        <f t="shared" si="85"/>
        <v/>
      </c>
      <c r="G254" s="279"/>
      <c r="H254" s="280">
        <f t="shared" si="87"/>
        <v>0</v>
      </c>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c r="AL254" s="281"/>
      <c r="AM254" s="281"/>
      <c r="AN254" s="281"/>
      <c r="AO254" s="281"/>
      <c r="AP254" s="281"/>
      <c r="AQ254" s="281"/>
      <c r="AR254" s="281"/>
      <c r="AS254" s="281"/>
      <c r="AT254" s="281"/>
      <c r="AU254" s="281"/>
      <c r="AV254" s="281"/>
      <c r="AW254" s="281"/>
      <c r="AX254" s="281"/>
      <c r="AY254" s="281"/>
      <c r="AZ254" s="281"/>
      <c r="BA254" s="281"/>
      <c r="BB254" s="281"/>
      <c r="BC254" s="281"/>
      <c r="BD254" s="281"/>
      <c r="BE254" s="281"/>
      <c r="BF254" s="266"/>
      <c r="BG254" s="266"/>
      <c r="BH254" s="266"/>
      <c r="BI254" s="266"/>
      <c r="BJ254" s="266"/>
      <c r="BK254" s="266"/>
      <c r="BL254" s="459"/>
      <c r="BM254" s="459"/>
      <c r="BN254" s="469" t="e">
        <f>VLOOKUP(B254,'[2]PL01-16112024'!$D$11:$P$237,11,0)</f>
        <v>#N/A</v>
      </c>
      <c r="BO254" s="469"/>
      <c r="BP254" s="469"/>
      <c r="BQ254" s="469"/>
      <c r="BR254" s="469"/>
    </row>
    <row r="255" spans="1:70" s="84" customFormat="1" ht="10.9" customHeight="1">
      <c r="A255" s="276" t="s">
        <v>186</v>
      </c>
      <c r="B255" s="277"/>
      <c r="C255" s="266"/>
      <c r="D255" s="266" t="str">
        <f t="shared" si="84"/>
        <v/>
      </c>
      <c r="E255" s="278"/>
      <c r="F255" s="266" t="str">
        <f t="shared" si="85"/>
        <v/>
      </c>
      <c r="G255" s="279"/>
      <c r="H255" s="280">
        <f t="shared" si="87"/>
        <v>0</v>
      </c>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c r="AL255" s="281"/>
      <c r="AM255" s="281"/>
      <c r="AN255" s="281"/>
      <c r="AO255" s="281"/>
      <c r="AP255" s="281"/>
      <c r="AQ255" s="281"/>
      <c r="AR255" s="281"/>
      <c r="AS255" s="281"/>
      <c r="AT255" s="281"/>
      <c r="AU255" s="281"/>
      <c r="AV255" s="281"/>
      <c r="AW255" s="281"/>
      <c r="AX255" s="281"/>
      <c r="AY255" s="281"/>
      <c r="AZ255" s="281"/>
      <c r="BA255" s="281"/>
      <c r="BB255" s="281"/>
      <c r="BC255" s="281"/>
      <c r="BD255" s="281"/>
      <c r="BE255" s="281"/>
      <c r="BF255" s="266"/>
      <c r="BG255" s="266"/>
      <c r="BH255" s="266"/>
      <c r="BI255" s="266"/>
      <c r="BJ255" s="266"/>
      <c r="BK255" s="266"/>
      <c r="BL255" s="459"/>
      <c r="BM255" s="459"/>
      <c r="BN255" s="469" t="e">
        <f>VLOOKUP(B255,'[2]PL01-16112024'!$D$11:$P$237,11,0)</f>
        <v>#N/A</v>
      </c>
      <c r="BO255" s="469"/>
      <c r="BP255" s="469"/>
      <c r="BQ255" s="469"/>
      <c r="BR255" s="469"/>
    </row>
    <row r="256" spans="1:70" s="84" customFormat="1" ht="10.9" customHeight="1">
      <c r="A256" s="269" t="s">
        <v>43</v>
      </c>
      <c r="B256" s="270" t="s">
        <v>202</v>
      </c>
      <c r="C256" s="271"/>
      <c r="D256" s="272" t="str">
        <f t="shared" si="84"/>
        <v/>
      </c>
      <c r="E256" s="273"/>
      <c r="F256" s="271" t="str">
        <f t="shared" ref="F256:F261" si="88">IF(ISTEXT(B256)=TRUE,"DMT","")</f>
        <v>DMT</v>
      </c>
      <c r="G256" s="284"/>
      <c r="H256" s="275">
        <f>SUM(I256:BK256)</f>
        <v>0</v>
      </c>
      <c r="I256" s="275">
        <f t="shared" ref="I256:BK256" si="89">SUM(I257:I261)</f>
        <v>0</v>
      </c>
      <c r="J256" s="275">
        <f t="shared" si="89"/>
        <v>0</v>
      </c>
      <c r="K256" s="275">
        <f t="shared" si="89"/>
        <v>0</v>
      </c>
      <c r="L256" s="275">
        <f t="shared" si="89"/>
        <v>0</v>
      </c>
      <c r="M256" s="275">
        <f t="shared" si="89"/>
        <v>0</v>
      </c>
      <c r="N256" s="275">
        <f t="shared" si="89"/>
        <v>0</v>
      </c>
      <c r="O256" s="275">
        <f t="shared" si="89"/>
        <v>0</v>
      </c>
      <c r="P256" s="275">
        <f t="shared" si="89"/>
        <v>0</v>
      </c>
      <c r="Q256" s="275">
        <f t="shared" si="89"/>
        <v>0</v>
      </c>
      <c r="R256" s="275">
        <f t="shared" si="89"/>
        <v>0</v>
      </c>
      <c r="S256" s="275">
        <f t="shared" si="89"/>
        <v>0</v>
      </c>
      <c r="T256" s="275">
        <f t="shared" si="89"/>
        <v>0</v>
      </c>
      <c r="U256" s="275">
        <f t="shared" si="89"/>
        <v>0</v>
      </c>
      <c r="V256" s="275">
        <f t="shared" si="89"/>
        <v>0</v>
      </c>
      <c r="W256" s="275">
        <f t="shared" si="89"/>
        <v>0</v>
      </c>
      <c r="X256" s="275">
        <f t="shared" si="89"/>
        <v>0</v>
      </c>
      <c r="Y256" s="275">
        <f t="shared" si="89"/>
        <v>0</v>
      </c>
      <c r="Z256" s="275">
        <f t="shared" si="89"/>
        <v>0</v>
      </c>
      <c r="AA256" s="275">
        <f t="shared" si="89"/>
        <v>0</v>
      </c>
      <c r="AB256" s="275">
        <f t="shared" si="89"/>
        <v>0</v>
      </c>
      <c r="AC256" s="275">
        <f t="shared" si="89"/>
        <v>0</v>
      </c>
      <c r="AD256" s="275">
        <f t="shared" si="89"/>
        <v>0</v>
      </c>
      <c r="AE256" s="275">
        <f t="shared" si="89"/>
        <v>0</v>
      </c>
      <c r="AF256" s="275">
        <f t="shared" si="89"/>
        <v>0</v>
      </c>
      <c r="AG256" s="275">
        <f t="shared" si="89"/>
        <v>0</v>
      </c>
      <c r="AH256" s="275">
        <f t="shared" si="89"/>
        <v>0</v>
      </c>
      <c r="AI256" s="275">
        <f t="shared" si="89"/>
        <v>0</v>
      </c>
      <c r="AJ256" s="275">
        <f t="shared" si="89"/>
        <v>0</v>
      </c>
      <c r="AK256" s="275">
        <f t="shared" si="89"/>
        <v>0</v>
      </c>
      <c r="AL256" s="275">
        <f t="shared" si="89"/>
        <v>0</v>
      </c>
      <c r="AM256" s="275">
        <f t="shared" si="89"/>
        <v>0</v>
      </c>
      <c r="AN256" s="275">
        <f t="shared" si="89"/>
        <v>0</v>
      </c>
      <c r="AO256" s="275">
        <f t="shared" si="89"/>
        <v>0</v>
      </c>
      <c r="AP256" s="275">
        <f t="shared" si="89"/>
        <v>0</v>
      </c>
      <c r="AQ256" s="275">
        <f t="shared" si="89"/>
        <v>0</v>
      </c>
      <c r="AR256" s="275">
        <f t="shared" si="89"/>
        <v>0</v>
      </c>
      <c r="AS256" s="275">
        <f t="shared" si="89"/>
        <v>0</v>
      </c>
      <c r="AT256" s="275">
        <f t="shared" si="89"/>
        <v>0</v>
      </c>
      <c r="AU256" s="275">
        <f t="shared" si="89"/>
        <v>0</v>
      </c>
      <c r="AV256" s="275">
        <f t="shared" si="89"/>
        <v>0</v>
      </c>
      <c r="AW256" s="275">
        <f t="shared" si="89"/>
        <v>0</v>
      </c>
      <c r="AX256" s="275">
        <f t="shared" si="89"/>
        <v>0</v>
      </c>
      <c r="AY256" s="275">
        <f t="shared" si="89"/>
        <v>0</v>
      </c>
      <c r="AZ256" s="275">
        <f t="shared" si="89"/>
        <v>0</v>
      </c>
      <c r="BA256" s="275">
        <f t="shared" si="89"/>
        <v>0</v>
      </c>
      <c r="BB256" s="275">
        <f t="shared" si="89"/>
        <v>0</v>
      </c>
      <c r="BC256" s="275">
        <f t="shared" si="89"/>
        <v>0</v>
      </c>
      <c r="BD256" s="275">
        <f t="shared" si="89"/>
        <v>0</v>
      </c>
      <c r="BE256" s="275">
        <f t="shared" si="89"/>
        <v>0</v>
      </c>
      <c r="BF256" s="275">
        <f t="shared" si="89"/>
        <v>0</v>
      </c>
      <c r="BG256" s="275">
        <f t="shared" si="89"/>
        <v>0</v>
      </c>
      <c r="BH256" s="275">
        <f t="shared" si="89"/>
        <v>0</v>
      </c>
      <c r="BI256" s="275">
        <f t="shared" si="89"/>
        <v>0</v>
      </c>
      <c r="BJ256" s="275">
        <f t="shared" si="89"/>
        <v>0</v>
      </c>
      <c r="BK256" s="275">
        <f t="shared" si="89"/>
        <v>0</v>
      </c>
      <c r="BL256" s="458"/>
      <c r="BM256" s="459"/>
      <c r="BN256" s="469" t="e">
        <f>VLOOKUP(B256,'[2]PL01-16112024'!$D$11:$P$237,11,0)</f>
        <v>#N/A</v>
      </c>
      <c r="BO256" s="469"/>
      <c r="BP256" s="469"/>
      <c r="BQ256" s="469"/>
      <c r="BR256" s="469"/>
    </row>
    <row r="257" spans="1:70" s="84" customFormat="1" ht="10.9" customHeight="1">
      <c r="A257" s="276" t="s">
        <v>186</v>
      </c>
      <c r="B257" s="277"/>
      <c r="C257" s="266"/>
      <c r="D257" s="266" t="str">
        <f t="shared" si="84"/>
        <v/>
      </c>
      <c r="E257" s="278"/>
      <c r="F257" s="266" t="str">
        <f t="shared" si="88"/>
        <v/>
      </c>
      <c r="G257" s="279"/>
      <c r="H257" s="280">
        <f t="shared" ref="H257:H261" si="90">SUM(I257:BK257)</f>
        <v>0</v>
      </c>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1"/>
      <c r="AL257" s="281"/>
      <c r="AM257" s="281"/>
      <c r="AN257" s="281"/>
      <c r="AO257" s="281"/>
      <c r="AP257" s="281"/>
      <c r="AQ257" s="281"/>
      <c r="AR257" s="281"/>
      <c r="AS257" s="281"/>
      <c r="AT257" s="281"/>
      <c r="AU257" s="281"/>
      <c r="AV257" s="281"/>
      <c r="AW257" s="281"/>
      <c r="AX257" s="281"/>
      <c r="AY257" s="281"/>
      <c r="AZ257" s="281"/>
      <c r="BA257" s="281"/>
      <c r="BB257" s="281"/>
      <c r="BC257" s="281"/>
      <c r="BD257" s="281"/>
      <c r="BE257" s="281"/>
      <c r="BF257" s="266"/>
      <c r="BG257" s="266"/>
      <c r="BH257" s="266"/>
      <c r="BI257" s="266"/>
      <c r="BJ257" s="266"/>
      <c r="BK257" s="266"/>
      <c r="BL257" s="459"/>
      <c r="BM257" s="459"/>
      <c r="BN257" s="469" t="e">
        <f>VLOOKUP(B257,'[2]PL01-16112024'!$D$11:$P$237,11,0)</f>
        <v>#N/A</v>
      </c>
      <c r="BO257" s="469"/>
      <c r="BP257" s="469"/>
      <c r="BQ257" s="469"/>
      <c r="BR257" s="469"/>
    </row>
    <row r="258" spans="1:70" s="84" customFormat="1" ht="10.9" customHeight="1">
      <c r="A258" s="276" t="s">
        <v>186</v>
      </c>
      <c r="B258" s="277"/>
      <c r="C258" s="266"/>
      <c r="D258" s="266" t="str">
        <f t="shared" si="84"/>
        <v/>
      </c>
      <c r="E258" s="278"/>
      <c r="F258" s="266" t="str">
        <f t="shared" si="88"/>
        <v/>
      </c>
      <c r="G258" s="279"/>
      <c r="H258" s="280">
        <f t="shared" si="90"/>
        <v>0</v>
      </c>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66"/>
      <c r="BG258" s="266"/>
      <c r="BH258" s="266"/>
      <c r="BI258" s="266"/>
      <c r="BJ258" s="266"/>
      <c r="BK258" s="266"/>
      <c r="BL258" s="459"/>
      <c r="BM258" s="459"/>
      <c r="BN258" s="469" t="e">
        <f>VLOOKUP(B258,'[2]PL01-16112024'!$D$11:$P$237,11,0)</f>
        <v>#N/A</v>
      </c>
      <c r="BO258" s="469"/>
      <c r="BP258" s="469"/>
      <c r="BQ258" s="469"/>
      <c r="BR258" s="469"/>
    </row>
    <row r="259" spans="1:70" s="84" customFormat="1" ht="10.9" customHeight="1">
      <c r="A259" s="276" t="s">
        <v>186</v>
      </c>
      <c r="B259" s="277"/>
      <c r="C259" s="266"/>
      <c r="D259" s="266" t="str">
        <f t="shared" si="84"/>
        <v/>
      </c>
      <c r="E259" s="278"/>
      <c r="F259" s="266" t="str">
        <f t="shared" si="88"/>
        <v/>
      </c>
      <c r="G259" s="279"/>
      <c r="H259" s="280">
        <f t="shared" si="90"/>
        <v>0</v>
      </c>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1"/>
      <c r="AL259" s="281"/>
      <c r="AM259" s="281"/>
      <c r="AN259" s="281"/>
      <c r="AO259" s="281"/>
      <c r="AP259" s="281"/>
      <c r="AQ259" s="281"/>
      <c r="AR259" s="281"/>
      <c r="AS259" s="281"/>
      <c r="AT259" s="281"/>
      <c r="AU259" s="281"/>
      <c r="AV259" s="281"/>
      <c r="AW259" s="281"/>
      <c r="AX259" s="281"/>
      <c r="AY259" s="281"/>
      <c r="AZ259" s="281"/>
      <c r="BA259" s="281"/>
      <c r="BB259" s="281"/>
      <c r="BC259" s="281"/>
      <c r="BD259" s="281"/>
      <c r="BE259" s="281"/>
      <c r="BF259" s="266"/>
      <c r="BG259" s="266"/>
      <c r="BH259" s="266"/>
      <c r="BI259" s="266"/>
      <c r="BJ259" s="266"/>
      <c r="BK259" s="266"/>
      <c r="BL259" s="459"/>
      <c r="BM259" s="459"/>
      <c r="BN259" s="469" t="e">
        <f>VLOOKUP(B259,'[2]PL01-16112024'!$D$11:$P$237,11,0)</f>
        <v>#N/A</v>
      </c>
      <c r="BO259" s="469"/>
      <c r="BP259" s="469"/>
      <c r="BQ259" s="469"/>
      <c r="BR259" s="469"/>
    </row>
    <row r="260" spans="1:70" s="84" customFormat="1" ht="10.9" customHeight="1">
      <c r="A260" s="276" t="s">
        <v>186</v>
      </c>
      <c r="B260" s="277"/>
      <c r="C260" s="266"/>
      <c r="D260" s="266" t="str">
        <f t="shared" si="84"/>
        <v/>
      </c>
      <c r="E260" s="278"/>
      <c r="F260" s="266" t="str">
        <f t="shared" si="88"/>
        <v/>
      </c>
      <c r="G260" s="279"/>
      <c r="H260" s="280">
        <f t="shared" si="90"/>
        <v>0</v>
      </c>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c r="AL260" s="281"/>
      <c r="AM260" s="281"/>
      <c r="AN260" s="281"/>
      <c r="AO260" s="281"/>
      <c r="AP260" s="281"/>
      <c r="AQ260" s="281"/>
      <c r="AR260" s="281"/>
      <c r="AS260" s="281"/>
      <c r="AT260" s="281"/>
      <c r="AU260" s="281"/>
      <c r="AV260" s="281"/>
      <c r="AW260" s="281"/>
      <c r="AX260" s="281"/>
      <c r="AY260" s="281"/>
      <c r="AZ260" s="281"/>
      <c r="BA260" s="281"/>
      <c r="BB260" s="281"/>
      <c r="BC260" s="281"/>
      <c r="BD260" s="281"/>
      <c r="BE260" s="281"/>
      <c r="BF260" s="266"/>
      <c r="BG260" s="266"/>
      <c r="BH260" s="266"/>
      <c r="BI260" s="266"/>
      <c r="BJ260" s="266"/>
      <c r="BK260" s="266"/>
      <c r="BL260" s="459"/>
      <c r="BM260" s="459"/>
      <c r="BN260" s="469" t="e">
        <f>VLOOKUP(B260,'[2]PL01-16112024'!$D$11:$P$237,11,0)</f>
        <v>#N/A</v>
      </c>
      <c r="BO260" s="469"/>
      <c r="BP260" s="469"/>
      <c r="BQ260" s="469"/>
      <c r="BR260" s="469"/>
    </row>
    <row r="261" spans="1:70" s="84" customFormat="1" ht="10.9" customHeight="1">
      <c r="A261" s="276" t="s">
        <v>186</v>
      </c>
      <c r="B261" s="277"/>
      <c r="C261" s="266"/>
      <c r="D261" s="266" t="str">
        <f t="shared" si="84"/>
        <v/>
      </c>
      <c r="E261" s="278"/>
      <c r="F261" s="266" t="str">
        <f t="shared" si="88"/>
        <v/>
      </c>
      <c r="G261" s="279"/>
      <c r="H261" s="280">
        <f t="shared" si="90"/>
        <v>0</v>
      </c>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c r="AL261" s="281"/>
      <c r="AM261" s="281"/>
      <c r="AN261" s="281"/>
      <c r="AO261" s="281"/>
      <c r="AP261" s="281"/>
      <c r="AQ261" s="281"/>
      <c r="AR261" s="281"/>
      <c r="AS261" s="281"/>
      <c r="AT261" s="281"/>
      <c r="AU261" s="281"/>
      <c r="AV261" s="281"/>
      <c r="AW261" s="281"/>
      <c r="AX261" s="281"/>
      <c r="AY261" s="281"/>
      <c r="AZ261" s="281"/>
      <c r="BA261" s="281"/>
      <c r="BB261" s="281"/>
      <c r="BC261" s="281"/>
      <c r="BD261" s="281"/>
      <c r="BE261" s="281"/>
      <c r="BF261" s="266"/>
      <c r="BG261" s="266"/>
      <c r="BH261" s="266"/>
      <c r="BI261" s="266"/>
      <c r="BJ261" s="266"/>
      <c r="BK261" s="266"/>
      <c r="BL261" s="459"/>
      <c r="BM261" s="459"/>
      <c r="BN261" s="469" t="e">
        <f>VLOOKUP(B261,'[2]PL01-16112024'!$D$11:$P$237,11,0)</f>
        <v>#N/A</v>
      </c>
      <c r="BO261" s="469"/>
      <c r="BP261" s="469"/>
      <c r="BQ261" s="469"/>
      <c r="BR261" s="469"/>
    </row>
    <row r="262" spans="1:70" s="84" customFormat="1" ht="10.9" customHeight="1">
      <c r="A262" s="269" t="s">
        <v>43</v>
      </c>
      <c r="B262" s="270" t="s">
        <v>203</v>
      </c>
      <c r="C262" s="271"/>
      <c r="D262" s="272" t="str">
        <f t="shared" si="84"/>
        <v/>
      </c>
      <c r="E262" s="273"/>
      <c r="F262" s="271" t="str">
        <f t="shared" ref="F262:F267" si="91">IF(ISTEXT(B262)=TRUE,"DKT","")</f>
        <v>DKT</v>
      </c>
      <c r="G262" s="284"/>
      <c r="H262" s="275">
        <f>SUM(I262:BK262)</f>
        <v>0</v>
      </c>
      <c r="I262" s="275">
        <f t="shared" ref="I262:BK262" si="92">SUM(I263:I267)</f>
        <v>0</v>
      </c>
      <c r="J262" s="275">
        <f t="shared" si="92"/>
        <v>0</v>
      </c>
      <c r="K262" s="275">
        <f t="shared" si="92"/>
        <v>0</v>
      </c>
      <c r="L262" s="275">
        <f t="shared" si="92"/>
        <v>0</v>
      </c>
      <c r="M262" s="275">
        <f t="shared" si="92"/>
        <v>0</v>
      </c>
      <c r="N262" s="275">
        <f t="shared" si="92"/>
        <v>0</v>
      </c>
      <c r="O262" s="275">
        <f t="shared" si="92"/>
        <v>0</v>
      </c>
      <c r="P262" s="275">
        <f t="shared" si="92"/>
        <v>0</v>
      </c>
      <c r="Q262" s="275">
        <f t="shared" si="92"/>
        <v>0</v>
      </c>
      <c r="R262" s="275">
        <f t="shared" si="92"/>
        <v>0</v>
      </c>
      <c r="S262" s="275">
        <f t="shared" si="92"/>
        <v>0</v>
      </c>
      <c r="T262" s="275">
        <f t="shared" si="92"/>
        <v>0</v>
      </c>
      <c r="U262" s="275">
        <f t="shared" si="92"/>
        <v>0</v>
      </c>
      <c r="V262" s="275">
        <f t="shared" si="92"/>
        <v>0</v>
      </c>
      <c r="W262" s="275">
        <f t="shared" si="92"/>
        <v>0</v>
      </c>
      <c r="X262" s="275">
        <f t="shared" si="92"/>
        <v>0</v>
      </c>
      <c r="Y262" s="275">
        <f t="shared" si="92"/>
        <v>0</v>
      </c>
      <c r="Z262" s="275">
        <f t="shared" si="92"/>
        <v>0</v>
      </c>
      <c r="AA262" s="275">
        <f t="shared" si="92"/>
        <v>0</v>
      </c>
      <c r="AB262" s="275">
        <f t="shared" si="92"/>
        <v>0</v>
      </c>
      <c r="AC262" s="275">
        <f t="shared" si="92"/>
        <v>0</v>
      </c>
      <c r="AD262" s="275">
        <f t="shared" si="92"/>
        <v>0</v>
      </c>
      <c r="AE262" s="275">
        <f t="shared" si="92"/>
        <v>0</v>
      </c>
      <c r="AF262" s="275">
        <f t="shared" si="92"/>
        <v>0</v>
      </c>
      <c r="AG262" s="275">
        <f t="shared" si="92"/>
        <v>0</v>
      </c>
      <c r="AH262" s="275">
        <f t="shared" si="92"/>
        <v>0</v>
      </c>
      <c r="AI262" s="275">
        <f t="shared" si="92"/>
        <v>0</v>
      </c>
      <c r="AJ262" s="275">
        <f t="shared" si="92"/>
        <v>0</v>
      </c>
      <c r="AK262" s="275">
        <f t="shared" si="92"/>
        <v>0</v>
      </c>
      <c r="AL262" s="275">
        <f t="shared" si="92"/>
        <v>0</v>
      </c>
      <c r="AM262" s="275">
        <f t="shared" si="92"/>
        <v>0</v>
      </c>
      <c r="AN262" s="275">
        <f t="shared" si="92"/>
        <v>0</v>
      </c>
      <c r="AO262" s="275">
        <f t="shared" si="92"/>
        <v>0</v>
      </c>
      <c r="AP262" s="275">
        <f t="shared" si="92"/>
        <v>0</v>
      </c>
      <c r="AQ262" s="275">
        <f t="shared" si="92"/>
        <v>0</v>
      </c>
      <c r="AR262" s="275">
        <f t="shared" si="92"/>
        <v>0</v>
      </c>
      <c r="AS262" s="275">
        <f t="shared" si="92"/>
        <v>0</v>
      </c>
      <c r="AT262" s="275">
        <f t="shared" si="92"/>
        <v>0</v>
      </c>
      <c r="AU262" s="275">
        <f t="shared" si="92"/>
        <v>0</v>
      </c>
      <c r="AV262" s="275">
        <f t="shared" si="92"/>
        <v>0</v>
      </c>
      <c r="AW262" s="275">
        <f t="shared" si="92"/>
        <v>0</v>
      </c>
      <c r="AX262" s="275">
        <f t="shared" si="92"/>
        <v>0</v>
      </c>
      <c r="AY262" s="275">
        <f t="shared" si="92"/>
        <v>0</v>
      </c>
      <c r="AZ262" s="275">
        <f t="shared" si="92"/>
        <v>0</v>
      </c>
      <c r="BA262" s="275">
        <f t="shared" si="92"/>
        <v>0</v>
      </c>
      <c r="BB262" s="275">
        <f t="shared" si="92"/>
        <v>0</v>
      </c>
      <c r="BC262" s="275">
        <f t="shared" si="92"/>
        <v>0</v>
      </c>
      <c r="BD262" s="275">
        <f t="shared" si="92"/>
        <v>0</v>
      </c>
      <c r="BE262" s="275">
        <f t="shared" si="92"/>
        <v>0</v>
      </c>
      <c r="BF262" s="275">
        <f t="shared" si="92"/>
        <v>0</v>
      </c>
      <c r="BG262" s="275">
        <f t="shared" si="92"/>
        <v>0</v>
      </c>
      <c r="BH262" s="275">
        <f t="shared" si="92"/>
        <v>0</v>
      </c>
      <c r="BI262" s="275">
        <f t="shared" si="92"/>
        <v>0</v>
      </c>
      <c r="BJ262" s="275">
        <f t="shared" si="92"/>
        <v>0</v>
      </c>
      <c r="BK262" s="275">
        <f t="shared" si="92"/>
        <v>0</v>
      </c>
      <c r="BL262" s="458"/>
      <c r="BM262" s="459"/>
      <c r="BN262" s="469" t="e">
        <f>VLOOKUP(B262,'[2]PL01-16112024'!$D$11:$P$237,11,0)</f>
        <v>#N/A</v>
      </c>
      <c r="BO262" s="469"/>
      <c r="BP262" s="469"/>
      <c r="BQ262" s="469"/>
      <c r="BR262" s="469"/>
    </row>
    <row r="263" spans="1:70" s="84" customFormat="1" ht="10.9" customHeight="1">
      <c r="A263" s="276" t="s">
        <v>186</v>
      </c>
      <c r="B263" s="277"/>
      <c r="C263" s="266"/>
      <c r="D263" s="266" t="str">
        <f t="shared" si="84"/>
        <v/>
      </c>
      <c r="E263" s="278"/>
      <c r="F263" s="266" t="str">
        <f t="shared" si="91"/>
        <v/>
      </c>
      <c r="G263" s="279"/>
      <c r="H263" s="280">
        <f t="shared" ref="H263:H267" si="93">SUM(I263:BK263)</f>
        <v>0</v>
      </c>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1"/>
      <c r="AL263" s="281"/>
      <c r="AM263" s="281"/>
      <c r="AN263" s="281"/>
      <c r="AO263" s="281"/>
      <c r="AP263" s="281"/>
      <c r="AQ263" s="281"/>
      <c r="AR263" s="281"/>
      <c r="AS263" s="281"/>
      <c r="AT263" s="281"/>
      <c r="AU263" s="281"/>
      <c r="AV263" s="281"/>
      <c r="AW263" s="281"/>
      <c r="AX263" s="281"/>
      <c r="AY263" s="281"/>
      <c r="AZ263" s="281"/>
      <c r="BA263" s="281"/>
      <c r="BB263" s="281"/>
      <c r="BC263" s="281"/>
      <c r="BD263" s="281"/>
      <c r="BE263" s="281"/>
      <c r="BF263" s="266"/>
      <c r="BG263" s="266"/>
      <c r="BH263" s="266"/>
      <c r="BI263" s="266"/>
      <c r="BJ263" s="266"/>
      <c r="BK263" s="266"/>
      <c r="BL263" s="459"/>
      <c r="BM263" s="459"/>
      <c r="BN263" s="469" t="e">
        <f>VLOOKUP(B263,'[2]PL01-16112024'!$D$11:$P$237,11,0)</f>
        <v>#N/A</v>
      </c>
      <c r="BO263" s="469"/>
      <c r="BP263" s="469"/>
      <c r="BQ263" s="469"/>
      <c r="BR263" s="469"/>
    </row>
    <row r="264" spans="1:70" s="84" customFormat="1" ht="10.9" customHeight="1">
      <c r="A264" s="276" t="s">
        <v>186</v>
      </c>
      <c r="B264" s="277"/>
      <c r="C264" s="266"/>
      <c r="D264" s="266" t="str">
        <f t="shared" si="84"/>
        <v/>
      </c>
      <c r="E264" s="278"/>
      <c r="F264" s="266" t="str">
        <f t="shared" si="91"/>
        <v/>
      </c>
      <c r="G264" s="279"/>
      <c r="H264" s="280">
        <f t="shared" si="93"/>
        <v>0</v>
      </c>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1"/>
      <c r="AL264" s="281"/>
      <c r="AM264" s="281"/>
      <c r="AN264" s="281"/>
      <c r="AO264" s="281"/>
      <c r="AP264" s="281"/>
      <c r="AQ264" s="281"/>
      <c r="AR264" s="281"/>
      <c r="AS264" s="281"/>
      <c r="AT264" s="281"/>
      <c r="AU264" s="281"/>
      <c r="AV264" s="281"/>
      <c r="AW264" s="281"/>
      <c r="AX264" s="281"/>
      <c r="AY264" s="281"/>
      <c r="AZ264" s="281"/>
      <c r="BA264" s="281"/>
      <c r="BB264" s="281"/>
      <c r="BC264" s="281"/>
      <c r="BD264" s="281"/>
      <c r="BE264" s="281"/>
      <c r="BF264" s="266"/>
      <c r="BG264" s="266"/>
      <c r="BH264" s="266"/>
      <c r="BI264" s="266"/>
      <c r="BJ264" s="266"/>
      <c r="BK264" s="266"/>
      <c r="BL264" s="459"/>
      <c r="BM264" s="459"/>
      <c r="BN264" s="469" t="e">
        <f>VLOOKUP(B264,'[2]PL01-16112024'!$D$11:$P$237,11,0)</f>
        <v>#N/A</v>
      </c>
      <c r="BO264" s="469"/>
      <c r="BP264" s="469"/>
      <c r="BQ264" s="469"/>
      <c r="BR264" s="469"/>
    </row>
    <row r="265" spans="1:70" s="84" customFormat="1" ht="10.9" customHeight="1">
      <c r="A265" s="276" t="s">
        <v>186</v>
      </c>
      <c r="B265" s="277"/>
      <c r="C265" s="266"/>
      <c r="D265" s="266" t="str">
        <f t="shared" si="84"/>
        <v/>
      </c>
      <c r="E265" s="278"/>
      <c r="F265" s="266" t="str">
        <f t="shared" si="91"/>
        <v/>
      </c>
      <c r="G265" s="279"/>
      <c r="H265" s="280">
        <f t="shared" si="93"/>
        <v>0</v>
      </c>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c r="AL265" s="281"/>
      <c r="AM265" s="281"/>
      <c r="AN265" s="281"/>
      <c r="AO265" s="281"/>
      <c r="AP265" s="281"/>
      <c r="AQ265" s="281"/>
      <c r="AR265" s="281"/>
      <c r="AS265" s="281"/>
      <c r="AT265" s="281"/>
      <c r="AU265" s="281"/>
      <c r="AV265" s="281"/>
      <c r="AW265" s="281"/>
      <c r="AX265" s="281"/>
      <c r="AY265" s="281"/>
      <c r="AZ265" s="281"/>
      <c r="BA265" s="281"/>
      <c r="BB265" s="281"/>
      <c r="BC265" s="281"/>
      <c r="BD265" s="281"/>
      <c r="BE265" s="281"/>
      <c r="BF265" s="266"/>
      <c r="BG265" s="266"/>
      <c r="BH265" s="266"/>
      <c r="BI265" s="266"/>
      <c r="BJ265" s="266"/>
      <c r="BK265" s="266"/>
      <c r="BL265" s="459"/>
      <c r="BM265" s="459"/>
      <c r="BN265" s="469" t="e">
        <f>VLOOKUP(B265,'[2]PL01-16112024'!$D$11:$P$237,11,0)</f>
        <v>#N/A</v>
      </c>
      <c r="BO265" s="469"/>
      <c r="BP265" s="469"/>
      <c r="BQ265" s="469"/>
      <c r="BR265" s="469"/>
    </row>
    <row r="266" spans="1:70" s="84" customFormat="1" ht="10.9" customHeight="1">
      <c r="A266" s="276" t="s">
        <v>186</v>
      </c>
      <c r="B266" s="277"/>
      <c r="C266" s="266"/>
      <c r="D266" s="266" t="str">
        <f t="shared" si="84"/>
        <v/>
      </c>
      <c r="E266" s="278"/>
      <c r="F266" s="266" t="str">
        <f t="shared" si="91"/>
        <v/>
      </c>
      <c r="G266" s="279"/>
      <c r="H266" s="280">
        <f t="shared" si="93"/>
        <v>0</v>
      </c>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c r="AL266" s="281"/>
      <c r="AM266" s="281"/>
      <c r="AN266" s="281"/>
      <c r="AO266" s="281"/>
      <c r="AP266" s="281"/>
      <c r="AQ266" s="281"/>
      <c r="AR266" s="281"/>
      <c r="AS266" s="281"/>
      <c r="AT266" s="281"/>
      <c r="AU266" s="281"/>
      <c r="AV266" s="281"/>
      <c r="AW266" s="281"/>
      <c r="AX266" s="281"/>
      <c r="AY266" s="281"/>
      <c r="AZ266" s="281"/>
      <c r="BA266" s="281"/>
      <c r="BB266" s="281"/>
      <c r="BC266" s="281"/>
      <c r="BD266" s="281"/>
      <c r="BE266" s="281"/>
      <c r="BF266" s="266"/>
      <c r="BG266" s="266"/>
      <c r="BH266" s="266"/>
      <c r="BI266" s="266"/>
      <c r="BJ266" s="266"/>
      <c r="BK266" s="266"/>
      <c r="BL266" s="459"/>
      <c r="BM266" s="459"/>
      <c r="BN266" s="469" t="e">
        <f>VLOOKUP(B266,'[2]PL01-16112024'!$D$11:$P$237,11,0)</f>
        <v>#N/A</v>
      </c>
      <c r="BO266" s="469"/>
      <c r="BP266" s="469"/>
      <c r="BQ266" s="469"/>
      <c r="BR266" s="469"/>
    </row>
    <row r="267" spans="1:70" s="84" customFormat="1" ht="10.9" customHeight="1">
      <c r="A267" s="276" t="s">
        <v>186</v>
      </c>
      <c r="B267" s="277"/>
      <c r="C267" s="266"/>
      <c r="D267" s="266" t="str">
        <f t="shared" si="84"/>
        <v/>
      </c>
      <c r="E267" s="278"/>
      <c r="F267" s="266" t="str">
        <f t="shared" si="91"/>
        <v/>
      </c>
      <c r="G267" s="279"/>
      <c r="H267" s="280">
        <f t="shared" si="93"/>
        <v>0</v>
      </c>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1"/>
      <c r="AL267" s="281"/>
      <c r="AM267" s="281"/>
      <c r="AN267" s="281"/>
      <c r="AO267" s="281"/>
      <c r="AP267" s="281"/>
      <c r="AQ267" s="281"/>
      <c r="AR267" s="281"/>
      <c r="AS267" s="281"/>
      <c r="AT267" s="281"/>
      <c r="AU267" s="281"/>
      <c r="AV267" s="281"/>
      <c r="AW267" s="281"/>
      <c r="AX267" s="281"/>
      <c r="AY267" s="281"/>
      <c r="AZ267" s="281"/>
      <c r="BA267" s="281"/>
      <c r="BB267" s="281"/>
      <c r="BC267" s="281"/>
      <c r="BD267" s="281"/>
      <c r="BE267" s="281"/>
      <c r="BF267" s="266"/>
      <c r="BG267" s="266"/>
      <c r="BH267" s="266"/>
      <c r="BI267" s="266"/>
      <c r="BJ267" s="266"/>
      <c r="BK267" s="266"/>
      <c r="BL267" s="459"/>
      <c r="BM267" s="459"/>
      <c r="BN267" s="469" t="e">
        <f>VLOOKUP(B267,'[2]PL01-16112024'!$D$11:$P$237,11,0)</f>
        <v>#N/A</v>
      </c>
      <c r="BO267" s="469"/>
      <c r="BP267" s="469"/>
      <c r="BQ267" s="469"/>
      <c r="BR267" s="469"/>
    </row>
    <row r="268" spans="1:70" s="84" customFormat="1" ht="10.9" customHeight="1">
      <c r="A268" s="269" t="s">
        <v>43</v>
      </c>
      <c r="B268" s="270" t="s">
        <v>51</v>
      </c>
      <c r="C268" s="271"/>
      <c r="D268" s="272" t="str">
        <f t="shared" si="84"/>
        <v/>
      </c>
      <c r="E268" s="273"/>
      <c r="F268" s="271" t="str">
        <f t="shared" ref="F268:F273" si="94">IF(ISTEXT(B268)=TRUE,"DNG","")</f>
        <v>DNG</v>
      </c>
      <c r="G268" s="284"/>
      <c r="H268" s="275">
        <f>SUM(I268:BK268)</f>
        <v>0</v>
      </c>
      <c r="I268" s="275">
        <f t="shared" ref="I268:BK268" si="95">SUM(I269:I273)</f>
        <v>0</v>
      </c>
      <c r="J268" s="275">
        <f t="shared" si="95"/>
        <v>0</v>
      </c>
      <c r="K268" s="275">
        <f t="shared" si="95"/>
        <v>0</v>
      </c>
      <c r="L268" s="275">
        <f t="shared" si="95"/>
        <v>0</v>
      </c>
      <c r="M268" s="275">
        <f t="shared" si="95"/>
        <v>0</v>
      </c>
      <c r="N268" s="275">
        <f t="shared" si="95"/>
        <v>0</v>
      </c>
      <c r="O268" s="275">
        <f t="shared" si="95"/>
        <v>0</v>
      </c>
      <c r="P268" s="275">
        <f t="shared" si="95"/>
        <v>0</v>
      </c>
      <c r="Q268" s="275">
        <f t="shared" si="95"/>
        <v>0</v>
      </c>
      <c r="R268" s="275">
        <f t="shared" si="95"/>
        <v>0</v>
      </c>
      <c r="S268" s="275">
        <f t="shared" si="95"/>
        <v>0</v>
      </c>
      <c r="T268" s="275">
        <f t="shared" si="95"/>
        <v>0</v>
      </c>
      <c r="U268" s="275">
        <f t="shared" si="95"/>
        <v>0</v>
      </c>
      <c r="V268" s="275">
        <f t="shared" si="95"/>
        <v>0</v>
      </c>
      <c r="W268" s="275">
        <f t="shared" si="95"/>
        <v>0</v>
      </c>
      <c r="X268" s="275">
        <f t="shared" si="95"/>
        <v>0</v>
      </c>
      <c r="Y268" s="275">
        <f t="shared" si="95"/>
        <v>0</v>
      </c>
      <c r="Z268" s="275">
        <f t="shared" si="95"/>
        <v>0</v>
      </c>
      <c r="AA268" s="275">
        <f t="shared" si="95"/>
        <v>0</v>
      </c>
      <c r="AB268" s="275">
        <f t="shared" si="95"/>
        <v>0</v>
      </c>
      <c r="AC268" s="275">
        <f t="shared" si="95"/>
        <v>0</v>
      </c>
      <c r="AD268" s="275">
        <f t="shared" si="95"/>
        <v>0</v>
      </c>
      <c r="AE268" s="275">
        <f t="shared" si="95"/>
        <v>0</v>
      </c>
      <c r="AF268" s="275">
        <f t="shared" si="95"/>
        <v>0</v>
      </c>
      <c r="AG268" s="275">
        <f t="shared" si="95"/>
        <v>0</v>
      </c>
      <c r="AH268" s="275">
        <f t="shared" si="95"/>
        <v>0</v>
      </c>
      <c r="AI268" s="275">
        <f t="shared" si="95"/>
        <v>0</v>
      </c>
      <c r="AJ268" s="275">
        <f t="shared" si="95"/>
        <v>0</v>
      </c>
      <c r="AK268" s="275">
        <f t="shared" si="95"/>
        <v>0</v>
      </c>
      <c r="AL268" s="275">
        <f t="shared" si="95"/>
        <v>0</v>
      </c>
      <c r="AM268" s="275">
        <f t="shared" si="95"/>
        <v>0</v>
      </c>
      <c r="AN268" s="275">
        <f t="shared" si="95"/>
        <v>0</v>
      </c>
      <c r="AO268" s="275">
        <f t="shared" si="95"/>
        <v>0</v>
      </c>
      <c r="AP268" s="275">
        <f t="shared" si="95"/>
        <v>0</v>
      </c>
      <c r="AQ268" s="275">
        <f t="shared" si="95"/>
        <v>0</v>
      </c>
      <c r="AR268" s="275">
        <f t="shared" si="95"/>
        <v>0</v>
      </c>
      <c r="AS268" s="275">
        <f t="shared" si="95"/>
        <v>0</v>
      </c>
      <c r="AT268" s="275">
        <f t="shared" si="95"/>
        <v>0</v>
      </c>
      <c r="AU268" s="275">
        <f t="shared" si="95"/>
        <v>0</v>
      </c>
      <c r="AV268" s="275">
        <f t="shared" si="95"/>
        <v>0</v>
      </c>
      <c r="AW268" s="275">
        <f t="shared" si="95"/>
        <v>0</v>
      </c>
      <c r="AX268" s="275">
        <f t="shared" si="95"/>
        <v>0</v>
      </c>
      <c r="AY268" s="275">
        <f t="shared" si="95"/>
        <v>0</v>
      </c>
      <c r="AZ268" s="275">
        <f t="shared" si="95"/>
        <v>0</v>
      </c>
      <c r="BA268" s="275">
        <f t="shared" si="95"/>
        <v>0</v>
      </c>
      <c r="BB268" s="275">
        <f t="shared" si="95"/>
        <v>0</v>
      </c>
      <c r="BC268" s="275">
        <f t="shared" si="95"/>
        <v>0</v>
      </c>
      <c r="BD268" s="275">
        <f t="shared" si="95"/>
        <v>0</v>
      </c>
      <c r="BE268" s="275">
        <f t="shared" si="95"/>
        <v>0</v>
      </c>
      <c r="BF268" s="275">
        <f t="shared" si="95"/>
        <v>0</v>
      </c>
      <c r="BG268" s="275">
        <f t="shared" si="95"/>
        <v>0</v>
      </c>
      <c r="BH268" s="275">
        <f t="shared" si="95"/>
        <v>0</v>
      </c>
      <c r="BI268" s="275">
        <f t="shared" si="95"/>
        <v>0</v>
      </c>
      <c r="BJ268" s="275">
        <f t="shared" si="95"/>
        <v>0</v>
      </c>
      <c r="BK268" s="275">
        <f t="shared" si="95"/>
        <v>0</v>
      </c>
      <c r="BL268" s="458"/>
      <c r="BM268" s="459"/>
      <c r="BN268" s="469" t="e">
        <f>VLOOKUP(B268,'[2]PL01-16112024'!$D$11:$P$237,11,0)</f>
        <v>#N/A</v>
      </c>
      <c r="BO268" s="469"/>
      <c r="BP268" s="469"/>
      <c r="BQ268" s="469"/>
      <c r="BR268" s="469"/>
    </row>
    <row r="269" spans="1:70" s="84" customFormat="1" ht="10.9" customHeight="1">
      <c r="A269" s="276" t="s">
        <v>186</v>
      </c>
      <c r="B269" s="277"/>
      <c r="C269" s="266"/>
      <c r="D269" s="266" t="str">
        <f t="shared" si="84"/>
        <v/>
      </c>
      <c r="E269" s="278"/>
      <c r="F269" s="266" t="str">
        <f t="shared" si="94"/>
        <v/>
      </c>
      <c r="G269" s="279"/>
      <c r="H269" s="280">
        <f t="shared" ref="H269:H273" si="96">SUM(I269:BK269)</f>
        <v>0</v>
      </c>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66"/>
      <c r="BG269" s="266"/>
      <c r="BH269" s="266"/>
      <c r="BI269" s="266"/>
      <c r="BJ269" s="266"/>
      <c r="BK269" s="266"/>
      <c r="BL269" s="459"/>
      <c r="BM269" s="459"/>
      <c r="BN269" s="469" t="e">
        <f>VLOOKUP(B269,'[2]PL01-16112024'!$D$11:$P$237,11,0)</f>
        <v>#N/A</v>
      </c>
      <c r="BO269" s="469"/>
      <c r="BP269" s="469"/>
      <c r="BQ269" s="469"/>
      <c r="BR269" s="469"/>
    </row>
    <row r="270" spans="1:70" s="84" customFormat="1" ht="10.9" customHeight="1">
      <c r="A270" s="276" t="s">
        <v>186</v>
      </c>
      <c r="B270" s="277"/>
      <c r="C270" s="266"/>
      <c r="D270" s="266" t="str">
        <f t="shared" si="84"/>
        <v/>
      </c>
      <c r="E270" s="278"/>
      <c r="F270" s="266" t="str">
        <f t="shared" si="94"/>
        <v/>
      </c>
      <c r="G270" s="279"/>
      <c r="H270" s="280">
        <f t="shared" si="96"/>
        <v>0</v>
      </c>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66"/>
      <c r="BG270" s="266"/>
      <c r="BH270" s="266"/>
      <c r="BI270" s="266"/>
      <c r="BJ270" s="266"/>
      <c r="BK270" s="266"/>
      <c r="BL270" s="459"/>
      <c r="BM270" s="459"/>
      <c r="BN270" s="469" t="e">
        <f>VLOOKUP(B270,'[2]PL01-16112024'!$D$11:$P$237,11,0)</f>
        <v>#N/A</v>
      </c>
      <c r="BO270" s="469"/>
      <c r="BP270" s="469"/>
      <c r="BQ270" s="469"/>
      <c r="BR270" s="469"/>
    </row>
    <row r="271" spans="1:70" s="84" customFormat="1" ht="10.9" customHeight="1">
      <c r="A271" s="276" t="s">
        <v>186</v>
      </c>
      <c r="B271" s="277"/>
      <c r="C271" s="266"/>
      <c r="D271" s="266" t="str">
        <f t="shared" si="84"/>
        <v/>
      </c>
      <c r="E271" s="278"/>
      <c r="F271" s="266" t="str">
        <f t="shared" si="94"/>
        <v/>
      </c>
      <c r="G271" s="279"/>
      <c r="H271" s="280">
        <f t="shared" si="96"/>
        <v>0</v>
      </c>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66"/>
      <c r="BG271" s="266"/>
      <c r="BH271" s="266"/>
      <c r="BI271" s="266"/>
      <c r="BJ271" s="266"/>
      <c r="BK271" s="266"/>
      <c r="BL271" s="459"/>
      <c r="BM271" s="459"/>
      <c r="BN271" s="469" t="e">
        <f>VLOOKUP(B271,'[2]PL01-16112024'!$D$11:$P$237,11,0)</f>
        <v>#N/A</v>
      </c>
      <c r="BO271" s="469"/>
      <c r="BP271" s="469"/>
      <c r="BQ271" s="469"/>
      <c r="BR271" s="469"/>
    </row>
    <row r="272" spans="1:70" s="84" customFormat="1" ht="10.9" customHeight="1">
      <c r="A272" s="276" t="s">
        <v>186</v>
      </c>
      <c r="B272" s="277"/>
      <c r="C272" s="266"/>
      <c r="D272" s="266" t="str">
        <f t="shared" si="84"/>
        <v/>
      </c>
      <c r="E272" s="278"/>
      <c r="F272" s="266" t="str">
        <f t="shared" si="94"/>
        <v/>
      </c>
      <c r="G272" s="279"/>
      <c r="H272" s="280">
        <f t="shared" si="96"/>
        <v>0</v>
      </c>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66"/>
      <c r="BG272" s="266"/>
      <c r="BH272" s="266"/>
      <c r="BI272" s="266"/>
      <c r="BJ272" s="266"/>
      <c r="BK272" s="266"/>
      <c r="BL272" s="459"/>
      <c r="BM272" s="459"/>
      <c r="BN272" s="469" t="e">
        <f>VLOOKUP(B272,'[2]PL01-16112024'!$D$11:$P$237,11,0)</f>
        <v>#N/A</v>
      </c>
      <c r="BO272" s="469"/>
      <c r="BP272" s="469"/>
      <c r="BQ272" s="469"/>
      <c r="BR272" s="469"/>
    </row>
    <row r="273" spans="1:70" s="84" customFormat="1" ht="10.9" customHeight="1">
      <c r="A273" s="276" t="s">
        <v>186</v>
      </c>
      <c r="B273" s="277"/>
      <c r="C273" s="266"/>
      <c r="D273" s="266" t="str">
        <f t="shared" si="84"/>
        <v/>
      </c>
      <c r="E273" s="278"/>
      <c r="F273" s="266" t="str">
        <f t="shared" si="94"/>
        <v/>
      </c>
      <c r="G273" s="279"/>
      <c r="H273" s="280">
        <f t="shared" si="96"/>
        <v>0</v>
      </c>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66"/>
      <c r="BG273" s="266"/>
      <c r="BH273" s="266"/>
      <c r="BI273" s="266"/>
      <c r="BJ273" s="266"/>
      <c r="BK273" s="266"/>
      <c r="BL273" s="459"/>
      <c r="BM273" s="459"/>
      <c r="BN273" s="469" t="e">
        <f>VLOOKUP(B273,'[2]PL01-16112024'!$D$11:$P$237,11,0)</f>
        <v>#N/A</v>
      </c>
      <c r="BO273" s="469"/>
      <c r="BP273" s="469"/>
      <c r="BQ273" s="469"/>
      <c r="BR273" s="469"/>
    </row>
    <row r="274" spans="1:70" s="84" customFormat="1" ht="10.9" customHeight="1">
      <c r="A274" s="269" t="s">
        <v>43</v>
      </c>
      <c r="B274" s="270" t="s">
        <v>52</v>
      </c>
      <c r="C274" s="271"/>
      <c r="D274" s="272" t="str">
        <f t="shared" si="84"/>
        <v/>
      </c>
      <c r="E274" s="273"/>
      <c r="F274" s="271" t="str">
        <f>IF(ISTEXT(B274)=TRUE,"DSK","")</f>
        <v>DSK</v>
      </c>
      <c r="G274" s="284"/>
      <c r="H274" s="275">
        <f>SUM(I274:BK274)</f>
        <v>0</v>
      </c>
      <c r="I274" s="275">
        <f t="shared" ref="I274:BK274" si="97">SUM(I275:I278)</f>
        <v>0</v>
      </c>
      <c r="J274" s="275">
        <f t="shared" si="97"/>
        <v>0</v>
      </c>
      <c r="K274" s="275">
        <f t="shared" si="97"/>
        <v>0</v>
      </c>
      <c r="L274" s="275">
        <f t="shared" si="97"/>
        <v>0</v>
      </c>
      <c r="M274" s="275">
        <f t="shared" si="97"/>
        <v>0</v>
      </c>
      <c r="N274" s="275">
        <f t="shared" si="97"/>
        <v>0</v>
      </c>
      <c r="O274" s="275">
        <f t="shared" si="97"/>
        <v>0</v>
      </c>
      <c r="P274" s="275">
        <f t="shared" si="97"/>
        <v>0</v>
      </c>
      <c r="Q274" s="275">
        <f t="shared" si="97"/>
        <v>0</v>
      </c>
      <c r="R274" s="275">
        <f t="shared" si="97"/>
        <v>0</v>
      </c>
      <c r="S274" s="275">
        <f t="shared" si="97"/>
        <v>0</v>
      </c>
      <c r="T274" s="275">
        <f t="shared" si="97"/>
        <v>0</v>
      </c>
      <c r="U274" s="275">
        <f t="shared" si="97"/>
        <v>0</v>
      </c>
      <c r="V274" s="275">
        <f t="shared" si="97"/>
        <v>0</v>
      </c>
      <c r="W274" s="275">
        <f t="shared" si="97"/>
        <v>0</v>
      </c>
      <c r="X274" s="275">
        <f t="shared" si="97"/>
        <v>0</v>
      </c>
      <c r="Y274" s="275">
        <f t="shared" si="97"/>
        <v>0</v>
      </c>
      <c r="Z274" s="275">
        <f t="shared" si="97"/>
        <v>0</v>
      </c>
      <c r="AA274" s="275">
        <f t="shared" si="97"/>
        <v>0</v>
      </c>
      <c r="AB274" s="275">
        <f t="shared" si="97"/>
        <v>0</v>
      </c>
      <c r="AC274" s="275">
        <f t="shared" si="97"/>
        <v>0</v>
      </c>
      <c r="AD274" s="275">
        <f t="shared" si="97"/>
        <v>0</v>
      </c>
      <c r="AE274" s="275">
        <f t="shared" si="97"/>
        <v>0</v>
      </c>
      <c r="AF274" s="275">
        <f t="shared" si="97"/>
        <v>0</v>
      </c>
      <c r="AG274" s="275">
        <f t="shared" si="97"/>
        <v>0</v>
      </c>
      <c r="AH274" s="275">
        <f t="shared" si="97"/>
        <v>0</v>
      </c>
      <c r="AI274" s="275">
        <f t="shared" si="97"/>
        <v>0</v>
      </c>
      <c r="AJ274" s="275">
        <f t="shared" si="97"/>
        <v>0</v>
      </c>
      <c r="AK274" s="275">
        <f t="shared" si="97"/>
        <v>0</v>
      </c>
      <c r="AL274" s="275">
        <f t="shared" si="97"/>
        <v>0</v>
      </c>
      <c r="AM274" s="275">
        <f t="shared" si="97"/>
        <v>0</v>
      </c>
      <c r="AN274" s="275">
        <f t="shared" si="97"/>
        <v>0</v>
      </c>
      <c r="AO274" s="275">
        <f t="shared" si="97"/>
        <v>0</v>
      </c>
      <c r="AP274" s="275">
        <f t="shared" si="97"/>
        <v>0</v>
      </c>
      <c r="AQ274" s="275">
        <f t="shared" si="97"/>
        <v>0</v>
      </c>
      <c r="AR274" s="275">
        <f t="shared" si="97"/>
        <v>0</v>
      </c>
      <c r="AS274" s="275">
        <f t="shared" si="97"/>
        <v>0</v>
      </c>
      <c r="AT274" s="275">
        <f t="shared" si="97"/>
        <v>0</v>
      </c>
      <c r="AU274" s="275">
        <f t="shared" si="97"/>
        <v>0</v>
      </c>
      <c r="AV274" s="275">
        <f t="shared" si="97"/>
        <v>0</v>
      </c>
      <c r="AW274" s="275">
        <f t="shared" si="97"/>
        <v>0</v>
      </c>
      <c r="AX274" s="275">
        <f t="shared" si="97"/>
        <v>0</v>
      </c>
      <c r="AY274" s="275">
        <f t="shared" si="97"/>
        <v>0</v>
      </c>
      <c r="AZ274" s="275">
        <f t="shared" si="97"/>
        <v>0</v>
      </c>
      <c r="BA274" s="275">
        <f t="shared" si="97"/>
        <v>0</v>
      </c>
      <c r="BB274" s="275">
        <f t="shared" si="97"/>
        <v>0</v>
      </c>
      <c r="BC274" s="275">
        <f t="shared" si="97"/>
        <v>0</v>
      </c>
      <c r="BD274" s="275">
        <f t="shared" si="97"/>
        <v>0</v>
      </c>
      <c r="BE274" s="275">
        <f t="shared" si="97"/>
        <v>0</v>
      </c>
      <c r="BF274" s="275">
        <f t="shared" si="97"/>
        <v>0</v>
      </c>
      <c r="BG274" s="275">
        <f t="shared" si="97"/>
        <v>0</v>
      </c>
      <c r="BH274" s="275">
        <f t="shared" si="97"/>
        <v>0</v>
      </c>
      <c r="BI274" s="275">
        <f t="shared" si="97"/>
        <v>0</v>
      </c>
      <c r="BJ274" s="275">
        <f t="shared" si="97"/>
        <v>0</v>
      </c>
      <c r="BK274" s="275">
        <f t="shared" si="97"/>
        <v>0</v>
      </c>
      <c r="BL274" s="458"/>
      <c r="BM274" s="459"/>
      <c r="BN274" s="469" t="e">
        <f>VLOOKUP(B274,'[2]PL01-16112024'!$D$11:$P$237,11,0)</f>
        <v>#N/A</v>
      </c>
      <c r="BO274" s="469"/>
      <c r="BP274" s="469"/>
      <c r="BQ274" s="469"/>
      <c r="BR274" s="469"/>
    </row>
    <row r="275" spans="1:70" s="84" customFormat="1" ht="10.9" customHeight="1">
      <c r="A275" s="276" t="s">
        <v>186</v>
      </c>
      <c r="B275" s="277"/>
      <c r="C275" s="266"/>
      <c r="D275" s="266" t="str">
        <f t="shared" si="84"/>
        <v/>
      </c>
      <c r="E275" s="278"/>
      <c r="F275" s="266" t="str">
        <f>IF(ISTEXT(B275)=TRUE,"DSK","")</f>
        <v/>
      </c>
      <c r="G275" s="279"/>
      <c r="H275" s="280">
        <f t="shared" ref="H275:H278" si="98">SUM(I275:BK275)</f>
        <v>0</v>
      </c>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66"/>
      <c r="BG275" s="266"/>
      <c r="BH275" s="266"/>
      <c r="BI275" s="266"/>
      <c r="BJ275" s="266"/>
      <c r="BK275" s="266"/>
      <c r="BL275" s="459"/>
      <c r="BM275" s="459"/>
      <c r="BN275" s="469" t="e">
        <f>VLOOKUP(B275,'[2]PL01-16112024'!$D$11:$P$237,11,0)</f>
        <v>#N/A</v>
      </c>
      <c r="BO275" s="469"/>
      <c r="BP275" s="469"/>
      <c r="BQ275" s="469"/>
      <c r="BR275" s="469"/>
    </row>
    <row r="276" spans="1:70" s="84" customFormat="1" ht="10.9" customHeight="1">
      <c r="A276" s="276" t="s">
        <v>186</v>
      </c>
      <c r="B276" s="277"/>
      <c r="C276" s="266"/>
      <c r="D276" s="266" t="str">
        <f t="shared" si="84"/>
        <v/>
      </c>
      <c r="E276" s="278"/>
      <c r="F276" s="266" t="str">
        <f>IF(ISTEXT(B276)=TRUE,"DSK","")</f>
        <v/>
      </c>
      <c r="G276" s="279"/>
      <c r="H276" s="280">
        <f t="shared" si="98"/>
        <v>0</v>
      </c>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66"/>
      <c r="BG276" s="266"/>
      <c r="BH276" s="266"/>
      <c r="BI276" s="266"/>
      <c r="BJ276" s="266"/>
      <c r="BK276" s="266"/>
      <c r="BL276" s="459"/>
      <c r="BM276" s="459"/>
      <c r="BN276" s="469" t="e">
        <f>VLOOKUP(B276,'[2]PL01-16112024'!$D$11:$P$237,11,0)</f>
        <v>#N/A</v>
      </c>
      <c r="BO276" s="469"/>
      <c r="BP276" s="469"/>
      <c r="BQ276" s="469"/>
      <c r="BR276" s="469"/>
    </row>
    <row r="277" spans="1:70" s="84" customFormat="1" ht="10.9" customHeight="1">
      <c r="A277" s="276" t="s">
        <v>186</v>
      </c>
      <c r="B277" s="277"/>
      <c r="C277" s="266"/>
      <c r="D277" s="266" t="str">
        <f t="shared" si="84"/>
        <v/>
      </c>
      <c r="E277" s="278"/>
      <c r="F277" s="266" t="str">
        <f>IF(ISTEXT(B277)=TRUE,"DSK","")</f>
        <v/>
      </c>
      <c r="G277" s="279"/>
      <c r="H277" s="280">
        <f t="shared" si="98"/>
        <v>0</v>
      </c>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66"/>
      <c r="BG277" s="266"/>
      <c r="BH277" s="266"/>
      <c r="BI277" s="266"/>
      <c r="BJ277" s="266"/>
      <c r="BK277" s="266"/>
      <c r="BL277" s="459"/>
      <c r="BM277" s="459"/>
      <c r="BN277" s="469" t="e">
        <f>VLOOKUP(B277,'[2]PL01-16112024'!$D$11:$P$237,11,0)</f>
        <v>#N/A</v>
      </c>
      <c r="BO277" s="469"/>
      <c r="BP277" s="469"/>
      <c r="BQ277" s="469"/>
      <c r="BR277" s="469"/>
    </row>
    <row r="278" spans="1:70" s="84" customFormat="1" ht="10.9" customHeight="1">
      <c r="A278" s="276" t="s">
        <v>186</v>
      </c>
      <c r="B278" s="277"/>
      <c r="C278" s="266"/>
      <c r="D278" s="266" t="str">
        <f t="shared" si="84"/>
        <v/>
      </c>
      <c r="E278" s="278"/>
      <c r="F278" s="266" t="str">
        <f>IF(ISTEXT(B278)=TRUE,"DSK","")</f>
        <v/>
      </c>
      <c r="G278" s="279"/>
      <c r="H278" s="280">
        <f t="shared" si="98"/>
        <v>0</v>
      </c>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66"/>
      <c r="BG278" s="266"/>
      <c r="BH278" s="266"/>
      <c r="BI278" s="266"/>
      <c r="BJ278" s="266"/>
      <c r="BK278" s="266"/>
      <c r="BL278" s="459"/>
      <c r="BM278" s="459"/>
      <c r="BN278" s="469" t="e">
        <f>VLOOKUP(B278,'[2]PL01-16112024'!$D$11:$P$237,11,0)</f>
        <v>#N/A</v>
      </c>
      <c r="BO278" s="469"/>
      <c r="BP278" s="469"/>
      <c r="BQ278" s="469"/>
      <c r="BR278" s="469"/>
    </row>
    <row r="279" spans="1:70" s="84" customFormat="1" ht="10.9" customHeight="1">
      <c r="A279" s="269" t="s">
        <v>43</v>
      </c>
      <c r="B279" s="270" t="s">
        <v>20</v>
      </c>
      <c r="C279" s="271"/>
      <c r="D279" s="272" t="str">
        <f t="shared" si="84"/>
        <v/>
      </c>
      <c r="E279" s="273"/>
      <c r="F279" s="271" t="str">
        <f t="shared" ref="F279:F284" si="99">IF(ISTEXT(B279)=TRUE,"SKK","")</f>
        <v>SKK</v>
      </c>
      <c r="G279" s="284"/>
      <c r="H279" s="275">
        <f>SUM(I279:BK279)</f>
        <v>0</v>
      </c>
      <c r="I279" s="275">
        <f t="shared" ref="I279:BK279" si="100">SUM(I280:I284)</f>
        <v>0</v>
      </c>
      <c r="J279" s="275">
        <f t="shared" si="100"/>
        <v>0</v>
      </c>
      <c r="K279" s="275">
        <f t="shared" si="100"/>
        <v>0</v>
      </c>
      <c r="L279" s="275">
        <f t="shared" si="100"/>
        <v>0</v>
      </c>
      <c r="M279" s="275">
        <f t="shared" si="100"/>
        <v>0</v>
      </c>
      <c r="N279" s="275">
        <f t="shared" si="100"/>
        <v>0</v>
      </c>
      <c r="O279" s="275">
        <f t="shared" si="100"/>
        <v>0</v>
      </c>
      <c r="P279" s="275">
        <f t="shared" si="100"/>
        <v>0</v>
      </c>
      <c r="Q279" s="275">
        <f t="shared" si="100"/>
        <v>0</v>
      </c>
      <c r="R279" s="275">
        <f t="shared" si="100"/>
        <v>0</v>
      </c>
      <c r="S279" s="275">
        <f t="shared" si="100"/>
        <v>0</v>
      </c>
      <c r="T279" s="275">
        <f t="shared" si="100"/>
        <v>0</v>
      </c>
      <c r="U279" s="275">
        <f t="shared" si="100"/>
        <v>0</v>
      </c>
      <c r="V279" s="275">
        <f t="shared" si="100"/>
        <v>0</v>
      </c>
      <c r="W279" s="275">
        <f t="shared" si="100"/>
        <v>0</v>
      </c>
      <c r="X279" s="275">
        <f t="shared" si="100"/>
        <v>0</v>
      </c>
      <c r="Y279" s="275">
        <f t="shared" si="100"/>
        <v>0</v>
      </c>
      <c r="Z279" s="275">
        <f t="shared" si="100"/>
        <v>0</v>
      </c>
      <c r="AA279" s="275">
        <f t="shared" si="100"/>
        <v>0</v>
      </c>
      <c r="AB279" s="275">
        <f t="shared" si="100"/>
        <v>0</v>
      </c>
      <c r="AC279" s="275">
        <f t="shared" si="100"/>
        <v>0</v>
      </c>
      <c r="AD279" s="275">
        <f t="shared" si="100"/>
        <v>0</v>
      </c>
      <c r="AE279" s="275">
        <f t="shared" si="100"/>
        <v>0</v>
      </c>
      <c r="AF279" s="275">
        <f t="shared" si="100"/>
        <v>0</v>
      </c>
      <c r="AG279" s="275">
        <f t="shared" si="100"/>
        <v>0</v>
      </c>
      <c r="AH279" s="275">
        <f t="shared" si="100"/>
        <v>0</v>
      </c>
      <c r="AI279" s="275">
        <f t="shared" si="100"/>
        <v>0</v>
      </c>
      <c r="AJ279" s="275">
        <f t="shared" si="100"/>
        <v>0</v>
      </c>
      <c r="AK279" s="275">
        <f t="shared" si="100"/>
        <v>0</v>
      </c>
      <c r="AL279" s="275">
        <f t="shared" si="100"/>
        <v>0</v>
      </c>
      <c r="AM279" s="275">
        <f t="shared" si="100"/>
        <v>0</v>
      </c>
      <c r="AN279" s="275">
        <f t="shared" si="100"/>
        <v>0</v>
      </c>
      <c r="AO279" s="275">
        <f t="shared" si="100"/>
        <v>0</v>
      </c>
      <c r="AP279" s="275">
        <f t="shared" si="100"/>
        <v>0</v>
      </c>
      <c r="AQ279" s="275">
        <f t="shared" si="100"/>
        <v>0</v>
      </c>
      <c r="AR279" s="275">
        <f t="shared" si="100"/>
        <v>0</v>
      </c>
      <c r="AS279" s="275">
        <f t="shared" si="100"/>
        <v>0</v>
      </c>
      <c r="AT279" s="275">
        <f t="shared" si="100"/>
        <v>0</v>
      </c>
      <c r="AU279" s="275">
        <f t="shared" si="100"/>
        <v>0</v>
      </c>
      <c r="AV279" s="275">
        <f t="shared" si="100"/>
        <v>0</v>
      </c>
      <c r="AW279" s="275">
        <f t="shared" si="100"/>
        <v>0</v>
      </c>
      <c r="AX279" s="275">
        <f t="shared" si="100"/>
        <v>0</v>
      </c>
      <c r="AY279" s="275">
        <f t="shared" si="100"/>
        <v>0</v>
      </c>
      <c r="AZ279" s="275">
        <f t="shared" si="100"/>
        <v>0</v>
      </c>
      <c r="BA279" s="275">
        <f t="shared" si="100"/>
        <v>0</v>
      </c>
      <c r="BB279" s="275">
        <f t="shared" si="100"/>
        <v>0</v>
      </c>
      <c r="BC279" s="275">
        <f t="shared" si="100"/>
        <v>0</v>
      </c>
      <c r="BD279" s="275">
        <f t="shared" si="100"/>
        <v>0</v>
      </c>
      <c r="BE279" s="275">
        <f t="shared" si="100"/>
        <v>0</v>
      </c>
      <c r="BF279" s="275">
        <f t="shared" si="100"/>
        <v>0</v>
      </c>
      <c r="BG279" s="275">
        <f t="shared" si="100"/>
        <v>0</v>
      </c>
      <c r="BH279" s="275">
        <f t="shared" si="100"/>
        <v>0</v>
      </c>
      <c r="BI279" s="275">
        <f t="shared" si="100"/>
        <v>0</v>
      </c>
      <c r="BJ279" s="275">
        <f t="shared" si="100"/>
        <v>0</v>
      </c>
      <c r="BK279" s="275">
        <f t="shared" si="100"/>
        <v>0</v>
      </c>
      <c r="BL279" s="458"/>
      <c r="BM279" s="459"/>
      <c r="BN279" s="469" t="e">
        <f>VLOOKUP(B279,'[2]PL01-16112024'!$D$11:$P$237,11,0)</f>
        <v>#N/A</v>
      </c>
      <c r="BO279" s="469"/>
      <c r="BP279" s="469"/>
      <c r="BQ279" s="469"/>
      <c r="BR279" s="469"/>
    </row>
    <row r="280" spans="1:70" s="84" customFormat="1" ht="10.9" customHeight="1">
      <c r="A280" s="276" t="s">
        <v>186</v>
      </c>
      <c r="B280" s="277"/>
      <c r="C280" s="266"/>
      <c r="D280" s="266" t="str">
        <f t="shared" si="84"/>
        <v/>
      </c>
      <c r="E280" s="278"/>
      <c r="F280" s="266" t="str">
        <f t="shared" si="99"/>
        <v/>
      </c>
      <c r="G280" s="279"/>
      <c r="H280" s="280">
        <f t="shared" ref="H280:H284" si="101">SUM(I280:BK280)</f>
        <v>0</v>
      </c>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1"/>
      <c r="AL280" s="281"/>
      <c r="AM280" s="281"/>
      <c r="AN280" s="281"/>
      <c r="AO280" s="281"/>
      <c r="AP280" s="281"/>
      <c r="AQ280" s="281"/>
      <c r="AR280" s="281"/>
      <c r="AS280" s="281"/>
      <c r="AT280" s="281"/>
      <c r="AU280" s="281"/>
      <c r="AV280" s="281"/>
      <c r="AW280" s="281"/>
      <c r="AX280" s="281"/>
      <c r="AY280" s="281"/>
      <c r="AZ280" s="281"/>
      <c r="BA280" s="281"/>
      <c r="BB280" s="281"/>
      <c r="BC280" s="281"/>
      <c r="BD280" s="281"/>
      <c r="BE280" s="281"/>
      <c r="BF280" s="266"/>
      <c r="BG280" s="266"/>
      <c r="BH280" s="266"/>
      <c r="BI280" s="266"/>
      <c r="BJ280" s="266"/>
      <c r="BK280" s="266"/>
      <c r="BL280" s="459"/>
      <c r="BM280" s="459"/>
      <c r="BN280" s="469" t="e">
        <f>VLOOKUP(B280,'[2]PL01-16112024'!$D$11:$P$237,11,0)</f>
        <v>#N/A</v>
      </c>
      <c r="BO280" s="469"/>
      <c r="BP280" s="469"/>
      <c r="BQ280" s="469"/>
      <c r="BR280" s="469"/>
    </row>
    <row r="281" spans="1:70" s="84" customFormat="1" ht="10.9" customHeight="1">
      <c r="A281" s="276" t="s">
        <v>186</v>
      </c>
      <c r="B281" s="277"/>
      <c r="C281" s="266"/>
      <c r="D281" s="266" t="str">
        <f t="shared" si="84"/>
        <v/>
      </c>
      <c r="E281" s="278"/>
      <c r="F281" s="266" t="str">
        <f t="shared" si="99"/>
        <v/>
      </c>
      <c r="G281" s="279"/>
      <c r="H281" s="280">
        <f t="shared" si="101"/>
        <v>0</v>
      </c>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1"/>
      <c r="AL281" s="281"/>
      <c r="AM281" s="281"/>
      <c r="AN281" s="281"/>
      <c r="AO281" s="281"/>
      <c r="AP281" s="281"/>
      <c r="AQ281" s="281"/>
      <c r="AR281" s="281"/>
      <c r="AS281" s="281"/>
      <c r="AT281" s="281"/>
      <c r="AU281" s="281"/>
      <c r="AV281" s="281"/>
      <c r="AW281" s="281"/>
      <c r="AX281" s="281"/>
      <c r="AY281" s="281"/>
      <c r="AZ281" s="281"/>
      <c r="BA281" s="281"/>
      <c r="BB281" s="281"/>
      <c r="BC281" s="281"/>
      <c r="BD281" s="281"/>
      <c r="BE281" s="281"/>
      <c r="BF281" s="266"/>
      <c r="BG281" s="266"/>
      <c r="BH281" s="266"/>
      <c r="BI281" s="266"/>
      <c r="BJ281" s="266"/>
      <c r="BK281" s="266"/>
      <c r="BL281" s="459"/>
      <c r="BM281" s="459"/>
      <c r="BN281" s="469" t="e">
        <f>VLOOKUP(B281,'[2]PL01-16112024'!$D$11:$P$237,11,0)</f>
        <v>#N/A</v>
      </c>
      <c r="BO281" s="469"/>
      <c r="BP281" s="469"/>
      <c r="BQ281" s="469"/>
      <c r="BR281" s="469"/>
    </row>
    <row r="282" spans="1:70" s="84" customFormat="1" ht="10.9" customHeight="1">
      <c r="A282" s="276" t="s">
        <v>186</v>
      </c>
      <c r="B282" s="277"/>
      <c r="C282" s="266"/>
      <c r="D282" s="266" t="str">
        <f t="shared" si="84"/>
        <v/>
      </c>
      <c r="E282" s="278"/>
      <c r="F282" s="266" t="str">
        <f t="shared" si="99"/>
        <v/>
      </c>
      <c r="G282" s="279"/>
      <c r="H282" s="280">
        <f t="shared" si="101"/>
        <v>0</v>
      </c>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1"/>
      <c r="AL282" s="281"/>
      <c r="AM282" s="281"/>
      <c r="AN282" s="281"/>
      <c r="AO282" s="281"/>
      <c r="AP282" s="281"/>
      <c r="AQ282" s="281"/>
      <c r="AR282" s="281"/>
      <c r="AS282" s="281"/>
      <c r="AT282" s="281"/>
      <c r="AU282" s="281"/>
      <c r="AV282" s="281"/>
      <c r="AW282" s="281"/>
      <c r="AX282" s="281"/>
      <c r="AY282" s="281"/>
      <c r="AZ282" s="281"/>
      <c r="BA282" s="281"/>
      <c r="BB282" s="281"/>
      <c r="BC282" s="281"/>
      <c r="BD282" s="281"/>
      <c r="BE282" s="281"/>
      <c r="BF282" s="266"/>
      <c r="BG282" s="266"/>
      <c r="BH282" s="266"/>
      <c r="BI282" s="266"/>
      <c r="BJ282" s="266"/>
      <c r="BK282" s="266"/>
      <c r="BL282" s="459"/>
      <c r="BM282" s="459"/>
      <c r="BN282" s="469" t="e">
        <f>VLOOKUP(B282,'[2]PL01-16112024'!$D$11:$P$237,11,0)</f>
        <v>#N/A</v>
      </c>
      <c r="BO282" s="469"/>
      <c r="BP282" s="469"/>
      <c r="BQ282" s="469"/>
      <c r="BR282" s="469"/>
    </row>
    <row r="283" spans="1:70" s="84" customFormat="1" ht="10.9" customHeight="1">
      <c r="A283" s="276" t="s">
        <v>186</v>
      </c>
      <c r="B283" s="277"/>
      <c r="C283" s="266"/>
      <c r="D283" s="266" t="str">
        <f t="shared" si="84"/>
        <v/>
      </c>
      <c r="E283" s="278"/>
      <c r="F283" s="266" t="str">
        <f t="shared" si="99"/>
        <v/>
      </c>
      <c r="G283" s="279"/>
      <c r="H283" s="280">
        <f t="shared" si="101"/>
        <v>0</v>
      </c>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1"/>
      <c r="AL283" s="281"/>
      <c r="AM283" s="281"/>
      <c r="AN283" s="281"/>
      <c r="AO283" s="281"/>
      <c r="AP283" s="281"/>
      <c r="AQ283" s="281"/>
      <c r="AR283" s="281"/>
      <c r="AS283" s="281"/>
      <c r="AT283" s="281"/>
      <c r="AU283" s="281"/>
      <c r="AV283" s="281"/>
      <c r="AW283" s="281"/>
      <c r="AX283" s="281"/>
      <c r="AY283" s="281"/>
      <c r="AZ283" s="281"/>
      <c r="BA283" s="281"/>
      <c r="BB283" s="281"/>
      <c r="BC283" s="281"/>
      <c r="BD283" s="281"/>
      <c r="BE283" s="281"/>
      <c r="BF283" s="266"/>
      <c r="BG283" s="266"/>
      <c r="BH283" s="266"/>
      <c r="BI283" s="266"/>
      <c r="BJ283" s="266"/>
      <c r="BK283" s="266"/>
      <c r="BL283" s="459"/>
      <c r="BM283" s="459"/>
      <c r="BN283" s="469" t="e">
        <f>VLOOKUP(B283,'[2]PL01-16112024'!$D$11:$P$237,11,0)</f>
        <v>#N/A</v>
      </c>
      <c r="BO283" s="469"/>
      <c r="BP283" s="469"/>
      <c r="BQ283" s="469"/>
      <c r="BR283" s="469"/>
    </row>
    <row r="284" spans="1:70" s="84" customFormat="1" ht="10.9" customHeight="1">
      <c r="A284" s="276" t="s">
        <v>186</v>
      </c>
      <c r="B284" s="277"/>
      <c r="C284" s="266"/>
      <c r="D284" s="266" t="str">
        <f t="shared" si="84"/>
        <v/>
      </c>
      <c r="E284" s="278"/>
      <c r="F284" s="266" t="str">
        <f t="shared" si="99"/>
        <v/>
      </c>
      <c r="G284" s="279"/>
      <c r="H284" s="280">
        <f t="shared" si="101"/>
        <v>0</v>
      </c>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1"/>
      <c r="AL284" s="281"/>
      <c r="AM284" s="281"/>
      <c r="AN284" s="281"/>
      <c r="AO284" s="281"/>
      <c r="AP284" s="281"/>
      <c r="AQ284" s="281"/>
      <c r="AR284" s="281"/>
      <c r="AS284" s="281"/>
      <c r="AT284" s="281"/>
      <c r="AU284" s="281"/>
      <c r="AV284" s="281"/>
      <c r="AW284" s="281"/>
      <c r="AX284" s="281"/>
      <c r="AY284" s="281"/>
      <c r="AZ284" s="281"/>
      <c r="BA284" s="281"/>
      <c r="BB284" s="281"/>
      <c r="BC284" s="281"/>
      <c r="BD284" s="281"/>
      <c r="BE284" s="281"/>
      <c r="BF284" s="266"/>
      <c r="BG284" s="266"/>
      <c r="BH284" s="266"/>
      <c r="BI284" s="266"/>
      <c r="BJ284" s="266"/>
      <c r="BK284" s="266"/>
      <c r="BL284" s="459"/>
      <c r="BM284" s="459"/>
      <c r="BN284" s="469" t="e">
        <f>VLOOKUP(B284,'[2]PL01-16112024'!$D$11:$P$237,11,0)</f>
        <v>#N/A</v>
      </c>
      <c r="BO284" s="469"/>
      <c r="BP284" s="469"/>
      <c r="BQ284" s="469"/>
      <c r="BR284" s="469"/>
    </row>
    <row r="285" spans="1:70" s="84" customFormat="1" ht="10.9" customHeight="1">
      <c r="A285" s="269" t="s">
        <v>43</v>
      </c>
      <c r="B285" s="270" t="s">
        <v>53</v>
      </c>
      <c r="C285" s="271"/>
      <c r="D285" s="272" t="str">
        <f t="shared" si="84"/>
        <v/>
      </c>
      <c r="E285" s="273"/>
      <c r="F285" s="271" t="str">
        <f>IF(ISTEXT(B285)=TRUE,"SKN","")</f>
        <v>SKN</v>
      </c>
      <c r="G285" s="284"/>
      <c r="H285" s="275">
        <f>SUM(I285:BK285)</f>
        <v>0</v>
      </c>
      <c r="I285" s="275">
        <f t="shared" ref="I285:BK285" si="102">SUM(I286:I292)</f>
        <v>0</v>
      </c>
      <c r="J285" s="275">
        <f t="shared" si="102"/>
        <v>0</v>
      </c>
      <c r="K285" s="275">
        <f t="shared" si="102"/>
        <v>0</v>
      </c>
      <c r="L285" s="275">
        <f t="shared" si="102"/>
        <v>0</v>
      </c>
      <c r="M285" s="275">
        <f t="shared" si="102"/>
        <v>0</v>
      </c>
      <c r="N285" s="275">
        <f t="shared" si="102"/>
        <v>0</v>
      </c>
      <c r="O285" s="275">
        <f t="shared" si="102"/>
        <v>0</v>
      </c>
      <c r="P285" s="275">
        <f t="shared" si="102"/>
        <v>0</v>
      </c>
      <c r="Q285" s="275">
        <f t="shared" si="102"/>
        <v>0</v>
      </c>
      <c r="R285" s="275">
        <f t="shared" si="102"/>
        <v>0</v>
      </c>
      <c r="S285" s="275">
        <f t="shared" si="102"/>
        <v>0</v>
      </c>
      <c r="T285" s="275">
        <f t="shared" si="102"/>
        <v>0</v>
      </c>
      <c r="U285" s="275">
        <f t="shared" si="102"/>
        <v>0</v>
      </c>
      <c r="V285" s="275">
        <f t="shared" si="102"/>
        <v>0</v>
      </c>
      <c r="W285" s="275">
        <f t="shared" si="102"/>
        <v>0</v>
      </c>
      <c r="X285" s="275">
        <f t="shared" si="102"/>
        <v>0</v>
      </c>
      <c r="Y285" s="275">
        <f t="shared" si="102"/>
        <v>0</v>
      </c>
      <c r="Z285" s="275">
        <f t="shared" si="102"/>
        <v>0</v>
      </c>
      <c r="AA285" s="275">
        <f t="shared" si="102"/>
        <v>0</v>
      </c>
      <c r="AB285" s="275">
        <f t="shared" si="102"/>
        <v>0</v>
      </c>
      <c r="AC285" s="275">
        <f t="shared" si="102"/>
        <v>0</v>
      </c>
      <c r="AD285" s="275">
        <f t="shared" si="102"/>
        <v>0</v>
      </c>
      <c r="AE285" s="275">
        <f t="shared" si="102"/>
        <v>0</v>
      </c>
      <c r="AF285" s="275">
        <f t="shared" si="102"/>
        <v>0</v>
      </c>
      <c r="AG285" s="275">
        <f t="shared" si="102"/>
        <v>0</v>
      </c>
      <c r="AH285" s="275">
        <f t="shared" si="102"/>
        <v>0</v>
      </c>
      <c r="AI285" s="275">
        <f t="shared" si="102"/>
        <v>0</v>
      </c>
      <c r="AJ285" s="275">
        <f t="shared" si="102"/>
        <v>0</v>
      </c>
      <c r="AK285" s="275">
        <f t="shared" si="102"/>
        <v>0</v>
      </c>
      <c r="AL285" s="275">
        <f t="shared" si="102"/>
        <v>0</v>
      </c>
      <c r="AM285" s="275">
        <f t="shared" si="102"/>
        <v>0</v>
      </c>
      <c r="AN285" s="275">
        <f t="shared" si="102"/>
        <v>0</v>
      </c>
      <c r="AO285" s="275">
        <f t="shared" si="102"/>
        <v>0</v>
      </c>
      <c r="AP285" s="275">
        <f t="shared" si="102"/>
        <v>0</v>
      </c>
      <c r="AQ285" s="275">
        <f t="shared" si="102"/>
        <v>0</v>
      </c>
      <c r="AR285" s="275">
        <f t="shared" si="102"/>
        <v>0</v>
      </c>
      <c r="AS285" s="275">
        <f t="shared" si="102"/>
        <v>0</v>
      </c>
      <c r="AT285" s="275">
        <f t="shared" si="102"/>
        <v>0</v>
      </c>
      <c r="AU285" s="275">
        <f t="shared" si="102"/>
        <v>0</v>
      </c>
      <c r="AV285" s="275">
        <f t="shared" si="102"/>
        <v>0</v>
      </c>
      <c r="AW285" s="275">
        <f t="shared" si="102"/>
        <v>0</v>
      </c>
      <c r="AX285" s="275">
        <f t="shared" si="102"/>
        <v>0</v>
      </c>
      <c r="AY285" s="275">
        <f t="shared" si="102"/>
        <v>0</v>
      </c>
      <c r="AZ285" s="275">
        <f t="shared" si="102"/>
        <v>0</v>
      </c>
      <c r="BA285" s="275">
        <f t="shared" si="102"/>
        <v>0</v>
      </c>
      <c r="BB285" s="275">
        <f t="shared" si="102"/>
        <v>0</v>
      </c>
      <c r="BC285" s="275">
        <f t="shared" si="102"/>
        <v>0</v>
      </c>
      <c r="BD285" s="275">
        <f t="shared" si="102"/>
        <v>0</v>
      </c>
      <c r="BE285" s="275">
        <f t="shared" si="102"/>
        <v>0</v>
      </c>
      <c r="BF285" s="275">
        <f t="shared" si="102"/>
        <v>0</v>
      </c>
      <c r="BG285" s="275">
        <f t="shared" si="102"/>
        <v>0</v>
      </c>
      <c r="BH285" s="275">
        <f t="shared" si="102"/>
        <v>0</v>
      </c>
      <c r="BI285" s="275">
        <f t="shared" si="102"/>
        <v>0</v>
      </c>
      <c r="BJ285" s="275">
        <f t="shared" si="102"/>
        <v>0</v>
      </c>
      <c r="BK285" s="275">
        <f t="shared" si="102"/>
        <v>0</v>
      </c>
      <c r="BL285" s="458"/>
      <c r="BM285" s="459"/>
      <c r="BN285" s="469" t="e">
        <f>VLOOKUP(B285,'[2]PL01-16112024'!$D$11:$P$237,11,0)</f>
        <v>#N/A</v>
      </c>
      <c r="BO285" s="469"/>
      <c r="BP285" s="469"/>
      <c r="BQ285" s="469"/>
      <c r="BR285" s="469"/>
    </row>
    <row r="286" spans="1:70" s="84" customFormat="1" ht="10.9" customHeight="1">
      <c r="A286" s="276" t="s">
        <v>186</v>
      </c>
      <c r="B286" s="285"/>
      <c r="C286" s="266"/>
      <c r="D286" s="266" t="str">
        <f t="shared" si="84"/>
        <v/>
      </c>
      <c r="E286" s="278"/>
      <c r="F286" s="266" t="str">
        <f>IF(ISTEXT(B286)=TRUE,"SKN","")</f>
        <v/>
      </c>
      <c r="G286" s="279"/>
      <c r="H286" s="280">
        <f t="shared" ref="H286:H292" si="103">SUM(I286:BK286)</f>
        <v>0</v>
      </c>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c r="AL286" s="281"/>
      <c r="AM286" s="281"/>
      <c r="AN286" s="281"/>
      <c r="AO286" s="281"/>
      <c r="AP286" s="281"/>
      <c r="AQ286" s="281"/>
      <c r="AR286" s="281"/>
      <c r="AS286" s="281"/>
      <c r="AT286" s="281"/>
      <c r="AU286" s="281"/>
      <c r="AV286" s="281"/>
      <c r="AW286" s="281"/>
      <c r="AX286" s="281"/>
      <c r="AY286" s="281"/>
      <c r="AZ286" s="281"/>
      <c r="BA286" s="281"/>
      <c r="BB286" s="281"/>
      <c r="BC286" s="281"/>
      <c r="BD286" s="281"/>
      <c r="BE286" s="281"/>
      <c r="BF286" s="266"/>
      <c r="BG286" s="266"/>
      <c r="BH286" s="266"/>
      <c r="BI286" s="266"/>
      <c r="BJ286" s="266"/>
      <c r="BK286" s="266"/>
      <c r="BL286" s="459"/>
      <c r="BM286" s="459"/>
      <c r="BN286" s="469" t="e">
        <f>VLOOKUP(B286,'[2]PL01-16112024'!$D$11:$P$237,11,0)</f>
        <v>#N/A</v>
      </c>
      <c r="BO286" s="469"/>
      <c r="BP286" s="469"/>
      <c r="BQ286" s="469"/>
      <c r="BR286" s="469"/>
    </row>
    <row r="287" spans="1:70" s="84" customFormat="1" ht="10.9" customHeight="1">
      <c r="A287" s="276" t="s">
        <v>186</v>
      </c>
      <c r="B287" s="285"/>
      <c r="C287" s="266"/>
      <c r="D287" s="266"/>
      <c r="E287" s="278"/>
      <c r="F287" s="266"/>
      <c r="G287" s="279"/>
      <c r="H287" s="280">
        <f t="shared" si="103"/>
        <v>0</v>
      </c>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1"/>
      <c r="AT287" s="281"/>
      <c r="AU287" s="281"/>
      <c r="AV287" s="281"/>
      <c r="AW287" s="281"/>
      <c r="AX287" s="281"/>
      <c r="AY287" s="281"/>
      <c r="AZ287" s="281"/>
      <c r="BA287" s="281"/>
      <c r="BB287" s="281"/>
      <c r="BC287" s="281"/>
      <c r="BD287" s="281"/>
      <c r="BE287" s="281"/>
      <c r="BF287" s="266"/>
      <c r="BG287" s="266"/>
      <c r="BH287" s="266"/>
      <c r="BI287" s="266"/>
      <c r="BJ287" s="266"/>
      <c r="BK287" s="266"/>
      <c r="BL287" s="459"/>
      <c r="BM287" s="459">
        <f>D287-H287</f>
        <v>0</v>
      </c>
      <c r="BN287" s="469" t="e">
        <f>VLOOKUP(B287,'[2]PL01-16112024'!$D$11:$P$237,11,0)</f>
        <v>#N/A</v>
      </c>
      <c r="BO287" s="469"/>
      <c r="BP287" s="469"/>
      <c r="BQ287" s="469"/>
      <c r="BR287" s="469"/>
    </row>
    <row r="288" spans="1:70" s="71" customFormat="1" ht="10.9" customHeight="1">
      <c r="A288" s="276" t="s">
        <v>186</v>
      </c>
      <c r="B288" s="315"/>
      <c r="C288" s="68"/>
      <c r="D288" s="266"/>
      <c r="E288" s="70"/>
      <c r="F288" s="68"/>
      <c r="G288" s="67"/>
      <c r="H288" s="280">
        <f t="shared" si="103"/>
        <v>0</v>
      </c>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68"/>
      <c r="BG288" s="68"/>
      <c r="BH288" s="68"/>
      <c r="BI288" s="68"/>
      <c r="BJ288" s="68"/>
      <c r="BK288" s="68"/>
      <c r="BL288" s="460"/>
      <c r="BM288" s="459">
        <f>D288-H288</f>
        <v>0</v>
      </c>
      <c r="BN288" s="469" t="e">
        <f>VLOOKUP(B288,'[2]PL01-16112024'!$D$11:$P$237,11,0)</f>
        <v>#N/A</v>
      </c>
      <c r="BO288" s="468"/>
      <c r="BP288" s="468"/>
      <c r="BQ288" s="468"/>
      <c r="BR288" s="468"/>
    </row>
    <row r="289" spans="1:70" s="84" customFormat="1" ht="10.9" customHeight="1">
      <c r="A289" s="276" t="s">
        <v>186</v>
      </c>
      <c r="B289" s="285"/>
      <c r="C289" s="266"/>
      <c r="D289" s="266"/>
      <c r="E289" s="278"/>
      <c r="F289" s="266"/>
      <c r="G289" s="279"/>
      <c r="H289" s="280">
        <f t="shared" si="103"/>
        <v>0</v>
      </c>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281"/>
      <c r="AR289" s="281"/>
      <c r="AS289" s="281"/>
      <c r="AT289" s="281"/>
      <c r="AU289" s="281"/>
      <c r="AV289" s="281"/>
      <c r="AW289" s="281"/>
      <c r="AX289" s="281"/>
      <c r="AY289" s="281"/>
      <c r="AZ289" s="281"/>
      <c r="BA289" s="281"/>
      <c r="BB289" s="281"/>
      <c r="BC289" s="281"/>
      <c r="BD289" s="281"/>
      <c r="BE289" s="281"/>
      <c r="BF289" s="266"/>
      <c r="BG289" s="266"/>
      <c r="BH289" s="266"/>
      <c r="BI289" s="266"/>
      <c r="BJ289" s="266"/>
      <c r="BK289" s="266"/>
      <c r="BL289" s="459"/>
      <c r="BM289" s="459">
        <f>D289-H289</f>
        <v>0</v>
      </c>
      <c r="BN289" s="469" t="e">
        <f>VLOOKUP(B289,'[2]PL01-16112024'!$D$11:$P$237,11,0)</f>
        <v>#N/A</v>
      </c>
      <c r="BO289" s="469"/>
      <c r="BP289" s="469"/>
      <c r="BQ289" s="469"/>
      <c r="BR289" s="469"/>
    </row>
    <row r="290" spans="1:70" s="71" customFormat="1" ht="10.9" customHeight="1">
      <c r="A290" s="276" t="s">
        <v>186</v>
      </c>
      <c r="B290" s="315"/>
      <c r="C290" s="68"/>
      <c r="D290" s="266"/>
      <c r="E290" s="70"/>
      <c r="F290" s="68"/>
      <c r="G290" s="67"/>
      <c r="H290" s="280">
        <f t="shared" si="103"/>
        <v>0</v>
      </c>
      <c r="I290" s="296"/>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297"/>
      <c r="AO290" s="297"/>
      <c r="AP290" s="297"/>
      <c r="AQ290" s="297"/>
      <c r="AR290" s="297"/>
      <c r="AS290" s="297"/>
      <c r="AT290" s="297"/>
      <c r="AU290" s="297"/>
      <c r="AV290" s="297"/>
      <c r="AW290" s="297"/>
      <c r="AX290" s="297"/>
      <c r="AY290" s="297"/>
      <c r="AZ290" s="297"/>
      <c r="BA290" s="297"/>
      <c r="BB290" s="297"/>
      <c r="BC290" s="297"/>
      <c r="BD290" s="297"/>
      <c r="BE290" s="297"/>
      <c r="BF290" s="297"/>
      <c r="BG290" s="297"/>
      <c r="BH290" s="297"/>
      <c r="BI290" s="297"/>
      <c r="BJ290" s="297"/>
      <c r="BK290" s="297"/>
      <c r="BL290" s="460"/>
      <c r="BM290" s="459">
        <f>D290-H290</f>
        <v>0</v>
      </c>
      <c r="BN290" s="469" t="e">
        <f>VLOOKUP(B290,'[2]PL01-16112024'!$D$11:$P$237,11,0)</f>
        <v>#N/A</v>
      </c>
      <c r="BO290" s="468"/>
      <c r="BP290" s="468"/>
      <c r="BQ290" s="468"/>
      <c r="BR290" s="468"/>
    </row>
    <row r="291" spans="1:70" s="71" customFormat="1" ht="10.9" customHeight="1">
      <c r="A291" s="276" t="s">
        <v>186</v>
      </c>
      <c r="B291" s="315"/>
      <c r="C291" s="68"/>
      <c r="D291" s="266" t="str">
        <f t="shared" ref="D291:D299" si="104">IF(C291="X",H291,"")</f>
        <v/>
      </c>
      <c r="E291" s="70"/>
      <c r="F291" s="68" t="str">
        <f>IF(ISTEXT(B291)=TRUE,"SKN","")</f>
        <v/>
      </c>
      <c r="G291" s="67"/>
      <c r="H291" s="280">
        <f t="shared" si="103"/>
        <v>0</v>
      </c>
      <c r="I291" s="296"/>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3"/>
      <c r="AP291" s="283"/>
      <c r="AQ291" s="297"/>
      <c r="AR291" s="297"/>
      <c r="AS291" s="283"/>
      <c r="AT291" s="283"/>
      <c r="AU291" s="283"/>
      <c r="AV291" s="283"/>
      <c r="AW291" s="283"/>
      <c r="AX291" s="283"/>
      <c r="AY291" s="283"/>
      <c r="AZ291" s="283"/>
      <c r="BA291" s="283"/>
      <c r="BB291" s="283"/>
      <c r="BC291" s="283"/>
      <c r="BD291" s="283"/>
      <c r="BE291" s="283"/>
      <c r="BF291" s="68"/>
      <c r="BG291" s="68"/>
      <c r="BH291" s="68"/>
      <c r="BI291" s="68"/>
      <c r="BJ291" s="68"/>
      <c r="BK291" s="68"/>
      <c r="BL291" s="460"/>
      <c r="BM291" s="459"/>
      <c r="BN291" s="469" t="e">
        <f>VLOOKUP(B291,'[2]PL01-16112024'!$D$11:$P$237,11,0)</f>
        <v>#N/A</v>
      </c>
      <c r="BO291" s="468"/>
      <c r="BP291" s="468"/>
      <c r="BQ291" s="468"/>
      <c r="BR291" s="468"/>
    </row>
    <row r="292" spans="1:70" s="84" customFormat="1" ht="10.9" customHeight="1">
      <c r="A292" s="276" t="s">
        <v>186</v>
      </c>
      <c r="B292" s="277"/>
      <c r="C292" s="266"/>
      <c r="D292" s="266" t="str">
        <f t="shared" si="104"/>
        <v/>
      </c>
      <c r="E292" s="278"/>
      <c r="F292" s="266" t="str">
        <f>IF(ISTEXT(B292)=TRUE,"SKN","")</f>
        <v/>
      </c>
      <c r="G292" s="279"/>
      <c r="H292" s="280">
        <f t="shared" si="103"/>
        <v>0</v>
      </c>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1"/>
      <c r="AL292" s="281"/>
      <c r="AM292" s="281"/>
      <c r="AN292" s="281"/>
      <c r="AO292" s="281"/>
      <c r="AP292" s="281"/>
      <c r="AQ292" s="281"/>
      <c r="AR292" s="281"/>
      <c r="AS292" s="281"/>
      <c r="AT292" s="281"/>
      <c r="AU292" s="281"/>
      <c r="AV292" s="281"/>
      <c r="AW292" s="281"/>
      <c r="AX292" s="281"/>
      <c r="AY292" s="281"/>
      <c r="AZ292" s="281"/>
      <c r="BA292" s="281"/>
      <c r="BB292" s="281"/>
      <c r="BC292" s="281"/>
      <c r="BD292" s="281"/>
      <c r="BE292" s="281"/>
      <c r="BF292" s="266"/>
      <c r="BG292" s="266"/>
      <c r="BH292" s="266"/>
      <c r="BI292" s="266"/>
      <c r="BJ292" s="266"/>
      <c r="BK292" s="266"/>
      <c r="BL292" s="459"/>
      <c r="BM292" s="459"/>
      <c r="BN292" s="469" t="e">
        <f>VLOOKUP(B292,'[2]PL01-16112024'!$D$11:$P$237,11,0)</f>
        <v>#N/A</v>
      </c>
      <c r="BO292" s="469"/>
      <c r="BP292" s="469"/>
      <c r="BQ292" s="469"/>
      <c r="BR292" s="469"/>
    </row>
    <row r="293" spans="1:70" s="84" customFormat="1" ht="10.9" customHeight="1">
      <c r="A293" s="269" t="s">
        <v>43</v>
      </c>
      <c r="B293" s="270" t="s">
        <v>205</v>
      </c>
      <c r="C293" s="271"/>
      <c r="D293" s="272" t="str">
        <f t="shared" si="104"/>
        <v/>
      </c>
      <c r="E293" s="273"/>
      <c r="F293" s="271" t="str">
        <f t="shared" ref="F293:F298" si="105">IF(ISTEXT(B293)=TRUE,"SCT","")</f>
        <v>SCT</v>
      </c>
      <c r="G293" s="284"/>
      <c r="H293" s="275">
        <f>SUM(I293:BK293)</f>
        <v>0</v>
      </c>
      <c r="I293" s="275">
        <f t="shared" ref="I293:BK293" si="106">SUM(I294:I297)</f>
        <v>0</v>
      </c>
      <c r="J293" s="275">
        <f t="shared" si="106"/>
        <v>0</v>
      </c>
      <c r="K293" s="275">
        <f t="shared" si="106"/>
        <v>0</v>
      </c>
      <c r="L293" s="275">
        <f t="shared" si="106"/>
        <v>0</v>
      </c>
      <c r="M293" s="275">
        <f t="shared" si="106"/>
        <v>0</v>
      </c>
      <c r="N293" s="275">
        <f t="shared" si="106"/>
        <v>0</v>
      </c>
      <c r="O293" s="275">
        <f t="shared" si="106"/>
        <v>0</v>
      </c>
      <c r="P293" s="275">
        <f t="shared" si="106"/>
        <v>0</v>
      </c>
      <c r="Q293" s="275">
        <f t="shared" si="106"/>
        <v>0</v>
      </c>
      <c r="R293" s="275">
        <f t="shared" si="106"/>
        <v>0</v>
      </c>
      <c r="S293" s="275">
        <f t="shared" si="106"/>
        <v>0</v>
      </c>
      <c r="T293" s="275">
        <f t="shared" si="106"/>
        <v>0</v>
      </c>
      <c r="U293" s="275">
        <f t="shared" si="106"/>
        <v>0</v>
      </c>
      <c r="V293" s="275">
        <f t="shared" si="106"/>
        <v>0</v>
      </c>
      <c r="W293" s="275">
        <f t="shared" si="106"/>
        <v>0</v>
      </c>
      <c r="X293" s="275">
        <f t="shared" si="106"/>
        <v>0</v>
      </c>
      <c r="Y293" s="275">
        <f t="shared" si="106"/>
        <v>0</v>
      </c>
      <c r="Z293" s="275">
        <f t="shared" si="106"/>
        <v>0</v>
      </c>
      <c r="AA293" s="275">
        <f t="shared" si="106"/>
        <v>0</v>
      </c>
      <c r="AB293" s="275">
        <f t="shared" si="106"/>
        <v>0</v>
      </c>
      <c r="AC293" s="275">
        <f t="shared" si="106"/>
        <v>0</v>
      </c>
      <c r="AD293" s="275">
        <f t="shared" si="106"/>
        <v>0</v>
      </c>
      <c r="AE293" s="275">
        <f t="shared" si="106"/>
        <v>0</v>
      </c>
      <c r="AF293" s="275">
        <f t="shared" si="106"/>
        <v>0</v>
      </c>
      <c r="AG293" s="275">
        <f t="shared" si="106"/>
        <v>0</v>
      </c>
      <c r="AH293" s="275">
        <f t="shared" si="106"/>
        <v>0</v>
      </c>
      <c r="AI293" s="275">
        <f t="shared" si="106"/>
        <v>0</v>
      </c>
      <c r="AJ293" s="275">
        <f t="shared" si="106"/>
        <v>0</v>
      </c>
      <c r="AK293" s="275">
        <f t="shared" si="106"/>
        <v>0</v>
      </c>
      <c r="AL293" s="275">
        <f t="shared" si="106"/>
        <v>0</v>
      </c>
      <c r="AM293" s="275">
        <f t="shared" si="106"/>
        <v>0</v>
      </c>
      <c r="AN293" s="275">
        <f t="shared" si="106"/>
        <v>0</v>
      </c>
      <c r="AO293" s="275">
        <f t="shared" si="106"/>
        <v>0</v>
      </c>
      <c r="AP293" s="275">
        <f t="shared" si="106"/>
        <v>0</v>
      </c>
      <c r="AQ293" s="275">
        <f t="shared" si="106"/>
        <v>0</v>
      </c>
      <c r="AR293" s="275">
        <f t="shared" si="106"/>
        <v>0</v>
      </c>
      <c r="AS293" s="275">
        <f t="shared" si="106"/>
        <v>0</v>
      </c>
      <c r="AT293" s="275">
        <f t="shared" si="106"/>
        <v>0</v>
      </c>
      <c r="AU293" s="275">
        <f t="shared" si="106"/>
        <v>0</v>
      </c>
      <c r="AV293" s="275">
        <f t="shared" si="106"/>
        <v>0</v>
      </c>
      <c r="AW293" s="275">
        <f t="shared" si="106"/>
        <v>0</v>
      </c>
      <c r="AX293" s="275">
        <f t="shared" si="106"/>
        <v>0</v>
      </c>
      <c r="AY293" s="275">
        <f t="shared" si="106"/>
        <v>0</v>
      </c>
      <c r="AZ293" s="275">
        <f t="shared" si="106"/>
        <v>0</v>
      </c>
      <c r="BA293" s="275">
        <f t="shared" si="106"/>
        <v>0</v>
      </c>
      <c r="BB293" s="275">
        <f t="shared" si="106"/>
        <v>0</v>
      </c>
      <c r="BC293" s="275">
        <f t="shared" si="106"/>
        <v>0</v>
      </c>
      <c r="BD293" s="275">
        <f t="shared" si="106"/>
        <v>0</v>
      </c>
      <c r="BE293" s="275">
        <f t="shared" si="106"/>
        <v>0</v>
      </c>
      <c r="BF293" s="275">
        <f t="shared" si="106"/>
        <v>0</v>
      </c>
      <c r="BG293" s="275">
        <f t="shared" si="106"/>
        <v>0</v>
      </c>
      <c r="BH293" s="275">
        <f t="shared" si="106"/>
        <v>0</v>
      </c>
      <c r="BI293" s="275">
        <f t="shared" si="106"/>
        <v>0</v>
      </c>
      <c r="BJ293" s="275">
        <f t="shared" si="106"/>
        <v>0</v>
      </c>
      <c r="BK293" s="275">
        <f t="shared" si="106"/>
        <v>0</v>
      </c>
      <c r="BL293" s="458"/>
      <c r="BM293" s="459"/>
      <c r="BN293" s="469" t="e">
        <f>VLOOKUP(B293,'[2]PL01-16112024'!$D$11:$P$237,11,0)</f>
        <v>#N/A</v>
      </c>
      <c r="BO293" s="469"/>
      <c r="BP293" s="469"/>
      <c r="BQ293" s="469"/>
      <c r="BR293" s="469"/>
    </row>
    <row r="294" spans="1:70" s="84" customFormat="1" ht="10.9" customHeight="1">
      <c r="A294" s="276" t="s">
        <v>186</v>
      </c>
      <c r="B294" s="277"/>
      <c r="C294" s="266"/>
      <c r="D294" s="266" t="str">
        <f t="shared" si="104"/>
        <v/>
      </c>
      <c r="E294" s="278"/>
      <c r="F294" s="266" t="str">
        <f t="shared" si="105"/>
        <v/>
      </c>
      <c r="G294" s="279"/>
      <c r="H294" s="280">
        <f t="shared" ref="H294:H298" si="107">SUM(I294:BK294)</f>
        <v>0</v>
      </c>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1"/>
      <c r="AT294" s="281"/>
      <c r="AU294" s="281"/>
      <c r="AV294" s="281"/>
      <c r="AW294" s="281"/>
      <c r="AX294" s="281"/>
      <c r="AY294" s="281"/>
      <c r="AZ294" s="281"/>
      <c r="BA294" s="281"/>
      <c r="BB294" s="281"/>
      <c r="BC294" s="281"/>
      <c r="BD294" s="281"/>
      <c r="BE294" s="281"/>
      <c r="BF294" s="266"/>
      <c r="BG294" s="266"/>
      <c r="BH294" s="266"/>
      <c r="BI294" s="266"/>
      <c r="BJ294" s="266"/>
      <c r="BK294" s="266"/>
      <c r="BL294" s="459"/>
      <c r="BM294" s="459"/>
      <c r="BN294" s="469" t="e">
        <f>VLOOKUP(B294,'[2]PL01-16112024'!$D$11:$P$237,11,0)</f>
        <v>#N/A</v>
      </c>
      <c r="BO294" s="469"/>
      <c r="BP294" s="469"/>
      <c r="BQ294" s="469"/>
      <c r="BR294" s="469"/>
    </row>
    <row r="295" spans="1:70" s="84" customFormat="1" ht="10.9" customHeight="1">
      <c r="A295" s="276" t="s">
        <v>186</v>
      </c>
      <c r="B295" s="277"/>
      <c r="C295" s="266"/>
      <c r="D295" s="266" t="str">
        <f t="shared" si="104"/>
        <v/>
      </c>
      <c r="E295" s="278"/>
      <c r="F295" s="266" t="str">
        <f t="shared" si="105"/>
        <v/>
      </c>
      <c r="G295" s="279"/>
      <c r="H295" s="280">
        <f t="shared" si="107"/>
        <v>0</v>
      </c>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1"/>
      <c r="AL295" s="281"/>
      <c r="AM295" s="281"/>
      <c r="AN295" s="281"/>
      <c r="AO295" s="281"/>
      <c r="AP295" s="281"/>
      <c r="AQ295" s="281"/>
      <c r="AR295" s="281"/>
      <c r="AS295" s="281"/>
      <c r="AT295" s="281"/>
      <c r="AU295" s="281"/>
      <c r="AV295" s="281"/>
      <c r="AW295" s="281"/>
      <c r="AX295" s="281"/>
      <c r="AY295" s="281"/>
      <c r="AZ295" s="281"/>
      <c r="BA295" s="281"/>
      <c r="BB295" s="281"/>
      <c r="BC295" s="281"/>
      <c r="BD295" s="281"/>
      <c r="BE295" s="281"/>
      <c r="BF295" s="266"/>
      <c r="BG295" s="266"/>
      <c r="BH295" s="266"/>
      <c r="BI295" s="266"/>
      <c r="BJ295" s="266"/>
      <c r="BK295" s="266"/>
      <c r="BL295" s="459"/>
      <c r="BM295" s="459"/>
      <c r="BN295" s="469" t="e">
        <f>VLOOKUP(B295,'[2]PL01-16112024'!$D$11:$P$237,11,0)</f>
        <v>#N/A</v>
      </c>
      <c r="BO295" s="469"/>
      <c r="BP295" s="469"/>
      <c r="BQ295" s="469"/>
      <c r="BR295" s="469"/>
    </row>
    <row r="296" spans="1:70" s="84" customFormat="1" ht="10.9" customHeight="1">
      <c r="A296" s="276" t="s">
        <v>186</v>
      </c>
      <c r="B296" s="277"/>
      <c r="C296" s="266"/>
      <c r="D296" s="266" t="str">
        <f t="shared" si="104"/>
        <v/>
      </c>
      <c r="E296" s="278"/>
      <c r="F296" s="266" t="str">
        <f t="shared" si="105"/>
        <v/>
      </c>
      <c r="G296" s="279"/>
      <c r="H296" s="280">
        <f t="shared" si="107"/>
        <v>0</v>
      </c>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1"/>
      <c r="AL296" s="281"/>
      <c r="AM296" s="281"/>
      <c r="AN296" s="281"/>
      <c r="AO296" s="281"/>
      <c r="AP296" s="281"/>
      <c r="AQ296" s="281"/>
      <c r="AR296" s="281"/>
      <c r="AS296" s="281"/>
      <c r="AT296" s="281"/>
      <c r="AU296" s="281"/>
      <c r="AV296" s="281"/>
      <c r="AW296" s="281"/>
      <c r="AX296" s="281"/>
      <c r="AY296" s="281"/>
      <c r="AZ296" s="281"/>
      <c r="BA296" s="281"/>
      <c r="BB296" s="281"/>
      <c r="BC296" s="281"/>
      <c r="BD296" s="281"/>
      <c r="BE296" s="281"/>
      <c r="BF296" s="266"/>
      <c r="BG296" s="266"/>
      <c r="BH296" s="266"/>
      <c r="BI296" s="266"/>
      <c r="BJ296" s="266"/>
      <c r="BK296" s="266"/>
      <c r="BL296" s="459"/>
      <c r="BM296" s="459"/>
      <c r="BN296" s="469" t="e">
        <f>VLOOKUP(B296,'[2]PL01-16112024'!$D$11:$P$237,11,0)</f>
        <v>#N/A</v>
      </c>
      <c r="BO296" s="469"/>
      <c r="BP296" s="469"/>
      <c r="BQ296" s="469"/>
      <c r="BR296" s="469"/>
    </row>
    <row r="297" spans="1:70" s="84" customFormat="1" ht="10.9" customHeight="1">
      <c r="A297" s="276" t="s">
        <v>186</v>
      </c>
      <c r="B297" s="277"/>
      <c r="C297" s="266"/>
      <c r="D297" s="266" t="str">
        <f t="shared" si="104"/>
        <v/>
      </c>
      <c r="E297" s="278"/>
      <c r="F297" s="266" t="str">
        <f t="shared" si="105"/>
        <v/>
      </c>
      <c r="G297" s="279"/>
      <c r="H297" s="280">
        <f t="shared" si="107"/>
        <v>0</v>
      </c>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1"/>
      <c r="AL297" s="281"/>
      <c r="AM297" s="281"/>
      <c r="AN297" s="281"/>
      <c r="AO297" s="281"/>
      <c r="AP297" s="281"/>
      <c r="AQ297" s="281"/>
      <c r="AR297" s="281"/>
      <c r="AS297" s="281"/>
      <c r="AT297" s="281"/>
      <c r="AU297" s="281"/>
      <c r="AV297" s="281"/>
      <c r="AW297" s="281"/>
      <c r="AX297" s="281"/>
      <c r="AY297" s="281"/>
      <c r="AZ297" s="281"/>
      <c r="BA297" s="281"/>
      <c r="BB297" s="281"/>
      <c r="BC297" s="281"/>
      <c r="BD297" s="281"/>
      <c r="BE297" s="281"/>
      <c r="BF297" s="266"/>
      <c r="BG297" s="266"/>
      <c r="BH297" s="266"/>
      <c r="BI297" s="266"/>
      <c r="BJ297" s="266"/>
      <c r="BK297" s="266"/>
      <c r="BL297" s="459"/>
      <c r="BM297" s="459"/>
      <c r="BN297" s="469" t="e">
        <f>VLOOKUP(B297,'[2]PL01-16112024'!$D$11:$P$237,11,0)</f>
        <v>#N/A</v>
      </c>
      <c r="BO297" s="469"/>
      <c r="BP297" s="469"/>
      <c r="BQ297" s="469"/>
      <c r="BR297" s="469"/>
    </row>
    <row r="298" spans="1:70" s="84" customFormat="1" ht="10.9" customHeight="1">
      <c r="A298" s="276" t="s">
        <v>186</v>
      </c>
      <c r="B298" s="285"/>
      <c r="C298" s="266"/>
      <c r="D298" s="266" t="str">
        <f t="shared" si="104"/>
        <v/>
      </c>
      <c r="E298" s="278"/>
      <c r="F298" s="266" t="str">
        <f t="shared" si="105"/>
        <v/>
      </c>
      <c r="G298" s="279"/>
      <c r="H298" s="280">
        <f t="shared" si="107"/>
        <v>0</v>
      </c>
      <c r="I298" s="281"/>
      <c r="J298" s="281"/>
      <c r="K298" s="31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1"/>
      <c r="AL298" s="281"/>
      <c r="AM298" s="281"/>
      <c r="AN298" s="281"/>
      <c r="AO298" s="281"/>
      <c r="AP298" s="281"/>
      <c r="AQ298" s="281"/>
      <c r="AR298" s="281"/>
      <c r="AS298" s="281"/>
      <c r="AT298" s="281"/>
      <c r="AU298" s="281"/>
      <c r="AV298" s="281"/>
      <c r="AW298" s="281"/>
      <c r="AX298" s="281"/>
      <c r="AY298" s="281"/>
      <c r="AZ298" s="281"/>
      <c r="BA298" s="281"/>
      <c r="BB298" s="281"/>
      <c r="BC298" s="281"/>
      <c r="BD298" s="281"/>
      <c r="BE298" s="281"/>
      <c r="BF298" s="266"/>
      <c r="BG298" s="266"/>
      <c r="BH298" s="266"/>
      <c r="BI298" s="266"/>
      <c r="BJ298" s="266"/>
      <c r="BK298" s="266"/>
      <c r="BL298" s="459"/>
      <c r="BM298" s="459"/>
      <c r="BN298" s="469" t="e">
        <f>VLOOKUP(B298,'[2]PL01-16112024'!$D$11:$P$237,11,0)</f>
        <v>#N/A</v>
      </c>
      <c r="BO298" s="469"/>
      <c r="BP298" s="469"/>
      <c r="BQ298" s="469"/>
      <c r="BR298" s="469"/>
    </row>
    <row r="299" spans="1:70" s="84" customFormat="1" ht="10.9" customHeight="1">
      <c r="A299" s="269" t="s">
        <v>43</v>
      </c>
      <c r="B299" s="270" t="s">
        <v>54</v>
      </c>
      <c r="C299" s="271"/>
      <c r="D299" s="272" t="str">
        <f t="shared" si="104"/>
        <v/>
      </c>
      <c r="E299" s="273"/>
      <c r="F299" s="271" t="str">
        <f t="shared" ref="F299:F307" si="108">IF(ISTEXT(B299)=TRUE,"TMD","")</f>
        <v>TMD</v>
      </c>
      <c r="G299" s="284"/>
      <c r="H299" s="275">
        <f>SUM(I299:BK299)</f>
        <v>28.73</v>
      </c>
      <c r="I299" s="275">
        <f t="shared" ref="I299:BK299" si="109">SUM(I300:I322)</f>
        <v>22.18</v>
      </c>
      <c r="J299" s="275">
        <f t="shared" si="109"/>
        <v>0</v>
      </c>
      <c r="K299" s="275">
        <f t="shared" si="109"/>
        <v>0.37000000000000005</v>
      </c>
      <c r="L299" s="275">
        <f t="shared" si="109"/>
        <v>0</v>
      </c>
      <c r="M299" s="275">
        <f t="shared" si="109"/>
        <v>0</v>
      </c>
      <c r="N299" s="275">
        <f t="shared" si="109"/>
        <v>0</v>
      </c>
      <c r="O299" s="275">
        <f t="shared" si="109"/>
        <v>0</v>
      </c>
      <c r="P299" s="275">
        <f t="shared" si="109"/>
        <v>0</v>
      </c>
      <c r="Q299" s="275">
        <f t="shared" si="109"/>
        <v>5.77</v>
      </c>
      <c r="R299" s="275">
        <f t="shared" si="109"/>
        <v>0</v>
      </c>
      <c r="S299" s="275">
        <f t="shared" si="109"/>
        <v>0</v>
      </c>
      <c r="T299" s="275">
        <f t="shared" si="109"/>
        <v>0</v>
      </c>
      <c r="U299" s="275">
        <f t="shared" si="109"/>
        <v>0</v>
      </c>
      <c r="V299" s="275">
        <f t="shared" si="109"/>
        <v>0</v>
      </c>
      <c r="W299" s="275">
        <f t="shared" si="109"/>
        <v>0</v>
      </c>
      <c r="X299" s="275">
        <f t="shared" si="109"/>
        <v>0</v>
      </c>
      <c r="Y299" s="275">
        <f t="shared" si="109"/>
        <v>0</v>
      </c>
      <c r="Z299" s="275">
        <f t="shared" si="109"/>
        <v>0</v>
      </c>
      <c r="AA299" s="275">
        <f t="shared" si="109"/>
        <v>0</v>
      </c>
      <c r="AB299" s="275">
        <f t="shared" si="109"/>
        <v>0</v>
      </c>
      <c r="AC299" s="275">
        <f t="shared" si="109"/>
        <v>0</v>
      </c>
      <c r="AD299" s="275">
        <f t="shared" si="109"/>
        <v>0</v>
      </c>
      <c r="AE299" s="275">
        <f t="shared" si="109"/>
        <v>0</v>
      </c>
      <c r="AF299" s="275">
        <f t="shared" si="109"/>
        <v>0</v>
      </c>
      <c r="AG299" s="275">
        <f t="shared" si="109"/>
        <v>0</v>
      </c>
      <c r="AH299" s="275">
        <f t="shared" si="109"/>
        <v>0</v>
      </c>
      <c r="AI299" s="275">
        <f t="shared" si="109"/>
        <v>0</v>
      </c>
      <c r="AJ299" s="275">
        <f t="shared" si="109"/>
        <v>0</v>
      </c>
      <c r="AK299" s="275">
        <f t="shared" si="109"/>
        <v>0</v>
      </c>
      <c r="AL299" s="275">
        <f t="shared" si="109"/>
        <v>0</v>
      </c>
      <c r="AM299" s="275">
        <f t="shared" si="109"/>
        <v>0</v>
      </c>
      <c r="AN299" s="275">
        <f t="shared" si="109"/>
        <v>0</v>
      </c>
      <c r="AO299" s="275">
        <f t="shared" si="109"/>
        <v>0</v>
      </c>
      <c r="AP299" s="275">
        <f t="shared" si="109"/>
        <v>0.05</v>
      </c>
      <c r="AQ299" s="275">
        <f t="shared" si="109"/>
        <v>0.36</v>
      </c>
      <c r="AR299" s="275">
        <f t="shared" si="109"/>
        <v>0</v>
      </c>
      <c r="AS299" s="275">
        <f t="shared" si="109"/>
        <v>0</v>
      </c>
      <c r="AT299" s="275">
        <f t="shared" si="109"/>
        <v>0</v>
      </c>
      <c r="AU299" s="275">
        <f t="shared" si="109"/>
        <v>0</v>
      </c>
      <c r="AV299" s="275">
        <f t="shared" si="109"/>
        <v>0</v>
      </c>
      <c r="AW299" s="275">
        <f t="shared" si="109"/>
        <v>0</v>
      </c>
      <c r="AX299" s="275">
        <f t="shared" si="109"/>
        <v>0</v>
      </c>
      <c r="AY299" s="275">
        <f t="shared" si="109"/>
        <v>0</v>
      </c>
      <c r="AZ299" s="275">
        <f t="shared" si="109"/>
        <v>0</v>
      </c>
      <c r="BA299" s="275">
        <f t="shared" si="109"/>
        <v>0</v>
      </c>
      <c r="BB299" s="275">
        <f t="shared" si="109"/>
        <v>0</v>
      </c>
      <c r="BC299" s="275">
        <f t="shared" si="109"/>
        <v>0</v>
      </c>
      <c r="BD299" s="275">
        <f t="shared" si="109"/>
        <v>0</v>
      </c>
      <c r="BE299" s="275">
        <f t="shared" si="109"/>
        <v>0</v>
      </c>
      <c r="BF299" s="275">
        <f t="shared" si="109"/>
        <v>0</v>
      </c>
      <c r="BG299" s="275">
        <f t="shared" si="109"/>
        <v>0</v>
      </c>
      <c r="BH299" s="275">
        <f t="shared" si="109"/>
        <v>0</v>
      </c>
      <c r="BI299" s="275">
        <f t="shared" si="109"/>
        <v>0</v>
      </c>
      <c r="BJ299" s="275">
        <f t="shared" si="109"/>
        <v>0</v>
      </c>
      <c r="BK299" s="275">
        <f t="shared" si="109"/>
        <v>0</v>
      </c>
      <c r="BL299" s="458"/>
      <c r="BM299" s="459"/>
      <c r="BN299" s="469" t="e">
        <f>VLOOKUP(B299,'[2]PL01-16112024'!$D$11:$P$237,11,0)</f>
        <v>#N/A</v>
      </c>
      <c r="BO299" s="469"/>
      <c r="BP299" s="469"/>
      <c r="BQ299" s="469"/>
      <c r="BR299" s="469"/>
    </row>
    <row r="300" spans="1:70" s="84" customFormat="1" ht="35.25" customHeight="1">
      <c r="A300" s="276" t="s">
        <v>186</v>
      </c>
      <c r="B300" s="427" t="s">
        <v>625</v>
      </c>
      <c r="C300" s="266"/>
      <c r="D300" s="266"/>
      <c r="E300" s="278" t="s">
        <v>276</v>
      </c>
      <c r="F300" s="266" t="str">
        <f t="shared" si="108"/>
        <v>TMD</v>
      </c>
      <c r="G300" s="279" t="s">
        <v>507</v>
      </c>
      <c r="H300" s="280">
        <f t="shared" ref="H300:H322" si="110">SUM(I300:BK300)</f>
        <v>1.02</v>
      </c>
      <c r="I300" s="281">
        <v>0.85</v>
      </c>
      <c r="J300" s="281">
        <v>0</v>
      </c>
      <c r="K300" s="281">
        <v>0.17000000000000004</v>
      </c>
      <c r="L300" s="281">
        <v>0</v>
      </c>
      <c r="M300" s="281"/>
      <c r="N300" s="281"/>
      <c r="O300" s="281"/>
      <c r="P300" s="281"/>
      <c r="Q300" s="281">
        <v>0</v>
      </c>
      <c r="R300" s="281"/>
      <c r="S300" s="281"/>
      <c r="T300" s="281">
        <v>0</v>
      </c>
      <c r="U300" s="281">
        <v>0</v>
      </c>
      <c r="V300" s="281"/>
      <c r="W300" s="281"/>
      <c r="X300" s="281"/>
      <c r="Y300" s="281"/>
      <c r="Z300" s="281">
        <v>0</v>
      </c>
      <c r="AA300" s="281"/>
      <c r="AB300" s="281">
        <v>0</v>
      </c>
      <c r="AC300" s="281">
        <v>0</v>
      </c>
      <c r="AD300" s="281">
        <v>0</v>
      </c>
      <c r="AE300" s="281"/>
      <c r="AF300" s="281"/>
      <c r="AG300" s="281"/>
      <c r="AH300" s="281"/>
      <c r="AI300" s="281"/>
      <c r="AJ300" s="281"/>
      <c r="AK300" s="281"/>
      <c r="AL300" s="281"/>
      <c r="AM300" s="281"/>
      <c r="AN300" s="281">
        <v>0</v>
      </c>
      <c r="AO300" s="281"/>
      <c r="AP300" s="281">
        <v>0</v>
      </c>
      <c r="AQ300" s="281">
        <v>0</v>
      </c>
      <c r="AR300" s="281"/>
      <c r="AS300" s="281"/>
      <c r="AT300" s="281"/>
      <c r="AU300" s="281"/>
      <c r="AV300" s="281"/>
      <c r="AW300" s="281"/>
      <c r="AX300" s="281"/>
      <c r="AY300" s="281"/>
      <c r="AZ300" s="281"/>
      <c r="BA300" s="281"/>
      <c r="BB300" s="281">
        <v>0</v>
      </c>
      <c r="BC300" s="281"/>
      <c r="BD300" s="281">
        <v>0</v>
      </c>
      <c r="BE300" s="281"/>
      <c r="BF300" s="266"/>
      <c r="BG300" s="266"/>
      <c r="BH300" s="266"/>
      <c r="BI300" s="266"/>
      <c r="BJ300" s="266"/>
      <c r="BK300" s="266"/>
      <c r="BL300" s="459"/>
      <c r="BM300" s="459">
        <f t="shared" ref="BM300:BM322" si="111">D300-H300</f>
        <v>-1.02</v>
      </c>
      <c r="BN300" s="469">
        <f>VLOOKUP(B300,'[2]PL01-16112024'!$D$11:$P$237,11,0)</f>
        <v>1.02</v>
      </c>
      <c r="BO300" s="469">
        <v>1.02</v>
      </c>
      <c r="BP300" s="469">
        <v>0</v>
      </c>
      <c r="BQ300" s="469">
        <v>0</v>
      </c>
      <c r="BR300" s="469" t="s">
        <v>679</v>
      </c>
    </row>
    <row r="301" spans="1:70" s="84" customFormat="1" ht="25.5">
      <c r="A301" s="276" t="s">
        <v>186</v>
      </c>
      <c r="B301" s="427" t="s">
        <v>626</v>
      </c>
      <c r="C301" s="266"/>
      <c r="D301" s="266"/>
      <c r="E301" s="278" t="s">
        <v>276</v>
      </c>
      <c r="F301" s="266" t="str">
        <f t="shared" si="108"/>
        <v>TMD</v>
      </c>
      <c r="G301" s="279" t="s">
        <v>511</v>
      </c>
      <c r="H301" s="280">
        <f t="shared" si="110"/>
        <v>0.86</v>
      </c>
      <c r="I301" s="281">
        <v>0.86</v>
      </c>
      <c r="J301" s="281">
        <v>0</v>
      </c>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66"/>
      <c r="BG301" s="266"/>
      <c r="BH301" s="266"/>
      <c r="BI301" s="266"/>
      <c r="BJ301" s="266"/>
      <c r="BK301" s="266"/>
      <c r="BL301" s="459"/>
      <c r="BM301" s="459">
        <f t="shared" si="111"/>
        <v>-0.86</v>
      </c>
      <c r="BN301" s="469">
        <f>VLOOKUP(B301,'[2]PL01-16112024'!$D$11:$P$237,11,0)</f>
        <v>0.86</v>
      </c>
      <c r="BO301" s="469">
        <v>0.86</v>
      </c>
      <c r="BP301" s="469">
        <v>0</v>
      </c>
      <c r="BQ301" s="469">
        <v>0</v>
      </c>
      <c r="BR301" s="469" t="s">
        <v>680</v>
      </c>
    </row>
    <row r="302" spans="1:70" s="71" customFormat="1" ht="29.25" customHeight="1">
      <c r="A302" s="276" t="s">
        <v>186</v>
      </c>
      <c r="B302" s="427" t="s">
        <v>626</v>
      </c>
      <c r="C302" s="68"/>
      <c r="D302" s="266"/>
      <c r="E302" s="278" t="s">
        <v>276</v>
      </c>
      <c r="F302" s="266" t="str">
        <f t="shared" si="108"/>
        <v>TMD</v>
      </c>
      <c r="G302" s="67" t="s">
        <v>511</v>
      </c>
      <c r="H302" s="280">
        <f t="shared" si="110"/>
        <v>1.35</v>
      </c>
      <c r="I302" s="281">
        <v>1.35</v>
      </c>
      <c r="J302" s="281">
        <v>0</v>
      </c>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c r="AL302" s="281"/>
      <c r="AM302" s="281"/>
      <c r="AN302" s="281"/>
      <c r="AO302" s="281"/>
      <c r="AP302" s="281"/>
      <c r="AQ302" s="281"/>
      <c r="AR302" s="281"/>
      <c r="AS302" s="281"/>
      <c r="AT302" s="281"/>
      <c r="AU302" s="281"/>
      <c r="AV302" s="281"/>
      <c r="AW302" s="281"/>
      <c r="AX302" s="281"/>
      <c r="AY302" s="281"/>
      <c r="AZ302" s="281"/>
      <c r="BA302" s="281"/>
      <c r="BB302" s="281"/>
      <c r="BC302" s="281"/>
      <c r="BD302" s="281"/>
      <c r="BE302" s="281"/>
      <c r="BF302" s="266"/>
      <c r="BG302" s="266"/>
      <c r="BH302" s="266"/>
      <c r="BI302" s="266"/>
      <c r="BJ302" s="266"/>
      <c r="BK302" s="266"/>
      <c r="BL302" s="460"/>
      <c r="BM302" s="459">
        <f t="shared" si="111"/>
        <v>-1.35</v>
      </c>
      <c r="BN302" s="469">
        <f>VLOOKUP(B302,'[2]PL01-16112024'!$D$11:$P$237,11,0)</f>
        <v>0.86</v>
      </c>
      <c r="BO302" s="468">
        <v>1.35</v>
      </c>
      <c r="BP302" s="468">
        <v>0</v>
      </c>
      <c r="BQ302" s="468">
        <v>0</v>
      </c>
      <c r="BR302" s="468" t="s">
        <v>680</v>
      </c>
    </row>
    <row r="303" spans="1:70" s="71" customFormat="1" ht="63.75">
      <c r="A303" s="276" t="s">
        <v>186</v>
      </c>
      <c r="B303" s="427" t="s">
        <v>627</v>
      </c>
      <c r="C303" s="68"/>
      <c r="D303" s="266"/>
      <c r="E303" s="278" t="s">
        <v>276</v>
      </c>
      <c r="F303" s="266" t="str">
        <f t="shared" si="108"/>
        <v>TMD</v>
      </c>
      <c r="G303" s="67" t="s">
        <v>513</v>
      </c>
      <c r="H303" s="280">
        <f t="shared" si="110"/>
        <v>0.36</v>
      </c>
      <c r="I303" s="281">
        <v>0.36</v>
      </c>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c r="AL303" s="281"/>
      <c r="AM303" s="281"/>
      <c r="AN303" s="281"/>
      <c r="AO303" s="281"/>
      <c r="AP303" s="281"/>
      <c r="AQ303" s="281"/>
      <c r="AR303" s="281"/>
      <c r="AS303" s="281"/>
      <c r="AT303" s="281"/>
      <c r="AU303" s="281"/>
      <c r="AV303" s="281"/>
      <c r="AW303" s="281"/>
      <c r="AX303" s="281"/>
      <c r="AY303" s="281"/>
      <c r="AZ303" s="281"/>
      <c r="BA303" s="281"/>
      <c r="BB303" s="281"/>
      <c r="BC303" s="281"/>
      <c r="BD303" s="281"/>
      <c r="BE303" s="281"/>
      <c r="BF303" s="266"/>
      <c r="BG303" s="266"/>
      <c r="BH303" s="266"/>
      <c r="BI303" s="266"/>
      <c r="BJ303" s="266"/>
      <c r="BK303" s="266"/>
      <c r="BL303" s="460"/>
      <c r="BM303" s="459">
        <f t="shared" si="111"/>
        <v>-0.36</v>
      </c>
      <c r="BN303" s="469">
        <f>VLOOKUP(B303,'[2]PL01-16112024'!$D$11:$P$237,11,0)</f>
        <v>0.36</v>
      </c>
      <c r="BO303" s="468">
        <v>0.36</v>
      </c>
      <c r="BP303" s="468">
        <v>0</v>
      </c>
      <c r="BQ303" s="468">
        <v>0</v>
      </c>
      <c r="BR303" s="468" t="s">
        <v>689</v>
      </c>
    </row>
    <row r="304" spans="1:70" s="71" customFormat="1" ht="25.5">
      <c r="A304" s="276" t="s">
        <v>186</v>
      </c>
      <c r="B304" s="425" t="s">
        <v>628</v>
      </c>
      <c r="C304" s="68"/>
      <c r="D304" s="266"/>
      <c r="E304" s="278" t="s">
        <v>276</v>
      </c>
      <c r="F304" s="266" t="str">
        <f t="shared" si="108"/>
        <v>TMD</v>
      </c>
      <c r="G304" s="67" t="s">
        <v>514</v>
      </c>
      <c r="H304" s="280">
        <f t="shared" si="110"/>
        <v>0.4</v>
      </c>
      <c r="I304" s="281">
        <v>0</v>
      </c>
      <c r="J304" s="281">
        <v>0</v>
      </c>
      <c r="K304" s="281">
        <v>0.2</v>
      </c>
      <c r="L304" s="281">
        <v>0</v>
      </c>
      <c r="M304" s="281"/>
      <c r="N304" s="281"/>
      <c r="O304" s="281"/>
      <c r="P304" s="281"/>
      <c r="Q304" s="281">
        <v>0.2</v>
      </c>
      <c r="R304" s="281"/>
      <c r="S304" s="281"/>
      <c r="T304" s="281">
        <v>0</v>
      </c>
      <c r="U304" s="281">
        <v>0</v>
      </c>
      <c r="V304" s="281"/>
      <c r="W304" s="281"/>
      <c r="X304" s="281"/>
      <c r="Y304" s="281"/>
      <c r="Z304" s="281">
        <v>0</v>
      </c>
      <c r="AA304" s="281"/>
      <c r="AB304" s="281">
        <v>0</v>
      </c>
      <c r="AC304" s="281">
        <v>0</v>
      </c>
      <c r="AD304" s="281">
        <v>0</v>
      </c>
      <c r="AE304" s="281"/>
      <c r="AF304" s="281"/>
      <c r="AG304" s="281"/>
      <c r="AH304" s="281"/>
      <c r="AI304" s="281"/>
      <c r="AJ304" s="281"/>
      <c r="AK304" s="281"/>
      <c r="AL304" s="281"/>
      <c r="AM304" s="281"/>
      <c r="AN304" s="281">
        <v>0</v>
      </c>
      <c r="AO304" s="281"/>
      <c r="AP304" s="281">
        <v>0</v>
      </c>
      <c r="AQ304" s="281">
        <v>0</v>
      </c>
      <c r="AR304" s="281"/>
      <c r="AS304" s="281"/>
      <c r="AT304" s="281"/>
      <c r="AU304" s="281"/>
      <c r="AV304" s="281"/>
      <c r="AW304" s="281"/>
      <c r="AX304" s="281"/>
      <c r="AY304" s="281"/>
      <c r="AZ304" s="281"/>
      <c r="BA304" s="281"/>
      <c r="BB304" s="281">
        <v>0</v>
      </c>
      <c r="BC304" s="281"/>
      <c r="BD304" s="281">
        <v>0</v>
      </c>
      <c r="BE304" s="281"/>
      <c r="BF304" s="266"/>
      <c r="BG304" s="266"/>
      <c r="BH304" s="266"/>
      <c r="BI304" s="266"/>
      <c r="BJ304" s="266"/>
      <c r="BK304" s="266"/>
      <c r="BL304" s="460"/>
      <c r="BM304" s="459">
        <f t="shared" si="111"/>
        <v>-0.4</v>
      </c>
      <c r="BN304" s="469">
        <f>VLOOKUP(B304,'[2]PL01-16112024'!$D$11:$P$237,11,0)</f>
        <v>0.4</v>
      </c>
      <c r="BO304" s="468">
        <v>0.4</v>
      </c>
      <c r="BP304" s="468">
        <v>0</v>
      </c>
      <c r="BQ304" s="468">
        <v>0</v>
      </c>
      <c r="BR304" s="468" t="s">
        <v>688</v>
      </c>
    </row>
    <row r="305" spans="1:70" s="436" customFormat="1" ht="38.25">
      <c r="A305" s="428" t="s">
        <v>186</v>
      </c>
      <c r="B305" s="429" t="s">
        <v>629</v>
      </c>
      <c r="C305" s="430"/>
      <c r="D305" s="431"/>
      <c r="E305" s="432" t="s">
        <v>276</v>
      </c>
      <c r="F305" s="431" t="str">
        <f t="shared" si="108"/>
        <v>TMD</v>
      </c>
      <c r="G305" s="433"/>
      <c r="H305" s="434">
        <f t="shared" si="110"/>
        <v>0</v>
      </c>
      <c r="I305" s="281"/>
      <c r="J305" s="281"/>
      <c r="K305" s="281"/>
      <c r="L305" s="281"/>
      <c r="M305" s="281"/>
      <c r="N305" s="281"/>
      <c r="O305" s="281"/>
      <c r="P305" s="281"/>
      <c r="Q305" s="281"/>
      <c r="R305" s="281"/>
      <c r="S305" s="281"/>
      <c r="T305" s="281">
        <v>0</v>
      </c>
      <c r="U305" s="281">
        <v>0</v>
      </c>
      <c r="V305" s="281"/>
      <c r="W305" s="281"/>
      <c r="X305" s="281"/>
      <c r="Y305" s="281"/>
      <c r="Z305" s="281">
        <v>0</v>
      </c>
      <c r="AA305" s="281"/>
      <c r="AB305" s="281">
        <v>0</v>
      </c>
      <c r="AC305" s="281">
        <v>0</v>
      </c>
      <c r="AD305" s="281">
        <v>0</v>
      </c>
      <c r="AE305" s="281"/>
      <c r="AF305" s="281"/>
      <c r="AG305" s="281"/>
      <c r="AH305" s="281"/>
      <c r="AI305" s="281"/>
      <c r="AJ305" s="281"/>
      <c r="AK305" s="281"/>
      <c r="AL305" s="281"/>
      <c r="AM305" s="281"/>
      <c r="AN305" s="281">
        <v>0</v>
      </c>
      <c r="AO305" s="281"/>
      <c r="AP305" s="281">
        <v>0</v>
      </c>
      <c r="AQ305" s="281">
        <v>0</v>
      </c>
      <c r="AR305" s="281"/>
      <c r="AS305" s="281"/>
      <c r="AT305" s="281"/>
      <c r="AU305" s="281"/>
      <c r="AV305" s="281"/>
      <c r="AW305" s="281"/>
      <c r="AX305" s="281"/>
      <c r="AY305" s="281"/>
      <c r="AZ305" s="281"/>
      <c r="BA305" s="281"/>
      <c r="BB305" s="281">
        <v>0</v>
      </c>
      <c r="BC305" s="281"/>
      <c r="BD305" s="281">
        <v>0</v>
      </c>
      <c r="BE305" s="281"/>
      <c r="BF305" s="266"/>
      <c r="BG305" s="266"/>
      <c r="BH305" s="266"/>
      <c r="BI305" s="266"/>
      <c r="BJ305" s="266"/>
      <c r="BK305" s="266"/>
      <c r="BL305" s="463"/>
      <c r="BM305" s="459">
        <f t="shared" si="111"/>
        <v>0</v>
      </c>
      <c r="BN305" s="469">
        <f>VLOOKUP(B305,'[2]PL01-16112024'!$D$11:$P$237,11,0)</f>
        <v>1</v>
      </c>
      <c r="BO305" s="468">
        <v>1</v>
      </c>
      <c r="BP305" s="468">
        <v>0</v>
      </c>
      <c r="BQ305" s="468">
        <v>0</v>
      </c>
      <c r="BR305" s="468" t="s">
        <v>700</v>
      </c>
    </row>
    <row r="306" spans="1:70" s="436" customFormat="1" ht="12.75">
      <c r="A306" s="428" t="s">
        <v>186</v>
      </c>
      <c r="B306" s="429" t="s">
        <v>585</v>
      </c>
      <c r="C306" s="430"/>
      <c r="D306" s="431"/>
      <c r="E306" s="432" t="s">
        <v>276</v>
      </c>
      <c r="F306" s="431" t="str">
        <f t="shared" si="108"/>
        <v>TMD</v>
      </c>
      <c r="G306" s="433" t="s">
        <v>511</v>
      </c>
      <c r="H306" s="434">
        <f t="shared" si="110"/>
        <v>0.89</v>
      </c>
      <c r="I306" s="281"/>
      <c r="J306" s="281"/>
      <c r="K306" s="281"/>
      <c r="L306" s="281"/>
      <c r="M306" s="281"/>
      <c r="N306" s="281"/>
      <c r="O306" s="281"/>
      <c r="P306" s="281"/>
      <c r="Q306" s="281">
        <v>0.89</v>
      </c>
      <c r="R306" s="281"/>
      <c r="S306" s="281"/>
      <c r="T306" s="281"/>
      <c r="U306" s="281"/>
      <c r="V306" s="281"/>
      <c r="W306" s="281"/>
      <c r="X306" s="281"/>
      <c r="Y306" s="281"/>
      <c r="Z306" s="281"/>
      <c r="AA306" s="281"/>
      <c r="AB306" s="281"/>
      <c r="AC306" s="281"/>
      <c r="AD306" s="281"/>
      <c r="AE306" s="281"/>
      <c r="AF306" s="281"/>
      <c r="AG306" s="281"/>
      <c r="AH306" s="281"/>
      <c r="AI306" s="281"/>
      <c r="AJ306" s="281"/>
      <c r="AK306" s="281"/>
      <c r="AL306" s="281"/>
      <c r="AM306" s="281"/>
      <c r="AN306" s="281"/>
      <c r="AO306" s="281"/>
      <c r="AP306" s="281"/>
      <c r="AQ306" s="281"/>
      <c r="AR306" s="281"/>
      <c r="AS306" s="281"/>
      <c r="AT306" s="281"/>
      <c r="AU306" s="281"/>
      <c r="AV306" s="281"/>
      <c r="AW306" s="281"/>
      <c r="AX306" s="281"/>
      <c r="AY306" s="281"/>
      <c r="AZ306" s="281"/>
      <c r="BA306" s="281"/>
      <c r="BB306" s="281"/>
      <c r="BC306" s="281"/>
      <c r="BD306" s="281"/>
      <c r="BE306" s="281"/>
      <c r="BF306" s="266"/>
      <c r="BG306" s="266"/>
      <c r="BH306" s="266"/>
      <c r="BI306" s="266"/>
      <c r="BJ306" s="266"/>
      <c r="BK306" s="266"/>
      <c r="BL306" s="463"/>
      <c r="BM306" s="459">
        <f t="shared" si="111"/>
        <v>-0.89</v>
      </c>
      <c r="BN306" s="469" t="e">
        <f>VLOOKUP(B306,'[2]PL01-16112024'!$D$11:$P$237,11,0)</f>
        <v>#N/A</v>
      </c>
      <c r="BO306" s="468"/>
      <c r="BP306" s="468"/>
      <c r="BQ306" s="468"/>
      <c r="BR306" s="468"/>
    </row>
    <row r="307" spans="1:70" s="436" customFormat="1" ht="12.75">
      <c r="A307" s="428" t="s">
        <v>186</v>
      </c>
      <c r="B307" s="429" t="s">
        <v>585</v>
      </c>
      <c r="C307" s="430"/>
      <c r="D307" s="431"/>
      <c r="E307" s="432" t="s">
        <v>276</v>
      </c>
      <c r="F307" s="431" t="str">
        <f t="shared" si="108"/>
        <v>TMD</v>
      </c>
      <c r="G307" s="433" t="s">
        <v>516</v>
      </c>
      <c r="H307" s="434">
        <f t="shared" si="110"/>
        <v>0.11</v>
      </c>
      <c r="I307" s="281"/>
      <c r="J307" s="281"/>
      <c r="K307" s="281"/>
      <c r="L307" s="281"/>
      <c r="M307" s="281"/>
      <c r="N307" s="281"/>
      <c r="O307" s="281"/>
      <c r="P307" s="281"/>
      <c r="Q307" s="281">
        <v>0.11</v>
      </c>
      <c r="R307" s="281"/>
      <c r="S307" s="281"/>
      <c r="T307" s="281"/>
      <c r="U307" s="281"/>
      <c r="V307" s="281"/>
      <c r="W307" s="281"/>
      <c r="X307" s="281"/>
      <c r="Y307" s="281"/>
      <c r="Z307" s="281"/>
      <c r="AA307" s="281"/>
      <c r="AB307" s="281"/>
      <c r="AC307" s="281"/>
      <c r="AD307" s="281"/>
      <c r="AE307" s="281"/>
      <c r="AF307" s="281"/>
      <c r="AG307" s="281"/>
      <c r="AH307" s="281"/>
      <c r="AI307" s="281"/>
      <c r="AJ307" s="281"/>
      <c r="AK307" s="281"/>
      <c r="AL307" s="281"/>
      <c r="AM307" s="281"/>
      <c r="AN307" s="281"/>
      <c r="AO307" s="281"/>
      <c r="AP307" s="281"/>
      <c r="AQ307" s="281"/>
      <c r="AR307" s="281"/>
      <c r="AS307" s="281"/>
      <c r="AT307" s="281"/>
      <c r="AU307" s="281"/>
      <c r="AV307" s="281"/>
      <c r="AW307" s="281"/>
      <c r="AX307" s="281"/>
      <c r="AY307" s="281"/>
      <c r="AZ307" s="281"/>
      <c r="BA307" s="281"/>
      <c r="BB307" s="281"/>
      <c r="BC307" s="281"/>
      <c r="BD307" s="281"/>
      <c r="BE307" s="281"/>
      <c r="BF307" s="266"/>
      <c r="BG307" s="266"/>
      <c r="BH307" s="266"/>
      <c r="BI307" s="266"/>
      <c r="BJ307" s="266"/>
      <c r="BK307" s="266"/>
      <c r="BL307" s="463"/>
      <c r="BM307" s="459">
        <f t="shared" si="111"/>
        <v>-0.11</v>
      </c>
      <c r="BN307" s="469" t="e">
        <f>VLOOKUP(B307,'[2]PL01-16112024'!$D$11:$P$237,11,0)</f>
        <v>#N/A</v>
      </c>
      <c r="BO307" s="468"/>
      <c r="BP307" s="468"/>
      <c r="BQ307" s="468"/>
      <c r="BR307" s="468"/>
    </row>
    <row r="308" spans="1:70" s="71" customFormat="1" ht="51">
      <c r="A308" s="428" t="s">
        <v>186</v>
      </c>
      <c r="B308" s="429" t="s">
        <v>630</v>
      </c>
      <c r="C308" s="430"/>
      <c r="D308" s="431"/>
      <c r="E308" s="432" t="s">
        <v>276</v>
      </c>
      <c r="F308" s="431"/>
      <c r="G308" s="433"/>
      <c r="H308" s="434">
        <f t="shared" si="110"/>
        <v>0</v>
      </c>
      <c r="I308" s="281"/>
      <c r="J308" s="281">
        <v>0</v>
      </c>
      <c r="K308" s="281">
        <v>0</v>
      </c>
      <c r="L308" s="281">
        <v>0</v>
      </c>
      <c r="M308" s="281"/>
      <c r="N308" s="281"/>
      <c r="O308" s="281"/>
      <c r="P308" s="281"/>
      <c r="Q308" s="281">
        <v>0</v>
      </c>
      <c r="R308" s="281"/>
      <c r="S308" s="281"/>
      <c r="T308" s="281">
        <v>0</v>
      </c>
      <c r="U308" s="281">
        <v>0</v>
      </c>
      <c r="V308" s="281"/>
      <c r="W308" s="281"/>
      <c r="X308" s="281"/>
      <c r="Y308" s="281"/>
      <c r="Z308" s="281">
        <v>0</v>
      </c>
      <c r="AA308" s="281"/>
      <c r="AB308" s="281">
        <v>0</v>
      </c>
      <c r="AC308" s="281">
        <v>0</v>
      </c>
      <c r="AD308" s="281">
        <v>0</v>
      </c>
      <c r="AE308" s="281"/>
      <c r="AF308" s="281"/>
      <c r="AG308" s="281"/>
      <c r="AH308" s="281"/>
      <c r="AI308" s="281"/>
      <c r="AJ308" s="281"/>
      <c r="AK308" s="281"/>
      <c r="AL308" s="281"/>
      <c r="AM308" s="281"/>
      <c r="AN308" s="281">
        <v>0</v>
      </c>
      <c r="AO308" s="281"/>
      <c r="AP308" s="281">
        <v>0</v>
      </c>
      <c r="AQ308" s="281">
        <v>0</v>
      </c>
      <c r="AR308" s="281"/>
      <c r="AS308" s="281"/>
      <c r="AT308" s="281"/>
      <c r="AU308" s="281"/>
      <c r="AV308" s="281"/>
      <c r="AW308" s="281"/>
      <c r="AX308" s="281"/>
      <c r="AY308" s="281"/>
      <c r="AZ308" s="281"/>
      <c r="BA308" s="281"/>
      <c r="BB308" s="281">
        <v>0</v>
      </c>
      <c r="BC308" s="281"/>
      <c r="BD308" s="281">
        <v>0</v>
      </c>
      <c r="BE308" s="281"/>
      <c r="BF308" s="266"/>
      <c r="BG308" s="266"/>
      <c r="BH308" s="266"/>
      <c r="BI308" s="266"/>
      <c r="BJ308" s="266"/>
      <c r="BK308" s="266"/>
      <c r="BL308" s="460"/>
      <c r="BM308" s="459">
        <f t="shared" si="111"/>
        <v>0</v>
      </c>
      <c r="BN308" s="469">
        <f>VLOOKUP(B308,'[2]PL01-16112024'!$D$11:$P$237,11,0)</f>
        <v>0.47</v>
      </c>
      <c r="BO308" s="468">
        <v>0.47</v>
      </c>
      <c r="BP308" s="468">
        <v>0</v>
      </c>
      <c r="BQ308" s="468">
        <v>0</v>
      </c>
      <c r="BR308" s="468" t="s">
        <v>700</v>
      </c>
    </row>
    <row r="309" spans="1:70" s="71" customFormat="1" ht="12.75">
      <c r="A309" s="428" t="s">
        <v>186</v>
      </c>
      <c r="B309" s="429" t="s">
        <v>585</v>
      </c>
      <c r="C309" s="430"/>
      <c r="D309" s="431"/>
      <c r="E309" s="432" t="s">
        <v>276</v>
      </c>
      <c r="F309" s="431" t="str">
        <f t="shared" ref="F309:F322" si="112">IF(ISTEXT(B309)=TRUE,"TMD","")</f>
        <v>TMD</v>
      </c>
      <c r="G309" s="433" t="s">
        <v>511</v>
      </c>
      <c r="H309" s="434">
        <f t="shared" ref="H309:H310" si="113">SUM(I309:BK309)</f>
        <v>0.4</v>
      </c>
      <c r="I309" s="281"/>
      <c r="J309" s="281"/>
      <c r="K309" s="281"/>
      <c r="L309" s="281"/>
      <c r="M309" s="281"/>
      <c r="N309" s="281"/>
      <c r="O309" s="281"/>
      <c r="P309" s="281"/>
      <c r="Q309" s="281">
        <v>0.4</v>
      </c>
      <c r="R309" s="281"/>
      <c r="S309" s="281"/>
      <c r="T309" s="281"/>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1"/>
      <c r="AT309" s="281"/>
      <c r="AU309" s="281"/>
      <c r="AV309" s="281"/>
      <c r="AW309" s="281"/>
      <c r="AX309" s="281"/>
      <c r="AY309" s="281"/>
      <c r="AZ309" s="281"/>
      <c r="BA309" s="281"/>
      <c r="BB309" s="281"/>
      <c r="BC309" s="281"/>
      <c r="BD309" s="281"/>
      <c r="BE309" s="281"/>
      <c r="BF309" s="266"/>
      <c r="BG309" s="266"/>
      <c r="BH309" s="266"/>
      <c r="BI309" s="266"/>
      <c r="BJ309" s="266"/>
      <c r="BK309" s="266"/>
      <c r="BL309" s="460"/>
      <c r="BM309" s="459">
        <f t="shared" si="111"/>
        <v>-0.4</v>
      </c>
      <c r="BN309" s="469" t="e">
        <f>VLOOKUP(B309,'[2]PL01-16112024'!$D$11:$P$237,11,0)</f>
        <v>#N/A</v>
      </c>
      <c r="BO309" s="468"/>
      <c r="BP309" s="468"/>
      <c r="BQ309" s="468"/>
      <c r="BR309" s="468"/>
    </row>
    <row r="310" spans="1:70" s="71" customFormat="1" ht="12.75">
      <c r="A310" s="428" t="s">
        <v>186</v>
      </c>
      <c r="B310" s="429" t="s">
        <v>585</v>
      </c>
      <c r="C310" s="430"/>
      <c r="D310" s="431"/>
      <c r="E310" s="432" t="s">
        <v>276</v>
      </c>
      <c r="F310" s="431" t="str">
        <f t="shared" si="112"/>
        <v>TMD</v>
      </c>
      <c r="G310" s="433" t="s">
        <v>516</v>
      </c>
      <c r="H310" s="434">
        <f t="shared" si="113"/>
        <v>7.0000000000000007E-2</v>
      </c>
      <c r="I310" s="281"/>
      <c r="J310" s="281"/>
      <c r="K310" s="281"/>
      <c r="L310" s="281"/>
      <c r="M310" s="281"/>
      <c r="N310" s="281"/>
      <c r="O310" s="281"/>
      <c r="P310" s="281"/>
      <c r="Q310" s="281">
        <v>7.0000000000000007E-2</v>
      </c>
      <c r="R310" s="281"/>
      <c r="S310" s="281"/>
      <c r="T310" s="281"/>
      <c r="U310" s="281"/>
      <c r="V310" s="281"/>
      <c r="W310" s="281"/>
      <c r="X310" s="281"/>
      <c r="Y310" s="281"/>
      <c r="Z310" s="281"/>
      <c r="AA310" s="281"/>
      <c r="AB310" s="281"/>
      <c r="AC310" s="281"/>
      <c r="AD310" s="281"/>
      <c r="AE310" s="281"/>
      <c r="AF310" s="281"/>
      <c r="AG310" s="281"/>
      <c r="AH310" s="281"/>
      <c r="AI310" s="281"/>
      <c r="AJ310" s="281"/>
      <c r="AK310" s="281"/>
      <c r="AL310" s="281"/>
      <c r="AM310" s="281"/>
      <c r="AN310" s="281"/>
      <c r="AO310" s="281"/>
      <c r="AP310" s="281"/>
      <c r="AQ310" s="281"/>
      <c r="AR310" s="281"/>
      <c r="AS310" s="281"/>
      <c r="AT310" s="281"/>
      <c r="AU310" s="281"/>
      <c r="AV310" s="281"/>
      <c r="AW310" s="281"/>
      <c r="AX310" s="281"/>
      <c r="AY310" s="281"/>
      <c r="AZ310" s="281"/>
      <c r="BA310" s="281"/>
      <c r="BB310" s="281"/>
      <c r="BC310" s="281"/>
      <c r="BD310" s="281"/>
      <c r="BE310" s="281"/>
      <c r="BF310" s="266"/>
      <c r="BG310" s="266"/>
      <c r="BH310" s="266"/>
      <c r="BI310" s="266"/>
      <c r="BJ310" s="266"/>
      <c r="BK310" s="266"/>
      <c r="BL310" s="460"/>
      <c r="BM310" s="459">
        <f t="shared" si="111"/>
        <v>-7.0000000000000007E-2</v>
      </c>
      <c r="BN310" s="469" t="e">
        <f>VLOOKUP(B310,'[2]PL01-16112024'!$D$11:$P$237,11,0)</f>
        <v>#N/A</v>
      </c>
      <c r="BO310" s="468"/>
      <c r="BP310" s="468"/>
      <c r="BQ310" s="468"/>
      <c r="BR310" s="468"/>
    </row>
    <row r="311" spans="1:70" s="71" customFormat="1" ht="38.25">
      <c r="A311" s="276" t="s">
        <v>186</v>
      </c>
      <c r="B311" s="425" t="s">
        <v>631</v>
      </c>
      <c r="C311" s="68"/>
      <c r="D311" s="266"/>
      <c r="E311" s="278" t="s">
        <v>276</v>
      </c>
      <c r="F311" s="266" t="str">
        <f t="shared" si="112"/>
        <v>TMD</v>
      </c>
      <c r="G311" s="67" t="s">
        <v>511</v>
      </c>
      <c r="H311" s="280">
        <f t="shared" si="110"/>
        <v>2.2000000000000002</v>
      </c>
      <c r="I311" s="281">
        <v>0</v>
      </c>
      <c r="J311" s="281">
        <v>0</v>
      </c>
      <c r="K311" s="281">
        <v>0</v>
      </c>
      <c r="L311" s="281">
        <v>0</v>
      </c>
      <c r="M311" s="281"/>
      <c r="N311" s="281"/>
      <c r="O311" s="281"/>
      <c r="P311" s="281"/>
      <c r="Q311" s="281">
        <v>2.2000000000000002</v>
      </c>
      <c r="R311" s="281"/>
      <c r="S311" s="281"/>
      <c r="T311" s="281">
        <v>0</v>
      </c>
      <c r="U311" s="281">
        <v>0</v>
      </c>
      <c r="V311" s="281"/>
      <c r="W311" s="281"/>
      <c r="X311" s="281"/>
      <c r="Y311" s="281"/>
      <c r="Z311" s="281">
        <v>0</v>
      </c>
      <c r="AA311" s="281"/>
      <c r="AB311" s="281">
        <v>0</v>
      </c>
      <c r="AC311" s="281">
        <v>0</v>
      </c>
      <c r="AD311" s="281">
        <v>0</v>
      </c>
      <c r="AE311" s="281"/>
      <c r="AF311" s="281"/>
      <c r="AG311" s="281"/>
      <c r="AH311" s="281"/>
      <c r="AI311" s="281"/>
      <c r="AJ311" s="281"/>
      <c r="AK311" s="281"/>
      <c r="AL311" s="281"/>
      <c r="AM311" s="281"/>
      <c r="AN311" s="281">
        <v>0</v>
      </c>
      <c r="AO311" s="281"/>
      <c r="AP311" s="281">
        <v>0</v>
      </c>
      <c r="AQ311" s="281">
        <v>0</v>
      </c>
      <c r="AR311" s="281"/>
      <c r="AS311" s="281"/>
      <c r="AT311" s="281"/>
      <c r="AU311" s="281"/>
      <c r="AV311" s="281"/>
      <c r="AW311" s="281"/>
      <c r="AX311" s="281"/>
      <c r="AY311" s="281"/>
      <c r="AZ311" s="281"/>
      <c r="BA311" s="281"/>
      <c r="BB311" s="281">
        <v>0</v>
      </c>
      <c r="BC311" s="281"/>
      <c r="BD311" s="281">
        <v>0</v>
      </c>
      <c r="BE311" s="281"/>
      <c r="BF311" s="266"/>
      <c r="BG311" s="266"/>
      <c r="BH311" s="266"/>
      <c r="BI311" s="266"/>
      <c r="BJ311" s="266"/>
      <c r="BK311" s="266"/>
      <c r="BL311" s="460"/>
      <c r="BM311" s="459">
        <f t="shared" si="111"/>
        <v>-2.2000000000000002</v>
      </c>
      <c r="BN311" s="469">
        <f>VLOOKUP(B311,'[2]PL01-16112024'!$D$11:$P$237,11,0)</f>
        <v>2.2000000000000002</v>
      </c>
      <c r="BO311" s="468">
        <v>2.2000000000000002</v>
      </c>
      <c r="BP311" s="468">
        <v>0</v>
      </c>
      <c r="BQ311" s="468">
        <v>0</v>
      </c>
      <c r="BR311" s="468" t="s">
        <v>680</v>
      </c>
    </row>
    <row r="312" spans="1:70" s="71" customFormat="1" ht="21.75" customHeight="1">
      <c r="A312" s="276" t="s">
        <v>186</v>
      </c>
      <c r="B312" s="425" t="s">
        <v>632</v>
      </c>
      <c r="C312" s="68"/>
      <c r="D312" s="266"/>
      <c r="E312" s="278" t="s">
        <v>276</v>
      </c>
      <c r="F312" s="266" t="str">
        <f t="shared" si="112"/>
        <v>TMD</v>
      </c>
      <c r="G312" s="67" t="s">
        <v>508</v>
      </c>
      <c r="H312" s="280">
        <f t="shared" si="110"/>
        <v>7.3</v>
      </c>
      <c r="I312" s="281">
        <v>7.2</v>
      </c>
      <c r="J312" s="281">
        <v>0</v>
      </c>
      <c r="K312" s="281"/>
      <c r="L312" s="281">
        <v>0</v>
      </c>
      <c r="M312" s="281"/>
      <c r="N312" s="281"/>
      <c r="O312" s="281"/>
      <c r="P312" s="281"/>
      <c r="Q312" s="281">
        <v>0</v>
      </c>
      <c r="R312" s="281"/>
      <c r="S312" s="281"/>
      <c r="T312" s="281">
        <v>0</v>
      </c>
      <c r="U312" s="281">
        <v>0</v>
      </c>
      <c r="V312" s="281"/>
      <c r="W312" s="281"/>
      <c r="X312" s="281"/>
      <c r="Y312" s="281"/>
      <c r="Z312" s="281">
        <v>0</v>
      </c>
      <c r="AA312" s="281"/>
      <c r="AB312" s="281">
        <v>0</v>
      </c>
      <c r="AC312" s="281">
        <v>0</v>
      </c>
      <c r="AD312" s="281">
        <v>0</v>
      </c>
      <c r="AE312" s="281"/>
      <c r="AF312" s="281"/>
      <c r="AG312" s="281"/>
      <c r="AH312" s="281"/>
      <c r="AI312" s="281"/>
      <c r="AJ312" s="281"/>
      <c r="AK312" s="281"/>
      <c r="AL312" s="281"/>
      <c r="AM312" s="281"/>
      <c r="AN312" s="281">
        <v>0</v>
      </c>
      <c r="AO312" s="281"/>
      <c r="AP312" s="281">
        <v>0.05</v>
      </c>
      <c r="AQ312" s="281">
        <v>0.05</v>
      </c>
      <c r="AR312" s="281"/>
      <c r="AS312" s="281"/>
      <c r="AT312" s="281"/>
      <c r="AU312" s="281"/>
      <c r="AV312" s="281"/>
      <c r="AW312" s="281"/>
      <c r="AX312" s="281"/>
      <c r="AY312" s="281"/>
      <c r="AZ312" s="281"/>
      <c r="BA312" s="281"/>
      <c r="BB312" s="281">
        <v>0</v>
      </c>
      <c r="BC312" s="281"/>
      <c r="BD312" s="281">
        <v>0</v>
      </c>
      <c r="BE312" s="281"/>
      <c r="BF312" s="266"/>
      <c r="BG312" s="266"/>
      <c r="BH312" s="266"/>
      <c r="BI312" s="266"/>
      <c r="BJ312" s="266"/>
      <c r="BK312" s="266"/>
      <c r="BL312" s="460"/>
      <c r="BM312" s="459">
        <f t="shared" si="111"/>
        <v>-7.3</v>
      </c>
      <c r="BN312" s="469">
        <f>VLOOKUP(B312,'[2]PL01-16112024'!$D$11:$P$237,11,0)</f>
        <v>7.3</v>
      </c>
      <c r="BO312" s="468">
        <v>7.3</v>
      </c>
      <c r="BP312" s="468">
        <v>0</v>
      </c>
      <c r="BQ312" s="468">
        <v>0</v>
      </c>
      <c r="BR312" s="468" t="s">
        <v>682</v>
      </c>
    </row>
    <row r="313" spans="1:70" s="84" customFormat="1" ht="38.25">
      <c r="A313" s="276" t="s">
        <v>186</v>
      </c>
      <c r="B313" s="425" t="s">
        <v>633</v>
      </c>
      <c r="C313" s="266"/>
      <c r="D313" s="266"/>
      <c r="E313" s="278" t="s">
        <v>276</v>
      </c>
      <c r="F313" s="266" t="str">
        <f t="shared" si="112"/>
        <v>TMD</v>
      </c>
      <c r="G313" s="279" t="s">
        <v>507</v>
      </c>
      <c r="H313" s="280">
        <f t="shared" si="110"/>
        <v>2.4700000000000002</v>
      </c>
      <c r="I313" s="281">
        <v>2.16</v>
      </c>
      <c r="J313" s="281">
        <v>0</v>
      </c>
      <c r="K313" s="281"/>
      <c r="L313" s="281">
        <v>0</v>
      </c>
      <c r="M313" s="281"/>
      <c r="N313" s="281"/>
      <c r="O313" s="281"/>
      <c r="P313" s="281"/>
      <c r="Q313" s="281">
        <v>0</v>
      </c>
      <c r="R313" s="281"/>
      <c r="S313" s="281"/>
      <c r="T313" s="281">
        <v>0</v>
      </c>
      <c r="U313" s="281">
        <v>0</v>
      </c>
      <c r="V313" s="281"/>
      <c r="W313" s="281"/>
      <c r="X313" s="281"/>
      <c r="Y313" s="281"/>
      <c r="Z313" s="281">
        <v>0</v>
      </c>
      <c r="AA313" s="281"/>
      <c r="AB313" s="281">
        <v>0</v>
      </c>
      <c r="AC313" s="281">
        <v>0</v>
      </c>
      <c r="AD313" s="281">
        <v>0</v>
      </c>
      <c r="AE313" s="281"/>
      <c r="AF313" s="281"/>
      <c r="AG313" s="281"/>
      <c r="AH313" s="281"/>
      <c r="AI313" s="281"/>
      <c r="AJ313" s="281"/>
      <c r="AK313" s="281"/>
      <c r="AL313" s="281"/>
      <c r="AM313" s="281"/>
      <c r="AN313" s="281">
        <v>0</v>
      </c>
      <c r="AO313" s="281"/>
      <c r="AP313" s="281">
        <v>0</v>
      </c>
      <c r="AQ313" s="281">
        <v>0.31</v>
      </c>
      <c r="AR313" s="281"/>
      <c r="AS313" s="281"/>
      <c r="AT313" s="281"/>
      <c r="AU313" s="281"/>
      <c r="AV313" s="281"/>
      <c r="AW313" s="281"/>
      <c r="AX313" s="281"/>
      <c r="AY313" s="281"/>
      <c r="AZ313" s="281"/>
      <c r="BA313" s="281"/>
      <c r="BB313" s="281">
        <v>0</v>
      </c>
      <c r="BC313" s="281"/>
      <c r="BD313" s="281">
        <v>0</v>
      </c>
      <c r="BE313" s="281"/>
      <c r="BF313" s="266"/>
      <c r="BG313" s="266"/>
      <c r="BH313" s="266"/>
      <c r="BI313" s="266"/>
      <c r="BJ313" s="266"/>
      <c r="BK313" s="266"/>
      <c r="BL313" s="459"/>
      <c r="BM313" s="459">
        <f t="shared" si="111"/>
        <v>-2.4700000000000002</v>
      </c>
      <c r="BN313" s="469">
        <f>VLOOKUP(B313,'[2]PL01-16112024'!$D$11:$P$237,11,0)</f>
        <v>2.4700000000000002</v>
      </c>
      <c r="BO313" s="469">
        <v>2.4700000000000002</v>
      </c>
      <c r="BP313" s="469">
        <v>0</v>
      </c>
      <c r="BQ313" s="469">
        <v>2.16</v>
      </c>
      <c r="BR313" s="469" t="s">
        <v>679</v>
      </c>
    </row>
    <row r="314" spans="1:70" s="84" customFormat="1" ht="38.25">
      <c r="A314" s="276" t="s">
        <v>186</v>
      </c>
      <c r="B314" s="425" t="s">
        <v>634</v>
      </c>
      <c r="C314" s="266"/>
      <c r="D314" s="266"/>
      <c r="E314" s="278" t="s">
        <v>276</v>
      </c>
      <c r="F314" s="266" t="str">
        <f t="shared" si="112"/>
        <v>TMD</v>
      </c>
      <c r="G314" s="279" t="s">
        <v>514</v>
      </c>
      <c r="H314" s="280">
        <f t="shared" si="110"/>
        <v>1</v>
      </c>
      <c r="I314" s="281">
        <v>1</v>
      </c>
      <c r="J314" s="281">
        <v>0</v>
      </c>
      <c r="K314" s="281">
        <v>0</v>
      </c>
      <c r="L314" s="281">
        <v>0</v>
      </c>
      <c r="M314" s="281"/>
      <c r="N314" s="281"/>
      <c r="O314" s="281"/>
      <c r="P314" s="281"/>
      <c r="Q314" s="281">
        <v>0</v>
      </c>
      <c r="R314" s="281"/>
      <c r="S314" s="281"/>
      <c r="T314" s="281">
        <v>0</v>
      </c>
      <c r="U314" s="281">
        <v>0</v>
      </c>
      <c r="V314" s="281"/>
      <c r="W314" s="281"/>
      <c r="X314" s="281"/>
      <c r="Y314" s="281"/>
      <c r="Z314" s="281">
        <v>0</v>
      </c>
      <c r="AA314" s="281"/>
      <c r="AB314" s="281">
        <v>0</v>
      </c>
      <c r="AC314" s="281">
        <v>0</v>
      </c>
      <c r="AD314" s="281">
        <v>0</v>
      </c>
      <c r="AE314" s="281"/>
      <c r="AF314" s="281"/>
      <c r="AG314" s="281"/>
      <c r="AH314" s="281"/>
      <c r="AI314" s="281"/>
      <c r="AJ314" s="281"/>
      <c r="AK314" s="281"/>
      <c r="AL314" s="281"/>
      <c r="AM314" s="281"/>
      <c r="AN314" s="281">
        <v>0</v>
      </c>
      <c r="AO314" s="281"/>
      <c r="AP314" s="281">
        <v>0</v>
      </c>
      <c r="AQ314" s="281">
        <v>0</v>
      </c>
      <c r="AR314" s="281"/>
      <c r="AS314" s="281"/>
      <c r="AT314" s="281"/>
      <c r="AU314" s="281"/>
      <c r="AV314" s="281"/>
      <c r="AW314" s="281"/>
      <c r="AX314" s="281"/>
      <c r="AY314" s="281"/>
      <c r="AZ314" s="281"/>
      <c r="BA314" s="281"/>
      <c r="BB314" s="281">
        <v>0</v>
      </c>
      <c r="BC314" s="281"/>
      <c r="BD314" s="281">
        <v>0</v>
      </c>
      <c r="BE314" s="281"/>
      <c r="BF314" s="266"/>
      <c r="BG314" s="266"/>
      <c r="BH314" s="266"/>
      <c r="BI314" s="266"/>
      <c r="BJ314" s="266"/>
      <c r="BK314" s="266"/>
      <c r="BL314" s="459"/>
      <c r="BM314" s="459">
        <f t="shared" si="111"/>
        <v>-1</v>
      </c>
      <c r="BN314" s="469">
        <f>VLOOKUP(B314,'[2]PL01-16112024'!$D$11:$P$237,11,0)</f>
        <v>1</v>
      </c>
      <c r="BO314" s="469">
        <v>1</v>
      </c>
      <c r="BP314" s="469">
        <v>0</v>
      </c>
      <c r="BQ314" s="469">
        <v>0</v>
      </c>
      <c r="BR314" s="469" t="s">
        <v>688</v>
      </c>
    </row>
    <row r="315" spans="1:70" s="71" customFormat="1" ht="12.75">
      <c r="A315" s="276" t="s">
        <v>186</v>
      </c>
      <c r="B315" s="425" t="s">
        <v>635</v>
      </c>
      <c r="C315" s="68"/>
      <c r="D315" s="266"/>
      <c r="E315" s="278" t="s">
        <v>276</v>
      </c>
      <c r="F315" s="266" t="str">
        <f t="shared" si="112"/>
        <v>TMD</v>
      </c>
      <c r="G315" s="67" t="s">
        <v>507</v>
      </c>
      <c r="H315" s="280">
        <f t="shared" si="110"/>
        <v>4.97</v>
      </c>
      <c r="I315" s="281">
        <v>4.97</v>
      </c>
      <c r="J315" s="281">
        <v>0</v>
      </c>
      <c r="K315" s="281">
        <v>0</v>
      </c>
      <c r="L315" s="281">
        <v>0</v>
      </c>
      <c r="M315" s="281"/>
      <c r="N315" s="281"/>
      <c r="O315" s="281"/>
      <c r="P315" s="281"/>
      <c r="Q315" s="281">
        <v>0</v>
      </c>
      <c r="R315" s="281"/>
      <c r="S315" s="281"/>
      <c r="T315" s="281">
        <v>0</v>
      </c>
      <c r="U315" s="281">
        <v>0</v>
      </c>
      <c r="V315" s="281"/>
      <c r="W315" s="281"/>
      <c r="X315" s="281"/>
      <c r="Y315" s="281"/>
      <c r="Z315" s="281">
        <v>0</v>
      </c>
      <c r="AA315" s="281"/>
      <c r="AB315" s="281">
        <v>0</v>
      </c>
      <c r="AC315" s="281">
        <v>0</v>
      </c>
      <c r="AD315" s="281">
        <v>0</v>
      </c>
      <c r="AE315" s="281"/>
      <c r="AF315" s="281"/>
      <c r="AG315" s="281"/>
      <c r="AH315" s="281"/>
      <c r="AI315" s="281"/>
      <c r="AJ315" s="281"/>
      <c r="AK315" s="281"/>
      <c r="AL315" s="281"/>
      <c r="AM315" s="281"/>
      <c r="AN315" s="281">
        <v>0</v>
      </c>
      <c r="AO315" s="281"/>
      <c r="AP315" s="281">
        <v>0</v>
      </c>
      <c r="AQ315" s="281">
        <v>0</v>
      </c>
      <c r="AR315" s="281"/>
      <c r="AS315" s="281"/>
      <c r="AT315" s="281"/>
      <c r="AU315" s="281"/>
      <c r="AV315" s="281"/>
      <c r="AW315" s="281"/>
      <c r="AX315" s="281"/>
      <c r="AY315" s="281"/>
      <c r="AZ315" s="281"/>
      <c r="BA315" s="281"/>
      <c r="BB315" s="281">
        <v>0</v>
      </c>
      <c r="BC315" s="281"/>
      <c r="BD315" s="281">
        <v>0</v>
      </c>
      <c r="BE315" s="281"/>
      <c r="BF315" s="266"/>
      <c r="BG315" s="266"/>
      <c r="BH315" s="266"/>
      <c r="BI315" s="266"/>
      <c r="BJ315" s="266"/>
      <c r="BK315" s="266"/>
      <c r="BL315" s="460"/>
      <c r="BM315" s="459">
        <f t="shared" si="111"/>
        <v>-4.97</v>
      </c>
      <c r="BN315" s="469">
        <f>VLOOKUP(B315,'[2]PL01-16112024'!$D$11:$P$237,11,0)</f>
        <v>4.97</v>
      </c>
      <c r="BO315" s="468">
        <v>4.97</v>
      </c>
      <c r="BP315" s="468">
        <v>0</v>
      </c>
      <c r="BQ315" s="468">
        <v>0</v>
      </c>
      <c r="BR315" s="468" t="s">
        <v>679</v>
      </c>
    </row>
    <row r="316" spans="1:70" s="71" customFormat="1" ht="12.75">
      <c r="A316" s="276" t="s">
        <v>186</v>
      </c>
      <c r="B316" s="425" t="s">
        <v>636</v>
      </c>
      <c r="C316" s="68"/>
      <c r="D316" s="266"/>
      <c r="E316" s="278" t="s">
        <v>276</v>
      </c>
      <c r="F316" s="266" t="str">
        <f t="shared" si="112"/>
        <v>TMD</v>
      </c>
      <c r="G316" s="67" t="s">
        <v>503</v>
      </c>
      <c r="H316" s="280">
        <f t="shared" si="110"/>
        <v>0.27</v>
      </c>
      <c r="I316" s="281">
        <v>0.27</v>
      </c>
      <c r="J316" s="281">
        <v>0</v>
      </c>
      <c r="K316" s="281">
        <v>0</v>
      </c>
      <c r="L316" s="281">
        <v>0</v>
      </c>
      <c r="M316" s="281"/>
      <c r="N316" s="281"/>
      <c r="O316" s="281"/>
      <c r="P316" s="281"/>
      <c r="Q316" s="281">
        <v>0</v>
      </c>
      <c r="R316" s="281"/>
      <c r="S316" s="281"/>
      <c r="T316" s="281">
        <v>0</v>
      </c>
      <c r="U316" s="281">
        <v>0</v>
      </c>
      <c r="V316" s="281"/>
      <c r="W316" s="281"/>
      <c r="X316" s="281"/>
      <c r="Y316" s="281"/>
      <c r="Z316" s="281">
        <v>0</v>
      </c>
      <c r="AA316" s="281"/>
      <c r="AB316" s="281">
        <v>0</v>
      </c>
      <c r="AC316" s="281">
        <v>0</v>
      </c>
      <c r="AD316" s="281">
        <v>0</v>
      </c>
      <c r="AE316" s="281"/>
      <c r="AF316" s="281"/>
      <c r="AG316" s="281"/>
      <c r="AH316" s="281"/>
      <c r="AI316" s="281"/>
      <c r="AJ316" s="281"/>
      <c r="AK316" s="281"/>
      <c r="AL316" s="281"/>
      <c r="AM316" s="281"/>
      <c r="AN316" s="281">
        <v>0</v>
      </c>
      <c r="AO316" s="281"/>
      <c r="AP316" s="281">
        <v>0</v>
      </c>
      <c r="AQ316" s="281">
        <v>0</v>
      </c>
      <c r="AR316" s="281"/>
      <c r="AS316" s="281"/>
      <c r="AT316" s="281"/>
      <c r="AU316" s="281"/>
      <c r="AV316" s="281"/>
      <c r="AW316" s="281"/>
      <c r="AX316" s="281"/>
      <c r="AY316" s="281"/>
      <c r="AZ316" s="281"/>
      <c r="BA316" s="281"/>
      <c r="BB316" s="281">
        <v>0</v>
      </c>
      <c r="BC316" s="281"/>
      <c r="BD316" s="281">
        <v>0</v>
      </c>
      <c r="BE316" s="281"/>
      <c r="BF316" s="266"/>
      <c r="BG316" s="266"/>
      <c r="BH316" s="266"/>
      <c r="BI316" s="266"/>
      <c r="BJ316" s="266"/>
      <c r="BK316" s="266"/>
      <c r="BL316" s="460"/>
      <c r="BM316" s="459">
        <f t="shared" si="111"/>
        <v>-0.27</v>
      </c>
      <c r="BN316" s="469">
        <f>VLOOKUP(B316,'[2]PL01-16112024'!$D$11:$P$237,11,0)</f>
        <v>0.27</v>
      </c>
      <c r="BO316" s="468">
        <v>0.27</v>
      </c>
      <c r="BP316" s="468">
        <v>0</v>
      </c>
      <c r="BQ316" s="468">
        <v>0</v>
      </c>
      <c r="BR316" s="468" t="s">
        <v>693</v>
      </c>
    </row>
    <row r="317" spans="1:70" s="71" customFormat="1" ht="25.5">
      <c r="A317" s="276" t="s">
        <v>186</v>
      </c>
      <c r="B317" s="425" t="s">
        <v>637</v>
      </c>
      <c r="C317" s="68"/>
      <c r="D317" s="266"/>
      <c r="E317" s="278" t="s">
        <v>276</v>
      </c>
      <c r="F317" s="266" t="str">
        <f t="shared" si="112"/>
        <v>TMD</v>
      </c>
      <c r="G317" s="67" t="s">
        <v>514</v>
      </c>
      <c r="H317" s="280">
        <f t="shared" si="110"/>
        <v>0.3</v>
      </c>
      <c r="I317" s="281">
        <v>0</v>
      </c>
      <c r="J317" s="281">
        <v>0</v>
      </c>
      <c r="K317" s="281">
        <v>0</v>
      </c>
      <c r="L317" s="281">
        <v>0</v>
      </c>
      <c r="M317" s="281"/>
      <c r="N317" s="281"/>
      <c r="O317" s="281"/>
      <c r="P317" s="281"/>
      <c r="Q317" s="281">
        <v>0.3</v>
      </c>
      <c r="R317" s="281"/>
      <c r="S317" s="281"/>
      <c r="T317" s="281">
        <v>0</v>
      </c>
      <c r="U317" s="281">
        <v>0</v>
      </c>
      <c r="V317" s="281"/>
      <c r="W317" s="281"/>
      <c r="X317" s="281"/>
      <c r="Y317" s="281"/>
      <c r="Z317" s="281">
        <v>0</v>
      </c>
      <c r="AA317" s="281"/>
      <c r="AB317" s="281">
        <v>0</v>
      </c>
      <c r="AC317" s="281">
        <v>0</v>
      </c>
      <c r="AD317" s="281">
        <v>0</v>
      </c>
      <c r="AE317" s="281"/>
      <c r="AF317" s="281"/>
      <c r="AG317" s="281"/>
      <c r="AH317" s="281"/>
      <c r="AI317" s="281"/>
      <c r="AJ317" s="281"/>
      <c r="AK317" s="281"/>
      <c r="AL317" s="281"/>
      <c r="AM317" s="281"/>
      <c r="AN317" s="281">
        <v>0</v>
      </c>
      <c r="AO317" s="281"/>
      <c r="AP317" s="281">
        <v>0</v>
      </c>
      <c r="AQ317" s="281">
        <v>0</v>
      </c>
      <c r="AR317" s="281"/>
      <c r="AS317" s="281"/>
      <c r="AT317" s="281"/>
      <c r="AU317" s="281"/>
      <c r="AV317" s="281"/>
      <c r="AW317" s="281"/>
      <c r="AX317" s="281"/>
      <c r="AY317" s="281"/>
      <c r="AZ317" s="281"/>
      <c r="BA317" s="281"/>
      <c r="BB317" s="281">
        <v>0</v>
      </c>
      <c r="BC317" s="281"/>
      <c r="BD317" s="281">
        <v>0</v>
      </c>
      <c r="BE317" s="281"/>
      <c r="BF317" s="266"/>
      <c r="BG317" s="266"/>
      <c r="BH317" s="266"/>
      <c r="BI317" s="266"/>
      <c r="BJ317" s="266"/>
      <c r="BK317" s="266"/>
      <c r="BL317" s="460"/>
      <c r="BM317" s="459">
        <f t="shared" si="111"/>
        <v>-0.3</v>
      </c>
      <c r="BN317" s="469">
        <f>VLOOKUP(B317,'[2]PL01-16112024'!$D$11:$P$237,11,0)</f>
        <v>0.3</v>
      </c>
      <c r="BO317" s="468">
        <v>0.3</v>
      </c>
      <c r="BP317" s="468">
        <v>0</v>
      </c>
      <c r="BQ317" s="468">
        <v>0</v>
      </c>
      <c r="BR317" s="468" t="s">
        <v>688</v>
      </c>
    </row>
    <row r="318" spans="1:70" s="71" customFormat="1" ht="51">
      <c r="A318" s="276" t="s">
        <v>186</v>
      </c>
      <c r="B318" s="425" t="s">
        <v>638</v>
      </c>
      <c r="C318" s="68"/>
      <c r="D318" s="266"/>
      <c r="E318" s="278" t="s">
        <v>276</v>
      </c>
      <c r="F318" s="266" t="str">
        <f t="shared" si="112"/>
        <v>TMD</v>
      </c>
      <c r="G318" s="67" t="s">
        <v>507</v>
      </c>
      <c r="H318" s="280">
        <f t="shared" si="110"/>
        <v>1.0900000000000001</v>
      </c>
      <c r="I318" s="281"/>
      <c r="J318" s="281"/>
      <c r="K318" s="281"/>
      <c r="L318" s="281"/>
      <c r="M318" s="281"/>
      <c r="N318" s="281"/>
      <c r="O318" s="281"/>
      <c r="P318" s="281"/>
      <c r="Q318" s="281">
        <v>1.0900000000000001</v>
      </c>
      <c r="R318" s="281"/>
      <c r="S318" s="281"/>
      <c r="T318" s="281"/>
      <c r="U318" s="281"/>
      <c r="V318" s="281"/>
      <c r="W318" s="281"/>
      <c r="X318" s="281"/>
      <c r="Y318" s="281"/>
      <c r="Z318" s="281"/>
      <c r="AA318" s="281"/>
      <c r="AB318" s="281"/>
      <c r="AC318" s="281"/>
      <c r="AD318" s="281"/>
      <c r="AE318" s="281"/>
      <c r="AF318" s="281"/>
      <c r="AG318" s="281"/>
      <c r="AH318" s="281"/>
      <c r="AI318" s="281"/>
      <c r="AJ318" s="281"/>
      <c r="AK318" s="281"/>
      <c r="AL318" s="281"/>
      <c r="AM318" s="281"/>
      <c r="AN318" s="281"/>
      <c r="AO318" s="281"/>
      <c r="AP318" s="281"/>
      <c r="AQ318" s="281"/>
      <c r="AR318" s="281"/>
      <c r="AS318" s="281"/>
      <c r="AT318" s="281"/>
      <c r="AU318" s="281"/>
      <c r="AV318" s="281"/>
      <c r="AW318" s="281"/>
      <c r="AX318" s="281"/>
      <c r="AY318" s="281"/>
      <c r="AZ318" s="281"/>
      <c r="BA318" s="281"/>
      <c r="BB318" s="281"/>
      <c r="BC318" s="281"/>
      <c r="BD318" s="281"/>
      <c r="BE318" s="281"/>
      <c r="BF318" s="266"/>
      <c r="BG318" s="266"/>
      <c r="BH318" s="266"/>
      <c r="BI318" s="266"/>
      <c r="BJ318" s="266"/>
      <c r="BK318" s="266"/>
      <c r="BL318" s="460"/>
      <c r="BM318" s="459">
        <f t="shared" si="111"/>
        <v>-1.0900000000000001</v>
      </c>
      <c r="BN318" s="469">
        <f>VLOOKUP(B318,'[2]PL01-16112024'!$D$11:$P$237,11,0)</f>
        <v>1.0860000000000001</v>
      </c>
      <c r="BO318" s="468">
        <v>1.0860000000000001</v>
      </c>
      <c r="BP318" s="468">
        <v>0</v>
      </c>
      <c r="BQ318" s="468">
        <v>0</v>
      </c>
      <c r="BR318" s="468" t="s">
        <v>679</v>
      </c>
    </row>
    <row r="319" spans="1:70" s="71" customFormat="1" ht="25.5">
      <c r="A319" s="276" t="s">
        <v>186</v>
      </c>
      <c r="B319" s="421" t="s">
        <v>639</v>
      </c>
      <c r="C319" s="68"/>
      <c r="D319" s="266"/>
      <c r="E319" s="278" t="s">
        <v>276</v>
      </c>
      <c r="F319" s="266" t="str">
        <f t="shared" si="112"/>
        <v>TMD</v>
      </c>
      <c r="G319" s="67" t="s">
        <v>513</v>
      </c>
      <c r="H319" s="280">
        <f t="shared" si="110"/>
        <v>2.0499999999999998</v>
      </c>
      <c r="I319" s="281">
        <v>2.0499999999999998</v>
      </c>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1"/>
      <c r="AL319" s="281"/>
      <c r="AM319" s="281"/>
      <c r="AN319" s="281"/>
      <c r="AO319" s="281"/>
      <c r="AP319" s="281"/>
      <c r="AQ319" s="281"/>
      <c r="AR319" s="281"/>
      <c r="AS319" s="281"/>
      <c r="AT319" s="281"/>
      <c r="AU319" s="281"/>
      <c r="AV319" s="281"/>
      <c r="AW319" s="281"/>
      <c r="AX319" s="281"/>
      <c r="AY319" s="281"/>
      <c r="AZ319" s="281"/>
      <c r="BA319" s="281"/>
      <c r="BB319" s="281"/>
      <c r="BC319" s="281"/>
      <c r="BD319" s="281"/>
      <c r="BE319" s="281"/>
      <c r="BF319" s="266"/>
      <c r="BG319" s="266"/>
      <c r="BH319" s="266"/>
      <c r="BI319" s="266"/>
      <c r="BJ319" s="266"/>
      <c r="BK319" s="266"/>
      <c r="BL319" s="460"/>
      <c r="BM319" s="459">
        <f t="shared" si="111"/>
        <v>-2.0499999999999998</v>
      </c>
      <c r="BN319" s="469">
        <f>VLOOKUP(B319,'[2]PL01-16112024'!$D$11:$P$237,11,0)</f>
        <v>2.0499000000000001</v>
      </c>
      <c r="BO319" s="468">
        <v>2.0499000000000001</v>
      </c>
      <c r="BP319" s="468">
        <v>0</v>
      </c>
      <c r="BQ319" s="468">
        <v>0</v>
      </c>
      <c r="BR319" s="468" t="s">
        <v>689</v>
      </c>
    </row>
    <row r="320" spans="1:70" s="71" customFormat="1" ht="25.5">
      <c r="A320" s="276" t="s">
        <v>186</v>
      </c>
      <c r="B320" s="421" t="s">
        <v>640</v>
      </c>
      <c r="C320" s="68"/>
      <c r="D320" s="266"/>
      <c r="E320" s="278" t="s">
        <v>276</v>
      </c>
      <c r="F320" s="266" t="str">
        <f t="shared" si="112"/>
        <v>TMD</v>
      </c>
      <c r="G320" s="67" t="s">
        <v>511</v>
      </c>
      <c r="H320" s="280">
        <f t="shared" si="110"/>
        <v>1.1100000000000001</v>
      </c>
      <c r="I320" s="281">
        <v>1.1100000000000001</v>
      </c>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1"/>
      <c r="AT320" s="281"/>
      <c r="AU320" s="281"/>
      <c r="AV320" s="281"/>
      <c r="AW320" s="281"/>
      <c r="AX320" s="281"/>
      <c r="AY320" s="281"/>
      <c r="AZ320" s="281"/>
      <c r="BA320" s="281"/>
      <c r="BB320" s="281"/>
      <c r="BC320" s="281"/>
      <c r="BD320" s="281"/>
      <c r="BE320" s="281"/>
      <c r="BF320" s="266"/>
      <c r="BG320" s="266"/>
      <c r="BH320" s="266"/>
      <c r="BI320" s="266"/>
      <c r="BJ320" s="266"/>
      <c r="BK320" s="266"/>
      <c r="BL320" s="460"/>
      <c r="BM320" s="459">
        <f t="shared" si="111"/>
        <v>-1.1100000000000001</v>
      </c>
      <c r="BN320" s="469">
        <f>VLOOKUP(B320,'[2]PL01-16112024'!$D$11:$P$237,11,0)</f>
        <v>1.1080000000000001</v>
      </c>
      <c r="BO320" s="468">
        <v>1.1080000000000001</v>
      </c>
      <c r="BP320" s="468">
        <v>0</v>
      </c>
      <c r="BQ320" s="468">
        <v>0</v>
      </c>
      <c r="BR320" s="468" t="s">
        <v>688</v>
      </c>
    </row>
    <row r="321" spans="1:70" s="71" customFormat="1" ht="38.25">
      <c r="A321" s="276" t="s">
        <v>186</v>
      </c>
      <c r="B321" s="421" t="s">
        <v>641</v>
      </c>
      <c r="C321" s="68"/>
      <c r="D321" s="266"/>
      <c r="E321" s="278" t="s">
        <v>276</v>
      </c>
      <c r="F321" s="266" t="str">
        <f t="shared" si="112"/>
        <v>TMD</v>
      </c>
      <c r="G321" s="67" t="s">
        <v>514</v>
      </c>
      <c r="H321" s="280">
        <f t="shared" si="110"/>
        <v>0.51</v>
      </c>
      <c r="I321" s="281"/>
      <c r="J321" s="281"/>
      <c r="K321" s="281"/>
      <c r="L321" s="281"/>
      <c r="M321" s="281"/>
      <c r="N321" s="281"/>
      <c r="O321" s="281"/>
      <c r="P321" s="281"/>
      <c r="Q321" s="281">
        <v>0.51</v>
      </c>
      <c r="R321" s="281"/>
      <c r="S321" s="281"/>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66"/>
      <c r="BG321" s="266"/>
      <c r="BH321" s="266"/>
      <c r="BI321" s="266"/>
      <c r="BJ321" s="266"/>
      <c r="BK321" s="266"/>
      <c r="BL321" s="460"/>
      <c r="BM321" s="459">
        <f t="shared" si="111"/>
        <v>-0.51</v>
      </c>
      <c r="BN321" s="469">
        <f>VLOOKUP(B321,'[2]PL01-16112024'!$D$11:$P$237,11,0)</f>
        <v>0.51</v>
      </c>
      <c r="BO321" s="468">
        <v>0.51</v>
      </c>
      <c r="BP321" s="468">
        <v>0</v>
      </c>
      <c r="BQ321" s="468">
        <v>0</v>
      </c>
      <c r="BR321" s="468" t="s">
        <v>688</v>
      </c>
    </row>
    <row r="322" spans="1:70" s="84" customFormat="1" ht="10.9" customHeight="1">
      <c r="A322" s="276" t="s">
        <v>186</v>
      </c>
      <c r="B322" s="299"/>
      <c r="C322" s="266"/>
      <c r="D322" s="266"/>
      <c r="E322" s="278"/>
      <c r="F322" s="266" t="str">
        <f t="shared" si="112"/>
        <v/>
      </c>
      <c r="G322" s="279"/>
      <c r="H322" s="280">
        <f t="shared" si="110"/>
        <v>0</v>
      </c>
      <c r="I322" s="316"/>
      <c r="J322" s="281"/>
      <c r="K322" s="316"/>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c r="AL322" s="281"/>
      <c r="AM322" s="281"/>
      <c r="AN322" s="281"/>
      <c r="AO322" s="281"/>
      <c r="AP322" s="281"/>
      <c r="AQ322" s="281"/>
      <c r="AR322" s="281"/>
      <c r="AS322" s="281"/>
      <c r="AT322" s="281"/>
      <c r="AU322" s="281"/>
      <c r="AV322" s="281"/>
      <c r="AW322" s="281"/>
      <c r="AX322" s="281"/>
      <c r="AY322" s="281"/>
      <c r="AZ322" s="281"/>
      <c r="BA322" s="281"/>
      <c r="BB322" s="281"/>
      <c r="BC322" s="281"/>
      <c r="BD322" s="281"/>
      <c r="BE322" s="281"/>
      <c r="BF322" s="266"/>
      <c r="BG322" s="266"/>
      <c r="BH322" s="266"/>
      <c r="BI322" s="266"/>
      <c r="BJ322" s="266"/>
      <c r="BK322" s="266"/>
      <c r="BL322" s="459"/>
      <c r="BM322" s="459">
        <f t="shared" si="111"/>
        <v>0</v>
      </c>
      <c r="BN322" s="469" t="e">
        <f>VLOOKUP(B322,'[2]PL01-16112024'!$D$11:$P$237,11,0)</f>
        <v>#N/A</v>
      </c>
      <c r="BO322" s="469"/>
      <c r="BP322" s="469"/>
      <c r="BQ322" s="469"/>
      <c r="BR322" s="469"/>
    </row>
    <row r="323" spans="1:70" s="84" customFormat="1" ht="10.9" customHeight="1">
      <c r="A323" s="269" t="s">
        <v>43</v>
      </c>
      <c r="B323" s="270" t="s">
        <v>21</v>
      </c>
      <c r="C323" s="271"/>
      <c r="D323" s="272" t="str">
        <f>IF(C323="X",H323,"")</f>
        <v/>
      </c>
      <c r="E323" s="273"/>
      <c r="F323" s="271" t="str">
        <f t="shared" ref="F323:F333" si="114">IF(ISTEXT(B323)=TRUE,"SKC","")</f>
        <v>SKC</v>
      </c>
      <c r="G323" s="284"/>
      <c r="H323" s="275">
        <f>SUM(I323:BK323)</f>
        <v>0</v>
      </c>
      <c r="I323" s="275">
        <f>SUM(I324:I333)</f>
        <v>0</v>
      </c>
      <c r="J323" s="275">
        <f t="shared" ref="J323:BK323" si="115">SUM(J324:J333)</f>
        <v>0</v>
      </c>
      <c r="K323" s="275">
        <f t="shared" si="115"/>
        <v>0</v>
      </c>
      <c r="L323" s="275">
        <f t="shared" si="115"/>
        <v>0</v>
      </c>
      <c r="M323" s="275">
        <f t="shared" si="115"/>
        <v>0</v>
      </c>
      <c r="N323" s="275">
        <f t="shared" si="115"/>
        <v>0</v>
      </c>
      <c r="O323" s="275">
        <f t="shared" si="115"/>
        <v>0</v>
      </c>
      <c r="P323" s="275">
        <f t="shared" si="115"/>
        <v>0</v>
      </c>
      <c r="Q323" s="275">
        <f t="shared" si="115"/>
        <v>0</v>
      </c>
      <c r="R323" s="275">
        <f t="shared" si="115"/>
        <v>0</v>
      </c>
      <c r="S323" s="275">
        <f t="shared" si="115"/>
        <v>0</v>
      </c>
      <c r="T323" s="275">
        <f t="shared" si="115"/>
        <v>0</v>
      </c>
      <c r="U323" s="275">
        <f t="shared" si="115"/>
        <v>0</v>
      </c>
      <c r="V323" s="275">
        <f t="shared" si="115"/>
        <v>0</v>
      </c>
      <c r="W323" s="275">
        <f t="shared" si="115"/>
        <v>0</v>
      </c>
      <c r="X323" s="275">
        <f t="shared" si="115"/>
        <v>0</v>
      </c>
      <c r="Y323" s="275">
        <f t="shared" si="115"/>
        <v>0</v>
      </c>
      <c r="Z323" s="275">
        <f t="shared" si="115"/>
        <v>0</v>
      </c>
      <c r="AA323" s="275">
        <f t="shared" si="115"/>
        <v>0</v>
      </c>
      <c r="AB323" s="275">
        <f t="shared" si="115"/>
        <v>0</v>
      </c>
      <c r="AC323" s="275">
        <f t="shared" si="115"/>
        <v>0</v>
      </c>
      <c r="AD323" s="275">
        <f t="shared" si="115"/>
        <v>0</v>
      </c>
      <c r="AE323" s="275">
        <f t="shared" si="115"/>
        <v>0</v>
      </c>
      <c r="AF323" s="275">
        <f t="shared" si="115"/>
        <v>0</v>
      </c>
      <c r="AG323" s="275">
        <f t="shared" si="115"/>
        <v>0</v>
      </c>
      <c r="AH323" s="275">
        <f t="shared" si="115"/>
        <v>0</v>
      </c>
      <c r="AI323" s="275">
        <f t="shared" si="115"/>
        <v>0</v>
      </c>
      <c r="AJ323" s="275">
        <f t="shared" si="115"/>
        <v>0</v>
      </c>
      <c r="AK323" s="275">
        <f t="shared" si="115"/>
        <v>0</v>
      </c>
      <c r="AL323" s="275">
        <f t="shared" si="115"/>
        <v>0</v>
      </c>
      <c r="AM323" s="275">
        <f t="shared" si="115"/>
        <v>0</v>
      </c>
      <c r="AN323" s="275">
        <f t="shared" si="115"/>
        <v>0</v>
      </c>
      <c r="AO323" s="275">
        <f t="shared" si="115"/>
        <v>0</v>
      </c>
      <c r="AP323" s="275">
        <f t="shared" si="115"/>
        <v>0</v>
      </c>
      <c r="AQ323" s="275">
        <f t="shared" si="115"/>
        <v>0</v>
      </c>
      <c r="AR323" s="275">
        <f t="shared" si="115"/>
        <v>0</v>
      </c>
      <c r="AS323" s="275">
        <f t="shared" si="115"/>
        <v>0</v>
      </c>
      <c r="AT323" s="275">
        <f t="shared" si="115"/>
        <v>0</v>
      </c>
      <c r="AU323" s="275">
        <f t="shared" si="115"/>
        <v>0</v>
      </c>
      <c r="AV323" s="275">
        <f t="shared" si="115"/>
        <v>0</v>
      </c>
      <c r="AW323" s="275">
        <f t="shared" si="115"/>
        <v>0</v>
      </c>
      <c r="AX323" s="275">
        <f t="shared" si="115"/>
        <v>0</v>
      </c>
      <c r="AY323" s="275">
        <f t="shared" si="115"/>
        <v>0</v>
      </c>
      <c r="AZ323" s="275">
        <f t="shared" si="115"/>
        <v>0</v>
      </c>
      <c r="BA323" s="275">
        <f t="shared" si="115"/>
        <v>0</v>
      </c>
      <c r="BB323" s="275">
        <f t="shared" si="115"/>
        <v>0</v>
      </c>
      <c r="BC323" s="275">
        <f t="shared" si="115"/>
        <v>0</v>
      </c>
      <c r="BD323" s="275">
        <f t="shared" si="115"/>
        <v>0</v>
      </c>
      <c r="BE323" s="275">
        <f t="shared" si="115"/>
        <v>0</v>
      </c>
      <c r="BF323" s="275">
        <f t="shared" si="115"/>
        <v>0</v>
      </c>
      <c r="BG323" s="275">
        <f t="shared" si="115"/>
        <v>0</v>
      </c>
      <c r="BH323" s="275">
        <f t="shared" si="115"/>
        <v>0</v>
      </c>
      <c r="BI323" s="275">
        <f t="shared" si="115"/>
        <v>0</v>
      </c>
      <c r="BJ323" s="275">
        <f t="shared" si="115"/>
        <v>0</v>
      </c>
      <c r="BK323" s="275">
        <f t="shared" si="115"/>
        <v>0</v>
      </c>
      <c r="BL323" s="458"/>
      <c r="BM323" s="459"/>
      <c r="BN323" s="469" t="e">
        <f>VLOOKUP(B323,'[2]PL01-16112024'!$D$11:$P$237,11,0)</f>
        <v>#N/A</v>
      </c>
      <c r="BO323" s="469"/>
      <c r="BP323" s="469"/>
      <c r="BQ323" s="469"/>
      <c r="BR323" s="469"/>
    </row>
    <row r="324" spans="1:70" s="84" customFormat="1" ht="10.9" customHeight="1">
      <c r="A324" s="276" t="s">
        <v>186</v>
      </c>
      <c r="B324" s="285"/>
      <c r="C324" s="266"/>
      <c r="D324" s="266" t="str">
        <f>IF(C324="X",H324,"")</f>
        <v/>
      </c>
      <c r="E324" s="278"/>
      <c r="F324" s="266" t="str">
        <f t="shared" si="114"/>
        <v/>
      </c>
      <c r="G324" s="279"/>
      <c r="H324" s="280">
        <f t="shared" ref="H324:H333" si="116">SUM(I324:BK324)</f>
        <v>0</v>
      </c>
      <c r="I324" s="281"/>
      <c r="J324" s="281"/>
      <c r="K324" s="316"/>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c r="AL324" s="281"/>
      <c r="AM324" s="281"/>
      <c r="AN324" s="281"/>
      <c r="AO324" s="281"/>
      <c r="AP324" s="281"/>
      <c r="AQ324" s="281"/>
      <c r="AR324" s="281"/>
      <c r="AS324" s="281"/>
      <c r="AT324" s="281"/>
      <c r="AU324" s="281"/>
      <c r="AV324" s="281"/>
      <c r="AW324" s="281"/>
      <c r="AX324" s="281"/>
      <c r="AY324" s="281"/>
      <c r="AZ324" s="281"/>
      <c r="BA324" s="281"/>
      <c r="BB324" s="281"/>
      <c r="BC324" s="281"/>
      <c r="BD324" s="281"/>
      <c r="BE324" s="281"/>
      <c r="BF324" s="266"/>
      <c r="BG324" s="266"/>
      <c r="BH324" s="266"/>
      <c r="BI324" s="266"/>
      <c r="BJ324" s="266"/>
      <c r="BK324" s="266"/>
      <c r="BL324" s="459"/>
      <c r="BM324" s="459"/>
      <c r="BN324" s="469" t="e">
        <f>VLOOKUP(B324,'[2]PL01-16112024'!$D$11:$P$237,11,0)</f>
        <v>#N/A</v>
      </c>
      <c r="BO324" s="469"/>
      <c r="BP324" s="469"/>
      <c r="BQ324" s="469"/>
      <c r="BR324" s="469"/>
    </row>
    <row r="325" spans="1:70" s="71" customFormat="1" ht="10.9" customHeight="1">
      <c r="A325" s="276" t="s">
        <v>186</v>
      </c>
      <c r="B325" s="315"/>
      <c r="C325" s="68"/>
      <c r="D325" s="266"/>
      <c r="E325" s="70"/>
      <c r="F325" s="266" t="str">
        <f t="shared" si="114"/>
        <v/>
      </c>
      <c r="G325" s="67"/>
      <c r="H325" s="280">
        <f t="shared" si="116"/>
        <v>0</v>
      </c>
      <c r="I325" s="283"/>
      <c r="J325" s="283"/>
      <c r="K325" s="317"/>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c r="AL325" s="283"/>
      <c r="AM325" s="283"/>
      <c r="AN325" s="283"/>
      <c r="AO325" s="283"/>
      <c r="AP325" s="283"/>
      <c r="AQ325" s="283"/>
      <c r="AR325" s="283"/>
      <c r="AS325" s="283"/>
      <c r="AT325" s="283"/>
      <c r="AU325" s="283"/>
      <c r="AV325" s="283"/>
      <c r="AW325" s="283"/>
      <c r="AX325" s="283"/>
      <c r="AY325" s="283"/>
      <c r="AZ325" s="283"/>
      <c r="BA325" s="283"/>
      <c r="BB325" s="283"/>
      <c r="BC325" s="283"/>
      <c r="BD325" s="283"/>
      <c r="BE325" s="283"/>
      <c r="BF325" s="68"/>
      <c r="BG325" s="68"/>
      <c r="BH325" s="68"/>
      <c r="BI325" s="68"/>
      <c r="BJ325" s="68"/>
      <c r="BK325" s="68"/>
      <c r="BL325" s="460"/>
      <c r="BM325" s="459">
        <f t="shared" ref="BM325:BM332" si="117">D325-H325</f>
        <v>0</v>
      </c>
      <c r="BN325" s="469" t="e">
        <f>VLOOKUP(B325,'[2]PL01-16112024'!$D$11:$P$237,11,0)</f>
        <v>#N/A</v>
      </c>
      <c r="BO325" s="468"/>
      <c r="BP325" s="468"/>
      <c r="BQ325" s="468"/>
      <c r="BR325" s="468"/>
    </row>
    <row r="326" spans="1:70" s="71" customFormat="1" ht="10.9" customHeight="1">
      <c r="A326" s="276" t="s">
        <v>186</v>
      </c>
      <c r="B326" s="315"/>
      <c r="C326" s="68"/>
      <c r="D326" s="266"/>
      <c r="E326" s="70"/>
      <c r="F326" s="266" t="str">
        <f t="shared" si="114"/>
        <v/>
      </c>
      <c r="G326" s="67"/>
      <c r="H326" s="280">
        <f t="shared" si="116"/>
        <v>0</v>
      </c>
      <c r="I326" s="283"/>
      <c r="J326" s="283"/>
      <c r="K326" s="317"/>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c r="AL326" s="283"/>
      <c r="AM326" s="283"/>
      <c r="AN326" s="283"/>
      <c r="AO326" s="283"/>
      <c r="AP326" s="283"/>
      <c r="AQ326" s="283"/>
      <c r="AR326" s="283"/>
      <c r="AS326" s="283"/>
      <c r="AT326" s="283"/>
      <c r="AU326" s="283"/>
      <c r="AV326" s="283"/>
      <c r="AW326" s="283"/>
      <c r="AX326" s="283"/>
      <c r="AY326" s="283"/>
      <c r="AZ326" s="283"/>
      <c r="BA326" s="283"/>
      <c r="BB326" s="283"/>
      <c r="BC326" s="283"/>
      <c r="BD326" s="283"/>
      <c r="BE326" s="283"/>
      <c r="BF326" s="68"/>
      <c r="BG326" s="68"/>
      <c r="BH326" s="68"/>
      <c r="BI326" s="68"/>
      <c r="BJ326" s="68"/>
      <c r="BK326" s="68"/>
      <c r="BL326" s="460"/>
      <c r="BM326" s="459">
        <f t="shared" si="117"/>
        <v>0</v>
      </c>
      <c r="BN326" s="469" t="e">
        <f>VLOOKUP(B326,'[2]PL01-16112024'!$D$11:$P$237,11,0)</f>
        <v>#N/A</v>
      </c>
      <c r="BO326" s="468"/>
      <c r="BP326" s="468"/>
      <c r="BQ326" s="468"/>
      <c r="BR326" s="468"/>
    </row>
    <row r="327" spans="1:70" s="71" customFormat="1" ht="10.9" customHeight="1">
      <c r="A327" s="276" t="s">
        <v>186</v>
      </c>
      <c r="B327" s="315"/>
      <c r="C327" s="68"/>
      <c r="D327" s="266"/>
      <c r="E327" s="70"/>
      <c r="F327" s="266" t="str">
        <f t="shared" si="114"/>
        <v/>
      </c>
      <c r="G327" s="67"/>
      <c r="H327" s="280">
        <f t="shared" si="116"/>
        <v>0</v>
      </c>
      <c r="I327" s="283"/>
      <c r="J327" s="283"/>
      <c r="K327" s="317"/>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c r="AL327" s="283"/>
      <c r="AM327" s="283"/>
      <c r="AN327" s="283"/>
      <c r="AO327" s="283"/>
      <c r="AP327" s="283"/>
      <c r="AQ327" s="283"/>
      <c r="AR327" s="283"/>
      <c r="AS327" s="283"/>
      <c r="AT327" s="283"/>
      <c r="AU327" s="283"/>
      <c r="AV327" s="283"/>
      <c r="AW327" s="283"/>
      <c r="AX327" s="283"/>
      <c r="AY327" s="283"/>
      <c r="AZ327" s="283"/>
      <c r="BA327" s="283"/>
      <c r="BB327" s="283"/>
      <c r="BC327" s="283"/>
      <c r="BD327" s="283"/>
      <c r="BE327" s="283"/>
      <c r="BF327" s="68"/>
      <c r="BG327" s="68"/>
      <c r="BH327" s="68"/>
      <c r="BI327" s="68"/>
      <c r="BJ327" s="68"/>
      <c r="BK327" s="68"/>
      <c r="BL327" s="460"/>
      <c r="BM327" s="459">
        <f t="shared" si="117"/>
        <v>0</v>
      </c>
      <c r="BN327" s="469" t="e">
        <f>VLOOKUP(B327,'[2]PL01-16112024'!$D$11:$P$237,11,0)</f>
        <v>#N/A</v>
      </c>
      <c r="BO327" s="468"/>
      <c r="BP327" s="468"/>
      <c r="BQ327" s="468"/>
      <c r="BR327" s="468"/>
    </row>
    <row r="328" spans="1:70" s="71" customFormat="1" ht="10.9" customHeight="1">
      <c r="A328" s="276" t="s">
        <v>186</v>
      </c>
      <c r="B328" s="315"/>
      <c r="C328" s="68"/>
      <c r="D328" s="266"/>
      <c r="E328" s="70"/>
      <c r="F328" s="266" t="str">
        <f t="shared" si="114"/>
        <v/>
      </c>
      <c r="G328" s="67"/>
      <c r="H328" s="280">
        <f t="shared" si="116"/>
        <v>0</v>
      </c>
      <c r="I328" s="283"/>
      <c r="J328" s="283"/>
      <c r="K328" s="317"/>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68"/>
      <c r="BG328" s="68"/>
      <c r="BH328" s="68"/>
      <c r="BI328" s="68"/>
      <c r="BJ328" s="68"/>
      <c r="BK328" s="68"/>
      <c r="BL328" s="460"/>
      <c r="BM328" s="459">
        <f t="shared" si="117"/>
        <v>0</v>
      </c>
      <c r="BN328" s="469" t="e">
        <f>VLOOKUP(B328,'[2]PL01-16112024'!$D$11:$P$237,11,0)</f>
        <v>#N/A</v>
      </c>
      <c r="BO328" s="468"/>
      <c r="BP328" s="468"/>
      <c r="BQ328" s="468"/>
      <c r="BR328" s="468"/>
    </row>
    <row r="329" spans="1:70" s="71" customFormat="1" ht="10.9" customHeight="1">
      <c r="A329" s="276" t="s">
        <v>186</v>
      </c>
      <c r="B329" s="315"/>
      <c r="C329" s="68"/>
      <c r="D329" s="266"/>
      <c r="E329" s="70"/>
      <c r="F329" s="266" t="str">
        <f t="shared" si="114"/>
        <v/>
      </c>
      <c r="G329" s="67"/>
      <c r="H329" s="280">
        <f t="shared" si="116"/>
        <v>0</v>
      </c>
      <c r="I329" s="283"/>
      <c r="J329" s="283"/>
      <c r="K329" s="317"/>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68"/>
      <c r="BG329" s="68"/>
      <c r="BH329" s="68"/>
      <c r="BI329" s="68"/>
      <c r="BJ329" s="68"/>
      <c r="BK329" s="68"/>
      <c r="BL329" s="460"/>
      <c r="BM329" s="459">
        <f t="shared" si="117"/>
        <v>0</v>
      </c>
      <c r="BN329" s="469" t="e">
        <f>VLOOKUP(B329,'[2]PL01-16112024'!$D$11:$P$237,11,0)</f>
        <v>#N/A</v>
      </c>
      <c r="BO329" s="468"/>
      <c r="BP329" s="468"/>
      <c r="BQ329" s="468"/>
      <c r="BR329" s="468"/>
    </row>
    <row r="330" spans="1:70" s="71" customFormat="1" ht="10.9" customHeight="1">
      <c r="A330" s="276" t="s">
        <v>186</v>
      </c>
      <c r="B330" s="318"/>
      <c r="C330" s="68"/>
      <c r="D330" s="266"/>
      <c r="E330" s="70"/>
      <c r="F330" s="266" t="str">
        <f t="shared" si="114"/>
        <v/>
      </c>
      <c r="G330" s="67"/>
      <c r="H330" s="280">
        <f t="shared" si="116"/>
        <v>0</v>
      </c>
      <c r="I330" s="296"/>
      <c r="J330" s="283"/>
      <c r="K330" s="297"/>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c r="AL330" s="283"/>
      <c r="AM330" s="283"/>
      <c r="AN330" s="283"/>
      <c r="AO330" s="283"/>
      <c r="AP330" s="283"/>
      <c r="AQ330" s="283"/>
      <c r="AR330" s="283"/>
      <c r="AS330" s="283"/>
      <c r="AT330" s="283"/>
      <c r="AU330" s="283"/>
      <c r="AV330" s="283"/>
      <c r="AW330" s="283"/>
      <c r="AX330" s="283"/>
      <c r="AY330" s="283"/>
      <c r="AZ330" s="283"/>
      <c r="BA330" s="283"/>
      <c r="BB330" s="283"/>
      <c r="BC330" s="283"/>
      <c r="BD330" s="283"/>
      <c r="BE330" s="283"/>
      <c r="BF330" s="68"/>
      <c r="BG330" s="68"/>
      <c r="BH330" s="68"/>
      <c r="BI330" s="68"/>
      <c r="BJ330" s="68"/>
      <c r="BK330" s="68"/>
      <c r="BL330" s="460"/>
      <c r="BM330" s="459">
        <f t="shared" si="117"/>
        <v>0</v>
      </c>
      <c r="BN330" s="469" t="e">
        <f>VLOOKUP(B330,'[2]PL01-16112024'!$D$11:$P$237,11,0)</f>
        <v>#N/A</v>
      </c>
      <c r="BO330" s="468"/>
      <c r="BP330" s="468"/>
      <c r="BQ330" s="468"/>
      <c r="BR330" s="468"/>
    </row>
    <row r="331" spans="1:70" s="71" customFormat="1" ht="10.9" customHeight="1">
      <c r="A331" s="276" t="s">
        <v>186</v>
      </c>
      <c r="B331" s="309"/>
      <c r="C331" s="68"/>
      <c r="D331" s="266"/>
      <c r="E331" s="70"/>
      <c r="F331" s="266" t="str">
        <f t="shared" si="114"/>
        <v/>
      </c>
      <c r="G331" s="67"/>
      <c r="H331" s="280">
        <f t="shared" si="116"/>
        <v>0</v>
      </c>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c r="AL331" s="283"/>
      <c r="AM331" s="283"/>
      <c r="AN331" s="283"/>
      <c r="AO331" s="283"/>
      <c r="AP331" s="283"/>
      <c r="AQ331" s="283"/>
      <c r="AR331" s="283"/>
      <c r="AS331" s="283"/>
      <c r="AT331" s="283"/>
      <c r="AU331" s="283"/>
      <c r="AV331" s="283"/>
      <c r="AW331" s="283"/>
      <c r="AX331" s="283"/>
      <c r="AY331" s="283"/>
      <c r="AZ331" s="283"/>
      <c r="BA331" s="283"/>
      <c r="BB331" s="283"/>
      <c r="BC331" s="283"/>
      <c r="BD331" s="283"/>
      <c r="BE331" s="283"/>
      <c r="BF331" s="68"/>
      <c r="BG331" s="68"/>
      <c r="BH331" s="68"/>
      <c r="BI331" s="68"/>
      <c r="BJ331" s="68"/>
      <c r="BK331" s="68"/>
      <c r="BL331" s="460"/>
      <c r="BM331" s="459">
        <f t="shared" si="117"/>
        <v>0</v>
      </c>
      <c r="BN331" s="469" t="e">
        <f>VLOOKUP(B331,'[2]PL01-16112024'!$D$11:$P$237,11,0)</f>
        <v>#N/A</v>
      </c>
      <c r="BO331" s="468"/>
      <c r="BP331" s="468"/>
      <c r="BQ331" s="468"/>
      <c r="BR331" s="468"/>
    </row>
    <row r="332" spans="1:70" s="71" customFormat="1" ht="10.9" customHeight="1">
      <c r="A332" s="276" t="s">
        <v>186</v>
      </c>
      <c r="B332" s="309"/>
      <c r="C332" s="68"/>
      <c r="D332" s="266"/>
      <c r="E332" s="70"/>
      <c r="F332" s="266" t="str">
        <f t="shared" si="114"/>
        <v/>
      </c>
      <c r="G332" s="67"/>
      <c r="H332" s="280">
        <f t="shared" si="116"/>
        <v>0</v>
      </c>
      <c r="I332" s="283"/>
      <c r="J332" s="283"/>
      <c r="K332" s="317"/>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68"/>
      <c r="BG332" s="68"/>
      <c r="BH332" s="68"/>
      <c r="BI332" s="68"/>
      <c r="BJ332" s="68"/>
      <c r="BK332" s="68"/>
      <c r="BL332" s="460"/>
      <c r="BM332" s="459">
        <f t="shared" si="117"/>
        <v>0</v>
      </c>
      <c r="BN332" s="469" t="e">
        <f>VLOOKUP(B332,'[2]PL01-16112024'!$D$11:$P$237,11,0)</f>
        <v>#N/A</v>
      </c>
      <c r="BO332" s="468"/>
      <c r="BP332" s="468"/>
      <c r="BQ332" s="468"/>
      <c r="BR332" s="468"/>
    </row>
    <row r="333" spans="1:70" s="84" customFormat="1" ht="10.9" customHeight="1">
      <c r="A333" s="276" t="s">
        <v>186</v>
      </c>
      <c r="B333" s="285"/>
      <c r="C333" s="266"/>
      <c r="D333" s="266" t="str">
        <f>IF(C333="X",H333,"")</f>
        <v/>
      </c>
      <c r="E333" s="278"/>
      <c r="F333" s="266" t="str">
        <f t="shared" si="114"/>
        <v/>
      </c>
      <c r="G333" s="279"/>
      <c r="H333" s="280">
        <f t="shared" si="116"/>
        <v>0</v>
      </c>
      <c r="I333" s="281"/>
      <c r="J333" s="281"/>
      <c r="K333" s="316"/>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66"/>
      <c r="BG333" s="266"/>
      <c r="BH333" s="266"/>
      <c r="BI333" s="266"/>
      <c r="BJ333" s="266"/>
      <c r="BK333" s="266"/>
      <c r="BL333" s="459"/>
      <c r="BM333" s="459"/>
      <c r="BN333" s="469" t="e">
        <f>VLOOKUP(B333,'[2]PL01-16112024'!$D$11:$P$237,11,0)</f>
        <v>#N/A</v>
      </c>
      <c r="BO333" s="469"/>
      <c r="BP333" s="469"/>
      <c r="BQ333" s="469"/>
      <c r="BR333" s="469"/>
    </row>
    <row r="334" spans="1:70" s="84" customFormat="1" ht="10.9" customHeight="1">
      <c r="A334" s="269" t="s">
        <v>43</v>
      </c>
      <c r="B334" s="270" t="s">
        <v>22</v>
      </c>
      <c r="C334" s="271"/>
      <c r="D334" s="272" t="str">
        <f>IF(C334="X",H334,"")</f>
        <v/>
      </c>
      <c r="E334" s="273"/>
      <c r="F334" s="271" t="str">
        <f>IF(ISTEXT(B334)=TRUE,"SKS","")</f>
        <v>SKS</v>
      </c>
      <c r="G334" s="284"/>
      <c r="H334" s="275">
        <f>SUM(I334:BK334)</f>
        <v>0</v>
      </c>
      <c r="I334" s="275">
        <f t="shared" ref="I334:BK334" si="118">SUM(I335:I338)</f>
        <v>0</v>
      </c>
      <c r="J334" s="275">
        <f t="shared" si="118"/>
        <v>0</v>
      </c>
      <c r="K334" s="275">
        <f t="shared" si="118"/>
        <v>0</v>
      </c>
      <c r="L334" s="275">
        <f t="shared" si="118"/>
        <v>0</v>
      </c>
      <c r="M334" s="275">
        <f t="shared" si="118"/>
        <v>0</v>
      </c>
      <c r="N334" s="275">
        <f t="shared" si="118"/>
        <v>0</v>
      </c>
      <c r="O334" s="275">
        <f t="shared" si="118"/>
        <v>0</v>
      </c>
      <c r="P334" s="275">
        <f t="shared" si="118"/>
        <v>0</v>
      </c>
      <c r="Q334" s="275">
        <f t="shared" si="118"/>
        <v>0</v>
      </c>
      <c r="R334" s="275">
        <f t="shared" si="118"/>
        <v>0</v>
      </c>
      <c r="S334" s="275">
        <f t="shared" si="118"/>
        <v>0</v>
      </c>
      <c r="T334" s="275">
        <f t="shared" si="118"/>
        <v>0</v>
      </c>
      <c r="U334" s="275">
        <f t="shared" si="118"/>
        <v>0</v>
      </c>
      <c r="V334" s="275">
        <f t="shared" si="118"/>
        <v>0</v>
      </c>
      <c r="W334" s="275">
        <f t="shared" si="118"/>
        <v>0</v>
      </c>
      <c r="X334" s="275">
        <f t="shared" si="118"/>
        <v>0</v>
      </c>
      <c r="Y334" s="275">
        <f t="shared" si="118"/>
        <v>0</v>
      </c>
      <c r="Z334" s="275">
        <f t="shared" si="118"/>
        <v>0</v>
      </c>
      <c r="AA334" s="275">
        <f t="shared" si="118"/>
        <v>0</v>
      </c>
      <c r="AB334" s="275">
        <f t="shared" si="118"/>
        <v>0</v>
      </c>
      <c r="AC334" s="275">
        <f t="shared" si="118"/>
        <v>0</v>
      </c>
      <c r="AD334" s="275">
        <f t="shared" si="118"/>
        <v>0</v>
      </c>
      <c r="AE334" s="275">
        <f t="shared" si="118"/>
        <v>0</v>
      </c>
      <c r="AF334" s="275">
        <f t="shared" si="118"/>
        <v>0</v>
      </c>
      <c r="AG334" s="275">
        <f t="shared" si="118"/>
        <v>0</v>
      </c>
      <c r="AH334" s="275">
        <f t="shared" si="118"/>
        <v>0</v>
      </c>
      <c r="AI334" s="275">
        <f t="shared" si="118"/>
        <v>0</v>
      </c>
      <c r="AJ334" s="275">
        <f t="shared" si="118"/>
        <v>0</v>
      </c>
      <c r="AK334" s="275">
        <f t="shared" si="118"/>
        <v>0</v>
      </c>
      <c r="AL334" s="275">
        <f t="shared" si="118"/>
        <v>0</v>
      </c>
      <c r="AM334" s="275">
        <f t="shared" si="118"/>
        <v>0</v>
      </c>
      <c r="AN334" s="275">
        <f t="shared" si="118"/>
        <v>0</v>
      </c>
      <c r="AO334" s="275">
        <f t="shared" si="118"/>
        <v>0</v>
      </c>
      <c r="AP334" s="275">
        <f t="shared" si="118"/>
        <v>0</v>
      </c>
      <c r="AQ334" s="275">
        <f t="shared" si="118"/>
        <v>0</v>
      </c>
      <c r="AR334" s="275">
        <f t="shared" si="118"/>
        <v>0</v>
      </c>
      <c r="AS334" s="275">
        <f t="shared" si="118"/>
        <v>0</v>
      </c>
      <c r="AT334" s="275">
        <f t="shared" si="118"/>
        <v>0</v>
      </c>
      <c r="AU334" s="275">
        <f t="shared" si="118"/>
        <v>0</v>
      </c>
      <c r="AV334" s="275">
        <f t="shared" si="118"/>
        <v>0</v>
      </c>
      <c r="AW334" s="275">
        <f t="shared" si="118"/>
        <v>0</v>
      </c>
      <c r="AX334" s="275">
        <f t="shared" si="118"/>
        <v>0</v>
      </c>
      <c r="AY334" s="275">
        <f t="shared" si="118"/>
        <v>0</v>
      </c>
      <c r="AZ334" s="275">
        <f t="shared" si="118"/>
        <v>0</v>
      </c>
      <c r="BA334" s="275">
        <f t="shared" si="118"/>
        <v>0</v>
      </c>
      <c r="BB334" s="275">
        <f t="shared" si="118"/>
        <v>0</v>
      </c>
      <c r="BC334" s="275">
        <f t="shared" si="118"/>
        <v>0</v>
      </c>
      <c r="BD334" s="275">
        <f t="shared" si="118"/>
        <v>0</v>
      </c>
      <c r="BE334" s="275">
        <f t="shared" si="118"/>
        <v>0</v>
      </c>
      <c r="BF334" s="275">
        <f t="shared" si="118"/>
        <v>0</v>
      </c>
      <c r="BG334" s="275">
        <f t="shared" si="118"/>
        <v>0</v>
      </c>
      <c r="BH334" s="275">
        <f t="shared" si="118"/>
        <v>0</v>
      </c>
      <c r="BI334" s="275">
        <f t="shared" si="118"/>
        <v>0</v>
      </c>
      <c r="BJ334" s="275">
        <f t="shared" si="118"/>
        <v>0</v>
      </c>
      <c r="BK334" s="275">
        <f t="shared" si="118"/>
        <v>0</v>
      </c>
      <c r="BL334" s="458"/>
      <c r="BM334" s="459"/>
      <c r="BN334" s="469" t="e">
        <f>VLOOKUP(B334,'[2]PL01-16112024'!$D$11:$P$237,11,0)</f>
        <v>#N/A</v>
      </c>
      <c r="BO334" s="469"/>
      <c r="BP334" s="469"/>
      <c r="BQ334" s="469"/>
      <c r="BR334" s="469"/>
    </row>
    <row r="335" spans="1:70" s="84" customFormat="1" ht="10.9" customHeight="1">
      <c r="A335" s="276" t="s">
        <v>186</v>
      </c>
      <c r="B335" s="277"/>
      <c r="C335" s="266"/>
      <c r="D335" s="266" t="str">
        <f>IF(C335="X",H335,"")</f>
        <v/>
      </c>
      <c r="E335" s="278"/>
      <c r="F335" s="266" t="str">
        <f>IF(ISTEXT(B335)=TRUE,"SKS","")</f>
        <v/>
      </c>
      <c r="G335" s="279"/>
      <c r="H335" s="280">
        <f t="shared" ref="H335:H338" si="119">SUM(I335:BK335)</f>
        <v>0</v>
      </c>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66"/>
      <c r="BG335" s="266"/>
      <c r="BH335" s="266"/>
      <c r="BI335" s="266"/>
      <c r="BJ335" s="266"/>
      <c r="BK335" s="266"/>
      <c r="BL335" s="459"/>
      <c r="BM335" s="459"/>
      <c r="BN335" s="469" t="e">
        <f>VLOOKUP(B335,'[2]PL01-16112024'!$D$11:$P$237,11,0)</f>
        <v>#N/A</v>
      </c>
      <c r="BO335" s="469"/>
      <c r="BP335" s="469"/>
      <c r="BQ335" s="469"/>
      <c r="BR335" s="469"/>
    </row>
    <row r="336" spans="1:70" s="71" customFormat="1" ht="10.9" customHeight="1">
      <c r="A336" s="276" t="s">
        <v>186</v>
      </c>
      <c r="B336" s="282"/>
      <c r="C336" s="68"/>
      <c r="D336" s="266"/>
      <c r="E336" s="70"/>
      <c r="F336" s="266" t="str">
        <f>IF(ISTEXT(B336)=TRUE,"SKS","")</f>
        <v/>
      </c>
      <c r="G336" s="67"/>
      <c r="H336" s="280">
        <f t="shared" si="119"/>
        <v>0</v>
      </c>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c r="AL336" s="283"/>
      <c r="AM336" s="283"/>
      <c r="AN336" s="283"/>
      <c r="AO336" s="283"/>
      <c r="AP336" s="283"/>
      <c r="AQ336" s="283"/>
      <c r="AR336" s="283"/>
      <c r="AS336" s="283"/>
      <c r="AT336" s="283"/>
      <c r="AU336" s="283"/>
      <c r="AV336" s="283"/>
      <c r="AW336" s="283"/>
      <c r="AX336" s="283"/>
      <c r="AY336" s="283"/>
      <c r="AZ336" s="283"/>
      <c r="BA336" s="283"/>
      <c r="BB336" s="283"/>
      <c r="BC336" s="283"/>
      <c r="BD336" s="283"/>
      <c r="BE336" s="283"/>
      <c r="BF336" s="68"/>
      <c r="BG336" s="68"/>
      <c r="BH336" s="68"/>
      <c r="BI336" s="68"/>
      <c r="BJ336" s="68"/>
      <c r="BK336" s="68"/>
      <c r="BL336" s="460"/>
      <c r="BM336" s="459">
        <f>D336-H336</f>
        <v>0</v>
      </c>
      <c r="BN336" s="469" t="e">
        <f>VLOOKUP(B336,'[2]PL01-16112024'!$D$11:$P$237,11,0)</f>
        <v>#N/A</v>
      </c>
      <c r="BO336" s="468"/>
      <c r="BP336" s="468"/>
      <c r="BQ336" s="468"/>
      <c r="BR336" s="468"/>
    </row>
    <row r="337" spans="1:70" s="84" customFormat="1" ht="10.9" customHeight="1">
      <c r="A337" s="276" t="s">
        <v>186</v>
      </c>
      <c r="B337" s="277"/>
      <c r="C337" s="266"/>
      <c r="D337" s="266" t="str">
        <f t="shared" ref="D337:D344" si="120">IF(C337="X",H337,"")</f>
        <v/>
      </c>
      <c r="E337" s="278"/>
      <c r="F337" s="266" t="str">
        <f>IF(ISTEXT(B337)=TRUE,"SKS","")</f>
        <v/>
      </c>
      <c r="G337" s="279"/>
      <c r="H337" s="280">
        <f t="shared" si="119"/>
        <v>0</v>
      </c>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1"/>
      <c r="AL337" s="281"/>
      <c r="AM337" s="281"/>
      <c r="AN337" s="281"/>
      <c r="AO337" s="281"/>
      <c r="AP337" s="281"/>
      <c r="AQ337" s="281"/>
      <c r="AR337" s="281"/>
      <c r="AS337" s="281"/>
      <c r="AT337" s="281"/>
      <c r="AU337" s="281"/>
      <c r="AV337" s="281"/>
      <c r="AW337" s="281"/>
      <c r="AX337" s="281"/>
      <c r="AY337" s="281"/>
      <c r="AZ337" s="281"/>
      <c r="BA337" s="281"/>
      <c r="BB337" s="281"/>
      <c r="BC337" s="281"/>
      <c r="BD337" s="281"/>
      <c r="BE337" s="281"/>
      <c r="BF337" s="266"/>
      <c r="BG337" s="266"/>
      <c r="BH337" s="266"/>
      <c r="BI337" s="266"/>
      <c r="BJ337" s="266"/>
      <c r="BK337" s="266"/>
      <c r="BL337" s="459"/>
      <c r="BM337" s="459"/>
      <c r="BN337" s="469" t="e">
        <f>VLOOKUP(B337,'[2]PL01-16112024'!$D$11:$P$237,11,0)</f>
        <v>#N/A</v>
      </c>
      <c r="BO337" s="469"/>
      <c r="BP337" s="469"/>
      <c r="BQ337" s="469"/>
      <c r="BR337" s="469"/>
    </row>
    <row r="338" spans="1:70" s="84" customFormat="1" ht="10.9" customHeight="1">
      <c r="A338" s="276" t="s">
        <v>186</v>
      </c>
      <c r="B338" s="277"/>
      <c r="C338" s="266"/>
      <c r="D338" s="266" t="str">
        <f t="shared" si="120"/>
        <v/>
      </c>
      <c r="E338" s="278"/>
      <c r="F338" s="266" t="str">
        <f>IF(ISTEXT(B338)=TRUE,"SKS","")</f>
        <v/>
      </c>
      <c r="G338" s="279"/>
      <c r="H338" s="280">
        <f t="shared" si="119"/>
        <v>0</v>
      </c>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1"/>
      <c r="AL338" s="281"/>
      <c r="AM338" s="281"/>
      <c r="AN338" s="281"/>
      <c r="AO338" s="281"/>
      <c r="AP338" s="281"/>
      <c r="AQ338" s="281"/>
      <c r="AR338" s="281"/>
      <c r="AS338" s="281"/>
      <c r="AT338" s="281"/>
      <c r="AU338" s="281"/>
      <c r="AV338" s="281"/>
      <c r="AW338" s="281"/>
      <c r="AX338" s="281"/>
      <c r="AY338" s="281"/>
      <c r="AZ338" s="281"/>
      <c r="BA338" s="281"/>
      <c r="BB338" s="281"/>
      <c r="BC338" s="281"/>
      <c r="BD338" s="281"/>
      <c r="BE338" s="281"/>
      <c r="BF338" s="266"/>
      <c r="BG338" s="266"/>
      <c r="BH338" s="266"/>
      <c r="BI338" s="266"/>
      <c r="BJ338" s="266"/>
      <c r="BK338" s="266"/>
      <c r="BL338" s="459"/>
      <c r="BM338" s="459"/>
      <c r="BN338" s="469" t="e">
        <f>VLOOKUP(B338,'[2]PL01-16112024'!$D$11:$P$237,11,0)</f>
        <v>#N/A</v>
      </c>
      <c r="BO338" s="469"/>
      <c r="BP338" s="469"/>
      <c r="BQ338" s="469"/>
      <c r="BR338" s="469"/>
    </row>
    <row r="339" spans="1:70" s="84" customFormat="1" ht="10.9" customHeight="1">
      <c r="A339" s="269" t="s">
        <v>43</v>
      </c>
      <c r="B339" s="270" t="s">
        <v>27</v>
      </c>
      <c r="C339" s="271"/>
      <c r="D339" s="272" t="str">
        <f t="shared" si="120"/>
        <v/>
      </c>
      <c r="E339" s="273"/>
      <c r="F339" s="271" t="str">
        <f>IF(ISTEXT(B339)=TRUE,"DGT","")</f>
        <v>DGT</v>
      </c>
      <c r="G339" s="284"/>
      <c r="H339" s="275">
        <f>SUM(I339:BK339)</f>
        <v>241.51200000000006</v>
      </c>
      <c r="I339" s="275">
        <f t="shared" ref="I339:BK339" si="121">SUM(I340:I432)</f>
        <v>121.60000000000001</v>
      </c>
      <c r="J339" s="275">
        <f t="shared" si="121"/>
        <v>0</v>
      </c>
      <c r="K339" s="275">
        <f t="shared" si="121"/>
        <v>54.892000000000003</v>
      </c>
      <c r="L339" s="275">
        <f t="shared" si="121"/>
        <v>8.5859999999999985</v>
      </c>
      <c r="M339" s="275">
        <f t="shared" si="121"/>
        <v>0</v>
      </c>
      <c r="N339" s="275">
        <f t="shared" si="121"/>
        <v>0</v>
      </c>
      <c r="O339" s="275">
        <f t="shared" si="121"/>
        <v>0</v>
      </c>
      <c r="P339" s="275">
        <f t="shared" si="121"/>
        <v>0</v>
      </c>
      <c r="Q339" s="275">
        <f t="shared" si="121"/>
        <v>43.094000000000015</v>
      </c>
      <c r="R339" s="275">
        <f t="shared" si="121"/>
        <v>0</v>
      </c>
      <c r="S339" s="275">
        <f t="shared" si="121"/>
        <v>0</v>
      </c>
      <c r="T339" s="275">
        <f t="shared" si="121"/>
        <v>0</v>
      </c>
      <c r="U339" s="275">
        <f t="shared" si="121"/>
        <v>1.6</v>
      </c>
      <c r="V339" s="275">
        <f t="shared" si="121"/>
        <v>0.49</v>
      </c>
      <c r="W339" s="275">
        <f t="shared" si="121"/>
        <v>0</v>
      </c>
      <c r="X339" s="275">
        <f t="shared" si="121"/>
        <v>0</v>
      </c>
      <c r="Y339" s="275">
        <f t="shared" si="121"/>
        <v>0</v>
      </c>
      <c r="Z339" s="275">
        <f t="shared" si="121"/>
        <v>0</v>
      </c>
      <c r="AA339" s="275">
        <f t="shared" si="121"/>
        <v>0</v>
      </c>
      <c r="AB339" s="275">
        <f t="shared" si="121"/>
        <v>0</v>
      </c>
      <c r="AC339" s="275">
        <f t="shared" si="121"/>
        <v>0</v>
      </c>
      <c r="AD339" s="275">
        <f t="shared" si="121"/>
        <v>0</v>
      </c>
      <c r="AE339" s="275">
        <f t="shared" si="121"/>
        <v>0</v>
      </c>
      <c r="AF339" s="275">
        <f t="shared" si="121"/>
        <v>0</v>
      </c>
      <c r="AG339" s="275">
        <f t="shared" si="121"/>
        <v>0</v>
      </c>
      <c r="AH339" s="275">
        <f t="shared" si="121"/>
        <v>0</v>
      </c>
      <c r="AI339" s="275">
        <f t="shared" si="121"/>
        <v>0</v>
      </c>
      <c r="AJ339" s="275">
        <f t="shared" si="121"/>
        <v>0</v>
      </c>
      <c r="AK339" s="275">
        <f t="shared" si="121"/>
        <v>0</v>
      </c>
      <c r="AL339" s="275">
        <f t="shared" si="121"/>
        <v>0</v>
      </c>
      <c r="AM339" s="275">
        <f t="shared" si="121"/>
        <v>0</v>
      </c>
      <c r="AN339" s="275">
        <f t="shared" si="121"/>
        <v>0</v>
      </c>
      <c r="AO339" s="275">
        <f t="shared" si="121"/>
        <v>0</v>
      </c>
      <c r="AP339" s="275">
        <f t="shared" si="121"/>
        <v>0</v>
      </c>
      <c r="AQ339" s="275">
        <f t="shared" si="121"/>
        <v>7.8299999999999992</v>
      </c>
      <c r="AR339" s="275">
        <f t="shared" si="121"/>
        <v>0</v>
      </c>
      <c r="AS339" s="275">
        <f t="shared" si="121"/>
        <v>0</v>
      </c>
      <c r="AT339" s="275">
        <f t="shared" si="121"/>
        <v>0</v>
      </c>
      <c r="AU339" s="275">
        <f t="shared" si="121"/>
        <v>0</v>
      </c>
      <c r="AV339" s="275">
        <f t="shared" si="121"/>
        <v>0</v>
      </c>
      <c r="AW339" s="275">
        <f t="shared" si="121"/>
        <v>0</v>
      </c>
      <c r="AX339" s="275">
        <f t="shared" si="121"/>
        <v>0</v>
      </c>
      <c r="AY339" s="275">
        <f t="shared" si="121"/>
        <v>0</v>
      </c>
      <c r="AZ339" s="275">
        <f t="shared" si="121"/>
        <v>0</v>
      </c>
      <c r="BA339" s="275">
        <f t="shared" si="121"/>
        <v>0</v>
      </c>
      <c r="BB339" s="275">
        <f t="shared" si="121"/>
        <v>2.7199999999999998</v>
      </c>
      <c r="BC339" s="275">
        <f t="shared" si="121"/>
        <v>0</v>
      </c>
      <c r="BD339" s="275">
        <f t="shared" si="121"/>
        <v>0</v>
      </c>
      <c r="BE339" s="275">
        <f t="shared" si="121"/>
        <v>0.2</v>
      </c>
      <c r="BF339" s="275">
        <f t="shared" si="121"/>
        <v>0</v>
      </c>
      <c r="BG339" s="275">
        <f t="shared" si="121"/>
        <v>0</v>
      </c>
      <c r="BH339" s="275">
        <f t="shared" si="121"/>
        <v>0.5</v>
      </c>
      <c r="BI339" s="275">
        <f t="shared" si="121"/>
        <v>0</v>
      </c>
      <c r="BJ339" s="275">
        <f t="shared" si="121"/>
        <v>0</v>
      </c>
      <c r="BK339" s="275">
        <f t="shared" si="121"/>
        <v>0</v>
      </c>
      <c r="BL339" s="458"/>
      <c r="BM339" s="459"/>
      <c r="BN339" s="469" t="e">
        <f>VLOOKUP(B339,'[2]PL01-16112024'!$D$11:$P$237,11,0)</f>
        <v>#N/A</v>
      </c>
      <c r="BO339" s="469"/>
      <c r="BP339" s="469"/>
      <c r="BQ339" s="469"/>
      <c r="BR339" s="469"/>
    </row>
    <row r="340" spans="1:70" s="84" customFormat="1" ht="54.75" customHeight="1">
      <c r="A340" s="276" t="s">
        <v>186</v>
      </c>
      <c r="B340" s="425" t="s">
        <v>545</v>
      </c>
      <c r="C340" s="266"/>
      <c r="D340" s="266" t="str">
        <f t="shared" si="120"/>
        <v/>
      </c>
      <c r="E340" s="278"/>
      <c r="F340" s="266"/>
      <c r="G340" s="279"/>
      <c r="H340" s="280">
        <f t="shared" ref="H340:H432" si="122">SUM(I340:BK340)</f>
        <v>0</v>
      </c>
      <c r="I340" s="281">
        <v>0</v>
      </c>
      <c r="J340" s="281">
        <v>0</v>
      </c>
      <c r="K340" s="281"/>
      <c r="L340" s="281"/>
      <c r="M340" s="281"/>
      <c r="N340" s="281"/>
      <c r="O340" s="281"/>
      <c r="P340" s="281"/>
      <c r="Q340" s="281"/>
      <c r="R340" s="281"/>
      <c r="S340" s="281"/>
      <c r="T340" s="281">
        <v>0</v>
      </c>
      <c r="U340" s="281">
        <v>0</v>
      </c>
      <c r="V340" s="281"/>
      <c r="W340" s="281"/>
      <c r="X340" s="281"/>
      <c r="Y340" s="281"/>
      <c r="Z340" s="281">
        <v>0</v>
      </c>
      <c r="AA340" s="281"/>
      <c r="AB340" s="281">
        <v>0</v>
      </c>
      <c r="AC340" s="281">
        <v>0</v>
      </c>
      <c r="AD340" s="281">
        <v>0</v>
      </c>
      <c r="AE340" s="281"/>
      <c r="AF340" s="281"/>
      <c r="AG340" s="281"/>
      <c r="AH340" s="281"/>
      <c r="AI340" s="281"/>
      <c r="AJ340" s="281"/>
      <c r="AK340" s="281"/>
      <c r="AL340" s="281"/>
      <c r="AM340" s="281"/>
      <c r="AN340" s="281">
        <v>0</v>
      </c>
      <c r="AO340" s="281"/>
      <c r="AP340" s="281">
        <v>0</v>
      </c>
      <c r="AQ340" s="281">
        <v>0</v>
      </c>
      <c r="AR340" s="281"/>
      <c r="AS340" s="281"/>
      <c r="AT340" s="281"/>
      <c r="AU340" s="281"/>
      <c r="AV340" s="281"/>
      <c r="AW340" s="281"/>
      <c r="AX340" s="281"/>
      <c r="AY340" s="281"/>
      <c r="AZ340" s="281"/>
      <c r="BA340" s="281"/>
      <c r="BB340" s="281"/>
      <c r="BC340" s="281"/>
      <c r="BD340" s="281">
        <v>0</v>
      </c>
      <c r="BE340" s="281"/>
      <c r="BF340" s="266"/>
      <c r="BG340" s="266"/>
      <c r="BH340" s="266"/>
      <c r="BI340" s="266"/>
      <c r="BJ340" s="266"/>
      <c r="BK340" s="266"/>
      <c r="BL340" s="459"/>
      <c r="BM340" s="459"/>
      <c r="BN340" s="469">
        <f>VLOOKUP(B340,'[2]PL01-16112024'!$D$11:$P$237,11,0)</f>
        <v>2.25</v>
      </c>
      <c r="BO340" s="469">
        <v>1</v>
      </c>
      <c r="BP340" s="469">
        <v>1</v>
      </c>
      <c r="BQ340" s="469"/>
      <c r="BR340" s="469" t="s">
        <v>699</v>
      </c>
    </row>
    <row r="341" spans="1:70" s="84" customFormat="1" ht="54.75" customHeight="1">
      <c r="A341" s="276" t="s">
        <v>186</v>
      </c>
      <c r="B341" s="425" t="s">
        <v>585</v>
      </c>
      <c r="C341" s="266" t="s">
        <v>528</v>
      </c>
      <c r="D341" s="266">
        <f t="shared" si="120"/>
        <v>0.5</v>
      </c>
      <c r="E341" s="278" t="s">
        <v>276</v>
      </c>
      <c r="F341" s="266" t="str">
        <f t="shared" ref="F341:F362" si="123">IF(ISTEXT(B341)=TRUE,"DGT","")</f>
        <v>DGT</v>
      </c>
      <c r="G341" s="279" t="s">
        <v>512</v>
      </c>
      <c r="H341" s="280">
        <f t="shared" ref="H341:H342" si="124">SUM(I341:BK341)</f>
        <v>0.5</v>
      </c>
      <c r="I341" s="281"/>
      <c r="J341" s="281">
        <v>0</v>
      </c>
      <c r="K341" s="281">
        <v>0.5</v>
      </c>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c r="AL341" s="281"/>
      <c r="AM341" s="281"/>
      <c r="AN341" s="281"/>
      <c r="AO341" s="281"/>
      <c r="AP341" s="281"/>
      <c r="AQ341" s="281"/>
      <c r="AR341" s="281"/>
      <c r="AS341" s="281"/>
      <c r="AT341" s="281"/>
      <c r="AU341" s="281"/>
      <c r="AV341" s="281"/>
      <c r="AW341" s="281"/>
      <c r="AX341" s="281"/>
      <c r="AY341" s="281"/>
      <c r="AZ341" s="281"/>
      <c r="BA341" s="281"/>
      <c r="BB341" s="281"/>
      <c r="BC341" s="281"/>
      <c r="BD341" s="281"/>
      <c r="BE341" s="281"/>
      <c r="BF341" s="266"/>
      <c r="BG341" s="266"/>
      <c r="BH341" s="266"/>
      <c r="BI341" s="266"/>
      <c r="BJ341" s="266"/>
      <c r="BK341" s="266"/>
      <c r="BL341" s="459"/>
      <c r="BM341" s="459">
        <f>D341-H341</f>
        <v>0</v>
      </c>
      <c r="BN341" s="469" t="e">
        <f>VLOOKUP(B341,'[2]PL01-16112024'!$D$11:$P$237,11,0)</f>
        <v>#N/A</v>
      </c>
      <c r="BO341" s="469"/>
      <c r="BP341" s="469"/>
      <c r="BQ341" s="469"/>
      <c r="BR341" s="469"/>
    </row>
    <row r="342" spans="1:70" s="84" customFormat="1" ht="54.75" customHeight="1">
      <c r="A342" s="276" t="s">
        <v>186</v>
      </c>
      <c r="B342" s="425" t="s">
        <v>585</v>
      </c>
      <c r="C342" s="266" t="s">
        <v>528</v>
      </c>
      <c r="D342" s="266">
        <f t="shared" si="120"/>
        <v>0.5</v>
      </c>
      <c r="E342" s="278" t="s">
        <v>276</v>
      </c>
      <c r="F342" s="266" t="str">
        <f t="shared" si="123"/>
        <v>DGT</v>
      </c>
      <c r="G342" s="279" t="s">
        <v>513</v>
      </c>
      <c r="H342" s="280">
        <f t="shared" si="124"/>
        <v>0.5</v>
      </c>
      <c r="I342" s="281"/>
      <c r="J342" s="281">
        <v>0</v>
      </c>
      <c r="K342" s="281">
        <v>0.5</v>
      </c>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1"/>
      <c r="AL342" s="281"/>
      <c r="AM342" s="281"/>
      <c r="AN342" s="281"/>
      <c r="AO342" s="281"/>
      <c r="AP342" s="281"/>
      <c r="AQ342" s="281"/>
      <c r="AR342" s="281"/>
      <c r="AS342" s="281"/>
      <c r="AT342" s="281"/>
      <c r="AU342" s="281"/>
      <c r="AV342" s="281"/>
      <c r="AW342" s="281"/>
      <c r="AX342" s="281"/>
      <c r="AY342" s="281"/>
      <c r="AZ342" s="281"/>
      <c r="BA342" s="281"/>
      <c r="BB342" s="281"/>
      <c r="BC342" s="281"/>
      <c r="BD342" s="281"/>
      <c r="BE342" s="281"/>
      <c r="BF342" s="266"/>
      <c r="BG342" s="266"/>
      <c r="BH342" s="266"/>
      <c r="BI342" s="266"/>
      <c r="BJ342" s="266"/>
      <c r="BK342" s="266"/>
      <c r="BL342" s="459"/>
      <c r="BM342" s="459">
        <f>D342-H342</f>
        <v>0</v>
      </c>
      <c r="BN342" s="469" t="e">
        <f>VLOOKUP(B342,'[2]PL01-16112024'!$D$11:$P$237,11,0)</f>
        <v>#N/A</v>
      </c>
      <c r="BO342" s="469"/>
      <c r="BP342" s="469"/>
      <c r="BQ342" s="469"/>
      <c r="BR342" s="469"/>
    </row>
    <row r="343" spans="1:70" s="71" customFormat="1" ht="25.5">
      <c r="A343" s="276" t="s">
        <v>186</v>
      </c>
      <c r="B343" s="425" t="s">
        <v>546</v>
      </c>
      <c r="C343" s="266" t="s">
        <v>528</v>
      </c>
      <c r="D343" s="266">
        <f t="shared" si="120"/>
        <v>0.79999999999999993</v>
      </c>
      <c r="E343" s="278" t="s">
        <v>276</v>
      </c>
      <c r="F343" s="266" t="str">
        <f t="shared" si="123"/>
        <v>DGT</v>
      </c>
      <c r="G343" s="67" t="s">
        <v>511</v>
      </c>
      <c r="H343" s="280">
        <f>SUM(I343:BK343)</f>
        <v>0.79999999999999993</v>
      </c>
      <c r="I343" s="281"/>
      <c r="J343" s="281">
        <v>0</v>
      </c>
      <c r="K343" s="281">
        <v>0.7</v>
      </c>
      <c r="L343" s="281">
        <v>0</v>
      </c>
      <c r="M343" s="281"/>
      <c r="N343" s="281"/>
      <c r="O343" s="281"/>
      <c r="P343" s="281"/>
      <c r="Q343" s="281">
        <v>0.1</v>
      </c>
      <c r="R343" s="281"/>
      <c r="S343" s="281"/>
      <c r="T343" s="281">
        <v>0</v>
      </c>
      <c r="U343" s="281">
        <v>0</v>
      </c>
      <c r="V343" s="281"/>
      <c r="W343" s="281"/>
      <c r="X343" s="281"/>
      <c r="Y343" s="281"/>
      <c r="Z343" s="281">
        <v>0</v>
      </c>
      <c r="AA343" s="281"/>
      <c r="AB343" s="281">
        <v>0</v>
      </c>
      <c r="AC343" s="281">
        <v>0</v>
      </c>
      <c r="AD343" s="281">
        <v>0</v>
      </c>
      <c r="AE343" s="281"/>
      <c r="AF343" s="281"/>
      <c r="AG343" s="281"/>
      <c r="AH343" s="281"/>
      <c r="AI343" s="281"/>
      <c r="AJ343" s="281"/>
      <c r="AK343" s="281"/>
      <c r="AL343" s="281"/>
      <c r="AM343" s="281"/>
      <c r="AN343" s="281">
        <v>0</v>
      </c>
      <c r="AO343" s="281"/>
      <c r="AP343" s="281">
        <v>0</v>
      </c>
      <c r="AQ343" s="281">
        <v>0</v>
      </c>
      <c r="AR343" s="281"/>
      <c r="AS343" s="281"/>
      <c r="AT343" s="281"/>
      <c r="AU343" s="281"/>
      <c r="AV343" s="281"/>
      <c r="AW343" s="281"/>
      <c r="AX343" s="281"/>
      <c r="AY343" s="281"/>
      <c r="AZ343" s="281"/>
      <c r="BA343" s="281"/>
      <c r="BB343" s="281">
        <v>0</v>
      </c>
      <c r="BC343" s="281"/>
      <c r="BD343" s="281">
        <v>0</v>
      </c>
      <c r="BE343" s="281"/>
      <c r="BF343" s="266"/>
      <c r="BG343" s="266"/>
      <c r="BH343" s="266"/>
      <c r="BI343" s="266"/>
      <c r="BJ343" s="266"/>
      <c r="BK343" s="266"/>
      <c r="BL343" s="460"/>
      <c r="BM343" s="459">
        <f>D343-H343</f>
        <v>0</v>
      </c>
      <c r="BN343" s="469">
        <f>VLOOKUP(B343,'[2]PL01-16112024'!$D$11:$P$237,11,0)</f>
        <v>1.05</v>
      </c>
      <c r="BO343" s="468">
        <v>0.8</v>
      </c>
      <c r="BP343" s="468">
        <v>0.8</v>
      </c>
      <c r="BQ343" s="468"/>
      <c r="BR343" s="468" t="s">
        <v>680</v>
      </c>
    </row>
    <row r="344" spans="1:70" s="71" customFormat="1" ht="25.5">
      <c r="A344" s="276" t="s">
        <v>186</v>
      </c>
      <c r="B344" s="425" t="s">
        <v>547</v>
      </c>
      <c r="C344" s="266" t="s">
        <v>528</v>
      </c>
      <c r="D344" s="266">
        <f t="shared" si="120"/>
        <v>5</v>
      </c>
      <c r="E344" s="278" t="s">
        <v>276</v>
      </c>
      <c r="F344" s="266" t="str">
        <f t="shared" si="123"/>
        <v>DGT</v>
      </c>
      <c r="G344" s="67" t="s">
        <v>510</v>
      </c>
      <c r="H344" s="280">
        <f>SUM(I344:BK344)</f>
        <v>5</v>
      </c>
      <c r="I344" s="281">
        <v>2.5</v>
      </c>
      <c r="J344" s="281">
        <v>0</v>
      </c>
      <c r="K344" s="281">
        <v>1.5</v>
      </c>
      <c r="L344" s="281">
        <v>0.5</v>
      </c>
      <c r="M344" s="281"/>
      <c r="N344" s="281"/>
      <c r="O344" s="281"/>
      <c r="P344" s="281"/>
      <c r="Q344" s="281">
        <v>0.5</v>
      </c>
      <c r="R344" s="281"/>
      <c r="S344" s="281"/>
      <c r="T344" s="281">
        <v>0</v>
      </c>
      <c r="U344" s="281">
        <v>0</v>
      </c>
      <c r="V344" s="281"/>
      <c r="W344" s="281"/>
      <c r="X344" s="281"/>
      <c r="Y344" s="281"/>
      <c r="Z344" s="281">
        <v>0</v>
      </c>
      <c r="AA344" s="281"/>
      <c r="AB344" s="281">
        <v>0</v>
      </c>
      <c r="AC344" s="281">
        <v>0</v>
      </c>
      <c r="AD344" s="281">
        <v>0</v>
      </c>
      <c r="AE344" s="281"/>
      <c r="AF344" s="281"/>
      <c r="AG344" s="281"/>
      <c r="AH344" s="281"/>
      <c r="AI344" s="281"/>
      <c r="AJ344" s="281"/>
      <c r="AK344" s="281"/>
      <c r="AL344" s="281"/>
      <c r="AM344" s="281"/>
      <c r="AN344" s="281">
        <v>0</v>
      </c>
      <c r="AO344" s="281"/>
      <c r="AP344" s="281">
        <v>0</v>
      </c>
      <c r="AQ344" s="281">
        <v>0</v>
      </c>
      <c r="AR344" s="281"/>
      <c r="AS344" s="281"/>
      <c r="AT344" s="281"/>
      <c r="AU344" s="281"/>
      <c r="AV344" s="281"/>
      <c r="AW344" s="281"/>
      <c r="AX344" s="281"/>
      <c r="AY344" s="281"/>
      <c r="AZ344" s="281"/>
      <c r="BA344" s="281"/>
      <c r="BB344" s="281">
        <v>0</v>
      </c>
      <c r="BC344" s="281"/>
      <c r="BD344" s="281">
        <v>0</v>
      </c>
      <c r="BE344" s="281"/>
      <c r="BF344" s="266"/>
      <c r="BG344" s="266"/>
      <c r="BH344" s="266"/>
      <c r="BI344" s="266"/>
      <c r="BJ344" s="266"/>
      <c r="BK344" s="266"/>
      <c r="BL344" s="460"/>
      <c r="BM344" s="459">
        <f>D344-H344</f>
        <v>0</v>
      </c>
      <c r="BN344" s="469">
        <f>VLOOKUP(B344,'[2]PL01-16112024'!$D$11:$P$237,11,0)</f>
        <v>6.75</v>
      </c>
      <c r="BO344" s="468">
        <v>5</v>
      </c>
      <c r="BP344" s="468">
        <v>5</v>
      </c>
      <c r="BQ344" s="468"/>
      <c r="BR344" s="468" t="s">
        <v>684</v>
      </c>
    </row>
    <row r="345" spans="1:70" s="84" customFormat="1" ht="38.25">
      <c r="A345" s="276" t="s">
        <v>186</v>
      </c>
      <c r="B345" s="425" t="s">
        <v>548</v>
      </c>
      <c r="C345" s="266" t="s">
        <v>528</v>
      </c>
      <c r="D345" s="266">
        <v>6.0039999999999996</v>
      </c>
      <c r="E345" s="278" t="s">
        <v>276</v>
      </c>
      <c r="F345" s="266" t="str">
        <f t="shared" si="123"/>
        <v>DGT</v>
      </c>
      <c r="G345" s="279" t="s">
        <v>514</v>
      </c>
      <c r="H345" s="280">
        <f>SUM(I345:BK345)</f>
        <v>15.996</v>
      </c>
      <c r="I345" s="281"/>
      <c r="J345" s="281">
        <v>0</v>
      </c>
      <c r="K345" s="281"/>
      <c r="L345" s="281">
        <v>0.42599999999999999</v>
      </c>
      <c r="M345" s="281"/>
      <c r="N345" s="281"/>
      <c r="O345" s="281"/>
      <c r="P345" s="281"/>
      <c r="Q345" s="281">
        <v>13.87</v>
      </c>
      <c r="R345" s="281"/>
      <c r="S345" s="281"/>
      <c r="T345" s="281">
        <v>0</v>
      </c>
      <c r="U345" s="281">
        <v>0.4</v>
      </c>
      <c r="V345" s="281"/>
      <c r="W345" s="281"/>
      <c r="X345" s="281"/>
      <c r="Y345" s="281"/>
      <c r="Z345" s="281">
        <v>0</v>
      </c>
      <c r="AA345" s="281"/>
      <c r="AB345" s="281">
        <v>0</v>
      </c>
      <c r="AC345" s="281">
        <v>0</v>
      </c>
      <c r="AD345" s="281">
        <v>0</v>
      </c>
      <c r="AE345" s="281"/>
      <c r="AF345" s="281"/>
      <c r="AG345" s="281"/>
      <c r="AH345" s="281"/>
      <c r="AI345" s="281"/>
      <c r="AJ345" s="281"/>
      <c r="AK345" s="281"/>
      <c r="AL345" s="281"/>
      <c r="AM345" s="281"/>
      <c r="AN345" s="281">
        <v>0</v>
      </c>
      <c r="AO345" s="281"/>
      <c r="AP345" s="281">
        <v>0</v>
      </c>
      <c r="AQ345" s="281">
        <v>0.8</v>
      </c>
      <c r="AR345" s="281"/>
      <c r="AS345" s="281"/>
      <c r="AT345" s="281"/>
      <c r="AU345" s="281"/>
      <c r="AV345" s="281"/>
      <c r="AW345" s="281"/>
      <c r="AX345" s="281"/>
      <c r="AY345" s="281"/>
      <c r="AZ345" s="281"/>
      <c r="BA345" s="281"/>
      <c r="BB345" s="281">
        <v>0.5</v>
      </c>
      <c r="BC345" s="281"/>
      <c r="BD345" s="281">
        <v>0</v>
      </c>
      <c r="BE345" s="281"/>
      <c r="BF345" s="266"/>
      <c r="BG345" s="266"/>
      <c r="BH345" s="266"/>
      <c r="BI345" s="266"/>
      <c r="BJ345" s="266"/>
      <c r="BK345" s="266"/>
      <c r="BL345" s="459"/>
      <c r="BM345" s="459">
        <f>D345-H345</f>
        <v>-9.9920000000000009</v>
      </c>
      <c r="BN345" s="469">
        <f>VLOOKUP(B345,'[2]PL01-16112024'!$D$11:$P$237,11,0)</f>
        <v>16</v>
      </c>
      <c r="BO345" s="469">
        <v>16</v>
      </c>
      <c r="BP345" s="469">
        <v>6</v>
      </c>
      <c r="BQ345" s="469"/>
      <c r="BR345" s="469" t="s">
        <v>688</v>
      </c>
    </row>
    <row r="346" spans="1:70" s="71" customFormat="1" ht="38.25">
      <c r="A346" s="276" t="s">
        <v>186</v>
      </c>
      <c r="B346" s="425" t="s">
        <v>549</v>
      </c>
      <c r="C346" s="266"/>
      <c r="D346" s="266" t="str">
        <f>IF(C346="X",H346,"")</f>
        <v/>
      </c>
      <c r="E346" s="278" t="s">
        <v>276</v>
      </c>
      <c r="F346" s="266" t="str">
        <f t="shared" si="123"/>
        <v>DGT</v>
      </c>
      <c r="G346" s="67"/>
      <c r="H346" s="280">
        <f>SUM(I346:BK346)</f>
        <v>0</v>
      </c>
      <c r="I346" s="281"/>
      <c r="J346" s="281">
        <v>0</v>
      </c>
      <c r="K346" s="281">
        <v>0</v>
      </c>
      <c r="L346" s="281">
        <v>0</v>
      </c>
      <c r="M346" s="281"/>
      <c r="N346" s="281"/>
      <c r="O346" s="281"/>
      <c r="P346" s="281"/>
      <c r="Q346" s="281">
        <v>0</v>
      </c>
      <c r="R346" s="281"/>
      <c r="S346" s="281"/>
      <c r="T346" s="281">
        <v>0</v>
      </c>
      <c r="U346" s="281">
        <v>0</v>
      </c>
      <c r="V346" s="281"/>
      <c r="W346" s="281"/>
      <c r="X346" s="281"/>
      <c r="Y346" s="281"/>
      <c r="Z346" s="281">
        <v>0</v>
      </c>
      <c r="AA346" s="281"/>
      <c r="AB346" s="281">
        <v>0</v>
      </c>
      <c r="AC346" s="281">
        <v>0</v>
      </c>
      <c r="AD346" s="281">
        <v>0</v>
      </c>
      <c r="AE346" s="281"/>
      <c r="AF346" s="281"/>
      <c r="AG346" s="281"/>
      <c r="AH346" s="281"/>
      <c r="AI346" s="281"/>
      <c r="AJ346" s="281"/>
      <c r="AK346" s="281"/>
      <c r="AL346" s="281"/>
      <c r="AM346" s="281"/>
      <c r="AN346" s="281">
        <v>0</v>
      </c>
      <c r="AO346" s="281"/>
      <c r="AP346" s="281">
        <v>0</v>
      </c>
      <c r="AQ346" s="281">
        <v>0</v>
      </c>
      <c r="AR346" s="281"/>
      <c r="AS346" s="281"/>
      <c r="AT346" s="281"/>
      <c r="AU346" s="281"/>
      <c r="AV346" s="281"/>
      <c r="AW346" s="281"/>
      <c r="AX346" s="281"/>
      <c r="AY346" s="281"/>
      <c r="AZ346" s="281"/>
      <c r="BA346" s="281"/>
      <c r="BB346" s="281">
        <v>0</v>
      </c>
      <c r="BC346" s="281"/>
      <c r="BD346" s="281">
        <v>0</v>
      </c>
      <c r="BE346" s="281"/>
      <c r="BF346" s="266"/>
      <c r="BG346" s="266"/>
      <c r="BH346" s="266"/>
      <c r="BI346" s="266"/>
      <c r="BJ346" s="266"/>
      <c r="BK346" s="266"/>
      <c r="BL346" s="460"/>
      <c r="BM346" s="459"/>
      <c r="BN346" s="469">
        <f>VLOOKUP(B346,'[2]PL01-16112024'!$D$11:$P$237,11,0)</f>
        <v>18.399999999999999</v>
      </c>
      <c r="BO346" s="468">
        <v>18.399999999999999</v>
      </c>
      <c r="BP346" s="468">
        <v>9.31</v>
      </c>
      <c r="BQ346" s="468"/>
      <c r="BR346" s="468" t="s">
        <v>701</v>
      </c>
    </row>
    <row r="347" spans="1:70" s="436" customFormat="1" ht="12.75">
      <c r="A347" s="428" t="s">
        <v>186</v>
      </c>
      <c r="B347" s="429" t="s">
        <v>585</v>
      </c>
      <c r="C347" s="266"/>
      <c r="D347" s="431"/>
      <c r="E347" s="432" t="s">
        <v>276</v>
      </c>
      <c r="F347" s="431" t="str">
        <f t="shared" si="123"/>
        <v>DGT</v>
      </c>
      <c r="G347" s="433" t="s">
        <v>514</v>
      </c>
      <c r="H347" s="434">
        <f t="shared" ref="H347:H350" si="125">SUM(I347:BK347)</f>
        <v>4</v>
      </c>
      <c r="I347" s="435">
        <v>4</v>
      </c>
      <c r="J347" s="435"/>
      <c r="K347" s="435"/>
      <c r="L347" s="435"/>
      <c r="M347" s="435"/>
      <c r="N347" s="435"/>
      <c r="O347" s="435"/>
      <c r="P347" s="435"/>
      <c r="Q347" s="435"/>
      <c r="R347" s="435"/>
      <c r="S347" s="435"/>
      <c r="T347" s="435"/>
      <c r="U347" s="435"/>
      <c r="V347" s="435"/>
      <c r="W347" s="435"/>
      <c r="X347" s="435"/>
      <c r="Y347" s="435"/>
      <c r="Z347" s="435"/>
      <c r="AA347" s="435"/>
      <c r="AB347" s="435"/>
      <c r="AC347" s="435"/>
      <c r="AD347" s="435"/>
      <c r="AE347" s="435"/>
      <c r="AF347" s="435"/>
      <c r="AG347" s="435"/>
      <c r="AH347" s="435"/>
      <c r="AI347" s="435"/>
      <c r="AJ347" s="435"/>
      <c r="AK347" s="435"/>
      <c r="AL347" s="435"/>
      <c r="AM347" s="435"/>
      <c r="AN347" s="435"/>
      <c r="AO347" s="435"/>
      <c r="AP347" s="435"/>
      <c r="AQ347" s="435"/>
      <c r="AR347" s="435"/>
      <c r="AS347" s="435"/>
      <c r="AT347" s="435"/>
      <c r="AU347" s="435"/>
      <c r="AV347" s="435"/>
      <c r="AW347" s="435"/>
      <c r="AX347" s="435"/>
      <c r="AY347" s="435"/>
      <c r="AZ347" s="435"/>
      <c r="BA347" s="435"/>
      <c r="BB347" s="435"/>
      <c r="BC347" s="435"/>
      <c r="BD347" s="435"/>
      <c r="BE347" s="435"/>
      <c r="BF347" s="431"/>
      <c r="BG347" s="431"/>
      <c r="BH347" s="431"/>
      <c r="BI347" s="431"/>
      <c r="BJ347" s="431"/>
      <c r="BK347" s="431"/>
      <c r="BL347" s="463"/>
      <c r="BM347" s="459">
        <f>D347-H347</f>
        <v>-4</v>
      </c>
      <c r="BN347" s="469" t="e">
        <f>VLOOKUP(B347,'[2]PL01-16112024'!$D$11:$P$237,11,0)</f>
        <v>#N/A</v>
      </c>
      <c r="BO347" s="468"/>
      <c r="BP347" s="468"/>
      <c r="BQ347" s="468"/>
      <c r="BR347" s="468" t="s">
        <v>514</v>
      </c>
    </row>
    <row r="348" spans="1:70" s="436" customFormat="1" ht="12.75">
      <c r="A348" s="428" t="s">
        <v>186</v>
      </c>
      <c r="B348" s="429" t="s">
        <v>585</v>
      </c>
      <c r="C348" s="266" t="s">
        <v>528</v>
      </c>
      <c r="D348" s="431">
        <v>4.3099999999999996</v>
      </c>
      <c r="E348" s="432" t="s">
        <v>276</v>
      </c>
      <c r="F348" s="431" t="str">
        <f t="shared" si="123"/>
        <v>DGT</v>
      </c>
      <c r="G348" s="433" t="s">
        <v>507</v>
      </c>
      <c r="H348" s="434">
        <f t="shared" si="125"/>
        <v>5</v>
      </c>
      <c r="I348" s="435"/>
      <c r="J348" s="435"/>
      <c r="K348" s="435">
        <v>1.67</v>
      </c>
      <c r="L348" s="435">
        <v>3.33</v>
      </c>
      <c r="M348" s="435"/>
      <c r="N348" s="435"/>
      <c r="O348" s="435"/>
      <c r="P348" s="435"/>
      <c r="Q348" s="435"/>
      <c r="R348" s="435"/>
      <c r="S348" s="435"/>
      <c r="T348" s="435"/>
      <c r="U348" s="435"/>
      <c r="V348" s="435"/>
      <c r="W348" s="435"/>
      <c r="X348" s="435"/>
      <c r="Y348" s="435"/>
      <c r="Z348" s="435"/>
      <c r="AA348" s="435"/>
      <c r="AB348" s="435"/>
      <c r="AC348" s="435"/>
      <c r="AD348" s="435"/>
      <c r="AE348" s="435"/>
      <c r="AF348" s="435"/>
      <c r="AG348" s="435"/>
      <c r="AH348" s="435"/>
      <c r="AI348" s="435"/>
      <c r="AJ348" s="435"/>
      <c r="AK348" s="435"/>
      <c r="AL348" s="435"/>
      <c r="AM348" s="435"/>
      <c r="AN348" s="435"/>
      <c r="AO348" s="435"/>
      <c r="AP348" s="435"/>
      <c r="AQ348" s="435"/>
      <c r="AR348" s="435"/>
      <c r="AS348" s="435"/>
      <c r="AT348" s="435"/>
      <c r="AU348" s="435"/>
      <c r="AV348" s="435"/>
      <c r="AW348" s="435"/>
      <c r="AX348" s="435"/>
      <c r="AY348" s="435"/>
      <c r="AZ348" s="435"/>
      <c r="BA348" s="435"/>
      <c r="BB348" s="435"/>
      <c r="BC348" s="435"/>
      <c r="BD348" s="435"/>
      <c r="BE348" s="435"/>
      <c r="BF348" s="431"/>
      <c r="BG348" s="431"/>
      <c r="BH348" s="431"/>
      <c r="BI348" s="431"/>
      <c r="BJ348" s="431"/>
      <c r="BK348" s="431"/>
      <c r="BL348" s="463"/>
      <c r="BM348" s="459">
        <f>D348-H348</f>
        <v>-0.69000000000000039</v>
      </c>
      <c r="BN348" s="469" t="e">
        <f>VLOOKUP(B348,'[2]PL01-16112024'!$D$11:$P$237,11,0)</f>
        <v>#N/A</v>
      </c>
      <c r="BO348" s="468"/>
      <c r="BP348" s="468"/>
      <c r="BQ348" s="468"/>
      <c r="BR348" s="468" t="s">
        <v>507</v>
      </c>
    </row>
    <row r="349" spans="1:70" s="436" customFormat="1" ht="12.75">
      <c r="A349" s="428" t="s">
        <v>186</v>
      </c>
      <c r="B349" s="429" t="s">
        <v>585</v>
      </c>
      <c r="C349" s="266" t="s">
        <v>528</v>
      </c>
      <c r="D349" s="431">
        <f>IF(C349="X",H349,"")</f>
        <v>5</v>
      </c>
      <c r="E349" s="432" t="s">
        <v>276</v>
      </c>
      <c r="F349" s="431" t="str">
        <f t="shared" si="123"/>
        <v>DGT</v>
      </c>
      <c r="G349" s="433" t="s">
        <v>508</v>
      </c>
      <c r="H349" s="434">
        <f t="shared" ref="H349" si="126">SUM(I349:BK349)</f>
        <v>5</v>
      </c>
      <c r="I349" s="435">
        <v>5</v>
      </c>
      <c r="J349" s="435"/>
      <c r="K349" s="435"/>
      <c r="L349" s="435"/>
      <c r="M349" s="435"/>
      <c r="N349" s="435"/>
      <c r="O349" s="435"/>
      <c r="P349" s="435"/>
      <c r="Q349" s="435"/>
      <c r="R349" s="435"/>
      <c r="S349" s="435"/>
      <c r="T349" s="435"/>
      <c r="U349" s="435"/>
      <c r="V349" s="435"/>
      <c r="W349" s="435"/>
      <c r="X349" s="435"/>
      <c r="Y349" s="435"/>
      <c r="Z349" s="435"/>
      <c r="AA349" s="435"/>
      <c r="AB349" s="435"/>
      <c r="AC349" s="435"/>
      <c r="AD349" s="435"/>
      <c r="AE349" s="435"/>
      <c r="AF349" s="435"/>
      <c r="AG349" s="435"/>
      <c r="AH349" s="435"/>
      <c r="AI349" s="435"/>
      <c r="AJ349" s="435"/>
      <c r="AK349" s="435"/>
      <c r="AL349" s="435"/>
      <c r="AM349" s="435"/>
      <c r="AN349" s="435"/>
      <c r="AO349" s="435"/>
      <c r="AP349" s="435"/>
      <c r="AQ349" s="435"/>
      <c r="AR349" s="435"/>
      <c r="AS349" s="435"/>
      <c r="AT349" s="435"/>
      <c r="AU349" s="435"/>
      <c r="AV349" s="435"/>
      <c r="AW349" s="435"/>
      <c r="AX349" s="435"/>
      <c r="AY349" s="435"/>
      <c r="AZ349" s="435"/>
      <c r="BA349" s="435"/>
      <c r="BB349" s="435"/>
      <c r="BC349" s="435"/>
      <c r="BD349" s="435"/>
      <c r="BE349" s="435"/>
      <c r="BF349" s="431"/>
      <c r="BG349" s="431"/>
      <c r="BH349" s="431"/>
      <c r="BI349" s="431"/>
      <c r="BJ349" s="431"/>
      <c r="BK349" s="431"/>
      <c r="BL349" s="463"/>
      <c r="BM349" s="459">
        <f>D349-H349</f>
        <v>0</v>
      </c>
      <c r="BN349" s="469" t="e">
        <f>VLOOKUP(B349,'[2]PL01-16112024'!$D$11:$P$237,11,0)</f>
        <v>#N/A</v>
      </c>
      <c r="BO349" s="468"/>
      <c r="BP349" s="468"/>
      <c r="BQ349" s="468"/>
      <c r="BR349" s="468" t="s">
        <v>508</v>
      </c>
    </row>
    <row r="350" spans="1:70" s="436" customFormat="1" ht="12.75">
      <c r="A350" s="428" t="s">
        <v>186</v>
      </c>
      <c r="B350" s="429" t="s">
        <v>585</v>
      </c>
      <c r="C350" s="266"/>
      <c r="D350" s="431"/>
      <c r="E350" s="432" t="s">
        <v>276</v>
      </c>
      <c r="F350" s="431" t="str">
        <f t="shared" si="123"/>
        <v>DGT</v>
      </c>
      <c r="G350" s="433" t="s">
        <v>509</v>
      </c>
      <c r="H350" s="434">
        <f t="shared" si="125"/>
        <v>4.4000000000000004</v>
      </c>
      <c r="I350" s="435">
        <v>4.4000000000000004</v>
      </c>
      <c r="J350" s="435"/>
      <c r="K350" s="435"/>
      <c r="L350" s="435"/>
      <c r="M350" s="435"/>
      <c r="N350" s="435"/>
      <c r="O350" s="435"/>
      <c r="P350" s="435"/>
      <c r="Q350" s="435"/>
      <c r="R350" s="435"/>
      <c r="S350" s="435"/>
      <c r="T350" s="435"/>
      <c r="U350" s="435"/>
      <c r="V350" s="435"/>
      <c r="W350" s="435"/>
      <c r="X350" s="435"/>
      <c r="Y350" s="435"/>
      <c r="Z350" s="435"/>
      <c r="AA350" s="435"/>
      <c r="AB350" s="435"/>
      <c r="AC350" s="435"/>
      <c r="AD350" s="435"/>
      <c r="AE350" s="435"/>
      <c r="AF350" s="435"/>
      <c r="AG350" s="435"/>
      <c r="AH350" s="435"/>
      <c r="AI350" s="435"/>
      <c r="AJ350" s="435"/>
      <c r="AK350" s="435"/>
      <c r="AL350" s="435"/>
      <c r="AM350" s="435"/>
      <c r="AN350" s="435"/>
      <c r="AO350" s="435"/>
      <c r="AP350" s="435"/>
      <c r="AQ350" s="435"/>
      <c r="AR350" s="435"/>
      <c r="AS350" s="435"/>
      <c r="AT350" s="435"/>
      <c r="AU350" s="435"/>
      <c r="AV350" s="435"/>
      <c r="AW350" s="435"/>
      <c r="AX350" s="435"/>
      <c r="AY350" s="435"/>
      <c r="AZ350" s="435"/>
      <c r="BA350" s="435"/>
      <c r="BB350" s="435"/>
      <c r="BC350" s="435"/>
      <c r="BD350" s="435"/>
      <c r="BE350" s="435"/>
      <c r="BF350" s="431"/>
      <c r="BG350" s="431"/>
      <c r="BH350" s="431"/>
      <c r="BI350" s="431"/>
      <c r="BJ350" s="431"/>
      <c r="BK350" s="431"/>
      <c r="BL350" s="463"/>
      <c r="BM350" s="459">
        <f>D350-H350</f>
        <v>-4.4000000000000004</v>
      </c>
      <c r="BN350" s="469" t="e">
        <f>VLOOKUP(B350,'[2]PL01-16112024'!$D$11:$P$237,11,0)</f>
        <v>#N/A</v>
      </c>
      <c r="BO350" s="468"/>
      <c r="BP350" s="468"/>
      <c r="BQ350" s="468"/>
      <c r="BR350" s="468" t="s">
        <v>509</v>
      </c>
    </row>
    <row r="351" spans="1:70" s="71" customFormat="1" ht="38.25">
      <c r="A351" s="276" t="s">
        <v>186</v>
      </c>
      <c r="B351" s="425" t="s">
        <v>550</v>
      </c>
      <c r="C351" s="266" t="s">
        <v>528</v>
      </c>
      <c r="D351" s="266">
        <f t="shared" ref="D351:D357" si="127">IF(C351="X",H351,"")</f>
        <v>5.7</v>
      </c>
      <c r="E351" s="278" t="s">
        <v>276</v>
      </c>
      <c r="F351" s="266" t="str">
        <f t="shared" si="123"/>
        <v>DGT</v>
      </c>
      <c r="G351" s="67" t="s">
        <v>512</v>
      </c>
      <c r="H351" s="280">
        <f t="shared" ref="H351:H356" si="128">SUM(I351:BK351)</f>
        <v>5.7</v>
      </c>
      <c r="I351" s="281">
        <v>0</v>
      </c>
      <c r="J351" s="281">
        <v>0</v>
      </c>
      <c r="K351" s="281">
        <v>4.7</v>
      </c>
      <c r="L351" s="281"/>
      <c r="M351" s="281"/>
      <c r="N351" s="281"/>
      <c r="O351" s="281"/>
      <c r="P351" s="281"/>
      <c r="Q351" s="281">
        <v>1</v>
      </c>
      <c r="R351" s="281"/>
      <c r="S351" s="281"/>
      <c r="T351" s="281">
        <v>0</v>
      </c>
      <c r="U351" s="281">
        <v>0</v>
      </c>
      <c r="V351" s="281"/>
      <c r="W351" s="281"/>
      <c r="X351" s="281"/>
      <c r="Y351" s="281"/>
      <c r="Z351" s="281">
        <v>0</v>
      </c>
      <c r="AA351" s="281"/>
      <c r="AB351" s="281">
        <v>0</v>
      </c>
      <c r="AC351" s="281">
        <v>0</v>
      </c>
      <c r="AD351" s="281">
        <v>0</v>
      </c>
      <c r="AE351" s="281"/>
      <c r="AF351" s="281"/>
      <c r="AG351" s="281"/>
      <c r="AH351" s="281"/>
      <c r="AI351" s="281"/>
      <c r="AJ351" s="281"/>
      <c r="AK351" s="281"/>
      <c r="AL351" s="281"/>
      <c r="AM351" s="281"/>
      <c r="AN351" s="281">
        <v>0</v>
      </c>
      <c r="AO351" s="281"/>
      <c r="AP351" s="281">
        <v>0</v>
      </c>
      <c r="AQ351" s="281">
        <v>0</v>
      </c>
      <c r="AR351" s="281"/>
      <c r="AS351" s="281"/>
      <c r="AT351" s="281"/>
      <c r="AU351" s="281"/>
      <c r="AV351" s="281"/>
      <c r="AW351" s="281"/>
      <c r="AX351" s="281"/>
      <c r="AY351" s="281"/>
      <c r="AZ351" s="281"/>
      <c r="BA351" s="281"/>
      <c r="BB351" s="281">
        <v>0</v>
      </c>
      <c r="BC351" s="281"/>
      <c r="BD351" s="281">
        <v>0</v>
      </c>
      <c r="BE351" s="281"/>
      <c r="BF351" s="266"/>
      <c r="BG351" s="266"/>
      <c r="BH351" s="266"/>
      <c r="BI351" s="266"/>
      <c r="BJ351" s="266"/>
      <c r="BK351" s="266"/>
      <c r="BL351" s="460"/>
      <c r="BM351" s="459">
        <f>D351-H351</f>
        <v>0</v>
      </c>
      <c r="BN351" s="469">
        <f>VLOOKUP(B351,'[2]PL01-16112024'!$D$11:$P$237,11,0)</f>
        <v>5.7</v>
      </c>
      <c r="BO351" s="468">
        <v>5.7</v>
      </c>
      <c r="BP351" s="468">
        <v>5.7</v>
      </c>
      <c r="BQ351" s="468"/>
      <c r="BR351" s="468" t="s">
        <v>678</v>
      </c>
    </row>
    <row r="352" spans="1:70" s="71" customFormat="1" ht="38.25">
      <c r="A352" s="276" t="s">
        <v>186</v>
      </c>
      <c r="B352" s="425" t="s">
        <v>551</v>
      </c>
      <c r="C352" s="266"/>
      <c r="D352" s="266" t="str">
        <f t="shared" si="127"/>
        <v/>
      </c>
      <c r="E352" s="278" t="s">
        <v>276</v>
      </c>
      <c r="F352" s="266" t="str">
        <f t="shared" si="123"/>
        <v>DGT</v>
      </c>
      <c r="G352" s="67" t="s">
        <v>514</v>
      </c>
      <c r="H352" s="280">
        <f t="shared" si="128"/>
        <v>2.46</v>
      </c>
      <c r="I352" s="281">
        <v>0</v>
      </c>
      <c r="J352" s="281">
        <v>0</v>
      </c>
      <c r="K352" s="281"/>
      <c r="L352" s="281">
        <v>0</v>
      </c>
      <c r="M352" s="281"/>
      <c r="N352" s="281"/>
      <c r="O352" s="281"/>
      <c r="P352" s="281"/>
      <c r="Q352" s="281">
        <v>2.46</v>
      </c>
      <c r="R352" s="281"/>
      <c r="S352" s="281"/>
      <c r="T352" s="281">
        <v>0</v>
      </c>
      <c r="U352" s="281">
        <v>0</v>
      </c>
      <c r="V352" s="281"/>
      <c r="W352" s="281"/>
      <c r="X352" s="281"/>
      <c r="Y352" s="281"/>
      <c r="Z352" s="281">
        <v>0</v>
      </c>
      <c r="AA352" s="281"/>
      <c r="AB352" s="281">
        <v>0</v>
      </c>
      <c r="AC352" s="281">
        <v>0</v>
      </c>
      <c r="AD352" s="281">
        <v>0</v>
      </c>
      <c r="AE352" s="281"/>
      <c r="AF352" s="281"/>
      <c r="AG352" s="281"/>
      <c r="AH352" s="281"/>
      <c r="AI352" s="281"/>
      <c r="AJ352" s="281"/>
      <c r="AK352" s="281"/>
      <c r="AL352" s="281"/>
      <c r="AM352" s="281"/>
      <c r="AN352" s="281">
        <v>0</v>
      </c>
      <c r="AO352" s="281"/>
      <c r="AP352" s="281">
        <v>0</v>
      </c>
      <c r="AQ352" s="281">
        <v>0</v>
      </c>
      <c r="AR352" s="281"/>
      <c r="AS352" s="281"/>
      <c r="AT352" s="281"/>
      <c r="AU352" s="281"/>
      <c r="AV352" s="281"/>
      <c r="AW352" s="281"/>
      <c r="AX352" s="281"/>
      <c r="AY352" s="281"/>
      <c r="AZ352" s="281"/>
      <c r="BA352" s="281"/>
      <c r="BB352" s="281">
        <v>0</v>
      </c>
      <c r="BC352" s="281"/>
      <c r="BD352" s="281">
        <v>0</v>
      </c>
      <c r="BE352" s="281"/>
      <c r="BF352" s="266"/>
      <c r="BG352" s="266"/>
      <c r="BH352" s="266"/>
      <c r="BI352" s="266"/>
      <c r="BJ352" s="266"/>
      <c r="BK352" s="266"/>
      <c r="BL352" s="460"/>
      <c r="BM352" s="459"/>
      <c r="BN352" s="469">
        <f>VLOOKUP(B352,'[2]PL01-16112024'!$D$11:$P$237,11,0)</f>
        <v>2.46</v>
      </c>
      <c r="BO352" s="468">
        <v>2.46</v>
      </c>
      <c r="BP352" s="468">
        <v>0</v>
      </c>
      <c r="BQ352" s="468"/>
      <c r="BR352" s="468" t="s">
        <v>688</v>
      </c>
    </row>
    <row r="353" spans="1:70" s="71" customFormat="1" ht="38.25">
      <c r="A353" s="276" t="s">
        <v>186</v>
      </c>
      <c r="B353" s="425" t="s">
        <v>552</v>
      </c>
      <c r="C353" s="266"/>
      <c r="D353" s="266" t="str">
        <f t="shared" si="127"/>
        <v/>
      </c>
      <c r="E353" s="278" t="s">
        <v>276</v>
      </c>
      <c r="F353" s="266" t="str">
        <f t="shared" si="123"/>
        <v>DGT</v>
      </c>
      <c r="G353" s="279" t="s">
        <v>506</v>
      </c>
      <c r="H353" s="280">
        <f t="shared" si="128"/>
        <v>3.4</v>
      </c>
      <c r="I353" s="281">
        <v>3.13</v>
      </c>
      <c r="J353" s="281">
        <v>0</v>
      </c>
      <c r="K353" s="281">
        <v>0.12</v>
      </c>
      <c r="L353" s="281">
        <v>0</v>
      </c>
      <c r="M353" s="281"/>
      <c r="N353" s="281"/>
      <c r="O353" s="281"/>
      <c r="P353" s="281"/>
      <c r="Q353" s="281">
        <v>5.0000000000000017E-2</v>
      </c>
      <c r="R353" s="281"/>
      <c r="S353" s="281"/>
      <c r="T353" s="281">
        <v>0</v>
      </c>
      <c r="U353" s="281">
        <v>0</v>
      </c>
      <c r="V353" s="281"/>
      <c r="W353" s="281"/>
      <c r="X353" s="281"/>
      <c r="Y353" s="281"/>
      <c r="Z353" s="281">
        <v>0</v>
      </c>
      <c r="AA353" s="281"/>
      <c r="AB353" s="281">
        <v>0</v>
      </c>
      <c r="AC353" s="281">
        <v>0</v>
      </c>
      <c r="AD353" s="281">
        <v>0</v>
      </c>
      <c r="AE353" s="281"/>
      <c r="AF353" s="281"/>
      <c r="AG353" s="281"/>
      <c r="AH353" s="281"/>
      <c r="AI353" s="281"/>
      <c r="AJ353" s="281"/>
      <c r="AK353" s="281"/>
      <c r="AL353" s="281"/>
      <c r="AM353" s="281"/>
      <c r="AN353" s="281">
        <v>0</v>
      </c>
      <c r="AO353" s="281"/>
      <c r="AP353" s="281"/>
      <c r="AQ353" s="281">
        <v>0.1</v>
      </c>
      <c r="AR353" s="281"/>
      <c r="AS353" s="281"/>
      <c r="AT353" s="281"/>
      <c r="AU353" s="281"/>
      <c r="AV353" s="281"/>
      <c r="AW353" s="281"/>
      <c r="AX353" s="281"/>
      <c r="AY353" s="281"/>
      <c r="AZ353" s="281"/>
      <c r="BA353" s="281"/>
      <c r="BB353" s="281">
        <v>0</v>
      </c>
      <c r="BC353" s="281"/>
      <c r="BD353" s="281">
        <v>0</v>
      </c>
      <c r="BE353" s="281"/>
      <c r="BF353" s="266"/>
      <c r="BG353" s="266"/>
      <c r="BH353" s="266"/>
      <c r="BI353" s="266"/>
      <c r="BJ353" s="266"/>
      <c r="BK353" s="266"/>
      <c r="BL353" s="460"/>
      <c r="BM353" s="459"/>
      <c r="BN353" s="469">
        <f>VLOOKUP(B353,'[2]PL01-16112024'!$D$11:$P$237,11,0)</f>
        <v>3.4</v>
      </c>
      <c r="BO353" s="468">
        <v>3.4</v>
      </c>
      <c r="BP353" s="468">
        <v>0</v>
      </c>
      <c r="BQ353" s="468"/>
      <c r="BR353" s="468" t="s">
        <v>681</v>
      </c>
    </row>
    <row r="354" spans="1:70" s="71" customFormat="1" ht="25.5">
      <c r="A354" s="276" t="s">
        <v>186</v>
      </c>
      <c r="B354" s="425" t="s">
        <v>553</v>
      </c>
      <c r="C354" s="266"/>
      <c r="D354" s="266" t="str">
        <f t="shared" si="127"/>
        <v/>
      </c>
      <c r="E354" s="278" t="s">
        <v>276</v>
      </c>
      <c r="F354" s="266" t="str">
        <f t="shared" si="123"/>
        <v>DGT</v>
      </c>
      <c r="G354" s="279" t="s">
        <v>511</v>
      </c>
      <c r="H354" s="280">
        <f t="shared" si="128"/>
        <v>2.9</v>
      </c>
      <c r="I354" s="281">
        <v>2.02</v>
      </c>
      <c r="J354" s="281">
        <v>0</v>
      </c>
      <c r="K354" s="281">
        <v>0.88</v>
      </c>
      <c r="L354" s="281">
        <v>0</v>
      </c>
      <c r="M354" s="281"/>
      <c r="N354" s="281"/>
      <c r="O354" s="281"/>
      <c r="P354" s="281"/>
      <c r="Q354" s="281"/>
      <c r="R354" s="281"/>
      <c r="S354" s="281"/>
      <c r="T354" s="281">
        <v>0</v>
      </c>
      <c r="U354" s="281">
        <v>0</v>
      </c>
      <c r="V354" s="281"/>
      <c r="W354" s="281"/>
      <c r="X354" s="281"/>
      <c r="Y354" s="281"/>
      <c r="Z354" s="281">
        <v>0</v>
      </c>
      <c r="AA354" s="281"/>
      <c r="AB354" s="281">
        <v>0</v>
      </c>
      <c r="AC354" s="281">
        <v>0</v>
      </c>
      <c r="AD354" s="281">
        <v>0</v>
      </c>
      <c r="AE354" s="281"/>
      <c r="AF354" s="281"/>
      <c r="AG354" s="281"/>
      <c r="AH354" s="281"/>
      <c r="AI354" s="281"/>
      <c r="AJ354" s="281"/>
      <c r="AK354" s="281"/>
      <c r="AL354" s="281"/>
      <c r="AM354" s="281"/>
      <c r="AN354" s="281">
        <v>0</v>
      </c>
      <c r="AO354" s="281"/>
      <c r="AP354" s="281">
        <v>0</v>
      </c>
      <c r="AQ354" s="281">
        <v>0</v>
      </c>
      <c r="AR354" s="281"/>
      <c r="AS354" s="281"/>
      <c r="AT354" s="281"/>
      <c r="AU354" s="281"/>
      <c r="AV354" s="281"/>
      <c r="AW354" s="281"/>
      <c r="AX354" s="281"/>
      <c r="AY354" s="281"/>
      <c r="AZ354" s="281"/>
      <c r="BA354" s="281"/>
      <c r="BB354" s="281">
        <v>0</v>
      </c>
      <c r="BC354" s="281"/>
      <c r="BD354" s="281">
        <v>0</v>
      </c>
      <c r="BE354" s="281"/>
      <c r="BF354" s="266"/>
      <c r="BG354" s="266"/>
      <c r="BH354" s="266"/>
      <c r="BI354" s="266"/>
      <c r="BJ354" s="266"/>
      <c r="BK354" s="266"/>
      <c r="BL354" s="460"/>
      <c r="BM354" s="459"/>
      <c r="BN354" s="469">
        <f>VLOOKUP(B354,'[2]PL01-16112024'!$D$11:$P$237,11,0)</f>
        <v>2.9</v>
      </c>
      <c r="BO354" s="468">
        <v>2.9</v>
      </c>
      <c r="BP354" s="468">
        <v>0</v>
      </c>
      <c r="BQ354" s="468"/>
      <c r="BR354" s="468" t="s">
        <v>680</v>
      </c>
    </row>
    <row r="355" spans="1:70" s="71" customFormat="1" ht="25.5">
      <c r="A355" s="276" t="s">
        <v>186</v>
      </c>
      <c r="B355" s="425" t="s">
        <v>554</v>
      </c>
      <c r="C355" s="266" t="s">
        <v>528</v>
      </c>
      <c r="D355" s="266">
        <f t="shared" si="127"/>
        <v>1</v>
      </c>
      <c r="E355" s="278" t="s">
        <v>276</v>
      </c>
      <c r="F355" s="266" t="str">
        <f t="shared" si="123"/>
        <v>DGT</v>
      </c>
      <c r="G355" s="67" t="s">
        <v>512</v>
      </c>
      <c r="H355" s="280">
        <f t="shared" si="128"/>
        <v>1</v>
      </c>
      <c r="I355" s="281">
        <v>0</v>
      </c>
      <c r="J355" s="281">
        <v>0</v>
      </c>
      <c r="K355" s="281">
        <v>0.4</v>
      </c>
      <c r="L355" s="281">
        <v>0</v>
      </c>
      <c r="M355" s="281"/>
      <c r="N355" s="281"/>
      <c r="O355" s="281"/>
      <c r="P355" s="281"/>
      <c r="Q355" s="281">
        <v>0.3</v>
      </c>
      <c r="R355" s="281"/>
      <c r="S355" s="281"/>
      <c r="T355" s="281">
        <v>0</v>
      </c>
      <c r="U355" s="281">
        <v>0</v>
      </c>
      <c r="V355" s="281"/>
      <c r="W355" s="281"/>
      <c r="X355" s="281"/>
      <c r="Y355" s="281"/>
      <c r="Z355" s="281">
        <v>0</v>
      </c>
      <c r="AA355" s="281"/>
      <c r="AB355" s="281">
        <v>0</v>
      </c>
      <c r="AC355" s="281">
        <v>0</v>
      </c>
      <c r="AD355" s="281">
        <v>0</v>
      </c>
      <c r="AE355" s="281"/>
      <c r="AF355" s="281"/>
      <c r="AG355" s="281"/>
      <c r="AH355" s="281"/>
      <c r="AI355" s="281"/>
      <c r="AJ355" s="281"/>
      <c r="AK355" s="281"/>
      <c r="AL355" s="281"/>
      <c r="AM355" s="281"/>
      <c r="AN355" s="281">
        <v>0</v>
      </c>
      <c r="AO355" s="281"/>
      <c r="AP355" s="281">
        <v>0</v>
      </c>
      <c r="AQ355" s="281">
        <v>0</v>
      </c>
      <c r="AR355" s="281"/>
      <c r="AS355" s="281"/>
      <c r="AT355" s="281"/>
      <c r="AU355" s="281"/>
      <c r="AV355" s="281"/>
      <c r="AW355" s="281"/>
      <c r="AX355" s="281"/>
      <c r="AY355" s="281"/>
      <c r="AZ355" s="281"/>
      <c r="BA355" s="281"/>
      <c r="BB355" s="281">
        <v>0.30000000000000004</v>
      </c>
      <c r="BC355" s="281"/>
      <c r="BD355" s="281">
        <v>0</v>
      </c>
      <c r="BE355" s="281"/>
      <c r="BF355" s="266"/>
      <c r="BG355" s="266"/>
      <c r="BH355" s="266"/>
      <c r="BI355" s="266"/>
      <c r="BJ355" s="266"/>
      <c r="BK355" s="266"/>
      <c r="BL355" s="460"/>
      <c r="BM355" s="459">
        <f>D355-H355</f>
        <v>0</v>
      </c>
      <c r="BN355" s="469">
        <f>VLOOKUP(B355,'[2]PL01-16112024'!$D$11:$P$237,11,0)</f>
        <v>1.6</v>
      </c>
      <c r="BO355" s="468">
        <v>1</v>
      </c>
      <c r="BP355" s="468">
        <v>1</v>
      </c>
      <c r="BQ355" s="468">
        <v>0</v>
      </c>
      <c r="BR355" s="468" t="s">
        <v>680</v>
      </c>
    </row>
    <row r="356" spans="1:70" s="436" customFormat="1" ht="25.5">
      <c r="A356" s="428" t="s">
        <v>186</v>
      </c>
      <c r="B356" s="429" t="s">
        <v>555</v>
      </c>
      <c r="C356" s="266" t="s">
        <v>528</v>
      </c>
      <c r="D356" s="431">
        <f t="shared" si="127"/>
        <v>0</v>
      </c>
      <c r="E356" s="432" t="s">
        <v>276</v>
      </c>
      <c r="F356" s="431" t="str">
        <f t="shared" si="123"/>
        <v>DGT</v>
      </c>
      <c r="G356" s="433"/>
      <c r="H356" s="434">
        <f t="shared" si="128"/>
        <v>0</v>
      </c>
      <c r="I356" s="435"/>
      <c r="J356" s="435">
        <v>0</v>
      </c>
      <c r="K356" s="435"/>
      <c r="L356" s="435">
        <v>0</v>
      </c>
      <c r="M356" s="435"/>
      <c r="N356" s="435"/>
      <c r="O356" s="435"/>
      <c r="P356" s="435"/>
      <c r="Q356" s="435">
        <v>0</v>
      </c>
      <c r="R356" s="435"/>
      <c r="S356" s="435"/>
      <c r="T356" s="435">
        <v>0</v>
      </c>
      <c r="U356" s="435">
        <v>0</v>
      </c>
      <c r="V356" s="435"/>
      <c r="W356" s="435"/>
      <c r="X356" s="435"/>
      <c r="Y356" s="435"/>
      <c r="Z356" s="435">
        <v>0</v>
      </c>
      <c r="AA356" s="435"/>
      <c r="AB356" s="435">
        <v>0</v>
      </c>
      <c r="AC356" s="435">
        <v>0</v>
      </c>
      <c r="AD356" s="435">
        <v>0</v>
      </c>
      <c r="AE356" s="435"/>
      <c r="AF356" s="435"/>
      <c r="AG356" s="435"/>
      <c r="AH356" s="435"/>
      <c r="AI356" s="435"/>
      <c r="AJ356" s="435"/>
      <c r="AK356" s="435"/>
      <c r="AL356" s="435"/>
      <c r="AM356" s="435"/>
      <c r="AN356" s="435">
        <v>0</v>
      </c>
      <c r="AO356" s="435"/>
      <c r="AP356" s="435">
        <v>0</v>
      </c>
      <c r="AQ356" s="435">
        <v>0</v>
      </c>
      <c r="AR356" s="435"/>
      <c r="AS356" s="435"/>
      <c r="AT356" s="435"/>
      <c r="AU356" s="435"/>
      <c r="AV356" s="435"/>
      <c r="AW356" s="435"/>
      <c r="AX356" s="435"/>
      <c r="AY356" s="435"/>
      <c r="AZ356" s="435"/>
      <c r="BA356" s="435"/>
      <c r="BB356" s="435">
        <v>0</v>
      </c>
      <c r="BC356" s="435"/>
      <c r="BD356" s="435">
        <v>0</v>
      </c>
      <c r="BE356" s="435"/>
      <c r="BF356" s="431"/>
      <c r="BG356" s="431"/>
      <c r="BH356" s="431"/>
      <c r="BI356" s="431"/>
      <c r="BJ356" s="431"/>
      <c r="BK356" s="431"/>
      <c r="BL356" s="463"/>
      <c r="BM356" s="459">
        <f>D356-H356</f>
        <v>0</v>
      </c>
      <c r="BN356" s="469">
        <f>VLOOKUP(B356,'[2]PL01-16112024'!$D$11:$P$237,11,0)</f>
        <v>2.2000000000000002</v>
      </c>
      <c r="BO356" s="468">
        <v>2.2000000000000002</v>
      </c>
      <c r="BP356" s="468">
        <v>1</v>
      </c>
      <c r="BQ356" s="468">
        <v>0</v>
      </c>
      <c r="BR356" s="468" t="s">
        <v>702</v>
      </c>
    </row>
    <row r="357" spans="1:70" s="436" customFormat="1" ht="12.75">
      <c r="A357" s="428" t="s">
        <v>186</v>
      </c>
      <c r="B357" s="429" t="s">
        <v>585</v>
      </c>
      <c r="C357" s="266"/>
      <c r="D357" s="431" t="str">
        <f t="shared" si="127"/>
        <v/>
      </c>
      <c r="E357" s="432" t="s">
        <v>276</v>
      </c>
      <c r="F357" s="431" t="str">
        <f t="shared" si="123"/>
        <v>DGT</v>
      </c>
      <c r="G357" s="433" t="s">
        <v>511</v>
      </c>
      <c r="H357" s="434">
        <f t="shared" ref="H357:H358" si="129">SUM(I357:BK357)</f>
        <v>1.1000000000000001</v>
      </c>
      <c r="I357" s="435"/>
      <c r="J357" s="435">
        <v>0</v>
      </c>
      <c r="K357" s="435">
        <v>1.1000000000000001</v>
      </c>
      <c r="L357" s="435"/>
      <c r="M357" s="435"/>
      <c r="N357" s="435"/>
      <c r="O357" s="435"/>
      <c r="P357" s="435"/>
      <c r="Q357" s="435"/>
      <c r="R357" s="435"/>
      <c r="S357" s="435"/>
      <c r="T357" s="435"/>
      <c r="U357" s="435"/>
      <c r="V357" s="435"/>
      <c r="W357" s="435"/>
      <c r="X357" s="435"/>
      <c r="Y357" s="435"/>
      <c r="Z357" s="435"/>
      <c r="AA357" s="435"/>
      <c r="AB357" s="435"/>
      <c r="AC357" s="435"/>
      <c r="AD357" s="435"/>
      <c r="AE357" s="435"/>
      <c r="AF357" s="435"/>
      <c r="AG357" s="435"/>
      <c r="AH357" s="435"/>
      <c r="AI357" s="435"/>
      <c r="AJ357" s="435"/>
      <c r="AK357" s="435"/>
      <c r="AL357" s="435"/>
      <c r="AM357" s="435"/>
      <c r="AN357" s="435"/>
      <c r="AO357" s="435"/>
      <c r="AP357" s="435"/>
      <c r="AQ357" s="435"/>
      <c r="AR357" s="435"/>
      <c r="AS357" s="435"/>
      <c r="AT357" s="435"/>
      <c r="AU357" s="435"/>
      <c r="AV357" s="435"/>
      <c r="AW357" s="435"/>
      <c r="AX357" s="435"/>
      <c r="AY357" s="435"/>
      <c r="AZ357" s="435"/>
      <c r="BA357" s="435"/>
      <c r="BB357" s="435"/>
      <c r="BC357" s="435"/>
      <c r="BD357" s="435"/>
      <c r="BE357" s="435"/>
      <c r="BF357" s="431"/>
      <c r="BG357" s="431"/>
      <c r="BH357" s="431"/>
      <c r="BI357" s="431"/>
      <c r="BJ357" s="431"/>
      <c r="BK357" s="431"/>
      <c r="BL357" s="463"/>
      <c r="BM357" s="459"/>
      <c r="BN357" s="469" t="e">
        <f>VLOOKUP(B357,'[2]PL01-16112024'!$D$11:$P$237,11,0)</f>
        <v>#N/A</v>
      </c>
      <c r="BO357" s="468"/>
      <c r="BP357" s="468"/>
      <c r="BQ357" s="468"/>
      <c r="BR357" s="468"/>
    </row>
    <row r="358" spans="1:70" s="436" customFormat="1" ht="22.5">
      <c r="A358" s="428" t="s">
        <v>186</v>
      </c>
      <c r="B358" s="429" t="s">
        <v>585</v>
      </c>
      <c r="C358" s="266" t="s">
        <v>528</v>
      </c>
      <c r="D358" s="431">
        <v>1</v>
      </c>
      <c r="E358" s="432" t="s">
        <v>276</v>
      </c>
      <c r="F358" s="431" t="str">
        <f t="shared" si="123"/>
        <v>DGT</v>
      </c>
      <c r="G358" s="433" t="s">
        <v>502</v>
      </c>
      <c r="H358" s="434">
        <f t="shared" si="129"/>
        <v>1.1000000000000001</v>
      </c>
      <c r="I358" s="435"/>
      <c r="J358" s="435">
        <v>0</v>
      </c>
      <c r="K358" s="435"/>
      <c r="L358" s="435"/>
      <c r="M358" s="435"/>
      <c r="N358" s="435"/>
      <c r="O358" s="435"/>
      <c r="P358" s="435"/>
      <c r="Q358" s="435">
        <v>1.1000000000000001</v>
      </c>
      <c r="R358" s="435"/>
      <c r="S358" s="435"/>
      <c r="T358" s="435"/>
      <c r="U358" s="435"/>
      <c r="V358" s="435"/>
      <c r="W358" s="435"/>
      <c r="X358" s="435"/>
      <c r="Y358" s="435"/>
      <c r="Z358" s="435"/>
      <c r="AA358" s="435"/>
      <c r="AB358" s="435"/>
      <c r="AC358" s="435"/>
      <c r="AD358" s="435"/>
      <c r="AE358" s="435"/>
      <c r="AF358" s="435"/>
      <c r="AG358" s="435"/>
      <c r="AH358" s="435"/>
      <c r="AI358" s="435"/>
      <c r="AJ358" s="435"/>
      <c r="AK358" s="435"/>
      <c r="AL358" s="435"/>
      <c r="AM358" s="435"/>
      <c r="AN358" s="435"/>
      <c r="AO358" s="435"/>
      <c r="AP358" s="435"/>
      <c r="AQ358" s="435"/>
      <c r="AR358" s="435"/>
      <c r="AS358" s="435"/>
      <c r="AT358" s="435"/>
      <c r="AU358" s="435"/>
      <c r="AV358" s="435"/>
      <c r="AW358" s="435"/>
      <c r="AX358" s="435"/>
      <c r="AY358" s="435"/>
      <c r="AZ358" s="435"/>
      <c r="BA358" s="435"/>
      <c r="BB358" s="435"/>
      <c r="BC358" s="435"/>
      <c r="BD358" s="435"/>
      <c r="BE358" s="435"/>
      <c r="BF358" s="431"/>
      <c r="BG358" s="431"/>
      <c r="BH358" s="431"/>
      <c r="BI358" s="431"/>
      <c r="BJ358" s="431"/>
      <c r="BK358" s="431"/>
      <c r="BL358" s="463"/>
      <c r="BM358" s="459">
        <f>D358-H358</f>
        <v>-0.10000000000000009</v>
      </c>
      <c r="BN358" s="469" t="e">
        <f>VLOOKUP(B358,'[2]PL01-16112024'!$D$11:$P$237,11,0)</f>
        <v>#N/A</v>
      </c>
      <c r="BO358" s="468"/>
      <c r="BP358" s="468"/>
      <c r="BQ358" s="468"/>
      <c r="BR358" s="468"/>
    </row>
    <row r="359" spans="1:70" s="71" customFormat="1" ht="51">
      <c r="A359" s="276" t="s">
        <v>186</v>
      </c>
      <c r="B359" s="425" t="s">
        <v>556</v>
      </c>
      <c r="C359" s="266" t="s">
        <v>528</v>
      </c>
      <c r="D359" s="266">
        <f>IF(C359="X",H359,"")</f>
        <v>4</v>
      </c>
      <c r="E359" s="278" t="s">
        <v>276</v>
      </c>
      <c r="F359" s="266" t="str">
        <f t="shared" si="123"/>
        <v>DGT</v>
      </c>
      <c r="G359" s="67" t="s">
        <v>514</v>
      </c>
      <c r="H359" s="280">
        <f>SUM(I359:BK359)</f>
        <v>4</v>
      </c>
      <c r="I359" s="281">
        <v>0</v>
      </c>
      <c r="J359" s="281">
        <v>0</v>
      </c>
      <c r="K359" s="281"/>
      <c r="L359" s="281">
        <v>0.1</v>
      </c>
      <c r="M359" s="281"/>
      <c r="N359" s="281"/>
      <c r="O359" s="281"/>
      <c r="P359" s="281"/>
      <c r="Q359" s="281">
        <v>3.1</v>
      </c>
      <c r="R359" s="281"/>
      <c r="S359" s="281"/>
      <c r="T359" s="281">
        <v>0</v>
      </c>
      <c r="U359" s="281">
        <v>0.2</v>
      </c>
      <c r="V359" s="281"/>
      <c r="W359" s="281"/>
      <c r="X359" s="281"/>
      <c r="Y359" s="281"/>
      <c r="Z359" s="281">
        <v>0</v>
      </c>
      <c r="AA359" s="281"/>
      <c r="AB359" s="281">
        <v>0</v>
      </c>
      <c r="AC359" s="281">
        <v>0</v>
      </c>
      <c r="AD359" s="281">
        <v>0</v>
      </c>
      <c r="AE359" s="281"/>
      <c r="AF359" s="281"/>
      <c r="AG359" s="281"/>
      <c r="AH359" s="281"/>
      <c r="AI359" s="281"/>
      <c r="AJ359" s="281"/>
      <c r="AK359" s="281"/>
      <c r="AL359" s="281"/>
      <c r="AM359" s="281"/>
      <c r="AN359" s="281">
        <v>0</v>
      </c>
      <c r="AO359" s="281"/>
      <c r="AP359" s="281">
        <v>0</v>
      </c>
      <c r="AQ359" s="281">
        <v>0.4</v>
      </c>
      <c r="AR359" s="281"/>
      <c r="AS359" s="281"/>
      <c r="AT359" s="281"/>
      <c r="AU359" s="281"/>
      <c r="AV359" s="281"/>
      <c r="AW359" s="281"/>
      <c r="AX359" s="281"/>
      <c r="AY359" s="281"/>
      <c r="AZ359" s="281"/>
      <c r="BA359" s="281"/>
      <c r="BB359" s="281">
        <v>0.2</v>
      </c>
      <c r="BC359" s="281"/>
      <c r="BD359" s="281">
        <v>0</v>
      </c>
      <c r="BE359" s="281"/>
      <c r="BF359" s="266"/>
      <c r="BG359" s="266"/>
      <c r="BH359" s="266"/>
      <c r="BI359" s="266"/>
      <c r="BJ359" s="266"/>
      <c r="BK359" s="266"/>
      <c r="BL359" s="460"/>
      <c r="BM359" s="459">
        <f>D359-H359</f>
        <v>0</v>
      </c>
      <c r="BN359" s="469">
        <f>VLOOKUP(B359,'[2]PL01-16112024'!$D$11:$P$237,11,0)</f>
        <v>5.7</v>
      </c>
      <c r="BO359" s="468">
        <v>4</v>
      </c>
      <c r="BP359" s="468">
        <v>4</v>
      </c>
      <c r="BQ359" s="468">
        <v>0</v>
      </c>
      <c r="BR359" s="468" t="s">
        <v>688</v>
      </c>
    </row>
    <row r="360" spans="1:70" s="438" customFormat="1" ht="51">
      <c r="A360" s="428" t="s">
        <v>186</v>
      </c>
      <c r="B360" s="429" t="s">
        <v>557</v>
      </c>
      <c r="C360" s="266" t="s">
        <v>528</v>
      </c>
      <c r="D360" s="431">
        <f>IF(C360="X",H360,"")</f>
        <v>0</v>
      </c>
      <c r="E360" s="432" t="s">
        <v>276</v>
      </c>
      <c r="F360" s="431" t="str">
        <f t="shared" si="123"/>
        <v>DGT</v>
      </c>
      <c r="G360" s="437"/>
      <c r="H360" s="434">
        <f>SUM(I360:BK360)</f>
        <v>0</v>
      </c>
      <c r="I360" s="435"/>
      <c r="J360" s="435"/>
      <c r="K360" s="435"/>
      <c r="L360" s="435">
        <v>0</v>
      </c>
      <c r="M360" s="435"/>
      <c r="N360" s="435"/>
      <c r="O360" s="435"/>
      <c r="P360" s="435"/>
      <c r="Q360" s="435">
        <v>0</v>
      </c>
      <c r="R360" s="435"/>
      <c r="S360" s="435"/>
      <c r="T360" s="435">
        <v>0</v>
      </c>
      <c r="U360" s="435">
        <v>0</v>
      </c>
      <c r="V360" s="435"/>
      <c r="W360" s="435"/>
      <c r="X360" s="435"/>
      <c r="Y360" s="435"/>
      <c r="Z360" s="435">
        <v>0</v>
      </c>
      <c r="AA360" s="435"/>
      <c r="AB360" s="435">
        <v>0</v>
      </c>
      <c r="AC360" s="435">
        <v>0</v>
      </c>
      <c r="AD360" s="435">
        <v>0</v>
      </c>
      <c r="AE360" s="435"/>
      <c r="AF360" s="435"/>
      <c r="AG360" s="435"/>
      <c r="AH360" s="435"/>
      <c r="AI360" s="435"/>
      <c r="AJ360" s="435"/>
      <c r="AK360" s="435"/>
      <c r="AL360" s="435"/>
      <c r="AM360" s="435"/>
      <c r="AN360" s="435">
        <v>0</v>
      </c>
      <c r="AO360" s="435"/>
      <c r="AP360" s="435">
        <v>0</v>
      </c>
      <c r="AQ360" s="435">
        <v>0</v>
      </c>
      <c r="AR360" s="435"/>
      <c r="AS360" s="435"/>
      <c r="AT360" s="435"/>
      <c r="AU360" s="435"/>
      <c r="AV360" s="435"/>
      <c r="AW360" s="435"/>
      <c r="AX360" s="435"/>
      <c r="AY360" s="435"/>
      <c r="AZ360" s="435"/>
      <c r="BA360" s="435"/>
      <c r="BB360" s="435">
        <v>0</v>
      </c>
      <c r="BC360" s="435"/>
      <c r="BD360" s="435">
        <v>0</v>
      </c>
      <c r="BE360" s="435"/>
      <c r="BF360" s="431"/>
      <c r="BG360" s="431"/>
      <c r="BH360" s="431"/>
      <c r="BI360" s="431"/>
      <c r="BJ360" s="431"/>
      <c r="BK360" s="431"/>
      <c r="BL360" s="467"/>
      <c r="BM360" s="459">
        <f>D360-H360</f>
        <v>0</v>
      </c>
      <c r="BN360" s="469">
        <f>VLOOKUP(B360,'[2]PL01-16112024'!$D$11:$P$237,11,0)</f>
        <v>0.3</v>
      </c>
      <c r="BO360" s="469">
        <v>0.3</v>
      </c>
      <c r="BP360" s="469">
        <v>0.25</v>
      </c>
      <c r="BQ360" s="469">
        <v>0.27</v>
      </c>
      <c r="BR360" s="469" t="s">
        <v>686</v>
      </c>
    </row>
    <row r="361" spans="1:70" s="438" customFormat="1" ht="12.75">
      <c r="A361" s="428" t="s">
        <v>186</v>
      </c>
      <c r="B361" s="429" t="s">
        <v>585</v>
      </c>
      <c r="C361" s="266"/>
      <c r="D361" s="431" t="str">
        <f>IF(C361="X",H361,"")</f>
        <v/>
      </c>
      <c r="E361" s="432" t="s">
        <v>276</v>
      </c>
      <c r="F361" s="431" t="str">
        <f t="shared" si="123"/>
        <v>DGT</v>
      </c>
      <c r="G361" s="437" t="s">
        <v>512</v>
      </c>
      <c r="H361" s="434">
        <f t="shared" ref="H361:H362" si="130">SUM(I361:BK361)</f>
        <v>0.03</v>
      </c>
      <c r="I361" s="435"/>
      <c r="J361" s="435">
        <v>0</v>
      </c>
      <c r="K361" s="435">
        <v>0.03</v>
      </c>
      <c r="L361" s="435"/>
      <c r="M361" s="435"/>
      <c r="N361" s="435"/>
      <c r="O361" s="435"/>
      <c r="P361" s="435"/>
      <c r="Q361" s="435"/>
      <c r="R361" s="435"/>
      <c r="S361" s="435"/>
      <c r="T361" s="435"/>
      <c r="U361" s="435"/>
      <c r="V361" s="435"/>
      <c r="W361" s="435"/>
      <c r="X361" s="435"/>
      <c r="Y361" s="435"/>
      <c r="Z361" s="435"/>
      <c r="AA361" s="435"/>
      <c r="AB361" s="435"/>
      <c r="AC361" s="435"/>
      <c r="AD361" s="435"/>
      <c r="AE361" s="435"/>
      <c r="AF361" s="435"/>
      <c r="AG361" s="435"/>
      <c r="AH361" s="435"/>
      <c r="AI361" s="435"/>
      <c r="AJ361" s="435"/>
      <c r="AK361" s="435"/>
      <c r="AL361" s="435"/>
      <c r="AM361" s="435"/>
      <c r="AN361" s="435"/>
      <c r="AO361" s="435"/>
      <c r="AP361" s="435"/>
      <c r="AQ361" s="435"/>
      <c r="AR361" s="435"/>
      <c r="AS361" s="435"/>
      <c r="AT361" s="435"/>
      <c r="AU361" s="435"/>
      <c r="AV361" s="435"/>
      <c r="AW361" s="435"/>
      <c r="AX361" s="435"/>
      <c r="AY361" s="435"/>
      <c r="AZ361" s="435"/>
      <c r="BA361" s="435"/>
      <c r="BB361" s="435"/>
      <c r="BC361" s="435"/>
      <c r="BD361" s="435"/>
      <c r="BE361" s="435"/>
      <c r="BF361" s="431"/>
      <c r="BG361" s="431"/>
      <c r="BH361" s="431"/>
      <c r="BI361" s="431"/>
      <c r="BJ361" s="431"/>
      <c r="BK361" s="431"/>
      <c r="BL361" s="467"/>
      <c r="BM361" s="459"/>
      <c r="BN361" s="469" t="e">
        <f>VLOOKUP(B361,'[2]PL01-16112024'!$D$11:$P$237,11,0)</f>
        <v>#N/A</v>
      </c>
      <c r="BO361" s="469"/>
      <c r="BP361" s="469"/>
      <c r="BQ361" s="469"/>
      <c r="BR361" s="469"/>
    </row>
    <row r="362" spans="1:70" s="438" customFormat="1" ht="12.75">
      <c r="A362" s="428" t="s">
        <v>186</v>
      </c>
      <c r="B362" s="429" t="s">
        <v>585</v>
      </c>
      <c r="C362" s="266" t="s">
        <v>528</v>
      </c>
      <c r="D362" s="431">
        <v>0.25</v>
      </c>
      <c r="E362" s="432" t="s">
        <v>276</v>
      </c>
      <c r="F362" s="431" t="str">
        <f t="shared" si="123"/>
        <v>DGT</v>
      </c>
      <c r="G362" s="437" t="s">
        <v>513</v>
      </c>
      <c r="H362" s="434">
        <f t="shared" si="130"/>
        <v>0.27</v>
      </c>
      <c r="I362" s="435">
        <v>0.27</v>
      </c>
      <c r="J362" s="435">
        <v>0</v>
      </c>
      <c r="K362" s="435"/>
      <c r="L362" s="435"/>
      <c r="M362" s="435"/>
      <c r="N362" s="435"/>
      <c r="O362" s="435"/>
      <c r="P362" s="435"/>
      <c r="Q362" s="435"/>
      <c r="R362" s="435"/>
      <c r="S362" s="435"/>
      <c r="T362" s="435"/>
      <c r="U362" s="435"/>
      <c r="V362" s="435"/>
      <c r="W362" s="435"/>
      <c r="X362" s="435"/>
      <c r="Y362" s="435"/>
      <c r="Z362" s="435"/>
      <c r="AA362" s="435"/>
      <c r="AB362" s="435"/>
      <c r="AC362" s="435"/>
      <c r="AD362" s="435"/>
      <c r="AE362" s="435"/>
      <c r="AF362" s="435"/>
      <c r="AG362" s="435"/>
      <c r="AH362" s="435"/>
      <c r="AI362" s="435"/>
      <c r="AJ362" s="435"/>
      <c r="AK362" s="435"/>
      <c r="AL362" s="435"/>
      <c r="AM362" s="435"/>
      <c r="AN362" s="435"/>
      <c r="AO362" s="435"/>
      <c r="AP362" s="435"/>
      <c r="AQ362" s="435"/>
      <c r="AR362" s="435"/>
      <c r="AS362" s="435"/>
      <c r="AT362" s="435"/>
      <c r="AU362" s="435"/>
      <c r="AV362" s="435"/>
      <c r="AW362" s="435"/>
      <c r="AX362" s="435"/>
      <c r="AY362" s="435"/>
      <c r="AZ362" s="435"/>
      <c r="BA362" s="435"/>
      <c r="BB362" s="435"/>
      <c r="BC362" s="435"/>
      <c r="BD362" s="435"/>
      <c r="BE362" s="435"/>
      <c r="BF362" s="431"/>
      <c r="BG362" s="431"/>
      <c r="BH362" s="431"/>
      <c r="BI362" s="431"/>
      <c r="BJ362" s="431"/>
      <c r="BK362" s="431"/>
      <c r="BL362" s="467"/>
      <c r="BM362" s="459">
        <f>D362-H362</f>
        <v>-2.0000000000000018E-2</v>
      </c>
      <c r="BN362" s="469" t="e">
        <f>VLOOKUP(B362,'[2]PL01-16112024'!$D$11:$P$237,11,0)</f>
        <v>#N/A</v>
      </c>
      <c r="BO362" s="469"/>
      <c r="BP362" s="469"/>
      <c r="BQ362" s="469"/>
      <c r="BR362" s="469"/>
    </row>
    <row r="363" spans="1:70" s="438" customFormat="1" ht="25.5">
      <c r="A363" s="428" t="s">
        <v>186</v>
      </c>
      <c r="B363" s="429" t="s">
        <v>558</v>
      </c>
      <c r="C363" s="266"/>
      <c r="D363" s="431" t="str">
        <f t="shared" ref="D363:D394" si="131">IF(C363="X",H363,"")</f>
        <v/>
      </c>
      <c r="E363" s="432" t="s">
        <v>276</v>
      </c>
      <c r="F363" s="431"/>
      <c r="G363" s="437"/>
      <c r="H363" s="434">
        <f>SUM(I363:BK363)</f>
        <v>0</v>
      </c>
      <c r="I363" s="435"/>
      <c r="J363" s="435">
        <v>0</v>
      </c>
      <c r="K363" s="435"/>
      <c r="L363" s="435">
        <v>0</v>
      </c>
      <c r="M363" s="435"/>
      <c r="N363" s="435"/>
      <c r="O363" s="435"/>
      <c r="P363" s="435"/>
      <c r="Q363" s="435">
        <v>0</v>
      </c>
      <c r="R363" s="435"/>
      <c r="S363" s="435"/>
      <c r="T363" s="435">
        <v>0</v>
      </c>
      <c r="U363" s="435">
        <v>0</v>
      </c>
      <c r="V363" s="435"/>
      <c r="W363" s="435"/>
      <c r="X363" s="435"/>
      <c r="Y363" s="435"/>
      <c r="Z363" s="435">
        <v>0</v>
      </c>
      <c r="AA363" s="435"/>
      <c r="AB363" s="435">
        <v>0</v>
      </c>
      <c r="AC363" s="435">
        <v>0</v>
      </c>
      <c r="AD363" s="435">
        <v>0</v>
      </c>
      <c r="AE363" s="435"/>
      <c r="AF363" s="435"/>
      <c r="AG363" s="435"/>
      <c r="AH363" s="435"/>
      <c r="AI363" s="435"/>
      <c r="AJ363" s="435"/>
      <c r="AK363" s="435"/>
      <c r="AL363" s="435"/>
      <c r="AM363" s="435"/>
      <c r="AN363" s="435">
        <v>0</v>
      </c>
      <c r="AO363" s="435"/>
      <c r="AP363" s="435">
        <v>0</v>
      </c>
      <c r="AQ363" s="435"/>
      <c r="AR363" s="435"/>
      <c r="AS363" s="435"/>
      <c r="AT363" s="435"/>
      <c r="AU363" s="435"/>
      <c r="AV363" s="435"/>
      <c r="AW363" s="435"/>
      <c r="AX363" s="435"/>
      <c r="AY363" s="435"/>
      <c r="AZ363" s="435"/>
      <c r="BA363" s="435"/>
      <c r="BB363" s="435">
        <v>0</v>
      </c>
      <c r="BC363" s="435"/>
      <c r="BD363" s="435">
        <v>0</v>
      </c>
      <c r="BE363" s="435"/>
      <c r="BF363" s="431"/>
      <c r="BG363" s="431"/>
      <c r="BH363" s="431"/>
      <c r="BI363" s="431"/>
      <c r="BJ363" s="431"/>
      <c r="BK363" s="431"/>
      <c r="BL363" s="467"/>
      <c r="BM363" s="459"/>
      <c r="BN363" s="469">
        <f>VLOOKUP(B363,'[2]PL01-16112024'!$D$11:$P$237,11,0)</f>
        <v>7.71</v>
      </c>
      <c r="BO363" s="469">
        <v>6.3</v>
      </c>
      <c r="BP363" s="469">
        <v>6.3</v>
      </c>
      <c r="BQ363" s="469">
        <v>6.3</v>
      </c>
      <c r="BR363" s="469" t="s">
        <v>703</v>
      </c>
    </row>
    <row r="364" spans="1:70" s="438" customFormat="1" ht="22.5">
      <c r="A364" s="428" t="s">
        <v>186</v>
      </c>
      <c r="B364" s="429" t="s">
        <v>585</v>
      </c>
      <c r="C364" s="266" t="s">
        <v>528</v>
      </c>
      <c r="D364" s="431">
        <f t="shared" si="131"/>
        <v>0.5</v>
      </c>
      <c r="E364" s="432" t="s">
        <v>276</v>
      </c>
      <c r="F364" s="431" t="str">
        <f t="shared" ref="F364:F369" si="132">IF(ISTEXT(B364)=TRUE,"DGT","")</f>
        <v>DGT</v>
      </c>
      <c r="G364" s="437" t="s">
        <v>502</v>
      </c>
      <c r="H364" s="434">
        <f t="shared" ref="H364:H366" si="133">SUM(I364:BK364)</f>
        <v>0.5</v>
      </c>
      <c r="I364" s="435">
        <v>0.5</v>
      </c>
      <c r="J364" s="435"/>
      <c r="K364" s="435"/>
      <c r="L364" s="435"/>
      <c r="M364" s="435"/>
      <c r="N364" s="435"/>
      <c r="O364" s="435"/>
      <c r="P364" s="435"/>
      <c r="Q364" s="435"/>
      <c r="R364" s="435"/>
      <c r="S364" s="435"/>
      <c r="T364" s="435"/>
      <c r="U364" s="435"/>
      <c r="V364" s="435"/>
      <c r="W364" s="435"/>
      <c r="X364" s="435"/>
      <c r="Y364" s="435"/>
      <c r="Z364" s="435"/>
      <c r="AA364" s="435"/>
      <c r="AB364" s="435"/>
      <c r="AC364" s="435"/>
      <c r="AD364" s="435"/>
      <c r="AE364" s="435"/>
      <c r="AF364" s="435"/>
      <c r="AG364" s="435"/>
      <c r="AH364" s="435"/>
      <c r="AI364" s="435"/>
      <c r="AJ364" s="435"/>
      <c r="AK364" s="435"/>
      <c r="AL364" s="435"/>
      <c r="AM364" s="435"/>
      <c r="AN364" s="435"/>
      <c r="AO364" s="435"/>
      <c r="AP364" s="435"/>
      <c r="AQ364" s="435"/>
      <c r="AR364" s="435"/>
      <c r="AS364" s="435"/>
      <c r="AT364" s="435"/>
      <c r="AU364" s="435"/>
      <c r="AV364" s="435"/>
      <c r="AW364" s="435"/>
      <c r="AX364" s="435"/>
      <c r="AY364" s="435"/>
      <c r="AZ364" s="435"/>
      <c r="BA364" s="435"/>
      <c r="BB364" s="435"/>
      <c r="BC364" s="435"/>
      <c r="BD364" s="435"/>
      <c r="BE364" s="435"/>
      <c r="BF364" s="431"/>
      <c r="BG364" s="431"/>
      <c r="BH364" s="431"/>
      <c r="BI364" s="431"/>
      <c r="BJ364" s="431"/>
      <c r="BK364" s="431"/>
      <c r="BL364" s="467"/>
      <c r="BM364" s="459">
        <f t="shared" ref="BM364:BM369" si="134">D364-H364</f>
        <v>0</v>
      </c>
      <c r="BN364" s="469" t="e">
        <f>VLOOKUP(B364,'[2]PL01-16112024'!$D$11:$P$237,11,0)</f>
        <v>#N/A</v>
      </c>
      <c r="BO364" s="469"/>
      <c r="BP364" s="469"/>
      <c r="BQ364" s="469"/>
      <c r="BR364" s="469"/>
    </row>
    <row r="365" spans="1:70" s="438" customFormat="1" ht="12.75">
      <c r="A365" s="428" t="s">
        <v>186</v>
      </c>
      <c r="B365" s="429" t="s">
        <v>585</v>
      </c>
      <c r="C365" s="266" t="s">
        <v>528</v>
      </c>
      <c r="D365" s="431">
        <f t="shared" si="131"/>
        <v>2.0299999999999998</v>
      </c>
      <c r="E365" s="432" t="s">
        <v>276</v>
      </c>
      <c r="F365" s="431" t="str">
        <f t="shared" si="132"/>
        <v>DGT</v>
      </c>
      <c r="G365" s="437" t="s">
        <v>511</v>
      </c>
      <c r="H365" s="434">
        <f t="shared" si="133"/>
        <v>2.0299999999999998</v>
      </c>
      <c r="I365" s="435">
        <v>2.0299999999999998</v>
      </c>
      <c r="J365" s="435"/>
      <c r="K365" s="435"/>
      <c r="L365" s="435"/>
      <c r="M365" s="435"/>
      <c r="N365" s="435"/>
      <c r="O365" s="435"/>
      <c r="P365" s="435"/>
      <c r="Q365" s="435"/>
      <c r="R365" s="435"/>
      <c r="S365" s="435"/>
      <c r="T365" s="435"/>
      <c r="U365" s="435"/>
      <c r="V365" s="435"/>
      <c r="W365" s="435"/>
      <c r="X365" s="435"/>
      <c r="Y365" s="435"/>
      <c r="Z365" s="435"/>
      <c r="AA365" s="435"/>
      <c r="AB365" s="435"/>
      <c r="AC365" s="435"/>
      <c r="AD365" s="435"/>
      <c r="AE365" s="435"/>
      <c r="AF365" s="435"/>
      <c r="AG365" s="435"/>
      <c r="AH365" s="435"/>
      <c r="AI365" s="435"/>
      <c r="AJ365" s="435"/>
      <c r="AK365" s="435"/>
      <c r="AL365" s="435"/>
      <c r="AM365" s="435"/>
      <c r="AN365" s="435"/>
      <c r="AO365" s="435"/>
      <c r="AP365" s="435"/>
      <c r="AQ365" s="435"/>
      <c r="AR365" s="435"/>
      <c r="AS365" s="435"/>
      <c r="AT365" s="435"/>
      <c r="AU365" s="435"/>
      <c r="AV365" s="435"/>
      <c r="AW365" s="435"/>
      <c r="AX365" s="435"/>
      <c r="AY365" s="435"/>
      <c r="AZ365" s="435"/>
      <c r="BA365" s="435"/>
      <c r="BB365" s="435"/>
      <c r="BC365" s="435"/>
      <c r="BD365" s="435"/>
      <c r="BE365" s="435"/>
      <c r="BF365" s="431"/>
      <c r="BG365" s="431"/>
      <c r="BH365" s="431"/>
      <c r="BI365" s="431"/>
      <c r="BJ365" s="431"/>
      <c r="BK365" s="431"/>
      <c r="BL365" s="467"/>
      <c r="BM365" s="459">
        <f t="shared" si="134"/>
        <v>0</v>
      </c>
      <c r="BN365" s="469" t="e">
        <f>VLOOKUP(B365,'[2]PL01-16112024'!$D$11:$P$237,11,0)</f>
        <v>#N/A</v>
      </c>
      <c r="BO365" s="469"/>
      <c r="BP365" s="469"/>
      <c r="BQ365" s="469"/>
      <c r="BR365" s="469"/>
    </row>
    <row r="366" spans="1:70" s="438" customFormat="1" ht="12.75">
      <c r="A366" s="428" t="s">
        <v>186</v>
      </c>
      <c r="B366" s="429" t="s">
        <v>585</v>
      </c>
      <c r="C366" s="266" t="s">
        <v>528</v>
      </c>
      <c r="D366" s="431">
        <f t="shared" si="131"/>
        <v>3.77</v>
      </c>
      <c r="E366" s="432" t="s">
        <v>276</v>
      </c>
      <c r="F366" s="431" t="str">
        <f t="shared" si="132"/>
        <v>DGT</v>
      </c>
      <c r="G366" s="437" t="s">
        <v>513</v>
      </c>
      <c r="H366" s="434">
        <f t="shared" si="133"/>
        <v>3.77</v>
      </c>
      <c r="I366" s="435">
        <v>3.77</v>
      </c>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435"/>
      <c r="AF366" s="435"/>
      <c r="AG366" s="435"/>
      <c r="AH366" s="435"/>
      <c r="AI366" s="435"/>
      <c r="AJ366" s="435"/>
      <c r="AK366" s="435"/>
      <c r="AL366" s="435"/>
      <c r="AM366" s="435"/>
      <c r="AN366" s="435"/>
      <c r="AO366" s="435"/>
      <c r="AP366" s="435"/>
      <c r="AQ366" s="435"/>
      <c r="AR366" s="435"/>
      <c r="AS366" s="435"/>
      <c r="AT366" s="435"/>
      <c r="AU366" s="435"/>
      <c r="AV366" s="435"/>
      <c r="AW366" s="435"/>
      <c r="AX366" s="435"/>
      <c r="AY366" s="435"/>
      <c r="AZ366" s="435"/>
      <c r="BA366" s="435"/>
      <c r="BB366" s="435"/>
      <c r="BC366" s="435"/>
      <c r="BD366" s="435"/>
      <c r="BE366" s="435"/>
      <c r="BF366" s="431"/>
      <c r="BG366" s="431"/>
      <c r="BH366" s="431"/>
      <c r="BI366" s="431"/>
      <c r="BJ366" s="431"/>
      <c r="BK366" s="431"/>
      <c r="BL366" s="467"/>
      <c r="BM366" s="459">
        <f t="shared" si="134"/>
        <v>0</v>
      </c>
      <c r="BN366" s="469" t="e">
        <f>VLOOKUP(B366,'[2]PL01-16112024'!$D$11:$P$237,11,0)</f>
        <v>#N/A</v>
      </c>
      <c r="BO366" s="469"/>
      <c r="BP366" s="469"/>
      <c r="BQ366" s="469"/>
      <c r="BR366" s="469"/>
    </row>
    <row r="367" spans="1:70" s="71" customFormat="1" ht="25.5">
      <c r="A367" s="276" t="s">
        <v>186</v>
      </c>
      <c r="B367" s="425" t="s">
        <v>559</v>
      </c>
      <c r="C367" s="266"/>
      <c r="D367" s="266" t="str">
        <f t="shared" si="131"/>
        <v/>
      </c>
      <c r="E367" s="278" t="s">
        <v>276</v>
      </c>
      <c r="F367" s="266" t="str">
        <f t="shared" si="132"/>
        <v>DGT</v>
      </c>
      <c r="G367" s="67" t="s">
        <v>507</v>
      </c>
      <c r="H367" s="280">
        <f>SUM(I367:BK367)</f>
        <v>1.01</v>
      </c>
      <c r="I367" s="281">
        <v>0.59</v>
      </c>
      <c r="J367" s="281">
        <v>0</v>
      </c>
      <c r="K367" s="281">
        <v>0.42</v>
      </c>
      <c r="L367" s="281">
        <v>0</v>
      </c>
      <c r="M367" s="281"/>
      <c r="N367" s="281"/>
      <c r="O367" s="281"/>
      <c r="P367" s="281"/>
      <c r="Q367" s="281">
        <v>0</v>
      </c>
      <c r="R367" s="281"/>
      <c r="S367" s="281"/>
      <c r="T367" s="281">
        <v>0</v>
      </c>
      <c r="U367" s="281">
        <v>0</v>
      </c>
      <c r="V367" s="281"/>
      <c r="W367" s="281"/>
      <c r="X367" s="281"/>
      <c r="Y367" s="281"/>
      <c r="Z367" s="281">
        <v>0</v>
      </c>
      <c r="AA367" s="281"/>
      <c r="AB367" s="281">
        <v>0</v>
      </c>
      <c r="AC367" s="281">
        <v>0</v>
      </c>
      <c r="AD367" s="281">
        <v>0</v>
      </c>
      <c r="AE367" s="281"/>
      <c r="AF367" s="281"/>
      <c r="AG367" s="281"/>
      <c r="AH367" s="281"/>
      <c r="AI367" s="281"/>
      <c r="AJ367" s="281"/>
      <c r="AK367" s="281"/>
      <c r="AL367" s="281"/>
      <c r="AM367" s="281"/>
      <c r="AN367" s="281">
        <v>0</v>
      </c>
      <c r="AO367" s="281"/>
      <c r="AP367" s="281">
        <v>0</v>
      </c>
      <c r="AQ367" s="281">
        <v>0</v>
      </c>
      <c r="AR367" s="281"/>
      <c r="AS367" s="281"/>
      <c r="AT367" s="281"/>
      <c r="AU367" s="281"/>
      <c r="AV367" s="281"/>
      <c r="AW367" s="281"/>
      <c r="AX367" s="281"/>
      <c r="AY367" s="281"/>
      <c r="AZ367" s="281"/>
      <c r="BA367" s="281"/>
      <c r="BB367" s="281">
        <v>0</v>
      </c>
      <c r="BC367" s="281"/>
      <c r="BD367" s="281">
        <v>0</v>
      </c>
      <c r="BE367" s="281"/>
      <c r="BF367" s="266"/>
      <c r="BG367" s="266"/>
      <c r="BH367" s="266"/>
      <c r="BI367" s="266"/>
      <c r="BJ367" s="266"/>
      <c r="BK367" s="266"/>
      <c r="BL367" s="460"/>
      <c r="BM367" s="459" t="e">
        <f t="shared" si="134"/>
        <v>#VALUE!</v>
      </c>
      <c r="BN367" s="469">
        <f>VLOOKUP(B367,'[2]PL01-16112024'!$D$11:$P$237,11,0)</f>
        <v>1.008</v>
      </c>
      <c r="BO367" s="468">
        <v>1.008</v>
      </c>
      <c r="BP367" s="468">
        <v>0</v>
      </c>
      <c r="BQ367" s="468">
        <v>0.59</v>
      </c>
      <c r="BR367" s="468" t="s">
        <v>679</v>
      </c>
    </row>
    <row r="368" spans="1:70" s="71" customFormat="1" ht="25.5">
      <c r="A368" s="276" t="s">
        <v>186</v>
      </c>
      <c r="B368" s="425" t="s">
        <v>560</v>
      </c>
      <c r="C368" s="266" t="s">
        <v>528</v>
      </c>
      <c r="D368" s="266">
        <f t="shared" si="131"/>
        <v>1</v>
      </c>
      <c r="E368" s="278" t="s">
        <v>276</v>
      </c>
      <c r="F368" s="266" t="str">
        <f t="shared" si="132"/>
        <v>DGT</v>
      </c>
      <c r="G368" s="67" t="s">
        <v>509</v>
      </c>
      <c r="H368" s="280">
        <f>SUM(I368:BK368)</f>
        <v>1</v>
      </c>
      <c r="I368" s="281"/>
      <c r="J368" s="281">
        <v>0</v>
      </c>
      <c r="K368" s="281">
        <v>0.7</v>
      </c>
      <c r="L368" s="281">
        <v>0</v>
      </c>
      <c r="M368" s="281"/>
      <c r="N368" s="281"/>
      <c r="O368" s="281"/>
      <c r="P368" s="281"/>
      <c r="Q368" s="281">
        <v>0.3</v>
      </c>
      <c r="R368" s="281"/>
      <c r="S368" s="281"/>
      <c r="T368" s="281">
        <v>0</v>
      </c>
      <c r="U368" s="281">
        <v>0</v>
      </c>
      <c r="V368" s="281"/>
      <c r="W368" s="281"/>
      <c r="X368" s="281"/>
      <c r="Y368" s="281"/>
      <c r="Z368" s="281">
        <v>0</v>
      </c>
      <c r="AA368" s="281"/>
      <c r="AB368" s="281">
        <v>0</v>
      </c>
      <c r="AC368" s="281">
        <v>0</v>
      </c>
      <c r="AD368" s="281">
        <v>0</v>
      </c>
      <c r="AE368" s="281"/>
      <c r="AF368" s="281"/>
      <c r="AG368" s="281"/>
      <c r="AH368" s="281"/>
      <c r="AI368" s="281"/>
      <c r="AJ368" s="281"/>
      <c r="AK368" s="281"/>
      <c r="AL368" s="281"/>
      <c r="AM368" s="281"/>
      <c r="AN368" s="281">
        <v>0</v>
      </c>
      <c r="AO368" s="281"/>
      <c r="AP368" s="281">
        <v>0</v>
      </c>
      <c r="AQ368" s="281">
        <v>0</v>
      </c>
      <c r="AR368" s="281"/>
      <c r="AS368" s="281"/>
      <c r="AT368" s="281"/>
      <c r="AU368" s="281"/>
      <c r="AV368" s="281"/>
      <c r="AW368" s="281"/>
      <c r="AX368" s="281"/>
      <c r="AY368" s="281"/>
      <c r="AZ368" s="281"/>
      <c r="BA368" s="281"/>
      <c r="BB368" s="281">
        <v>0</v>
      </c>
      <c r="BC368" s="281"/>
      <c r="BD368" s="281">
        <v>0</v>
      </c>
      <c r="BE368" s="281"/>
      <c r="BF368" s="266"/>
      <c r="BG368" s="266"/>
      <c r="BH368" s="266"/>
      <c r="BI368" s="266"/>
      <c r="BJ368" s="266"/>
      <c r="BK368" s="266"/>
      <c r="BL368" s="460"/>
      <c r="BM368" s="459">
        <f t="shared" si="134"/>
        <v>0</v>
      </c>
      <c r="BN368" s="469">
        <f>VLOOKUP(B368,'[2]PL01-16112024'!$D$11:$P$237,11,0)</f>
        <v>1.43</v>
      </c>
      <c r="BO368" s="468">
        <v>1</v>
      </c>
      <c r="BP368" s="468">
        <v>1</v>
      </c>
      <c r="BQ368" s="468">
        <v>0</v>
      </c>
      <c r="BR368" s="468" t="s">
        <v>683</v>
      </c>
    </row>
    <row r="369" spans="1:70" s="71" customFormat="1" ht="25.5">
      <c r="A369" s="276" t="s">
        <v>186</v>
      </c>
      <c r="B369" s="425" t="s">
        <v>561</v>
      </c>
      <c r="C369" s="266" t="s">
        <v>528</v>
      </c>
      <c r="D369" s="266">
        <f t="shared" si="131"/>
        <v>0.8</v>
      </c>
      <c r="E369" s="278" t="s">
        <v>276</v>
      </c>
      <c r="F369" s="266" t="str">
        <f t="shared" si="132"/>
        <v>DGT</v>
      </c>
      <c r="G369" s="279" t="s">
        <v>514</v>
      </c>
      <c r="H369" s="280">
        <f>SUM(I369:BK369)</f>
        <v>0.8</v>
      </c>
      <c r="I369" s="281">
        <v>0.13</v>
      </c>
      <c r="J369" s="281">
        <v>0</v>
      </c>
      <c r="K369" s="281">
        <v>0.67</v>
      </c>
      <c r="L369" s="281">
        <v>0</v>
      </c>
      <c r="M369" s="281"/>
      <c r="N369" s="281"/>
      <c r="O369" s="281"/>
      <c r="P369" s="281"/>
      <c r="Q369" s="281">
        <v>0</v>
      </c>
      <c r="R369" s="281"/>
      <c r="S369" s="281"/>
      <c r="T369" s="281">
        <v>0</v>
      </c>
      <c r="U369" s="281">
        <v>0</v>
      </c>
      <c r="V369" s="281"/>
      <c r="W369" s="281"/>
      <c r="X369" s="281"/>
      <c r="Y369" s="281"/>
      <c r="Z369" s="281">
        <v>0</v>
      </c>
      <c r="AA369" s="281"/>
      <c r="AB369" s="281">
        <v>0</v>
      </c>
      <c r="AC369" s="281">
        <v>0</v>
      </c>
      <c r="AD369" s="281">
        <v>0</v>
      </c>
      <c r="AE369" s="281"/>
      <c r="AF369" s="281"/>
      <c r="AG369" s="281"/>
      <c r="AH369" s="281"/>
      <c r="AI369" s="281"/>
      <c r="AJ369" s="281"/>
      <c r="AK369" s="281"/>
      <c r="AL369" s="281"/>
      <c r="AM369" s="281"/>
      <c r="AN369" s="281">
        <v>0</v>
      </c>
      <c r="AO369" s="281"/>
      <c r="AP369" s="281">
        <v>0</v>
      </c>
      <c r="AQ369" s="281">
        <v>0</v>
      </c>
      <c r="AR369" s="281"/>
      <c r="AS369" s="281"/>
      <c r="AT369" s="281"/>
      <c r="AU369" s="281"/>
      <c r="AV369" s="281"/>
      <c r="AW369" s="281"/>
      <c r="AX369" s="281"/>
      <c r="AY369" s="281"/>
      <c r="AZ369" s="281"/>
      <c r="BA369" s="281"/>
      <c r="BB369" s="281">
        <v>0</v>
      </c>
      <c r="BC369" s="281"/>
      <c r="BD369" s="281">
        <v>0</v>
      </c>
      <c r="BE369" s="281"/>
      <c r="BF369" s="266"/>
      <c r="BG369" s="266"/>
      <c r="BH369" s="266"/>
      <c r="BI369" s="266"/>
      <c r="BJ369" s="266"/>
      <c r="BK369" s="266"/>
      <c r="BL369" s="460"/>
      <c r="BM369" s="459">
        <f t="shared" si="134"/>
        <v>0</v>
      </c>
      <c r="BN369" s="469">
        <f>VLOOKUP(B369,'[2]PL01-16112024'!$D$11:$P$237,11,0)</f>
        <v>0.9</v>
      </c>
      <c r="BO369" s="468">
        <v>0.8</v>
      </c>
      <c r="BP369" s="468">
        <v>0.8</v>
      </c>
      <c r="BQ369" s="468">
        <v>0.13</v>
      </c>
      <c r="BR369" s="468" t="s">
        <v>688</v>
      </c>
    </row>
    <row r="370" spans="1:70" s="436" customFormat="1" ht="25.5">
      <c r="A370" s="428" t="s">
        <v>186</v>
      </c>
      <c r="B370" s="429" t="s">
        <v>562</v>
      </c>
      <c r="C370" s="266"/>
      <c r="D370" s="431" t="str">
        <f t="shared" si="131"/>
        <v/>
      </c>
      <c r="E370" s="432"/>
      <c r="F370" s="431"/>
      <c r="G370" s="437"/>
      <c r="H370" s="434">
        <f>SUM(I370:BK370)</f>
        <v>0</v>
      </c>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435"/>
      <c r="AF370" s="435"/>
      <c r="AG370" s="435"/>
      <c r="AH370" s="435"/>
      <c r="AI370" s="435"/>
      <c r="AJ370" s="435"/>
      <c r="AK370" s="435"/>
      <c r="AL370" s="435"/>
      <c r="AM370" s="435"/>
      <c r="AN370" s="435"/>
      <c r="AO370" s="435"/>
      <c r="AP370" s="435"/>
      <c r="AQ370" s="435"/>
      <c r="AR370" s="435"/>
      <c r="AS370" s="435"/>
      <c r="AT370" s="435"/>
      <c r="AU370" s="435"/>
      <c r="AV370" s="435"/>
      <c r="AW370" s="435"/>
      <c r="AX370" s="435"/>
      <c r="AY370" s="435"/>
      <c r="AZ370" s="435"/>
      <c r="BA370" s="435"/>
      <c r="BB370" s="435"/>
      <c r="BC370" s="435"/>
      <c r="BD370" s="435"/>
      <c r="BE370" s="435"/>
      <c r="BF370" s="431"/>
      <c r="BG370" s="431"/>
      <c r="BH370" s="431"/>
      <c r="BI370" s="431"/>
      <c r="BJ370" s="431"/>
      <c r="BK370" s="431"/>
      <c r="BL370" s="463"/>
      <c r="BM370" s="459"/>
      <c r="BN370" s="469">
        <f>VLOOKUP(B370,'[2]PL01-16112024'!$D$11:$P$237,11,0)</f>
        <v>4.1399999999999997</v>
      </c>
      <c r="BO370" s="468">
        <v>3</v>
      </c>
      <c r="BP370" s="468">
        <v>3</v>
      </c>
      <c r="BQ370" s="468">
        <v>0.54</v>
      </c>
      <c r="BR370" s="468" t="s">
        <v>699</v>
      </c>
    </row>
    <row r="371" spans="1:70" s="436" customFormat="1" ht="12.75">
      <c r="A371" s="428" t="s">
        <v>186</v>
      </c>
      <c r="B371" s="429" t="s">
        <v>585</v>
      </c>
      <c r="C371" s="266" t="s">
        <v>528</v>
      </c>
      <c r="D371" s="431">
        <f t="shared" si="131"/>
        <v>0.4</v>
      </c>
      <c r="E371" s="432" t="s">
        <v>276</v>
      </c>
      <c r="F371" s="431" t="str">
        <f>IF(ISTEXT(B371)=TRUE,"DGT","")</f>
        <v>DGT</v>
      </c>
      <c r="G371" s="437" t="s">
        <v>512</v>
      </c>
      <c r="H371" s="434">
        <f t="shared" ref="H371:H372" si="135">SUM(I371:BK371)</f>
        <v>0.4</v>
      </c>
      <c r="I371" s="435">
        <v>0.2</v>
      </c>
      <c r="J371" s="435"/>
      <c r="K371" s="435">
        <v>0.2</v>
      </c>
      <c r="L371" s="435"/>
      <c r="M371" s="435"/>
      <c r="N371" s="435"/>
      <c r="O371" s="435"/>
      <c r="P371" s="435"/>
      <c r="Q371" s="435"/>
      <c r="R371" s="435"/>
      <c r="S371" s="435"/>
      <c r="T371" s="435"/>
      <c r="U371" s="435"/>
      <c r="V371" s="435"/>
      <c r="W371" s="435"/>
      <c r="X371" s="435"/>
      <c r="Y371" s="435"/>
      <c r="Z371" s="435"/>
      <c r="AA371" s="435"/>
      <c r="AB371" s="435"/>
      <c r="AC371" s="435"/>
      <c r="AD371" s="435"/>
      <c r="AE371" s="435"/>
      <c r="AF371" s="435"/>
      <c r="AG371" s="435"/>
      <c r="AH371" s="435"/>
      <c r="AI371" s="435"/>
      <c r="AJ371" s="435"/>
      <c r="AK371" s="435"/>
      <c r="AL371" s="435"/>
      <c r="AM371" s="435"/>
      <c r="AN371" s="435"/>
      <c r="AO371" s="435"/>
      <c r="AP371" s="435"/>
      <c r="AQ371" s="435"/>
      <c r="AR371" s="435"/>
      <c r="AS371" s="435"/>
      <c r="AT371" s="435"/>
      <c r="AU371" s="435"/>
      <c r="AV371" s="435"/>
      <c r="AW371" s="435"/>
      <c r="AX371" s="435"/>
      <c r="AY371" s="435"/>
      <c r="AZ371" s="435"/>
      <c r="BA371" s="435"/>
      <c r="BB371" s="435"/>
      <c r="BC371" s="435"/>
      <c r="BD371" s="435"/>
      <c r="BE371" s="435"/>
      <c r="BF371" s="431"/>
      <c r="BG371" s="431"/>
      <c r="BH371" s="431"/>
      <c r="BI371" s="431"/>
      <c r="BJ371" s="431"/>
      <c r="BK371" s="431"/>
      <c r="BL371" s="463"/>
      <c r="BM371" s="459">
        <f>D371-H371</f>
        <v>0</v>
      </c>
      <c r="BN371" s="469" t="e">
        <f>VLOOKUP(B371,'[2]PL01-16112024'!$D$11:$P$237,11,0)</f>
        <v>#N/A</v>
      </c>
      <c r="BO371" s="468"/>
      <c r="BP371" s="468"/>
      <c r="BQ371" s="468"/>
      <c r="BR371" s="468"/>
    </row>
    <row r="372" spans="1:70" s="436" customFormat="1" ht="12.75">
      <c r="A372" s="428" t="s">
        <v>186</v>
      </c>
      <c r="B372" s="429" t="s">
        <v>585</v>
      </c>
      <c r="C372" s="266" t="s">
        <v>528</v>
      </c>
      <c r="D372" s="431">
        <f t="shared" si="131"/>
        <v>2.5999999999999996</v>
      </c>
      <c r="E372" s="432" t="s">
        <v>276</v>
      </c>
      <c r="F372" s="431" t="str">
        <f>IF(ISTEXT(B372)=TRUE,"DGT","")</f>
        <v>DGT</v>
      </c>
      <c r="G372" s="437" t="s">
        <v>513</v>
      </c>
      <c r="H372" s="434">
        <f t="shared" si="135"/>
        <v>2.5999999999999996</v>
      </c>
      <c r="I372" s="435">
        <v>2.54</v>
      </c>
      <c r="J372" s="435">
        <v>0</v>
      </c>
      <c r="K372" s="435"/>
      <c r="L372" s="435">
        <v>0</v>
      </c>
      <c r="M372" s="435"/>
      <c r="N372" s="435"/>
      <c r="O372" s="435"/>
      <c r="P372" s="435"/>
      <c r="Q372" s="435">
        <v>0.03</v>
      </c>
      <c r="R372" s="435"/>
      <c r="S372" s="435"/>
      <c r="T372" s="435">
        <v>0</v>
      </c>
      <c r="U372" s="435">
        <v>0</v>
      </c>
      <c r="V372" s="435"/>
      <c r="W372" s="435"/>
      <c r="X372" s="435"/>
      <c r="Y372" s="435"/>
      <c r="Z372" s="435">
        <v>0</v>
      </c>
      <c r="AA372" s="435"/>
      <c r="AB372" s="435">
        <v>0</v>
      </c>
      <c r="AC372" s="435">
        <v>0</v>
      </c>
      <c r="AD372" s="435">
        <v>0</v>
      </c>
      <c r="AE372" s="435"/>
      <c r="AF372" s="435"/>
      <c r="AG372" s="435"/>
      <c r="AH372" s="435"/>
      <c r="AI372" s="435"/>
      <c r="AJ372" s="435"/>
      <c r="AK372" s="435"/>
      <c r="AL372" s="435"/>
      <c r="AM372" s="435"/>
      <c r="AN372" s="435">
        <v>0</v>
      </c>
      <c r="AO372" s="435"/>
      <c r="AP372" s="435">
        <v>0</v>
      </c>
      <c r="AQ372" s="435">
        <v>0.02</v>
      </c>
      <c r="AR372" s="435"/>
      <c r="AS372" s="435"/>
      <c r="AT372" s="435"/>
      <c r="AU372" s="435"/>
      <c r="AV372" s="435"/>
      <c r="AW372" s="435"/>
      <c r="AX372" s="435"/>
      <c r="AY372" s="435"/>
      <c r="AZ372" s="435"/>
      <c r="BA372" s="435"/>
      <c r="BB372" s="435">
        <v>0.01</v>
      </c>
      <c r="BC372" s="435"/>
      <c r="BD372" s="435">
        <v>0</v>
      </c>
      <c r="BE372" s="435"/>
      <c r="BF372" s="431"/>
      <c r="BG372" s="431"/>
      <c r="BH372" s="431"/>
      <c r="BI372" s="431"/>
      <c r="BJ372" s="431"/>
      <c r="BK372" s="431"/>
      <c r="BL372" s="463"/>
      <c r="BM372" s="459">
        <f>D372-H372</f>
        <v>0</v>
      </c>
      <c r="BN372" s="469" t="e">
        <f>VLOOKUP(B372,'[2]PL01-16112024'!$D$11:$P$237,11,0)</f>
        <v>#N/A</v>
      </c>
      <c r="BO372" s="468"/>
      <c r="BP372" s="468"/>
      <c r="BQ372" s="468"/>
      <c r="BR372" s="468"/>
    </row>
    <row r="373" spans="1:70" s="436" customFormat="1" ht="25.5">
      <c r="A373" s="428" t="s">
        <v>186</v>
      </c>
      <c r="B373" s="429" t="s">
        <v>563</v>
      </c>
      <c r="C373" s="266"/>
      <c r="D373" s="431" t="str">
        <f t="shared" si="131"/>
        <v/>
      </c>
      <c r="E373" s="432" t="s">
        <v>276</v>
      </c>
      <c r="F373" s="431"/>
      <c r="G373" s="433"/>
      <c r="H373" s="434">
        <f>SUM(I373:BK373)</f>
        <v>0</v>
      </c>
      <c r="I373" s="435">
        <v>0</v>
      </c>
      <c r="J373" s="435">
        <v>0</v>
      </c>
      <c r="K373" s="435"/>
      <c r="L373" s="435"/>
      <c r="M373" s="435"/>
      <c r="N373" s="435"/>
      <c r="O373" s="435"/>
      <c r="P373" s="435"/>
      <c r="Q373" s="435"/>
      <c r="R373" s="435"/>
      <c r="S373" s="435"/>
      <c r="T373" s="435"/>
      <c r="U373" s="435"/>
      <c r="V373" s="435"/>
      <c r="W373" s="435"/>
      <c r="X373" s="435"/>
      <c r="Y373" s="435"/>
      <c r="Z373" s="435"/>
      <c r="AA373" s="435"/>
      <c r="AB373" s="435"/>
      <c r="AC373" s="435"/>
      <c r="AD373" s="435"/>
      <c r="AE373" s="435"/>
      <c r="AF373" s="435"/>
      <c r="AG373" s="435"/>
      <c r="AH373" s="435"/>
      <c r="AI373" s="435"/>
      <c r="AJ373" s="435"/>
      <c r="AK373" s="435"/>
      <c r="AL373" s="435"/>
      <c r="AM373" s="435"/>
      <c r="AN373" s="435"/>
      <c r="AO373" s="435"/>
      <c r="AP373" s="435"/>
      <c r="AQ373" s="435"/>
      <c r="AR373" s="435"/>
      <c r="AS373" s="435"/>
      <c r="AT373" s="435"/>
      <c r="AU373" s="435"/>
      <c r="AV373" s="435"/>
      <c r="AW373" s="435"/>
      <c r="AX373" s="435"/>
      <c r="AY373" s="435"/>
      <c r="AZ373" s="435"/>
      <c r="BA373" s="435"/>
      <c r="BB373" s="435"/>
      <c r="BC373" s="435"/>
      <c r="BD373" s="435"/>
      <c r="BE373" s="435"/>
      <c r="BF373" s="431"/>
      <c r="BG373" s="431"/>
      <c r="BH373" s="431"/>
      <c r="BI373" s="431"/>
      <c r="BJ373" s="431"/>
      <c r="BK373" s="431"/>
      <c r="BL373" s="463"/>
      <c r="BM373" s="459"/>
      <c r="BN373" s="469">
        <f>VLOOKUP(B373,'[2]PL01-16112024'!$D$11:$P$237,11,0)</f>
        <v>7.7</v>
      </c>
      <c r="BO373" s="468">
        <v>6</v>
      </c>
      <c r="BP373" s="468">
        <v>6</v>
      </c>
      <c r="BQ373" s="468">
        <v>0</v>
      </c>
      <c r="BR373" s="468" t="s">
        <v>704</v>
      </c>
    </row>
    <row r="374" spans="1:70" s="436" customFormat="1" ht="22.5">
      <c r="A374" s="428" t="s">
        <v>186</v>
      </c>
      <c r="B374" s="429" t="s">
        <v>585</v>
      </c>
      <c r="C374" s="266" t="s">
        <v>528</v>
      </c>
      <c r="D374" s="431">
        <f t="shared" si="131"/>
        <v>0.6</v>
      </c>
      <c r="E374" s="432" t="s">
        <v>276</v>
      </c>
      <c r="F374" s="431" t="str">
        <f t="shared" ref="F374:F432" si="136">IF(ISTEXT(B374)=TRUE,"DGT","")</f>
        <v>DGT</v>
      </c>
      <c r="G374" s="433" t="s">
        <v>502</v>
      </c>
      <c r="H374" s="434">
        <f t="shared" ref="H374:H376" si="137">SUM(I374:BK374)</f>
        <v>0.6</v>
      </c>
      <c r="I374" s="435"/>
      <c r="J374" s="435"/>
      <c r="K374" s="435">
        <v>0.11</v>
      </c>
      <c r="L374" s="435"/>
      <c r="M374" s="435"/>
      <c r="N374" s="435"/>
      <c r="O374" s="435"/>
      <c r="P374" s="435"/>
      <c r="Q374" s="435"/>
      <c r="R374" s="435"/>
      <c r="S374" s="435"/>
      <c r="T374" s="435"/>
      <c r="U374" s="435"/>
      <c r="V374" s="435">
        <v>0.28999999999999998</v>
      </c>
      <c r="W374" s="435"/>
      <c r="X374" s="435"/>
      <c r="Y374" s="435"/>
      <c r="Z374" s="435"/>
      <c r="AA374" s="435"/>
      <c r="AB374" s="435"/>
      <c r="AC374" s="435"/>
      <c r="AD374" s="435"/>
      <c r="AE374" s="435"/>
      <c r="AF374" s="435"/>
      <c r="AG374" s="435"/>
      <c r="AH374" s="435"/>
      <c r="AI374" s="435"/>
      <c r="AJ374" s="435"/>
      <c r="AK374" s="435"/>
      <c r="AL374" s="435"/>
      <c r="AM374" s="435"/>
      <c r="AN374" s="435"/>
      <c r="AO374" s="435"/>
      <c r="AP374" s="435"/>
      <c r="AQ374" s="435"/>
      <c r="AR374" s="435"/>
      <c r="AS374" s="435"/>
      <c r="AT374" s="435"/>
      <c r="AU374" s="435"/>
      <c r="AV374" s="435"/>
      <c r="AW374" s="435"/>
      <c r="AX374" s="435"/>
      <c r="AY374" s="435"/>
      <c r="AZ374" s="435"/>
      <c r="BA374" s="435"/>
      <c r="BB374" s="435"/>
      <c r="BC374" s="435"/>
      <c r="BD374" s="435"/>
      <c r="BE374" s="435">
        <v>0.2</v>
      </c>
      <c r="BF374" s="431"/>
      <c r="BG374" s="431"/>
      <c r="BH374" s="431"/>
      <c r="BI374" s="431"/>
      <c r="BJ374" s="431"/>
      <c r="BK374" s="431"/>
      <c r="BL374" s="463"/>
      <c r="BM374" s="459">
        <f t="shared" ref="BM374:BM389" si="138">D374-H374</f>
        <v>0</v>
      </c>
      <c r="BN374" s="469" t="e">
        <f>VLOOKUP(B374,'[2]PL01-16112024'!$D$11:$P$237,11,0)</f>
        <v>#N/A</v>
      </c>
      <c r="BO374" s="468"/>
      <c r="BP374" s="468"/>
      <c r="BQ374" s="468"/>
      <c r="BR374" s="468"/>
    </row>
    <row r="375" spans="1:70" s="436" customFormat="1" ht="12.75">
      <c r="A375" s="428" t="s">
        <v>186</v>
      </c>
      <c r="B375" s="429" t="s">
        <v>585</v>
      </c>
      <c r="C375" s="266" t="s">
        <v>528</v>
      </c>
      <c r="D375" s="431">
        <f t="shared" si="131"/>
        <v>3.4000000000000004</v>
      </c>
      <c r="E375" s="432" t="s">
        <v>276</v>
      </c>
      <c r="F375" s="431" t="str">
        <f t="shared" si="136"/>
        <v>DGT</v>
      </c>
      <c r="G375" s="433" t="s">
        <v>511</v>
      </c>
      <c r="H375" s="434">
        <f t="shared" si="137"/>
        <v>3.4000000000000004</v>
      </c>
      <c r="I375" s="435"/>
      <c r="J375" s="435"/>
      <c r="K375" s="435">
        <v>1.3</v>
      </c>
      <c r="L375" s="435"/>
      <c r="M375" s="435"/>
      <c r="N375" s="435"/>
      <c r="O375" s="435"/>
      <c r="P375" s="435"/>
      <c r="Q375" s="435">
        <v>0.6</v>
      </c>
      <c r="R375" s="435"/>
      <c r="S375" s="435"/>
      <c r="T375" s="435"/>
      <c r="U375" s="435"/>
      <c r="V375" s="435"/>
      <c r="W375" s="435"/>
      <c r="X375" s="435"/>
      <c r="Y375" s="435"/>
      <c r="Z375" s="435"/>
      <c r="AA375" s="435"/>
      <c r="AB375" s="435"/>
      <c r="AC375" s="435"/>
      <c r="AD375" s="435"/>
      <c r="AE375" s="435"/>
      <c r="AF375" s="435"/>
      <c r="AG375" s="435"/>
      <c r="AH375" s="435"/>
      <c r="AI375" s="435"/>
      <c r="AJ375" s="435"/>
      <c r="AK375" s="435"/>
      <c r="AL375" s="435"/>
      <c r="AM375" s="435"/>
      <c r="AN375" s="435"/>
      <c r="AO375" s="435"/>
      <c r="AP375" s="435"/>
      <c r="AQ375" s="435">
        <v>0.8</v>
      </c>
      <c r="AR375" s="435"/>
      <c r="AS375" s="435"/>
      <c r="AT375" s="435"/>
      <c r="AU375" s="435"/>
      <c r="AV375" s="435"/>
      <c r="AW375" s="435"/>
      <c r="AX375" s="435"/>
      <c r="AY375" s="435"/>
      <c r="AZ375" s="435"/>
      <c r="BA375" s="435"/>
      <c r="BB375" s="435">
        <v>0.2</v>
      </c>
      <c r="BC375" s="435"/>
      <c r="BD375" s="435"/>
      <c r="BE375" s="435"/>
      <c r="BF375" s="431"/>
      <c r="BG375" s="431"/>
      <c r="BH375" s="431">
        <v>0.5</v>
      </c>
      <c r="BI375" s="431"/>
      <c r="BJ375" s="431"/>
      <c r="BK375" s="431"/>
      <c r="BL375" s="463"/>
      <c r="BM375" s="459">
        <f t="shared" si="138"/>
        <v>0</v>
      </c>
      <c r="BN375" s="469" t="e">
        <f>VLOOKUP(B375,'[2]PL01-16112024'!$D$11:$P$237,11,0)</f>
        <v>#N/A</v>
      </c>
      <c r="BO375" s="468"/>
      <c r="BP375" s="468"/>
      <c r="BQ375" s="468"/>
      <c r="BR375" s="468"/>
    </row>
    <row r="376" spans="1:70" s="436" customFormat="1" ht="12.75">
      <c r="A376" s="428" t="s">
        <v>186</v>
      </c>
      <c r="B376" s="429" t="s">
        <v>585</v>
      </c>
      <c r="C376" s="266" t="s">
        <v>528</v>
      </c>
      <c r="D376" s="431">
        <f t="shared" si="131"/>
        <v>2</v>
      </c>
      <c r="E376" s="432" t="s">
        <v>276</v>
      </c>
      <c r="F376" s="431" t="str">
        <f t="shared" si="136"/>
        <v>DGT</v>
      </c>
      <c r="G376" s="433" t="s">
        <v>513</v>
      </c>
      <c r="H376" s="434">
        <f t="shared" si="137"/>
        <v>2</v>
      </c>
      <c r="I376" s="435">
        <v>1.5</v>
      </c>
      <c r="J376" s="435"/>
      <c r="K376" s="435"/>
      <c r="L376" s="435"/>
      <c r="M376" s="435"/>
      <c r="N376" s="435"/>
      <c r="O376" s="435"/>
      <c r="P376" s="435"/>
      <c r="Q376" s="435">
        <v>0.3</v>
      </c>
      <c r="R376" s="435"/>
      <c r="S376" s="435"/>
      <c r="T376" s="435"/>
      <c r="U376" s="435"/>
      <c r="V376" s="435"/>
      <c r="W376" s="435"/>
      <c r="X376" s="435"/>
      <c r="Y376" s="435"/>
      <c r="Z376" s="435"/>
      <c r="AA376" s="435"/>
      <c r="AB376" s="435"/>
      <c r="AC376" s="435"/>
      <c r="AD376" s="435"/>
      <c r="AE376" s="435"/>
      <c r="AF376" s="435"/>
      <c r="AG376" s="435"/>
      <c r="AH376" s="435"/>
      <c r="AI376" s="435"/>
      <c r="AJ376" s="435"/>
      <c r="AK376" s="435"/>
      <c r="AL376" s="435"/>
      <c r="AM376" s="435"/>
      <c r="AN376" s="435"/>
      <c r="AO376" s="435"/>
      <c r="AP376" s="435"/>
      <c r="AQ376" s="435"/>
      <c r="AR376" s="435"/>
      <c r="AS376" s="435"/>
      <c r="AT376" s="435"/>
      <c r="AU376" s="435"/>
      <c r="AV376" s="435"/>
      <c r="AW376" s="435"/>
      <c r="AX376" s="435"/>
      <c r="AY376" s="435"/>
      <c r="AZ376" s="435"/>
      <c r="BA376" s="435"/>
      <c r="BB376" s="435">
        <v>0.2</v>
      </c>
      <c r="BC376" s="435"/>
      <c r="BD376" s="435"/>
      <c r="BE376" s="435"/>
      <c r="BF376" s="431"/>
      <c r="BG376" s="431"/>
      <c r="BH376" s="431"/>
      <c r="BI376" s="431"/>
      <c r="BJ376" s="431"/>
      <c r="BK376" s="431"/>
      <c r="BL376" s="463"/>
      <c r="BM376" s="459">
        <f t="shared" si="138"/>
        <v>0</v>
      </c>
      <c r="BN376" s="469" t="e">
        <f>VLOOKUP(B376,'[2]PL01-16112024'!$D$11:$P$237,11,0)</f>
        <v>#N/A</v>
      </c>
      <c r="BO376" s="468"/>
      <c r="BP376" s="468"/>
      <c r="BQ376" s="468"/>
      <c r="BR376" s="468"/>
    </row>
    <row r="377" spans="1:70" s="71" customFormat="1" ht="38.25">
      <c r="A377" s="276" t="s">
        <v>186</v>
      </c>
      <c r="B377" s="425" t="s">
        <v>564</v>
      </c>
      <c r="C377" s="266" t="s">
        <v>528</v>
      </c>
      <c r="D377" s="266">
        <f t="shared" si="131"/>
        <v>1.9000000000000001</v>
      </c>
      <c r="E377" s="278" t="s">
        <v>276</v>
      </c>
      <c r="F377" s="266" t="str">
        <f t="shared" si="136"/>
        <v>DGT</v>
      </c>
      <c r="G377" s="67" t="s">
        <v>510</v>
      </c>
      <c r="H377" s="280">
        <f t="shared" ref="H377:H426" si="139">SUM(I377:BK377)</f>
        <v>1.9000000000000001</v>
      </c>
      <c r="I377" s="281">
        <v>0</v>
      </c>
      <c r="J377" s="281">
        <v>0</v>
      </c>
      <c r="K377" s="281">
        <v>1.04</v>
      </c>
      <c r="L377" s="281">
        <v>0.05</v>
      </c>
      <c r="M377" s="281"/>
      <c r="N377" s="281"/>
      <c r="O377" s="281"/>
      <c r="P377" s="281"/>
      <c r="Q377" s="281">
        <v>0.3</v>
      </c>
      <c r="R377" s="281"/>
      <c r="S377" s="281"/>
      <c r="T377" s="281">
        <v>0</v>
      </c>
      <c r="U377" s="281">
        <v>0</v>
      </c>
      <c r="V377" s="281"/>
      <c r="W377" s="281"/>
      <c r="X377" s="281"/>
      <c r="Y377" s="281"/>
      <c r="Z377" s="281">
        <v>0</v>
      </c>
      <c r="AA377" s="281"/>
      <c r="AB377" s="281">
        <v>0</v>
      </c>
      <c r="AC377" s="281">
        <v>0</v>
      </c>
      <c r="AD377" s="281">
        <v>0</v>
      </c>
      <c r="AE377" s="281"/>
      <c r="AF377" s="281"/>
      <c r="AG377" s="281"/>
      <c r="AH377" s="281"/>
      <c r="AI377" s="281"/>
      <c r="AJ377" s="281"/>
      <c r="AK377" s="281"/>
      <c r="AL377" s="281"/>
      <c r="AM377" s="281"/>
      <c r="AN377" s="281">
        <v>0</v>
      </c>
      <c r="AO377" s="281"/>
      <c r="AP377" s="281">
        <v>0</v>
      </c>
      <c r="AQ377" s="281">
        <v>0.5</v>
      </c>
      <c r="AR377" s="281"/>
      <c r="AS377" s="281"/>
      <c r="AT377" s="281"/>
      <c r="AU377" s="281"/>
      <c r="AV377" s="281"/>
      <c r="AW377" s="281"/>
      <c r="AX377" s="281"/>
      <c r="AY377" s="281"/>
      <c r="AZ377" s="281"/>
      <c r="BA377" s="281"/>
      <c r="BB377" s="281">
        <v>0.01</v>
      </c>
      <c r="BC377" s="281"/>
      <c r="BD377" s="281">
        <v>0</v>
      </c>
      <c r="BE377" s="281"/>
      <c r="BF377" s="266"/>
      <c r="BG377" s="266"/>
      <c r="BH377" s="266"/>
      <c r="BI377" s="266"/>
      <c r="BJ377" s="266"/>
      <c r="BK377" s="266"/>
      <c r="BL377" s="460"/>
      <c r="BM377" s="459">
        <f t="shared" si="138"/>
        <v>0</v>
      </c>
      <c r="BN377" s="469">
        <f>VLOOKUP(B377,'[2]PL01-16112024'!$D$11:$P$237,11,0)</f>
        <v>2.06</v>
      </c>
      <c r="BO377" s="468">
        <v>1.9</v>
      </c>
      <c r="BP377" s="468">
        <v>1.9</v>
      </c>
      <c r="BQ377" s="468">
        <v>0</v>
      </c>
      <c r="BR377" s="468" t="s">
        <v>684</v>
      </c>
    </row>
    <row r="378" spans="1:70" s="71" customFormat="1" ht="38.25">
      <c r="A378" s="276" t="s">
        <v>186</v>
      </c>
      <c r="B378" s="425" t="s">
        <v>565</v>
      </c>
      <c r="C378" s="266" t="s">
        <v>528</v>
      </c>
      <c r="D378" s="266">
        <f t="shared" si="131"/>
        <v>0</v>
      </c>
      <c r="E378" s="278" t="s">
        <v>276</v>
      </c>
      <c r="F378" s="266" t="str">
        <f t="shared" si="136"/>
        <v>DGT</v>
      </c>
      <c r="G378" s="67"/>
      <c r="H378" s="280">
        <f t="shared" si="139"/>
        <v>0</v>
      </c>
      <c r="I378" s="281"/>
      <c r="J378" s="281">
        <v>0</v>
      </c>
      <c r="K378" s="281"/>
      <c r="L378" s="281">
        <v>0</v>
      </c>
      <c r="M378" s="281"/>
      <c r="N378" s="281"/>
      <c r="O378" s="281"/>
      <c r="P378" s="281"/>
      <c r="Q378" s="281">
        <v>0</v>
      </c>
      <c r="R378" s="281"/>
      <c r="S378" s="281"/>
      <c r="T378" s="281">
        <v>0</v>
      </c>
      <c r="U378" s="281">
        <v>0</v>
      </c>
      <c r="V378" s="281"/>
      <c r="W378" s="281"/>
      <c r="X378" s="281"/>
      <c r="Y378" s="281"/>
      <c r="Z378" s="281">
        <v>0</v>
      </c>
      <c r="AA378" s="281"/>
      <c r="AB378" s="281">
        <v>0</v>
      </c>
      <c r="AC378" s="281">
        <v>0</v>
      </c>
      <c r="AD378" s="281">
        <v>0</v>
      </c>
      <c r="AE378" s="281"/>
      <c r="AF378" s="281"/>
      <c r="AG378" s="281"/>
      <c r="AH378" s="281"/>
      <c r="AI378" s="281"/>
      <c r="AJ378" s="281"/>
      <c r="AK378" s="281"/>
      <c r="AL378" s="281"/>
      <c r="AM378" s="281"/>
      <c r="AN378" s="281">
        <v>0</v>
      </c>
      <c r="AO378" s="281"/>
      <c r="AP378" s="281">
        <v>0</v>
      </c>
      <c r="AQ378" s="281">
        <v>0</v>
      </c>
      <c r="AR378" s="281"/>
      <c r="AS378" s="281"/>
      <c r="AT378" s="281"/>
      <c r="AU378" s="281"/>
      <c r="AV378" s="281"/>
      <c r="AW378" s="281"/>
      <c r="AX378" s="281"/>
      <c r="AY378" s="281"/>
      <c r="AZ378" s="281"/>
      <c r="BA378" s="281"/>
      <c r="BB378" s="281">
        <v>0</v>
      </c>
      <c r="BC378" s="281"/>
      <c r="BD378" s="281">
        <v>0</v>
      </c>
      <c r="BE378" s="281"/>
      <c r="BF378" s="266"/>
      <c r="BG378" s="266"/>
      <c r="BH378" s="266"/>
      <c r="BI378" s="266"/>
      <c r="BJ378" s="266"/>
      <c r="BK378" s="266"/>
      <c r="BL378" s="460"/>
      <c r="BM378" s="459">
        <f t="shared" si="138"/>
        <v>0</v>
      </c>
      <c r="BN378" s="469">
        <f>VLOOKUP(B378,'[2]PL01-16112024'!$D$11:$P$237,11,0)</f>
        <v>0.91</v>
      </c>
      <c r="BO378" s="468">
        <v>0.91</v>
      </c>
      <c r="BP378" s="468">
        <v>0.91</v>
      </c>
      <c r="BQ378" s="468">
        <v>0.91</v>
      </c>
      <c r="BR378" s="468" t="s">
        <v>699</v>
      </c>
    </row>
    <row r="379" spans="1:70" s="71" customFormat="1" ht="12.75">
      <c r="A379" s="276" t="s">
        <v>186</v>
      </c>
      <c r="B379" s="425" t="s">
        <v>585</v>
      </c>
      <c r="C379" s="266" t="s">
        <v>528</v>
      </c>
      <c r="D379" s="266">
        <f t="shared" si="131"/>
        <v>0.87</v>
      </c>
      <c r="E379" s="278" t="s">
        <v>276</v>
      </c>
      <c r="F379" s="266" t="str">
        <f t="shared" si="136"/>
        <v>DGT</v>
      </c>
      <c r="G379" s="67" t="s">
        <v>512</v>
      </c>
      <c r="H379" s="280">
        <f t="shared" si="139"/>
        <v>0.87</v>
      </c>
      <c r="I379" s="281">
        <v>0.87</v>
      </c>
      <c r="J379" s="281">
        <v>0</v>
      </c>
      <c r="K379" s="281"/>
      <c r="L379" s="281">
        <v>0</v>
      </c>
      <c r="M379" s="281"/>
      <c r="N379" s="281"/>
      <c r="O379" s="281"/>
      <c r="P379" s="281"/>
      <c r="Q379" s="281">
        <v>0</v>
      </c>
      <c r="R379" s="281"/>
      <c r="S379" s="281"/>
      <c r="T379" s="281">
        <v>0</v>
      </c>
      <c r="U379" s="281">
        <v>0</v>
      </c>
      <c r="V379" s="281"/>
      <c r="W379" s="281"/>
      <c r="X379" s="281"/>
      <c r="Y379" s="281"/>
      <c r="Z379" s="281">
        <v>0</v>
      </c>
      <c r="AA379" s="281"/>
      <c r="AB379" s="281">
        <v>0</v>
      </c>
      <c r="AC379" s="281">
        <v>0</v>
      </c>
      <c r="AD379" s="281">
        <v>0</v>
      </c>
      <c r="AE379" s="281"/>
      <c r="AF379" s="281"/>
      <c r="AG379" s="281"/>
      <c r="AH379" s="281"/>
      <c r="AI379" s="281"/>
      <c r="AJ379" s="281"/>
      <c r="AK379" s="281"/>
      <c r="AL379" s="281"/>
      <c r="AM379" s="281"/>
      <c r="AN379" s="281">
        <v>0</v>
      </c>
      <c r="AO379" s="281"/>
      <c r="AP379" s="281">
        <v>0</v>
      </c>
      <c r="AQ379" s="281">
        <v>0</v>
      </c>
      <c r="AR379" s="281"/>
      <c r="AS379" s="281"/>
      <c r="AT379" s="281"/>
      <c r="AU379" s="281"/>
      <c r="AV379" s="281"/>
      <c r="AW379" s="281"/>
      <c r="AX379" s="281"/>
      <c r="AY379" s="281"/>
      <c r="AZ379" s="281"/>
      <c r="BA379" s="281"/>
      <c r="BB379" s="281">
        <v>0</v>
      </c>
      <c r="BC379" s="281"/>
      <c r="BD379" s="281">
        <v>0</v>
      </c>
      <c r="BE379" s="281"/>
      <c r="BF379" s="266"/>
      <c r="BG379" s="266"/>
      <c r="BH379" s="266"/>
      <c r="BI379" s="266"/>
      <c r="BJ379" s="266"/>
      <c r="BK379" s="266"/>
      <c r="BL379" s="460"/>
      <c r="BM379" s="459">
        <f t="shared" si="138"/>
        <v>0</v>
      </c>
      <c r="BN379" s="469" t="e">
        <f>VLOOKUP(B379,'[2]PL01-16112024'!$D$11:$P$237,11,0)</f>
        <v>#N/A</v>
      </c>
      <c r="BO379" s="468"/>
      <c r="BP379" s="468"/>
      <c r="BQ379" s="468"/>
      <c r="BR379" s="468"/>
    </row>
    <row r="380" spans="1:70" s="71" customFormat="1" ht="12.75">
      <c r="A380" s="276" t="s">
        <v>186</v>
      </c>
      <c r="B380" s="425" t="s">
        <v>585</v>
      </c>
      <c r="C380" s="266" t="s">
        <v>528</v>
      </c>
      <c r="D380" s="266">
        <f t="shared" si="131"/>
        <v>0.04</v>
      </c>
      <c r="E380" s="278" t="s">
        <v>276</v>
      </c>
      <c r="F380" s="266" t="str">
        <f t="shared" si="136"/>
        <v>DGT</v>
      </c>
      <c r="G380" s="67" t="s">
        <v>513</v>
      </c>
      <c r="H380" s="280">
        <f t="shared" si="139"/>
        <v>0.04</v>
      </c>
      <c r="I380" s="281">
        <v>0.04</v>
      </c>
      <c r="J380" s="281">
        <v>0</v>
      </c>
      <c r="K380" s="281"/>
      <c r="L380" s="281">
        <v>0</v>
      </c>
      <c r="M380" s="281"/>
      <c r="N380" s="281"/>
      <c r="O380" s="281"/>
      <c r="P380" s="281"/>
      <c r="Q380" s="281">
        <v>0</v>
      </c>
      <c r="R380" s="281"/>
      <c r="S380" s="281"/>
      <c r="T380" s="281">
        <v>0</v>
      </c>
      <c r="U380" s="281">
        <v>0</v>
      </c>
      <c r="V380" s="281"/>
      <c r="W380" s="281"/>
      <c r="X380" s="281"/>
      <c r="Y380" s="281"/>
      <c r="Z380" s="281">
        <v>0</v>
      </c>
      <c r="AA380" s="281"/>
      <c r="AB380" s="281">
        <v>0</v>
      </c>
      <c r="AC380" s="281">
        <v>0</v>
      </c>
      <c r="AD380" s="281">
        <v>0</v>
      </c>
      <c r="AE380" s="281"/>
      <c r="AF380" s="281"/>
      <c r="AG380" s="281"/>
      <c r="AH380" s="281"/>
      <c r="AI380" s="281"/>
      <c r="AJ380" s="281"/>
      <c r="AK380" s="281"/>
      <c r="AL380" s="281"/>
      <c r="AM380" s="281"/>
      <c r="AN380" s="281">
        <v>0</v>
      </c>
      <c r="AO380" s="281"/>
      <c r="AP380" s="281">
        <v>0</v>
      </c>
      <c r="AQ380" s="281">
        <v>0</v>
      </c>
      <c r="AR380" s="281"/>
      <c r="AS380" s="281"/>
      <c r="AT380" s="281"/>
      <c r="AU380" s="281"/>
      <c r="AV380" s="281"/>
      <c r="AW380" s="281"/>
      <c r="AX380" s="281"/>
      <c r="AY380" s="281"/>
      <c r="AZ380" s="281"/>
      <c r="BA380" s="281"/>
      <c r="BB380" s="281">
        <v>0</v>
      </c>
      <c r="BC380" s="281"/>
      <c r="BD380" s="281">
        <v>0</v>
      </c>
      <c r="BE380" s="281"/>
      <c r="BF380" s="266"/>
      <c r="BG380" s="266"/>
      <c r="BH380" s="266"/>
      <c r="BI380" s="266"/>
      <c r="BJ380" s="266"/>
      <c r="BK380" s="266"/>
      <c r="BL380" s="460"/>
      <c r="BM380" s="459">
        <f t="shared" si="138"/>
        <v>0</v>
      </c>
      <c r="BN380" s="469" t="e">
        <f>VLOOKUP(B380,'[2]PL01-16112024'!$D$11:$P$237,11,0)</f>
        <v>#N/A</v>
      </c>
      <c r="BO380" s="468"/>
      <c r="BP380" s="468"/>
      <c r="BQ380" s="468"/>
      <c r="BR380" s="468"/>
    </row>
    <row r="381" spans="1:70" s="438" customFormat="1" ht="38.25">
      <c r="A381" s="428" t="s">
        <v>186</v>
      </c>
      <c r="B381" s="429" t="s">
        <v>566</v>
      </c>
      <c r="C381" s="266" t="s">
        <v>528</v>
      </c>
      <c r="D381" s="431">
        <f t="shared" si="131"/>
        <v>0</v>
      </c>
      <c r="E381" s="432" t="s">
        <v>276</v>
      </c>
      <c r="F381" s="431" t="str">
        <f t="shared" si="136"/>
        <v>DGT</v>
      </c>
      <c r="G381" s="437"/>
      <c r="H381" s="434">
        <f t="shared" si="139"/>
        <v>0</v>
      </c>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435"/>
      <c r="AE381" s="435"/>
      <c r="AF381" s="435"/>
      <c r="AG381" s="435"/>
      <c r="AH381" s="435"/>
      <c r="AI381" s="435"/>
      <c r="AJ381" s="435"/>
      <c r="AK381" s="435"/>
      <c r="AL381" s="435"/>
      <c r="AM381" s="435"/>
      <c r="AN381" s="435"/>
      <c r="AO381" s="435"/>
      <c r="AP381" s="435"/>
      <c r="AQ381" s="435"/>
      <c r="AR381" s="435"/>
      <c r="AS381" s="435"/>
      <c r="AT381" s="435"/>
      <c r="AU381" s="435"/>
      <c r="AV381" s="435"/>
      <c r="AW381" s="435"/>
      <c r="AX381" s="435"/>
      <c r="AY381" s="435"/>
      <c r="AZ381" s="435"/>
      <c r="BA381" s="435"/>
      <c r="BB381" s="435"/>
      <c r="BC381" s="435"/>
      <c r="BD381" s="435"/>
      <c r="BE381" s="435"/>
      <c r="BF381" s="431"/>
      <c r="BG381" s="431"/>
      <c r="BH381" s="431"/>
      <c r="BI381" s="431"/>
      <c r="BJ381" s="431"/>
      <c r="BK381" s="431"/>
      <c r="BL381" s="467"/>
      <c r="BM381" s="459">
        <f t="shared" si="138"/>
        <v>0</v>
      </c>
      <c r="BN381" s="469">
        <f>VLOOKUP(B381,'[2]PL01-16112024'!$D$11:$P$237,11,0)</f>
        <v>5.25</v>
      </c>
      <c r="BO381" s="469">
        <v>4</v>
      </c>
      <c r="BP381" s="469">
        <v>4</v>
      </c>
      <c r="BQ381" s="469">
        <v>0</v>
      </c>
      <c r="BR381" s="469" t="s">
        <v>705</v>
      </c>
    </row>
    <row r="382" spans="1:70" s="438" customFormat="1" ht="12.75">
      <c r="A382" s="428" t="s">
        <v>186</v>
      </c>
      <c r="B382" s="429" t="s">
        <v>585</v>
      </c>
      <c r="C382" s="266" t="s">
        <v>528</v>
      </c>
      <c r="D382" s="431">
        <f t="shared" si="131"/>
        <v>0.2</v>
      </c>
      <c r="E382" s="432" t="s">
        <v>276</v>
      </c>
      <c r="F382" s="431" t="str">
        <f t="shared" si="136"/>
        <v>DGT</v>
      </c>
      <c r="G382" s="437" t="s">
        <v>513</v>
      </c>
      <c r="H382" s="434">
        <f t="shared" si="139"/>
        <v>0.2</v>
      </c>
      <c r="I382" s="435"/>
      <c r="J382" s="435"/>
      <c r="K382" s="435">
        <v>0.2</v>
      </c>
      <c r="L382" s="435"/>
      <c r="M382" s="435"/>
      <c r="N382" s="435"/>
      <c r="O382" s="435"/>
      <c r="P382" s="435"/>
      <c r="Q382" s="435"/>
      <c r="R382" s="435"/>
      <c r="S382" s="435"/>
      <c r="T382" s="435"/>
      <c r="U382" s="435"/>
      <c r="V382" s="435"/>
      <c r="W382" s="435"/>
      <c r="X382" s="435"/>
      <c r="Y382" s="435"/>
      <c r="Z382" s="435"/>
      <c r="AA382" s="435"/>
      <c r="AB382" s="435"/>
      <c r="AC382" s="435"/>
      <c r="AD382" s="435"/>
      <c r="AE382" s="435"/>
      <c r="AF382" s="435"/>
      <c r="AG382" s="435"/>
      <c r="AH382" s="435"/>
      <c r="AI382" s="435"/>
      <c r="AJ382" s="435"/>
      <c r="AK382" s="435"/>
      <c r="AL382" s="435"/>
      <c r="AM382" s="435"/>
      <c r="AN382" s="435"/>
      <c r="AO382" s="435"/>
      <c r="AP382" s="435"/>
      <c r="AQ382" s="435"/>
      <c r="AR382" s="435"/>
      <c r="AS382" s="435"/>
      <c r="AT382" s="435"/>
      <c r="AU382" s="435"/>
      <c r="AV382" s="435"/>
      <c r="AW382" s="435"/>
      <c r="AX382" s="435"/>
      <c r="AY382" s="435"/>
      <c r="AZ382" s="435"/>
      <c r="BA382" s="435"/>
      <c r="BB382" s="435"/>
      <c r="BC382" s="435"/>
      <c r="BD382" s="435"/>
      <c r="BE382" s="435"/>
      <c r="BF382" s="431"/>
      <c r="BG382" s="431"/>
      <c r="BH382" s="431"/>
      <c r="BI382" s="431"/>
      <c r="BJ382" s="431"/>
      <c r="BK382" s="431"/>
      <c r="BL382" s="467"/>
      <c r="BM382" s="459">
        <f t="shared" si="138"/>
        <v>0</v>
      </c>
      <c r="BN382" s="469" t="e">
        <f>VLOOKUP(B382,'[2]PL01-16112024'!$D$11:$P$237,11,0)</f>
        <v>#N/A</v>
      </c>
      <c r="BO382" s="469"/>
      <c r="BP382" s="469"/>
      <c r="BQ382" s="469"/>
      <c r="BR382" s="469"/>
    </row>
    <row r="383" spans="1:70" s="438" customFormat="1" ht="22.5">
      <c r="A383" s="428" t="s">
        <v>186</v>
      </c>
      <c r="B383" s="429" t="s">
        <v>585</v>
      </c>
      <c r="C383" s="266" t="s">
        <v>528</v>
      </c>
      <c r="D383" s="431">
        <f t="shared" si="131"/>
        <v>3.79</v>
      </c>
      <c r="E383" s="432" t="s">
        <v>276</v>
      </c>
      <c r="F383" s="431" t="str">
        <f t="shared" si="136"/>
        <v>DGT</v>
      </c>
      <c r="G383" s="437" t="s">
        <v>510</v>
      </c>
      <c r="H383" s="434">
        <f t="shared" si="139"/>
        <v>3.79</v>
      </c>
      <c r="I383" s="435"/>
      <c r="J383" s="435"/>
      <c r="K383" s="435">
        <v>3.69</v>
      </c>
      <c r="L383" s="435"/>
      <c r="M383" s="435"/>
      <c r="N383" s="435"/>
      <c r="O383" s="435"/>
      <c r="P383" s="435"/>
      <c r="Q383" s="435"/>
      <c r="R383" s="435"/>
      <c r="S383" s="435"/>
      <c r="T383" s="435"/>
      <c r="U383" s="435"/>
      <c r="V383" s="435"/>
      <c r="W383" s="435"/>
      <c r="X383" s="435"/>
      <c r="Y383" s="435"/>
      <c r="Z383" s="435"/>
      <c r="AA383" s="435"/>
      <c r="AB383" s="435"/>
      <c r="AC383" s="435"/>
      <c r="AD383" s="435"/>
      <c r="AE383" s="435"/>
      <c r="AF383" s="435"/>
      <c r="AG383" s="435"/>
      <c r="AH383" s="435"/>
      <c r="AI383" s="435"/>
      <c r="AJ383" s="435"/>
      <c r="AK383" s="435"/>
      <c r="AL383" s="435"/>
      <c r="AM383" s="435"/>
      <c r="AN383" s="435"/>
      <c r="AO383" s="435"/>
      <c r="AP383" s="435"/>
      <c r="AQ383" s="435">
        <v>0.1</v>
      </c>
      <c r="AR383" s="435"/>
      <c r="AS383" s="435"/>
      <c r="AT383" s="435"/>
      <c r="AU383" s="435"/>
      <c r="AV383" s="435"/>
      <c r="AW383" s="435"/>
      <c r="AX383" s="435"/>
      <c r="AY383" s="435"/>
      <c r="AZ383" s="435"/>
      <c r="BA383" s="435"/>
      <c r="BB383" s="435"/>
      <c r="BC383" s="435"/>
      <c r="BD383" s="435"/>
      <c r="BE383" s="435"/>
      <c r="BF383" s="431"/>
      <c r="BG383" s="431"/>
      <c r="BH383" s="431"/>
      <c r="BI383" s="431"/>
      <c r="BJ383" s="431"/>
      <c r="BK383" s="431"/>
      <c r="BL383" s="467"/>
      <c r="BM383" s="459">
        <f t="shared" si="138"/>
        <v>0</v>
      </c>
      <c r="BN383" s="469" t="e">
        <f>VLOOKUP(B383,'[2]PL01-16112024'!$D$11:$P$237,11,0)</f>
        <v>#N/A</v>
      </c>
      <c r="BO383" s="469"/>
      <c r="BP383" s="469"/>
      <c r="BQ383" s="469"/>
      <c r="BR383" s="469"/>
    </row>
    <row r="384" spans="1:70" s="438" customFormat="1" ht="12.75">
      <c r="A384" s="428" t="s">
        <v>186</v>
      </c>
      <c r="B384" s="429" t="s">
        <v>585</v>
      </c>
      <c r="C384" s="266" t="s">
        <v>528</v>
      </c>
      <c r="D384" s="431">
        <f t="shared" si="131"/>
        <v>0.01</v>
      </c>
      <c r="E384" s="432" t="s">
        <v>276</v>
      </c>
      <c r="F384" s="431" t="str">
        <f t="shared" si="136"/>
        <v>DGT</v>
      </c>
      <c r="G384" s="437" t="s">
        <v>506</v>
      </c>
      <c r="H384" s="434">
        <f t="shared" si="139"/>
        <v>0.01</v>
      </c>
      <c r="I384" s="435"/>
      <c r="J384" s="435"/>
      <c r="K384" s="435">
        <v>0.01</v>
      </c>
      <c r="L384" s="435"/>
      <c r="M384" s="435"/>
      <c r="N384" s="435"/>
      <c r="O384" s="435"/>
      <c r="P384" s="435"/>
      <c r="Q384" s="435"/>
      <c r="R384" s="435"/>
      <c r="S384" s="435"/>
      <c r="T384" s="435"/>
      <c r="U384" s="435"/>
      <c r="V384" s="435"/>
      <c r="W384" s="435"/>
      <c r="X384" s="435"/>
      <c r="Y384" s="435"/>
      <c r="Z384" s="435"/>
      <c r="AA384" s="435"/>
      <c r="AB384" s="435"/>
      <c r="AC384" s="435"/>
      <c r="AD384" s="435"/>
      <c r="AE384" s="435"/>
      <c r="AF384" s="435"/>
      <c r="AG384" s="435"/>
      <c r="AH384" s="435"/>
      <c r="AI384" s="435"/>
      <c r="AJ384" s="435"/>
      <c r="AK384" s="435"/>
      <c r="AL384" s="435"/>
      <c r="AM384" s="435"/>
      <c r="AN384" s="435"/>
      <c r="AO384" s="435"/>
      <c r="AP384" s="435"/>
      <c r="AQ384" s="435"/>
      <c r="AR384" s="435"/>
      <c r="AS384" s="435"/>
      <c r="AT384" s="435"/>
      <c r="AU384" s="435"/>
      <c r="AV384" s="435"/>
      <c r="AW384" s="435"/>
      <c r="AX384" s="435"/>
      <c r="AY384" s="435"/>
      <c r="AZ384" s="435"/>
      <c r="BA384" s="435"/>
      <c r="BB384" s="435"/>
      <c r="BC384" s="435"/>
      <c r="BD384" s="435"/>
      <c r="BE384" s="435"/>
      <c r="BF384" s="431"/>
      <c r="BG384" s="431"/>
      <c r="BH384" s="431"/>
      <c r="BI384" s="431"/>
      <c r="BJ384" s="431"/>
      <c r="BK384" s="431"/>
      <c r="BL384" s="467"/>
      <c r="BM384" s="459">
        <f t="shared" si="138"/>
        <v>0</v>
      </c>
      <c r="BN384" s="469" t="e">
        <f>VLOOKUP(B384,'[2]PL01-16112024'!$D$11:$P$237,11,0)</f>
        <v>#N/A</v>
      </c>
      <c r="BO384" s="469"/>
      <c r="BP384" s="469"/>
      <c r="BQ384" s="469"/>
      <c r="BR384" s="469"/>
    </row>
    <row r="385" spans="1:70" s="71" customFormat="1" ht="12.75">
      <c r="A385" s="276" t="s">
        <v>186</v>
      </c>
      <c r="B385" s="425" t="s">
        <v>567</v>
      </c>
      <c r="C385" s="266" t="s">
        <v>528</v>
      </c>
      <c r="D385" s="266">
        <f t="shared" si="131"/>
        <v>1.35</v>
      </c>
      <c r="E385" s="278" t="s">
        <v>276</v>
      </c>
      <c r="F385" s="266" t="str">
        <f t="shared" si="136"/>
        <v>DGT</v>
      </c>
      <c r="G385" s="67" t="s">
        <v>508</v>
      </c>
      <c r="H385" s="280">
        <f t="shared" si="139"/>
        <v>1.35</v>
      </c>
      <c r="I385" s="281">
        <v>1.35</v>
      </c>
      <c r="J385" s="281">
        <v>0</v>
      </c>
      <c r="K385" s="281"/>
      <c r="L385" s="281">
        <v>0</v>
      </c>
      <c r="M385" s="281"/>
      <c r="N385" s="281"/>
      <c r="O385" s="281"/>
      <c r="P385" s="281"/>
      <c r="Q385" s="281">
        <v>0</v>
      </c>
      <c r="R385" s="281"/>
      <c r="S385" s="281"/>
      <c r="T385" s="281">
        <v>0</v>
      </c>
      <c r="U385" s="281">
        <v>0</v>
      </c>
      <c r="V385" s="281"/>
      <c r="W385" s="281"/>
      <c r="X385" s="281"/>
      <c r="Y385" s="281"/>
      <c r="Z385" s="281">
        <v>0</v>
      </c>
      <c r="AA385" s="281"/>
      <c r="AB385" s="281">
        <v>0</v>
      </c>
      <c r="AC385" s="281">
        <v>0</v>
      </c>
      <c r="AD385" s="281">
        <v>0</v>
      </c>
      <c r="AE385" s="281"/>
      <c r="AF385" s="281"/>
      <c r="AG385" s="281"/>
      <c r="AH385" s="281"/>
      <c r="AI385" s="281"/>
      <c r="AJ385" s="281"/>
      <c r="AK385" s="281"/>
      <c r="AL385" s="281"/>
      <c r="AM385" s="281"/>
      <c r="AN385" s="281">
        <v>0</v>
      </c>
      <c r="AO385" s="281"/>
      <c r="AP385" s="281">
        <v>0</v>
      </c>
      <c r="AQ385" s="281">
        <v>0</v>
      </c>
      <c r="AR385" s="281"/>
      <c r="AS385" s="281"/>
      <c r="AT385" s="281"/>
      <c r="AU385" s="281"/>
      <c r="AV385" s="281"/>
      <c r="AW385" s="281"/>
      <c r="AX385" s="281"/>
      <c r="AY385" s="281"/>
      <c r="AZ385" s="281"/>
      <c r="BA385" s="281"/>
      <c r="BB385" s="281">
        <v>0</v>
      </c>
      <c r="BC385" s="281"/>
      <c r="BD385" s="281">
        <v>0</v>
      </c>
      <c r="BE385" s="281"/>
      <c r="BF385" s="266"/>
      <c r="BG385" s="266"/>
      <c r="BH385" s="266"/>
      <c r="BI385" s="266"/>
      <c r="BJ385" s="266"/>
      <c r="BK385" s="266"/>
      <c r="BL385" s="460"/>
      <c r="BM385" s="459">
        <f t="shared" si="138"/>
        <v>0</v>
      </c>
      <c r="BN385" s="469">
        <f>VLOOKUP(B385,'[2]PL01-16112024'!$D$11:$P$237,11,0)</f>
        <v>1.35</v>
      </c>
      <c r="BO385" s="468">
        <v>1.35</v>
      </c>
      <c r="BP385" s="468">
        <v>1.35</v>
      </c>
      <c r="BQ385" s="468">
        <v>0.3</v>
      </c>
      <c r="BR385" s="468" t="s">
        <v>682</v>
      </c>
    </row>
    <row r="386" spans="1:70" s="71" customFormat="1" ht="25.5">
      <c r="A386" s="276" t="s">
        <v>186</v>
      </c>
      <c r="B386" s="425" t="s">
        <v>568</v>
      </c>
      <c r="C386" s="266" t="s">
        <v>528</v>
      </c>
      <c r="D386" s="266">
        <f t="shared" si="131"/>
        <v>5</v>
      </c>
      <c r="E386" s="278" t="s">
        <v>276</v>
      </c>
      <c r="F386" s="266" t="str">
        <f t="shared" si="136"/>
        <v>DGT</v>
      </c>
      <c r="G386" s="67" t="s">
        <v>516</v>
      </c>
      <c r="H386" s="280">
        <f t="shared" si="139"/>
        <v>5</v>
      </c>
      <c r="I386" s="281"/>
      <c r="J386" s="281">
        <v>0</v>
      </c>
      <c r="K386" s="281">
        <v>4.99</v>
      </c>
      <c r="L386" s="281">
        <v>0</v>
      </c>
      <c r="M386" s="281"/>
      <c r="N386" s="281"/>
      <c r="O386" s="281"/>
      <c r="P386" s="281"/>
      <c r="Q386" s="281">
        <v>0</v>
      </c>
      <c r="R386" s="281"/>
      <c r="S386" s="281"/>
      <c r="T386" s="281">
        <v>0</v>
      </c>
      <c r="U386" s="281">
        <v>0</v>
      </c>
      <c r="V386" s="281"/>
      <c r="W386" s="281"/>
      <c r="X386" s="281"/>
      <c r="Y386" s="281"/>
      <c r="Z386" s="281">
        <v>0</v>
      </c>
      <c r="AA386" s="281"/>
      <c r="AB386" s="281">
        <v>0</v>
      </c>
      <c r="AC386" s="281">
        <v>0</v>
      </c>
      <c r="AD386" s="281">
        <v>0</v>
      </c>
      <c r="AE386" s="281"/>
      <c r="AF386" s="281"/>
      <c r="AG386" s="281"/>
      <c r="AH386" s="281"/>
      <c r="AI386" s="281"/>
      <c r="AJ386" s="281"/>
      <c r="AK386" s="281"/>
      <c r="AL386" s="281"/>
      <c r="AM386" s="281"/>
      <c r="AN386" s="281">
        <v>0</v>
      </c>
      <c r="AO386" s="281"/>
      <c r="AP386" s="281">
        <v>0</v>
      </c>
      <c r="AQ386" s="281">
        <v>0.01</v>
      </c>
      <c r="AR386" s="281"/>
      <c r="AS386" s="281"/>
      <c r="AT386" s="281"/>
      <c r="AU386" s="281"/>
      <c r="AV386" s="281"/>
      <c r="AW386" s="281"/>
      <c r="AX386" s="281"/>
      <c r="AY386" s="281"/>
      <c r="AZ386" s="281"/>
      <c r="BA386" s="281"/>
      <c r="BB386" s="281">
        <v>0</v>
      </c>
      <c r="BC386" s="281"/>
      <c r="BD386" s="281">
        <v>0</v>
      </c>
      <c r="BE386" s="281"/>
      <c r="BF386" s="266"/>
      <c r="BG386" s="266"/>
      <c r="BH386" s="266"/>
      <c r="BI386" s="266"/>
      <c r="BJ386" s="266"/>
      <c r="BK386" s="266"/>
      <c r="BL386" s="460"/>
      <c r="BM386" s="459">
        <f t="shared" si="138"/>
        <v>0</v>
      </c>
      <c r="BN386" s="469">
        <f>VLOOKUP(B386,'[2]PL01-16112024'!$D$11:$P$237,11,0)</f>
        <v>5.58</v>
      </c>
      <c r="BO386" s="468">
        <v>5</v>
      </c>
      <c r="BP386" s="468">
        <v>5</v>
      </c>
      <c r="BQ386" s="468">
        <v>0</v>
      </c>
      <c r="BR386" s="468" t="s">
        <v>687</v>
      </c>
    </row>
    <row r="387" spans="1:70" s="436" customFormat="1" ht="42.75" customHeight="1">
      <c r="A387" s="428" t="s">
        <v>186</v>
      </c>
      <c r="B387" s="429" t="s">
        <v>569</v>
      </c>
      <c r="C387" s="266" t="s">
        <v>528</v>
      </c>
      <c r="D387" s="431">
        <f t="shared" si="131"/>
        <v>0</v>
      </c>
      <c r="E387" s="432" t="s">
        <v>276</v>
      </c>
      <c r="F387" s="431" t="str">
        <f t="shared" si="136"/>
        <v>DGT</v>
      </c>
      <c r="G387" s="433"/>
      <c r="H387" s="434">
        <f t="shared" si="139"/>
        <v>0</v>
      </c>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435"/>
      <c r="AE387" s="435"/>
      <c r="AF387" s="435"/>
      <c r="AG387" s="435"/>
      <c r="AH387" s="435"/>
      <c r="AI387" s="435"/>
      <c r="AJ387" s="435"/>
      <c r="AK387" s="435"/>
      <c r="AL387" s="435"/>
      <c r="AM387" s="435"/>
      <c r="AN387" s="435"/>
      <c r="AO387" s="435"/>
      <c r="AP387" s="435"/>
      <c r="AQ387" s="435"/>
      <c r="AR387" s="435"/>
      <c r="AS387" s="435"/>
      <c r="AT387" s="435"/>
      <c r="AU387" s="435"/>
      <c r="AV387" s="435"/>
      <c r="AW387" s="435"/>
      <c r="AX387" s="435"/>
      <c r="AY387" s="435"/>
      <c r="AZ387" s="435"/>
      <c r="BA387" s="435"/>
      <c r="BB387" s="435"/>
      <c r="BC387" s="435"/>
      <c r="BD387" s="435"/>
      <c r="BE387" s="435"/>
      <c r="BF387" s="431"/>
      <c r="BG387" s="431"/>
      <c r="BH387" s="431"/>
      <c r="BI387" s="431"/>
      <c r="BJ387" s="431"/>
      <c r="BK387" s="431"/>
      <c r="BL387" s="463"/>
      <c r="BM387" s="459">
        <f t="shared" si="138"/>
        <v>0</v>
      </c>
      <c r="BN387" s="469">
        <f>VLOOKUP(B387,'[2]PL01-16112024'!$D$11:$P$237,11,0)</f>
        <v>4</v>
      </c>
      <c r="BO387" s="468">
        <v>2</v>
      </c>
      <c r="BP387" s="468">
        <v>2</v>
      </c>
      <c r="BQ387" s="468">
        <v>0</v>
      </c>
      <c r="BR387" s="468" t="s">
        <v>706</v>
      </c>
    </row>
    <row r="388" spans="1:70" s="436" customFormat="1" ht="12.75">
      <c r="A388" s="428" t="s">
        <v>186</v>
      </c>
      <c r="B388" s="429" t="s">
        <v>585</v>
      </c>
      <c r="C388" s="266" t="s">
        <v>528</v>
      </c>
      <c r="D388" s="431">
        <f t="shared" si="131"/>
        <v>0.01</v>
      </c>
      <c r="E388" s="432" t="s">
        <v>276</v>
      </c>
      <c r="F388" s="431" t="str">
        <f t="shared" si="136"/>
        <v>DGT</v>
      </c>
      <c r="G388" s="433" t="s">
        <v>505</v>
      </c>
      <c r="H388" s="434">
        <f t="shared" si="139"/>
        <v>0.01</v>
      </c>
      <c r="I388" s="435"/>
      <c r="J388" s="435"/>
      <c r="K388" s="435">
        <v>0.01</v>
      </c>
      <c r="L388" s="435"/>
      <c r="M388" s="435"/>
      <c r="N388" s="435"/>
      <c r="O388" s="435"/>
      <c r="P388" s="435"/>
      <c r="Q388" s="435"/>
      <c r="R388" s="435"/>
      <c r="S388" s="435"/>
      <c r="T388" s="435"/>
      <c r="U388" s="435"/>
      <c r="V388" s="435"/>
      <c r="W388" s="435"/>
      <c r="X388" s="435"/>
      <c r="Y388" s="435"/>
      <c r="Z388" s="435"/>
      <c r="AA388" s="435"/>
      <c r="AB388" s="435"/>
      <c r="AC388" s="435"/>
      <c r="AD388" s="435"/>
      <c r="AE388" s="435"/>
      <c r="AF388" s="435"/>
      <c r="AG388" s="435"/>
      <c r="AH388" s="435"/>
      <c r="AI388" s="435"/>
      <c r="AJ388" s="435"/>
      <c r="AK388" s="435"/>
      <c r="AL388" s="435"/>
      <c r="AM388" s="435"/>
      <c r="AN388" s="435"/>
      <c r="AO388" s="435"/>
      <c r="AP388" s="435"/>
      <c r="AQ388" s="435"/>
      <c r="AR388" s="435"/>
      <c r="AS388" s="435"/>
      <c r="AT388" s="435"/>
      <c r="AU388" s="435"/>
      <c r="AV388" s="435"/>
      <c r="AW388" s="435"/>
      <c r="AX388" s="435"/>
      <c r="AY388" s="435"/>
      <c r="AZ388" s="435"/>
      <c r="BA388" s="435"/>
      <c r="BB388" s="435"/>
      <c r="BC388" s="435"/>
      <c r="BD388" s="435"/>
      <c r="BE388" s="435"/>
      <c r="BF388" s="431"/>
      <c r="BG388" s="431"/>
      <c r="BH388" s="431"/>
      <c r="BI388" s="431"/>
      <c r="BJ388" s="431"/>
      <c r="BK388" s="431"/>
      <c r="BL388" s="463"/>
      <c r="BM388" s="459">
        <f t="shared" si="138"/>
        <v>0</v>
      </c>
      <c r="BN388" s="469" t="e">
        <f>VLOOKUP(B388,'[2]PL01-16112024'!$D$11:$P$237,11,0)</f>
        <v>#N/A</v>
      </c>
      <c r="BO388" s="468"/>
      <c r="BP388" s="468"/>
      <c r="BQ388" s="468"/>
      <c r="BR388" s="468"/>
    </row>
    <row r="389" spans="1:70" s="436" customFormat="1" ht="12.75">
      <c r="A389" s="428" t="s">
        <v>186</v>
      </c>
      <c r="B389" s="429" t="s">
        <v>585</v>
      </c>
      <c r="C389" s="266" t="s">
        <v>528</v>
      </c>
      <c r="D389" s="431">
        <f t="shared" si="131"/>
        <v>1.99</v>
      </c>
      <c r="E389" s="432" t="s">
        <v>276</v>
      </c>
      <c r="F389" s="431" t="str">
        <f t="shared" si="136"/>
        <v>DGT</v>
      </c>
      <c r="G389" s="433" t="s">
        <v>509</v>
      </c>
      <c r="H389" s="434">
        <f t="shared" si="139"/>
        <v>1.99</v>
      </c>
      <c r="I389" s="435"/>
      <c r="J389" s="435"/>
      <c r="K389" s="435"/>
      <c r="L389" s="435"/>
      <c r="M389" s="435"/>
      <c r="N389" s="435"/>
      <c r="O389" s="435"/>
      <c r="P389" s="435"/>
      <c r="Q389" s="435">
        <v>1.89</v>
      </c>
      <c r="R389" s="435"/>
      <c r="S389" s="435"/>
      <c r="T389" s="435"/>
      <c r="U389" s="435"/>
      <c r="V389" s="435"/>
      <c r="W389" s="435"/>
      <c r="X389" s="435"/>
      <c r="Y389" s="435"/>
      <c r="Z389" s="435"/>
      <c r="AA389" s="435"/>
      <c r="AB389" s="435"/>
      <c r="AC389" s="435"/>
      <c r="AD389" s="435"/>
      <c r="AE389" s="435"/>
      <c r="AF389" s="435"/>
      <c r="AG389" s="435"/>
      <c r="AH389" s="435"/>
      <c r="AI389" s="435"/>
      <c r="AJ389" s="435"/>
      <c r="AK389" s="435"/>
      <c r="AL389" s="435"/>
      <c r="AM389" s="435"/>
      <c r="AN389" s="435"/>
      <c r="AO389" s="435"/>
      <c r="AP389" s="435"/>
      <c r="AQ389" s="435">
        <v>0.1</v>
      </c>
      <c r="AR389" s="435"/>
      <c r="AS389" s="435"/>
      <c r="AT389" s="435"/>
      <c r="AU389" s="435"/>
      <c r="AV389" s="435"/>
      <c r="AW389" s="435"/>
      <c r="AX389" s="435"/>
      <c r="AY389" s="435"/>
      <c r="AZ389" s="435"/>
      <c r="BA389" s="435"/>
      <c r="BB389" s="435"/>
      <c r="BC389" s="435"/>
      <c r="BD389" s="435"/>
      <c r="BE389" s="435"/>
      <c r="BF389" s="431"/>
      <c r="BG389" s="431"/>
      <c r="BH389" s="431"/>
      <c r="BI389" s="431"/>
      <c r="BJ389" s="431"/>
      <c r="BK389" s="431"/>
      <c r="BL389" s="463"/>
      <c r="BM389" s="459">
        <f t="shared" si="138"/>
        <v>0</v>
      </c>
      <c r="BN389" s="469" t="e">
        <f>VLOOKUP(B389,'[2]PL01-16112024'!$D$11:$P$237,11,0)</f>
        <v>#N/A</v>
      </c>
      <c r="BO389" s="468"/>
      <c r="BP389" s="468"/>
      <c r="BQ389" s="468"/>
      <c r="BR389" s="468"/>
    </row>
    <row r="390" spans="1:70" s="71" customFormat="1" ht="51">
      <c r="A390" s="276" t="s">
        <v>186</v>
      </c>
      <c r="B390" s="425" t="s">
        <v>570</v>
      </c>
      <c r="C390" s="266"/>
      <c r="D390" s="266" t="str">
        <f t="shared" si="131"/>
        <v/>
      </c>
      <c r="E390" s="278" t="s">
        <v>276</v>
      </c>
      <c r="F390" s="266" t="str">
        <f t="shared" si="136"/>
        <v>DGT</v>
      </c>
      <c r="G390" s="279" t="s">
        <v>506</v>
      </c>
      <c r="H390" s="280">
        <f t="shared" si="139"/>
        <v>2.04</v>
      </c>
      <c r="I390" s="281">
        <v>0</v>
      </c>
      <c r="J390" s="281">
        <v>0</v>
      </c>
      <c r="K390" s="281">
        <v>0.08</v>
      </c>
      <c r="L390" s="281">
        <v>1.08</v>
      </c>
      <c r="M390" s="281"/>
      <c r="N390" s="281"/>
      <c r="O390" s="281"/>
      <c r="P390" s="281"/>
      <c r="Q390" s="281">
        <v>0.05</v>
      </c>
      <c r="R390" s="281"/>
      <c r="S390" s="281"/>
      <c r="T390" s="281">
        <v>0</v>
      </c>
      <c r="U390" s="281">
        <v>0</v>
      </c>
      <c r="V390" s="281"/>
      <c r="W390" s="281"/>
      <c r="X390" s="281"/>
      <c r="Y390" s="281"/>
      <c r="Z390" s="281">
        <v>0</v>
      </c>
      <c r="AA390" s="281"/>
      <c r="AB390" s="281">
        <v>0</v>
      </c>
      <c r="AC390" s="281">
        <v>0</v>
      </c>
      <c r="AD390" s="281">
        <v>0</v>
      </c>
      <c r="AE390" s="281"/>
      <c r="AF390" s="281"/>
      <c r="AG390" s="281"/>
      <c r="AH390" s="281"/>
      <c r="AI390" s="281"/>
      <c r="AJ390" s="281"/>
      <c r="AK390" s="281"/>
      <c r="AL390" s="281"/>
      <c r="AM390" s="281"/>
      <c r="AN390" s="281">
        <v>0</v>
      </c>
      <c r="AO390" s="281"/>
      <c r="AP390" s="281">
        <v>0</v>
      </c>
      <c r="AQ390" s="281">
        <v>0.03</v>
      </c>
      <c r="AR390" s="281"/>
      <c r="AS390" s="281"/>
      <c r="AT390" s="281"/>
      <c r="AU390" s="281"/>
      <c r="AV390" s="281"/>
      <c r="AW390" s="281"/>
      <c r="AX390" s="281"/>
      <c r="AY390" s="281"/>
      <c r="AZ390" s="281"/>
      <c r="BA390" s="281"/>
      <c r="BB390" s="281">
        <v>0.8</v>
      </c>
      <c r="BC390" s="281"/>
      <c r="BD390" s="281">
        <v>0</v>
      </c>
      <c r="BE390" s="281"/>
      <c r="BF390" s="266"/>
      <c r="BG390" s="266"/>
      <c r="BH390" s="266"/>
      <c r="BI390" s="266"/>
      <c r="BJ390" s="266"/>
      <c r="BK390" s="266"/>
      <c r="BL390" s="460"/>
      <c r="BM390" s="459"/>
      <c r="BN390" s="469">
        <f>VLOOKUP(B390,'[2]PL01-16112024'!$D$11:$P$237,11,0)</f>
        <v>2.04</v>
      </c>
      <c r="BO390" s="468">
        <v>2.04</v>
      </c>
      <c r="BP390" s="468">
        <v>0</v>
      </c>
      <c r="BQ390" s="468">
        <v>0</v>
      </c>
      <c r="BR390" s="468" t="s">
        <v>681</v>
      </c>
    </row>
    <row r="391" spans="1:70" s="71" customFormat="1" ht="25.5">
      <c r="A391" s="276" t="s">
        <v>186</v>
      </c>
      <c r="B391" s="425" t="s">
        <v>571</v>
      </c>
      <c r="C391" s="266" t="s">
        <v>528</v>
      </c>
      <c r="D391" s="266">
        <f t="shared" si="131"/>
        <v>3.93</v>
      </c>
      <c r="E391" s="278" t="s">
        <v>276</v>
      </c>
      <c r="F391" s="266" t="str">
        <f t="shared" si="136"/>
        <v>DGT</v>
      </c>
      <c r="G391" s="279" t="s">
        <v>507</v>
      </c>
      <c r="H391" s="280">
        <f t="shared" si="139"/>
        <v>3.93</v>
      </c>
      <c r="I391" s="281">
        <v>3.93</v>
      </c>
      <c r="J391" s="281">
        <v>0</v>
      </c>
      <c r="K391" s="281"/>
      <c r="L391" s="281">
        <v>0</v>
      </c>
      <c r="M391" s="281"/>
      <c r="N391" s="281"/>
      <c r="O391" s="281"/>
      <c r="P391" s="281"/>
      <c r="Q391" s="281">
        <v>0</v>
      </c>
      <c r="R391" s="281"/>
      <c r="S391" s="281"/>
      <c r="T391" s="281">
        <v>0</v>
      </c>
      <c r="U391" s="281">
        <v>0</v>
      </c>
      <c r="V391" s="281"/>
      <c r="W391" s="281"/>
      <c r="X391" s="281"/>
      <c r="Y391" s="281"/>
      <c r="Z391" s="281">
        <v>0</v>
      </c>
      <c r="AA391" s="281"/>
      <c r="AB391" s="281">
        <v>0</v>
      </c>
      <c r="AC391" s="281">
        <v>0</v>
      </c>
      <c r="AD391" s="281">
        <v>0</v>
      </c>
      <c r="AE391" s="281"/>
      <c r="AF391" s="281"/>
      <c r="AG391" s="281"/>
      <c r="AH391" s="281"/>
      <c r="AI391" s="281"/>
      <c r="AJ391" s="281"/>
      <c r="AK391" s="281"/>
      <c r="AL391" s="281"/>
      <c r="AM391" s="281"/>
      <c r="AN391" s="281">
        <v>0</v>
      </c>
      <c r="AO391" s="281"/>
      <c r="AP391" s="281">
        <v>0</v>
      </c>
      <c r="AQ391" s="281">
        <v>0</v>
      </c>
      <c r="AR391" s="281"/>
      <c r="AS391" s="281"/>
      <c r="AT391" s="281"/>
      <c r="AU391" s="281"/>
      <c r="AV391" s="281"/>
      <c r="AW391" s="281"/>
      <c r="AX391" s="281"/>
      <c r="AY391" s="281"/>
      <c r="AZ391" s="281"/>
      <c r="BA391" s="281"/>
      <c r="BB391" s="281">
        <v>0</v>
      </c>
      <c r="BC391" s="281"/>
      <c r="BD391" s="281">
        <v>0</v>
      </c>
      <c r="BE391" s="281"/>
      <c r="BF391" s="266"/>
      <c r="BG391" s="266"/>
      <c r="BH391" s="266"/>
      <c r="BI391" s="266"/>
      <c r="BJ391" s="266"/>
      <c r="BK391" s="266"/>
      <c r="BL391" s="460"/>
      <c r="BM391" s="459">
        <f>D391-H391</f>
        <v>0</v>
      </c>
      <c r="BN391" s="469">
        <f>VLOOKUP(B391,'[2]PL01-16112024'!$D$11:$P$237,11,0)</f>
        <v>3.93</v>
      </c>
      <c r="BO391" s="468">
        <v>3.93</v>
      </c>
      <c r="BP391" s="468">
        <v>3.93</v>
      </c>
      <c r="BQ391" s="468">
        <v>3.93</v>
      </c>
      <c r="BR391" s="468" t="s">
        <v>679</v>
      </c>
    </row>
    <row r="392" spans="1:70" s="449" customFormat="1" ht="25.5">
      <c r="A392" s="442" t="s">
        <v>186</v>
      </c>
      <c r="B392" s="443" t="s">
        <v>572</v>
      </c>
      <c r="C392" s="444"/>
      <c r="D392" s="444" t="str">
        <f t="shared" si="131"/>
        <v/>
      </c>
      <c r="E392" s="445" t="s">
        <v>276</v>
      </c>
      <c r="F392" s="444" t="str">
        <f t="shared" si="136"/>
        <v>DGT</v>
      </c>
      <c r="G392" s="446" t="s">
        <v>505</v>
      </c>
      <c r="H392" s="447">
        <f t="shared" si="139"/>
        <v>0</v>
      </c>
      <c r="I392" s="448">
        <v>0</v>
      </c>
      <c r="J392" s="448">
        <v>0</v>
      </c>
      <c r="K392" s="448"/>
      <c r="L392" s="448">
        <v>0</v>
      </c>
      <c r="M392" s="448"/>
      <c r="N392" s="448"/>
      <c r="O392" s="448"/>
      <c r="P392" s="448"/>
      <c r="Q392" s="448">
        <v>0</v>
      </c>
      <c r="R392" s="448"/>
      <c r="S392" s="448"/>
      <c r="T392" s="448">
        <v>0</v>
      </c>
      <c r="U392" s="448">
        <v>0</v>
      </c>
      <c r="V392" s="448"/>
      <c r="W392" s="448"/>
      <c r="X392" s="448"/>
      <c r="Y392" s="448"/>
      <c r="Z392" s="448">
        <v>0</v>
      </c>
      <c r="AA392" s="448"/>
      <c r="AB392" s="448">
        <v>0</v>
      </c>
      <c r="AC392" s="448">
        <v>0</v>
      </c>
      <c r="AD392" s="448">
        <v>0</v>
      </c>
      <c r="AE392" s="448"/>
      <c r="AF392" s="448"/>
      <c r="AG392" s="448"/>
      <c r="AH392" s="448"/>
      <c r="AI392" s="448"/>
      <c r="AJ392" s="448"/>
      <c r="AK392" s="448"/>
      <c r="AL392" s="448"/>
      <c r="AM392" s="448"/>
      <c r="AN392" s="448">
        <v>0</v>
      </c>
      <c r="AO392" s="448"/>
      <c r="AP392" s="448">
        <v>0</v>
      </c>
      <c r="AQ392" s="448">
        <v>0</v>
      </c>
      <c r="AR392" s="448"/>
      <c r="AS392" s="448"/>
      <c r="AT392" s="448"/>
      <c r="AU392" s="448"/>
      <c r="AV392" s="448"/>
      <c r="AW392" s="448"/>
      <c r="AX392" s="448"/>
      <c r="AY392" s="448"/>
      <c r="AZ392" s="448"/>
      <c r="BA392" s="448"/>
      <c r="BB392" s="448">
        <v>0</v>
      </c>
      <c r="BC392" s="448"/>
      <c r="BD392" s="448">
        <v>0</v>
      </c>
      <c r="BE392" s="448"/>
      <c r="BF392" s="444"/>
      <c r="BG392" s="444"/>
      <c r="BH392" s="444"/>
      <c r="BI392" s="444"/>
      <c r="BJ392" s="444"/>
      <c r="BK392" s="444"/>
      <c r="BL392" s="464"/>
      <c r="BM392" s="459"/>
      <c r="BN392" s="444">
        <f>VLOOKUP(B392,'[2]PL01-16112024'!$D$11:$P$237,11,0)</f>
        <v>0.43</v>
      </c>
      <c r="BO392" s="477">
        <v>0</v>
      </c>
      <c r="BP392" s="477">
        <v>0</v>
      </c>
      <c r="BQ392" s="477">
        <v>0</v>
      </c>
      <c r="BR392" s="477" t="s">
        <v>697</v>
      </c>
    </row>
    <row r="393" spans="1:70" s="436" customFormat="1" ht="45.75" customHeight="1">
      <c r="A393" s="428" t="s">
        <v>186</v>
      </c>
      <c r="B393" s="429" t="s">
        <v>573</v>
      </c>
      <c r="C393" s="266"/>
      <c r="D393" s="431" t="str">
        <f t="shared" si="131"/>
        <v/>
      </c>
      <c r="E393" s="432" t="s">
        <v>276</v>
      </c>
      <c r="F393" s="431" t="str">
        <f t="shared" si="136"/>
        <v>DGT</v>
      </c>
      <c r="G393" s="433"/>
      <c r="H393" s="434">
        <f t="shared" si="139"/>
        <v>0</v>
      </c>
      <c r="I393" s="435">
        <v>0</v>
      </c>
      <c r="J393" s="435">
        <v>0</v>
      </c>
      <c r="K393" s="435"/>
      <c r="L393" s="435"/>
      <c r="M393" s="435"/>
      <c r="N393" s="435"/>
      <c r="O393" s="435"/>
      <c r="P393" s="435"/>
      <c r="Q393" s="435"/>
      <c r="R393" s="435"/>
      <c r="S393" s="435"/>
      <c r="T393" s="435"/>
      <c r="U393" s="435"/>
      <c r="V393" s="435"/>
      <c r="W393" s="435"/>
      <c r="X393" s="435"/>
      <c r="Y393" s="435"/>
      <c r="Z393" s="435"/>
      <c r="AA393" s="435"/>
      <c r="AB393" s="435"/>
      <c r="AC393" s="435"/>
      <c r="AD393" s="435"/>
      <c r="AE393" s="435"/>
      <c r="AF393" s="435"/>
      <c r="AG393" s="435"/>
      <c r="AH393" s="435"/>
      <c r="AI393" s="435"/>
      <c r="AJ393" s="435"/>
      <c r="AK393" s="435"/>
      <c r="AL393" s="435"/>
      <c r="AM393" s="435"/>
      <c r="AN393" s="435"/>
      <c r="AO393" s="435"/>
      <c r="AP393" s="435"/>
      <c r="AQ393" s="435"/>
      <c r="AR393" s="435"/>
      <c r="AS393" s="435"/>
      <c r="AT393" s="435"/>
      <c r="AU393" s="435"/>
      <c r="AV393" s="435"/>
      <c r="AW393" s="435"/>
      <c r="AX393" s="435"/>
      <c r="AY393" s="435"/>
      <c r="AZ393" s="435"/>
      <c r="BA393" s="435"/>
      <c r="BB393" s="435"/>
      <c r="BC393" s="435"/>
      <c r="BD393" s="435"/>
      <c r="BE393" s="435"/>
      <c r="BF393" s="431"/>
      <c r="BG393" s="431"/>
      <c r="BH393" s="431"/>
      <c r="BI393" s="431"/>
      <c r="BJ393" s="431"/>
      <c r="BK393" s="431"/>
      <c r="BL393" s="463"/>
      <c r="BM393" s="459"/>
      <c r="BN393" s="469">
        <f>VLOOKUP(B393,'[2]PL01-16112024'!$D$11:$P$237,11,0)</f>
        <v>7.21</v>
      </c>
      <c r="BO393" s="468">
        <v>6.81</v>
      </c>
      <c r="BP393" s="468">
        <v>6.52</v>
      </c>
      <c r="BQ393" s="468">
        <v>0</v>
      </c>
      <c r="BR393" s="468" t="s">
        <v>707</v>
      </c>
    </row>
    <row r="394" spans="1:70" s="436" customFormat="1" ht="45.75" customHeight="1">
      <c r="A394" s="428" t="s">
        <v>186</v>
      </c>
      <c r="B394" s="429" t="s">
        <v>585</v>
      </c>
      <c r="C394" s="266" t="s">
        <v>528</v>
      </c>
      <c r="D394" s="431">
        <f t="shared" si="131"/>
        <v>1.2</v>
      </c>
      <c r="E394" s="432" t="s">
        <v>276</v>
      </c>
      <c r="F394" s="431" t="str">
        <f t="shared" si="136"/>
        <v>DGT</v>
      </c>
      <c r="G394" s="433" t="s">
        <v>509</v>
      </c>
      <c r="H394" s="434">
        <f t="shared" si="139"/>
        <v>1.2</v>
      </c>
      <c r="I394" s="435"/>
      <c r="J394" s="435"/>
      <c r="K394" s="435">
        <v>1.2</v>
      </c>
      <c r="L394" s="435"/>
      <c r="M394" s="435"/>
      <c r="N394" s="435"/>
      <c r="O394" s="435"/>
      <c r="P394" s="435"/>
      <c r="Q394" s="435"/>
      <c r="R394" s="435"/>
      <c r="S394" s="435"/>
      <c r="T394" s="435"/>
      <c r="U394" s="435"/>
      <c r="V394" s="435"/>
      <c r="W394" s="435"/>
      <c r="X394" s="435"/>
      <c r="Y394" s="435"/>
      <c r="Z394" s="435"/>
      <c r="AA394" s="435"/>
      <c r="AB394" s="435"/>
      <c r="AC394" s="435"/>
      <c r="AD394" s="435"/>
      <c r="AE394" s="435"/>
      <c r="AF394" s="435"/>
      <c r="AG394" s="435"/>
      <c r="AH394" s="435"/>
      <c r="AI394" s="435"/>
      <c r="AJ394" s="435"/>
      <c r="AK394" s="435"/>
      <c r="AL394" s="435"/>
      <c r="AM394" s="435"/>
      <c r="AN394" s="435"/>
      <c r="AO394" s="435"/>
      <c r="AP394" s="435"/>
      <c r="AQ394" s="435"/>
      <c r="AR394" s="435"/>
      <c r="AS394" s="435"/>
      <c r="AT394" s="435"/>
      <c r="AU394" s="435"/>
      <c r="AV394" s="435"/>
      <c r="AW394" s="435"/>
      <c r="AX394" s="435"/>
      <c r="AY394" s="435"/>
      <c r="AZ394" s="435"/>
      <c r="BA394" s="435"/>
      <c r="BB394" s="435"/>
      <c r="BC394" s="435"/>
      <c r="BD394" s="435"/>
      <c r="BE394" s="435"/>
      <c r="BF394" s="431"/>
      <c r="BG394" s="431"/>
      <c r="BH394" s="431"/>
      <c r="BI394" s="431"/>
      <c r="BJ394" s="431"/>
      <c r="BK394" s="431"/>
      <c r="BL394" s="463"/>
      <c r="BM394" s="459">
        <f t="shared" ref="BM394:BM411" si="140">D394-H394</f>
        <v>0</v>
      </c>
      <c r="BN394" s="469" t="e">
        <f>VLOOKUP(B394,'[2]PL01-16112024'!$D$11:$P$237,11,0)</f>
        <v>#N/A</v>
      </c>
      <c r="BO394" s="468"/>
      <c r="BP394" s="468"/>
      <c r="BQ394" s="468"/>
      <c r="BR394" s="468"/>
    </row>
    <row r="395" spans="1:70" s="436" customFormat="1" ht="45.75" customHeight="1">
      <c r="A395" s="428" t="s">
        <v>186</v>
      </c>
      <c r="B395" s="429" t="s">
        <v>585</v>
      </c>
      <c r="C395" s="266" t="s">
        <v>528</v>
      </c>
      <c r="D395" s="431">
        <v>5.1139999999999999</v>
      </c>
      <c r="E395" s="432" t="s">
        <v>276</v>
      </c>
      <c r="F395" s="431" t="str">
        <f t="shared" si="136"/>
        <v>DGT</v>
      </c>
      <c r="G395" s="433" t="s">
        <v>504</v>
      </c>
      <c r="H395" s="434">
        <f t="shared" si="139"/>
        <v>5.4</v>
      </c>
      <c r="I395" s="435"/>
      <c r="J395" s="435"/>
      <c r="K395" s="435">
        <v>5</v>
      </c>
      <c r="L395" s="435"/>
      <c r="M395" s="435"/>
      <c r="N395" s="435"/>
      <c r="O395" s="435"/>
      <c r="P395" s="435"/>
      <c r="Q395" s="435">
        <v>0.2</v>
      </c>
      <c r="R395" s="435"/>
      <c r="S395" s="435"/>
      <c r="T395" s="435"/>
      <c r="U395" s="435"/>
      <c r="V395" s="435"/>
      <c r="W395" s="435"/>
      <c r="X395" s="435"/>
      <c r="Y395" s="435"/>
      <c r="Z395" s="435"/>
      <c r="AA395" s="435"/>
      <c r="AB395" s="435"/>
      <c r="AC395" s="435"/>
      <c r="AD395" s="435"/>
      <c r="AE395" s="435"/>
      <c r="AF395" s="435"/>
      <c r="AG395" s="435"/>
      <c r="AH395" s="435"/>
      <c r="AI395" s="435"/>
      <c r="AJ395" s="435"/>
      <c r="AK395" s="435"/>
      <c r="AL395" s="435"/>
      <c r="AM395" s="435"/>
      <c r="AN395" s="435"/>
      <c r="AO395" s="435"/>
      <c r="AP395" s="435"/>
      <c r="AQ395" s="435"/>
      <c r="AR395" s="435"/>
      <c r="AS395" s="435"/>
      <c r="AT395" s="435"/>
      <c r="AU395" s="435"/>
      <c r="AV395" s="435"/>
      <c r="AW395" s="435"/>
      <c r="AX395" s="435"/>
      <c r="AY395" s="435"/>
      <c r="AZ395" s="435"/>
      <c r="BA395" s="435"/>
      <c r="BB395" s="435">
        <v>0.2</v>
      </c>
      <c r="BC395" s="435"/>
      <c r="BD395" s="435"/>
      <c r="BE395" s="435"/>
      <c r="BF395" s="431"/>
      <c r="BG395" s="431"/>
      <c r="BH395" s="431"/>
      <c r="BI395" s="431"/>
      <c r="BJ395" s="431"/>
      <c r="BK395" s="431"/>
      <c r="BL395" s="463"/>
      <c r="BM395" s="459">
        <f t="shared" si="140"/>
        <v>-0.28600000000000048</v>
      </c>
      <c r="BN395" s="469" t="e">
        <f>VLOOKUP(B395,'[2]PL01-16112024'!$D$11:$P$237,11,0)</f>
        <v>#N/A</v>
      </c>
      <c r="BO395" s="468"/>
      <c r="BP395" s="468"/>
      <c r="BQ395" s="468"/>
      <c r="BR395" s="468"/>
    </row>
    <row r="396" spans="1:70" s="436" customFormat="1" ht="45.75" customHeight="1">
      <c r="A396" s="428" t="s">
        <v>186</v>
      </c>
      <c r="B396" s="429" t="s">
        <v>585</v>
      </c>
      <c r="C396" s="266" t="s">
        <v>528</v>
      </c>
      <c r="D396" s="431">
        <f t="shared" ref="D396:D405" si="141">IF(C396="X",H396,"")</f>
        <v>0.21</v>
      </c>
      <c r="E396" s="432" t="s">
        <v>276</v>
      </c>
      <c r="F396" s="431" t="str">
        <f t="shared" si="136"/>
        <v>DGT</v>
      </c>
      <c r="G396" s="433" t="s">
        <v>505</v>
      </c>
      <c r="H396" s="434">
        <f t="shared" si="139"/>
        <v>0.21</v>
      </c>
      <c r="I396" s="435"/>
      <c r="J396" s="435"/>
      <c r="K396" s="435">
        <v>0.21</v>
      </c>
      <c r="L396" s="435"/>
      <c r="M396" s="435"/>
      <c r="N396" s="435"/>
      <c r="O396" s="435"/>
      <c r="P396" s="435"/>
      <c r="Q396" s="435"/>
      <c r="R396" s="435"/>
      <c r="S396" s="435"/>
      <c r="T396" s="435"/>
      <c r="U396" s="435"/>
      <c r="V396" s="435"/>
      <c r="W396" s="435"/>
      <c r="X396" s="435"/>
      <c r="Y396" s="435"/>
      <c r="Z396" s="435"/>
      <c r="AA396" s="435"/>
      <c r="AB396" s="435"/>
      <c r="AC396" s="435"/>
      <c r="AD396" s="435"/>
      <c r="AE396" s="435"/>
      <c r="AF396" s="435"/>
      <c r="AG396" s="435"/>
      <c r="AH396" s="435"/>
      <c r="AI396" s="435"/>
      <c r="AJ396" s="435"/>
      <c r="AK396" s="435"/>
      <c r="AL396" s="435"/>
      <c r="AM396" s="435"/>
      <c r="AN396" s="435"/>
      <c r="AO396" s="435"/>
      <c r="AP396" s="435"/>
      <c r="AQ396" s="435"/>
      <c r="AR396" s="435"/>
      <c r="AS396" s="435"/>
      <c r="AT396" s="435"/>
      <c r="AU396" s="435"/>
      <c r="AV396" s="435"/>
      <c r="AW396" s="435"/>
      <c r="AX396" s="435"/>
      <c r="AY396" s="435"/>
      <c r="AZ396" s="435"/>
      <c r="BA396" s="435"/>
      <c r="BB396" s="435"/>
      <c r="BC396" s="435"/>
      <c r="BD396" s="435"/>
      <c r="BE396" s="435"/>
      <c r="BF396" s="431"/>
      <c r="BG396" s="431"/>
      <c r="BH396" s="431"/>
      <c r="BI396" s="431"/>
      <c r="BJ396" s="431"/>
      <c r="BK396" s="431"/>
      <c r="BL396" s="463"/>
      <c r="BM396" s="459">
        <f t="shared" si="140"/>
        <v>0</v>
      </c>
      <c r="BN396" s="469" t="e">
        <f>VLOOKUP(B396,'[2]PL01-16112024'!$D$11:$P$237,11,0)</f>
        <v>#N/A</v>
      </c>
      <c r="BO396" s="468"/>
      <c r="BP396" s="468"/>
      <c r="BQ396" s="468"/>
      <c r="BR396" s="468"/>
    </row>
    <row r="397" spans="1:70" s="71" customFormat="1" ht="38.25">
      <c r="A397" s="276" t="s">
        <v>186</v>
      </c>
      <c r="B397" s="425" t="s">
        <v>574</v>
      </c>
      <c r="C397" s="266" t="s">
        <v>528</v>
      </c>
      <c r="D397" s="266">
        <f t="shared" si="141"/>
        <v>0.28999999999999998</v>
      </c>
      <c r="E397" s="278" t="s">
        <v>276</v>
      </c>
      <c r="F397" s="266" t="str">
        <f t="shared" si="136"/>
        <v>DGT</v>
      </c>
      <c r="G397" s="67" t="s">
        <v>512</v>
      </c>
      <c r="H397" s="280">
        <f t="shared" si="139"/>
        <v>0.28999999999999998</v>
      </c>
      <c r="I397" s="281">
        <v>0.28999999999999998</v>
      </c>
      <c r="J397" s="281">
        <v>0</v>
      </c>
      <c r="K397" s="281"/>
      <c r="L397" s="281">
        <v>0</v>
      </c>
      <c r="M397" s="281"/>
      <c r="N397" s="281"/>
      <c r="O397" s="281"/>
      <c r="P397" s="281"/>
      <c r="Q397" s="281">
        <v>0</v>
      </c>
      <c r="R397" s="281"/>
      <c r="S397" s="281"/>
      <c r="T397" s="281">
        <v>0</v>
      </c>
      <c r="U397" s="281">
        <v>0</v>
      </c>
      <c r="V397" s="281"/>
      <c r="W397" s="281"/>
      <c r="X397" s="281"/>
      <c r="Y397" s="281"/>
      <c r="Z397" s="281">
        <v>0</v>
      </c>
      <c r="AA397" s="281"/>
      <c r="AB397" s="281">
        <v>0</v>
      </c>
      <c r="AC397" s="281">
        <v>0</v>
      </c>
      <c r="AD397" s="281">
        <v>0</v>
      </c>
      <c r="AE397" s="281"/>
      <c r="AF397" s="281"/>
      <c r="AG397" s="281"/>
      <c r="AH397" s="281"/>
      <c r="AI397" s="281"/>
      <c r="AJ397" s="281"/>
      <c r="AK397" s="281"/>
      <c r="AL397" s="281"/>
      <c r="AM397" s="281"/>
      <c r="AN397" s="281">
        <v>0</v>
      </c>
      <c r="AO397" s="281"/>
      <c r="AP397" s="281">
        <v>0</v>
      </c>
      <c r="AQ397" s="281">
        <v>0</v>
      </c>
      <c r="AR397" s="281"/>
      <c r="AS397" s="281"/>
      <c r="AT397" s="281"/>
      <c r="AU397" s="281"/>
      <c r="AV397" s="281"/>
      <c r="AW397" s="281"/>
      <c r="AX397" s="281"/>
      <c r="AY397" s="281"/>
      <c r="AZ397" s="281"/>
      <c r="BA397" s="281"/>
      <c r="BB397" s="281">
        <v>0</v>
      </c>
      <c r="BC397" s="281"/>
      <c r="BD397" s="281">
        <v>0</v>
      </c>
      <c r="BE397" s="281"/>
      <c r="BF397" s="266"/>
      <c r="BG397" s="266"/>
      <c r="BH397" s="266"/>
      <c r="BI397" s="266"/>
      <c r="BJ397" s="266"/>
      <c r="BK397" s="266"/>
      <c r="BL397" s="460"/>
      <c r="BM397" s="459">
        <f t="shared" si="140"/>
        <v>0</v>
      </c>
      <c r="BN397" s="469">
        <f>VLOOKUP(B397,'[2]PL01-16112024'!$D$11:$P$237,11,0)</f>
        <v>0.28999999999999998</v>
      </c>
      <c r="BO397" s="468">
        <v>0.28999999999999998</v>
      </c>
      <c r="BP397" s="468">
        <v>0.28999999999999998</v>
      </c>
      <c r="BQ397" s="468">
        <v>0.28999999999999998</v>
      </c>
      <c r="BR397" s="468" t="s">
        <v>678</v>
      </c>
    </row>
    <row r="398" spans="1:70" s="438" customFormat="1" ht="63.75">
      <c r="A398" s="428" t="s">
        <v>186</v>
      </c>
      <c r="B398" s="429" t="s">
        <v>575</v>
      </c>
      <c r="C398" s="266" t="s">
        <v>528</v>
      </c>
      <c r="D398" s="431">
        <f t="shared" si="141"/>
        <v>0</v>
      </c>
      <c r="E398" s="432" t="s">
        <v>276</v>
      </c>
      <c r="F398" s="431" t="str">
        <f t="shared" si="136"/>
        <v>DGT</v>
      </c>
      <c r="G398" s="437"/>
      <c r="H398" s="434">
        <f t="shared" si="139"/>
        <v>0</v>
      </c>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435"/>
      <c r="AE398" s="435"/>
      <c r="AF398" s="435"/>
      <c r="AG398" s="435"/>
      <c r="AH398" s="435"/>
      <c r="AI398" s="435"/>
      <c r="AJ398" s="435"/>
      <c r="AK398" s="435"/>
      <c r="AL398" s="435"/>
      <c r="AM398" s="435"/>
      <c r="AN398" s="435"/>
      <c r="AO398" s="435"/>
      <c r="AP398" s="435"/>
      <c r="AQ398" s="435"/>
      <c r="AR398" s="435"/>
      <c r="AS398" s="435"/>
      <c r="AT398" s="435"/>
      <c r="AU398" s="435"/>
      <c r="AV398" s="435"/>
      <c r="AW398" s="435"/>
      <c r="AX398" s="435"/>
      <c r="AY398" s="435"/>
      <c r="AZ398" s="435"/>
      <c r="BA398" s="435"/>
      <c r="BB398" s="435"/>
      <c r="BC398" s="435"/>
      <c r="BD398" s="435"/>
      <c r="BE398" s="435"/>
      <c r="BF398" s="431"/>
      <c r="BG398" s="431"/>
      <c r="BH398" s="431"/>
      <c r="BI398" s="431"/>
      <c r="BJ398" s="431"/>
      <c r="BK398" s="431"/>
      <c r="BL398" s="467"/>
      <c r="BM398" s="459">
        <f t="shared" si="140"/>
        <v>0</v>
      </c>
      <c r="BN398" s="469">
        <f>VLOOKUP(B398,'[2]PL01-16112024'!$D$11:$P$237,11,0)</f>
        <v>10.3</v>
      </c>
      <c r="BO398" s="469">
        <v>5</v>
      </c>
      <c r="BP398" s="469">
        <v>5</v>
      </c>
      <c r="BQ398" s="469">
        <v>4.5999999999999996</v>
      </c>
      <c r="BR398" s="469" t="s">
        <v>708</v>
      </c>
    </row>
    <row r="399" spans="1:70" s="438" customFormat="1" ht="12.75">
      <c r="A399" s="428" t="s">
        <v>186</v>
      </c>
      <c r="B399" s="429" t="s">
        <v>585</v>
      </c>
      <c r="C399" s="266" t="s">
        <v>528</v>
      </c>
      <c r="D399" s="431">
        <f t="shared" si="141"/>
        <v>0.1</v>
      </c>
      <c r="E399" s="432" t="s">
        <v>276</v>
      </c>
      <c r="F399" s="431" t="str">
        <f t="shared" si="136"/>
        <v>DGT</v>
      </c>
      <c r="G399" s="437" t="s">
        <v>509</v>
      </c>
      <c r="H399" s="434">
        <f t="shared" si="139"/>
        <v>0.1</v>
      </c>
      <c r="I399" s="435"/>
      <c r="J399" s="435"/>
      <c r="K399" s="435"/>
      <c r="L399" s="435"/>
      <c r="M399" s="435"/>
      <c r="N399" s="435"/>
      <c r="O399" s="435"/>
      <c r="P399" s="435"/>
      <c r="Q399" s="435">
        <v>0.1</v>
      </c>
      <c r="R399" s="435"/>
      <c r="S399" s="435"/>
      <c r="T399" s="435"/>
      <c r="U399" s="435"/>
      <c r="V399" s="435"/>
      <c r="W399" s="435"/>
      <c r="X399" s="435"/>
      <c r="Y399" s="435"/>
      <c r="Z399" s="435"/>
      <c r="AA399" s="435"/>
      <c r="AB399" s="435"/>
      <c r="AC399" s="435"/>
      <c r="AD399" s="435"/>
      <c r="AE399" s="435"/>
      <c r="AF399" s="435"/>
      <c r="AG399" s="435"/>
      <c r="AH399" s="435"/>
      <c r="AI399" s="435"/>
      <c r="AJ399" s="435"/>
      <c r="AK399" s="435"/>
      <c r="AL399" s="435"/>
      <c r="AM399" s="435"/>
      <c r="AN399" s="435"/>
      <c r="AO399" s="435"/>
      <c r="AP399" s="435"/>
      <c r="AQ399" s="435"/>
      <c r="AR399" s="435"/>
      <c r="AS399" s="435"/>
      <c r="AT399" s="435"/>
      <c r="AU399" s="435"/>
      <c r="AV399" s="435"/>
      <c r="AW399" s="435"/>
      <c r="AX399" s="435"/>
      <c r="AY399" s="435"/>
      <c r="AZ399" s="435"/>
      <c r="BA399" s="435"/>
      <c r="BB399" s="435"/>
      <c r="BC399" s="435"/>
      <c r="BD399" s="435"/>
      <c r="BE399" s="435"/>
      <c r="BF399" s="431"/>
      <c r="BG399" s="431"/>
      <c r="BH399" s="431"/>
      <c r="BI399" s="431"/>
      <c r="BJ399" s="431"/>
      <c r="BK399" s="431"/>
      <c r="BL399" s="467"/>
      <c r="BM399" s="459">
        <f t="shared" si="140"/>
        <v>0</v>
      </c>
      <c r="BN399" s="469" t="e">
        <f>VLOOKUP(B399,'[2]PL01-16112024'!$D$11:$P$237,11,0)</f>
        <v>#N/A</v>
      </c>
      <c r="BO399" s="469"/>
      <c r="BP399" s="469"/>
      <c r="BQ399" s="469"/>
      <c r="BR399" s="469"/>
    </row>
    <row r="400" spans="1:70" s="438" customFormat="1" ht="12.75">
      <c r="A400" s="428" t="s">
        <v>186</v>
      </c>
      <c r="B400" s="429" t="s">
        <v>585</v>
      </c>
      <c r="C400" s="266" t="s">
        <v>528</v>
      </c>
      <c r="D400" s="431">
        <f t="shared" si="141"/>
        <v>3.3000000000000003</v>
      </c>
      <c r="E400" s="432" t="s">
        <v>276</v>
      </c>
      <c r="F400" s="431" t="str">
        <f t="shared" si="136"/>
        <v>DGT</v>
      </c>
      <c r="G400" s="437" t="s">
        <v>507</v>
      </c>
      <c r="H400" s="434">
        <f t="shared" si="139"/>
        <v>3.3000000000000003</v>
      </c>
      <c r="I400" s="435">
        <v>3.1</v>
      </c>
      <c r="J400" s="435"/>
      <c r="K400" s="435"/>
      <c r="L400" s="435">
        <v>0.1</v>
      </c>
      <c r="M400" s="435"/>
      <c r="N400" s="435"/>
      <c r="O400" s="435"/>
      <c r="P400" s="435"/>
      <c r="Q400" s="435">
        <v>0.1</v>
      </c>
      <c r="R400" s="435"/>
      <c r="S400" s="435"/>
      <c r="T400" s="435"/>
      <c r="U400" s="435"/>
      <c r="V400" s="435"/>
      <c r="W400" s="435"/>
      <c r="X400" s="435"/>
      <c r="Y400" s="435"/>
      <c r="Z400" s="435"/>
      <c r="AA400" s="435"/>
      <c r="AB400" s="435"/>
      <c r="AC400" s="435"/>
      <c r="AD400" s="435"/>
      <c r="AE400" s="435"/>
      <c r="AF400" s="435"/>
      <c r="AG400" s="435"/>
      <c r="AH400" s="435"/>
      <c r="AI400" s="435"/>
      <c r="AJ400" s="435"/>
      <c r="AK400" s="435"/>
      <c r="AL400" s="435"/>
      <c r="AM400" s="435"/>
      <c r="AN400" s="435"/>
      <c r="AO400" s="435"/>
      <c r="AP400" s="435"/>
      <c r="AQ400" s="435"/>
      <c r="AR400" s="435"/>
      <c r="AS400" s="435"/>
      <c r="AT400" s="435"/>
      <c r="AU400" s="435"/>
      <c r="AV400" s="435"/>
      <c r="AW400" s="435"/>
      <c r="AX400" s="435"/>
      <c r="AY400" s="435"/>
      <c r="AZ400" s="435"/>
      <c r="BA400" s="435"/>
      <c r="BB400" s="435"/>
      <c r="BC400" s="435"/>
      <c r="BD400" s="435"/>
      <c r="BE400" s="435"/>
      <c r="BF400" s="431"/>
      <c r="BG400" s="431"/>
      <c r="BH400" s="431"/>
      <c r="BI400" s="431"/>
      <c r="BJ400" s="431"/>
      <c r="BK400" s="431"/>
      <c r="BL400" s="467"/>
      <c r="BM400" s="459">
        <f t="shared" si="140"/>
        <v>0</v>
      </c>
      <c r="BN400" s="469" t="e">
        <f>VLOOKUP(B400,'[2]PL01-16112024'!$D$11:$P$237,11,0)</f>
        <v>#N/A</v>
      </c>
      <c r="BO400" s="469"/>
      <c r="BP400" s="469"/>
      <c r="BQ400" s="469"/>
      <c r="BR400" s="469"/>
    </row>
    <row r="401" spans="1:70" s="438" customFormat="1" ht="12.75">
      <c r="A401" s="428" t="s">
        <v>186</v>
      </c>
      <c r="B401" s="429" t="s">
        <v>585</v>
      </c>
      <c r="C401" s="266" t="s">
        <v>528</v>
      </c>
      <c r="D401" s="431">
        <f t="shared" si="141"/>
        <v>1.6</v>
      </c>
      <c r="E401" s="432" t="s">
        <v>276</v>
      </c>
      <c r="F401" s="431" t="str">
        <f t="shared" si="136"/>
        <v>DGT</v>
      </c>
      <c r="G401" s="437" t="s">
        <v>508</v>
      </c>
      <c r="H401" s="434">
        <f t="shared" si="139"/>
        <v>1.6</v>
      </c>
      <c r="I401" s="435">
        <v>1.5</v>
      </c>
      <c r="J401" s="435"/>
      <c r="K401" s="435"/>
      <c r="L401" s="435"/>
      <c r="M401" s="435"/>
      <c r="N401" s="435"/>
      <c r="O401" s="435"/>
      <c r="P401" s="435"/>
      <c r="Q401" s="435">
        <v>0.1</v>
      </c>
      <c r="R401" s="435"/>
      <c r="S401" s="435"/>
      <c r="T401" s="435"/>
      <c r="U401" s="435"/>
      <c r="V401" s="435"/>
      <c r="W401" s="435"/>
      <c r="X401" s="435"/>
      <c r="Y401" s="435"/>
      <c r="Z401" s="435"/>
      <c r="AA401" s="435"/>
      <c r="AB401" s="435"/>
      <c r="AC401" s="435"/>
      <c r="AD401" s="435"/>
      <c r="AE401" s="435"/>
      <c r="AF401" s="435"/>
      <c r="AG401" s="435"/>
      <c r="AH401" s="435"/>
      <c r="AI401" s="435"/>
      <c r="AJ401" s="435"/>
      <c r="AK401" s="435"/>
      <c r="AL401" s="435"/>
      <c r="AM401" s="435"/>
      <c r="AN401" s="435"/>
      <c r="AO401" s="435"/>
      <c r="AP401" s="435"/>
      <c r="AQ401" s="435"/>
      <c r="AR401" s="435"/>
      <c r="AS401" s="435"/>
      <c r="AT401" s="435"/>
      <c r="AU401" s="435"/>
      <c r="AV401" s="435"/>
      <c r="AW401" s="435"/>
      <c r="AX401" s="435"/>
      <c r="AY401" s="435"/>
      <c r="AZ401" s="435"/>
      <c r="BA401" s="435"/>
      <c r="BB401" s="435"/>
      <c r="BC401" s="435"/>
      <c r="BD401" s="435"/>
      <c r="BE401" s="435"/>
      <c r="BF401" s="431"/>
      <c r="BG401" s="431"/>
      <c r="BH401" s="431"/>
      <c r="BI401" s="431"/>
      <c r="BJ401" s="431"/>
      <c r="BK401" s="431"/>
      <c r="BL401" s="467"/>
      <c r="BM401" s="459">
        <f t="shared" si="140"/>
        <v>0</v>
      </c>
      <c r="BN401" s="469" t="e">
        <f>VLOOKUP(B401,'[2]PL01-16112024'!$D$11:$P$237,11,0)</f>
        <v>#N/A</v>
      </c>
      <c r="BO401" s="469"/>
      <c r="BP401" s="469"/>
      <c r="BQ401" s="469"/>
      <c r="BR401" s="469"/>
    </row>
    <row r="402" spans="1:70" s="438" customFormat="1" ht="38.25">
      <c r="A402" s="428" t="s">
        <v>186</v>
      </c>
      <c r="B402" s="429" t="s">
        <v>576</v>
      </c>
      <c r="C402" s="266" t="s">
        <v>528</v>
      </c>
      <c r="D402" s="431">
        <f t="shared" si="141"/>
        <v>0</v>
      </c>
      <c r="E402" s="432" t="s">
        <v>276</v>
      </c>
      <c r="F402" s="431" t="str">
        <f t="shared" si="136"/>
        <v>DGT</v>
      </c>
      <c r="G402" s="437"/>
      <c r="H402" s="434">
        <f t="shared" si="139"/>
        <v>0</v>
      </c>
      <c r="I402" s="435"/>
      <c r="J402" s="435">
        <v>0</v>
      </c>
      <c r="K402" s="435"/>
      <c r="L402" s="435">
        <v>0</v>
      </c>
      <c r="M402" s="435"/>
      <c r="N402" s="435"/>
      <c r="O402" s="435"/>
      <c r="P402" s="435"/>
      <c r="Q402" s="435">
        <v>0</v>
      </c>
      <c r="R402" s="435"/>
      <c r="S402" s="435"/>
      <c r="T402" s="435">
        <v>0</v>
      </c>
      <c r="U402" s="435">
        <v>0</v>
      </c>
      <c r="V402" s="435"/>
      <c r="W402" s="435"/>
      <c r="X402" s="435"/>
      <c r="Y402" s="435"/>
      <c r="Z402" s="435">
        <v>0</v>
      </c>
      <c r="AA402" s="435"/>
      <c r="AB402" s="435">
        <v>0</v>
      </c>
      <c r="AC402" s="435">
        <v>0</v>
      </c>
      <c r="AD402" s="435">
        <v>0</v>
      </c>
      <c r="AE402" s="435"/>
      <c r="AF402" s="435"/>
      <c r="AG402" s="435"/>
      <c r="AH402" s="435"/>
      <c r="AI402" s="435"/>
      <c r="AJ402" s="435"/>
      <c r="AK402" s="435"/>
      <c r="AL402" s="435"/>
      <c r="AM402" s="435"/>
      <c r="AN402" s="435">
        <v>0</v>
      </c>
      <c r="AO402" s="435"/>
      <c r="AP402" s="435">
        <v>0</v>
      </c>
      <c r="AQ402" s="435">
        <v>0</v>
      </c>
      <c r="AR402" s="435"/>
      <c r="AS402" s="435"/>
      <c r="AT402" s="435"/>
      <c r="AU402" s="435"/>
      <c r="AV402" s="435"/>
      <c r="AW402" s="435"/>
      <c r="AX402" s="435"/>
      <c r="AY402" s="435"/>
      <c r="AZ402" s="435"/>
      <c r="BA402" s="435"/>
      <c r="BB402" s="435">
        <v>0</v>
      </c>
      <c r="BC402" s="435"/>
      <c r="BD402" s="435">
        <v>0</v>
      </c>
      <c r="BE402" s="435"/>
      <c r="BF402" s="431"/>
      <c r="BG402" s="431"/>
      <c r="BH402" s="431"/>
      <c r="BI402" s="431"/>
      <c r="BJ402" s="431"/>
      <c r="BK402" s="431"/>
      <c r="BL402" s="467"/>
      <c r="BM402" s="459">
        <f t="shared" si="140"/>
        <v>0</v>
      </c>
      <c r="BN402" s="469">
        <f>VLOOKUP(B402,'[2]PL01-16112024'!$D$11:$P$237,11,0)</f>
        <v>0.52</v>
      </c>
      <c r="BO402" s="469">
        <v>0.52</v>
      </c>
      <c r="BP402" s="469">
        <v>0.52</v>
      </c>
      <c r="BQ402" s="469">
        <v>0</v>
      </c>
      <c r="BR402" s="469" t="s">
        <v>709</v>
      </c>
    </row>
    <row r="403" spans="1:70" s="438" customFormat="1" ht="12.75">
      <c r="A403" s="428" t="s">
        <v>186</v>
      </c>
      <c r="B403" s="429" t="s">
        <v>585</v>
      </c>
      <c r="C403" s="266" t="s">
        <v>528</v>
      </c>
      <c r="D403" s="431">
        <f t="shared" si="141"/>
        <v>0.5</v>
      </c>
      <c r="E403" s="432" t="s">
        <v>276</v>
      </c>
      <c r="F403" s="431" t="str">
        <f t="shared" si="136"/>
        <v>DGT</v>
      </c>
      <c r="G403" s="437" t="s">
        <v>514</v>
      </c>
      <c r="H403" s="434">
        <f t="shared" si="139"/>
        <v>0.5</v>
      </c>
      <c r="I403" s="435"/>
      <c r="J403" s="435"/>
      <c r="K403" s="435"/>
      <c r="L403" s="435"/>
      <c r="M403" s="435"/>
      <c r="N403" s="435"/>
      <c r="O403" s="435"/>
      <c r="P403" s="435"/>
      <c r="Q403" s="435">
        <v>0.5</v>
      </c>
      <c r="R403" s="435"/>
      <c r="S403" s="435"/>
      <c r="T403" s="435"/>
      <c r="U403" s="435"/>
      <c r="V403" s="435"/>
      <c r="W403" s="435"/>
      <c r="X403" s="435"/>
      <c r="Y403" s="435"/>
      <c r="Z403" s="435"/>
      <c r="AA403" s="435"/>
      <c r="AB403" s="435"/>
      <c r="AC403" s="435"/>
      <c r="AD403" s="435"/>
      <c r="AE403" s="435"/>
      <c r="AF403" s="435"/>
      <c r="AG403" s="435"/>
      <c r="AH403" s="435"/>
      <c r="AI403" s="435"/>
      <c r="AJ403" s="435"/>
      <c r="AK403" s="435"/>
      <c r="AL403" s="435"/>
      <c r="AM403" s="435"/>
      <c r="AN403" s="435"/>
      <c r="AO403" s="435"/>
      <c r="AP403" s="435"/>
      <c r="AQ403" s="435"/>
      <c r="AR403" s="435"/>
      <c r="AS403" s="435"/>
      <c r="AT403" s="435"/>
      <c r="AU403" s="435"/>
      <c r="AV403" s="435"/>
      <c r="AW403" s="435"/>
      <c r="AX403" s="435"/>
      <c r="AY403" s="435"/>
      <c r="AZ403" s="435"/>
      <c r="BA403" s="435"/>
      <c r="BB403" s="435"/>
      <c r="BC403" s="435"/>
      <c r="BD403" s="435"/>
      <c r="BE403" s="435"/>
      <c r="BF403" s="431"/>
      <c r="BG403" s="431"/>
      <c r="BH403" s="431"/>
      <c r="BI403" s="431"/>
      <c r="BJ403" s="431"/>
      <c r="BK403" s="431"/>
      <c r="BL403" s="467"/>
      <c r="BM403" s="459">
        <f t="shared" si="140"/>
        <v>0</v>
      </c>
      <c r="BN403" s="469" t="e">
        <f>VLOOKUP(B403,'[2]PL01-16112024'!$D$11:$P$237,11,0)</f>
        <v>#N/A</v>
      </c>
      <c r="BO403" s="469"/>
      <c r="BP403" s="469"/>
      <c r="BQ403" s="469"/>
      <c r="BR403" s="469"/>
    </row>
    <row r="404" spans="1:70" s="438" customFormat="1" ht="12.75">
      <c r="A404" s="428" t="s">
        <v>186</v>
      </c>
      <c r="B404" s="429" t="s">
        <v>585</v>
      </c>
      <c r="C404" s="266" t="s">
        <v>528</v>
      </c>
      <c r="D404" s="431">
        <f t="shared" si="141"/>
        <v>0.02</v>
      </c>
      <c r="E404" s="432" t="s">
        <v>276</v>
      </c>
      <c r="F404" s="431" t="str">
        <f t="shared" si="136"/>
        <v>DGT</v>
      </c>
      <c r="G404" s="437" t="s">
        <v>509</v>
      </c>
      <c r="H404" s="434">
        <f t="shared" si="139"/>
        <v>0.02</v>
      </c>
      <c r="I404" s="435"/>
      <c r="J404" s="435"/>
      <c r="K404" s="435">
        <v>0.02</v>
      </c>
      <c r="L404" s="435"/>
      <c r="M404" s="435"/>
      <c r="N404" s="435"/>
      <c r="O404" s="435"/>
      <c r="P404" s="435"/>
      <c r="Q404" s="435"/>
      <c r="R404" s="435"/>
      <c r="S404" s="435"/>
      <c r="T404" s="435"/>
      <c r="U404" s="435"/>
      <c r="V404" s="435"/>
      <c r="W404" s="435"/>
      <c r="X404" s="435"/>
      <c r="Y404" s="435"/>
      <c r="Z404" s="435"/>
      <c r="AA404" s="435"/>
      <c r="AB404" s="435"/>
      <c r="AC404" s="435"/>
      <c r="AD404" s="435"/>
      <c r="AE404" s="435"/>
      <c r="AF404" s="435"/>
      <c r="AG404" s="435"/>
      <c r="AH404" s="435"/>
      <c r="AI404" s="435"/>
      <c r="AJ404" s="435"/>
      <c r="AK404" s="435"/>
      <c r="AL404" s="435"/>
      <c r="AM404" s="435"/>
      <c r="AN404" s="435"/>
      <c r="AO404" s="435"/>
      <c r="AP404" s="435"/>
      <c r="AQ404" s="435"/>
      <c r="AR404" s="435"/>
      <c r="AS404" s="435"/>
      <c r="AT404" s="435"/>
      <c r="AU404" s="435"/>
      <c r="AV404" s="435"/>
      <c r="AW404" s="435"/>
      <c r="AX404" s="435"/>
      <c r="AY404" s="435"/>
      <c r="AZ404" s="435"/>
      <c r="BA404" s="435"/>
      <c r="BB404" s="435"/>
      <c r="BC404" s="435"/>
      <c r="BD404" s="435"/>
      <c r="BE404" s="435"/>
      <c r="BF404" s="431"/>
      <c r="BG404" s="431"/>
      <c r="BH404" s="431"/>
      <c r="BI404" s="431"/>
      <c r="BJ404" s="431"/>
      <c r="BK404" s="431"/>
      <c r="BL404" s="467"/>
      <c r="BM404" s="459">
        <f t="shared" si="140"/>
        <v>0</v>
      </c>
      <c r="BN404" s="469" t="e">
        <f>VLOOKUP(B404,'[2]PL01-16112024'!$D$11:$P$237,11,0)</f>
        <v>#N/A</v>
      </c>
      <c r="BO404" s="469"/>
      <c r="BP404" s="469"/>
      <c r="BQ404" s="469"/>
      <c r="BR404" s="469"/>
    </row>
    <row r="405" spans="1:70" s="436" customFormat="1" ht="60.75" customHeight="1">
      <c r="A405" s="428" t="s">
        <v>186</v>
      </c>
      <c r="B405" s="429" t="s">
        <v>577</v>
      </c>
      <c r="C405" s="266" t="s">
        <v>528</v>
      </c>
      <c r="D405" s="431">
        <f t="shared" si="141"/>
        <v>0</v>
      </c>
      <c r="E405" s="432" t="s">
        <v>276</v>
      </c>
      <c r="F405" s="431" t="str">
        <f t="shared" si="136"/>
        <v>DGT</v>
      </c>
      <c r="G405" s="433"/>
      <c r="H405" s="434">
        <f t="shared" si="139"/>
        <v>0</v>
      </c>
      <c r="I405" s="435"/>
      <c r="J405" s="435"/>
      <c r="K405" s="435"/>
      <c r="L405" s="435"/>
      <c r="M405" s="435"/>
      <c r="N405" s="435"/>
      <c r="O405" s="435"/>
      <c r="P405" s="435"/>
      <c r="Q405" s="435"/>
      <c r="R405" s="435"/>
      <c r="S405" s="435"/>
      <c r="T405" s="435"/>
      <c r="U405" s="435"/>
      <c r="V405" s="435"/>
      <c r="W405" s="435"/>
      <c r="X405" s="435"/>
      <c r="Y405" s="435"/>
      <c r="Z405" s="435"/>
      <c r="AA405" s="435"/>
      <c r="AB405" s="435"/>
      <c r="AC405" s="435"/>
      <c r="AD405" s="435"/>
      <c r="AE405" s="435"/>
      <c r="AF405" s="435"/>
      <c r="AG405" s="435"/>
      <c r="AH405" s="435"/>
      <c r="AI405" s="435"/>
      <c r="AJ405" s="435"/>
      <c r="AK405" s="435"/>
      <c r="AL405" s="435"/>
      <c r="AM405" s="435"/>
      <c r="AN405" s="435"/>
      <c r="AO405" s="435"/>
      <c r="AP405" s="435"/>
      <c r="AQ405" s="435"/>
      <c r="AR405" s="435"/>
      <c r="AS405" s="435"/>
      <c r="AT405" s="435"/>
      <c r="AU405" s="435"/>
      <c r="AV405" s="435"/>
      <c r="AW405" s="435"/>
      <c r="AX405" s="435"/>
      <c r="AY405" s="435"/>
      <c r="AZ405" s="435"/>
      <c r="BA405" s="435"/>
      <c r="BB405" s="435"/>
      <c r="BC405" s="435"/>
      <c r="BD405" s="435"/>
      <c r="BE405" s="435"/>
      <c r="BF405" s="431"/>
      <c r="BG405" s="431"/>
      <c r="BH405" s="431"/>
      <c r="BI405" s="431"/>
      <c r="BJ405" s="431"/>
      <c r="BK405" s="431"/>
      <c r="BL405" s="463"/>
      <c r="BM405" s="459">
        <f t="shared" si="140"/>
        <v>0</v>
      </c>
      <c r="BN405" s="469">
        <f>VLOOKUP(B405,'[2]PL01-16112024'!$D$11:$P$237,11,0)</f>
        <v>21.5</v>
      </c>
      <c r="BO405" s="468">
        <v>21.5</v>
      </c>
      <c r="BP405" s="468">
        <v>1.25</v>
      </c>
      <c r="BQ405" s="468">
        <v>19</v>
      </c>
      <c r="BR405" s="468" t="s">
        <v>710</v>
      </c>
    </row>
    <row r="406" spans="1:70" s="436" customFormat="1" ht="22.5">
      <c r="A406" s="428" t="s">
        <v>186</v>
      </c>
      <c r="B406" s="429" t="s">
        <v>585</v>
      </c>
      <c r="C406" s="266" t="s">
        <v>528</v>
      </c>
      <c r="D406" s="431">
        <v>1.25</v>
      </c>
      <c r="E406" s="432" t="s">
        <v>276</v>
      </c>
      <c r="F406" s="431" t="str">
        <f t="shared" si="136"/>
        <v>DGT</v>
      </c>
      <c r="G406" s="433" t="s">
        <v>510</v>
      </c>
      <c r="H406" s="434">
        <f t="shared" ref="H406:H409" si="142">SUM(I406:BK406)</f>
        <v>11.603999999999999</v>
      </c>
      <c r="I406" s="435">
        <v>10</v>
      </c>
      <c r="J406" s="435"/>
      <c r="K406" s="435"/>
      <c r="L406" s="435"/>
      <c r="M406" s="435"/>
      <c r="N406" s="435"/>
      <c r="O406" s="435"/>
      <c r="P406" s="435"/>
      <c r="Q406" s="435">
        <v>1.4039999999999999</v>
      </c>
      <c r="R406" s="435"/>
      <c r="S406" s="435"/>
      <c r="T406" s="435"/>
      <c r="U406" s="435"/>
      <c r="V406" s="435"/>
      <c r="W406" s="435"/>
      <c r="X406" s="435"/>
      <c r="Y406" s="435"/>
      <c r="Z406" s="435"/>
      <c r="AA406" s="435"/>
      <c r="AB406" s="435"/>
      <c r="AC406" s="435"/>
      <c r="AD406" s="435"/>
      <c r="AE406" s="435"/>
      <c r="AF406" s="435"/>
      <c r="AG406" s="435"/>
      <c r="AH406" s="435"/>
      <c r="AI406" s="435"/>
      <c r="AJ406" s="435"/>
      <c r="AK406" s="435"/>
      <c r="AL406" s="435"/>
      <c r="AM406" s="435"/>
      <c r="AN406" s="435"/>
      <c r="AO406" s="435"/>
      <c r="AP406" s="435"/>
      <c r="AQ406" s="435">
        <v>0.2</v>
      </c>
      <c r="AR406" s="435"/>
      <c r="AS406" s="435"/>
      <c r="AT406" s="435"/>
      <c r="AU406" s="435"/>
      <c r="AV406" s="435"/>
      <c r="AW406" s="435"/>
      <c r="AX406" s="435"/>
      <c r="AY406" s="435"/>
      <c r="AZ406" s="435"/>
      <c r="BA406" s="435"/>
      <c r="BB406" s="435"/>
      <c r="BC406" s="435"/>
      <c r="BD406" s="435"/>
      <c r="BE406" s="435"/>
      <c r="BF406" s="431"/>
      <c r="BG406" s="431"/>
      <c r="BH406" s="431"/>
      <c r="BI406" s="431"/>
      <c r="BJ406" s="431"/>
      <c r="BK406" s="431"/>
      <c r="BL406" s="463"/>
      <c r="BM406" s="459">
        <f t="shared" si="140"/>
        <v>-10.353999999999999</v>
      </c>
      <c r="BN406" s="469" t="e">
        <f>VLOOKUP(B406,'[2]PL01-16112024'!$D$11:$P$237,11,0)</f>
        <v>#N/A</v>
      </c>
      <c r="BO406" s="468"/>
      <c r="BP406" s="468"/>
      <c r="BQ406" s="468"/>
      <c r="BR406" s="468"/>
    </row>
    <row r="407" spans="1:70" s="436" customFormat="1" ht="12.75">
      <c r="A407" s="428" t="s">
        <v>186</v>
      </c>
      <c r="B407" s="429" t="s">
        <v>585</v>
      </c>
      <c r="C407" s="266" t="s">
        <v>528</v>
      </c>
      <c r="D407" s="431">
        <v>0</v>
      </c>
      <c r="E407" s="432" t="s">
        <v>276</v>
      </c>
      <c r="F407" s="431" t="str">
        <f t="shared" si="136"/>
        <v>DGT</v>
      </c>
      <c r="G407" s="433" t="s">
        <v>503</v>
      </c>
      <c r="H407" s="434">
        <f t="shared" si="142"/>
        <v>9.6999999999999993</v>
      </c>
      <c r="I407" s="435">
        <v>9</v>
      </c>
      <c r="J407" s="435"/>
      <c r="K407" s="435"/>
      <c r="L407" s="435"/>
      <c r="M407" s="435"/>
      <c r="N407" s="435"/>
      <c r="O407" s="435"/>
      <c r="P407" s="435"/>
      <c r="Q407" s="435">
        <v>0.5</v>
      </c>
      <c r="R407" s="435"/>
      <c r="S407" s="435"/>
      <c r="T407" s="435"/>
      <c r="U407" s="435"/>
      <c r="V407" s="435"/>
      <c r="W407" s="435"/>
      <c r="X407" s="435"/>
      <c r="Y407" s="435"/>
      <c r="Z407" s="435"/>
      <c r="AA407" s="435"/>
      <c r="AB407" s="435"/>
      <c r="AC407" s="435"/>
      <c r="AD407" s="435"/>
      <c r="AE407" s="435"/>
      <c r="AF407" s="435"/>
      <c r="AG407" s="435"/>
      <c r="AH407" s="435"/>
      <c r="AI407" s="435"/>
      <c r="AJ407" s="435"/>
      <c r="AK407" s="435"/>
      <c r="AL407" s="435"/>
      <c r="AM407" s="435"/>
      <c r="AN407" s="435"/>
      <c r="AO407" s="435"/>
      <c r="AP407" s="435"/>
      <c r="AQ407" s="435">
        <v>0.2</v>
      </c>
      <c r="AR407" s="435"/>
      <c r="AS407" s="435"/>
      <c r="AT407" s="435"/>
      <c r="AU407" s="435"/>
      <c r="AV407" s="435"/>
      <c r="AW407" s="435"/>
      <c r="AX407" s="435"/>
      <c r="AY407" s="435"/>
      <c r="AZ407" s="435"/>
      <c r="BA407" s="435"/>
      <c r="BB407" s="435"/>
      <c r="BC407" s="435"/>
      <c r="BD407" s="435"/>
      <c r="BE407" s="435"/>
      <c r="BF407" s="431"/>
      <c r="BG407" s="431"/>
      <c r="BH407" s="431"/>
      <c r="BI407" s="431"/>
      <c r="BJ407" s="431"/>
      <c r="BK407" s="431"/>
      <c r="BL407" s="463"/>
      <c r="BM407" s="459">
        <f t="shared" si="140"/>
        <v>-9.6999999999999993</v>
      </c>
      <c r="BN407" s="469" t="e">
        <f>VLOOKUP(B407,'[2]PL01-16112024'!$D$11:$P$237,11,0)</f>
        <v>#N/A</v>
      </c>
      <c r="BO407" s="468"/>
      <c r="BP407" s="468"/>
      <c r="BQ407" s="468"/>
      <c r="BR407" s="468"/>
    </row>
    <row r="408" spans="1:70" s="436" customFormat="1" ht="12.75">
      <c r="A408" s="428" t="s">
        <v>186</v>
      </c>
      <c r="B408" s="429" t="s">
        <v>585</v>
      </c>
      <c r="C408" s="266" t="s">
        <v>528</v>
      </c>
      <c r="D408" s="431"/>
      <c r="E408" s="432" t="s">
        <v>276</v>
      </c>
      <c r="F408" s="431" t="str">
        <f t="shared" si="136"/>
        <v>DGT</v>
      </c>
      <c r="G408" s="433" t="s">
        <v>507</v>
      </c>
      <c r="H408" s="434">
        <f t="shared" si="142"/>
        <v>0.1</v>
      </c>
      <c r="I408" s="435"/>
      <c r="J408" s="435"/>
      <c r="K408" s="435"/>
      <c r="L408" s="435"/>
      <c r="M408" s="435"/>
      <c r="N408" s="435"/>
      <c r="O408" s="435"/>
      <c r="P408" s="435"/>
      <c r="Q408" s="435">
        <v>0.1</v>
      </c>
      <c r="R408" s="435"/>
      <c r="S408" s="435"/>
      <c r="T408" s="435"/>
      <c r="U408" s="435"/>
      <c r="V408" s="435"/>
      <c r="W408" s="435"/>
      <c r="X408" s="435"/>
      <c r="Y408" s="435"/>
      <c r="Z408" s="435"/>
      <c r="AA408" s="435"/>
      <c r="AB408" s="435"/>
      <c r="AC408" s="435"/>
      <c r="AD408" s="435"/>
      <c r="AE408" s="435"/>
      <c r="AF408" s="435"/>
      <c r="AG408" s="435"/>
      <c r="AH408" s="435"/>
      <c r="AI408" s="435"/>
      <c r="AJ408" s="435"/>
      <c r="AK408" s="435"/>
      <c r="AL408" s="435"/>
      <c r="AM408" s="435"/>
      <c r="AN408" s="435"/>
      <c r="AO408" s="435"/>
      <c r="AP408" s="435"/>
      <c r="AQ408" s="435"/>
      <c r="AR408" s="435"/>
      <c r="AS408" s="435"/>
      <c r="AT408" s="435"/>
      <c r="AU408" s="435"/>
      <c r="AV408" s="435"/>
      <c r="AW408" s="435"/>
      <c r="AX408" s="435"/>
      <c r="AY408" s="435"/>
      <c r="AZ408" s="435"/>
      <c r="BA408" s="435"/>
      <c r="BB408" s="435"/>
      <c r="BC408" s="435"/>
      <c r="BD408" s="435"/>
      <c r="BE408" s="435"/>
      <c r="BF408" s="431"/>
      <c r="BG408" s="431"/>
      <c r="BH408" s="431"/>
      <c r="BI408" s="431"/>
      <c r="BJ408" s="431"/>
      <c r="BK408" s="431"/>
      <c r="BL408" s="463"/>
      <c r="BM408" s="459">
        <f t="shared" si="140"/>
        <v>-0.1</v>
      </c>
      <c r="BN408" s="469" t="e">
        <f>VLOOKUP(B408,'[2]PL01-16112024'!$D$11:$P$237,11,0)</f>
        <v>#N/A</v>
      </c>
      <c r="BO408" s="468"/>
      <c r="BP408" s="468"/>
      <c r="BQ408" s="468"/>
      <c r="BR408" s="468"/>
    </row>
    <row r="409" spans="1:70" s="436" customFormat="1" ht="12.75">
      <c r="A409" s="428" t="s">
        <v>186</v>
      </c>
      <c r="B409" s="429" t="s">
        <v>585</v>
      </c>
      <c r="C409" s="266" t="s">
        <v>528</v>
      </c>
      <c r="D409" s="431"/>
      <c r="E409" s="432" t="s">
        <v>276</v>
      </c>
      <c r="F409" s="431" t="str">
        <f t="shared" si="136"/>
        <v>DGT</v>
      </c>
      <c r="G409" s="433" t="s">
        <v>508</v>
      </c>
      <c r="H409" s="434">
        <f t="shared" si="142"/>
        <v>0.1</v>
      </c>
      <c r="I409" s="435"/>
      <c r="J409" s="435"/>
      <c r="K409" s="435"/>
      <c r="L409" s="435"/>
      <c r="M409" s="435"/>
      <c r="N409" s="435"/>
      <c r="O409" s="435"/>
      <c r="P409" s="435"/>
      <c r="Q409" s="435">
        <v>0.1</v>
      </c>
      <c r="R409" s="435"/>
      <c r="S409" s="435"/>
      <c r="T409" s="435"/>
      <c r="U409" s="435"/>
      <c r="V409" s="435"/>
      <c r="W409" s="435"/>
      <c r="X409" s="435"/>
      <c r="Y409" s="435"/>
      <c r="Z409" s="435"/>
      <c r="AA409" s="435"/>
      <c r="AB409" s="435"/>
      <c r="AC409" s="435"/>
      <c r="AD409" s="435"/>
      <c r="AE409" s="435"/>
      <c r="AF409" s="435"/>
      <c r="AG409" s="435"/>
      <c r="AH409" s="435"/>
      <c r="AI409" s="435"/>
      <c r="AJ409" s="435"/>
      <c r="AK409" s="435"/>
      <c r="AL409" s="435"/>
      <c r="AM409" s="435"/>
      <c r="AN409" s="435"/>
      <c r="AO409" s="435"/>
      <c r="AP409" s="435"/>
      <c r="AQ409" s="435"/>
      <c r="AR409" s="435"/>
      <c r="AS409" s="435"/>
      <c r="AT409" s="435"/>
      <c r="AU409" s="435"/>
      <c r="AV409" s="435"/>
      <c r="AW409" s="435"/>
      <c r="AX409" s="435"/>
      <c r="AY409" s="435"/>
      <c r="AZ409" s="435"/>
      <c r="BA409" s="435"/>
      <c r="BB409" s="435"/>
      <c r="BC409" s="435"/>
      <c r="BD409" s="435"/>
      <c r="BE409" s="435"/>
      <c r="BF409" s="431"/>
      <c r="BG409" s="431"/>
      <c r="BH409" s="431"/>
      <c r="BI409" s="431"/>
      <c r="BJ409" s="431"/>
      <c r="BK409" s="431"/>
      <c r="BL409" s="463"/>
      <c r="BM409" s="459">
        <f t="shared" si="140"/>
        <v>-0.1</v>
      </c>
      <c r="BN409" s="469" t="e">
        <f>VLOOKUP(B409,'[2]PL01-16112024'!$D$11:$P$237,11,0)</f>
        <v>#N/A</v>
      </c>
      <c r="BO409" s="468"/>
      <c r="BP409" s="468"/>
      <c r="BQ409" s="468"/>
      <c r="BR409" s="468"/>
    </row>
    <row r="410" spans="1:70" s="71" customFormat="1" ht="25.5">
      <c r="A410" s="276" t="s">
        <v>186</v>
      </c>
      <c r="B410" s="425" t="s">
        <v>578</v>
      </c>
      <c r="C410" s="266" t="s">
        <v>528</v>
      </c>
      <c r="D410" s="266">
        <v>0.28000000000000003</v>
      </c>
      <c r="E410" s="278" t="s">
        <v>276</v>
      </c>
      <c r="F410" s="266" t="str">
        <f t="shared" si="136"/>
        <v>DGT</v>
      </c>
      <c r="G410" s="67" t="s">
        <v>504</v>
      </c>
      <c r="H410" s="280">
        <f t="shared" si="139"/>
        <v>0.86999999999999988</v>
      </c>
      <c r="I410" s="281">
        <v>0</v>
      </c>
      <c r="J410" s="281">
        <v>0</v>
      </c>
      <c r="K410" s="281">
        <v>0.7</v>
      </c>
      <c r="L410" s="281">
        <v>0</v>
      </c>
      <c r="M410" s="281"/>
      <c r="N410" s="281"/>
      <c r="O410" s="281"/>
      <c r="P410" s="281"/>
      <c r="Q410" s="281">
        <v>0.1</v>
      </c>
      <c r="R410" s="281"/>
      <c r="S410" s="281"/>
      <c r="T410" s="281">
        <v>0</v>
      </c>
      <c r="U410" s="281">
        <v>0</v>
      </c>
      <c r="V410" s="281"/>
      <c r="W410" s="281"/>
      <c r="X410" s="281"/>
      <c r="Y410" s="281"/>
      <c r="Z410" s="281">
        <v>0</v>
      </c>
      <c r="AA410" s="281"/>
      <c r="AB410" s="281">
        <v>0</v>
      </c>
      <c r="AC410" s="281">
        <v>0</v>
      </c>
      <c r="AD410" s="281">
        <v>0</v>
      </c>
      <c r="AE410" s="281"/>
      <c r="AF410" s="281"/>
      <c r="AG410" s="281"/>
      <c r="AH410" s="281"/>
      <c r="AI410" s="281"/>
      <c r="AJ410" s="281"/>
      <c r="AK410" s="281"/>
      <c r="AL410" s="281"/>
      <c r="AM410" s="281"/>
      <c r="AN410" s="281">
        <v>0</v>
      </c>
      <c r="AO410" s="281"/>
      <c r="AP410" s="281">
        <v>0</v>
      </c>
      <c r="AQ410" s="281">
        <v>7.0000000000000007E-2</v>
      </c>
      <c r="AR410" s="281"/>
      <c r="AS410" s="281"/>
      <c r="AT410" s="281"/>
      <c r="AU410" s="281"/>
      <c r="AV410" s="281"/>
      <c r="AW410" s="281"/>
      <c r="AX410" s="281"/>
      <c r="AY410" s="281"/>
      <c r="AZ410" s="281"/>
      <c r="BA410" s="281"/>
      <c r="BB410" s="281">
        <v>0</v>
      </c>
      <c r="BC410" s="281"/>
      <c r="BD410" s="281">
        <v>0</v>
      </c>
      <c r="BE410" s="281"/>
      <c r="BF410" s="266"/>
      <c r="BG410" s="266"/>
      <c r="BH410" s="266"/>
      <c r="BI410" s="266"/>
      <c r="BJ410" s="266"/>
      <c r="BK410" s="266"/>
      <c r="BL410" s="460"/>
      <c r="BM410" s="459">
        <f t="shared" si="140"/>
        <v>-0.58999999999999986</v>
      </c>
      <c r="BN410" s="469">
        <f>VLOOKUP(B410,'[2]PL01-16112024'!$D$11:$P$237,11,0)</f>
        <v>0.87</v>
      </c>
      <c r="BO410" s="468">
        <v>0.87</v>
      </c>
      <c r="BP410" s="468">
        <v>0.28000000000000003</v>
      </c>
      <c r="BQ410" s="468">
        <v>0</v>
      </c>
      <c r="BR410" s="468" t="s">
        <v>685</v>
      </c>
    </row>
    <row r="411" spans="1:70" s="436" customFormat="1" ht="149.25" customHeight="1">
      <c r="A411" s="428" t="s">
        <v>186</v>
      </c>
      <c r="B411" s="429" t="s">
        <v>579</v>
      </c>
      <c r="C411" s="266" t="s">
        <v>528</v>
      </c>
      <c r="D411" s="431">
        <f t="shared" ref="D411:D434" si="143">IF(C411="X",H411,"")</f>
        <v>0</v>
      </c>
      <c r="E411" s="432" t="s">
        <v>276</v>
      </c>
      <c r="F411" s="431" t="str">
        <f t="shared" si="136"/>
        <v>DGT</v>
      </c>
      <c r="G411" s="433"/>
      <c r="H411" s="434">
        <f t="shared" si="139"/>
        <v>0</v>
      </c>
      <c r="I411" s="435"/>
      <c r="J411" s="435"/>
      <c r="K411" s="435"/>
      <c r="L411" s="435"/>
      <c r="M411" s="435"/>
      <c r="N411" s="435"/>
      <c r="O411" s="435"/>
      <c r="P411" s="435"/>
      <c r="Q411" s="435"/>
      <c r="R411" s="435"/>
      <c r="S411" s="435"/>
      <c r="T411" s="435"/>
      <c r="U411" s="435"/>
      <c r="V411" s="435"/>
      <c r="W411" s="435"/>
      <c r="X411" s="435"/>
      <c r="Y411" s="435"/>
      <c r="Z411" s="435"/>
      <c r="AA411" s="435"/>
      <c r="AB411" s="435"/>
      <c r="AC411" s="435"/>
      <c r="AD411" s="435"/>
      <c r="AE411" s="435"/>
      <c r="AF411" s="435"/>
      <c r="AG411" s="435"/>
      <c r="AH411" s="435"/>
      <c r="AI411" s="435"/>
      <c r="AJ411" s="435"/>
      <c r="AK411" s="435"/>
      <c r="AL411" s="435"/>
      <c r="AM411" s="435"/>
      <c r="AN411" s="435"/>
      <c r="AO411" s="435"/>
      <c r="AP411" s="435"/>
      <c r="AQ411" s="435"/>
      <c r="AR411" s="435"/>
      <c r="AS411" s="435"/>
      <c r="AT411" s="435"/>
      <c r="AU411" s="435"/>
      <c r="AV411" s="435"/>
      <c r="AW411" s="435"/>
      <c r="AX411" s="435"/>
      <c r="AY411" s="435"/>
      <c r="AZ411" s="435"/>
      <c r="BA411" s="435"/>
      <c r="BB411" s="435"/>
      <c r="BC411" s="435"/>
      <c r="BD411" s="435"/>
      <c r="BE411" s="435"/>
      <c r="BF411" s="431"/>
      <c r="BG411" s="431"/>
      <c r="BH411" s="431"/>
      <c r="BI411" s="431"/>
      <c r="BJ411" s="431"/>
      <c r="BK411" s="431"/>
      <c r="BL411" s="463"/>
      <c r="BM411" s="459">
        <f t="shared" si="140"/>
        <v>0</v>
      </c>
      <c r="BN411" s="468">
        <v>34.083199999999998</v>
      </c>
      <c r="BO411" s="468">
        <v>34.083199999999998</v>
      </c>
      <c r="BP411" s="468"/>
      <c r="BQ411" s="468"/>
      <c r="BR411" s="468" t="s">
        <v>586</v>
      </c>
    </row>
    <row r="412" spans="1:70" s="436" customFormat="1" ht="12.75">
      <c r="A412" s="428" t="s">
        <v>186</v>
      </c>
      <c r="B412" s="429" t="s">
        <v>585</v>
      </c>
      <c r="C412" s="266" t="s">
        <v>528</v>
      </c>
      <c r="D412" s="431">
        <f t="shared" si="143"/>
        <v>10.504</v>
      </c>
      <c r="E412" s="432" t="s">
        <v>276</v>
      </c>
      <c r="F412" s="431" t="str">
        <f t="shared" si="136"/>
        <v>DGT</v>
      </c>
      <c r="G412" s="433" t="s">
        <v>512</v>
      </c>
      <c r="H412" s="434">
        <f t="shared" ref="H412:H418" si="144">SUM(I412:BK412)</f>
        <v>10.504</v>
      </c>
      <c r="I412" s="435">
        <v>2</v>
      </c>
      <c r="J412" s="435"/>
      <c r="K412" s="435">
        <v>8.0039999999999996</v>
      </c>
      <c r="L412" s="435"/>
      <c r="M412" s="435"/>
      <c r="N412" s="435"/>
      <c r="O412" s="435"/>
      <c r="P412" s="435"/>
      <c r="Q412" s="435"/>
      <c r="R412" s="435"/>
      <c r="S412" s="435"/>
      <c r="T412" s="435"/>
      <c r="U412" s="435"/>
      <c r="V412" s="435"/>
      <c r="W412" s="435"/>
      <c r="X412" s="435"/>
      <c r="Y412" s="435"/>
      <c r="Z412" s="435"/>
      <c r="AA412" s="435"/>
      <c r="AB412" s="435"/>
      <c r="AC412" s="435"/>
      <c r="AD412" s="435"/>
      <c r="AE412" s="435"/>
      <c r="AF412" s="435"/>
      <c r="AG412" s="435"/>
      <c r="AH412" s="435"/>
      <c r="AI412" s="435"/>
      <c r="AJ412" s="435"/>
      <c r="AK412" s="435"/>
      <c r="AL412" s="435"/>
      <c r="AM412" s="435"/>
      <c r="AN412" s="435"/>
      <c r="AO412" s="435"/>
      <c r="AP412" s="435"/>
      <c r="AQ412" s="435">
        <v>0.5</v>
      </c>
      <c r="AR412" s="435"/>
      <c r="AS412" s="435"/>
      <c r="AT412" s="435"/>
      <c r="AU412" s="435"/>
      <c r="AV412" s="435"/>
      <c r="AW412" s="435"/>
      <c r="AX412" s="435"/>
      <c r="AY412" s="435"/>
      <c r="AZ412" s="435"/>
      <c r="BA412" s="435"/>
      <c r="BB412" s="435"/>
      <c r="BC412" s="435"/>
      <c r="BD412" s="435"/>
      <c r="BE412" s="435"/>
      <c r="BF412" s="431"/>
      <c r="BG412" s="431"/>
      <c r="BH412" s="431"/>
      <c r="BI412" s="431"/>
      <c r="BJ412" s="431"/>
      <c r="BK412" s="431"/>
      <c r="BL412" s="463"/>
      <c r="BM412" s="459"/>
      <c r="BN412" s="469" t="e">
        <f>VLOOKUP(B412,'[2]PL01-16112024'!$D$11:$P$237,11,0)</f>
        <v>#N/A</v>
      </c>
      <c r="BO412" s="468"/>
      <c r="BP412" s="468"/>
      <c r="BQ412" s="468"/>
      <c r="BR412" s="468"/>
    </row>
    <row r="413" spans="1:70" s="436" customFormat="1" ht="12.75">
      <c r="A413" s="428" t="s">
        <v>186</v>
      </c>
      <c r="B413" s="429" t="s">
        <v>585</v>
      </c>
      <c r="C413" s="266" t="s">
        <v>528</v>
      </c>
      <c r="D413" s="431">
        <f t="shared" si="143"/>
        <v>2.7</v>
      </c>
      <c r="E413" s="432" t="s">
        <v>276</v>
      </c>
      <c r="F413" s="431" t="str">
        <f t="shared" si="136"/>
        <v>DGT</v>
      </c>
      <c r="G413" s="433" t="s">
        <v>513</v>
      </c>
      <c r="H413" s="434">
        <f t="shared" si="144"/>
        <v>2.7</v>
      </c>
      <c r="I413" s="435">
        <v>2.5</v>
      </c>
      <c r="J413" s="435"/>
      <c r="K413" s="435"/>
      <c r="L413" s="435"/>
      <c r="M413" s="435"/>
      <c r="N413" s="435"/>
      <c r="O413" s="435"/>
      <c r="P413" s="435"/>
      <c r="Q413" s="435"/>
      <c r="R413" s="435"/>
      <c r="S413" s="435"/>
      <c r="T413" s="435"/>
      <c r="U413" s="435"/>
      <c r="V413" s="435"/>
      <c r="W413" s="435"/>
      <c r="X413" s="435"/>
      <c r="Y413" s="435"/>
      <c r="Z413" s="435"/>
      <c r="AA413" s="435"/>
      <c r="AB413" s="435"/>
      <c r="AC413" s="435"/>
      <c r="AD413" s="435"/>
      <c r="AE413" s="435"/>
      <c r="AF413" s="435"/>
      <c r="AG413" s="435"/>
      <c r="AH413" s="435"/>
      <c r="AI413" s="435"/>
      <c r="AJ413" s="435"/>
      <c r="AK413" s="435"/>
      <c r="AL413" s="435"/>
      <c r="AM413" s="435"/>
      <c r="AN413" s="435"/>
      <c r="AO413" s="435"/>
      <c r="AP413" s="435"/>
      <c r="AQ413" s="435">
        <v>0.2</v>
      </c>
      <c r="AR413" s="435"/>
      <c r="AS413" s="435"/>
      <c r="AT413" s="435"/>
      <c r="AU413" s="435"/>
      <c r="AV413" s="435"/>
      <c r="AW413" s="435"/>
      <c r="AX413" s="435"/>
      <c r="AY413" s="435"/>
      <c r="AZ413" s="435"/>
      <c r="BA413" s="435"/>
      <c r="BB413" s="435"/>
      <c r="BC413" s="435"/>
      <c r="BD413" s="435"/>
      <c r="BE413" s="435"/>
      <c r="BF413" s="431"/>
      <c r="BG413" s="431"/>
      <c r="BH413" s="431"/>
      <c r="BI413" s="431"/>
      <c r="BJ413" s="431"/>
      <c r="BK413" s="431"/>
      <c r="BL413" s="463"/>
      <c r="BM413" s="459"/>
      <c r="BN413" s="469" t="e">
        <f>VLOOKUP(B413,'[2]PL01-16112024'!$D$11:$P$237,11,0)</f>
        <v>#N/A</v>
      </c>
      <c r="BO413" s="468"/>
      <c r="BP413" s="468"/>
      <c r="BQ413" s="468"/>
      <c r="BR413" s="468"/>
    </row>
    <row r="414" spans="1:70" s="436" customFormat="1" ht="22.5">
      <c r="A414" s="428" t="s">
        <v>186</v>
      </c>
      <c r="B414" s="429" t="s">
        <v>585</v>
      </c>
      <c r="C414" s="266" t="s">
        <v>528</v>
      </c>
      <c r="D414" s="431">
        <f t="shared" si="143"/>
        <v>7.3</v>
      </c>
      <c r="E414" s="432" t="s">
        <v>276</v>
      </c>
      <c r="F414" s="431" t="str">
        <f t="shared" si="136"/>
        <v>DGT</v>
      </c>
      <c r="G414" s="433" t="s">
        <v>510</v>
      </c>
      <c r="H414" s="434">
        <f t="shared" si="144"/>
        <v>7.3</v>
      </c>
      <c r="I414" s="435">
        <v>2</v>
      </c>
      <c r="J414" s="435"/>
      <c r="K414" s="435">
        <v>5</v>
      </c>
      <c r="L414" s="435"/>
      <c r="M414" s="435"/>
      <c r="N414" s="435"/>
      <c r="O414" s="435"/>
      <c r="P414" s="435"/>
      <c r="Q414" s="435"/>
      <c r="R414" s="435"/>
      <c r="S414" s="435"/>
      <c r="T414" s="435"/>
      <c r="U414" s="435"/>
      <c r="V414" s="435"/>
      <c r="W414" s="435"/>
      <c r="X414" s="435"/>
      <c r="Y414" s="435"/>
      <c r="Z414" s="435"/>
      <c r="AA414" s="435"/>
      <c r="AB414" s="435"/>
      <c r="AC414" s="435"/>
      <c r="AD414" s="435"/>
      <c r="AE414" s="435"/>
      <c r="AF414" s="435"/>
      <c r="AG414" s="435"/>
      <c r="AH414" s="435"/>
      <c r="AI414" s="435"/>
      <c r="AJ414" s="435"/>
      <c r="AK414" s="435"/>
      <c r="AL414" s="435"/>
      <c r="AM414" s="435"/>
      <c r="AN414" s="435"/>
      <c r="AO414" s="435"/>
      <c r="AP414" s="435"/>
      <c r="AQ414" s="435">
        <v>0.3</v>
      </c>
      <c r="AR414" s="435"/>
      <c r="AS414" s="435"/>
      <c r="AT414" s="435"/>
      <c r="AU414" s="435"/>
      <c r="AV414" s="435"/>
      <c r="AW414" s="435"/>
      <c r="AX414" s="435"/>
      <c r="AY414" s="435"/>
      <c r="AZ414" s="435"/>
      <c r="BA414" s="435"/>
      <c r="BB414" s="435"/>
      <c r="BC414" s="435"/>
      <c r="BD414" s="435"/>
      <c r="BE414" s="435"/>
      <c r="BF414" s="431"/>
      <c r="BG414" s="431"/>
      <c r="BH414" s="431"/>
      <c r="BI414" s="431"/>
      <c r="BJ414" s="431"/>
      <c r="BK414" s="431"/>
      <c r="BL414" s="463"/>
      <c r="BM414" s="459"/>
      <c r="BN414" s="469" t="e">
        <f>VLOOKUP(B414,'[2]PL01-16112024'!$D$11:$P$237,11,0)</f>
        <v>#N/A</v>
      </c>
      <c r="BO414" s="468"/>
      <c r="BP414" s="468"/>
      <c r="BQ414" s="468"/>
      <c r="BR414" s="468"/>
    </row>
    <row r="415" spans="1:70" s="436" customFormat="1" ht="12.75">
      <c r="A415" s="428" t="s">
        <v>186</v>
      </c>
      <c r="B415" s="429" t="s">
        <v>585</v>
      </c>
      <c r="C415" s="266" t="s">
        <v>528</v>
      </c>
      <c r="D415" s="431">
        <f t="shared" si="143"/>
        <v>9.68</v>
      </c>
      <c r="E415" s="432" t="s">
        <v>276</v>
      </c>
      <c r="F415" s="431" t="str">
        <f t="shared" si="136"/>
        <v>DGT</v>
      </c>
      <c r="G415" s="433" t="s">
        <v>511</v>
      </c>
      <c r="H415" s="434">
        <f t="shared" si="144"/>
        <v>9.68</v>
      </c>
      <c r="I415" s="435">
        <v>2</v>
      </c>
      <c r="J415" s="435"/>
      <c r="K415" s="435">
        <v>7.18</v>
      </c>
      <c r="L415" s="435"/>
      <c r="M415" s="435"/>
      <c r="N415" s="435"/>
      <c r="O415" s="435"/>
      <c r="P415" s="435"/>
      <c r="Q415" s="435"/>
      <c r="R415" s="435"/>
      <c r="S415" s="435"/>
      <c r="T415" s="435"/>
      <c r="U415" s="435"/>
      <c r="V415" s="435"/>
      <c r="W415" s="435"/>
      <c r="X415" s="435"/>
      <c r="Y415" s="435"/>
      <c r="Z415" s="435"/>
      <c r="AA415" s="435"/>
      <c r="AB415" s="435"/>
      <c r="AC415" s="435"/>
      <c r="AD415" s="435"/>
      <c r="AE415" s="435"/>
      <c r="AF415" s="435"/>
      <c r="AG415" s="435"/>
      <c r="AH415" s="435"/>
      <c r="AI415" s="435"/>
      <c r="AJ415" s="435"/>
      <c r="AK415" s="435"/>
      <c r="AL415" s="435"/>
      <c r="AM415" s="435"/>
      <c r="AN415" s="435"/>
      <c r="AO415" s="435"/>
      <c r="AP415" s="435"/>
      <c r="AQ415" s="435">
        <v>0.5</v>
      </c>
      <c r="AR415" s="435"/>
      <c r="AS415" s="435"/>
      <c r="AT415" s="435"/>
      <c r="AU415" s="435"/>
      <c r="AV415" s="435"/>
      <c r="AW415" s="435"/>
      <c r="AX415" s="435"/>
      <c r="AY415" s="435"/>
      <c r="AZ415" s="435"/>
      <c r="BA415" s="435"/>
      <c r="BB415" s="435"/>
      <c r="BC415" s="435"/>
      <c r="BD415" s="435"/>
      <c r="BE415" s="435"/>
      <c r="BF415" s="431"/>
      <c r="BG415" s="431"/>
      <c r="BH415" s="431"/>
      <c r="BI415" s="431"/>
      <c r="BJ415" s="431"/>
      <c r="BK415" s="431"/>
      <c r="BL415" s="463"/>
      <c r="BM415" s="459"/>
      <c r="BN415" s="469" t="e">
        <f>VLOOKUP(B415,'[2]PL01-16112024'!$D$11:$P$237,11,0)</f>
        <v>#N/A</v>
      </c>
      <c r="BO415" s="468"/>
      <c r="BP415" s="468"/>
      <c r="BQ415" s="468"/>
      <c r="BR415" s="468"/>
    </row>
    <row r="416" spans="1:70" s="436" customFormat="1" ht="12.75">
      <c r="A416" s="428" t="s">
        <v>186</v>
      </c>
      <c r="B416" s="429" t="s">
        <v>585</v>
      </c>
      <c r="C416" s="266" t="s">
        <v>528</v>
      </c>
      <c r="D416" s="431">
        <f t="shared" si="143"/>
        <v>2.7</v>
      </c>
      <c r="E416" s="432" t="s">
        <v>276</v>
      </c>
      <c r="F416" s="431" t="str">
        <f t="shared" si="136"/>
        <v>DGT</v>
      </c>
      <c r="G416" s="433" t="s">
        <v>516</v>
      </c>
      <c r="H416" s="434">
        <f t="shared" ref="H416" si="145">SUM(I416:BK416)</f>
        <v>2.7</v>
      </c>
      <c r="I416" s="435">
        <v>2</v>
      </c>
      <c r="J416" s="435"/>
      <c r="K416" s="435"/>
      <c r="L416" s="435">
        <v>0.5</v>
      </c>
      <c r="M416" s="435"/>
      <c r="N416" s="435"/>
      <c r="O416" s="435"/>
      <c r="P416" s="435"/>
      <c r="Q416" s="435"/>
      <c r="R416" s="435"/>
      <c r="S416" s="435"/>
      <c r="T416" s="435"/>
      <c r="U416" s="435"/>
      <c r="V416" s="435"/>
      <c r="W416" s="435"/>
      <c r="X416" s="435"/>
      <c r="Y416" s="435"/>
      <c r="Z416" s="435"/>
      <c r="AA416" s="435"/>
      <c r="AB416" s="435"/>
      <c r="AC416" s="435"/>
      <c r="AD416" s="435"/>
      <c r="AE416" s="435"/>
      <c r="AF416" s="435"/>
      <c r="AG416" s="435"/>
      <c r="AH416" s="435"/>
      <c r="AI416" s="435"/>
      <c r="AJ416" s="435"/>
      <c r="AK416" s="435"/>
      <c r="AL416" s="435"/>
      <c r="AM416" s="435"/>
      <c r="AN416" s="435"/>
      <c r="AO416" s="435"/>
      <c r="AP416" s="435"/>
      <c r="AQ416" s="435">
        <v>0.2</v>
      </c>
      <c r="AR416" s="435"/>
      <c r="AS416" s="435"/>
      <c r="AT416" s="435"/>
      <c r="AU416" s="435"/>
      <c r="AV416" s="435"/>
      <c r="AW416" s="435"/>
      <c r="AX416" s="435"/>
      <c r="AY416" s="435"/>
      <c r="AZ416" s="435"/>
      <c r="BA416" s="435"/>
      <c r="BB416" s="435"/>
      <c r="BC416" s="435"/>
      <c r="BD416" s="435"/>
      <c r="BE416" s="435"/>
      <c r="BF416" s="431"/>
      <c r="BG416" s="431"/>
      <c r="BH416" s="431"/>
      <c r="BI416" s="431"/>
      <c r="BJ416" s="431"/>
      <c r="BK416" s="431"/>
      <c r="BL416" s="463"/>
      <c r="BM416" s="459"/>
      <c r="BN416" s="469" t="e">
        <f>VLOOKUP(B416,'[2]PL01-16112024'!$D$11:$P$237,11,0)</f>
        <v>#N/A</v>
      </c>
      <c r="BO416" s="468"/>
      <c r="BP416" s="468"/>
      <c r="BQ416" s="468"/>
      <c r="BR416" s="468"/>
    </row>
    <row r="417" spans="1:70" s="436" customFormat="1" ht="22.5">
      <c r="A417" s="428" t="s">
        <v>186</v>
      </c>
      <c r="B417" s="429" t="s">
        <v>585</v>
      </c>
      <c r="C417" s="266" t="s">
        <v>528</v>
      </c>
      <c r="D417" s="431">
        <f t="shared" si="143"/>
        <v>0.498</v>
      </c>
      <c r="E417" s="432" t="s">
        <v>276</v>
      </c>
      <c r="F417" s="431" t="str">
        <f t="shared" si="136"/>
        <v>DGT</v>
      </c>
      <c r="G417" s="433" t="s">
        <v>502</v>
      </c>
      <c r="H417" s="434">
        <f t="shared" si="144"/>
        <v>0.498</v>
      </c>
      <c r="I417" s="435"/>
      <c r="J417" s="435"/>
      <c r="K417" s="435">
        <v>0.29799999999999999</v>
      </c>
      <c r="L417" s="435"/>
      <c r="M417" s="435"/>
      <c r="N417" s="435"/>
      <c r="O417" s="435"/>
      <c r="P417" s="435"/>
      <c r="Q417" s="435"/>
      <c r="R417" s="435"/>
      <c r="S417" s="435"/>
      <c r="T417" s="435"/>
      <c r="U417" s="435"/>
      <c r="V417" s="435">
        <v>0.2</v>
      </c>
      <c r="W417" s="435"/>
      <c r="X417" s="435"/>
      <c r="Y417" s="435"/>
      <c r="Z417" s="435"/>
      <c r="AA417" s="435"/>
      <c r="AB417" s="435"/>
      <c r="AC417" s="435"/>
      <c r="AD417" s="435"/>
      <c r="AE417" s="435"/>
      <c r="AF417" s="435"/>
      <c r="AG417" s="435"/>
      <c r="AH417" s="435"/>
      <c r="AI417" s="435"/>
      <c r="AJ417" s="435"/>
      <c r="AK417" s="435"/>
      <c r="AL417" s="435"/>
      <c r="AM417" s="435"/>
      <c r="AN417" s="435"/>
      <c r="AO417" s="435"/>
      <c r="AP417" s="435"/>
      <c r="AQ417" s="435"/>
      <c r="AR417" s="435"/>
      <c r="AS417" s="435"/>
      <c r="AT417" s="435"/>
      <c r="AU417" s="435"/>
      <c r="AV417" s="435"/>
      <c r="AW417" s="435"/>
      <c r="AX417" s="435"/>
      <c r="AY417" s="435"/>
      <c r="AZ417" s="435"/>
      <c r="BA417" s="435"/>
      <c r="BB417" s="435"/>
      <c r="BC417" s="435"/>
      <c r="BD417" s="435"/>
      <c r="BE417" s="435"/>
      <c r="BF417" s="431"/>
      <c r="BG417" s="431"/>
      <c r="BH417" s="431"/>
      <c r="BI417" s="431"/>
      <c r="BJ417" s="431"/>
      <c r="BK417" s="431"/>
      <c r="BL417" s="463"/>
      <c r="BM417" s="459"/>
      <c r="BN417" s="469" t="e">
        <f>VLOOKUP(B417,'[2]PL01-16112024'!$D$11:$P$237,11,0)</f>
        <v>#N/A</v>
      </c>
      <c r="BO417" s="468"/>
      <c r="BP417" s="468"/>
      <c r="BQ417" s="468"/>
      <c r="BR417" s="468"/>
    </row>
    <row r="418" spans="1:70" s="436" customFormat="1" ht="12.75">
      <c r="A418" s="428" t="s">
        <v>186</v>
      </c>
      <c r="B418" s="429" t="s">
        <v>585</v>
      </c>
      <c r="C418" s="266" t="s">
        <v>528</v>
      </c>
      <c r="D418" s="431">
        <f t="shared" si="143"/>
        <v>0.7</v>
      </c>
      <c r="E418" s="432" t="s">
        <v>276</v>
      </c>
      <c r="F418" s="431" t="str">
        <f t="shared" si="136"/>
        <v>DGT</v>
      </c>
      <c r="G418" s="433" t="s">
        <v>514</v>
      </c>
      <c r="H418" s="434">
        <f t="shared" si="144"/>
        <v>0.7</v>
      </c>
      <c r="I418" s="435"/>
      <c r="J418" s="435"/>
      <c r="K418" s="435"/>
      <c r="L418" s="435"/>
      <c r="M418" s="435"/>
      <c r="N418" s="435"/>
      <c r="O418" s="435"/>
      <c r="P418" s="435"/>
      <c r="Q418" s="435">
        <v>0.7</v>
      </c>
      <c r="R418" s="435"/>
      <c r="S418" s="435"/>
      <c r="T418" s="435"/>
      <c r="U418" s="435"/>
      <c r="V418" s="435"/>
      <c r="W418" s="435"/>
      <c r="X418" s="435"/>
      <c r="Y418" s="435"/>
      <c r="Z418" s="435"/>
      <c r="AA418" s="435"/>
      <c r="AB418" s="435"/>
      <c r="AC418" s="435"/>
      <c r="AD418" s="435"/>
      <c r="AE418" s="435"/>
      <c r="AF418" s="435"/>
      <c r="AG418" s="435"/>
      <c r="AH418" s="435"/>
      <c r="AI418" s="435"/>
      <c r="AJ418" s="435"/>
      <c r="AK418" s="435"/>
      <c r="AL418" s="435"/>
      <c r="AM418" s="435"/>
      <c r="AN418" s="435"/>
      <c r="AO418" s="435"/>
      <c r="AP418" s="435"/>
      <c r="AQ418" s="435"/>
      <c r="AR418" s="435"/>
      <c r="AS418" s="435"/>
      <c r="AT418" s="435"/>
      <c r="AU418" s="435"/>
      <c r="AV418" s="435"/>
      <c r="AW418" s="435"/>
      <c r="AX418" s="435"/>
      <c r="AY418" s="435"/>
      <c r="AZ418" s="435"/>
      <c r="BA418" s="435"/>
      <c r="BB418" s="435"/>
      <c r="BC418" s="435"/>
      <c r="BD418" s="435"/>
      <c r="BE418" s="435"/>
      <c r="BF418" s="431"/>
      <c r="BG418" s="431"/>
      <c r="BH418" s="431"/>
      <c r="BI418" s="431"/>
      <c r="BJ418" s="431"/>
      <c r="BK418" s="431"/>
      <c r="BL418" s="463"/>
      <c r="BM418" s="459"/>
      <c r="BN418" s="469" t="e">
        <f>VLOOKUP(B418,'[2]PL01-16112024'!$D$11:$P$237,11,0)</f>
        <v>#N/A</v>
      </c>
      <c r="BO418" s="468"/>
      <c r="BP418" s="468"/>
      <c r="BQ418" s="468"/>
      <c r="BR418" s="468"/>
    </row>
    <row r="419" spans="1:70" s="436" customFormat="1" ht="95.25" customHeight="1">
      <c r="A419" s="428" t="s">
        <v>186</v>
      </c>
      <c r="B419" s="439" t="s">
        <v>580</v>
      </c>
      <c r="C419" s="266" t="s">
        <v>528</v>
      </c>
      <c r="D419" s="431">
        <f t="shared" si="143"/>
        <v>0</v>
      </c>
      <c r="E419" s="432" t="s">
        <v>276</v>
      </c>
      <c r="F419" s="431" t="str">
        <f t="shared" si="136"/>
        <v>DGT</v>
      </c>
      <c r="G419" s="437"/>
      <c r="H419" s="434">
        <f t="shared" si="139"/>
        <v>0</v>
      </c>
      <c r="I419" s="435"/>
      <c r="J419" s="435"/>
      <c r="K419" s="435"/>
      <c r="L419" s="435"/>
      <c r="M419" s="435"/>
      <c r="N419" s="435"/>
      <c r="O419" s="435"/>
      <c r="P419" s="435"/>
      <c r="Q419" s="435"/>
      <c r="R419" s="435"/>
      <c r="S419" s="435"/>
      <c r="T419" s="435"/>
      <c r="U419" s="435"/>
      <c r="V419" s="435"/>
      <c r="W419" s="435"/>
      <c r="X419" s="435"/>
      <c r="Y419" s="435"/>
      <c r="Z419" s="435"/>
      <c r="AA419" s="435"/>
      <c r="AB419" s="435"/>
      <c r="AC419" s="435"/>
      <c r="AD419" s="435"/>
      <c r="AE419" s="435"/>
      <c r="AF419" s="435"/>
      <c r="AG419" s="435"/>
      <c r="AH419" s="435"/>
      <c r="AI419" s="435"/>
      <c r="AJ419" s="435"/>
      <c r="AK419" s="435"/>
      <c r="AL419" s="435"/>
      <c r="AM419" s="435"/>
      <c r="AN419" s="435"/>
      <c r="AO419" s="435"/>
      <c r="AP419" s="435"/>
      <c r="AQ419" s="435"/>
      <c r="AR419" s="435"/>
      <c r="AS419" s="435"/>
      <c r="AT419" s="435"/>
      <c r="AU419" s="435"/>
      <c r="AV419" s="435"/>
      <c r="AW419" s="435"/>
      <c r="AX419" s="435"/>
      <c r="AY419" s="435"/>
      <c r="AZ419" s="435"/>
      <c r="BA419" s="435"/>
      <c r="BB419" s="435"/>
      <c r="BC419" s="435"/>
      <c r="BD419" s="435"/>
      <c r="BE419" s="435"/>
      <c r="BF419" s="431"/>
      <c r="BG419" s="431"/>
      <c r="BH419" s="431"/>
      <c r="BI419" s="431"/>
      <c r="BJ419" s="431"/>
      <c r="BK419" s="431"/>
      <c r="BL419" s="463"/>
      <c r="BM419" s="459">
        <f t="shared" ref="BM419:BM426" si="146">D419-H419</f>
        <v>0</v>
      </c>
      <c r="BN419" s="469">
        <f>VLOOKUP(B419,'[2]PL01-16112024'!$D$11:$P$237,11,0)</f>
        <v>60</v>
      </c>
      <c r="BO419" s="468">
        <v>60</v>
      </c>
      <c r="BP419" s="468">
        <v>60</v>
      </c>
      <c r="BQ419" s="468">
        <v>0</v>
      </c>
      <c r="BR419" s="468" t="s">
        <v>711</v>
      </c>
    </row>
    <row r="420" spans="1:70" s="436" customFormat="1" ht="12.75">
      <c r="A420" s="428" t="s">
        <v>186</v>
      </c>
      <c r="B420" s="439" t="s">
        <v>585</v>
      </c>
      <c r="C420" s="266" t="s">
        <v>528</v>
      </c>
      <c r="D420" s="431">
        <f t="shared" si="143"/>
        <v>12.5</v>
      </c>
      <c r="E420" s="432" t="s">
        <v>276</v>
      </c>
      <c r="F420" s="431" t="str">
        <f t="shared" si="136"/>
        <v>DGT</v>
      </c>
      <c r="G420" s="437" t="s">
        <v>516</v>
      </c>
      <c r="H420" s="434">
        <f t="shared" si="139"/>
        <v>12.5</v>
      </c>
      <c r="I420" s="435">
        <v>9.2100000000000009</v>
      </c>
      <c r="J420" s="435"/>
      <c r="K420" s="435">
        <v>0.79</v>
      </c>
      <c r="L420" s="435"/>
      <c r="M420" s="435"/>
      <c r="N420" s="435"/>
      <c r="O420" s="435"/>
      <c r="P420" s="435"/>
      <c r="Q420" s="435">
        <v>2</v>
      </c>
      <c r="R420" s="435"/>
      <c r="S420" s="435"/>
      <c r="T420" s="435"/>
      <c r="U420" s="435"/>
      <c r="V420" s="435"/>
      <c r="W420" s="435"/>
      <c r="X420" s="435"/>
      <c r="Y420" s="435"/>
      <c r="Z420" s="435"/>
      <c r="AA420" s="435"/>
      <c r="AB420" s="435"/>
      <c r="AC420" s="435"/>
      <c r="AD420" s="435"/>
      <c r="AE420" s="435"/>
      <c r="AF420" s="435"/>
      <c r="AG420" s="435"/>
      <c r="AH420" s="435"/>
      <c r="AI420" s="435"/>
      <c r="AJ420" s="435"/>
      <c r="AK420" s="435"/>
      <c r="AL420" s="435"/>
      <c r="AM420" s="435"/>
      <c r="AN420" s="435"/>
      <c r="AO420" s="435"/>
      <c r="AP420" s="435"/>
      <c r="AQ420" s="435">
        <v>0.5</v>
      </c>
      <c r="AR420" s="435"/>
      <c r="AS420" s="435"/>
      <c r="AT420" s="435"/>
      <c r="AU420" s="435"/>
      <c r="AV420" s="435"/>
      <c r="AW420" s="435"/>
      <c r="AX420" s="435"/>
      <c r="AY420" s="435"/>
      <c r="AZ420" s="435"/>
      <c r="BA420" s="435"/>
      <c r="BB420" s="435"/>
      <c r="BC420" s="435"/>
      <c r="BD420" s="435"/>
      <c r="BE420" s="435"/>
      <c r="BF420" s="431"/>
      <c r="BG420" s="431"/>
      <c r="BH420" s="431"/>
      <c r="BI420" s="431"/>
      <c r="BJ420" s="431"/>
      <c r="BK420" s="431"/>
      <c r="BL420" s="463"/>
      <c r="BM420" s="459">
        <f t="shared" si="146"/>
        <v>0</v>
      </c>
      <c r="BN420" s="469" t="e">
        <f>VLOOKUP(B420,'[2]PL01-16112024'!$D$11:$P$237,11,0)</f>
        <v>#N/A</v>
      </c>
      <c r="BO420" s="468"/>
      <c r="BP420" s="468"/>
      <c r="BQ420" s="468"/>
      <c r="BR420" s="468"/>
    </row>
    <row r="421" spans="1:70" s="436" customFormat="1" ht="12.75">
      <c r="A421" s="428" t="s">
        <v>186</v>
      </c>
      <c r="B421" s="439" t="s">
        <v>585</v>
      </c>
      <c r="C421" s="266" t="s">
        <v>528</v>
      </c>
      <c r="D421" s="431">
        <f t="shared" si="143"/>
        <v>14.5</v>
      </c>
      <c r="E421" s="432" t="s">
        <v>276</v>
      </c>
      <c r="F421" s="431" t="str">
        <f t="shared" si="136"/>
        <v>DGT</v>
      </c>
      <c r="G421" s="437" t="s">
        <v>509</v>
      </c>
      <c r="H421" s="434">
        <f t="shared" si="139"/>
        <v>14.5</v>
      </c>
      <c r="I421" s="435">
        <v>9</v>
      </c>
      <c r="J421" s="435"/>
      <c r="K421" s="435"/>
      <c r="L421" s="435">
        <v>1.5</v>
      </c>
      <c r="M421" s="435"/>
      <c r="N421" s="435"/>
      <c r="O421" s="435"/>
      <c r="P421" s="435"/>
      <c r="Q421" s="435">
        <v>3</v>
      </c>
      <c r="R421" s="435"/>
      <c r="S421" s="435"/>
      <c r="T421" s="435"/>
      <c r="U421" s="435">
        <v>0.5</v>
      </c>
      <c r="V421" s="435"/>
      <c r="W421" s="435"/>
      <c r="X421" s="435"/>
      <c r="Y421" s="435"/>
      <c r="Z421" s="435"/>
      <c r="AA421" s="435"/>
      <c r="AB421" s="435"/>
      <c r="AC421" s="435"/>
      <c r="AD421" s="435"/>
      <c r="AE421" s="435"/>
      <c r="AF421" s="435"/>
      <c r="AG421" s="435"/>
      <c r="AH421" s="435"/>
      <c r="AI421" s="435"/>
      <c r="AJ421" s="435"/>
      <c r="AK421" s="435"/>
      <c r="AL421" s="435"/>
      <c r="AM421" s="435"/>
      <c r="AN421" s="435"/>
      <c r="AO421" s="435"/>
      <c r="AP421" s="435"/>
      <c r="AQ421" s="435">
        <v>0.5</v>
      </c>
      <c r="AR421" s="435"/>
      <c r="AS421" s="435"/>
      <c r="AT421" s="435"/>
      <c r="AU421" s="435"/>
      <c r="AV421" s="435"/>
      <c r="AW421" s="435"/>
      <c r="AX421" s="435"/>
      <c r="AY421" s="435"/>
      <c r="AZ421" s="435"/>
      <c r="BA421" s="435"/>
      <c r="BB421" s="435"/>
      <c r="BC421" s="435"/>
      <c r="BD421" s="435"/>
      <c r="BE421" s="435"/>
      <c r="BF421" s="431"/>
      <c r="BG421" s="431"/>
      <c r="BH421" s="431"/>
      <c r="BI421" s="431"/>
      <c r="BJ421" s="431"/>
      <c r="BK421" s="431"/>
      <c r="BL421" s="463"/>
      <c r="BM421" s="459">
        <f t="shared" si="146"/>
        <v>0</v>
      </c>
      <c r="BN421" s="469" t="e">
        <f>VLOOKUP(B421,'[2]PL01-16112024'!$D$11:$P$237,11,0)</f>
        <v>#N/A</v>
      </c>
      <c r="BO421" s="468"/>
      <c r="BP421" s="468"/>
      <c r="BQ421" s="468"/>
      <c r="BR421" s="468"/>
    </row>
    <row r="422" spans="1:70" s="436" customFormat="1" ht="12.75">
      <c r="A422" s="428" t="s">
        <v>186</v>
      </c>
      <c r="B422" s="439" t="s">
        <v>585</v>
      </c>
      <c r="C422" s="266" t="s">
        <v>528</v>
      </c>
      <c r="D422" s="431">
        <f t="shared" si="143"/>
        <v>4.3999999999999995</v>
      </c>
      <c r="E422" s="432" t="s">
        <v>276</v>
      </c>
      <c r="F422" s="431" t="str">
        <f t="shared" si="136"/>
        <v>DGT</v>
      </c>
      <c r="G422" s="437" t="s">
        <v>503</v>
      </c>
      <c r="H422" s="434">
        <f t="shared" si="139"/>
        <v>4.3999999999999995</v>
      </c>
      <c r="I422" s="435">
        <v>2.2999999999999998</v>
      </c>
      <c r="J422" s="435"/>
      <c r="K422" s="435"/>
      <c r="L422" s="435"/>
      <c r="M422" s="435"/>
      <c r="N422" s="435"/>
      <c r="O422" s="435"/>
      <c r="P422" s="435"/>
      <c r="Q422" s="435">
        <v>2</v>
      </c>
      <c r="R422" s="435"/>
      <c r="S422" s="435"/>
      <c r="T422" s="435"/>
      <c r="U422" s="435"/>
      <c r="V422" s="435"/>
      <c r="W422" s="435"/>
      <c r="X422" s="435"/>
      <c r="Y422" s="435"/>
      <c r="Z422" s="435"/>
      <c r="AA422" s="435"/>
      <c r="AB422" s="435"/>
      <c r="AC422" s="435"/>
      <c r="AD422" s="435"/>
      <c r="AE422" s="435"/>
      <c r="AF422" s="435"/>
      <c r="AG422" s="435"/>
      <c r="AH422" s="435"/>
      <c r="AI422" s="435"/>
      <c r="AJ422" s="435"/>
      <c r="AK422" s="435"/>
      <c r="AL422" s="435"/>
      <c r="AM422" s="435"/>
      <c r="AN422" s="435"/>
      <c r="AO422" s="435"/>
      <c r="AP422" s="435"/>
      <c r="AQ422" s="435">
        <v>0.1</v>
      </c>
      <c r="AR422" s="435"/>
      <c r="AS422" s="435"/>
      <c r="AT422" s="435"/>
      <c r="AU422" s="435"/>
      <c r="AV422" s="435"/>
      <c r="AW422" s="435"/>
      <c r="AX422" s="435"/>
      <c r="AY422" s="435"/>
      <c r="AZ422" s="435"/>
      <c r="BA422" s="435"/>
      <c r="BB422" s="435"/>
      <c r="BC422" s="435"/>
      <c r="BD422" s="435"/>
      <c r="BE422" s="435"/>
      <c r="BF422" s="431"/>
      <c r="BG422" s="431"/>
      <c r="BH422" s="431"/>
      <c r="BI422" s="431"/>
      <c r="BJ422" s="431"/>
      <c r="BK422" s="431"/>
      <c r="BL422" s="463"/>
      <c r="BM422" s="459">
        <f t="shared" si="146"/>
        <v>0</v>
      </c>
      <c r="BN422" s="469" t="e">
        <f>VLOOKUP(B422,'[2]PL01-16112024'!$D$11:$P$237,11,0)</f>
        <v>#N/A</v>
      </c>
      <c r="BO422" s="468"/>
      <c r="BP422" s="468"/>
      <c r="BQ422" s="468"/>
      <c r="BR422" s="468"/>
    </row>
    <row r="423" spans="1:70" s="436" customFormat="1" ht="12.75">
      <c r="A423" s="428" t="s">
        <v>186</v>
      </c>
      <c r="B423" s="439" t="s">
        <v>585</v>
      </c>
      <c r="C423" s="266" t="s">
        <v>528</v>
      </c>
      <c r="D423" s="431">
        <f t="shared" si="143"/>
        <v>6.3</v>
      </c>
      <c r="E423" s="432" t="s">
        <v>276</v>
      </c>
      <c r="F423" s="431" t="str">
        <f t="shared" si="136"/>
        <v>DGT</v>
      </c>
      <c r="G423" s="437" t="s">
        <v>506</v>
      </c>
      <c r="H423" s="434">
        <f t="shared" si="139"/>
        <v>6.3</v>
      </c>
      <c r="I423" s="435">
        <v>5</v>
      </c>
      <c r="J423" s="435"/>
      <c r="K423" s="435"/>
      <c r="L423" s="435"/>
      <c r="M423" s="435"/>
      <c r="N423" s="435"/>
      <c r="O423" s="435"/>
      <c r="P423" s="435"/>
      <c r="Q423" s="435">
        <v>1</v>
      </c>
      <c r="R423" s="435"/>
      <c r="S423" s="435"/>
      <c r="T423" s="435"/>
      <c r="U423" s="435"/>
      <c r="V423" s="435"/>
      <c r="W423" s="435"/>
      <c r="X423" s="435"/>
      <c r="Y423" s="435"/>
      <c r="Z423" s="435"/>
      <c r="AA423" s="435"/>
      <c r="AB423" s="435"/>
      <c r="AC423" s="435"/>
      <c r="AD423" s="435"/>
      <c r="AE423" s="435"/>
      <c r="AF423" s="435"/>
      <c r="AG423" s="435"/>
      <c r="AH423" s="435"/>
      <c r="AI423" s="435"/>
      <c r="AJ423" s="435"/>
      <c r="AK423" s="435"/>
      <c r="AL423" s="435"/>
      <c r="AM423" s="435"/>
      <c r="AN423" s="435"/>
      <c r="AO423" s="435"/>
      <c r="AP423" s="435"/>
      <c r="AQ423" s="435">
        <v>0.3</v>
      </c>
      <c r="AR423" s="435"/>
      <c r="AS423" s="435"/>
      <c r="AT423" s="435"/>
      <c r="AU423" s="435"/>
      <c r="AV423" s="435"/>
      <c r="AW423" s="435"/>
      <c r="AX423" s="435"/>
      <c r="AY423" s="435"/>
      <c r="AZ423" s="435"/>
      <c r="BA423" s="435"/>
      <c r="BB423" s="435"/>
      <c r="BC423" s="435"/>
      <c r="BD423" s="435"/>
      <c r="BE423" s="435"/>
      <c r="BF423" s="431"/>
      <c r="BG423" s="431"/>
      <c r="BH423" s="431"/>
      <c r="BI423" s="431"/>
      <c r="BJ423" s="431"/>
      <c r="BK423" s="431"/>
      <c r="BL423" s="463"/>
      <c r="BM423" s="459">
        <f t="shared" si="146"/>
        <v>0</v>
      </c>
      <c r="BN423" s="469" t="e">
        <f>VLOOKUP(B423,'[2]PL01-16112024'!$D$11:$P$237,11,0)</f>
        <v>#N/A</v>
      </c>
      <c r="BO423" s="468"/>
      <c r="BP423" s="468"/>
      <c r="BQ423" s="468"/>
      <c r="BR423" s="468"/>
    </row>
    <row r="424" spans="1:70" s="436" customFormat="1" ht="12.75">
      <c r="A424" s="428" t="s">
        <v>186</v>
      </c>
      <c r="B424" s="439" t="s">
        <v>585</v>
      </c>
      <c r="C424" s="266" t="s">
        <v>528</v>
      </c>
      <c r="D424" s="431">
        <f t="shared" si="143"/>
        <v>13</v>
      </c>
      <c r="E424" s="432" t="s">
        <v>276</v>
      </c>
      <c r="F424" s="431" t="str">
        <f t="shared" si="136"/>
        <v>DGT</v>
      </c>
      <c r="G424" s="437" t="s">
        <v>508</v>
      </c>
      <c r="H424" s="434">
        <f t="shared" si="139"/>
        <v>13</v>
      </c>
      <c r="I424" s="435">
        <v>8.8699999999999992</v>
      </c>
      <c r="J424" s="435"/>
      <c r="K424" s="435">
        <v>0.09</v>
      </c>
      <c r="L424" s="435"/>
      <c r="M424" s="435"/>
      <c r="N424" s="435"/>
      <c r="O424" s="435"/>
      <c r="P424" s="435"/>
      <c r="Q424" s="435">
        <v>3.04</v>
      </c>
      <c r="R424" s="435"/>
      <c r="S424" s="435"/>
      <c r="T424" s="435"/>
      <c r="U424" s="435">
        <v>0.5</v>
      </c>
      <c r="V424" s="435"/>
      <c r="W424" s="435"/>
      <c r="X424" s="435"/>
      <c r="Y424" s="435"/>
      <c r="Z424" s="435"/>
      <c r="AA424" s="435"/>
      <c r="AB424" s="435"/>
      <c r="AC424" s="435"/>
      <c r="AD424" s="435"/>
      <c r="AE424" s="435"/>
      <c r="AF424" s="435"/>
      <c r="AG424" s="435"/>
      <c r="AH424" s="435"/>
      <c r="AI424" s="435"/>
      <c r="AJ424" s="435"/>
      <c r="AK424" s="435"/>
      <c r="AL424" s="435"/>
      <c r="AM424" s="435"/>
      <c r="AN424" s="435"/>
      <c r="AO424" s="435"/>
      <c r="AP424" s="435"/>
      <c r="AQ424" s="435">
        <v>0.5</v>
      </c>
      <c r="AR424" s="435"/>
      <c r="AS424" s="435"/>
      <c r="AT424" s="435"/>
      <c r="AU424" s="435"/>
      <c r="AV424" s="435"/>
      <c r="AW424" s="435"/>
      <c r="AX424" s="435"/>
      <c r="AY424" s="435"/>
      <c r="AZ424" s="435"/>
      <c r="BA424" s="435"/>
      <c r="BB424" s="435"/>
      <c r="BC424" s="435"/>
      <c r="BD424" s="435"/>
      <c r="BE424" s="435"/>
      <c r="BF424" s="431"/>
      <c r="BG424" s="431"/>
      <c r="BH424" s="431"/>
      <c r="BI424" s="431"/>
      <c r="BJ424" s="431"/>
      <c r="BK424" s="431"/>
      <c r="BL424" s="463"/>
      <c r="BM424" s="459">
        <f t="shared" si="146"/>
        <v>0</v>
      </c>
      <c r="BN424" s="469" t="e">
        <f>VLOOKUP(B424,'[2]PL01-16112024'!$D$11:$P$237,11,0)</f>
        <v>#N/A</v>
      </c>
      <c r="BO424" s="468"/>
      <c r="BP424" s="468"/>
      <c r="BQ424" s="468"/>
      <c r="BR424" s="468"/>
    </row>
    <row r="425" spans="1:70" s="436" customFormat="1" ht="22.5">
      <c r="A425" s="428" t="s">
        <v>186</v>
      </c>
      <c r="B425" s="439" t="s">
        <v>585</v>
      </c>
      <c r="C425" s="266" t="s">
        <v>528</v>
      </c>
      <c r="D425" s="431">
        <f t="shared" si="143"/>
        <v>9.3000000000000007</v>
      </c>
      <c r="E425" s="432" t="s">
        <v>276</v>
      </c>
      <c r="F425" s="431" t="str">
        <f t="shared" si="136"/>
        <v>DGT</v>
      </c>
      <c r="G425" s="437" t="s">
        <v>510</v>
      </c>
      <c r="H425" s="434">
        <f t="shared" si="139"/>
        <v>9.3000000000000007</v>
      </c>
      <c r="I425" s="435">
        <v>6</v>
      </c>
      <c r="J425" s="435"/>
      <c r="K425" s="435"/>
      <c r="L425" s="435">
        <v>1</v>
      </c>
      <c r="M425" s="435"/>
      <c r="N425" s="435"/>
      <c r="O425" s="435"/>
      <c r="P425" s="435"/>
      <c r="Q425" s="435">
        <v>2</v>
      </c>
      <c r="R425" s="435"/>
      <c r="S425" s="435"/>
      <c r="T425" s="435"/>
      <c r="U425" s="435"/>
      <c r="V425" s="435"/>
      <c r="W425" s="435"/>
      <c r="X425" s="435"/>
      <c r="Y425" s="435"/>
      <c r="Z425" s="435"/>
      <c r="AA425" s="435"/>
      <c r="AB425" s="435"/>
      <c r="AC425" s="435"/>
      <c r="AD425" s="435"/>
      <c r="AE425" s="435"/>
      <c r="AF425" s="435"/>
      <c r="AG425" s="435"/>
      <c r="AH425" s="435"/>
      <c r="AI425" s="435"/>
      <c r="AJ425" s="435"/>
      <c r="AK425" s="435"/>
      <c r="AL425" s="435"/>
      <c r="AM425" s="435"/>
      <c r="AN425" s="435"/>
      <c r="AO425" s="435"/>
      <c r="AP425" s="435"/>
      <c r="AQ425" s="435">
        <v>0.3</v>
      </c>
      <c r="AR425" s="435"/>
      <c r="AS425" s="435"/>
      <c r="AT425" s="435"/>
      <c r="AU425" s="435"/>
      <c r="AV425" s="435"/>
      <c r="AW425" s="435"/>
      <c r="AX425" s="435"/>
      <c r="AY425" s="435"/>
      <c r="AZ425" s="435"/>
      <c r="BA425" s="435"/>
      <c r="BB425" s="435"/>
      <c r="BC425" s="435"/>
      <c r="BD425" s="435"/>
      <c r="BE425" s="435"/>
      <c r="BF425" s="431"/>
      <c r="BG425" s="431"/>
      <c r="BH425" s="431"/>
      <c r="BI425" s="431"/>
      <c r="BJ425" s="431"/>
      <c r="BK425" s="431"/>
      <c r="BL425" s="463"/>
      <c r="BM425" s="459">
        <f t="shared" si="146"/>
        <v>0</v>
      </c>
      <c r="BN425" s="469" t="e">
        <f>VLOOKUP(B425,'[2]PL01-16112024'!$D$11:$P$237,11,0)</f>
        <v>#N/A</v>
      </c>
      <c r="BO425" s="468"/>
      <c r="BP425" s="468"/>
      <c r="BQ425" s="468"/>
      <c r="BR425" s="468"/>
    </row>
    <row r="426" spans="1:70" s="449" customFormat="1" ht="25.5">
      <c r="A426" s="442" t="s">
        <v>186</v>
      </c>
      <c r="B426" s="476" t="s">
        <v>581</v>
      </c>
      <c r="C426" s="444" t="s">
        <v>528</v>
      </c>
      <c r="D426" s="444">
        <f t="shared" si="143"/>
        <v>4.5599999999999996</v>
      </c>
      <c r="E426" s="445" t="s">
        <v>276</v>
      </c>
      <c r="F426" s="444" t="str">
        <f t="shared" si="136"/>
        <v>DGT</v>
      </c>
      <c r="G426" s="454" t="s">
        <v>516</v>
      </c>
      <c r="H426" s="447">
        <f t="shared" si="139"/>
        <v>4.5599999999999996</v>
      </c>
      <c r="I426" s="448">
        <v>4.5599999999999996</v>
      </c>
      <c r="J426" s="448">
        <v>0</v>
      </c>
      <c r="K426" s="448"/>
      <c r="L426" s="448"/>
      <c r="M426" s="448"/>
      <c r="N426" s="448"/>
      <c r="O426" s="448"/>
      <c r="P426" s="448"/>
      <c r="Q426" s="448"/>
      <c r="R426" s="448"/>
      <c r="S426" s="448"/>
      <c r="T426" s="448">
        <v>0</v>
      </c>
      <c r="U426" s="448">
        <v>0</v>
      </c>
      <c r="V426" s="448"/>
      <c r="W426" s="448"/>
      <c r="X426" s="448"/>
      <c r="Y426" s="448"/>
      <c r="Z426" s="448">
        <v>0</v>
      </c>
      <c r="AA426" s="448"/>
      <c r="AB426" s="448">
        <v>0</v>
      </c>
      <c r="AC426" s="448">
        <v>0</v>
      </c>
      <c r="AD426" s="448">
        <v>0</v>
      </c>
      <c r="AE426" s="448"/>
      <c r="AF426" s="448"/>
      <c r="AG426" s="448"/>
      <c r="AH426" s="448"/>
      <c r="AI426" s="448"/>
      <c r="AJ426" s="448"/>
      <c r="AK426" s="448"/>
      <c r="AL426" s="448"/>
      <c r="AM426" s="448"/>
      <c r="AN426" s="448">
        <v>0</v>
      </c>
      <c r="AO426" s="448"/>
      <c r="AP426" s="448">
        <v>0</v>
      </c>
      <c r="AQ426" s="448">
        <v>0</v>
      </c>
      <c r="AR426" s="448"/>
      <c r="AS426" s="448"/>
      <c r="AT426" s="448"/>
      <c r="AU426" s="448"/>
      <c r="AV426" s="448"/>
      <c r="AW426" s="448"/>
      <c r="AX426" s="448"/>
      <c r="AY426" s="448"/>
      <c r="AZ426" s="448"/>
      <c r="BA426" s="448"/>
      <c r="BB426" s="448"/>
      <c r="BC426" s="448"/>
      <c r="BD426" s="448">
        <v>0</v>
      </c>
      <c r="BE426" s="448"/>
      <c r="BF426" s="444"/>
      <c r="BG426" s="444"/>
      <c r="BH426" s="444"/>
      <c r="BI426" s="444"/>
      <c r="BJ426" s="444"/>
      <c r="BK426" s="444"/>
      <c r="BL426" s="464"/>
      <c r="BM426" s="459">
        <f t="shared" si="146"/>
        <v>0</v>
      </c>
      <c r="BN426" s="444">
        <f>VLOOKUP(B426,'[2]PL01-16112024'!$D$11:$P$237,11,0)</f>
        <v>4.5599999999999996</v>
      </c>
      <c r="BO426" s="477">
        <v>4.5599999999999996</v>
      </c>
      <c r="BP426" s="477">
        <v>4.5599999999999996</v>
      </c>
      <c r="BQ426" s="477">
        <v>0</v>
      </c>
      <c r="BR426" s="477" t="s">
        <v>687</v>
      </c>
    </row>
    <row r="427" spans="1:70" s="71" customFormat="1" ht="63.75">
      <c r="A427" s="276" t="s">
        <v>186</v>
      </c>
      <c r="B427" s="427" t="s">
        <v>582</v>
      </c>
      <c r="C427" s="68"/>
      <c r="D427" s="266" t="str">
        <f t="shared" si="143"/>
        <v/>
      </c>
      <c r="E427" s="278" t="s">
        <v>276</v>
      </c>
      <c r="F427" s="266" t="str">
        <f t="shared" si="136"/>
        <v>DGT</v>
      </c>
      <c r="G427" s="67" t="s">
        <v>509</v>
      </c>
      <c r="H427" s="280">
        <f t="shared" si="122"/>
        <v>0.86</v>
      </c>
      <c r="I427" s="281"/>
      <c r="J427" s="281"/>
      <c r="K427" s="281">
        <v>0.86</v>
      </c>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c r="AL427" s="281"/>
      <c r="AM427" s="281"/>
      <c r="AN427" s="281"/>
      <c r="AO427" s="281"/>
      <c r="AP427" s="281"/>
      <c r="AQ427" s="281"/>
      <c r="AR427" s="281"/>
      <c r="AS427" s="281"/>
      <c r="AT427" s="281"/>
      <c r="AU427" s="281"/>
      <c r="AV427" s="281"/>
      <c r="AW427" s="281"/>
      <c r="AX427" s="281"/>
      <c r="AY427" s="281"/>
      <c r="AZ427" s="281"/>
      <c r="BA427" s="281"/>
      <c r="BB427" s="281"/>
      <c r="BC427" s="281"/>
      <c r="BD427" s="281"/>
      <c r="BE427" s="281"/>
      <c r="BF427" s="266"/>
      <c r="BG427" s="266"/>
      <c r="BH427" s="266"/>
      <c r="BI427" s="266"/>
      <c r="BJ427" s="266"/>
      <c r="BK427" s="266"/>
      <c r="BL427" s="460"/>
      <c r="BM427" s="459"/>
      <c r="BN427" s="469">
        <f>VLOOKUP(B427,'[2]PL01-16112024'!$D$11:$P$237,11,0)</f>
        <v>0.86</v>
      </c>
      <c r="BO427" s="468">
        <v>0.86</v>
      </c>
      <c r="BP427" s="468">
        <v>0</v>
      </c>
      <c r="BQ427" s="468">
        <v>0</v>
      </c>
      <c r="BR427" s="468" t="s">
        <v>683</v>
      </c>
    </row>
    <row r="428" spans="1:70" s="71" customFormat="1" ht="51">
      <c r="A428" s="276" t="s">
        <v>186</v>
      </c>
      <c r="B428" s="425" t="s">
        <v>583</v>
      </c>
      <c r="C428" s="68"/>
      <c r="D428" s="266" t="str">
        <f t="shared" si="143"/>
        <v/>
      </c>
      <c r="E428" s="278" t="s">
        <v>276</v>
      </c>
      <c r="F428" s="266" t="str">
        <f t="shared" si="136"/>
        <v>DGT</v>
      </c>
      <c r="G428" s="67" t="s">
        <v>508</v>
      </c>
      <c r="H428" s="280">
        <f t="shared" si="122"/>
        <v>4.5999999999999996</v>
      </c>
      <c r="I428" s="281">
        <v>3.5</v>
      </c>
      <c r="J428" s="281">
        <v>0</v>
      </c>
      <c r="K428" s="281"/>
      <c r="L428" s="281">
        <v>0</v>
      </c>
      <c r="M428" s="281"/>
      <c r="N428" s="281"/>
      <c r="O428" s="281"/>
      <c r="P428" s="281"/>
      <c r="Q428" s="281">
        <v>0.2</v>
      </c>
      <c r="R428" s="281"/>
      <c r="S428" s="281"/>
      <c r="T428" s="281">
        <v>0</v>
      </c>
      <c r="U428" s="281">
        <v>0</v>
      </c>
      <c r="V428" s="281"/>
      <c r="W428" s="281"/>
      <c r="X428" s="281"/>
      <c r="Y428" s="281"/>
      <c r="Z428" s="281">
        <v>0</v>
      </c>
      <c r="AA428" s="281"/>
      <c r="AB428" s="281">
        <v>0</v>
      </c>
      <c r="AC428" s="281">
        <v>0</v>
      </c>
      <c r="AD428" s="281">
        <v>0</v>
      </c>
      <c r="AE428" s="281"/>
      <c r="AF428" s="281"/>
      <c r="AG428" s="281"/>
      <c r="AH428" s="281"/>
      <c r="AI428" s="281"/>
      <c r="AJ428" s="281"/>
      <c r="AK428" s="281"/>
      <c r="AL428" s="281"/>
      <c r="AM428" s="281"/>
      <c r="AN428" s="281">
        <v>0</v>
      </c>
      <c r="AO428" s="281"/>
      <c r="AP428" s="281">
        <v>0</v>
      </c>
      <c r="AQ428" s="281">
        <v>0.6</v>
      </c>
      <c r="AR428" s="281"/>
      <c r="AS428" s="281"/>
      <c r="AT428" s="281"/>
      <c r="AU428" s="281"/>
      <c r="AV428" s="281"/>
      <c r="AW428" s="281"/>
      <c r="AX428" s="281"/>
      <c r="AY428" s="281"/>
      <c r="AZ428" s="281"/>
      <c r="BA428" s="281"/>
      <c r="BB428" s="281">
        <v>0.3</v>
      </c>
      <c r="BC428" s="281"/>
      <c r="BD428" s="281">
        <v>0</v>
      </c>
      <c r="BE428" s="281"/>
      <c r="BF428" s="266"/>
      <c r="BG428" s="266"/>
      <c r="BH428" s="266"/>
      <c r="BI428" s="266"/>
      <c r="BJ428" s="266"/>
      <c r="BK428" s="266"/>
      <c r="BL428" s="460"/>
      <c r="BM428" s="459"/>
      <c r="BN428" s="469">
        <f>VLOOKUP(B428,'[2]PL01-16112024'!$D$11:$P$237,11,0)</f>
        <v>4.5999999999999996</v>
      </c>
      <c r="BO428" s="468">
        <v>4.5999999999999996</v>
      </c>
      <c r="BP428" s="468">
        <v>0</v>
      </c>
      <c r="BQ428" s="468">
        <v>0</v>
      </c>
      <c r="BR428" s="468" t="s">
        <v>682</v>
      </c>
    </row>
    <row r="429" spans="1:70" s="71" customFormat="1" ht="12.75">
      <c r="A429" s="276" t="s">
        <v>186</v>
      </c>
      <c r="B429" s="427" t="s">
        <v>584</v>
      </c>
      <c r="C429" s="68"/>
      <c r="D429" s="266" t="str">
        <f t="shared" si="143"/>
        <v/>
      </c>
      <c r="E429" s="278" t="s">
        <v>276</v>
      </c>
      <c r="F429" s="266" t="str">
        <f t="shared" si="136"/>
        <v>DGT</v>
      </c>
      <c r="G429" s="67" t="s">
        <v>507</v>
      </c>
      <c r="H429" s="280">
        <f t="shared" si="122"/>
        <v>0.02</v>
      </c>
      <c r="I429" s="281"/>
      <c r="J429" s="281"/>
      <c r="K429" s="281">
        <v>0.02</v>
      </c>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c r="AL429" s="281"/>
      <c r="AM429" s="281"/>
      <c r="AN429" s="281"/>
      <c r="AO429" s="281"/>
      <c r="AP429" s="281"/>
      <c r="AQ429" s="281"/>
      <c r="AR429" s="281"/>
      <c r="AS429" s="281"/>
      <c r="AT429" s="281"/>
      <c r="AU429" s="281"/>
      <c r="AV429" s="281"/>
      <c r="AW429" s="281"/>
      <c r="AX429" s="281"/>
      <c r="AY429" s="281"/>
      <c r="AZ429" s="281"/>
      <c r="BA429" s="281"/>
      <c r="BB429" s="281"/>
      <c r="BC429" s="281"/>
      <c r="BD429" s="281"/>
      <c r="BE429" s="281"/>
      <c r="BF429" s="266"/>
      <c r="BG429" s="266"/>
      <c r="BH429" s="266"/>
      <c r="BI429" s="266"/>
      <c r="BJ429" s="266"/>
      <c r="BK429" s="266"/>
      <c r="BL429" s="460"/>
      <c r="BM429" s="459"/>
      <c r="BN429" s="469">
        <f>VLOOKUP(B429,'[2]PL01-16112024'!$D$11:$P$237,11,0)</f>
        <v>1.77E-2</v>
      </c>
      <c r="BO429" s="468">
        <v>1.77E-2</v>
      </c>
      <c r="BP429" s="468">
        <v>0</v>
      </c>
      <c r="BQ429" s="468">
        <v>0</v>
      </c>
      <c r="BR429" s="468" t="s">
        <v>679</v>
      </c>
    </row>
    <row r="430" spans="1:70" s="84" customFormat="1" ht="10.9" customHeight="1">
      <c r="A430" s="276" t="s">
        <v>186</v>
      </c>
      <c r="B430" s="277"/>
      <c r="C430" s="266"/>
      <c r="D430" s="266" t="str">
        <f t="shared" si="143"/>
        <v/>
      </c>
      <c r="E430" s="278"/>
      <c r="F430" s="266" t="str">
        <f t="shared" si="136"/>
        <v/>
      </c>
      <c r="G430" s="279"/>
      <c r="H430" s="280">
        <f t="shared" si="122"/>
        <v>0</v>
      </c>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1"/>
      <c r="AT430" s="281"/>
      <c r="AU430" s="281"/>
      <c r="AV430" s="281"/>
      <c r="AW430" s="281"/>
      <c r="AX430" s="281"/>
      <c r="AY430" s="281"/>
      <c r="AZ430" s="281"/>
      <c r="BA430" s="281"/>
      <c r="BB430" s="281"/>
      <c r="BC430" s="281"/>
      <c r="BD430" s="281"/>
      <c r="BE430" s="281"/>
      <c r="BF430" s="266"/>
      <c r="BG430" s="266"/>
      <c r="BH430" s="266"/>
      <c r="BI430" s="266"/>
      <c r="BJ430" s="266"/>
      <c r="BK430" s="266"/>
      <c r="BL430" s="459"/>
      <c r="BM430" s="459"/>
      <c r="BN430" s="469" t="e">
        <f>VLOOKUP(B430,'[2]PL01-16112024'!$D$11:$P$237,11,0)</f>
        <v>#N/A</v>
      </c>
      <c r="BO430" s="469"/>
      <c r="BP430" s="469"/>
      <c r="BQ430" s="469"/>
      <c r="BR430" s="469"/>
    </row>
    <row r="431" spans="1:70" s="84" customFormat="1" ht="10.9" customHeight="1">
      <c r="A431" s="276" t="s">
        <v>186</v>
      </c>
      <c r="B431" s="277"/>
      <c r="C431" s="266"/>
      <c r="D431" s="266" t="str">
        <f t="shared" si="143"/>
        <v/>
      </c>
      <c r="E431" s="278"/>
      <c r="F431" s="266" t="str">
        <f t="shared" si="136"/>
        <v/>
      </c>
      <c r="G431" s="279"/>
      <c r="H431" s="280">
        <f t="shared" si="122"/>
        <v>0</v>
      </c>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1"/>
      <c r="AL431" s="281"/>
      <c r="AM431" s="281"/>
      <c r="AN431" s="281"/>
      <c r="AO431" s="281"/>
      <c r="AP431" s="281"/>
      <c r="AQ431" s="281"/>
      <c r="AR431" s="281"/>
      <c r="AS431" s="281"/>
      <c r="AT431" s="281"/>
      <c r="AU431" s="281"/>
      <c r="AV431" s="281"/>
      <c r="AW431" s="281"/>
      <c r="AX431" s="281"/>
      <c r="AY431" s="281"/>
      <c r="AZ431" s="281"/>
      <c r="BA431" s="281"/>
      <c r="BB431" s="281"/>
      <c r="BC431" s="281"/>
      <c r="BD431" s="281"/>
      <c r="BE431" s="281"/>
      <c r="BF431" s="266"/>
      <c r="BG431" s="266"/>
      <c r="BH431" s="266"/>
      <c r="BI431" s="266"/>
      <c r="BJ431" s="266"/>
      <c r="BK431" s="266"/>
      <c r="BL431" s="459"/>
      <c r="BM431" s="459"/>
      <c r="BN431" s="469" t="e">
        <f>VLOOKUP(B431,'[2]PL01-16112024'!$D$11:$P$237,11,0)</f>
        <v>#N/A</v>
      </c>
      <c r="BO431" s="469"/>
      <c r="BP431" s="469"/>
      <c r="BQ431" s="469"/>
      <c r="BR431" s="469"/>
    </row>
    <row r="432" spans="1:70" s="71" customFormat="1" ht="10.9" customHeight="1">
      <c r="A432" s="276" t="s">
        <v>186</v>
      </c>
      <c r="B432" s="282"/>
      <c r="C432" s="68"/>
      <c r="D432" s="266" t="str">
        <f t="shared" si="143"/>
        <v/>
      </c>
      <c r="E432" s="70"/>
      <c r="F432" s="266" t="str">
        <f t="shared" si="136"/>
        <v/>
      </c>
      <c r="G432" s="67"/>
      <c r="H432" s="280">
        <f t="shared" si="122"/>
        <v>0</v>
      </c>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68"/>
      <c r="BG432" s="68"/>
      <c r="BH432" s="68"/>
      <c r="BI432" s="68"/>
      <c r="BJ432" s="68"/>
      <c r="BK432" s="68"/>
      <c r="BL432" s="460"/>
      <c r="BM432" s="459"/>
      <c r="BN432" s="469" t="e">
        <f>VLOOKUP(B432,'[2]PL01-16112024'!$D$11:$P$237,11,0)</f>
        <v>#N/A</v>
      </c>
      <c r="BO432" s="468"/>
      <c r="BP432" s="468"/>
      <c r="BQ432" s="468"/>
      <c r="BR432" s="468"/>
    </row>
    <row r="433" spans="1:70" s="84" customFormat="1" ht="10.9" customHeight="1">
      <c r="A433" s="269" t="s">
        <v>43</v>
      </c>
      <c r="B433" s="270" t="s">
        <v>28</v>
      </c>
      <c r="C433" s="271"/>
      <c r="D433" s="272" t="str">
        <f t="shared" si="143"/>
        <v/>
      </c>
      <c r="E433" s="273"/>
      <c r="F433" s="271" t="str">
        <f t="shared" ref="F433:F447" si="147">IF(ISTEXT(B433)=TRUE,"DTL","")</f>
        <v>DTL</v>
      </c>
      <c r="G433" s="284"/>
      <c r="H433" s="275">
        <f>SUM(I433:BK433)</f>
        <v>0</v>
      </c>
      <c r="I433" s="275">
        <f>SUM(I434:I447)</f>
        <v>0</v>
      </c>
      <c r="J433" s="275">
        <f t="shared" ref="J433:BK433" si="148">SUM(J434:J447)</f>
        <v>0</v>
      </c>
      <c r="K433" s="275">
        <f t="shared" si="148"/>
        <v>0</v>
      </c>
      <c r="L433" s="275">
        <f t="shared" si="148"/>
        <v>0</v>
      </c>
      <c r="M433" s="275">
        <f t="shared" si="148"/>
        <v>0</v>
      </c>
      <c r="N433" s="275">
        <f t="shared" si="148"/>
        <v>0</v>
      </c>
      <c r="O433" s="275">
        <f t="shared" si="148"/>
        <v>0</v>
      </c>
      <c r="P433" s="275">
        <f t="shared" si="148"/>
        <v>0</v>
      </c>
      <c r="Q433" s="275">
        <f t="shared" si="148"/>
        <v>0</v>
      </c>
      <c r="R433" s="275">
        <f t="shared" si="148"/>
        <v>0</v>
      </c>
      <c r="S433" s="275">
        <f t="shared" si="148"/>
        <v>0</v>
      </c>
      <c r="T433" s="275">
        <f t="shared" si="148"/>
        <v>0</v>
      </c>
      <c r="U433" s="275">
        <f t="shared" si="148"/>
        <v>0</v>
      </c>
      <c r="V433" s="275">
        <f t="shared" si="148"/>
        <v>0</v>
      </c>
      <c r="W433" s="275">
        <f t="shared" si="148"/>
        <v>0</v>
      </c>
      <c r="X433" s="275">
        <f t="shared" si="148"/>
        <v>0</v>
      </c>
      <c r="Y433" s="275">
        <f t="shared" si="148"/>
        <v>0</v>
      </c>
      <c r="Z433" s="275">
        <f t="shared" si="148"/>
        <v>0</v>
      </c>
      <c r="AA433" s="275">
        <f t="shared" si="148"/>
        <v>0</v>
      </c>
      <c r="AB433" s="275">
        <f t="shared" si="148"/>
        <v>0</v>
      </c>
      <c r="AC433" s="275">
        <f t="shared" si="148"/>
        <v>0</v>
      </c>
      <c r="AD433" s="275">
        <f t="shared" si="148"/>
        <v>0</v>
      </c>
      <c r="AE433" s="275">
        <f t="shared" si="148"/>
        <v>0</v>
      </c>
      <c r="AF433" s="275">
        <f t="shared" si="148"/>
        <v>0</v>
      </c>
      <c r="AG433" s="275">
        <f t="shared" si="148"/>
        <v>0</v>
      </c>
      <c r="AH433" s="275">
        <f t="shared" si="148"/>
        <v>0</v>
      </c>
      <c r="AI433" s="275">
        <f t="shared" si="148"/>
        <v>0</v>
      </c>
      <c r="AJ433" s="275">
        <f t="shared" si="148"/>
        <v>0</v>
      </c>
      <c r="AK433" s="275">
        <f t="shared" si="148"/>
        <v>0</v>
      </c>
      <c r="AL433" s="275">
        <f t="shared" si="148"/>
        <v>0</v>
      </c>
      <c r="AM433" s="275">
        <f t="shared" si="148"/>
        <v>0</v>
      </c>
      <c r="AN433" s="275">
        <f t="shared" si="148"/>
        <v>0</v>
      </c>
      <c r="AO433" s="275">
        <f t="shared" si="148"/>
        <v>0</v>
      </c>
      <c r="AP433" s="275">
        <f t="shared" si="148"/>
        <v>0</v>
      </c>
      <c r="AQ433" s="275">
        <f t="shared" si="148"/>
        <v>0</v>
      </c>
      <c r="AR433" s="275">
        <f t="shared" si="148"/>
        <v>0</v>
      </c>
      <c r="AS433" s="275">
        <f t="shared" si="148"/>
        <v>0</v>
      </c>
      <c r="AT433" s="275">
        <f t="shared" si="148"/>
        <v>0</v>
      </c>
      <c r="AU433" s="275">
        <f t="shared" si="148"/>
        <v>0</v>
      </c>
      <c r="AV433" s="275">
        <f t="shared" si="148"/>
        <v>0</v>
      </c>
      <c r="AW433" s="275">
        <f t="shared" si="148"/>
        <v>0</v>
      </c>
      <c r="AX433" s="275">
        <f t="shared" si="148"/>
        <v>0</v>
      </c>
      <c r="AY433" s="275">
        <f t="shared" si="148"/>
        <v>0</v>
      </c>
      <c r="AZ433" s="275">
        <f t="shared" si="148"/>
        <v>0</v>
      </c>
      <c r="BA433" s="275">
        <f t="shared" si="148"/>
        <v>0</v>
      </c>
      <c r="BB433" s="275">
        <f t="shared" si="148"/>
        <v>0</v>
      </c>
      <c r="BC433" s="275">
        <f t="shared" si="148"/>
        <v>0</v>
      </c>
      <c r="BD433" s="275">
        <f t="shared" si="148"/>
        <v>0</v>
      </c>
      <c r="BE433" s="275">
        <f t="shared" si="148"/>
        <v>0</v>
      </c>
      <c r="BF433" s="275">
        <f t="shared" si="148"/>
        <v>0</v>
      </c>
      <c r="BG433" s="275">
        <f t="shared" si="148"/>
        <v>0</v>
      </c>
      <c r="BH433" s="275">
        <f t="shared" si="148"/>
        <v>0</v>
      </c>
      <c r="BI433" s="275">
        <f t="shared" si="148"/>
        <v>0</v>
      </c>
      <c r="BJ433" s="275">
        <f t="shared" si="148"/>
        <v>0</v>
      </c>
      <c r="BK433" s="275">
        <f t="shared" si="148"/>
        <v>0</v>
      </c>
      <c r="BL433" s="458"/>
      <c r="BM433" s="459"/>
      <c r="BN433" s="469" t="e">
        <f>VLOOKUP(B433,'[2]PL01-16112024'!$D$11:$P$237,11,0)</f>
        <v>#N/A</v>
      </c>
      <c r="BO433" s="469"/>
      <c r="BP433" s="469"/>
      <c r="BQ433" s="469"/>
      <c r="BR433" s="469"/>
    </row>
    <row r="434" spans="1:70" s="84" customFormat="1" ht="10.9" customHeight="1">
      <c r="A434" s="276" t="s">
        <v>186</v>
      </c>
      <c r="B434" s="285"/>
      <c r="C434" s="266"/>
      <c r="D434" s="266" t="str">
        <f t="shared" si="143"/>
        <v/>
      </c>
      <c r="E434" s="278"/>
      <c r="F434" s="266" t="str">
        <f t="shared" si="147"/>
        <v/>
      </c>
      <c r="G434" s="279"/>
      <c r="H434" s="280">
        <f t="shared" ref="H434:H447" si="149">SUM(I434:BK434)</f>
        <v>0</v>
      </c>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c r="AL434" s="281"/>
      <c r="AM434" s="281"/>
      <c r="AN434" s="281"/>
      <c r="AO434" s="281"/>
      <c r="AP434" s="281"/>
      <c r="AQ434" s="281"/>
      <c r="AR434" s="281"/>
      <c r="AS434" s="281"/>
      <c r="AT434" s="281"/>
      <c r="AU434" s="281"/>
      <c r="AV434" s="281"/>
      <c r="AW434" s="281"/>
      <c r="AX434" s="281"/>
      <c r="AY434" s="281"/>
      <c r="AZ434" s="281"/>
      <c r="BA434" s="281"/>
      <c r="BB434" s="281"/>
      <c r="BC434" s="281"/>
      <c r="BD434" s="281"/>
      <c r="BE434" s="281"/>
      <c r="BF434" s="266"/>
      <c r="BG434" s="266"/>
      <c r="BH434" s="266"/>
      <c r="BI434" s="266"/>
      <c r="BJ434" s="266"/>
      <c r="BK434" s="266"/>
      <c r="BL434" s="459"/>
      <c r="BM434" s="459"/>
      <c r="BN434" s="469" t="e">
        <f>VLOOKUP(B434,'[2]PL01-16112024'!$D$11:$P$237,11,0)</f>
        <v>#N/A</v>
      </c>
      <c r="BO434" s="469"/>
      <c r="BP434" s="469"/>
      <c r="BQ434" s="469"/>
      <c r="BR434" s="469"/>
    </row>
    <row r="435" spans="1:70" s="84" customFormat="1" ht="10.9" customHeight="1">
      <c r="A435" s="276" t="s">
        <v>186</v>
      </c>
      <c r="B435" s="285"/>
      <c r="C435" s="266"/>
      <c r="D435" s="266"/>
      <c r="E435" s="278"/>
      <c r="F435" s="266" t="str">
        <f t="shared" si="147"/>
        <v/>
      </c>
      <c r="G435" s="279"/>
      <c r="H435" s="280">
        <f t="shared" si="149"/>
        <v>0</v>
      </c>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c r="AL435" s="281"/>
      <c r="AM435" s="281"/>
      <c r="AN435" s="281"/>
      <c r="AO435" s="281"/>
      <c r="AP435" s="281"/>
      <c r="AQ435" s="281"/>
      <c r="AR435" s="281"/>
      <c r="AS435" s="281"/>
      <c r="AT435" s="281"/>
      <c r="AU435" s="281"/>
      <c r="AV435" s="281"/>
      <c r="AW435" s="281"/>
      <c r="AX435" s="281"/>
      <c r="AY435" s="281"/>
      <c r="AZ435" s="281"/>
      <c r="BA435" s="281"/>
      <c r="BB435" s="281"/>
      <c r="BC435" s="281"/>
      <c r="BD435" s="281"/>
      <c r="BE435" s="281"/>
      <c r="BF435" s="266"/>
      <c r="BG435" s="266"/>
      <c r="BH435" s="266"/>
      <c r="BI435" s="266"/>
      <c r="BJ435" s="266"/>
      <c r="BK435" s="266"/>
      <c r="BL435" s="459"/>
      <c r="BM435" s="459">
        <f t="shared" ref="BM435:BM444" si="150">D435-H435</f>
        <v>0</v>
      </c>
      <c r="BN435" s="469" t="e">
        <f>VLOOKUP(B435,'[2]PL01-16112024'!$D$11:$P$237,11,0)</f>
        <v>#N/A</v>
      </c>
      <c r="BO435" s="469"/>
      <c r="BP435" s="469"/>
      <c r="BQ435" s="469"/>
      <c r="BR435" s="469"/>
    </row>
    <row r="436" spans="1:70" s="71" customFormat="1" ht="10.9" customHeight="1">
      <c r="A436" s="276" t="s">
        <v>186</v>
      </c>
      <c r="B436" s="315"/>
      <c r="C436" s="68"/>
      <c r="D436" s="266"/>
      <c r="E436" s="70"/>
      <c r="F436" s="266" t="str">
        <f t="shared" si="147"/>
        <v/>
      </c>
      <c r="G436" s="67"/>
      <c r="H436" s="280">
        <f t="shared" si="149"/>
        <v>0</v>
      </c>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3"/>
      <c r="AP436" s="283"/>
      <c r="AQ436" s="283"/>
      <c r="AR436" s="283"/>
      <c r="AS436" s="283"/>
      <c r="AT436" s="283"/>
      <c r="AU436" s="283"/>
      <c r="AV436" s="283"/>
      <c r="AW436" s="283"/>
      <c r="AX436" s="283"/>
      <c r="AY436" s="283"/>
      <c r="AZ436" s="283"/>
      <c r="BA436" s="283"/>
      <c r="BB436" s="283"/>
      <c r="BC436" s="283"/>
      <c r="BD436" s="283"/>
      <c r="BE436" s="283"/>
      <c r="BF436" s="68"/>
      <c r="BG436" s="68"/>
      <c r="BH436" s="68"/>
      <c r="BI436" s="68"/>
      <c r="BJ436" s="68"/>
      <c r="BK436" s="68"/>
      <c r="BL436" s="460"/>
      <c r="BM436" s="459">
        <f t="shared" si="150"/>
        <v>0</v>
      </c>
      <c r="BN436" s="469" t="e">
        <f>VLOOKUP(B436,'[2]PL01-16112024'!$D$11:$P$237,11,0)</f>
        <v>#N/A</v>
      </c>
      <c r="BO436" s="468"/>
      <c r="BP436" s="468"/>
      <c r="BQ436" s="468"/>
      <c r="BR436" s="468"/>
    </row>
    <row r="437" spans="1:70" s="84" customFormat="1" ht="10.9" customHeight="1">
      <c r="A437" s="276" t="s">
        <v>186</v>
      </c>
      <c r="B437" s="285"/>
      <c r="C437" s="266"/>
      <c r="D437" s="266"/>
      <c r="E437" s="278"/>
      <c r="F437" s="266" t="str">
        <f t="shared" si="147"/>
        <v/>
      </c>
      <c r="G437" s="279"/>
      <c r="H437" s="280">
        <f t="shared" si="149"/>
        <v>0</v>
      </c>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66"/>
      <c r="BG437" s="266"/>
      <c r="BH437" s="266"/>
      <c r="BI437" s="266"/>
      <c r="BJ437" s="266"/>
      <c r="BK437" s="266"/>
      <c r="BL437" s="459"/>
      <c r="BM437" s="459">
        <f t="shared" si="150"/>
        <v>0</v>
      </c>
      <c r="BN437" s="469" t="e">
        <f>VLOOKUP(B437,'[2]PL01-16112024'!$D$11:$P$237,11,0)</f>
        <v>#N/A</v>
      </c>
      <c r="BO437" s="469"/>
      <c r="BP437" s="469"/>
      <c r="BQ437" s="469"/>
      <c r="BR437" s="469"/>
    </row>
    <row r="438" spans="1:70" s="71" customFormat="1" ht="10.9" customHeight="1">
      <c r="A438" s="276" t="s">
        <v>186</v>
      </c>
      <c r="B438" s="315"/>
      <c r="C438" s="68"/>
      <c r="D438" s="266"/>
      <c r="E438" s="70"/>
      <c r="F438" s="266" t="str">
        <f t="shared" si="147"/>
        <v/>
      </c>
      <c r="G438" s="67"/>
      <c r="H438" s="280">
        <f t="shared" si="149"/>
        <v>0</v>
      </c>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68"/>
      <c r="BG438" s="68"/>
      <c r="BH438" s="68"/>
      <c r="BI438" s="68"/>
      <c r="BJ438" s="68"/>
      <c r="BK438" s="68"/>
      <c r="BL438" s="460"/>
      <c r="BM438" s="459">
        <f t="shared" si="150"/>
        <v>0</v>
      </c>
      <c r="BN438" s="469" t="e">
        <f>VLOOKUP(B438,'[2]PL01-16112024'!$D$11:$P$237,11,0)</f>
        <v>#N/A</v>
      </c>
      <c r="BO438" s="468"/>
      <c r="BP438" s="468"/>
      <c r="BQ438" s="468"/>
      <c r="BR438" s="468"/>
    </row>
    <row r="439" spans="1:70" s="71" customFormat="1" ht="10.9" customHeight="1">
      <c r="A439" s="276" t="s">
        <v>186</v>
      </c>
      <c r="B439" s="315"/>
      <c r="C439" s="68"/>
      <c r="D439" s="266"/>
      <c r="E439" s="70"/>
      <c r="F439" s="266" t="str">
        <f t="shared" si="147"/>
        <v/>
      </c>
      <c r="G439" s="67"/>
      <c r="H439" s="280">
        <f t="shared" si="149"/>
        <v>0</v>
      </c>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c r="AL439" s="283"/>
      <c r="AM439" s="283"/>
      <c r="AN439" s="283"/>
      <c r="AO439" s="283"/>
      <c r="AP439" s="283"/>
      <c r="AQ439" s="283"/>
      <c r="AR439" s="283"/>
      <c r="AS439" s="283"/>
      <c r="AT439" s="283"/>
      <c r="AU439" s="283"/>
      <c r="AV439" s="283"/>
      <c r="AW439" s="283"/>
      <c r="AX439" s="283"/>
      <c r="AY439" s="283"/>
      <c r="AZ439" s="283"/>
      <c r="BA439" s="283"/>
      <c r="BB439" s="283"/>
      <c r="BC439" s="283"/>
      <c r="BD439" s="283"/>
      <c r="BE439" s="283"/>
      <c r="BF439" s="68"/>
      <c r="BG439" s="68"/>
      <c r="BH439" s="68"/>
      <c r="BI439" s="68"/>
      <c r="BJ439" s="68"/>
      <c r="BK439" s="68"/>
      <c r="BL439" s="460"/>
      <c r="BM439" s="459">
        <f t="shared" si="150"/>
        <v>0</v>
      </c>
      <c r="BN439" s="469" t="e">
        <f>VLOOKUP(B439,'[2]PL01-16112024'!$D$11:$P$237,11,0)</f>
        <v>#N/A</v>
      </c>
      <c r="BO439" s="468"/>
      <c r="BP439" s="468"/>
      <c r="BQ439" s="468"/>
      <c r="BR439" s="468"/>
    </row>
    <row r="440" spans="1:70" s="71" customFormat="1" ht="10.9" customHeight="1">
      <c r="A440" s="276" t="s">
        <v>186</v>
      </c>
      <c r="B440" s="315"/>
      <c r="C440" s="68"/>
      <c r="D440" s="266"/>
      <c r="E440" s="70"/>
      <c r="F440" s="266" t="str">
        <f t="shared" si="147"/>
        <v/>
      </c>
      <c r="G440" s="67"/>
      <c r="H440" s="280">
        <f t="shared" si="149"/>
        <v>0</v>
      </c>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68"/>
      <c r="BG440" s="68"/>
      <c r="BH440" s="68"/>
      <c r="BI440" s="68"/>
      <c r="BJ440" s="68"/>
      <c r="BK440" s="68"/>
      <c r="BL440" s="460"/>
      <c r="BM440" s="459">
        <f t="shared" si="150"/>
        <v>0</v>
      </c>
      <c r="BN440" s="469" t="e">
        <f>VLOOKUP(B440,'[2]PL01-16112024'!$D$11:$P$237,11,0)</f>
        <v>#N/A</v>
      </c>
      <c r="BO440" s="468"/>
      <c r="BP440" s="468"/>
      <c r="BQ440" s="468"/>
      <c r="BR440" s="468"/>
    </row>
    <row r="441" spans="1:70" s="84" customFormat="1" ht="10.9" customHeight="1">
      <c r="A441" s="276" t="s">
        <v>186</v>
      </c>
      <c r="B441" s="285"/>
      <c r="C441" s="266"/>
      <c r="D441" s="266"/>
      <c r="E441" s="278"/>
      <c r="F441" s="266" t="str">
        <f t="shared" si="147"/>
        <v/>
      </c>
      <c r="G441" s="279"/>
      <c r="H441" s="280">
        <f t="shared" si="149"/>
        <v>0</v>
      </c>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66"/>
      <c r="BG441" s="266"/>
      <c r="BH441" s="266"/>
      <c r="BI441" s="266"/>
      <c r="BJ441" s="266"/>
      <c r="BK441" s="266"/>
      <c r="BL441" s="459"/>
      <c r="BM441" s="459">
        <f t="shared" si="150"/>
        <v>0</v>
      </c>
      <c r="BN441" s="469" t="e">
        <f>VLOOKUP(B441,'[2]PL01-16112024'!$D$11:$P$237,11,0)</f>
        <v>#N/A</v>
      </c>
      <c r="BO441" s="469"/>
      <c r="BP441" s="469"/>
      <c r="BQ441" s="469"/>
      <c r="BR441" s="469"/>
    </row>
    <row r="442" spans="1:70" s="84" customFormat="1" ht="10.9" customHeight="1">
      <c r="A442" s="276" t="s">
        <v>186</v>
      </c>
      <c r="B442" s="285"/>
      <c r="C442" s="266"/>
      <c r="D442" s="266"/>
      <c r="E442" s="278"/>
      <c r="F442" s="266" t="str">
        <f t="shared" si="147"/>
        <v/>
      </c>
      <c r="G442" s="279"/>
      <c r="H442" s="280">
        <f t="shared" si="149"/>
        <v>0</v>
      </c>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66"/>
      <c r="BG442" s="266"/>
      <c r="BH442" s="266"/>
      <c r="BI442" s="266"/>
      <c r="BJ442" s="266"/>
      <c r="BK442" s="266"/>
      <c r="BL442" s="459"/>
      <c r="BM442" s="459">
        <f t="shared" si="150"/>
        <v>0</v>
      </c>
      <c r="BN442" s="469" t="e">
        <f>VLOOKUP(B442,'[2]PL01-16112024'!$D$11:$P$237,11,0)</f>
        <v>#N/A</v>
      </c>
      <c r="BO442" s="469"/>
      <c r="BP442" s="469"/>
      <c r="BQ442" s="469"/>
      <c r="BR442" s="469"/>
    </row>
    <row r="443" spans="1:70" s="71" customFormat="1" ht="10.9" customHeight="1">
      <c r="A443" s="276" t="s">
        <v>186</v>
      </c>
      <c r="B443" s="315"/>
      <c r="C443" s="68"/>
      <c r="D443" s="266"/>
      <c r="E443" s="70"/>
      <c r="F443" s="266" t="str">
        <f t="shared" si="147"/>
        <v/>
      </c>
      <c r="G443" s="67"/>
      <c r="H443" s="280">
        <f t="shared" si="149"/>
        <v>0</v>
      </c>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68"/>
      <c r="BG443" s="68"/>
      <c r="BH443" s="68"/>
      <c r="BI443" s="68"/>
      <c r="BJ443" s="68"/>
      <c r="BK443" s="68"/>
      <c r="BL443" s="460"/>
      <c r="BM443" s="459">
        <f t="shared" si="150"/>
        <v>0</v>
      </c>
      <c r="BN443" s="469" t="e">
        <f>VLOOKUP(B443,'[2]PL01-16112024'!$D$11:$P$237,11,0)</f>
        <v>#N/A</v>
      </c>
      <c r="BO443" s="468"/>
      <c r="BP443" s="468"/>
      <c r="BQ443" s="468"/>
      <c r="BR443" s="468"/>
    </row>
    <row r="444" spans="1:70" s="71" customFormat="1" ht="10.9" customHeight="1">
      <c r="A444" s="276" t="s">
        <v>186</v>
      </c>
      <c r="B444" s="315"/>
      <c r="C444" s="68"/>
      <c r="D444" s="266"/>
      <c r="E444" s="70"/>
      <c r="F444" s="266" t="str">
        <f t="shared" si="147"/>
        <v/>
      </c>
      <c r="G444" s="67"/>
      <c r="H444" s="280">
        <f t="shared" si="149"/>
        <v>0</v>
      </c>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68"/>
      <c r="BG444" s="68"/>
      <c r="BH444" s="68"/>
      <c r="BI444" s="68"/>
      <c r="BJ444" s="68"/>
      <c r="BK444" s="68"/>
      <c r="BL444" s="460"/>
      <c r="BM444" s="459">
        <f t="shared" si="150"/>
        <v>0</v>
      </c>
      <c r="BN444" s="469" t="e">
        <f>VLOOKUP(B444,'[2]PL01-16112024'!$D$11:$P$237,11,0)</f>
        <v>#N/A</v>
      </c>
      <c r="BO444" s="468"/>
      <c r="BP444" s="468"/>
      <c r="BQ444" s="468"/>
      <c r="BR444" s="468"/>
    </row>
    <row r="445" spans="1:70" s="71" customFormat="1" ht="10.9" customHeight="1">
      <c r="A445" s="276" t="s">
        <v>186</v>
      </c>
      <c r="B445" s="315"/>
      <c r="C445" s="68"/>
      <c r="D445" s="266" t="str">
        <f>IF(C445="X",H445,"")</f>
        <v/>
      </c>
      <c r="E445" s="70"/>
      <c r="F445" s="266" t="str">
        <f t="shared" si="147"/>
        <v/>
      </c>
      <c r="G445" s="67"/>
      <c r="H445" s="280">
        <f t="shared" si="149"/>
        <v>0</v>
      </c>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3"/>
      <c r="AN445" s="283"/>
      <c r="AO445" s="283"/>
      <c r="AP445" s="283"/>
      <c r="AQ445" s="283"/>
      <c r="AR445" s="283"/>
      <c r="AS445" s="283"/>
      <c r="AT445" s="283"/>
      <c r="AU445" s="283"/>
      <c r="AV445" s="283"/>
      <c r="AW445" s="283"/>
      <c r="AX445" s="283"/>
      <c r="AY445" s="283"/>
      <c r="AZ445" s="283"/>
      <c r="BA445" s="283"/>
      <c r="BB445" s="283"/>
      <c r="BC445" s="283"/>
      <c r="BD445" s="283"/>
      <c r="BE445" s="283"/>
      <c r="BF445" s="68"/>
      <c r="BG445" s="68"/>
      <c r="BH445" s="68"/>
      <c r="BI445" s="68"/>
      <c r="BJ445" s="68"/>
      <c r="BK445" s="68"/>
      <c r="BL445" s="460"/>
      <c r="BM445" s="459"/>
      <c r="BN445" s="469" t="e">
        <f>VLOOKUP(B445,'[2]PL01-16112024'!$D$11:$P$237,11,0)</f>
        <v>#N/A</v>
      </c>
      <c r="BO445" s="468"/>
      <c r="BP445" s="468"/>
      <c r="BQ445" s="468"/>
      <c r="BR445" s="468"/>
    </row>
    <row r="446" spans="1:70" s="71" customFormat="1" ht="10.9" customHeight="1">
      <c r="A446" s="276" t="s">
        <v>186</v>
      </c>
      <c r="B446" s="315"/>
      <c r="C446" s="68"/>
      <c r="D446" s="266" t="str">
        <f>IF(C446="X",H446,"")</f>
        <v/>
      </c>
      <c r="E446" s="70"/>
      <c r="F446" s="266" t="str">
        <f t="shared" si="147"/>
        <v/>
      </c>
      <c r="G446" s="67"/>
      <c r="H446" s="280">
        <f t="shared" si="149"/>
        <v>0</v>
      </c>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c r="AL446" s="283"/>
      <c r="AM446" s="283"/>
      <c r="AN446" s="283"/>
      <c r="AO446" s="283"/>
      <c r="AP446" s="283"/>
      <c r="AQ446" s="283"/>
      <c r="AR446" s="283"/>
      <c r="AS446" s="283"/>
      <c r="AT446" s="283"/>
      <c r="AU446" s="283"/>
      <c r="AV446" s="283"/>
      <c r="AW446" s="283"/>
      <c r="AX446" s="283"/>
      <c r="AY446" s="283"/>
      <c r="AZ446" s="283"/>
      <c r="BA446" s="283"/>
      <c r="BB446" s="283"/>
      <c r="BC446" s="283"/>
      <c r="BD446" s="283"/>
      <c r="BE446" s="283"/>
      <c r="BF446" s="68"/>
      <c r="BG446" s="68"/>
      <c r="BH446" s="68"/>
      <c r="BI446" s="68"/>
      <c r="BJ446" s="68"/>
      <c r="BK446" s="68"/>
      <c r="BL446" s="460"/>
      <c r="BM446" s="459"/>
      <c r="BN446" s="469" t="e">
        <f>VLOOKUP(B446,'[2]PL01-16112024'!$D$11:$P$237,11,0)</f>
        <v>#N/A</v>
      </c>
      <c r="BO446" s="468"/>
      <c r="BP446" s="468"/>
      <c r="BQ446" s="468"/>
      <c r="BR446" s="468"/>
    </row>
    <row r="447" spans="1:70" s="84" customFormat="1" ht="10.9" customHeight="1">
      <c r="A447" s="276" t="s">
        <v>186</v>
      </c>
      <c r="B447" s="277"/>
      <c r="C447" s="266"/>
      <c r="D447" s="266" t="str">
        <f>IF(C447="X",H447,"")</f>
        <v/>
      </c>
      <c r="E447" s="278"/>
      <c r="F447" s="266" t="str">
        <f t="shared" si="147"/>
        <v/>
      </c>
      <c r="G447" s="279"/>
      <c r="H447" s="280">
        <f t="shared" si="149"/>
        <v>0</v>
      </c>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66"/>
      <c r="BG447" s="266"/>
      <c r="BH447" s="266"/>
      <c r="BI447" s="266"/>
      <c r="BJ447" s="266"/>
      <c r="BK447" s="266"/>
      <c r="BL447" s="459"/>
      <c r="BM447" s="459"/>
      <c r="BN447" s="469" t="e">
        <f>VLOOKUP(B447,'[2]PL01-16112024'!$D$11:$P$237,11,0)</f>
        <v>#N/A</v>
      </c>
      <c r="BO447" s="469"/>
      <c r="BP447" s="469"/>
      <c r="BQ447" s="469"/>
      <c r="BR447" s="469"/>
    </row>
    <row r="448" spans="1:70" s="84" customFormat="1" ht="10.9" customHeight="1">
      <c r="A448" s="269" t="s">
        <v>43</v>
      </c>
      <c r="B448" s="270" t="s">
        <v>206</v>
      </c>
      <c r="C448" s="271"/>
      <c r="D448" s="272" t="str">
        <f>IF(C448="X",H448,"")</f>
        <v/>
      </c>
      <c r="E448" s="319"/>
      <c r="F448" s="271" t="str">
        <f t="shared" ref="F448:F457" si="151">IF(ISTEXT(B448)=TRUE,"DCT","")</f>
        <v>DCT</v>
      </c>
      <c r="G448" s="284"/>
      <c r="H448" s="275">
        <f>SUM(I448:BK448)</f>
        <v>6.28</v>
      </c>
      <c r="I448" s="275">
        <f t="shared" ref="I448:BK448" si="152">SUM(I450:I457)</f>
        <v>2.2000000000000002</v>
      </c>
      <c r="J448" s="275">
        <f t="shared" si="152"/>
        <v>0</v>
      </c>
      <c r="K448" s="275">
        <f t="shared" si="152"/>
        <v>4.08</v>
      </c>
      <c r="L448" s="275">
        <f t="shared" si="152"/>
        <v>0</v>
      </c>
      <c r="M448" s="275">
        <f t="shared" si="152"/>
        <v>0</v>
      </c>
      <c r="N448" s="275">
        <f t="shared" si="152"/>
        <v>0</v>
      </c>
      <c r="O448" s="275">
        <f t="shared" si="152"/>
        <v>0</v>
      </c>
      <c r="P448" s="275">
        <f t="shared" si="152"/>
        <v>0</v>
      </c>
      <c r="Q448" s="275">
        <f t="shared" si="152"/>
        <v>0</v>
      </c>
      <c r="R448" s="275">
        <f t="shared" si="152"/>
        <v>0</v>
      </c>
      <c r="S448" s="275">
        <f t="shared" si="152"/>
        <v>0</v>
      </c>
      <c r="T448" s="275">
        <f t="shared" si="152"/>
        <v>0</v>
      </c>
      <c r="U448" s="275">
        <f t="shared" si="152"/>
        <v>0</v>
      </c>
      <c r="V448" s="275">
        <f t="shared" si="152"/>
        <v>0</v>
      </c>
      <c r="W448" s="275">
        <f t="shared" si="152"/>
        <v>0</v>
      </c>
      <c r="X448" s="275">
        <f t="shared" si="152"/>
        <v>0</v>
      </c>
      <c r="Y448" s="275">
        <f t="shared" si="152"/>
        <v>0</v>
      </c>
      <c r="Z448" s="275">
        <f t="shared" si="152"/>
        <v>0</v>
      </c>
      <c r="AA448" s="275">
        <f t="shared" si="152"/>
        <v>0</v>
      </c>
      <c r="AB448" s="275">
        <f t="shared" si="152"/>
        <v>0</v>
      </c>
      <c r="AC448" s="275">
        <f t="shared" si="152"/>
        <v>0</v>
      </c>
      <c r="AD448" s="275">
        <f t="shared" si="152"/>
        <v>0</v>
      </c>
      <c r="AE448" s="275">
        <f t="shared" si="152"/>
        <v>0</v>
      </c>
      <c r="AF448" s="275">
        <f t="shared" si="152"/>
        <v>0</v>
      </c>
      <c r="AG448" s="275">
        <f t="shared" si="152"/>
        <v>0</v>
      </c>
      <c r="AH448" s="275">
        <f t="shared" si="152"/>
        <v>0</v>
      </c>
      <c r="AI448" s="275">
        <f t="shared" si="152"/>
        <v>0</v>
      </c>
      <c r="AJ448" s="275">
        <f t="shared" si="152"/>
        <v>0</v>
      </c>
      <c r="AK448" s="275">
        <f t="shared" si="152"/>
        <v>0</v>
      </c>
      <c r="AL448" s="275">
        <f t="shared" si="152"/>
        <v>0</v>
      </c>
      <c r="AM448" s="275">
        <f t="shared" si="152"/>
        <v>0</v>
      </c>
      <c r="AN448" s="275">
        <f t="shared" si="152"/>
        <v>0</v>
      </c>
      <c r="AO448" s="275">
        <f t="shared" si="152"/>
        <v>0</v>
      </c>
      <c r="AP448" s="275">
        <f t="shared" si="152"/>
        <v>0</v>
      </c>
      <c r="AQ448" s="275">
        <f t="shared" si="152"/>
        <v>0</v>
      </c>
      <c r="AR448" s="275">
        <f t="shared" si="152"/>
        <v>0</v>
      </c>
      <c r="AS448" s="275">
        <f t="shared" si="152"/>
        <v>0</v>
      </c>
      <c r="AT448" s="275">
        <f t="shared" si="152"/>
        <v>0</v>
      </c>
      <c r="AU448" s="275">
        <f t="shared" si="152"/>
        <v>0</v>
      </c>
      <c r="AV448" s="275">
        <f t="shared" si="152"/>
        <v>0</v>
      </c>
      <c r="AW448" s="275">
        <f t="shared" si="152"/>
        <v>0</v>
      </c>
      <c r="AX448" s="275">
        <f t="shared" si="152"/>
        <v>0</v>
      </c>
      <c r="AY448" s="275">
        <f t="shared" si="152"/>
        <v>0</v>
      </c>
      <c r="AZ448" s="275">
        <f t="shared" si="152"/>
        <v>0</v>
      </c>
      <c r="BA448" s="275">
        <f t="shared" si="152"/>
        <v>0</v>
      </c>
      <c r="BB448" s="275">
        <f t="shared" si="152"/>
        <v>0</v>
      </c>
      <c r="BC448" s="275">
        <f t="shared" si="152"/>
        <v>0</v>
      </c>
      <c r="BD448" s="275">
        <f t="shared" si="152"/>
        <v>0</v>
      </c>
      <c r="BE448" s="275">
        <f t="shared" si="152"/>
        <v>0</v>
      </c>
      <c r="BF448" s="275">
        <f t="shared" si="152"/>
        <v>0</v>
      </c>
      <c r="BG448" s="275">
        <f t="shared" si="152"/>
        <v>0</v>
      </c>
      <c r="BH448" s="275">
        <f t="shared" si="152"/>
        <v>0</v>
      </c>
      <c r="BI448" s="275">
        <f t="shared" si="152"/>
        <v>0</v>
      </c>
      <c r="BJ448" s="275">
        <f t="shared" si="152"/>
        <v>0</v>
      </c>
      <c r="BK448" s="275">
        <f t="shared" si="152"/>
        <v>0</v>
      </c>
      <c r="BL448" s="458"/>
      <c r="BM448" s="459"/>
      <c r="BN448" s="469" t="e">
        <f>VLOOKUP(B448,'[2]PL01-16112024'!$D$11:$P$237,11,0)</f>
        <v>#N/A</v>
      </c>
      <c r="BO448" s="469"/>
      <c r="BP448" s="469"/>
      <c r="BQ448" s="469"/>
      <c r="BR448" s="469"/>
    </row>
    <row r="449" spans="1:70" s="84" customFormat="1" ht="25.5">
      <c r="A449" s="276" t="s">
        <v>186</v>
      </c>
      <c r="B449" s="421" t="s">
        <v>531</v>
      </c>
      <c r="C449" s="266" t="s">
        <v>528</v>
      </c>
      <c r="D449" s="266"/>
      <c r="E449" s="278" t="s">
        <v>276</v>
      </c>
      <c r="F449" s="266" t="str">
        <f t="shared" si="151"/>
        <v>DCT</v>
      </c>
      <c r="G449" s="279"/>
      <c r="H449" s="280">
        <f t="shared" ref="H449" si="153">SUM(I449:BK449)</f>
        <v>0</v>
      </c>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c r="AL449" s="281"/>
      <c r="AM449" s="281"/>
      <c r="AN449" s="281"/>
      <c r="AO449" s="281"/>
      <c r="AP449" s="281"/>
      <c r="AQ449" s="281"/>
      <c r="AR449" s="281"/>
      <c r="AS449" s="281"/>
      <c r="AT449" s="281"/>
      <c r="AU449" s="281"/>
      <c r="AV449" s="281"/>
      <c r="AW449" s="281"/>
      <c r="AX449" s="281"/>
      <c r="AY449" s="281"/>
      <c r="AZ449" s="281"/>
      <c r="BA449" s="281"/>
      <c r="BB449" s="281"/>
      <c r="BC449" s="281"/>
      <c r="BD449" s="281"/>
      <c r="BE449" s="281"/>
      <c r="BF449" s="266"/>
      <c r="BG449" s="266"/>
      <c r="BH449" s="266"/>
      <c r="BI449" s="266"/>
      <c r="BJ449" s="266"/>
      <c r="BK449" s="266"/>
      <c r="BL449" s="459"/>
      <c r="BM449" s="459">
        <f>D449-H449</f>
        <v>0</v>
      </c>
      <c r="BN449" s="469">
        <f>VLOOKUP(B449,'[2]PL01-16112024'!$D$11:$P$237,11,0)</f>
        <v>6.2770000000000001</v>
      </c>
      <c r="BO449" s="469">
        <v>6.2770000000000001</v>
      </c>
      <c r="BP449" s="469">
        <v>6.2770000000000001</v>
      </c>
      <c r="BQ449" s="469">
        <v>0</v>
      </c>
      <c r="BR449" s="469" t="s">
        <v>712</v>
      </c>
    </row>
    <row r="450" spans="1:70" s="84" customFormat="1" ht="10.9" customHeight="1">
      <c r="A450" s="276" t="s">
        <v>186</v>
      </c>
      <c r="B450" s="421" t="s">
        <v>585</v>
      </c>
      <c r="C450" s="266" t="s">
        <v>528</v>
      </c>
      <c r="D450" s="266">
        <f t="shared" ref="D450:D483" si="154">IF(C450="X",H450,"")</f>
        <v>2.8</v>
      </c>
      <c r="E450" s="278" t="s">
        <v>276</v>
      </c>
      <c r="F450" s="266" t="str">
        <f t="shared" si="151"/>
        <v>DCT</v>
      </c>
      <c r="G450" s="279" t="s">
        <v>512</v>
      </c>
      <c r="H450" s="280">
        <f t="shared" ref="H450:H457" si="155">SUM(I450:BK450)</f>
        <v>2.8</v>
      </c>
      <c r="I450" s="281"/>
      <c r="J450" s="281"/>
      <c r="K450" s="281">
        <v>2.8</v>
      </c>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1"/>
      <c r="AL450" s="281"/>
      <c r="AM450" s="281"/>
      <c r="AN450" s="281"/>
      <c r="AO450" s="281"/>
      <c r="AP450" s="281"/>
      <c r="AQ450" s="281"/>
      <c r="AR450" s="281"/>
      <c r="AS450" s="281"/>
      <c r="AT450" s="281"/>
      <c r="AU450" s="281"/>
      <c r="AV450" s="281"/>
      <c r="AW450" s="281"/>
      <c r="AX450" s="281"/>
      <c r="AY450" s="281"/>
      <c r="AZ450" s="281"/>
      <c r="BA450" s="281"/>
      <c r="BB450" s="281"/>
      <c r="BC450" s="281"/>
      <c r="BD450" s="281"/>
      <c r="BE450" s="281"/>
      <c r="BF450" s="266"/>
      <c r="BG450" s="266"/>
      <c r="BH450" s="266"/>
      <c r="BI450" s="266"/>
      <c r="BJ450" s="266"/>
      <c r="BK450" s="266"/>
      <c r="BL450" s="459"/>
      <c r="BM450" s="459">
        <f>D450-H450</f>
        <v>0</v>
      </c>
      <c r="BN450" s="469" t="e">
        <f>VLOOKUP(B450,'[2]PL01-16112024'!$D$11:$P$237,11,0)</f>
        <v>#N/A</v>
      </c>
      <c r="BO450" s="469"/>
      <c r="BP450" s="469"/>
      <c r="BQ450" s="469"/>
      <c r="BR450" s="469"/>
    </row>
    <row r="451" spans="1:70" s="84" customFormat="1" ht="10.9" customHeight="1">
      <c r="A451" s="276" t="s">
        <v>186</v>
      </c>
      <c r="B451" s="421" t="s">
        <v>585</v>
      </c>
      <c r="C451" s="266" t="s">
        <v>528</v>
      </c>
      <c r="D451" s="266">
        <f t="shared" si="154"/>
        <v>2.2000000000000002</v>
      </c>
      <c r="E451" s="278" t="s">
        <v>276</v>
      </c>
      <c r="F451" s="266" t="str">
        <f t="shared" si="151"/>
        <v>DCT</v>
      </c>
      <c r="G451" s="279" t="s">
        <v>513</v>
      </c>
      <c r="H451" s="280">
        <f t="shared" si="155"/>
        <v>2.2000000000000002</v>
      </c>
      <c r="I451" s="281">
        <v>2.2000000000000002</v>
      </c>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1"/>
      <c r="AL451" s="281"/>
      <c r="AM451" s="281"/>
      <c r="AN451" s="281"/>
      <c r="AO451" s="281"/>
      <c r="AP451" s="281"/>
      <c r="AQ451" s="281"/>
      <c r="AR451" s="281"/>
      <c r="AS451" s="281"/>
      <c r="AT451" s="281"/>
      <c r="AU451" s="281"/>
      <c r="AV451" s="281"/>
      <c r="AW451" s="281"/>
      <c r="AX451" s="281"/>
      <c r="AY451" s="281"/>
      <c r="AZ451" s="281"/>
      <c r="BA451" s="281"/>
      <c r="BB451" s="281"/>
      <c r="BC451" s="281"/>
      <c r="BD451" s="281"/>
      <c r="BE451" s="281"/>
      <c r="BF451" s="266"/>
      <c r="BG451" s="266"/>
      <c r="BH451" s="266"/>
      <c r="BI451" s="266"/>
      <c r="BJ451" s="266"/>
      <c r="BK451" s="266"/>
      <c r="BL451" s="459"/>
      <c r="BM451" s="459">
        <f>D451-H451</f>
        <v>0</v>
      </c>
      <c r="BN451" s="469" t="e">
        <f>VLOOKUP(B451,'[2]PL01-16112024'!$D$11:$P$237,11,0)</f>
        <v>#N/A</v>
      </c>
      <c r="BO451" s="469"/>
      <c r="BP451" s="469"/>
      <c r="BQ451" s="469"/>
      <c r="BR451" s="469"/>
    </row>
    <row r="452" spans="1:70" s="84" customFormat="1" ht="10.9" customHeight="1">
      <c r="A452" s="276" t="s">
        <v>186</v>
      </c>
      <c r="B452" s="421" t="s">
        <v>585</v>
      </c>
      <c r="C452" s="266" t="s">
        <v>528</v>
      </c>
      <c r="D452" s="266">
        <f t="shared" si="154"/>
        <v>1.28</v>
      </c>
      <c r="E452" s="278" t="s">
        <v>276</v>
      </c>
      <c r="F452" s="266" t="str">
        <f t="shared" si="151"/>
        <v>DCT</v>
      </c>
      <c r="G452" s="279" t="s">
        <v>510</v>
      </c>
      <c r="H452" s="280">
        <f t="shared" si="155"/>
        <v>1.28</v>
      </c>
      <c r="I452" s="281"/>
      <c r="J452" s="281"/>
      <c r="K452" s="281">
        <v>1.28</v>
      </c>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1"/>
      <c r="AL452" s="281"/>
      <c r="AM452" s="281"/>
      <c r="AN452" s="281"/>
      <c r="AO452" s="281"/>
      <c r="AP452" s="281"/>
      <c r="AQ452" s="281"/>
      <c r="AR452" s="281"/>
      <c r="AS452" s="281"/>
      <c r="AT452" s="281"/>
      <c r="AU452" s="281"/>
      <c r="AV452" s="281"/>
      <c r="AW452" s="281"/>
      <c r="AX452" s="281"/>
      <c r="AY452" s="281"/>
      <c r="AZ452" s="281"/>
      <c r="BA452" s="281"/>
      <c r="BB452" s="281"/>
      <c r="BC452" s="281"/>
      <c r="BD452" s="281"/>
      <c r="BE452" s="281"/>
      <c r="BF452" s="266"/>
      <c r="BG452" s="266"/>
      <c r="BH452" s="266"/>
      <c r="BI452" s="266"/>
      <c r="BJ452" s="266"/>
      <c r="BK452" s="266"/>
      <c r="BL452" s="459"/>
      <c r="BM452" s="459">
        <f>D452-H452</f>
        <v>0</v>
      </c>
      <c r="BN452" s="469" t="e">
        <f>VLOOKUP(B452,'[2]PL01-16112024'!$D$11:$P$237,11,0)</f>
        <v>#N/A</v>
      </c>
      <c r="BO452" s="469"/>
      <c r="BP452" s="469"/>
      <c r="BQ452" s="469"/>
      <c r="BR452" s="469"/>
    </row>
    <row r="453" spans="1:70" s="84" customFormat="1" ht="10.9" customHeight="1">
      <c r="A453" s="276" t="s">
        <v>186</v>
      </c>
      <c r="B453" s="277"/>
      <c r="C453" s="266"/>
      <c r="D453" s="266" t="str">
        <f t="shared" si="154"/>
        <v/>
      </c>
      <c r="E453" s="278"/>
      <c r="F453" s="266" t="str">
        <f t="shared" si="151"/>
        <v/>
      </c>
      <c r="G453" s="279"/>
      <c r="H453" s="280">
        <f t="shared" si="155"/>
        <v>0</v>
      </c>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1"/>
      <c r="AL453" s="281"/>
      <c r="AM453" s="281"/>
      <c r="AN453" s="281"/>
      <c r="AO453" s="281"/>
      <c r="AP453" s="281"/>
      <c r="AQ453" s="281"/>
      <c r="AR453" s="281"/>
      <c r="AS453" s="281"/>
      <c r="AT453" s="281"/>
      <c r="AU453" s="281"/>
      <c r="AV453" s="281"/>
      <c r="AW453" s="281"/>
      <c r="AX453" s="281"/>
      <c r="AY453" s="281"/>
      <c r="AZ453" s="281"/>
      <c r="BA453" s="281"/>
      <c r="BB453" s="281"/>
      <c r="BC453" s="281"/>
      <c r="BD453" s="281"/>
      <c r="BE453" s="281"/>
      <c r="BF453" s="266"/>
      <c r="BG453" s="266"/>
      <c r="BH453" s="266"/>
      <c r="BI453" s="266"/>
      <c r="BJ453" s="266"/>
      <c r="BK453" s="266"/>
      <c r="BL453" s="459"/>
      <c r="BM453" s="459"/>
      <c r="BN453" s="469" t="e">
        <f>VLOOKUP(B453,'[2]PL01-16112024'!$D$11:$P$237,11,0)</f>
        <v>#N/A</v>
      </c>
      <c r="BO453" s="469"/>
      <c r="BP453" s="469"/>
      <c r="BQ453" s="469"/>
      <c r="BR453" s="469"/>
    </row>
    <row r="454" spans="1:70" s="84" customFormat="1" ht="10.9" customHeight="1">
      <c r="A454" s="276" t="s">
        <v>186</v>
      </c>
      <c r="B454" s="277"/>
      <c r="C454" s="266"/>
      <c r="D454" s="266" t="str">
        <f t="shared" si="154"/>
        <v/>
      </c>
      <c r="E454" s="278"/>
      <c r="F454" s="266" t="str">
        <f t="shared" si="151"/>
        <v/>
      </c>
      <c r="G454" s="279"/>
      <c r="H454" s="280">
        <f t="shared" si="155"/>
        <v>0</v>
      </c>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1"/>
      <c r="AL454" s="281"/>
      <c r="AM454" s="281"/>
      <c r="AN454" s="281"/>
      <c r="AO454" s="281"/>
      <c r="AP454" s="281"/>
      <c r="AQ454" s="281"/>
      <c r="AR454" s="281"/>
      <c r="AS454" s="281"/>
      <c r="AT454" s="281"/>
      <c r="AU454" s="281"/>
      <c r="AV454" s="281"/>
      <c r="AW454" s="281"/>
      <c r="AX454" s="281"/>
      <c r="AY454" s="281"/>
      <c r="AZ454" s="281"/>
      <c r="BA454" s="281"/>
      <c r="BB454" s="281"/>
      <c r="BC454" s="281"/>
      <c r="BD454" s="281"/>
      <c r="BE454" s="281"/>
      <c r="BF454" s="266"/>
      <c r="BG454" s="266"/>
      <c r="BH454" s="266"/>
      <c r="BI454" s="266"/>
      <c r="BJ454" s="266"/>
      <c r="BK454" s="266"/>
      <c r="BL454" s="459"/>
      <c r="BM454" s="459"/>
      <c r="BN454" s="469" t="e">
        <f>VLOOKUP(B454,'[2]PL01-16112024'!$D$11:$P$237,11,0)</f>
        <v>#N/A</v>
      </c>
      <c r="BO454" s="469"/>
      <c r="BP454" s="469"/>
      <c r="BQ454" s="469"/>
      <c r="BR454" s="469"/>
    </row>
    <row r="455" spans="1:70" s="84" customFormat="1" ht="10.9" customHeight="1">
      <c r="A455" s="276" t="s">
        <v>186</v>
      </c>
      <c r="B455" s="277"/>
      <c r="C455" s="266"/>
      <c r="D455" s="266" t="str">
        <f t="shared" si="154"/>
        <v/>
      </c>
      <c r="E455" s="278"/>
      <c r="F455" s="266" t="str">
        <f t="shared" si="151"/>
        <v/>
      </c>
      <c r="G455" s="279"/>
      <c r="H455" s="280">
        <f t="shared" si="155"/>
        <v>0</v>
      </c>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1"/>
      <c r="AL455" s="281"/>
      <c r="AM455" s="281"/>
      <c r="AN455" s="281"/>
      <c r="AO455" s="281"/>
      <c r="AP455" s="281"/>
      <c r="AQ455" s="281"/>
      <c r="AR455" s="281"/>
      <c r="AS455" s="281"/>
      <c r="AT455" s="281"/>
      <c r="AU455" s="281"/>
      <c r="AV455" s="281"/>
      <c r="AW455" s="281"/>
      <c r="AX455" s="281"/>
      <c r="AY455" s="281"/>
      <c r="AZ455" s="281"/>
      <c r="BA455" s="281"/>
      <c r="BB455" s="281"/>
      <c r="BC455" s="281"/>
      <c r="BD455" s="281"/>
      <c r="BE455" s="281"/>
      <c r="BF455" s="266"/>
      <c r="BG455" s="266"/>
      <c r="BH455" s="266"/>
      <c r="BI455" s="266"/>
      <c r="BJ455" s="266"/>
      <c r="BK455" s="266"/>
      <c r="BL455" s="459"/>
      <c r="BM455" s="459"/>
      <c r="BN455" s="469" t="e">
        <f>VLOOKUP(B455,'[2]PL01-16112024'!$D$11:$P$237,11,0)</f>
        <v>#N/A</v>
      </c>
      <c r="BO455" s="469"/>
      <c r="BP455" s="469"/>
      <c r="BQ455" s="469"/>
      <c r="BR455" s="469"/>
    </row>
    <row r="456" spans="1:70" s="84" customFormat="1" ht="10.9" customHeight="1">
      <c r="A456" s="276" t="s">
        <v>186</v>
      </c>
      <c r="B456" s="277"/>
      <c r="C456" s="266"/>
      <c r="D456" s="266" t="str">
        <f t="shared" si="154"/>
        <v/>
      </c>
      <c r="E456" s="278"/>
      <c r="F456" s="266" t="str">
        <f t="shared" si="151"/>
        <v/>
      </c>
      <c r="G456" s="279"/>
      <c r="H456" s="280">
        <f t="shared" si="155"/>
        <v>0</v>
      </c>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66"/>
      <c r="BG456" s="266"/>
      <c r="BH456" s="266"/>
      <c r="BI456" s="266"/>
      <c r="BJ456" s="266"/>
      <c r="BK456" s="266"/>
      <c r="BL456" s="459"/>
      <c r="BM456" s="459"/>
      <c r="BN456" s="469" t="e">
        <f>VLOOKUP(B456,'[2]PL01-16112024'!$D$11:$P$237,11,0)</f>
        <v>#N/A</v>
      </c>
      <c r="BO456" s="469"/>
      <c r="BP456" s="469"/>
      <c r="BQ456" s="469"/>
      <c r="BR456" s="469"/>
    </row>
    <row r="457" spans="1:70" s="84" customFormat="1" ht="10.9" customHeight="1">
      <c r="A457" s="276" t="s">
        <v>186</v>
      </c>
      <c r="B457" s="277"/>
      <c r="C457" s="266"/>
      <c r="D457" s="266" t="str">
        <f t="shared" si="154"/>
        <v/>
      </c>
      <c r="E457" s="278"/>
      <c r="F457" s="266" t="str">
        <f t="shared" si="151"/>
        <v/>
      </c>
      <c r="G457" s="279"/>
      <c r="H457" s="280">
        <f t="shared" si="155"/>
        <v>0</v>
      </c>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1"/>
      <c r="AL457" s="281"/>
      <c r="AM457" s="281"/>
      <c r="AN457" s="281"/>
      <c r="AO457" s="281"/>
      <c r="AP457" s="281"/>
      <c r="AQ457" s="281"/>
      <c r="AR457" s="281"/>
      <c r="AS457" s="281"/>
      <c r="AT457" s="281"/>
      <c r="AU457" s="281"/>
      <c r="AV457" s="281"/>
      <c r="AW457" s="281"/>
      <c r="AX457" s="281"/>
      <c r="AY457" s="281"/>
      <c r="AZ457" s="281"/>
      <c r="BA457" s="281"/>
      <c r="BB457" s="281"/>
      <c r="BC457" s="281"/>
      <c r="BD457" s="281"/>
      <c r="BE457" s="281"/>
      <c r="BF457" s="266"/>
      <c r="BG457" s="266"/>
      <c r="BH457" s="266"/>
      <c r="BI457" s="266"/>
      <c r="BJ457" s="266"/>
      <c r="BK457" s="266"/>
      <c r="BL457" s="459"/>
      <c r="BM457" s="459"/>
      <c r="BN457" s="469" t="e">
        <f>VLOOKUP(B457,'[2]PL01-16112024'!$D$11:$P$237,11,0)</f>
        <v>#N/A</v>
      </c>
      <c r="BO457" s="469"/>
      <c r="BP457" s="469"/>
      <c r="BQ457" s="469"/>
      <c r="BR457" s="469"/>
    </row>
    <row r="458" spans="1:70" s="84" customFormat="1" ht="10.9" customHeight="1">
      <c r="A458" s="269" t="s">
        <v>43</v>
      </c>
      <c r="B458" s="270" t="s">
        <v>207</v>
      </c>
      <c r="C458" s="271"/>
      <c r="D458" s="272" t="str">
        <f t="shared" si="154"/>
        <v/>
      </c>
      <c r="E458" s="319"/>
      <c r="F458" s="271" t="str">
        <f t="shared" ref="F458:F466" si="156">IF(ISTEXT(B458)=TRUE,"DPC","")</f>
        <v>DPC</v>
      </c>
      <c r="G458" s="284"/>
      <c r="H458" s="275">
        <f>SUM(I458:BK458)</f>
        <v>0</v>
      </c>
      <c r="I458" s="275">
        <f t="shared" ref="I458:BK458" si="157">SUM(I459:I466)</f>
        <v>0</v>
      </c>
      <c r="J458" s="275">
        <f t="shared" si="157"/>
        <v>0</v>
      </c>
      <c r="K458" s="275">
        <f t="shared" si="157"/>
        <v>0</v>
      </c>
      <c r="L458" s="275">
        <f t="shared" si="157"/>
        <v>0</v>
      </c>
      <c r="M458" s="275">
        <f t="shared" si="157"/>
        <v>0</v>
      </c>
      <c r="N458" s="275">
        <f t="shared" si="157"/>
        <v>0</v>
      </c>
      <c r="O458" s="275">
        <f t="shared" si="157"/>
        <v>0</v>
      </c>
      <c r="P458" s="275">
        <f t="shared" si="157"/>
        <v>0</v>
      </c>
      <c r="Q458" s="275">
        <f t="shared" si="157"/>
        <v>0</v>
      </c>
      <c r="R458" s="275">
        <f t="shared" si="157"/>
        <v>0</v>
      </c>
      <c r="S458" s="275">
        <f t="shared" si="157"/>
        <v>0</v>
      </c>
      <c r="T458" s="275">
        <f t="shared" si="157"/>
        <v>0</v>
      </c>
      <c r="U458" s="275">
        <f t="shared" si="157"/>
        <v>0</v>
      </c>
      <c r="V458" s="275">
        <f t="shared" si="157"/>
        <v>0</v>
      </c>
      <c r="W458" s="275">
        <f t="shared" si="157"/>
        <v>0</v>
      </c>
      <c r="X458" s="275">
        <f t="shared" si="157"/>
        <v>0</v>
      </c>
      <c r="Y458" s="275">
        <f t="shared" si="157"/>
        <v>0</v>
      </c>
      <c r="Z458" s="275">
        <f t="shared" si="157"/>
        <v>0</v>
      </c>
      <c r="AA458" s="275">
        <f t="shared" si="157"/>
        <v>0</v>
      </c>
      <c r="AB458" s="275">
        <f t="shared" si="157"/>
        <v>0</v>
      </c>
      <c r="AC458" s="275">
        <f t="shared" si="157"/>
        <v>0</v>
      </c>
      <c r="AD458" s="275">
        <f t="shared" si="157"/>
        <v>0</v>
      </c>
      <c r="AE458" s="275">
        <f t="shared" si="157"/>
        <v>0</v>
      </c>
      <c r="AF458" s="275">
        <f t="shared" si="157"/>
        <v>0</v>
      </c>
      <c r="AG458" s="275">
        <f t="shared" si="157"/>
        <v>0</v>
      </c>
      <c r="AH458" s="275">
        <f t="shared" si="157"/>
        <v>0</v>
      </c>
      <c r="AI458" s="275">
        <f t="shared" si="157"/>
        <v>0</v>
      </c>
      <c r="AJ458" s="275">
        <f t="shared" si="157"/>
        <v>0</v>
      </c>
      <c r="AK458" s="275">
        <f t="shared" si="157"/>
        <v>0</v>
      </c>
      <c r="AL458" s="275">
        <f t="shared" si="157"/>
        <v>0</v>
      </c>
      <c r="AM458" s="275">
        <f t="shared" si="157"/>
        <v>0</v>
      </c>
      <c r="AN458" s="275">
        <f t="shared" si="157"/>
        <v>0</v>
      </c>
      <c r="AO458" s="275">
        <f t="shared" si="157"/>
        <v>0</v>
      </c>
      <c r="AP458" s="275">
        <f t="shared" si="157"/>
        <v>0</v>
      </c>
      <c r="AQ458" s="275">
        <f t="shared" si="157"/>
        <v>0</v>
      </c>
      <c r="AR458" s="275">
        <f t="shared" si="157"/>
        <v>0</v>
      </c>
      <c r="AS458" s="275">
        <f t="shared" si="157"/>
        <v>0</v>
      </c>
      <c r="AT458" s="275">
        <f t="shared" si="157"/>
        <v>0</v>
      </c>
      <c r="AU458" s="275">
        <f t="shared" si="157"/>
        <v>0</v>
      </c>
      <c r="AV458" s="275">
        <f t="shared" si="157"/>
        <v>0</v>
      </c>
      <c r="AW458" s="275">
        <f t="shared" si="157"/>
        <v>0</v>
      </c>
      <c r="AX458" s="275">
        <f t="shared" si="157"/>
        <v>0</v>
      </c>
      <c r="AY458" s="275">
        <f t="shared" si="157"/>
        <v>0</v>
      </c>
      <c r="AZ458" s="275">
        <f t="shared" si="157"/>
        <v>0</v>
      </c>
      <c r="BA458" s="275">
        <f t="shared" si="157"/>
        <v>0</v>
      </c>
      <c r="BB458" s="275">
        <f t="shared" si="157"/>
        <v>0</v>
      </c>
      <c r="BC458" s="275">
        <f t="shared" si="157"/>
        <v>0</v>
      </c>
      <c r="BD458" s="275">
        <f t="shared" si="157"/>
        <v>0</v>
      </c>
      <c r="BE458" s="275">
        <f t="shared" si="157"/>
        <v>0</v>
      </c>
      <c r="BF458" s="275">
        <f t="shared" si="157"/>
        <v>0</v>
      </c>
      <c r="BG458" s="275">
        <f t="shared" si="157"/>
        <v>0</v>
      </c>
      <c r="BH458" s="275">
        <f t="shared" si="157"/>
        <v>0</v>
      </c>
      <c r="BI458" s="275">
        <f t="shared" si="157"/>
        <v>0</v>
      </c>
      <c r="BJ458" s="275">
        <f t="shared" si="157"/>
        <v>0</v>
      </c>
      <c r="BK458" s="275">
        <f t="shared" si="157"/>
        <v>0</v>
      </c>
      <c r="BL458" s="458"/>
      <c r="BM458" s="459"/>
      <c r="BN458" s="469" t="e">
        <f>VLOOKUP(B458,'[2]PL01-16112024'!$D$11:$P$237,11,0)</f>
        <v>#N/A</v>
      </c>
      <c r="BO458" s="469"/>
      <c r="BP458" s="469"/>
      <c r="BQ458" s="469"/>
      <c r="BR458" s="469"/>
    </row>
    <row r="459" spans="1:70" s="84" customFormat="1" ht="10.9" customHeight="1">
      <c r="A459" s="276" t="s">
        <v>186</v>
      </c>
      <c r="B459" s="277"/>
      <c r="C459" s="266"/>
      <c r="D459" s="266" t="str">
        <f t="shared" si="154"/>
        <v/>
      </c>
      <c r="E459" s="278"/>
      <c r="F459" s="266" t="str">
        <f t="shared" si="156"/>
        <v/>
      </c>
      <c r="G459" s="279"/>
      <c r="H459" s="280">
        <f t="shared" ref="H459:H466" si="158">SUM(I459:BK459)</f>
        <v>0</v>
      </c>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66"/>
      <c r="BG459" s="266"/>
      <c r="BH459" s="266"/>
      <c r="BI459" s="266"/>
      <c r="BJ459" s="266"/>
      <c r="BK459" s="266"/>
      <c r="BL459" s="459"/>
      <c r="BM459" s="459"/>
      <c r="BN459" s="469" t="e">
        <f>VLOOKUP(B459,'[2]PL01-16112024'!$D$11:$P$237,11,0)</f>
        <v>#N/A</v>
      </c>
      <c r="BO459" s="469"/>
      <c r="BP459" s="469"/>
      <c r="BQ459" s="469"/>
      <c r="BR459" s="469"/>
    </row>
    <row r="460" spans="1:70" s="84" customFormat="1" ht="10.9" customHeight="1">
      <c r="A460" s="276" t="s">
        <v>186</v>
      </c>
      <c r="B460" s="277"/>
      <c r="C460" s="266"/>
      <c r="D460" s="266" t="str">
        <f t="shared" si="154"/>
        <v/>
      </c>
      <c r="E460" s="278"/>
      <c r="F460" s="266" t="str">
        <f t="shared" si="156"/>
        <v/>
      </c>
      <c r="G460" s="279"/>
      <c r="H460" s="280">
        <f t="shared" si="158"/>
        <v>0</v>
      </c>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66"/>
      <c r="BG460" s="266"/>
      <c r="BH460" s="266"/>
      <c r="BI460" s="266"/>
      <c r="BJ460" s="266"/>
      <c r="BK460" s="266"/>
      <c r="BL460" s="459"/>
      <c r="BM460" s="459"/>
      <c r="BN460" s="469" t="e">
        <f>VLOOKUP(B460,'[2]PL01-16112024'!$D$11:$P$237,11,0)</f>
        <v>#N/A</v>
      </c>
      <c r="BO460" s="469"/>
      <c r="BP460" s="469"/>
      <c r="BQ460" s="469"/>
      <c r="BR460" s="469"/>
    </row>
    <row r="461" spans="1:70" s="84" customFormat="1" ht="10.9" customHeight="1">
      <c r="A461" s="276" t="s">
        <v>186</v>
      </c>
      <c r="B461" s="277"/>
      <c r="C461" s="266"/>
      <c r="D461" s="266" t="str">
        <f t="shared" si="154"/>
        <v/>
      </c>
      <c r="E461" s="278"/>
      <c r="F461" s="266" t="str">
        <f t="shared" si="156"/>
        <v/>
      </c>
      <c r="G461" s="279"/>
      <c r="H461" s="280">
        <f t="shared" si="158"/>
        <v>0</v>
      </c>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66"/>
      <c r="BG461" s="266"/>
      <c r="BH461" s="266"/>
      <c r="BI461" s="266"/>
      <c r="BJ461" s="266"/>
      <c r="BK461" s="266"/>
      <c r="BL461" s="459"/>
      <c r="BM461" s="459"/>
      <c r="BN461" s="469" t="e">
        <f>VLOOKUP(B461,'[2]PL01-16112024'!$D$11:$P$237,11,0)</f>
        <v>#N/A</v>
      </c>
      <c r="BO461" s="469"/>
      <c r="BP461" s="469"/>
      <c r="BQ461" s="469"/>
      <c r="BR461" s="469"/>
    </row>
    <row r="462" spans="1:70" s="84" customFormat="1" ht="10.9" customHeight="1">
      <c r="A462" s="276" t="s">
        <v>186</v>
      </c>
      <c r="B462" s="277"/>
      <c r="C462" s="266"/>
      <c r="D462" s="266" t="str">
        <f t="shared" si="154"/>
        <v/>
      </c>
      <c r="E462" s="278"/>
      <c r="F462" s="266" t="str">
        <f t="shared" si="156"/>
        <v/>
      </c>
      <c r="G462" s="279"/>
      <c r="H462" s="280">
        <f t="shared" si="158"/>
        <v>0</v>
      </c>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1"/>
      <c r="AL462" s="281"/>
      <c r="AM462" s="281"/>
      <c r="AN462" s="281"/>
      <c r="AO462" s="281"/>
      <c r="AP462" s="281"/>
      <c r="AQ462" s="281"/>
      <c r="AR462" s="281"/>
      <c r="AS462" s="281"/>
      <c r="AT462" s="281"/>
      <c r="AU462" s="281"/>
      <c r="AV462" s="281"/>
      <c r="AW462" s="281"/>
      <c r="AX462" s="281"/>
      <c r="AY462" s="281"/>
      <c r="AZ462" s="281"/>
      <c r="BA462" s="281"/>
      <c r="BB462" s="281"/>
      <c r="BC462" s="281"/>
      <c r="BD462" s="281"/>
      <c r="BE462" s="281"/>
      <c r="BF462" s="266"/>
      <c r="BG462" s="266"/>
      <c r="BH462" s="266"/>
      <c r="BI462" s="266"/>
      <c r="BJ462" s="266"/>
      <c r="BK462" s="266"/>
      <c r="BL462" s="459"/>
      <c r="BM462" s="459"/>
      <c r="BN462" s="469" t="e">
        <f>VLOOKUP(B462,'[2]PL01-16112024'!$D$11:$P$237,11,0)</f>
        <v>#N/A</v>
      </c>
      <c r="BO462" s="469"/>
      <c r="BP462" s="469"/>
      <c r="BQ462" s="469"/>
      <c r="BR462" s="469"/>
    </row>
    <row r="463" spans="1:70" s="84" customFormat="1" ht="10.9" customHeight="1">
      <c r="A463" s="276" t="s">
        <v>186</v>
      </c>
      <c r="B463" s="277"/>
      <c r="C463" s="266"/>
      <c r="D463" s="266" t="str">
        <f t="shared" si="154"/>
        <v/>
      </c>
      <c r="E463" s="278"/>
      <c r="F463" s="266" t="str">
        <f t="shared" si="156"/>
        <v/>
      </c>
      <c r="G463" s="279"/>
      <c r="H463" s="280">
        <f t="shared" si="158"/>
        <v>0</v>
      </c>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1"/>
      <c r="AL463" s="281"/>
      <c r="AM463" s="281"/>
      <c r="AN463" s="281"/>
      <c r="AO463" s="281"/>
      <c r="AP463" s="281"/>
      <c r="AQ463" s="281"/>
      <c r="AR463" s="281"/>
      <c r="AS463" s="281"/>
      <c r="AT463" s="281"/>
      <c r="AU463" s="281"/>
      <c r="AV463" s="281"/>
      <c r="AW463" s="281"/>
      <c r="AX463" s="281"/>
      <c r="AY463" s="281"/>
      <c r="AZ463" s="281"/>
      <c r="BA463" s="281"/>
      <c r="BB463" s="281"/>
      <c r="BC463" s="281"/>
      <c r="BD463" s="281"/>
      <c r="BE463" s="281"/>
      <c r="BF463" s="266"/>
      <c r="BG463" s="266"/>
      <c r="BH463" s="266"/>
      <c r="BI463" s="266"/>
      <c r="BJ463" s="266"/>
      <c r="BK463" s="266"/>
      <c r="BL463" s="459"/>
      <c r="BM463" s="459"/>
      <c r="BN463" s="469" t="e">
        <f>VLOOKUP(B463,'[2]PL01-16112024'!$D$11:$P$237,11,0)</f>
        <v>#N/A</v>
      </c>
      <c r="BO463" s="469"/>
      <c r="BP463" s="469"/>
      <c r="BQ463" s="469"/>
      <c r="BR463" s="469"/>
    </row>
    <row r="464" spans="1:70" s="84" customFormat="1" ht="10.9" customHeight="1">
      <c r="A464" s="276" t="s">
        <v>186</v>
      </c>
      <c r="B464" s="277"/>
      <c r="C464" s="266"/>
      <c r="D464" s="266" t="str">
        <f t="shared" si="154"/>
        <v/>
      </c>
      <c r="E464" s="278"/>
      <c r="F464" s="266" t="str">
        <f t="shared" si="156"/>
        <v/>
      </c>
      <c r="G464" s="279"/>
      <c r="H464" s="280">
        <f t="shared" si="158"/>
        <v>0</v>
      </c>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1"/>
      <c r="AL464" s="281"/>
      <c r="AM464" s="281"/>
      <c r="AN464" s="281"/>
      <c r="AO464" s="281"/>
      <c r="AP464" s="281"/>
      <c r="AQ464" s="281"/>
      <c r="AR464" s="281"/>
      <c r="AS464" s="281"/>
      <c r="AT464" s="281"/>
      <c r="AU464" s="281"/>
      <c r="AV464" s="281"/>
      <c r="AW464" s="281"/>
      <c r="AX464" s="281"/>
      <c r="AY464" s="281"/>
      <c r="AZ464" s="281"/>
      <c r="BA464" s="281"/>
      <c r="BB464" s="281"/>
      <c r="BC464" s="281"/>
      <c r="BD464" s="281"/>
      <c r="BE464" s="281"/>
      <c r="BF464" s="266"/>
      <c r="BG464" s="266"/>
      <c r="BH464" s="266"/>
      <c r="BI464" s="266"/>
      <c r="BJ464" s="266"/>
      <c r="BK464" s="266"/>
      <c r="BL464" s="459"/>
      <c r="BM464" s="459"/>
      <c r="BN464" s="469" t="e">
        <f>VLOOKUP(B464,'[2]PL01-16112024'!$D$11:$P$237,11,0)</f>
        <v>#N/A</v>
      </c>
      <c r="BO464" s="469"/>
      <c r="BP464" s="469"/>
      <c r="BQ464" s="469"/>
      <c r="BR464" s="469"/>
    </row>
    <row r="465" spans="1:70" s="84" customFormat="1" ht="10.9" customHeight="1">
      <c r="A465" s="276" t="s">
        <v>186</v>
      </c>
      <c r="B465" s="277"/>
      <c r="C465" s="266"/>
      <c r="D465" s="266" t="str">
        <f t="shared" si="154"/>
        <v/>
      </c>
      <c r="E465" s="278"/>
      <c r="F465" s="266" t="str">
        <f t="shared" si="156"/>
        <v/>
      </c>
      <c r="G465" s="279"/>
      <c r="H465" s="280">
        <f t="shared" si="158"/>
        <v>0</v>
      </c>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1"/>
      <c r="AL465" s="281"/>
      <c r="AM465" s="281"/>
      <c r="AN465" s="281"/>
      <c r="AO465" s="281"/>
      <c r="AP465" s="281"/>
      <c r="AQ465" s="281"/>
      <c r="AR465" s="281"/>
      <c r="AS465" s="281"/>
      <c r="AT465" s="281"/>
      <c r="AU465" s="281"/>
      <c r="AV465" s="281"/>
      <c r="AW465" s="281"/>
      <c r="AX465" s="281"/>
      <c r="AY465" s="281"/>
      <c r="AZ465" s="281"/>
      <c r="BA465" s="281"/>
      <c r="BB465" s="281"/>
      <c r="BC465" s="281"/>
      <c r="BD465" s="281"/>
      <c r="BE465" s="281"/>
      <c r="BF465" s="266"/>
      <c r="BG465" s="266"/>
      <c r="BH465" s="266"/>
      <c r="BI465" s="266"/>
      <c r="BJ465" s="266"/>
      <c r="BK465" s="266"/>
      <c r="BL465" s="459"/>
      <c r="BM465" s="459"/>
      <c r="BN465" s="469" t="e">
        <f>VLOOKUP(B465,'[2]PL01-16112024'!$D$11:$P$237,11,0)</f>
        <v>#N/A</v>
      </c>
      <c r="BO465" s="469"/>
      <c r="BP465" s="469"/>
      <c r="BQ465" s="469"/>
      <c r="BR465" s="469"/>
    </row>
    <row r="466" spans="1:70" s="84" customFormat="1" ht="10.9" customHeight="1">
      <c r="A466" s="276" t="s">
        <v>186</v>
      </c>
      <c r="B466" s="277"/>
      <c r="C466" s="266"/>
      <c r="D466" s="266" t="str">
        <f t="shared" si="154"/>
        <v/>
      </c>
      <c r="E466" s="278"/>
      <c r="F466" s="266" t="str">
        <f t="shared" si="156"/>
        <v/>
      </c>
      <c r="G466" s="279"/>
      <c r="H466" s="280">
        <f t="shared" si="158"/>
        <v>0</v>
      </c>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1"/>
      <c r="AL466" s="281"/>
      <c r="AM466" s="281"/>
      <c r="AN466" s="281"/>
      <c r="AO466" s="281"/>
      <c r="AP466" s="281"/>
      <c r="AQ466" s="281"/>
      <c r="AR466" s="281"/>
      <c r="AS466" s="281"/>
      <c r="AT466" s="281"/>
      <c r="AU466" s="281"/>
      <c r="AV466" s="281"/>
      <c r="AW466" s="281"/>
      <c r="AX466" s="281"/>
      <c r="AY466" s="281"/>
      <c r="AZ466" s="281"/>
      <c r="BA466" s="281"/>
      <c r="BB466" s="281"/>
      <c r="BC466" s="281"/>
      <c r="BD466" s="281"/>
      <c r="BE466" s="281"/>
      <c r="BF466" s="266"/>
      <c r="BG466" s="266"/>
      <c r="BH466" s="266"/>
      <c r="BI466" s="266"/>
      <c r="BJ466" s="266"/>
      <c r="BK466" s="266"/>
      <c r="BL466" s="459"/>
      <c r="BM466" s="459"/>
      <c r="BN466" s="469" t="e">
        <f>VLOOKUP(B466,'[2]PL01-16112024'!$D$11:$P$237,11,0)</f>
        <v>#N/A</v>
      </c>
      <c r="BO466" s="469"/>
      <c r="BP466" s="469"/>
      <c r="BQ466" s="469"/>
      <c r="BR466" s="469"/>
    </row>
    <row r="467" spans="1:70" s="84" customFormat="1" ht="10.9" customHeight="1">
      <c r="A467" s="269" t="s">
        <v>43</v>
      </c>
      <c r="B467" s="270" t="s">
        <v>208</v>
      </c>
      <c r="C467" s="271"/>
      <c r="D467" s="272" t="str">
        <f t="shared" si="154"/>
        <v/>
      </c>
      <c r="E467" s="319"/>
      <c r="F467" s="271" t="str">
        <f t="shared" ref="F467:F475" si="159">IF(ISTEXT(B467)=TRUE,"DDD","")</f>
        <v>DDD</v>
      </c>
      <c r="G467" s="284"/>
      <c r="H467" s="275">
        <f>SUM(I467:BK467)</f>
        <v>0</v>
      </c>
      <c r="I467" s="275">
        <f t="shared" ref="I467:BK467" si="160">SUM(I468:I475)</f>
        <v>0</v>
      </c>
      <c r="J467" s="275">
        <f t="shared" si="160"/>
        <v>0</v>
      </c>
      <c r="K467" s="275">
        <f t="shared" si="160"/>
        <v>0</v>
      </c>
      <c r="L467" s="275">
        <f t="shared" si="160"/>
        <v>0</v>
      </c>
      <c r="M467" s="275">
        <f t="shared" si="160"/>
        <v>0</v>
      </c>
      <c r="N467" s="275">
        <f t="shared" si="160"/>
        <v>0</v>
      </c>
      <c r="O467" s="275">
        <f t="shared" si="160"/>
        <v>0</v>
      </c>
      <c r="P467" s="275">
        <f t="shared" si="160"/>
        <v>0</v>
      </c>
      <c r="Q467" s="275">
        <f t="shared" si="160"/>
        <v>0</v>
      </c>
      <c r="R467" s="275">
        <f t="shared" si="160"/>
        <v>0</v>
      </c>
      <c r="S467" s="275">
        <f t="shared" si="160"/>
        <v>0</v>
      </c>
      <c r="T467" s="275">
        <f t="shared" si="160"/>
        <v>0</v>
      </c>
      <c r="U467" s="275">
        <f t="shared" si="160"/>
        <v>0</v>
      </c>
      <c r="V467" s="275">
        <f t="shared" si="160"/>
        <v>0</v>
      </c>
      <c r="W467" s="275">
        <f t="shared" si="160"/>
        <v>0</v>
      </c>
      <c r="X467" s="275">
        <f t="shared" si="160"/>
        <v>0</v>
      </c>
      <c r="Y467" s="275">
        <f t="shared" si="160"/>
        <v>0</v>
      </c>
      <c r="Z467" s="275">
        <f t="shared" si="160"/>
        <v>0</v>
      </c>
      <c r="AA467" s="275">
        <f t="shared" si="160"/>
        <v>0</v>
      </c>
      <c r="AB467" s="275">
        <f t="shared" si="160"/>
        <v>0</v>
      </c>
      <c r="AC467" s="275">
        <f t="shared" si="160"/>
        <v>0</v>
      </c>
      <c r="AD467" s="275">
        <f t="shared" si="160"/>
        <v>0</v>
      </c>
      <c r="AE467" s="275">
        <f t="shared" si="160"/>
        <v>0</v>
      </c>
      <c r="AF467" s="275">
        <f t="shared" si="160"/>
        <v>0</v>
      </c>
      <c r="AG467" s="275">
        <f t="shared" si="160"/>
        <v>0</v>
      </c>
      <c r="AH467" s="275">
        <f t="shared" si="160"/>
        <v>0</v>
      </c>
      <c r="AI467" s="275">
        <f t="shared" si="160"/>
        <v>0</v>
      </c>
      <c r="AJ467" s="275">
        <f t="shared" si="160"/>
        <v>0</v>
      </c>
      <c r="AK467" s="275">
        <f t="shared" si="160"/>
        <v>0</v>
      </c>
      <c r="AL467" s="275">
        <f t="shared" si="160"/>
        <v>0</v>
      </c>
      <c r="AM467" s="275">
        <f t="shared" si="160"/>
        <v>0</v>
      </c>
      <c r="AN467" s="275">
        <f t="shared" si="160"/>
        <v>0</v>
      </c>
      <c r="AO467" s="275">
        <f t="shared" si="160"/>
        <v>0</v>
      </c>
      <c r="AP467" s="275">
        <f t="shared" si="160"/>
        <v>0</v>
      </c>
      <c r="AQ467" s="275">
        <f t="shared" si="160"/>
        <v>0</v>
      </c>
      <c r="AR467" s="275">
        <f t="shared" si="160"/>
        <v>0</v>
      </c>
      <c r="AS467" s="275">
        <f t="shared" si="160"/>
        <v>0</v>
      </c>
      <c r="AT467" s="275">
        <f t="shared" si="160"/>
        <v>0</v>
      </c>
      <c r="AU467" s="275">
        <f t="shared" si="160"/>
        <v>0</v>
      </c>
      <c r="AV467" s="275">
        <f t="shared" si="160"/>
        <v>0</v>
      </c>
      <c r="AW467" s="275">
        <f t="shared" si="160"/>
        <v>0</v>
      </c>
      <c r="AX467" s="275">
        <f t="shared" si="160"/>
        <v>0</v>
      </c>
      <c r="AY467" s="275">
        <f t="shared" si="160"/>
        <v>0</v>
      </c>
      <c r="AZ467" s="275">
        <f t="shared" si="160"/>
        <v>0</v>
      </c>
      <c r="BA467" s="275">
        <f t="shared" si="160"/>
        <v>0</v>
      </c>
      <c r="BB467" s="275">
        <f t="shared" si="160"/>
        <v>0</v>
      </c>
      <c r="BC467" s="275">
        <f t="shared" si="160"/>
        <v>0</v>
      </c>
      <c r="BD467" s="275">
        <f t="shared" si="160"/>
        <v>0</v>
      </c>
      <c r="BE467" s="275">
        <f t="shared" si="160"/>
        <v>0</v>
      </c>
      <c r="BF467" s="275">
        <f t="shared" si="160"/>
        <v>0</v>
      </c>
      <c r="BG467" s="275">
        <f t="shared" si="160"/>
        <v>0</v>
      </c>
      <c r="BH467" s="275">
        <f t="shared" si="160"/>
        <v>0</v>
      </c>
      <c r="BI467" s="275">
        <f t="shared" si="160"/>
        <v>0</v>
      </c>
      <c r="BJ467" s="275">
        <f t="shared" si="160"/>
        <v>0</v>
      </c>
      <c r="BK467" s="275">
        <f t="shared" si="160"/>
        <v>0</v>
      </c>
      <c r="BL467" s="458"/>
      <c r="BM467" s="459"/>
      <c r="BN467" s="469" t="e">
        <f>VLOOKUP(B467,'[2]PL01-16112024'!$D$11:$P$237,11,0)</f>
        <v>#N/A</v>
      </c>
      <c r="BO467" s="469"/>
      <c r="BP467" s="469"/>
      <c r="BQ467" s="469"/>
      <c r="BR467" s="469"/>
    </row>
    <row r="468" spans="1:70" s="84" customFormat="1" ht="10.9" customHeight="1">
      <c r="A468" s="276" t="s">
        <v>186</v>
      </c>
      <c r="B468" s="277"/>
      <c r="C468" s="266"/>
      <c r="D468" s="266" t="str">
        <f t="shared" si="154"/>
        <v/>
      </c>
      <c r="E468" s="278"/>
      <c r="F468" s="266" t="str">
        <f t="shared" si="159"/>
        <v/>
      </c>
      <c r="G468" s="279"/>
      <c r="H468" s="280">
        <f t="shared" ref="H468:H475" si="161">SUM(I468:BK468)</f>
        <v>0</v>
      </c>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c r="AL468" s="281"/>
      <c r="AM468" s="281"/>
      <c r="AN468" s="281"/>
      <c r="AO468" s="281"/>
      <c r="AP468" s="281"/>
      <c r="AQ468" s="281"/>
      <c r="AR468" s="281"/>
      <c r="AS468" s="281"/>
      <c r="AT468" s="281"/>
      <c r="AU468" s="281"/>
      <c r="AV468" s="281"/>
      <c r="AW468" s="281"/>
      <c r="AX468" s="281"/>
      <c r="AY468" s="281"/>
      <c r="AZ468" s="281"/>
      <c r="BA468" s="281"/>
      <c r="BB468" s="281"/>
      <c r="BC468" s="281"/>
      <c r="BD468" s="281"/>
      <c r="BE468" s="281"/>
      <c r="BF468" s="266"/>
      <c r="BG468" s="266"/>
      <c r="BH468" s="266"/>
      <c r="BI468" s="266"/>
      <c r="BJ468" s="266"/>
      <c r="BK468" s="266"/>
      <c r="BL468" s="459"/>
      <c r="BM468" s="459"/>
      <c r="BN468" s="469" t="e">
        <f>VLOOKUP(B468,'[2]PL01-16112024'!$D$11:$P$237,11,0)</f>
        <v>#N/A</v>
      </c>
      <c r="BO468" s="469"/>
      <c r="BP468" s="469"/>
      <c r="BQ468" s="469"/>
      <c r="BR468" s="469"/>
    </row>
    <row r="469" spans="1:70" s="84" customFormat="1" ht="10.9" customHeight="1">
      <c r="A469" s="276" t="s">
        <v>186</v>
      </c>
      <c r="B469" s="277"/>
      <c r="C469" s="266"/>
      <c r="D469" s="266" t="str">
        <f t="shared" si="154"/>
        <v/>
      </c>
      <c r="E469" s="278"/>
      <c r="F469" s="266" t="str">
        <f t="shared" si="159"/>
        <v/>
      </c>
      <c r="G469" s="279"/>
      <c r="H469" s="280">
        <f t="shared" si="161"/>
        <v>0</v>
      </c>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1"/>
      <c r="AR469" s="281"/>
      <c r="AS469" s="281"/>
      <c r="AT469" s="281"/>
      <c r="AU469" s="281"/>
      <c r="AV469" s="281"/>
      <c r="AW469" s="281"/>
      <c r="AX469" s="281"/>
      <c r="AY469" s="281"/>
      <c r="AZ469" s="281"/>
      <c r="BA469" s="281"/>
      <c r="BB469" s="281"/>
      <c r="BC469" s="281"/>
      <c r="BD469" s="281"/>
      <c r="BE469" s="281"/>
      <c r="BF469" s="266"/>
      <c r="BG469" s="266"/>
      <c r="BH469" s="266"/>
      <c r="BI469" s="266"/>
      <c r="BJ469" s="266"/>
      <c r="BK469" s="266"/>
      <c r="BL469" s="459"/>
      <c r="BM469" s="459"/>
      <c r="BN469" s="469" t="e">
        <f>VLOOKUP(B469,'[2]PL01-16112024'!$D$11:$P$237,11,0)</f>
        <v>#N/A</v>
      </c>
      <c r="BO469" s="469"/>
      <c r="BP469" s="469"/>
      <c r="BQ469" s="469"/>
      <c r="BR469" s="469"/>
    </row>
    <row r="470" spans="1:70" s="84" customFormat="1" ht="10.9" customHeight="1">
      <c r="A470" s="276" t="s">
        <v>186</v>
      </c>
      <c r="B470" s="277"/>
      <c r="C470" s="266"/>
      <c r="D470" s="266" t="str">
        <f t="shared" si="154"/>
        <v/>
      </c>
      <c r="E470" s="278"/>
      <c r="F470" s="266" t="str">
        <f t="shared" si="159"/>
        <v/>
      </c>
      <c r="G470" s="279"/>
      <c r="H470" s="280">
        <f t="shared" si="161"/>
        <v>0</v>
      </c>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1"/>
      <c r="AL470" s="281"/>
      <c r="AM470" s="281"/>
      <c r="AN470" s="281"/>
      <c r="AO470" s="281"/>
      <c r="AP470" s="281"/>
      <c r="AQ470" s="281"/>
      <c r="AR470" s="281"/>
      <c r="AS470" s="281"/>
      <c r="AT470" s="281"/>
      <c r="AU470" s="281"/>
      <c r="AV470" s="281"/>
      <c r="AW470" s="281"/>
      <c r="AX470" s="281"/>
      <c r="AY470" s="281"/>
      <c r="AZ470" s="281"/>
      <c r="BA470" s="281"/>
      <c r="BB470" s="281"/>
      <c r="BC470" s="281"/>
      <c r="BD470" s="281"/>
      <c r="BE470" s="281"/>
      <c r="BF470" s="266"/>
      <c r="BG470" s="266"/>
      <c r="BH470" s="266"/>
      <c r="BI470" s="266"/>
      <c r="BJ470" s="266"/>
      <c r="BK470" s="266"/>
      <c r="BL470" s="459"/>
      <c r="BM470" s="459"/>
      <c r="BN470" s="469" t="e">
        <f>VLOOKUP(B470,'[2]PL01-16112024'!$D$11:$P$237,11,0)</f>
        <v>#N/A</v>
      </c>
      <c r="BO470" s="469"/>
      <c r="BP470" s="469"/>
      <c r="BQ470" s="469"/>
      <c r="BR470" s="469"/>
    </row>
    <row r="471" spans="1:70" s="84" customFormat="1" ht="10.9" customHeight="1">
      <c r="A471" s="276" t="s">
        <v>186</v>
      </c>
      <c r="B471" s="277"/>
      <c r="C471" s="266"/>
      <c r="D471" s="266" t="str">
        <f t="shared" si="154"/>
        <v/>
      </c>
      <c r="E471" s="278"/>
      <c r="F471" s="266" t="str">
        <f t="shared" si="159"/>
        <v/>
      </c>
      <c r="G471" s="279"/>
      <c r="H471" s="280">
        <f t="shared" si="161"/>
        <v>0</v>
      </c>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c r="AL471" s="281"/>
      <c r="AM471" s="281"/>
      <c r="AN471" s="281"/>
      <c r="AO471" s="281"/>
      <c r="AP471" s="281"/>
      <c r="AQ471" s="281"/>
      <c r="AR471" s="281"/>
      <c r="AS471" s="281"/>
      <c r="AT471" s="281"/>
      <c r="AU471" s="281"/>
      <c r="AV471" s="281"/>
      <c r="AW471" s="281"/>
      <c r="AX471" s="281"/>
      <c r="AY471" s="281"/>
      <c r="AZ471" s="281"/>
      <c r="BA471" s="281"/>
      <c r="BB471" s="281"/>
      <c r="BC471" s="281"/>
      <c r="BD471" s="281"/>
      <c r="BE471" s="281"/>
      <c r="BF471" s="266"/>
      <c r="BG471" s="266"/>
      <c r="BH471" s="266"/>
      <c r="BI471" s="266"/>
      <c r="BJ471" s="266"/>
      <c r="BK471" s="266"/>
      <c r="BL471" s="459"/>
      <c r="BM471" s="459"/>
      <c r="BN471" s="469" t="e">
        <f>VLOOKUP(B471,'[2]PL01-16112024'!$D$11:$P$237,11,0)</f>
        <v>#N/A</v>
      </c>
      <c r="BO471" s="469"/>
      <c r="BP471" s="469"/>
      <c r="BQ471" s="469"/>
      <c r="BR471" s="469"/>
    </row>
    <row r="472" spans="1:70" s="84" customFormat="1" ht="10.9" customHeight="1">
      <c r="A472" s="276" t="s">
        <v>186</v>
      </c>
      <c r="B472" s="277"/>
      <c r="C472" s="266"/>
      <c r="D472" s="266" t="str">
        <f t="shared" si="154"/>
        <v/>
      </c>
      <c r="E472" s="278"/>
      <c r="F472" s="266" t="str">
        <f t="shared" si="159"/>
        <v/>
      </c>
      <c r="G472" s="279"/>
      <c r="H472" s="280">
        <f t="shared" si="161"/>
        <v>0</v>
      </c>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1"/>
      <c r="AL472" s="281"/>
      <c r="AM472" s="281"/>
      <c r="AN472" s="281"/>
      <c r="AO472" s="281"/>
      <c r="AP472" s="281"/>
      <c r="AQ472" s="281"/>
      <c r="AR472" s="281"/>
      <c r="AS472" s="281"/>
      <c r="AT472" s="281"/>
      <c r="AU472" s="281"/>
      <c r="AV472" s="281"/>
      <c r="AW472" s="281"/>
      <c r="AX472" s="281"/>
      <c r="AY472" s="281"/>
      <c r="AZ472" s="281"/>
      <c r="BA472" s="281"/>
      <c r="BB472" s="281"/>
      <c r="BC472" s="281"/>
      <c r="BD472" s="281"/>
      <c r="BE472" s="281"/>
      <c r="BF472" s="266"/>
      <c r="BG472" s="266"/>
      <c r="BH472" s="266"/>
      <c r="BI472" s="266"/>
      <c r="BJ472" s="266"/>
      <c r="BK472" s="266"/>
      <c r="BL472" s="459"/>
      <c r="BM472" s="459"/>
      <c r="BN472" s="469" t="e">
        <f>VLOOKUP(B472,'[2]PL01-16112024'!$D$11:$P$237,11,0)</f>
        <v>#N/A</v>
      </c>
      <c r="BO472" s="469"/>
      <c r="BP472" s="469"/>
      <c r="BQ472" s="469"/>
      <c r="BR472" s="469"/>
    </row>
    <row r="473" spans="1:70" s="84" customFormat="1" ht="10.9" customHeight="1">
      <c r="A473" s="276" t="s">
        <v>186</v>
      </c>
      <c r="B473" s="277"/>
      <c r="C473" s="266"/>
      <c r="D473" s="266" t="str">
        <f t="shared" si="154"/>
        <v/>
      </c>
      <c r="E473" s="278"/>
      <c r="F473" s="266" t="str">
        <f t="shared" si="159"/>
        <v/>
      </c>
      <c r="G473" s="279"/>
      <c r="H473" s="280">
        <f t="shared" si="161"/>
        <v>0</v>
      </c>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1"/>
      <c r="AL473" s="281"/>
      <c r="AM473" s="281"/>
      <c r="AN473" s="281"/>
      <c r="AO473" s="281"/>
      <c r="AP473" s="281"/>
      <c r="AQ473" s="281"/>
      <c r="AR473" s="281"/>
      <c r="AS473" s="281"/>
      <c r="AT473" s="281"/>
      <c r="AU473" s="281"/>
      <c r="AV473" s="281"/>
      <c r="AW473" s="281"/>
      <c r="AX473" s="281"/>
      <c r="AY473" s="281"/>
      <c r="AZ473" s="281"/>
      <c r="BA473" s="281"/>
      <c r="BB473" s="281"/>
      <c r="BC473" s="281"/>
      <c r="BD473" s="281"/>
      <c r="BE473" s="281"/>
      <c r="BF473" s="266"/>
      <c r="BG473" s="266"/>
      <c r="BH473" s="266"/>
      <c r="BI473" s="266"/>
      <c r="BJ473" s="266"/>
      <c r="BK473" s="266"/>
      <c r="BL473" s="459"/>
      <c r="BM473" s="459"/>
      <c r="BN473" s="469" t="e">
        <f>VLOOKUP(B473,'[2]PL01-16112024'!$D$11:$P$237,11,0)</f>
        <v>#N/A</v>
      </c>
      <c r="BO473" s="469"/>
      <c r="BP473" s="469"/>
      <c r="BQ473" s="469"/>
      <c r="BR473" s="469"/>
    </row>
    <row r="474" spans="1:70" s="84" customFormat="1" ht="10.9" customHeight="1">
      <c r="A474" s="276" t="s">
        <v>186</v>
      </c>
      <c r="B474" s="277"/>
      <c r="C474" s="266"/>
      <c r="D474" s="266" t="str">
        <f t="shared" si="154"/>
        <v/>
      </c>
      <c r="E474" s="278"/>
      <c r="F474" s="266" t="str">
        <f t="shared" si="159"/>
        <v/>
      </c>
      <c r="G474" s="279"/>
      <c r="H474" s="280">
        <f t="shared" si="161"/>
        <v>0</v>
      </c>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1"/>
      <c r="AL474" s="281"/>
      <c r="AM474" s="281"/>
      <c r="AN474" s="281"/>
      <c r="AO474" s="281"/>
      <c r="AP474" s="281"/>
      <c r="AQ474" s="281"/>
      <c r="AR474" s="281"/>
      <c r="AS474" s="281"/>
      <c r="AT474" s="281"/>
      <c r="AU474" s="281"/>
      <c r="AV474" s="281"/>
      <c r="AW474" s="281"/>
      <c r="AX474" s="281"/>
      <c r="AY474" s="281"/>
      <c r="AZ474" s="281"/>
      <c r="BA474" s="281"/>
      <c r="BB474" s="281"/>
      <c r="BC474" s="281"/>
      <c r="BD474" s="281"/>
      <c r="BE474" s="281"/>
      <c r="BF474" s="266"/>
      <c r="BG474" s="266"/>
      <c r="BH474" s="266"/>
      <c r="BI474" s="266"/>
      <c r="BJ474" s="266"/>
      <c r="BK474" s="266"/>
      <c r="BL474" s="459"/>
      <c r="BM474" s="459"/>
      <c r="BN474" s="469" t="e">
        <f>VLOOKUP(B474,'[2]PL01-16112024'!$D$11:$P$237,11,0)</f>
        <v>#N/A</v>
      </c>
      <c r="BO474" s="469"/>
      <c r="BP474" s="469"/>
      <c r="BQ474" s="469"/>
      <c r="BR474" s="469"/>
    </row>
    <row r="475" spans="1:70" s="84" customFormat="1" ht="10.9" customHeight="1">
      <c r="A475" s="276" t="s">
        <v>186</v>
      </c>
      <c r="B475" s="277"/>
      <c r="C475" s="266"/>
      <c r="D475" s="266" t="str">
        <f t="shared" si="154"/>
        <v/>
      </c>
      <c r="E475" s="278"/>
      <c r="F475" s="266" t="str">
        <f t="shared" si="159"/>
        <v/>
      </c>
      <c r="G475" s="279"/>
      <c r="H475" s="280">
        <f t="shared" si="161"/>
        <v>0</v>
      </c>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1"/>
      <c r="AL475" s="281"/>
      <c r="AM475" s="281"/>
      <c r="AN475" s="281"/>
      <c r="AO475" s="281"/>
      <c r="AP475" s="281"/>
      <c r="AQ475" s="281"/>
      <c r="AR475" s="281"/>
      <c r="AS475" s="281"/>
      <c r="AT475" s="281"/>
      <c r="AU475" s="281"/>
      <c r="AV475" s="281"/>
      <c r="AW475" s="281"/>
      <c r="AX475" s="281"/>
      <c r="AY475" s="281"/>
      <c r="AZ475" s="281"/>
      <c r="BA475" s="281"/>
      <c r="BB475" s="281"/>
      <c r="BC475" s="281"/>
      <c r="BD475" s="281"/>
      <c r="BE475" s="281"/>
      <c r="BF475" s="266"/>
      <c r="BG475" s="266"/>
      <c r="BH475" s="266"/>
      <c r="BI475" s="266"/>
      <c r="BJ475" s="266"/>
      <c r="BK475" s="266"/>
      <c r="BL475" s="459"/>
      <c r="BM475" s="459"/>
      <c r="BN475" s="469" t="e">
        <f>VLOOKUP(B475,'[2]PL01-16112024'!$D$11:$P$237,11,0)</f>
        <v>#N/A</v>
      </c>
      <c r="BO475" s="469"/>
      <c r="BP475" s="469"/>
      <c r="BQ475" s="469"/>
      <c r="BR475" s="469"/>
    </row>
    <row r="476" spans="1:70" s="84" customFormat="1" ht="10.9" customHeight="1">
      <c r="A476" s="269" t="s">
        <v>43</v>
      </c>
      <c r="B476" s="270" t="s">
        <v>23</v>
      </c>
      <c r="C476" s="271"/>
      <c r="D476" s="272" t="str">
        <f t="shared" si="154"/>
        <v/>
      </c>
      <c r="E476" s="273"/>
      <c r="F476" s="271" t="str">
        <f t="shared" ref="F476:F482" si="162">IF(ISTEXT(B476)=TRUE,"DRA","")</f>
        <v>DRA</v>
      </c>
      <c r="G476" s="284"/>
      <c r="H476" s="275">
        <f>SUM(I476:BK476)</f>
        <v>0</v>
      </c>
      <c r="I476" s="275">
        <f t="shared" ref="I476:BK476" si="163">SUM(I477:I482)</f>
        <v>0</v>
      </c>
      <c r="J476" s="275">
        <f t="shared" si="163"/>
        <v>0</v>
      </c>
      <c r="K476" s="275">
        <f t="shared" si="163"/>
        <v>0</v>
      </c>
      <c r="L476" s="275">
        <f t="shared" si="163"/>
        <v>0</v>
      </c>
      <c r="M476" s="275">
        <f t="shared" si="163"/>
        <v>0</v>
      </c>
      <c r="N476" s="275">
        <f t="shared" si="163"/>
        <v>0</v>
      </c>
      <c r="O476" s="275">
        <f t="shared" si="163"/>
        <v>0</v>
      </c>
      <c r="P476" s="275">
        <f t="shared" si="163"/>
        <v>0</v>
      </c>
      <c r="Q476" s="275">
        <f t="shared" si="163"/>
        <v>0</v>
      </c>
      <c r="R476" s="275">
        <f t="shared" si="163"/>
        <v>0</v>
      </c>
      <c r="S476" s="275">
        <f t="shared" si="163"/>
        <v>0</v>
      </c>
      <c r="T476" s="275">
        <f t="shared" si="163"/>
        <v>0</v>
      </c>
      <c r="U476" s="275">
        <f t="shared" si="163"/>
        <v>0</v>
      </c>
      <c r="V476" s="275">
        <f t="shared" si="163"/>
        <v>0</v>
      </c>
      <c r="W476" s="275">
        <f t="shared" si="163"/>
        <v>0</v>
      </c>
      <c r="X476" s="275">
        <f t="shared" si="163"/>
        <v>0</v>
      </c>
      <c r="Y476" s="275">
        <f t="shared" si="163"/>
        <v>0</v>
      </c>
      <c r="Z476" s="275">
        <f t="shared" si="163"/>
        <v>0</v>
      </c>
      <c r="AA476" s="275">
        <f t="shared" si="163"/>
        <v>0</v>
      </c>
      <c r="AB476" s="275">
        <f t="shared" si="163"/>
        <v>0</v>
      </c>
      <c r="AC476" s="275">
        <f t="shared" si="163"/>
        <v>0</v>
      </c>
      <c r="AD476" s="275">
        <f t="shared" si="163"/>
        <v>0</v>
      </c>
      <c r="AE476" s="275">
        <f t="shared" si="163"/>
        <v>0</v>
      </c>
      <c r="AF476" s="275">
        <f t="shared" si="163"/>
        <v>0</v>
      </c>
      <c r="AG476" s="275">
        <f t="shared" si="163"/>
        <v>0</v>
      </c>
      <c r="AH476" s="275">
        <f t="shared" si="163"/>
        <v>0</v>
      </c>
      <c r="AI476" s="275">
        <f t="shared" si="163"/>
        <v>0</v>
      </c>
      <c r="AJ476" s="275">
        <f t="shared" si="163"/>
        <v>0</v>
      </c>
      <c r="AK476" s="275">
        <f t="shared" si="163"/>
        <v>0</v>
      </c>
      <c r="AL476" s="275">
        <f t="shared" si="163"/>
        <v>0</v>
      </c>
      <c r="AM476" s="275">
        <f t="shared" si="163"/>
        <v>0</v>
      </c>
      <c r="AN476" s="275">
        <f t="shared" si="163"/>
        <v>0</v>
      </c>
      <c r="AO476" s="275">
        <f t="shared" si="163"/>
        <v>0</v>
      </c>
      <c r="AP476" s="275">
        <f t="shared" si="163"/>
        <v>0</v>
      </c>
      <c r="AQ476" s="275">
        <f t="shared" si="163"/>
        <v>0</v>
      </c>
      <c r="AR476" s="275">
        <f t="shared" si="163"/>
        <v>0</v>
      </c>
      <c r="AS476" s="275">
        <f t="shared" si="163"/>
        <v>0</v>
      </c>
      <c r="AT476" s="275">
        <f t="shared" si="163"/>
        <v>0</v>
      </c>
      <c r="AU476" s="275">
        <f t="shared" si="163"/>
        <v>0</v>
      </c>
      <c r="AV476" s="275">
        <f t="shared" si="163"/>
        <v>0</v>
      </c>
      <c r="AW476" s="275">
        <f t="shared" si="163"/>
        <v>0</v>
      </c>
      <c r="AX476" s="275">
        <f t="shared" si="163"/>
        <v>0</v>
      </c>
      <c r="AY476" s="275">
        <f t="shared" si="163"/>
        <v>0</v>
      </c>
      <c r="AZ476" s="275">
        <f t="shared" si="163"/>
        <v>0</v>
      </c>
      <c r="BA476" s="275">
        <f t="shared" si="163"/>
        <v>0</v>
      </c>
      <c r="BB476" s="275">
        <f t="shared" si="163"/>
        <v>0</v>
      </c>
      <c r="BC476" s="275">
        <f t="shared" si="163"/>
        <v>0</v>
      </c>
      <c r="BD476" s="275">
        <f t="shared" si="163"/>
        <v>0</v>
      </c>
      <c r="BE476" s="275">
        <f t="shared" si="163"/>
        <v>0</v>
      </c>
      <c r="BF476" s="275">
        <f t="shared" si="163"/>
        <v>0</v>
      </c>
      <c r="BG476" s="275">
        <f t="shared" si="163"/>
        <v>0</v>
      </c>
      <c r="BH476" s="275">
        <f t="shared" si="163"/>
        <v>0</v>
      </c>
      <c r="BI476" s="275">
        <f t="shared" si="163"/>
        <v>0</v>
      </c>
      <c r="BJ476" s="275">
        <f t="shared" si="163"/>
        <v>0</v>
      </c>
      <c r="BK476" s="275">
        <f t="shared" si="163"/>
        <v>0</v>
      </c>
      <c r="BL476" s="458"/>
      <c r="BM476" s="459"/>
      <c r="BN476" s="469" t="e">
        <f>VLOOKUP(B476,'[2]PL01-16112024'!$D$11:$P$237,11,0)</f>
        <v>#N/A</v>
      </c>
      <c r="BO476" s="469"/>
      <c r="BP476" s="469"/>
      <c r="BQ476" s="469"/>
      <c r="BR476" s="469"/>
    </row>
    <row r="477" spans="1:70" s="84" customFormat="1" ht="10.9" customHeight="1">
      <c r="A477" s="276" t="s">
        <v>186</v>
      </c>
      <c r="B477" s="277"/>
      <c r="C477" s="266"/>
      <c r="D477" s="266" t="str">
        <f t="shared" si="154"/>
        <v/>
      </c>
      <c r="E477" s="278"/>
      <c r="F477" s="266" t="str">
        <f t="shared" si="162"/>
        <v/>
      </c>
      <c r="G477" s="279"/>
      <c r="H477" s="280">
        <f t="shared" ref="H477:H482" si="164">SUM(I477:BK477)</f>
        <v>0</v>
      </c>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1"/>
      <c r="AL477" s="281"/>
      <c r="AM477" s="281"/>
      <c r="AN477" s="281"/>
      <c r="AO477" s="281"/>
      <c r="AP477" s="281"/>
      <c r="AQ477" s="281"/>
      <c r="AR477" s="281"/>
      <c r="AS477" s="281"/>
      <c r="AT477" s="281"/>
      <c r="AU477" s="281"/>
      <c r="AV477" s="281"/>
      <c r="AW477" s="281"/>
      <c r="AX477" s="281"/>
      <c r="AY477" s="281"/>
      <c r="AZ477" s="281"/>
      <c r="BA477" s="281"/>
      <c r="BB477" s="281"/>
      <c r="BC477" s="281"/>
      <c r="BD477" s="281"/>
      <c r="BE477" s="281"/>
      <c r="BF477" s="266"/>
      <c r="BG477" s="266"/>
      <c r="BH477" s="266"/>
      <c r="BI477" s="266"/>
      <c r="BJ477" s="266"/>
      <c r="BK477" s="266"/>
      <c r="BL477" s="459"/>
      <c r="BM477" s="459"/>
      <c r="BN477" s="469" t="e">
        <f>VLOOKUP(B477,'[2]PL01-16112024'!$D$11:$P$237,11,0)</f>
        <v>#N/A</v>
      </c>
      <c r="BO477" s="469"/>
      <c r="BP477" s="469"/>
      <c r="BQ477" s="469"/>
      <c r="BR477" s="469"/>
    </row>
    <row r="478" spans="1:70" s="84" customFormat="1" ht="10.9" customHeight="1">
      <c r="A478" s="276" t="s">
        <v>186</v>
      </c>
      <c r="B478" s="277"/>
      <c r="C478" s="266"/>
      <c r="D478" s="266" t="str">
        <f t="shared" si="154"/>
        <v/>
      </c>
      <c r="E478" s="278"/>
      <c r="F478" s="266" t="str">
        <f t="shared" si="162"/>
        <v/>
      </c>
      <c r="G478" s="279"/>
      <c r="H478" s="280">
        <f t="shared" si="164"/>
        <v>0</v>
      </c>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1"/>
      <c r="AL478" s="281"/>
      <c r="AM478" s="281"/>
      <c r="AN478" s="281"/>
      <c r="AO478" s="281"/>
      <c r="AP478" s="281"/>
      <c r="AQ478" s="281"/>
      <c r="AR478" s="281"/>
      <c r="AS478" s="281"/>
      <c r="AT478" s="281"/>
      <c r="AU478" s="281"/>
      <c r="AV478" s="281"/>
      <c r="AW478" s="281"/>
      <c r="AX478" s="281"/>
      <c r="AY478" s="281"/>
      <c r="AZ478" s="281"/>
      <c r="BA478" s="281"/>
      <c r="BB478" s="281"/>
      <c r="BC478" s="281"/>
      <c r="BD478" s="281"/>
      <c r="BE478" s="281"/>
      <c r="BF478" s="266"/>
      <c r="BG478" s="266"/>
      <c r="BH478" s="266"/>
      <c r="BI478" s="266"/>
      <c r="BJ478" s="266"/>
      <c r="BK478" s="266"/>
      <c r="BL478" s="459"/>
      <c r="BM478" s="459"/>
      <c r="BN478" s="469" t="e">
        <f>VLOOKUP(B478,'[2]PL01-16112024'!$D$11:$P$237,11,0)</f>
        <v>#N/A</v>
      </c>
      <c r="BO478" s="469"/>
      <c r="BP478" s="469"/>
      <c r="BQ478" s="469"/>
      <c r="BR478" s="469"/>
    </row>
    <row r="479" spans="1:70" s="84" customFormat="1" ht="10.9" customHeight="1">
      <c r="A479" s="276" t="s">
        <v>186</v>
      </c>
      <c r="B479" s="277"/>
      <c r="C479" s="266"/>
      <c r="D479" s="266" t="str">
        <f t="shared" si="154"/>
        <v/>
      </c>
      <c r="E479" s="278"/>
      <c r="F479" s="266" t="str">
        <f t="shared" si="162"/>
        <v/>
      </c>
      <c r="G479" s="279"/>
      <c r="H479" s="280">
        <f t="shared" si="164"/>
        <v>0</v>
      </c>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1"/>
      <c r="AL479" s="281"/>
      <c r="AM479" s="281"/>
      <c r="AN479" s="281"/>
      <c r="AO479" s="281"/>
      <c r="AP479" s="281"/>
      <c r="AQ479" s="281"/>
      <c r="AR479" s="281"/>
      <c r="AS479" s="281"/>
      <c r="AT479" s="281"/>
      <c r="AU479" s="281"/>
      <c r="AV479" s="281"/>
      <c r="AW479" s="281"/>
      <c r="AX479" s="281"/>
      <c r="AY479" s="281"/>
      <c r="AZ479" s="281"/>
      <c r="BA479" s="281"/>
      <c r="BB479" s="281"/>
      <c r="BC479" s="281"/>
      <c r="BD479" s="281"/>
      <c r="BE479" s="281"/>
      <c r="BF479" s="266"/>
      <c r="BG479" s="266"/>
      <c r="BH479" s="266"/>
      <c r="BI479" s="266"/>
      <c r="BJ479" s="266"/>
      <c r="BK479" s="266"/>
      <c r="BL479" s="459"/>
      <c r="BM479" s="459"/>
      <c r="BN479" s="469" t="e">
        <f>VLOOKUP(B479,'[2]PL01-16112024'!$D$11:$P$237,11,0)</f>
        <v>#N/A</v>
      </c>
      <c r="BO479" s="469"/>
      <c r="BP479" s="469"/>
      <c r="BQ479" s="469"/>
      <c r="BR479" s="469"/>
    </row>
    <row r="480" spans="1:70" s="84" customFormat="1" ht="10.9" customHeight="1">
      <c r="A480" s="276" t="s">
        <v>186</v>
      </c>
      <c r="B480" s="277"/>
      <c r="C480" s="266"/>
      <c r="D480" s="266" t="str">
        <f t="shared" si="154"/>
        <v/>
      </c>
      <c r="E480" s="278"/>
      <c r="F480" s="266" t="str">
        <f t="shared" si="162"/>
        <v/>
      </c>
      <c r="G480" s="279"/>
      <c r="H480" s="280">
        <f t="shared" si="164"/>
        <v>0</v>
      </c>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1"/>
      <c r="AL480" s="281"/>
      <c r="AM480" s="281"/>
      <c r="AN480" s="281"/>
      <c r="AO480" s="281"/>
      <c r="AP480" s="281"/>
      <c r="AQ480" s="281"/>
      <c r="AR480" s="281"/>
      <c r="AS480" s="281"/>
      <c r="AT480" s="281"/>
      <c r="AU480" s="281"/>
      <c r="AV480" s="281"/>
      <c r="AW480" s="281"/>
      <c r="AX480" s="281"/>
      <c r="AY480" s="281"/>
      <c r="AZ480" s="281"/>
      <c r="BA480" s="281"/>
      <c r="BB480" s="281"/>
      <c r="BC480" s="281"/>
      <c r="BD480" s="281"/>
      <c r="BE480" s="281"/>
      <c r="BF480" s="266"/>
      <c r="BG480" s="266"/>
      <c r="BH480" s="266"/>
      <c r="BI480" s="266"/>
      <c r="BJ480" s="266"/>
      <c r="BK480" s="266"/>
      <c r="BL480" s="459"/>
      <c r="BM480" s="459"/>
      <c r="BN480" s="469" t="e">
        <f>VLOOKUP(B480,'[2]PL01-16112024'!$D$11:$P$237,11,0)</f>
        <v>#N/A</v>
      </c>
      <c r="BO480" s="469"/>
      <c r="BP480" s="469"/>
      <c r="BQ480" s="469"/>
      <c r="BR480" s="469"/>
    </row>
    <row r="481" spans="1:70" s="84" customFormat="1" ht="10.9" customHeight="1">
      <c r="A481" s="276" t="s">
        <v>186</v>
      </c>
      <c r="B481" s="277"/>
      <c r="C481" s="266"/>
      <c r="D481" s="266" t="str">
        <f t="shared" si="154"/>
        <v/>
      </c>
      <c r="E481" s="278"/>
      <c r="F481" s="266" t="str">
        <f t="shared" si="162"/>
        <v/>
      </c>
      <c r="G481" s="279"/>
      <c r="H481" s="280">
        <f t="shared" si="164"/>
        <v>0</v>
      </c>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1"/>
      <c r="AL481" s="281"/>
      <c r="AM481" s="281"/>
      <c r="AN481" s="281"/>
      <c r="AO481" s="281"/>
      <c r="AP481" s="281"/>
      <c r="AQ481" s="281"/>
      <c r="AR481" s="281"/>
      <c r="AS481" s="281"/>
      <c r="AT481" s="281"/>
      <c r="AU481" s="281"/>
      <c r="AV481" s="281"/>
      <c r="AW481" s="281"/>
      <c r="AX481" s="281"/>
      <c r="AY481" s="281"/>
      <c r="AZ481" s="281"/>
      <c r="BA481" s="281"/>
      <c r="BB481" s="281"/>
      <c r="BC481" s="281"/>
      <c r="BD481" s="281"/>
      <c r="BE481" s="281"/>
      <c r="BF481" s="266"/>
      <c r="BG481" s="266"/>
      <c r="BH481" s="266"/>
      <c r="BI481" s="266"/>
      <c r="BJ481" s="266"/>
      <c r="BK481" s="266"/>
      <c r="BL481" s="459"/>
      <c r="BM481" s="459"/>
      <c r="BN481" s="469" t="e">
        <f>VLOOKUP(B481,'[2]PL01-16112024'!$D$11:$P$237,11,0)</f>
        <v>#N/A</v>
      </c>
      <c r="BO481" s="469"/>
      <c r="BP481" s="469"/>
      <c r="BQ481" s="469"/>
      <c r="BR481" s="469"/>
    </row>
    <row r="482" spans="1:70" s="84" customFormat="1" ht="10.9" customHeight="1">
      <c r="A482" s="276" t="s">
        <v>186</v>
      </c>
      <c r="B482" s="277"/>
      <c r="C482" s="266"/>
      <c r="D482" s="266" t="str">
        <f t="shared" si="154"/>
        <v/>
      </c>
      <c r="E482" s="278"/>
      <c r="F482" s="266" t="str">
        <f t="shared" si="162"/>
        <v/>
      </c>
      <c r="G482" s="279"/>
      <c r="H482" s="280">
        <f t="shared" si="164"/>
        <v>0</v>
      </c>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c r="AL482" s="281"/>
      <c r="AM482" s="281"/>
      <c r="AN482" s="281"/>
      <c r="AO482" s="281"/>
      <c r="AP482" s="281"/>
      <c r="AQ482" s="281"/>
      <c r="AR482" s="281"/>
      <c r="AS482" s="281"/>
      <c r="AT482" s="281"/>
      <c r="AU482" s="281"/>
      <c r="AV482" s="281"/>
      <c r="AW482" s="281"/>
      <c r="AX482" s="281"/>
      <c r="AY482" s="281"/>
      <c r="AZ482" s="281"/>
      <c r="BA482" s="281"/>
      <c r="BB482" s="281"/>
      <c r="BC482" s="281"/>
      <c r="BD482" s="281"/>
      <c r="BE482" s="281"/>
      <c r="BF482" s="266"/>
      <c r="BG482" s="266"/>
      <c r="BH482" s="266"/>
      <c r="BI482" s="266"/>
      <c r="BJ482" s="266"/>
      <c r="BK482" s="266"/>
      <c r="BL482" s="459"/>
      <c r="BM482" s="459"/>
      <c r="BN482" s="469" t="e">
        <f>VLOOKUP(B482,'[2]PL01-16112024'!$D$11:$P$237,11,0)</f>
        <v>#N/A</v>
      </c>
      <c r="BO482" s="469"/>
      <c r="BP482" s="469"/>
      <c r="BQ482" s="469"/>
      <c r="BR482" s="469"/>
    </row>
    <row r="483" spans="1:70" s="84" customFormat="1" ht="10.9" customHeight="1">
      <c r="A483" s="269" t="s">
        <v>43</v>
      </c>
      <c r="B483" s="270" t="s">
        <v>29</v>
      </c>
      <c r="C483" s="271"/>
      <c r="D483" s="272" t="str">
        <f t="shared" si="154"/>
        <v/>
      </c>
      <c r="E483" s="273"/>
      <c r="F483" s="271" t="str">
        <f t="shared" ref="F483:F498" si="165">IF(ISTEXT(B483)=TRUE,"DNL","")</f>
        <v>DNL</v>
      </c>
      <c r="G483" s="284"/>
      <c r="H483" s="275">
        <f>SUM(I483:BK483)</f>
        <v>10.975</v>
      </c>
      <c r="I483" s="275">
        <f t="shared" ref="I483:BK483" si="166">SUM(I484:I498)</f>
        <v>6.7</v>
      </c>
      <c r="J483" s="275">
        <f t="shared" si="166"/>
        <v>0</v>
      </c>
      <c r="K483" s="275">
        <f t="shared" si="166"/>
        <v>0.47500000000000003</v>
      </c>
      <c r="L483" s="275">
        <f t="shared" si="166"/>
        <v>0</v>
      </c>
      <c r="M483" s="275">
        <f t="shared" si="166"/>
        <v>0</v>
      </c>
      <c r="N483" s="275">
        <f t="shared" si="166"/>
        <v>0</v>
      </c>
      <c r="O483" s="275">
        <f t="shared" si="166"/>
        <v>0</v>
      </c>
      <c r="P483" s="275">
        <f t="shared" si="166"/>
        <v>0</v>
      </c>
      <c r="Q483" s="275">
        <f t="shared" si="166"/>
        <v>3.7</v>
      </c>
      <c r="R483" s="275">
        <f t="shared" si="166"/>
        <v>0</v>
      </c>
      <c r="S483" s="275">
        <f t="shared" si="166"/>
        <v>0</v>
      </c>
      <c r="T483" s="275">
        <f t="shared" si="166"/>
        <v>0</v>
      </c>
      <c r="U483" s="275">
        <f t="shared" si="166"/>
        <v>0</v>
      </c>
      <c r="V483" s="275">
        <f t="shared" si="166"/>
        <v>0</v>
      </c>
      <c r="W483" s="275">
        <f t="shared" si="166"/>
        <v>0</v>
      </c>
      <c r="X483" s="275">
        <f t="shared" si="166"/>
        <v>0</v>
      </c>
      <c r="Y483" s="275">
        <f t="shared" si="166"/>
        <v>0</v>
      </c>
      <c r="Z483" s="275">
        <f t="shared" si="166"/>
        <v>0</v>
      </c>
      <c r="AA483" s="275">
        <f t="shared" si="166"/>
        <v>0</v>
      </c>
      <c r="AB483" s="275">
        <f t="shared" si="166"/>
        <v>0</v>
      </c>
      <c r="AC483" s="275">
        <f t="shared" si="166"/>
        <v>0</v>
      </c>
      <c r="AD483" s="275">
        <f t="shared" si="166"/>
        <v>0</v>
      </c>
      <c r="AE483" s="275">
        <f t="shared" si="166"/>
        <v>0</v>
      </c>
      <c r="AF483" s="275">
        <f t="shared" si="166"/>
        <v>0</v>
      </c>
      <c r="AG483" s="275">
        <f t="shared" si="166"/>
        <v>0</v>
      </c>
      <c r="AH483" s="275">
        <f t="shared" si="166"/>
        <v>0</v>
      </c>
      <c r="AI483" s="275">
        <f t="shared" si="166"/>
        <v>0</v>
      </c>
      <c r="AJ483" s="275">
        <f t="shared" si="166"/>
        <v>0</v>
      </c>
      <c r="AK483" s="275">
        <f t="shared" si="166"/>
        <v>0</v>
      </c>
      <c r="AL483" s="275">
        <f t="shared" si="166"/>
        <v>0</v>
      </c>
      <c r="AM483" s="275">
        <f t="shared" si="166"/>
        <v>0</v>
      </c>
      <c r="AN483" s="275">
        <f t="shared" si="166"/>
        <v>0</v>
      </c>
      <c r="AO483" s="275">
        <f t="shared" si="166"/>
        <v>0</v>
      </c>
      <c r="AP483" s="275">
        <f t="shared" si="166"/>
        <v>0</v>
      </c>
      <c r="AQ483" s="275">
        <f t="shared" si="166"/>
        <v>0.1</v>
      </c>
      <c r="AR483" s="275">
        <f t="shared" si="166"/>
        <v>0</v>
      </c>
      <c r="AS483" s="275">
        <f t="shared" si="166"/>
        <v>0</v>
      </c>
      <c r="AT483" s="275">
        <f t="shared" si="166"/>
        <v>0</v>
      </c>
      <c r="AU483" s="275">
        <f t="shared" si="166"/>
        <v>0</v>
      </c>
      <c r="AV483" s="275">
        <f t="shared" si="166"/>
        <v>0</v>
      </c>
      <c r="AW483" s="275">
        <f t="shared" si="166"/>
        <v>0</v>
      </c>
      <c r="AX483" s="275">
        <f t="shared" si="166"/>
        <v>0</v>
      </c>
      <c r="AY483" s="275">
        <f t="shared" si="166"/>
        <v>0</v>
      </c>
      <c r="AZ483" s="275">
        <f t="shared" si="166"/>
        <v>0</v>
      </c>
      <c r="BA483" s="275">
        <f t="shared" si="166"/>
        <v>0</v>
      </c>
      <c r="BB483" s="275">
        <f t="shared" si="166"/>
        <v>0</v>
      </c>
      <c r="BC483" s="275">
        <f t="shared" si="166"/>
        <v>0</v>
      </c>
      <c r="BD483" s="275">
        <f t="shared" si="166"/>
        <v>0</v>
      </c>
      <c r="BE483" s="275">
        <f t="shared" si="166"/>
        <v>0</v>
      </c>
      <c r="BF483" s="275">
        <f t="shared" si="166"/>
        <v>0</v>
      </c>
      <c r="BG483" s="275">
        <f t="shared" si="166"/>
        <v>0</v>
      </c>
      <c r="BH483" s="275">
        <f t="shared" si="166"/>
        <v>0</v>
      </c>
      <c r="BI483" s="275">
        <f t="shared" si="166"/>
        <v>0</v>
      </c>
      <c r="BJ483" s="275">
        <f t="shared" si="166"/>
        <v>0</v>
      </c>
      <c r="BK483" s="275">
        <f t="shared" si="166"/>
        <v>0</v>
      </c>
      <c r="BL483" s="458"/>
      <c r="BM483" s="459"/>
      <c r="BN483" s="469" t="e">
        <f>VLOOKUP(B483,'[2]PL01-16112024'!$D$11:$P$237,11,0)</f>
        <v>#N/A</v>
      </c>
      <c r="BO483" s="469"/>
      <c r="BP483" s="469"/>
      <c r="BQ483" s="469"/>
      <c r="BR483" s="469"/>
    </row>
    <row r="484" spans="1:70" s="438" customFormat="1" ht="42" customHeight="1">
      <c r="A484" s="428" t="s">
        <v>186</v>
      </c>
      <c r="B484" s="429" t="s">
        <v>589</v>
      </c>
      <c r="C484" s="431"/>
      <c r="D484" s="431"/>
      <c r="E484" s="432" t="s">
        <v>276</v>
      </c>
      <c r="F484" s="431" t="str">
        <f t="shared" si="165"/>
        <v>DNL</v>
      </c>
      <c r="G484" s="437"/>
      <c r="H484" s="434"/>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435"/>
      <c r="AF484" s="435"/>
      <c r="AG484" s="435"/>
      <c r="AH484" s="435"/>
      <c r="AI484" s="435"/>
      <c r="AJ484" s="435"/>
      <c r="AK484" s="435"/>
      <c r="AL484" s="435"/>
      <c r="AM484" s="435"/>
      <c r="AN484" s="435"/>
      <c r="AO484" s="435"/>
      <c r="AP484" s="435"/>
      <c r="AQ484" s="435"/>
      <c r="AR484" s="435"/>
      <c r="AS484" s="435"/>
      <c r="AT484" s="435"/>
      <c r="AU484" s="435"/>
      <c r="AV484" s="435"/>
      <c r="AW484" s="435"/>
      <c r="AX484" s="435"/>
      <c r="AY484" s="435"/>
      <c r="AZ484" s="435"/>
      <c r="BA484" s="435"/>
      <c r="BB484" s="435"/>
      <c r="BC484" s="435"/>
      <c r="BD484" s="435"/>
      <c r="BE484" s="435"/>
      <c r="BF484" s="431"/>
      <c r="BG484" s="431"/>
      <c r="BH484" s="431"/>
      <c r="BI484" s="431"/>
      <c r="BJ484" s="431"/>
      <c r="BK484" s="431"/>
      <c r="BL484" s="467"/>
      <c r="BM484" s="459">
        <f t="shared" ref="BM484:BM495" si="167">D484-H484</f>
        <v>0</v>
      </c>
      <c r="BN484" s="469">
        <f>VLOOKUP(B484,'[2]PL01-16112024'!$D$11:$P$237,11,0)</f>
        <v>9.9</v>
      </c>
      <c r="BO484" s="469">
        <v>9.9</v>
      </c>
      <c r="BP484" s="469">
        <v>9.9</v>
      </c>
      <c r="BQ484" s="469">
        <v>0</v>
      </c>
      <c r="BR484" s="469" t="s">
        <v>713</v>
      </c>
    </row>
    <row r="485" spans="1:70" s="438" customFormat="1" ht="42" customHeight="1">
      <c r="A485" s="428" t="s">
        <v>186</v>
      </c>
      <c r="B485" s="429" t="s">
        <v>585</v>
      </c>
      <c r="C485" s="431" t="s">
        <v>528</v>
      </c>
      <c r="D485" s="431">
        <f t="shared" ref="D485:D492" si="168">IF(C485="X",H485,"")</f>
        <v>9.6</v>
      </c>
      <c r="E485" s="432" t="s">
        <v>276</v>
      </c>
      <c r="F485" s="431" t="str">
        <f t="shared" si="165"/>
        <v>DNL</v>
      </c>
      <c r="G485" s="437" t="s">
        <v>516</v>
      </c>
      <c r="H485" s="434">
        <f t="shared" ref="H485:H486" si="169">SUM(I485:BK485)</f>
        <v>9.6</v>
      </c>
      <c r="I485" s="435">
        <v>5.8</v>
      </c>
      <c r="J485" s="435"/>
      <c r="K485" s="435"/>
      <c r="L485" s="435"/>
      <c r="M485" s="435"/>
      <c r="N485" s="435"/>
      <c r="O485" s="435"/>
      <c r="P485" s="435"/>
      <c r="Q485" s="435">
        <v>3.7</v>
      </c>
      <c r="R485" s="435"/>
      <c r="S485" s="435"/>
      <c r="T485" s="435"/>
      <c r="U485" s="435"/>
      <c r="V485" s="435"/>
      <c r="W485" s="435"/>
      <c r="X485" s="435"/>
      <c r="Y485" s="435"/>
      <c r="Z485" s="435"/>
      <c r="AA485" s="435"/>
      <c r="AB485" s="435"/>
      <c r="AC485" s="435"/>
      <c r="AD485" s="435"/>
      <c r="AE485" s="435"/>
      <c r="AF485" s="435"/>
      <c r="AG485" s="435"/>
      <c r="AH485" s="435"/>
      <c r="AI485" s="435"/>
      <c r="AJ485" s="435"/>
      <c r="AK485" s="435"/>
      <c r="AL485" s="435"/>
      <c r="AM485" s="435"/>
      <c r="AN485" s="435"/>
      <c r="AO485" s="435"/>
      <c r="AP485" s="435"/>
      <c r="AQ485" s="435">
        <v>0.1</v>
      </c>
      <c r="AR485" s="435"/>
      <c r="AS485" s="435"/>
      <c r="AT485" s="435"/>
      <c r="AU485" s="435"/>
      <c r="AV485" s="435"/>
      <c r="AW485" s="435"/>
      <c r="AX485" s="435"/>
      <c r="AY485" s="435"/>
      <c r="AZ485" s="435"/>
      <c r="BA485" s="435"/>
      <c r="BB485" s="435"/>
      <c r="BC485" s="435"/>
      <c r="BD485" s="435"/>
      <c r="BE485" s="435"/>
      <c r="BF485" s="431"/>
      <c r="BG485" s="431"/>
      <c r="BH485" s="431"/>
      <c r="BI485" s="431"/>
      <c r="BJ485" s="431"/>
      <c r="BK485" s="431"/>
      <c r="BL485" s="467"/>
      <c r="BM485" s="459">
        <f t="shared" si="167"/>
        <v>0</v>
      </c>
      <c r="BN485" s="469" t="e">
        <f>VLOOKUP(B485,'[2]PL01-16112024'!$D$11:$P$237,11,0)</f>
        <v>#N/A</v>
      </c>
      <c r="BO485" s="469"/>
      <c r="BP485" s="469"/>
      <c r="BQ485" s="469"/>
      <c r="BR485" s="469"/>
    </row>
    <row r="486" spans="1:70" s="438" customFormat="1" ht="42" customHeight="1">
      <c r="A486" s="428" t="s">
        <v>186</v>
      </c>
      <c r="B486" s="429" t="s">
        <v>585</v>
      </c>
      <c r="C486" s="431" t="s">
        <v>528</v>
      </c>
      <c r="D486" s="431">
        <f t="shared" si="168"/>
        <v>0.3</v>
      </c>
      <c r="E486" s="432" t="s">
        <v>276</v>
      </c>
      <c r="F486" s="431" t="str">
        <f t="shared" si="165"/>
        <v>DNL</v>
      </c>
      <c r="G486" s="437" t="s">
        <v>503</v>
      </c>
      <c r="H486" s="434">
        <f t="shared" si="169"/>
        <v>0.3</v>
      </c>
      <c r="I486" s="435">
        <v>0.3</v>
      </c>
      <c r="J486" s="435"/>
      <c r="K486" s="435"/>
      <c r="L486" s="435"/>
      <c r="M486" s="435"/>
      <c r="N486" s="435"/>
      <c r="O486" s="435"/>
      <c r="P486" s="435"/>
      <c r="Q486" s="435"/>
      <c r="R486" s="435"/>
      <c r="S486" s="435"/>
      <c r="T486" s="435"/>
      <c r="U486" s="435"/>
      <c r="V486" s="435"/>
      <c r="W486" s="435"/>
      <c r="X486" s="435"/>
      <c r="Y486" s="435"/>
      <c r="Z486" s="435"/>
      <c r="AA486" s="435"/>
      <c r="AB486" s="435"/>
      <c r="AC486" s="435"/>
      <c r="AD486" s="435"/>
      <c r="AE486" s="435"/>
      <c r="AF486" s="435"/>
      <c r="AG486" s="435"/>
      <c r="AH486" s="435"/>
      <c r="AI486" s="435"/>
      <c r="AJ486" s="435"/>
      <c r="AK486" s="435"/>
      <c r="AL486" s="435"/>
      <c r="AM486" s="435"/>
      <c r="AN486" s="435"/>
      <c r="AO486" s="435"/>
      <c r="AP486" s="435"/>
      <c r="AQ486" s="435"/>
      <c r="AR486" s="435"/>
      <c r="AS486" s="435"/>
      <c r="AT486" s="435"/>
      <c r="AU486" s="435"/>
      <c r="AV486" s="435"/>
      <c r="AW486" s="435"/>
      <c r="AX486" s="435"/>
      <c r="AY486" s="435"/>
      <c r="AZ486" s="435"/>
      <c r="BA486" s="435"/>
      <c r="BB486" s="435"/>
      <c r="BC486" s="435"/>
      <c r="BD486" s="435"/>
      <c r="BE486" s="435"/>
      <c r="BF486" s="431"/>
      <c r="BG486" s="431"/>
      <c r="BH486" s="431"/>
      <c r="BI486" s="431"/>
      <c r="BJ486" s="431"/>
      <c r="BK486" s="431"/>
      <c r="BL486" s="467"/>
      <c r="BM486" s="459">
        <f t="shared" si="167"/>
        <v>0</v>
      </c>
      <c r="BN486" s="469" t="e">
        <f>VLOOKUP(B486,'[2]PL01-16112024'!$D$11:$P$237,11,0)</f>
        <v>#N/A</v>
      </c>
      <c r="BO486" s="469"/>
      <c r="BP486" s="469"/>
      <c r="BQ486" s="469"/>
      <c r="BR486" s="469"/>
    </row>
    <row r="487" spans="1:70" s="438" customFormat="1" ht="52.5" customHeight="1">
      <c r="A487" s="428" t="s">
        <v>186</v>
      </c>
      <c r="B487" s="429" t="s">
        <v>590</v>
      </c>
      <c r="C487" s="431" t="s">
        <v>528</v>
      </c>
      <c r="D487" s="431">
        <f t="shared" si="168"/>
        <v>0</v>
      </c>
      <c r="E487" s="440" t="s">
        <v>276</v>
      </c>
      <c r="F487" s="431" t="str">
        <f t="shared" si="165"/>
        <v>DNL</v>
      </c>
      <c r="G487" s="437"/>
      <c r="H487" s="434">
        <f t="shared" ref="H487:H498" si="170">SUM(I487:BK487)</f>
        <v>0</v>
      </c>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435"/>
      <c r="AF487" s="435"/>
      <c r="AG487" s="435"/>
      <c r="AH487" s="435"/>
      <c r="AI487" s="435"/>
      <c r="AJ487" s="435"/>
      <c r="AK487" s="435"/>
      <c r="AL487" s="435"/>
      <c r="AM487" s="435"/>
      <c r="AN487" s="435"/>
      <c r="AO487" s="435"/>
      <c r="AP487" s="435"/>
      <c r="AQ487" s="435"/>
      <c r="AR487" s="435"/>
      <c r="AS487" s="435"/>
      <c r="AT487" s="435"/>
      <c r="AU487" s="435"/>
      <c r="AV487" s="435"/>
      <c r="AW487" s="435"/>
      <c r="AX487" s="435"/>
      <c r="AY487" s="435"/>
      <c r="AZ487" s="435"/>
      <c r="BA487" s="435"/>
      <c r="BB487" s="435"/>
      <c r="BC487" s="435"/>
      <c r="BD487" s="435"/>
      <c r="BE487" s="435"/>
      <c r="BF487" s="431"/>
      <c r="BG487" s="431"/>
      <c r="BH487" s="431"/>
      <c r="BI487" s="431"/>
      <c r="BJ487" s="431"/>
      <c r="BK487" s="431"/>
      <c r="BL487" s="467"/>
      <c r="BM487" s="459">
        <f t="shared" si="167"/>
        <v>0</v>
      </c>
      <c r="BN487" s="469">
        <f>VLOOKUP(B487,'[2]PL01-16112024'!$D$11:$P$237,11,0)</f>
        <v>0.46</v>
      </c>
      <c r="BO487" s="469">
        <v>0.46</v>
      </c>
      <c r="BP487" s="469">
        <v>0.46</v>
      </c>
      <c r="BQ487" s="469">
        <v>0</v>
      </c>
      <c r="BR487" s="469" t="s">
        <v>714</v>
      </c>
    </row>
    <row r="488" spans="1:70" s="438" customFormat="1" ht="52.5" customHeight="1">
      <c r="A488" s="428" t="s">
        <v>186</v>
      </c>
      <c r="B488" s="429" t="s">
        <v>585</v>
      </c>
      <c r="C488" s="431" t="s">
        <v>528</v>
      </c>
      <c r="D488" s="431">
        <f t="shared" si="168"/>
        <v>0.05</v>
      </c>
      <c r="E488" s="440" t="s">
        <v>276</v>
      </c>
      <c r="F488" s="431" t="str">
        <f t="shared" si="165"/>
        <v>DNL</v>
      </c>
      <c r="G488" s="437" t="s">
        <v>514</v>
      </c>
      <c r="H488" s="434">
        <f t="shared" si="170"/>
        <v>0.05</v>
      </c>
      <c r="I488" s="435">
        <v>0.05</v>
      </c>
      <c r="J488" s="435"/>
      <c r="K488" s="435"/>
      <c r="L488" s="435"/>
      <c r="M488" s="435"/>
      <c r="N488" s="435"/>
      <c r="O488" s="435"/>
      <c r="P488" s="435"/>
      <c r="Q488" s="435"/>
      <c r="R488" s="435"/>
      <c r="S488" s="435"/>
      <c r="T488" s="435"/>
      <c r="U488" s="435"/>
      <c r="V488" s="435"/>
      <c r="W488" s="435"/>
      <c r="X488" s="435"/>
      <c r="Y488" s="435"/>
      <c r="Z488" s="435"/>
      <c r="AA488" s="435"/>
      <c r="AB488" s="435"/>
      <c r="AC488" s="435"/>
      <c r="AD488" s="435"/>
      <c r="AE488" s="435"/>
      <c r="AF488" s="435"/>
      <c r="AG488" s="435"/>
      <c r="AH488" s="435"/>
      <c r="AI488" s="435"/>
      <c r="AJ488" s="435"/>
      <c r="AK488" s="435"/>
      <c r="AL488" s="435"/>
      <c r="AM488" s="435"/>
      <c r="AN488" s="435"/>
      <c r="AO488" s="435"/>
      <c r="AP488" s="435"/>
      <c r="AQ488" s="435"/>
      <c r="AR488" s="435"/>
      <c r="AS488" s="435"/>
      <c r="AT488" s="435"/>
      <c r="AU488" s="435"/>
      <c r="AV488" s="435"/>
      <c r="AW488" s="435"/>
      <c r="AX488" s="435"/>
      <c r="AY488" s="435"/>
      <c r="AZ488" s="435"/>
      <c r="BA488" s="435"/>
      <c r="BB488" s="435"/>
      <c r="BC488" s="435"/>
      <c r="BD488" s="435"/>
      <c r="BE488" s="435"/>
      <c r="BF488" s="431"/>
      <c r="BG488" s="431"/>
      <c r="BH488" s="431"/>
      <c r="BI488" s="431"/>
      <c r="BJ488" s="431"/>
      <c r="BK488" s="431"/>
      <c r="BL488" s="467"/>
      <c r="BM488" s="459">
        <f t="shared" si="167"/>
        <v>0</v>
      </c>
      <c r="BN488" s="469" t="e">
        <f>VLOOKUP(B488,'[2]PL01-16112024'!$D$11:$P$237,11,0)</f>
        <v>#N/A</v>
      </c>
      <c r="BO488" s="469"/>
      <c r="BP488" s="469"/>
      <c r="BQ488" s="469"/>
      <c r="BR488" s="469"/>
    </row>
    <row r="489" spans="1:70" s="438" customFormat="1" ht="52.5" customHeight="1">
      <c r="A489" s="428" t="s">
        <v>186</v>
      </c>
      <c r="B489" s="429" t="s">
        <v>585</v>
      </c>
      <c r="C489" s="431" t="s">
        <v>528</v>
      </c>
      <c r="D489" s="431">
        <f t="shared" si="168"/>
        <v>0.16500000000000001</v>
      </c>
      <c r="E489" s="440" t="s">
        <v>276</v>
      </c>
      <c r="F489" s="431" t="str">
        <f t="shared" si="165"/>
        <v>DNL</v>
      </c>
      <c r="G489" s="437" t="s">
        <v>509</v>
      </c>
      <c r="H489" s="434">
        <f t="shared" si="170"/>
        <v>0.16500000000000001</v>
      </c>
      <c r="I489" s="435"/>
      <c r="J489" s="435"/>
      <c r="K489" s="435">
        <v>0.16500000000000001</v>
      </c>
      <c r="L489" s="435"/>
      <c r="M489" s="435"/>
      <c r="N489" s="435"/>
      <c r="O489" s="435"/>
      <c r="P489" s="435"/>
      <c r="Q489" s="435"/>
      <c r="R489" s="435"/>
      <c r="S489" s="435"/>
      <c r="T489" s="435"/>
      <c r="U489" s="435"/>
      <c r="V489" s="435"/>
      <c r="W489" s="435"/>
      <c r="X489" s="435"/>
      <c r="Y489" s="435"/>
      <c r="Z489" s="435"/>
      <c r="AA489" s="435"/>
      <c r="AB489" s="435"/>
      <c r="AC489" s="435"/>
      <c r="AD489" s="435"/>
      <c r="AE489" s="435"/>
      <c r="AF489" s="435"/>
      <c r="AG489" s="435"/>
      <c r="AH489" s="435"/>
      <c r="AI489" s="435"/>
      <c r="AJ489" s="435"/>
      <c r="AK489" s="435"/>
      <c r="AL489" s="435"/>
      <c r="AM489" s="435"/>
      <c r="AN489" s="435"/>
      <c r="AO489" s="435"/>
      <c r="AP489" s="435"/>
      <c r="AQ489" s="435"/>
      <c r="AR489" s="435"/>
      <c r="AS489" s="435"/>
      <c r="AT489" s="435"/>
      <c r="AU489" s="435"/>
      <c r="AV489" s="435"/>
      <c r="AW489" s="435"/>
      <c r="AX489" s="435"/>
      <c r="AY489" s="435"/>
      <c r="AZ489" s="435"/>
      <c r="BA489" s="435"/>
      <c r="BB489" s="435"/>
      <c r="BC489" s="435"/>
      <c r="BD489" s="435"/>
      <c r="BE489" s="435"/>
      <c r="BF489" s="431"/>
      <c r="BG489" s="431"/>
      <c r="BH489" s="431"/>
      <c r="BI489" s="431"/>
      <c r="BJ489" s="431"/>
      <c r="BK489" s="431"/>
      <c r="BL489" s="467"/>
      <c r="BM489" s="459">
        <f t="shared" si="167"/>
        <v>0</v>
      </c>
      <c r="BN489" s="469" t="e">
        <f>VLOOKUP(B489,'[2]PL01-16112024'!$D$11:$P$237,11,0)</f>
        <v>#N/A</v>
      </c>
      <c r="BO489" s="469"/>
      <c r="BP489" s="469"/>
      <c r="BQ489" s="469"/>
      <c r="BR489" s="469"/>
    </row>
    <row r="490" spans="1:70" s="438" customFormat="1" ht="52.5" customHeight="1">
      <c r="A490" s="428" t="s">
        <v>186</v>
      </c>
      <c r="B490" s="429" t="s">
        <v>585</v>
      </c>
      <c r="C490" s="431" t="s">
        <v>528</v>
      </c>
      <c r="D490" s="431">
        <f t="shared" si="168"/>
        <v>0.24</v>
      </c>
      <c r="E490" s="440" t="s">
        <v>276</v>
      </c>
      <c r="F490" s="431" t="str">
        <f t="shared" si="165"/>
        <v>DNL</v>
      </c>
      <c r="G490" s="437" t="s">
        <v>504</v>
      </c>
      <c r="H490" s="434">
        <f t="shared" si="170"/>
        <v>0.24</v>
      </c>
      <c r="I490" s="435"/>
      <c r="J490" s="435"/>
      <c r="K490" s="435">
        <v>0.24</v>
      </c>
      <c r="L490" s="435"/>
      <c r="M490" s="435"/>
      <c r="N490" s="435"/>
      <c r="O490" s="435"/>
      <c r="P490" s="435"/>
      <c r="Q490" s="435"/>
      <c r="R490" s="435"/>
      <c r="S490" s="435"/>
      <c r="T490" s="435"/>
      <c r="U490" s="435"/>
      <c r="V490" s="435"/>
      <c r="W490" s="435"/>
      <c r="X490" s="435"/>
      <c r="Y490" s="435"/>
      <c r="Z490" s="435"/>
      <c r="AA490" s="435"/>
      <c r="AB490" s="435"/>
      <c r="AC490" s="435"/>
      <c r="AD490" s="435"/>
      <c r="AE490" s="435"/>
      <c r="AF490" s="435"/>
      <c r="AG490" s="435"/>
      <c r="AH490" s="435"/>
      <c r="AI490" s="435"/>
      <c r="AJ490" s="435"/>
      <c r="AK490" s="435"/>
      <c r="AL490" s="435"/>
      <c r="AM490" s="435"/>
      <c r="AN490" s="435"/>
      <c r="AO490" s="435"/>
      <c r="AP490" s="435"/>
      <c r="AQ490" s="435"/>
      <c r="AR490" s="435"/>
      <c r="AS490" s="435"/>
      <c r="AT490" s="435"/>
      <c r="AU490" s="435"/>
      <c r="AV490" s="435"/>
      <c r="AW490" s="435"/>
      <c r="AX490" s="435"/>
      <c r="AY490" s="435"/>
      <c r="AZ490" s="435"/>
      <c r="BA490" s="435"/>
      <c r="BB490" s="435"/>
      <c r="BC490" s="435"/>
      <c r="BD490" s="435"/>
      <c r="BE490" s="435"/>
      <c r="BF490" s="431"/>
      <c r="BG490" s="431"/>
      <c r="BH490" s="431"/>
      <c r="BI490" s="431"/>
      <c r="BJ490" s="431"/>
      <c r="BK490" s="431"/>
      <c r="BL490" s="467"/>
      <c r="BM490" s="459">
        <f t="shared" si="167"/>
        <v>0</v>
      </c>
      <c r="BN490" s="469" t="e">
        <f>VLOOKUP(B490,'[2]PL01-16112024'!$D$11:$P$237,11,0)</f>
        <v>#N/A</v>
      </c>
      <c r="BO490" s="469"/>
      <c r="BP490" s="469"/>
      <c r="BQ490" s="469"/>
      <c r="BR490" s="469"/>
    </row>
    <row r="491" spans="1:70" s="71" customFormat="1" ht="36" customHeight="1">
      <c r="A491" s="276" t="s">
        <v>186</v>
      </c>
      <c r="B491" s="425" t="s">
        <v>591</v>
      </c>
      <c r="C491" s="68" t="s">
        <v>528</v>
      </c>
      <c r="D491" s="431">
        <f t="shared" si="168"/>
        <v>0.15</v>
      </c>
      <c r="E491" s="70" t="s">
        <v>276</v>
      </c>
      <c r="F491" s="266" t="str">
        <f t="shared" si="165"/>
        <v>DNL</v>
      </c>
      <c r="G491" s="67" t="s">
        <v>511</v>
      </c>
      <c r="H491" s="280">
        <f t="shared" si="170"/>
        <v>0.15</v>
      </c>
      <c r="I491" s="281">
        <v>0.15</v>
      </c>
      <c r="J491" s="281">
        <v>0</v>
      </c>
      <c r="K491" s="281">
        <v>0</v>
      </c>
      <c r="L491" s="281">
        <v>0</v>
      </c>
      <c r="M491" s="281"/>
      <c r="N491" s="281"/>
      <c r="O491" s="281"/>
      <c r="P491" s="281"/>
      <c r="Q491" s="281">
        <v>0</v>
      </c>
      <c r="R491" s="281"/>
      <c r="S491" s="281"/>
      <c r="T491" s="281">
        <v>0</v>
      </c>
      <c r="U491" s="281">
        <v>0</v>
      </c>
      <c r="V491" s="281"/>
      <c r="W491" s="281"/>
      <c r="X491" s="281"/>
      <c r="Y491" s="281"/>
      <c r="Z491" s="281">
        <v>0</v>
      </c>
      <c r="AA491" s="281"/>
      <c r="AB491" s="281">
        <v>0</v>
      </c>
      <c r="AC491" s="281">
        <v>0</v>
      </c>
      <c r="AD491" s="281">
        <v>0</v>
      </c>
      <c r="AE491" s="281"/>
      <c r="AF491" s="281"/>
      <c r="AG491" s="281"/>
      <c r="AH491" s="281"/>
      <c r="AI491" s="281"/>
      <c r="AJ491" s="281"/>
      <c r="AK491" s="281"/>
      <c r="AL491" s="281"/>
      <c r="AM491" s="281"/>
      <c r="AN491" s="281">
        <v>0</v>
      </c>
      <c r="AO491" s="281"/>
      <c r="AP491" s="281">
        <v>0</v>
      </c>
      <c r="AQ491" s="281">
        <v>0</v>
      </c>
      <c r="AR491" s="281"/>
      <c r="AS491" s="281"/>
      <c r="AT491" s="281"/>
      <c r="AU491" s="281"/>
      <c r="AV491" s="281"/>
      <c r="AW491" s="281"/>
      <c r="AX491" s="281"/>
      <c r="AY491" s="281"/>
      <c r="AZ491" s="281"/>
      <c r="BA491" s="281"/>
      <c r="BB491" s="281">
        <v>0</v>
      </c>
      <c r="BC491" s="281"/>
      <c r="BD491" s="281">
        <v>0</v>
      </c>
      <c r="BE491" s="281"/>
      <c r="BF491" s="266"/>
      <c r="BG491" s="266"/>
      <c r="BH491" s="266"/>
      <c r="BI491" s="266"/>
      <c r="BJ491" s="266"/>
      <c r="BK491" s="266"/>
      <c r="BL491" s="460"/>
      <c r="BM491" s="459">
        <f t="shared" si="167"/>
        <v>0</v>
      </c>
      <c r="BN491" s="469">
        <f>VLOOKUP(B491,'[2]PL01-16112024'!$D$11:$P$237,11,0)</f>
        <v>0.15</v>
      </c>
      <c r="BO491" s="468">
        <v>0.15</v>
      </c>
      <c r="BP491" s="468">
        <v>0.15</v>
      </c>
      <c r="BQ491" s="468">
        <v>0.15</v>
      </c>
      <c r="BR491" s="468" t="s">
        <v>680</v>
      </c>
    </row>
    <row r="492" spans="1:70" s="71" customFormat="1" ht="71.25" customHeight="1">
      <c r="A492" s="276" t="s">
        <v>186</v>
      </c>
      <c r="B492" s="425" t="s">
        <v>592</v>
      </c>
      <c r="C492" s="68" t="s">
        <v>528</v>
      </c>
      <c r="D492" s="431">
        <f t="shared" si="168"/>
        <v>0.4</v>
      </c>
      <c r="E492" s="70" t="s">
        <v>276</v>
      </c>
      <c r="F492" s="266" t="str">
        <f t="shared" si="165"/>
        <v>DNL</v>
      </c>
      <c r="G492" s="67" t="s">
        <v>509</v>
      </c>
      <c r="H492" s="280">
        <f t="shared" si="170"/>
        <v>0.4</v>
      </c>
      <c r="I492" s="281">
        <v>0.4</v>
      </c>
      <c r="J492" s="281">
        <v>0</v>
      </c>
      <c r="K492" s="281">
        <v>0</v>
      </c>
      <c r="L492" s="281">
        <v>0</v>
      </c>
      <c r="M492" s="281"/>
      <c r="N492" s="281"/>
      <c r="O492" s="281"/>
      <c r="P492" s="281"/>
      <c r="Q492" s="281">
        <v>0</v>
      </c>
      <c r="R492" s="281"/>
      <c r="S492" s="281"/>
      <c r="T492" s="281">
        <v>0</v>
      </c>
      <c r="U492" s="281">
        <v>0</v>
      </c>
      <c r="V492" s="281"/>
      <c r="W492" s="281"/>
      <c r="X492" s="281"/>
      <c r="Y492" s="281"/>
      <c r="Z492" s="281">
        <v>0</v>
      </c>
      <c r="AA492" s="281"/>
      <c r="AB492" s="281">
        <v>0</v>
      </c>
      <c r="AC492" s="281">
        <v>0</v>
      </c>
      <c r="AD492" s="281">
        <v>0</v>
      </c>
      <c r="AE492" s="281"/>
      <c r="AF492" s="281"/>
      <c r="AG492" s="281"/>
      <c r="AH492" s="281"/>
      <c r="AI492" s="281"/>
      <c r="AJ492" s="281"/>
      <c r="AK492" s="281"/>
      <c r="AL492" s="281"/>
      <c r="AM492" s="281"/>
      <c r="AN492" s="281">
        <v>0</v>
      </c>
      <c r="AO492" s="281"/>
      <c r="AP492" s="281">
        <v>0</v>
      </c>
      <c r="AQ492" s="281">
        <v>0</v>
      </c>
      <c r="AR492" s="281"/>
      <c r="AS492" s="281"/>
      <c r="AT492" s="281"/>
      <c r="AU492" s="281"/>
      <c r="AV492" s="281"/>
      <c r="AW492" s="281"/>
      <c r="AX492" s="281"/>
      <c r="AY492" s="281"/>
      <c r="AZ492" s="281"/>
      <c r="BA492" s="281"/>
      <c r="BB492" s="281">
        <v>0</v>
      </c>
      <c r="BC492" s="281"/>
      <c r="BD492" s="281">
        <v>0</v>
      </c>
      <c r="BE492" s="281"/>
      <c r="BF492" s="266"/>
      <c r="BG492" s="266"/>
      <c r="BH492" s="266"/>
      <c r="BI492" s="266"/>
      <c r="BJ492" s="266"/>
      <c r="BK492" s="266"/>
      <c r="BL492" s="460"/>
      <c r="BM492" s="459">
        <f t="shared" si="167"/>
        <v>0</v>
      </c>
      <c r="BN492" s="469">
        <f>VLOOKUP(B492,'[2]PL01-16112024'!$D$11:$P$237,11,0)</f>
        <v>0.4</v>
      </c>
      <c r="BO492" s="468">
        <v>0.4</v>
      </c>
      <c r="BP492" s="468">
        <v>0.4</v>
      </c>
      <c r="BQ492" s="468">
        <v>0</v>
      </c>
      <c r="BR492" s="468" t="s">
        <v>683</v>
      </c>
    </row>
    <row r="493" spans="1:70" s="71" customFormat="1" ht="30" customHeight="1">
      <c r="A493" s="276" t="s">
        <v>186</v>
      </c>
      <c r="B493" s="425" t="s">
        <v>593</v>
      </c>
      <c r="C493" s="68"/>
      <c r="D493" s="266"/>
      <c r="E493" s="70" t="s">
        <v>276</v>
      </c>
      <c r="F493" s="266" t="str">
        <f t="shared" si="165"/>
        <v>DNL</v>
      </c>
      <c r="G493" s="67" t="s">
        <v>513</v>
      </c>
      <c r="H493" s="280">
        <f t="shared" si="170"/>
        <v>7.0000000000000007E-2</v>
      </c>
      <c r="I493" s="281">
        <v>0</v>
      </c>
      <c r="J493" s="281">
        <v>0</v>
      </c>
      <c r="K493" s="281">
        <v>7.0000000000000007E-2</v>
      </c>
      <c r="L493" s="281">
        <v>0</v>
      </c>
      <c r="M493" s="281"/>
      <c r="N493" s="281"/>
      <c r="O493" s="281"/>
      <c r="P493" s="281"/>
      <c r="Q493" s="281">
        <v>0</v>
      </c>
      <c r="R493" s="281"/>
      <c r="S493" s="281"/>
      <c r="T493" s="281">
        <v>0</v>
      </c>
      <c r="U493" s="281">
        <v>0</v>
      </c>
      <c r="V493" s="281"/>
      <c r="W493" s="281"/>
      <c r="X493" s="281"/>
      <c r="Y493" s="281"/>
      <c r="Z493" s="281">
        <v>0</v>
      </c>
      <c r="AA493" s="281"/>
      <c r="AB493" s="281">
        <v>0</v>
      </c>
      <c r="AC493" s="281">
        <v>0</v>
      </c>
      <c r="AD493" s="281">
        <v>0</v>
      </c>
      <c r="AE493" s="281"/>
      <c r="AF493" s="281"/>
      <c r="AG493" s="281"/>
      <c r="AH493" s="281"/>
      <c r="AI493" s="281"/>
      <c r="AJ493" s="281"/>
      <c r="AK493" s="281"/>
      <c r="AL493" s="281"/>
      <c r="AM493" s="281"/>
      <c r="AN493" s="281">
        <v>0</v>
      </c>
      <c r="AO493" s="281"/>
      <c r="AP493" s="281">
        <v>0</v>
      </c>
      <c r="AQ493" s="281">
        <v>0</v>
      </c>
      <c r="AR493" s="281"/>
      <c r="AS493" s="281"/>
      <c r="AT493" s="281"/>
      <c r="AU493" s="281"/>
      <c r="AV493" s="281"/>
      <c r="AW493" s="281"/>
      <c r="AX493" s="281"/>
      <c r="AY493" s="281"/>
      <c r="AZ493" s="281"/>
      <c r="BA493" s="281"/>
      <c r="BB493" s="281">
        <v>0</v>
      </c>
      <c r="BC493" s="281"/>
      <c r="BD493" s="281">
        <v>0</v>
      </c>
      <c r="BE493" s="281"/>
      <c r="BF493" s="266"/>
      <c r="BG493" s="266"/>
      <c r="BH493" s="266"/>
      <c r="BI493" s="266"/>
      <c r="BJ493" s="266"/>
      <c r="BK493" s="266"/>
      <c r="BL493" s="460"/>
      <c r="BM493" s="459">
        <f t="shared" si="167"/>
        <v>-7.0000000000000007E-2</v>
      </c>
      <c r="BN493" s="469">
        <f>VLOOKUP(B493,'[2]PL01-16112024'!$D$11:$P$237,11,0)</f>
        <v>7.0000000000000007E-2</v>
      </c>
      <c r="BO493" s="468">
        <v>7.0000000000000007E-2</v>
      </c>
      <c r="BP493" s="468">
        <v>0</v>
      </c>
      <c r="BQ493" s="468">
        <v>0</v>
      </c>
      <c r="BR493" s="468" t="s">
        <v>689</v>
      </c>
    </row>
    <row r="494" spans="1:70" s="71" customFormat="1" ht="10.9" customHeight="1">
      <c r="A494" s="276" t="s">
        <v>186</v>
      </c>
      <c r="B494" s="321"/>
      <c r="C494" s="68"/>
      <c r="D494" s="266"/>
      <c r="E494" s="70"/>
      <c r="F494" s="266" t="str">
        <f t="shared" si="165"/>
        <v/>
      </c>
      <c r="G494" s="67"/>
      <c r="H494" s="280">
        <f t="shared" si="170"/>
        <v>0</v>
      </c>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3"/>
      <c r="AP494" s="283"/>
      <c r="AQ494" s="283"/>
      <c r="AR494" s="283"/>
      <c r="AS494" s="283"/>
      <c r="AT494" s="283"/>
      <c r="AU494" s="283"/>
      <c r="AV494" s="283"/>
      <c r="AW494" s="283"/>
      <c r="AX494" s="283"/>
      <c r="AY494" s="283"/>
      <c r="AZ494" s="283"/>
      <c r="BA494" s="283"/>
      <c r="BB494" s="283"/>
      <c r="BC494" s="283"/>
      <c r="BD494" s="283"/>
      <c r="BE494" s="283"/>
      <c r="BF494" s="68"/>
      <c r="BG494" s="68"/>
      <c r="BH494" s="68"/>
      <c r="BI494" s="68"/>
      <c r="BJ494" s="68"/>
      <c r="BK494" s="68"/>
      <c r="BL494" s="460"/>
      <c r="BM494" s="459">
        <f t="shared" si="167"/>
        <v>0</v>
      </c>
      <c r="BN494" s="469" t="e">
        <f>VLOOKUP(B494,'[2]PL01-16112024'!$D$11:$P$237,11,0)</f>
        <v>#N/A</v>
      </c>
      <c r="BO494" s="468"/>
      <c r="BP494" s="468"/>
      <c r="BQ494" s="468"/>
      <c r="BR494" s="468"/>
    </row>
    <row r="495" spans="1:70" s="71" customFormat="1" ht="10.9" customHeight="1">
      <c r="A495" s="276" t="s">
        <v>186</v>
      </c>
      <c r="B495" s="321"/>
      <c r="C495" s="68"/>
      <c r="D495" s="266"/>
      <c r="E495" s="70"/>
      <c r="F495" s="266" t="str">
        <f t="shared" si="165"/>
        <v/>
      </c>
      <c r="G495" s="67"/>
      <c r="H495" s="280">
        <f t="shared" si="170"/>
        <v>0</v>
      </c>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c r="AL495" s="283"/>
      <c r="AM495" s="283"/>
      <c r="AN495" s="283"/>
      <c r="AO495" s="283"/>
      <c r="AP495" s="283"/>
      <c r="AQ495" s="283"/>
      <c r="AR495" s="283"/>
      <c r="AS495" s="283"/>
      <c r="AT495" s="283"/>
      <c r="AU495" s="283"/>
      <c r="AV495" s="283"/>
      <c r="AW495" s="283"/>
      <c r="AX495" s="283"/>
      <c r="AY495" s="283"/>
      <c r="AZ495" s="283"/>
      <c r="BA495" s="283"/>
      <c r="BB495" s="283"/>
      <c r="BC495" s="283"/>
      <c r="BD495" s="283"/>
      <c r="BE495" s="283"/>
      <c r="BF495" s="68"/>
      <c r="BG495" s="68"/>
      <c r="BH495" s="68"/>
      <c r="BI495" s="68"/>
      <c r="BJ495" s="68"/>
      <c r="BK495" s="68"/>
      <c r="BL495" s="460"/>
      <c r="BM495" s="459">
        <f t="shared" si="167"/>
        <v>0</v>
      </c>
      <c r="BN495" s="469" t="e">
        <f>VLOOKUP(B495,'[2]PL01-16112024'!$D$11:$P$237,11,0)</f>
        <v>#N/A</v>
      </c>
      <c r="BO495" s="468"/>
      <c r="BP495" s="468"/>
      <c r="BQ495" s="468"/>
      <c r="BR495" s="468"/>
    </row>
    <row r="496" spans="1:70" s="84" customFormat="1" ht="10.9" customHeight="1">
      <c r="A496" s="276" t="s">
        <v>186</v>
      </c>
      <c r="B496" s="277"/>
      <c r="C496" s="266"/>
      <c r="D496" s="266" t="str">
        <f>IF(C496="X",H496,"")</f>
        <v/>
      </c>
      <c r="E496" s="278"/>
      <c r="F496" s="266" t="str">
        <f t="shared" si="165"/>
        <v/>
      </c>
      <c r="G496" s="279"/>
      <c r="H496" s="280">
        <f t="shared" si="170"/>
        <v>0</v>
      </c>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66"/>
      <c r="BG496" s="266"/>
      <c r="BH496" s="266"/>
      <c r="BI496" s="266"/>
      <c r="BJ496" s="266"/>
      <c r="BK496" s="266"/>
      <c r="BL496" s="459"/>
      <c r="BM496" s="459"/>
      <c r="BN496" s="469" t="e">
        <f>VLOOKUP(B496,'[2]PL01-16112024'!$D$11:$P$237,11,0)</f>
        <v>#N/A</v>
      </c>
      <c r="BO496" s="469"/>
      <c r="BP496" s="469"/>
      <c r="BQ496" s="469"/>
      <c r="BR496" s="469"/>
    </row>
    <row r="497" spans="1:70" s="84" customFormat="1" ht="10.9" customHeight="1">
      <c r="A497" s="276" t="s">
        <v>186</v>
      </c>
      <c r="B497" s="277"/>
      <c r="C497" s="266"/>
      <c r="D497" s="266" t="str">
        <f>IF(C497="X",H497,"")</f>
        <v/>
      </c>
      <c r="E497" s="278"/>
      <c r="F497" s="266" t="str">
        <f t="shared" si="165"/>
        <v/>
      </c>
      <c r="G497" s="279"/>
      <c r="H497" s="280">
        <f t="shared" si="170"/>
        <v>0</v>
      </c>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66"/>
      <c r="BG497" s="266"/>
      <c r="BH497" s="266"/>
      <c r="BI497" s="266"/>
      <c r="BJ497" s="266"/>
      <c r="BK497" s="266"/>
      <c r="BL497" s="459"/>
      <c r="BM497" s="459"/>
      <c r="BN497" s="469" t="e">
        <f>VLOOKUP(B497,'[2]PL01-16112024'!$D$11:$P$237,11,0)</f>
        <v>#N/A</v>
      </c>
      <c r="BO497" s="469"/>
      <c r="BP497" s="469"/>
      <c r="BQ497" s="469"/>
      <c r="BR497" s="469"/>
    </row>
    <row r="498" spans="1:70" s="84" customFormat="1" ht="10.9" customHeight="1">
      <c r="A498" s="276" t="s">
        <v>186</v>
      </c>
      <c r="B498" s="277"/>
      <c r="C498" s="266"/>
      <c r="D498" s="266" t="str">
        <f>IF(C498="X",H498,"")</f>
        <v/>
      </c>
      <c r="E498" s="278"/>
      <c r="F498" s="266" t="str">
        <f t="shared" si="165"/>
        <v/>
      </c>
      <c r="G498" s="279"/>
      <c r="H498" s="280">
        <f t="shared" si="170"/>
        <v>0</v>
      </c>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66"/>
      <c r="BG498" s="266"/>
      <c r="BH498" s="266"/>
      <c r="BI498" s="266"/>
      <c r="BJ498" s="266"/>
      <c r="BK498" s="266"/>
      <c r="BL498" s="459"/>
      <c r="BM498" s="459"/>
      <c r="BN498" s="469" t="e">
        <f>VLOOKUP(B498,'[2]PL01-16112024'!$D$11:$P$237,11,0)</f>
        <v>#N/A</v>
      </c>
      <c r="BO498" s="469"/>
      <c r="BP498" s="469"/>
      <c r="BQ498" s="469"/>
      <c r="BR498" s="469"/>
    </row>
    <row r="499" spans="1:70" s="84" customFormat="1" ht="10.9" customHeight="1">
      <c r="A499" s="269" t="s">
        <v>43</v>
      </c>
      <c r="B499" s="270" t="s">
        <v>30</v>
      </c>
      <c r="C499" s="271"/>
      <c r="D499" s="272" t="str">
        <f>IF(C499="X",H499,"")</f>
        <v/>
      </c>
      <c r="E499" s="273"/>
      <c r="F499" s="271" t="str">
        <f t="shared" ref="F499:F504" si="171">IF(ISTEXT(B499)=TRUE,"DBV","")</f>
        <v>DBV</v>
      </c>
      <c r="G499" s="284"/>
      <c r="H499" s="275">
        <f>SUM(I499:BK499)</f>
        <v>0</v>
      </c>
      <c r="I499" s="275">
        <f t="shared" ref="I499:BK499" si="172">SUM(I500:I504)</f>
        <v>0</v>
      </c>
      <c r="J499" s="275">
        <f t="shared" si="172"/>
        <v>0</v>
      </c>
      <c r="K499" s="275">
        <f t="shared" si="172"/>
        <v>0</v>
      </c>
      <c r="L499" s="275">
        <f t="shared" si="172"/>
        <v>0</v>
      </c>
      <c r="M499" s="275">
        <f t="shared" si="172"/>
        <v>0</v>
      </c>
      <c r="N499" s="275">
        <f t="shared" si="172"/>
        <v>0</v>
      </c>
      <c r="O499" s="275">
        <f t="shared" si="172"/>
        <v>0</v>
      </c>
      <c r="P499" s="275">
        <f t="shared" si="172"/>
        <v>0</v>
      </c>
      <c r="Q499" s="275">
        <f t="shared" si="172"/>
        <v>0</v>
      </c>
      <c r="R499" s="275">
        <f t="shared" si="172"/>
        <v>0</v>
      </c>
      <c r="S499" s="275">
        <f t="shared" si="172"/>
        <v>0</v>
      </c>
      <c r="T499" s="275">
        <f t="shared" si="172"/>
        <v>0</v>
      </c>
      <c r="U499" s="275">
        <f t="shared" si="172"/>
        <v>0</v>
      </c>
      <c r="V499" s="275">
        <f t="shared" si="172"/>
        <v>0</v>
      </c>
      <c r="W499" s="275">
        <f t="shared" si="172"/>
        <v>0</v>
      </c>
      <c r="X499" s="275">
        <f t="shared" si="172"/>
        <v>0</v>
      </c>
      <c r="Y499" s="275">
        <f t="shared" si="172"/>
        <v>0</v>
      </c>
      <c r="Z499" s="275">
        <f t="shared" si="172"/>
        <v>0</v>
      </c>
      <c r="AA499" s="275">
        <f t="shared" si="172"/>
        <v>0</v>
      </c>
      <c r="AB499" s="275">
        <f t="shared" si="172"/>
        <v>0</v>
      </c>
      <c r="AC499" s="275">
        <f t="shared" si="172"/>
        <v>0</v>
      </c>
      <c r="AD499" s="275">
        <f t="shared" si="172"/>
        <v>0</v>
      </c>
      <c r="AE499" s="275">
        <f t="shared" si="172"/>
        <v>0</v>
      </c>
      <c r="AF499" s="275">
        <f t="shared" si="172"/>
        <v>0</v>
      </c>
      <c r="AG499" s="275">
        <f t="shared" si="172"/>
        <v>0</v>
      </c>
      <c r="AH499" s="275">
        <f t="shared" si="172"/>
        <v>0</v>
      </c>
      <c r="AI499" s="275">
        <f t="shared" si="172"/>
        <v>0</v>
      </c>
      <c r="AJ499" s="275">
        <f t="shared" si="172"/>
        <v>0</v>
      </c>
      <c r="AK499" s="275">
        <f t="shared" si="172"/>
        <v>0</v>
      </c>
      <c r="AL499" s="275">
        <f t="shared" si="172"/>
        <v>0</v>
      </c>
      <c r="AM499" s="275">
        <f t="shared" si="172"/>
        <v>0</v>
      </c>
      <c r="AN499" s="275">
        <f t="shared" si="172"/>
        <v>0</v>
      </c>
      <c r="AO499" s="275">
        <f t="shared" si="172"/>
        <v>0</v>
      </c>
      <c r="AP499" s="275">
        <f t="shared" si="172"/>
        <v>0</v>
      </c>
      <c r="AQ499" s="275">
        <f t="shared" si="172"/>
        <v>0</v>
      </c>
      <c r="AR499" s="275">
        <f t="shared" si="172"/>
        <v>0</v>
      </c>
      <c r="AS499" s="275">
        <f t="shared" si="172"/>
        <v>0</v>
      </c>
      <c r="AT499" s="275">
        <f t="shared" si="172"/>
        <v>0</v>
      </c>
      <c r="AU499" s="275">
        <f t="shared" si="172"/>
        <v>0</v>
      </c>
      <c r="AV499" s="275">
        <f t="shared" si="172"/>
        <v>0</v>
      </c>
      <c r="AW499" s="275">
        <f t="shared" si="172"/>
        <v>0</v>
      </c>
      <c r="AX499" s="275">
        <f t="shared" si="172"/>
        <v>0</v>
      </c>
      <c r="AY499" s="275">
        <f t="shared" si="172"/>
        <v>0</v>
      </c>
      <c r="AZ499" s="275">
        <f t="shared" si="172"/>
        <v>0</v>
      </c>
      <c r="BA499" s="275">
        <f t="shared" si="172"/>
        <v>0</v>
      </c>
      <c r="BB499" s="275">
        <f t="shared" si="172"/>
        <v>0</v>
      </c>
      <c r="BC499" s="275">
        <f t="shared" si="172"/>
        <v>0</v>
      </c>
      <c r="BD499" s="275">
        <f t="shared" si="172"/>
        <v>0</v>
      </c>
      <c r="BE499" s="275">
        <f t="shared" si="172"/>
        <v>0</v>
      </c>
      <c r="BF499" s="275">
        <f t="shared" si="172"/>
        <v>0</v>
      </c>
      <c r="BG499" s="275">
        <f t="shared" si="172"/>
        <v>0</v>
      </c>
      <c r="BH499" s="275">
        <f t="shared" si="172"/>
        <v>0</v>
      </c>
      <c r="BI499" s="275">
        <f t="shared" si="172"/>
        <v>0</v>
      </c>
      <c r="BJ499" s="275">
        <f t="shared" si="172"/>
        <v>0</v>
      </c>
      <c r="BK499" s="275">
        <f t="shared" si="172"/>
        <v>0</v>
      </c>
      <c r="BL499" s="458"/>
      <c r="BM499" s="459"/>
      <c r="BN499" s="469" t="e">
        <f>VLOOKUP(B499,'[2]PL01-16112024'!$D$11:$P$237,11,0)</f>
        <v>#N/A</v>
      </c>
      <c r="BO499" s="469"/>
      <c r="BP499" s="469"/>
      <c r="BQ499" s="469"/>
      <c r="BR499" s="469"/>
    </row>
    <row r="500" spans="1:70" s="84" customFormat="1" ht="10.9" customHeight="1">
      <c r="A500" s="276" t="s">
        <v>186</v>
      </c>
      <c r="B500" s="277"/>
      <c r="C500" s="266"/>
      <c r="D500" s="266" t="str">
        <f>IF(C500="X",H500,"")</f>
        <v/>
      </c>
      <c r="E500" s="278"/>
      <c r="F500" s="266" t="str">
        <f t="shared" si="171"/>
        <v/>
      </c>
      <c r="G500" s="279"/>
      <c r="H500" s="280">
        <f t="shared" ref="H500:H504" si="173">SUM(I500:BK500)</f>
        <v>0</v>
      </c>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66"/>
      <c r="BG500" s="266"/>
      <c r="BH500" s="266"/>
      <c r="BI500" s="266"/>
      <c r="BJ500" s="266"/>
      <c r="BK500" s="266"/>
      <c r="BL500" s="459"/>
      <c r="BM500" s="459"/>
      <c r="BN500" s="469" t="e">
        <f>VLOOKUP(B500,'[2]PL01-16112024'!$D$11:$P$237,11,0)</f>
        <v>#N/A</v>
      </c>
      <c r="BO500" s="469"/>
      <c r="BP500" s="469"/>
      <c r="BQ500" s="469"/>
      <c r="BR500" s="469"/>
    </row>
    <row r="501" spans="1:70" s="71" customFormat="1" ht="10.9" customHeight="1">
      <c r="A501" s="276" t="s">
        <v>186</v>
      </c>
      <c r="B501" s="322"/>
      <c r="C501" s="68"/>
      <c r="D501" s="266"/>
      <c r="E501" s="70"/>
      <c r="F501" s="266" t="str">
        <f t="shared" si="171"/>
        <v/>
      </c>
      <c r="G501" s="67"/>
      <c r="H501" s="280">
        <f t="shared" si="173"/>
        <v>0</v>
      </c>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3"/>
      <c r="AP501" s="283"/>
      <c r="AQ501" s="283"/>
      <c r="AR501" s="283"/>
      <c r="AS501" s="283"/>
      <c r="AT501" s="283"/>
      <c r="AU501" s="283"/>
      <c r="AV501" s="283"/>
      <c r="AW501" s="283"/>
      <c r="AX501" s="283"/>
      <c r="AY501" s="283"/>
      <c r="AZ501" s="283"/>
      <c r="BA501" s="283"/>
      <c r="BB501" s="283"/>
      <c r="BC501" s="283"/>
      <c r="BD501" s="283"/>
      <c r="BE501" s="283"/>
      <c r="BF501" s="68"/>
      <c r="BG501" s="68"/>
      <c r="BH501" s="68"/>
      <c r="BI501" s="68"/>
      <c r="BJ501" s="68"/>
      <c r="BK501" s="68"/>
      <c r="BL501" s="460"/>
      <c r="BM501" s="459">
        <f>D501-H501</f>
        <v>0</v>
      </c>
      <c r="BN501" s="469" t="e">
        <f>VLOOKUP(B501,'[2]PL01-16112024'!$D$11:$P$237,11,0)</f>
        <v>#N/A</v>
      </c>
      <c r="BO501" s="468"/>
      <c r="BP501" s="468"/>
      <c r="BQ501" s="468"/>
      <c r="BR501" s="468"/>
    </row>
    <row r="502" spans="1:70" s="84" customFormat="1" ht="10.9" customHeight="1">
      <c r="A502" s="276" t="s">
        <v>186</v>
      </c>
      <c r="B502" s="277"/>
      <c r="C502" s="266"/>
      <c r="D502" s="266" t="str">
        <f>IF(C502="X",H502,"")</f>
        <v/>
      </c>
      <c r="E502" s="278"/>
      <c r="F502" s="266" t="str">
        <f t="shared" si="171"/>
        <v/>
      </c>
      <c r="G502" s="279"/>
      <c r="H502" s="280">
        <f t="shared" si="173"/>
        <v>0</v>
      </c>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66"/>
      <c r="BG502" s="266"/>
      <c r="BH502" s="266"/>
      <c r="BI502" s="266"/>
      <c r="BJ502" s="266"/>
      <c r="BK502" s="266"/>
      <c r="BL502" s="459"/>
      <c r="BM502" s="459"/>
      <c r="BN502" s="469" t="e">
        <f>VLOOKUP(B502,'[2]PL01-16112024'!$D$11:$P$237,11,0)</f>
        <v>#N/A</v>
      </c>
      <c r="BO502" s="469"/>
      <c r="BP502" s="469"/>
      <c r="BQ502" s="469"/>
      <c r="BR502" s="469"/>
    </row>
    <row r="503" spans="1:70" s="84" customFormat="1" ht="10.9" customHeight="1">
      <c r="A503" s="276" t="s">
        <v>186</v>
      </c>
      <c r="B503" s="277"/>
      <c r="C503" s="266"/>
      <c r="D503" s="266" t="str">
        <f>IF(C503="X",H503,"")</f>
        <v/>
      </c>
      <c r="E503" s="278"/>
      <c r="F503" s="266" t="str">
        <f t="shared" si="171"/>
        <v/>
      </c>
      <c r="G503" s="279"/>
      <c r="H503" s="280">
        <f t="shared" si="173"/>
        <v>0</v>
      </c>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66"/>
      <c r="BG503" s="266"/>
      <c r="BH503" s="266"/>
      <c r="BI503" s="266"/>
      <c r="BJ503" s="266"/>
      <c r="BK503" s="266"/>
      <c r="BL503" s="459"/>
      <c r="BM503" s="459"/>
      <c r="BN503" s="469" t="e">
        <f>VLOOKUP(B503,'[2]PL01-16112024'!$D$11:$P$237,11,0)</f>
        <v>#N/A</v>
      </c>
      <c r="BO503" s="469"/>
      <c r="BP503" s="469"/>
      <c r="BQ503" s="469"/>
      <c r="BR503" s="469"/>
    </row>
    <row r="504" spans="1:70" s="84" customFormat="1" ht="10.9" customHeight="1">
      <c r="A504" s="276" t="s">
        <v>186</v>
      </c>
      <c r="B504" s="277"/>
      <c r="C504" s="266"/>
      <c r="D504" s="266" t="str">
        <f>IF(C504="X",H504,"")</f>
        <v/>
      </c>
      <c r="E504" s="278"/>
      <c r="F504" s="266" t="str">
        <f t="shared" si="171"/>
        <v/>
      </c>
      <c r="G504" s="279"/>
      <c r="H504" s="280">
        <f t="shared" si="173"/>
        <v>0</v>
      </c>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c r="AG504" s="281"/>
      <c r="AH504" s="281"/>
      <c r="AI504" s="281"/>
      <c r="AJ504" s="281"/>
      <c r="AK504" s="281"/>
      <c r="AL504" s="281"/>
      <c r="AM504" s="281"/>
      <c r="AN504" s="281"/>
      <c r="AO504" s="281"/>
      <c r="AP504" s="281"/>
      <c r="AQ504" s="281"/>
      <c r="AR504" s="281"/>
      <c r="AS504" s="281"/>
      <c r="AT504" s="281"/>
      <c r="AU504" s="281"/>
      <c r="AV504" s="281"/>
      <c r="AW504" s="281"/>
      <c r="AX504" s="281"/>
      <c r="AY504" s="281"/>
      <c r="AZ504" s="281"/>
      <c r="BA504" s="281"/>
      <c r="BB504" s="281"/>
      <c r="BC504" s="281"/>
      <c r="BD504" s="281"/>
      <c r="BE504" s="281"/>
      <c r="BF504" s="266"/>
      <c r="BG504" s="266"/>
      <c r="BH504" s="266"/>
      <c r="BI504" s="266"/>
      <c r="BJ504" s="266"/>
      <c r="BK504" s="266"/>
      <c r="BL504" s="459"/>
      <c r="BM504" s="459"/>
      <c r="BN504" s="469" t="e">
        <f>VLOOKUP(B504,'[2]PL01-16112024'!$D$11:$P$237,11,0)</f>
        <v>#N/A</v>
      </c>
      <c r="BO504" s="469"/>
      <c r="BP504" s="469"/>
      <c r="BQ504" s="469"/>
      <c r="BR504" s="469"/>
    </row>
    <row r="505" spans="1:70" s="84" customFormat="1" ht="10.9" customHeight="1">
      <c r="A505" s="269" t="s">
        <v>43</v>
      </c>
      <c r="B505" s="270" t="s">
        <v>37</v>
      </c>
      <c r="C505" s="271"/>
      <c r="D505" s="272" t="str">
        <f>IF(C505="X",H505,"")</f>
        <v/>
      </c>
      <c r="E505" s="273"/>
      <c r="F505" s="271" t="str">
        <f>IF(ISTEXT(B505)=TRUE,"DCH","")</f>
        <v>DCH</v>
      </c>
      <c r="G505" s="284"/>
      <c r="H505" s="275">
        <f>SUM(I505:BK505)</f>
        <v>0.64</v>
      </c>
      <c r="I505" s="275">
        <f t="shared" ref="I505:BK505" si="174">SUM(I506:I508)</f>
        <v>0</v>
      </c>
      <c r="J505" s="275">
        <f t="shared" si="174"/>
        <v>0</v>
      </c>
      <c r="K505" s="275">
        <f t="shared" si="174"/>
        <v>0</v>
      </c>
      <c r="L505" s="275">
        <f t="shared" si="174"/>
        <v>0</v>
      </c>
      <c r="M505" s="275">
        <f t="shared" si="174"/>
        <v>0</v>
      </c>
      <c r="N505" s="275">
        <f t="shared" si="174"/>
        <v>0</v>
      </c>
      <c r="O505" s="275">
        <f t="shared" si="174"/>
        <v>0</v>
      </c>
      <c r="P505" s="275">
        <f t="shared" si="174"/>
        <v>0</v>
      </c>
      <c r="Q505" s="275">
        <f t="shared" si="174"/>
        <v>0</v>
      </c>
      <c r="R505" s="275">
        <f t="shared" si="174"/>
        <v>0</v>
      </c>
      <c r="S505" s="275">
        <f t="shared" si="174"/>
        <v>0</v>
      </c>
      <c r="T505" s="275">
        <f t="shared" si="174"/>
        <v>0</v>
      </c>
      <c r="U505" s="275">
        <f t="shared" si="174"/>
        <v>0.38</v>
      </c>
      <c r="V505" s="275">
        <f t="shared" si="174"/>
        <v>0</v>
      </c>
      <c r="W505" s="275">
        <f t="shared" si="174"/>
        <v>0</v>
      </c>
      <c r="X505" s="275">
        <f t="shared" si="174"/>
        <v>0</v>
      </c>
      <c r="Y505" s="275">
        <f t="shared" si="174"/>
        <v>0</v>
      </c>
      <c r="Z505" s="275">
        <f t="shared" si="174"/>
        <v>0</v>
      </c>
      <c r="AA505" s="275">
        <f t="shared" si="174"/>
        <v>0</v>
      </c>
      <c r="AB505" s="275">
        <f t="shared" si="174"/>
        <v>0</v>
      </c>
      <c r="AC505" s="275">
        <f t="shared" si="174"/>
        <v>0</v>
      </c>
      <c r="AD505" s="275">
        <f t="shared" si="174"/>
        <v>0</v>
      </c>
      <c r="AE505" s="275">
        <f t="shared" si="174"/>
        <v>0</v>
      </c>
      <c r="AF505" s="275">
        <f t="shared" si="174"/>
        <v>0</v>
      </c>
      <c r="AG505" s="275">
        <f t="shared" si="174"/>
        <v>0</v>
      </c>
      <c r="AH505" s="275">
        <f t="shared" si="174"/>
        <v>0</v>
      </c>
      <c r="AI505" s="275">
        <f t="shared" si="174"/>
        <v>0</v>
      </c>
      <c r="AJ505" s="275">
        <f t="shared" si="174"/>
        <v>0</v>
      </c>
      <c r="AK505" s="275">
        <f t="shared" si="174"/>
        <v>0</v>
      </c>
      <c r="AL505" s="275">
        <f t="shared" si="174"/>
        <v>0</v>
      </c>
      <c r="AM505" s="275">
        <f t="shared" si="174"/>
        <v>0</v>
      </c>
      <c r="AN505" s="275">
        <f t="shared" si="174"/>
        <v>0</v>
      </c>
      <c r="AO505" s="275">
        <f t="shared" si="174"/>
        <v>0</v>
      </c>
      <c r="AP505" s="275">
        <f t="shared" si="174"/>
        <v>0</v>
      </c>
      <c r="AQ505" s="275">
        <f t="shared" si="174"/>
        <v>0.06</v>
      </c>
      <c r="AR505" s="275">
        <f t="shared" si="174"/>
        <v>0</v>
      </c>
      <c r="AS505" s="275">
        <f t="shared" si="174"/>
        <v>0</v>
      </c>
      <c r="AT505" s="275">
        <f t="shared" si="174"/>
        <v>0</v>
      </c>
      <c r="AU505" s="275">
        <f t="shared" si="174"/>
        <v>0</v>
      </c>
      <c r="AV505" s="275">
        <f t="shared" si="174"/>
        <v>0</v>
      </c>
      <c r="AW505" s="275">
        <f t="shared" si="174"/>
        <v>0</v>
      </c>
      <c r="AX505" s="275">
        <f t="shared" si="174"/>
        <v>0</v>
      </c>
      <c r="AY505" s="275">
        <f t="shared" si="174"/>
        <v>0</v>
      </c>
      <c r="AZ505" s="275">
        <f t="shared" si="174"/>
        <v>0</v>
      </c>
      <c r="BA505" s="275">
        <f t="shared" si="174"/>
        <v>0</v>
      </c>
      <c r="BB505" s="275">
        <f t="shared" si="174"/>
        <v>0.2</v>
      </c>
      <c r="BC505" s="275">
        <f t="shared" si="174"/>
        <v>0</v>
      </c>
      <c r="BD505" s="275">
        <f t="shared" si="174"/>
        <v>0</v>
      </c>
      <c r="BE505" s="275">
        <f t="shared" si="174"/>
        <v>0</v>
      </c>
      <c r="BF505" s="275">
        <f t="shared" si="174"/>
        <v>0</v>
      </c>
      <c r="BG505" s="275">
        <f t="shared" si="174"/>
        <v>0</v>
      </c>
      <c r="BH505" s="275">
        <f t="shared" si="174"/>
        <v>0</v>
      </c>
      <c r="BI505" s="275">
        <f t="shared" si="174"/>
        <v>0</v>
      </c>
      <c r="BJ505" s="275">
        <f t="shared" si="174"/>
        <v>0</v>
      </c>
      <c r="BK505" s="275">
        <f t="shared" si="174"/>
        <v>0</v>
      </c>
      <c r="BL505" s="458"/>
      <c r="BM505" s="459"/>
      <c r="BN505" s="469" t="e">
        <f>VLOOKUP(B505,'[2]PL01-16112024'!$D$11:$P$237,11,0)</f>
        <v>#N/A</v>
      </c>
      <c r="BO505" s="469"/>
      <c r="BP505" s="469"/>
      <c r="BQ505" s="469"/>
      <c r="BR505" s="469"/>
    </row>
    <row r="506" spans="1:70" s="71" customFormat="1" ht="25.5">
      <c r="A506" s="276" t="s">
        <v>186</v>
      </c>
      <c r="B506" s="421" t="s">
        <v>530</v>
      </c>
      <c r="C506" s="68" t="s">
        <v>528</v>
      </c>
      <c r="D506" s="266">
        <f>IF(C506="X",H506,"")</f>
        <v>0.64</v>
      </c>
      <c r="E506" s="70" t="s">
        <v>276</v>
      </c>
      <c r="F506" s="68" t="str">
        <f>IF(ISTEXT(B506)=TRUE,"DCH","")</f>
        <v>DCH</v>
      </c>
      <c r="G506" s="67" t="s">
        <v>512</v>
      </c>
      <c r="H506" s="280">
        <f t="shared" ref="H506:H509" si="175">SUM(I506:BK506)</f>
        <v>0.64</v>
      </c>
      <c r="I506" s="283"/>
      <c r="J506" s="283"/>
      <c r="K506" s="283"/>
      <c r="L506" s="283"/>
      <c r="M506" s="283"/>
      <c r="N506" s="283"/>
      <c r="O506" s="283"/>
      <c r="P506" s="283"/>
      <c r="Q506" s="283"/>
      <c r="R506" s="283"/>
      <c r="S506" s="283"/>
      <c r="T506" s="283"/>
      <c r="U506" s="283">
        <v>0.38</v>
      </c>
      <c r="V506" s="283"/>
      <c r="W506" s="283"/>
      <c r="X506" s="283"/>
      <c r="Y506" s="283"/>
      <c r="Z506" s="283"/>
      <c r="AA506" s="283"/>
      <c r="AB506" s="283"/>
      <c r="AC506" s="283"/>
      <c r="AD506" s="283"/>
      <c r="AE506" s="283"/>
      <c r="AF506" s="283"/>
      <c r="AG506" s="283"/>
      <c r="AH506" s="283"/>
      <c r="AI506" s="283"/>
      <c r="AJ506" s="283"/>
      <c r="AK506" s="283"/>
      <c r="AL506" s="283"/>
      <c r="AM506" s="283"/>
      <c r="AN506" s="283"/>
      <c r="AO506" s="283"/>
      <c r="AP506" s="283"/>
      <c r="AQ506" s="283">
        <v>0.06</v>
      </c>
      <c r="AR506" s="283"/>
      <c r="AS506" s="283"/>
      <c r="AT506" s="283"/>
      <c r="AU506" s="283"/>
      <c r="AV506" s="283"/>
      <c r="AW506" s="283"/>
      <c r="AX506" s="283"/>
      <c r="AY506" s="283"/>
      <c r="AZ506" s="283"/>
      <c r="BA506" s="283"/>
      <c r="BB506" s="283">
        <v>0.2</v>
      </c>
      <c r="BC506" s="283"/>
      <c r="BD506" s="283"/>
      <c r="BE506" s="283"/>
      <c r="BF506" s="68"/>
      <c r="BG506" s="68"/>
      <c r="BH506" s="68"/>
      <c r="BI506" s="68"/>
      <c r="BJ506" s="68"/>
      <c r="BK506" s="68"/>
      <c r="BL506" s="460"/>
      <c r="BM506" s="459">
        <f>D506-H506</f>
        <v>0</v>
      </c>
      <c r="BN506" s="469">
        <f>VLOOKUP(B506,'[2]PL01-16112024'!$D$11:$P$237,11,0)</f>
        <v>0.64</v>
      </c>
      <c r="BO506" s="468">
        <v>0.64</v>
      </c>
      <c r="BP506" s="468">
        <v>0.64</v>
      </c>
      <c r="BQ506" s="468">
        <v>0</v>
      </c>
      <c r="BR506" s="468"/>
    </row>
    <row r="507" spans="1:70" s="71" customFormat="1" ht="10.9" customHeight="1">
      <c r="A507" s="276" t="s">
        <v>186</v>
      </c>
      <c r="B507" s="282"/>
      <c r="C507" s="68"/>
      <c r="D507" s="266"/>
      <c r="E507" s="70"/>
      <c r="F507" s="68" t="str">
        <f>IF(ISTEXT(B507)=TRUE,"DCH","")</f>
        <v/>
      </c>
      <c r="G507" s="67"/>
      <c r="H507" s="280">
        <f t="shared" si="175"/>
        <v>0</v>
      </c>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c r="AL507" s="283"/>
      <c r="AM507" s="283"/>
      <c r="AN507" s="283"/>
      <c r="AO507" s="283"/>
      <c r="AP507" s="283"/>
      <c r="AQ507" s="283"/>
      <c r="AR507" s="283"/>
      <c r="AS507" s="283"/>
      <c r="AT507" s="283"/>
      <c r="AU507" s="283"/>
      <c r="AV507" s="283"/>
      <c r="AW507" s="283"/>
      <c r="AX507" s="283"/>
      <c r="AY507" s="283"/>
      <c r="AZ507" s="283"/>
      <c r="BA507" s="283"/>
      <c r="BB507" s="283"/>
      <c r="BC507" s="283"/>
      <c r="BD507" s="283"/>
      <c r="BE507" s="283"/>
      <c r="BF507" s="68"/>
      <c r="BG507" s="68"/>
      <c r="BH507" s="68"/>
      <c r="BI507" s="68"/>
      <c r="BJ507" s="68"/>
      <c r="BK507" s="68"/>
      <c r="BL507" s="460"/>
      <c r="BM507" s="459">
        <f>D507-H507</f>
        <v>0</v>
      </c>
      <c r="BN507" s="469" t="e">
        <f>VLOOKUP(B507,'[2]PL01-16112024'!$D$11:$P$237,11,0)</f>
        <v>#N/A</v>
      </c>
      <c r="BO507" s="468"/>
      <c r="BP507" s="468"/>
      <c r="BQ507" s="468"/>
      <c r="BR507" s="468"/>
    </row>
    <row r="508" spans="1:70" s="71" customFormat="1" ht="10.9" customHeight="1">
      <c r="A508" s="276" t="s">
        <v>186</v>
      </c>
      <c r="B508" s="282"/>
      <c r="C508" s="68"/>
      <c r="D508" s="266" t="str">
        <f>IF(C508="X",H508,"")</f>
        <v/>
      </c>
      <c r="E508" s="70"/>
      <c r="F508" s="68" t="str">
        <f>IF(ISTEXT(B508)=TRUE,"DCH","")</f>
        <v/>
      </c>
      <c r="G508" s="67"/>
      <c r="H508" s="280">
        <f t="shared" si="175"/>
        <v>0</v>
      </c>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3"/>
      <c r="AN508" s="283"/>
      <c r="AO508" s="283"/>
      <c r="AP508" s="283"/>
      <c r="AQ508" s="283"/>
      <c r="AR508" s="283"/>
      <c r="AS508" s="283"/>
      <c r="AT508" s="283"/>
      <c r="AU508" s="283"/>
      <c r="AV508" s="283"/>
      <c r="AW508" s="283"/>
      <c r="AX508" s="283"/>
      <c r="AY508" s="283"/>
      <c r="AZ508" s="283"/>
      <c r="BA508" s="283"/>
      <c r="BB508" s="283"/>
      <c r="BC508" s="283"/>
      <c r="BD508" s="283"/>
      <c r="BE508" s="283"/>
      <c r="BF508" s="68"/>
      <c r="BG508" s="68"/>
      <c r="BH508" s="68"/>
      <c r="BI508" s="68"/>
      <c r="BJ508" s="68"/>
      <c r="BK508" s="68"/>
      <c r="BL508" s="460"/>
      <c r="BM508" s="459"/>
      <c r="BN508" s="469" t="e">
        <f>VLOOKUP(B508,'[2]PL01-16112024'!$D$11:$P$237,11,0)</f>
        <v>#N/A</v>
      </c>
      <c r="BO508" s="468"/>
      <c r="BP508" s="468"/>
      <c r="BQ508" s="468"/>
      <c r="BR508" s="468"/>
    </row>
    <row r="509" spans="1:70" s="84" customFormat="1" ht="10.9" customHeight="1">
      <c r="A509" s="276" t="s">
        <v>186</v>
      </c>
      <c r="B509" s="277"/>
      <c r="C509" s="266"/>
      <c r="D509" s="266" t="str">
        <f>IF(C509="X",H509,"")</f>
        <v/>
      </c>
      <c r="E509" s="278"/>
      <c r="F509" s="68" t="str">
        <f>IF(ISTEXT(B509)=TRUE,"DCH","")</f>
        <v/>
      </c>
      <c r="G509" s="279"/>
      <c r="H509" s="280">
        <f t="shared" si="175"/>
        <v>0</v>
      </c>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c r="AL509" s="281"/>
      <c r="AM509" s="281"/>
      <c r="AN509" s="281"/>
      <c r="AO509" s="281"/>
      <c r="AP509" s="281"/>
      <c r="AQ509" s="281"/>
      <c r="AR509" s="281"/>
      <c r="AS509" s="281"/>
      <c r="AT509" s="281"/>
      <c r="AU509" s="281"/>
      <c r="AV509" s="281"/>
      <c r="AW509" s="281"/>
      <c r="AX509" s="281"/>
      <c r="AY509" s="281"/>
      <c r="AZ509" s="281"/>
      <c r="BA509" s="281"/>
      <c r="BB509" s="281"/>
      <c r="BC509" s="281"/>
      <c r="BD509" s="281"/>
      <c r="BE509" s="281"/>
      <c r="BF509" s="266"/>
      <c r="BG509" s="266"/>
      <c r="BH509" s="266"/>
      <c r="BI509" s="266"/>
      <c r="BJ509" s="266"/>
      <c r="BK509" s="266"/>
      <c r="BL509" s="459"/>
      <c r="BM509" s="459"/>
      <c r="BN509" s="469" t="e">
        <f>VLOOKUP(B509,'[2]PL01-16112024'!$D$11:$P$237,11,0)</f>
        <v>#N/A</v>
      </c>
      <c r="BO509" s="469"/>
      <c r="BP509" s="469"/>
      <c r="BQ509" s="469"/>
      <c r="BR509" s="469"/>
    </row>
    <row r="510" spans="1:70" s="84" customFormat="1" ht="10.9" customHeight="1">
      <c r="A510" s="269" t="s">
        <v>43</v>
      </c>
      <c r="B510" s="270" t="s">
        <v>55</v>
      </c>
      <c r="C510" s="271"/>
      <c r="D510" s="272" t="str">
        <f>IF(C510="X",H510,"")</f>
        <v/>
      </c>
      <c r="E510" s="273"/>
      <c r="F510" s="271" t="str">
        <f t="shared" ref="F510:F519" si="176">IF(ISTEXT(B510)=TRUE,"DKV","")</f>
        <v>DKV</v>
      </c>
      <c r="G510" s="284"/>
      <c r="H510" s="275">
        <f>SUM(I510:BK510)</f>
        <v>2.15</v>
      </c>
      <c r="I510" s="275">
        <f t="shared" ref="I510:BK510" si="177">SUM(I511:I519)</f>
        <v>0.54</v>
      </c>
      <c r="J510" s="275">
        <f t="shared" si="177"/>
        <v>0</v>
      </c>
      <c r="K510" s="275">
        <f t="shared" si="177"/>
        <v>1.52</v>
      </c>
      <c r="L510" s="275">
        <f t="shared" si="177"/>
        <v>0</v>
      </c>
      <c r="M510" s="275">
        <f t="shared" si="177"/>
        <v>0</v>
      </c>
      <c r="N510" s="275">
        <f t="shared" si="177"/>
        <v>0</v>
      </c>
      <c r="O510" s="275">
        <f t="shared" si="177"/>
        <v>0</v>
      </c>
      <c r="P510" s="275">
        <f t="shared" si="177"/>
        <v>0</v>
      </c>
      <c r="Q510" s="275">
        <f t="shared" si="177"/>
        <v>0</v>
      </c>
      <c r="R510" s="275">
        <f t="shared" si="177"/>
        <v>0</v>
      </c>
      <c r="S510" s="275">
        <f t="shared" si="177"/>
        <v>0</v>
      </c>
      <c r="T510" s="275">
        <f t="shared" si="177"/>
        <v>0</v>
      </c>
      <c r="U510" s="275">
        <f t="shared" si="177"/>
        <v>0</v>
      </c>
      <c r="V510" s="275">
        <f t="shared" si="177"/>
        <v>0</v>
      </c>
      <c r="W510" s="275">
        <f t="shared" si="177"/>
        <v>0</v>
      </c>
      <c r="X510" s="275">
        <f t="shared" si="177"/>
        <v>0</v>
      </c>
      <c r="Y510" s="275">
        <f t="shared" si="177"/>
        <v>0</v>
      </c>
      <c r="Z510" s="275">
        <f t="shared" si="177"/>
        <v>0</v>
      </c>
      <c r="AA510" s="275">
        <f t="shared" si="177"/>
        <v>0</v>
      </c>
      <c r="AB510" s="275">
        <f t="shared" si="177"/>
        <v>0</v>
      </c>
      <c r="AC510" s="275">
        <f t="shared" si="177"/>
        <v>0</v>
      </c>
      <c r="AD510" s="275">
        <f t="shared" si="177"/>
        <v>0</v>
      </c>
      <c r="AE510" s="275">
        <f t="shared" si="177"/>
        <v>0</v>
      </c>
      <c r="AF510" s="275">
        <f t="shared" si="177"/>
        <v>0</v>
      </c>
      <c r="AG510" s="275">
        <f t="shared" si="177"/>
        <v>0</v>
      </c>
      <c r="AH510" s="275">
        <f t="shared" si="177"/>
        <v>0</v>
      </c>
      <c r="AI510" s="275">
        <f t="shared" si="177"/>
        <v>0</v>
      </c>
      <c r="AJ510" s="275">
        <f t="shared" si="177"/>
        <v>0</v>
      </c>
      <c r="AK510" s="275">
        <f t="shared" si="177"/>
        <v>0</v>
      </c>
      <c r="AL510" s="275">
        <f t="shared" si="177"/>
        <v>0</v>
      </c>
      <c r="AM510" s="275">
        <f t="shared" si="177"/>
        <v>0</v>
      </c>
      <c r="AN510" s="275">
        <f t="shared" si="177"/>
        <v>0</v>
      </c>
      <c r="AO510" s="275">
        <f t="shared" si="177"/>
        <v>0</v>
      </c>
      <c r="AP510" s="275">
        <f t="shared" si="177"/>
        <v>0</v>
      </c>
      <c r="AQ510" s="275">
        <f t="shared" si="177"/>
        <v>0.09</v>
      </c>
      <c r="AR510" s="275">
        <f t="shared" si="177"/>
        <v>0</v>
      </c>
      <c r="AS510" s="275">
        <f t="shared" si="177"/>
        <v>0</v>
      </c>
      <c r="AT510" s="275">
        <f t="shared" si="177"/>
        <v>0</v>
      </c>
      <c r="AU510" s="275">
        <f t="shared" si="177"/>
        <v>0</v>
      </c>
      <c r="AV510" s="275">
        <f t="shared" si="177"/>
        <v>0</v>
      </c>
      <c r="AW510" s="275">
        <f t="shared" si="177"/>
        <v>0</v>
      </c>
      <c r="AX510" s="275">
        <f t="shared" si="177"/>
        <v>0</v>
      </c>
      <c r="AY510" s="275">
        <f t="shared" si="177"/>
        <v>0</v>
      </c>
      <c r="AZ510" s="275">
        <f t="shared" si="177"/>
        <v>0</v>
      </c>
      <c r="BA510" s="275">
        <f t="shared" si="177"/>
        <v>0</v>
      </c>
      <c r="BB510" s="275">
        <f t="shared" si="177"/>
        <v>0</v>
      </c>
      <c r="BC510" s="275">
        <f t="shared" si="177"/>
        <v>0</v>
      </c>
      <c r="BD510" s="275">
        <f t="shared" si="177"/>
        <v>0</v>
      </c>
      <c r="BE510" s="275">
        <f t="shared" si="177"/>
        <v>0</v>
      </c>
      <c r="BF510" s="275">
        <f t="shared" si="177"/>
        <v>0</v>
      </c>
      <c r="BG510" s="275">
        <f t="shared" si="177"/>
        <v>0</v>
      </c>
      <c r="BH510" s="275">
        <f t="shared" si="177"/>
        <v>0</v>
      </c>
      <c r="BI510" s="275">
        <f t="shared" si="177"/>
        <v>0</v>
      </c>
      <c r="BJ510" s="275">
        <f t="shared" si="177"/>
        <v>0</v>
      </c>
      <c r="BK510" s="275">
        <f t="shared" si="177"/>
        <v>0</v>
      </c>
      <c r="BL510" s="458"/>
      <c r="BM510" s="459"/>
      <c r="BN510" s="469" t="e">
        <f>VLOOKUP(B510,'[2]PL01-16112024'!$D$11:$P$237,11,0)</f>
        <v>#N/A</v>
      </c>
      <c r="BO510" s="469"/>
      <c r="BP510" s="469"/>
      <c r="BQ510" s="469"/>
      <c r="BR510" s="469"/>
    </row>
    <row r="511" spans="1:70" s="71" customFormat="1" ht="36" customHeight="1">
      <c r="A511" s="276" t="s">
        <v>186</v>
      </c>
      <c r="B511" s="427" t="s">
        <v>587</v>
      </c>
      <c r="C511" s="68" t="s">
        <v>528</v>
      </c>
      <c r="D511" s="266">
        <v>0.91</v>
      </c>
      <c r="E511" s="70" t="s">
        <v>276</v>
      </c>
      <c r="F511" s="68" t="str">
        <f t="shared" si="176"/>
        <v>DKV</v>
      </c>
      <c r="G511" s="67" t="s">
        <v>513</v>
      </c>
      <c r="H511" s="280">
        <f t="shared" ref="H511:H519" si="178">SUM(I511:BK511)</f>
        <v>1</v>
      </c>
      <c r="I511" s="281">
        <v>0</v>
      </c>
      <c r="J511" s="281">
        <v>0</v>
      </c>
      <c r="K511" s="281">
        <v>0.91</v>
      </c>
      <c r="L511" s="281">
        <v>0</v>
      </c>
      <c r="M511" s="281"/>
      <c r="N511" s="281"/>
      <c r="O511" s="281"/>
      <c r="P511" s="281"/>
      <c r="Q511" s="281">
        <v>0</v>
      </c>
      <c r="R511" s="281"/>
      <c r="S511" s="281"/>
      <c r="T511" s="281">
        <v>0</v>
      </c>
      <c r="U511" s="281">
        <v>0</v>
      </c>
      <c r="V511" s="281"/>
      <c r="W511" s="281"/>
      <c r="X511" s="281"/>
      <c r="Y511" s="281"/>
      <c r="Z511" s="281">
        <v>0</v>
      </c>
      <c r="AA511" s="281"/>
      <c r="AB511" s="281">
        <v>0</v>
      </c>
      <c r="AC511" s="281">
        <v>0</v>
      </c>
      <c r="AD511" s="281">
        <v>0</v>
      </c>
      <c r="AE511" s="281"/>
      <c r="AF511" s="281"/>
      <c r="AG511" s="281"/>
      <c r="AH511" s="281"/>
      <c r="AI511" s="281"/>
      <c r="AJ511" s="281"/>
      <c r="AK511" s="281"/>
      <c r="AL511" s="281"/>
      <c r="AM511" s="281"/>
      <c r="AN511" s="281">
        <v>0</v>
      </c>
      <c r="AO511" s="281"/>
      <c r="AP511" s="281">
        <v>0</v>
      </c>
      <c r="AQ511" s="281">
        <v>0.09</v>
      </c>
      <c r="AR511" s="281"/>
      <c r="AS511" s="281"/>
      <c r="AT511" s="281"/>
      <c r="AU511" s="281"/>
      <c r="AV511" s="281"/>
      <c r="AW511" s="281"/>
      <c r="AX511" s="281"/>
      <c r="AY511" s="281"/>
      <c r="AZ511" s="281"/>
      <c r="BA511" s="281"/>
      <c r="BB511" s="281">
        <v>0</v>
      </c>
      <c r="BC511" s="281"/>
      <c r="BD511" s="281">
        <v>0</v>
      </c>
      <c r="BE511" s="281"/>
      <c r="BF511" s="266"/>
      <c r="BG511" s="266"/>
      <c r="BH511" s="266"/>
      <c r="BI511" s="266"/>
      <c r="BJ511" s="266"/>
      <c r="BK511" s="266"/>
      <c r="BL511" s="460"/>
      <c r="BM511" s="459">
        <f>D511-H511</f>
        <v>-8.9999999999999969E-2</v>
      </c>
      <c r="BN511" s="469">
        <f>VLOOKUP(B511,'[2]PL01-16112024'!$D$11:$P$237,11,0)</f>
        <v>1</v>
      </c>
      <c r="BO511" s="468">
        <v>1</v>
      </c>
      <c r="BP511" s="468">
        <v>0.91459999999999997</v>
      </c>
      <c r="BQ511" s="468">
        <v>0</v>
      </c>
      <c r="BR511" s="468"/>
    </row>
    <row r="512" spans="1:70" s="71" customFormat="1" ht="48.75" customHeight="1">
      <c r="A512" s="276" t="s">
        <v>186</v>
      </c>
      <c r="B512" s="425" t="s">
        <v>588</v>
      </c>
      <c r="C512" s="68"/>
      <c r="D512" s="266" t="str">
        <f>IF(C512="X",H512,"")</f>
        <v/>
      </c>
      <c r="E512" s="70" t="s">
        <v>276</v>
      </c>
      <c r="F512" s="68" t="str">
        <f t="shared" si="176"/>
        <v>DKV</v>
      </c>
      <c r="G512" s="67" t="s">
        <v>514</v>
      </c>
      <c r="H512" s="280">
        <f t="shared" si="178"/>
        <v>0.55000000000000004</v>
      </c>
      <c r="I512" s="283">
        <v>0.54</v>
      </c>
      <c r="J512" s="283"/>
      <c r="K512" s="283">
        <v>0.01</v>
      </c>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c r="AL512" s="283"/>
      <c r="AM512" s="283"/>
      <c r="AN512" s="283"/>
      <c r="AO512" s="283"/>
      <c r="AP512" s="283"/>
      <c r="AQ512" s="283"/>
      <c r="AR512" s="283"/>
      <c r="AS512" s="283"/>
      <c r="AT512" s="283"/>
      <c r="AU512" s="283"/>
      <c r="AV512" s="283"/>
      <c r="AW512" s="283"/>
      <c r="AX512" s="283"/>
      <c r="AY512" s="283"/>
      <c r="AZ512" s="283"/>
      <c r="BA512" s="283"/>
      <c r="BB512" s="283"/>
      <c r="BC512" s="283"/>
      <c r="BD512" s="283"/>
      <c r="BE512" s="283"/>
      <c r="BF512" s="68"/>
      <c r="BG512" s="68"/>
      <c r="BH512" s="68"/>
      <c r="BI512" s="68"/>
      <c r="BJ512" s="68"/>
      <c r="BK512" s="68"/>
      <c r="BL512" s="460"/>
      <c r="BM512" s="459"/>
      <c r="BN512" s="469">
        <f>VLOOKUP(B512,'[2]PL01-16112024'!$D$11:$P$237,11,0)</f>
        <v>0.55000000000000004</v>
      </c>
      <c r="BO512" s="468">
        <v>0.55000000000000004</v>
      </c>
      <c r="BP512" s="468">
        <v>0</v>
      </c>
      <c r="BQ512" s="468">
        <v>0.54</v>
      </c>
      <c r="BR512" s="468"/>
    </row>
    <row r="513" spans="1:70" s="71" customFormat="1" ht="21" customHeight="1">
      <c r="A513" s="276" t="s">
        <v>186</v>
      </c>
      <c r="B513" s="427" t="s">
        <v>718</v>
      </c>
      <c r="C513" s="68"/>
      <c r="D513" s="266"/>
      <c r="E513" s="70" t="s">
        <v>276</v>
      </c>
      <c r="F513" s="68" t="str">
        <f t="shared" si="176"/>
        <v>DKV</v>
      </c>
      <c r="G513" s="67" t="s">
        <v>513</v>
      </c>
      <c r="H513" s="280">
        <f t="shared" si="178"/>
        <v>0.6</v>
      </c>
      <c r="I513" s="283"/>
      <c r="J513" s="283"/>
      <c r="K513" s="283">
        <v>0.6</v>
      </c>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c r="AL513" s="283"/>
      <c r="AM513" s="283"/>
      <c r="AN513" s="283"/>
      <c r="AO513" s="283"/>
      <c r="AP513" s="283"/>
      <c r="AQ513" s="283"/>
      <c r="AR513" s="283"/>
      <c r="AS513" s="283"/>
      <c r="AT513" s="283"/>
      <c r="AU513" s="283"/>
      <c r="AV513" s="283"/>
      <c r="AW513" s="283"/>
      <c r="AX513" s="283"/>
      <c r="AY513" s="283"/>
      <c r="AZ513" s="283"/>
      <c r="BA513" s="283"/>
      <c r="BB513" s="283"/>
      <c r="BC513" s="283"/>
      <c r="BD513" s="283"/>
      <c r="BE513" s="283"/>
      <c r="BF513" s="68"/>
      <c r="BG513" s="68"/>
      <c r="BH513" s="68"/>
      <c r="BI513" s="68"/>
      <c r="BJ513" s="68"/>
      <c r="BK513" s="68"/>
      <c r="BL513" s="460"/>
      <c r="BM513" s="459">
        <f>D513-H513</f>
        <v>-0.6</v>
      </c>
      <c r="BN513" s="469">
        <f>VLOOKUP(B513,'[2]PL01-16112024'!$D$11:$P$237,11,0)</f>
        <v>0.6</v>
      </c>
      <c r="BO513" s="468"/>
      <c r="BP513" s="468"/>
      <c r="BQ513" s="468"/>
      <c r="BR513" s="468"/>
    </row>
    <row r="514" spans="1:70" s="71" customFormat="1" ht="10.9" customHeight="1">
      <c r="A514" s="276" t="s">
        <v>186</v>
      </c>
      <c r="B514" s="282"/>
      <c r="C514" s="68"/>
      <c r="D514" s="266"/>
      <c r="E514" s="70"/>
      <c r="F514" s="68" t="str">
        <f t="shared" si="176"/>
        <v/>
      </c>
      <c r="G514" s="67"/>
      <c r="H514" s="280">
        <f t="shared" si="178"/>
        <v>0</v>
      </c>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c r="AL514" s="283"/>
      <c r="AM514" s="283"/>
      <c r="AN514" s="283"/>
      <c r="AO514" s="283"/>
      <c r="AP514" s="283"/>
      <c r="AQ514" s="283"/>
      <c r="AR514" s="283"/>
      <c r="AS514" s="283"/>
      <c r="AT514" s="283"/>
      <c r="AU514" s="283"/>
      <c r="AV514" s="283"/>
      <c r="AW514" s="283"/>
      <c r="AX514" s="283"/>
      <c r="AY514" s="283"/>
      <c r="AZ514" s="283"/>
      <c r="BA514" s="283"/>
      <c r="BB514" s="283"/>
      <c r="BC514" s="283"/>
      <c r="BD514" s="283"/>
      <c r="BE514" s="283"/>
      <c r="BF514" s="68"/>
      <c r="BG514" s="68"/>
      <c r="BH514" s="68"/>
      <c r="BI514" s="68"/>
      <c r="BJ514" s="68"/>
      <c r="BK514" s="68"/>
      <c r="BL514" s="460"/>
      <c r="BM514" s="459">
        <f>D514-H514</f>
        <v>0</v>
      </c>
      <c r="BN514" s="469" t="e">
        <f>VLOOKUP(B514,'[2]PL01-16112024'!$D$11:$P$237,11,0)</f>
        <v>#N/A</v>
      </c>
      <c r="BO514" s="468"/>
      <c r="BP514" s="468"/>
      <c r="BQ514" s="468"/>
      <c r="BR514" s="468"/>
    </row>
    <row r="515" spans="1:70" s="71" customFormat="1" ht="10.9" customHeight="1">
      <c r="A515" s="276" t="s">
        <v>186</v>
      </c>
      <c r="B515" s="282"/>
      <c r="C515" s="68"/>
      <c r="D515" s="266"/>
      <c r="E515" s="70"/>
      <c r="F515" s="68" t="str">
        <f t="shared" si="176"/>
        <v/>
      </c>
      <c r="G515" s="67"/>
      <c r="H515" s="280">
        <f t="shared" si="178"/>
        <v>0</v>
      </c>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83"/>
      <c r="AV515" s="283"/>
      <c r="AW515" s="283"/>
      <c r="AX515" s="283"/>
      <c r="AY515" s="283"/>
      <c r="AZ515" s="283"/>
      <c r="BA515" s="283"/>
      <c r="BB515" s="283"/>
      <c r="BC515" s="283"/>
      <c r="BD515" s="283"/>
      <c r="BE515" s="283"/>
      <c r="BF515" s="68"/>
      <c r="BG515" s="68"/>
      <c r="BH515" s="68"/>
      <c r="BI515" s="68"/>
      <c r="BJ515" s="68"/>
      <c r="BK515" s="68"/>
      <c r="BL515" s="460"/>
      <c r="BM515" s="459">
        <f>D515-H515</f>
        <v>0</v>
      </c>
      <c r="BN515" s="469" t="e">
        <f>VLOOKUP(B515,'[2]PL01-16112024'!$D$11:$P$237,11,0)</f>
        <v>#N/A</v>
      </c>
      <c r="BO515" s="468"/>
      <c r="BP515" s="468"/>
      <c r="BQ515" s="468"/>
      <c r="BR515" s="468"/>
    </row>
    <row r="516" spans="1:70" s="71" customFormat="1" ht="10.9" customHeight="1">
      <c r="A516" s="276" t="s">
        <v>186</v>
      </c>
      <c r="B516" s="282"/>
      <c r="C516" s="68"/>
      <c r="D516" s="266"/>
      <c r="E516" s="70"/>
      <c r="F516" s="68" t="str">
        <f t="shared" si="176"/>
        <v/>
      </c>
      <c r="G516" s="67"/>
      <c r="H516" s="280">
        <f t="shared" si="178"/>
        <v>0</v>
      </c>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3"/>
      <c r="AP516" s="283"/>
      <c r="AQ516" s="283"/>
      <c r="AR516" s="283"/>
      <c r="AS516" s="283"/>
      <c r="AT516" s="283"/>
      <c r="AU516" s="283"/>
      <c r="AV516" s="283"/>
      <c r="AW516" s="283"/>
      <c r="AX516" s="283"/>
      <c r="AY516" s="283"/>
      <c r="AZ516" s="283"/>
      <c r="BA516" s="283"/>
      <c r="BB516" s="283"/>
      <c r="BC516" s="283"/>
      <c r="BD516" s="283"/>
      <c r="BE516" s="283"/>
      <c r="BF516" s="68"/>
      <c r="BG516" s="68"/>
      <c r="BH516" s="68"/>
      <c r="BI516" s="68"/>
      <c r="BJ516" s="68"/>
      <c r="BK516" s="68"/>
      <c r="BL516" s="460"/>
      <c r="BM516" s="459">
        <f>D516-H516</f>
        <v>0</v>
      </c>
      <c r="BN516" s="469" t="e">
        <f>VLOOKUP(B516,'[2]PL01-16112024'!$D$11:$P$237,11,0)</f>
        <v>#N/A</v>
      </c>
      <c r="BO516" s="468"/>
      <c r="BP516" s="468"/>
      <c r="BQ516" s="468"/>
      <c r="BR516" s="468"/>
    </row>
    <row r="517" spans="1:70" s="71" customFormat="1" ht="10.9" customHeight="1">
      <c r="A517" s="276" t="s">
        <v>186</v>
      </c>
      <c r="B517" s="15"/>
      <c r="C517" s="68"/>
      <c r="D517" s="266" t="str">
        <f>IF(C517="X",H517,"")</f>
        <v/>
      </c>
      <c r="E517" s="70"/>
      <c r="F517" s="68" t="str">
        <f t="shared" si="176"/>
        <v/>
      </c>
      <c r="G517" s="67"/>
      <c r="H517" s="280">
        <f t="shared" si="178"/>
        <v>0</v>
      </c>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c r="AL517" s="283"/>
      <c r="AM517" s="283"/>
      <c r="AN517" s="283"/>
      <c r="AO517" s="283"/>
      <c r="AP517" s="283"/>
      <c r="AQ517" s="283"/>
      <c r="AR517" s="283"/>
      <c r="AS517" s="283"/>
      <c r="AT517" s="283"/>
      <c r="AU517" s="283"/>
      <c r="AV517" s="283"/>
      <c r="AW517" s="283"/>
      <c r="AX517" s="283"/>
      <c r="AY517" s="283"/>
      <c r="AZ517" s="283"/>
      <c r="BA517" s="283"/>
      <c r="BB517" s="283"/>
      <c r="BC517" s="283"/>
      <c r="BD517" s="283"/>
      <c r="BE517" s="283"/>
      <c r="BF517" s="68"/>
      <c r="BG517" s="68"/>
      <c r="BH517" s="68"/>
      <c r="BI517" s="68"/>
      <c r="BJ517" s="68"/>
      <c r="BK517" s="68"/>
      <c r="BL517" s="460"/>
      <c r="BM517" s="459"/>
      <c r="BN517" s="469" t="e">
        <f>VLOOKUP(B517,'[2]PL01-16112024'!$D$11:$P$237,11,0)</f>
        <v>#N/A</v>
      </c>
      <c r="BO517" s="468"/>
      <c r="BP517" s="468"/>
      <c r="BQ517" s="468"/>
      <c r="BR517" s="468"/>
    </row>
    <row r="518" spans="1:70" s="71" customFormat="1" ht="10.9" customHeight="1">
      <c r="A518" s="276" t="s">
        <v>186</v>
      </c>
      <c r="B518" s="282"/>
      <c r="C518" s="68"/>
      <c r="D518" s="266" t="str">
        <f>IF(C518="X",H518,"")</f>
        <v/>
      </c>
      <c r="E518" s="70"/>
      <c r="F518" s="68" t="str">
        <f t="shared" si="176"/>
        <v/>
      </c>
      <c r="G518" s="67"/>
      <c r="H518" s="280">
        <f t="shared" si="178"/>
        <v>0</v>
      </c>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c r="AL518" s="283"/>
      <c r="AM518" s="283"/>
      <c r="AN518" s="283"/>
      <c r="AO518" s="283"/>
      <c r="AP518" s="283"/>
      <c r="AQ518" s="283"/>
      <c r="AR518" s="283"/>
      <c r="AS518" s="283"/>
      <c r="AT518" s="283"/>
      <c r="AU518" s="283"/>
      <c r="AV518" s="283"/>
      <c r="AW518" s="283"/>
      <c r="AX518" s="283"/>
      <c r="AY518" s="283"/>
      <c r="AZ518" s="283"/>
      <c r="BA518" s="283"/>
      <c r="BB518" s="283"/>
      <c r="BC518" s="283"/>
      <c r="BD518" s="67"/>
      <c r="BE518" s="283"/>
      <c r="BF518" s="68"/>
      <c r="BG518" s="68"/>
      <c r="BH518" s="68"/>
      <c r="BI518" s="68"/>
      <c r="BJ518" s="68"/>
      <c r="BK518" s="68"/>
      <c r="BL518" s="460"/>
      <c r="BM518" s="459"/>
      <c r="BN518" s="469" t="e">
        <f>VLOOKUP(B518,'[2]PL01-16112024'!$D$11:$P$237,11,0)</f>
        <v>#N/A</v>
      </c>
      <c r="BO518" s="468"/>
      <c r="BP518" s="468"/>
      <c r="BQ518" s="468"/>
      <c r="BR518" s="468"/>
    </row>
    <row r="519" spans="1:70" s="71" customFormat="1" ht="10.9" customHeight="1">
      <c r="A519" s="276" t="s">
        <v>186</v>
      </c>
      <c r="B519" s="282"/>
      <c r="C519" s="68"/>
      <c r="D519" s="266" t="str">
        <f>IF(C519="X",H519,"")</f>
        <v/>
      </c>
      <c r="E519" s="70"/>
      <c r="F519" s="68" t="str">
        <f t="shared" si="176"/>
        <v/>
      </c>
      <c r="G519" s="67"/>
      <c r="H519" s="280">
        <f t="shared" si="178"/>
        <v>0</v>
      </c>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c r="AL519" s="283"/>
      <c r="AM519" s="283"/>
      <c r="AN519" s="283"/>
      <c r="AO519" s="283"/>
      <c r="AP519" s="283"/>
      <c r="AQ519" s="283"/>
      <c r="AR519" s="283"/>
      <c r="AS519" s="283"/>
      <c r="AT519" s="283"/>
      <c r="AU519" s="283"/>
      <c r="AV519" s="283"/>
      <c r="AW519" s="283"/>
      <c r="AX519" s="283"/>
      <c r="AY519" s="283"/>
      <c r="AZ519" s="283"/>
      <c r="BA519" s="283"/>
      <c r="BB519" s="283"/>
      <c r="BC519" s="283"/>
      <c r="BD519" s="283"/>
      <c r="BE519" s="283"/>
      <c r="BF519" s="68"/>
      <c r="BG519" s="68"/>
      <c r="BH519" s="68"/>
      <c r="BI519" s="68"/>
      <c r="BJ519" s="68"/>
      <c r="BK519" s="68"/>
      <c r="BL519" s="460"/>
      <c r="BM519" s="459"/>
      <c r="BN519" s="469" t="e">
        <f>VLOOKUP(B519,'[2]PL01-16112024'!$D$11:$P$237,11,0)</f>
        <v>#N/A</v>
      </c>
      <c r="BO519" s="468"/>
      <c r="BP519" s="468"/>
      <c r="BQ519" s="468"/>
      <c r="BR519" s="468"/>
    </row>
    <row r="520" spans="1:70" s="84" customFormat="1" ht="10.9" customHeight="1">
      <c r="A520" s="269" t="s">
        <v>43</v>
      </c>
      <c r="B520" s="270" t="s">
        <v>56</v>
      </c>
      <c r="C520" s="271"/>
      <c r="D520" s="272" t="str">
        <f>IF(C520="X",H520,"")</f>
        <v/>
      </c>
      <c r="E520" s="273"/>
      <c r="F520" s="271" t="str">
        <f t="shared" ref="F520:F529" si="179">IF(ISTEXT(B520)=TRUE,"TON","")</f>
        <v>TON</v>
      </c>
      <c r="G520" s="284"/>
      <c r="H520" s="275">
        <f>SUM(I520:BK520)</f>
        <v>0</v>
      </c>
      <c r="I520" s="275">
        <f>SUM(I521:I529)</f>
        <v>0</v>
      </c>
      <c r="J520" s="275">
        <f t="shared" ref="J520:BK520" si="180">SUM(J521:J529)</f>
        <v>0</v>
      </c>
      <c r="K520" s="275">
        <f t="shared" si="180"/>
        <v>0</v>
      </c>
      <c r="L520" s="275">
        <f t="shared" si="180"/>
        <v>0</v>
      </c>
      <c r="M520" s="275">
        <f t="shared" si="180"/>
        <v>0</v>
      </c>
      <c r="N520" s="275">
        <f t="shared" si="180"/>
        <v>0</v>
      </c>
      <c r="O520" s="275">
        <f t="shared" si="180"/>
        <v>0</v>
      </c>
      <c r="P520" s="275">
        <f t="shared" si="180"/>
        <v>0</v>
      </c>
      <c r="Q520" s="275">
        <f t="shared" si="180"/>
        <v>0</v>
      </c>
      <c r="R520" s="275">
        <f t="shared" si="180"/>
        <v>0</v>
      </c>
      <c r="S520" s="275">
        <f t="shared" si="180"/>
        <v>0</v>
      </c>
      <c r="T520" s="275">
        <f t="shared" si="180"/>
        <v>0</v>
      </c>
      <c r="U520" s="275">
        <f t="shared" si="180"/>
        <v>0</v>
      </c>
      <c r="V520" s="275">
        <f t="shared" si="180"/>
        <v>0</v>
      </c>
      <c r="W520" s="275">
        <f t="shared" si="180"/>
        <v>0</v>
      </c>
      <c r="X520" s="275">
        <f t="shared" si="180"/>
        <v>0</v>
      </c>
      <c r="Y520" s="275">
        <f t="shared" si="180"/>
        <v>0</v>
      </c>
      <c r="Z520" s="275">
        <f t="shared" si="180"/>
        <v>0</v>
      </c>
      <c r="AA520" s="275">
        <f t="shared" si="180"/>
        <v>0</v>
      </c>
      <c r="AB520" s="275">
        <f t="shared" si="180"/>
        <v>0</v>
      </c>
      <c r="AC520" s="275">
        <f t="shared" si="180"/>
        <v>0</v>
      </c>
      <c r="AD520" s="275">
        <f t="shared" si="180"/>
        <v>0</v>
      </c>
      <c r="AE520" s="275">
        <f t="shared" si="180"/>
        <v>0</v>
      </c>
      <c r="AF520" s="275">
        <f t="shared" si="180"/>
        <v>0</v>
      </c>
      <c r="AG520" s="275">
        <f t="shared" si="180"/>
        <v>0</v>
      </c>
      <c r="AH520" s="275">
        <f t="shared" si="180"/>
        <v>0</v>
      </c>
      <c r="AI520" s="275">
        <f t="shared" si="180"/>
        <v>0</v>
      </c>
      <c r="AJ520" s="275">
        <f t="shared" si="180"/>
        <v>0</v>
      </c>
      <c r="AK520" s="275">
        <f t="shared" si="180"/>
        <v>0</v>
      </c>
      <c r="AL520" s="275">
        <f t="shared" si="180"/>
        <v>0</v>
      </c>
      <c r="AM520" s="275">
        <f t="shared" si="180"/>
        <v>0</v>
      </c>
      <c r="AN520" s="275">
        <f t="shared" si="180"/>
        <v>0</v>
      </c>
      <c r="AO520" s="275">
        <f t="shared" si="180"/>
        <v>0</v>
      </c>
      <c r="AP520" s="275">
        <f t="shared" si="180"/>
        <v>0</v>
      </c>
      <c r="AQ520" s="275">
        <f t="shared" si="180"/>
        <v>0</v>
      </c>
      <c r="AR520" s="275">
        <f t="shared" si="180"/>
        <v>0</v>
      </c>
      <c r="AS520" s="275">
        <f t="shared" si="180"/>
        <v>0</v>
      </c>
      <c r="AT520" s="275">
        <f t="shared" si="180"/>
        <v>0</v>
      </c>
      <c r="AU520" s="275">
        <f t="shared" si="180"/>
        <v>0</v>
      </c>
      <c r="AV520" s="275">
        <f t="shared" si="180"/>
        <v>0</v>
      </c>
      <c r="AW520" s="275">
        <f t="shared" si="180"/>
        <v>0</v>
      </c>
      <c r="AX520" s="275">
        <f t="shared" si="180"/>
        <v>0</v>
      </c>
      <c r="AY520" s="275">
        <f t="shared" si="180"/>
        <v>0</v>
      </c>
      <c r="AZ520" s="275">
        <f t="shared" si="180"/>
        <v>0</v>
      </c>
      <c r="BA520" s="275">
        <f t="shared" si="180"/>
        <v>0</v>
      </c>
      <c r="BB520" s="275">
        <f t="shared" si="180"/>
        <v>0</v>
      </c>
      <c r="BC520" s="275">
        <f t="shared" si="180"/>
        <v>0</v>
      </c>
      <c r="BD520" s="275">
        <f t="shared" si="180"/>
        <v>0</v>
      </c>
      <c r="BE520" s="275">
        <f t="shared" si="180"/>
        <v>0</v>
      </c>
      <c r="BF520" s="275">
        <f t="shared" si="180"/>
        <v>0</v>
      </c>
      <c r="BG520" s="275">
        <f t="shared" si="180"/>
        <v>0</v>
      </c>
      <c r="BH520" s="275">
        <f t="shared" si="180"/>
        <v>0</v>
      </c>
      <c r="BI520" s="275">
        <f t="shared" si="180"/>
        <v>0</v>
      </c>
      <c r="BJ520" s="275">
        <f t="shared" si="180"/>
        <v>0</v>
      </c>
      <c r="BK520" s="275">
        <f t="shared" si="180"/>
        <v>0</v>
      </c>
      <c r="BL520" s="458"/>
      <c r="BM520" s="459"/>
      <c r="BN520" s="469" t="e">
        <f>VLOOKUP(B520,'[2]PL01-16112024'!$D$11:$P$237,11,0)</f>
        <v>#N/A</v>
      </c>
      <c r="BO520" s="469"/>
      <c r="BP520" s="469"/>
      <c r="BQ520" s="469"/>
      <c r="BR520" s="469"/>
    </row>
    <row r="521" spans="1:70" s="84" customFormat="1" ht="10.9" customHeight="1">
      <c r="A521" s="276" t="s">
        <v>186</v>
      </c>
      <c r="B521" s="299"/>
      <c r="C521" s="311"/>
      <c r="D521" s="266" t="str">
        <f>IF(C521="X",H521,"")</f>
        <v/>
      </c>
      <c r="E521" s="278"/>
      <c r="F521" s="268" t="str">
        <f t="shared" si="179"/>
        <v/>
      </c>
      <c r="G521" s="279"/>
      <c r="H521" s="280">
        <f t="shared" ref="H521:H529" si="181">SUM(I521:BK521)</f>
        <v>0</v>
      </c>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c r="AJ521" s="281"/>
      <c r="AK521" s="281"/>
      <c r="AL521" s="281"/>
      <c r="AM521" s="281"/>
      <c r="AN521" s="281"/>
      <c r="AO521" s="281"/>
      <c r="AP521" s="281"/>
      <c r="AQ521" s="281"/>
      <c r="AR521" s="281"/>
      <c r="AS521" s="281"/>
      <c r="AT521" s="281"/>
      <c r="AU521" s="281"/>
      <c r="AV521" s="281"/>
      <c r="AW521" s="281"/>
      <c r="AX521" s="281"/>
      <c r="AY521" s="281"/>
      <c r="AZ521" s="281"/>
      <c r="BA521" s="281"/>
      <c r="BB521" s="281"/>
      <c r="BC521" s="281"/>
      <c r="BD521" s="281"/>
      <c r="BE521" s="281"/>
      <c r="BF521" s="266"/>
      <c r="BG521" s="266"/>
      <c r="BH521" s="266"/>
      <c r="BI521" s="266"/>
      <c r="BJ521" s="266"/>
      <c r="BK521" s="266"/>
      <c r="BL521" s="459"/>
      <c r="BM521" s="459"/>
      <c r="BN521" s="469" t="e">
        <f>VLOOKUP(B521,'[2]PL01-16112024'!$D$11:$P$237,11,0)</f>
        <v>#N/A</v>
      </c>
      <c r="BO521" s="469"/>
      <c r="BP521" s="469"/>
      <c r="BQ521" s="469"/>
      <c r="BR521" s="469"/>
    </row>
    <row r="522" spans="1:70" s="71" customFormat="1" ht="10.9" customHeight="1">
      <c r="A522" s="276" t="s">
        <v>186</v>
      </c>
      <c r="B522" s="309"/>
      <c r="C522" s="312"/>
      <c r="D522" s="266"/>
      <c r="E522" s="70"/>
      <c r="F522" s="268" t="str">
        <f t="shared" si="179"/>
        <v/>
      </c>
      <c r="G522" s="67"/>
      <c r="H522" s="280">
        <f t="shared" si="181"/>
        <v>0</v>
      </c>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c r="AL522" s="283"/>
      <c r="AM522" s="283"/>
      <c r="AN522" s="283"/>
      <c r="AO522" s="283"/>
      <c r="AP522" s="283"/>
      <c r="AQ522" s="283"/>
      <c r="AR522" s="283"/>
      <c r="AS522" s="283"/>
      <c r="AT522" s="283"/>
      <c r="AU522" s="283"/>
      <c r="AV522" s="283"/>
      <c r="AW522" s="283"/>
      <c r="AX522" s="283"/>
      <c r="AY522" s="283"/>
      <c r="AZ522" s="283"/>
      <c r="BA522" s="283"/>
      <c r="BB522" s="283"/>
      <c r="BC522" s="283"/>
      <c r="BD522" s="283"/>
      <c r="BE522" s="283"/>
      <c r="BF522" s="68"/>
      <c r="BG522" s="68"/>
      <c r="BH522" s="68"/>
      <c r="BI522" s="68"/>
      <c r="BJ522" s="68"/>
      <c r="BK522" s="68"/>
      <c r="BL522" s="460"/>
      <c r="BM522" s="459">
        <f t="shared" ref="BM522:BM528" si="182">D522-H522</f>
        <v>0</v>
      </c>
      <c r="BN522" s="469" t="e">
        <f>VLOOKUP(B522,'[2]PL01-16112024'!$D$11:$P$237,11,0)</f>
        <v>#N/A</v>
      </c>
      <c r="BO522" s="468"/>
      <c r="BP522" s="468"/>
      <c r="BQ522" s="468"/>
      <c r="BR522" s="468"/>
    </row>
    <row r="523" spans="1:70" s="71" customFormat="1" ht="10.9" customHeight="1">
      <c r="A523" s="276" t="s">
        <v>186</v>
      </c>
      <c r="B523" s="309"/>
      <c r="C523" s="312"/>
      <c r="D523" s="266"/>
      <c r="E523" s="70"/>
      <c r="F523" s="268" t="str">
        <f t="shared" si="179"/>
        <v/>
      </c>
      <c r="G523" s="67"/>
      <c r="H523" s="280">
        <f t="shared" si="181"/>
        <v>0</v>
      </c>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c r="AL523" s="283"/>
      <c r="AM523" s="283"/>
      <c r="AN523" s="283"/>
      <c r="AO523" s="283"/>
      <c r="AP523" s="283"/>
      <c r="AQ523" s="283"/>
      <c r="AR523" s="283"/>
      <c r="AS523" s="283"/>
      <c r="AT523" s="283"/>
      <c r="AU523" s="283"/>
      <c r="AV523" s="283"/>
      <c r="AW523" s="283"/>
      <c r="AX523" s="283"/>
      <c r="AY523" s="283"/>
      <c r="AZ523" s="283"/>
      <c r="BA523" s="283"/>
      <c r="BB523" s="283"/>
      <c r="BC523" s="283"/>
      <c r="BD523" s="283"/>
      <c r="BE523" s="283"/>
      <c r="BF523" s="68"/>
      <c r="BG523" s="68"/>
      <c r="BH523" s="68"/>
      <c r="BI523" s="68"/>
      <c r="BJ523" s="68"/>
      <c r="BK523" s="68"/>
      <c r="BL523" s="460"/>
      <c r="BM523" s="459">
        <f t="shared" si="182"/>
        <v>0</v>
      </c>
      <c r="BN523" s="469" t="e">
        <f>VLOOKUP(B523,'[2]PL01-16112024'!$D$11:$P$237,11,0)</f>
        <v>#N/A</v>
      </c>
      <c r="BO523" s="468"/>
      <c r="BP523" s="468"/>
      <c r="BQ523" s="468"/>
      <c r="BR523" s="468"/>
    </row>
    <row r="524" spans="1:70" s="71" customFormat="1" ht="10.9" customHeight="1">
      <c r="A524" s="276" t="s">
        <v>186</v>
      </c>
      <c r="B524" s="309"/>
      <c r="C524" s="312"/>
      <c r="D524" s="266"/>
      <c r="E524" s="70"/>
      <c r="F524" s="268" t="str">
        <f t="shared" si="179"/>
        <v/>
      </c>
      <c r="G524" s="67"/>
      <c r="H524" s="280">
        <f t="shared" si="181"/>
        <v>0</v>
      </c>
      <c r="I524" s="296"/>
      <c r="J524" s="297"/>
      <c r="K524" s="297"/>
      <c r="L524" s="297"/>
      <c r="M524" s="297"/>
      <c r="N524" s="297"/>
      <c r="O524" s="297"/>
      <c r="P524" s="297"/>
      <c r="Q524" s="297"/>
      <c r="R524" s="297"/>
      <c r="S524" s="297"/>
      <c r="T524" s="297"/>
      <c r="U524" s="297"/>
      <c r="V524" s="297"/>
      <c r="W524" s="297"/>
      <c r="X524" s="297"/>
      <c r="Y524" s="297"/>
      <c r="Z524" s="297"/>
      <c r="AA524" s="297"/>
      <c r="AB524" s="297"/>
      <c r="AC524" s="297"/>
      <c r="AD524" s="297"/>
      <c r="AE524" s="297"/>
      <c r="AF524" s="297"/>
      <c r="AG524" s="297"/>
      <c r="AH524" s="297"/>
      <c r="AI524" s="297"/>
      <c r="AJ524" s="297"/>
      <c r="AK524" s="297"/>
      <c r="AL524" s="297"/>
      <c r="AM524" s="297"/>
      <c r="AN524" s="297"/>
      <c r="AO524" s="297"/>
      <c r="AP524" s="297"/>
      <c r="AQ524" s="297"/>
      <c r="AR524" s="297"/>
      <c r="AS524" s="297"/>
      <c r="AT524" s="297"/>
      <c r="AU524" s="297"/>
      <c r="AV524" s="297"/>
      <c r="AW524" s="297"/>
      <c r="AX524" s="297"/>
      <c r="AY524" s="297"/>
      <c r="AZ524" s="297"/>
      <c r="BA524" s="297"/>
      <c r="BB524" s="297"/>
      <c r="BC524" s="297"/>
      <c r="BD524" s="297"/>
      <c r="BE524" s="297"/>
      <c r="BF524" s="297"/>
      <c r="BG524" s="297"/>
      <c r="BH524" s="297"/>
      <c r="BI524" s="297"/>
      <c r="BJ524" s="297"/>
      <c r="BK524" s="297"/>
      <c r="BL524" s="460"/>
      <c r="BM524" s="459">
        <f t="shared" si="182"/>
        <v>0</v>
      </c>
      <c r="BN524" s="469" t="e">
        <f>VLOOKUP(B524,'[2]PL01-16112024'!$D$11:$P$237,11,0)</f>
        <v>#N/A</v>
      </c>
      <c r="BO524" s="468"/>
      <c r="BP524" s="468"/>
      <c r="BQ524" s="468"/>
      <c r="BR524" s="468"/>
    </row>
    <row r="525" spans="1:70" s="71" customFormat="1" ht="10.9" customHeight="1">
      <c r="A525" s="276" t="s">
        <v>186</v>
      </c>
      <c r="B525" s="309"/>
      <c r="C525" s="312"/>
      <c r="D525" s="266"/>
      <c r="E525" s="70"/>
      <c r="F525" s="268" t="str">
        <f t="shared" si="179"/>
        <v/>
      </c>
      <c r="G525" s="67"/>
      <c r="H525" s="280">
        <f t="shared" si="181"/>
        <v>0</v>
      </c>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c r="AL525" s="283"/>
      <c r="AM525" s="283"/>
      <c r="AN525" s="283"/>
      <c r="AO525" s="283"/>
      <c r="AP525" s="283"/>
      <c r="AQ525" s="283"/>
      <c r="AR525" s="283"/>
      <c r="AS525" s="283"/>
      <c r="AT525" s="283"/>
      <c r="AU525" s="283"/>
      <c r="AV525" s="283"/>
      <c r="AW525" s="283"/>
      <c r="AX525" s="283"/>
      <c r="AY525" s="283"/>
      <c r="AZ525" s="283"/>
      <c r="BA525" s="283"/>
      <c r="BB525" s="283"/>
      <c r="BC525" s="283"/>
      <c r="BD525" s="283"/>
      <c r="BE525" s="283"/>
      <c r="BF525" s="68"/>
      <c r="BG525" s="68"/>
      <c r="BH525" s="68"/>
      <c r="BI525" s="68"/>
      <c r="BJ525" s="68"/>
      <c r="BK525" s="68"/>
      <c r="BL525" s="460"/>
      <c r="BM525" s="459">
        <f t="shared" si="182"/>
        <v>0</v>
      </c>
      <c r="BN525" s="469" t="e">
        <f>VLOOKUP(B525,'[2]PL01-16112024'!$D$11:$P$237,11,0)</f>
        <v>#N/A</v>
      </c>
      <c r="BO525" s="468"/>
      <c r="BP525" s="468"/>
      <c r="BQ525" s="468"/>
      <c r="BR525" s="468"/>
    </row>
    <row r="526" spans="1:70" s="71" customFormat="1" ht="10.9" customHeight="1">
      <c r="A526" s="276" t="s">
        <v>186</v>
      </c>
      <c r="B526" s="309"/>
      <c r="C526" s="312"/>
      <c r="D526" s="266"/>
      <c r="E526" s="70"/>
      <c r="F526" s="268" t="str">
        <f t="shared" si="179"/>
        <v/>
      </c>
      <c r="G526" s="67"/>
      <c r="H526" s="280">
        <f t="shared" si="181"/>
        <v>0</v>
      </c>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c r="AL526" s="283"/>
      <c r="AM526" s="283"/>
      <c r="AN526" s="283"/>
      <c r="AO526" s="283"/>
      <c r="AP526" s="283"/>
      <c r="AQ526" s="283"/>
      <c r="AR526" s="283"/>
      <c r="AS526" s="283"/>
      <c r="AT526" s="283"/>
      <c r="AU526" s="283"/>
      <c r="AV526" s="283"/>
      <c r="AW526" s="283"/>
      <c r="AX526" s="283"/>
      <c r="AY526" s="283"/>
      <c r="AZ526" s="283"/>
      <c r="BA526" s="283"/>
      <c r="BB526" s="283"/>
      <c r="BC526" s="283"/>
      <c r="BD526" s="283"/>
      <c r="BE526" s="283"/>
      <c r="BF526" s="68"/>
      <c r="BG526" s="68"/>
      <c r="BH526" s="68"/>
      <c r="BI526" s="68"/>
      <c r="BJ526" s="68"/>
      <c r="BK526" s="68"/>
      <c r="BL526" s="460"/>
      <c r="BM526" s="459">
        <f t="shared" si="182"/>
        <v>0</v>
      </c>
      <c r="BN526" s="469" t="e">
        <f>VLOOKUP(B526,'[2]PL01-16112024'!$D$11:$P$237,11,0)</f>
        <v>#N/A</v>
      </c>
      <c r="BO526" s="468"/>
      <c r="BP526" s="468"/>
      <c r="BQ526" s="468"/>
      <c r="BR526" s="468"/>
    </row>
    <row r="527" spans="1:70" s="71" customFormat="1" ht="10.9" customHeight="1">
      <c r="A527" s="276" t="s">
        <v>186</v>
      </c>
      <c r="B527" s="309"/>
      <c r="C527" s="312"/>
      <c r="D527" s="266"/>
      <c r="E527" s="70"/>
      <c r="F527" s="268" t="str">
        <f t="shared" si="179"/>
        <v/>
      </c>
      <c r="G527" s="67"/>
      <c r="H527" s="280">
        <f t="shared" si="181"/>
        <v>0</v>
      </c>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83"/>
      <c r="AV527" s="283"/>
      <c r="AW527" s="283"/>
      <c r="AX527" s="283"/>
      <c r="AY527" s="283"/>
      <c r="AZ527" s="283"/>
      <c r="BA527" s="283"/>
      <c r="BB527" s="283"/>
      <c r="BC527" s="283"/>
      <c r="BD527" s="283"/>
      <c r="BE527" s="283"/>
      <c r="BF527" s="68"/>
      <c r="BG527" s="68"/>
      <c r="BH527" s="68"/>
      <c r="BI527" s="68"/>
      <c r="BJ527" s="68"/>
      <c r="BK527" s="68"/>
      <c r="BL527" s="460"/>
      <c r="BM527" s="459">
        <f t="shared" si="182"/>
        <v>0</v>
      </c>
      <c r="BN527" s="469" t="e">
        <f>VLOOKUP(B527,'[2]PL01-16112024'!$D$11:$P$237,11,0)</f>
        <v>#N/A</v>
      </c>
      <c r="BO527" s="468"/>
      <c r="BP527" s="468"/>
      <c r="BQ527" s="468"/>
      <c r="BR527" s="468"/>
    </row>
    <row r="528" spans="1:70" s="71" customFormat="1" ht="10.9" customHeight="1">
      <c r="A528" s="276" t="s">
        <v>186</v>
      </c>
      <c r="B528" s="309"/>
      <c r="C528" s="312"/>
      <c r="D528" s="266"/>
      <c r="E528" s="70"/>
      <c r="F528" s="268" t="str">
        <f t="shared" si="179"/>
        <v/>
      </c>
      <c r="G528" s="67"/>
      <c r="H528" s="280">
        <f t="shared" si="181"/>
        <v>0</v>
      </c>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c r="AL528" s="283"/>
      <c r="AM528" s="283"/>
      <c r="AN528" s="283"/>
      <c r="AO528" s="283"/>
      <c r="AP528" s="283"/>
      <c r="AQ528" s="283"/>
      <c r="AR528" s="283"/>
      <c r="AS528" s="283"/>
      <c r="AT528" s="283"/>
      <c r="AU528" s="283"/>
      <c r="AV528" s="283"/>
      <c r="AW528" s="283"/>
      <c r="AX528" s="283"/>
      <c r="AY528" s="283"/>
      <c r="AZ528" s="283"/>
      <c r="BA528" s="283"/>
      <c r="BB528" s="283"/>
      <c r="BC528" s="283"/>
      <c r="BD528" s="283"/>
      <c r="BE528" s="283"/>
      <c r="BF528" s="68"/>
      <c r="BG528" s="68"/>
      <c r="BH528" s="68"/>
      <c r="BI528" s="68"/>
      <c r="BJ528" s="68"/>
      <c r="BK528" s="68"/>
      <c r="BL528" s="460"/>
      <c r="BM528" s="459">
        <f t="shared" si="182"/>
        <v>0</v>
      </c>
      <c r="BN528" s="469" t="e">
        <f>VLOOKUP(B528,'[2]PL01-16112024'!$D$11:$P$237,11,0)</f>
        <v>#N/A</v>
      </c>
      <c r="BO528" s="468"/>
      <c r="BP528" s="468"/>
      <c r="BQ528" s="468"/>
      <c r="BR528" s="468"/>
    </row>
    <row r="529" spans="1:70" s="84" customFormat="1" ht="10.9" customHeight="1">
      <c r="A529" s="276" t="s">
        <v>186</v>
      </c>
      <c r="B529" s="299"/>
      <c r="C529" s="311"/>
      <c r="D529" s="266" t="str">
        <f>IF(C529="X",H529,"")</f>
        <v/>
      </c>
      <c r="E529" s="278"/>
      <c r="F529" s="268" t="str">
        <f t="shared" si="179"/>
        <v/>
      </c>
      <c r="G529" s="279"/>
      <c r="H529" s="280">
        <f t="shared" si="181"/>
        <v>0</v>
      </c>
      <c r="I529" s="323"/>
      <c r="J529" s="281"/>
      <c r="K529" s="323"/>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c r="AJ529" s="281"/>
      <c r="AK529" s="281"/>
      <c r="AL529" s="281"/>
      <c r="AM529" s="281"/>
      <c r="AN529" s="281"/>
      <c r="AO529" s="281"/>
      <c r="AP529" s="281"/>
      <c r="AQ529" s="281"/>
      <c r="AR529" s="281"/>
      <c r="AS529" s="281"/>
      <c r="AT529" s="281"/>
      <c r="AU529" s="281"/>
      <c r="AV529" s="281"/>
      <c r="AW529" s="281"/>
      <c r="AX529" s="281"/>
      <c r="AY529" s="281"/>
      <c r="AZ529" s="281"/>
      <c r="BA529" s="281"/>
      <c r="BB529" s="281"/>
      <c r="BC529" s="281"/>
      <c r="BD529" s="281"/>
      <c r="BE529" s="281"/>
      <c r="BF529" s="266"/>
      <c r="BG529" s="266"/>
      <c r="BH529" s="266"/>
      <c r="BI529" s="266"/>
      <c r="BJ529" s="266"/>
      <c r="BK529" s="266"/>
      <c r="BL529" s="459"/>
      <c r="BM529" s="459"/>
      <c r="BN529" s="469" t="e">
        <f>VLOOKUP(B529,'[2]PL01-16112024'!$D$11:$P$237,11,0)</f>
        <v>#N/A</v>
      </c>
      <c r="BO529" s="469"/>
      <c r="BP529" s="469"/>
      <c r="BQ529" s="469"/>
      <c r="BR529" s="469"/>
    </row>
    <row r="530" spans="1:70" s="84" customFormat="1" ht="10.9" customHeight="1">
      <c r="A530" s="269" t="s">
        <v>43</v>
      </c>
      <c r="B530" s="270" t="s">
        <v>57</v>
      </c>
      <c r="C530" s="271"/>
      <c r="D530" s="272" t="str">
        <f>IF(C530="X",H530,"")</f>
        <v/>
      </c>
      <c r="E530" s="273"/>
      <c r="F530" s="271" t="str">
        <f t="shared" ref="F530:F541" si="183">IF(ISTEXT(B530)=TRUE,"TIN","")</f>
        <v>TIN</v>
      </c>
      <c r="G530" s="284"/>
      <c r="H530" s="275">
        <f>SUM(I530:BK530)</f>
        <v>0</v>
      </c>
      <c r="I530" s="275">
        <f>SUM(I531:I541)</f>
        <v>0</v>
      </c>
      <c r="J530" s="275">
        <f t="shared" ref="J530:BK530" si="184">SUM(J531:J541)</f>
        <v>0</v>
      </c>
      <c r="K530" s="275">
        <f t="shared" si="184"/>
        <v>0</v>
      </c>
      <c r="L530" s="275">
        <f t="shared" si="184"/>
        <v>0</v>
      </c>
      <c r="M530" s="275">
        <f t="shared" si="184"/>
        <v>0</v>
      </c>
      <c r="N530" s="275">
        <f t="shared" si="184"/>
        <v>0</v>
      </c>
      <c r="O530" s="275">
        <f t="shared" si="184"/>
        <v>0</v>
      </c>
      <c r="P530" s="275">
        <f t="shared" si="184"/>
        <v>0</v>
      </c>
      <c r="Q530" s="275">
        <f t="shared" si="184"/>
        <v>0</v>
      </c>
      <c r="R530" s="275">
        <f t="shared" si="184"/>
        <v>0</v>
      </c>
      <c r="S530" s="275">
        <f t="shared" si="184"/>
        <v>0</v>
      </c>
      <c r="T530" s="275">
        <f t="shared" si="184"/>
        <v>0</v>
      </c>
      <c r="U530" s="275">
        <f t="shared" si="184"/>
        <v>0</v>
      </c>
      <c r="V530" s="275">
        <f t="shared" si="184"/>
        <v>0</v>
      </c>
      <c r="W530" s="275">
        <f t="shared" si="184"/>
        <v>0</v>
      </c>
      <c r="X530" s="275">
        <f t="shared" si="184"/>
        <v>0</v>
      </c>
      <c r="Y530" s="275">
        <f t="shared" si="184"/>
        <v>0</v>
      </c>
      <c r="Z530" s="275">
        <f t="shared" si="184"/>
        <v>0</v>
      </c>
      <c r="AA530" s="275">
        <f t="shared" si="184"/>
        <v>0</v>
      </c>
      <c r="AB530" s="275">
        <f t="shared" si="184"/>
        <v>0</v>
      </c>
      <c r="AC530" s="275">
        <f t="shared" si="184"/>
        <v>0</v>
      </c>
      <c r="AD530" s="275">
        <f t="shared" si="184"/>
        <v>0</v>
      </c>
      <c r="AE530" s="275">
        <f t="shared" si="184"/>
        <v>0</v>
      </c>
      <c r="AF530" s="275">
        <f t="shared" si="184"/>
        <v>0</v>
      </c>
      <c r="AG530" s="275">
        <f t="shared" si="184"/>
        <v>0</v>
      </c>
      <c r="AH530" s="275">
        <f t="shared" si="184"/>
        <v>0</v>
      </c>
      <c r="AI530" s="275">
        <f t="shared" si="184"/>
        <v>0</v>
      </c>
      <c r="AJ530" s="275">
        <f t="shared" si="184"/>
        <v>0</v>
      </c>
      <c r="AK530" s="275">
        <f t="shared" si="184"/>
        <v>0</v>
      </c>
      <c r="AL530" s="275">
        <f t="shared" si="184"/>
        <v>0</v>
      </c>
      <c r="AM530" s="275">
        <f t="shared" si="184"/>
        <v>0</v>
      </c>
      <c r="AN530" s="275">
        <f t="shared" si="184"/>
        <v>0</v>
      </c>
      <c r="AO530" s="275">
        <f t="shared" si="184"/>
        <v>0</v>
      </c>
      <c r="AP530" s="275">
        <f t="shared" si="184"/>
        <v>0</v>
      </c>
      <c r="AQ530" s="275">
        <f t="shared" si="184"/>
        <v>0</v>
      </c>
      <c r="AR530" s="275">
        <f t="shared" si="184"/>
        <v>0</v>
      </c>
      <c r="AS530" s="275">
        <f t="shared" si="184"/>
        <v>0</v>
      </c>
      <c r="AT530" s="275">
        <f t="shared" si="184"/>
        <v>0</v>
      </c>
      <c r="AU530" s="275">
        <f t="shared" si="184"/>
        <v>0</v>
      </c>
      <c r="AV530" s="275">
        <f t="shared" si="184"/>
        <v>0</v>
      </c>
      <c r="AW530" s="275">
        <f t="shared" si="184"/>
        <v>0</v>
      </c>
      <c r="AX530" s="275">
        <f t="shared" si="184"/>
        <v>0</v>
      </c>
      <c r="AY530" s="275">
        <f t="shared" si="184"/>
        <v>0</v>
      </c>
      <c r="AZ530" s="275">
        <f t="shared" si="184"/>
        <v>0</v>
      </c>
      <c r="BA530" s="275">
        <f t="shared" si="184"/>
        <v>0</v>
      </c>
      <c r="BB530" s="275">
        <f t="shared" si="184"/>
        <v>0</v>
      </c>
      <c r="BC530" s="275">
        <f t="shared" si="184"/>
        <v>0</v>
      </c>
      <c r="BD530" s="275">
        <f t="shared" si="184"/>
        <v>0</v>
      </c>
      <c r="BE530" s="275">
        <f t="shared" si="184"/>
        <v>0</v>
      </c>
      <c r="BF530" s="275">
        <f t="shared" si="184"/>
        <v>0</v>
      </c>
      <c r="BG530" s="275">
        <f t="shared" si="184"/>
        <v>0</v>
      </c>
      <c r="BH530" s="275">
        <f t="shared" si="184"/>
        <v>0</v>
      </c>
      <c r="BI530" s="275">
        <f t="shared" si="184"/>
        <v>0</v>
      </c>
      <c r="BJ530" s="275">
        <f t="shared" si="184"/>
        <v>0</v>
      </c>
      <c r="BK530" s="275">
        <f t="shared" si="184"/>
        <v>0</v>
      </c>
      <c r="BL530" s="458"/>
      <c r="BM530" s="459"/>
      <c r="BN530" s="469" t="e">
        <f>VLOOKUP(B530,'[2]PL01-16112024'!$D$11:$P$237,11,0)</f>
        <v>#N/A</v>
      </c>
      <c r="BO530" s="469"/>
      <c r="BP530" s="469"/>
      <c r="BQ530" s="469"/>
      <c r="BR530" s="469"/>
    </row>
    <row r="531" spans="1:70" s="84" customFormat="1" ht="10.9" customHeight="1">
      <c r="A531" s="276" t="s">
        <v>186</v>
      </c>
      <c r="B531" s="324"/>
      <c r="C531" s="311"/>
      <c r="D531" s="266" t="str">
        <f>IF(C531="X",H531,"")</f>
        <v/>
      </c>
      <c r="E531" s="278"/>
      <c r="F531" s="266" t="str">
        <f t="shared" si="183"/>
        <v/>
      </c>
      <c r="G531" s="279"/>
      <c r="H531" s="280">
        <f t="shared" ref="H531:H541" si="185">SUM(I531:BK531)</f>
        <v>0</v>
      </c>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c r="AJ531" s="281"/>
      <c r="AK531" s="281"/>
      <c r="AL531" s="281"/>
      <c r="AM531" s="281"/>
      <c r="AN531" s="281"/>
      <c r="AO531" s="281"/>
      <c r="AP531" s="281"/>
      <c r="AQ531" s="281"/>
      <c r="AR531" s="281"/>
      <c r="AS531" s="281"/>
      <c r="AT531" s="281"/>
      <c r="AU531" s="281"/>
      <c r="AV531" s="281"/>
      <c r="AW531" s="281"/>
      <c r="AX531" s="281"/>
      <c r="AY531" s="281"/>
      <c r="AZ531" s="281"/>
      <c r="BA531" s="281"/>
      <c r="BB531" s="281"/>
      <c r="BC531" s="281"/>
      <c r="BD531" s="281"/>
      <c r="BE531" s="281"/>
      <c r="BF531" s="266"/>
      <c r="BG531" s="266"/>
      <c r="BH531" s="266"/>
      <c r="BI531" s="266"/>
      <c r="BJ531" s="266"/>
      <c r="BK531" s="266"/>
      <c r="BL531" s="459"/>
      <c r="BM531" s="459"/>
      <c r="BN531" s="469" t="e">
        <f>VLOOKUP(B531,'[2]PL01-16112024'!$D$11:$P$237,11,0)</f>
        <v>#N/A</v>
      </c>
      <c r="BO531" s="469"/>
      <c r="BP531" s="469"/>
      <c r="BQ531" s="469"/>
      <c r="BR531" s="469"/>
    </row>
    <row r="532" spans="1:70" s="71" customFormat="1" ht="10.9" customHeight="1">
      <c r="A532" s="276" t="s">
        <v>186</v>
      </c>
      <c r="B532" s="325"/>
      <c r="C532" s="312"/>
      <c r="D532" s="266"/>
      <c r="E532" s="70"/>
      <c r="F532" s="266" t="str">
        <f t="shared" si="183"/>
        <v/>
      </c>
      <c r="G532" s="67"/>
      <c r="H532" s="280">
        <f t="shared" si="185"/>
        <v>0</v>
      </c>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c r="AL532" s="283"/>
      <c r="AM532" s="283"/>
      <c r="AN532" s="283"/>
      <c r="AO532" s="283"/>
      <c r="AP532" s="283"/>
      <c r="AQ532" s="283"/>
      <c r="AR532" s="283"/>
      <c r="AS532" s="283"/>
      <c r="AT532" s="283"/>
      <c r="AU532" s="283"/>
      <c r="AV532" s="283"/>
      <c r="AW532" s="283"/>
      <c r="AX532" s="283"/>
      <c r="AY532" s="283"/>
      <c r="AZ532" s="283"/>
      <c r="BA532" s="283"/>
      <c r="BB532" s="283"/>
      <c r="BC532" s="283"/>
      <c r="BD532" s="283"/>
      <c r="BE532" s="283"/>
      <c r="BF532" s="68"/>
      <c r="BG532" s="68"/>
      <c r="BH532" s="68"/>
      <c r="BI532" s="68"/>
      <c r="BJ532" s="68"/>
      <c r="BK532" s="68"/>
      <c r="BL532" s="460"/>
      <c r="BM532" s="459">
        <f t="shared" ref="BM532:BM540" si="186">D532-H532</f>
        <v>0</v>
      </c>
      <c r="BN532" s="469" t="e">
        <f>VLOOKUP(B532,'[2]PL01-16112024'!$D$11:$P$237,11,0)</f>
        <v>#N/A</v>
      </c>
      <c r="BO532" s="468"/>
      <c r="BP532" s="468"/>
      <c r="BQ532" s="468"/>
      <c r="BR532" s="468"/>
    </row>
    <row r="533" spans="1:70" s="71" customFormat="1" ht="10.9" customHeight="1">
      <c r="A533" s="276" t="s">
        <v>186</v>
      </c>
      <c r="B533" s="325"/>
      <c r="C533" s="312"/>
      <c r="D533" s="266"/>
      <c r="E533" s="70"/>
      <c r="F533" s="266" t="str">
        <f t="shared" si="183"/>
        <v/>
      </c>
      <c r="G533" s="67"/>
      <c r="H533" s="280">
        <f t="shared" si="185"/>
        <v>0</v>
      </c>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c r="AL533" s="283"/>
      <c r="AM533" s="283"/>
      <c r="AN533" s="283"/>
      <c r="AO533" s="283"/>
      <c r="AP533" s="283"/>
      <c r="AQ533" s="283"/>
      <c r="AR533" s="283"/>
      <c r="AS533" s="283"/>
      <c r="AT533" s="283"/>
      <c r="AU533" s="283"/>
      <c r="AV533" s="283"/>
      <c r="AW533" s="283"/>
      <c r="AX533" s="283"/>
      <c r="AY533" s="283"/>
      <c r="AZ533" s="283"/>
      <c r="BA533" s="283"/>
      <c r="BB533" s="283"/>
      <c r="BC533" s="283"/>
      <c r="BD533" s="283"/>
      <c r="BE533" s="283"/>
      <c r="BF533" s="68"/>
      <c r="BG533" s="68"/>
      <c r="BH533" s="68"/>
      <c r="BI533" s="68"/>
      <c r="BJ533" s="68"/>
      <c r="BK533" s="68"/>
      <c r="BL533" s="460"/>
      <c r="BM533" s="459">
        <f t="shared" si="186"/>
        <v>0</v>
      </c>
      <c r="BN533" s="469" t="e">
        <f>VLOOKUP(B533,'[2]PL01-16112024'!$D$11:$P$237,11,0)</f>
        <v>#N/A</v>
      </c>
      <c r="BO533" s="468"/>
      <c r="BP533" s="468"/>
      <c r="BQ533" s="468"/>
      <c r="BR533" s="468"/>
    </row>
    <row r="534" spans="1:70" s="71" customFormat="1" ht="10.9" customHeight="1">
      <c r="A534" s="276" t="s">
        <v>186</v>
      </c>
      <c r="B534" s="325"/>
      <c r="C534" s="312"/>
      <c r="D534" s="266"/>
      <c r="E534" s="70"/>
      <c r="F534" s="266" t="str">
        <f t="shared" si="183"/>
        <v/>
      </c>
      <c r="G534" s="67"/>
      <c r="H534" s="280">
        <f t="shared" si="185"/>
        <v>0</v>
      </c>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c r="AL534" s="283"/>
      <c r="AM534" s="283"/>
      <c r="AN534" s="283"/>
      <c r="AO534" s="283"/>
      <c r="AP534" s="283"/>
      <c r="AQ534" s="283"/>
      <c r="AR534" s="283"/>
      <c r="AS534" s="283"/>
      <c r="AT534" s="283"/>
      <c r="AU534" s="283"/>
      <c r="AV534" s="283"/>
      <c r="AW534" s="283"/>
      <c r="AX534" s="283"/>
      <c r="AY534" s="283"/>
      <c r="AZ534" s="283"/>
      <c r="BA534" s="283"/>
      <c r="BB534" s="283"/>
      <c r="BC534" s="283"/>
      <c r="BD534" s="283"/>
      <c r="BE534" s="283"/>
      <c r="BF534" s="68"/>
      <c r="BG534" s="68"/>
      <c r="BH534" s="68"/>
      <c r="BI534" s="68"/>
      <c r="BJ534" s="68"/>
      <c r="BK534" s="68"/>
      <c r="BL534" s="460"/>
      <c r="BM534" s="459">
        <f t="shared" si="186"/>
        <v>0</v>
      </c>
      <c r="BN534" s="469" t="e">
        <f>VLOOKUP(B534,'[2]PL01-16112024'!$D$11:$P$237,11,0)</f>
        <v>#N/A</v>
      </c>
      <c r="BO534" s="468"/>
      <c r="BP534" s="468"/>
      <c r="BQ534" s="468"/>
      <c r="BR534" s="468"/>
    </row>
    <row r="535" spans="1:70" s="71" customFormat="1" ht="10.9" customHeight="1">
      <c r="A535" s="276" t="s">
        <v>186</v>
      </c>
      <c r="B535" s="325"/>
      <c r="C535" s="312"/>
      <c r="D535" s="266"/>
      <c r="E535" s="70"/>
      <c r="F535" s="266" t="str">
        <f t="shared" si="183"/>
        <v/>
      </c>
      <c r="G535" s="67"/>
      <c r="H535" s="280">
        <f t="shared" si="185"/>
        <v>0</v>
      </c>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c r="AL535" s="283"/>
      <c r="AM535" s="283"/>
      <c r="AN535" s="283"/>
      <c r="AO535" s="283"/>
      <c r="AP535" s="283"/>
      <c r="AQ535" s="283"/>
      <c r="AR535" s="283"/>
      <c r="AS535" s="283"/>
      <c r="AT535" s="283"/>
      <c r="AU535" s="283"/>
      <c r="AV535" s="283"/>
      <c r="AW535" s="283"/>
      <c r="AX535" s="283"/>
      <c r="AY535" s="283"/>
      <c r="AZ535" s="283"/>
      <c r="BA535" s="283"/>
      <c r="BB535" s="283"/>
      <c r="BC535" s="283"/>
      <c r="BD535" s="283"/>
      <c r="BE535" s="283"/>
      <c r="BF535" s="68"/>
      <c r="BG535" s="68"/>
      <c r="BH535" s="68"/>
      <c r="BI535" s="68"/>
      <c r="BJ535" s="68"/>
      <c r="BK535" s="68"/>
      <c r="BL535" s="460"/>
      <c r="BM535" s="459">
        <f t="shared" si="186"/>
        <v>0</v>
      </c>
      <c r="BN535" s="469" t="e">
        <f>VLOOKUP(B535,'[2]PL01-16112024'!$D$11:$P$237,11,0)</f>
        <v>#N/A</v>
      </c>
      <c r="BO535" s="468"/>
      <c r="BP535" s="468"/>
      <c r="BQ535" s="468"/>
      <c r="BR535" s="468"/>
    </row>
    <row r="536" spans="1:70" s="71" customFormat="1" ht="10.9" customHeight="1">
      <c r="A536" s="276" t="s">
        <v>186</v>
      </c>
      <c r="B536" s="325"/>
      <c r="C536" s="312"/>
      <c r="D536" s="266"/>
      <c r="E536" s="70"/>
      <c r="F536" s="266" t="str">
        <f t="shared" si="183"/>
        <v/>
      </c>
      <c r="G536" s="67"/>
      <c r="H536" s="280">
        <f t="shared" si="185"/>
        <v>0</v>
      </c>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c r="AL536" s="283"/>
      <c r="AM536" s="283"/>
      <c r="AN536" s="283"/>
      <c r="AO536" s="283"/>
      <c r="AP536" s="283"/>
      <c r="AQ536" s="283"/>
      <c r="AR536" s="283"/>
      <c r="AS536" s="283"/>
      <c r="AT536" s="283"/>
      <c r="AU536" s="283"/>
      <c r="AV536" s="283"/>
      <c r="AW536" s="283"/>
      <c r="AX536" s="283"/>
      <c r="AY536" s="283"/>
      <c r="AZ536" s="283"/>
      <c r="BA536" s="283"/>
      <c r="BB536" s="283"/>
      <c r="BC536" s="283"/>
      <c r="BD536" s="283"/>
      <c r="BE536" s="283"/>
      <c r="BF536" s="68"/>
      <c r="BG536" s="68"/>
      <c r="BH536" s="68"/>
      <c r="BI536" s="68"/>
      <c r="BJ536" s="68"/>
      <c r="BK536" s="68"/>
      <c r="BL536" s="460"/>
      <c r="BM536" s="459">
        <f t="shared" si="186"/>
        <v>0</v>
      </c>
      <c r="BN536" s="469" t="e">
        <f>VLOOKUP(B536,'[2]PL01-16112024'!$D$11:$P$237,11,0)</f>
        <v>#N/A</v>
      </c>
      <c r="BO536" s="468"/>
      <c r="BP536" s="468"/>
      <c r="BQ536" s="468"/>
      <c r="BR536" s="468"/>
    </row>
    <row r="537" spans="1:70" s="71" customFormat="1" ht="10.9" customHeight="1">
      <c r="A537" s="276" t="s">
        <v>186</v>
      </c>
      <c r="B537" s="325"/>
      <c r="C537" s="312"/>
      <c r="D537" s="266"/>
      <c r="E537" s="70"/>
      <c r="F537" s="266" t="str">
        <f t="shared" si="183"/>
        <v/>
      </c>
      <c r="G537" s="67"/>
      <c r="H537" s="280">
        <f t="shared" si="185"/>
        <v>0</v>
      </c>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c r="AL537" s="283"/>
      <c r="AM537" s="283"/>
      <c r="AN537" s="283"/>
      <c r="AO537" s="283"/>
      <c r="AP537" s="283"/>
      <c r="AQ537" s="283"/>
      <c r="AR537" s="283"/>
      <c r="AS537" s="283"/>
      <c r="AT537" s="283"/>
      <c r="AU537" s="283"/>
      <c r="AV537" s="283"/>
      <c r="AW537" s="283"/>
      <c r="AX537" s="283"/>
      <c r="AY537" s="283"/>
      <c r="AZ537" s="283"/>
      <c r="BA537" s="283"/>
      <c r="BB537" s="283"/>
      <c r="BC537" s="283"/>
      <c r="BD537" s="283"/>
      <c r="BE537" s="283"/>
      <c r="BF537" s="68"/>
      <c r="BG537" s="68"/>
      <c r="BH537" s="68"/>
      <c r="BI537" s="68"/>
      <c r="BJ537" s="68"/>
      <c r="BK537" s="68"/>
      <c r="BL537" s="460"/>
      <c r="BM537" s="459">
        <f t="shared" si="186"/>
        <v>0</v>
      </c>
      <c r="BN537" s="469" t="e">
        <f>VLOOKUP(B537,'[2]PL01-16112024'!$D$11:$P$237,11,0)</f>
        <v>#N/A</v>
      </c>
      <c r="BO537" s="468"/>
      <c r="BP537" s="468"/>
      <c r="BQ537" s="468"/>
      <c r="BR537" s="468"/>
    </row>
    <row r="538" spans="1:70" s="71" customFormat="1" ht="10.9" customHeight="1">
      <c r="A538" s="276" t="s">
        <v>186</v>
      </c>
      <c r="B538" s="325"/>
      <c r="C538" s="312"/>
      <c r="D538" s="266"/>
      <c r="E538" s="70"/>
      <c r="F538" s="266" t="str">
        <f t="shared" si="183"/>
        <v/>
      </c>
      <c r="G538" s="67"/>
      <c r="H538" s="280">
        <f t="shared" si="185"/>
        <v>0</v>
      </c>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283"/>
      <c r="AV538" s="283"/>
      <c r="AW538" s="283"/>
      <c r="AX538" s="283"/>
      <c r="AY538" s="283"/>
      <c r="AZ538" s="283"/>
      <c r="BA538" s="283"/>
      <c r="BB538" s="283"/>
      <c r="BC538" s="283"/>
      <c r="BD538" s="283"/>
      <c r="BE538" s="283"/>
      <c r="BF538" s="68"/>
      <c r="BG538" s="68"/>
      <c r="BH538" s="68"/>
      <c r="BI538" s="68"/>
      <c r="BJ538" s="68"/>
      <c r="BK538" s="68"/>
      <c r="BL538" s="460"/>
      <c r="BM538" s="459">
        <f t="shared" si="186"/>
        <v>0</v>
      </c>
      <c r="BN538" s="469" t="e">
        <f>VLOOKUP(B538,'[2]PL01-16112024'!$D$11:$P$237,11,0)</f>
        <v>#N/A</v>
      </c>
      <c r="BO538" s="468"/>
      <c r="BP538" s="468"/>
      <c r="BQ538" s="468"/>
      <c r="BR538" s="468"/>
    </row>
    <row r="539" spans="1:70" s="71" customFormat="1" ht="10.9" customHeight="1">
      <c r="A539" s="276" t="s">
        <v>186</v>
      </c>
      <c r="B539" s="309"/>
      <c r="C539" s="312"/>
      <c r="D539" s="266"/>
      <c r="E539" s="70"/>
      <c r="F539" s="266" t="str">
        <f t="shared" si="183"/>
        <v/>
      </c>
      <c r="G539" s="67"/>
      <c r="H539" s="280">
        <f t="shared" si="185"/>
        <v>0</v>
      </c>
      <c r="I539" s="296"/>
      <c r="J539" s="297"/>
      <c r="K539" s="297"/>
      <c r="L539" s="297"/>
      <c r="M539" s="297"/>
      <c r="N539" s="297"/>
      <c r="O539" s="297"/>
      <c r="P539" s="297"/>
      <c r="Q539" s="297"/>
      <c r="R539" s="297"/>
      <c r="S539" s="314"/>
      <c r="T539" s="297"/>
      <c r="U539" s="297"/>
      <c r="V539" s="297"/>
      <c r="W539" s="297"/>
      <c r="X539" s="297"/>
      <c r="Y539" s="297"/>
      <c r="Z539" s="297"/>
      <c r="AA539" s="297"/>
      <c r="AB539" s="297"/>
      <c r="AC539" s="297"/>
      <c r="AD539" s="297"/>
      <c r="AE539" s="297"/>
      <c r="AF539" s="297"/>
      <c r="AG539" s="297"/>
      <c r="AH539" s="297"/>
      <c r="AI539" s="297"/>
      <c r="AJ539" s="297"/>
      <c r="AK539" s="297"/>
      <c r="AL539" s="297"/>
      <c r="AM539" s="297"/>
      <c r="AN539" s="297"/>
      <c r="AO539" s="297"/>
      <c r="AP539" s="297"/>
      <c r="AQ539" s="297"/>
      <c r="AR539" s="297"/>
      <c r="AS539" s="297"/>
      <c r="AT539" s="297"/>
      <c r="AU539" s="297"/>
      <c r="AV539" s="297"/>
      <c r="AW539" s="297"/>
      <c r="AX539" s="297"/>
      <c r="AY539" s="297"/>
      <c r="AZ539" s="297"/>
      <c r="BA539" s="297"/>
      <c r="BB539" s="297"/>
      <c r="BC539" s="297"/>
      <c r="BD539" s="297"/>
      <c r="BE539" s="297"/>
      <c r="BF539" s="297"/>
      <c r="BG539" s="297"/>
      <c r="BH539" s="297"/>
      <c r="BI539" s="297"/>
      <c r="BJ539" s="297"/>
      <c r="BK539" s="297"/>
      <c r="BL539" s="460"/>
      <c r="BM539" s="459">
        <f t="shared" si="186"/>
        <v>0</v>
      </c>
      <c r="BN539" s="469" t="e">
        <f>VLOOKUP(B539,'[2]PL01-16112024'!$D$11:$P$237,11,0)</f>
        <v>#N/A</v>
      </c>
      <c r="BO539" s="468"/>
      <c r="BP539" s="468"/>
      <c r="BQ539" s="468"/>
      <c r="BR539" s="468"/>
    </row>
    <row r="540" spans="1:70" s="71" customFormat="1" ht="10.9" customHeight="1">
      <c r="A540" s="276" t="s">
        <v>186</v>
      </c>
      <c r="B540" s="309"/>
      <c r="C540" s="312"/>
      <c r="D540" s="266"/>
      <c r="E540" s="70"/>
      <c r="F540" s="266" t="str">
        <f t="shared" si="183"/>
        <v/>
      </c>
      <c r="G540" s="67"/>
      <c r="H540" s="280">
        <f t="shared" si="185"/>
        <v>0</v>
      </c>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3"/>
      <c r="AP540" s="283"/>
      <c r="AQ540" s="283"/>
      <c r="AR540" s="283"/>
      <c r="AS540" s="283"/>
      <c r="AT540" s="283"/>
      <c r="AU540" s="283"/>
      <c r="AV540" s="283"/>
      <c r="AW540" s="283"/>
      <c r="AX540" s="283"/>
      <c r="AY540" s="283"/>
      <c r="AZ540" s="283"/>
      <c r="BA540" s="283"/>
      <c r="BB540" s="283"/>
      <c r="BC540" s="283"/>
      <c r="BD540" s="283"/>
      <c r="BE540" s="283"/>
      <c r="BF540" s="68"/>
      <c r="BG540" s="68"/>
      <c r="BH540" s="68"/>
      <c r="BI540" s="68"/>
      <c r="BJ540" s="68"/>
      <c r="BK540" s="68"/>
      <c r="BL540" s="460"/>
      <c r="BM540" s="459">
        <f t="shared" si="186"/>
        <v>0</v>
      </c>
      <c r="BN540" s="469" t="e">
        <f>VLOOKUP(B540,'[2]PL01-16112024'!$D$11:$P$237,11,0)</f>
        <v>#N/A</v>
      </c>
      <c r="BO540" s="468"/>
      <c r="BP540" s="468"/>
      <c r="BQ540" s="468"/>
      <c r="BR540" s="468"/>
    </row>
    <row r="541" spans="1:70" s="84" customFormat="1" ht="10.9" customHeight="1">
      <c r="A541" s="276" t="s">
        <v>186</v>
      </c>
      <c r="B541" s="277"/>
      <c r="C541" s="266"/>
      <c r="D541" s="266" t="str">
        <f>IF(C541="X",H541,"")</f>
        <v/>
      </c>
      <c r="E541" s="278"/>
      <c r="F541" s="266" t="str">
        <f t="shared" si="183"/>
        <v/>
      </c>
      <c r="G541" s="279"/>
      <c r="H541" s="280">
        <f t="shared" si="185"/>
        <v>0</v>
      </c>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c r="AG541" s="281"/>
      <c r="AH541" s="281"/>
      <c r="AI541" s="281"/>
      <c r="AJ541" s="281"/>
      <c r="AK541" s="281"/>
      <c r="AL541" s="281"/>
      <c r="AM541" s="281"/>
      <c r="AN541" s="281"/>
      <c r="AO541" s="281"/>
      <c r="AP541" s="281"/>
      <c r="AQ541" s="281"/>
      <c r="AR541" s="281"/>
      <c r="AS541" s="281"/>
      <c r="AT541" s="281"/>
      <c r="AU541" s="281"/>
      <c r="AV541" s="281"/>
      <c r="AW541" s="281"/>
      <c r="AX541" s="281"/>
      <c r="AY541" s="281"/>
      <c r="AZ541" s="281"/>
      <c r="BA541" s="281"/>
      <c r="BB541" s="281"/>
      <c r="BC541" s="281"/>
      <c r="BD541" s="281"/>
      <c r="BE541" s="281"/>
      <c r="BF541" s="266"/>
      <c r="BG541" s="266"/>
      <c r="BH541" s="266"/>
      <c r="BI541" s="266"/>
      <c r="BJ541" s="266"/>
      <c r="BK541" s="266"/>
      <c r="BL541" s="459"/>
      <c r="BM541" s="459"/>
      <c r="BN541" s="469" t="e">
        <f>VLOOKUP(B541,'[2]PL01-16112024'!$D$11:$P$237,11,0)</f>
        <v>#N/A</v>
      </c>
      <c r="BO541" s="469"/>
      <c r="BP541" s="469"/>
      <c r="BQ541" s="469"/>
      <c r="BR541" s="469"/>
    </row>
    <row r="542" spans="1:70" s="84" customFormat="1" ht="10.9" customHeight="1">
      <c r="A542" s="269" t="s">
        <v>43</v>
      </c>
      <c r="B542" s="270" t="s">
        <v>24</v>
      </c>
      <c r="C542" s="271"/>
      <c r="D542" s="272" t="str">
        <f>IF(C542="X",H542,"")</f>
        <v/>
      </c>
      <c r="E542" s="273"/>
      <c r="F542" s="271" t="str">
        <f t="shared" ref="F542:F552" si="187">IF(ISTEXT(B542)=TRUE,"NTD","")</f>
        <v>NTD</v>
      </c>
      <c r="G542" s="284"/>
      <c r="H542" s="275">
        <f>SUM(I542:BK542)</f>
        <v>0.54</v>
      </c>
      <c r="I542" s="275">
        <f>SUM(I543:I552)</f>
        <v>0.54</v>
      </c>
      <c r="J542" s="275">
        <f t="shared" ref="J542:BK542" si="188">SUM(J543:J552)</f>
        <v>0</v>
      </c>
      <c r="K542" s="275">
        <f t="shared" si="188"/>
        <v>0</v>
      </c>
      <c r="L542" s="275">
        <f t="shared" si="188"/>
        <v>0</v>
      </c>
      <c r="M542" s="275">
        <f t="shared" si="188"/>
        <v>0</v>
      </c>
      <c r="N542" s="275">
        <f t="shared" si="188"/>
        <v>0</v>
      </c>
      <c r="O542" s="275">
        <f t="shared" si="188"/>
        <v>0</v>
      </c>
      <c r="P542" s="275">
        <f t="shared" si="188"/>
        <v>0</v>
      </c>
      <c r="Q542" s="275">
        <f t="shared" si="188"/>
        <v>0</v>
      </c>
      <c r="R542" s="275">
        <f t="shared" si="188"/>
        <v>0</v>
      </c>
      <c r="S542" s="275">
        <f t="shared" si="188"/>
        <v>0</v>
      </c>
      <c r="T542" s="275">
        <f t="shared" si="188"/>
        <v>0</v>
      </c>
      <c r="U542" s="275">
        <f t="shared" si="188"/>
        <v>0</v>
      </c>
      <c r="V542" s="275">
        <f t="shared" si="188"/>
        <v>0</v>
      </c>
      <c r="W542" s="275">
        <f t="shared" si="188"/>
        <v>0</v>
      </c>
      <c r="X542" s="275">
        <f t="shared" si="188"/>
        <v>0</v>
      </c>
      <c r="Y542" s="275">
        <f t="shared" si="188"/>
        <v>0</v>
      </c>
      <c r="Z542" s="275">
        <f t="shared" si="188"/>
        <v>0</v>
      </c>
      <c r="AA542" s="275">
        <f t="shared" si="188"/>
        <v>0</v>
      </c>
      <c r="AB542" s="275">
        <f t="shared" si="188"/>
        <v>0</v>
      </c>
      <c r="AC542" s="275">
        <f t="shared" si="188"/>
        <v>0</v>
      </c>
      <c r="AD542" s="275">
        <f t="shared" si="188"/>
        <v>0</v>
      </c>
      <c r="AE542" s="275">
        <f t="shared" si="188"/>
        <v>0</v>
      </c>
      <c r="AF542" s="275">
        <f t="shared" si="188"/>
        <v>0</v>
      </c>
      <c r="AG542" s="275">
        <f t="shared" si="188"/>
        <v>0</v>
      </c>
      <c r="AH542" s="275">
        <f t="shared" si="188"/>
        <v>0</v>
      </c>
      <c r="AI542" s="275">
        <f t="shared" si="188"/>
        <v>0</v>
      </c>
      <c r="AJ542" s="275">
        <f t="shared" si="188"/>
        <v>0</v>
      </c>
      <c r="AK542" s="275">
        <f t="shared" si="188"/>
        <v>0</v>
      </c>
      <c r="AL542" s="275">
        <f t="shared" si="188"/>
        <v>0</v>
      </c>
      <c r="AM542" s="275">
        <f t="shared" si="188"/>
        <v>0</v>
      </c>
      <c r="AN542" s="275">
        <f t="shared" si="188"/>
        <v>0</v>
      </c>
      <c r="AO542" s="275">
        <f t="shared" si="188"/>
        <v>0</v>
      </c>
      <c r="AP542" s="275">
        <f t="shared" si="188"/>
        <v>0</v>
      </c>
      <c r="AQ542" s="275">
        <f t="shared" si="188"/>
        <v>0</v>
      </c>
      <c r="AR542" s="275">
        <f t="shared" si="188"/>
        <v>0</v>
      </c>
      <c r="AS542" s="275">
        <f t="shared" si="188"/>
        <v>0</v>
      </c>
      <c r="AT542" s="275">
        <f t="shared" si="188"/>
        <v>0</v>
      </c>
      <c r="AU542" s="275">
        <f t="shared" si="188"/>
        <v>0</v>
      </c>
      <c r="AV542" s="275">
        <f t="shared" si="188"/>
        <v>0</v>
      </c>
      <c r="AW542" s="275">
        <f t="shared" si="188"/>
        <v>0</v>
      </c>
      <c r="AX542" s="275">
        <f t="shared" si="188"/>
        <v>0</v>
      </c>
      <c r="AY542" s="275">
        <f t="shared" si="188"/>
        <v>0</v>
      </c>
      <c r="AZ542" s="275">
        <f t="shared" si="188"/>
        <v>0</v>
      </c>
      <c r="BA542" s="275">
        <f t="shared" si="188"/>
        <v>0</v>
      </c>
      <c r="BB542" s="275">
        <f t="shared" si="188"/>
        <v>0</v>
      </c>
      <c r="BC542" s="275">
        <f t="shared" si="188"/>
        <v>0</v>
      </c>
      <c r="BD542" s="275">
        <f t="shared" si="188"/>
        <v>0</v>
      </c>
      <c r="BE542" s="275">
        <f t="shared" si="188"/>
        <v>0</v>
      </c>
      <c r="BF542" s="275">
        <f t="shared" si="188"/>
        <v>0</v>
      </c>
      <c r="BG542" s="275">
        <f t="shared" si="188"/>
        <v>0</v>
      </c>
      <c r="BH542" s="275">
        <f t="shared" si="188"/>
        <v>0</v>
      </c>
      <c r="BI542" s="275">
        <f t="shared" si="188"/>
        <v>0</v>
      </c>
      <c r="BJ542" s="275">
        <f t="shared" si="188"/>
        <v>0</v>
      </c>
      <c r="BK542" s="275">
        <f t="shared" si="188"/>
        <v>0</v>
      </c>
      <c r="BL542" s="458"/>
      <c r="BM542" s="459"/>
      <c r="BN542" s="469" t="e">
        <f>VLOOKUP(B542,'[2]PL01-16112024'!$D$11:$P$237,11,0)</f>
        <v>#N/A</v>
      </c>
      <c r="BO542" s="469"/>
      <c r="BP542" s="469"/>
      <c r="BQ542" s="469"/>
      <c r="BR542" s="469"/>
    </row>
    <row r="543" spans="1:70" s="84" customFormat="1" ht="39.75" customHeight="1">
      <c r="A543" s="276" t="s">
        <v>186</v>
      </c>
      <c r="B543" s="425" t="s">
        <v>616</v>
      </c>
      <c r="C543" s="266"/>
      <c r="D543" s="266" t="str">
        <f>IF(C543="X",H543,"")</f>
        <v/>
      </c>
      <c r="E543" s="278" t="s">
        <v>276</v>
      </c>
      <c r="F543" s="266" t="str">
        <f t="shared" si="187"/>
        <v>NTD</v>
      </c>
      <c r="G543" s="279" t="s">
        <v>511</v>
      </c>
      <c r="H543" s="280">
        <f t="shared" ref="H543:H552" si="189">SUM(I543:BK543)</f>
        <v>0.54</v>
      </c>
      <c r="I543" s="281">
        <v>0.54</v>
      </c>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66"/>
      <c r="BG543" s="266"/>
      <c r="BH543" s="266"/>
      <c r="BI543" s="266"/>
      <c r="BJ543" s="266"/>
      <c r="BK543" s="266"/>
      <c r="BL543" s="459"/>
      <c r="BM543" s="459"/>
      <c r="BN543" s="469">
        <f>VLOOKUP(B543,'[2]PL01-16112024'!$D$11:$P$237,11,0)</f>
        <v>0.54</v>
      </c>
      <c r="BO543" s="469">
        <v>0.54</v>
      </c>
      <c r="BP543" s="469">
        <v>0</v>
      </c>
      <c r="BQ543" s="469">
        <v>0.54</v>
      </c>
      <c r="BR543" s="469"/>
    </row>
    <row r="544" spans="1:70" s="71" customFormat="1" ht="10.9" customHeight="1">
      <c r="A544" s="276" t="s">
        <v>186</v>
      </c>
      <c r="B544" s="282"/>
      <c r="C544" s="68"/>
      <c r="D544" s="266"/>
      <c r="E544" s="70"/>
      <c r="F544" s="266" t="str">
        <f t="shared" si="187"/>
        <v/>
      </c>
      <c r="G544" s="67"/>
      <c r="H544" s="280">
        <f t="shared" si="189"/>
        <v>0</v>
      </c>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c r="AL544" s="283"/>
      <c r="AM544" s="283"/>
      <c r="AN544" s="283"/>
      <c r="AO544" s="283"/>
      <c r="AP544" s="283"/>
      <c r="AQ544" s="283"/>
      <c r="AR544" s="283"/>
      <c r="AS544" s="283"/>
      <c r="AT544" s="283"/>
      <c r="AU544" s="283"/>
      <c r="AV544" s="283"/>
      <c r="AW544" s="283"/>
      <c r="AX544" s="283"/>
      <c r="AY544" s="283"/>
      <c r="AZ544" s="283"/>
      <c r="BA544" s="283"/>
      <c r="BB544" s="283"/>
      <c r="BC544" s="283"/>
      <c r="BD544" s="283"/>
      <c r="BE544" s="283"/>
      <c r="BF544" s="68"/>
      <c r="BG544" s="68"/>
      <c r="BH544" s="68"/>
      <c r="BI544" s="68"/>
      <c r="BJ544" s="68"/>
      <c r="BK544" s="68"/>
      <c r="BL544" s="460"/>
      <c r="BM544" s="459">
        <f>D544-H544</f>
        <v>0</v>
      </c>
      <c r="BN544" s="468"/>
      <c r="BO544" s="468"/>
      <c r="BP544" s="468"/>
      <c r="BQ544" s="468"/>
      <c r="BR544" s="468"/>
    </row>
    <row r="545" spans="1:70" s="71" customFormat="1" ht="10.9" customHeight="1">
      <c r="A545" s="276" t="s">
        <v>186</v>
      </c>
      <c r="B545" s="282"/>
      <c r="C545" s="68"/>
      <c r="D545" s="266"/>
      <c r="E545" s="70"/>
      <c r="F545" s="266" t="str">
        <f t="shared" si="187"/>
        <v/>
      </c>
      <c r="G545" s="67"/>
      <c r="H545" s="280">
        <f t="shared" si="189"/>
        <v>0</v>
      </c>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c r="AL545" s="283"/>
      <c r="AM545" s="283"/>
      <c r="AN545" s="283"/>
      <c r="AO545" s="283"/>
      <c r="AP545" s="283"/>
      <c r="AQ545" s="283"/>
      <c r="AR545" s="283"/>
      <c r="AS545" s="283"/>
      <c r="AT545" s="283"/>
      <c r="AU545" s="283"/>
      <c r="AV545" s="283"/>
      <c r="AW545" s="283"/>
      <c r="AX545" s="283"/>
      <c r="AY545" s="283"/>
      <c r="AZ545" s="283"/>
      <c r="BA545" s="283"/>
      <c r="BB545" s="283"/>
      <c r="BC545" s="283"/>
      <c r="BD545" s="283"/>
      <c r="BE545" s="283"/>
      <c r="BF545" s="68"/>
      <c r="BG545" s="68"/>
      <c r="BH545" s="68"/>
      <c r="BI545" s="68"/>
      <c r="BJ545" s="68"/>
      <c r="BK545" s="68"/>
      <c r="BL545" s="460"/>
      <c r="BM545" s="459">
        <f>D545-H545</f>
        <v>0</v>
      </c>
      <c r="BN545" s="468"/>
      <c r="BO545" s="468"/>
      <c r="BP545" s="468"/>
      <c r="BQ545" s="468"/>
      <c r="BR545" s="468"/>
    </row>
    <row r="546" spans="1:70" s="71" customFormat="1" ht="10.9" customHeight="1">
      <c r="A546" s="276" t="s">
        <v>186</v>
      </c>
      <c r="B546" s="282"/>
      <c r="C546" s="68"/>
      <c r="D546" s="266"/>
      <c r="E546" s="70"/>
      <c r="F546" s="266" t="str">
        <f t="shared" si="187"/>
        <v/>
      </c>
      <c r="G546" s="67"/>
      <c r="H546" s="280">
        <f t="shared" si="189"/>
        <v>0</v>
      </c>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c r="AL546" s="283"/>
      <c r="AM546" s="283"/>
      <c r="AN546" s="283"/>
      <c r="AO546" s="283"/>
      <c r="AP546" s="283"/>
      <c r="AQ546" s="283"/>
      <c r="AR546" s="283"/>
      <c r="AS546" s="283"/>
      <c r="AT546" s="283"/>
      <c r="AU546" s="283"/>
      <c r="AV546" s="283"/>
      <c r="AW546" s="283"/>
      <c r="AX546" s="283"/>
      <c r="AY546" s="283"/>
      <c r="AZ546" s="283"/>
      <c r="BA546" s="283"/>
      <c r="BB546" s="283"/>
      <c r="BC546" s="283"/>
      <c r="BD546" s="283"/>
      <c r="BE546" s="283"/>
      <c r="BF546" s="68"/>
      <c r="BG546" s="68"/>
      <c r="BH546" s="68"/>
      <c r="BI546" s="68"/>
      <c r="BJ546" s="68"/>
      <c r="BK546" s="68"/>
      <c r="BL546" s="460"/>
      <c r="BM546" s="459">
        <f>D546-H546</f>
        <v>0</v>
      </c>
      <c r="BN546" s="468"/>
      <c r="BO546" s="468"/>
      <c r="BP546" s="468"/>
      <c r="BQ546" s="468"/>
      <c r="BR546" s="468"/>
    </row>
    <row r="547" spans="1:70" s="71" customFormat="1" ht="10.9" customHeight="1">
      <c r="A547" s="276" t="s">
        <v>186</v>
      </c>
      <c r="B547" s="282"/>
      <c r="C547" s="68"/>
      <c r="D547" s="266"/>
      <c r="E547" s="70"/>
      <c r="F547" s="266" t="str">
        <f t="shared" si="187"/>
        <v/>
      </c>
      <c r="G547" s="67"/>
      <c r="H547" s="280">
        <f t="shared" si="189"/>
        <v>0</v>
      </c>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c r="AL547" s="283"/>
      <c r="AM547" s="283"/>
      <c r="AN547" s="283"/>
      <c r="AO547" s="283"/>
      <c r="AP547" s="283"/>
      <c r="AQ547" s="283"/>
      <c r="AR547" s="283"/>
      <c r="AS547" s="283"/>
      <c r="AT547" s="283"/>
      <c r="AU547" s="283"/>
      <c r="AV547" s="283"/>
      <c r="AW547" s="283"/>
      <c r="AX547" s="283"/>
      <c r="AY547" s="283"/>
      <c r="AZ547" s="283"/>
      <c r="BA547" s="283"/>
      <c r="BB547" s="283"/>
      <c r="BC547" s="283"/>
      <c r="BD547" s="283"/>
      <c r="BE547" s="283"/>
      <c r="BF547" s="68"/>
      <c r="BG547" s="68"/>
      <c r="BH547" s="68"/>
      <c r="BI547" s="68"/>
      <c r="BJ547" s="68"/>
      <c r="BK547" s="68"/>
      <c r="BL547" s="460"/>
      <c r="BM547" s="459">
        <f>D547-H547</f>
        <v>0</v>
      </c>
      <c r="BN547" s="468"/>
      <c r="BO547" s="468"/>
      <c r="BP547" s="468"/>
      <c r="BQ547" s="468"/>
      <c r="BR547" s="468"/>
    </row>
    <row r="548" spans="1:70" s="71" customFormat="1" ht="10.9" customHeight="1">
      <c r="A548" s="276" t="s">
        <v>186</v>
      </c>
      <c r="B548" s="282"/>
      <c r="C548" s="68"/>
      <c r="D548" s="266"/>
      <c r="E548" s="70"/>
      <c r="F548" s="266" t="str">
        <f t="shared" si="187"/>
        <v/>
      </c>
      <c r="G548" s="67"/>
      <c r="H548" s="280">
        <f t="shared" si="189"/>
        <v>0</v>
      </c>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c r="AL548" s="283"/>
      <c r="AM548" s="283"/>
      <c r="AN548" s="283"/>
      <c r="AO548" s="283"/>
      <c r="AP548" s="283"/>
      <c r="AQ548" s="283"/>
      <c r="AR548" s="283"/>
      <c r="AS548" s="283"/>
      <c r="AT548" s="283"/>
      <c r="AU548" s="283"/>
      <c r="AV548" s="283"/>
      <c r="AW548" s="283"/>
      <c r="AX548" s="283"/>
      <c r="AY548" s="283"/>
      <c r="AZ548" s="283"/>
      <c r="BA548" s="283"/>
      <c r="BB548" s="283"/>
      <c r="BC548" s="283"/>
      <c r="BD548" s="283"/>
      <c r="BE548" s="283"/>
      <c r="BF548" s="68"/>
      <c r="BG548" s="68"/>
      <c r="BH548" s="68"/>
      <c r="BI548" s="68"/>
      <c r="BJ548" s="68"/>
      <c r="BK548" s="68"/>
      <c r="BL548" s="460"/>
      <c r="BM548" s="459">
        <f>D548-H548</f>
        <v>0</v>
      </c>
      <c r="BN548" s="468"/>
      <c r="BO548" s="468"/>
      <c r="BP548" s="468"/>
      <c r="BQ548" s="468"/>
      <c r="BR548" s="468"/>
    </row>
    <row r="549" spans="1:70" s="84" customFormat="1" ht="10.9" customHeight="1">
      <c r="A549" s="276" t="s">
        <v>186</v>
      </c>
      <c r="B549" s="277"/>
      <c r="C549" s="266"/>
      <c r="D549" s="266" t="str">
        <f t="shared" ref="D549:D604" si="190">IF(C549="X",H549,"")</f>
        <v/>
      </c>
      <c r="E549" s="278"/>
      <c r="F549" s="266" t="str">
        <f t="shared" si="187"/>
        <v/>
      </c>
      <c r="G549" s="279"/>
      <c r="H549" s="280">
        <f t="shared" si="189"/>
        <v>0</v>
      </c>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66"/>
      <c r="BG549" s="266"/>
      <c r="BH549" s="266"/>
      <c r="BI549" s="266"/>
      <c r="BJ549" s="266"/>
      <c r="BK549" s="266"/>
      <c r="BL549" s="459"/>
      <c r="BM549" s="459"/>
      <c r="BN549" s="469"/>
      <c r="BO549" s="469"/>
      <c r="BP549" s="469"/>
      <c r="BQ549" s="469"/>
      <c r="BR549" s="469"/>
    </row>
    <row r="550" spans="1:70" s="84" customFormat="1" ht="10.9" customHeight="1">
      <c r="A550" s="276" t="s">
        <v>186</v>
      </c>
      <c r="B550" s="320"/>
      <c r="C550" s="266"/>
      <c r="D550" s="266" t="str">
        <f t="shared" si="190"/>
        <v/>
      </c>
      <c r="E550" s="278"/>
      <c r="F550" s="266" t="str">
        <f t="shared" si="187"/>
        <v/>
      </c>
      <c r="G550" s="279"/>
      <c r="H550" s="280">
        <f t="shared" si="189"/>
        <v>0</v>
      </c>
      <c r="I550" s="326"/>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66"/>
      <c r="BG550" s="266"/>
      <c r="BH550" s="266"/>
      <c r="BI550" s="266"/>
      <c r="BJ550" s="266"/>
      <c r="BK550" s="266"/>
      <c r="BL550" s="459"/>
      <c r="BM550" s="459"/>
      <c r="BN550" s="469"/>
      <c r="BO550" s="469"/>
      <c r="BP550" s="469"/>
      <c r="BQ550" s="469"/>
      <c r="BR550" s="469"/>
    </row>
    <row r="551" spans="1:70" s="84" customFormat="1" ht="10.9" customHeight="1">
      <c r="A551" s="276" t="s">
        <v>186</v>
      </c>
      <c r="B551" s="277"/>
      <c r="C551" s="266"/>
      <c r="D551" s="266" t="str">
        <f t="shared" si="190"/>
        <v/>
      </c>
      <c r="E551" s="278"/>
      <c r="F551" s="266" t="str">
        <f t="shared" si="187"/>
        <v/>
      </c>
      <c r="G551" s="279"/>
      <c r="H551" s="280">
        <f t="shared" si="189"/>
        <v>0</v>
      </c>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66"/>
      <c r="BG551" s="266"/>
      <c r="BH551" s="266"/>
      <c r="BI551" s="266"/>
      <c r="BJ551" s="266"/>
      <c r="BK551" s="266"/>
      <c r="BL551" s="459"/>
      <c r="BM551" s="459"/>
      <c r="BN551" s="469"/>
      <c r="BO551" s="469"/>
      <c r="BP551" s="469"/>
      <c r="BQ551" s="469"/>
      <c r="BR551" s="469"/>
    </row>
    <row r="552" spans="1:70" s="84" customFormat="1" ht="10.9" customHeight="1">
      <c r="A552" s="276" t="s">
        <v>186</v>
      </c>
      <c r="B552" s="277"/>
      <c r="C552" s="266"/>
      <c r="D552" s="266" t="str">
        <f t="shared" si="190"/>
        <v/>
      </c>
      <c r="E552" s="278"/>
      <c r="F552" s="266" t="str">
        <f t="shared" si="187"/>
        <v/>
      </c>
      <c r="G552" s="279"/>
      <c r="H552" s="280">
        <f t="shared" si="189"/>
        <v>0</v>
      </c>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66"/>
      <c r="BG552" s="266"/>
      <c r="BH552" s="266"/>
      <c r="BI552" s="266"/>
      <c r="BJ552" s="266"/>
      <c r="BK552" s="266"/>
      <c r="BL552" s="459"/>
      <c r="BM552" s="459"/>
      <c r="BN552" s="469"/>
      <c r="BO552" s="469"/>
      <c r="BP552" s="469"/>
      <c r="BQ552" s="469"/>
      <c r="BR552" s="469"/>
    </row>
    <row r="553" spans="1:70" s="84" customFormat="1" ht="10.9" customHeight="1">
      <c r="A553" s="269" t="s">
        <v>43</v>
      </c>
      <c r="B553" s="270" t="s">
        <v>209</v>
      </c>
      <c r="C553" s="271"/>
      <c r="D553" s="272" t="str">
        <f t="shared" si="190"/>
        <v/>
      </c>
      <c r="E553" s="273"/>
      <c r="F553" s="271" t="str">
        <f>IF(ISTEXT(B553)=TRUE,"TVC","")</f>
        <v>TVC</v>
      </c>
      <c r="G553" s="284"/>
      <c r="H553" s="275">
        <f>SUM(I553:BK553)</f>
        <v>0</v>
      </c>
      <c r="I553" s="275">
        <f t="shared" ref="I553:BK553" si="191">SUM(I554:I557)</f>
        <v>0</v>
      </c>
      <c r="J553" s="275">
        <f t="shared" si="191"/>
        <v>0</v>
      </c>
      <c r="K553" s="275">
        <f t="shared" si="191"/>
        <v>0</v>
      </c>
      <c r="L553" s="275">
        <f t="shared" si="191"/>
        <v>0</v>
      </c>
      <c r="M553" s="275">
        <f t="shared" si="191"/>
        <v>0</v>
      </c>
      <c r="N553" s="275">
        <f t="shared" si="191"/>
        <v>0</v>
      </c>
      <c r="O553" s="275">
        <f t="shared" si="191"/>
        <v>0</v>
      </c>
      <c r="P553" s="275">
        <f t="shared" si="191"/>
        <v>0</v>
      </c>
      <c r="Q553" s="275">
        <f t="shared" si="191"/>
        <v>0</v>
      </c>
      <c r="R553" s="275">
        <f t="shared" si="191"/>
        <v>0</v>
      </c>
      <c r="S553" s="275">
        <f t="shared" si="191"/>
        <v>0</v>
      </c>
      <c r="T553" s="275">
        <f t="shared" si="191"/>
        <v>0</v>
      </c>
      <c r="U553" s="275">
        <f t="shared" si="191"/>
        <v>0</v>
      </c>
      <c r="V553" s="275">
        <f t="shared" si="191"/>
        <v>0</v>
      </c>
      <c r="W553" s="275">
        <f t="shared" si="191"/>
        <v>0</v>
      </c>
      <c r="X553" s="275">
        <f t="shared" si="191"/>
        <v>0</v>
      </c>
      <c r="Y553" s="275">
        <f t="shared" si="191"/>
        <v>0</v>
      </c>
      <c r="Z553" s="275">
        <f t="shared" si="191"/>
        <v>0</v>
      </c>
      <c r="AA553" s="275">
        <f t="shared" si="191"/>
        <v>0</v>
      </c>
      <c r="AB553" s="275">
        <f t="shared" si="191"/>
        <v>0</v>
      </c>
      <c r="AC553" s="275">
        <f t="shared" si="191"/>
        <v>0</v>
      </c>
      <c r="AD553" s="275">
        <f t="shared" si="191"/>
        <v>0</v>
      </c>
      <c r="AE553" s="275">
        <f t="shared" si="191"/>
        <v>0</v>
      </c>
      <c r="AF553" s="275">
        <f t="shared" si="191"/>
        <v>0</v>
      </c>
      <c r="AG553" s="275">
        <f t="shared" si="191"/>
        <v>0</v>
      </c>
      <c r="AH553" s="275">
        <f t="shared" si="191"/>
        <v>0</v>
      </c>
      <c r="AI553" s="275">
        <f t="shared" si="191"/>
        <v>0</v>
      </c>
      <c r="AJ553" s="275">
        <f t="shared" si="191"/>
        <v>0</v>
      </c>
      <c r="AK553" s="275">
        <f t="shared" si="191"/>
        <v>0</v>
      </c>
      <c r="AL553" s="275">
        <f t="shared" si="191"/>
        <v>0</v>
      </c>
      <c r="AM553" s="275">
        <f t="shared" si="191"/>
        <v>0</v>
      </c>
      <c r="AN553" s="275">
        <f t="shared" si="191"/>
        <v>0</v>
      </c>
      <c r="AO553" s="275">
        <f t="shared" si="191"/>
        <v>0</v>
      </c>
      <c r="AP553" s="275">
        <f t="shared" si="191"/>
        <v>0</v>
      </c>
      <c r="AQ553" s="275">
        <f t="shared" si="191"/>
        <v>0</v>
      </c>
      <c r="AR553" s="275">
        <f t="shared" si="191"/>
        <v>0</v>
      </c>
      <c r="AS553" s="275">
        <f t="shared" si="191"/>
        <v>0</v>
      </c>
      <c r="AT553" s="275">
        <f t="shared" si="191"/>
        <v>0</v>
      </c>
      <c r="AU553" s="275">
        <f t="shared" si="191"/>
        <v>0</v>
      </c>
      <c r="AV553" s="275">
        <f t="shared" si="191"/>
        <v>0</v>
      </c>
      <c r="AW553" s="275">
        <f t="shared" si="191"/>
        <v>0</v>
      </c>
      <c r="AX553" s="275">
        <f t="shared" si="191"/>
        <v>0</v>
      </c>
      <c r="AY553" s="275">
        <f t="shared" si="191"/>
        <v>0</v>
      </c>
      <c r="AZ553" s="275">
        <f t="shared" si="191"/>
        <v>0</v>
      </c>
      <c r="BA553" s="275">
        <f t="shared" si="191"/>
        <v>0</v>
      </c>
      <c r="BB553" s="275">
        <f t="shared" si="191"/>
        <v>0</v>
      </c>
      <c r="BC553" s="275">
        <f t="shared" si="191"/>
        <v>0</v>
      </c>
      <c r="BD553" s="275">
        <f t="shared" si="191"/>
        <v>0</v>
      </c>
      <c r="BE553" s="275">
        <f t="shared" si="191"/>
        <v>0</v>
      </c>
      <c r="BF553" s="275">
        <f t="shared" si="191"/>
        <v>0</v>
      </c>
      <c r="BG553" s="275">
        <f t="shared" si="191"/>
        <v>0</v>
      </c>
      <c r="BH553" s="275">
        <f t="shared" si="191"/>
        <v>0</v>
      </c>
      <c r="BI553" s="275">
        <f t="shared" si="191"/>
        <v>0</v>
      </c>
      <c r="BJ553" s="275">
        <f t="shared" si="191"/>
        <v>0</v>
      </c>
      <c r="BK553" s="275">
        <f t="shared" si="191"/>
        <v>0</v>
      </c>
      <c r="BL553" s="458"/>
      <c r="BM553" s="459"/>
      <c r="BN553" s="469"/>
      <c r="BO553" s="469"/>
      <c r="BP553" s="469"/>
      <c r="BQ553" s="469"/>
      <c r="BR553" s="469"/>
    </row>
    <row r="554" spans="1:70" s="84" customFormat="1" ht="10.9" customHeight="1">
      <c r="A554" s="276" t="s">
        <v>186</v>
      </c>
      <c r="B554" s="277"/>
      <c r="C554" s="266"/>
      <c r="D554" s="266" t="str">
        <f t="shared" si="190"/>
        <v/>
      </c>
      <c r="E554" s="278"/>
      <c r="F554" s="266" t="str">
        <f>IF(ISTEXT(B554)=TRUE,"TVC","")</f>
        <v/>
      </c>
      <c r="G554" s="279"/>
      <c r="H554" s="280">
        <f t="shared" ref="H554:H557" si="192">SUM(I554:BK554)</f>
        <v>0</v>
      </c>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66"/>
      <c r="BG554" s="266"/>
      <c r="BH554" s="266"/>
      <c r="BI554" s="266"/>
      <c r="BJ554" s="266"/>
      <c r="BK554" s="266"/>
      <c r="BL554" s="459"/>
      <c r="BM554" s="459"/>
      <c r="BN554" s="469"/>
      <c r="BO554" s="469"/>
      <c r="BP554" s="469"/>
      <c r="BQ554" s="469"/>
      <c r="BR554" s="469"/>
    </row>
    <row r="555" spans="1:70" s="84" customFormat="1" ht="10.9" customHeight="1">
      <c r="A555" s="276" t="s">
        <v>186</v>
      </c>
      <c r="B555" s="277"/>
      <c r="C555" s="266"/>
      <c r="D555" s="266" t="str">
        <f t="shared" si="190"/>
        <v/>
      </c>
      <c r="E555" s="278"/>
      <c r="F555" s="266" t="str">
        <f>IF(ISTEXT(B555)=TRUE,"TVC","")</f>
        <v/>
      </c>
      <c r="G555" s="279"/>
      <c r="H555" s="280">
        <f t="shared" si="192"/>
        <v>0</v>
      </c>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66"/>
      <c r="BG555" s="266"/>
      <c r="BH555" s="266"/>
      <c r="BI555" s="266"/>
      <c r="BJ555" s="266"/>
      <c r="BK555" s="266"/>
      <c r="BL555" s="459"/>
      <c r="BM555" s="459"/>
      <c r="BN555" s="469"/>
      <c r="BO555" s="469"/>
      <c r="BP555" s="469"/>
      <c r="BQ555" s="469"/>
      <c r="BR555" s="469"/>
    </row>
    <row r="556" spans="1:70" s="84" customFormat="1" ht="10.9" customHeight="1">
      <c r="A556" s="276" t="s">
        <v>186</v>
      </c>
      <c r="B556" s="277"/>
      <c r="C556" s="266"/>
      <c r="D556" s="266" t="str">
        <f t="shared" si="190"/>
        <v/>
      </c>
      <c r="E556" s="278"/>
      <c r="F556" s="266" t="str">
        <f>IF(ISTEXT(B556)=TRUE,"TVC","")</f>
        <v/>
      </c>
      <c r="G556" s="279"/>
      <c r="H556" s="280">
        <f t="shared" si="192"/>
        <v>0</v>
      </c>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66"/>
      <c r="BG556" s="266"/>
      <c r="BH556" s="266"/>
      <c r="BI556" s="266"/>
      <c r="BJ556" s="266"/>
      <c r="BK556" s="266"/>
      <c r="BL556" s="459"/>
      <c r="BM556" s="459"/>
      <c r="BN556" s="469"/>
      <c r="BO556" s="469"/>
      <c r="BP556" s="469"/>
      <c r="BQ556" s="469"/>
      <c r="BR556" s="469"/>
    </row>
    <row r="557" spans="1:70" s="84" customFormat="1" ht="10.9" customHeight="1">
      <c r="A557" s="276" t="s">
        <v>186</v>
      </c>
      <c r="B557" s="277"/>
      <c r="C557" s="266"/>
      <c r="D557" s="266" t="str">
        <f t="shared" si="190"/>
        <v/>
      </c>
      <c r="E557" s="278"/>
      <c r="F557" s="266" t="str">
        <f>IF(ISTEXT(B557)=TRUE,"TVC","")</f>
        <v/>
      </c>
      <c r="G557" s="279"/>
      <c r="H557" s="280">
        <f t="shared" si="192"/>
        <v>0</v>
      </c>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66"/>
      <c r="BG557" s="266"/>
      <c r="BH557" s="266"/>
      <c r="BI557" s="266"/>
      <c r="BJ557" s="266"/>
      <c r="BK557" s="266"/>
      <c r="BL557" s="459"/>
      <c r="BM557" s="459"/>
      <c r="BN557" s="469"/>
      <c r="BO557" s="469"/>
      <c r="BP557" s="469"/>
      <c r="BQ557" s="469"/>
      <c r="BR557" s="469"/>
    </row>
    <row r="558" spans="1:70" s="84" customFormat="1" ht="10.9" customHeight="1">
      <c r="A558" s="269" t="s">
        <v>43</v>
      </c>
      <c r="B558" s="270" t="s">
        <v>26</v>
      </c>
      <c r="C558" s="271"/>
      <c r="D558" s="272" t="str">
        <f t="shared" si="190"/>
        <v/>
      </c>
      <c r="E558" s="273"/>
      <c r="F558" s="271" t="str">
        <f>IF(ISTEXT(B558)=TRUE,"MNC","")</f>
        <v>MNC</v>
      </c>
      <c r="G558" s="284"/>
      <c r="H558" s="275">
        <f>SUM(I558:BK558)</f>
        <v>0</v>
      </c>
      <c r="I558" s="275">
        <f t="shared" ref="I558:BK558" si="193">SUM(I559:I562)</f>
        <v>0</v>
      </c>
      <c r="J558" s="275">
        <f t="shared" si="193"/>
        <v>0</v>
      </c>
      <c r="K558" s="275">
        <f t="shared" si="193"/>
        <v>0</v>
      </c>
      <c r="L558" s="275">
        <f t="shared" si="193"/>
        <v>0</v>
      </c>
      <c r="M558" s="275">
        <f t="shared" si="193"/>
        <v>0</v>
      </c>
      <c r="N558" s="275">
        <f t="shared" si="193"/>
        <v>0</v>
      </c>
      <c r="O558" s="275">
        <f t="shared" si="193"/>
        <v>0</v>
      </c>
      <c r="P558" s="275">
        <f t="shared" si="193"/>
        <v>0</v>
      </c>
      <c r="Q558" s="275">
        <f t="shared" si="193"/>
        <v>0</v>
      </c>
      <c r="R558" s="275">
        <f t="shared" si="193"/>
        <v>0</v>
      </c>
      <c r="S558" s="275">
        <f t="shared" si="193"/>
        <v>0</v>
      </c>
      <c r="T558" s="275">
        <f t="shared" si="193"/>
        <v>0</v>
      </c>
      <c r="U558" s="275">
        <f t="shared" si="193"/>
        <v>0</v>
      </c>
      <c r="V558" s="275">
        <f t="shared" si="193"/>
        <v>0</v>
      </c>
      <c r="W558" s="275">
        <f t="shared" si="193"/>
        <v>0</v>
      </c>
      <c r="X558" s="275">
        <f t="shared" si="193"/>
        <v>0</v>
      </c>
      <c r="Y558" s="275">
        <f t="shared" si="193"/>
        <v>0</v>
      </c>
      <c r="Z558" s="275">
        <f t="shared" si="193"/>
        <v>0</v>
      </c>
      <c r="AA558" s="275">
        <f t="shared" si="193"/>
        <v>0</v>
      </c>
      <c r="AB558" s="275">
        <f t="shared" si="193"/>
        <v>0</v>
      </c>
      <c r="AC558" s="275">
        <f t="shared" si="193"/>
        <v>0</v>
      </c>
      <c r="AD558" s="275">
        <f t="shared" si="193"/>
        <v>0</v>
      </c>
      <c r="AE558" s="275">
        <f t="shared" si="193"/>
        <v>0</v>
      </c>
      <c r="AF558" s="275">
        <f t="shared" si="193"/>
        <v>0</v>
      </c>
      <c r="AG558" s="275">
        <f t="shared" si="193"/>
        <v>0</v>
      </c>
      <c r="AH558" s="275">
        <f t="shared" si="193"/>
        <v>0</v>
      </c>
      <c r="AI558" s="275">
        <f t="shared" si="193"/>
        <v>0</v>
      </c>
      <c r="AJ558" s="275">
        <f t="shared" si="193"/>
        <v>0</v>
      </c>
      <c r="AK558" s="275">
        <f t="shared" si="193"/>
        <v>0</v>
      </c>
      <c r="AL558" s="275">
        <f t="shared" si="193"/>
        <v>0</v>
      </c>
      <c r="AM558" s="275">
        <f t="shared" si="193"/>
        <v>0</v>
      </c>
      <c r="AN558" s="275">
        <f t="shared" si="193"/>
        <v>0</v>
      </c>
      <c r="AO558" s="275">
        <f t="shared" si="193"/>
        <v>0</v>
      </c>
      <c r="AP558" s="275">
        <f t="shared" si="193"/>
        <v>0</v>
      </c>
      <c r="AQ558" s="275">
        <f t="shared" si="193"/>
        <v>0</v>
      </c>
      <c r="AR558" s="275">
        <f t="shared" si="193"/>
        <v>0</v>
      </c>
      <c r="AS558" s="275">
        <f t="shared" si="193"/>
        <v>0</v>
      </c>
      <c r="AT558" s="275">
        <f t="shared" si="193"/>
        <v>0</v>
      </c>
      <c r="AU558" s="275">
        <f t="shared" si="193"/>
        <v>0</v>
      </c>
      <c r="AV558" s="275">
        <f t="shared" si="193"/>
        <v>0</v>
      </c>
      <c r="AW558" s="275">
        <f t="shared" si="193"/>
        <v>0</v>
      </c>
      <c r="AX558" s="275">
        <f t="shared" si="193"/>
        <v>0</v>
      </c>
      <c r="AY558" s="275">
        <f t="shared" si="193"/>
        <v>0</v>
      </c>
      <c r="AZ558" s="275">
        <f t="shared" si="193"/>
        <v>0</v>
      </c>
      <c r="BA558" s="275">
        <f t="shared" si="193"/>
        <v>0</v>
      </c>
      <c r="BB558" s="275">
        <f t="shared" si="193"/>
        <v>0</v>
      </c>
      <c r="BC558" s="275">
        <f t="shared" si="193"/>
        <v>0</v>
      </c>
      <c r="BD558" s="275">
        <f t="shared" si="193"/>
        <v>0</v>
      </c>
      <c r="BE558" s="275">
        <f t="shared" si="193"/>
        <v>0</v>
      </c>
      <c r="BF558" s="275">
        <f t="shared" si="193"/>
        <v>0</v>
      </c>
      <c r="BG558" s="275">
        <f t="shared" si="193"/>
        <v>0</v>
      </c>
      <c r="BH558" s="275">
        <f t="shared" si="193"/>
        <v>0</v>
      </c>
      <c r="BI558" s="275">
        <f t="shared" si="193"/>
        <v>0</v>
      </c>
      <c r="BJ558" s="275">
        <f t="shared" si="193"/>
        <v>0</v>
      </c>
      <c r="BK558" s="275">
        <f t="shared" si="193"/>
        <v>0</v>
      </c>
      <c r="BL558" s="458"/>
      <c r="BM558" s="459"/>
      <c r="BN558" s="469"/>
      <c r="BO558" s="469"/>
      <c r="BP558" s="469"/>
      <c r="BQ558" s="469"/>
      <c r="BR558" s="469"/>
    </row>
    <row r="559" spans="1:70" s="84" customFormat="1" ht="10.9" customHeight="1">
      <c r="A559" s="276" t="s">
        <v>186</v>
      </c>
      <c r="B559" s="277"/>
      <c r="C559" s="266"/>
      <c r="D559" s="266" t="str">
        <f t="shared" si="190"/>
        <v/>
      </c>
      <c r="E559" s="278"/>
      <c r="F559" s="266" t="str">
        <f>IF(ISTEXT(B559)=TRUE,"MNC","")</f>
        <v/>
      </c>
      <c r="G559" s="279"/>
      <c r="H559" s="280">
        <f t="shared" ref="H559:H562" si="194">SUM(I559:BK559)</f>
        <v>0</v>
      </c>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66"/>
      <c r="BG559" s="266"/>
      <c r="BH559" s="266"/>
      <c r="BI559" s="266"/>
      <c r="BJ559" s="266"/>
      <c r="BK559" s="266"/>
      <c r="BL559" s="459"/>
      <c r="BM559" s="459"/>
      <c r="BN559" s="469"/>
      <c r="BO559" s="469"/>
      <c r="BP559" s="469"/>
      <c r="BQ559" s="469"/>
      <c r="BR559" s="469"/>
    </row>
    <row r="560" spans="1:70" s="84" customFormat="1" ht="10.9" customHeight="1">
      <c r="A560" s="276" t="s">
        <v>186</v>
      </c>
      <c r="B560" s="277"/>
      <c r="C560" s="266"/>
      <c r="D560" s="266" t="str">
        <f t="shared" si="190"/>
        <v/>
      </c>
      <c r="E560" s="278"/>
      <c r="F560" s="266" t="str">
        <f>IF(ISTEXT(B560)=TRUE,"MNC","")</f>
        <v/>
      </c>
      <c r="G560" s="279"/>
      <c r="H560" s="280">
        <f t="shared" si="194"/>
        <v>0</v>
      </c>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c r="AG560" s="281"/>
      <c r="AH560" s="281"/>
      <c r="AI560" s="281"/>
      <c r="AJ560" s="281"/>
      <c r="AK560" s="281"/>
      <c r="AL560" s="281"/>
      <c r="AM560" s="281"/>
      <c r="AN560" s="281"/>
      <c r="AO560" s="281"/>
      <c r="AP560" s="281"/>
      <c r="AQ560" s="281"/>
      <c r="AR560" s="281"/>
      <c r="AS560" s="281"/>
      <c r="AT560" s="281"/>
      <c r="AU560" s="281"/>
      <c r="AV560" s="281"/>
      <c r="AW560" s="281"/>
      <c r="AX560" s="281"/>
      <c r="AY560" s="281"/>
      <c r="AZ560" s="281"/>
      <c r="BA560" s="281"/>
      <c r="BB560" s="281"/>
      <c r="BC560" s="281"/>
      <c r="BD560" s="281"/>
      <c r="BE560" s="281"/>
      <c r="BF560" s="266"/>
      <c r="BG560" s="266"/>
      <c r="BH560" s="266"/>
      <c r="BI560" s="266"/>
      <c r="BJ560" s="266"/>
      <c r="BK560" s="266"/>
      <c r="BL560" s="459"/>
      <c r="BM560" s="459"/>
      <c r="BN560" s="469"/>
      <c r="BO560" s="469"/>
      <c r="BP560" s="469"/>
      <c r="BQ560" s="469"/>
      <c r="BR560" s="469"/>
    </row>
    <row r="561" spans="1:70" s="84" customFormat="1" ht="10.9" customHeight="1">
      <c r="A561" s="276" t="s">
        <v>186</v>
      </c>
      <c r="B561" s="277"/>
      <c r="C561" s="266"/>
      <c r="D561" s="266" t="str">
        <f t="shared" si="190"/>
        <v/>
      </c>
      <c r="E561" s="278"/>
      <c r="F561" s="266" t="str">
        <f>IF(ISTEXT(B561)=TRUE,"MNC","")</f>
        <v/>
      </c>
      <c r="G561" s="279"/>
      <c r="H561" s="280">
        <f t="shared" si="194"/>
        <v>0</v>
      </c>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c r="AJ561" s="281"/>
      <c r="AK561" s="281"/>
      <c r="AL561" s="281"/>
      <c r="AM561" s="281"/>
      <c r="AN561" s="281"/>
      <c r="AO561" s="281"/>
      <c r="AP561" s="281"/>
      <c r="AQ561" s="281"/>
      <c r="AR561" s="281"/>
      <c r="AS561" s="281"/>
      <c r="AT561" s="281"/>
      <c r="AU561" s="281"/>
      <c r="AV561" s="281"/>
      <c r="AW561" s="281"/>
      <c r="AX561" s="281"/>
      <c r="AY561" s="281"/>
      <c r="AZ561" s="281"/>
      <c r="BA561" s="281"/>
      <c r="BB561" s="281"/>
      <c r="BC561" s="281"/>
      <c r="BD561" s="281"/>
      <c r="BE561" s="281"/>
      <c r="BF561" s="266"/>
      <c r="BG561" s="266"/>
      <c r="BH561" s="266"/>
      <c r="BI561" s="266"/>
      <c r="BJ561" s="266"/>
      <c r="BK561" s="266"/>
      <c r="BL561" s="459"/>
      <c r="BM561" s="459"/>
      <c r="BN561" s="469"/>
      <c r="BO561" s="469"/>
      <c r="BP561" s="469"/>
      <c r="BQ561" s="469"/>
      <c r="BR561" s="469"/>
    </row>
    <row r="562" spans="1:70" s="84" customFormat="1" ht="10.9" customHeight="1">
      <c r="A562" s="276" t="s">
        <v>186</v>
      </c>
      <c r="B562" s="277"/>
      <c r="C562" s="266"/>
      <c r="D562" s="266" t="str">
        <f t="shared" si="190"/>
        <v/>
      </c>
      <c r="E562" s="278"/>
      <c r="F562" s="266" t="str">
        <f>IF(ISTEXT(B562)=TRUE,"MNC","")</f>
        <v/>
      </c>
      <c r="G562" s="279"/>
      <c r="H562" s="280">
        <f t="shared" si="194"/>
        <v>0</v>
      </c>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c r="AJ562" s="281"/>
      <c r="AK562" s="281"/>
      <c r="AL562" s="281"/>
      <c r="AM562" s="281"/>
      <c r="AN562" s="281"/>
      <c r="AO562" s="281"/>
      <c r="AP562" s="281"/>
      <c r="AQ562" s="281"/>
      <c r="AR562" s="281"/>
      <c r="AS562" s="281"/>
      <c r="AT562" s="281"/>
      <c r="AU562" s="281"/>
      <c r="AV562" s="281"/>
      <c r="AW562" s="281"/>
      <c r="AX562" s="281"/>
      <c r="AY562" s="281"/>
      <c r="AZ562" s="281"/>
      <c r="BA562" s="281"/>
      <c r="BB562" s="281"/>
      <c r="BC562" s="281"/>
      <c r="BD562" s="281"/>
      <c r="BE562" s="281"/>
      <c r="BF562" s="266"/>
      <c r="BG562" s="266"/>
      <c r="BH562" s="266"/>
      <c r="BI562" s="266"/>
      <c r="BJ562" s="266"/>
      <c r="BK562" s="266"/>
      <c r="BL562" s="459"/>
      <c r="BM562" s="459"/>
      <c r="BN562" s="469"/>
      <c r="BO562" s="469"/>
      <c r="BP562" s="469"/>
      <c r="BQ562" s="469"/>
      <c r="BR562" s="469"/>
    </row>
    <row r="563" spans="1:70" s="84" customFormat="1" ht="10.9" customHeight="1">
      <c r="A563" s="269" t="s">
        <v>43</v>
      </c>
      <c r="B563" s="270" t="s">
        <v>25</v>
      </c>
      <c r="C563" s="271"/>
      <c r="D563" s="272" t="str">
        <f t="shared" si="190"/>
        <v/>
      </c>
      <c r="E563" s="273"/>
      <c r="F563" s="271" t="str">
        <f t="shared" ref="F563:F568" si="195">IF(ISTEXT(B563)=TRUE,"SON","")</f>
        <v>SON</v>
      </c>
      <c r="G563" s="284"/>
      <c r="H563" s="275">
        <f>SUM(I563:BK563)</f>
        <v>0</v>
      </c>
      <c r="I563" s="275">
        <f t="shared" ref="I563:BK563" si="196">SUM(I564:I568)</f>
        <v>0</v>
      </c>
      <c r="J563" s="275">
        <f t="shared" si="196"/>
        <v>0</v>
      </c>
      <c r="K563" s="275">
        <f t="shared" si="196"/>
        <v>0</v>
      </c>
      <c r="L563" s="275">
        <f t="shared" si="196"/>
        <v>0</v>
      </c>
      <c r="M563" s="275">
        <f t="shared" si="196"/>
        <v>0</v>
      </c>
      <c r="N563" s="275">
        <f t="shared" si="196"/>
        <v>0</v>
      </c>
      <c r="O563" s="275">
        <f t="shared" si="196"/>
        <v>0</v>
      </c>
      <c r="P563" s="275">
        <f t="shared" si="196"/>
        <v>0</v>
      </c>
      <c r="Q563" s="275">
        <f t="shared" si="196"/>
        <v>0</v>
      </c>
      <c r="R563" s="275">
        <f t="shared" si="196"/>
        <v>0</v>
      </c>
      <c r="S563" s="275">
        <f t="shared" si="196"/>
        <v>0</v>
      </c>
      <c r="T563" s="275">
        <f t="shared" si="196"/>
        <v>0</v>
      </c>
      <c r="U563" s="275">
        <f t="shared" si="196"/>
        <v>0</v>
      </c>
      <c r="V563" s="275">
        <f t="shared" si="196"/>
        <v>0</v>
      </c>
      <c r="W563" s="275">
        <f t="shared" si="196"/>
        <v>0</v>
      </c>
      <c r="X563" s="275">
        <f t="shared" si="196"/>
        <v>0</v>
      </c>
      <c r="Y563" s="275">
        <f t="shared" si="196"/>
        <v>0</v>
      </c>
      <c r="Z563" s="275">
        <f t="shared" si="196"/>
        <v>0</v>
      </c>
      <c r="AA563" s="275">
        <f t="shared" si="196"/>
        <v>0</v>
      </c>
      <c r="AB563" s="275">
        <f t="shared" si="196"/>
        <v>0</v>
      </c>
      <c r="AC563" s="275">
        <f t="shared" si="196"/>
        <v>0</v>
      </c>
      <c r="AD563" s="275">
        <f t="shared" si="196"/>
        <v>0</v>
      </c>
      <c r="AE563" s="275">
        <f t="shared" si="196"/>
        <v>0</v>
      </c>
      <c r="AF563" s="275">
        <f t="shared" si="196"/>
        <v>0</v>
      </c>
      <c r="AG563" s="275">
        <f t="shared" si="196"/>
        <v>0</v>
      </c>
      <c r="AH563" s="275">
        <f t="shared" si="196"/>
        <v>0</v>
      </c>
      <c r="AI563" s="275">
        <f t="shared" si="196"/>
        <v>0</v>
      </c>
      <c r="AJ563" s="275">
        <f t="shared" si="196"/>
        <v>0</v>
      </c>
      <c r="AK563" s="275">
        <f t="shared" si="196"/>
        <v>0</v>
      </c>
      <c r="AL563" s="275">
        <f t="shared" si="196"/>
        <v>0</v>
      </c>
      <c r="AM563" s="275">
        <f t="shared" si="196"/>
        <v>0</v>
      </c>
      <c r="AN563" s="275">
        <f t="shared" si="196"/>
        <v>0</v>
      </c>
      <c r="AO563" s="275">
        <f t="shared" si="196"/>
        <v>0</v>
      </c>
      <c r="AP563" s="275">
        <f t="shared" si="196"/>
        <v>0</v>
      </c>
      <c r="AQ563" s="275">
        <f t="shared" si="196"/>
        <v>0</v>
      </c>
      <c r="AR563" s="275">
        <f t="shared" si="196"/>
        <v>0</v>
      </c>
      <c r="AS563" s="275">
        <f t="shared" si="196"/>
        <v>0</v>
      </c>
      <c r="AT563" s="275">
        <f t="shared" si="196"/>
        <v>0</v>
      </c>
      <c r="AU563" s="275">
        <f t="shared" si="196"/>
        <v>0</v>
      </c>
      <c r="AV563" s="275">
        <f t="shared" si="196"/>
        <v>0</v>
      </c>
      <c r="AW563" s="275">
        <f t="shared" si="196"/>
        <v>0</v>
      </c>
      <c r="AX563" s="275">
        <f t="shared" si="196"/>
        <v>0</v>
      </c>
      <c r="AY563" s="275">
        <f t="shared" si="196"/>
        <v>0</v>
      </c>
      <c r="AZ563" s="275">
        <f t="shared" si="196"/>
        <v>0</v>
      </c>
      <c r="BA563" s="275">
        <f t="shared" si="196"/>
        <v>0</v>
      </c>
      <c r="BB563" s="275">
        <f t="shared" si="196"/>
        <v>0</v>
      </c>
      <c r="BC563" s="275">
        <f t="shared" si="196"/>
        <v>0</v>
      </c>
      <c r="BD563" s="275">
        <f t="shared" si="196"/>
        <v>0</v>
      </c>
      <c r="BE563" s="275">
        <f t="shared" si="196"/>
        <v>0</v>
      </c>
      <c r="BF563" s="275">
        <f t="shared" si="196"/>
        <v>0</v>
      </c>
      <c r="BG563" s="275">
        <f t="shared" si="196"/>
        <v>0</v>
      </c>
      <c r="BH563" s="275">
        <f t="shared" si="196"/>
        <v>0</v>
      </c>
      <c r="BI563" s="275">
        <f t="shared" si="196"/>
        <v>0</v>
      </c>
      <c r="BJ563" s="275">
        <f t="shared" si="196"/>
        <v>0</v>
      </c>
      <c r="BK563" s="275">
        <f t="shared" si="196"/>
        <v>0</v>
      </c>
      <c r="BL563" s="458"/>
      <c r="BM563" s="459"/>
      <c r="BN563" s="469"/>
      <c r="BO563" s="469"/>
      <c r="BP563" s="469"/>
      <c r="BQ563" s="469"/>
      <c r="BR563" s="469"/>
    </row>
    <row r="564" spans="1:70" s="84" customFormat="1" ht="10.9" customHeight="1">
      <c r="A564" s="276" t="s">
        <v>186</v>
      </c>
      <c r="B564" s="277"/>
      <c r="C564" s="266"/>
      <c r="D564" s="266" t="str">
        <f t="shared" si="190"/>
        <v/>
      </c>
      <c r="E564" s="278"/>
      <c r="F564" s="266" t="str">
        <f t="shared" si="195"/>
        <v/>
      </c>
      <c r="G564" s="279"/>
      <c r="H564" s="280">
        <f t="shared" ref="H564:H568" si="197">SUM(I564:BK564)</f>
        <v>0</v>
      </c>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c r="AJ564" s="281"/>
      <c r="AK564" s="281"/>
      <c r="AL564" s="281"/>
      <c r="AM564" s="281"/>
      <c r="AN564" s="281"/>
      <c r="AO564" s="281"/>
      <c r="AP564" s="281"/>
      <c r="AQ564" s="281"/>
      <c r="AR564" s="281"/>
      <c r="AS564" s="281"/>
      <c r="AT564" s="281"/>
      <c r="AU564" s="281"/>
      <c r="AV564" s="281"/>
      <c r="AW564" s="281"/>
      <c r="AX564" s="281"/>
      <c r="AY564" s="281"/>
      <c r="AZ564" s="281"/>
      <c r="BA564" s="281"/>
      <c r="BB564" s="281"/>
      <c r="BC564" s="281"/>
      <c r="BD564" s="281"/>
      <c r="BE564" s="281"/>
      <c r="BF564" s="266"/>
      <c r="BG564" s="266"/>
      <c r="BH564" s="266"/>
      <c r="BI564" s="266"/>
      <c r="BJ564" s="266"/>
      <c r="BK564" s="266"/>
      <c r="BL564" s="459"/>
      <c r="BM564" s="459"/>
      <c r="BN564" s="469"/>
      <c r="BO564" s="469"/>
      <c r="BP564" s="469"/>
      <c r="BQ564" s="469"/>
      <c r="BR564" s="469"/>
    </row>
    <row r="565" spans="1:70" s="84" customFormat="1" ht="10.9" customHeight="1">
      <c r="A565" s="276" t="s">
        <v>186</v>
      </c>
      <c r="B565" s="277"/>
      <c r="C565" s="266"/>
      <c r="D565" s="266" t="str">
        <f t="shared" si="190"/>
        <v/>
      </c>
      <c r="E565" s="278"/>
      <c r="F565" s="266" t="str">
        <f t="shared" si="195"/>
        <v/>
      </c>
      <c r="G565" s="279"/>
      <c r="H565" s="280">
        <f t="shared" si="197"/>
        <v>0</v>
      </c>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c r="AJ565" s="281"/>
      <c r="AK565" s="281"/>
      <c r="AL565" s="281"/>
      <c r="AM565" s="281"/>
      <c r="AN565" s="281"/>
      <c r="AO565" s="281"/>
      <c r="AP565" s="281"/>
      <c r="AQ565" s="281"/>
      <c r="AR565" s="281"/>
      <c r="AS565" s="281"/>
      <c r="AT565" s="281"/>
      <c r="AU565" s="281"/>
      <c r="AV565" s="281"/>
      <c r="AW565" s="281"/>
      <c r="AX565" s="281"/>
      <c r="AY565" s="281"/>
      <c r="AZ565" s="281"/>
      <c r="BA565" s="281"/>
      <c r="BB565" s="281"/>
      <c r="BC565" s="281"/>
      <c r="BD565" s="281"/>
      <c r="BE565" s="281"/>
      <c r="BF565" s="266"/>
      <c r="BG565" s="266"/>
      <c r="BH565" s="266"/>
      <c r="BI565" s="266"/>
      <c r="BJ565" s="266"/>
      <c r="BK565" s="266"/>
      <c r="BL565" s="459"/>
      <c r="BM565" s="459"/>
      <c r="BN565" s="469"/>
      <c r="BO565" s="469"/>
      <c r="BP565" s="469"/>
      <c r="BQ565" s="469"/>
      <c r="BR565" s="469"/>
    </row>
    <row r="566" spans="1:70" s="84" customFormat="1" ht="10.9" customHeight="1">
      <c r="A566" s="276" t="s">
        <v>186</v>
      </c>
      <c r="B566" s="277"/>
      <c r="C566" s="266"/>
      <c r="D566" s="266" t="str">
        <f t="shared" si="190"/>
        <v/>
      </c>
      <c r="E566" s="278"/>
      <c r="F566" s="266" t="str">
        <f t="shared" si="195"/>
        <v/>
      </c>
      <c r="G566" s="279"/>
      <c r="H566" s="280">
        <f t="shared" si="197"/>
        <v>0</v>
      </c>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c r="AJ566" s="281"/>
      <c r="AK566" s="281"/>
      <c r="AL566" s="281"/>
      <c r="AM566" s="281"/>
      <c r="AN566" s="281"/>
      <c r="AO566" s="281"/>
      <c r="AP566" s="281"/>
      <c r="AQ566" s="281"/>
      <c r="AR566" s="281"/>
      <c r="AS566" s="281"/>
      <c r="AT566" s="281"/>
      <c r="AU566" s="281"/>
      <c r="AV566" s="281"/>
      <c r="AW566" s="281"/>
      <c r="AX566" s="281"/>
      <c r="AY566" s="281"/>
      <c r="AZ566" s="281"/>
      <c r="BA566" s="281"/>
      <c r="BB566" s="281"/>
      <c r="BC566" s="281"/>
      <c r="BD566" s="281"/>
      <c r="BE566" s="281"/>
      <c r="BF566" s="266"/>
      <c r="BG566" s="266"/>
      <c r="BH566" s="266"/>
      <c r="BI566" s="266"/>
      <c r="BJ566" s="266"/>
      <c r="BK566" s="266"/>
      <c r="BL566" s="459"/>
      <c r="BM566" s="459"/>
      <c r="BN566" s="469"/>
      <c r="BO566" s="469"/>
      <c r="BP566" s="469"/>
      <c r="BQ566" s="469"/>
      <c r="BR566" s="469"/>
    </row>
    <row r="567" spans="1:70" s="84" customFormat="1" ht="10.9" customHeight="1">
      <c r="A567" s="276" t="s">
        <v>186</v>
      </c>
      <c r="B567" s="277"/>
      <c r="C567" s="266"/>
      <c r="D567" s="266" t="str">
        <f t="shared" si="190"/>
        <v/>
      </c>
      <c r="E567" s="278"/>
      <c r="F567" s="266" t="str">
        <f t="shared" si="195"/>
        <v/>
      </c>
      <c r="G567" s="279"/>
      <c r="H567" s="280">
        <f t="shared" si="197"/>
        <v>0</v>
      </c>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c r="AJ567" s="281"/>
      <c r="AK567" s="281"/>
      <c r="AL567" s="281"/>
      <c r="AM567" s="281"/>
      <c r="AN567" s="281"/>
      <c r="AO567" s="281"/>
      <c r="AP567" s="281"/>
      <c r="AQ567" s="281"/>
      <c r="AR567" s="281"/>
      <c r="AS567" s="281"/>
      <c r="AT567" s="281"/>
      <c r="AU567" s="281"/>
      <c r="AV567" s="281"/>
      <c r="AW567" s="281"/>
      <c r="AX567" s="281"/>
      <c r="AY567" s="281"/>
      <c r="AZ567" s="281"/>
      <c r="BA567" s="281"/>
      <c r="BB567" s="281"/>
      <c r="BC567" s="281"/>
      <c r="BD567" s="281"/>
      <c r="BE567" s="281"/>
      <c r="BF567" s="266"/>
      <c r="BG567" s="266"/>
      <c r="BH567" s="266"/>
      <c r="BI567" s="266"/>
      <c r="BJ567" s="266"/>
      <c r="BK567" s="266"/>
      <c r="BL567" s="459"/>
      <c r="BM567" s="459"/>
      <c r="BN567" s="469"/>
      <c r="BO567" s="469"/>
      <c r="BP567" s="469"/>
      <c r="BQ567" s="469"/>
      <c r="BR567" s="469"/>
    </row>
    <row r="568" spans="1:70" s="84" customFormat="1" ht="10.9" customHeight="1">
      <c r="A568" s="276" t="s">
        <v>186</v>
      </c>
      <c r="B568" s="277"/>
      <c r="C568" s="266"/>
      <c r="D568" s="266" t="str">
        <f t="shared" si="190"/>
        <v/>
      </c>
      <c r="E568" s="278"/>
      <c r="F568" s="266" t="str">
        <f t="shared" si="195"/>
        <v/>
      </c>
      <c r="G568" s="279"/>
      <c r="H568" s="280">
        <f t="shared" si="197"/>
        <v>0</v>
      </c>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c r="AJ568" s="281"/>
      <c r="AK568" s="281"/>
      <c r="AL568" s="281"/>
      <c r="AM568" s="281"/>
      <c r="AN568" s="281"/>
      <c r="AO568" s="281"/>
      <c r="AP568" s="281"/>
      <c r="AQ568" s="281"/>
      <c r="AR568" s="281"/>
      <c r="AS568" s="281"/>
      <c r="AT568" s="281"/>
      <c r="AU568" s="281"/>
      <c r="AV568" s="281"/>
      <c r="AW568" s="281"/>
      <c r="AX568" s="281"/>
      <c r="AY568" s="281"/>
      <c r="AZ568" s="281"/>
      <c r="BA568" s="281"/>
      <c r="BB568" s="281"/>
      <c r="BC568" s="281"/>
      <c r="BD568" s="281"/>
      <c r="BE568" s="281"/>
      <c r="BF568" s="266"/>
      <c r="BG568" s="266"/>
      <c r="BH568" s="266"/>
      <c r="BI568" s="266"/>
      <c r="BJ568" s="266"/>
      <c r="BK568" s="266"/>
      <c r="BL568" s="459"/>
      <c r="BM568" s="459"/>
      <c r="BN568" s="469"/>
      <c r="BO568" s="469"/>
      <c r="BP568" s="469"/>
      <c r="BQ568" s="469"/>
      <c r="BR568" s="469"/>
    </row>
    <row r="569" spans="1:70" s="84" customFormat="1" ht="10.9" customHeight="1">
      <c r="A569" s="269" t="s">
        <v>43</v>
      </c>
      <c r="B569" s="270" t="s">
        <v>38</v>
      </c>
      <c r="C569" s="272"/>
      <c r="D569" s="272" t="str">
        <f t="shared" si="190"/>
        <v/>
      </c>
      <c r="E569" s="273"/>
      <c r="F569" s="271" t="str">
        <f t="shared" ref="F569:F574" si="198">IF(ISTEXT(B569)=TRUE,"PNK","")</f>
        <v>PNK</v>
      </c>
      <c r="G569" s="284"/>
      <c r="H569" s="275">
        <f>SUM(I569:BK569)</f>
        <v>0</v>
      </c>
      <c r="I569" s="275">
        <f t="shared" ref="I569:BK569" si="199">SUM(I570:I574)</f>
        <v>0</v>
      </c>
      <c r="J569" s="275">
        <f t="shared" si="199"/>
        <v>0</v>
      </c>
      <c r="K569" s="275">
        <f t="shared" si="199"/>
        <v>0</v>
      </c>
      <c r="L569" s="275">
        <f t="shared" si="199"/>
        <v>0</v>
      </c>
      <c r="M569" s="275">
        <f t="shared" si="199"/>
        <v>0</v>
      </c>
      <c r="N569" s="275">
        <f t="shared" si="199"/>
        <v>0</v>
      </c>
      <c r="O569" s="275">
        <f t="shared" si="199"/>
        <v>0</v>
      </c>
      <c r="P569" s="275">
        <f t="shared" si="199"/>
        <v>0</v>
      </c>
      <c r="Q569" s="275">
        <f t="shared" si="199"/>
        <v>0</v>
      </c>
      <c r="R569" s="275">
        <f t="shared" si="199"/>
        <v>0</v>
      </c>
      <c r="S569" s="275">
        <f t="shared" si="199"/>
        <v>0</v>
      </c>
      <c r="T569" s="275">
        <f t="shared" si="199"/>
        <v>0</v>
      </c>
      <c r="U569" s="275">
        <f t="shared" si="199"/>
        <v>0</v>
      </c>
      <c r="V569" s="275">
        <f t="shared" si="199"/>
        <v>0</v>
      </c>
      <c r="W569" s="275">
        <f t="shared" si="199"/>
        <v>0</v>
      </c>
      <c r="X569" s="275">
        <f t="shared" si="199"/>
        <v>0</v>
      </c>
      <c r="Y569" s="275">
        <f t="shared" si="199"/>
        <v>0</v>
      </c>
      <c r="Z569" s="275">
        <f t="shared" si="199"/>
        <v>0</v>
      </c>
      <c r="AA569" s="275">
        <f t="shared" si="199"/>
        <v>0</v>
      </c>
      <c r="AB569" s="275">
        <f t="shared" si="199"/>
        <v>0</v>
      </c>
      <c r="AC569" s="275">
        <f t="shared" si="199"/>
        <v>0</v>
      </c>
      <c r="AD569" s="275">
        <f t="shared" si="199"/>
        <v>0</v>
      </c>
      <c r="AE569" s="275">
        <f t="shared" si="199"/>
        <v>0</v>
      </c>
      <c r="AF569" s="275">
        <f t="shared" si="199"/>
        <v>0</v>
      </c>
      <c r="AG569" s="275">
        <f t="shared" si="199"/>
        <v>0</v>
      </c>
      <c r="AH569" s="275">
        <f t="shared" si="199"/>
        <v>0</v>
      </c>
      <c r="AI569" s="275">
        <f t="shared" si="199"/>
        <v>0</v>
      </c>
      <c r="AJ569" s="275">
        <f t="shared" si="199"/>
        <v>0</v>
      </c>
      <c r="AK569" s="275">
        <f t="shared" si="199"/>
        <v>0</v>
      </c>
      <c r="AL569" s="275">
        <f t="shared" si="199"/>
        <v>0</v>
      </c>
      <c r="AM569" s="275">
        <f t="shared" si="199"/>
        <v>0</v>
      </c>
      <c r="AN569" s="275">
        <f t="shared" si="199"/>
        <v>0</v>
      </c>
      <c r="AO569" s="275">
        <f t="shared" si="199"/>
        <v>0</v>
      </c>
      <c r="AP569" s="275">
        <f t="shared" si="199"/>
        <v>0</v>
      </c>
      <c r="AQ569" s="275">
        <f t="shared" si="199"/>
        <v>0</v>
      </c>
      <c r="AR569" s="275">
        <f t="shared" si="199"/>
        <v>0</v>
      </c>
      <c r="AS569" s="275">
        <f t="shared" si="199"/>
        <v>0</v>
      </c>
      <c r="AT569" s="275">
        <f t="shared" si="199"/>
        <v>0</v>
      </c>
      <c r="AU569" s="275">
        <f t="shared" si="199"/>
        <v>0</v>
      </c>
      <c r="AV569" s="275">
        <f t="shared" si="199"/>
        <v>0</v>
      </c>
      <c r="AW569" s="275">
        <f t="shared" si="199"/>
        <v>0</v>
      </c>
      <c r="AX569" s="275">
        <f t="shared" si="199"/>
        <v>0</v>
      </c>
      <c r="AY569" s="275">
        <f t="shared" si="199"/>
        <v>0</v>
      </c>
      <c r="AZ569" s="275">
        <f t="shared" si="199"/>
        <v>0</v>
      </c>
      <c r="BA569" s="275">
        <f t="shared" si="199"/>
        <v>0</v>
      </c>
      <c r="BB569" s="275">
        <f t="shared" si="199"/>
        <v>0</v>
      </c>
      <c r="BC569" s="275">
        <f t="shared" si="199"/>
        <v>0</v>
      </c>
      <c r="BD569" s="275">
        <f t="shared" si="199"/>
        <v>0</v>
      </c>
      <c r="BE569" s="275">
        <f t="shared" si="199"/>
        <v>0</v>
      </c>
      <c r="BF569" s="275">
        <f t="shared" si="199"/>
        <v>0</v>
      </c>
      <c r="BG569" s="275">
        <f t="shared" si="199"/>
        <v>0</v>
      </c>
      <c r="BH569" s="275">
        <f t="shared" si="199"/>
        <v>0</v>
      </c>
      <c r="BI569" s="275">
        <f t="shared" si="199"/>
        <v>0</v>
      </c>
      <c r="BJ569" s="275">
        <f t="shared" si="199"/>
        <v>0</v>
      </c>
      <c r="BK569" s="275">
        <f t="shared" si="199"/>
        <v>0</v>
      </c>
      <c r="BL569" s="458"/>
      <c r="BM569" s="459"/>
      <c r="BN569" s="469"/>
      <c r="BO569" s="469"/>
      <c r="BP569" s="469"/>
      <c r="BQ569" s="469"/>
      <c r="BR569" s="469"/>
    </row>
    <row r="570" spans="1:70" s="84" customFormat="1" ht="10.9" customHeight="1">
      <c r="A570" s="276" t="s">
        <v>186</v>
      </c>
      <c r="B570" s="277"/>
      <c r="C570" s="266"/>
      <c r="D570" s="266" t="str">
        <f t="shared" si="190"/>
        <v/>
      </c>
      <c r="E570" s="278"/>
      <c r="F570" s="266" t="str">
        <f t="shared" si="198"/>
        <v/>
      </c>
      <c r="G570" s="279"/>
      <c r="H570" s="280">
        <f t="shared" ref="H570:H574" si="200">SUM(I570:BK570)</f>
        <v>0</v>
      </c>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c r="AL570" s="281"/>
      <c r="AM570" s="281"/>
      <c r="AN570" s="281"/>
      <c r="AO570" s="281"/>
      <c r="AP570" s="281"/>
      <c r="AQ570" s="281"/>
      <c r="AR570" s="281"/>
      <c r="AS570" s="281"/>
      <c r="AT570" s="281"/>
      <c r="AU570" s="281"/>
      <c r="AV570" s="281"/>
      <c r="AW570" s="281"/>
      <c r="AX570" s="281"/>
      <c r="AY570" s="281"/>
      <c r="AZ570" s="281"/>
      <c r="BA570" s="281"/>
      <c r="BB570" s="281"/>
      <c r="BC570" s="281"/>
      <c r="BD570" s="281"/>
      <c r="BE570" s="281"/>
      <c r="BF570" s="266"/>
      <c r="BG570" s="266"/>
      <c r="BH570" s="266"/>
      <c r="BI570" s="266"/>
      <c r="BJ570" s="266"/>
      <c r="BK570" s="266"/>
      <c r="BL570" s="459"/>
      <c r="BM570" s="459"/>
      <c r="BN570" s="469"/>
      <c r="BO570" s="469"/>
      <c r="BP570" s="469"/>
      <c r="BQ570" s="469"/>
      <c r="BR570" s="469"/>
    </row>
    <row r="571" spans="1:70" s="84" customFormat="1" ht="10.9" customHeight="1">
      <c r="A571" s="276" t="s">
        <v>186</v>
      </c>
      <c r="B571" s="277"/>
      <c r="C571" s="266"/>
      <c r="D571" s="266" t="str">
        <f t="shared" si="190"/>
        <v/>
      </c>
      <c r="E571" s="278"/>
      <c r="F571" s="266" t="str">
        <f t="shared" si="198"/>
        <v/>
      </c>
      <c r="G571" s="279"/>
      <c r="H571" s="280">
        <f t="shared" si="200"/>
        <v>0</v>
      </c>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c r="AJ571" s="281"/>
      <c r="AK571" s="281"/>
      <c r="AL571" s="281"/>
      <c r="AM571" s="281"/>
      <c r="AN571" s="281"/>
      <c r="AO571" s="281"/>
      <c r="AP571" s="281"/>
      <c r="AQ571" s="281"/>
      <c r="AR571" s="281"/>
      <c r="AS571" s="281"/>
      <c r="AT571" s="281"/>
      <c r="AU571" s="281"/>
      <c r="AV571" s="281"/>
      <c r="AW571" s="281"/>
      <c r="AX571" s="281"/>
      <c r="AY571" s="281"/>
      <c r="AZ571" s="281"/>
      <c r="BA571" s="281"/>
      <c r="BB571" s="281"/>
      <c r="BC571" s="281"/>
      <c r="BD571" s="281"/>
      <c r="BE571" s="281"/>
      <c r="BF571" s="266"/>
      <c r="BG571" s="266"/>
      <c r="BH571" s="266"/>
      <c r="BI571" s="266"/>
      <c r="BJ571" s="266"/>
      <c r="BK571" s="266"/>
      <c r="BL571" s="459"/>
      <c r="BM571" s="459"/>
      <c r="BN571" s="469"/>
      <c r="BO571" s="469"/>
      <c r="BP571" s="469"/>
      <c r="BQ571" s="469"/>
      <c r="BR571" s="469"/>
    </row>
    <row r="572" spans="1:70" s="84" customFormat="1" ht="10.9" customHeight="1">
      <c r="A572" s="276" t="s">
        <v>186</v>
      </c>
      <c r="B572" s="277"/>
      <c r="C572" s="266"/>
      <c r="D572" s="266" t="str">
        <f t="shared" si="190"/>
        <v/>
      </c>
      <c r="E572" s="278"/>
      <c r="F572" s="266" t="str">
        <f t="shared" si="198"/>
        <v/>
      </c>
      <c r="G572" s="279"/>
      <c r="H572" s="280">
        <f t="shared" si="200"/>
        <v>0</v>
      </c>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c r="AJ572" s="281"/>
      <c r="AK572" s="281"/>
      <c r="AL572" s="281"/>
      <c r="AM572" s="281"/>
      <c r="AN572" s="281"/>
      <c r="AO572" s="281"/>
      <c r="AP572" s="281"/>
      <c r="AQ572" s="281"/>
      <c r="AR572" s="281"/>
      <c r="AS572" s="281"/>
      <c r="AT572" s="281"/>
      <c r="AU572" s="281"/>
      <c r="AV572" s="281"/>
      <c r="AW572" s="281"/>
      <c r="AX572" s="281"/>
      <c r="AY572" s="281"/>
      <c r="AZ572" s="281"/>
      <c r="BA572" s="281"/>
      <c r="BB572" s="281"/>
      <c r="BC572" s="281"/>
      <c r="BD572" s="281"/>
      <c r="BE572" s="281"/>
      <c r="BF572" s="266"/>
      <c r="BG572" s="266"/>
      <c r="BH572" s="266"/>
      <c r="BI572" s="266"/>
      <c r="BJ572" s="266"/>
      <c r="BK572" s="266"/>
      <c r="BL572" s="459"/>
      <c r="BM572" s="459"/>
      <c r="BN572" s="469"/>
      <c r="BO572" s="469"/>
      <c r="BP572" s="469"/>
      <c r="BQ572" s="469"/>
      <c r="BR572" s="469"/>
    </row>
    <row r="573" spans="1:70" s="84" customFormat="1" ht="10.9" customHeight="1">
      <c r="A573" s="276" t="s">
        <v>186</v>
      </c>
      <c r="B573" s="277"/>
      <c r="C573" s="266"/>
      <c r="D573" s="266" t="str">
        <f t="shared" si="190"/>
        <v/>
      </c>
      <c r="E573" s="278"/>
      <c r="F573" s="266" t="str">
        <f t="shared" si="198"/>
        <v/>
      </c>
      <c r="G573" s="279"/>
      <c r="H573" s="280">
        <f t="shared" si="200"/>
        <v>0</v>
      </c>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c r="AJ573" s="281"/>
      <c r="AK573" s="281"/>
      <c r="AL573" s="281"/>
      <c r="AM573" s="281"/>
      <c r="AN573" s="281"/>
      <c r="AO573" s="281"/>
      <c r="AP573" s="281"/>
      <c r="AQ573" s="281"/>
      <c r="AR573" s="281"/>
      <c r="AS573" s="281"/>
      <c r="AT573" s="281"/>
      <c r="AU573" s="281"/>
      <c r="AV573" s="281"/>
      <c r="AW573" s="281"/>
      <c r="AX573" s="281"/>
      <c r="AY573" s="281"/>
      <c r="AZ573" s="281"/>
      <c r="BA573" s="281"/>
      <c r="BB573" s="281"/>
      <c r="BC573" s="281"/>
      <c r="BD573" s="281"/>
      <c r="BE573" s="281"/>
      <c r="BF573" s="266"/>
      <c r="BG573" s="266"/>
      <c r="BH573" s="266"/>
      <c r="BI573" s="266"/>
      <c r="BJ573" s="266"/>
      <c r="BK573" s="266"/>
      <c r="BL573" s="459"/>
      <c r="BM573" s="459"/>
      <c r="BN573" s="469"/>
      <c r="BO573" s="469"/>
      <c r="BP573" s="469"/>
      <c r="BQ573" s="469"/>
      <c r="BR573" s="469"/>
    </row>
    <row r="574" spans="1:70" s="84" customFormat="1" ht="10.9" customHeight="1">
      <c r="A574" s="276" t="s">
        <v>186</v>
      </c>
      <c r="B574" s="277"/>
      <c r="C574" s="266"/>
      <c r="D574" s="266" t="str">
        <f t="shared" si="190"/>
        <v/>
      </c>
      <c r="E574" s="278"/>
      <c r="F574" s="266" t="str">
        <f t="shared" si="198"/>
        <v/>
      </c>
      <c r="G574" s="279"/>
      <c r="H574" s="280">
        <f t="shared" si="200"/>
        <v>0</v>
      </c>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c r="AJ574" s="281"/>
      <c r="AK574" s="281"/>
      <c r="AL574" s="281"/>
      <c r="AM574" s="281"/>
      <c r="AN574" s="281"/>
      <c r="AO574" s="281"/>
      <c r="AP574" s="281"/>
      <c r="AQ574" s="281"/>
      <c r="AR574" s="281"/>
      <c r="AS574" s="281"/>
      <c r="AT574" s="281"/>
      <c r="AU574" s="281"/>
      <c r="AV574" s="281"/>
      <c r="AW574" s="281"/>
      <c r="AX574" s="281"/>
      <c r="AY574" s="281"/>
      <c r="AZ574" s="281"/>
      <c r="BA574" s="281"/>
      <c r="BB574" s="281"/>
      <c r="BC574" s="281"/>
      <c r="BD574" s="281"/>
      <c r="BE574" s="281"/>
      <c r="BF574" s="266"/>
      <c r="BG574" s="266"/>
      <c r="BH574" s="266"/>
      <c r="BI574" s="266"/>
      <c r="BJ574" s="266"/>
      <c r="BK574" s="266"/>
      <c r="BL574" s="459"/>
      <c r="BM574" s="459"/>
      <c r="BN574" s="469"/>
      <c r="BO574" s="469"/>
      <c r="BP574" s="469"/>
      <c r="BQ574" s="469"/>
      <c r="BR574" s="469"/>
    </row>
    <row r="575" spans="1:70" s="84" customFormat="1" ht="10.9" customHeight="1">
      <c r="A575" s="269" t="s">
        <v>43</v>
      </c>
      <c r="B575" s="270" t="s">
        <v>210</v>
      </c>
      <c r="C575" s="272"/>
      <c r="D575" s="272" t="str">
        <f t="shared" si="190"/>
        <v/>
      </c>
      <c r="E575" s="273"/>
      <c r="F575" s="271" t="str">
        <f t="shared" ref="F575:F580" si="201">IF(ISTEXT(B575)=TRUE,"CGT","")</f>
        <v>CGT</v>
      </c>
      <c r="G575" s="284"/>
      <c r="H575" s="275">
        <f>SUM(I575:BK575)</f>
        <v>0</v>
      </c>
      <c r="I575" s="275">
        <f t="shared" ref="I575:BK575" si="202">SUM(I576:I580)</f>
        <v>0</v>
      </c>
      <c r="J575" s="275">
        <f t="shared" si="202"/>
        <v>0</v>
      </c>
      <c r="K575" s="275">
        <f t="shared" si="202"/>
        <v>0</v>
      </c>
      <c r="L575" s="275">
        <f t="shared" si="202"/>
        <v>0</v>
      </c>
      <c r="M575" s="275">
        <f t="shared" si="202"/>
        <v>0</v>
      </c>
      <c r="N575" s="275">
        <f t="shared" si="202"/>
        <v>0</v>
      </c>
      <c r="O575" s="275">
        <f t="shared" si="202"/>
        <v>0</v>
      </c>
      <c r="P575" s="275">
        <f t="shared" si="202"/>
        <v>0</v>
      </c>
      <c r="Q575" s="275">
        <f t="shared" si="202"/>
        <v>0</v>
      </c>
      <c r="R575" s="275">
        <f t="shared" si="202"/>
        <v>0</v>
      </c>
      <c r="S575" s="275">
        <f t="shared" si="202"/>
        <v>0</v>
      </c>
      <c r="T575" s="275">
        <f t="shared" si="202"/>
        <v>0</v>
      </c>
      <c r="U575" s="275">
        <f t="shared" si="202"/>
        <v>0</v>
      </c>
      <c r="V575" s="275">
        <f t="shared" si="202"/>
        <v>0</v>
      </c>
      <c r="W575" s="275">
        <f t="shared" si="202"/>
        <v>0</v>
      </c>
      <c r="X575" s="275">
        <f t="shared" si="202"/>
        <v>0</v>
      </c>
      <c r="Y575" s="275">
        <f t="shared" si="202"/>
        <v>0</v>
      </c>
      <c r="Z575" s="275">
        <f t="shared" si="202"/>
        <v>0</v>
      </c>
      <c r="AA575" s="275">
        <f t="shared" si="202"/>
        <v>0</v>
      </c>
      <c r="AB575" s="275">
        <f t="shared" si="202"/>
        <v>0</v>
      </c>
      <c r="AC575" s="275">
        <f t="shared" si="202"/>
        <v>0</v>
      </c>
      <c r="AD575" s="275">
        <f t="shared" si="202"/>
        <v>0</v>
      </c>
      <c r="AE575" s="275">
        <f t="shared" si="202"/>
        <v>0</v>
      </c>
      <c r="AF575" s="275">
        <f t="shared" si="202"/>
        <v>0</v>
      </c>
      <c r="AG575" s="275">
        <f t="shared" si="202"/>
        <v>0</v>
      </c>
      <c r="AH575" s="275">
        <f t="shared" si="202"/>
        <v>0</v>
      </c>
      <c r="AI575" s="275">
        <f t="shared" si="202"/>
        <v>0</v>
      </c>
      <c r="AJ575" s="275">
        <f t="shared" si="202"/>
        <v>0</v>
      </c>
      <c r="AK575" s="275">
        <f t="shared" si="202"/>
        <v>0</v>
      </c>
      <c r="AL575" s="275">
        <f t="shared" si="202"/>
        <v>0</v>
      </c>
      <c r="AM575" s="275">
        <f t="shared" si="202"/>
        <v>0</v>
      </c>
      <c r="AN575" s="275">
        <f t="shared" si="202"/>
        <v>0</v>
      </c>
      <c r="AO575" s="275">
        <f t="shared" si="202"/>
        <v>0</v>
      </c>
      <c r="AP575" s="275">
        <f t="shared" si="202"/>
        <v>0</v>
      </c>
      <c r="AQ575" s="275">
        <f t="shared" si="202"/>
        <v>0</v>
      </c>
      <c r="AR575" s="275">
        <f t="shared" si="202"/>
        <v>0</v>
      </c>
      <c r="AS575" s="275">
        <f t="shared" si="202"/>
        <v>0</v>
      </c>
      <c r="AT575" s="275">
        <f t="shared" si="202"/>
        <v>0</v>
      </c>
      <c r="AU575" s="275">
        <f t="shared" si="202"/>
        <v>0</v>
      </c>
      <c r="AV575" s="275">
        <f t="shared" si="202"/>
        <v>0</v>
      </c>
      <c r="AW575" s="275">
        <f t="shared" si="202"/>
        <v>0</v>
      </c>
      <c r="AX575" s="275">
        <f t="shared" si="202"/>
        <v>0</v>
      </c>
      <c r="AY575" s="275">
        <f t="shared" si="202"/>
        <v>0</v>
      </c>
      <c r="AZ575" s="275">
        <f t="shared" si="202"/>
        <v>0</v>
      </c>
      <c r="BA575" s="275">
        <f t="shared" si="202"/>
        <v>0</v>
      </c>
      <c r="BB575" s="275">
        <f t="shared" si="202"/>
        <v>0</v>
      </c>
      <c r="BC575" s="275">
        <f t="shared" si="202"/>
        <v>0</v>
      </c>
      <c r="BD575" s="275">
        <f t="shared" si="202"/>
        <v>0</v>
      </c>
      <c r="BE575" s="275">
        <f t="shared" si="202"/>
        <v>0</v>
      </c>
      <c r="BF575" s="275">
        <f t="shared" si="202"/>
        <v>0</v>
      </c>
      <c r="BG575" s="275">
        <f t="shared" si="202"/>
        <v>0</v>
      </c>
      <c r="BH575" s="275">
        <f t="shared" si="202"/>
        <v>0</v>
      </c>
      <c r="BI575" s="275">
        <f t="shared" si="202"/>
        <v>0</v>
      </c>
      <c r="BJ575" s="275">
        <f t="shared" si="202"/>
        <v>0</v>
      </c>
      <c r="BK575" s="275">
        <f t="shared" si="202"/>
        <v>0</v>
      </c>
      <c r="BL575" s="458"/>
      <c r="BM575" s="459"/>
      <c r="BN575" s="469"/>
      <c r="BO575" s="469"/>
      <c r="BP575" s="469"/>
      <c r="BQ575" s="469"/>
      <c r="BR575" s="469"/>
    </row>
    <row r="576" spans="1:70" s="84" customFormat="1" ht="10.9" customHeight="1">
      <c r="A576" s="276" t="s">
        <v>186</v>
      </c>
      <c r="B576" s="277"/>
      <c r="C576" s="266"/>
      <c r="D576" s="266" t="str">
        <f t="shared" si="190"/>
        <v/>
      </c>
      <c r="E576" s="278"/>
      <c r="F576" s="266" t="str">
        <f t="shared" si="201"/>
        <v/>
      </c>
      <c r="G576" s="279"/>
      <c r="H576" s="280">
        <f t="shared" ref="H576:H580" si="203">SUM(I576:BK576)</f>
        <v>0</v>
      </c>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c r="AJ576" s="281"/>
      <c r="AK576" s="281"/>
      <c r="AL576" s="281"/>
      <c r="AM576" s="281"/>
      <c r="AN576" s="281"/>
      <c r="AO576" s="281"/>
      <c r="AP576" s="281"/>
      <c r="AQ576" s="281"/>
      <c r="AR576" s="281"/>
      <c r="AS576" s="281"/>
      <c r="AT576" s="281"/>
      <c r="AU576" s="281"/>
      <c r="AV576" s="281"/>
      <c r="AW576" s="281"/>
      <c r="AX576" s="281"/>
      <c r="AY576" s="281"/>
      <c r="AZ576" s="281"/>
      <c r="BA576" s="281"/>
      <c r="BB576" s="281"/>
      <c r="BC576" s="281"/>
      <c r="BD576" s="281"/>
      <c r="BE576" s="281"/>
      <c r="BF576" s="266"/>
      <c r="BG576" s="266"/>
      <c r="BH576" s="266"/>
      <c r="BI576" s="266"/>
      <c r="BJ576" s="266"/>
      <c r="BK576" s="266"/>
      <c r="BL576" s="459"/>
      <c r="BM576" s="459"/>
      <c r="BN576" s="469"/>
      <c r="BO576" s="469"/>
      <c r="BP576" s="469"/>
      <c r="BQ576" s="469"/>
      <c r="BR576" s="469"/>
    </row>
    <row r="577" spans="1:70" s="84" customFormat="1" ht="10.9" customHeight="1">
      <c r="A577" s="276" t="s">
        <v>186</v>
      </c>
      <c r="B577" s="277"/>
      <c r="C577" s="266"/>
      <c r="D577" s="266" t="str">
        <f t="shared" si="190"/>
        <v/>
      </c>
      <c r="E577" s="278"/>
      <c r="F577" s="266" t="str">
        <f t="shared" si="201"/>
        <v/>
      </c>
      <c r="G577" s="279"/>
      <c r="H577" s="280">
        <f t="shared" si="203"/>
        <v>0</v>
      </c>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c r="AJ577" s="281"/>
      <c r="AK577" s="281"/>
      <c r="AL577" s="281"/>
      <c r="AM577" s="281"/>
      <c r="AN577" s="281"/>
      <c r="AO577" s="281"/>
      <c r="AP577" s="281"/>
      <c r="AQ577" s="281"/>
      <c r="AR577" s="281"/>
      <c r="AS577" s="281"/>
      <c r="AT577" s="281"/>
      <c r="AU577" s="281"/>
      <c r="AV577" s="281"/>
      <c r="AW577" s="281"/>
      <c r="AX577" s="281"/>
      <c r="AY577" s="281"/>
      <c r="AZ577" s="281"/>
      <c r="BA577" s="281"/>
      <c r="BB577" s="281"/>
      <c r="BC577" s="281"/>
      <c r="BD577" s="281"/>
      <c r="BE577" s="281"/>
      <c r="BF577" s="266"/>
      <c r="BG577" s="266"/>
      <c r="BH577" s="266"/>
      <c r="BI577" s="266"/>
      <c r="BJ577" s="266"/>
      <c r="BK577" s="266"/>
      <c r="BL577" s="459"/>
      <c r="BM577" s="459"/>
      <c r="BN577" s="469"/>
      <c r="BO577" s="469"/>
      <c r="BP577" s="469"/>
      <c r="BQ577" s="469"/>
      <c r="BR577" s="469"/>
    </row>
    <row r="578" spans="1:70" s="84" customFormat="1" ht="10.9" customHeight="1">
      <c r="A578" s="276" t="s">
        <v>186</v>
      </c>
      <c r="B578" s="277"/>
      <c r="C578" s="266"/>
      <c r="D578" s="266" t="str">
        <f t="shared" si="190"/>
        <v/>
      </c>
      <c r="E578" s="278"/>
      <c r="F578" s="266" t="str">
        <f t="shared" si="201"/>
        <v/>
      </c>
      <c r="G578" s="279"/>
      <c r="H578" s="280">
        <f t="shared" si="203"/>
        <v>0</v>
      </c>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c r="AJ578" s="281"/>
      <c r="AK578" s="281"/>
      <c r="AL578" s="281"/>
      <c r="AM578" s="281"/>
      <c r="AN578" s="281"/>
      <c r="AO578" s="281"/>
      <c r="AP578" s="281"/>
      <c r="AQ578" s="281"/>
      <c r="AR578" s="281"/>
      <c r="AS578" s="281"/>
      <c r="AT578" s="281"/>
      <c r="AU578" s="281"/>
      <c r="AV578" s="281"/>
      <c r="AW578" s="281"/>
      <c r="AX578" s="281"/>
      <c r="AY578" s="281"/>
      <c r="AZ578" s="281"/>
      <c r="BA578" s="281"/>
      <c r="BB578" s="281"/>
      <c r="BC578" s="281"/>
      <c r="BD578" s="281"/>
      <c r="BE578" s="281"/>
      <c r="BF578" s="266"/>
      <c r="BG578" s="266"/>
      <c r="BH578" s="266"/>
      <c r="BI578" s="266"/>
      <c r="BJ578" s="266"/>
      <c r="BK578" s="266"/>
      <c r="BL578" s="459"/>
      <c r="BM578" s="459"/>
      <c r="BN578" s="469"/>
      <c r="BO578" s="469"/>
      <c r="BP578" s="469"/>
      <c r="BQ578" s="469"/>
      <c r="BR578" s="469"/>
    </row>
    <row r="579" spans="1:70" s="84" customFormat="1" ht="10.9" customHeight="1">
      <c r="A579" s="276" t="s">
        <v>186</v>
      </c>
      <c r="B579" s="277"/>
      <c r="C579" s="266"/>
      <c r="D579" s="266" t="str">
        <f t="shared" si="190"/>
        <v/>
      </c>
      <c r="E579" s="278"/>
      <c r="F579" s="266" t="str">
        <f t="shared" si="201"/>
        <v/>
      </c>
      <c r="G579" s="279"/>
      <c r="H579" s="280">
        <f t="shared" si="203"/>
        <v>0</v>
      </c>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c r="AJ579" s="281"/>
      <c r="AK579" s="281"/>
      <c r="AL579" s="281"/>
      <c r="AM579" s="281"/>
      <c r="AN579" s="281"/>
      <c r="AO579" s="281"/>
      <c r="AP579" s="281"/>
      <c r="AQ579" s="281"/>
      <c r="AR579" s="281"/>
      <c r="AS579" s="281"/>
      <c r="AT579" s="281"/>
      <c r="AU579" s="281"/>
      <c r="AV579" s="281"/>
      <c r="AW579" s="281"/>
      <c r="AX579" s="281"/>
      <c r="AY579" s="281"/>
      <c r="AZ579" s="281"/>
      <c r="BA579" s="281"/>
      <c r="BB579" s="281"/>
      <c r="BC579" s="281"/>
      <c r="BD579" s="281"/>
      <c r="BE579" s="281"/>
      <c r="BF579" s="266"/>
      <c r="BG579" s="266"/>
      <c r="BH579" s="266"/>
      <c r="BI579" s="266"/>
      <c r="BJ579" s="266"/>
      <c r="BK579" s="266"/>
      <c r="BL579" s="459"/>
      <c r="BM579" s="459"/>
      <c r="BN579" s="469"/>
      <c r="BO579" s="469"/>
      <c r="BP579" s="469"/>
      <c r="BQ579" s="469"/>
      <c r="BR579" s="469"/>
    </row>
    <row r="580" spans="1:70" s="84" customFormat="1" ht="10.9" customHeight="1">
      <c r="A580" s="276" t="s">
        <v>186</v>
      </c>
      <c r="B580" s="277"/>
      <c r="C580" s="266"/>
      <c r="D580" s="266" t="str">
        <f t="shared" si="190"/>
        <v/>
      </c>
      <c r="E580" s="278"/>
      <c r="F580" s="266" t="str">
        <f t="shared" si="201"/>
        <v/>
      </c>
      <c r="G580" s="279"/>
      <c r="H580" s="280">
        <f t="shared" si="203"/>
        <v>0</v>
      </c>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c r="AJ580" s="281"/>
      <c r="AK580" s="281"/>
      <c r="AL580" s="281"/>
      <c r="AM580" s="281"/>
      <c r="AN580" s="281"/>
      <c r="AO580" s="281"/>
      <c r="AP580" s="281"/>
      <c r="AQ580" s="281"/>
      <c r="AR580" s="281"/>
      <c r="AS580" s="281"/>
      <c r="AT580" s="281"/>
      <c r="AU580" s="281"/>
      <c r="AV580" s="281"/>
      <c r="AW580" s="281"/>
      <c r="AX580" s="281"/>
      <c r="AY580" s="281"/>
      <c r="AZ580" s="281"/>
      <c r="BA580" s="281"/>
      <c r="BB580" s="281"/>
      <c r="BC580" s="281"/>
      <c r="BD580" s="281"/>
      <c r="BE580" s="281"/>
      <c r="BF580" s="266"/>
      <c r="BG580" s="266"/>
      <c r="BH580" s="266"/>
      <c r="BI580" s="266"/>
      <c r="BJ580" s="266"/>
      <c r="BK580" s="266"/>
      <c r="BL580" s="459"/>
      <c r="BM580" s="459"/>
      <c r="BN580" s="469"/>
      <c r="BO580" s="469"/>
      <c r="BP580" s="469"/>
      <c r="BQ580" s="469"/>
      <c r="BR580" s="469"/>
    </row>
    <row r="581" spans="1:70" s="84" customFormat="1" ht="10.9" customHeight="1">
      <c r="A581" s="269" t="s">
        <v>43</v>
      </c>
      <c r="B581" s="270" t="s">
        <v>39</v>
      </c>
      <c r="C581" s="272"/>
      <c r="D581" s="272" t="str">
        <f t="shared" si="190"/>
        <v/>
      </c>
      <c r="E581" s="273"/>
      <c r="F581" s="271" t="str">
        <f t="shared" ref="F581:F586" si="204">IF(ISTEXT(B581)=TRUE,"BCS","")</f>
        <v>BCS</v>
      </c>
      <c r="G581" s="284"/>
      <c r="H581" s="275">
        <f>SUM(I581:BK581)</f>
        <v>0</v>
      </c>
      <c r="I581" s="275">
        <f t="shared" ref="I581:BK581" si="205">SUM(I582:I586)</f>
        <v>0</v>
      </c>
      <c r="J581" s="275">
        <f t="shared" si="205"/>
        <v>0</v>
      </c>
      <c r="K581" s="275">
        <f t="shared" si="205"/>
        <v>0</v>
      </c>
      <c r="L581" s="275">
        <f t="shared" si="205"/>
        <v>0</v>
      </c>
      <c r="M581" s="275">
        <f t="shared" si="205"/>
        <v>0</v>
      </c>
      <c r="N581" s="275">
        <f t="shared" si="205"/>
        <v>0</v>
      </c>
      <c r="O581" s="275">
        <f t="shared" si="205"/>
        <v>0</v>
      </c>
      <c r="P581" s="275">
        <f t="shared" si="205"/>
        <v>0</v>
      </c>
      <c r="Q581" s="275">
        <f t="shared" si="205"/>
        <v>0</v>
      </c>
      <c r="R581" s="275">
        <f t="shared" si="205"/>
        <v>0</v>
      </c>
      <c r="S581" s="275">
        <f t="shared" si="205"/>
        <v>0</v>
      </c>
      <c r="T581" s="275">
        <f t="shared" si="205"/>
        <v>0</v>
      </c>
      <c r="U581" s="275">
        <f t="shared" si="205"/>
        <v>0</v>
      </c>
      <c r="V581" s="275">
        <f t="shared" si="205"/>
        <v>0</v>
      </c>
      <c r="W581" s="275">
        <f t="shared" si="205"/>
        <v>0</v>
      </c>
      <c r="X581" s="275">
        <f t="shared" si="205"/>
        <v>0</v>
      </c>
      <c r="Y581" s="275">
        <f t="shared" si="205"/>
        <v>0</v>
      </c>
      <c r="Z581" s="275">
        <f t="shared" si="205"/>
        <v>0</v>
      </c>
      <c r="AA581" s="275">
        <f t="shared" si="205"/>
        <v>0</v>
      </c>
      <c r="AB581" s="275">
        <f t="shared" si="205"/>
        <v>0</v>
      </c>
      <c r="AC581" s="275">
        <f t="shared" si="205"/>
        <v>0</v>
      </c>
      <c r="AD581" s="275">
        <f t="shared" si="205"/>
        <v>0</v>
      </c>
      <c r="AE581" s="275">
        <f t="shared" si="205"/>
        <v>0</v>
      </c>
      <c r="AF581" s="275">
        <f t="shared" si="205"/>
        <v>0</v>
      </c>
      <c r="AG581" s="275">
        <f t="shared" si="205"/>
        <v>0</v>
      </c>
      <c r="AH581" s="275">
        <f t="shared" si="205"/>
        <v>0</v>
      </c>
      <c r="AI581" s="275">
        <f t="shared" si="205"/>
        <v>0</v>
      </c>
      <c r="AJ581" s="275">
        <f t="shared" si="205"/>
        <v>0</v>
      </c>
      <c r="AK581" s="275">
        <f t="shared" si="205"/>
        <v>0</v>
      </c>
      <c r="AL581" s="275">
        <f t="shared" si="205"/>
        <v>0</v>
      </c>
      <c r="AM581" s="275">
        <f t="shared" si="205"/>
        <v>0</v>
      </c>
      <c r="AN581" s="275">
        <f t="shared" si="205"/>
        <v>0</v>
      </c>
      <c r="AO581" s="275">
        <f t="shared" si="205"/>
        <v>0</v>
      </c>
      <c r="AP581" s="275">
        <f t="shared" si="205"/>
        <v>0</v>
      </c>
      <c r="AQ581" s="275">
        <f t="shared" si="205"/>
        <v>0</v>
      </c>
      <c r="AR581" s="275">
        <f t="shared" si="205"/>
        <v>0</v>
      </c>
      <c r="AS581" s="275">
        <f t="shared" si="205"/>
        <v>0</v>
      </c>
      <c r="AT581" s="275">
        <f t="shared" si="205"/>
        <v>0</v>
      </c>
      <c r="AU581" s="275">
        <f t="shared" si="205"/>
        <v>0</v>
      </c>
      <c r="AV581" s="275">
        <f t="shared" si="205"/>
        <v>0</v>
      </c>
      <c r="AW581" s="275">
        <f t="shared" si="205"/>
        <v>0</v>
      </c>
      <c r="AX581" s="275">
        <f t="shared" si="205"/>
        <v>0</v>
      </c>
      <c r="AY581" s="275">
        <f t="shared" si="205"/>
        <v>0</v>
      </c>
      <c r="AZ581" s="275">
        <f t="shared" si="205"/>
        <v>0</v>
      </c>
      <c r="BA581" s="275">
        <f t="shared" si="205"/>
        <v>0</v>
      </c>
      <c r="BB581" s="275">
        <f t="shared" si="205"/>
        <v>0</v>
      </c>
      <c r="BC581" s="275">
        <f t="shared" si="205"/>
        <v>0</v>
      </c>
      <c r="BD581" s="275">
        <f t="shared" si="205"/>
        <v>0</v>
      </c>
      <c r="BE581" s="275">
        <f t="shared" si="205"/>
        <v>0</v>
      </c>
      <c r="BF581" s="275">
        <f t="shared" si="205"/>
        <v>0</v>
      </c>
      <c r="BG581" s="275">
        <f t="shared" si="205"/>
        <v>0</v>
      </c>
      <c r="BH581" s="275">
        <f t="shared" si="205"/>
        <v>0</v>
      </c>
      <c r="BI581" s="275">
        <f t="shared" si="205"/>
        <v>0</v>
      </c>
      <c r="BJ581" s="275">
        <f t="shared" si="205"/>
        <v>0</v>
      </c>
      <c r="BK581" s="275">
        <f t="shared" si="205"/>
        <v>0</v>
      </c>
      <c r="BL581" s="458"/>
      <c r="BM581" s="459"/>
      <c r="BN581" s="469"/>
      <c r="BO581" s="469"/>
      <c r="BP581" s="469"/>
      <c r="BQ581" s="469"/>
      <c r="BR581" s="469"/>
    </row>
    <row r="582" spans="1:70" s="84" customFormat="1" ht="10.9" customHeight="1">
      <c r="A582" s="276" t="s">
        <v>186</v>
      </c>
      <c r="B582" s="277"/>
      <c r="C582" s="266"/>
      <c r="D582" s="266" t="str">
        <f t="shared" si="190"/>
        <v/>
      </c>
      <c r="E582" s="278"/>
      <c r="F582" s="266" t="str">
        <f t="shared" si="204"/>
        <v/>
      </c>
      <c r="G582" s="279"/>
      <c r="H582" s="280">
        <f t="shared" ref="H582:H586" si="206">SUM(I582:BK582)</f>
        <v>0</v>
      </c>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c r="AJ582" s="281"/>
      <c r="AK582" s="281"/>
      <c r="AL582" s="281"/>
      <c r="AM582" s="281"/>
      <c r="AN582" s="281"/>
      <c r="AO582" s="281"/>
      <c r="AP582" s="281"/>
      <c r="AQ582" s="281"/>
      <c r="AR582" s="281"/>
      <c r="AS582" s="281"/>
      <c r="AT582" s="281"/>
      <c r="AU582" s="281"/>
      <c r="AV582" s="281"/>
      <c r="AW582" s="281"/>
      <c r="AX582" s="281"/>
      <c r="AY582" s="281"/>
      <c r="AZ582" s="281"/>
      <c r="BA582" s="281"/>
      <c r="BB582" s="281"/>
      <c r="BC582" s="281"/>
      <c r="BD582" s="281"/>
      <c r="BE582" s="281"/>
      <c r="BF582" s="266"/>
      <c r="BG582" s="266"/>
      <c r="BH582" s="266"/>
      <c r="BI582" s="266"/>
      <c r="BJ582" s="266"/>
      <c r="BK582" s="266"/>
      <c r="BL582" s="459"/>
      <c r="BM582" s="459"/>
      <c r="BN582" s="469"/>
      <c r="BO582" s="469"/>
      <c r="BP582" s="469"/>
      <c r="BQ582" s="469"/>
      <c r="BR582" s="469"/>
    </row>
    <row r="583" spans="1:70" s="84" customFormat="1" ht="10.9" customHeight="1">
      <c r="A583" s="276" t="s">
        <v>186</v>
      </c>
      <c r="B583" s="277"/>
      <c r="C583" s="266"/>
      <c r="D583" s="266" t="str">
        <f t="shared" si="190"/>
        <v/>
      </c>
      <c r="E583" s="278"/>
      <c r="F583" s="266" t="str">
        <f t="shared" si="204"/>
        <v/>
      </c>
      <c r="G583" s="279"/>
      <c r="H583" s="280">
        <f t="shared" si="206"/>
        <v>0</v>
      </c>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c r="AG583" s="281"/>
      <c r="AH583" s="281"/>
      <c r="AI583" s="281"/>
      <c r="AJ583" s="281"/>
      <c r="AK583" s="281"/>
      <c r="AL583" s="281"/>
      <c r="AM583" s="281"/>
      <c r="AN583" s="281"/>
      <c r="AO583" s="281"/>
      <c r="AP583" s="281"/>
      <c r="AQ583" s="281"/>
      <c r="AR583" s="281"/>
      <c r="AS583" s="281"/>
      <c r="AT583" s="281"/>
      <c r="AU583" s="281"/>
      <c r="AV583" s="281"/>
      <c r="AW583" s="281"/>
      <c r="AX583" s="281"/>
      <c r="AY583" s="281"/>
      <c r="AZ583" s="281"/>
      <c r="BA583" s="281"/>
      <c r="BB583" s="281"/>
      <c r="BC583" s="281"/>
      <c r="BD583" s="281"/>
      <c r="BE583" s="281"/>
      <c r="BF583" s="266"/>
      <c r="BG583" s="266"/>
      <c r="BH583" s="266"/>
      <c r="BI583" s="266"/>
      <c r="BJ583" s="266"/>
      <c r="BK583" s="266"/>
      <c r="BL583" s="459"/>
      <c r="BM583" s="459"/>
      <c r="BN583" s="469"/>
      <c r="BO583" s="469"/>
      <c r="BP583" s="469"/>
      <c r="BQ583" s="469"/>
      <c r="BR583" s="469"/>
    </row>
    <row r="584" spans="1:70" s="84" customFormat="1" ht="10.9" customHeight="1">
      <c r="A584" s="276" t="s">
        <v>186</v>
      </c>
      <c r="B584" s="277"/>
      <c r="C584" s="266"/>
      <c r="D584" s="266" t="str">
        <f t="shared" si="190"/>
        <v/>
      </c>
      <c r="E584" s="278"/>
      <c r="F584" s="266" t="str">
        <f t="shared" si="204"/>
        <v/>
      </c>
      <c r="G584" s="279"/>
      <c r="H584" s="280">
        <f t="shared" si="206"/>
        <v>0</v>
      </c>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c r="AJ584" s="281"/>
      <c r="AK584" s="281"/>
      <c r="AL584" s="281"/>
      <c r="AM584" s="281"/>
      <c r="AN584" s="281"/>
      <c r="AO584" s="281"/>
      <c r="AP584" s="281"/>
      <c r="AQ584" s="281"/>
      <c r="AR584" s="281"/>
      <c r="AS584" s="281"/>
      <c r="AT584" s="281"/>
      <c r="AU584" s="281"/>
      <c r="AV584" s="281"/>
      <c r="AW584" s="281"/>
      <c r="AX584" s="281"/>
      <c r="AY584" s="281"/>
      <c r="AZ584" s="281"/>
      <c r="BA584" s="281"/>
      <c r="BB584" s="281"/>
      <c r="BC584" s="281"/>
      <c r="BD584" s="281"/>
      <c r="BE584" s="281"/>
      <c r="BF584" s="266"/>
      <c r="BG584" s="266"/>
      <c r="BH584" s="266"/>
      <c r="BI584" s="266"/>
      <c r="BJ584" s="266"/>
      <c r="BK584" s="266"/>
      <c r="BL584" s="459"/>
      <c r="BM584" s="459"/>
      <c r="BN584" s="469"/>
      <c r="BO584" s="469"/>
      <c r="BP584" s="469"/>
      <c r="BQ584" s="469"/>
      <c r="BR584" s="469"/>
    </row>
    <row r="585" spans="1:70" s="84" customFormat="1" ht="10.9" customHeight="1">
      <c r="A585" s="276" t="s">
        <v>186</v>
      </c>
      <c r="B585" s="277"/>
      <c r="C585" s="266"/>
      <c r="D585" s="266" t="str">
        <f t="shared" si="190"/>
        <v/>
      </c>
      <c r="E585" s="278"/>
      <c r="F585" s="266" t="str">
        <f t="shared" si="204"/>
        <v/>
      </c>
      <c r="G585" s="279"/>
      <c r="H585" s="280">
        <f t="shared" si="206"/>
        <v>0</v>
      </c>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c r="AJ585" s="281"/>
      <c r="AK585" s="281"/>
      <c r="AL585" s="281"/>
      <c r="AM585" s="281"/>
      <c r="AN585" s="281"/>
      <c r="AO585" s="281"/>
      <c r="AP585" s="281"/>
      <c r="AQ585" s="281"/>
      <c r="AR585" s="281"/>
      <c r="AS585" s="281"/>
      <c r="AT585" s="281"/>
      <c r="AU585" s="281"/>
      <c r="AV585" s="281"/>
      <c r="AW585" s="281"/>
      <c r="AX585" s="281"/>
      <c r="AY585" s="281"/>
      <c r="AZ585" s="281"/>
      <c r="BA585" s="281"/>
      <c r="BB585" s="281"/>
      <c r="BC585" s="281"/>
      <c r="BD585" s="281"/>
      <c r="BE585" s="281"/>
      <c r="BF585" s="266"/>
      <c r="BG585" s="266"/>
      <c r="BH585" s="266"/>
      <c r="BI585" s="266"/>
      <c r="BJ585" s="266"/>
      <c r="BK585" s="266"/>
      <c r="BL585" s="459"/>
      <c r="BM585" s="459"/>
      <c r="BN585" s="469"/>
      <c r="BO585" s="469"/>
      <c r="BP585" s="469"/>
      <c r="BQ585" s="469"/>
      <c r="BR585" s="469"/>
    </row>
    <row r="586" spans="1:70" s="84" customFormat="1" ht="10.9" customHeight="1">
      <c r="A586" s="276" t="s">
        <v>186</v>
      </c>
      <c r="B586" s="277"/>
      <c r="C586" s="266"/>
      <c r="D586" s="266" t="str">
        <f t="shared" si="190"/>
        <v/>
      </c>
      <c r="E586" s="278"/>
      <c r="F586" s="266" t="str">
        <f t="shared" si="204"/>
        <v/>
      </c>
      <c r="G586" s="279"/>
      <c r="H586" s="280">
        <f t="shared" si="206"/>
        <v>0</v>
      </c>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c r="AJ586" s="281"/>
      <c r="AK586" s="281"/>
      <c r="AL586" s="281"/>
      <c r="AM586" s="281"/>
      <c r="AN586" s="281"/>
      <c r="AO586" s="281"/>
      <c r="AP586" s="281"/>
      <c r="AQ586" s="281"/>
      <c r="AR586" s="281"/>
      <c r="AS586" s="281"/>
      <c r="AT586" s="281"/>
      <c r="AU586" s="281"/>
      <c r="AV586" s="281"/>
      <c r="AW586" s="281"/>
      <c r="AX586" s="281"/>
      <c r="AY586" s="281"/>
      <c r="AZ586" s="281"/>
      <c r="BA586" s="281"/>
      <c r="BB586" s="281"/>
      <c r="BC586" s="281"/>
      <c r="BD586" s="281"/>
      <c r="BE586" s="281"/>
      <c r="BF586" s="266"/>
      <c r="BG586" s="266"/>
      <c r="BH586" s="266"/>
      <c r="BI586" s="266"/>
      <c r="BJ586" s="266"/>
      <c r="BK586" s="266"/>
      <c r="BL586" s="459"/>
      <c r="BM586" s="459"/>
      <c r="BN586" s="469"/>
      <c r="BO586" s="469"/>
      <c r="BP586" s="469"/>
      <c r="BQ586" s="469"/>
      <c r="BR586" s="469"/>
    </row>
    <row r="587" spans="1:70" s="84" customFormat="1" ht="10.9" customHeight="1">
      <c r="A587" s="269" t="s">
        <v>43</v>
      </c>
      <c r="B587" s="270" t="s">
        <v>40</v>
      </c>
      <c r="C587" s="272"/>
      <c r="D587" s="272" t="str">
        <f t="shared" si="190"/>
        <v/>
      </c>
      <c r="E587" s="273"/>
      <c r="F587" s="271" t="str">
        <f t="shared" ref="F587:F592" si="207">IF(ISTEXT(B587)=TRUE,"DCS","")</f>
        <v>DCS</v>
      </c>
      <c r="G587" s="284"/>
      <c r="H587" s="275">
        <f>SUM(I587:BK587)</f>
        <v>0</v>
      </c>
      <c r="I587" s="275">
        <f t="shared" ref="I587:BK587" si="208">SUM(I588:I592)</f>
        <v>0</v>
      </c>
      <c r="J587" s="275">
        <f t="shared" si="208"/>
        <v>0</v>
      </c>
      <c r="K587" s="275">
        <f t="shared" si="208"/>
        <v>0</v>
      </c>
      <c r="L587" s="275">
        <f t="shared" si="208"/>
        <v>0</v>
      </c>
      <c r="M587" s="275">
        <f t="shared" si="208"/>
        <v>0</v>
      </c>
      <c r="N587" s="275">
        <f t="shared" si="208"/>
        <v>0</v>
      </c>
      <c r="O587" s="275">
        <f t="shared" si="208"/>
        <v>0</v>
      </c>
      <c r="P587" s="275">
        <f t="shared" si="208"/>
        <v>0</v>
      </c>
      <c r="Q587" s="275">
        <f t="shared" si="208"/>
        <v>0</v>
      </c>
      <c r="R587" s="275">
        <f t="shared" si="208"/>
        <v>0</v>
      </c>
      <c r="S587" s="275">
        <f t="shared" si="208"/>
        <v>0</v>
      </c>
      <c r="T587" s="275">
        <f t="shared" si="208"/>
        <v>0</v>
      </c>
      <c r="U587" s="275">
        <f t="shared" si="208"/>
        <v>0</v>
      </c>
      <c r="V587" s="275">
        <f t="shared" si="208"/>
        <v>0</v>
      </c>
      <c r="W587" s="275">
        <f t="shared" si="208"/>
        <v>0</v>
      </c>
      <c r="X587" s="275">
        <f t="shared" si="208"/>
        <v>0</v>
      </c>
      <c r="Y587" s="275">
        <f t="shared" si="208"/>
        <v>0</v>
      </c>
      <c r="Z587" s="275">
        <f t="shared" si="208"/>
        <v>0</v>
      </c>
      <c r="AA587" s="275">
        <f t="shared" si="208"/>
        <v>0</v>
      </c>
      <c r="AB587" s="275">
        <f t="shared" si="208"/>
        <v>0</v>
      </c>
      <c r="AC587" s="275">
        <f t="shared" si="208"/>
        <v>0</v>
      </c>
      <c r="AD587" s="275">
        <f t="shared" si="208"/>
        <v>0</v>
      </c>
      <c r="AE587" s="275">
        <f t="shared" si="208"/>
        <v>0</v>
      </c>
      <c r="AF587" s="275">
        <f t="shared" si="208"/>
        <v>0</v>
      </c>
      <c r="AG587" s="275">
        <f t="shared" si="208"/>
        <v>0</v>
      </c>
      <c r="AH587" s="275">
        <f t="shared" si="208"/>
        <v>0</v>
      </c>
      <c r="AI587" s="275">
        <f t="shared" si="208"/>
        <v>0</v>
      </c>
      <c r="AJ587" s="275">
        <f t="shared" si="208"/>
        <v>0</v>
      </c>
      <c r="AK587" s="275">
        <f t="shared" si="208"/>
        <v>0</v>
      </c>
      <c r="AL587" s="275">
        <f t="shared" si="208"/>
        <v>0</v>
      </c>
      <c r="AM587" s="275">
        <f t="shared" si="208"/>
        <v>0</v>
      </c>
      <c r="AN587" s="275">
        <f t="shared" si="208"/>
        <v>0</v>
      </c>
      <c r="AO587" s="275">
        <f t="shared" si="208"/>
        <v>0</v>
      </c>
      <c r="AP587" s="275">
        <f t="shared" si="208"/>
        <v>0</v>
      </c>
      <c r="AQ587" s="275">
        <f t="shared" si="208"/>
        <v>0</v>
      </c>
      <c r="AR587" s="275">
        <f t="shared" si="208"/>
        <v>0</v>
      </c>
      <c r="AS587" s="275">
        <f t="shared" si="208"/>
        <v>0</v>
      </c>
      <c r="AT587" s="275">
        <f t="shared" si="208"/>
        <v>0</v>
      </c>
      <c r="AU587" s="275">
        <f t="shared" si="208"/>
        <v>0</v>
      </c>
      <c r="AV587" s="275">
        <f t="shared" si="208"/>
        <v>0</v>
      </c>
      <c r="AW587" s="275">
        <f t="shared" si="208"/>
        <v>0</v>
      </c>
      <c r="AX587" s="275">
        <f t="shared" si="208"/>
        <v>0</v>
      </c>
      <c r="AY587" s="275">
        <f t="shared" si="208"/>
        <v>0</v>
      </c>
      <c r="AZ587" s="275">
        <f t="shared" si="208"/>
        <v>0</v>
      </c>
      <c r="BA587" s="275">
        <f t="shared" si="208"/>
        <v>0</v>
      </c>
      <c r="BB587" s="275">
        <f t="shared" si="208"/>
        <v>0</v>
      </c>
      <c r="BC587" s="275">
        <f t="shared" si="208"/>
        <v>0</v>
      </c>
      <c r="BD587" s="275">
        <f t="shared" si="208"/>
        <v>0</v>
      </c>
      <c r="BE587" s="275">
        <f t="shared" si="208"/>
        <v>0</v>
      </c>
      <c r="BF587" s="275">
        <f t="shared" si="208"/>
        <v>0</v>
      </c>
      <c r="BG587" s="275">
        <f t="shared" si="208"/>
        <v>0</v>
      </c>
      <c r="BH587" s="275">
        <f t="shared" si="208"/>
        <v>0</v>
      </c>
      <c r="BI587" s="275">
        <f t="shared" si="208"/>
        <v>0</v>
      </c>
      <c r="BJ587" s="275">
        <f t="shared" si="208"/>
        <v>0</v>
      </c>
      <c r="BK587" s="275">
        <f t="shared" si="208"/>
        <v>0</v>
      </c>
      <c r="BL587" s="458"/>
      <c r="BM587" s="459"/>
      <c r="BN587" s="469"/>
      <c r="BO587" s="469"/>
      <c r="BP587" s="469"/>
      <c r="BQ587" s="469"/>
      <c r="BR587" s="469"/>
    </row>
    <row r="588" spans="1:70" s="84" customFormat="1" ht="10.9" customHeight="1">
      <c r="A588" s="276" t="s">
        <v>186</v>
      </c>
      <c r="B588" s="277"/>
      <c r="C588" s="266"/>
      <c r="D588" s="266" t="str">
        <f t="shared" si="190"/>
        <v/>
      </c>
      <c r="E588" s="278"/>
      <c r="F588" s="266" t="str">
        <f t="shared" si="207"/>
        <v/>
      </c>
      <c r="G588" s="279"/>
      <c r="H588" s="280">
        <f t="shared" ref="H588:H592" si="209">SUM(I588:BK588)</f>
        <v>0</v>
      </c>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281"/>
      <c r="AI588" s="281"/>
      <c r="AJ588" s="281"/>
      <c r="AK588" s="281"/>
      <c r="AL588" s="281"/>
      <c r="AM588" s="281"/>
      <c r="AN588" s="281"/>
      <c r="AO588" s="281"/>
      <c r="AP588" s="281"/>
      <c r="AQ588" s="281"/>
      <c r="AR588" s="281"/>
      <c r="AS588" s="281"/>
      <c r="AT588" s="281"/>
      <c r="AU588" s="281"/>
      <c r="AV588" s="281"/>
      <c r="AW588" s="281"/>
      <c r="AX588" s="281"/>
      <c r="AY588" s="281"/>
      <c r="AZ588" s="281"/>
      <c r="BA588" s="281"/>
      <c r="BB588" s="281"/>
      <c r="BC588" s="281"/>
      <c r="BD588" s="281"/>
      <c r="BE588" s="281"/>
      <c r="BF588" s="266"/>
      <c r="BG588" s="266"/>
      <c r="BH588" s="266"/>
      <c r="BI588" s="266"/>
      <c r="BJ588" s="266"/>
      <c r="BK588" s="266"/>
      <c r="BL588" s="459"/>
      <c r="BM588" s="459"/>
      <c r="BN588" s="469"/>
      <c r="BO588" s="469"/>
      <c r="BP588" s="469"/>
      <c r="BQ588" s="469"/>
      <c r="BR588" s="469"/>
    </row>
    <row r="589" spans="1:70" s="84" customFormat="1" ht="10.9" customHeight="1">
      <c r="A589" s="276" t="s">
        <v>186</v>
      </c>
      <c r="B589" s="277"/>
      <c r="C589" s="266"/>
      <c r="D589" s="266" t="str">
        <f t="shared" si="190"/>
        <v/>
      </c>
      <c r="E589" s="278"/>
      <c r="F589" s="266" t="str">
        <f t="shared" si="207"/>
        <v/>
      </c>
      <c r="G589" s="279"/>
      <c r="H589" s="280">
        <f t="shared" si="209"/>
        <v>0</v>
      </c>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c r="AL589" s="281"/>
      <c r="AM589" s="281"/>
      <c r="AN589" s="281"/>
      <c r="AO589" s="281"/>
      <c r="AP589" s="281"/>
      <c r="AQ589" s="281"/>
      <c r="AR589" s="281"/>
      <c r="AS589" s="281"/>
      <c r="AT589" s="281"/>
      <c r="AU589" s="281"/>
      <c r="AV589" s="281"/>
      <c r="AW589" s="281"/>
      <c r="AX589" s="281"/>
      <c r="AY589" s="281"/>
      <c r="AZ589" s="281"/>
      <c r="BA589" s="281"/>
      <c r="BB589" s="281"/>
      <c r="BC589" s="281"/>
      <c r="BD589" s="281"/>
      <c r="BE589" s="281"/>
      <c r="BF589" s="266"/>
      <c r="BG589" s="266"/>
      <c r="BH589" s="266"/>
      <c r="BI589" s="266"/>
      <c r="BJ589" s="266"/>
      <c r="BK589" s="266"/>
      <c r="BL589" s="459"/>
      <c r="BM589" s="459"/>
      <c r="BN589" s="469"/>
      <c r="BO589" s="469"/>
      <c r="BP589" s="469"/>
      <c r="BQ589" s="469"/>
      <c r="BR589" s="469"/>
    </row>
    <row r="590" spans="1:70" s="84" customFormat="1" ht="10.9" customHeight="1">
      <c r="A590" s="276" t="s">
        <v>186</v>
      </c>
      <c r="B590" s="277"/>
      <c r="C590" s="266"/>
      <c r="D590" s="266" t="str">
        <f t="shared" si="190"/>
        <v/>
      </c>
      <c r="E590" s="278"/>
      <c r="F590" s="266" t="str">
        <f t="shared" si="207"/>
        <v/>
      </c>
      <c r="G590" s="279"/>
      <c r="H590" s="280">
        <f t="shared" si="209"/>
        <v>0</v>
      </c>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c r="AJ590" s="281"/>
      <c r="AK590" s="281"/>
      <c r="AL590" s="281"/>
      <c r="AM590" s="281"/>
      <c r="AN590" s="281"/>
      <c r="AO590" s="281"/>
      <c r="AP590" s="281"/>
      <c r="AQ590" s="281"/>
      <c r="AR590" s="281"/>
      <c r="AS590" s="281"/>
      <c r="AT590" s="281"/>
      <c r="AU590" s="281"/>
      <c r="AV590" s="281"/>
      <c r="AW590" s="281"/>
      <c r="AX590" s="281"/>
      <c r="AY590" s="281"/>
      <c r="AZ590" s="281"/>
      <c r="BA590" s="281"/>
      <c r="BB590" s="281"/>
      <c r="BC590" s="281"/>
      <c r="BD590" s="281"/>
      <c r="BE590" s="281"/>
      <c r="BF590" s="266"/>
      <c r="BG590" s="266"/>
      <c r="BH590" s="266"/>
      <c r="BI590" s="266"/>
      <c r="BJ590" s="266"/>
      <c r="BK590" s="266"/>
      <c r="BL590" s="459"/>
      <c r="BM590" s="459"/>
      <c r="BN590" s="469"/>
      <c r="BO590" s="469"/>
      <c r="BP590" s="469"/>
      <c r="BQ590" s="469"/>
      <c r="BR590" s="469"/>
    </row>
    <row r="591" spans="1:70" s="84" customFormat="1" ht="10.9" customHeight="1">
      <c r="A591" s="276" t="s">
        <v>186</v>
      </c>
      <c r="B591" s="277"/>
      <c r="C591" s="266"/>
      <c r="D591" s="266" t="str">
        <f t="shared" si="190"/>
        <v/>
      </c>
      <c r="E591" s="278"/>
      <c r="F591" s="266" t="str">
        <f t="shared" si="207"/>
        <v/>
      </c>
      <c r="G591" s="279"/>
      <c r="H591" s="280">
        <f t="shared" si="209"/>
        <v>0</v>
      </c>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c r="AJ591" s="281"/>
      <c r="AK591" s="281"/>
      <c r="AL591" s="281"/>
      <c r="AM591" s="281"/>
      <c r="AN591" s="281"/>
      <c r="AO591" s="281"/>
      <c r="AP591" s="281"/>
      <c r="AQ591" s="281"/>
      <c r="AR591" s="281"/>
      <c r="AS591" s="281"/>
      <c r="AT591" s="281"/>
      <c r="AU591" s="281"/>
      <c r="AV591" s="281"/>
      <c r="AW591" s="281"/>
      <c r="AX591" s="281"/>
      <c r="AY591" s="281"/>
      <c r="AZ591" s="281"/>
      <c r="BA591" s="281"/>
      <c r="BB591" s="281"/>
      <c r="BC591" s="281"/>
      <c r="BD591" s="281"/>
      <c r="BE591" s="281"/>
      <c r="BF591" s="266"/>
      <c r="BG591" s="266"/>
      <c r="BH591" s="266"/>
      <c r="BI591" s="266"/>
      <c r="BJ591" s="266"/>
      <c r="BK591" s="266"/>
      <c r="BL591" s="459"/>
      <c r="BM591" s="459"/>
      <c r="BN591" s="469"/>
      <c r="BO591" s="469"/>
      <c r="BP591" s="469"/>
      <c r="BQ591" s="469"/>
      <c r="BR591" s="469"/>
    </row>
    <row r="592" spans="1:70" s="84" customFormat="1" ht="10.9" customHeight="1">
      <c r="A592" s="276" t="s">
        <v>186</v>
      </c>
      <c r="B592" s="277"/>
      <c r="C592" s="266"/>
      <c r="D592" s="266" t="str">
        <f t="shared" si="190"/>
        <v/>
      </c>
      <c r="E592" s="278"/>
      <c r="F592" s="266" t="str">
        <f t="shared" si="207"/>
        <v/>
      </c>
      <c r="G592" s="279"/>
      <c r="H592" s="280">
        <f t="shared" si="209"/>
        <v>0</v>
      </c>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66"/>
      <c r="BG592" s="266"/>
      <c r="BH592" s="266"/>
      <c r="BI592" s="266"/>
      <c r="BJ592" s="266"/>
      <c r="BK592" s="266"/>
      <c r="BL592" s="459"/>
      <c r="BM592" s="459"/>
      <c r="BN592" s="469"/>
      <c r="BO592" s="469"/>
      <c r="BP592" s="469"/>
      <c r="BQ592" s="469"/>
      <c r="BR592" s="469"/>
    </row>
    <row r="593" spans="1:70" s="84" customFormat="1" ht="10.9" customHeight="1">
      <c r="A593" s="269" t="s">
        <v>43</v>
      </c>
      <c r="B593" s="270" t="s">
        <v>41</v>
      </c>
      <c r="C593" s="272"/>
      <c r="D593" s="272" t="str">
        <f t="shared" si="190"/>
        <v/>
      </c>
      <c r="E593" s="273"/>
      <c r="F593" s="271" t="str">
        <f>IF(ISTEXT(B593)=TRUE,"NCS","")</f>
        <v>NCS</v>
      </c>
      <c r="G593" s="284"/>
      <c r="H593" s="275">
        <f>SUM(I593:BK593)</f>
        <v>0</v>
      </c>
      <c r="I593" s="275">
        <f t="shared" ref="I593:BK593" si="210">SUM(I594:I598)</f>
        <v>0</v>
      </c>
      <c r="J593" s="275">
        <f t="shared" si="210"/>
        <v>0</v>
      </c>
      <c r="K593" s="275">
        <f t="shared" si="210"/>
        <v>0</v>
      </c>
      <c r="L593" s="275">
        <f t="shared" si="210"/>
        <v>0</v>
      </c>
      <c r="M593" s="275">
        <f t="shared" si="210"/>
        <v>0</v>
      </c>
      <c r="N593" s="275">
        <f t="shared" si="210"/>
        <v>0</v>
      </c>
      <c r="O593" s="275">
        <f t="shared" si="210"/>
        <v>0</v>
      </c>
      <c r="P593" s="275">
        <f t="shared" si="210"/>
        <v>0</v>
      </c>
      <c r="Q593" s="275">
        <f t="shared" si="210"/>
        <v>0</v>
      </c>
      <c r="R593" s="275">
        <f t="shared" si="210"/>
        <v>0</v>
      </c>
      <c r="S593" s="275">
        <f t="shared" si="210"/>
        <v>0</v>
      </c>
      <c r="T593" s="275">
        <f t="shared" si="210"/>
        <v>0</v>
      </c>
      <c r="U593" s="275">
        <f t="shared" si="210"/>
        <v>0</v>
      </c>
      <c r="V593" s="275">
        <f t="shared" si="210"/>
        <v>0</v>
      </c>
      <c r="W593" s="275">
        <f t="shared" si="210"/>
        <v>0</v>
      </c>
      <c r="X593" s="275">
        <f t="shared" si="210"/>
        <v>0</v>
      </c>
      <c r="Y593" s="275">
        <f t="shared" si="210"/>
        <v>0</v>
      </c>
      <c r="Z593" s="275">
        <f t="shared" si="210"/>
        <v>0</v>
      </c>
      <c r="AA593" s="275">
        <f t="shared" si="210"/>
        <v>0</v>
      </c>
      <c r="AB593" s="275">
        <f t="shared" si="210"/>
        <v>0</v>
      </c>
      <c r="AC593" s="275">
        <f t="shared" si="210"/>
        <v>0</v>
      </c>
      <c r="AD593" s="275">
        <f t="shared" si="210"/>
        <v>0</v>
      </c>
      <c r="AE593" s="275">
        <f t="shared" si="210"/>
        <v>0</v>
      </c>
      <c r="AF593" s="275">
        <f t="shared" si="210"/>
        <v>0</v>
      </c>
      <c r="AG593" s="275">
        <f t="shared" si="210"/>
        <v>0</v>
      </c>
      <c r="AH593" s="275">
        <f t="shared" si="210"/>
        <v>0</v>
      </c>
      <c r="AI593" s="275">
        <f t="shared" si="210"/>
        <v>0</v>
      </c>
      <c r="AJ593" s="275">
        <f t="shared" si="210"/>
        <v>0</v>
      </c>
      <c r="AK593" s="275">
        <f t="shared" si="210"/>
        <v>0</v>
      </c>
      <c r="AL593" s="275">
        <f t="shared" si="210"/>
        <v>0</v>
      </c>
      <c r="AM593" s="275">
        <f t="shared" si="210"/>
        <v>0</v>
      </c>
      <c r="AN593" s="275">
        <f t="shared" si="210"/>
        <v>0</v>
      </c>
      <c r="AO593" s="275">
        <f t="shared" si="210"/>
        <v>0</v>
      </c>
      <c r="AP593" s="275">
        <f t="shared" si="210"/>
        <v>0</v>
      </c>
      <c r="AQ593" s="275">
        <f t="shared" si="210"/>
        <v>0</v>
      </c>
      <c r="AR593" s="275">
        <f t="shared" si="210"/>
        <v>0</v>
      </c>
      <c r="AS593" s="275">
        <f t="shared" si="210"/>
        <v>0</v>
      </c>
      <c r="AT593" s="275">
        <f t="shared" si="210"/>
        <v>0</v>
      </c>
      <c r="AU593" s="275">
        <f t="shared" si="210"/>
        <v>0</v>
      </c>
      <c r="AV593" s="275">
        <f t="shared" si="210"/>
        <v>0</v>
      </c>
      <c r="AW593" s="275">
        <f t="shared" si="210"/>
        <v>0</v>
      </c>
      <c r="AX593" s="275">
        <f t="shared" si="210"/>
        <v>0</v>
      </c>
      <c r="AY593" s="275">
        <f t="shared" si="210"/>
        <v>0</v>
      </c>
      <c r="AZ593" s="275">
        <f t="shared" si="210"/>
        <v>0</v>
      </c>
      <c r="BA593" s="275">
        <f t="shared" si="210"/>
        <v>0</v>
      </c>
      <c r="BB593" s="275">
        <f t="shared" si="210"/>
        <v>0</v>
      </c>
      <c r="BC593" s="275">
        <f t="shared" si="210"/>
        <v>0</v>
      </c>
      <c r="BD593" s="275">
        <f t="shared" si="210"/>
        <v>0</v>
      </c>
      <c r="BE593" s="275">
        <f t="shared" si="210"/>
        <v>0</v>
      </c>
      <c r="BF593" s="275">
        <f t="shared" si="210"/>
        <v>0</v>
      </c>
      <c r="BG593" s="275">
        <f t="shared" si="210"/>
        <v>0</v>
      </c>
      <c r="BH593" s="275">
        <f t="shared" si="210"/>
        <v>0</v>
      </c>
      <c r="BI593" s="275">
        <f t="shared" si="210"/>
        <v>0</v>
      </c>
      <c r="BJ593" s="275">
        <f t="shared" si="210"/>
        <v>0</v>
      </c>
      <c r="BK593" s="275">
        <f t="shared" si="210"/>
        <v>0</v>
      </c>
      <c r="BL593" s="458"/>
      <c r="BM593" s="459"/>
      <c r="BN593" s="469"/>
      <c r="BO593" s="469"/>
      <c r="BP593" s="469"/>
      <c r="BQ593" s="469"/>
      <c r="BR593" s="469"/>
    </row>
    <row r="594" spans="1:70" s="84" customFormat="1" ht="10.9" customHeight="1">
      <c r="A594" s="276" t="s">
        <v>186</v>
      </c>
      <c r="B594" s="277"/>
      <c r="C594" s="266"/>
      <c r="D594" s="266" t="str">
        <f t="shared" si="190"/>
        <v/>
      </c>
      <c r="E594" s="278"/>
      <c r="F594" s="266" t="str">
        <f>IF(ISTEXT(B594)=TRUE,"NCS","")</f>
        <v/>
      </c>
      <c r="G594" s="279"/>
      <c r="H594" s="280">
        <f t="shared" ref="H594:H598" si="211">SUM(I594:BK594)</f>
        <v>0</v>
      </c>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c r="AJ594" s="281"/>
      <c r="AK594" s="281"/>
      <c r="AL594" s="281"/>
      <c r="AM594" s="281"/>
      <c r="AN594" s="281"/>
      <c r="AO594" s="281"/>
      <c r="AP594" s="281"/>
      <c r="AQ594" s="281"/>
      <c r="AR594" s="281"/>
      <c r="AS594" s="281"/>
      <c r="AT594" s="281"/>
      <c r="AU594" s="281"/>
      <c r="AV594" s="281"/>
      <c r="AW594" s="281"/>
      <c r="AX594" s="281"/>
      <c r="AY594" s="281"/>
      <c r="AZ594" s="281"/>
      <c r="BA594" s="281"/>
      <c r="BB594" s="281"/>
      <c r="BC594" s="281"/>
      <c r="BD594" s="281"/>
      <c r="BE594" s="281"/>
      <c r="BF594" s="266"/>
      <c r="BG594" s="266"/>
      <c r="BH594" s="266"/>
      <c r="BI594" s="266"/>
      <c r="BJ594" s="266"/>
      <c r="BK594" s="266"/>
      <c r="BL594" s="459"/>
      <c r="BM594" s="459"/>
      <c r="BN594" s="469"/>
      <c r="BO594" s="469"/>
      <c r="BP594" s="469"/>
      <c r="BQ594" s="469"/>
      <c r="BR594" s="469"/>
    </row>
    <row r="595" spans="1:70" s="84" customFormat="1" ht="10.9" customHeight="1">
      <c r="A595" s="276" t="s">
        <v>186</v>
      </c>
      <c r="B595" s="277"/>
      <c r="C595" s="266"/>
      <c r="D595" s="266" t="str">
        <f t="shared" si="190"/>
        <v/>
      </c>
      <c r="E595" s="278"/>
      <c r="F595" s="266" t="str">
        <f>IF(ISTEXT(B595)=TRUE,"NCS","")</f>
        <v/>
      </c>
      <c r="G595" s="279"/>
      <c r="H595" s="280">
        <f t="shared" si="211"/>
        <v>0</v>
      </c>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c r="AJ595" s="281"/>
      <c r="AK595" s="281"/>
      <c r="AL595" s="281"/>
      <c r="AM595" s="281"/>
      <c r="AN595" s="281"/>
      <c r="AO595" s="281"/>
      <c r="AP595" s="281"/>
      <c r="AQ595" s="281"/>
      <c r="AR595" s="281"/>
      <c r="AS595" s="281"/>
      <c r="AT595" s="281"/>
      <c r="AU595" s="281"/>
      <c r="AV595" s="281"/>
      <c r="AW595" s="281"/>
      <c r="AX595" s="281"/>
      <c r="AY595" s="281"/>
      <c r="AZ595" s="281"/>
      <c r="BA595" s="281"/>
      <c r="BB595" s="281"/>
      <c r="BC595" s="281"/>
      <c r="BD595" s="281"/>
      <c r="BE595" s="281"/>
      <c r="BF595" s="266"/>
      <c r="BG595" s="266"/>
      <c r="BH595" s="266"/>
      <c r="BI595" s="266"/>
      <c r="BJ595" s="266"/>
      <c r="BK595" s="266"/>
      <c r="BL595" s="459"/>
      <c r="BM595" s="459"/>
      <c r="BN595" s="469"/>
      <c r="BO595" s="469"/>
      <c r="BP595" s="469"/>
      <c r="BQ595" s="469"/>
      <c r="BR595" s="469"/>
    </row>
    <row r="596" spans="1:70" s="84" customFormat="1" ht="10.9" customHeight="1">
      <c r="A596" s="276" t="s">
        <v>186</v>
      </c>
      <c r="B596" s="277"/>
      <c r="C596" s="266"/>
      <c r="D596" s="266" t="str">
        <f t="shared" si="190"/>
        <v/>
      </c>
      <c r="E596" s="278"/>
      <c r="F596" s="266" t="str">
        <f>IF(ISTEXT(B596)=TRUE,"NCS","")</f>
        <v/>
      </c>
      <c r="G596" s="279"/>
      <c r="H596" s="280">
        <f t="shared" si="211"/>
        <v>0</v>
      </c>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c r="AG596" s="281"/>
      <c r="AH596" s="281"/>
      <c r="AI596" s="281"/>
      <c r="AJ596" s="281"/>
      <c r="AK596" s="281"/>
      <c r="AL596" s="281"/>
      <c r="AM596" s="281"/>
      <c r="AN596" s="281"/>
      <c r="AO596" s="281"/>
      <c r="AP596" s="281"/>
      <c r="AQ596" s="281"/>
      <c r="AR596" s="281"/>
      <c r="AS596" s="281"/>
      <c r="AT596" s="281"/>
      <c r="AU596" s="281"/>
      <c r="AV596" s="281"/>
      <c r="AW596" s="281"/>
      <c r="AX596" s="281"/>
      <c r="AY596" s="281"/>
      <c r="AZ596" s="281"/>
      <c r="BA596" s="281"/>
      <c r="BB596" s="281"/>
      <c r="BC596" s="281"/>
      <c r="BD596" s="281"/>
      <c r="BE596" s="281"/>
      <c r="BF596" s="266"/>
      <c r="BG596" s="266"/>
      <c r="BH596" s="266"/>
      <c r="BI596" s="266"/>
      <c r="BJ596" s="266"/>
      <c r="BK596" s="266"/>
      <c r="BL596" s="459"/>
      <c r="BM596" s="459"/>
      <c r="BN596" s="469"/>
      <c r="BO596" s="469"/>
      <c r="BP596" s="469"/>
      <c r="BQ596" s="469"/>
      <c r="BR596" s="469"/>
    </row>
    <row r="597" spans="1:70" s="84" customFormat="1" ht="10.9" customHeight="1">
      <c r="A597" s="276" t="s">
        <v>186</v>
      </c>
      <c r="B597" s="277"/>
      <c r="C597" s="266"/>
      <c r="D597" s="266" t="str">
        <f t="shared" si="190"/>
        <v/>
      </c>
      <c r="E597" s="278"/>
      <c r="F597" s="266" t="str">
        <f>IF(ISTEXT(B597)=TRUE,"NCS","")</f>
        <v/>
      </c>
      <c r="G597" s="279"/>
      <c r="H597" s="280">
        <f t="shared" si="211"/>
        <v>0</v>
      </c>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c r="AJ597" s="281"/>
      <c r="AK597" s="281"/>
      <c r="AL597" s="281"/>
      <c r="AM597" s="281"/>
      <c r="AN597" s="281"/>
      <c r="AO597" s="281"/>
      <c r="AP597" s="281"/>
      <c r="AQ597" s="281"/>
      <c r="AR597" s="281"/>
      <c r="AS597" s="281"/>
      <c r="AT597" s="281"/>
      <c r="AU597" s="281"/>
      <c r="AV597" s="281"/>
      <c r="AW597" s="281"/>
      <c r="AX597" s="281"/>
      <c r="AY597" s="281"/>
      <c r="AZ597" s="281"/>
      <c r="BA597" s="281"/>
      <c r="BB597" s="281"/>
      <c r="BC597" s="281"/>
      <c r="BD597" s="281"/>
      <c r="BE597" s="281"/>
      <c r="BF597" s="266"/>
      <c r="BG597" s="266"/>
      <c r="BH597" s="266"/>
      <c r="BI597" s="266"/>
      <c r="BJ597" s="266"/>
      <c r="BK597" s="266"/>
      <c r="BL597" s="459"/>
      <c r="BM597" s="459"/>
      <c r="BN597" s="469"/>
      <c r="BO597" s="469"/>
      <c r="BP597" s="469"/>
      <c r="BQ597" s="469"/>
      <c r="BR597" s="469"/>
    </row>
    <row r="598" spans="1:70" s="84" customFormat="1" ht="10.9" customHeight="1">
      <c r="A598" s="276" t="s">
        <v>186</v>
      </c>
      <c r="B598" s="277"/>
      <c r="C598" s="266"/>
      <c r="D598" s="266" t="str">
        <f t="shared" si="190"/>
        <v/>
      </c>
      <c r="E598" s="278"/>
      <c r="F598" s="266" t="str">
        <f>IF(ISTEXT(B598)=TRUE,"DBT","")</f>
        <v/>
      </c>
      <c r="G598" s="279"/>
      <c r="H598" s="280">
        <f t="shared" si="211"/>
        <v>0</v>
      </c>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c r="AJ598" s="281"/>
      <c r="AK598" s="281"/>
      <c r="AL598" s="281"/>
      <c r="AM598" s="281"/>
      <c r="AN598" s="281"/>
      <c r="AO598" s="281"/>
      <c r="AP598" s="281"/>
      <c r="AQ598" s="281"/>
      <c r="AR598" s="281"/>
      <c r="AS598" s="281"/>
      <c r="AT598" s="281"/>
      <c r="AU598" s="281"/>
      <c r="AV598" s="281"/>
      <c r="AW598" s="281"/>
      <c r="AX598" s="281"/>
      <c r="AY598" s="281"/>
      <c r="AZ598" s="281"/>
      <c r="BA598" s="281"/>
      <c r="BB598" s="281"/>
      <c r="BC598" s="281"/>
      <c r="BD598" s="281"/>
      <c r="BE598" s="281"/>
      <c r="BF598" s="266"/>
      <c r="BG598" s="266"/>
      <c r="BH598" s="266"/>
      <c r="BI598" s="266"/>
      <c r="BJ598" s="266"/>
      <c r="BK598" s="266"/>
      <c r="BL598" s="459"/>
      <c r="BM598" s="459"/>
      <c r="BN598" s="469"/>
      <c r="BO598" s="469"/>
      <c r="BP598" s="469"/>
      <c r="BQ598" s="469"/>
      <c r="BR598" s="469"/>
    </row>
    <row r="599" spans="1:70" s="84" customFormat="1" ht="10.9" customHeight="1">
      <c r="A599" s="269" t="s">
        <v>43</v>
      </c>
      <c r="B599" s="270" t="s">
        <v>211</v>
      </c>
      <c r="C599" s="272"/>
      <c r="D599" s="272" t="str">
        <f t="shared" si="190"/>
        <v/>
      </c>
      <c r="E599" s="273"/>
      <c r="F599" s="271" t="str">
        <f>IF(ISTEXT(B599)=TRUE,"MCS","")</f>
        <v>MCS</v>
      </c>
      <c r="G599" s="284"/>
      <c r="H599" s="275">
        <f>SUM(I599:BK599)</f>
        <v>0</v>
      </c>
      <c r="I599" s="275">
        <f t="shared" ref="I599:BK599" si="212">SUM(I600:I604)</f>
        <v>0</v>
      </c>
      <c r="J599" s="275">
        <f t="shared" si="212"/>
        <v>0</v>
      </c>
      <c r="K599" s="275">
        <f t="shared" si="212"/>
        <v>0</v>
      </c>
      <c r="L599" s="275">
        <f t="shared" si="212"/>
        <v>0</v>
      </c>
      <c r="M599" s="275">
        <f t="shared" si="212"/>
        <v>0</v>
      </c>
      <c r="N599" s="275">
        <f t="shared" si="212"/>
        <v>0</v>
      </c>
      <c r="O599" s="275">
        <f t="shared" si="212"/>
        <v>0</v>
      </c>
      <c r="P599" s="275">
        <f t="shared" si="212"/>
        <v>0</v>
      </c>
      <c r="Q599" s="275">
        <f t="shared" si="212"/>
        <v>0</v>
      </c>
      <c r="R599" s="275">
        <f t="shared" si="212"/>
        <v>0</v>
      </c>
      <c r="S599" s="275">
        <f t="shared" si="212"/>
        <v>0</v>
      </c>
      <c r="T599" s="275">
        <f t="shared" si="212"/>
        <v>0</v>
      </c>
      <c r="U599" s="275">
        <f t="shared" si="212"/>
        <v>0</v>
      </c>
      <c r="V599" s="275">
        <f t="shared" si="212"/>
        <v>0</v>
      </c>
      <c r="W599" s="275">
        <f t="shared" si="212"/>
        <v>0</v>
      </c>
      <c r="X599" s="275">
        <f t="shared" si="212"/>
        <v>0</v>
      </c>
      <c r="Y599" s="275">
        <f t="shared" si="212"/>
        <v>0</v>
      </c>
      <c r="Z599" s="275">
        <f t="shared" si="212"/>
        <v>0</v>
      </c>
      <c r="AA599" s="275">
        <f t="shared" si="212"/>
        <v>0</v>
      </c>
      <c r="AB599" s="275">
        <f t="shared" si="212"/>
        <v>0</v>
      </c>
      <c r="AC599" s="275">
        <f t="shared" si="212"/>
        <v>0</v>
      </c>
      <c r="AD599" s="275">
        <f t="shared" si="212"/>
        <v>0</v>
      </c>
      <c r="AE599" s="275">
        <f t="shared" si="212"/>
        <v>0</v>
      </c>
      <c r="AF599" s="275">
        <f t="shared" si="212"/>
        <v>0</v>
      </c>
      <c r="AG599" s="275">
        <f t="shared" si="212"/>
        <v>0</v>
      </c>
      <c r="AH599" s="275">
        <f t="shared" si="212"/>
        <v>0</v>
      </c>
      <c r="AI599" s="275">
        <f t="shared" si="212"/>
        <v>0</v>
      </c>
      <c r="AJ599" s="275">
        <f t="shared" si="212"/>
        <v>0</v>
      </c>
      <c r="AK599" s="275">
        <f t="shared" si="212"/>
        <v>0</v>
      </c>
      <c r="AL599" s="275">
        <f t="shared" si="212"/>
        <v>0</v>
      </c>
      <c r="AM599" s="275">
        <f t="shared" si="212"/>
        <v>0</v>
      </c>
      <c r="AN599" s="275">
        <f t="shared" si="212"/>
        <v>0</v>
      </c>
      <c r="AO599" s="275">
        <f t="shared" si="212"/>
        <v>0</v>
      </c>
      <c r="AP599" s="275">
        <f t="shared" si="212"/>
        <v>0</v>
      </c>
      <c r="AQ599" s="275">
        <f t="shared" si="212"/>
        <v>0</v>
      </c>
      <c r="AR599" s="275">
        <f t="shared" si="212"/>
        <v>0</v>
      </c>
      <c r="AS599" s="275">
        <f t="shared" si="212"/>
        <v>0</v>
      </c>
      <c r="AT599" s="275">
        <f t="shared" si="212"/>
        <v>0</v>
      </c>
      <c r="AU599" s="275">
        <f t="shared" si="212"/>
        <v>0</v>
      </c>
      <c r="AV599" s="275">
        <f t="shared" si="212"/>
        <v>0</v>
      </c>
      <c r="AW599" s="275">
        <f t="shared" si="212"/>
        <v>0</v>
      </c>
      <c r="AX599" s="275">
        <f t="shared" si="212"/>
        <v>0</v>
      </c>
      <c r="AY599" s="275">
        <f t="shared" si="212"/>
        <v>0</v>
      </c>
      <c r="AZ599" s="275">
        <f t="shared" si="212"/>
        <v>0</v>
      </c>
      <c r="BA599" s="275">
        <f t="shared" si="212"/>
        <v>0</v>
      </c>
      <c r="BB599" s="275">
        <f t="shared" si="212"/>
        <v>0</v>
      </c>
      <c r="BC599" s="275">
        <f t="shared" si="212"/>
        <v>0</v>
      </c>
      <c r="BD599" s="275">
        <f t="shared" si="212"/>
        <v>0</v>
      </c>
      <c r="BE599" s="275">
        <f t="shared" si="212"/>
        <v>0</v>
      </c>
      <c r="BF599" s="275">
        <f t="shared" si="212"/>
        <v>0</v>
      </c>
      <c r="BG599" s="275">
        <f t="shared" si="212"/>
        <v>0</v>
      </c>
      <c r="BH599" s="275">
        <f t="shared" si="212"/>
        <v>0</v>
      </c>
      <c r="BI599" s="275">
        <f t="shared" si="212"/>
        <v>0</v>
      </c>
      <c r="BJ599" s="275">
        <f t="shared" si="212"/>
        <v>0</v>
      </c>
      <c r="BK599" s="275">
        <f t="shared" si="212"/>
        <v>0</v>
      </c>
      <c r="BL599" s="458"/>
      <c r="BM599" s="459"/>
      <c r="BN599" s="469"/>
      <c r="BO599" s="469"/>
      <c r="BP599" s="469"/>
      <c r="BQ599" s="469"/>
      <c r="BR599" s="469"/>
    </row>
    <row r="600" spans="1:70" s="84" customFormat="1" ht="10.9" customHeight="1">
      <c r="A600" s="276" t="s">
        <v>186</v>
      </c>
      <c r="B600" s="277"/>
      <c r="C600" s="266"/>
      <c r="D600" s="266" t="str">
        <f t="shared" si="190"/>
        <v/>
      </c>
      <c r="E600" s="278"/>
      <c r="F600" s="266" t="str">
        <f>IF(ISTEXT(B600)=TRUE,"DDL","")</f>
        <v/>
      </c>
      <c r="G600" s="279"/>
      <c r="H600" s="280">
        <f t="shared" ref="H600:H604" si="213">SUM(I600:BK600)</f>
        <v>0</v>
      </c>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c r="AJ600" s="281"/>
      <c r="AK600" s="281"/>
      <c r="AL600" s="281"/>
      <c r="AM600" s="281"/>
      <c r="AN600" s="281"/>
      <c r="AO600" s="281"/>
      <c r="AP600" s="281"/>
      <c r="AQ600" s="281"/>
      <c r="AR600" s="281"/>
      <c r="AS600" s="281"/>
      <c r="AT600" s="281"/>
      <c r="AU600" s="281"/>
      <c r="AV600" s="281"/>
      <c r="AW600" s="281"/>
      <c r="AX600" s="281"/>
      <c r="AY600" s="281"/>
      <c r="AZ600" s="281"/>
      <c r="BA600" s="281"/>
      <c r="BB600" s="281"/>
      <c r="BC600" s="281"/>
      <c r="BD600" s="281"/>
      <c r="BE600" s="281"/>
      <c r="BF600" s="266"/>
      <c r="BG600" s="266"/>
      <c r="BH600" s="266"/>
      <c r="BI600" s="266"/>
      <c r="BJ600" s="266"/>
      <c r="BK600" s="266"/>
      <c r="BL600" s="459"/>
      <c r="BM600" s="459"/>
      <c r="BN600" s="469"/>
      <c r="BO600" s="469"/>
      <c r="BP600" s="469"/>
      <c r="BQ600" s="469"/>
      <c r="BR600" s="469"/>
    </row>
    <row r="601" spans="1:70" s="84" customFormat="1" ht="10.9" customHeight="1">
      <c r="A601" s="276" t="s">
        <v>186</v>
      </c>
      <c r="B601" s="277"/>
      <c r="C601" s="266"/>
      <c r="D601" s="266" t="str">
        <f t="shared" si="190"/>
        <v/>
      </c>
      <c r="E601" s="278"/>
      <c r="F601" s="266" t="str">
        <f>IF(ISTEXT(B601)=TRUE,"DDL","")</f>
        <v/>
      </c>
      <c r="G601" s="279"/>
      <c r="H601" s="280">
        <f t="shared" si="213"/>
        <v>0</v>
      </c>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c r="AJ601" s="281"/>
      <c r="AK601" s="281"/>
      <c r="AL601" s="281"/>
      <c r="AM601" s="281"/>
      <c r="AN601" s="281"/>
      <c r="AO601" s="281"/>
      <c r="AP601" s="281"/>
      <c r="AQ601" s="281"/>
      <c r="AR601" s="281"/>
      <c r="AS601" s="281"/>
      <c r="AT601" s="281"/>
      <c r="AU601" s="281"/>
      <c r="AV601" s="281"/>
      <c r="AW601" s="281"/>
      <c r="AX601" s="281"/>
      <c r="AY601" s="281"/>
      <c r="AZ601" s="281"/>
      <c r="BA601" s="281"/>
      <c r="BB601" s="281"/>
      <c r="BC601" s="281"/>
      <c r="BD601" s="281"/>
      <c r="BE601" s="281"/>
      <c r="BF601" s="266"/>
      <c r="BG601" s="266"/>
      <c r="BH601" s="266"/>
      <c r="BI601" s="266"/>
      <c r="BJ601" s="266"/>
      <c r="BK601" s="266"/>
      <c r="BL601" s="459"/>
      <c r="BM601" s="459"/>
      <c r="BN601" s="469"/>
      <c r="BO601" s="469"/>
      <c r="BP601" s="469"/>
      <c r="BQ601" s="469"/>
      <c r="BR601" s="469"/>
    </row>
    <row r="602" spans="1:70" s="84" customFormat="1" ht="10.9" customHeight="1">
      <c r="A602" s="276" t="s">
        <v>186</v>
      </c>
      <c r="B602" s="277"/>
      <c r="C602" s="266"/>
      <c r="D602" s="266" t="str">
        <f t="shared" si="190"/>
        <v/>
      </c>
      <c r="E602" s="278"/>
      <c r="F602" s="266" t="str">
        <f>IF(ISTEXT(B602)=TRUE,"DDL","")</f>
        <v/>
      </c>
      <c r="G602" s="279"/>
      <c r="H602" s="280">
        <f t="shared" si="213"/>
        <v>0</v>
      </c>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c r="AG602" s="281"/>
      <c r="AH602" s="281"/>
      <c r="AI602" s="281"/>
      <c r="AJ602" s="281"/>
      <c r="AK602" s="281"/>
      <c r="AL602" s="281"/>
      <c r="AM602" s="281"/>
      <c r="AN602" s="281"/>
      <c r="AO602" s="281"/>
      <c r="AP602" s="281"/>
      <c r="AQ602" s="281"/>
      <c r="AR602" s="281"/>
      <c r="AS602" s="281"/>
      <c r="AT602" s="281"/>
      <c r="AU602" s="281"/>
      <c r="AV602" s="281"/>
      <c r="AW602" s="281"/>
      <c r="AX602" s="281"/>
      <c r="AY602" s="281"/>
      <c r="AZ602" s="281"/>
      <c r="BA602" s="281"/>
      <c r="BB602" s="281"/>
      <c r="BC602" s="281"/>
      <c r="BD602" s="281"/>
      <c r="BE602" s="281"/>
      <c r="BF602" s="266"/>
      <c r="BG602" s="266"/>
      <c r="BH602" s="266"/>
      <c r="BI602" s="266"/>
      <c r="BJ602" s="266"/>
      <c r="BK602" s="266"/>
      <c r="BL602" s="459"/>
      <c r="BM602" s="459"/>
      <c r="BN602" s="469"/>
      <c r="BO602" s="469"/>
      <c r="BP602" s="469"/>
      <c r="BQ602" s="469"/>
      <c r="BR602" s="469"/>
    </row>
    <row r="603" spans="1:70" s="84" customFormat="1" ht="10.9" customHeight="1">
      <c r="A603" s="276" t="s">
        <v>186</v>
      </c>
      <c r="B603" s="277"/>
      <c r="C603" s="266"/>
      <c r="D603" s="266" t="str">
        <f t="shared" si="190"/>
        <v/>
      </c>
      <c r="E603" s="278"/>
      <c r="F603" s="266" t="str">
        <f>IF(ISTEXT(B603)=TRUE,"DDL","")</f>
        <v/>
      </c>
      <c r="G603" s="279"/>
      <c r="H603" s="280">
        <f t="shared" si="213"/>
        <v>0</v>
      </c>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c r="BB603" s="281"/>
      <c r="BC603" s="281"/>
      <c r="BD603" s="281"/>
      <c r="BE603" s="281"/>
      <c r="BF603" s="266"/>
      <c r="BG603" s="266"/>
      <c r="BH603" s="266"/>
      <c r="BI603" s="266"/>
      <c r="BJ603" s="266"/>
      <c r="BK603" s="266"/>
      <c r="BL603" s="459"/>
      <c r="BM603" s="459"/>
      <c r="BN603" s="469"/>
      <c r="BO603" s="469"/>
      <c r="BP603" s="469"/>
      <c r="BQ603" s="469"/>
      <c r="BR603" s="469"/>
    </row>
    <row r="604" spans="1:70" s="84" customFormat="1" ht="10.9" customHeight="1">
      <c r="A604" s="276" t="s">
        <v>186</v>
      </c>
      <c r="B604" s="277"/>
      <c r="C604" s="266"/>
      <c r="D604" s="266" t="str">
        <f t="shared" si="190"/>
        <v/>
      </c>
      <c r="E604" s="278"/>
      <c r="F604" s="266" t="str">
        <f>IF(ISTEXT(B604)=TRUE,"DDL","")</f>
        <v/>
      </c>
      <c r="G604" s="279"/>
      <c r="H604" s="280">
        <f t="shared" si="213"/>
        <v>0</v>
      </c>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c r="AJ604" s="281"/>
      <c r="AK604" s="281"/>
      <c r="AL604" s="281"/>
      <c r="AM604" s="281"/>
      <c r="AN604" s="281"/>
      <c r="AO604" s="281"/>
      <c r="AP604" s="281"/>
      <c r="AQ604" s="281"/>
      <c r="AR604" s="281"/>
      <c r="AS604" s="281"/>
      <c r="AT604" s="281"/>
      <c r="AU604" s="281"/>
      <c r="AV604" s="281"/>
      <c r="AW604" s="281"/>
      <c r="AX604" s="281"/>
      <c r="AY604" s="281"/>
      <c r="AZ604" s="281"/>
      <c r="BA604" s="281"/>
      <c r="BB604" s="281"/>
      <c r="BC604" s="281"/>
      <c r="BD604" s="281"/>
      <c r="BE604" s="281"/>
      <c r="BF604" s="266"/>
      <c r="BG604" s="266"/>
      <c r="BH604" s="266"/>
      <c r="BI604" s="266"/>
      <c r="BJ604" s="266"/>
      <c r="BK604" s="266"/>
      <c r="BL604" s="459"/>
      <c r="BM604" s="459"/>
      <c r="BN604" s="469"/>
      <c r="BO604" s="469"/>
      <c r="BP604" s="469"/>
      <c r="BQ604" s="469"/>
      <c r="BR604" s="469"/>
    </row>
    <row r="605" spans="1:70" s="88" customFormat="1" ht="10.9" customHeight="1">
      <c r="A605" s="91"/>
      <c r="B605" s="85"/>
      <c r="E605" s="89"/>
      <c r="G605" s="86"/>
      <c r="BN605" s="473"/>
      <c r="BO605" s="473"/>
      <c r="BP605" s="473"/>
      <c r="BQ605" s="473"/>
      <c r="BR605" s="473"/>
    </row>
    <row r="606" spans="1:70" s="88" customFormat="1" ht="10.9" customHeight="1">
      <c r="A606" s="91"/>
      <c r="B606" s="85"/>
      <c r="E606" s="89"/>
      <c r="G606" s="86"/>
    </row>
    <row r="607" spans="1:70" s="88" customFormat="1" ht="10.9" customHeight="1">
      <c r="A607" s="91"/>
      <c r="B607" s="85"/>
      <c r="E607" s="89"/>
      <c r="G607" s="86"/>
    </row>
    <row r="608" spans="1:70" s="88" customFormat="1" ht="10.9" customHeight="1">
      <c r="A608" s="91"/>
      <c r="B608" s="85"/>
      <c r="E608" s="89"/>
      <c r="G608" s="86"/>
    </row>
    <row r="609" spans="1:7" s="88" customFormat="1" ht="10.9" customHeight="1">
      <c r="A609" s="91"/>
      <c r="B609" s="85"/>
      <c r="E609" s="89"/>
      <c r="G609" s="86"/>
    </row>
    <row r="610" spans="1:7" s="88" customFormat="1" ht="10.9" customHeight="1">
      <c r="A610" s="91"/>
      <c r="B610" s="90"/>
      <c r="E610" s="89"/>
      <c r="G610" s="86"/>
    </row>
    <row r="611" spans="1:7" s="88" customFormat="1" ht="10.9" customHeight="1">
      <c r="A611" s="91"/>
      <c r="B611" s="90"/>
      <c r="E611" s="89"/>
      <c r="G611" s="86"/>
    </row>
    <row r="612" spans="1:7" s="88" customFormat="1" ht="10.9" customHeight="1">
      <c r="A612" s="91"/>
      <c r="B612" s="90"/>
      <c r="E612" s="89"/>
      <c r="G612" s="86"/>
    </row>
    <row r="613" spans="1:7" s="88" customFormat="1" ht="10.9" customHeight="1">
      <c r="A613" s="91"/>
      <c r="B613" s="90"/>
      <c r="E613" s="89"/>
      <c r="G613" s="86"/>
    </row>
    <row r="614" spans="1:7" s="88" customFormat="1" ht="10.9" customHeight="1">
      <c r="A614" s="91"/>
      <c r="B614" s="90"/>
      <c r="E614" s="89"/>
      <c r="G614" s="86"/>
    </row>
    <row r="615" spans="1:7" s="88" customFormat="1" ht="10.9" customHeight="1">
      <c r="A615" s="91"/>
      <c r="B615" s="90"/>
      <c r="E615" s="89"/>
      <c r="G615" s="86"/>
    </row>
    <row r="616" spans="1:7" s="88" customFormat="1" ht="10.9" customHeight="1">
      <c r="A616" s="91"/>
      <c r="B616" s="90"/>
      <c r="E616" s="89"/>
      <c r="G616" s="86"/>
    </row>
    <row r="617" spans="1:7" s="88" customFormat="1" ht="10.9" customHeight="1">
      <c r="A617" s="91"/>
      <c r="B617" s="90"/>
      <c r="E617" s="89"/>
      <c r="G617" s="86"/>
    </row>
    <row r="618" spans="1:7" s="88" customFormat="1" ht="10.9" customHeight="1">
      <c r="A618" s="91"/>
      <c r="B618" s="90"/>
      <c r="E618" s="89"/>
      <c r="G618" s="86"/>
    </row>
    <row r="619" spans="1:7" s="88" customFormat="1" ht="10.9" customHeight="1">
      <c r="A619" s="91"/>
      <c r="B619" s="90"/>
      <c r="E619" s="89"/>
      <c r="G619" s="86"/>
    </row>
    <row r="620" spans="1:7" s="88" customFormat="1" ht="10.9" customHeight="1">
      <c r="A620" s="91"/>
      <c r="B620" s="90"/>
      <c r="E620" s="89"/>
      <c r="G620" s="86"/>
    </row>
    <row r="621" spans="1:7" s="88" customFormat="1" ht="10.9" customHeight="1">
      <c r="A621" s="91"/>
      <c r="B621" s="90"/>
      <c r="E621" s="89"/>
      <c r="G621" s="86"/>
    </row>
    <row r="622" spans="1:7" s="88" customFormat="1" ht="10.9" customHeight="1">
      <c r="A622" s="91"/>
      <c r="B622" s="90"/>
      <c r="E622" s="89"/>
      <c r="G622" s="86"/>
    </row>
    <row r="623" spans="1:7" s="88" customFormat="1" ht="10.9" customHeight="1">
      <c r="A623" s="91"/>
      <c r="B623" s="90"/>
      <c r="E623" s="89"/>
      <c r="G623" s="86"/>
    </row>
    <row r="624" spans="1:7" s="88" customFormat="1" ht="10.9" customHeight="1">
      <c r="A624" s="91"/>
      <c r="B624" s="90"/>
      <c r="E624" s="89"/>
      <c r="G624" s="86"/>
    </row>
    <row r="625" spans="1:7" s="88" customFormat="1" ht="10.9" customHeight="1">
      <c r="A625" s="91"/>
      <c r="B625" s="90"/>
      <c r="E625" s="89"/>
      <c r="G625" s="86"/>
    </row>
    <row r="626" spans="1:7" s="88" customFormat="1" ht="10.9" customHeight="1">
      <c r="A626" s="91"/>
      <c r="B626" s="90"/>
      <c r="E626" s="89"/>
      <c r="G626" s="86"/>
    </row>
    <row r="627" spans="1:7" s="88" customFormat="1" ht="10.9" customHeight="1">
      <c r="A627" s="91"/>
      <c r="B627" s="90"/>
      <c r="E627" s="89"/>
      <c r="G627" s="86"/>
    </row>
    <row r="628" spans="1:7" s="88" customFormat="1" ht="10.9" customHeight="1">
      <c r="A628" s="91"/>
      <c r="B628" s="90"/>
      <c r="E628" s="89"/>
      <c r="G628" s="86"/>
    </row>
    <row r="629" spans="1:7" s="88" customFormat="1" ht="10.9" customHeight="1">
      <c r="A629" s="91"/>
      <c r="B629" s="90"/>
      <c r="E629" s="89"/>
      <c r="G629" s="86"/>
    </row>
    <row r="630" spans="1:7" s="88" customFormat="1" ht="10.9" customHeight="1">
      <c r="A630" s="91"/>
      <c r="B630" s="90"/>
      <c r="E630" s="89"/>
      <c r="G630" s="86"/>
    </row>
    <row r="631" spans="1:7" s="88" customFormat="1" ht="10.9" customHeight="1">
      <c r="A631" s="91"/>
      <c r="B631" s="90"/>
      <c r="E631" s="89"/>
      <c r="G631" s="86"/>
    </row>
    <row r="632" spans="1:7" s="88" customFormat="1" ht="10.9" customHeight="1">
      <c r="A632" s="91"/>
      <c r="B632" s="90"/>
      <c r="E632" s="89"/>
      <c r="G632" s="86"/>
    </row>
    <row r="633" spans="1:7" s="88" customFormat="1" ht="10.9" customHeight="1">
      <c r="A633" s="91"/>
      <c r="B633" s="90"/>
      <c r="E633" s="89"/>
      <c r="G633" s="86"/>
    </row>
    <row r="634" spans="1:7" s="88" customFormat="1" ht="10.9" customHeight="1">
      <c r="A634" s="91"/>
      <c r="B634" s="90"/>
      <c r="E634" s="89"/>
      <c r="G634" s="86"/>
    </row>
    <row r="635" spans="1:7" s="88" customFormat="1" ht="10.9" customHeight="1">
      <c r="A635" s="91"/>
      <c r="B635" s="90"/>
      <c r="E635" s="89"/>
      <c r="G635" s="86"/>
    </row>
    <row r="636" spans="1:7" s="88" customFormat="1" ht="10.9" customHeight="1">
      <c r="A636" s="91"/>
      <c r="B636" s="90"/>
      <c r="E636" s="89"/>
      <c r="G636" s="86"/>
    </row>
    <row r="637" spans="1:7" s="88" customFormat="1" ht="10.9" customHeight="1">
      <c r="A637" s="91"/>
      <c r="B637" s="90"/>
      <c r="E637" s="89"/>
      <c r="G637" s="86"/>
    </row>
    <row r="638" spans="1:7" s="88" customFormat="1" ht="10.9" customHeight="1">
      <c r="A638" s="91"/>
      <c r="B638" s="90"/>
      <c r="E638" s="89"/>
      <c r="G638" s="86"/>
    </row>
    <row r="639" spans="1:7" s="88" customFormat="1" ht="10.9" customHeight="1">
      <c r="A639" s="91"/>
      <c r="B639" s="90"/>
      <c r="E639" s="89"/>
      <c r="G639" s="86"/>
    </row>
    <row r="640" spans="1:7" s="88" customFormat="1" ht="10.9" customHeight="1">
      <c r="A640" s="91"/>
      <c r="B640" s="90"/>
      <c r="E640" s="89"/>
      <c r="G640" s="86"/>
    </row>
    <row r="641" spans="1:7" s="88" customFormat="1" ht="10.9" customHeight="1">
      <c r="A641" s="91"/>
      <c r="B641" s="90"/>
      <c r="E641" s="89"/>
      <c r="G641" s="86"/>
    </row>
    <row r="642" spans="1:7" s="88" customFormat="1" ht="10.9" customHeight="1">
      <c r="A642" s="91"/>
      <c r="B642" s="90"/>
      <c r="E642" s="89"/>
      <c r="G642" s="86"/>
    </row>
    <row r="643" spans="1:7" s="88" customFormat="1" ht="10.9" customHeight="1">
      <c r="A643" s="91"/>
      <c r="B643" s="90"/>
      <c r="E643" s="89"/>
      <c r="G643" s="86"/>
    </row>
    <row r="644" spans="1:7" s="88" customFormat="1" ht="10.9" customHeight="1">
      <c r="A644" s="91"/>
      <c r="B644" s="90"/>
      <c r="E644" s="89"/>
      <c r="G644" s="86"/>
    </row>
    <row r="645" spans="1:7" s="88" customFormat="1" ht="10.9" customHeight="1">
      <c r="A645" s="91"/>
      <c r="B645" s="90"/>
      <c r="E645" s="89"/>
      <c r="G645" s="86"/>
    </row>
    <row r="646" spans="1:7" s="88" customFormat="1" ht="10.9" customHeight="1">
      <c r="A646" s="91"/>
      <c r="B646" s="90"/>
      <c r="E646" s="89"/>
      <c r="G646" s="86"/>
    </row>
    <row r="647" spans="1:7" s="88" customFormat="1" ht="10.9" customHeight="1">
      <c r="A647" s="91"/>
      <c r="B647" s="90"/>
      <c r="E647" s="89"/>
      <c r="G647" s="86"/>
    </row>
    <row r="648" spans="1:7" s="88" customFormat="1" ht="10.9" customHeight="1">
      <c r="A648" s="91"/>
      <c r="B648" s="90"/>
      <c r="E648" s="89"/>
      <c r="G648" s="86"/>
    </row>
    <row r="649" spans="1:7" s="88" customFormat="1" ht="10.9" customHeight="1">
      <c r="A649" s="91"/>
      <c r="B649" s="90"/>
      <c r="E649" s="89"/>
      <c r="G649" s="86"/>
    </row>
    <row r="650" spans="1:7" s="88" customFormat="1" ht="10.9" customHeight="1">
      <c r="A650" s="91"/>
      <c r="B650" s="90"/>
      <c r="E650" s="89"/>
      <c r="G650" s="86"/>
    </row>
    <row r="651" spans="1:7" s="88" customFormat="1" ht="10.9" customHeight="1">
      <c r="A651" s="91"/>
      <c r="B651" s="90"/>
      <c r="E651" s="89"/>
      <c r="G651" s="86"/>
    </row>
    <row r="652" spans="1:7" s="88" customFormat="1" ht="10.9" customHeight="1">
      <c r="A652" s="91"/>
      <c r="B652" s="90"/>
      <c r="E652" s="89"/>
      <c r="G652" s="86"/>
    </row>
    <row r="653" spans="1:7" s="88" customFormat="1" ht="10.9" customHeight="1">
      <c r="A653" s="91"/>
      <c r="B653" s="90"/>
      <c r="E653" s="89"/>
      <c r="G653" s="86"/>
    </row>
    <row r="654" spans="1:7" s="88" customFormat="1" ht="10.9" customHeight="1">
      <c r="A654" s="91"/>
      <c r="B654" s="90"/>
      <c r="E654" s="89"/>
      <c r="G654" s="86"/>
    </row>
    <row r="655" spans="1:7" s="88" customFormat="1" ht="10.9" customHeight="1">
      <c r="A655" s="91"/>
      <c r="B655" s="90"/>
      <c r="E655" s="89"/>
      <c r="G655" s="86"/>
    </row>
    <row r="656" spans="1:7" s="88" customFormat="1" ht="10.9" customHeight="1">
      <c r="A656" s="91"/>
      <c r="B656" s="90"/>
      <c r="E656" s="89"/>
      <c r="G656" s="86"/>
    </row>
    <row r="657" spans="1:7" s="88" customFormat="1" ht="10.9" customHeight="1">
      <c r="A657" s="91"/>
      <c r="B657" s="90"/>
      <c r="E657" s="89"/>
      <c r="G657" s="86"/>
    </row>
    <row r="658" spans="1:7" s="88" customFormat="1" ht="10.9" customHeight="1">
      <c r="A658" s="91"/>
      <c r="B658" s="90"/>
      <c r="E658" s="89"/>
      <c r="G658" s="86"/>
    </row>
    <row r="659" spans="1:7" s="88" customFormat="1" ht="10.9" customHeight="1">
      <c r="A659" s="91"/>
      <c r="B659" s="90"/>
      <c r="E659" s="89"/>
      <c r="G659" s="86"/>
    </row>
    <row r="660" spans="1:7" s="88" customFormat="1" ht="10.9" customHeight="1">
      <c r="A660" s="91"/>
      <c r="B660" s="90"/>
      <c r="E660" s="89"/>
      <c r="G660" s="86"/>
    </row>
    <row r="661" spans="1:7" s="88" customFormat="1" ht="10.9" customHeight="1">
      <c r="A661" s="91"/>
      <c r="B661" s="90"/>
      <c r="E661" s="89"/>
      <c r="G661" s="86"/>
    </row>
    <row r="662" spans="1:7" s="88" customFormat="1" ht="10.9" customHeight="1">
      <c r="A662" s="91"/>
      <c r="B662" s="90"/>
      <c r="E662" s="89"/>
      <c r="G662" s="86"/>
    </row>
    <row r="663" spans="1:7" s="88" customFormat="1" ht="10.9" customHeight="1">
      <c r="A663" s="91"/>
      <c r="B663" s="90"/>
      <c r="E663" s="89"/>
      <c r="G663" s="86"/>
    </row>
    <row r="664" spans="1:7" s="88" customFormat="1" ht="10.9" customHeight="1">
      <c r="A664" s="91"/>
      <c r="B664" s="90"/>
      <c r="E664" s="89"/>
      <c r="G664" s="86"/>
    </row>
    <row r="665" spans="1:7" s="88" customFormat="1" ht="10.9" customHeight="1">
      <c r="A665" s="91"/>
      <c r="B665" s="90"/>
      <c r="E665" s="89"/>
      <c r="G665" s="86"/>
    </row>
    <row r="666" spans="1:7" s="88" customFormat="1" ht="10.9" customHeight="1">
      <c r="A666" s="91"/>
      <c r="B666" s="90"/>
      <c r="E666" s="89"/>
      <c r="G666" s="86"/>
    </row>
    <row r="667" spans="1:7" s="88" customFormat="1" ht="10.9" customHeight="1">
      <c r="A667" s="91"/>
      <c r="B667" s="90"/>
      <c r="E667" s="89"/>
      <c r="G667" s="86"/>
    </row>
    <row r="668" spans="1:7" s="88" customFormat="1" ht="10.9" customHeight="1">
      <c r="A668" s="91"/>
      <c r="B668" s="90"/>
      <c r="E668" s="89"/>
      <c r="G668" s="86"/>
    </row>
    <row r="669" spans="1:7" s="88" customFormat="1" ht="10.9" customHeight="1">
      <c r="A669" s="91"/>
      <c r="B669" s="90"/>
      <c r="E669" s="89"/>
      <c r="G669" s="86"/>
    </row>
    <row r="670" spans="1:7" s="88" customFormat="1" ht="10.9" customHeight="1">
      <c r="A670" s="91"/>
      <c r="B670" s="90"/>
      <c r="E670" s="89"/>
      <c r="G670" s="86"/>
    </row>
    <row r="671" spans="1:7" s="88" customFormat="1" ht="10.9" customHeight="1">
      <c r="A671" s="91"/>
      <c r="B671" s="90"/>
      <c r="E671" s="89"/>
      <c r="G671" s="86"/>
    </row>
    <row r="672" spans="1:7" s="88" customFormat="1" ht="10.9" customHeight="1">
      <c r="A672" s="91"/>
      <c r="B672" s="90"/>
      <c r="E672" s="89"/>
      <c r="G672" s="86"/>
    </row>
    <row r="673" spans="1:7" s="88" customFormat="1" ht="10.9" customHeight="1">
      <c r="A673" s="91"/>
      <c r="B673" s="90"/>
      <c r="E673" s="89"/>
      <c r="G673" s="86"/>
    </row>
    <row r="674" spans="1:7" s="88" customFormat="1" ht="10.9" customHeight="1">
      <c r="A674" s="91"/>
      <c r="B674" s="90"/>
      <c r="E674" s="89"/>
      <c r="G674" s="86"/>
    </row>
    <row r="675" spans="1:7" s="88" customFormat="1" ht="10.9" customHeight="1">
      <c r="A675" s="91"/>
      <c r="B675" s="90"/>
      <c r="E675" s="89"/>
      <c r="G675" s="86"/>
    </row>
    <row r="676" spans="1:7" s="88" customFormat="1" ht="10.9" customHeight="1">
      <c r="A676" s="91"/>
      <c r="B676" s="90"/>
      <c r="E676" s="89"/>
      <c r="G676" s="86"/>
    </row>
    <row r="677" spans="1:7" s="88" customFormat="1" ht="10.9" customHeight="1">
      <c r="A677" s="91"/>
      <c r="B677" s="90"/>
      <c r="E677" s="89"/>
      <c r="G677" s="86"/>
    </row>
    <row r="678" spans="1:7" s="88" customFormat="1" ht="10.9" customHeight="1">
      <c r="A678" s="91"/>
      <c r="B678" s="90"/>
      <c r="E678" s="89"/>
      <c r="G678" s="86"/>
    </row>
    <row r="679" spans="1:7" s="88" customFormat="1" ht="10.9" customHeight="1">
      <c r="A679" s="91"/>
      <c r="B679" s="90"/>
      <c r="E679" s="89"/>
      <c r="G679" s="86"/>
    </row>
    <row r="680" spans="1:7" s="88" customFormat="1" ht="10.9" customHeight="1">
      <c r="A680" s="91"/>
      <c r="B680" s="90"/>
      <c r="E680" s="89"/>
      <c r="G680" s="86"/>
    </row>
    <row r="681" spans="1:7" s="88" customFormat="1" ht="10.9" customHeight="1">
      <c r="A681" s="91"/>
      <c r="B681" s="90"/>
      <c r="E681" s="89"/>
      <c r="G681" s="86"/>
    </row>
    <row r="682" spans="1:7" s="88" customFormat="1" ht="10.9" customHeight="1">
      <c r="A682" s="91"/>
      <c r="B682" s="90"/>
      <c r="E682" s="89"/>
      <c r="G682" s="86"/>
    </row>
    <row r="683" spans="1:7" s="88" customFormat="1" ht="10.9" customHeight="1">
      <c r="A683" s="91"/>
      <c r="B683" s="90"/>
      <c r="E683" s="89"/>
      <c r="G683" s="86"/>
    </row>
    <row r="684" spans="1:7" s="88" customFormat="1" ht="10.9" customHeight="1">
      <c r="A684" s="91"/>
      <c r="B684" s="90"/>
      <c r="E684" s="89"/>
      <c r="G684" s="86"/>
    </row>
    <row r="685" spans="1:7" s="88" customFormat="1" ht="10.9" customHeight="1">
      <c r="A685" s="91"/>
      <c r="B685" s="90"/>
      <c r="E685" s="89"/>
      <c r="G685" s="86"/>
    </row>
    <row r="686" spans="1:7" s="88" customFormat="1" ht="10.9" customHeight="1">
      <c r="A686" s="91"/>
      <c r="B686" s="90"/>
      <c r="E686" s="89"/>
      <c r="G686" s="86"/>
    </row>
    <row r="687" spans="1:7" s="88" customFormat="1" ht="10.9" customHeight="1">
      <c r="A687" s="91"/>
      <c r="B687" s="90"/>
      <c r="E687" s="89"/>
      <c r="G687" s="86"/>
    </row>
    <row r="688" spans="1:7" s="88" customFormat="1" ht="10.9" customHeight="1">
      <c r="A688" s="91"/>
      <c r="B688" s="90"/>
      <c r="E688" s="89"/>
      <c r="G688" s="86"/>
    </row>
    <row r="689" spans="1:7" s="88" customFormat="1" ht="10.9" customHeight="1">
      <c r="A689" s="91"/>
      <c r="B689" s="90"/>
      <c r="E689" s="89"/>
      <c r="G689" s="86"/>
    </row>
    <row r="690" spans="1:7" s="88" customFormat="1" ht="10.9" customHeight="1">
      <c r="A690" s="91"/>
      <c r="B690" s="90"/>
      <c r="E690" s="89"/>
      <c r="G690" s="86"/>
    </row>
    <row r="691" spans="1:7" s="88" customFormat="1" ht="10.9" customHeight="1">
      <c r="A691" s="91"/>
      <c r="B691" s="90"/>
      <c r="E691" s="89"/>
      <c r="G691" s="86"/>
    </row>
    <row r="692" spans="1:7" s="88" customFormat="1" ht="10.9" customHeight="1">
      <c r="A692" s="91"/>
      <c r="B692" s="90"/>
      <c r="E692" s="89"/>
      <c r="G692" s="86"/>
    </row>
    <row r="693" spans="1:7" s="88" customFormat="1" ht="10.9" customHeight="1">
      <c r="A693" s="91"/>
      <c r="B693" s="90"/>
      <c r="E693" s="89"/>
      <c r="G693" s="86"/>
    </row>
    <row r="694" spans="1:7" s="88" customFormat="1" ht="10.9" customHeight="1">
      <c r="A694" s="91"/>
      <c r="B694" s="90"/>
      <c r="E694" s="89"/>
      <c r="G694" s="86"/>
    </row>
    <row r="695" spans="1:7" s="88" customFormat="1" ht="10.9" customHeight="1">
      <c r="A695" s="91"/>
      <c r="B695" s="90"/>
      <c r="E695" s="89"/>
      <c r="G695" s="86"/>
    </row>
    <row r="696" spans="1:7" s="88" customFormat="1" ht="10.9" customHeight="1">
      <c r="A696" s="91"/>
      <c r="B696" s="90"/>
      <c r="E696" s="89"/>
      <c r="G696" s="86"/>
    </row>
    <row r="697" spans="1:7" s="88" customFormat="1" ht="10.9" customHeight="1">
      <c r="A697" s="91"/>
      <c r="B697" s="90"/>
      <c r="E697" s="89"/>
      <c r="G697" s="86"/>
    </row>
    <row r="698" spans="1:7" s="88" customFormat="1" ht="10.9" customHeight="1">
      <c r="A698" s="91"/>
      <c r="B698" s="90"/>
      <c r="E698" s="89"/>
      <c r="G698" s="86"/>
    </row>
    <row r="699" spans="1:7" s="88" customFormat="1" ht="10.9" customHeight="1">
      <c r="A699" s="91"/>
      <c r="B699" s="90"/>
      <c r="E699" s="89"/>
      <c r="G699" s="86"/>
    </row>
    <row r="700" spans="1:7" s="88" customFormat="1" ht="10.9" customHeight="1">
      <c r="A700" s="91"/>
      <c r="B700" s="90"/>
      <c r="E700" s="89"/>
      <c r="G700" s="86"/>
    </row>
    <row r="701" spans="1:7" s="88" customFormat="1" ht="10.9" customHeight="1">
      <c r="A701" s="91"/>
      <c r="B701" s="90"/>
      <c r="E701" s="89"/>
      <c r="G701" s="86"/>
    </row>
    <row r="702" spans="1:7" s="88" customFormat="1" ht="10.9" customHeight="1">
      <c r="A702" s="91"/>
      <c r="B702" s="90"/>
      <c r="E702" s="89"/>
      <c r="G702" s="86"/>
    </row>
    <row r="703" spans="1:7" s="88" customFormat="1" ht="10.9" customHeight="1">
      <c r="A703" s="91"/>
      <c r="B703" s="90"/>
      <c r="E703" s="89"/>
      <c r="G703" s="86"/>
    </row>
    <row r="704" spans="1:7" s="88" customFormat="1" ht="10.9" customHeight="1">
      <c r="A704" s="91"/>
      <c r="B704" s="90"/>
      <c r="E704" s="89"/>
      <c r="G704" s="86"/>
    </row>
    <row r="705" spans="1:7" s="88" customFormat="1" ht="10.9" customHeight="1">
      <c r="A705" s="91"/>
      <c r="B705" s="90"/>
      <c r="E705" s="89"/>
      <c r="G705" s="86"/>
    </row>
    <row r="706" spans="1:7" s="88" customFormat="1" ht="10.9" customHeight="1">
      <c r="A706" s="91"/>
      <c r="B706" s="90"/>
      <c r="E706" s="89"/>
      <c r="G706" s="86"/>
    </row>
    <row r="707" spans="1:7" s="88" customFormat="1" ht="10.9" customHeight="1">
      <c r="A707" s="91"/>
      <c r="B707" s="90"/>
      <c r="E707" s="89"/>
      <c r="G707" s="86"/>
    </row>
    <row r="708" spans="1:7" s="88" customFormat="1" ht="10.9" customHeight="1">
      <c r="A708" s="91"/>
      <c r="B708" s="90"/>
      <c r="E708" s="89"/>
      <c r="G708" s="86"/>
    </row>
    <row r="709" spans="1:7" s="88" customFormat="1" ht="10.9" customHeight="1">
      <c r="A709" s="91"/>
      <c r="B709" s="90"/>
      <c r="E709" s="89"/>
      <c r="G709" s="86"/>
    </row>
    <row r="710" spans="1:7" s="88" customFormat="1" ht="10.9" customHeight="1">
      <c r="A710" s="91"/>
      <c r="B710" s="90"/>
      <c r="E710" s="89"/>
      <c r="G710" s="86"/>
    </row>
    <row r="711" spans="1:7" s="88" customFormat="1" ht="10.9" customHeight="1">
      <c r="A711" s="91"/>
      <c r="B711" s="90"/>
      <c r="E711" s="89"/>
      <c r="G711" s="86"/>
    </row>
    <row r="712" spans="1:7" s="88" customFormat="1" ht="10.9" customHeight="1">
      <c r="A712" s="91"/>
      <c r="B712" s="90"/>
      <c r="E712" s="89"/>
      <c r="G712" s="86"/>
    </row>
    <row r="713" spans="1:7" s="88" customFormat="1" ht="10.9" customHeight="1">
      <c r="A713" s="91"/>
      <c r="B713" s="90"/>
      <c r="E713" s="89"/>
      <c r="G713" s="86"/>
    </row>
    <row r="714" spans="1:7" s="88" customFormat="1" ht="10.9" customHeight="1">
      <c r="A714" s="91"/>
      <c r="B714" s="90"/>
      <c r="E714" s="89"/>
      <c r="G714" s="86"/>
    </row>
    <row r="715" spans="1:7" s="88" customFormat="1" ht="10.9" customHeight="1">
      <c r="A715" s="91"/>
      <c r="B715" s="90"/>
      <c r="E715" s="89"/>
      <c r="G715" s="86"/>
    </row>
    <row r="716" spans="1:7" s="88" customFormat="1" ht="10.9" customHeight="1">
      <c r="A716" s="91"/>
      <c r="B716" s="90"/>
      <c r="E716" s="89"/>
      <c r="G716" s="86"/>
    </row>
    <row r="717" spans="1:7" s="88" customFormat="1" ht="10.9" customHeight="1">
      <c r="A717" s="91"/>
      <c r="B717" s="90"/>
      <c r="E717" s="89"/>
      <c r="G717" s="86"/>
    </row>
    <row r="718" spans="1:7" s="88" customFormat="1" ht="10.9" customHeight="1">
      <c r="A718" s="91"/>
      <c r="B718" s="90"/>
      <c r="E718" s="89"/>
      <c r="G718" s="86"/>
    </row>
    <row r="719" spans="1:7" s="88" customFormat="1" ht="10.9" customHeight="1">
      <c r="A719" s="91"/>
      <c r="B719" s="90"/>
      <c r="E719" s="89"/>
      <c r="G719" s="86"/>
    </row>
    <row r="720" spans="1:7" s="88" customFormat="1" ht="10.9" customHeight="1">
      <c r="A720" s="91"/>
      <c r="B720" s="90"/>
      <c r="E720" s="89"/>
      <c r="G720" s="86"/>
    </row>
    <row r="721" spans="1:7" s="88" customFormat="1" ht="10.9" customHeight="1">
      <c r="A721" s="91"/>
      <c r="B721" s="90"/>
      <c r="E721" s="89"/>
      <c r="G721" s="86"/>
    </row>
    <row r="722" spans="1:7" s="88" customFormat="1" ht="10.9" customHeight="1">
      <c r="A722" s="91"/>
      <c r="B722" s="90"/>
      <c r="E722" s="89"/>
      <c r="G722" s="86"/>
    </row>
    <row r="723" spans="1:7" s="88" customFormat="1" ht="10.9" customHeight="1">
      <c r="A723" s="91"/>
      <c r="B723" s="90"/>
      <c r="E723" s="89"/>
      <c r="G723" s="86"/>
    </row>
    <row r="724" spans="1:7" s="88" customFormat="1" ht="10.9" customHeight="1">
      <c r="A724" s="91"/>
      <c r="B724" s="90"/>
      <c r="E724" s="89"/>
      <c r="G724" s="86"/>
    </row>
    <row r="725" spans="1:7" s="88" customFormat="1" ht="10.9" customHeight="1">
      <c r="A725" s="91"/>
      <c r="B725" s="90"/>
      <c r="E725" s="89"/>
      <c r="G725" s="86"/>
    </row>
    <row r="726" spans="1:7" s="88" customFormat="1" ht="10.9" customHeight="1">
      <c r="A726" s="91"/>
      <c r="B726" s="90"/>
      <c r="E726" s="89"/>
      <c r="G726" s="86"/>
    </row>
    <row r="727" spans="1:7" s="88" customFormat="1" ht="10.9" customHeight="1">
      <c r="A727" s="91"/>
      <c r="B727" s="90"/>
      <c r="E727" s="89"/>
      <c r="G727" s="86"/>
    </row>
    <row r="728" spans="1:7" s="88" customFormat="1" ht="10.9" customHeight="1">
      <c r="A728" s="91"/>
      <c r="B728" s="90"/>
      <c r="E728" s="89"/>
      <c r="G728" s="86"/>
    </row>
    <row r="729" spans="1:7" s="88" customFormat="1" ht="10.9" customHeight="1">
      <c r="A729" s="91"/>
      <c r="B729" s="90"/>
      <c r="E729" s="89"/>
      <c r="G729" s="86"/>
    </row>
    <row r="730" spans="1:7" s="88" customFormat="1" ht="10.9" customHeight="1">
      <c r="A730" s="91"/>
      <c r="B730" s="90"/>
      <c r="E730" s="89"/>
      <c r="G730" s="86"/>
    </row>
    <row r="731" spans="1:7" s="88" customFormat="1" ht="10.9" customHeight="1">
      <c r="A731" s="91"/>
      <c r="B731" s="90"/>
      <c r="E731" s="89"/>
      <c r="G731" s="86"/>
    </row>
    <row r="732" spans="1:7" s="88" customFormat="1" ht="10.9" customHeight="1">
      <c r="A732" s="91"/>
      <c r="B732" s="90"/>
      <c r="E732" s="89"/>
      <c r="G732" s="86"/>
    </row>
    <row r="733" spans="1:7" s="88" customFormat="1" ht="10.9" customHeight="1">
      <c r="A733" s="91"/>
      <c r="B733" s="90"/>
      <c r="E733" s="89"/>
      <c r="G733" s="86"/>
    </row>
    <row r="734" spans="1:7" s="88" customFormat="1" ht="10.9" customHeight="1">
      <c r="A734" s="91"/>
      <c r="B734" s="90"/>
      <c r="E734" s="89"/>
      <c r="G734" s="86"/>
    </row>
    <row r="735" spans="1:7" s="88" customFormat="1" ht="10.9" customHeight="1">
      <c r="A735" s="91"/>
      <c r="B735" s="90"/>
      <c r="E735" s="89"/>
      <c r="G735" s="86"/>
    </row>
    <row r="736" spans="1:7" s="88" customFormat="1" ht="10.9" customHeight="1">
      <c r="A736" s="91"/>
      <c r="B736" s="90"/>
      <c r="E736" s="89"/>
      <c r="G736" s="86"/>
    </row>
    <row r="737" spans="1:7" s="88" customFormat="1" ht="10.9" customHeight="1">
      <c r="A737" s="91"/>
      <c r="B737" s="90"/>
      <c r="E737" s="89"/>
      <c r="G737" s="86"/>
    </row>
    <row r="738" spans="1:7" s="88" customFormat="1" ht="10.9" customHeight="1">
      <c r="A738" s="91"/>
      <c r="B738" s="90"/>
      <c r="E738" s="89"/>
      <c r="G738" s="86"/>
    </row>
    <row r="739" spans="1:7" s="88" customFormat="1" ht="10.9" customHeight="1">
      <c r="A739" s="91"/>
      <c r="B739" s="90"/>
      <c r="E739" s="89"/>
      <c r="G739" s="86"/>
    </row>
    <row r="740" spans="1:7" s="88" customFormat="1" ht="10.9" customHeight="1">
      <c r="A740" s="91"/>
      <c r="B740" s="90"/>
      <c r="E740" s="89"/>
      <c r="G740" s="86"/>
    </row>
    <row r="741" spans="1:7" s="88" customFormat="1" ht="10.9" customHeight="1">
      <c r="A741" s="91"/>
      <c r="B741" s="90"/>
      <c r="E741" s="89"/>
      <c r="G741" s="86"/>
    </row>
    <row r="742" spans="1:7" s="88" customFormat="1" ht="10.9" customHeight="1">
      <c r="A742" s="91"/>
      <c r="B742" s="90"/>
      <c r="E742" s="89"/>
      <c r="G742" s="86"/>
    </row>
    <row r="743" spans="1:7" s="88" customFormat="1" ht="10.9" customHeight="1">
      <c r="A743" s="91"/>
      <c r="B743" s="90"/>
      <c r="E743" s="89"/>
      <c r="G743" s="86"/>
    </row>
    <row r="744" spans="1:7" s="88" customFormat="1" ht="10.9" customHeight="1">
      <c r="A744" s="91"/>
      <c r="B744" s="90"/>
      <c r="E744" s="89"/>
      <c r="G744" s="86"/>
    </row>
    <row r="745" spans="1:7" s="88" customFormat="1" ht="10.9" customHeight="1">
      <c r="A745" s="91"/>
      <c r="B745" s="90"/>
      <c r="E745" s="89"/>
      <c r="G745" s="86"/>
    </row>
    <row r="746" spans="1:7" s="88" customFormat="1" ht="10.9" customHeight="1">
      <c r="A746" s="91"/>
      <c r="B746" s="90"/>
      <c r="E746" s="89"/>
      <c r="G746" s="86"/>
    </row>
    <row r="747" spans="1:7" s="88" customFormat="1" ht="10.9" customHeight="1">
      <c r="A747" s="91"/>
      <c r="B747" s="90"/>
      <c r="E747" s="89"/>
      <c r="G747" s="86"/>
    </row>
    <row r="748" spans="1:7" s="88" customFormat="1" ht="10.9" customHeight="1">
      <c r="A748" s="91"/>
      <c r="B748" s="90"/>
      <c r="E748" s="89"/>
      <c r="G748" s="86"/>
    </row>
    <row r="749" spans="1:7" s="88" customFormat="1" ht="10.9" customHeight="1">
      <c r="A749" s="91"/>
      <c r="B749" s="90"/>
      <c r="E749" s="89"/>
      <c r="G749" s="86"/>
    </row>
    <row r="750" spans="1:7" s="88" customFormat="1" ht="10.9" customHeight="1">
      <c r="A750" s="91"/>
      <c r="B750" s="90"/>
      <c r="E750" s="89"/>
      <c r="G750" s="86"/>
    </row>
    <row r="751" spans="1:7" s="88" customFormat="1" ht="10.9" customHeight="1">
      <c r="A751" s="91"/>
      <c r="B751" s="90"/>
      <c r="E751" s="89"/>
      <c r="G751" s="86"/>
    </row>
    <row r="752" spans="1:7" s="88" customFormat="1" ht="10.9" customHeight="1">
      <c r="A752" s="91"/>
      <c r="B752" s="90"/>
      <c r="E752" s="89"/>
      <c r="G752" s="86"/>
    </row>
    <row r="753" spans="1:7" s="88" customFormat="1" ht="10.9" customHeight="1">
      <c r="A753" s="91"/>
      <c r="B753" s="90"/>
      <c r="E753" s="89"/>
      <c r="G753" s="86"/>
    </row>
    <row r="754" spans="1:7" s="88" customFormat="1" ht="10.9" customHeight="1">
      <c r="A754" s="91"/>
      <c r="B754" s="90"/>
      <c r="E754" s="89"/>
      <c r="G754" s="86"/>
    </row>
    <row r="755" spans="1:7" s="88" customFormat="1" ht="10.9" customHeight="1">
      <c r="A755" s="91"/>
      <c r="B755" s="90"/>
      <c r="E755" s="89"/>
      <c r="G755" s="86"/>
    </row>
    <row r="756" spans="1:7" s="88" customFormat="1" ht="10.9" customHeight="1">
      <c r="A756" s="91"/>
      <c r="B756" s="90"/>
      <c r="E756" s="89"/>
      <c r="G756" s="86"/>
    </row>
    <row r="757" spans="1:7" s="88" customFormat="1" ht="10.9" customHeight="1">
      <c r="A757" s="91"/>
      <c r="B757" s="90"/>
      <c r="E757" s="89"/>
      <c r="G757" s="86"/>
    </row>
    <row r="758" spans="1:7" s="88" customFormat="1" ht="10.9" customHeight="1">
      <c r="A758" s="91"/>
      <c r="B758" s="90"/>
      <c r="E758" s="89"/>
      <c r="G758" s="86"/>
    </row>
    <row r="759" spans="1:7" s="88" customFormat="1" ht="10.9" customHeight="1">
      <c r="A759" s="91"/>
      <c r="B759" s="90"/>
      <c r="E759" s="89"/>
      <c r="G759" s="86"/>
    </row>
    <row r="760" spans="1:7" s="88" customFormat="1" ht="10.9" customHeight="1">
      <c r="A760" s="91"/>
      <c r="B760" s="90"/>
      <c r="E760" s="89"/>
      <c r="G760" s="86"/>
    </row>
    <row r="761" spans="1:7" s="88" customFormat="1" ht="10.9" customHeight="1">
      <c r="A761" s="91"/>
      <c r="B761" s="90"/>
      <c r="E761" s="89"/>
      <c r="G761" s="86"/>
    </row>
    <row r="762" spans="1:7" s="88" customFormat="1" ht="10.9" customHeight="1">
      <c r="A762" s="91"/>
      <c r="B762" s="90"/>
      <c r="E762" s="89"/>
      <c r="G762" s="86"/>
    </row>
    <row r="763" spans="1:7" s="88" customFormat="1" ht="10.9" customHeight="1">
      <c r="A763" s="91"/>
      <c r="B763" s="90"/>
      <c r="E763" s="89"/>
      <c r="G763" s="86"/>
    </row>
    <row r="764" spans="1:7" s="88" customFormat="1" ht="10.9" customHeight="1">
      <c r="A764" s="91"/>
      <c r="B764" s="90"/>
      <c r="E764" s="89"/>
      <c r="G764" s="86"/>
    </row>
    <row r="765" spans="1:7" s="88" customFormat="1" ht="10.9" customHeight="1">
      <c r="A765" s="91"/>
      <c r="B765" s="90"/>
      <c r="E765" s="89"/>
      <c r="G765" s="86"/>
    </row>
    <row r="766" spans="1:7" s="88" customFormat="1" ht="10.9" customHeight="1">
      <c r="A766" s="91"/>
      <c r="B766" s="90"/>
      <c r="E766" s="89"/>
      <c r="G766" s="86"/>
    </row>
    <row r="767" spans="1:7" s="88" customFormat="1" ht="10.9" customHeight="1">
      <c r="A767" s="91"/>
      <c r="B767" s="90"/>
      <c r="E767" s="89"/>
      <c r="G767" s="86"/>
    </row>
    <row r="768" spans="1:7" s="88" customFormat="1" ht="10.9" customHeight="1">
      <c r="A768" s="91"/>
      <c r="B768" s="90"/>
      <c r="E768" s="89"/>
      <c r="G768" s="86"/>
    </row>
    <row r="769" spans="1:7" s="88" customFormat="1" ht="10.9" customHeight="1">
      <c r="A769" s="91"/>
      <c r="B769" s="90"/>
      <c r="E769" s="89"/>
      <c r="G769" s="86"/>
    </row>
    <row r="770" spans="1:7" s="88" customFormat="1" ht="10.9" customHeight="1">
      <c r="A770" s="91"/>
      <c r="B770" s="90"/>
      <c r="E770" s="89"/>
      <c r="G770" s="86"/>
    </row>
    <row r="771" spans="1:7" s="88" customFormat="1" ht="10.9" customHeight="1">
      <c r="A771" s="91"/>
      <c r="B771" s="90"/>
      <c r="E771" s="89"/>
      <c r="G771" s="86"/>
    </row>
    <row r="772" spans="1:7" s="88" customFormat="1" ht="10.9" customHeight="1">
      <c r="A772" s="91"/>
      <c r="B772" s="90"/>
      <c r="E772" s="89"/>
      <c r="G772" s="86"/>
    </row>
    <row r="773" spans="1:7" s="88" customFormat="1" ht="10.9" customHeight="1">
      <c r="A773" s="91"/>
      <c r="B773" s="90"/>
      <c r="E773" s="89"/>
      <c r="G773" s="86"/>
    </row>
    <row r="774" spans="1:7" s="88" customFormat="1" ht="10.9" customHeight="1">
      <c r="A774" s="91"/>
      <c r="B774" s="90"/>
      <c r="E774" s="89"/>
      <c r="G774" s="86"/>
    </row>
    <row r="775" spans="1:7" s="88" customFormat="1" ht="10.9" customHeight="1">
      <c r="A775" s="91"/>
      <c r="B775" s="90"/>
      <c r="E775" s="89"/>
      <c r="G775" s="86"/>
    </row>
    <row r="776" spans="1:7" s="88" customFormat="1" ht="10.9" customHeight="1">
      <c r="A776" s="91"/>
      <c r="B776" s="90"/>
      <c r="E776" s="89"/>
      <c r="G776" s="86"/>
    </row>
    <row r="777" spans="1:7" s="88" customFormat="1" ht="10.9" customHeight="1">
      <c r="A777" s="91"/>
      <c r="B777" s="90"/>
      <c r="E777" s="89"/>
      <c r="G777" s="86"/>
    </row>
    <row r="778" spans="1:7" s="88" customFormat="1" ht="10.9" customHeight="1">
      <c r="A778" s="91"/>
      <c r="B778" s="90"/>
      <c r="E778" s="89"/>
      <c r="G778" s="86"/>
    </row>
    <row r="779" spans="1:7" s="88" customFormat="1" ht="10.9" customHeight="1">
      <c r="A779" s="91"/>
      <c r="B779" s="90"/>
      <c r="E779" s="89"/>
      <c r="G779" s="86"/>
    </row>
    <row r="780" spans="1:7" s="88" customFormat="1" ht="10.9" customHeight="1">
      <c r="A780" s="91"/>
      <c r="B780" s="90"/>
      <c r="E780" s="89"/>
      <c r="G780" s="86"/>
    </row>
    <row r="781" spans="1:7" s="88" customFormat="1" ht="10.9" customHeight="1">
      <c r="A781" s="91"/>
      <c r="B781" s="90"/>
      <c r="E781" s="89"/>
      <c r="G781" s="86"/>
    </row>
    <row r="782" spans="1:7" s="88" customFormat="1" ht="10.9" customHeight="1">
      <c r="A782" s="91"/>
      <c r="B782" s="90"/>
      <c r="E782" s="89"/>
      <c r="G782" s="86"/>
    </row>
    <row r="783" spans="1:7" s="88" customFormat="1" ht="10.9" customHeight="1">
      <c r="A783" s="91"/>
      <c r="B783" s="90"/>
      <c r="E783" s="89"/>
      <c r="G783" s="86"/>
    </row>
    <row r="784" spans="1:7" s="88" customFormat="1" ht="10.9" customHeight="1">
      <c r="A784" s="91"/>
      <c r="B784" s="90"/>
      <c r="E784" s="89"/>
      <c r="G784" s="86"/>
    </row>
    <row r="785" spans="1:7" s="88" customFormat="1" ht="10.9" customHeight="1">
      <c r="A785" s="91"/>
      <c r="B785" s="90"/>
      <c r="E785" s="89"/>
      <c r="G785" s="86"/>
    </row>
    <row r="786" spans="1:7" s="88" customFormat="1" ht="10.9" customHeight="1">
      <c r="A786" s="91"/>
      <c r="B786" s="90"/>
      <c r="E786" s="89"/>
      <c r="G786" s="86"/>
    </row>
    <row r="787" spans="1:7" s="88" customFormat="1" ht="10.9" customHeight="1">
      <c r="A787" s="91"/>
      <c r="B787" s="90"/>
      <c r="E787" s="89"/>
      <c r="G787" s="86"/>
    </row>
    <row r="788" spans="1:7" s="88" customFormat="1" ht="10.9" customHeight="1">
      <c r="A788" s="91"/>
      <c r="B788" s="90"/>
      <c r="E788" s="89"/>
      <c r="G788" s="86"/>
    </row>
    <row r="789" spans="1:7" s="88" customFormat="1" ht="10.9" customHeight="1">
      <c r="A789" s="91"/>
      <c r="B789" s="90"/>
      <c r="E789" s="89"/>
      <c r="G789" s="86"/>
    </row>
    <row r="790" spans="1:7" s="88" customFormat="1" ht="10.9" customHeight="1">
      <c r="A790" s="91"/>
      <c r="B790" s="90"/>
      <c r="E790" s="89"/>
      <c r="G790" s="86"/>
    </row>
    <row r="791" spans="1:7" s="88" customFormat="1" ht="10.9" customHeight="1">
      <c r="A791" s="91"/>
      <c r="B791" s="90"/>
      <c r="E791" s="89"/>
      <c r="G791" s="86"/>
    </row>
    <row r="792" spans="1:7" s="88" customFormat="1" ht="10.9" customHeight="1">
      <c r="A792" s="91"/>
      <c r="B792" s="90"/>
      <c r="E792" s="89"/>
      <c r="G792" s="86"/>
    </row>
    <row r="793" spans="1:7" s="88" customFormat="1" ht="10.9" customHeight="1">
      <c r="A793" s="91"/>
      <c r="B793" s="90"/>
      <c r="E793" s="89"/>
      <c r="G793" s="86"/>
    </row>
    <row r="794" spans="1:7" s="88" customFormat="1" ht="10.9" customHeight="1">
      <c r="A794" s="91"/>
      <c r="B794" s="90"/>
      <c r="E794" s="89"/>
      <c r="G794" s="86"/>
    </row>
    <row r="795" spans="1:7" s="88" customFormat="1" ht="10.9" customHeight="1">
      <c r="A795" s="91"/>
      <c r="B795" s="90"/>
      <c r="E795" s="89"/>
      <c r="G795" s="86"/>
    </row>
    <row r="796" spans="1:7" s="88" customFormat="1" ht="10.9" customHeight="1">
      <c r="A796" s="91"/>
      <c r="B796" s="90"/>
      <c r="E796" s="89"/>
      <c r="G796" s="86"/>
    </row>
    <row r="797" spans="1:7" s="88" customFormat="1" ht="10.9" customHeight="1">
      <c r="A797" s="91"/>
      <c r="B797" s="90"/>
      <c r="E797" s="89"/>
      <c r="G797" s="86"/>
    </row>
    <row r="798" spans="1:7" s="88" customFormat="1" ht="10.9" customHeight="1">
      <c r="A798" s="91"/>
      <c r="B798" s="90"/>
      <c r="E798" s="89"/>
      <c r="G798" s="86"/>
    </row>
    <row r="799" spans="1:7" s="88" customFormat="1" ht="10.9" customHeight="1">
      <c r="A799" s="91"/>
      <c r="B799" s="90"/>
      <c r="E799" s="89"/>
      <c r="G799" s="86"/>
    </row>
    <row r="800" spans="1:7" s="88" customFormat="1" ht="10.9" customHeight="1">
      <c r="A800" s="91"/>
      <c r="B800" s="90"/>
      <c r="E800" s="89"/>
      <c r="G800" s="86"/>
    </row>
    <row r="801" spans="1:8" s="88" customFormat="1" ht="10.9" customHeight="1">
      <c r="A801" s="91"/>
      <c r="B801" s="90"/>
      <c r="E801" s="89"/>
      <c r="G801" s="86"/>
    </row>
    <row r="802" spans="1:8" s="88" customFormat="1" ht="10.9" customHeight="1">
      <c r="A802" s="91"/>
      <c r="B802" s="90"/>
      <c r="E802" s="89"/>
      <c r="G802" s="86"/>
    </row>
    <row r="803" spans="1:8" s="88" customFormat="1" ht="10.9" customHeight="1">
      <c r="A803" s="91"/>
      <c r="B803" s="90"/>
      <c r="E803" s="89"/>
      <c r="G803" s="86"/>
    </row>
    <row r="804" spans="1:8" s="88" customFormat="1" ht="10.9" customHeight="1">
      <c r="A804" s="91"/>
      <c r="B804" s="90"/>
      <c r="E804" s="89"/>
      <c r="G804" s="86"/>
    </row>
    <row r="805" spans="1:8" s="88" customFormat="1" ht="10.9" customHeight="1">
      <c r="A805" s="91"/>
      <c r="B805" s="90"/>
      <c r="E805" s="89"/>
      <c r="G805" s="86"/>
    </row>
    <row r="806" spans="1:8" s="88" customFormat="1" ht="10.9" customHeight="1">
      <c r="A806" s="91"/>
      <c r="B806" s="90"/>
      <c r="E806" s="89"/>
      <c r="G806" s="86"/>
    </row>
    <row r="807" spans="1:8" s="88" customFormat="1" ht="10.9" customHeight="1">
      <c r="A807" s="91"/>
      <c r="B807" s="90"/>
      <c r="E807" s="89"/>
      <c r="G807" s="86"/>
    </row>
    <row r="808" spans="1:8" s="88" customFormat="1" ht="10.9" customHeight="1">
      <c r="A808" s="91"/>
      <c r="B808" s="90"/>
      <c r="E808" s="89"/>
      <c r="G808" s="86"/>
    </row>
    <row r="809" spans="1:8" s="88" customFormat="1" ht="10.9" customHeight="1">
      <c r="A809" s="91"/>
      <c r="B809" s="90"/>
      <c r="E809" s="89"/>
      <c r="G809" s="86"/>
    </row>
    <row r="810" spans="1:8" s="88" customFormat="1" ht="10.9" customHeight="1">
      <c r="A810" s="91"/>
      <c r="B810" s="90"/>
      <c r="E810" s="89"/>
      <c r="G810" s="86"/>
    </row>
    <row r="811" spans="1:8" s="88" customFormat="1" ht="10.9" customHeight="1">
      <c r="A811" s="91"/>
      <c r="B811" s="90"/>
      <c r="E811" s="89"/>
      <c r="G811" s="86"/>
    </row>
    <row r="812" spans="1:8" s="88" customFormat="1" ht="10.9" customHeight="1">
      <c r="A812" s="91"/>
      <c r="B812" s="90"/>
      <c r="E812" s="89"/>
      <c r="G812" s="86"/>
      <c r="H812" s="106"/>
    </row>
  </sheetData>
  <sheetProtection formatCells="0" formatColumns="0" formatRows="0" insertColumns="0" insertRows="0" sort="0" autoFilter="0"/>
  <protectedRanges>
    <protectedRange sqref="B506" name="Range10_1_1_4_1_1_1_1_1_2_5_1_2_6_7_1_2_1_3_1"/>
    <protectedRange sqref="B449:B452" name="Range10_1_1_4_1_1_1_1_1_2_5_1_2_6_7_1_2_1_6"/>
    <protectedRange sqref="B426" name="Range10_1_1_4_1_1_1_1_1_2_5_1_2_6_7_1_2_1_4_2"/>
    <protectedRange sqref="B429" name="Range10_1_1_4_1_1_1_1_1_2_5_1_2_6_7_1_2_1_2"/>
    <protectedRange sqref="B319" name="Range10_1_1_4_1_1_1_1_1_2_5_1_2_6_7_1_2_1_2_1"/>
    <protectedRange sqref="B320:B321" name="Range10_1_1_4_1_1_1_1_1_2_5_1_2_6_7_1_2_1_2_2"/>
    <protectedRange sqref="B105:B108" name="Range10_1_1_4_1_1_1_1_1_2_5_1_2_6_7_1_2_1_5_1"/>
    <protectedRange sqref="B109 B142" name="Range10_1_1_4_1_1_1_1_1_2_5_1_2_6_7_1_2_1_1_2_1"/>
  </protectedRanges>
  <autoFilter ref="A1:BS604"/>
  <conditionalFormatting sqref="B169:B175">
    <cfRule type="duplicateValues" dxfId="357" priority="106"/>
  </conditionalFormatting>
  <conditionalFormatting sqref="B161">
    <cfRule type="duplicateValues" dxfId="356" priority="105"/>
  </conditionalFormatting>
  <conditionalFormatting sqref="B162">
    <cfRule type="duplicateValues" dxfId="355" priority="104"/>
  </conditionalFormatting>
  <conditionalFormatting sqref="B450">
    <cfRule type="duplicateValues" dxfId="354" priority="103"/>
  </conditionalFormatting>
  <conditionalFormatting sqref="B221">
    <cfRule type="duplicateValues" dxfId="353" priority="102"/>
  </conditionalFormatting>
  <conditionalFormatting sqref="B222">
    <cfRule type="duplicateValues" dxfId="352" priority="101"/>
  </conditionalFormatting>
  <conditionalFormatting sqref="B225:B226">
    <cfRule type="duplicateValues" dxfId="351" priority="98"/>
  </conditionalFormatting>
  <conditionalFormatting sqref="B223">
    <cfRule type="duplicateValues" dxfId="350" priority="99"/>
  </conditionalFormatting>
  <conditionalFormatting sqref="B224">
    <cfRule type="duplicateValues" dxfId="349" priority="100"/>
  </conditionalFormatting>
  <conditionalFormatting sqref="B232">
    <cfRule type="duplicateValues" dxfId="348" priority="97"/>
  </conditionalFormatting>
  <conditionalFormatting sqref="B235">
    <cfRule type="duplicateValues" dxfId="347" priority="96"/>
  </conditionalFormatting>
  <conditionalFormatting sqref="B236">
    <cfRule type="duplicateValues" dxfId="346" priority="95"/>
  </conditionalFormatting>
  <conditionalFormatting sqref="B227:B230">
    <cfRule type="duplicateValues" dxfId="345" priority="107"/>
  </conditionalFormatting>
  <conditionalFormatting sqref="B231">
    <cfRule type="duplicateValues" dxfId="344" priority="94"/>
  </conditionalFormatting>
  <conditionalFormatting sqref="B352:B356">
    <cfRule type="duplicateValues" dxfId="343" priority="91"/>
  </conditionalFormatting>
  <conditionalFormatting sqref="B428 B405 B410">
    <cfRule type="duplicateValues" dxfId="342" priority="92"/>
  </conditionalFormatting>
  <conditionalFormatting sqref="B345:B346 B351">
    <cfRule type="duplicateValues" dxfId="341" priority="93"/>
  </conditionalFormatting>
  <conditionalFormatting sqref="B411 B419">
    <cfRule type="duplicateValues" dxfId="340" priority="90"/>
  </conditionalFormatting>
  <conditionalFormatting sqref="B426">
    <cfRule type="duplicateValues" dxfId="339" priority="89"/>
  </conditionalFormatting>
  <conditionalFormatting sqref="B427">
    <cfRule type="duplicateValues" dxfId="338" priority="88"/>
  </conditionalFormatting>
  <conditionalFormatting sqref="B429">
    <cfRule type="duplicateValues" dxfId="337" priority="87"/>
  </conditionalFormatting>
  <conditionalFormatting sqref="B340 B343:B344">
    <cfRule type="duplicateValues" dxfId="336" priority="108"/>
  </conditionalFormatting>
  <conditionalFormatting sqref="B347">
    <cfRule type="duplicateValues" dxfId="335" priority="86"/>
  </conditionalFormatting>
  <conditionalFormatting sqref="B348:B350">
    <cfRule type="duplicateValues" dxfId="334" priority="85"/>
  </conditionalFormatting>
  <conditionalFormatting sqref="B359:B360 B363 B367:B370 B373 B377:B378 B385:B387 B390:B393 B397:B398 B402 B381">
    <cfRule type="duplicateValues" dxfId="333" priority="109"/>
  </conditionalFormatting>
  <conditionalFormatting sqref="B341:B342">
    <cfRule type="duplicateValues" dxfId="332" priority="84"/>
  </conditionalFormatting>
  <conditionalFormatting sqref="B357:B358">
    <cfRule type="duplicateValues" dxfId="331" priority="83"/>
  </conditionalFormatting>
  <conditionalFormatting sqref="B361:B362">
    <cfRule type="duplicateValues" dxfId="330" priority="82"/>
  </conditionalFormatting>
  <conditionalFormatting sqref="B364:B366">
    <cfRule type="duplicateValues" dxfId="329" priority="81"/>
  </conditionalFormatting>
  <conditionalFormatting sqref="B371:B372">
    <cfRule type="duplicateValues" dxfId="328" priority="80"/>
  </conditionalFormatting>
  <conditionalFormatting sqref="B374:B376">
    <cfRule type="duplicateValues" dxfId="327" priority="79"/>
  </conditionalFormatting>
  <conditionalFormatting sqref="B511">
    <cfRule type="duplicateValues" dxfId="326" priority="78"/>
  </conditionalFormatting>
  <conditionalFormatting sqref="B512">
    <cfRule type="duplicateValues" dxfId="325" priority="77"/>
  </conditionalFormatting>
  <conditionalFormatting sqref="B484 B487">
    <cfRule type="duplicateValues" dxfId="324" priority="76"/>
  </conditionalFormatting>
  <conditionalFormatting sqref="B492">
    <cfRule type="duplicateValues" dxfId="323" priority="74"/>
  </conditionalFormatting>
  <conditionalFormatting sqref="B491">
    <cfRule type="duplicateValues" dxfId="322" priority="75"/>
  </conditionalFormatting>
  <conditionalFormatting sqref="B493">
    <cfRule type="duplicateValues" dxfId="321" priority="73"/>
  </conditionalFormatting>
  <conditionalFormatting sqref="B485:B486">
    <cfRule type="duplicateValues" dxfId="320" priority="72"/>
  </conditionalFormatting>
  <conditionalFormatting sqref="B488:B490">
    <cfRule type="duplicateValues" dxfId="319" priority="71"/>
  </conditionalFormatting>
  <conditionalFormatting sqref="B244">
    <cfRule type="duplicateValues" dxfId="318" priority="70"/>
  </conditionalFormatting>
  <conditionalFormatting sqref="B182:B183">
    <cfRule type="duplicateValues" dxfId="317" priority="69"/>
  </conditionalFormatting>
  <conditionalFormatting sqref="B184">
    <cfRule type="duplicateValues" dxfId="316" priority="68"/>
  </conditionalFormatting>
  <conditionalFormatting sqref="B185">
    <cfRule type="duplicateValues" dxfId="315" priority="67"/>
  </conditionalFormatting>
  <conditionalFormatting sqref="B186">
    <cfRule type="duplicateValues" dxfId="314" priority="66"/>
  </conditionalFormatting>
  <conditionalFormatting sqref="B187:B198">
    <cfRule type="duplicateValues" dxfId="313" priority="110"/>
  </conditionalFormatting>
  <conditionalFormatting sqref="B214">
    <cfRule type="duplicateValues" dxfId="312" priority="65"/>
  </conditionalFormatting>
  <conditionalFormatting sqref="B215:B216">
    <cfRule type="duplicateValues" dxfId="311" priority="64"/>
  </conditionalFormatting>
  <conditionalFormatting sqref="B217">
    <cfRule type="duplicateValues" dxfId="310" priority="63"/>
  </conditionalFormatting>
  <conditionalFormatting sqref="B543">
    <cfRule type="duplicateValues" dxfId="309" priority="62"/>
  </conditionalFormatting>
  <conditionalFormatting sqref="B151">
    <cfRule type="duplicateValues" dxfId="308" priority="61"/>
  </conditionalFormatting>
  <conditionalFormatting sqref="B152">
    <cfRule type="duplicateValues" dxfId="307" priority="60"/>
  </conditionalFormatting>
  <conditionalFormatting sqref="B153">
    <cfRule type="duplicateValues" dxfId="306" priority="59"/>
  </conditionalFormatting>
  <conditionalFormatting sqref="B154:B157">
    <cfRule type="duplicateValues" dxfId="305" priority="111"/>
  </conditionalFormatting>
  <conditionalFormatting sqref="B300">
    <cfRule type="duplicateValues" dxfId="304" priority="58"/>
  </conditionalFormatting>
  <conditionalFormatting sqref="B303">
    <cfRule type="duplicateValues" dxfId="303" priority="57"/>
  </conditionalFormatting>
  <conditionalFormatting sqref="B304:B305 B311:B318 B308">
    <cfRule type="duplicateValues" dxfId="302" priority="56"/>
  </conditionalFormatting>
  <conditionalFormatting sqref="B319:B321">
    <cfRule type="duplicateValues" dxfId="301" priority="55"/>
  </conditionalFormatting>
  <conditionalFormatting sqref="B309:B310">
    <cfRule type="duplicateValues" dxfId="300" priority="54"/>
  </conditionalFormatting>
  <conditionalFormatting sqref="B306:B307">
    <cfRule type="duplicateValues" dxfId="299" priority="53"/>
  </conditionalFormatting>
  <conditionalFormatting sqref="B61">
    <cfRule type="duplicateValues" dxfId="298" priority="52"/>
  </conditionalFormatting>
  <conditionalFormatting sqref="B62:B63">
    <cfRule type="duplicateValues" dxfId="297" priority="51"/>
  </conditionalFormatting>
  <conditionalFormatting sqref="B69">
    <cfRule type="duplicateValues" dxfId="296" priority="50"/>
  </conditionalFormatting>
  <conditionalFormatting sqref="B71">
    <cfRule type="duplicateValues" dxfId="295" priority="49"/>
  </conditionalFormatting>
  <conditionalFormatting sqref="B91">
    <cfRule type="duplicateValues" dxfId="294" priority="47"/>
  </conditionalFormatting>
  <conditionalFormatting sqref="B92">
    <cfRule type="duplicateValues" dxfId="293" priority="48"/>
  </conditionalFormatting>
  <conditionalFormatting sqref="B95:B97">
    <cfRule type="duplicateValues" dxfId="292" priority="46"/>
  </conditionalFormatting>
  <conditionalFormatting sqref="B98">
    <cfRule type="duplicateValues" dxfId="291" priority="45"/>
  </conditionalFormatting>
  <conditionalFormatting sqref="B99">
    <cfRule type="duplicateValues" dxfId="290" priority="44"/>
  </conditionalFormatting>
  <conditionalFormatting sqref="B100 B103">
    <cfRule type="duplicateValues" dxfId="289" priority="43"/>
  </conditionalFormatting>
  <conditionalFormatting sqref="B105">
    <cfRule type="duplicateValues" dxfId="288" priority="42"/>
  </conditionalFormatting>
  <conditionalFormatting sqref="B70">
    <cfRule type="duplicateValues" dxfId="287" priority="112"/>
  </conditionalFormatting>
  <conditionalFormatting sqref="B72:B73">
    <cfRule type="duplicateValues" dxfId="286" priority="113"/>
  </conditionalFormatting>
  <conditionalFormatting sqref="B74:B76 B79:B83 B86">
    <cfRule type="duplicateValues" dxfId="285" priority="114"/>
  </conditionalFormatting>
  <conditionalFormatting sqref="B87">
    <cfRule type="duplicateValues" dxfId="284" priority="115"/>
  </conditionalFormatting>
  <conditionalFormatting sqref="B77:B78">
    <cfRule type="duplicateValues" dxfId="283" priority="41"/>
  </conditionalFormatting>
  <conditionalFormatting sqref="B84:B85">
    <cfRule type="duplicateValues" dxfId="282" priority="40"/>
  </conditionalFormatting>
  <conditionalFormatting sqref="B88:B90">
    <cfRule type="duplicateValues" dxfId="281" priority="39"/>
  </conditionalFormatting>
  <conditionalFormatting sqref="B93:B94">
    <cfRule type="duplicateValues" dxfId="280" priority="38"/>
  </conditionalFormatting>
  <conditionalFormatting sqref="B101:B102">
    <cfRule type="duplicateValues" dxfId="279" priority="37"/>
  </conditionalFormatting>
  <conditionalFormatting sqref="B106:B108">
    <cfRule type="duplicateValues" dxfId="278" priority="36"/>
  </conditionalFormatting>
  <conditionalFormatting sqref="B382:B384">
    <cfRule type="duplicateValues" dxfId="277" priority="35"/>
  </conditionalFormatting>
  <conditionalFormatting sqref="B388:B389">
    <cfRule type="duplicateValues" dxfId="276" priority="34"/>
  </conditionalFormatting>
  <conditionalFormatting sqref="B394:B396">
    <cfRule type="duplicateValues" dxfId="275" priority="33"/>
  </conditionalFormatting>
  <conditionalFormatting sqref="B399:B401">
    <cfRule type="duplicateValues" dxfId="274" priority="32"/>
  </conditionalFormatting>
  <conditionalFormatting sqref="B403:B404">
    <cfRule type="duplicateValues" dxfId="273" priority="31"/>
  </conditionalFormatting>
  <conditionalFormatting sqref="B406:B409">
    <cfRule type="duplicateValues" dxfId="272" priority="30"/>
  </conditionalFormatting>
  <conditionalFormatting sqref="B412:B413">
    <cfRule type="duplicateValues" dxfId="271" priority="29"/>
  </conditionalFormatting>
  <conditionalFormatting sqref="B414:B418">
    <cfRule type="duplicateValues" dxfId="270" priority="28"/>
  </conditionalFormatting>
  <conditionalFormatting sqref="B420:B425">
    <cfRule type="duplicateValues" dxfId="269" priority="27"/>
  </conditionalFormatting>
  <conditionalFormatting sqref="B233:B234">
    <cfRule type="duplicateValues" dxfId="268" priority="26"/>
  </conditionalFormatting>
  <conditionalFormatting sqref="B449">
    <cfRule type="duplicateValues" dxfId="267" priority="25"/>
  </conditionalFormatting>
  <conditionalFormatting sqref="B451:B452">
    <cfRule type="duplicateValues" dxfId="266" priority="24"/>
  </conditionalFormatting>
  <conditionalFormatting sqref="B160">
    <cfRule type="duplicateValues" dxfId="265" priority="23"/>
  </conditionalFormatting>
  <conditionalFormatting sqref="B379:B380">
    <cfRule type="duplicateValues" dxfId="264" priority="22"/>
  </conditionalFormatting>
  <conditionalFormatting sqref="B506">
    <cfRule type="duplicateValues" dxfId="263" priority="116"/>
  </conditionalFormatting>
  <conditionalFormatting sqref="B514:B1048576 B1:B12 B140:B141 B143:B512 B14:B38 B40:B108">
    <cfRule type="duplicateValues" dxfId="262" priority="21"/>
  </conditionalFormatting>
  <conditionalFormatting sqref="B513">
    <cfRule type="duplicateValues" dxfId="261" priority="20"/>
  </conditionalFormatting>
  <conditionalFormatting sqref="B139">
    <cfRule type="duplicateValues" dxfId="260" priority="19"/>
  </conditionalFormatting>
  <conditionalFormatting sqref="B138">
    <cfRule type="duplicateValues" dxfId="259" priority="18"/>
  </conditionalFormatting>
  <conditionalFormatting sqref="B137">
    <cfRule type="duplicateValues" dxfId="258" priority="17"/>
  </conditionalFormatting>
  <conditionalFormatting sqref="B136">
    <cfRule type="duplicateValues" dxfId="257" priority="16"/>
  </conditionalFormatting>
  <conditionalFormatting sqref="B135">
    <cfRule type="duplicateValues" dxfId="256" priority="15"/>
  </conditionalFormatting>
  <conditionalFormatting sqref="B134">
    <cfRule type="duplicateValues" dxfId="255" priority="14"/>
  </conditionalFormatting>
  <conditionalFormatting sqref="B133">
    <cfRule type="duplicateValues" dxfId="254" priority="13"/>
  </conditionalFormatting>
  <conditionalFormatting sqref="B132">
    <cfRule type="duplicateValues" dxfId="253" priority="12"/>
  </conditionalFormatting>
  <conditionalFormatting sqref="B131">
    <cfRule type="duplicateValues" dxfId="252" priority="11"/>
  </conditionalFormatting>
  <conditionalFormatting sqref="B130">
    <cfRule type="duplicateValues" dxfId="251" priority="10"/>
  </conditionalFormatting>
  <conditionalFormatting sqref="B129">
    <cfRule type="duplicateValues" dxfId="250" priority="9"/>
  </conditionalFormatting>
  <conditionalFormatting sqref="B128">
    <cfRule type="duplicateValues" dxfId="249" priority="8"/>
  </conditionalFormatting>
  <conditionalFormatting sqref="B127">
    <cfRule type="duplicateValues" dxfId="248" priority="7"/>
  </conditionalFormatting>
  <conditionalFormatting sqref="B126">
    <cfRule type="duplicateValues" dxfId="247" priority="6"/>
  </conditionalFormatting>
  <conditionalFormatting sqref="B125">
    <cfRule type="duplicateValues" dxfId="246" priority="5"/>
  </conditionalFormatting>
  <conditionalFormatting sqref="B110">
    <cfRule type="duplicateValues" dxfId="245" priority="4"/>
  </conditionalFormatting>
  <conditionalFormatting sqref="B111:B124">
    <cfRule type="duplicateValues" dxfId="244" priority="3"/>
  </conditionalFormatting>
  <conditionalFormatting sqref="B64:B68">
    <cfRule type="duplicateValues" dxfId="243" priority="117"/>
  </conditionalFormatting>
  <conditionalFormatting sqref="B13">
    <cfRule type="duplicateValues" dxfId="242" priority="2"/>
  </conditionalFormatting>
  <conditionalFormatting sqref="B39">
    <cfRule type="duplicateValues" dxfId="241" priority="1"/>
  </conditionalFormatting>
  <dataValidations count="7">
    <dataValidation type="list" allowBlank="1" showInputMessage="1" showErrorMessage="1" sqref="E6:E604">
      <formula1>"Năm 2025, Năm 2026, Năm 2027, Năm 2028, Năm 2029, Năm 2030, GD 2022-2030"</formula1>
    </dataValidation>
    <dataValidation type="list" allowBlank="1" showInputMessage="1" showErrorMessage="1" sqref="C5:C604">
      <formula1>"X, "</formula1>
    </dataValidation>
    <dataValidation allowBlank="1" showInputMessage="1" showErrorMessage="1" error="Không được xoá" sqref="I2:BK3"/>
    <dataValidation type="list" allowBlank="1" showInputMessage="1" showErrorMessage="1" sqref="C4">
      <formula1>"X"</formula1>
    </dataValidation>
    <dataValidation type="list" allowBlank="1" showInputMessage="1" showErrorMessage="1" sqref="C3">
      <formula1>"""X"","""""</formula1>
    </dataValidation>
    <dataValidation type="list" allowBlank="1" showInputMessage="1" showErrorMessage="1" sqref="E4:E5">
      <formula1>$B$605:$B$609</formula1>
    </dataValidation>
    <dataValidation type="list" allowBlank="1" showInputMessage="1" showErrorMessage="1" sqref="G5">
      <formula1>Xã_...</formula1>
    </dataValidation>
  </dataValidations>
  <printOptions horizontalCentered="1"/>
  <pageMargins left="0.3" right="0.17" top="0.78740157480314965" bottom="0.78740157480314965" header="0" footer="0"/>
  <pageSetup paperSize="9" scale="70" pageOrder="overThenDown" orientation="portrait" r:id="rId1"/>
  <headerFooter alignWithMargins="0">
    <oddFooter>&amp;C1</oddFooter>
  </headerFooter>
  <rowBreaks count="3" manualBreakCount="3">
    <brk id="166" max="16383" man="1"/>
    <brk id="179" max="16383" man="1"/>
    <brk id="21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BANGTINH!$U$3:$U$38</xm:f>
          </x14:formula1>
          <xm:sqref>G6:G604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H77"/>
  <sheetViews>
    <sheetView workbookViewId="0">
      <selection activeCell="C7" sqref="C7"/>
    </sheetView>
  </sheetViews>
  <sheetFormatPr defaultRowHeight="15.75"/>
  <cols>
    <col min="1" max="1" width="9.59765625" style="878"/>
    <col min="2" max="2" width="39.796875" style="878" customWidth="1"/>
    <col min="3" max="3" width="16.3984375" style="878" customWidth="1"/>
    <col min="4" max="4" width="16.59765625" style="878" customWidth="1"/>
    <col min="5" max="5" width="19.3984375" style="878" customWidth="1"/>
    <col min="6" max="6" width="28.59765625" style="878" customWidth="1"/>
    <col min="7" max="7" width="21.3984375" style="878" customWidth="1"/>
    <col min="8" max="8" width="16" style="878" customWidth="1"/>
    <col min="9" max="16384" width="9.59765625" style="878"/>
  </cols>
  <sheetData>
    <row r="1" spans="1:8">
      <c r="A1" s="878" t="s">
        <v>1006</v>
      </c>
    </row>
    <row r="2" spans="1:8">
      <c r="A2" s="879" t="s">
        <v>1074</v>
      </c>
    </row>
    <row r="4" spans="1:8">
      <c r="A4" s="1084" t="s">
        <v>3</v>
      </c>
      <c r="B4" s="1084" t="s">
        <v>995</v>
      </c>
      <c r="C4" s="1084" t="s">
        <v>165</v>
      </c>
      <c r="D4" s="1084"/>
      <c r="E4" s="1084"/>
      <c r="F4" s="1084" t="s">
        <v>7</v>
      </c>
      <c r="G4" s="1084" t="s">
        <v>5</v>
      </c>
      <c r="H4" s="1084" t="s">
        <v>198</v>
      </c>
    </row>
    <row r="5" spans="1:8">
      <c r="A5" s="1084"/>
      <c r="B5" s="1084"/>
      <c r="C5" s="907" t="s">
        <v>996</v>
      </c>
      <c r="D5" s="907" t="s">
        <v>371</v>
      </c>
      <c r="E5" s="907" t="s">
        <v>997</v>
      </c>
      <c r="F5" s="1084"/>
      <c r="G5" s="1084"/>
      <c r="H5" s="1084"/>
    </row>
    <row r="6" spans="1:8">
      <c r="A6" s="65">
        <v>-1</v>
      </c>
      <c r="B6" s="65">
        <v>-2</v>
      </c>
      <c r="C6" s="65" t="s">
        <v>999</v>
      </c>
      <c r="D6" s="65">
        <v>-4</v>
      </c>
      <c r="E6" s="65">
        <v>-5</v>
      </c>
      <c r="F6" s="65">
        <v>-6</v>
      </c>
      <c r="G6" s="65">
        <v>-7</v>
      </c>
      <c r="H6" s="65">
        <v>-8</v>
      </c>
    </row>
    <row r="7" spans="1:8" ht="75">
      <c r="A7" s="40">
        <v>1</v>
      </c>
      <c r="B7" s="936" t="s">
        <v>1084</v>
      </c>
      <c r="C7" s="919">
        <v>47.627000000000002</v>
      </c>
      <c r="D7" s="65"/>
      <c r="E7" s="919">
        <v>47.627000000000002</v>
      </c>
      <c r="F7" s="917" t="s">
        <v>1087</v>
      </c>
      <c r="G7" s="917" t="s">
        <v>1028</v>
      </c>
      <c r="H7" s="65"/>
    </row>
    <row r="8" spans="1:8" ht="45">
      <c r="A8" s="40">
        <v>2</v>
      </c>
      <c r="B8" s="936" t="s">
        <v>548</v>
      </c>
      <c r="C8" s="919">
        <v>16</v>
      </c>
      <c r="D8" s="65"/>
      <c r="E8" s="919">
        <v>16</v>
      </c>
      <c r="F8" s="917" t="s">
        <v>1087</v>
      </c>
      <c r="G8" s="917" t="s">
        <v>1028</v>
      </c>
      <c r="H8" s="65"/>
    </row>
    <row r="9" spans="1:8" ht="30">
      <c r="A9" s="40">
        <v>3</v>
      </c>
      <c r="B9" s="936" t="s">
        <v>1061</v>
      </c>
      <c r="C9" s="919">
        <v>5.8</v>
      </c>
      <c r="D9" s="917"/>
      <c r="E9" s="919">
        <v>5.8</v>
      </c>
      <c r="F9" s="917" t="s">
        <v>1087</v>
      </c>
      <c r="G9" s="917" t="s">
        <v>1028</v>
      </c>
      <c r="H9" s="917"/>
    </row>
    <row r="10" spans="1:8" ht="45">
      <c r="A10" s="40">
        <v>4</v>
      </c>
      <c r="B10" s="936" t="s">
        <v>668</v>
      </c>
      <c r="C10" s="919">
        <v>1.85</v>
      </c>
      <c r="D10" s="917"/>
      <c r="E10" s="919">
        <v>1.85</v>
      </c>
      <c r="F10" s="917" t="s">
        <v>1087</v>
      </c>
      <c r="G10" s="917" t="s">
        <v>1028</v>
      </c>
      <c r="H10" s="917"/>
    </row>
    <row r="11" spans="1:8" ht="45">
      <c r="A11" s="40">
        <v>5</v>
      </c>
      <c r="B11" s="936" t="s">
        <v>669</v>
      </c>
      <c r="C11" s="919">
        <v>5.88</v>
      </c>
      <c r="D11" s="917"/>
      <c r="E11" s="919">
        <v>5.88</v>
      </c>
      <c r="F11" s="917" t="s">
        <v>1087</v>
      </c>
      <c r="G11" s="917" t="s">
        <v>1028</v>
      </c>
      <c r="H11" s="917"/>
    </row>
    <row r="12" spans="1:8" ht="30">
      <c r="A12" s="40">
        <v>6</v>
      </c>
      <c r="B12" s="936" t="s">
        <v>620</v>
      </c>
      <c r="C12" s="919">
        <v>0.3</v>
      </c>
      <c r="D12" s="917"/>
      <c r="E12" s="919">
        <v>0.3</v>
      </c>
      <c r="F12" s="917" t="s">
        <v>1087</v>
      </c>
      <c r="G12" s="917" t="s">
        <v>1028</v>
      </c>
      <c r="H12" s="917"/>
    </row>
    <row r="13" spans="1:8" ht="165">
      <c r="A13" s="40">
        <v>7</v>
      </c>
      <c r="B13" s="936" t="s">
        <v>579</v>
      </c>
      <c r="C13" s="919">
        <v>16.2</v>
      </c>
      <c r="D13" s="917"/>
      <c r="E13" s="919">
        <v>16.2</v>
      </c>
      <c r="F13" s="917" t="s">
        <v>1087</v>
      </c>
      <c r="G13" s="917" t="s">
        <v>1028</v>
      </c>
      <c r="H13" s="917"/>
    </row>
    <row r="14" spans="1:8" ht="30">
      <c r="A14" s="40">
        <v>8</v>
      </c>
      <c r="B14" s="936" t="s">
        <v>560</v>
      </c>
      <c r="C14" s="919">
        <v>1.43</v>
      </c>
      <c r="D14" s="917"/>
      <c r="E14" s="919">
        <v>1.43</v>
      </c>
      <c r="F14" s="917" t="s">
        <v>1087</v>
      </c>
      <c r="G14" s="917" t="s">
        <v>1028</v>
      </c>
      <c r="H14" s="917"/>
    </row>
    <row r="15" spans="1:8" ht="60">
      <c r="A15" s="40">
        <v>9</v>
      </c>
      <c r="B15" s="936" t="s">
        <v>576</v>
      </c>
      <c r="C15" s="919">
        <v>0.52</v>
      </c>
      <c r="D15" s="917"/>
      <c r="E15" s="919">
        <v>0.52</v>
      </c>
      <c r="F15" s="917" t="s">
        <v>1087</v>
      </c>
      <c r="G15" s="917" t="s">
        <v>1028</v>
      </c>
      <c r="H15" s="917"/>
    </row>
    <row r="16" spans="1:8" ht="45">
      <c r="A16" s="40">
        <v>10</v>
      </c>
      <c r="B16" s="936" t="s">
        <v>1053</v>
      </c>
      <c r="C16" s="920">
        <v>0.153</v>
      </c>
      <c r="D16" s="917"/>
      <c r="E16" s="920">
        <v>0.153</v>
      </c>
      <c r="F16" s="917" t="s">
        <v>1087</v>
      </c>
      <c r="G16" s="917" t="s">
        <v>1028</v>
      </c>
      <c r="H16" s="917"/>
    </row>
    <row r="17" spans="1:8" ht="45">
      <c r="A17" s="40">
        <v>11</v>
      </c>
      <c r="B17" s="936" t="s">
        <v>561</v>
      </c>
      <c r="C17" s="920">
        <v>0.9</v>
      </c>
      <c r="D17" s="917"/>
      <c r="E17" s="920">
        <v>0.9</v>
      </c>
      <c r="F17" s="917" t="s">
        <v>1087</v>
      </c>
      <c r="G17" s="917" t="s">
        <v>1028</v>
      </c>
      <c r="H17" s="917"/>
    </row>
    <row r="18" spans="1:8" ht="105">
      <c r="A18" s="40">
        <v>12</v>
      </c>
      <c r="B18" s="1191" t="s">
        <v>592</v>
      </c>
      <c r="C18" s="920">
        <v>0.4</v>
      </c>
      <c r="D18" s="917"/>
      <c r="E18" s="920">
        <v>0.4</v>
      </c>
      <c r="F18" s="917" t="s">
        <v>1087</v>
      </c>
      <c r="G18" s="917" t="s">
        <v>1028</v>
      </c>
      <c r="H18" s="917"/>
    </row>
    <row r="19" spans="1:8" ht="45">
      <c r="A19" s="40">
        <v>13</v>
      </c>
      <c r="B19" s="936" t="s">
        <v>1041</v>
      </c>
      <c r="C19" s="920">
        <v>0.01</v>
      </c>
      <c r="D19" s="917"/>
      <c r="E19" s="920">
        <v>0.01</v>
      </c>
      <c r="F19" s="917" t="s">
        <v>1087</v>
      </c>
      <c r="G19" s="917" t="s">
        <v>1028</v>
      </c>
      <c r="H19" s="917"/>
    </row>
    <row r="20" spans="1:8" ht="45">
      <c r="A20" s="40">
        <v>14</v>
      </c>
      <c r="B20" s="936" t="s">
        <v>1042</v>
      </c>
      <c r="C20" s="920">
        <v>0.15</v>
      </c>
      <c r="D20" s="917"/>
      <c r="E20" s="920">
        <v>0.15</v>
      </c>
      <c r="F20" s="917" t="s">
        <v>1087</v>
      </c>
      <c r="G20" s="917" t="s">
        <v>1028</v>
      </c>
      <c r="H20" s="917"/>
    </row>
    <row r="21" spans="1:8" ht="45">
      <c r="A21" s="40">
        <v>15</v>
      </c>
      <c r="B21" s="936" t="s">
        <v>1043</v>
      </c>
      <c r="C21" s="920">
        <v>0.01</v>
      </c>
      <c r="D21" s="917"/>
      <c r="E21" s="920">
        <v>0.01</v>
      </c>
      <c r="F21" s="917" t="s">
        <v>1087</v>
      </c>
      <c r="G21" s="917" t="s">
        <v>1028</v>
      </c>
      <c r="H21" s="917"/>
    </row>
    <row r="22" spans="1:8" ht="30">
      <c r="A22" s="40">
        <v>16</v>
      </c>
      <c r="B22" s="936" t="s">
        <v>1044</v>
      </c>
      <c r="C22" s="920">
        <v>1.3</v>
      </c>
      <c r="D22" s="917"/>
      <c r="E22" s="920">
        <v>1.3</v>
      </c>
      <c r="F22" s="917" t="s">
        <v>1087</v>
      </c>
      <c r="G22" s="917" t="s">
        <v>1028</v>
      </c>
      <c r="H22" s="917"/>
    </row>
    <row r="23" spans="1:8" ht="45">
      <c r="A23" s="40">
        <v>17</v>
      </c>
      <c r="B23" s="936" t="s">
        <v>1054</v>
      </c>
      <c r="C23" s="920">
        <v>1.75</v>
      </c>
      <c r="D23" s="917"/>
      <c r="E23" s="920">
        <v>1.75</v>
      </c>
      <c r="F23" s="917" t="s">
        <v>1087</v>
      </c>
      <c r="G23" s="917" t="s">
        <v>1028</v>
      </c>
      <c r="H23" s="917"/>
    </row>
    <row r="24" spans="1:8">
      <c r="A24" s="40">
        <v>18</v>
      </c>
      <c r="B24" s="936" t="s">
        <v>1101</v>
      </c>
      <c r="C24" s="920">
        <v>0.26</v>
      </c>
      <c r="D24" s="917"/>
      <c r="E24" s="920">
        <v>0.26</v>
      </c>
      <c r="F24" s="917" t="s">
        <v>1087</v>
      </c>
      <c r="G24" s="917" t="s">
        <v>1028</v>
      </c>
      <c r="H24" s="917"/>
    </row>
    <row r="25" spans="1:8">
      <c r="A25" s="40">
        <v>19</v>
      </c>
      <c r="B25" s="936" t="s">
        <v>1052</v>
      </c>
      <c r="C25" s="920">
        <v>1</v>
      </c>
      <c r="D25" s="917"/>
      <c r="E25" s="920">
        <v>1</v>
      </c>
      <c r="F25" s="917" t="s">
        <v>1087</v>
      </c>
      <c r="G25" s="917" t="s">
        <v>1028</v>
      </c>
      <c r="H25" s="917"/>
    </row>
    <row r="26" spans="1:8" ht="30">
      <c r="A26" s="40">
        <v>20</v>
      </c>
      <c r="B26" s="936" t="s">
        <v>1048</v>
      </c>
      <c r="C26" s="920">
        <v>0.2</v>
      </c>
      <c r="D26" s="917"/>
      <c r="E26" s="920">
        <v>0.2</v>
      </c>
      <c r="F26" s="917" t="s">
        <v>1087</v>
      </c>
      <c r="G26" s="917" t="s">
        <v>1028</v>
      </c>
      <c r="H26" s="917"/>
    </row>
    <row r="27" spans="1:8" ht="30">
      <c r="A27" s="40">
        <v>21</v>
      </c>
      <c r="B27" s="936" t="s">
        <v>1068</v>
      </c>
      <c r="C27" s="920">
        <v>6.6</v>
      </c>
      <c r="D27" s="917"/>
      <c r="E27" s="920">
        <v>6.6</v>
      </c>
      <c r="F27" s="917" t="s">
        <v>1087</v>
      </c>
      <c r="G27" s="917" t="s">
        <v>1028</v>
      </c>
      <c r="H27" s="917"/>
    </row>
    <row r="28" spans="1:8" ht="30">
      <c r="A28" s="40">
        <v>22</v>
      </c>
      <c r="B28" s="936" t="s">
        <v>1049</v>
      </c>
      <c r="C28" s="920">
        <v>0.15</v>
      </c>
      <c r="D28" s="917"/>
      <c r="E28" s="920">
        <v>0.15</v>
      </c>
      <c r="F28" s="917" t="s">
        <v>1087</v>
      </c>
      <c r="G28" s="917" t="s">
        <v>1028</v>
      </c>
      <c r="H28" s="917"/>
    </row>
    <row r="29" spans="1:8">
      <c r="A29" s="40">
        <v>23</v>
      </c>
      <c r="B29" s="936" t="s">
        <v>1019</v>
      </c>
      <c r="C29" s="920">
        <v>23</v>
      </c>
      <c r="D29" s="917"/>
      <c r="E29" s="920">
        <v>23</v>
      </c>
      <c r="F29" s="917" t="s">
        <v>1087</v>
      </c>
      <c r="G29" s="917" t="s">
        <v>1028</v>
      </c>
      <c r="H29" s="917"/>
    </row>
    <row r="30" spans="1:8">
      <c r="A30" s="40">
        <v>24</v>
      </c>
      <c r="B30" s="936" t="s">
        <v>1046</v>
      </c>
      <c r="C30" s="920">
        <v>1.88</v>
      </c>
      <c r="D30" s="917"/>
      <c r="E30" s="920">
        <v>1.88</v>
      </c>
      <c r="F30" s="917" t="s">
        <v>1087</v>
      </c>
      <c r="G30" s="917" t="s">
        <v>1028</v>
      </c>
      <c r="H30" s="917"/>
    </row>
    <row r="31" spans="1:8" ht="30">
      <c r="A31" s="40">
        <v>25</v>
      </c>
      <c r="B31" s="936" t="s">
        <v>1050</v>
      </c>
      <c r="C31" s="920">
        <v>3</v>
      </c>
      <c r="D31" s="917"/>
      <c r="E31" s="920">
        <v>3</v>
      </c>
      <c r="F31" s="917" t="s">
        <v>1087</v>
      </c>
      <c r="G31" s="917" t="s">
        <v>1028</v>
      </c>
      <c r="H31" s="917"/>
    </row>
    <row r="32" spans="1:8" ht="75">
      <c r="A32" s="40">
        <v>26</v>
      </c>
      <c r="B32" s="936" t="s">
        <v>1062</v>
      </c>
      <c r="C32" s="920">
        <v>0.6</v>
      </c>
      <c r="D32" s="917"/>
      <c r="E32" s="920">
        <v>0.6</v>
      </c>
      <c r="F32" s="917" t="s">
        <v>1087</v>
      </c>
      <c r="G32" s="917" t="s">
        <v>1028</v>
      </c>
      <c r="H32" s="917"/>
    </row>
    <row r="33" spans="1:8" ht="30">
      <c r="A33" s="40">
        <v>27</v>
      </c>
      <c r="B33" s="936" t="s">
        <v>1104</v>
      </c>
      <c r="C33" s="920">
        <v>1</v>
      </c>
      <c r="D33" s="917"/>
      <c r="E33" s="920">
        <v>1</v>
      </c>
      <c r="F33" s="917" t="s">
        <v>1087</v>
      </c>
      <c r="G33" s="917" t="s">
        <v>1028</v>
      </c>
      <c r="H33" s="917"/>
    </row>
    <row r="34" spans="1:8" ht="45">
      <c r="A34" s="40">
        <v>28</v>
      </c>
      <c r="B34" s="936" t="s">
        <v>1063</v>
      </c>
      <c r="C34" s="920">
        <v>6</v>
      </c>
      <c r="D34" s="917"/>
      <c r="E34" s="920">
        <v>6</v>
      </c>
      <c r="F34" s="917" t="s">
        <v>1087</v>
      </c>
      <c r="G34" s="917" t="s">
        <v>1028</v>
      </c>
      <c r="H34" s="917"/>
    </row>
    <row r="35" spans="1:8">
      <c r="A35" s="40">
        <v>29</v>
      </c>
      <c r="B35" s="936" t="s">
        <v>1064</v>
      </c>
      <c r="C35" s="920">
        <v>3.5</v>
      </c>
      <c r="D35" s="917"/>
      <c r="E35" s="920">
        <v>3.5</v>
      </c>
      <c r="F35" s="917" t="s">
        <v>1087</v>
      </c>
      <c r="G35" s="917" t="s">
        <v>1028</v>
      </c>
      <c r="H35" s="917"/>
    </row>
    <row r="36" spans="1:8">
      <c r="A36" s="40">
        <v>30</v>
      </c>
      <c r="B36" s="936" t="s">
        <v>1070</v>
      </c>
      <c r="C36" s="915">
        <v>0.45</v>
      </c>
      <c r="D36" s="917"/>
      <c r="E36" s="915">
        <v>0.45</v>
      </c>
      <c r="F36" s="917" t="s">
        <v>1087</v>
      </c>
      <c r="G36" s="917" t="s">
        <v>1028</v>
      </c>
      <c r="H36" s="917"/>
    </row>
    <row r="37" spans="1:8">
      <c r="A37" s="40">
        <v>31</v>
      </c>
      <c r="B37" s="936" t="s">
        <v>1046</v>
      </c>
      <c r="C37" s="915">
        <v>1.58</v>
      </c>
      <c r="D37" s="917"/>
      <c r="E37" s="915">
        <v>1.58</v>
      </c>
      <c r="F37" s="917" t="s">
        <v>1087</v>
      </c>
      <c r="G37" s="917" t="s">
        <v>1028</v>
      </c>
      <c r="H37" s="917"/>
    </row>
    <row r="38" spans="1:8">
      <c r="A38" s="40">
        <v>32</v>
      </c>
      <c r="B38" s="936" t="s">
        <v>1046</v>
      </c>
      <c r="C38" s="915">
        <v>1.3</v>
      </c>
      <c r="D38" s="917"/>
      <c r="E38" s="915">
        <v>1.3</v>
      </c>
      <c r="F38" s="917" t="s">
        <v>1087</v>
      </c>
      <c r="G38" s="917" t="s">
        <v>1028</v>
      </c>
      <c r="H38" s="917"/>
    </row>
    <row r="39" spans="1:8">
      <c r="A39" s="40">
        <v>33</v>
      </c>
      <c r="B39" s="936" t="s">
        <v>1046</v>
      </c>
      <c r="C39" s="915">
        <v>7.1</v>
      </c>
      <c r="D39" s="917"/>
      <c r="E39" s="915">
        <v>7.1</v>
      </c>
      <c r="F39" s="917" t="s">
        <v>1087</v>
      </c>
      <c r="G39" s="917" t="s">
        <v>1028</v>
      </c>
      <c r="H39" s="917"/>
    </row>
    <row r="40" spans="1:8">
      <c r="A40" s="40">
        <v>34</v>
      </c>
      <c r="B40" s="936" t="s">
        <v>1046</v>
      </c>
      <c r="C40" s="915">
        <v>0.9</v>
      </c>
      <c r="D40" s="917"/>
      <c r="E40" s="915">
        <v>0.9</v>
      </c>
      <c r="F40" s="917" t="s">
        <v>1087</v>
      </c>
      <c r="G40" s="917" t="s">
        <v>1028</v>
      </c>
      <c r="H40" s="917"/>
    </row>
    <row r="41" spans="1:8" ht="45">
      <c r="A41" s="40">
        <v>35</v>
      </c>
      <c r="B41" s="936" t="s">
        <v>1045</v>
      </c>
      <c r="C41" s="915">
        <v>23</v>
      </c>
      <c r="D41" s="917"/>
      <c r="E41" s="915">
        <v>23</v>
      </c>
      <c r="F41" s="917" t="s">
        <v>1087</v>
      </c>
      <c r="G41" s="917" t="s">
        <v>1028</v>
      </c>
      <c r="H41" s="917"/>
    </row>
    <row r="42" spans="1:8" ht="30">
      <c r="A42" s="40">
        <v>36</v>
      </c>
      <c r="B42" s="936" t="s">
        <v>1055</v>
      </c>
      <c r="C42" s="915">
        <v>0.12</v>
      </c>
      <c r="D42" s="917"/>
      <c r="E42" s="915">
        <v>0.12</v>
      </c>
      <c r="F42" s="917" t="s">
        <v>1087</v>
      </c>
      <c r="G42" s="917" t="s">
        <v>1028</v>
      </c>
      <c r="H42" s="917"/>
    </row>
    <row r="43" spans="1:8" ht="30">
      <c r="A43" s="40">
        <v>37</v>
      </c>
      <c r="B43" s="936" t="s">
        <v>1069</v>
      </c>
      <c r="C43" s="916">
        <v>7.0000000000000007E-2</v>
      </c>
      <c r="D43" s="917"/>
      <c r="E43" s="916">
        <v>7.0000000000000007E-2</v>
      </c>
      <c r="F43" s="917" t="s">
        <v>1087</v>
      </c>
      <c r="G43" s="917" t="s">
        <v>1028</v>
      </c>
      <c r="H43" s="917"/>
    </row>
    <row r="44" spans="1:8" ht="30">
      <c r="A44" s="40">
        <v>38</v>
      </c>
      <c r="B44" s="936" t="s">
        <v>1069</v>
      </c>
      <c r="C44" s="916">
        <v>0.1</v>
      </c>
      <c r="D44" s="917"/>
      <c r="E44" s="916">
        <v>0.1</v>
      </c>
      <c r="F44" s="917" t="s">
        <v>1087</v>
      </c>
      <c r="G44" s="917" t="s">
        <v>1028</v>
      </c>
      <c r="H44" s="917"/>
    </row>
    <row r="45" spans="1:8" ht="75">
      <c r="A45" s="40">
        <v>39</v>
      </c>
      <c r="B45" s="936" t="s">
        <v>1112</v>
      </c>
      <c r="C45" s="916">
        <v>0.25</v>
      </c>
      <c r="D45" s="917"/>
      <c r="E45" s="916">
        <v>0.25</v>
      </c>
      <c r="F45" s="917" t="s">
        <v>1087</v>
      </c>
      <c r="G45" s="917" t="s">
        <v>1028</v>
      </c>
      <c r="H45" s="917"/>
    </row>
    <row r="46" spans="1:8" ht="30">
      <c r="A46" s="40">
        <v>40</v>
      </c>
      <c r="B46" s="936" t="s">
        <v>1114</v>
      </c>
      <c r="C46" s="916">
        <v>56</v>
      </c>
      <c r="D46" s="917"/>
      <c r="E46" s="916">
        <v>56</v>
      </c>
      <c r="F46" s="917" t="s">
        <v>1087</v>
      </c>
      <c r="G46" s="917" t="s">
        <v>1028</v>
      </c>
      <c r="H46" s="917"/>
    </row>
    <row r="47" spans="1:8">
      <c r="A47" s="40">
        <v>41</v>
      </c>
      <c r="B47" s="936" t="s">
        <v>1058</v>
      </c>
      <c r="C47" s="916">
        <v>4.0999999999999996</v>
      </c>
      <c r="D47" s="917"/>
      <c r="E47" s="916">
        <v>4.0999999999999996</v>
      </c>
      <c r="F47" s="917" t="s">
        <v>1087</v>
      </c>
      <c r="G47" s="917" t="s">
        <v>1028</v>
      </c>
      <c r="H47" s="917"/>
    </row>
    <row r="48" spans="1:8" ht="45">
      <c r="A48" s="40">
        <v>42</v>
      </c>
      <c r="B48" s="936" t="s">
        <v>660</v>
      </c>
      <c r="C48" s="916">
        <v>0.75</v>
      </c>
      <c r="D48" s="917"/>
      <c r="E48" s="916">
        <v>0.75</v>
      </c>
      <c r="F48" s="917" t="s">
        <v>1087</v>
      </c>
      <c r="G48" s="917" t="s">
        <v>1028</v>
      </c>
      <c r="H48" s="917"/>
    </row>
    <row r="49" spans="1:8" ht="75">
      <c r="A49" s="40">
        <v>43</v>
      </c>
      <c r="B49" s="936" t="s">
        <v>556</v>
      </c>
      <c r="C49" s="916">
        <v>5.7</v>
      </c>
      <c r="D49" s="917"/>
      <c r="E49" s="916">
        <v>5.7</v>
      </c>
      <c r="F49" s="917" t="s">
        <v>1087</v>
      </c>
      <c r="G49" s="917" t="s">
        <v>1028</v>
      </c>
      <c r="H49" s="917"/>
    </row>
    <row r="50" spans="1:8" ht="30">
      <c r="A50" s="40">
        <v>44</v>
      </c>
      <c r="B50" s="936" t="s">
        <v>535</v>
      </c>
      <c r="C50" s="916">
        <v>0.56999999999999995</v>
      </c>
      <c r="D50" s="917"/>
      <c r="E50" s="916">
        <v>0.56999999999999995</v>
      </c>
      <c r="F50" s="917" t="s">
        <v>1087</v>
      </c>
      <c r="G50" s="917" t="s">
        <v>1028</v>
      </c>
      <c r="H50" s="917"/>
    </row>
    <row r="51" spans="1:8" ht="60">
      <c r="A51" s="40">
        <v>45</v>
      </c>
      <c r="B51" s="936" t="s">
        <v>549</v>
      </c>
      <c r="C51" s="916">
        <v>18.399999999999999</v>
      </c>
      <c r="D51" s="917"/>
      <c r="E51" s="916">
        <v>18.399999999999999</v>
      </c>
      <c r="F51" s="917" t="s">
        <v>1087</v>
      </c>
      <c r="G51" s="917" t="s">
        <v>1028</v>
      </c>
      <c r="H51" s="917"/>
    </row>
    <row r="52" spans="1:8" ht="45">
      <c r="A52" s="40">
        <v>46</v>
      </c>
      <c r="B52" s="936" t="s">
        <v>539</v>
      </c>
      <c r="C52" s="916">
        <v>0.8</v>
      </c>
      <c r="D52" s="917"/>
      <c r="E52" s="916">
        <v>0.8</v>
      </c>
      <c r="F52" s="917" t="s">
        <v>1087</v>
      </c>
      <c r="G52" s="917" t="s">
        <v>1028</v>
      </c>
      <c r="H52" s="917"/>
    </row>
    <row r="53" spans="1:8" ht="30">
      <c r="A53" s="40">
        <v>47</v>
      </c>
      <c r="B53" s="936" t="s">
        <v>613</v>
      </c>
      <c r="C53" s="916">
        <v>7.0000000000000007E-2</v>
      </c>
      <c r="D53" s="917"/>
      <c r="E53" s="916">
        <v>7.0000000000000007E-2</v>
      </c>
      <c r="F53" s="917" t="s">
        <v>1087</v>
      </c>
      <c r="G53" s="917" t="s">
        <v>1028</v>
      </c>
      <c r="H53" s="917"/>
    </row>
    <row r="54" spans="1:8" ht="30">
      <c r="A54" s="40">
        <v>48</v>
      </c>
      <c r="B54" s="936" t="s">
        <v>1120</v>
      </c>
      <c r="C54" s="916">
        <v>76.959999999999994</v>
      </c>
      <c r="D54" s="917"/>
      <c r="E54" s="916">
        <v>76.959999999999994</v>
      </c>
      <c r="F54" s="917" t="s">
        <v>1087</v>
      </c>
      <c r="G54" s="917" t="s">
        <v>1028</v>
      </c>
      <c r="H54" s="917"/>
    </row>
    <row r="55" spans="1:8" ht="30">
      <c r="A55" s="40">
        <v>49</v>
      </c>
      <c r="B55" s="936" t="s">
        <v>1051</v>
      </c>
      <c r="C55" s="917">
        <v>0.3</v>
      </c>
      <c r="D55" s="917"/>
      <c r="E55" s="917">
        <v>0.3</v>
      </c>
      <c r="F55" s="917" t="s">
        <v>1087</v>
      </c>
      <c r="G55" s="917" t="s">
        <v>1028</v>
      </c>
      <c r="H55" s="917"/>
    </row>
    <row r="56" spans="1:8" ht="30">
      <c r="A56" s="40">
        <v>50</v>
      </c>
      <c r="B56" s="936" t="s">
        <v>1056</v>
      </c>
      <c r="C56" s="917">
        <v>0.1</v>
      </c>
      <c r="D56" s="917"/>
      <c r="E56" s="917">
        <v>0.1</v>
      </c>
      <c r="F56" s="917" t="s">
        <v>1087</v>
      </c>
      <c r="G56" s="917" t="s">
        <v>1028</v>
      </c>
      <c r="H56" s="917"/>
    </row>
    <row r="57" spans="1:8" ht="30">
      <c r="A57" s="40">
        <v>51</v>
      </c>
      <c r="B57" s="936" t="s">
        <v>1055</v>
      </c>
      <c r="C57" s="917">
        <v>0.13</v>
      </c>
      <c r="D57" s="917"/>
      <c r="E57" s="917">
        <v>0.13</v>
      </c>
      <c r="F57" s="917" t="s">
        <v>1087</v>
      </c>
      <c r="G57" s="917" t="s">
        <v>1028</v>
      </c>
      <c r="H57" s="917"/>
    </row>
    <row r="58" spans="1:8" ht="30">
      <c r="A58" s="40">
        <v>52</v>
      </c>
      <c r="B58" s="936" t="s">
        <v>1057</v>
      </c>
      <c r="C58" s="917">
        <v>0.05</v>
      </c>
      <c r="D58" s="917"/>
      <c r="E58" s="917">
        <v>0.05</v>
      </c>
      <c r="F58" s="917" t="s">
        <v>1087</v>
      </c>
      <c r="G58" s="917" t="s">
        <v>1028</v>
      </c>
      <c r="H58" s="917"/>
    </row>
    <row r="59" spans="1:8" ht="30">
      <c r="A59" s="40">
        <v>53</v>
      </c>
      <c r="B59" s="936" t="s">
        <v>1065</v>
      </c>
      <c r="C59" s="917">
        <v>1</v>
      </c>
      <c r="D59" s="917"/>
      <c r="E59" s="917">
        <v>1</v>
      </c>
      <c r="F59" s="917" t="s">
        <v>1087</v>
      </c>
      <c r="G59" s="917" t="s">
        <v>1028</v>
      </c>
      <c r="H59" s="917"/>
    </row>
    <row r="60" spans="1:8">
      <c r="A60" s="40">
        <v>54</v>
      </c>
      <c r="B60" s="936" t="s">
        <v>1066</v>
      </c>
      <c r="C60" s="917">
        <v>3</v>
      </c>
      <c r="D60" s="917"/>
      <c r="E60" s="917">
        <v>3</v>
      </c>
      <c r="F60" s="917" t="s">
        <v>1087</v>
      </c>
      <c r="G60" s="917" t="s">
        <v>1028</v>
      </c>
      <c r="H60" s="917"/>
    </row>
    <row r="61" spans="1:8" ht="30">
      <c r="A61" s="40">
        <v>55</v>
      </c>
      <c r="B61" s="936" t="s">
        <v>1125</v>
      </c>
      <c r="C61" s="917">
        <v>72.02</v>
      </c>
      <c r="D61" s="917"/>
      <c r="E61" s="917">
        <v>72.02</v>
      </c>
      <c r="F61" s="917" t="s">
        <v>1087</v>
      </c>
      <c r="G61" s="917" t="s">
        <v>1028</v>
      </c>
      <c r="H61" s="917"/>
    </row>
    <row r="62" spans="1:8" ht="30">
      <c r="A62" s="40">
        <v>56</v>
      </c>
      <c r="B62" s="936" t="s">
        <v>619</v>
      </c>
      <c r="C62" s="917">
        <v>0.46</v>
      </c>
      <c r="D62" s="917"/>
      <c r="E62" s="917">
        <v>0.46</v>
      </c>
      <c r="F62" s="917" t="s">
        <v>1087</v>
      </c>
      <c r="G62" s="917" t="s">
        <v>1028</v>
      </c>
      <c r="H62" s="917"/>
    </row>
    <row r="63" spans="1:8">
      <c r="A63" s="40">
        <v>57</v>
      </c>
      <c r="B63" s="936" t="s">
        <v>544</v>
      </c>
      <c r="C63" s="917">
        <v>2.3000000000000003</v>
      </c>
      <c r="D63" s="917"/>
      <c r="E63" s="917">
        <v>2.3000000000000003</v>
      </c>
      <c r="F63" s="917" t="s">
        <v>1087</v>
      </c>
      <c r="G63" s="917" t="s">
        <v>1028</v>
      </c>
      <c r="H63" s="917"/>
    </row>
    <row r="64" spans="1:8">
      <c r="A64" s="40">
        <v>58</v>
      </c>
      <c r="B64" s="936" t="s">
        <v>1052</v>
      </c>
      <c r="C64" s="917">
        <v>1</v>
      </c>
      <c r="D64" s="917"/>
      <c r="E64" s="917">
        <v>1</v>
      </c>
      <c r="F64" s="917" t="s">
        <v>1087</v>
      </c>
      <c r="G64" s="917" t="s">
        <v>1028</v>
      </c>
      <c r="H64" s="917"/>
    </row>
    <row r="65" spans="1:8" ht="30">
      <c r="A65" s="40">
        <v>59</v>
      </c>
      <c r="B65" s="1192" t="s">
        <v>1128</v>
      </c>
      <c r="C65" s="917">
        <v>1</v>
      </c>
      <c r="D65" s="917"/>
      <c r="E65" s="917">
        <v>1</v>
      </c>
      <c r="F65" s="917" t="s">
        <v>1087</v>
      </c>
      <c r="G65" s="917" t="s">
        <v>1028</v>
      </c>
      <c r="H65" s="917"/>
    </row>
    <row r="66" spans="1:8" ht="30">
      <c r="A66" s="40">
        <v>60</v>
      </c>
      <c r="B66" s="1192" t="s">
        <v>637</v>
      </c>
      <c r="C66" s="917">
        <v>0.3</v>
      </c>
      <c r="D66" s="917"/>
      <c r="E66" s="917">
        <v>0.3</v>
      </c>
      <c r="F66" s="917" t="s">
        <v>1087</v>
      </c>
      <c r="G66" s="917" t="s">
        <v>1028</v>
      </c>
      <c r="H66" s="917"/>
    </row>
    <row r="67" spans="1:8" ht="30">
      <c r="A67" s="40">
        <v>61</v>
      </c>
      <c r="B67" s="1192" t="s">
        <v>1059</v>
      </c>
      <c r="C67" s="917">
        <v>0.3</v>
      </c>
      <c r="D67" s="917"/>
      <c r="E67" s="917">
        <v>0.3</v>
      </c>
      <c r="F67" s="917" t="s">
        <v>1087</v>
      </c>
      <c r="G67" s="917" t="s">
        <v>1028</v>
      </c>
      <c r="H67" s="917"/>
    </row>
    <row r="68" spans="1:8" ht="105">
      <c r="A68" s="40">
        <v>62</v>
      </c>
      <c r="B68" s="1193" t="s">
        <v>1130</v>
      </c>
      <c r="C68" s="917">
        <v>0.3</v>
      </c>
      <c r="D68" s="917"/>
      <c r="E68" s="917">
        <v>0.3</v>
      </c>
      <c r="F68" s="917" t="s">
        <v>1087</v>
      </c>
      <c r="G68" s="917" t="s">
        <v>1028</v>
      </c>
      <c r="H68" s="917"/>
    </row>
    <row r="69" spans="1:8" ht="75">
      <c r="A69" s="40">
        <v>63</v>
      </c>
      <c r="B69" s="936" t="s">
        <v>1067</v>
      </c>
      <c r="C69" s="917">
        <v>0.13</v>
      </c>
      <c r="D69" s="917"/>
      <c r="E69" s="917">
        <v>0.13</v>
      </c>
      <c r="F69" s="917" t="s">
        <v>1087</v>
      </c>
      <c r="G69" s="917" t="s">
        <v>1028</v>
      </c>
      <c r="H69" s="917"/>
    </row>
    <row r="70" spans="1:8" ht="45">
      <c r="A70" s="40">
        <v>64</v>
      </c>
      <c r="B70" s="1194" t="s">
        <v>673</v>
      </c>
      <c r="C70" s="917">
        <v>0.26</v>
      </c>
      <c r="D70" s="917"/>
      <c r="E70" s="917">
        <v>0.26</v>
      </c>
      <c r="F70" s="917" t="s">
        <v>1087</v>
      </c>
      <c r="G70" s="917" t="s">
        <v>1028</v>
      </c>
      <c r="H70" s="917"/>
    </row>
    <row r="71" spans="1:8" ht="45">
      <c r="A71" s="40">
        <v>65</v>
      </c>
      <c r="B71" s="1194" t="s">
        <v>1132</v>
      </c>
      <c r="C71" s="917">
        <v>0.4</v>
      </c>
      <c r="D71" s="917"/>
      <c r="E71" s="917">
        <v>0.4</v>
      </c>
      <c r="F71" s="917" t="s">
        <v>1087</v>
      </c>
      <c r="G71" s="917" t="s">
        <v>1028</v>
      </c>
      <c r="H71" s="917"/>
    </row>
    <row r="72" spans="1:8" ht="60">
      <c r="A72" s="40">
        <v>66</v>
      </c>
      <c r="B72" s="1194" t="s">
        <v>634</v>
      </c>
      <c r="C72" s="917">
        <v>1</v>
      </c>
      <c r="D72" s="917"/>
      <c r="E72" s="917">
        <v>1</v>
      </c>
      <c r="F72" s="917" t="s">
        <v>1087</v>
      </c>
      <c r="G72" s="917" t="s">
        <v>1028</v>
      </c>
      <c r="H72" s="917"/>
    </row>
    <row r="73" spans="1:8" ht="60">
      <c r="A73" s="40">
        <v>67</v>
      </c>
      <c r="B73" s="1195" t="s">
        <v>543</v>
      </c>
      <c r="C73" s="917">
        <v>1.0158</v>
      </c>
      <c r="D73" s="917"/>
      <c r="E73" s="917">
        <v>1.0158</v>
      </c>
      <c r="F73" s="917" t="s">
        <v>1087</v>
      </c>
      <c r="G73" s="917" t="s">
        <v>1028</v>
      </c>
      <c r="H73" s="917"/>
    </row>
    <row r="74" spans="1:8" ht="60">
      <c r="A74" s="40">
        <v>68</v>
      </c>
      <c r="B74" s="1196" t="s">
        <v>1137</v>
      </c>
      <c r="C74" s="917">
        <v>0.86</v>
      </c>
      <c r="D74" s="917"/>
      <c r="E74" s="917">
        <v>0.86</v>
      </c>
      <c r="F74" s="917" t="s">
        <v>1087</v>
      </c>
      <c r="G74" s="917" t="s">
        <v>1028</v>
      </c>
      <c r="H74" s="917"/>
    </row>
    <row r="75" spans="1:8" ht="30">
      <c r="A75" s="40">
        <v>69</v>
      </c>
      <c r="B75" s="1194" t="s">
        <v>640</v>
      </c>
      <c r="C75" s="918">
        <v>1.1080000000000001</v>
      </c>
      <c r="D75" s="918"/>
      <c r="E75" s="918">
        <v>1.1080000000000001</v>
      </c>
      <c r="F75" s="917" t="s">
        <v>1087</v>
      </c>
      <c r="G75" s="917" t="s">
        <v>1028</v>
      </c>
      <c r="H75" s="918"/>
    </row>
    <row r="76" spans="1:8" ht="30">
      <c r="A76" s="40">
        <v>70</v>
      </c>
      <c r="B76" s="936" t="s">
        <v>1060</v>
      </c>
      <c r="C76" s="918">
        <v>3</v>
      </c>
      <c r="D76" s="918"/>
      <c r="E76" s="918">
        <v>3</v>
      </c>
      <c r="F76" s="917" t="s">
        <v>1087</v>
      </c>
      <c r="G76" s="917" t="s">
        <v>1028</v>
      </c>
      <c r="H76" s="918"/>
    </row>
    <row r="77" spans="1:8" ht="30">
      <c r="A77" s="40">
        <v>71</v>
      </c>
      <c r="B77" s="936" t="s">
        <v>1060</v>
      </c>
      <c r="C77" s="918">
        <v>3</v>
      </c>
      <c r="D77" s="918"/>
      <c r="E77" s="918">
        <v>3</v>
      </c>
      <c r="F77" s="917" t="s">
        <v>1087</v>
      </c>
      <c r="G77" s="917" t="s">
        <v>1028</v>
      </c>
      <c r="H77" s="918"/>
    </row>
  </sheetData>
  <protectedRanges>
    <protectedRange sqref="B75" name="Range10_1_1_4_1_1_1_1_1_2_5_1_2_6_7_1_2_1_1_3"/>
  </protectedRanges>
  <mergeCells count="6">
    <mergeCell ref="H4:H5"/>
    <mergeCell ref="C4:E4"/>
    <mergeCell ref="B4:B5"/>
    <mergeCell ref="A4:A5"/>
    <mergeCell ref="F4:F5"/>
    <mergeCell ref="G4:G5"/>
  </mergeCells>
  <conditionalFormatting sqref="B40:B42 B33:B38">
    <cfRule type="duplicateValues" dxfId="5" priority="7"/>
  </conditionalFormatting>
  <conditionalFormatting sqref="B11">
    <cfRule type="duplicateValues" dxfId="4" priority="4"/>
  </conditionalFormatting>
  <conditionalFormatting sqref="B69">
    <cfRule type="duplicateValues" dxfId="3" priority="3"/>
  </conditionalFormatting>
  <conditionalFormatting sqref="B70:B71">
    <cfRule type="duplicateValues" dxfId="2" priority="2"/>
  </conditionalFormatting>
  <conditionalFormatting sqref="B72:B74">
    <cfRule type="duplicateValues" dxfId="1" priority="1"/>
  </conditionalFormatting>
  <conditionalFormatting sqref="B43:B58">
    <cfRule type="duplicateValues" dxfId="0" priority="608"/>
  </conditionalFormatting>
  <pageMargins left="0.7" right="0.7" top="0.75" bottom="0.75" header="0.3" footer="0.3"/>
  <pageSetup paperSize="9" scale="79"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25"/>
  <sheetViews>
    <sheetView showGridLines="0" showZeros="0" zoomScale="70" zoomScaleNormal="70" workbookViewId="0">
      <pane xSplit="4" ySplit="6" topLeftCell="E7" activePane="bottomRight" state="frozen"/>
      <selection activeCell="I30" sqref="I30"/>
      <selection pane="topRight" activeCell="I30" sqref="I30"/>
      <selection pane="bottomLeft" activeCell="I30" sqref="I30"/>
      <selection pane="bottomRight" activeCell="I8" sqref="I8"/>
    </sheetView>
  </sheetViews>
  <sheetFormatPr defaultColWidth="12.3984375" defaultRowHeight="18.75"/>
  <cols>
    <col min="1" max="1" width="14.59765625" style="773" customWidth="1"/>
    <col min="2" max="2" width="60.3984375" style="721" customWidth="1"/>
    <col min="3" max="3" width="20.3984375" style="774" hidden="1" customWidth="1"/>
    <col min="4" max="4" width="19.796875" style="721" customWidth="1"/>
    <col min="5" max="5" width="26.59765625" style="721" hidden="1" customWidth="1"/>
    <col min="6" max="6" width="30.796875" style="721" customWidth="1"/>
    <col min="7" max="7" width="30.3984375" style="721" customWidth="1"/>
    <col min="8" max="16384" width="12.3984375" style="721"/>
  </cols>
  <sheetData>
    <row r="1" spans="1:7">
      <c r="A1" s="686" t="s">
        <v>1022</v>
      </c>
      <c r="B1" s="719"/>
      <c r="C1" s="720"/>
      <c r="D1" s="849" t="s">
        <v>276</v>
      </c>
      <c r="E1" s="719"/>
      <c r="F1" s="719"/>
    </row>
    <row r="2" spans="1:7">
      <c r="A2" s="686" t="s">
        <v>1073</v>
      </c>
      <c r="B2" s="722"/>
      <c r="C2" s="722"/>
      <c r="D2" s="722"/>
      <c r="E2" s="722"/>
      <c r="F2" s="719"/>
    </row>
    <row r="3" spans="1:7">
      <c r="A3" s="692" t="s">
        <v>922</v>
      </c>
      <c r="B3" s="723"/>
      <c r="C3" s="723"/>
      <c r="D3" s="723"/>
      <c r="E3" s="723"/>
      <c r="F3" s="724"/>
      <c r="G3" s="725"/>
    </row>
    <row r="4" spans="1:7" ht="18.75" customHeight="1">
      <c r="A4" s="661"/>
      <c r="B4" s="661"/>
      <c r="C4" s="661"/>
      <c r="D4" s="661"/>
      <c r="E4" s="875" t="s">
        <v>134</v>
      </c>
      <c r="F4" s="719"/>
    </row>
    <row r="5" spans="1:7" ht="66.75" customHeight="1">
      <c r="A5" s="884" t="s">
        <v>3</v>
      </c>
      <c r="B5" s="885" t="s">
        <v>81</v>
      </c>
      <c r="C5" s="885" t="s">
        <v>6</v>
      </c>
      <c r="D5" s="886" t="s">
        <v>1024</v>
      </c>
      <c r="E5" s="886" t="str">
        <f>'CH01'!F5</f>
        <v>Thị trấn Văn Điển</v>
      </c>
      <c r="F5" s="889" t="s">
        <v>1025</v>
      </c>
      <c r="G5" s="890" t="s">
        <v>1026</v>
      </c>
    </row>
    <row r="6" spans="1:7" s="732" customFormat="1">
      <c r="A6" s="699">
        <v>-1</v>
      </c>
      <c r="B6" s="699">
        <v>-2</v>
      </c>
      <c r="C6" s="699">
        <v>-3</v>
      </c>
      <c r="D6" s="699">
        <v>-3</v>
      </c>
      <c r="E6" s="699">
        <v>-4</v>
      </c>
      <c r="F6" s="699">
        <v>-5</v>
      </c>
      <c r="G6" s="699">
        <v>-6</v>
      </c>
    </row>
    <row r="7" spans="1:7" s="738" customFormat="1">
      <c r="A7" s="733">
        <v>1</v>
      </c>
      <c r="B7" s="754" t="s">
        <v>212</v>
      </c>
      <c r="C7" s="735" t="s">
        <v>924</v>
      </c>
      <c r="D7" s="736">
        <v>239.86639999999997</v>
      </c>
      <c r="E7" s="736">
        <v>239.86639999999997</v>
      </c>
      <c r="F7" s="889"/>
      <c r="G7" s="891" t="s">
        <v>1027</v>
      </c>
    </row>
    <row r="8" spans="1:7" s="743" customFormat="1">
      <c r="A8" s="739"/>
      <c r="B8" s="740" t="s">
        <v>925</v>
      </c>
      <c r="C8" s="735"/>
      <c r="D8" s="736"/>
      <c r="E8" s="741"/>
      <c r="F8" s="887"/>
      <c r="G8" s="888"/>
    </row>
    <row r="9" spans="1:7" s="748" customFormat="1">
      <c r="A9" s="744" t="s">
        <v>85</v>
      </c>
      <c r="B9" s="745" t="s">
        <v>170</v>
      </c>
      <c r="C9" s="735" t="s">
        <v>171</v>
      </c>
      <c r="D9" s="741">
        <v>130.21699999999998</v>
      </c>
      <c r="E9" s="746">
        <v>130.21699999999998</v>
      </c>
      <c r="F9" s="887" t="s">
        <v>1028</v>
      </c>
      <c r="G9" s="891" t="s">
        <v>1027</v>
      </c>
    </row>
    <row r="10" spans="1:7" s="748" customFormat="1">
      <c r="A10" s="749" t="s">
        <v>86</v>
      </c>
      <c r="B10" s="750" t="s">
        <v>213</v>
      </c>
      <c r="C10" s="751" t="s">
        <v>172</v>
      </c>
      <c r="D10" s="741">
        <v>130.21699999999998</v>
      </c>
      <c r="E10" s="746">
        <v>130.21699999999998</v>
      </c>
      <c r="F10" s="887" t="s">
        <v>1028</v>
      </c>
      <c r="G10" s="891" t="s">
        <v>1027</v>
      </c>
    </row>
    <row r="11" spans="1:7" s="748" customFormat="1">
      <c r="A11" s="749" t="s">
        <v>88</v>
      </c>
      <c r="B11" s="750" t="s">
        <v>214</v>
      </c>
      <c r="C11" s="751" t="s">
        <v>183</v>
      </c>
      <c r="D11" s="741">
        <v>0</v>
      </c>
      <c r="E11" s="746">
        <v>0</v>
      </c>
      <c r="F11" s="887" t="s">
        <v>1028</v>
      </c>
      <c r="G11" s="891" t="s">
        <v>1027</v>
      </c>
    </row>
    <row r="12" spans="1:7" s="748" customFormat="1">
      <c r="A12" s="744" t="s">
        <v>90</v>
      </c>
      <c r="B12" s="745" t="s">
        <v>215</v>
      </c>
      <c r="C12" s="735" t="s">
        <v>173</v>
      </c>
      <c r="D12" s="741">
        <v>51.2027</v>
      </c>
      <c r="E12" s="746">
        <v>51.2027</v>
      </c>
      <c r="F12" s="887" t="s">
        <v>1028</v>
      </c>
      <c r="G12" s="891" t="s">
        <v>1027</v>
      </c>
    </row>
    <row r="13" spans="1:7" s="748" customFormat="1">
      <c r="A13" s="744" t="s">
        <v>91</v>
      </c>
      <c r="B13" s="745" t="s">
        <v>89</v>
      </c>
      <c r="C13" s="735" t="s">
        <v>174</v>
      </c>
      <c r="D13" s="741">
        <v>15.469999999999999</v>
      </c>
      <c r="E13" s="746">
        <v>15.469999999999999</v>
      </c>
      <c r="F13" s="887" t="s">
        <v>1028</v>
      </c>
      <c r="G13" s="891" t="s">
        <v>1027</v>
      </c>
    </row>
    <row r="14" spans="1:7" s="743" customFormat="1">
      <c r="A14" s="744" t="s">
        <v>93</v>
      </c>
      <c r="B14" s="745" t="s">
        <v>128</v>
      </c>
      <c r="C14" s="735" t="s">
        <v>176</v>
      </c>
      <c r="D14" s="741">
        <v>0</v>
      </c>
      <c r="E14" s="746">
        <v>0</v>
      </c>
      <c r="F14" s="887"/>
      <c r="G14" s="888"/>
    </row>
    <row r="15" spans="1:7" s="743" customFormat="1">
      <c r="A15" s="744" t="s">
        <v>95</v>
      </c>
      <c r="B15" s="745" t="s">
        <v>126</v>
      </c>
      <c r="C15" s="735" t="s">
        <v>175</v>
      </c>
      <c r="D15" s="741">
        <v>0</v>
      </c>
      <c r="E15" s="746">
        <v>0</v>
      </c>
      <c r="F15" s="887"/>
      <c r="G15" s="888"/>
    </row>
    <row r="16" spans="1:7" s="743" customFormat="1">
      <c r="A16" s="744" t="s">
        <v>127</v>
      </c>
      <c r="B16" s="745" t="s">
        <v>130</v>
      </c>
      <c r="C16" s="735" t="s">
        <v>177</v>
      </c>
      <c r="D16" s="741">
        <v>0</v>
      </c>
      <c r="E16" s="746">
        <v>0</v>
      </c>
      <c r="F16" s="887"/>
      <c r="G16" s="888"/>
    </row>
    <row r="17" spans="1:7" s="743" customFormat="1" ht="37.5">
      <c r="A17" s="739"/>
      <c r="B17" s="752" t="s">
        <v>920</v>
      </c>
      <c r="C17" s="735" t="s">
        <v>926</v>
      </c>
      <c r="D17" s="741">
        <v>0</v>
      </c>
      <c r="E17" s="746">
        <v>0</v>
      </c>
      <c r="F17" s="887"/>
      <c r="G17" s="888"/>
    </row>
    <row r="18" spans="1:7">
      <c r="A18" s="744" t="s">
        <v>129</v>
      </c>
      <c r="B18" s="745" t="s">
        <v>92</v>
      </c>
      <c r="C18" s="735" t="s">
        <v>178</v>
      </c>
      <c r="D18" s="741">
        <v>42.976699999999994</v>
      </c>
      <c r="E18" s="746">
        <v>42.976699999999994</v>
      </c>
      <c r="F18" s="887" t="s">
        <v>1028</v>
      </c>
      <c r="G18" s="891" t="s">
        <v>1027</v>
      </c>
    </row>
    <row r="19" spans="1:7" s="732" customFormat="1">
      <c r="A19" s="744" t="s">
        <v>118</v>
      </c>
      <c r="B19" s="745" t="s">
        <v>216</v>
      </c>
      <c r="C19" s="735" t="s">
        <v>302</v>
      </c>
      <c r="D19" s="741">
        <v>0</v>
      </c>
      <c r="E19" s="746">
        <v>0</v>
      </c>
      <c r="F19" s="894"/>
      <c r="G19" s="895"/>
    </row>
    <row r="20" spans="1:7">
      <c r="A20" s="744" t="s">
        <v>119</v>
      </c>
      <c r="B20" s="745" t="s">
        <v>94</v>
      </c>
      <c r="C20" s="735" t="s">
        <v>179</v>
      </c>
      <c r="D20" s="741">
        <v>0</v>
      </c>
      <c r="E20" s="746">
        <v>0</v>
      </c>
      <c r="F20" s="892"/>
      <c r="G20" s="893"/>
    </row>
    <row r="21" spans="1:7">
      <c r="A21" s="744" t="s">
        <v>217</v>
      </c>
      <c r="B21" s="745" t="s">
        <v>96</v>
      </c>
      <c r="C21" s="735" t="s">
        <v>141</v>
      </c>
      <c r="D21" s="741">
        <v>0</v>
      </c>
      <c r="E21" s="746">
        <v>0</v>
      </c>
      <c r="F21" s="887" t="s">
        <v>1028</v>
      </c>
      <c r="G21" s="891" t="s">
        <v>1027</v>
      </c>
    </row>
    <row r="22" spans="1:7" s="730" customFormat="1" ht="37.5">
      <c r="A22" s="753">
        <v>2</v>
      </c>
      <c r="B22" s="754" t="s">
        <v>1023</v>
      </c>
      <c r="C22" s="755"/>
      <c r="D22" s="736">
        <v>0.54</v>
      </c>
      <c r="E22" s="756">
        <v>0.54</v>
      </c>
      <c r="F22" s="889"/>
      <c r="G22" s="891"/>
    </row>
    <row r="23" spans="1:7" s="732" customFormat="1">
      <c r="A23" s="744" t="s">
        <v>99</v>
      </c>
      <c r="B23" s="761" t="s">
        <v>83</v>
      </c>
      <c r="C23" s="735"/>
      <c r="D23" s="736">
        <v>0</v>
      </c>
      <c r="E23" s="746">
        <v>0</v>
      </c>
      <c r="F23" s="894"/>
      <c r="G23" s="895"/>
    </row>
    <row r="24" spans="1:7">
      <c r="A24" s="744">
        <v>2.2000000000000002</v>
      </c>
      <c r="B24" s="761" t="s">
        <v>97</v>
      </c>
      <c r="C24" s="735"/>
      <c r="D24" s="741">
        <v>0.54</v>
      </c>
      <c r="E24" s="746">
        <v>0.54</v>
      </c>
      <c r="F24" s="887"/>
      <c r="G24" s="891"/>
    </row>
    <row r="25" spans="1:7" s="732" customFormat="1">
      <c r="A25" s="692"/>
      <c r="B25" s="768"/>
      <c r="C25" s="769"/>
      <c r="D25" s="731"/>
      <c r="E25" s="731"/>
      <c r="F25" s="731"/>
    </row>
  </sheetData>
  <sheetProtection formatCells="0" formatColumns="0" formatRows="0" insertColumns="0" insertRows="0" insertHyperlinks="0" deleteColumns="0" deleteRows="0" pivotTables="0"/>
  <dataValidations count="1">
    <dataValidation type="list" allowBlank="1" showInputMessage="1" showErrorMessage="1" sqref="D1">
      <formula1>PhannamQHKH</formula1>
    </dataValidation>
  </dataValidations>
  <printOptions horizontalCentered="1"/>
  <pageMargins left="0.23622047244094499" right="0.15748031496063" top="0.47244094488188998" bottom="0.23622047244094499" header="0.15748031496063" footer="0.15748031496063"/>
  <pageSetup paperSize="9" scale="71"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3"/>
  <sheetViews>
    <sheetView zoomScale="70" zoomScaleNormal="70" workbookViewId="0">
      <pane ySplit="4" topLeftCell="A88" activePane="bottomLeft" state="frozen"/>
      <selection pane="bottomLeft" activeCell="E6" sqref="E6:E90"/>
    </sheetView>
  </sheetViews>
  <sheetFormatPr defaultColWidth="14.3984375" defaultRowHeight="15.75"/>
  <cols>
    <col min="1" max="1" width="14.3984375" style="1087"/>
    <col min="2" max="2" width="37.796875" style="1087" customWidth="1"/>
    <col min="3" max="3" width="14.3984375" style="1087"/>
    <col min="4" max="4" width="20.796875" style="1087" customWidth="1"/>
    <col min="5" max="5" width="16.3984375" style="1087" customWidth="1"/>
    <col min="6" max="6" width="14.3984375" style="1087"/>
    <col min="7" max="7" width="18.3984375" style="1087" customWidth="1"/>
    <col min="8" max="8" width="14.3984375" style="1087"/>
    <col min="9" max="9" width="65.796875" style="1087" customWidth="1"/>
    <col min="10" max="10" width="34.796875" style="1087" customWidth="1"/>
    <col min="11" max="11" width="14.3984375" style="1087"/>
    <col min="12" max="12" width="21.796875" style="1087" customWidth="1"/>
    <col min="13" max="13" width="19.796875" style="1087" customWidth="1"/>
    <col min="14" max="14" width="19.19921875" style="1087" customWidth="1"/>
    <col min="15" max="15" width="20.19921875" style="1087" customWidth="1"/>
    <col min="16" max="16384" width="14.3984375" style="1087"/>
  </cols>
  <sheetData>
    <row r="1" spans="1:15" ht="36" customHeight="1">
      <c r="A1" s="1085" t="s">
        <v>1078</v>
      </c>
      <c r="B1" s="1086"/>
      <c r="C1" s="1086"/>
      <c r="D1" s="1086"/>
      <c r="E1" s="1086"/>
      <c r="F1" s="1086"/>
      <c r="G1" s="1086"/>
      <c r="H1" s="1086"/>
      <c r="I1" s="1086"/>
      <c r="J1" s="1086"/>
    </row>
    <row r="2" spans="1:15">
      <c r="A2" s="1088" t="s">
        <v>3</v>
      </c>
      <c r="B2" s="1088" t="s">
        <v>1030</v>
      </c>
      <c r="C2" s="1088" t="s">
        <v>1000</v>
      </c>
      <c r="D2" s="1088" t="s">
        <v>1079</v>
      </c>
      <c r="E2" s="1088" t="s">
        <v>1080</v>
      </c>
      <c r="F2" s="1088" t="s">
        <v>1081</v>
      </c>
      <c r="G2" s="1088" t="s">
        <v>1001</v>
      </c>
      <c r="H2" s="1088"/>
      <c r="I2" s="1088" t="s">
        <v>1082</v>
      </c>
      <c r="J2" s="1088" t="s">
        <v>198</v>
      </c>
    </row>
    <row r="3" spans="1:15">
      <c r="A3" s="1088"/>
      <c r="B3" s="1088"/>
      <c r="C3" s="1088"/>
      <c r="D3" s="1088"/>
      <c r="E3" s="1088"/>
      <c r="F3" s="1088"/>
      <c r="G3" s="1088"/>
      <c r="H3" s="1088"/>
      <c r="I3" s="1088"/>
      <c r="J3" s="1088"/>
    </row>
    <row r="4" spans="1:15" ht="55.5" customHeight="1">
      <c r="A4" s="1088"/>
      <c r="B4" s="1088"/>
      <c r="C4" s="1088"/>
      <c r="D4" s="1088"/>
      <c r="E4" s="1088"/>
      <c r="F4" s="1088"/>
      <c r="G4" s="1089" t="s">
        <v>1031</v>
      </c>
      <c r="H4" s="1090" t="s">
        <v>1032</v>
      </c>
      <c r="I4" s="1088"/>
      <c r="J4" s="1088"/>
    </row>
    <row r="5" spans="1:15" ht="69" customHeight="1">
      <c r="A5" s="1091" t="s">
        <v>44</v>
      </c>
      <c r="B5" s="1092" t="s">
        <v>1083</v>
      </c>
      <c r="C5" s="1091">
        <f>COUNTA(C6:C8)</f>
        <v>3</v>
      </c>
      <c r="D5" s="1091"/>
      <c r="E5" s="1093">
        <f>SUM(E6:E8)</f>
        <v>69.427000000000007</v>
      </c>
      <c r="F5" s="1093">
        <f>SUM(F6:F8)</f>
        <v>61.427</v>
      </c>
      <c r="G5" s="1092"/>
      <c r="H5" s="1092"/>
      <c r="I5" s="1092"/>
      <c r="J5" s="1092"/>
    </row>
    <row r="6" spans="1:15" s="1102" customFormat="1" ht="107.45" customHeight="1">
      <c r="A6" s="1094">
        <v>1</v>
      </c>
      <c r="B6" s="1095" t="s">
        <v>1084</v>
      </c>
      <c r="C6" s="1096" t="s">
        <v>27</v>
      </c>
      <c r="D6" s="1097" t="s">
        <v>1085</v>
      </c>
      <c r="E6" s="1098">
        <v>47.627000000000002</v>
      </c>
      <c r="F6" s="1098">
        <v>47.627000000000002</v>
      </c>
      <c r="G6" s="1094" t="s">
        <v>1086</v>
      </c>
      <c r="H6" s="1099" t="s">
        <v>1087</v>
      </c>
      <c r="I6" s="1100" t="s">
        <v>1088</v>
      </c>
      <c r="J6" s="1101"/>
      <c r="K6" s="1102" t="s">
        <v>1089</v>
      </c>
      <c r="L6" s="1102">
        <f>C5+C11+C59</f>
        <v>19</v>
      </c>
      <c r="M6" s="1102">
        <f>D5+D11+D59</f>
        <v>0</v>
      </c>
      <c r="N6" s="1102">
        <f>E5+E11+E59</f>
        <v>200.31</v>
      </c>
      <c r="O6" s="1103">
        <f>F5+F11+F59</f>
        <v>89.06</v>
      </c>
    </row>
    <row r="7" spans="1:15" s="1102" customFormat="1" ht="220.9" customHeight="1">
      <c r="A7" s="1094">
        <v>2</v>
      </c>
      <c r="B7" s="1095" t="s">
        <v>548</v>
      </c>
      <c r="C7" s="1096" t="s">
        <v>27</v>
      </c>
      <c r="D7" s="1104" t="s">
        <v>795</v>
      </c>
      <c r="E7" s="1104">
        <f>VLOOKUP(B7,'[5]DANH MUC QH XA THANH TRI 2026-2'!$B$6:$I$76,5,0)</f>
        <v>16</v>
      </c>
      <c r="F7" s="1104">
        <v>8</v>
      </c>
      <c r="G7" s="1094" t="s">
        <v>1086</v>
      </c>
      <c r="H7" s="1099" t="s">
        <v>1087</v>
      </c>
      <c r="I7" s="1105" t="str">
        <f>VLOOKUP(B7,'[5]DANH MUC QH XA THANH TRI 2026-2'!$B$6:$I$76,8,0)</f>
        <v>Nghị quyết số 08/NQ-HĐND ngày 08/7/2019 của HĐND Thành phố về cho ý kiến, phê duyệt chủ trương đầu tư, điều chỉnh chủ trương đầu tư một số dự án sử dụng vốn đầu tư công trung hạn 5 năm giai đoạn 2016-2020 của thành phố Hà Nội (Phụ lục 2).
 - Quyết định số 141/QĐ-TTg ngày 21/01/2020 của Thủ tướng Chính phủ phê duyệt chủ trương đầu tư Dự án đầu tư xây dựng tuyến đường kết nối đường Pháp Vân - Cầu Giẽ với đường Vành đai 3.
 - Quyết định số 471/QĐ-TTg ngày 15/4/2022 của Thủ tướng Chính phủ phê duyệt điều chỉnh chủ trương đầu tư Dự án đầu tư xây dựng tuyến đường kết nối đường Pháp Vân - Cầu Giẽ với đường Vành đai 3.</v>
      </c>
      <c r="J7" s="1106"/>
      <c r="K7" s="1102" t="s">
        <v>1090</v>
      </c>
      <c r="L7" s="1102">
        <f>73-L6</f>
        <v>54</v>
      </c>
      <c r="N7" s="1103">
        <f>E91-N6</f>
        <v>238.41379999999998</v>
      </c>
    </row>
    <row r="8" spans="1:15" s="1102" customFormat="1" ht="165">
      <c r="A8" s="1094">
        <v>3</v>
      </c>
      <c r="B8" s="1095" t="s">
        <v>1061</v>
      </c>
      <c r="C8" s="1107" t="s">
        <v>27</v>
      </c>
      <c r="D8" s="1108" t="s">
        <v>1091</v>
      </c>
      <c r="E8" s="1104">
        <v>5.8</v>
      </c>
      <c r="F8" s="1104">
        <v>5.8</v>
      </c>
      <c r="G8" s="1094" t="s">
        <v>1086</v>
      </c>
      <c r="H8" s="1099" t="s">
        <v>1087</v>
      </c>
      <c r="I8" s="1105" t="s">
        <v>1092</v>
      </c>
      <c r="J8" s="1106"/>
    </row>
    <row r="9" spans="1:15" ht="48.75" customHeight="1">
      <c r="A9" s="1091" t="s">
        <v>1002</v>
      </c>
      <c r="B9" s="1092" t="s">
        <v>1093</v>
      </c>
      <c r="C9" s="1092">
        <f>C10+C58</f>
        <v>68</v>
      </c>
      <c r="D9" s="1091"/>
      <c r="E9" s="1109">
        <f>E10+E58</f>
        <v>369.29679999999996</v>
      </c>
      <c r="F9" s="1109">
        <f>F10+F58</f>
        <v>189.44679999999997</v>
      </c>
      <c r="G9" s="1092"/>
      <c r="H9" s="1092"/>
      <c r="I9" s="1092"/>
      <c r="J9" s="1092"/>
    </row>
    <row r="10" spans="1:15" ht="47.25" customHeight="1">
      <c r="A10" s="1110" t="s">
        <v>42</v>
      </c>
      <c r="B10" s="1111" t="s">
        <v>1094</v>
      </c>
      <c r="C10" s="1111">
        <f>C11+C25</f>
        <v>38</v>
      </c>
      <c r="D10" s="1111"/>
      <c r="E10" s="1111">
        <f t="shared" ref="E10:F10" si="0">E11+E25</f>
        <v>173.01299999999998</v>
      </c>
      <c r="F10" s="1111">
        <f t="shared" si="0"/>
        <v>173.01299999999998</v>
      </c>
      <c r="G10" s="1110"/>
      <c r="H10" s="1111"/>
      <c r="I10" s="1112"/>
      <c r="J10" s="1111"/>
    </row>
    <row r="11" spans="1:15" ht="40.5">
      <c r="A11" s="1113" t="s">
        <v>1003</v>
      </c>
      <c r="B11" s="1114" t="s">
        <v>1033</v>
      </c>
      <c r="C11" s="1114">
        <f>C12+C15+C17</f>
        <v>9</v>
      </c>
      <c r="D11" s="1114"/>
      <c r="E11" s="1114">
        <f t="shared" ref="E11:F11" si="1">E12+E15+E17</f>
        <v>27.632999999999996</v>
      </c>
      <c r="F11" s="1114">
        <f t="shared" si="1"/>
        <v>27.632999999999996</v>
      </c>
      <c r="G11" s="1113"/>
      <c r="H11" s="1114"/>
      <c r="I11" s="1115"/>
      <c r="J11" s="1114"/>
    </row>
    <row r="12" spans="1:15" ht="25.5">
      <c r="A12" s="1116" t="s">
        <v>1034</v>
      </c>
      <c r="B12" s="1117" t="s">
        <v>1035</v>
      </c>
      <c r="C12" s="1117">
        <f>COUNTA(C13:C14)</f>
        <v>2</v>
      </c>
      <c r="D12" s="1117"/>
      <c r="E12" s="1118">
        <f>SUM(E13:E14)</f>
        <v>7.73</v>
      </c>
      <c r="F12" s="1118">
        <f>SUM(F13:F14)</f>
        <v>7.73</v>
      </c>
      <c r="G12" s="1116"/>
      <c r="H12" s="1117"/>
      <c r="I12" s="1119"/>
      <c r="J12" s="1117"/>
    </row>
    <row r="13" spans="1:15" s="1102" customFormat="1" ht="75">
      <c r="A13" s="1094">
        <v>4</v>
      </c>
      <c r="B13" s="1095" t="s">
        <v>668</v>
      </c>
      <c r="C13" s="1107" t="s">
        <v>16</v>
      </c>
      <c r="D13" s="1108" t="s">
        <v>1091</v>
      </c>
      <c r="E13" s="1104">
        <f>VLOOKUP(B13,'[5]DANH MUC QH XA THANH TRI 2026-2'!$B$6:$I$76,5,0)</f>
        <v>1.85</v>
      </c>
      <c r="F13" s="1120">
        <v>1.85</v>
      </c>
      <c r="G13" s="1094" t="s">
        <v>1086</v>
      </c>
      <c r="H13" s="1099" t="s">
        <v>1087</v>
      </c>
      <c r="I13" s="1105" t="str">
        <f>VLOOKUP(B13,'[5]DANH MUC QH XA THANH TRI 2026-2'!$B$6:$I$76,8,0)</f>
        <v>- Nghị quyết số 09/NQ-HĐND ngày 11/6/2024 của Hội đồng nhân dân huyện Thanh Trì về việc phê duyệt chủ trương đầu tư, điều chỉnh chủ trương đầu tư một số dự án sử dụng vốn đầu tư công ngân sách Huyện quản lý</v>
      </c>
      <c r="J13" s="1106"/>
    </row>
    <row r="14" spans="1:15" s="1102" customFormat="1" ht="75">
      <c r="A14" s="1094">
        <v>5</v>
      </c>
      <c r="B14" s="1095" t="s">
        <v>669</v>
      </c>
      <c r="C14" s="1107" t="s">
        <v>16</v>
      </c>
      <c r="D14" s="1108" t="s">
        <v>1091</v>
      </c>
      <c r="E14" s="1104">
        <f>VLOOKUP(B14,'[5]DANH MUC QH XA THANH TRI 2026-2'!$B$6:$I$76,5,0)</f>
        <v>5.88</v>
      </c>
      <c r="F14" s="1120">
        <v>5.88</v>
      </c>
      <c r="G14" s="1094" t="s">
        <v>1086</v>
      </c>
      <c r="H14" s="1099" t="s">
        <v>1087</v>
      </c>
      <c r="I14" s="1105" t="str">
        <f>VLOOKUP(B14,'[5]DANH MUC QH XA THANH TRI 2026-2'!$B$6:$I$76,8,0)</f>
        <v>- Nghị quyết số 09/NQ-HĐND ngày 11/6/2024 của Hội đồng nhân dân huyện Thanh Trì về việc phê duyệt chủ trương đầu tư, điều chỉnh chủ trương đầu tư một số dự án sử dụng vốn đầu tư công ngân sách Huyện quản lý</v>
      </c>
      <c r="J14" s="1106"/>
    </row>
    <row r="15" spans="1:15" ht="38.25">
      <c r="A15" s="1116" t="s">
        <v>1036</v>
      </c>
      <c r="B15" s="1117" t="s">
        <v>1037</v>
      </c>
      <c r="C15" s="1117"/>
      <c r="D15" s="1117"/>
      <c r="E15" s="1117"/>
      <c r="F15" s="1117"/>
      <c r="G15" s="1121"/>
      <c r="H15" s="1117"/>
      <c r="I15" s="1119"/>
      <c r="J15" s="1117"/>
    </row>
    <row r="16" spans="1:15">
      <c r="A16" s="1116" t="s">
        <v>1095</v>
      </c>
      <c r="B16" s="1122"/>
      <c r="C16" s="1122"/>
      <c r="D16" s="1122"/>
      <c r="E16" s="1122"/>
      <c r="F16" s="1122"/>
      <c r="G16" s="1121"/>
      <c r="H16" s="1122"/>
      <c r="I16" s="1123"/>
      <c r="J16" s="1122"/>
    </row>
    <row r="17" spans="1:10" ht="12.75">
      <c r="A17" s="1116" t="s">
        <v>1038</v>
      </c>
      <c r="B17" s="1117" t="s">
        <v>1039</v>
      </c>
      <c r="C17" s="1117">
        <f>COUNTA(C18:C24)</f>
        <v>7</v>
      </c>
      <c r="D17" s="1117"/>
      <c r="E17" s="1118">
        <f>SUM(E18:E24)</f>
        <v>19.902999999999995</v>
      </c>
      <c r="F17" s="1118">
        <f>SUM(F18:F24)</f>
        <v>19.902999999999995</v>
      </c>
      <c r="G17" s="1121"/>
      <c r="H17" s="1117"/>
      <c r="I17" s="1119"/>
      <c r="J17" s="1117"/>
    </row>
    <row r="18" spans="1:10" s="1102" customFormat="1" ht="45">
      <c r="A18" s="1094">
        <v>6</v>
      </c>
      <c r="B18" s="1095" t="s">
        <v>620</v>
      </c>
      <c r="C18" s="1124" t="s">
        <v>50</v>
      </c>
      <c r="D18" s="1104" t="s">
        <v>778</v>
      </c>
      <c r="E18" s="1104">
        <v>0.3</v>
      </c>
      <c r="F18" s="1104">
        <v>0.3</v>
      </c>
      <c r="G18" s="1094" t="s">
        <v>1086</v>
      </c>
      <c r="H18" s="1099" t="s">
        <v>1087</v>
      </c>
      <c r="I18" s="1105" t="str">
        <f>VLOOKUP(B18,'[5]DANH MUC QH XA THANH TRI 2026-2'!$B$6:$I$76,8,0)</f>
        <v>- Quyết định số 23/QĐ-VKSTC ngày 15/3/2023 của Viện kiểm sát nhân dân tối cao về chủ trương đầu tư dự án</v>
      </c>
      <c r="J18" s="1106"/>
    </row>
    <row r="19" spans="1:10" s="1102" customFormat="1" ht="210">
      <c r="A19" s="1094">
        <v>7</v>
      </c>
      <c r="B19" s="1095" t="s">
        <v>579</v>
      </c>
      <c r="C19" s="1124" t="s">
        <v>27</v>
      </c>
      <c r="D19" s="1104" t="s">
        <v>1091</v>
      </c>
      <c r="E19" s="1104">
        <v>16.2</v>
      </c>
      <c r="F19" s="1104">
        <v>16.2</v>
      </c>
      <c r="G19" s="1094" t="s">
        <v>1086</v>
      </c>
      <c r="H19" s="1099" t="s">
        <v>1087</v>
      </c>
      <c r="I19" s="1105" t="s">
        <v>1096</v>
      </c>
      <c r="J19" s="1106"/>
    </row>
    <row r="20" spans="1:10" s="1102" customFormat="1" ht="135">
      <c r="A20" s="1094">
        <v>8</v>
      </c>
      <c r="B20" s="1095" t="s">
        <v>560</v>
      </c>
      <c r="C20" s="1124" t="s">
        <v>27</v>
      </c>
      <c r="D20" s="1108" t="s">
        <v>1091</v>
      </c>
      <c r="E20" s="1104">
        <v>1.43</v>
      </c>
      <c r="F20" s="1104">
        <v>1.43</v>
      </c>
      <c r="G20" s="1094" t="s">
        <v>1086</v>
      </c>
      <c r="H20" s="1099" t="s">
        <v>1087</v>
      </c>
      <c r="I20" s="1105" t="str">
        <f>VLOOKUP(B20,'[5]DANH MUC QH XA THANH TRI 2026-2'!$B$6:$I$76,8,0)</f>
        <v>- Nghị quyết số 05/NQ-HĐND ngày 26/3/2021 của HĐND huyện Thanh Trì phê duyệt chủ trương đầu tư, điều chỉnh chủ trương đầu tư một số dự án sử dụng vốn đầu tư công huyện quản lý và danh mục các dự án tiếp tục nghiên cứu, hoàn thiện chủ trương đầu tư trong giai đoạn 2021-2025 (PL 1.9
- QĐ số 6493/QĐ-UBND ngày 23/11/2022 của UBND huyện; Biên bản định vị mốc ngày 13/12/2022</v>
      </c>
      <c r="J20" s="1106"/>
    </row>
    <row r="21" spans="1:10" s="1102" customFormat="1" ht="90">
      <c r="A21" s="1094">
        <v>9</v>
      </c>
      <c r="B21" s="1095" t="s">
        <v>576</v>
      </c>
      <c r="C21" s="1124" t="s">
        <v>27</v>
      </c>
      <c r="D21" s="1108" t="s">
        <v>1091</v>
      </c>
      <c r="E21" s="1104">
        <v>0.52</v>
      </c>
      <c r="F21" s="1104">
        <v>0.52</v>
      </c>
      <c r="G21" s="1094" t="s">
        <v>1086</v>
      </c>
      <c r="H21" s="1099" t="s">
        <v>1087</v>
      </c>
      <c r="I21" s="1105" t="str">
        <f>VLOOKUP(B21,'[5]DANH MUC QH XA THANH TRI 2026-2'!$B$6:$I$76,8,0)</f>
        <v>Nghị quyết số 60/NQ-HĐND ngày 24/9/2021 của HĐND huyện Thanh trì về phê duyệt chủ trương đầu tư dự án (phụ lục số 1.4); Quyết định số 882/QĐ-UBND ngày 05/4/2022 của UBND huyện Thanh Trì phê duyệt dự toán chi phí chuẩn bị đầu tư dự án. (Tiến độ: 2022-2024)</v>
      </c>
      <c r="J21" s="1106"/>
    </row>
    <row r="22" spans="1:10" s="1102" customFormat="1" ht="105">
      <c r="A22" s="1094">
        <v>10</v>
      </c>
      <c r="B22" s="1095" t="s">
        <v>1053</v>
      </c>
      <c r="C22" s="1107" t="s">
        <v>33</v>
      </c>
      <c r="D22" s="1108" t="s">
        <v>1091</v>
      </c>
      <c r="E22" s="1104">
        <v>0.153</v>
      </c>
      <c r="F22" s="1104">
        <v>0.153</v>
      </c>
      <c r="G22" s="1094" t="s">
        <v>1086</v>
      </c>
      <c r="H22" s="1099" t="s">
        <v>1087</v>
      </c>
      <c r="I22" s="1105" t="str">
        <f>VLOOKUP(B22,'[5]DANH MUC QH XA THANH TRI 2026-2'!$B$6:$I$76,8,0)</f>
        <v>Nghị quyết số 85/NQ-HĐND ngày 17/12/2021 của Hội đồng nhân dân huyện Thanh Trì về việc phê duyệt chủ đầu tư, điều chỉnh chủ trương đầu tư các dự án sử dụng vốn đầu tư công huyện quản lý và danh mục các dự án tiếp tục nghiên cứu, hoàn thiện chủ trương đầu tư trong giai đoạn 2021-2025. (Phụ lục số 1.2)</v>
      </c>
      <c r="J22" s="1106"/>
    </row>
    <row r="23" spans="1:10" s="1102" customFormat="1" ht="309" customHeight="1">
      <c r="A23" s="1094">
        <v>11</v>
      </c>
      <c r="B23" s="1095" t="s">
        <v>561</v>
      </c>
      <c r="C23" s="1124" t="s">
        <v>27</v>
      </c>
      <c r="D23" s="1108" t="s">
        <v>1091</v>
      </c>
      <c r="E23" s="1104">
        <v>0.9</v>
      </c>
      <c r="F23" s="1104">
        <v>0.9</v>
      </c>
      <c r="G23" s="1094" t="s">
        <v>1086</v>
      </c>
      <c r="H23" s="1099" t="s">
        <v>1087</v>
      </c>
      <c r="I23" s="1125" t="s">
        <v>1097</v>
      </c>
      <c r="J23" s="1106"/>
    </row>
    <row r="24" spans="1:10" s="1102" customFormat="1" ht="120">
      <c r="A24" s="1094">
        <v>12</v>
      </c>
      <c r="B24" s="1126" t="s">
        <v>592</v>
      </c>
      <c r="C24" s="1124" t="s">
        <v>29</v>
      </c>
      <c r="D24" s="1108" t="s">
        <v>820</v>
      </c>
      <c r="E24" s="1104">
        <v>0.4</v>
      </c>
      <c r="F24" s="1104">
        <v>0.4</v>
      </c>
      <c r="G24" s="1094" t="s">
        <v>1086</v>
      </c>
      <c r="H24" s="1099" t="s">
        <v>1087</v>
      </c>
      <c r="I24" s="1127" t="s">
        <v>1098</v>
      </c>
      <c r="J24" s="1106"/>
    </row>
    <row r="25" spans="1:10" ht="27">
      <c r="A25" s="1113" t="s">
        <v>1004</v>
      </c>
      <c r="B25" s="1114" t="s">
        <v>1005</v>
      </c>
      <c r="C25" s="1114">
        <f>C26+C30+C31</f>
        <v>29</v>
      </c>
      <c r="D25" s="1114">
        <f>D26+D30+D31</f>
        <v>0</v>
      </c>
      <c r="E25" s="1114">
        <f>E26+E30+E31</f>
        <v>145.37999999999997</v>
      </c>
      <c r="F25" s="1114">
        <f>F26+F30+F31</f>
        <v>145.37999999999997</v>
      </c>
      <c r="G25" s="1121" t="s">
        <v>1086</v>
      </c>
      <c r="H25" s="1114"/>
      <c r="I25" s="1115"/>
      <c r="J25" s="1114"/>
    </row>
    <row r="26" spans="1:10" ht="25.5">
      <c r="A26" s="1116" t="s">
        <v>1034</v>
      </c>
      <c r="B26" s="1117" t="s">
        <v>1035</v>
      </c>
      <c r="C26" s="1117">
        <f>COUNTA(C27:C29)</f>
        <v>3</v>
      </c>
      <c r="D26" s="1117"/>
      <c r="E26" s="1118">
        <f>SUM(E27:E29)</f>
        <v>0.17</v>
      </c>
      <c r="F26" s="1118">
        <f>SUM(F27:F29)</f>
        <v>0.17</v>
      </c>
      <c r="G26" s="1121" t="s">
        <v>1086</v>
      </c>
      <c r="H26" s="1117"/>
      <c r="I26" s="1119"/>
      <c r="J26" s="1117"/>
    </row>
    <row r="27" spans="1:10" s="1102" customFormat="1" ht="60">
      <c r="A27" s="1094">
        <v>13</v>
      </c>
      <c r="B27" s="1095" t="s">
        <v>1041</v>
      </c>
      <c r="C27" s="1096" t="s">
        <v>16</v>
      </c>
      <c r="D27" s="1104" t="s">
        <v>1091</v>
      </c>
      <c r="E27" s="1104">
        <v>0.01</v>
      </c>
      <c r="F27" s="1104">
        <v>0.01</v>
      </c>
      <c r="G27" s="1094" t="s">
        <v>1086</v>
      </c>
      <c r="H27" s="1099" t="s">
        <v>1087</v>
      </c>
      <c r="I27" s="1100" t="s">
        <v>1099</v>
      </c>
      <c r="J27" s="1128"/>
    </row>
    <row r="28" spans="1:10" s="1102" customFormat="1" ht="60">
      <c r="A28" s="1094">
        <v>14</v>
      </c>
      <c r="B28" s="1095" t="s">
        <v>1042</v>
      </c>
      <c r="C28" s="1096" t="s">
        <v>16</v>
      </c>
      <c r="D28" s="1104" t="s">
        <v>1091</v>
      </c>
      <c r="E28" s="1104">
        <v>0.15</v>
      </c>
      <c r="F28" s="1104">
        <v>0.15</v>
      </c>
      <c r="G28" s="1094" t="s">
        <v>1086</v>
      </c>
      <c r="H28" s="1099" t="s">
        <v>1087</v>
      </c>
      <c r="I28" s="1100" t="s">
        <v>1099</v>
      </c>
      <c r="J28" s="1128"/>
    </row>
    <row r="29" spans="1:10" s="1102" customFormat="1" ht="60">
      <c r="A29" s="1094">
        <v>15</v>
      </c>
      <c r="B29" s="1095" t="s">
        <v>1043</v>
      </c>
      <c r="C29" s="1096" t="s">
        <v>16</v>
      </c>
      <c r="D29" s="1104" t="s">
        <v>1091</v>
      </c>
      <c r="E29" s="1104">
        <v>0.01</v>
      </c>
      <c r="F29" s="1104">
        <v>0.01</v>
      </c>
      <c r="G29" s="1094" t="s">
        <v>1086</v>
      </c>
      <c r="H29" s="1099" t="s">
        <v>1087</v>
      </c>
      <c r="I29" s="1100" t="s">
        <v>1099</v>
      </c>
      <c r="J29" s="1128"/>
    </row>
    <row r="30" spans="1:10" ht="38.25">
      <c r="A30" s="1116" t="s">
        <v>1036</v>
      </c>
      <c r="B30" s="1117" t="s">
        <v>1037</v>
      </c>
      <c r="C30" s="1117"/>
      <c r="D30" s="1117"/>
      <c r="E30" s="1117"/>
      <c r="F30" s="1117"/>
      <c r="G30" s="1121"/>
      <c r="H30" s="1117"/>
      <c r="I30" s="1119"/>
      <c r="J30" s="1117"/>
    </row>
    <row r="31" spans="1:10" ht="12.75">
      <c r="A31" s="1116" t="s">
        <v>1038</v>
      </c>
      <c r="B31" s="1117" t="s">
        <v>1039</v>
      </c>
      <c r="C31" s="1117">
        <f>COUNTA(C32:C57)</f>
        <v>26</v>
      </c>
      <c r="D31" s="1117"/>
      <c r="E31" s="1118">
        <f>SUM(E32:E57)</f>
        <v>145.20999999999998</v>
      </c>
      <c r="F31" s="1118">
        <f>SUM(F32:F57)</f>
        <v>145.20999999999998</v>
      </c>
      <c r="G31" s="1121"/>
      <c r="H31" s="1117"/>
      <c r="I31" s="1119"/>
      <c r="J31" s="1117"/>
    </row>
    <row r="32" spans="1:10" s="1102" customFormat="1" ht="75">
      <c r="A32" s="1094">
        <v>16</v>
      </c>
      <c r="B32" s="1095" t="s">
        <v>1044</v>
      </c>
      <c r="C32" s="1129" t="s">
        <v>16</v>
      </c>
      <c r="D32" s="1108" t="s">
        <v>1091</v>
      </c>
      <c r="E32" s="1104">
        <v>1.3</v>
      </c>
      <c r="F32" s="1130">
        <v>1.3</v>
      </c>
      <c r="G32" s="1094" t="s">
        <v>1086</v>
      </c>
      <c r="H32" s="1099" t="s">
        <v>1087</v>
      </c>
      <c r="I32" s="1105" t="s">
        <v>1100</v>
      </c>
      <c r="J32" s="1128"/>
    </row>
    <row r="33" spans="1:10" s="1102" customFormat="1" ht="90">
      <c r="A33" s="1094">
        <v>17</v>
      </c>
      <c r="B33" s="1095" t="s">
        <v>1054</v>
      </c>
      <c r="C33" s="1096" t="s">
        <v>33</v>
      </c>
      <c r="D33" s="1108" t="s">
        <v>1091</v>
      </c>
      <c r="E33" s="1104">
        <v>1.75</v>
      </c>
      <c r="F33" s="1104">
        <v>1.75</v>
      </c>
      <c r="G33" s="1094" t="s">
        <v>1086</v>
      </c>
      <c r="H33" s="1099" t="s">
        <v>1087</v>
      </c>
      <c r="I33" s="1105" t="str">
        <f>VLOOKUP(B33,'[5]DANH MUC QH XA THANH TRI 2026-2'!$B$6:$I$76,8,0)</f>
        <v>- Dự án trong kế hoạch đầu tư công của huyện Thanh Trì (NQ số 37/NQ-HĐND ngày 20/12/2019 của HĐND huyện Thanh Trì phê duyệt chủ trương đầu tư dự án.Văn bản số 1766/VQH-TT3 ngày 11/8/2020 của Viện Quy hoạch Xây dựng Hà Nội về cung cấp số liệu HTKT cho dự án.)</v>
      </c>
      <c r="J33" s="1128"/>
    </row>
    <row r="34" spans="1:10" s="1139" customFormat="1" ht="49.15" customHeight="1">
      <c r="A34" s="1131">
        <v>18</v>
      </c>
      <c r="B34" s="1132" t="s">
        <v>1101</v>
      </c>
      <c r="C34" s="1133" t="s">
        <v>16</v>
      </c>
      <c r="D34" s="1134" t="s">
        <v>1091</v>
      </c>
      <c r="E34" s="1135">
        <v>0.26</v>
      </c>
      <c r="F34" s="1135">
        <v>0.26</v>
      </c>
      <c r="G34" s="1131" t="s">
        <v>1086</v>
      </c>
      <c r="H34" s="1136" t="s">
        <v>1087</v>
      </c>
      <c r="I34" s="1137" t="s">
        <v>1102</v>
      </c>
      <c r="J34" s="1138"/>
    </row>
    <row r="35" spans="1:10" s="1102" customFormat="1" ht="60">
      <c r="A35" s="1094">
        <v>19</v>
      </c>
      <c r="B35" s="1095" t="s">
        <v>1052</v>
      </c>
      <c r="C35" s="1140" t="s">
        <v>33</v>
      </c>
      <c r="D35" s="1108" t="s">
        <v>1091</v>
      </c>
      <c r="E35" s="1104">
        <v>1</v>
      </c>
      <c r="F35" s="1104">
        <v>1</v>
      </c>
      <c r="G35" s="1094" t="s">
        <v>1086</v>
      </c>
      <c r="H35" s="1099" t="s">
        <v>1087</v>
      </c>
      <c r="I35" s="1105" t="str">
        <f>VLOOKUP(B35,'[5]DANH MUC QH XA THANH TRI 2026-2'!$B$6:$I$76,8,0)</f>
        <v xml:space="preserve">- Văn bản số 4606/VP-KGVX ngày 23/5/2019 của Văn phòng UBND Thành phố về việc đầu tư xây dựng trường phổ thông liên cấp tại xã Tứ Hiệp, huyện Thanh Trì  </v>
      </c>
      <c r="J35" s="1128"/>
    </row>
    <row r="36" spans="1:10" s="1102" customFormat="1" ht="46.15" customHeight="1">
      <c r="A36" s="1094">
        <v>20</v>
      </c>
      <c r="B36" s="1095" t="s">
        <v>1048</v>
      </c>
      <c r="C36" s="1096" t="s">
        <v>50</v>
      </c>
      <c r="D36" s="1097" t="s">
        <v>1091</v>
      </c>
      <c r="E36" s="1104">
        <v>0.2</v>
      </c>
      <c r="F36" s="1104">
        <v>0.2</v>
      </c>
      <c r="G36" s="1094" t="s">
        <v>1086</v>
      </c>
      <c r="H36" s="1099" t="s">
        <v>1087</v>
      </c>
      <c r="I36" s="1105" t="str">
        <f>VLOOKUP(B36,'[5]DANH MUC QH XA THANH TRI 2026-2'!$B$6:$I$76,8,0)</f>
        <v>- Quy hoạch xây dựng phân khu độ thị S5, quy hoạch xây dựng nông thôn mới xã Tứ Hiệp.</v>
      </c>
      <c r="J36" s="1141"/>
    </row>
    <row r="37" spans="1:10" s="1102" customFormat="1" ht="105">
      <c r="A37" s="1094">
        <v>21</v>
      </c>
      <c r="B37" s="1095" t="s">
        <v>1068</v>
      </c>
      <c r="C37" s="1140" t="s">
        <v>37</v>
      </c>
      <c r="D37" s="1097" t="s">
        <v>1091</v>
      </c>
      <c r="E37" s="1142">
        <v>6.6</v>
      </c>
      <c r="F37" s="1142">
        <v>6.6</v>
      </c>
      <c r="G37" s="1094" t="s">
        <v>1086</v>
      </c>
      <c r="H37" s="1099" t="s">
        <v>1087</v>
      </c>
      <c r="I37" s="1143" t="s">
        <v>1103</v>
      </c>
      <c r="J37" s="1141"/>
    </row>
    <row r="38" spans="1:10" s="1102" customFormat="1" ht="60">
      <c r="A38" s="1094">
        <v>22</v>
      </c>
      <c r="B38" s="1095" t="s">
        <v>1049</v>
      </c>
      <c r="C38" s="1096" t="s">
        <v>50</v>
      </c>
      <c r="D38" s="1097" t="s">
        <v>1091</v>
      </c>
      <c r="E38" s="1104">
        <v>0.15</v>
      </c>
      <c r="F38" s="1104">
        <v>0.15</v>
      </c>
      <c r="G38" s="1094" t="s">
        <v>1086</v>
      </c>
      <c r="H38" s="1099" t="s">
        <v>1087</v>
      </c>
      <c r="I38" s="1105" t="str">
        <f>VLOOKUP(B38,'[5]DANH MUC QH XA THANH TRI 2026-2'!$B$6:$I$76,8,0)</f>
        <v>- Báo cáo sô 806/BCH-TM ngày 10/6/2021 của Ban CHQS huyện Thanh Trì về quỹ đất xây dựng trụ sở Ban CHQS xã, thị trấn.  Biên bản thống nhất vị trí, diện tích của UBND xã</v>
      </c>
      <c r="J38" s="1141"/>
    </row>
    <row r="39" spans="1:10" s="1139" customFormat="1" ht="49.9" customHeight="1">
      <c r="A39" s="1131">
        <v>23</v>
      </c>
      <c r="B39" s="1132" t="s">
        <v>1019</v>
      </c>
      <c r="C39" s="1133" t="s">
        <v>16</v>
      </c>
      <c r="D39" s="1135" t="s">
        <v>1091</v>
      </c>
      <c r="E39" s="1135">
        <v>23</v>
      </c>
      <c r="F39" s="1135">
        <v>23</v>
      </c>
      <c r="G39" s="1131" t="s">
        <v>1086</v>
      </c>
      <c r="H39" s="1136" t="s">
        <v>1087</v>
      </c>
      <c r="I39" s="1137" t="str">
        <f>VLOOKUP(B39,'[5]DANH MUC QH XA THANH TRI 2026-2'!$B$6:$I$76,8,0)</f>
        <v>- Chức năng ô quy hoạch B3-3, quy hoạch phân khu đô thị S5</v>
      </c>
      <c r="J39" s="1144"/>
    </row>
    <row r="40" spans="1:10" s="1102" customFormat="1" ht="49.9" customHeight="1">
      <c r="A40" s="1094">
        <v>24</v>
      </c>
      <c r="B40" s="1095" t="s">
        <v>1046</v>
      </c>
      <c r="C40" s="1096" t="s">
        <v>16</v>
      </c>
      <c r="D40" s="1104" t="s">
        <v>1091</v>
      </c>
      <c r="E40" s="1104">
        <v>1.88</v>
      </c>
      <c r="F40" s="1104">
        <v>1.88</v>
      </c>
      <c r="G40" s="1094" t="s">
        <v>1086</v>
      </c>
      <c r="H40" s="1099" t="s">
        <v>1087</v>
      </c>
      <c r="I40" s="1105" t="str">
        <f>VLOOKUP(B40,'[5]DANH MUC QH XA THANH TRI 2026-2'!$B$6:$I$76,8,0)</f>
        <v>- Ô quy hoạch B3-1, Quy hoạch xây dựng phân khu đô thị S5 (đối diện Tecco)</v>
      </c>
      <c r="J40" s="1141"/>
    </row>
    <row r="41" spans="1:10" s="1102" customFormat="1" ht="165">
      <c r="A41" s="1094">
        <v>25</v>
      </c>
      <c r="B41" s="1095" t="s">
        <v>1050</v>
      </c>
      <c r="C41" s="1096" t="s">
        <v>31</v>
      </c>
      <c r="D41" s="1108" t="s">
        <v>1091</v>
      </c>
      <c r="E41" s="1104">
        <v>3</v>
      </c>
      <c r="F41" s="1104">
        <v>3</v>
      </c>
      <c r="G41" s="1094" t="s">
        <v>1086</v>
      </c>
      <c r="H41" s="1099" t="s">
        <v>1087</v>
      </c>
      <c r="I41" s="1105" t="str">
        <f>VLOOKUP(B41,'[5]DANH MUC QH XA THANH TRI 2026-2'!$B$6:$I$76,8,0)</f>
        <v>- Nghị quyết số 60/NQ-HĐND ngày 24/9/2021 của HĐND huyện Thanh Trì phê duyệt chủ trương đầu tư, điều chỉnh chủ trương đầu tư một số dự án sử dụng vốn đầu tư công của huyện Thanh Trì và danh mục quản lý và danh mục các dự án tiếp tục nghiên cứu, hoàn thiện chủ trương đầu tư trong giai đoạn 2021-2025.
- Quyết định số 568/QĐ-BQLDAĐTXD ngày 16/11/2021 của Ban QLDA đầu tư xây dựng phê duyệt kế hoạch lựa chọn nhà thầu (giai đoạn chuẩn bị đầu tư).</v>
      </c>
      <c r="J41" s="1141"/>
    </row>
    <row r="42" spans="1:10" s="1102" customFormat="1" ht="105">
      <c r="A42" s="1094">
        <v>26</v>
      </c>
      <c r="B42" s="1095" t="s">
        <v>1062</v>
      </c>
      <c r="C42" s="1096" t="s">
        <v>27</v>
      </c>
      <c r="D42" s="1108" t="s">
        <v>1091</v>
      </c>
      <c r="E42" s="1104">
        <v>0.6</v>
      </c>
      <c r="F42" s="1104">
        <v>0.6</v>
      </c>
      <c r="G42" s="1094" t="s">
        <v>1086</v>
      </c>
      <c r="H42" s="1099" t="s">
        <v>1087</v>
      </c>
      <c r="I42" s="1105" t="str">
        <f>VLOOKUP(B42,'[5]DANH MUC QH XA THANH TRI 2026-2'!$B$6:$I$76,8,0)</f>
        <v>- Quyết định số 4333/QĐ-UBND ngày 14/8/2019 của UBND Thành phố cho phép thực hiện chuẩn bị đầu tư một số tuyến đường Thành phố quản lý sử dụng nguồn vốn ngân sách huyện trên địa bàn huyện Thanh Trì. Quyết định số 4251/QĐ-UBND ngày 30/10/2019 và số 5453/QĐ-UBND ngày 10/8/2020 của UBND huyện Thanh Trì phê duyệt dự án.</v>
      </c>
      <c r="J42" s="1141"/>
    </row>
    <row r="43" spans="1:10" s="1139" customFormat="1" ht="66.75" customHeight="1">
      <c r="A43" s="1131">
        <v>27</v>
      </c>
      <c r="B43" s="1132" t="s">
        <v>1104</v>
      </c>
      <c r="C43" s="1133" t="s">
        <v>27</v>
      </c>
      <c r="D43" s="1134" t="s">
        <v>1091</v>
      </c>
      <c r="E43" s="1135">
        <v>1</v>
      </c>
      <c r="F43" s="1135">
        <v>1</v>
      </c>
      <c r="G43" s="1131" t="s">
        <v>1086</v>
      </c>
      <c r="H43" s="1136" t="s">
        <v>1087</v>
      </c>
      <c r="I43" s="1137" t="str">
        <f>VLOOKUP(B43,'[5]DANH MUC QH XA THANH TRI 2026-2'!$B$6:$I$76,8,0)</f>
        <v>Quy hoạch xây dựng phân khu đô thị S5, quy hoạch xây dựng nông thôn mới</v>
      </c>
      <c r="J43" s="1144"/>
    </row>
    <row r="44" spans="1:10" s="1102" customFormat="1" ht="75" customHeight="1">
      <c r="A44" s="1094">
        <v>28</v>
      </c>
      <c r="B44" s="1095" t="s">
        <v>1063</v>
      </c>
      <c r="C44" s="1096" t="s">
        <v>27</v>
      </c>
      <c r="D44" s="1108" t="s">
        <v>1091</v>
      </c>
      <c r="E44" s="1104">
        <v>6</v>
      </c>
      <c r="F44" s="1104">
        <v>6</v>
      </c>
      <c r="G44" s="1094" t="s">
        <v>1086</v>
      </c>
      <c r="H44" s="1099" t="s">
        <v>1087</v>
      </c>
      <c r="I44" s="1105" t="str">
        <f>VLOOKUP(B44,'[5]DANH MUC QH XA THANH TRI 2026-2'!$B$6:$I$76,8,0)</f>
        <v>Quy hoạch xây dựng phân khu đô thị, quy hoạch xây dựng nông thôn mới</v>
      </c>
      <c r="J44" s="1141"/>
    </row>
    <row r="45" spans="1:10" s="1102" customFormat="1" ht="30">
      <c r="A45" s="1094">
        <v>29</v>
      </c>
      <c r="B45" s="1095" t="s">
        <v>1064</v>
      </c>
      <c r="C45" s="1096" t="s">
        <v>27</v>
      </c>
      <c r="D45" s="1108" t="s">
        <v>1091</v>
      </c>
      <c r="E45" s="1096">
        <v>3.5</v>
      </c>
      <c r="F45" s="1145">
        <v>3.5</v>
      </c>
      <c r="G45" s="1094" t="s">
        <v>1086</v>
      </c>
      <c r="H45" s="1099" t="s">
        <v>1087</v>
      </c>
      <c r="I45" s="1146" t="s">
        <v>1105</v>
      </c>
      <c r="J45" s="1106"/>
    </row>
    <row r="46" spans="1:10" s="1102" customFormat="1" ht="30">
      <c r="A46" s="1094">
        <v>30</v>
      </c>
      <c r="B46" s="1095" t="s">
        <v>1070</v>
      </c>
      <c r="C46" s="1096" t="s">
        <v>24</v>
      </c>
      <c r="D46" s="1108" t="s">
        <v>1091</v>
      </c>
      <c r="E46" s="1104">
        <v>0.45</v>
      </c>
      <c r="F46" s="1145">
        <v>0.45</v>
      </c>
      <c r="G46" s="1094" t="s">
        <v>1086</v>
      </c>
      <c r="H46" s="1099" t="s">
        <v>1087</v>
      </c>
      <c r="I46" s="1105" t="str">
        <f>VLOOKUP(B46,'[5]DANH MUC QH XA THANH TRI 2026-2'!$B$6:$I$76,8,0)</f>
        <v>Quy hoạch xây dựng phân khu đô thị, quy hoạch xây dựng nông thôn mới</v>
      </c>
      <c r="J46" s="1106"/>
    </row>
    <row r="47" spans="1:10" s="1102" customFormat="1" ht="30">
      <c r="A47" s="1094">
        <v>31</v>
      </c>
      <c r="B47" s="1095" t="s">
        <v>1046</v>
      </c>
      <c r="C47" s="1096" t="s">
        <v>16</v>
      </c>
      <c r="D47" s="1108" t="s">
        <v>1091</v>
      </c>
      <c r="E47" s="1104">
        <v>1.58</v>
      </c>
      <c r="F47" s="1145">
        <v>1.58</v>
      </c>
      <c r="G47" s="1094" t="s">
        <v>1086</v>
      </c>
      <c r="H47" s="1099" t="s">
        <v>1087</v>
      </c>
      <c r="I47" s="1105" t="s">
        <v>1105</v>
      </c>
      <c r="J47" s="1106"/>
    </row>
    <row r="48" spans="1:10" s="1102" customFormat="1" ht="30">
      <c r="A48" s="1094">
        <v>32</v>
      </c>
      <c r="B48" s="1095" t="s">
        <v>1046</v>
      </c>
      <c r="C48" s="1096" t="s">
        <v>16</v>
      </c>
      <c r="D48" s="1108" t="s">
        <v>1091</v>
      </c>
      <c r="E48" s="1104">
        <v>1.3</v>
      </c>
      <c r="F48" s="1145">
        <v>1.3</v>
      </c>
      <c r="G48" s="1094" t="s">
        <v>1086</v>
      </c>
      <c r="H48" s="1099" t="s">
        <v>1087</v>
      </c>
      <c r="I48" s="1105" t="s">
        <v>1105</v>
      </c>
      <c r="J48" s="1106"/>
    </row>
    <row r="49" spans="1:10" s="1102" customFormat="1" ht="30">
      <c r="A49" s="1094">
        <v>33</v>
      </c>
      <c r="B49" s="1095" t="s">
        <v>1046</v>
      </c>
      <c r="C49" s="1096" t="s">
        <v>16</v>
      </c>
      <c r="D49" s="1108" t="s">
        <v>1091</v>
      </c>
      <c r="E49" s="1104">
        <v>7.1</v>
      </c>
      <c r="F49" s="1145">
        <v>7.1</v>
      </c>
      <c r="G49" s="1094" t="s">
        <v>1086</v>
      </c>
      <c r="H49" s="1099" t="s">
        <v>1087</v>
      </c>
      <c r="I49" s="1105" t="s">
        <v>1106</v>
      </c>
      <c r="J49" s="1106"/>
    </row>
    <row r="50" spans="1:10" s="1102" customFormat="1" ht="30">
      <c r="A50" s="1094">
        <v>34</v>
      </c>
      <c r="B50" s="1095" t="s">
        <v>1046</v>
      </c>
      <c r="C50" s="1096" t="s">
        <v>16</v>
      </c>
      <c r="D50" s="1108" t="s">
        <v>1091</v>
      </c>
      <c r="E50" s="1104">
        <v>0.9</v>
      </c>
      <c r="F50" s="1145">
        <v>0.9</v>
      </c>
      <c r="G50" s="1094" t="s">
        <v>1086</v>
      </c>
      <c r="H50" s="1099" t="s">
        <v>1087</v>
      </c>
      <c r="I50" s="1105" t="s">
        <v>1107</v>
      </c>
      <c r="J50" s="1106"/>
    </row>
    <row r="51" spans="1:10" s="1102" customFormat="1" ht="225">
      <c r="A51" s="1094">
        <v>35</v>
      </c>
      <c r="B51" s="1095" t="s">
        <v>1045</v>
      </c>
      <c r="C51" s="1129" t="s">
        <v>16</v>
      </c>
      <c r="D51" s="1108" t="s">
        <v>1091</v>
      </c>
      <c r="E51" s="1104">
        <f>VLOOKUP(B51,'[5]DANH MUC QH XA THANH TRI 2026-2'!$B$6:$I$76,5,0)</f>
        <v>23</v>
      </c>
      <c r="F51" s="1120">
        <v>23</v>
      </c>
      <c r="G51" s="1094" t="s">
        <v>1086</v>
      </c>
      <c r="H51" s="1099" t="s">
        <v>1087</v>
      </c>
      <c r="I51" s="1105" t="str">
        <f>VLOOKUP(B51,'[5]DANH MUC QH XA THANH TRI 2026-2'!$B$6:$I$76,8,0)</f>
        <v>- Tờ trình số 24/TTr-UBND ngày 21/2/2023 của UBND huyện Thanh Trì về việc đề nghị chấp thuận chủ trương đầu tư; - Công văn số 1376/KH&amp;ĐT-ĐT ngày 24/3/2023 của Sở kế hoạch đầu tư về việc đề nghị chấp thuận CTĐT
- Quyết định phê duyệt Kế hoạch sử dụng của Thành phố số 559/QĐ-UBND ngày 29/01/2024 và Kế hoạch phát triển nhà thành phố;
-  UBND huyện :Tờ trình số 21/TTr-UBND ngày 02/2/2024  gửi Sở KHĐT (kèm đề xuất);
-  Ngày 12/4/2024, Sở KHĐT có Văn bản số 1560/KH&amp;ĐT-ĐT lấy ý kiến sở ban ngành;
- Ngày 28/5/2024, Sở KH&amp;ĐT có Văn bản số 1040/KH&amp;ĐT-ĐT về Thông báo giải quyết hồ sơ đề xuất chấp thuận Chủ trương đầu tư dự án.</v>
      </c>
      <c r="J51" s="1101"/>
    </row>
    <row r="52" spans="1:10" s="1102" customFormat="1" ht="45">
      <c r="A52" s="1094">
        <v>36</v>
      </c>
      <c r="B52" s="1095" t="s">
        <v>1055</v>
      </c>
      <c r="C52" s="1096" t="s">
        <v>33</v>
      </c>
      <c r="D52" s="1108" t="s">
        <v>1091</v>
      </c>
      <c r="E52" s="1104">
        <v>0.12</v>
      </c>
      <c r="F52" s="1147">
        <v>0.12</v>
      </c>
      <c r="G52" s="1094" t="s">
        <v>1086</v>
      </c>
      <c r="H52" s="1099" t="s">
        <v>1087</v>
      </c>
      <c r="I52" s="1105" t="s">
        <v>1108</v>
      </c>
      <c r="J52" s="1148" t="s">
        <v>1109</v>
      </c>
    </row>
    <row r="53" spans="1:10" s="1102" customFormat="1" ht="45">
      <c r="A53" s="1094">
        <v>37</v>
      </c>
      <c r="B53" s="1095" t="s">
        <v>1069</v>
      </c>
      <c r="C53" s="1096" t="s">
        <v>55</v>
      </c>
      <c r="D53" s="1108" t="s">
        <v>1091</v>
      </c>
      <c r="E53" s="1104">
        <v>7.0000000000000007E-2</v>
      </c>
      <c r="F53" s="1147">
        <v>7.0000000000000007E-2</v>
      </c>
      <c r="G53" s="1094" t="s">
        <v>1086</v>
      </c>
      <c r="H53" s="1099" t="s">
        <v>1087</v>
      </c>
      <c r="I53" s="1105" t="s">
        <v>1108</v>
      </c>
      <c r="J53" s="1148" t="s">
        <v>1110</v>
      </c>
    </row>
    <row r="54" spans="1:10" s="1102" customFormat="1" ht="51.75" customHeight="1">
      <c r="A54" s="1094">
        <v>38</v>
      </c>
      <c r="B54" s="1095" t="s">
        <v>1069</v>
      </c>
      <c r="C54" s="1096" t="s">
        <v>55</v>
      </c>
      <c r="D54" s="1108" t="s">
        <v>1091</v>
      </c>
      <c r="E54" s="1104">
        <v>0.1</v>
      </c>
      <c r="F54" s="1147">
        <v>0.1</v>
      </c>
      <c r="G54" s="1094" t="s">
        <v>1086</v>
      </c>
      <c r="H54" s="1099" t="s">
        <v>1087</v>
      </c>
      <c r="I54" s="1105" t="s">
        <v>1108</v>
      </c>
      <c r="J54" s="1148" t="s">
        <v>1111</v>
      </c>
    </row>
    <row r="55" spans="1:10" s="1102" customFormat="1" ht="114.75">
      <c r="A55" s="1094">
        <v>39</v>
      </c>
      <c r="B55" s="1095" t="s">
        <v>1112</v>
      </c>
      <c r="C55" s="1096" t="s">
        <v>29</v>
      </c>
      <c r="D55" s="1108" t="s">
        <v>1091</v>
      </c>
      <c r="E55" s="1147">
        <v>0.25</v>
      </c>
      <c r="F55" s="1147">
        <v>0.25</v>
      </c>
      <c r="G55" s="1094" t="s">
        <v>1086</v>
      </c>
      <c r="H55" s="1106" t="s">
        <v>1087</v>
      </c>
      <c r="I55" s="1149" t="s">
        <v>1113</v>
      </c>
      <c r="J55" s="1101"/>
    </row>
    <row r="56" spans="1:10" s="1102" customFormat="1" ht="63.75">
      <c r="A56" s="1094">
        <v>40</v>
      </c>
      <c r="B56" s="1095" t="s">
        <v>1114</v>
      </c>
      <c r="C56" s="1096" t="s">
        <v>1115</v>
      </c>
      <c r="D56" s="1108" t="s">
        <v>1091</v>
      </c>
      <c r="E56" s="1130">
        <v>56</v>
      </c>
      <c r="F56" s="1130">
        <v>56</v>
      </c>
      <c r="G56" s="1094" t="s">
        <v>1086</v>
      </c>
      <c r="H56" s="1150" t="s">
        <v>1087</v>
      </c>
      <c r="I56" s="1151" t="s">
        <v>1116</v>
      </c>
      <c r="J56" s="1101"/>
    </row>
    <row r="57" spans="1:10" s="1102" customFormat="1" ht="49.9" customHeight="1">
      <c r="A57" s="1094">
        <v>41</v>
      </c>
      <c r="B57" s="1095" t="s">
        <v>1058</v>
      </c>
      <c r="C57" s="1096" t="s">
        <v>54</v>
      </c>
      <c r="D57" s="1108" t="s">
        <v>1091</v>
      </c>
      <c r="E57" s="1130">
        <v>4.0999999999999996</v>
      </c>
      <c r="F57" s="1130">
        <v>4.0999999999999996</v>
      </c>
      <c r="G57" s="1094" t="s">
        <v>1086</v>
      </c>
      <c r="H57" s="1150" t="s">
        <v>1087</v>
      </c>
      <c r="I57" s="1146" t="s">
        <v>1117</v>
      </c>
      <c r="J57" s="1101"/>
    </row>
    <row r="58" spans="1:10" ht="53.25" customHeight="1">
      <c r="A58" s="1110" t="s">
        <v>491</v>
      </c>
      <c r="B58" s="1111" t="s">
        <v>1118</v>
      </c>
      <c r="C58" s="1111">
        <f>C59+C67</f>
        <v>30</v>
      </c>
      <c r="D58" s="1111"/>
      <c r="E58" s="1152">
        <f t="shared" ref="E58:F58" si="2">E59+E67</f>
        <v>196.28379999999999</v>
      </c>
      <c r="F58" s="1152">
        <f t="shared" si="2"/>
        <v>16.433799999999998</v>
      </c>
      <c r="G58" s="1094"/>
      <c r="H58" s="1111"/>
      <c r="I58" s="1112"/>
      <c r="J58" s="1111"/>
    </row>
    <row r="59" spans="1:10" ht="40.5">
      <c r="A59" s="1113" t="s">
        <v>1119</v>
      </c>
      <c r="B59" s="1114" t="s">
        <v>1033</v>
      </c>
      <c r="C59" s="1114">
        <f>COUNTA(C60:C66)</f>
        <v>7</v>
      </c>
      <c r="D59" s="1114"/>
      <c r="E59" s="1153">
        <f>SUM(E60:E66)</f>
        <v>103.25</v>
      </c>
      <c r="F59" s="1153">
        <f>SUM(F60:F66)</f>
        <v>0</v>
      </c>
      <c r="G59" s="1121"/>
      <c r="H59" s="1114"/>
      <c r="I59" s="1115"/>
      <c r="J59" s="1114"/>
    </row>
    <row r="60" spans="1:10" s="1102" customFormat="1" ht="90">
      <c r="A60" s="1094">
        <v>1</v>
      </c>
      <c r="B60" s="1095" t="s">
        <v>660</v>
      </c>
      <c r="C60" s="1124" t="s">
        <v>16</v>
      </c>
      <c r="D60" s="1108" t="s">
        <v>1091</v>
      </c>
      <c r="E60" s="1104">
        <f>VLOOKUP(B60,'[5]DANH MUC QH XA THANH TRI 2026-2'!$B$6:$I$76,5,0)</f>
        <v>0.75</v>
      </c>
      <c r="F60" s="1145"/>
      <c r="G60" s="1094" t="s">
        <v>1086</v>
      </c>
      <c r="H60" s="1099" t="s">
        <v>1087</v>
      </c>
      <c r="I60" s="1105" t="str">
        <f>VLOOKUP(B60,'[5]DANH MUC QH XA THANH TRI 2026-2'!$B$6:$I$76,8,0)</f>
        <v>- Quyết định số 7321/QĐ-UBND ngày 25/10/2018 của UBND huyện Thanh Trì phê duyệt Báo cáo kinh tế kỹ thuật dự án. - Quyết định số 4745/QĐ-UBND ngày 08/11/2021 của UBND Thành phố chấp thuận chủ trương đầu tư dự án. (Tiến độ: 2021-2023)</v>
      </c>
      <c r="J60" s="1106"/>
    </row>
    <row r="61" spans="1:10" s="1163" customFormat="1" ht="180">
      <c r="A61" s="1154">
        <v>2</v>
      </c>
      <c r="B61" s="1155" t="s">
        <v>556</v>
      </c>
      <c r="C61" s="1156" t="s">
        <v>27</v>
      </c>
      <c r="D61" s="1157" t="s">
        <v>1091</v>
      </c>
      <c r="E61" s="1158">
        <f>VLOOKUP(B61,'[5]DANH MUC QH XA THANH TRI 2026-2'!$B$6:$I$76,5,0)</f>
        <v>5.7</v>
      </c>
      <c r="F61" s="1159"/>
      <c r="G61" s="1154" t="s">
        <v>1086</v>
      </c>
      <c r="H61" s="1160" t="s">
        <v>1087</v>
      </c>
      <c r="I61" s="1161" t="str">
        <f>VLOOKUP(B61,'[5]DANH MUC QH XA THANH TRI 2026-2'!$B$6:$I$76,8,0)</f>
        <v>- Quyết định số 2159/QĐ-UBND ngày 10/4/2017 của UBND Thành phố phê duyệt dự án. - Quyết định số 2364/QĐ-UBND ngày 09/6/2020 của UBND Thành phố phê duyệt điều chỉnh dự án. - Quyết định số 2284/QĐ-UBND ngày 25/5/2021 của UBND Thành phố V/v phê duyệt điều chỉnh dự án - Quyết định số 3834/QĐ-UBND ngày 31/7/2023 của UBND Thành phố V/v phê duyệt điều chỉnh dự án đầu tư xây dựng HTKT khu tái định cư X4 xã Tứ Hiệp phục vụ GPMB các dự án trên địa bàn huyện Thanh Trì và các dự án phát triển giao thông đô thị - giai đoạn 1 Thời gian thực hiện: Hết năm 2025</v>
      </c>
      <c r="J61" s="1162"/>
    </row>
    <row r="62" spans="1:10" s="1102" customFormat="1" ht="105">
      <c r="A62" s="1094">
        <v>3</v>
      </c>
      <c r="B62" s="1095" t="s">
        <v>535</v>
      </c>
      <c r="C62" s="1124" t="s">
        <v>33</v>
      </c>
      <c r="D62" s="1104" t="s">
        <v>787</v>
      </c>
      <c r="E62" s="1104">
        <f>VLOOKUP(B62,'[5]DANH MUC QH XA THANH TRI 2026-2'!$B$6:$I$76,5,0)</f>
        <v>0.56999999999999995</v>
      </c>
      <c r="F62" s="1145"/>
      <c r="G62" s="1094" t="s">
        <v>1086</v>
      </c>
      <c r="H62" s="1099" t="s">
        <v>1087</v>
      </c>
      <c r="I62" s="1105" t="str">
        <f>VLOOKUP(B62,'[5]DANH MUC QH XA THANH TRI 2026-2'!$B$6:$I$76,8,0)</f>
        <v>- Nghị quyết số 23/NQ-HĐND ngày 23/9/2021 của Hội đồng nhân dân Thành phố; trong đó phê duyệt chủ trương đầu tư dự án (tại Phụ lục 04 kèm theo Nghị quyết); - Quyết định số 4363/QĐ-UBND ngày 10/11/2022 về việc phê duyệt báo cáo nghiên cứu khả thi đầu tư xây dựng; Thời gian thực hiện: Năm 2022-2025</v>
      </c>
      <c r="J62" s="1106"/>
    </row>
    <row r="63" spans="1:10" s="1163" customFormat="1" ht="90">
      <c r="A63" s="1154">
        <v>4</v>
      </c>
      <c r="B63" s="1155" t="s">
        <v>549</v>
      </c>
      <c r="C63" s="1156" t="s">
        <v>27</v>
      </c>
      <c r="D63" s="1158" t="s">
        <v>797</v>
      </c>
      <c r="E63" s="1158">
        <f>VLOOKUP(B63,'[5]DANH MUC QH XA THANH TRI 2026-2'!$B$6:$I$76,5,0)</f>
        <v>18.399999999999999</v>
      </c>
      <c r="F63" s="1164"/>
      <c r="G63" s="1154" t="s">
        <v>1086</v>
      </c>
      <c r="H63" s="1160" t="s">
        <v>1087</v>
      </c>
      <c r="I63" s="1161" t="str">
        <f>VLOOKUP(B63,'[5]DANH MUC QH XA THANH TRI 2026-2'!$B$6:$I$76,8,0)</f>
        <v>- Quyết định số 3553/QĐ-UBND ngày 19/07/2010 của UBND thành phố Hà Nội về việc phê duyệt dự án đầu tư xây dựng; - Quyết định số 178/QĐ-UBND ngày 09/01/2023 của UBND thành phố Hà Nội về việc phê duyệt điều chỉnh thời gian thực hiện dự án</v>
      </c>
      <c r="J63" s="1165"/>
    </row>
    <row r="64" spans="1:10" s="1102" customFormat="1" ht="75">
      <c r="A64" s="1094">
        <v>5</v>
      </c>
      <c r="B64" s="1095" t="s">
        <v>539</v>
      </c>
      <c r="C64" s="1124" t="s">
        <v>33</v>
      </c>
      <c r="D64" s="1108" t="s">
        <v>1091</v>
      </c>
      <c r="E64" s="1104">
        <f>VLOOKUP(B64,'[5]DANH MUC QH XA THANH TRI 2026-2'!$B$6:$I$76,5,0)</f>
        <v>0.8</v>
      </c>
      <c r="F64" s="1145"/>
      <c r="G64" s="1094" t="s">
        <v>1086</v>
      </c>
      <c r="H64" s="1099" t="s">
        <v>1087</v>
      </c>
      <c r="I64" s="1105" t="str">
        <f>VLOOKUP(B64,'[5]DANH MUC QH XA THANH TRI 2026-2'!$B$6:$I$76,8,0)</f>
        <v>- Nghị quyết số 16/NQ-HĐND ngày 21/5/2020 của HĐND huyện Thanh Trì phê duyệt chủ trương đầu tư và điều chỉnh chủ trương đầu tư một số dự án sử dụng nguồn vốn đầu tư công của huyện Thanh Trì (PL 1.2)</v>
      </c>
      <c r="J64" s="1166"/>
    </row>
    <row r="65" spans="1:10" s="1102" customFormat="1" ht="165">
      <c r="A65" s="1094">
        <v>6</v>
      </c>
      <c r="B65" s="1095" t="s">
        <v>613</v>
      </c>
      <c r="C65" s="1124" t="s">
        <v>32</v>
      </c>
      <c r="D65" s="1108" t="s">
        <v>1091</v>
      </c>
      <c r="E65" s="1104">
        <f>VLOOKUP(B65,'[5]DANH MUC QH XA THANH TRI 2026-2'!$B$6:$I$76,5,0)</f>
        <v>7.0000000000000007E-2</v>
      </c>
      <c r="F65" s="1145"/>
      <c r="G65" s="1094" t="s">
        <v>1086</v>
      </c>
      <c r="H65" s="1099" t="s">
        <v>1087</v>
      </c>
      <c r="I65" s="1105" t="str">
        <f>VLOOKUP(B65,'[5]DANH MUC QH XA THANH TRI 2026-2'!$B$6:$I$76,8,0)</f>
        <v>- Nghị quyết số 29/NQ-HĐND ngày 28/10/2022 của HĐND huyện Thanh Trì về việc phê duyệt chủ trương đầu tư các dự án sử dụng nguồn vốn đầu tư công thuộc thẩm quyển phê duyệt của HĐND huyện - Thông báo số 988/TB-UBND ngày 30/12/2022 của UBND huyện về việc triển khai cơ chế giải ngân linh hoạt chi phí thực hiện công tác chuẩn bị đầu tư; chi phí thực hiện nhiệm vụ quy hoạch; kinh phí bồi thường, TĐC khi nhà nước thu hồi đất; kinh phí quyết toán dự án hoàn thành đối với các dự án đầu tư công ngân sách huyện quản lý năm 2023</v>
      </c>
      <c r="J65" s="1106"/>
    </row>
    <row r="66" spans="1:10" ht="45">
      <c r="A66" s="1121">
        <v>7</v>
      </c>
      <c r="B66" s="1167" t="s">
        <v>1120</v>
      </c>
      <c r="C66" s="1168" t="s">
        <v>1121</v>
      </c>
      <c r="D66" s="1169" t="s">
        <v>1091</v>
      </c>
      <c r="E66" s="1170">
        <f>VLOOKUP(B66,'[5]DANH MUC QH XA THANH TRI 2026-2'!$B$6:$I$76,5,0)</f>
        <v>76.959999999999994</v>
      </c>
      <c r="F66" s="1171"/>
      <c r="G66" s="1121" t="s">
        <v>1086</v>
      </c>
      <c r="H66" s="1172" t="s">
        <v>1087</v>
      </c>
      <c r="I66" s="1173" t="str">
        <f>VLOOKUP(B66,'[5]DANH MUC QH XA THANH TRI 2026-2'!$B$6:$I$76,8,0)</f>
        <v>Luật Đất đai năm 2024 và Nghị định số 102/2024/NĐ-CP ngày 30/7/2024 của Chính phủ</v>
      </c>
      <c r="J66" s="1122"/>
    </row>
    <row r="67" spans="1:10" ht="27">
      <c r="A67" s="1113" t="s">
        <v>1122</v>
      </c>
      <c r="B67" s="1114" t="s">
        <v>1005</v>
      </c>
      <c r="C67" s="1114">
        <f>COUNTA(C68:C90)</f>
        <v>23</v>
      </c>
      <c r="D67" s="1114"/>
      <c r="E67" s="1174">
        <f>SUM(E68:E90)</f>
        <v>93.033799999999985</v>
      </c>
      <c r="F67" s="1174">
        <f>SUM(F68:F90)</f>
        <v>16.433799999999998</v>
      </c>
      <c r="G67" s="1121"/>
      <c r="H67" s="1122"/>
      <c r="I67" s="1115"/>
      <c r="J67" s="1114"/>
    </row>
    <row r="68" spans="1:10" s="1102" customFormat="1" ht="45">
      <c r="A68" s="1094">
        <v>8</v>
      </c>
      <c r="B68" s="1175" t="s">
        <v>1051</v>
      </c>
      <c r="C68" s="1176" t="s">
        <v>31</v>
      </c>
      <c r="D68" s="1177" t="s">
        <v>1091</v>
      </c>
      <c r="E68" s="1147">
        <v>0.3</v>
      </c>
      <c r="F68" s="1147"/>
      <c r="G68" s="1094" t="s">
        <v>1086</v>
      </c>
      <c r="H68" s="1178" t="s">
        <v>1087</v>
      </c>
      <c r="I68" s="1179" t="s">
        <v>1123</v>
      </c>
      <c r="J68" s="1180"/>
    </row>
    <row r="69" spans="1:10" s="1102" customFormat="1" ht="44.45" customHeight="1">
      <c r="A69" s="1094">
        <v>9</v>
      </c>
      <c r="B69" s="1175" t="s">
        <v>1056</v>
      </c>
      <c r="C69" s="1176" t="s">
        <v>33</v>
      </c>
      <c r="D69" s="1177" t="s">
        <v>1091</v>
      </c>
      <c r="E69" s="1147">
        <v>0.1</v>
      </c>
      <c r="F69" s="1147"/>
      <c r="G69" s="1094" t="s">
        <v>1086</v>
      </c>
      <c r="H69" s="1178" t="s">
        <v>1087</v>
      </c>
      <c r="I69" s="1179" t="s">
        <v>1123</v>
      </c>
      <c r="J69" s="1180"/>
    </row>
    <row r="70" spans="1:10" s="1102" customFormat="1" ht="44.45" customHeight="1">
      <c r="A70" s="1094">
        <v>10</v>
      </c>
      <c r="B70" s="1175" t="s">
        <v>1055</v>
      </c>
      <c r="C70" s="1176" t="s">
        <v>33</v>
      </c>
      <c r="D70" s="1177" t="s">
        <v>1091</v>
      </c>
      <c r="E70" s="1147">
        <v>0.13</v>
      </c>
      <c r="F70" s="1147"/>
      <c r="G70" s="1094" t="s">
        <v>1086</v>
      </c>
      <c r="H70" s="1178" t="s">
        <v>1087</v>
      </c>
      <c r="I70" s="1179" t="s">
        <v>1123</v>
      </c>
      <c r="J70" s="1106" t="s">
        <v>1124</v>
      </c>
    </row>
    <row r="71" spans="1:10" s="1102" customFormat="1" ht="44.45" customHeight="1">
      <c r="A71" s="1094">
        <v>11</v>
      </c>
      <c r="B71" s="1175" t="s">
        <v>1057</v>
      </c>
      <c r="C71" s="1176" t="s">
        <v>33</v>
      </c>
      <c r="D71" s="1177" t="s">
        <v>1091</v>
      </c>
      <c r="E71" s="1147">
        <v>0.05</v>
      </c>
      <c r="F71" s="1147"/>
      <c r="G71" s="1094" t="s">
        <v>1086</v>
      </c>
      <c r="H71" s="1178" t="s">
        <v>1087</v>
      </c>
      <c r="I71" s="1179" t="s">
        <v>1123</v>
      </c>
      <c r="J71" s="1106" t="s">
        <v>1124</v>
      </c>
    </row>
    <row r="72" spans="1:10" s="1102" customFormat="1" ht="39.6" customHeight="1">
      <c r="A72" s="1094">
        <v>12</v>
      </c>
      <c r="B72" s="1095" t="s">
        <v>1065</v>
      </c>
      <c r="C72" s="1096" t="s">
        <v>27</v>
      </c>
      <c r="D72" s="1108" t="s">
        <v>1091</v>
      </c>
      <c r="E72" s="1104">
        <v>1</v>
      </c>
      <c r="F72" s="1130"/>
      <c r="G72" s="1094" t="s">
        <v>1086</v>
      </c>
      <c r="H72" s="1099" t="s">
        <v>1087</v>
      </c>
      <c r="I72" s="1105" t="str">
        <f>VLOOKUP(B72,'[5]DANH MUC QH XA THANH TRI 2026-2'!$B$6:$I$76,8,0)</f>
        <v>Quy hoạch xây dựng phân khu đô thị</v>
      </c>
      <c r="J72" s="1141"/>
    </row>
    <row r="73" spans="1:10" s="1102" customFormat="1" ht="39.6" customHeight="1">
      <c r="A73" s="1094">
        <v>13</v>
      </c>
      <c r="B73" s="1095" t="s">
        <v>1066</v>
      </c>
      <c r="C73" s="1096" t="s">
        <v>28</v>
      </c>
      <c r="D73" s="1108" t="s">
        <v>1091</v>
      </c>
      <c r="E73" s="1104">
        <f>VLOOKUP(B73,'[5]DANH MUC QH XA THANH TRI 2026-2'!$B$6:$I$76,5,0)</f>
        <v>3</v>
      </c>
      <c r="F73" s="1130"/>
      <c r="G73" s="1094" t="s">
        <v>1086</v>
      </c>
      <c r="H73" s="1099" t="s">
        <v>1087</v>
      </c>
      <c r="I73" s="1105" t="str">
        <f>VLOOKUP(B73,'[5]DANH MUC QH XA THANH TRI 2026-2'!$B$6:$I$76,8,0)</f>
        <v>- Quy hoạch xây dựng phân khu đô thị S5</v>
      </c>
      <c r="J73" s="1141"/>
    </row>
    <row r="74" spans="1:10" s="1139" customFormat="1" ht="39.6" customHeight="1">
      <c r="A74" s="1131">
        <v>14</v>
      </c>
      <c r="B74" s="1132" t="s">
        <v>1125</v>
      </c>
      <c r="C74" s="1133" t="s">
        <v>28</v>
      </c>
      <c r="D74" s="1134" t="s">
        <v>1091</v>
      </c>
      <c r="E74" s="1135">
        <f>VLOOKUP(B74,'[5]DANH MUC QH XA THANH TRI 2026-2'!$B$6:$I$76,5,0)</f>
        <v>72.02</v>
      </c>
      <c r="F74" s="1181"/>
      <c r="G74" s="1131" t="s">
        <v>1086</v>
      </c>
      <c r="H74" s="1136" t="s">
        <v>1087</v>
      </c>
      <c r="I74" s="1137" t="str">
        <f>VLOOKUP(B74,'[5]DANH MUC QH XA THANH TRI 2026-2'!$B$6:$I$76,8,0)</f>
        <v>- Quy hoạch xây dựng phân khu đô thị S5</v>
      </c>
      <c r="J74" s="1144"/>
    </row>
    <row r="75" spans="1:10" s="1102" customFormat="1" ht="180">
      <c r="A75" s="1094">
        <v>15</v>
      </c>
      <c r="B75" s="1095" t="s">
        <v>619</v>
      </c>
      <c r="C75" s="1096" t="s">
        <v>52</v>
      </c>
      <c r="D75" s="1108" t="s">
        <v>1126</v>
      </c>
      <c r="E75" s="1104">
        <v>0.46</v>
      </c>
      <c r="F75" s="1130">
        <v>0.46</v>
      </c>
      <c r="G75" s="1094" t="s">
        <v>1086</v>
      </c>
      <c r="H75" s="1099" t="s">
        <v>1087</v>
      </c>
      <c r="I75" s="1105" t="str">
        <f>VLOOKUP(B75,'[5]DANH MUC QH XA THANH TRI 2026-2'!$B$6:$I$76,8,0)</f>
        <v>- Thông báo số 949/TB-UBND ngày 02/10/2018 của UBND Thành phố kết luận tập thể lãnh đạo UBND Thành phố về địa điểm đề xuất xây dựng trụ sở cơ quan Báo Đời sống và Pháp luật tại xã Tứ Hiệp, huyện Thanh Trì. I61Văn bản số 1214/STNMT-CCQLĐĐ ngày 21/02/2020 của Sở Tài nguyên và Môi trường hướng dẫn xác định ranh giới khu đất thực hiện thủ tục thỏa thuận mua tài sàn gắn liền với đất, nhận chuyển nhượng, thuê quyền sử dụng đất, nhận góp vốn bằng quyền sử dụng đất để dề xuất dự án Trụ sở cơ quan Báo đời sống và phát luật tại xã Tứ Hiệp, huyện Thanh Trì.</v>
      </c>
      <c r="J75" s="1141"/>
    </row>
    <row r="76" spans="1:10" s="1102" customFormat="1" ht="90">
      <c r="A76" s="1094">
        <v>16</v>
      </c>
      <c r="B76" s="1095" t="s">
        <v>544</v>
      </c>
      <c r="C76" s="1096" t="s">
        <v>33</v>
      </c>
      <c r="D76" s="1108" t="s">
        <v>1127</v>
      </c>
      <c r="E76" s="1104">
        <v>2.3000000000000003</v>
      </c>
      <c r="F76" s="1130">
        <v>2.3000000000000003</v>
      </c>
      <c r="G76" s="1094" t="s">
        <v>1086</v>
      </c>
      <c r="H76" s="1099" t="s">
        <v>1087</v>
      </c>
      <c r="I76" s="1105" t="str">
        <f>VLOOKUP(B76,'[5]DANH MUC QH XA THANH TRI 2026-2'!$B$6:$I$76,8,0)</f>
        <v>- Thông báo số 851/TB-UBND ngày 05/9/2018 của UBND Thành phố cho phép Trường Trung cấp Y Hà Nội được triển khai thủ tục nhận chuyển nhượng quyền sử dụng đất, thuê quyền sử dụng đất, nhận góp bằng quyền sử dụng đất, mua tài sản gắn liền với đất để đề xuất dự án.</v>
      </c>
      <c r="J76" s="1141"/>
    </row>
    <row r="77" spans="1:10" s="1102" customFormat="1" ht="60">
      <c r="A77" s="1094">
        <v>17</v>
      </c>
      <c r="B77" s="1095" t="s">
        <v>1052</v>
      </c>
      <c r="C77" s="1140" t="s">
        <v>33</v>
      </c>
      <c r="D77" s="1108"/>
      <c r="E77" s="1104">
        <v>1</v>
      </c>
      <c r="F77" s="1130">
        <v>1</v>
      </c>
      <c r="G77" s="1094" t="s">
        <v>1086</v>
      </c>
      <c r="H77" s="1099" t="s">
        <v>1087</v>
      </c>
      <c r="I77" s="1105" t="str">
        <f>VLOOKUP(B77,'[5]DANH MUC QH XA THANH TRI 2026-2'!$B$6:$I$76,8,0)</f>
        <v xml:space="preserve">- Văn bản số 4606/VP-KGVX ngày 23/5/2019 của Văn phòng UBND Thành phố về việc đầu tư xây dựng trường phổ thông liên cấp tại xã Tứ Hiệp, huyện Thanh Trì  </v>
      </c>
      <c r="J77" s="1141"/>
    </row>
    <row r="78" spans="1:10" s="1139" customFormat="1" ht="75">
      <c r="A78" s="1131">
        <v>18</v>
      </c>
      <c r="B78" s="1182" t="s">
        <v>1128</v>
      </c>
      <c r="C78" s="1183" t="s">
        <v>54</v>
      </c>
      <c r="D78" s="1134"/>
      <c r="E78" s="1135">
        <v>1</v>
      </c>
      <c r="F78" s="1181">
        <v>1</v>
      </c>
      <c r="G78" s="1131" t="s">
        <v>1086</v>
      </c>
      <c r="H78" s="1136" t="s">
        <v>1087</v>
      </c>
      <c r="I78" s="1137" t="str">
        <f>VLOOKUP(B78,'[5]DANH MUC QH XA THANH TRI 2026-2'!$B$6:$I$76,8,0)</f>
        <v>- Thông báo số 1464/TB-UBND ngày 19/12/2017 của UBND Thành phố kết luận của Tập thể lãnh đạo UBND Thành phố về chủ trương đầu tư dự án theo hình thức nhận chuyển nhượng quyền sử dụng đất.</v>
      </c>
      <c r="J78" s="1144"/>
    </row>
    <row r="79" spans="1:10" s="1102" customFormat="1" ht="120">
      <c r="A79" s="1094">
        <v>19</v>
      </c>
      <c r="B79" s="1184" t="s">
        <v>637</v>
      </c>
      <c r="C79" s="1140" t="s">
        <v>54</v>
      </c>
      <c r="D79" s="1108" t="s">
        <v>1129</v>
      </c>
      <c r="E79" s="1104">
        <v>0.3</v>
      </c>
      <c r="F79" s="1130">
        <v>0.3</v>
      </c>
      <c r="G79" s="1094" t="s">
        <v>1086</v>
      </c>
      <c r="H79" s="1099" t="s">
        <v>1087</v>
      </c>
      <c r="I79" s="1105" t="str">
        <f>VLOOKUP(B79,'[5]DANH MUC QH XA THANH TRI 2026-2'!$B$6:$I$76,8,0)</f>
        <v>- Văn bản số 3588/UBND-ĐT ngày 03/8/2020 của UBND Thành phố cho phép Công ty cổ phần LQ.JOTON được thực hiện thủ tục thảo thuận nhận chuyển nhượng, nhận góp vốn bằng quyền sử dụng đất nông nghiệp của các hộ gia đình, cá nhân để đề xuất thực hiện dự án Công trình dịch vụ hỗn hợp và văn phòng giới thiệu sản phẩm tại xã Tứ Hiệp, huyện Thanh Trì.</v>
      </c>
      <c r="J79" s="1141"/>
    </row>
    <row r="80" spans="1:10" s="1102" customFormat="1" ht="90">
      <c r="A80" s="1094">
        <v>20</v>
      </c>
      <c r="B80" s="1184" t="s">
        <v>1059</v>
      </c>
      <c r="C80" s="1140" t="s">
        <v>54</v>
      </c>
      <c r="D80" s="1108"/>
      <c r="E80" s="1104">
        <v>0.3</v>
      </c>
      <c r="F80" s="1130">
        <v>0.3</v>
      </c>
      <c r="G80" s="1094" t="s">
        <v>1086</v>
      </c>
      <c r="H80" s="1099" t="s">
        <v>1087</v>
      </c>
      <c r="I80" s="1105" t="str">
        <f>VLOOKUP(B80,'[5]DANH MUC QH XA THANH TRI 2026-2'!$B$6:$I$76,8,0)</f>
        <v>- Văn bản số 2516/UBND-KT ngày 12/12/2019 của UBND huyện Thanh Trì đồng ý về mặt chủ trương xây dựng; 
- Văn bản trả lời số 852/SCT-QLTM ngày 02/3/2020 của Sở Công thương về việc đề xuất đại điểm thực hiện dự án</v>
      </c>
      <c r="J80" s="1141"/>
    </row>
    <row r="81" spans="1:10" s="1102" customFormat="1" ht="120">
      <c r="A81" s="1094">
        <v>21</v>
      </c>
      <c r="B81" s="1185" t="s">
        <v>1130</v>
      </c>
      <c r="C81" s="1140" t="s">
        <v>29</v>
      </c>
      <c r="D81" s="1186" t="s">
        <v>820</v>
      </c>
      <c r="E81" s="1104">
        <v>0.3</v>
      </c>
      <c r="F81" s="1130">
        <v>0.3</v>
      </c>
      <c r="G81" s="1094" t="s">
        <v>1086</v>
      </c>
      <c r="H81" s="1099" t="s">
        <v>1087</v>
      </c>
      <c r="I81" s="1105" t="str">
        <f>VLOOKUP(B81,'[5]DANH MUC QH XA THANH TRI 2026-2'!$B$6:$I$76,8,0)</f>
        <v>- Quyết định số 2079/QĐ-BCT ngày 10/7/2019 của Bộ Công thương phê duyệt Báo cáo nghiên cứu khả thi dự án.</v>
      </c>
      <c r="J81" s="1141"/>
    </row>
    <row r="82" spans="1:10" s="1102" customFormat="1" ht="75">
      <c r="A82" s="1094">
        <v>22</v>
      </c>
      <c r="B82" s="1095" t="s">
        <v>1067</v>
      </c>
      <c r="C82" s="1140" t="s">
        <v>29</v>
      </c>
      <c r="D82" s="1186" t="s">
        <v>820</v>
      </c>
      <c r="E82" s="1104">
        <v>0.13</v>
      </c>
      <c r="F82" s="1130">
        <v>0.13</v>
      </c>
      <c r="G82" s="1094" t="s">
        <v>1086</v>
      </c>
      <c r="H82" s="1099" t="s">
        <v>1087</v>
      </c>
      <c r="I82" s="1105" t="str">
        <f>VLOOKUP(B82,'[5]DANH MUC QH XA THANH TRI 2026-2'!$B$6:$I$76,8,0)</f>
        <v xml:space="preserve"> - Quyết định số 4720/QĐ-BCĐ ngày 02/12/2016 của Bộ công thương phê duyệt quy hoạch phát triển lưới điện thành phố Hà Nội giai đoạn 2016-2020</v>
      </c>
      <c r="J82" s="1141"/>
    </row>
    <row r="83" spans="1:10" s="1102" customFormat="1" ht="150">
      <c r="A83" s="1094">
        <v>23</v>
      </c>
      <c r="B83" s="1187" t="s">
        <v>673</v>
      </c>
      <c r="C83" s="1129" t="s">
        <v>16</v>
      </c>
      <c r="D83" s="1108" t="s">
        <v>1131</v>
      </c>
      <c r="E83" s="1104">
        <v>0.26</v>
      </c>
      <c r="F83" s="1130">
        <v>0.26</v>
      </c>
      <c r="G83" s="1094" t="s">
        <v>1086</v>
      </c>
      <c r="H83" s="1099" t="s">
        <v>1087</v>
      </c>
      <c r="I83" s="1105" t="str">
        <f>VLOOKUP(B83,'[5]DANH MUC QH XA THANH TRI 2026-2'!$B$6:$I$76,8,0)</f>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
      <c r="J83" s="1141"/>
    </row>
    <row r="84" spans="1:10" s="1102" customFormat="1" ht="225">
      <c r="A84" s="1094">
        <v>24</v>
      </c>
      <c r="B84" s="1187" t="s">
        <v>1132</v>
      </c>
      <c r="C84" s="1129" t="s">
        <v>54</v>
      </c>
      <c r="D84" s="1108" t="s">
        <v>1133</v>
      </c>
      <c r="E84" s="1104">
        <v>0.4</v>
      </c>
      <c r="F84" s="1130">
        <v>0.4</v>
      </c>
      <c r="G84" s="1094" t="s">
        <v>1086</v>
      </c>
      <c r="H84" s="1099" t="s">
        <v>1087</v>
      </c>
      <c r="I84" s="1105" t="str">
        <f>VLOOKUP(B84,'[5]DANH MUC QH XA THANH TRI 2026-2'!$B$6:$I$76,8,0)</f>
        <v>- Thông báo số 909/TB-UBND ngày 20/9/2018 của UBND Thành phố kết luận của Tập thể lãnh đạo UBND Thành phố tại cuộc họp về việc Công ty cổ phần Nông sản Trương ương 6 đề nghị nhận chuyển nhượng quyền sử dụng đất, mua tài sản gắn liền với đất để thực hiện dự án. - Biên bản định vị mốc giới theo văn bản số 2722/STNMT-CCQLĐĐ ngày 03/4/2019 của Sở Tài nguyên và Môi trường; - Quyết định số 9595/QĐ-UBND ngày 14/12/2020 về việc thu hồi 1.217,3 m2 đất phi nông nghiệp do UBND xã Tứ Hiệp quản lý; - Văn bản số 168/UBND-ĐC ngày 19/8/2022 của UBND xã Tứ Hiệp cung cấp thông tin 24 hộ gia đình, cá nhân trên địa bàn xã Tứ Hiệp có đất nông nghiệp giao theo NĐ 64/CP</v>
      </c>
      <c r="J84" s="1141"/>
    </row>
    <row r="85" spans="1:10" s="1102" customFormat="1" ht="120">
      <c r="A85" s="1094">
        <v>25</v>
      </c>
      <c r="B85" s="1187" t="s">
        <v>634</v>
      </c>
      <c r="C85" s="1129" t="s">
        <v>54</v>
      </c>
      <c r="D85" s="1108" t="s">
        <v>1134</v>
      </c>
      <c r="E85" s="1104">
        <v>1</v>
      </c>
      <c r="F85" s="1130">
        <v>1</v>
      </c>
      <c r="G85" s="1094" t="s">
        <v>1086</v>
      </c>
      <c r="H85" s="1099" t="s">
        <v>1087</v>
      </c>
      <c r="I85" s="1105" t="str">
        <f>VLOOKUP(B85,'[5]DANH MUC QH XA THANH TRI 2026-2'!$B$6:$I$76,8,0)</f>
        <v>- Thông báo số 1464/TB-UBND ngày 19/12/2017 của UBND Thành phố kết luận của Tập thể lãnh đạo UBND Thành phố về chủ trương đầu tư dự án theo hình thức nhận chuyển nhượng quyền sử dụng đất. - 'Biên bản định vị mốc ngày 26/10/2018; - 'Văn bản số 216/UBND-VP ngày 01/10/2022 của UBND xã Tứ Hiệp xác nhận các hộ dân được giao đất thoe NĐ 64/CP đã chuyển nhượng cho công ty.</v>
      </c>
      <c r="J85" s="1141"/>
    </row>
    <row r="86" spans="1:10" s="1102" customFormat="1" ht="297" customHeight="1">
      <c r="A86" s="1094">
        <v>26</v>
      </c>
      <c r="B86" s="1100" t="s">
        <v>543</v>
      </c>
      <c r="C86" s="1129" t="s">
        <v>33</v>
      </c>
      <c r="D86" s="1108" t="s">
        <v>1135</v>
      </c>
      <c r="E86" s="1104">
        <v>1.0158</v>
      </c>
      <c r="F86" s="1130">
        <v>1.0158</v>
      </c>
      <c r="G86" s="1094" t="s">
        <v>1086</v>
      </c>
      <c r="H86" s="1099" t="s">
        <v>1087</v>
      </c>
      <c r="I86" s="1105" t="s">
        <v>1136</v>
      </c>
      <c r="J86" s="1141"/>
    </row>
    <row r="87" spans="1:10" s="1102" customFormat="1" ht="165">
      <c r="A87" s="1094">
        <v>27</v>
      </c>
      <c r="B87" s="1148" t="s">
        <v>1137</v>
      </c>
      <c r="C87" s="1148" t="s">
        <v>54</v>
      </c>
      <c r="D87" s="1108" t="s">
        <v>1138</v>
      </c>
      <c r="E87" s="1104">
        <v>0.86</v>
      </c>
      <c r="F87" s="1130">
        <v>0.86</v>
      </c>
      <c r="G87" s="1094" t="s">
        <v>1086</v>
      </c>
      <c r="H87" s="1099" t="s">
        <v>1087</v>
      </c>
      <c r="I87" s="1127" t="s">
        <v>1139</v>
      </c>
      <c r="J87" s="1141"/>
    </row>
    <row r="88" spans="1:10" s="1102" customFormat="1" ht="150">
      <c r="A88" s="1094">
        <v>28</v>
      </c>
      <c r="B88" s="1187" t="s">
        <v>640</v>
      </c>
      <c r="C88" s="1129" t="s">
        <v>54</v>
      </c>
      <c r="D88" s="1108" t="s">
        <v>1140</v>
      </c>
      <c r="E88" s="1104">
        <v>1.1080000000000001</v>
      </c>
      <c r="F88" s="1130">
        <v>1.1080000000000001</v>
      </c>
      <c r="G88" s="1094" t="s">
        <v>1086</v>
      </c>
      <c r="H88" s="1099" t="s">
        <v>1087</v>
      </c>
      <c r="I88" s="1105" t="str">
        <f>VLOOKUP(B88,'[5]DANH MUC QH XA THANH TRI 2026-2'!$B$6:$I$76,8,0)</f>
        <v>- Văn bản số 6600/STNMT-CCQLĐĐ ngày 13/8/2018 của Sở Tài nguyên và Môi trường v/v Công ty cổ phần Đầu tư xây dựng và thương mại INCONS đề nghị chấp thuận nhận chuyển nhượng QSDĐ đề đề xuất dự án. - Văn bản số 3687/UBND-ĐT ngày 07/08/2020 của UBND Thành phố chấp thuận chuyển nhượng QSDĐ để thực hiện dự án. - Bản định vi mốc giới ngày 07/01/2021 theo Văn bản số 9889/STNMT-CCQLĐĐ ngày 10/11/2020 của Sở Tài nguyên và Môi trường.</v>
      </c>
      <c r="J88" s="1141"/>
    </row>
    <row r="89" spans="1:10" s="1102" customFormat="1" ht="45" customHeight="1">
      <c r="A89" s="1094">
        <v>29</v>
      </c>
      <c r="B89" s="1095" t="s">
        <v>1060</v>
      </c>
      <c r="C89" s="1096" t="s">
        <v>54</v>
      </c>
      <c r="D89" s="1108"/>
      <c r="E89" s="1104">
        <v>3</v>
      </c>
      <c r="F89" s="1130">
        <v>3</v>
      </c>
      <c r="G89" s="1094" t="s">
        <v>1086</v>
      </c>
      <c r="H89" s="1099" t="s">
        <v>1087</v>
      </c>
      <c r="I89" s="1146" t="s">
        <v>1141</v>
      </c>
      <c r="J89" s="1141"/>
    </row>
    <row r="90" spans="1:10" s="1102" customFormat="1" ht="45" customHeight="1">
      <c r="A90" s="1094">
        <v>30</v>
      </c>
      <c r="B90" s="1095" t="s">
        <v>1060</v>
      </c>
      <c r="C90" s="1096" t="s">
        <v>54</v>
      </c>
      <c r="D90" s="1108"/>
      <c r="E90" s="1104">
        <v>3</v>
      </c>
      <c r="F90" s="1130">
        <v>3</v>
      </c>
      <c r="G90" s="1094" t="s">
        <v>1086</v>
      </c>
      <c r="H90" s="1099" t="s">
        <v>1087</v>
      </c>
      <c r="I90" s="1146" t="s">
        <v>1141</v>
      </c>
      <c r="J90" s="1141"/>
    </row>
    <row r="91" spans="1:10" ht="23.45" customHeight="1">
      <c r="B91" s="1087" t="s">
        <v>715</v>
      </c>
      <c r="C91" s="1188">
        <f>C5+C9</f>
        <v>71</v>
      </c>
      <c r="E91" s="1189">
        <f>E5+E9</f>
        <v>438.72379999999998</v>
      </c>
      <c r="F91" s="1189">
        <f>F5+F9</f>
        <v>250.87379999999996</v>
      </c>
    </row>
    <row r="93" spans="1:10">
      <c r="E93" s="1190"/>
    </row>
  </sheetData>
  <protectedRanges>
    <protectedRange sqref="B88" name="Range10_1_1_4_1_1_1_1_1_2_5_1_2_6_7_1_2_1_1_3"/>
  </protectedRanges>
  <autoFilter ref="C1:C93"/>
  <mergeCells count="10">
    <mergeCell ref="A1:J1"/>
    <mergeCell ref="A2:A4"/>
    <mergeCell ref="B2:B4"/>
    <mergeCell ref="C2:C4"/>
    <mergeCell ref="D2:D4"/>
    <mergeCell ref="E2:E4"/>
    <mergeCell ref="F2:F4"/>
    <mergeCell ref="G2:H3"/>
    <mergeCell ref="I2:I4"/>
    <mergeCell ref="J2:J4"/>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BS650"/>
  <sheetViews>
    <sheetView showGridLines="0" showZeros="0" zoomScaleNormal="100" workbookViewId="0">
      <pane xSplit="8" ySplit="4" topLeftCell="I278" activePane="bottomRight" state="frozen"/>
      <selection activeCell="AZ112" sqref="AZ112"/>
      <selection pane="topRight" activeCell="AZ112" sqref="AZ112"/>
      <selection pane="bottomLeft" activeCell="AZ112" sqref="AZ112"/>
      <selection pane="bottomRight" activeCell="BH282" sqref="BH282"/>
    </sheetView>
  </sheetViews>
  <sheetFormatPr defaultColWidth="9.59765625" defaultRowHeight="10.9" customHeight="1"/>
  <cols>
    <col min="1" max="1" width="9.3984375" style="81" customWidth="1"/>
    <col min="2" max="2" width="45.796875" style="79" customWidth="1"/>
    <col min="3" max="3" width="12.796875" style="72" customWidth="1"/>
    <col min="4" max="4" width="11.59765625" style="72" customWidth="1"/>
    <col min="5" max="5" width="12" style="92" customWidth="1"/>
    <col min="6" max="6" width="9.3984375" style="72" customWidth="1"/>
    <col min="7" max="7" width="16" style="87" customWidth="1"/>
    <col min="8" max="8" width="11.796875" style="597" customWidth="1"/>
    <col min="9" max="9" width="11" style="72" customWidth="1"/>
    <col min="10" max="10" width="8.796875" style="72" customWidth="1"/>
    <col min="11" max="17" width="7.796875" style="72" customWidth="1"/>
    <col min="18" max="18" width="9.796875" style="72" customWidth="1"/>
    <col min="19" max="21" width="7.796875" style="72" customWidth="1"/>
    <col min="22" max="22" width="7.3984375" style="72" customWidth="1"/>
    <col min="23" max="42" width="7.796875" style="72" customWidth="1"/>
    <col min="43" max="44" width="6.796875" style="72" bestFit="1" customWidth="1"/>
    <col min="45" max="63" width="7.796875" style="72" customWidth="1"/>
    <col min="64" max="64" width="53.19921875" style="72" customWidth="1"/>
    <col min="65" max="65" width="20.19921875" style="586" customWidth="1"/>
    <col min="66" max="69" width="9.59765625" style="72"/>
    <col min="70" max="70" width="11.59765625" style="72" bestFit="1" customWidth="1"/>
    <col min="71" max="71" width="14.59765625" style="72" customWidth="1"/>
    <col min="72" max="16384" width="9.59765625" style="72"/>
  </cols>
  <sheetData>
    <row r="1" spans="1:71" s="71" customFormat="1" ht="10.9" customHeight="1">
      <c r="A1" s="74"/>
      <c r="B1" s="75"/>
      <c r="C1" s="76" t="s">
        <v>44</v>
      </c>
      <c r="D1" s="76"/>
      <c r="E1" s="77"/>
      <c r="F1" s="73"/>
      <c r="G1" s="76"/>
      <c r="H1" s="587"/>
      <c r="I1" s="78" t="s">
        <v>4</v>
      </c>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M1" s="578"/>
      <c r="BN1" s="468"/>
      <c r="BO1" s="468"/>
      <c r="BP1" s="468"/>
      <c r="BQ1" s="468"/>
      <c r="BR1" s="468"/>
    </row>
    <row r="2" spans="1:71" s="71" customFormat="1" ht="33" customHeight="1">
      <c r="A2" s="93" t="s">
        <v>3</v>
      </c>
      <c r="B2" s="94" t="s">
        <v>46</v>
      </c>
      <c r="C2" s="95" t="s">
        <v>184</v>
      </c>
      <c r="D2" s="95" t="s">
        <v>0</v>
      </c>
      <c r="E2" s="96" t="s">
        <v>187</v>
      </c>
      <c r="F2" s="97" t="s">
        <v>6</v>
      </c>
      <c r="G2" s="97" t="s">
        <v>7</v>
      </c>
      <c r="H2" s="588" t="s">
        <v>8</v>
      </c>
      <c r="I2" s="97" t="s">
        <v>9</v>
      </c>
      <c r="J2" s="97" t="s">
        <v>10</v>
      </c>
      <c r="K2" s="97" t="s">
        <v>11</v>
      </c>
      <c r="L2" s="97" t="s">
        <v>12</v>
      </c>
      <c r="M2" s="97" t="s">
        <v>49</v>
      </c>
      <c r="N2" s="97" t="s">
        <v>48</v>
      </c>
      <c r="O2" s="97" t="s">
        <v>47</v>
      </c>
      <c r="P2" s="97" t="s">
        <v>195</v>
      </c>
      <c r="Q2" s="97" t="s">
        <v>13</v>
      </c>
      <c r="R2" s="97" t="s">
        <v>201</v>
      </c>
      <c r="S2" s="97" t="s">
        <v>14</v>
      </c>
      <c r="T2" s="97" t="s">
        <v>15</v>
      </c>
      <c r="U2" s="97" t="s">
        <v>16</v>
      </c>
      <c r="V2" s="97" t="s">
        <v>17</v>
      </c>
      <c r="W2" s="97" t="s">
        <v>50</v>
      </c>
      <c r="X2" s="97" t="s">
        <v>18</v>
      </c>
      <c r="Y2" s="97" t="s">
        <v>19</v>
      </c>
      <c r="Z2" s="327" t="s">
        <v>31</v>
      </c>
      <c r="AA2" s="327" t="s">
        <v>36</v>
      </c>
      <c r="AB2" s="327" t="s">
        <v>32</v>
      </c>
      <c r="AC2" s="327" t="s">
        <v>33</v>
      </c>
      <c r="AD2" s="327" t="s">
        <v>34</v>
      </c>
      <c r="AE2" s="327" t="s">
        <v>35</v>
      </c>
      <c r="AF2" s="327" t="s">
        <v>202</v>
      </c>
      <c r="AG2" s="327" t="s">
        <v>203</v>
      </c>
      <c r="AH2" s="327" t="s">
        <v>51</v>
      </c>
      <c r="AI2" s="327" t="s">
        <v>52</v>
      </c>
      <c r="AJ2" s="97" t="s">
        <v>20</v>
      </c>
      <c r="AK2" s="97" t="s">
        <v>53</v>
      </c>
      <c r="AL2" s="97" t="s">
        <v>205</v>
      </c>
      <c r="AM2" s="97" t="s">
        <v>54</v>
      </c>
      <c r="AN2" s="97" t="s">
        <v>21</v>
      </c>
      <c r="AO2" s="97" t="s">
        <v>22</v>
      </c>
      <c r="AP2" s="97" t="s">
        <v>27</v>
      </c>
      <c r="AQ2" s="97" t="s">
        <v>28</v>
      </c>
      <c r="AR2" s="97" t="s">
        <v>206</v>
      </c>
      <c r="AS2" s="97" t="s">
        <v>207</v>
      </c>
      <c r="AT2" s="97" t="s">
        <v>208</v>
      </c>
      <c r="AU2" s="97" t="s">
        <v>23</v>
      </c>
      <c r="AV2" s="97" t="s">
        <v>29</v>
      </c>
      <c r="AW2" s="97" t="s">
        <v>30</v>
      </c>
      <c r="AX2" s="97" t="s">
        <v>37</v>
      </c>
      <c r="AY2" s="97" t="s">
        <v>55</v>
      </c>
      <c r="AZ2" s="97" t="s">
        <v>56</v>
      </c>
      <c r="BA2" s="97" t="s">
        <v>57</v>
      </c>
      <c r="BB2" s="97" t="s">
        <v>24</v>
      </c>
      <c r="BC2" s="97" t="s">
        <v>209</v>
      </c>
      <c r="BD2" s="97" t="s">
        <v>26</v>
      </c>
      <c r="BE2" s="97" t="s">
        <v>25</v>
      </c>
      <c r="BF2" s="97" t="s">
        <v>38</v>
      </c>
      <c r="BG2" s="97" t="s">
        <v>210</v>
      </c>
      <c r="BH2" s="97" t="s">
        <v>39</v>
      </c>
      <c r="BI2" s="97" t="s">
        <v>40</v>
      </c>
      <c r="BJ2" s="97" t="s">
        <v>41</v>
      </c>
      <c r="BK2" s="97" t="s">
        <v>211</v>
      </c>
      <c r="BL2" s="455" t="s">
        <v>198</v>
      </c>
      <c r="BM2" s="579"/>
      <c r="BN2" s="475" t="s">
        <v>715</v>
      </c>
      <c r="BO2" s="474" t="s">
        <v>43</v>
      </c>
      <c r="BP2" s="474" t="s">
        <v>677</v>
      </c>
      <c r="BQ2" s="474" t="s">
        <v>675</v>
      </c>
      <c r="BR2" s="474" t="s">
        <v>676</v>
      </c>
    </row>
    <row r="3" spans="1:71" s="80" customFormat="1" ht="10.9" customHeight="1">
      <c r="A3" s="98">
        <v>1</v>
      </c>
      <c r="B3" s="99"/>
      <c r="C3" s="100"/>
      <c r="D3" s="101"/>
      <c r="E3" s="70"/>
      <c r="F3" s="100"/>
      <c r="G3" s="102"/>
      <c r="H3" s="589"/>
      <c r="I3" s="98">
        <v>1</v>
      </c>
      <c r="J3" s="98">
        <v>2</v>
      </c>
      <c r="K3" s="98">
        <v>3</v>
      </c>
      <c r="L3" s="98">
        <v>4</v>
      </c>
      <c r="M3" s="98">
        <v>5</v>
      </c>
      <c r="N3" s="98">
        <v>6</v>
      </c>
      <c r="O3" s="98">
        <v>7</v>
      </c>
      <c r="P3" s="98">
        <v>8</v>
      </c>
      <c r="Q3" s="98">
        <v>9</v>
      </c>
      <c r="R3" s="98">
        <v>10</v>
      </c>
      <c r="S3" s="98">
        <v>11</v>
      </c>
      <c r="T3" s="98">
        <v>12</v>
      </c>
      <c r="U3" s="98">
        <v>13</v>
      </c>
      <c r="V3" s="98">
        <v>14</v>
      </c>
      <c r="W3" s="98">
        <v>15</v>
      </c>
      <c r="X3" s="98">
        <v>16</v>
      </c>
      <c r="Y3" s="98">
        <v>17</v>
      </c>
      <c r="Z3" s="98">
        <v>18</v>
      </c>
      <c r="AA3" s="98">
        <v>19</v>
      </c>
      <c r="AB3" s="98">
        <v>20</v>
      </c>
      <c r="AC3" s="98">
        <v>21</v>
      </c>
      <c r="AD3" s="98">
        <v>22</v>
      </c>
      <c r="AE3" s="98">
        <v>23</v>
      </c>
      <c r="AF3" s="98">
        <v>24</v>
      </c>
      <c r="AG3" s="98">
        <v>25</v>
      </c>
      <c r="AH3" s="98">
        <v>26</v>
      </c>
      <c r="AI3" s="98">
        <v>27</v>
      </c>
      <c r="AJ3" s="98">
        <v>28</v>
      </c>
      <c r="AK3" s="98">
        <v>29</v>
      </c>
      <c r="AL3" s="98">
        <v>30</v>
      </c>
      <c r="AM3" s="98">
        <v>31</v>
      </c>
      <c r="AN3" s="98">
        <v>32</v>
      </c>
      <c r="AO3" s="98">
        <v>33</v>
      </c>
      <c r="AP3" s="98">
        <v>34</v>
      </c>
      <c r="AQ3" s="98">
        <v>35</v>
      </c>
      <c r="AR3" s="98">
        <v>36</v>
      </c>
      <c r="AS3" s="98">
        <v>37</v>
      </c>
      <c r="AT3" s="98">
        <v>38</v>
      </c>
      <c r="AU3" s="98">
        <v>39</v>
      </c>
      <c r="AV3" s="98">
        <v>40</v>
      </c>
      <c r="AW3" s="98">
        <v>41</v>
      </c>
      <c r="AX3" s="98">
        <v>42</v>
      </c>
      <c r="AY3" s="98">
        <v>43</v>
      </c>
      <c r="AZ3" s="98">
        <v>44</v>
      </c>
      <c r="BA3" s="98">
        <v>45</v>
      </c>
      <c r="BB3" s="98">
        <v>46</v>
      </c>
      <c r="BC3" s="98">
        <v>47</v>
      </c>
      <c r="BD3" s="98">
        <v>48</v>
      </c>
      <c r="BE3" s="98">
        <v>49</v>
      </c>
      <c r="BF3" s="98">
        <v>50</v>
      </c>
      <c r="BG3" s="98">
        <v>51</v>
      </c>
      <c r="BH3" s="98">
        <v>52</v>
      </c>
      <c r="BI3" s="98">
        <v>53</v>
      </c>
      <c r="BJ3" s="98">
        <v>54</v>
      </c>
      <c r="BK3" s="98">
        <v>55</v>
      </c>
      <c r="BL3" s="456"/>
      <c r="BM3" s="580"/>
      <c r="BN3" s="423"/>
      <c r="BO3" s="423"/>
      <c r="BP3" s="423"/>
      <c r="BQ3" s="423"/>
      <c r="BR3" s="423"/>
    </row>
    <row r="4" spans="1:71" s="82" customFormat="1" ht="10.9" customHeight="1">
      <c r="A4" s="103" t="s">
        <v>44</v>
      </c>
      <c r="B4" s="94" t="s">
        <v>58</v>
      </c>
      <c r="C4" s="97"/>
      <c r="D4" s="265">
        <f>SUM(D5:D442)</f>
        <v>240.21639999999999</v>
      </c>
      <c r="E4" s="104"/>
      <c r="F4" s="105" t="s">
        <v>59</v>
      </c>
      <c r="G4" s="95"/>
      <c r="H4" s="590">
        <f t="shared" ref="H4:AM4" si="0">H5+H8+H12+H14+H18+H22+H26+H31+H37+H43+H48+H52+H59+H85+H99+H103+H109+H122+H132+H137+H144+H159+H165+H171+H177+H183+H189+H194+H200+H207+H213+H246+H257+H262+H285+H300+H310+H319+H328+H335+H342+H348+H352+H359+H369+H381+H391+H396+H401+H407+H413+H419+H425+H431+H437</f>
        <v>253.8364</v>
      </c>
      <c r="I4" s="105">
        <f t="shared" si="0"/>
        <v>130.21699999999998</v>
      </c>
      <c r="J4" s="105">
        <f t="shared" si="0"/>
        <v>0</v>
      </c>
      <c r="K4" s="105">
        <f t="shared" si="0"/>
        <v>51.202699999999993</v>
      </c>
      <c r="L4" s="105">
        <f t="shared" si="0"/>
        <v>15.47</v>
      </c>
      <c r="M4" s="105">
        <f t="shared" si="0"/>
        <v>0</v>
      </c>
      <c r="N4" s="105">
        <f t="shared" si="0"/>
        <v>0</v>
      </c>
      <c r="O4" s="105">
        <f t="shared" si="0"/>
        <v>0</v>
      </c>
      <c r="P4" s="105">
        <f t="shared" si="0"/>
        <v>0</v>
      </c>
      <c r="Q4" s="105">
        <f t="shared" si="0"/>
        <v>42.976700000000001</v>
      </c>
      <c r="R4" s="105">
        <f t="shared" si="0"/>
        <v>0</v>
      </c>
      <c r="S4" s="105">
        <f t="shared" si="0"/>
        <v>0</v>
      </c>
      <c r="T4" s="105">
        <f t="shared" si="0"/>
        <v>0</v>
      </c>
      <c r="U4" s="105">
        <f t="shared" si="0"/>
        <v>1</v>
      </c>
      <c r="V4" s="105">
        <f t="shared" si="0"/>
        <v>0.1</v>
      </c>
      <c r="W4" s="105">
        <f t="shared" si="0"/>
        <v>0</v>
      </c>
      <c r="X4" s="105">
        <f t="shared" si="0"/>
        <v>0</v>
      </c>
      <c r="Y4" s="105">
        <f t="shared" si="0"/>
        <v>0</v>
      </c>
      <c r="Z4" s="105">
        <f t="shared" si="0"/>
        <v>0</v>
      </c>
      <c r="AA4" s="105">
        <f t="shared" si="0"/>
        <v>0</v>
      </c>
      <c r="AB4" s="105">
        <f t="shared" si="0"/>
        <v>0</v>
      </c>
      <c r="AC4" s="105">
        <f t="shared" si="0"/>
        <v>0</v>
      </c>
      <c r="AD4" s="105">
        <f t="shared" si="0"/>
        <v>0</v>
      </c>
      <c r="AE4" s="105">
        <f t="shared" si="0"/>
        <v>0</v>
      </c>
      <c r="AF4" s="105">
        <f t="shared" si="0"/>
        <v>0</v>
      </c>
      <c r="AG4" s="105">
        <f t="shared" si="0"/>
        <v>0</v>
      </c>
      <c r="AH4" s="105">
        <f t="shared" si="0"/>
        <v>0</v>
      </c>
      <c r="AI4" s="105">
        <f t="shared" si="0"/>
        <v>0</v>
      </c>
      <c r="AJ4" s="105">
        <f t="shared" si="0"/>
        <v>0</v>
      </c>
      <c r="AK4" s="105">
        <f t="shared" si="0"/>
        <v>0</v>
      </c>
      <c r="AL4" s="105">
        <f t="shared" si="0"/>
        <v>0</v>
      </c>
      <c r="AM4" s="105">
        <f t="shared" si="0"/>
        <v>0</v>
      </c>
      <c r="AN4" s="105">
        <f t="shared" ref="AN4:BK4" si="1">AN5+AN8+AN12+AN14+AN18+AN22+AN26+AN31+AN37+AN43+AN48+AN52+AN59+AN85+AN99+AN103+AN109+AN122+AN132+AN137+AN144+AN159+AN165+AN171+AN177+AN183+AN189+AN194+AN200+AN207+AN213+AN246+AN257+AN262+AN285+AN300+AN310+AN319+AN328+AN335+AN342+AN348+AN352+AN359+AN369+AN381+AN391+AN396+AN401+AN407+AN413+AN419+AN425+AN431+AN437</f>
        <v>0.2</v>
      </c>
      <c r="AO4" s="105">
        <f t="shared" si="1"/>
        <v>0</v>
      </c>
      <c r="AP4" s="105">
        <f t="shared" si="1"/>
        <v>3.3300000000000005</v>
      </c>
      <c r="AQ4" s="105">
        <f t="shared" si="1"/>
        <v>5.3500000000000005</v>
      </c>
      <c r="AR4" s="105">
        <f t="shared" si="1"/>
        <v>0</v>
      </c>
      <c r="AS4" s="105">
        <f t="shared" si="1"/>
        <v>0</v>
      </c>
      <c r="AT4" s="105">
        <f t="shared" si="1"/>
        <v>0</v>
      </c>
      <c r="AU4" s="105">
        <f t="shared" si="1"/>
        <v>0</v>
      </c>
      <c r="AV4" s="105">
        <f t="shared" si="1"/>
        <v>0</v>
      </c>
      <c r="AW4" s="105">
        <f t="shared" si="1"/>
        <v>0</v>
      </c>
      <c r="AX4" s="105">
        <f t="shared" si="1"/>
        <v>0</v>
      </c>
      <c r="AY4" s="105">
        <f t="shared" si="1"/>
        <v>0</v>
      </c>
      <c r="AZ4" s="105">
        <f t="shared" si="1"/>
        <v>0</v>
      </c>
      <c r="BA4" s="105">
        <f t="shared" si="1"/>
        <v>0</v>
      </c>
      <c r="BB4" s="105">
        <f t="shared" si="1"/>
        <v>1.55</v>
      </c>
      <c r="BC4" s="105">
        <f t="shared" si="1"/>
        <v>0</v>
      </c>
      <c r="BD4" s="105">
        <f t="shared" si="1"/>
        <v>1.1000000000000001</v>
      </c>
      <c r="BE4" s="105">
        <f t="shared" si="1"/>
        <v>0</v>
      </c>
      <c r="BF4" s="105">
        <f t="shared" si="1"/>
        <v>0.8</v>
      </c>
      <c r="BG4" s="105">
        <f t="shared" si="1"/>
        <v>0</v>
      </c>
      <c r="BH4" s="105">
        <f t="shared" si="1"/>
        <v>0.54</v>
      </c>
      <c r="BI4" s="105">
        <f t="shared" si="1"/>
        <v>0</v>
      </c>
      <c r="BJ4" s="105">
        <f t="shared" si="1"/>
        <v>0</v>
      </c>
      <c r="BK4" s="105">
        <f t="shared" si="1"/>
        <v>0</v>
      </c>
      <c r="BL4" s="457"/>
      <c r="BM4" s="581"/>
      <c r="BN4" s="424"/>
      <c r="BO4" s="424"/>
      <c r="BP4" s="424"/>
      <c r="BQ4" s="424"/>
      <c r="BR4" s="424"/>
      <c r="BS4" s="577">
        <f>H4+(42-29.9)</f>
        <v>265.93639999999999</v>
      </c>
    </row>
    <row r="5" spans="1:71" s="84" customFormat="1" ht="10.9" customHeight="1">
      <c r="A5" s="269" t="s">
        <v>43</v>
      </c>
      <c r="B5" s="270" t="s">
        <v>9</v>
      </c>
      <c r="C5" s="271"/>
      <c r="D5" s="272" t="str">
        <f>IF(C5="X",H5,"")</f>
        <v/>
      </c>
      <c r="E5" s="273"/>
      <c r="F5" s="271" t="str">
        <f>IF(ISTEXT(B5)=TRUE,"LUC","")</f>
        <v>LUC</v>
      </c>
      <c r="G5" s="274"/>
      <c r="H5" s="591">
        <f>SUM(I5:BK5)</f>
        <v>0</v>
      </c>
      <c r="I5" s="275">
        <f>SUM(I6:I7)</f>
        <v>0</v>
      </c>
      <c r="J5" s="275">
        <f t="shared" ref="J5:BK5" si="2">SUM(J6:J7)</f>
        <v>0</v>
      </c>
      <c r="K5" s="275">
        <f t="shared" si="2"/>
        <v>0</v>
      </c>
      <c r="L5" s="275">
        <f t="shared" si="2"/>
        <v>0</v>
      </c>
      <c r="M5" s="275">
        <f t="shared" si="2"/>
        <v>0</v>
      </c>
      <c r="N5" s="275">
        <f t="shared" si="2"/>
        <v>0</v>
      </c>
      <c r="O5" s="275">
        <f t="shared" si="2"/>
        <v>0</v>
      </c>
      <c r="P5" s="275">
        <f t="shared" si="2"/>
        <v>0</v>
      </c>
      <c r="Q5" s="275">
        <f t="shared" si="2"/>
        <v>0</v>
      </c>
      <c r="R5" s="275">
        <f t="shared" si="2"/>
        <v>0</v>
      </c>
      <c r="S5" s="275">
        <f t="shared" si="2"/>
        <v>0</v>
      </c>
      <c r="T5" s="275">
        <f t="shared" si="2"/>
        <v>0</v>
      </c>
      <c r="U5" s="275">
        <f t="shared" si="2"/>
        <v>0</v>
      </c>
      <c r="V5" s="275">
        <f t="shared" si="2"/>
        <v>0</v>
      </c>
      <c r="W5" s="275">
        <f t="shared" si="2"/>
        <v>0</v>
      </c>
      <c r="X5" s="275">
        <f t="shared" si="2"/>
        <v>0</v>
      </c>
      <c r="Y5" s="275">
        <f t="shared" si="2"/>
        <v>0</v>
      </c>
      <c r="Z5" s="275">
        <f t="shared" si="2"/>
        <v>0</v>
      </c>
      <c r="AA5" s="275">
        <f t="shared" si="2"/>
        <v>0</v>
      </c>
      <c r="AB5" s="275">
        <f t="shared" si="2"/>
        <v>0</v>
      </c>
      <c r="AC5" s="275">
        <f t="shared" si="2"/>
        <v>0</v>
      </c>
      <c r="AD5" s="275">
        <f t="shared" si="2"/>
        <v>0</v>
      </c>
      <c r="AE5" s="275">
        <f t="shared" si="2"/>
        <v>0</v>
      </c>
      <c r="AF5" s="275">
        <f t="shared" si="2"/>
        <v>0</v>
      </c>
      <c r="AG5" s="275">
        <f t="shared" si="2"/>
        <v>0</v>
      </c>
      <c r="AH5" s="275">
        <f t="shared" si="2"/>
        <v>0</v>
      </c>
      <c r="AI5" s="275">
        <f t="shared" si="2"/>
        <v>0</v>
      </c>
      <c r="AJ5" s="275">
        <f t="shared" si="2"/>
        <v>0</v>
      </c>
      <c r="AK5" s="275">
        <f t="shared" si="2"/>
        <v>0</v>
      </c>
      <c r="AL5" s="275">
        <f t="shared" si="2"/>
        <v>0</v>
      </c>
      <c r="AM5" s="275">
        <f t="shared" si="2"/>
        <v>0</v>
      </c>
      <c r="AN5" s="275">
        <f t="shared" si="2"/>
        <v>0</v>
      </c>
      <c r="AO5" s="275">
        <f t="shared" si="2"/>
        <v>0</v>
      </c>
      <c r="AP5" s="275">
        <f t="shared" si="2"/>
        <v>0</v>
      </c>
      <c r="AQ5" s="275">
        <f t="shared" si="2"/>
        <v>0</v>
      </c>
      <c r="AR5" s="275">
        <f t="shared" si="2"/>
        <v>0</v>
      </c>
      <c r="AS5" s="275">
        <f t="shared" si="2"/>
        <v>0</v>
      </c>
      <c r="AT5" s="275">
        <f t="shared" si="2"/>
        <v>0</v>
      </c>
      <c r="AU5" s="275">
        <f t="shared" si="2"/>
        <v>0</v>
      </c>
      <c r="AV5" s="275">
        <f t="shared" si="2"/>
        <v>0</v>
      </c>
      <c r="AW5" s="275">
        <f t="shared" si="2"/>
        <v>0</v>
      </c>
      <c r="AX5" s="275">
        <f t="shared" si="2"/>
        <v>0</v>
      </c>
      <c r="AY5" s="275">
        <f t="shared" si="2"/>
        <v>0</v>
      </c>
      <c r="AZ5" s="275">
        <f t="shared" si="2"/>
        <v>0</v>
      </c>
      <c r="BA5" s="275">
        <f t="shared" si="2"/>
        <v>0</v>
      </c>
      <c r="BB5" s="275">
        <f t="shared" si="2"/>
        <v>0</v>
      </c>
      <c r="BC5" s="275">
        <f t="shared" si="2"/>
        <v>0</v>
      </c>
      <c r="BD5" s="275">
        <f t="shared" si="2"/>
        <v>0</v>
      </c>
      <c r="BE5" s="275">
        <f t="shared" si="2"/>
        <v>0</v>
      </c>
      <c r="BF5" s="275">
        <f t="shared" si="2"/>
        <v>0</v>
      </c>
      <c r="BG5" s="275">
        <f t="shared" si="2"/>
        <v>0</v>
      </c>
      <c r="BH5" s="275">
        <f t="shared" si="2"/>
        <v>0</v>
      </c>
      <c r="BI5" s="275">
        <f t="shared" si="2"/>
        <v>0</v>
      </c>
      <c r="BJ5" s="275">
        <f t="shared" si="2"/>
        <v>0</v>
      </c>
      <c r="BK5" s="275">
        <f t="shared" si="2"/>
        <v>0</v>
      </c>
      <c r="BL5" s="458"/>
      <c r="BM5" s="582"/>
      <c r="BN5" s="469"/>
      <c r="BO5" s="469"/>
      <c r="BP5" s="469"/>
      <c r="BQ5" s="469"/>
      <c r="BR5" s="469"/>
    </row>
    <row r="6" spans="1:71" s="84" customFormat="1" ht="10.9" customHeight="1">
      <c r="A6" s="276" t="s">
        <v>186</v>
      </c>
      <c r="B6" s="277"/>
      <c r="C6" s="266"/>
      <c r="D6" s="266"/>
      <c r="E6" s="278"/>
      <c r="F6" s="68" t="str">
        <f>IF(ISTEXT(B6)=TRUE,"LUC","")</f>
        <v/>
      </c>
      <c r="G6" s="279"/>
      <c r="H6" s="592">
        <f>SUM(I6:BK6)</f>
        <v>0</v>
      </c>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66"/>
      <c r="BG6" s="266"/>
      <c r="BH6" s="266"/>
      <c r="BI6" s="266"/>
      <c r="BJ6" s="266"/>
      <c r="BK6" s="266"/>
      <c r="BL6" s="459"/>
      <c r="BM6" s="583"/>
      <c r="BN6" s="469"/>
      <c r="BO6" s="469"/>
      <c r="BP6" s="469"/>
      <c r="BQ6" s="469"/>
      <c r="BR6" s="469"/>
    </row>
    <row r="7" spans="1:71" s="71" customFormat="1" ht="10.9" customHeight="1">
      <c r="A7" s="276" t="s">
        <v>186</v>
      </c>
      <c r="B7" s="282"/>
      <c r="C7" s="68"/>
      <c r="D7" s="266" t="str">
        <f t="shared" ref="D7:D53" si="3">IF(C7="X",H7,"")</f>
        <v/>
      </c>
      <c r="E7" s="70"/>
      <c r="F7" s="68" t="str">
        <f>IF(ISTEXT(B7)=TRUE,"LUC","")</f>
        <v/>
      </c>
      <c r="G7" s="67"/>
      <c r="H7" s="592">
        <f>SUM(I7:BK7)</f>
        <v>0</v>
      </c>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68"/>
      <c r="BG7" s="68"/>
      <c r="BH7" s="68"/>
      <c r="BI7" s="68"/>
      <c r="BJ7" s="68"/>
      <c r="BK7" s="68"/>
      <c r="BL7" s="460"/>
      <c r="BM7" s="584"/>
      <c r="BN7" s="468"/>
      <c r="BO7" s="468"/>
      <c r="BP7" s="468"/>
      <c r="BQ7" s="468"/>
      <c r="BR7" s="468"/>
    </row>
    <row r="8" spans="1:71" s="84" customFormat="1" ht="10.9" customHeight="1">
      <c r="A8" s="269" t="s">
        <v>43</v>
      </c>
      <c r="B8" s="270" t="s">
        <v>10</v>
      </c>
      <c r="C8" s="271"/>
      <c r="D8" s="272" t="str">
        <f t="shared" si="3"/>
        <v/>
      </c>
      <c r="E8" s="273">
        <f>J8</f>
        <v>0</v>
      </c>
      <c r="F8" s="271" t="str">
        <f>IF(ISTEXT(B8)=TRUE,"LUK","")</f>
        <v>LUK</v>
      </c>
      <c r="G8" s="274"/>
      <c r="H8" s="591">
        <f>SUM(I8:BK8)</f>
        <v>0</v>
      </c>
      <c r="I8" s="275">
        <f t="shared" ref="I8:BK8" si="4">SUM(I9:I11)</f>
        <v>0</v>
      </c>
      <c r="J8" s="275">
        <f t="shared" si="4"/>
        <v>0</v>
      </c>
      <c r="K8" s="275">
        <f t="shared" si="4"/>
        <v>0</v>
      </c>
      <c r="L8" s="275">
        <f t="shared" si="4"/>
        <v>0</v>
      </c>
      <c r="M8" s="275">
        <f t="shared" si="4"/>
        <v>0</v>
      </c>
      <c r="N8" s="275">
        <f t="shared" si="4"/>
        <v>0</v>
      </c>
      <c r="O8" s="275">
        <f t="shared" si="4"/>
        <v>0</v>
      </c>
      <c r="P8" s="275">
        <f t="shared" si="4"/>
        <v>0</v>
      </c>
      <c r="Q8" s="275">
        <f t="shared" si="4"/>
        <v>0</v>
      </c>
      <c r="R8" s="275">
        <f t="shared" si="4"/>
        <v>0</v>
      </c>
      <c r="S8" s="275">
        <f t="shared" si="4"/>
        <v>0</v>
      </c>
      <c r="T8" s="275">
        <f t="shared" si="4"/>
        <v>0</v>
      </c>
      <c r="U8" s="275">
        <f t="shared" si="4"/>
        <v>0</v>
      </c>
      <c r="V8" s="275">
        <f t="shared" si="4"/>
        <v>0</v>
      </c>
      <c r="W8" s="275">
        <f t="shared" si="4"/>
        <v>0</v>
      </c>
      <c r="X8" s="275">
        <f t="shared" si="4"/>
        <v>0</v>
      </c>
      <c r="Y8" s="275">
        <f t="shared" si="4"/>
        <v>0</v>
      </c>
      <c r="Z8" s="275">
        <f t="shared" si="4"/>
        <v>0</v>
      </c>
      <c r="AA8" s="275">
        <f t="shared" si="4"/>
        <v>0</v>
      </c>
      <c r="AB8" s="275">
        <f t="shared" si="4"/>
        <v>0</v>
      </c>
      <c r="AC8" s="275">
        <f t="shared" si="4"/>
        <v>0</v>
      </c>
      <c r="AD8" s="275">
        <f t="shared" si="4"/>
        <v>0</v>
      </c>
      <c r="AE8" s="275">
        <f t="shared" si="4"/>
        <v>0</v>
      </c>
      <c r="AF8" s="275">
        <f t="shared" si="4"/>
        <v>0</v>
      </c>
      <c r="AG8" s="275">
        <f t="shared" si="4"/>
        <v>0</v>
      </c>
      <c r="AH8" s="275">
        <f t="shared" si="4"/>
        <v>0</v>
      </c>
      <c r="AI8" s="275">
        <f t="shared" si="4"/>
        <v>0</v>
      </c>
      <c r="AJ8" s="275">
        <f t="shared" si="4"/>
        <v>0</v>
      </c>
      <c r="AK8" s="275">
        <f t="shared" si="4"/>
        <v>0</v>
      </c>
      <c r="AL8" s="275">
        <f t="shared" si="4"/>
        <v>0</v>
      </c>
      <c r="AM8" s="275">
        <f t="shared" si="4"/>
        <v>0</v>
      </c>
      <c r="AN8" s="275">
        <f t="shared" si="4"/>
        <v>0</v>
      </c>
      <c r="AO8" s="275">
        <f t="shared" si="4"/>
        <v>0</v>
      </c>
      <c r="AP8" s="275">
        <f t="shared" si="4"/>
        <v>0</v>
      </c>
      <c r="AQ8" s="275">
        <f t="shared" si="4"/>
        <v>0</v>
      </c>
      <c r="AR8" s="275">
        <f t="shared" si="4"/>
        <v>0</v>
      </c>
      <c r="AS8" s="275">
        <f t="shared" si="4"/>
        <v>0</v>
      </c>
      <c r="AT8" s="275">
        <f t="shared" si="4"/>
        <v>0</v>
      </c>
      <c r="AU8" s="275">
        <f t="shared" si="4"/>
        <v>0</v>
      </c>
      <c r="AV8" s="275">
        <f t="shared" si="4"/>
        <v>0</v>
      </c>
      <c r="AW8" s="275">
        <f t="shared" si="4"/>
        <v>0</v>
      </c>
      <c r="AX8" s="275">
        <f t="shared" si="4"/>
        <v>0</v>
      </c>
      <c r="AY8" s="275">
        <f t="shared" si="4"/>
        <v>0</v>
      </c>
      <c r="AZ8" s="275">
        <f t="shared" si="4"/>
        <v>0</v>
      </c>
      <c r="BA8" s="275">
        <f t="shared" si="4"/>
        <v>0</v>
      </c>
      <c r="BB8" s="275">
        <f t="shared" si="4"/>
        <v>0</v>
      </c>
      <c r="BC8" s="275">
        <f t="shared" si="4"/>
        <v>0</v>
      </c>
      <c r="BD8" s="275">
        <f t="shared" si="4"/>
        <v>0</v>
      </c>
      <c r="BE8" s="275">
        <f t="shared" si="4"/>
        <v>0</v>
      </c>
      <c r="BF8" s="275">
        <f t="shared" si="4"/>
        <v>0</v>
      </c>
      <c r="BG8" s="275">
        <f t="shared" si="4"/>
        <v>0</v>
      </c>
      <c r="BH8" s="275">
        <f t="shared" si="4"/>
        <v>0</v>
      </c>
      <c r="BI8" s="275">
        <f t="shared" si="4"/>
        <v>0</v>
      </c>
      <c r="BJ8" s="275">
        <f t="shared" si="4"/>
        <v>0</v>
      </c>
      <c r="BK8" s="275">
        <f t="shared" si="4"/>
        <v>0</v>
      </c>
      <c r="BL8" s="458"/>
      <c r="BM8" s="582"/>
      <c r="BN8" s="469"/>
      <c r="BO8" s="469"/>
      <c r="BP8" s="469"/>
      <c r="BQ8" s="469"/>
      <c r="BR8" s="469"/>
    </row>
    <row r="9" spans="1:71" s="84" customFormat="1" ht="10.9" customHeight="1">
      <c r="A9" s="276" t="s">
        <v>186</v>
      </c>
      <c r="B9" s="277"/>
      <c r="C9" s="266"/>
      <c r="D9" s="266" t="str">
        <f t="shared" si="3"/>
        <v/>
      </c>
      <c r="E9" s="278"/>
      <c r="F9" s="266" t="str">
        <f>IF(ISTEXT(B9)=TRUE,"LUK","")</f>
        <v/>
      </c>
      <c r="G9" s="279"/>
      <c r="H9" s="592">
        <f t="shared" ref="H9:H11" si="5">SUM(I9:BK9)</f>
        <v>0</v>
      </c>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66"/>
      <c r="BG9" s="266"/>
      <c r="BH9" s="266"/>
      <c r="BI9" s="266"/>
      <c r="BJ9" s="266"/>
      <c r="BK9" s="266"/>
      <c r="BL9" s="459"/>
      <c r="BM9" s="583"/>
      <c r="BN9" s="469"/>
      <c r="BO9" s="469"/>
      <c r="BP9" s="469"/>
      <c r="BQ9" s="469"/>
      <c r="BR9" s="469"/>
    </row>
    <row r="10" spans="1:71" s="84" customFormat="1" ht="10.9" customHeight="1">
      <c r="A10" s="276" t="s">
        <v>186</v>
      </c>
      <c r="B10" s="277"/>
      <c r="C10" s="266"/>
      <c r="D10" s="266" t="str">
        <f t="shared" si="3"/>
        <v/>
      </c>
      <c r="E10" s="278"/>
      <c r="F10" s="266" t="str">
        <f>IF(ISTEXT(B10)=TRUE,"LUK","")</f>
        <v/>
      </c>
      <c r="G10" s="279"/>
      <c r="H10" s="592">
        <f t="shared" si="5"/>
        <v>0</v>
      </c>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66"/>
      <c r="BG10" s="266"/>
      <c r="BH10" s="266"/>
      <c r="BI10" s="266"/>
      <c r="BJ10" s="266"/>
      <c r="BK10" s="266"/>
      <c r="BL10" s="459"/>
      <c r="BM10" s="583"/>
      <c r="BN10" s="469"/>
      <c r="BO10" s="469"/>
      <c r="BP10" s="469"/>
      <c r="BQ10" s="469"/>
      <c r="BR10" s="469"/>
    </row>
    <row r="11" spans="1:71" s="84" customFormat="1" ht="10.9" customHeight="1">
      <c r="A11" s="276" t="s">
        <v>186</v>
      </c>
      <c r="B11" s="277"/>
      <c r="C11" s="266"/>
      <c r="D11" s="266" t="str">
        <f t="shared" si="3"/>
        <v/>
      </c>
      <c r="E11" s="278"/>
      <c r="F11" s="266" t="str">
        <f>IF(ISTEXT(B11)=TRUE,"LUK","")</f>
        <v/>
      </c>
      <c r="G11" s="279"/>
      <c r="H11" s="592">
        <f t="shared" si="5"/>
        <v>0</v>
      </c>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66"/>
      <c r="BG11" s="266"/>
      <c r="BH11" s="266"/>
      <c r="BI11" s="266"/>
      <c r="BJ11" s="266"/>
      <c r="BK11" s="266"/>
      <c r="BL11" s="459"/>
      <c r="BM11" s="583"/>
      <c r="BN11" s="469"/>
      <c r="BO11" s="469"/>
      <c r="BP11" s="469"/>
      <c r="BQ11" s="469"/>
      <c r="BR11" s="469"/>
    </row>
    <row r="12" spans="1:71" s="84" customFormat="1" ht="10.9" customHeight="1">
      <c r="A12" s="269" t="s">
        <v>43</v>
      </c>
      <c r="B12" s="270" t="s">
        <v>11</v>
      </c>
      <c r="C12" s="271"/>
      <c r="D12" s="272" t="str">
        <f t="shared" si="3"/>
        <v/>
      </c>
      <c r="E12" s="273"/>
      <c r="F12" s="271" t="str">
        <f>IF(ISTEXT(B12)=TRUE,"HNK","")</f>
        <v>HNK</v>
      </c>
      <c r="G12" s="284"/>
      <c r="H12" s="591">
        <f>SUM(I12:BK12)</f>
        <v>0</v>
      </c>
      <c r="I12" s="275">
        <f t="shared" ref="I12:AN12" si="6">SUM(I13:I13)</f>
        <v>0</v>
      </c>
      <c r="J12" s="275">
        <f t="shared" si="6"/>
        <v>0</v>
      </c>
      <c r="K12" s="275">
        <f t="shared" si="6"/>
        <v>0</v>
      </c>
      <c r="L12" s="275">
        <f t="shared" si="6"/>
        <v>0</v>
      </c>
      <c r="M12" s="275">
        <f t="shared" si="6"/>
        <v>0</v>
      </c>
      <c r="N12" s="275">
        <f t="shared" si="6"/>
        <v>0</v>
      </c>
      <c r="O12" s="275">
        <f t="shared" si="6"/>
        <v>0</v>
      </c>
      <c r="P12" s="275">
        <f t="shared" si="6"/>
        <v>0</v>
      </c>
      <c r="Q12" s="275">
        <f t="shared" si="6"/>
        <v>0</v>
      </c>
      <c r="R12" s="275">
        <f t="shared" si="6"/>
        <v>0</v>
      </c>
      <c r="S12" s="275">
        <f t="shared" si="6"/>
        <v>0</v>
      </c>
      <c r="T12" s="275">
        <f t="shared" si="6"/>
        <v>0</v>
      </c>
      <c r="U12" s="275">
        <f t="shared" si="6"/>
        <v>0</v>
      </c>
      <c r="V12" s="275">
        <f t="shared" si="6"/>
        <v>0</v>
      </c>
      <c r="W12" s="275">
        <f t="shared" si="6"/>
        <v>0</v>
      </c>
      <c r="X12" s="275">
        <f t="shared" si="6"/>
        <v>0</v>
      </c>
      <c r="Y12" s="275">
        <f t="shared" si="6"/>
        <v>0</v>
      </c>
      <c r="Z12" s="275">
        <f t="shared" si="6"/>
        <v>0</v>
      </c>
      <c r="AA12" s="275">
        <f t="shared" si="6"/>
        <v>0</v>
      </c>
      <c r="AB12" s="275">
        <f t="shared" si="6"/>
        <v>0</v>
      </c>
      <c r="AC12" s="275">
        <f t="shared" si="6"/>
        <v>0</v>
      </c>
      <c r="AD12" s="275">
        <f t="shared" si="6"/>
        <v>0</v>
      </c>
      <c r="AE12" s="275">
        <f t="shared" si="6"/>
        <v>0</v>
      </c>
      <c r="AF12" s="275">
        <f t="shared" si="6"/>
        <v>0</v>
      </c>
      <c r="AG12" s="275">
        <f t="shared" si="6"/>
        <v>0</v>
      </c>
      <c r="AH12" s="275">
        <f t="shared" si="6"/>
        <v>0</v>
      </c>
      <c r="AI12" s="275">
        <f t="shared" si="6"/>
        <v>0</v>
      </c>
      <c r="AJ12" s="275">
        <f t="shared" si="6"/>
        <v>0</v>
      </c>
      <c r="AK12" s="275">
        <f t="shared" si="6"/>
        <v>0</v>
      </c>
      <c r="AL12" s="275">
        <f t="shared" si="6"/>
        <v>0</v>
      </c>
      <c r="AM12" s="275">
        <f t="shared" si="6"/>
        <v>0</v>
      </c>
      <c r="AN12" s="275">
        <f t="shared" si="6"/>
        <v>0</v>
      </c>
      <c r="AO12" s="275">
        <f t="shared" ref="AO12:BK12" si="7">SUM(AO13:AO13)</f>
        <v>0</v>
      </c>
      <c r="AP12" s="275">
        <f t="shared" si="7"/>
        <v>0</v>
      </c>
      <c r="AQ12" s="275">
        <f t="shared" si="7"/>
        <v>0</v>
      </c>
      <c r="AR12" s="275">
        <f t="shared" si="7"/>
        <v>0</v>
      </c>
      <c r="AS12" s="275">
        <f t="shared" si="7"/>
        <v>0</v>
      </c>
      <c r="AT12" s="275">
        <f t="shared" si="7"/>
        <v>0</v>
      </c>
      <c r="AU12" s="275">
        <f t="shared" si="7"/>
        <v>0</v>
      </c>
      <c r="AV12" s="275">
        <f t="shared" si="7"/>
        <v>0</v>
      </c>
      <c r="AW12" s="275">
        <f t="shared" si="7"/>
        <v>0</v>
      </c>
      <c r="AX12" s="275">
        <f t="shared" si="7"/>
        <v>0</v>
      </c>
      <c r="AY12" s="275">
        <f t="shared" si="7"/>
        <v>0</v>
      </c>
      <c r="AZ12" s="275">
        <f t="shared" si="7"/>
        <v>0</v>
      </c>
      <c r="BA12" s="275">
        <f t="shared" si="7"/>
        <v>0</v>
      </c>
      <c r="BB12" s="275">
        <f t="shared" si="7"/>
        <v>0</v>
      </c>
      <c r="BC12" s="275">
        <f t="shared" si="7"/>
        <v>0</v>
      </c>
      <c r="BD12" s="275">
        <f t="shared" si="7"/>
        <v>0</v>
      </c>
      <c r="BE12" s="275">
        <f t="shared" si="7"/>
        <v>0</v>
      </c>
      <c r="BF12" s="275">
        <f t="shared" si="7"/>
        <v>0</v>
      </c>
      <c r="BG12" s="275">
        <f t="shared" si="7"/>
        <v>0</v>
      </c>
      <c r="BH12" s="275">
        <f t="shared" si="7"/>
        <v>0</v>
      </c>
      <c r="BI12" s="275">
        <f t="shared" si="7"/>
        <v>0</v>
      </c>
      <c r="BJ12" s="275">
        <f t="shared" si="7"/>
        <v>0</v>
      </c>
      <c r="BK12" s="275">
        <f t="shared" si="7"/>
        <v>0</v>
      </c>
      <c r="BL12" s="458"/>
      <c r="BM12" s="582"/>
      <c r="BN12" s="469"/>
      <c r="BO12" s="469"/>
      <c r="BP12" s="469"/>
      <c r="BQ12" s="469"/>
      <c r="BR12" s="469"/>
    </row>
    <row r="13" spans="1:71" s="84" customFormat="1" ht="10.9" customHeight="1">
      <c r="A13" s="276" t="s">
        <v>186</v>
      </c>
      <c r="B13" s="285"/>
      <c r="C13" s="266"/>
      <c r="D13" s="266" t="str">
        <f t="shared" si="3"/>
        <v/>
      </c>
      <c r="E13" s="278"/>
      <c r="F13" s="266" t="str">
        <f>IF(ISTEXT(B13)=TRUE,"HNK","")</f>
        <v/>
      </c>
      <c r="G13" s="279"/>
      <c r="H13" s="592">
        <f t="shared" ref="H13" si="8">SUM(I13:BK13)</f>
        <v>0</v>
      </c>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66"/>
      <c r="BG13" s="266"/>
      <c r="BH13" s="266"/>
      <c r="BI13" s="266"/>
      <c r="BJ13" s="266"/>
      <c r="BK13" s="266"/>
      <c r="BL13" s="459"/>
      <c r="BM13" s="583">
        <f>VLOOKUP(B13,'[3]Phụ lục 01'!$B$12:$J$150,4,0)</f>
        <v>0</v>
      </c>
      <c r="BN13" s="469"/>
      <c r="BO13" s="469"/>
      <c r="BP13" s="469"/>
      <c r="BQ13" s="469"/>
      <c r="BR13" s="469"/>
    </row>
    <row r="14" spans="1:71" s="84" customFormat="1" ht="10.9" customHeight="1">
      <c r="A14" s="269" t="s">
        <v>43</v>
      </c>
      <c r="B14" s="270" t="s">
        <v>12</v>
      </c>
      <c r="C14" s="271"/>
      <c r="D14" s="272" t="str">
        <f t="shared" si="3"/>
        <v/>
      </c>
      <c r="E14" s="273"/>
      <c r="F14" s="271" t="str">
        <f>IF(ISTEXT(B14)=TRUE,"CLN","")</f>
        <v>CLN</v>
      </c>
      <c r="G14" s="284"/>
      <c r="H14" s="591">
        <f>SUM(I14:BK14)</f>
        <v>0</v>
      </c>
      <c r="I14" s="275">
        <f t="shared" ref="I14:BK14" si="9">SUM(I15:I17)</f>
        <v>0</v>
      </c>
      <c r="J14" s="275">
        <f t="shared" si="9"/>
        <v>0</v>
      </c>
      <c r="K14" s="275">
        <f t="shared" si="9"/>
        <v>0</v>
      </c>
      <c r="L14" s="275">
        <f t="shared" si="9"/>
        <v>0</v>
      </c>
      <c r="M14" s="275">
        <f t="shared" si="9"/>
        <v>0</v>
      </c>
      <c r="N14" s="275">
        <f t="shared" si="9"/>
        <v>0</v>
      </c>
      <c r="O14" s="275">
        <f t="shared" si="9"/>
        <v>0</v>
      </c>
      <c r="P14" s="275">
        <f t="shared" si="9"/>
        <v>0</v>
      </c>
      <c r="Q14" s="275">
        <f t="shared" si="9"/>
        <v>0</v>
      </c>
      <c r="R14" s="275">
        <f t="shared" si="9"/>
        <v>0</v>
      </c>
      <c r="S14" s="275">
        <f t="shared" si="9"/>
        <v>0</v>
      </c>
      <c r="T14" s="275">
        <f t="shared" si="9"/>
        <v>0</v>
      </c>
      <c r="U14" s="275">
        <f t="shared" si="9"/>
        <v>0</v>
      </c>
      <c r="V14" s="275">
        <f t="shared" si="9"/>
        <v>0</v>
      </c>
      <c r="W14" s="275">
        <f t="shared" si="9"/>
        <v>0</v>
      </c>
      <c r="X14" s="275">
        <f t="shared" si="9"/>
        <v>0</v>
      </c>
      <c r="Y14" s="275">
        <f t="shared" si="9"/>
        <v>0</v>
      </c>
      <c r="Z14" s="275">
        <f t="shared" si="9"/>
        <v>0</v>
      </c>
      <c r="AA14" s="275">
        <f t="shared" si="9"/>
        <v>0</v>
      </c>
      <c r="AB14" s="275">
        <f t="shared" si="9"/>
        <v>0</v>
      </c>
      <c r="AC14" s="275">
        <f t="shared" si="9"/>
        <v>0</v>
      </c>
      <c r="AD14" s="275">
        <f t="shared" si="9"/>
        <v>0</v>
      </c>
      <c r="AE14" s="275">
        <f t="shared" si="9"/>
        <v>0</v>
      </c>
      <c r="AF14" s="275">
        <f t="shared" si="9"/>
        <v>0</v>
      </c>
      <c r="AG14" s="275">
        <f t="shared" si="9"/>
        <v>0</v>
      </c>
      <c r="AH14" s="275">
        <f t="shared" si="9"/>
        <v>0</v>
      </c>
      <c r="AI14" s="275">
        <f t="shared" si="9"/>
        <v>0</v>
      </c>
      <c r="AJ14" s="275">
        <f t="shared" si="9"/>
        <v>0</v>
      </c>
      <c r="AK14" s="275">
        <f t="shared" si="9"/>
        <v>0</v>
      </c>
      <c r="AL14" s="275">
        <f t="shared" si="9"/>
        <v>0</v>
      </c>
      <c r="AM14" s="275">
        <f t="shared" si="9"/>
        <v>0</v>
      </c>
      <c r="AN14" s="275">
        <f t="shared" si="9"/>
        <v>0</v>
      </c>
      <c r="AO14" s="275">
        <f t="shared" si="9"/>
        <v>0</v>
      </c>
      <c r="AP14" s="275">
        <f t="shared" si="9"/>
        <v>0</v>
      </c>
      <c r="AQ14" s="275">
        <f t="shared" si="9"/>
        <v>0</v>
      </c>
      <c r="AR14" s="275">
        <f t="shared" si="9"/>
        <v>0</v>
      </c>
      <c r="AS14" s="275">
        <f t="shared" si="9"/>
        <v>0</v>
      </c>
      <c r="AT14" s="275">
        <f t="shared" si="9"/>
        <v>0</v>
      </c>
      <c r="AU14" s="275">
        <f t="shared" si="9"/>
        <v>0</v>
      </c>
      <c r="AV14" s="275">
        <f t="shared" si="9"/>
        <v>0</v>
      </c>
      <c r="AW14" s="275">
        <f t="shared" si="9"/>
        <v>0</v>
      </c>
      <c r="AX14" s="275">
        <f t="shared" si="9"/>
        <v>0</v>
      </c>
      <c r="AY14" s="275">
        <f t="shared" si="9"/>
        <v>0</v>
      </c>
      <c r="AZ14" s="275">
        <f t="shared" si="9"/>
        <v>0</v>
      </c>
      <c r="BA14" s="275">
        <f t="shared" si="9"/>
        <v>0</v>
      </c>
      <c r="BB14" s="275">
        <f t="shared" si="9"/>
        <v>0</v>
      </c>
      <c r="BC14" s="275">
        <f t="shared" si="9"/>
        <v>0</v>
      </c>
      <c r="BD14" s="275">
        <f t="shared" si="9"/>
        <v>0</v>
      </c>
      <c r="BE14" s="275">
        <f t="shared" si="9"/>
        <v>0</v>
      </c>
      <c r="BF14" s="275">
        <f t="shared" si="9"/>
        <v>0</v>
      </c>
      <c r="BG14" s="275">
        <f t="shared" si="9"/>
        <v>0</v>
      </c>
      <c r="BH14" s="275">
        <f t="shared" si="9"/>
        <v>0</v>
      </c>
      <c r="BI14" s="275">
        <f t="shared" si="9"/>
        <v>0</v>
      </c>
      <c r="BJ14" s="275">
        <f t="shared" si="9"/>
        <v>0</v>
      </c>
      <c r="BK14" s="275">
        <f t="shared" si="9"/>
        <v>0</v>
      </c>
      <c r="BL14" s="458"/>
      <c r="BM14" s="583" t="e">
        <f>VLOOKUP(B14,'[3]Phụ lục 01'!$B$12:$J$150,4,0)</f>
        <v>#N/A</v>
      </c>
      <c r="BN14" s="469"/>
      <c r="BO14" s="469"/>
      <c r="BP14" s="469"/>
      <c r="BQ14" s="469"/>
      <c r="BR14" s="469"/>
    </row>
    <row r="15" spans="1:71" s="84" customFormat="1" ht="10.9" customHeight="1">
      <c r="A15" s="276" t="s">
        <v>186</v>
      </c>
      <c r="B15" s="277"/>
      <c r="C15" s="266"/>
      <c r="D15" s="266" t="str">
        <f t="shared" si="3"/>
        <v/>
      </c>
      <c r="E15" s="278"/>
      <c r="F15" s="266" t="str">
        <f>IF(ISTEXT(B15)=TRUE,"CLN","")</f>
        <v/>
      </c>
      <c r="G15" s="279"/>
      <c r="H15" s="592">
        <f t="shared" ref="H15:H17" si="10">SUM(I15:BK15)</f>
        <v>0</v>
      </c>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66"/>
      <c r="BG15" s="266"/>
      <c r="BH15" s="266"/>
      <c r="BI15" s="266"/>
      <c r="BJ15" s="266"/>
      <c r="BK15" s="266"/>
      <c r="BL15" s="459"/>
      <c r="BM15" s="583">
        <f>VLOOKUP(B15,'[3]Phụ lục 01'!$B$12:$J$150,4,0)</f>
        <v>0</v>
      </c>
      <c r="BN15" s="469"/>
      <c r="BO15" s="469"/>
      <c r="BP15" s="469"/>
      <c r="BQ15" s="469"/>
      <c r="BR15" s="469"/>
    </row>
    <row r="16" spans="1:71" s="84" customFormat="1" ht="10.9" customHeight="1">
      <c r="A16" s="276" t="s">
        <v>186</v>
      </c>
      <c r="B16" s="277"/>
      <c r="C16" s="266"/>
      <c r="D16" s="266" t="str">
        <f t="shared" si="3"/>
        <v/>
      </c>
      <c r="E16" s="278"/>
      <c r="F16" s="266" t="str">
        <f>IF(ISTEXT(B16)=TRUE,"CLN","")</f>
        <v/>
      </c>
      <c r="G16" s="279"/>
      <c r="H16" s="592">
        <f t="shared" si="10"/>
        <v>0</v>
      </c>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66"/>
      <c r="BG16" s="266"/>
      <c r="BH16" s="266"/>
      <c r="BI16" s="266"/>
      <c r="BJ16" s="266"/>
      <c r="BK16" s="266"/>
      <c r="BL16" s="459"/>
      <c r="BM16" s="583">
        <f>VLOOKUP(B16,'[3]Phụ lục 01'!$B$12:$J$150,4,0)</f>
        <v>0</v>
      </c>
      <c r="BN16" s="469"/>
      <c r="BO16" s="469"/>
      <c r="BP16" s="469"/>
      <c r="BQ16" s="469"/>
      <c r="BR16" s="469"/>
    </row>
    <row r="17" spans="1:70" s="84" customFormat="1" ht="10.9" customHeight="1">
      <c r="A17" s="276" t="s">
        <v>186</v>
      </c>
      <c r="B17" s="277"/>
      <c r="C17" s="266"/>
      <c r="D17" s="266" t="str">
        <f t="shared" si="3"/>
        <v/>
      </c>
      <c r="E17" s="278"/>
      <c r="F17" s="266" t="str">
        <f>IF(ISTEXT(B17)=TRUE,"CLN","")</f>
        <v/>
      </c>
      <c r="G17" s="279"/>
      <c r="H17" s="592">
        <f t="shared" si="10"/>
        <v>0</v>
      </c>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66"/>
      <c r="BG17" s="266"/>
      <c r="BH17" s="266"/>
      <c r="BI17" s="266"/>
      <c r="BJ17" s="266"/>
      <c r="BK17" s="266"/>
      <c r="BL17" s="459"/>
      <c r="BM17" s="583">
        <f>VLOOKUP(B17,'[3]Phụ lục 01'!$B$12:$J$150,4,0)</f>
        <v>0</v>
      </c>
      <c r="BN17" s="469"/>
      <c r="BO17" s="469"/>
      <c r="BP17" s="469"/>
      <c r="BQ17" s="469"/>
      <c r="BR17" s="469"/>
    </row>
    <row r="18" spans="1:70" s="84" customFormat="1" ht="10.9" customHeight="1">
      <c r="A18" s="269" t="s">
        <v>43</v>
      </c>
      <c r="B18" s="270" t="s">
        <v>49</v>
      </c>
      <c r="C18" s="271"/>
      <c r="D18" s="272" t="str">
        <f t="shared" si="3"/>
        <v/>
      </c>
      <c r="E18" s="273"/>
      <c r="F18" s="271" t="str">
        <f>IF(ISTEXT(B18)=TRUE,"RDD","")</f>
        <v>RDD</v>
      </c>
      <c r="G18" s="284"/>
      <c r="H18" s="591">
        <f>SUM(I18:BK18)</f>
        <v>0</v>
      </c>
      <c r="I18" s="275">
        <f t="shared" ref="I18:BK18" si="11">SUM(I19:I21)</f>
        <v>0</v>
      </c>
      <c r="J18" s="275">
        <f t="shared" si="11"/>
        <v>0</v>
      </c>
      <c r="K18" s="275">
        <f t="shared" si="11"/>
        <v>0</v>
      </c>
      <c r="L18" s="275">
        <f t="shared" si="11"/>
        <v>0</v>
      </c>
      <c r="M18" s="275">
        <f t="shared" si="11"/>
        <v>0</v>
      </c>
      <c r="N18" s="275">
        <f t="shared" si="11"/>
        <v>0</v>
      </c>
      <c r="O18" s="275">
        <f t="shared" si="11"/>
        <v>0</v>
      </c>
      <c r="P18" s="275">
        <f t="shared" si="11"/>
        <v>0</v>
      </c>
      <c r="Q18" s="275">
        <f t="shared" si="11"/>
        <v>0</v>
      </c>
      <c r="R18" s="275">
        <f t="shared" si="11"/>
        <v>0</v>
      </c>
      <c r="S18" s="275">
        <f t="shared" si="11"/>
        <v>0</v>
      </c>
      <c r="T18" s="275">
        <f t="shared" si="11"/>
        <v>0</v>
      </c>
      <c r="U18" s="275">
        <f t="shared" si="11"/>
        <v>0</v>
      </c>
      <c r="V18" s="275">
        <f t="shared" si="11"/>
        <v>0</v>
      </c>
      <c r="W18" s="275">
        <f t="shared" si="11"/>
        <v>0</v>
      </c>
      <c r="X18" s="275">
        <f t="shared" si="11"/>
        <v>0</v>
      </c>
      <c r="Y18" s="275">
        <f t="shared" si="11"/>
        <v>0</v>
      </c>
      <c r="Z18" s="275">
        <f t="shared" si="11"/>
        <v>0</v>
      </c>
      <c r="AA18" s="275">
        <f t="shared" si="11"/>
        <v>0</v>
      </c>
      <c r="AB18" s="275">
        <f t="shared" si="11"/>
        <v>0</v>
      </c>
      <c r="AC18" s="275">
        <f t="shared" si="11"/>
        <v>0</v>
      </c>
      <c r="AD18" s="275">
        <f t="shared" si="11"/>
        <v>0</v>
      </c>
      <c r="AE18" s="275">
        <f t="shared" si="11"/>
        <v>0</v>
      </c>
      <c r="AF18" s="275">
        <f t="shared" si="11"/>
        <v>0</v>
      </c>
      <c r="AG18" s="275">
        <f t="shared" si="11"/>
        <v>0</v>
      </c>
      <c r="AH18" s="275">
        <f t="shared" si="11"/>
        <v>0</v>
      </c>
      <c r="AI18" s="275">
        <f t="shared" si="11"/>
        <v>0</v>
      </c>
      <c r="AJ18" s="275">
        <f t="shared" si="11"/>
        <v>0</v>
      </c>
      <c r="AK18" s="275">
        <f t="shared" si="11"/>
        <v>0</v>
      </c>
      <c r="AL18" s="275">
        <f t="shared" si="11"/>
        <v>0</v>
      </c>
      <c r="AM18" s="275">
        <f t="shared" si="11"/>
        <v>0</v>
      </c>
      <c r="AN18" s="275">
        <f t="shared" si="11"/>
        <v>0</v>
      </c>
      <c r="AO18" s="275">
        <f t="shared" si="11"/>
        <v>0</v>
      </c>
      <c r="AP18" s="275">
        <f t="shared" si="11"/>
        <v>0</v>
      </c>
      <c r="AQ18" s="275">
        <f t="shared" si="11"/>
        <v>0</v>
      </c>
      <c r="AR18" s="275">
        <f t="shared" si="11"/>
        <v>0</v>
      </c>
      <c r="AS18" s="275">
        <f t="shared" si="11"/>
        <v>0</v>
      </c>
      <c r="AT18" s="275">
        <f t="shared" si="11"/>
        <v>0</v>
      </c>
      <c r="AU18" s="275">
        <f t="shared" si="11"/>
        <v>0</v>
      </c>
      <c r="AV18" s="275">
        <f t="shared" si="11"/>
        <v>0</v>
      </c>
      <c r="AW18" s="275">
        <f t="shared" si="11"/>
        <v>0</v>
      </c>
      <c r="AX18" s="275">
        <f t="shared" si="11"/>
        <v>0</v>
      </c>
      <c r="AY18" s="275">
        <f t="shared" si="11"/>
        <v>0</v>
      </c>
      <c r="AZ18" s="275">
        <f t="shared" si="11"/>
        <v>0</v>
      </c>
      <c r="BA18" s="275">
        <f t="shared" si="11"/>
        <v>0</v>
      </c>
      <c r="BB18" s="275">
        <f t="shared" si="11"/>
        <v>0</v>
      </c>
      <c r="BC18" s="275">
        <f t="shared" si="11"/>
        <v>0</v>
      </c>
      <c r="BD18" s="275">
        <f t="shared" si="11"/>
        <v>0</v>
      </c>
      <c r="BE18" s="275">
        <f t="shared" si="11"/>
        <v>0</v>
      </c>
      <c r="BF18" s="275">
        <f t="shared" si="11"/>
        <v>0</v>
      </c>
      <c r="BG18" s="275">
        <f t="shared" si="11"/>
        <v>0</v>
      </c>
      <c r="BH18" s="275">
        <f t="shared" si="11"/>
        <v>0</v>
      </c>
      <c r="BI18" s="275">
        <f t="shared" si="11"/>
        <v>0</v>
      </c>
      <c r="BJ18" s="275">
        <f t="shared" si="11"/>
        <v>0</v>
      </c>
      <c r="BK18" s="275">
        <f t="shared" si="11"/>
        <v>0</v>
      </c>
      <c r="BL18" s="458"/>
      <c r="BM18" s="583" t="e">
        <f>VLOOKUP(B18,'[3]Phụ lục 01'!$B$12:$J$150,4,0)</f>
        <v>#N/A</v>
      </c>
      <c r="BN18" s="469"/>
      <c r="BO18" s="469"/>
      <c r="BP18" s="469"/>
      <c r="BQ18" s="469"/>
      <c r="BR18" s="469"/>
    </row>
    <row r="19" spans="1:70" s="84" customFormat="1" ht="10.9" customHeight="1">
      <c r="A19" s="276" t="s">
        <v>186</v>
      </c>
      <c r="B19" s="277"/>
      <c r="C19" s="266"/>
      <c r="D19" s="266" t="str">
        <f t="shared" si="3"/>
        <v/>
      </c>
      <c r="E19" s="278"/>
      <c r="F19" s="266" t="str">
        <f>IF(ISTEXT(B19)=TRUE,"RDD","")</f>
        <v/>
      </c>
      <c r="G19" s="279"/>
      <c r="H19" s="592">
        <f t="shared" ref="H19:H21" si="12">SUM(I19:BK19)</f>
        <v>0</v>
      </c>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66"/>
      <c r="BG19" s="266"/>
      <c r="BH19" s="266"/>
      <c r="BI19" s="266"/>
      <c r="BJ19" s="266"/>
      <c r="BK19" s="266"/>
      <c r="BL19" s="459"/>
      <c r="BM19" s="583">
        <f>VLOOKUP(B19,'[3]Phụ lục 01'!$B$12:$J$150,4,0)</f>
        <v>0</v>
      </c>
      <c r="BN19" s="469"/>
      <c r="BO19" s="469"/>
      <c r="BP19" s="469"/>
      <c r="BQ19" s="469"/>
      <c r="BR19" s="469"/>
    </row>
    <row r="20" spans="1:70" s="84" customFormat="1" ht="10.9" customHeight="1">
      <c r="A20" s="276" t="s">
        <v>186</v>
      </c>
      <c r="B20" s="277"/>
      <c r="C20" s="266"/>
      <c r="D20" s="266" t="str">
        <f t="shared" si="3"/>
        <v/>
      </c>
      <c r="E20" s="278"/>
      <c r="F20" s="266" t="str">
        <f>IF(ISTEXT(B20)=TRUE,"RDD","")</f>
        <v/>
      </c>
      <c r="G20" s="279"/>
      <c r="H20" s="592">
        <f t="shared" si="12"/>
        <v>0</v>
      </c>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66"/>
      <c r="BG20" s="266"/>
      <c r="BH20" s="266"/>
      <c r="BI20" s="266"/>
      <c r="BJ20" s="266"/>
      <c r="BK20" s="266"/>
      <c r="BL20" s="459"/>
      <c r="BM20" s="583">
        <f>VLOOKUP(B20,'[3]Phụ lục 01'!$B$12:$J$150,4,0)</f>
        <v>0</v>
      </c>
      <c r="BN20" s="469"/>
      <c r="BO20" s="469"/>
      <c r="BP20" s="469"/>
      <c r="BQ20" s="469"/>
      <c r="BR20" s="469"/>
    </row>
    <row r="21" spans="1:70" s="84" customFormat="1" ht="10.9" customHeight="1">
      <c r="A21" s="276" t="s">
        <v>186</v>
      </c>
      <c r="B21" s="277"/>
      <c r="C21" s="266"/>
      <c r="D21" s="266" t="str">
        <f t="shared" si="3"/>
        <v/>
      </c>
      <c r="E21" s="278"/>
      <c r="F21" s="266" t="str">
        <f>IF(ISTEXT(B21)=TRUE,"RDD","")</f>
        <v/>
      </c>
      <c r="G21" s="279"/>
      <c r="H21" s="592">
        <f t="shared" si="12"/>
        <v>0</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66"/>
      <c r="BG21" s="266"/>
      <c r="BH21" s="266"/>
      <c r="BI21" s="266"/>
      <c r="BJ21" s="266"/>
      <c r="BK21" s="266"/>
      <c r="BL21" s="459"/>
      <c r="BM21" s="583">
        <f>VLOOKUP(B21,'[3]Phụ lục 01'!$B$12:$J$150,4,0)</f>
        <v>0</v>
      </c>
      <c r="BN21" s="469"/>
      <c r="BO21" s="469"/>
      <c r="BP21" s="469"/>
      <c r="BQ21" s="469"/>
      <c r="BR21" s="469"/>
    </row>
    <row r="22" spans="1:70" s="84" customFormat="1" ht="10.9" customHeight="1">
      <c r="A22" s="269" t="s">
        <v>43</v>
      </c>
      <c r="B22" s="270" t="s">
        <v>48</v>
      </c>
      <c r="C22" s="271"/>
      <c r="D22" s="272" t="str">
        <f t="shared" si="3"/>
        <v/>
      </c>
      <c r="E22" s="273"/>
      <c r="F22" s="271" t="str">
        <f>IF(ISTEXT(B22)=TRUE,"RPH","")</f>
        <v>RPH</v>
      </c>
      <c r="G22" s="284"/>
      <c r="H22" s="591">
        <f>SUM(I22:BK22)</f>
        <v>0</v>
      </c>
      <c r="I22" s="275">
        <f t="shared" ref="I22:BK22" si="13">SUM(I23:I25)</f>
        <v>0</v>
      </c>
      <c r="J22" s="275">
        <f t="shared" si="13"/>
        <v>0</v>
      </c>
      <c r="K22" s="275">
        <f t="shared" si="13"/>
        <v>0</v>
      </c>
      <c r="L22" s="275">
        <f t="shared" si="13"/>
        <v>0</v>
      </c>
      <c r="M22" s="275">
        <f t="shared" si="13"/>
        <v>0</v>
      </c>
      <c r="N22" s="275">
        <f t="shared" si="13"/>
        <v>0</v>
      </c>
      <c r="O22" s="275">
        <f t="shared" si="13"/>
        <v>0</v>
      </c>
      <c r="P22" s="275">
        <f t="shared" si="13"/>
        <v>0</v>
      </c>
      <c r="Q22" s="275">
        <f t="shared" si="13"/>
        <v>0</v>
      </c>
      <c r="R22" s="275">
        <f t="shared" si="13"/>
        <v>0</v>
      </c>
      <c r="S22" s="275">
        <f t="shared" si="13"/>
        <v>0</v>
      </c>
      <c r="T22" s="275">
        <f t="shared" si="13"/>
        <v>0</v>
      </c>
      <c r="U22" s="275">
        <f t="shared" si="13"/>
        <v>0</v>
      </c>
      <c r="V22" s="275">
        <f t="shared" si="13"/>
        <v>0</v>
      </c>
      <c r="W22" s="275">
        <f t="shared" si="13"/>
        <v>0</v>
      </c>
      <c r="X22" s="275">
        <f t="shared" si="13"/>
        <v>0</v>
      </c>
      <c r="Y22" s="275">
        <f t="shared" si="13"/>
        <v>0</v>
      </c>
      <c r="Z22" s="275">
        <f t="shared" si="13"/>
        <v>0</v>
      </c>
      <c r="AA22" s="275">
        <f t="shared" si="13"/>
        <v>0</v>
      </c>
      <c r="AB22" s="275">
        <f t="shared" si="13"/>
        <v>0</v>
      </c>
      <c r="AC22" s="275">
        <f t="shared" si="13"/>
        <v>0</v>
      </c>
      <c r="AD22" s="275">
        <f t="shared" si="13"/>
        <v>0</v>
      </c>
      <c r="AE22" s="275">
        <f t="shared" si="13"/>
        <v>0</v>
      </c>
      <c r="AF22" s="275">
        <f t="shared" si="13"/>
        <v>0</v>
      </c>
      <c r="AG22" s="275">
        <f t="shared" si="13"/>
        <v>0</v>
      </c>
      <c r="AH22" s="275">
        <f t="shared" si="13"/>
        <v>0</v>
      </c>
      <c r="AI22" s="275">
        <f t="shared" si="13"/>
        <v>0</v>
      </c>
      <c r="AJ22" s="275">
        <f t="shared" si="13"/>
        <v>0</v>
      </c>
      <c r="AK22" s="275">
        <f t="shared" si="13"/>
        <v>0</v>
      </c>
      <c r="AL22" s="275">
        <f t="shared" si="13"/>
        <v>0</v>
      </c>
      <c r="AM22" s="275">
        <f t="shared" si="13"/>
        <v>0</v>
      </c>
      <c r="AN22" s="275">
        <f t="shared" si="13"/>
        <v>0</v>
      </c>
      <c r="AO22" s="275">
        <f t="shared" si="13"/>
        <v>0</v>
      </c>
      <c r="AP22" s="275">
        <f t="shared" si="13"/>
        <v>0</v>
      </c>
      <c r="AQ22" s="275">
        <f t="shared" si="13"/>
        <v>0</v>
      </c>
      <c r="AR22" s="275">
        <f t="shared" si="13"/>
        <v>0</v>
      </c>
      <c r="AS22" s="275">
        <f t="shared" si="13"/>
        <v>0</v>
      </c>
      <c r="AT22" s="275">
        <f t="shared" si="13"/>
        <v>0</v>
      </c>
      <c r="AU22" s="275">
        <f t="shared" si="13"/>
        <v>0</v>
      </c>
      <c r="AV22" s="275">
        <f t="shared" si="13"/>
        <v>0</v>
      </c>
      <c r="AW22" s="275">
        <f t="shared" si="13"/>
        <v>0</v>
      </c>
      <c r="AX22" s="275">
        <f t="shared" si="13"/>
        <v>0</v>
      </c>
      <c r="AY22" s="275">
        <f t="shared" si="13"/>
        <v>0</v>
      </c>
      <c r="AZ22" s="275">
        <f t="shared" si="13"/>
        <v>0</v>
      </c>
      <c r="BA22" s="275">
        <f t="shared" si="13"/>
        <v>0</v>
      </c>
      <c r="BB22" s="275">
        <f t="shared" si="13"/>
        <v>0</v>
      </c>
      <c r="BC22" s="275">
        <f t="shared" si="13"/>
        <v>0</v>
      </c>
      <c r="BD22" s="275">
        <f t="shared" si="13"/>
        <v>0</v>
      </c>
      <c r="BE22" s="275">
        <f t="shared" si="13"/>
        <v>0</v>
      </c>
      <c r="BF22" s="275">
        <f t="shared" si="13"/>
        <v>0</v>
      </c>
      <c r="BG22" s="275">
        <f t="shared" si="13"/>
        <v>0</v>
      </c>
      <c r="BH22" s="275">
        <f t="shared" si="13"/>
        <v>0</v>
      </c>
      <c r="BI22" s="275">
        <f t="shared" si="13"/>
        <v>0</v>
      </c>
      <c r="BJ22" s="275">
        <f t="shared" si="13"/>
        <v>0</v>
      </c>
      <c r="BK22" s="275">
        <f t="shared" si="13"/>
        <v>0</v>
      </c>
      <c r="BL22" s="458"/>
      <c r="BM22" s="583" t="e">
        <f>VLOOKUP(B22,'[3]Phụ lục 01'!$B$12:$J$150,4,0)</f>
        <v>#N/A</v>
      </c>
      <c r="BN22" s="469"/>
      <c r="BO22" s="469"/>
      <c r="BP22" s="469"/>
      <c r="BQ22" s="469"/>
      <c r="BR22" s="469"/>
    </row>
    <row r="23" spans="1:70" s="84" customFormat="1" ht="10.9" customHeight="1">
      <c r="A23" s="276" t="s">
        <v>186</v>
      </c>
      <c r="B23" s="277"/>
      <c r="C23" s="266"/>
      <c r="D23" s="266" t="str">
        <f t="shared" si="3"/>
        <v/>
      </c>
      <c r="E23" s="278"/>
      <c r="F23" s="266" t="str">
        <f>IF(ISTEXT(B23)=TRUE,"RPH","")</f>
        <v/>
      </c>
      <c r="G23" s="279"/>
      <c r="H23" s="592">
        <f t="shared" ref="H23:H25" si="14">SUM(I23:BK23)</f>
        <v>0</v>
      </c>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66"/>
      <c r="BG23" s="266"/>
      <c r="BH23" s="266"/>
      <c r="BI23" s="266"/>
      <c r="BJ23" s="266"/>
      <c r="BK23" s="266"/>
      <c r="BL23" s="459"/>
      <c r="BM23" s="583">
        <f>VLOOKUP(B23,'[3]Phụ lục 01'!$B$12:$J$150,4,0)</f>
        <v>0</v>
      </c>
      <c r="BN23" s="469"/>
      <c r="BO23" s="469"/>
      <c r="BP23" s="469"/>
      <c r="BQ23" s="469"/>
      <c r="BR23" s="469"/>
    </row>
    <row r="24" spans="1:70" s="84" customFormat="1" ht="10.9" customHeight="1">
      <c r="A24" s="276" t="s">
        <v>186</v>
      </c>
      <c r="B24" s="277"/>
      <c r="C24" s="266"/>
      <c r="D24" s="266" t="str">
        <f t="shared" si="3"/>
        <v/>
      </c>
      <c r="E24" s="278"/>
      <c r="F24" s="266" t="str">
        <f>IF(ISTEXT(B24)=TRUE,"RPH","")</f>
        <v/>
      </c>
      <c r="G24" s="279"/>
      <c r="H24" s="592">
        <f t="shared" si="14"/>
        <v>0</v>
      </c>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66"/>
      <c r="BG24" s="266"/>
      <c r="BH24" s="266"/>
      <c r="BI24" s="266"/>
      <c r="BJ24" s="266"/>
      <c r="BK24" s="266"/>
      <c r="BL24" s="459"/>
      <c r="BM24" s="583">
        <f>VLOOKUP(B24,'[3]Phụ lục 01'!$B$12:$J$150,4,0)</f>
        <v>0</v>
      </c>
      <c r="BN24" s="469"/>
      <c r="BO24" s="469"/>
      <c r="BP24" s="469"/>
      <c r="BQ24" s="469"/>
      <c r="BR24" s="469"/>
    </row>
    <row r="25" spans="1:70" s="84" customFormat="1" ht="10.9" customHeight="1">
      <c r="A25" s="276" t="s">
        <v>186</v>
      </c>
      <c r="B25" s="277"/>
      <c r="C25" s="266"/>
      <c r="D25" s="266" t="str">
        <f t="shared" si="3"/>
        <v/>
      </c>
      <c r="E25" s="278"/>
      <c r="F25" s="266" t="str">
        <f>IF(ISTEXT(B25)=TRUE,"RPH","")</f>
        <v/>
      </c>
      <c r="G25" s="279"/>
      <c r="H25" s="592">
        <f t="shared" si="14"/>
        <v>0</v>
      </c>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66"/>
      <c r="BG25" s="266"/>
      <c r="BH25" s="266"/>
      <c r="BI25" s="266"/>
      <c r="BJ25" s="266"/>
      <c r="BK25" s="266"/>
      <c r="BL25" s="459"/>
      <c r="BM25" s="583">
        <f>VLOOKUP(B25,'[3]Phụ lục 01'!$B$12:$J$150,4,0)</f>
        <v>0</v>
      </c>
      <c r="BN25" s="469"/>
      <c r="BO25" s="469"/>
      <c r="BP25" s="469"/>
      <c r="BQ25" s="469"/>
      <c r="BR25" s="469"/>
    </row>
    <row r="26" spans="1:70" s="84" customFormat="1" ht="10.9" customHeight="1">
      <c r="A26" s="269" t="s">
        <v>43</v>
      </c>
      <c r="B26" s="270" t="s">
        <v>47</v>
      </c>
      <c r="C26" s="271"/>
      <c r="D26" s="272" t="str">
        <f t="shared" si="3"/>
        <v/>
      </c>
      <c r="E26" s="273"/>
      <c r="F26" s="271" t="str">
        <f>IF(ISTEXT(B26)=TRUE,"RSX","")</f>
        <v>RSX</v>
      </c>
      <c r="G26" s="284"/>
      <c r="H26" s="591">
        <f>SUM(I26:BK26)</f>
        <v>0</v>
      </c>
      <c r="I26" s="275">
        <f>SUM(I27:I30)</f>
        <v>0</v>
      </c>
      <c r="J26" s="275">
        <f t="shared" ref="J26:BK26" si="15">SUM(J27:J30)</f>
        <v>0</v>
      </c>
      <c r="K26" s="275">
        <f t="shared" si="15"/>
        <v>0</v>
      </c>
      <c r="L26" s="275">
        <f t="shared" si="15"/>
        <v>0</v>
      </c>
      <c r="M26" s="275">
        <f t="shared" si="15"/>
        <v>0</v>
      </c>
      <c r="N26" s="275">
        <f t="shared" si="15"/>
        <v>0</v>
      </c>
      <c r="O26" s="275">
        <f t="shared" si="15"/>
        <v>0</v>
      </c>
      <c r="P26" s="275">
        <f t="shared" si="15"/>
        <v>0</v>
      </c>
      <c r="Q26" s="275">
        <f t="shared" si="15"/>
        <v>0</v>
      </c>
      <c r="R26" s="275">
        <f t="shared" si="15"/>
        <v>0</v>
      </c>
      <c r="S26" s="275">
        <f t="shared" si="15"/>
        <v>0</v>
      </c>
      <c r="T26" s="275">
        <f t="shared" si="15"/>
        <v>0</v>
      </c>
      <c r="U26" s="275">
        <f t="shared" si="15"/>
        <v>0</v>
      </c>
      <c r="V26" s="275">
        <f t="shared" si="15"/>
        <v>0</v>
      </c>
      <c r="W26" s="275">
        <f t="shared" si="15"/>
        <v>0</v>
      </c>
      <c r="X26" s="275">
        <f t="shared" si="15"/>
        <v>0</v>
      </c>
      <c r="Y26" s="275">
        <f t="shared" si="15"/>
        <v>0</v>
      </c>
      <c r="Z26" s="275">
        <f t="shared" si="15"/>
        <v>0</v>
      </c>
      <c r="AA26" s="275">
        <f t="shared" si="15"/>
        <v>0</v>
      </c>
      <c r="AB26" s="275">
        <f t="shared" si="15"/>
        <v>0</v>
      </c>
      <c r="AC26" s="275">
        <f t="shared" si="15"/>
        <v>0</v>
      </c>
      <c r="AD26" s="275">
        <f t="shared" si="15"/>
        <v>0</v>
      </c>
      <c r="AE26" s="275">
        <f t="shared" si="15"/>
        <v>0</v>
      </c>
      <c r="AF26" s="275">
        <f t="shared" si="15"/>
        <v>0</v>
      </c>
      <c r="AG26" s="275">
        <f t="shared" si="15"/>
        <v>0</v>
      </c>
      <c r="AH26" s="275">
        <f t="shared" si="15"/>
        <v>0</v>
      </c>
      <c r="AI26" s="275">
        <f t="shared" si="15"/>
        <v>0</v>
      </c>
      <c r="AJ26" s="275">
        <f t="shared" si="15"/>
        <v>0</v>
      </c>
      <c r="AK26" s="275">
        <f t="shared" si="15"/>
        <v>0</v>
      </c>
      <c r="AL26" s="275">
        <f t="shared" si="15"/>
        <v>0</v>
      </c>
      <c r="AM26" s="275">
        <f t="shared" si="15"/>
        <v>0</v>
      </c>
      <c r="AN26" s="275">
        <f t="shared" si="15"/>
        <v>0</v>
      </c>
      <c r="AO26" s="275">
        <f t="shared" si="15"/>
        <v>0</v>
      </c>
      <c r="AP26" s="275">
        <f t="shared" si="15"/>
        <v>0</v>
      </c>
      <c r="AQ26" s="275">
        <f t="shared" si="15"/>
        <v>0</v>
      </c>
      <c r="AR26" s="275">
        <f t="shared" si="15"/>
        <v>0</v>
      </c>
      <c r="AS26" s="275">
        <f t="shared" si="15"/>
        <v>0</v>
      </c>
      <c r="AT26" s="275">
        <f t="shared" si="15"/>
        <v>0</v>
      </c>
      <c r="AU26" s="275">
        <f t="shared" si="15"/>
        <v>0</v>
      </c>
      <c r="AV26" s="275">
        <f t="shared" si="15"/>
        <v>0</v>
      </c>
      <c r="AW26" s="275">
        <f t="shared" si="15"/>
        <v>0</v>
      </c>
      <c r="AX26" s="275">
        <f t="shared" si="15"/>
        <v>0</v>
      </c>
      <c r="AY26" s="275">
        <f t="shared" si="15"/>
        <v>0</v>
      </c>
      <c r="AZ26" s="275">
        <f t="shared" si="15"/>
        <v>0</v>
      </c>
      <c r="BA26" s="275">
        <f t="shared" si="15"/>
        <v>0</v>
      </c>
      <c r="BB26" s="275">
        <f t="shared" si="15"/>
        <v>0</v>
      </c>
      <c r="BC26" s="275">
        <f t="shared" si="15"/>
        <v>0</v>
      </c>
      <c r="BD26" s="275">
        <f t="shared" si="15"/>
        <v>0</v>
      </c>
      <c r="BE26" s="275">
        <f t="shared" si="15"/>
        <v>0</v>
      </c>
      <c r="BF26" s="275">
        <f t="shared" si="15"/>
        <v>0</v>
      </c>
      <c r="BG26" s="275">
        <f t="shared" si="15"/>
        <v>0</v>
      </c>
      <c r="BH26" s="275">
        <f t="shared" si="15"/>
        <v>0</v>
      </c>
      <c r="BI26" s="275">
        <f t="shared" si="15"/>
        <v>0</v>
      </c>
      <c r="BJ26" s="275">
        <f t="shared" si="15"/>
        <v>0</v>
      </c>
      <c r="BK26" s="275">
        <f t="shared" si="15"/>
        <v>0</v>
      </c>
      <c r="BL26" s="458"/>
      <c r="BM26" s="583" t="e">
        <f>VLOOKUP(B26,'[3]Phụ lục 01'!$B$12:$J$150,4,0)</f>
        <v>#N/A</v>
      </c>
      <c r="BN26" s="469"/>
      <c r="BO26" s="469"/>
      <c r="BP26" s="469"/>
      <c r="BQ26" s="469"/>
      <c r="BR26" s="469"/>
    </row>
    <row r="27" spans="1:70" s="84" customFormat="1" ht="10.9" customHeight="1">
      <c r="A27" s="276" t="s">
        <v>186</v>
      </c>
      <c r="B27" s="277"/>
      <c r="C27" s="266"/>
      <c r="D27" s="266" t="str">
        <f t="shared" si="3"/>
        <v/>
      </c>
      <c r="E27" s="278"/>
      <c r="F27" s="268" t="str">
        <f>IF(ISTEXT(B27)=TRUE,"RSX","")</f>
        <v/>
      </c>
      <c r="G27" s="279"/>
      <c r="H27" s="592">
        <f t="shared" ref="H27:H30" si="16">SUM(I27:BK27)</f>
        <v>0</v>
      </c>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66"/>
      <c r="BG27" s="266"/>
      <c r="BH27" s="266"/>
      <c r="BI27" s="266"/>
      <c r="BJ27" s="266"/>
      <c r="BK27" s="266"/>
      <c r="BL27" s="459"/>
      <c r="BM27" s="583">
        <f>VLOOKUP(B27,'[3]Phụ lục 01'!$B$12:$J$150,4,0)</f>
        <v>0</v>
      </c>
      <c r="BN27" s="469"/>
      <c r="BO27" s="469"/>
      <c r="BP27" s="469"/>
      <c r="BQ27" s="469"/>
      <c r="BR27" s="469"/>
    </row>
    <row r="28" spans="1:70" s="84" customFormat="1" ht="10.9" customHeight="1">
      <c r="A28" s="276" t="s">
        <v>186</v>
      </c>
      <c r="B28" s="277"/>
      <c r="C28" s="266"/>
      <c r="D28" s="266" t="str">
        <f t="shared" si="3"/>
        <v/>
      </c>
      <c r="E28" s="278"/>
      <c r="F28" s="268" t="str">
        <f>IF(ISTEXT(B28)=TRUE,"RSX","")</f>
        <v/>
      </c>
      <c r="G28" s="279"/>
      <c r="H28" s="592">
        <f t="shared" si="16"/>
        <v>0</v>
      </c>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66"/>
      <c r="BG28" s="266"/>
      <c r="BH28" s="266"/>
      <c r="BI28" s="266"/>
      <c r="BJ28" s="266"/>
      <c r="BK28" s="266"/>
      <c r="BL28" s="459"/>
      <c r="BM28" s="583">
        <f>VLOOKUP(B28,'[3]Phụ lục 01'!$B$12:$J$150,4,0)</f>
        <v>0</v>
      </c>
      <c r="BN28" s="469"/>
      <c r="BO28" s="469"/>
      <c r="BP28" s="469"/>
      <c r="BQ28" s="469"/>
      <c r="BR28" s="469"/>
    </row>
    <row r="29" spans="1:70" s="84" customFormat="1" ht="10.9" customHeight="1">
      <c r="A29" s="276" t="s">
        <v>186</v>
      </c>
      <c r="B29" s="277"/>
      <c r="C29" s="266"/>
      <c r="D29" s="266" t="str">
        <f t="shared" si="3"/>
        <v/>
      </c>
      <c r="E29" s="278"/>
      <c r="F29" s="268" t="str">
        <f>IF(ISTEXT(B29)=TRUE,"RSX","")</f>
        <v/>
      </c>
      <c r="G29" s="279"/>
      <c r="H29" s="592">
        <f t="shared" si="16"/>
        <v>0</v>
      </c>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66"/>
      <c r="BG29" s="266"/>
      <c r="BH29" s="266"/>
      <c r="BI29" s="266"/>
      <c r="BJ29" s="266"/>
      <c r="BK29" s="266"/>
      <c r="BL29" s="459"/>
      <c r="BM29" s="583">
        <f>VLOOKUP(B29,'[3]Phụ lục 01'!$B$12:$J$150,4,0)</f>
        <v>0</v>
      </c>
      <c r="BN29" s="469"/>
      <c r="BO29" s="469"/>
      <c r="BP29" s="469"/>
      <c r="BQ29" s="469"/>
      <c r="BR29" s="469"/>
    </row>
    <row r="30" spans="1:70" s="84" customFormat="1" ht="10.9" customHeight="1">
      <c r="A30" s="276" t="s">
        <v>186</v>
      </c>
      <c r="B30" s="277"/>
      <c r="C30" s="266"/>
      <c r="D30" s="266" t="str">
        <f t="shared" si="3"/>
        <v/>
      </c>
      <c r="E30" s="278"/>
      <c r="F30" s="268" t="str">
        <f>IF(ISTEXT(B30)=TRUE,"RSX","")</f>
        <v/>
      </c>
      <c r="G30" s="279"/>
      <c r="H30" s="592">
        <f t="shared" si="16"/>
        <v>0</v>
      </c>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66"/>
      <c r="BG30" s="266"/>
      <c r="BH30" s="266"/>
      <c r="BI30" s="266"/>
      <c r="BJ30" s="266"/>
      <c r="BK30" s="266"/>
      <c r="BL30" s="459"/>
      <c r="BM30" s="583">
        <f>VLOOKUP(B30,'[3]Phụ lục 01'!$B$12:$J$150,4,0)</f>
        <v>0</v>
      </c>
      <c r="BN30" s="469"/>
      <c r="BO30" s="469"/>
      <c r="BP30" s="469"/>
      <c r="BQ30" s="469"/>
      <c r="BR30" s="469"/>
    </row>
    <row r="31" spans="1:70" s="119" customFormat="1" ht="10.9" customHeight="1">
      <c r="A31" s="286" t="s">
        <v>43</v>
      </c>
      <c r="B31" s="287" t="s">
        <v>195</v>
      </c>
      <c r="C31" s="288"/>
      <c r="D31" s="289" t="str">
        <f t="shared" si="3"/>
        <v/>
      </c>
      <c r="E31" s="290"/>
      <c r="F31" s="288" t="str">
        <f t="shared" ref="F31:F36" si="17">IF(ISTEXT(B31)=TRUE,"RSN","")</f>
        <v>RSN</v>
      </c>
      <c r="G31" s="291"/>
      <c r="H31" s="591">
        <f>SUM(I31:BK31)</f>
        <v>0</v>
      </c>
      <c r="I31" s="292">
        <f>SUM(I32:I36)</f>
        <v>0</v>
      </c>
      <c r="J31" s="292">
        <f t="shared" ref="J31:BK31" si="18">SUM(J32:J36)</f>
        <v>0</v>
      </c>
      <c r="K31" s="292">
        <f t="shared" si="18"/>
        <v>0</v>
      </c>
      <c r="L31" s="292">
        <f t="shared" si="18"/>
        <v>0</v>
      </c>
      <c r="M31" s="292">
        <f t="shared" si="18"/>
        <v>0</v>
      </c>
      <c r="N31" s="292">
        <f t="shared" si="18"/>
        <v>0</v>
      </c>
      <c r="O31" s="292">
        <f t="shared" si="18"/>
        <v>0</v>
      </c>
      <c r="P31" s="292">
        <f t="shared" si="18"/>
        <v>0</v>
      </c>
      <c r="Q31" s="292">
        <f t="shared" si="18"/>
        <v>0</v>
      </c>
      <c r="R31" s="292">
        <f t="shared" si="18"/>
        <v>0</v>
      </c>
      <c r="S31" s="292">
        <f t="shared" si="18"/>
        <v>0</v>
      </c>
      <c r="T31" s="292">
        <f t="shared" si="18"/>
        <v>0</v>
      </c>
      <c r="U31" s="292">
        <f t="shared" si="18"/>
        <v>0</v>
      </c>
      <c r="V31" s="292">
        <f t="shared" si="18"/>
        <v>0</v>
      </c>
      <c r="W31" s="292">
        <f t="shared" si="18"/>
        <v>0</v>
      </c>
      <c r="X31" s="292">
        <f t="shared" si="18"/>
        <v>0</v>
      </c>
      <c r="Y31" s="292">
        <f t="shared" si="18"/>
        <v>0</v>
      </c>
      <c r="Z31" s="292">
        <f t="shared" si="18"/>
        <v>0</v>
      </c>
      <c r="AA31" s="292">
        <f t="shared" si="18"/>
        <v>0</v>
      </c>
      <c r="AB31" s="292">
        <f t="shared" si="18"/>
        <v>0</v>
      </c>
      <c r="AC31" s="292">
        <f t="shared" si="18"/>
        <v>0</v>
      </c>
      <c r="AD31" s="292">
        <f t="shared" si="18"/>
        <v>0</v>
      </c>
      <c r="AE31" s="292">
        <f t="shared" si="18"/>
        <v>0</v>
      </c>
      <c r="AF31" s="292">
        <f t="shared" si="18"/>
        <v>0</v>
      </c>
      <c r="AG31" s="292">
        <f t="shared" si="18"/>
        <v>0</v>
      </c>
      <c r="AH31" s="292">
        <f t="shared" si="18"/>
        <v>0</v>
      </c>
      <c r="AI31" s="292">
        <f t="shared" si="18"/>
        <v>0</v>
      </c>
      <c r="AJ31" s="292">
        <f t="shared" si="18"/>
        <v>0</v>
      </c>
      <c r="AK31" s="292">
        <f t="shared" si="18"/>
        <v>0</v>
      </c>
      <c r="AL31" s="292">
        <f t="shared" si="18"/>
        <v>0</v>
      </c>
      <c r="AM31" s="292">
        <f t="shared" si="18"/>
        <v>0</v>
      </c>
      <c r="AN31" s="292">
        <f t="shared" si="18"/>
        <v>0</v>
      </c>
      <c r="AO31" s="292">
        <f t="shared" si="18"/>
        <v>0</v>
      </c>
      <c r="AP31" s="292">
        <f t="shared" si="18"/>
        <v>0</v>
      </c>
      <c r="AQ31" s="292">
        <f t="shared" si="18"/>
        <v>0</v>
      </c>
      <c r="AR31" s="292">
        <f t="shared" si="18"/>
        <v>0</v>
      </c>
      <c r="AS31" s="292">
        <f t="shared" si="18"/>
        <v>0</v>
      </c>
      <c r="AT31" s="292">
        <f t="shared" si="18"/>
        <v>0</v>
      </c>
      <c r="AU31" s="292">
        <f t="shared" si="18"/>
        <v>0</v>
      </c>
      <c r="AV31" s="292">
        <f t="shared" si="18"/>
        <v>0</v>
      </c>
      <c r="AW31" s="292">
        <f t="shared" si="18"/>
        <v>0</v>
      </c>
      <c r="AX31" s="292">
        <f t="shared" si="18"/>
        <v>0</v>
      </c>
      <c r="AY31" s="292">
        <f t="shared" si="18"/>
        <v>0</v>
      </c>
      <c r="AZ31" s="292">
        <f t="shared" si="18"/>
        <v>0</v>
      </c>
      <c r="BA31" s="292">
        <f t="shared" si="18"/>
        <v>0</v>
      </c>
      <c r="BB31" s="292">
        <f t="shared" si="18"/>
        <v>0</v>
      </c>
      <c r="BC31" s="292">
        <f t="shared" si="18"/>
        <v>0</v>
      </c>
      <c r="BD31" s="292">
        <f t="shared" si="18"/>
        <v>0</v>
      </c>
      <c r="BE31" s="292">
        <f t="shared" si="18"/>
        <v>0</v>
      </c>
      <c r="BF31" s="292">
        <f t="shared" si="18"/>
        <v>0</v>
      </c>
      <c r="BG31" s="292">
        <f t="shared" si="18"/>
        <v>0</v>
      </c>
      <c r="BH31" s="292">
        <f t="shared" si="18"/>
        <v>0</v>
      </c>
      <c r="BI31" s="292">
        <f t="shared" si="18"/>
        <v>0</v>
      </c>
      <c r="BJ31" s="292">
        <f t="shared" si="18"/>
        <v>0</v>
      </c>
      <c r="BK31" s="292">
        <f t="shared" si="18"/>
        <v>0</v>
      </c>
      <c r="BL31" s="461"/>
      <c r="BM31" s="583" t="e">
        <f>VLOOKUP(B31,'[3]Phụ lục 01'!$B$12:$J$150,4,0)</f>
        <v>#N/A</v>
      </c>
      <c r="BN31" s="470"/>
      <c r="BO31" s="470"/>
      <c r="BP31" s="470"/>
      <c r="BQ31" s="470"/>
      <c r="BR31" s="470"/>
    </row>
    <row r="32" spans="1:70" s="84" customFormat="1" ht="10.9" customHeight="1">
      <c r="A32" s="276" t="s">
        <v>186</v>
      </c>
      <c r="B32" s="277"/>
      <c r="C32" s="266"/>
      <c r="D32" s="266" t="str">
        <f t="shared" si="3"/>
        <v/>
      </c>
      <c r="E32" s="278"/>
      <c r="F32" s="266" t="str">
        <f t="shared" si="17"/>
        <v/>
      </c>
      <c r="G32" s="279"/>
      <c r="H32" s="592">
        <f t="shared" ref="H32:H36" si="19">SUM(I32:BK32)</f>
        <v>0</v>
      </c>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66"/>
      <c r="BG32" s="266"/>
      <c r="BH32" s="266"/>
      <c r="BI32" s="266"/>
      <c r="BJ32" s="266"/>
      <c r="BK32" s="266"/>
      <c r="BL32" s="459"/>
      <c r="BM32" s="583">
        <f>VLOOKUP(B32,'[3]Phụ lục 01'!$B$12:$J$150,4,0)</f>
        <v>0</v>
      </c>
      <c r="BN32" s="469"/>
      <c r="BO32" s="469"/>
      <c r="BP32" s="469"/>
      <c r="BQ32" s="469"/>
      <c r="BR32" s="469"/>
    </row>
    <row r="33" spans="1:70" s="71" customFormat="1" ht="10.9" customHeight="1">
      <c r="A33" s="276" t="s">
        <v>186</v>
      </c>
      <c r="B33" s="282"/>
      <c r="C33" s="68"/>
      <c r="D33" s="266" t="str">
        <f t="shared" si="3"/>
        <v/>
      </c>
      <c r="E33" s="70"/>
      <c r="F33" s="266" t="str">
        <f t="shared" si="17"/>
        <v/>
      </c>
      <c r="G33" s="67"/>
      <c r="H33" s="592">
        <f t="shared" si="19"/>
        <v>0</v>
      </c>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68"/>
      <c r="BG33" s="68"/>
      <c r="BH33" s="68"/>
      <c r="BI33" s="68"/>
      <c r="BJ33" s="68"/>
      <c r="BK33" s="68"/>
      <c r="BL33" s="460"/>
      <c r="BM33" s="583">
        <f>VLOOKUP(B33,'[3]Phụ lục 01'!$B$12:$J$150,4,0)</f>
        <v>0</v>
      </c>
      <c r="BN33" s="468"/>
      <c r="BO33" s="468"/>
      <c r="BP33" s="468"/>
      <c r="BQ33" s="468"/>
      <c r="BR33" s="468"/>
    </row>
    <row r="34" spans="1:70" s="71" customFormat="1" ht="10.9" customHeight="1">
      <c r="A34" s="276" t="s">
        <v>186</v>
      </c>
      <c r="B34" s="282"/>
      <c r="C34" s="68"/>
      <c r="D34" s="266" t="str">
        <f t="shared" si="3"/>
        <v/>
      </c>
      <c r="E34" s="70"/>
      <c r="F34" s="266" t="str">
        <f t="shared" si="17"/>
        <v/>
      </c>
      <c r="G34" s="67"/>
      <c r="H34" s="592">
        <f t="shared" si="19"/>
        <v>0</v>
      </c>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68"/>
      <c r="BG34" s="68"/>
      <c r="BH34" s="68"/>
      <c r="BI34" s="68"/>
      <c r="BJ34" s="68"/>
      <c r="BK34" s="68"/>
      <c r="BL34" s="460"/>
      <c r="BM34" s="583">
        <f>VLOOKUP(B34,'[3]Phụ lục 01'!$B$12:$J$150,4,0)</f>
        <v>0</v>
      </c>
      <c r="BN34" s="468"/>
      <c r="BO34" s="468"/>
      <c r="BP34" s="468"/>
      <c r="BQ34" s="468"/>
      <c r="BR34" s="468"/>
    </row>
    <row r="35" spans="1:70" s="71" customFormat="1" ht="10.9" customHeight="1">
      <c r="A35" s="276" t="s">
        <v>186</v>
      </c>
      <c r="B35" s="282"/>
      <c r="C35" s="68"/>
      <c r="D35" s="266" t="str">
        <f t="shared" si="3"/>
        <v/>
      </c>
      <c r="E35" s="70"/>
      <c r="F35" s="266" t="str">
        <f t="shared" si="17"/>
        <v/>
      </c>
      <c r="G35" s="67"/>
      <c r="H35" s="592">
        <f t="shared" si="19"/>
        <v>0</v>
      </c>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68"/>
      <c r="BG35" s="68"/>
      <c r="BH35" s="68"/>
      <c r="BI35" s="68"/>
      <c r="BJ35" s="68"/>
      <c r="BK35" s="68"/>
      <c r="BL35" s="460"/>
      <c r="BM35" s="583">
        <f>VLOOKUP(B35,'[3]Phụ lục 01'!$B$12:$J$150,4,0)</f>
        <v>0</v>
      </c>
      <c r="BN35" s="468"/>
      <c r="BO35" s="468"/>
      <c r="BP35" s="468"/>
      <c r="BQ35" s="468"/>
      <c r="BR35" s="468"/>
    </row>
    <row r="36" spans="1:70" s="84" customFormat="1" ht="10.9" customHeight="1">
      <c r="A36" s="276" t="s">
        <v>186</v>
      </c>
      <c r="B36" s="277"/>
      <c r="C36" s="266"/>
      <c r="D36" s="266" t="str">
        <f t="shared" si="3"/>
        <v/>
      </c>
      <c r="E36" s="278"/>
      <c r="F36" s="266" t="str">
        <f t="shared" si="17"/>
        <v/>
      </c>
      <c r="G36" s="279"/>
      <c r="H36" s="592">
        <f t="shared" si="19"/>
        <v>0</v>
      </c>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66"/>
      <c r="BG36" s="266"/>
      <c r="BH36" s="266"/>
      <c r="BI36" s="266"/>
      <c r="BJ36" s="266"/>
      <c r="BK36" s="266"/>
      <c r="BL36" s="459"/>
      <c r="BM36" s="583">
        <f>VLOOKUP(B36,'[3]Phụ lục 01'!$B$12:$J$150,4,0)</f>
        <v>0</v>
      </c>
      <c r="BN36" s="469"/>
      <c r="BO36" s="469"/>
      <c r="BP36" s="469"/>
      <c r="BQ36" s="469"/>
      <c r="BR36" s="469"/>
    </row>
    <row r="37" spans="1:70" s="84" customFormat="1" ht="10.9" customHeight="1">
      <c r="A37" s="269" t="s">
        <v>43</v>
      </c>
      <c r="B37" s="270" t="s">
        <v>13</v>
      </c>
      <c r="C37" s="271"/>
      <c r="D37" s="272" t="str">
        <f t="shared" si="3"/>
        <v/>
      </c>
      <c r="E37" s="273"/>
      <c r="F37" s="271" t="str">
        <f t="shared" ref="F37:F42" si="20">IF(ISTEXT(B37)=TRUE,"NTS","")</f>
        <v>NTS</v>
      </c>
      <c r="G37" s="284"/>
      <c r="H37" s="591">
        <f>SUM(I37:BK37)</f>
        <v>0</v>
      </c>
      <c r="I37" s="275">
        <f>SUM(I38:I42)</f>
        <v>0</v>
      </c>
      <c r="J37" s="275">
        <f t="shared" ref="J37:BK37" si="21">SUM(J38:J42)</f>
        <v>0</v>
      </c>
      <c r="K37" s="275">
        <f t="shared" si="21"/>
        <v>0</v>
      </c>
      <c r="L37" s="275">
        <f t="shared" si="21"/>
        <v>0</v>
      </c>
      <c r="M37" s="275">
        <f t="shared" si="21"/>
        <v>0</v>
      </c>
      <c r="N37" s="275">
        <f t="shared" si="21"/>
        <v>0</v>
      </c>
      <c r="O37" s="275">
        <f t="shared" si="21"/>
        <v>0</v>
      </c>
      <c r="P37" s="275">
        <f t="shared" si="21"/>
        <v>0</v>
      </c>
      <c r="Q37" s="275">
        <f t="shared" si="21"/>
        <v>0</v>
      </c>
      <c r="R37" s="275">
        <f t="shared" si="21"/>
        <v>0</v>
      </c>
      <c r="S37" s="275">
        <f t="shared" si="21"/>
        <v>0</v>
      </c>
      <c r="T37" s="275">
        <f t="shared" si="21"/>
        <v>0</v>
      </c>
      <c r="U37" s="275">
        <f t="shared" si="21"/>
        <v>0</v>
      </c>
      <c r="V37" s="275">
        <f t="shared" si="21"/>
        <v>0</v>
      </c>
      <c r="W37" s="275">
        <f t="shared" si="21"/>
        <v>0</v>
      </c>
      <c r="X37" s="275">
        <f t="shared" si="21"/>
        <v>0</v>
      </c>
      <c r="Y37" s="275">
        <f t="shared" si="21"/>
        <v>0</v>
      </c>
      <c r="Z37" s="275">
        <f t="shared" si="21"/>
        <v>0</v>
      </c>
      <c r="AA37" s="275">
        <f t="shared" si="21"/>
        <v>0</v>
      </c>
      <c r="AB37" s="275">
        <f t="shared" si="21"/>
        <v>0</v>
      </c>
      <c r="AC37" s="275">
        <f t="shared" si="21"/>
        <v>0</v>
      </c>
      <c r="AD37" s="275">
        <f t="shared" si="21"/>
        <v>0</v>
      </c>
      <c r="AE37" s="275">
        <f t="shared" si="21"/>
        <v>0</v>
      </c>
      <c r="AF37" s="275">
        <f t="shared" si="21"/>
        <v>0</v>
      </c>
      <c r="AG37" s="275">
        <f t="shared" si="21"/>
        <v>0</v>
      </c>
      <c r="AH37" s="275">
        <f t="shared" si="21"/>
        <v>0</v>
      </c>
      <c r="AI37" s="275">
        <f t="shared" si="21"/>
        <v>0</v>
      </c>
      <c r="AJ37" s="275">
        <f t="shared" si="21"/>
        <v>0</v>
      </c>
      <c r="AK37" s="275">
        <f t="shared" si="21"/>
        <v>0</v>
      </c>
      <c r="AL37" s="275">
        <f t="shared" si="21"/>
        <v>0</v>
      </c>
      <c r="AM37" s="275">
        <f t="shared" si="21"/>
        <v>0</v>
      </c>
      <c r="AN37" s="275">
        <f t="shared" si="21"/>
        <v>0</v>
      </c>
      <c r="AO37" s="275">
        <f t="shared" si="21"/>
        <v>0</v>
      </c>
      <c r="AP37" s="275">
        <f t="shared" si="21"/>
        <v>0</v>
      </c>
      <c r="AQ37" s="275">
        <f t="shared" si="21"/>
        <v>0</v>
      </c>
      <c r="AR37" s="275">
        <f t="shared" si="21"/>
        <v>0</v>
      </c>
      <c r="AS37" s="275">
        <f t="shared" si="21"/>
        <v>0</v>
      </c>
      <c r="AT37" s="275">
        <f t="shared" si="21"/>
        <v>0</v>
      </c>
      <c r="AU37" s="275">
        <f t="shared" si="21"/>
        <v>0</v>
      </c>
      <c r="AV37" s="275">
        <f t="shared" si="21"/>
        <v>0</v>
      </c>
      <c r="AW37" s="275">
        <f t="shared" si="21"/>
        <v>0</v>
      </c>
      <c r="AX37" s="275">
        <f t="shared" si="21"/>
        <v>0</v>
      </c>
      <c r="AY37" s="275">
        <f t="shared" si="21"/>
        <v>0</v>
      </c>
      <c r="AZ37" s="275">
        <f t="shared" si="21"/>
        <v>0</v>
      </c>
      <c r="BA37" s="275">
        <f t="shared" si="21"/>
        <v>0</v>
      </c>
      <c r="BB37" s="275">
        <f t="shared" si="21"/>
        <v>0</v>
      </c>
      <c r="BC37" s="275">
        <f t="shared" si="21"/>
        <v>0</v>
      </c>
      <c r="BD37" s="275">
        <f t="shared" si="21"/>
        <v>0</v>
      </c>
      <c r="BE37" s="275">
        <f t="shared" si="21"/>
        <v>0</v>
      </c>
      <c r="BF37" s="275">
        <f t="shared" si="21"/>
        <v>0</v>
      </c>
      <c r="BG37" s="275">
        <f t="shared" si="21"/>
        <v>0</v>
      </c>
      <c r="BH37" s="275">
        <f t="shared" si="21"/>
        <v>0</v>
      </c>
      <c r="BI37" s="275">
        <f t="shared" si="21"/>
        <v>0</v>
      </c>
      <c r="BJ37" s="275">
        <f t="shared" si="21"/>
        <v>0</v>
      </c>
      <c r="BK37" s="275">
        <f t="shared" si="21"/>
        <v>0</v>
      </c>
      <c r="BL37" s="458"/>
      <c r="BM37" s="583" t="e">
        <f>VLOOKUP(B37,'[3]Phụ lục 01'!$B$12:$J$150,4,0)</f>
        <v>#N/A</v>
      </c>
      <c r="BN37" s="469"/>
      <c r="BO37" s="469"/>
      <c r="BP37" s="469"/>
      <c r="BQ37" s="469"/>
      <c r="BR37" s="469"/>
    </row>
    <row r="38" spans="1:70" s="84" customFormat="1" ht="28.5" customHeight="1">
      <c r="A38" s="276" t="s">
        <v>186</v>
      </c>
      <c r="B38" s="427"/>
      <c r="C38" s="266"/>
      <c r="D38" s="266" t="str">
        <f t="shared" si="3"/>
        <v/>
      </c>
      <c r="E38" s="278" t="s">
        <v>276</v>
      </c>
      <c r="F38" s="266" t="str">
        <f t="shared" si="20"/>
        <v/>
      </c>
      <c r="G38" s="279"/>
      <c r="H38" s="592">
        <f t="shared" ref="H38:H42" si="22">SUM(I38:BK38)</f>
        <v>0</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66"/>
      <c r="BG38" s="266"/>
      <c r="BH38" s="266"/>
      <c r="BI38" s="266"/>
      <c r="BJ38" s="266"/>
      <c r="BK38" s="266"/>
      <c r="BL38" s="459"/>
      <c r="BM38" s="583">
        <f>VLOOKUP(B38,'[3]Phụ lục 01'!$B$12:$J$150,4,0)</f>
        <v>0</v>
      </c>
      <c r="BN38" s="469"/>
      <c r="BO38" s="469"/>
      <c r="BP38" s="469"/>
      <c r="BQ38" s="469"/>
      <c r="BR38" s="469"/>
    </row>
    <row r="39" spans="1:70" s="71" customFormat="1" ht="10.9" customHeight="1">
      <c r="A39" s="276" t="s">
        <v>186</v>
      </c>
      <c r="B39" s="282"/>
      <c r="C39" s="68"/>
      <c r="D39" s="266" t="str">
        <f t="shared" si="3"/>
        <v/>
      </c>
      <c r="E39" s="70"/>
      <c r="F39" s="68" t="str">
        <f t="shared" si="20"/>
        <v/>
      </c>
      <c r="G39" s="67"/>
      <c r="H39" s="592">
        <f t="shared" si="22"/>
        <v>0</v>
      </c>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68"/>
      <c r="BG39" s="68"/>
      <c r="BH39" s="68"/>
      <c r="BI39" s="68"/>
      <c r="BJ39" s="68"/>
      <c r="BK39" s="68"/>
      <c r="BL39" s="460"/>
      <c r="BM39" s="583">
        <f>VLOOKUP(B39,'[3]Phụ lục 01'!$B$12:$J$150,4,0)</f>
        <v>0</v>
      </c>
      <c r="BN39" s="468"/>
      <c r="BO39" s="468"/>
      <c r="BP39" s="468"/>
      <c r="BQ39" s="468"/>
      <c r="BR39" s="468"/>
    </row>
    <row r="40" spans="1:70" s="71" customFormat="1" ht="10.9" customHeight="1">
      <c r="A40" s="276" t="s">
        <v>186</v>
      </c>
      <c r="B40" s="282"/>
      <c r="C40" s="68"/>
      <c r="D40" s="266" t="str">
        <f t="shared" si="3"/>
        <v/>
      </c>
      <c r="E40" s="70"/>
      <c r="F40" s="68" t="str">
        <f t="shared" si="20"/>
        <v/>
      </c>
      <c r="G40" s="67"/>
      <c r="H40" s="592">
        <f t="shared" si="22"/>
        <v>0</v>
      </c>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68"/>
      <c r="BG40" s="68"/>
      <c r="BH40" s="68"/>
      <c r="BI40" s="68"/>
      <c r="BJ40" s="68"/>
      <c r="BK40" s="68"/>
      <c r="BL40" s="460"/>
      <c r="BM40" s="583">
        <f>VLOOKUP(B40,'[3]Phụ lục 01'!$B$12:$J$150,4,0)</f>
        <v>0</v>
      </c>
      <c r="BN40" s="468"/>
      <c r="BO40" s="468"/>
      <c r="BP40" s="468"/>
      <c r="BQ40" s="468"/>
      <c r="BR40" s="468"/>
    </row>
    <row r="41" spans="1:70" s="71" customFormat="1" ht="10.9" customHeight="1">
      <c r="A41" s="276" t="s">
        <v>186</v>
      </c>
      <c r="B41" s="282"/>
      <c r="C41" s="68"/>
      <c r="D41" s="266" t="str">
        <f t="shared" si="3"/>
        <v/>
      </c>
      <c r="E41" s="70"/>
      <c r="F41" s="68" t="str">
        <f t="shared" si="20"/>
        <v/>
      </c>
      <c r="G41" s="67"/>
      <c r="H41" s="592">
        <f t="shared" si="22"/>
        <v>0</v>
      </c>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68"/>
      <c r="BG41" s="68"/>
      <c r="BH41" s="68"/>
      <c r="BI41" s="68"/>
      <c r="BJ41" s="68"/>
      <c r="BK41" s="68"/>
      <c r="BL41" s="460"/>
      <c r="BM41" s="583">
        <f>VLOOKUP(B41,'[3]Phụ lục 01'!$B$12:$J$150,4,0)</f>
        <v>0</v>
      </c>
      <c r="BN41" s="468"/>
      <c r="BO41" s="468"/>
      <c r="BP41" s="468"/>
      <c r="BQ41" s="468"/>
      <c r="BR41" s="468"/>
    </row>
    <row r="42" spans="1:70" s="84" customFormat="1" ht="10.9" customHeight="1">
      <c r="A42" s="276" t="s">
        <v>186</v>
      </c>
      <c r="B42" s="277"/>
      <c r="C42" s="266"/>
      <c r="D42" s="266" t="str">
        <f t="shared" si="3"/>
        <v/>
      </c>
      <c r="E42" s="278"/>
      <c r="F42" s="266" t="str">
        <f t="shared" si="20"/>
        <v/>
      </c>
      <c r="G42" s="279"/>
      <c r="H42" s="592">
        <f t="shared" si="22"/>
        <v>0</v>
      </c>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66"/>
      <c r="BG42" s="266"/>
      <c r="BH42" s="266"/>
      <c r="BI42" s="266"/>
      <c r="BJ42" s="266"/>
      <c r="BK42" s="266"/>
      <c r="BL42" s="459"/>
      <c r="BM42" s="583">
        <f>VLOOKUP(B42,'[3]Phụ lục 01'!$B$12:$J$150,4,0)</f>
        <v>0</v>
      </c>
      <c r="BN42" s="469"/>
      <c r="BO42" s="469"/>
      <c r="BP42" s="469"/>
      <c r="BQ42" s="469"/>
      <c r="BR42" s="469"/>
    </row>
    <row r="43" spans="1:70" s="84" customFormat="1" ht="10.9" customHeight="1">
      <c r="A43" s="269" t="s">
        <v>43</v>
      </c>
      <c r="B43" s="270" t="s">
        <v>201</v>
      </c>
      <c r="C43" s="271"/>
      <c r="D43" s="272" t="str">
        <f t="shared" si="3"/>
        <v/>
      </c>
      <c r="E43" s="273"/>
      <c r="F43" s="271" t="s">
        <v>201</v>
      </c>
      <c r="G43" s="284"/>
      <c r="H43" s="591">
        <f>SUM(I43:BK43)</f>
        <v>0</v>
      </c>
      <c r="I43" s="275">
        <f>SUM(I44:I47)</f>
        <v>0</v>
      </c>
      <c r="J43" s="275">
        <f t="shared" ref="J43:BK43" si="23">SUM(J44:J47)</f>
        <v>0</v>
      </c>
      <c r="K43" s="275">
        <f t="shared" si="23"/>
        <v>0</v>
      </c>
      <c r="L43" s="275">
        <f t="shared" si="23"/>
        <v>0</v>
      </c>
      <c r="M43" s="275">
        <f t="shared" si="23"/>
        <v>0</v>
      </c>
      <c r="N43" s="275">
        <f t="shared" si="23"/>
        <v>0</v>
      </c>
      <c r="O43" s="275">
        <f t="shared" si="23"/>
        <v>0</v>
      </c>
      <c r="P43" s="275">
        <f t="shared" si="23"/>
        <v>0</v>
      </c>
      <c r="Q43" s="275">
        <f t="shared" si="23"/>
        <v>0</v>
      </c>
      <c r="R43" s="275">
        <f t="shared" si="23"/>
        <v>0</v>
      </c>
      <c r="S43" s="275">
        <f t="shared" si="23"/>
        <v>0</v>
      </c>
      <c r="T43" s="275">
        <f t="shared" si="23"/>
        <v>0</v>
      </c>
      <c r="U43" s="275">
        <f t="shared" si="23"/>
        <v>0</v>
      </c>
      <c r="V43" s="275">
        <f t="shared" si="23"/>
        <v>0</v>
      </c>
      <c r="W43" s="275">
        <f t="shared" si="23"/>
        <v>0</v>
      </c>
      <c r="X43" s="275">
        <f t="shared" si="23"/>
        <v>0</v>
      </c>
      <c r="Y43" s="275">
        <f t="shared" si="23"/>
        <v>0</v>
      </c>
      <c r="Z43" s="275">
        <f t="shared" si="23"/>
        <v>0</v>
      </c>
      <c r="AA43" s="275">
        <f t="shared" si="23"/>
        <v>0</v>
      </c>
      <c r="AB43" s="275">
        <f t="shared" si="23"/>
        <v>0</v>
      </c>
      <c r="AC43" s="275">
        <f t="shared" si="23"/>
        <v>0</v>
      </c>
      <c r="AD43" s="275">
        <f t="shared" si="23"/>
        <v>0</v>
      </c>
      <c r="AE43" s="275">
        <f t="shared" si="23"/>
        <v>0</v>
      </c>
      <c r="AF43" s="275">
        <f t="shared" si="23"/>
        <v>0</v>
      </c>
      <c r="AG43" s="275">
        <f t="shared" si="23"/>
        <v>0</v>
      </c>
      <c r="AH43" s="275">
        <f t="shared" si="23"/>
        <v>0</v>
      </c>
      <c r="AI43" s="275">
        <f t="shared" si="23"/>
        <v>0</v>
      </c>
      <c r="AJ43" s="275">
        <f t="shared" si="23"/>
        <v>0</v>
      </c>
      <c r="AK43" s="275">
        <f t="shared" si="23"/>
        <v>0</v>
      </c>
      <c r="AL43" s="275">
        <f t="shared" si="23"/>
        <v>0</v>
      </c>
      <c r="AM43" s="275">
        <f t="shared" si="23"/>
        <v>0</v>
      </c>
      <c r="AN43" s="275">
        <f t="shared" si="23"/>
        <v>0</v>
      </c>
      <c r="AO43" s="275">
        <f t="shared" si="23"/>
        <v>0</v>
      </c>
      <c r="AP43" s="275">
        <f t="shared" si="23"/>
        <v>0</v>
      </c>
      <c r="AQ43" s="275">
        <f t="shared" si="23"/>
        <v>0</v>
      </c>
      <c r="AR43" s="275">
        <f t="shared" si="23"/>
        <v>0</v>
      </c>
      <c r="AS43" s="275">
        <f t="shared" si="23"/>
        <v>0</v>
      </c>
      <c r="AT43" s="275">
        <f t="shared" si="23"/>
        <v>0</v>
      </c>
      <c r="AU43" s="275">
        <f t="shared" si="23"/>
        <v>0</v>
      </c>
      <c r="AV43" s="275">
        <f t="shared" si="23"/>
        <v>0</v>
      </c>
      <c r="AW43" s="275">
        <f t="shared" si="23"/>
        <v>0</v>
      </c>
      <c r="AX43" s="275">
        <f t="shared" si="23"/>
        <v>0</v>
      </c>
      <c r="AY43" s="275">
        <f t="shared" si="23"/>
        <v>0</v>
      </c>
      <c r="AZ43" s="275">
        <f t="shared" si="23"/>
        <v>0</v>
      </c>
      <c r="BA43" s="275">
        <f t="shared" si="23"/>
        <v>0</v>
      </c>
      <c r="BB43" s="275">
        <f t="shared" si="23"/>
        <v>0</v>
      </c>
      <c r="BC43" s="275">
        <f t="shared" si="23"/>
        <v>0</v>
      </c>
      <c r="BD43" s="275">
        <f t="shared" si="23"/>
        <v>0</v>
      </c>
      <c r="BE43" s="275">
        <f t="shared" si="23"/>
        <v>0</v>
      </c>
      <c r="BF43" s="275">
        <f t="shared" si="23"/>
        <v>0</v>
      </c>
      <c r="BG43" s="275">
        <f t="shared" si="23"/>
        <v>0</v>
      </c>
      <c r="BH43" s="275">
        <f t="shared" si="23"/>
        <v>0</v>
      </c>
      <c r="BI43" s="275">
        <f t="shared" si="23"/>
        <v>0</v>
      </c>
      <c r="BJ43" s="275">
        <f t="shared" si="23"/>
        <v>0</v>
      </c>
      <c r="BK43" s="275">
        <f t="shared" si="23"/>
        <v>0</v>
      </c>
      <c r="BL43" s="458"/>
      <c r="BM43" s="583" t="e">
        <f>VLOOKUP(B43,'[3]Phụ lục 01'!$B$12:$J$150,4,0)</f>
        <v>#N/A</v>
      </c>
      <c r="BN43" s="469"/>
      <c r="BO43" s="469"/>
      <c r="BP43" s="469"/>
      <c r="BQ43" s="469"/>
      <c r="BR43" s="469"/>
    </row>
    <row r="44" spans="1:70" s="84" customFormat="1" ht="10.9" customHeight="1">
      <c r="A44" s="276" t="s">
        <v>186</v>
      </c>
      <c r="B44" s="277"/>
      <c r="C44" s="266"/>
      <c r="D44" s="266" t="str">
        <f t="shared" si="3"/>
        <v/>
      </c>
      <c r="E44" s="278"/>
      <c r="F44" s="266" t="str">
        <f>IF(ISTEXT(B44)=TRUE,"CNT","")</f>
        <v/>
      </c>
      <c r="G44" s="279"/>
      <c r="H44" s="592">
        <f t="shared" ref="H44:H47" si="24">SUM(I44:BK44)</f>
        <v>0</v>
      </c>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66"/>
      <c r="BG44" s="266"/>
      <c r="BH44" s="266"/>
      <c r="BI44" s="266"/>
      <c r="BJ44" s="266"/>
      <c r="BK44" s="266"/>
      <c r="BL44" s="459"/>
      <c r="BM44" s="583">
        <f>VLOOKUP(B44,'[3]Phụ lục 01'!$B$12:$J$150,4,0)</f>
        <v>0</v>
      </c>
      <c r="BN44" s="469"/>
      <c r="BO44" s="469"/>
      <c r="BP44" s="469"/>
      <c r="BQ44" s="469"/>
      <c r="BR44" s="469"/>
    </row>
    <row r="45" spans="1:70" s="84" customFormat="1" ht="10.9" customHeight="1">
      <c r="A45" s="276" t="s">
        <v>186</v>
      </c>
      <c r="B45" s="277"/>
      <c r="C45" s="266"/>
      <c r="D45" s="266" t="str">
        <f t="shared" si="3"/>
        <v/>
      </c>
      <c r="E45" s="278"/>
      <c r="F45" s="266" t="str">
        <f>IF(ISTEXT(B45)=TRUE,"CNT","")</f>
        <v/>
      </c>
      <c r="G45" s="279"/>
      <c r="H45" s="592">
        <f t="shared" si="24"/>
        <v>0</v>
      </c>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66"/>
      <c r="BG45" s="266"/>
      <c r="BH45" s="266"/>
      <c r="BI45" s="266"/>
      <c r="BJ45" s="266"/>
      <c r="BK45" s="266"/>
      <c r="BL45" s="459"/>
      <c r="BM45" s="583">
        <f>VLOOKUP(B45,'[3]Phụ lục 01'!$B$12:$J$150,4,0)</f>
        <v>0</v>
      </c>
      <c r="BN45" s="469"/>
      <c r="BO45" s="469"/>
      <c r="BP45" s="469"/>
      <c r="BQ45" s="469"/>
      <c r="BR45" s="469"/>
    </row>
    <row r="46" spans="1:70" s="84" customFormat="1" ht="10.9" customHeight="1">
      <c r="A46" s="276" t="s">
        <v>186</v>
      </c>
      <c r="B46" s="277"/>
      <c r="C46" s="266"/>
      <c r="D46" s="266" t="str">
        <f t="shared" si="3"/>
        <v/>
      </c>
      <c r="E46" s="278"/>
      <c r="F46" s="266" t="str">
        <f>IF(ISTEXT(B46)=TRUE,"CNT","")</f>
        <v/>
      </c>
      <c r="G46" s="279"/>
      <c r="H46" s="592">
        <f t="shared" si="24"/>
        <v>0</v>
      </c>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66"/>
      <c r="BG46" s="266"/>
      <c r="BH46" s="266"/>
      <c r="BI46" s="266"/>
      <c r="BJ46" s="266"/>
      <c r="BK46" s="266"/>
      <c r="BL46" s="459"/>
      <c r="BM46" s="583">
        <f>VLOOKUP(B46,'[3]Phụ lục 01'!$B$12:$J$150,4,0)</f>
        <v>0</v>
      </c>
      <c r="BN46" s="469"/>
      <c r="BO46" s="469"/>
      <c r="BP46" s="469"/>
      <c r="BQ46" s="469"/>
      <c r="BR46" s="469"/>
    </row>
    <row r="47" spans="1:70" s="84" customFormat="1" ht="10.9" customHeight="1">
      <c r="A47" s="276" t="s">
        <v>186</v>
      </c>
      <c r="B47" s="277"/>
      <c r="C47" s="266"/>
      <c r="D47" s="266" t="str">
        <f t="shared" si="3"/>
        <v/>
      </c>
      <c r="E47" s="278"/>
      <c r="F47" s="266" t="str">
        <f>IF(ISTEXT(B47)=TRUE,"CNT","")</f>
        <v/>
      </c>
      <c r="G47" s="279"/>
      <c r="H47" s="592">
        <f t="shared" si="24"/>
        <v>0</v>
      </c>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66"/>
      <c r="BG47" s="266"/>
      <c r="BH47" s="266"/>
      <c r="BI47" s="266"/>
      <c r="BJ47" s="266"/>
      <c r="BK47" s="266"/>
      <c r="BL47" s="459"/>
      <c r="BM47" s="583">
        <f>VLOOKUP(B47,'[3]Phụ lục 01'!$B$12:$J$150,4,0)</f>
        <v>0</v>
      </c>
      <c r="BN47" s="469"/>
      <c r="BO47" s="469"/>
      <c r="BP47" s="469"/>
      <c r="BQ47" s="469"/>
      <c r="BR47" s="469"/>
    </row>
    <row r="48" spans="1:70" s="84" customFormat="1" ht="10.9" customHeight="1">
      <c r="A48" s="269" t="s">
        <v>43</v>
      </c>
      <c r="B48" s="270" t="s">
        <v>14</v>
      </c>
      <c r="C48" s="271"/>
      <c r="D48" s="272" t="str">
        <f t="shared" si="3"/>
        <v/>
      </c>
      <c r="E48" s="273"/>
      <c r="F48" s="271" t="str">
        <f>IF(ISTEXT(B48)=TRUE,"LMU","")</f>
        <v>LMU</v>
      </c>
      <c r="G48" s="284"/>
      <c r="H48" s="591">
        <f>SUM(I48:BK48)</f>
        <v>0</v>
      </c>
      <c r="I48" s="275">
        <f t="shared" ref="I48:BK48" si="25">SUM(I49:I51)</f>
        <v>0</v>
      </c>
      <c r="J48" s="275">
        <f t="shared" si="25"/>
        <v>0</v>
      </c>
      <c r="K48" s="275">
        <f t="shared" si="25"/>
        <v>0</v>
      </c>
      <c r="L48" s="275">
        <f t="shared" si="25"/>
        <v>0</v>
      </c>
      <c r="M48" s="275">
        <f t="shared" si="25"/>
        <v>0</v>
      </c>
      <c r="N48" s="275">
        <f t="shared" si="25"/>
        <v>0</v>
      </c>
      <c r="O48" s="275">
        <f t="shared" si="25"/>
        <v>0</v>
      </c>
      <c r="P48" s="275">
        <f t="shared" si="25"/>
        <v>0</v>
      </c>
      <c r="Q48" s="275">
        <f t="shared" si="25"/>
        <v>0</v>
      </c>
      <c r="R48" s="275">
        <f t="shared" si="25"/>
        <v>0</v>
      </c>
      <c r="S48" s="275">
        <f t="shared" si="25"/>
        <v>0</v>
      </c>
      <c r="T48" s="275">
        <f t="shared" si="25"/>
        <v>0</v>
      </c>
      <c r="U48" s="275">
        <f t="shared" si="25"/>
        <v>0</v>
      </c>
      <c r="V48" s="275">
        <f t="shared" si="25"/>
        <v>0</v>
      </c>
      <c r="W48" s="275">
        <f t="shared" si="25"/>
        <v>0</v>
      </c>
      <c r="X48" s="275">
        <f t="shared" si="25"/>
        <v>0</v>
      </c>
      <c r="Y48" s="275">
        <f t="shared" si="25"/>
        <v>0</v>
      </c>
      <c r="Z48" s="275">
        <f t="shared" si="25"/>
        <v>0</v>
      </c>
      <c r="AA48" s="275">
        <f t="shared" si="25"/>
        <v>0</v>
      </c>
      <c r="AB48" s="275">
        <f t="shared" si="25"/>
        <v>0</v>
      </c>
      <c r="AC48" s="275">
        <f t="shared" si="25"/>
        <v>0</v>
      </c>
      <c r="AD48" s="275">
        <f t="shared" si="25"/>
        <v>0</v>
      </c>
      <c r="AE48" s="275">
        <f t="shared" si="25"/>
        <v>0</v>
      </c>
      <c r="AF48" s="275">
        <f t="shared" si="25"/>
        <v>0</v>
      </c>
      <c r="AG48" s="275">
        <f t="shared" si="25"/>
        <v>0</v>
      </c>
      <c r="AH48" s="275">
        <f t="shared" si="25"/>
        <v>0</v>
      </c>
      <c r="AI48" s="275">
        <f t="shared" si="25"/>
        <v>0</v>
      </c>
      <c r="AJ48" s="275">
        <f t="shared" si="25"/>
        <v>0</v>
      </c>
      <c r="AK48" s="275">
        <f t="shared" si="25"/>
        <v>0</v>
      </c>
      <c r="AL48" s="275">
        <f t="shared" si="25"/>
        <v>0</v>
      </c>
      <c r="AM48" s="275">
        <f t="shared" si="25"/>
        <v>0</v>
      </c>
      <c r="AN48" s="275">
        <f t="shared" si="25"/>
        <v>0</v>
      </c>
      <c r="AO48" s="275">
        <f t="shared" si="25"/>
        <v>0</v>
      </c>
      <c r="AP48" s="275">
        <f t="shared" si="25"/>
        <v>0</v>
      </c>
      <c r="AQ48" s="275">
        <f t="shared" si="25"/>
        <v>0</v>
      </c>
      <c r="AR48" s="275">
        <f t="shared" si="25"/>
        <v>0</v>
      </c>
      <c r="AS48" s="275">
        <f t="shared" si="25"/>
        <v>0</v>
      </c>
      <c r="AT48" s="275">
        <f t="shared" si="25"/>
        <v>0</v>
      </c>
      <c r="AU48" s="275">
        <f t="shared" si="25"/>
        <v>0</v>
      </c>
      <c r="AV48" s="275">
        <f t="shared" si="25"/>
        <v>0</v>
      </c>
      <c r="AW48" s="275">
        <f t="shared" si="25"/>
        <v>0</v>
      </c>
      <c r="AX48" s="275">
        <f t="shared" si="25"/>
        <v>0</v>
      </c>
      <c r="AY48" s="275">
        <f t="shared" si="25"/>
        <v>0</v>
      </c>
      <c r="AZ48" s="275">
        <f t="shared" si="25"/>
        <v>0</v>
      </c>
      <c r="BA48" s="275">
        <f t="shared" si="25"/>
        <v>0</v>
      </c>
      <c r="BB48" s="275">
        <f t="shared" si="25"/>
        <v>0</v>
      </c>
      <c r="BC48" s="275">
        <f t="shared" si="25"/>
        <v>0</v>
      </c>
      <c r="BD48" s="275">
        <f t="shared" si="25"/>
        <v>0</v>
      </c>
      <c r="BE48" s="275">
        <f t="shared" si="25"/>
        <v>0</v>
      </c>
      <c r="BF48" s="275">
        <f t="shared" si="25"/>
        <v>0</v>
      </c>
      <c r="BG48" s="275">
        <f t="shared" si="25"/>
        <v>0</v>
      </c>
      <c r="BH48" s="275">
        <f t="shared" si="25"/>
        <v>0</v>
      </c>
      <c r="BI48" s="275">
        <f t="shared" si="25"/>
        <v>0</v>
      </c>
      <c r="BJ48" s="275">
        <f t="shared" si="25"/>
        <v>0</v>
      </c>
      <c r="BK48" s="275">
        <f t="shared" si="25"/>
        <v>0</v>
      </c>
      <c r="BL48" s="458"/>
      <c r="BM48" s="583" t="e">
        <f>VLOOKUP(B48,'[3]Phụ lục 01'!$B$12:$J$150,4,0)</f>
        <v>#N/A</v>
      </c>
      <c r="BN48" s="469"/>
      <c r="BO48" s="469"/>
      <c r="BP48" s="469"/>
      <c r="BQ48" s="469"/>
      <c r="BR48" s="469"/>
    </row>
    <row r="49" spans="1:70" s="84" customFormat="1" ht="10.9" customHeight="1">
      <c r="A49" s="276" t="s">
        <v>186</v>
      </c>
      <c r="B49" s="277"/>
      <c r="C49" s="266"/>
      <c r="D49" s="266" t="str">
        <f t="shared" si="3"/>
        <v/>
      </c>
      <c r="E49" s="278"/>
      <c r="F49" s="266" t="str">
        <f>IF(ISTEXT(B49)=TRUE,"LMU","")</f>
        <v/>
      </c>
      <c r="G49" s="279"/>
      <c r="H49" s="592">
        <f t="shared" ref="H49:H51" si="26">SUM(I49:BK49)</f>
        <v>0</v>
      </c>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66"/>
      <c r="BG49" s="266"/>
      <c r="BH49" s="266"/>
      <c r="BI49" s="266"/>
      <c r="BJ49" s="266"/>
      <c r="BK49" s="266"/>
      <c r="BL49" s="459"/>
      <c r="BM49" s="583">
        <f>VLOOKUP(B49,'[3]Phụ lục 01'!$B$12:$J$150,4,0)</f>
        <v>0</v>
      </c>
      <c r="BN49" s="469"/>
      <c r="BO49" s="469"/>
      <c r="BP49" s="469"/>
      <c r="BQ49" s="469"/>
      <c r="BR49" s="469"/>
    </row>
    <row r="50" spans="1:70" s="84" customFormat="1" ht="10.9" customHeight="1">
      <c r="A50" s="276" t="s">
        <v>186</v>
      </c>
      <c r="B50" s="277"/>
      <c r="C50" s="266"/>
      <c r="D50" s="266" t="str">
        <f t="shared" si="3"/>
        <v/>
      </c>
      <c r="E50" s="278"/>
      <c r="F50" s="266" t="str">
        <f>IF(ISTEXT(B50)=TRUE,"LMU","")</f>
        <v/>
      </c>
      <c r="G50" s="279"/>
      <c r="H50" s="592">
        <f t="shared" si="26"/>
        <v>0</v>
      </c>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66"/>
      <c r="BG50" s="266"/>
      <c r="BH50" s="266"/>
      <c r="BI50" s="266"/>
      <c r="BJ50" s="266"/>
      <c r="BK50" s="266"/>
      <c r="BL50" s="459"/>
      <c r="BM50" s="583">
        <f>VLOOKUP(B50,'[3]Phụ lục 01'!$B$12:$J$150,4,0)</f>
        <v>0</v>
      </c>
      <c r="BN50" s="469"/>
      <c r="BO50" s="469"/>
      <c r="BP50" s="469"/>
      <c r="BQ50" s="469"/>
      <c r="BR50" s="469"/>
    </row>
    <row r="51" spans="1:70" s="84" customFormat="1" ht="10.9" customHeight="1">
      <c r="A51" s="276" t="s">
        <v>186</v>
      </c>
      <c r="B51" s="277"/>
      <c r="C51" s="266"/>
      <c r="D51" s="266" t="str">
        <f t="shared" si="3"/>
        <v/>
      </c>
      <c r="E51" s="278"/>
      <c r="F51" s="266" t="str">
        <f>IF(ISTEXT(B51)=TRUE,"LMU","")</f>
        <v/>
      </c>
      <c r="G51" s="279"/>
      <c r="H51" s="592">
        <f t="shared" si="26"/>
        <v>0</v>
      </c>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66"/>
      <c r="BG51" s="266"/>
      <c r="BH51" s="266"/>
      <c r="BI51" s="266"/>
      <c r="BJ51" s="266"/>
      <c r="BK51" s="266"/>
      <c r="BL51" s="459"/>
      <c r="BM51" s="583">
        <f>VLOOKUP(B51,'[3]Phụ lục 01'!$B$12:$J$150,4,0)</f>
        <v>0</v>
      </c>
      <c r="BN51" s="469"/>
      <c r="BO51" s="469"/>
      <c r="BP51" s="469"/>
      <c r="BQ51" s="469"/>
      <c r="BR51" s="469"/>
    </row>
    <row r="52" spans="1:70" s="84" customFormat="1" ht="10.9" customHeight="1">
      <c r="A52" s="269" t="s">
        <v>43</v>
      </c>
      <c r="B52" s="270" t="s">
        <v>15</v>
      </c>
      <c r="C52" s="271"/>
      <c r="D52" s="272" t="str">
        <f t="shared" si="3"/>
        <v/>
      </c>
      <c r="E52" s="273"/>
      <c r="F52" s="271" t="str">
        <f t="shared" ref="F52:F58" si="27">IF(ISTEXT(B52)=TRUE,"NKH","")</f>
        <v>NKH</v>
      </c>
      <c r="G52" s="284"/>
      <c r="H52" s="591">
        <f>SUM(I52:BK52)</f>
        <v>0</v>
      </c>
      <c r="I52" s="293">
        <f>SUM(I53:I58)</f>
        <v>0</v>
      </c>
      <c r="J52" s="293">
        <f t="shared" ref="J52:BK52" si="28">SUM(J53:J58)</f>
        <v>0</v>
      </c>
      <c r="K52" s="293">
        <f t="shared" si="28"/>
        <v>0</v>
      </c>
      <c r="L52" s="293">
        <f t="shared" si="28"/>
        <v>0</v>
      </c>
      <c r="M52" s="293">
        <f t="shared" si="28"/>
        <v>0</v>
      </c>
      <c r="N52" s="293">
        <f t="shared" si="28"/>
        <v>0</v>
      </c>
      <c r="O52" s="293">
        <f t="shared" si="28"/>
        <v>0</v>
      </c>
      <c r="P52" s="293">
        <f t="shared" si="28"/>
        <v>0</v>
      </c>
      <c r="Q52" s="293">
        <f t="shared" si="28"/>
        <v>0</v>
      </c>
      <c r="R52" s="293">
        <f t="shared" si="28"/>
        <v>0</v>
      </c>
      <c r="S52" s="293">
        <f t="shared" si="28"/>
        <v>0</v>
      </c>
      <c r="T52" s="293">
        <f t="shared" si="28"/>
        <v>0</v>
      </c>
      <c r="U52" s="293">
        <f t="shared" si="28"/>
        <v>0</v>
      </c>
      <c r="V52" s="293">
        <f t="shared" si="28"/>
        <v>0</v>
      </c>
      <c r="W52" s="293">
        <f t="shared" si="28"/>
        <v>0</v>
      </c>
      <c r="X52" s="293">
        <f t="shared" si="28"/>
        <v>0</v>
      </c>
      <c r="Y52" s="293">
        <f t="shared" si="28"/>
        <v>0</v>
      </c>
      <c r="Z52" s="293">
        <f t="shared" si="28"/>
        <v>0</v>
      </c>
      <c r="AA52" s="293">
        <f t="shared" si="28"/>
        <v>0</v>
      </c>
      <c r="AB52" s="293">
        <f t="shared" si="28"/>
        <v>0</v>
      </c>
      <c r="AC52" s="293">
        <f t="shared" si="28"/>
        <v>0</v>
      </c>
      <c r="AD52" s="293">
        <f t="shared" si="28"/>
        <v>0</v>
      </c>
      <c r="AE52" s="293">
        <f t="shared" si="28"/>
        <v>0</v>
      </c>
      <c r="AF52" s="293">
        <f t="shared" si="28"/>
        <v>0</v>
      </c>
      <c r="AG52" s="293">
        <f t="shared" si="28"/>
        <v>0</v>
      </c>
      <c r="AH52" s="293">
        <f t="shared" si="28"/>
        <v>0</v>
      </c>
      <c r="AI52" s="293">
        <f t="shared" si="28"/>
        <v>0</v>
      </c>
      <c r="AJ52" s="293">
        <f t="shared" si="28"/>
        <v>0</v>
      </c>
      <c r="AK52" s="293">
        <f t="shared" si="28"/>
        <v>0</v>
      </c>
      <c r="AL52" s="293">
        <f t="shared" si="28"/>
        <v>0</v>
      </c>
      <c r="AM52" s="293">
        <f t="shared" si="28"/>
        <v>0</v>
      </c>
      <c r="AN52" s="293">
        <f t="shared" si="28"/>
        <v>0</v>
      </c>
      <c r="AO52" s="293">
        <f t="shared" si="28"/>
        <v>0</v>
      </c>
      <c r="AP52" s="293">
        <f t="shared" si="28"/>
        <v>0</v>
      </c>
      <c r="AQ52" s="293">
        <f t="shared" si="28"/>
        <v>0</v>
      </c>
      <c r="AR52" s="293">
        <f t="shared" si="28"/>
        <v>0</v>
      </c>
      <c r="AS52" s="293">
        <f t="shared" si="28"/>
        <v>0</v>
      </c>
      <c r="AT52" s="293">
        <f t="shared" si="28"/>
        <v>0</v>
      </c>
      <c r="AU52" s="293">
        <f t="shared" si="28"/>
        <v>0</v>
      </c>
      <c r="AV52" s="293">
        <f t="shared" si="28"/>
        <v>0</v>
      </c>
      <c r="AW52" s="293">
        <f t="shared" si="28"/>
        <v>0</v>
      </c>
      <c r="AX52" s="293">
        <f t="shared" si="28"/>
        <v>0</v>
      </c>
      <c r="AY52" s="293">
        <f t="shared" si="28"/>
        <v>0</v>
      </c>
      <c r="AZ52" s="293">
        <f t="shared" si="28"/>
        <v>0</v>
      </c>
      <c r="BA52" s="293">
        <f t="shared" si="28"/>
        <v>0</v>
      </c>
      <c r="BB52" s="293">
        <f t="shared" si="28"/>
        <v>0</v>
      </c>
      <c r="BC52" s="293">
        <f t="shared" si="28"/>
        <v>0</v>
      </c>
      <c r="BD52" s="293">
        <f t="shared" si="28"/>
        <v>0</v>
      </c>
      <c r="BE52" s="293">
        <f t="shared" si="28"/>
        <v>0</v>
      </c>
      <c r="BF52" s="293">
        <f t="shared" si="28"/>
        <v>0</v>
      </c>
      <c r="BG52" s="293">
        <f t="shared" si="28"/>
        <v>0</v>
      </c>
      <c r="BH52" s="293">
        <f t="shared" si="28"/>
        <v>0</v>
      </c>
      <c r="BI52" s="293">
        <f t="shared" si="28"/>
        <v>0</v>
      </c>
      <c r="BJ52" s="293">
        <f t="shared" si="28"/>
        <v>0</v>
      </c>
      <c r="BK52" s="293">
        <f t="shared" si="28"/>
        <v>0</v>
      </c>
      <c r="BL52" s="458"/>
      <c r="BM52" s="583" t="e">
        <f>VLOOKUP(B52,'[3]Phụ lục 01'!$B$12:$J$150,4,0)</f>
        <v>#N/A</v>
      </c>
      <c r="BN52" s="469"/>
      <c r="BO52" s="469"/>
      <c r="BP52" s="469"/>
      <c r="BQ52" s="469"/>
      <c r="BR52" s="469"/>
    </row>
    <row r="53" spans="1:70" s="84" customFormat="1" ht="10.9" customHeight="1">
      <c r="A53" s="276" t="s">
        <v>186</v>
      </c>
      <c r="B53" s="277"/>
      <c r="C53" s="266"/>
      <c r="D53" s="266" t="str">
        <f t="shared" si="3"/>
        <v/>
      </c>
      <c r="E53" s="278"/>
      <c r="F53" s="266" t="str">
        <f t="shared" si="27"/>
        <v/>
      </c>
      <c r="G53" s="279"/>
      <c r="H53" s="592">
        <f t="shared" ref="H53:H58" si="29">SUM(I53:BK53)</f>
        <v>0</v>
      </c>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459"/>
      <c r="BM53" s="583">
        <f>VLOOKUP(B53,'[3]Phụ lục 01'!$B$12:$J$150,4,0)</f>
        <v>0</v>
      </c>
      <c r="BN53" s="469"/>
      <c r="BO53" s="469"/>
      <c r="BP53" s="469"/>
      <c r="BQ53" s="469"/>
      <c r="BR53" s="469"/>
    </row>
    <row r="54" spans="1:70" s="71" customFormat="1" ht="10.9" customHeight="1">
      <c r="A54" s="276" t="s">
        <v>186</v>
      </c>
      <c r="B54" s="282"/>
      <c r="C54" s="68"/>
      <c r="D54" s="266"/>
      <c r="E54" s="70"/>
      <c r="F54" s="266" t="str">
        <f t="shared" si="27"/>
        <v/>
      </c>
      <c r="G54" s="67"/>
      <c r="H54" s="592">
        <f t="shared" si="29"/>
        <v>0</v>
      </c>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460"/>
      <c r="BM54" s="583">
        <f>VLOOKUP(B54,'[3]Phụ lục 01'!$B$12:$J$150,4,0)</f>
        <v>0</v>
      </c>
      <c r="BN54" s="468"/>
      <c r="BO54" s="468"/>
      <c r="BP54" s="468"/>
      <c r="BQ54" s="468"/>
      <c r="BR54" s="468"/>
    </row>
    <row r="55" spans="1:70" s="71" customFormat="1" ht="10.9" customHeight="1">
      <c r="A55" s="276" t="s">
        <v>186</v>
      </c>
      <c r="B55" s="282"/>
      <c r="C55" s="68"/>
      <c r="D55" s="266"/>
      <c r="E55" s="70"/>
      <c r="F55" s="266" t="str">
        <f t="shared" si="27"/>
        <v/>
      </c>
      <c r="G55" s="67"/>
      <c r="H55" s="592">
        <f t="shared" si="29"/>
        <v>0</v>
      </c>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460"/>
      <c r="BM55" s="583">
        <f>VLOOKUP(B55,'[3]Phụ lục 01'!$B$12:$J$150,4,0)</f>
        <v>0</v>
      </c>
      <c r="BN55" s="468"/>
      <c r="BO55" s="468"/>
      <c r="BP55" s="468"/>
      <c r="BQ55" s="468"/>
      <c r="BR55" s="468"/>
    </row>
    <row r="56" spans="1:70" s="71" customFormat="1" ht="10.9" customHeight="1">
      <c r="A56" s="276" t="s">
        <v>186</v>
      </c>
      <c r="B56" s="282"/>
      <c r="C56" s="68"/>
      <c r="D56" s="266"/>
      <c r="E56" s="70"/>
      <c r="F56" s="266" t="str">
        <f t="shared" si="27"/>
        <v/>
      </c>
      <c r="G56" s="67"/>
      <c r="H56" s="592">
        <f t="shared" si="29"/>
        <v>0</v>
      </c>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460"/>
      <c r="BM56" s="583">
        <f>VLOOKUP(B56,'[3]Phụ lục 01'!$B$12:$J$150,4,0)</f>
        <v>0</v>
      </c>
      <c r="BN56" s="468"/>
      <c r="BO56" s="468"/>
      <c r="BP56" s="468"/>
      <c r="BQ56" s="468"/>
      <c r="BR56" s="468"/>
    </row>
    <row r="57" spans="1:70" s="71" customFormat="1" ht="10.9" customHeight="1">
      <c r="A57" s="276" t="s">
        <v>186</v>
      </c>
      <c r="B57" s="282"/>
      <c r="C57" s="68"/>
      <c r="D57" s="266"/>
      <c r="E57" s="70"/>
      <c r="F57" s="266" t="str">
        <f t="shared" si="27"/>
        <v/>
      </c>
      <c r="G57" s="67"/>
      <c r="H57" s="592">
        <f t="shared" si="29"/>
        <v>0</v>
      </c>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460"/>
      <c r="BM57" s="583">
        <f>VLOOKUP(B57,'[3]Phụ lục 01'!$B$12:$J$150,4,0)</f>
        <v>0</v>
      </c>
      <c r="BN57" s="468"/>
      <c r="BO57" s="468"/>
      <c r="BP57" s="468"/>
      <c r="BQ57" s="468"/>
      <c r="BR57" s="468"/>
    </row>
    <row r="58" spans="1:70" s="84" customFormat="1" ht="10.9" customHeight="1">
      <c r="A58" s="276" t="s">
        <v>186</v>
      </c>
      <c r="B58" s="277"/>
      <c r="C58" s="266"/>
      <c r="D58" s="266" t="str">
        <f t="shared" ref="D58:D59" si="30">IF(C58="X",H58,"")</f>
        <v/>
      </c>
      <c r="E58" s="278"/>
      <c r="F58" s="266" t="str">
        <f t="shared" si="27"/>
        <v/>
      </c>
      <c r="G58" s="279"/>
      <c r="H58" s="592">
        <f t="shared" si="29"/>
        <v>0</v>
      </c>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459"/>
      <c r="BM58" s="583">
        <f>VLOOKUP(B58,'[3]Phụ lục 01'!$B$12:$J$150,4,0)</f>
        <v>0</v>
      </c>
      <c r="BN58" s="469"/>
      <c r="BO58" s="469"/>
      <c r="BP58" s="469"/>
      <c r="BQ58" s="469"/>
      <c r="BR58" s="469"/>
    </row>
    <row r="59" spans="1:70" s="84" customFormat="1" ht="10.9" customHeight="1">
      <c r="A59" s="269" t="s">
        <v>43</v>
      </c>
      <c r="B59" s="270" t="s">
        <v>16</v>
      </c>
      <c r="C59" s="271"/>
      <c r="D59" s="272" t="str">
        <f t="shared" si="30"/>
        <v/>
      </c>
      <c r="E59" s="273"/>
      <c r="F59" s="271" t="str">
        <f t="shared" ref="F59" si="31">IF(ISTEXT(B59)=TRUE,"ONT","")</f>
        <v>ONT</v>
      </c>
      <c r="G59" s="284"/>
      <c r="H59" s="591">
        <f>SUM(I59:BK59)</f>
        <v>78.290000000000006</v>
      </c>
      <c r="I59" s="275">
        <f t="shared" ref="I59:AN59" si="32">SUM(I60:I84)</f>
        <v>42.870000000000005</v>
      </c>
      <c r="J59" s="275">
        <f t="shared" si="32"/>
        <v>0</v>
      </c>
      <c r="K59" s="275">
        <f t="shared" si="32"/>
        <v>20</v>
      </c>
      <c r="L59" s="275">
        <f t="shared" si="32"/>
        <v>7.17</v>
      </c>
      <c r="M59" s="275">
        <f t="shared" si="32"/>
        <v>0</v>
      </c>
      <c r="N59" s="275">
        <f t="shared" si="32"/>
        <v>0</v>
      </c>
      <c r="O59" s="275">
        <f t="shared" si="32"/>
        <v>0</v>
      </c>
      <c r="P59" s="275">
        <f t="shared" si="32"/>
        <v>0</v>
      </c>
      <c r="Q59" s="275">
        <f t="shared" si="32"/>
        <v>5</v>
      </c>
      <c r="R59" s="275">
        <f t="shared" si="32"/>
        <v>0</v>
      </c>
      <c r="S59" s="275">
        <f t="shared" si="32"/>
        <v>0</v>
      </c>
      <c r="T59" s="275">
        <f t="shared" si="32"/>
        <v>0</v>
      </c>
      <c r="U59" s="275">
        <f t="shared" si="32"/>
        <v>0</v>
      </c>
      <c r="V59" s="275">
        <f t="shared" si="32"/>
        <v>0</v>
      </c>
      <c r="W59" s="275">
        <f t="shared" si="32"/>
        <v>0</v>
      </c>
      <c r="X59" s="275">
        <f t="shared" si="32"/>
        <v>0</v>
      </c>
      <c r="Y59" s="275">
        <f t="shared" si="32"/>
        <v>0</v>
      </c>
      <c r="Z59" s="275">
        <f t="shared" si="32"/>
        <v>0</v>
      </c>
      <c r="AA59" s="275">
        <f t="shared" si="32"/>
        <v>0</v>
      </c>
      <c r="AB59" s="275">
        <f t="shared" si="32"/>
        <v>0</v>
      </c>
      <c r="AC59" s="275">
        <f t="shared" si="32"/>
        <v>0</v>
      </c>
      <c r="AD59" s="275">
        <f t="shared" si="32"/>
        <v>0</v>
      </c>
      <c r="AE59" s="275">
        <f t="shared" si="32"/>
        <v>0</v>
      </c>
      <c r="AF59" s="275">
        <f t="shared" si="32"/>
        <v>0</v>
      </c>
      <c r="AG59" s="275">
        <f t="shared" si="32"/>
        <v>0</v>
      </c>
      <c r="AH59" s="275">
        <f t="shared" si="32"/>
        <v>0</v>
      </c>
      <c r="AI59" s="275">
        <f t="shared" si="32"/>
        <v>0</v>
      </c>
      <c r="AJ59" s="275">
        <f t="shared" si="32"/>
        <v>0</v>
      </c>
      <c r="AK59" s="275">
        <f t="shared" si="32"/>
        <v>0</v>
      </c>
      <c r="AL59" s="275">
        <f t="shared" si="32"/>
        <v>0</v>
      </c>
      <c r="AM59" s="275">
        <f t="shared" si="32"/>
        <v>0</v>
      </c>
      <c r="AN59" s="275">
        <f t="shared" si="32"/>
        <v>0</v>
      </c>
      <c r="AO59" s="275">
        <f t="shared" ref="AO59:BK59" si="33">SUM(AO60:AO84)</f>
        <v>0</v>
      </c>
      <c r="AP59" s="275">
        <f t="shared" si="33"/>
        <v>1.2</v>
      </c>
      <c r="AQ59" s="275">
        <f t="shared" si="33"/>
        <v>1.5</v>
      </c>
      <c r="AR59" s="275">
        <f t="shared" si="33"/>
        <v>0</v>
      </c>
      <c r="AS59" s="275">
        <f t="shared" si="33"/>
        <v>0</v>
      </c>
      <c r="AT59" s="275">
        <f t="shared" si="33"/>
        <v>0</v>
      </c>
      <c r="AU59" s="275">
        <f t="shared" si="33"/>
        <v>0</v>
      </c>
      <c r="AV59" s="275">
        <f t="shared" si="33"/>
        <v>0</v>
      </c>
      <c r="AW59" s="275">
        <f t="shared" si="33"/>
        <v>0</v>
      </c>
      <c r="AX59" s="275">
        <f t="shared" si="33"/>
        <v>0</v>
      </c>
      <c r="AY59" s="275">
        <f t="shared" si="33"/>
        <v>0</v>
      </c>
      <c r="AZ59" s="275">
        <f t="shared" si="33"/>
        <v>0</v>
      </c>
      <c r="BA59" s="275">
        <f t="shared" si="33"/>
        <v>0</v>
      </c>
      <c r="BB59" s="275">
        <f t="shared" si="33"/>
        <v>0.55000000000000004</v>
      </c>
      <c r="BC59" s="275">
        <f t="shared" si="33"/>
        <v>0</v>
      </c>
      <c r="BD59" s="275">
        <f t="shared" si="33"/>
        <v>0</v>
      </c>
      <c r="BE59" s="275">
        <f t="shared" si="33"/>
        <v>0</v>
      </c>
      <c r="BF59" s="275">
        <f t="shared" si="33"/>
        <v>0</v>
      </c>
      <c r="BG59" s="275">
        <f t="shared" si="33"/>
        <v>0</v>
      </c>
      <c r="BH59" s="275">
        <f t="shared" si="33"/>
        <v>0</v>
      </c>
      <c r="BI59" s="275">
        <f t="shared" si="33"/>
        <v>0</v>
      </c>
      <c r="BJ59" s="275">
        <f t="shared" si="33"/>
        <v>0</v>
      </c>
      <c r="BK59" s="275">
        <f t="shared" si="33"/>
        <v>0</v>
      </c>
      <c r="BL59" s="458"/>
      <c r="BM59" s="583" t="e">
        <f>VLOOKUP(B59,'[3]Phụ lục 01'!$B$12:$J$150,4,0)</f>
        <v>#N/A</v>
      </c>
      <c r="BN59" s="469"/>
      <c r="BO59" s="469"/>
      <c r="BP59" s="469"/>
      <c r="BQ59" s="469"/>
      <c r="BR59" s="469"/>
    </row>
    <row r="60" spans="1:70" s="71" customFormat="1" ht="49.5">
      <c r="A60" s="276" t="s">
        <v>186</v>
      </c>
      <c r="B60" s="921" t="s">
        <v>660</v>
      </c>
      <c r="C60" s="265" t="s">
        <v>528</v>
      </c>
      <c r="D60" s="266">
        <f t="shared" ref="D60" si="34">IF(C60="X",H60,"")</f>
        <v>0.75</v>
      </c>
      <c r="E60" s="70" t="s">
        <v>276</v>
      </c>
      <c r="F60" s="266" t="str">
        <f t="shared" ref="F60:F62" si="35">IF(ISTEXT(B60)=TRUE,"ONT","")</f>
        <v>ONT</v>
      </c>
      <c r="G60" s="67" t="s">
        <v>502</v>
      </c>
      <c r="H60" s="592">
        <f t="shared" ref="H60:H62" si="36">SUM(I60:BK60)</f>
        <v>0.75</v>
      </c>
      <c r="I60" s="283">
        <v>0.75</v>
      </c>
      <c r="J60" s="283"/>
      <c r="K60" s="283"/>
      <c r="L60" s="283">
        <v>0</v>
      </c>
      <c r="M60" s="283"/>
      <c r="N60" s="283"/>
      <c r="O60" s="283"/>
      <c r="P60" s="283"/>
      <c r="Q60" s="283"/>
      <c r="R60" s="283"/>
      <c r="S60" s="283"/>
      <c r="T60" s="283">
        <v>0</v>
      </c>
      <c r="U60" s="283">
        <v>0</v>
      </c>
      <c r="V60" s="283"/>
      <c r="W60" s="283"/>
      <c r="X60" s="283"/>
      <c r="Y60" s="283"/>
      <c r="Z60" s="283">
        <v>0</v>
      </c>
      <c r="AA60" s="283"/>
      <c r="AB60" s="283">
        <v>0</v>
      </c>
      <c r="AC60" s="283">
        <v>0</v>
      </c>
      <c r="AD60" s="283">
        <v>0</v>
      </c>
      <c r="AE60" s="283"/>
      <c r="AF60" s="283"/>
      <c r="AG60" s="283"/>
      <c r="AH60" s="283"/>
      <c r="AI60" s="283"/>
      <c r="AJ60" s="283"/>
      <c r="AK60" s="283"/>
      <c r="AL60" s="283"/>
      <c r="AM60" s="283"/>
      <c r="AN60" s="283">
        <v>0</v>
      </c>
      <c r="AO60" s="283"/>
      <c r="AP60" s="283">
        <v>0</v>
      </c>
      <c r="AQ60" s="283">
        <v>0</v>
      </c>
      <c r="AR60" s="283"/>
      <c r="AS60" s="283"/>
      <c r="AT60" s="283"/>
      <c r="AU60" s="283"/>
      <c r="AV60" s="283"/>
      <c r="AW60" s="283"/>
      <c r="AX60" s="283"/>
      <c r="AY60" s="283"/>
      <c r="AZ60" s="283"/>
      <c r="BA60" s="283"/>
      <c r="BB60" s="283">
        <v>0</v>
      </c>
      <c r="BC60" s="283"/>
      <c r="BD60" s="283">
        <v>0</v>
      </c>
      <c r="BE60" s="283"/>
      <c r="BF60" s="283"/>
      <c r="BG60" s="283"/>
      <c r="BH60" s="283"/>
      <c r="BI60" s="283"/>
      <c r="BJ60" s="283"/>
      <c r="BK60" s="283"/>
      <c r="BL60" s="460"/>
      <c r="BM60" s="583">
        <f>VLOOKUP(B60,'[3]Phụ lục 01'!$B$12:$J$150,4,0)</f>
        <v>0.75</v>
      </c>
      <c r="BN60" s="266">
        <f>VLOOKUP(B60,'[2]PL01-16112024'!$D$11:$P$237,11,0)</f>
        <v>0.75</v>
      </c>
      <c r="BO60" s="68"/>
      <c r="BP60" s="68"/>
      <c r="BQ60" s="68"/>
      <c r="BR60" s="68"/>
    </row>
    <row r="61" spans="1:70" s="71" customFormat="1" ht="49.5">
      <c r="A61" s="276"/>
      <c r="B61" s="921" t="s">
        <v>668</v>
      </c>
      <c r="C61" s="265" t="s">
        <v>528</v>
      </c>
      <c r="D61" s="266">
        <f t="shared" ref="D61:D86" si="37">IF(C61="X",H61,"")</f>
        <v>1.85</v>
      </c>
      <c r="E61" s="70" t="s">
        <v>276</v>
      </c>
      <c r="F61" s="266" t="str">
        <f t="shared" si="35"/>
        <v>ONT</v>
      </c>
      <c r="G61" s="67" t="s">
        <v>502</v>
      </c>
      <c r="H61" s="592">
        <f t="shared" si="36"/>
        <v>1.85</v>
      </c>
      <c r="I61" s="922">
        <v>1.55</v>
      </c>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v>0.1</v>
      </c>
      <c r="AQ61" s="283">
        <v>0.2</v>
      </c>
      <c r="AR61" s="283"/>
      <c r="AS61" s="283"/>
      <c r="AT61" s="283"/>
      <c r="AU61" s="283"/>
      <c r="AV61" s="283"/>
      <c r="AW61" s="283"/>
      <c r="AX61" s="283"/>
      <c r="AY61" s="283"/>
      <c r="AZ61" s="283"/>
      <c r="BA61" s="283"/>
      <c r="BB61" s="283"/>
      <c r="BC61" s="283"/>
      <c r="BD61" s="283"/>
      <c r="BE61" s="283"/>
      <c r="BF61" s="283"/>
      <c r="BG61" s="283"/>
      <c r="BH61" s="283"/>
      <c r="BI61" s="283"/>
      <c r="BJ61" s="283"/>
      <c r="BK61" s="283"/>
      <c r="BL61" s="460"/>
      <c r="BM61" s="583"/>
      <c r="BN61" s="266"/>
      <c r="BO61" s="68"/>
      <c r="BP61" s="68"/>
      <c r="BQ61" s="68"/>
      <c r="BR61" s="68"/>
    </row>
    <row r="62" spans="1:70" s="71" customFormat="1" ht="49.5">
      <c r="A62" s="276"/>
      <c r="B62" s="921" t="s">
        <v>669</v>
      </c>
      <c r="C62" s="265" t="s">
        <v>528</v>
      </c>
      <c r="D62" s="266">
        <f t="shared" si="37"/>
        <v>5.8</v>
      </c>
      <c r="E62" s="70" t="s">
        <v>276</v>
      </c>
      <c r="F62" s="266" t="str">
        <f t="shared" si="35"/>
        <v>ONT</v>
      </c>
      <c r="G62" s="67" t="s">
        <v>502</v>
      </c>
      <c r="H62" s="592">
        <f t="shared" si="36"/>
        <v>5.8</v>
      </c>
      <c r="I62" s="909">
        <v>5.3</v>
      </c>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v>0.2</v>
      </c>
      <c r="AQ62" s="283">
        <v>0.3</v>
      </c>
      <c r="AR62" s="283"/>
      <c r="AS62" s="283"/>
      <c r="AT62" s="283"/>
      <c r="AU62" s="283"/>
      <c r="AV62" s="283"/>
      <c r="AW62" s="283"/>
      <c r="AX62" s="283"/>
      <c r="AY62" s="283"/>
      <c r="AZ62" s="283"/>
      <c r="BA62" s="283"/>
      <c r="BB62" s="283"/>
      <c r="BC62" s="283"/>
      <c r="BD62" s="283"/>
      <c r="BE62" s="283"/>
      <c r="BF62" s="283"/>
      <c r="BG62" s="283"/>
      <c r="BH62" s="283"/>
      <c r="BI62" s="283"/>
      <c r="BJ62" s="283"/>
      <c r="BK62" s="283"/>
      <c r="BL62" s="460"/>
      <c r="BM62" s="583"/>
      <c r="BN62" s="266"/>
      <c r="BO62" s="68"/>
      <c r="BP62" s="68"/>
      <c r="BQ62" s="68"/>
      <c r="BR62" s="68"/>
    </row>
    <row r="63" spans="1:70" s="71" customFormat="1" ht="49.5">
      <c r="A63" s="276" t="s">
        <v>186</v>
      </c>
      <c r="B63" s="908" t="s">
        <v>673</v>
      </c>
      <c r="C63" s="265" t="s">
        <v>528</v>
      </c>
      <c r="D63" s="266">
        <f t="shared" ref="D63:D73" si="38">IF(C63="X",H63,"")</f>
        <v>0.26</v>
      </c>
      <c r="E63" s="70" t="s">
        <v>276</v>
      </c>
      <c r="F63" s="266" t="str">
        <f t="shared" ref="F63:F73" si="39">IF(ISTEXT(B63)=TRUE,"ONT","")</f>
        <v>ONT</v>
      </c>
      <c r="G63" s="67" t="s">
        <v>502</v>
      </c>
      <c r="H63" s="592">
        <f t="shared" ref="H63:H73" si="40">SUM(I63:BK63)</f>
        <v>0.26</v>
      </c>
      <c r="I63" s="909">
        <v>0.26</v>
      </c>
      <c r="J63" s="297"/>
      <c r="K63" s="297"/>
      <c r="L63" s="296">
        <v>0</v>
      </c>
      <c r="M63" s="297"/>
      <c r="N63" s="297"/>
      <c r="O63" s="297"/>
      <c r="P63" s="297"/>
      <c r="Q63" s="922">
        <v>0</v>
      </c>
      <c r="R63" s="297"/>
      <c r="S63" s="296"/>
      <c r="T63" s="296">
        <v>0</v>
      </c>
      <c r="U63" s="297">
        <v>0</v>
      </c>
      <c r="V63" s="297"/>
      <c r="W63" s="297"/>
      <c r="X63" s="297"/>
      <c r="Y63" s="297"/>
      <c r="Z63" s="297">
        <v>0</v>
      </c>
      <c r="AA63" s="297"/>
      <c r="AB63" s="297">
        <v>0</v>
      </c>
      <c r="AC63" s="297">
        <v>0</v>
      </c>
      <c r="AD63" s="297">
        <v>0</v>
      </c>
      <c r="AE63" s="297"/>
      <c r="AF63" s="297"/>
      <c r="AG63" s="297"/>
      <c r="AH63" s="297"/>
      <c r="AI63" s="297"/>
      <c r="AJ63" s="297"/>
      <c r="AK63" s="297"/>
      <c r="AL63" s="297"/>
      <c r="AM63" s="297"/>
      <c r="AN63" s="297">
        <v>0</v>
      </c>
      <c r="AO63" s="297"/>
      <c r="AP63" s="297">
        <v>0</v>
      </c>
      <c r="AQ63" s="297">
        <v>0</v>
      </c>
      <c r="AR63" s="297"/>
      <c r="AS63" s="297"/>
      <c r="AT63" s="297"/>
      <c r="AU63" s="297"/>
      <c r="AV63" s="297"/>
      <c r="AW63" s="297"/>
      <c r="AX63" s="297"/>
      <c r="AY63" s="297"/>
      <c r="AZ63" s="297"/>
      <c r="BA63" s="297"/>
      <c r="BB63" s="297">
        <v>0</v>
      </c>
      <c r="BC63" s="297"/>
      <c r="BD63" s="297">
        <v>0</v>
      </c>
      <c r="BE63" s="297"/>
      <c r="BF63" s="297"/>
      <c r="BG63" s="297"/>
      <c r="BH63" s="297"/>
      <c r="BI63" s="297"/>
      <c r="BJ63" s="297"/>
      <c r="BK63" s="297"/>
      <c r="BL63" s="460"/>
      <c r="BM63" s="583" t="e">
        <f>VLOOKUP(B63,'[3]Phụ lục 01'!$B$12:$J$150,4,0)</f>
        <v>#N/A</v>
      </c>
      <c r="BN63" s="266">
        <f>VLOOKUP(B63,'[2]PL01-16112024'!$D$11:$P$237,11,0)</f>
        <v>0.26</v>
      </c>
      <c r="BO63" s="68"/>
      <c r="BP63" s="68"/>
      <c r="BQ63" s="68"/>
      <c r="BR63" s="68"/>
    </row>
    <row r="64" spans="1:70" s="71" customFormat="1" ht="49.5">
      <c r="A64" s="276" t="s">
        <v>186</v>
      </c>
      <c r="B64" s="908" t="s">
        <v>1041</v>
      </c>
      <c r="C64" s="265" t="s">
        <v>528</v>
      </c>
      <c r="D64" s="266">
        <f t="shared" si="38"/>
        <v>0.01</v>
      </c>
      <c r="E64" s="70" t="s">
        <v>276</v>
      </c>
      <c r="F64" s="266" t="str">
        <f t="shared" si="39"/>
        <v>ONT</v>
      </c>
      <c r="G64" s="67" t="s">
        <v>502</v>
      </c>
      <c r="H64" s="592">
        <f t="shared" si="40"/>
        <v>0.01</v>
      </c>
      <c r="I64" s="909"/>
      <c r="J64" s="297"/>
      <c r="K64" s="297"/>
      <c r="L64" s="296">
        <v>0.01</v>
      </c>
      <c r="M64" s="297"/>
      <c r="N64" s="297"/>
      <c r="O64" s="297"/>
      <c r="P64" s="297"/>
      <c r="Q64" s="297"/>
      <c r="R64" s="297"/>
      <c r="S64" s="296"/>
      <c r="T64" s="296"/>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460"/>
      <c r="BM64" s="583" t="e">
        <f>VLOOKUP(B64,'[3]Phụ lục 01'!$B$12:$J$150,4,0)</f>
        <v>#N/A</v>
      </c>
      <c r="BN64" s="266">
        <f>VLOOKUP(B64,'[2]PL01-16112024'!$D$11:$P$237,11,0)</f>
        <v>0.01</v>
      </c>
      <c r="BO64" s="68"/>
      <c r="BP64" s="68"/>
      <c r="BQ64" s="68"/>
      <c r="BR64" s="68"/>
    </row>
    <row r="65" spans="1:70" s="84" customFormat="1" ht="49.5">
      <c r="A65" s="276" t="s">
        <v>186</v>
      </c>
      <c r="B65" s="908" t="s">
        <v>1042</v>
      </c>
      <c r="C65" s="265" t="s">
        <v>528</v>
      </c>
      <c r="D65" s="266">
        <f t="shared" si="38"/>
        <v>0.15</v>
      </c>
      <c r="E65" s="70" t="s">
        <v>276</v>
      </c>
      <c r="F65" s="266" t="str">
        <f t="shared" si="39"/>
        <v>ONT</v>
      </c>
      <c r="G65" s="67" t="s">
        <v>502</v>
      </c>
      <c r="H65" s="592">
        <f t="shared" si="40"/>
        <v>0.15</v>
      </c>
      <c r="I65" s="909"/>
      <c r="J65" s="280"/>
      <c r="K65" s="280"/>
      <c r="L65" s="280">
        <v>0.15</v>
      </c>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459"/>
      <c r="BM65" s="583" t="e">
        <f>VLOOKUP(B65,'[3]Phụ lục 01'!$B$12:$J$150,4,0)</f>
        <v>#N/A</v>
      </c>
      <c r="BN65" s="266">
        <f>VLOOKUP(B65,'[2]PL01-16112024'!$D$11:$P$237,11,0)</f>
        <v>0.15</v>
      </c>
      <c r="BO65" s="266"/>
      <c r="BP65" s="266"/>
      <c r="BQ65" s="266"/>
      <c r="BR65" s="266"/>
    </row>
    <row r="66" spans="1:70" s="71" customFormat="1" ht="49.5">
      <c r="A66" s="276"/>
      <c r="B66" s="908" t="s">
        <v>1043</v>
      </c>
      <c r="C66" s="265" t="s">
        <v>528</v>
      </c>
      <c r="D66" s="266">
        <f t="shared" si="38"/>
        <v>0.01</v>
      </c>
      <c r="E66" s="70" t="s">
        <v>276</v>
      </c>
      <c r="F66" s="266" t="str">
        <f t="shared" si="39"/>
        <v>ONT</v>
      </c>
      <c r="G66" s="67" t="s">
        <v>502</v>
      </c>
      <c r="H66" s="592">
        <f t="shared" ref="H66:H67" si="41">SUM(I66:BK66)</f>
        <v>0.01</v>
      </c>
      <c r="I66" s="909"/>
      <c r="J66" s="283"/>
      <c r="K66" s="283"/>
      <c r="L66" s="283">
        <v>0.01</v>
      </c>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460"/>
      <c r="BM66" s="583"/>
      <c r="BN66" s="266"/>
      <c r="BO66" s="68"/>
      <c r="BP66" s="68"/>
      <c r="BQ66" s="68"/>
      <c r="BR66" s="68"/>
    </row>
    <row r="67" spans="1:70" s="71" customFormat="1" ht="33">
      <c r="A67" s="276" t="s">
        <v>186</v>
      </c>
      <c r="B67" s="908" t="s">
        <v>1044</v>
      </c>
      <c r="C67" s="265" t="s">
        <v>528</v>
      </c>
      <c r="D67" s="266">
        <f t="shared" si="38"/>
        <v>1.3</v>
      </c>
      <c r="E67" s="70" t="s">
        <v>276</v>
      </c>
      <c r="F67" s="266" t="str">
        <f t="shared" si="39"/>
        <v>ONT</v>
      </c>
      <c r="G67" s="67" t="s">
        <v>502</v>
      </c>
      <c r="H67" s="592">
        <f t="shared" si="41"/>
        <v>1.3</v>
      </c>
      <c r="I67" s="909">
        <v>1.3</v>
      </c>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460"/>
      <c r="BM67" s="583" t="e">
        <f>VLOOKUP(B67,'[3]Phụ lục 01'!$B$12:$J$150,4,0)</f>
        <v>#N/A</v>
      </c>
      <c r="BN67" s="266" t="e">
        <f>VLOOKUP(B67,'[2]PL01-16112024'!$D$11:$P$237,11,0)</f>
        <v>#N/A</v>
      </c>
      <c r="BO67" s="68"/>
      <c r="BP67" s="68"/>
      <c r="BQ67" s="68"/>
      <c r="BR67" s="68"/>
    </row>
    <row r="68" spans="1:70" s="84" customFormat="1" ht="49.5">
      <c r="A68" s="276" t="s">
        <v>186</v>
      </c>
      <c r="B68" s="908" t="s">
        <v>1045</v>
      </c>
      <c r="C68" s="265" t="s">
        <v>528</v>
      </c>
      <c r="D68" s="266">
        <f t="shared" ref="D68:D70" si="42">IF(C68="X",H68,"")</f>
        <v>23</v>
      </c>
      <c r="E68" s="70" t="s">
        <v>276</v>
      </c>
      <c r="F68" s="266" t="str">
        <f t="shared" ref="F68:F70" si="43">IF(ISTEXT(B68)=TRUE,"ONT","")</f>
        <v>ONT</v>
      </c>
      <c r="G68" s="67" t="s">
        <v>502</v>
      </c>
      <c r="H68" s="592">
        <f t="shared" ref="H68" si="44">SUM(I68:BK68)</f>
        <v>23</v>
      </c>
      <c r="I68" s="909">
        <v>22.45</v>
      </c>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v>0.2</v>
      </c>
      <c r="AQ68" s="280">
        <v>0.3</v>
      </c>
      <c r="AR68" s="280"/>
      <c r="AS68" s="280"/>
      <c r="AT68" s="280"/>
      <c r="AU68" s="280"/>
      <c r="AV68" s="280"/>
      <c r="AW68" s="280"/>
      <c r="AX68" s="280"/>
      <c r="AY68" s="280"/>
      <c r="AZ68" s="280"/>
      <c r="BA68" s="280"/>
      <c r="BB68" s="280">
        <v>0.05</v>
      </c>
      <c r="BC68" s="280"/>
      <c r="BD68" s="280"/>
      <c r="BE68" s="280"/>
      <c r="BF68" s="280"/>
      <c r="BG68" s="280"/>
      <c r="BH68" s="280"/>
      <c r="BI68" s="280"/>
      <c r="BJ68" s="280"/>
      <c r="BK68" s="280"/>
      <c r="BL68" s="459"/>
      <c r="BM68" s="583" t="e">
        <f>VLOOKUP(B68,'[3]Phụ lục 01'!$B$12:$J$150,4,0)</f>
        <v>#N/A</v>
      </c>
      <c r="BN68" s="266">
        <f>VLOOKUP(B68,'[2]PL01-16112024'!$D$11:$P$237,11,0)</f>
        <v>23</v>
      </c>
      <c r="BO68" s="266"/>
      <c r="BP68" s="266"/>
      <c r="BQ68" s="266"/>
      <c r="BR68" s="266"/>
    </row>
    <row r="69" spans="1:70" s="71" customFormat="1" ht="22.5">
      <c r="A69" s="276"/>
      <c r="B69" s="908" t="s">
        <v>1046</v>
      </c>
      <c r="C69" s="265" t="s">
        <v>528</v>
      </c>
      <c r="D69" s="266">
        <f t="shared" si="42"/>
        <v>1.8800000000000001</v>
      </c>
      <c r="E69" s="70" t="s">
        <v>276</v>
      </c>
      <c r="F69" s="266" t="str">
        <f t="shared" si="43"/>
        <v>ONT</v>
      </c>
      <c r="G69" s="67" t="s">
        <v>502</v>
      </c>
      <c r="H69" s="592">
        <f t="shared" ref="H69:H70" si="45">SUM(I69:BK69)</f>
        <v>1.8800000000000001</v>
      </c>
      <c r="I69" s="909">
        <v>1.78</v>
      </c>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v>0.1</v>
      </c>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460"/>
      <c r="BM69" s="583"/>
      <c r="BN69" s="266"/>
      <c r="BO69" s="68"/>
      <c r="BP69" s="68"/>
      <c r="BQ69" s="68"/>
      <c r="BR69" s="68"/>
    </row>
    <row r="70" spans="1:70" s="71" customFormat="1" ht="22.5">
      <c r="A70" s="276" t="s">
        <v>186</v>
      </c>
      <c r="B70" s="908" t="s">
        <v>1046</v>
      </c>
      <c r="C70" s="265" t="s">
        <v>528</v>
      </c>
      <c r="D70" s="266">
        <f t="shared" si="42"/>
        <v>1.58</v>
      </c>
      <c r="E70" s="70" t="s">
        <v>276</v>
      </c>
      <c r="F70" s="266" t="str">
        <f t="shared" si="43"/>
        <v>ONT</v>
      </c>
      <c r="G70" s="67" t="s">
        <v>502</v>
      </c>
      <c r="H70" s="592">
        <f t="shared" si="45"/>
        <v>1.58</v>
      </c>
      <c r="I70" s="909">
        <v>1.38</v>
      </c>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v>0.1</v>
      </c>
      <c r="AQ70" s="283">
        <v>0.1</v>
      </c>
      <c r="AR70" s="283"/>
      <c r="AS70" s="283"/>
      <c r="AT70" s="283"/>
      <c r="AU70" s="283"/>
      <c r="AV70" s="283"/>
      <c r="AW70" s="283"/>
      <c r="AX70" s="283"/>
      <c r="AY70" s="283"/>
      <c r="AZ70" s="283"/>
      <c r="BA70" s="283"/>
      <c r="BB70" s="283"/>
      <c r="BC70" s="283"/>
      <c r="BD70" s="283"/>
      <c r="BE70" s="283"/>
      <c r="BF70" s="283"/>
      <c r="BG70" s="283"/>
      <c r="BH70" s="283"/>
      <c r="BI70" s="283"/>
      <c r="BJ70" s="283"/>
      <c r="BK70" s="283"/>
      <c r="BL70" s="460"/>
      <c r="BM70" s="583" t="e">
        <f>VLOOKUP(B70,'[3]Phụ lục 01'!$B$12:$J$150,4,0)</f>
        <v>#N/A</v>
      </c>
      <c r="BN70" s="266" t="e">
        <f>VLOOKUP(B70,'[2]PL01-16112024'!$D$11:$P$237,11,0)</f>
        <v>#N/A</v>
      </c>
      <c r="BO70" s="68"/>
      <c r="BP70" s="68"/>
      <c r="BQ70" s="68"/>
      <c r="BR70" s="68"/>
    </row>
    <row r="71" spans="1:70" s="84" customFormat="1" ht="22.5">
      <c r="A71" s="276" t="s">
        <v>186</v>
      </c>
      <c r="B71" s="908" t="s">
        <v>1046</v>
      </c>
      <c r="C71" s="265" t="s">
        <v>528</v>
      </c>
      <c r="D71" s="266">
        <f t="shared" ref="D71:D72" si="46">IF(C71="X",H71,"")</f>
        <v>1.3000000000000003</v>
      </c>
      <c r="E71" s="70" t="s">
        <v>276</v>
      </c>
      <c r="F71" s="266" t="str">
        <f t="shared" ref="F71:F72" si="47">IF(ISTEXT(B71)=TRUE,"ONT","")</f>
        <v>ONT</v>
      </c>
      <c r="G71" s="67" t="s">
        <v>502</v>
      </c>
      <c r="H71" s="592">
        <f t="shared" ref="H71" si="48">SUM(I71:BK71)</f>
        <v>1.3000000000000003</v>
      </c>
      <c r="I71" s="909">
        <v>1.1000000000000001</v>
      </c>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v>0.1</v>
      </c>
      <c r="AQ71" s="280">
        <v>0.1</v>
      </c>
      <c r="AR71" s="280"/>
      <c r="AS71" s="280"/>
      <c r="AT71" s="280"/>
      <c r="AU71" s="280"/>
      <c r="AV71" s="280"/>
      <c r="AW71" s="280"/>
      <c r="AX71" s="280"/>
      <c r="AY71" s="280"/>
      <c r="AZ71" s="280"/>
      <c r="BA71" s="280"/>
      <c r="BB71" s="280"/>
      <c r="BC71" s="280"/>
      <c r="BD71" s="280"/>
      <c r="BE71" s="280"/>
      <c r="BF71" s="280"/>
      <c r="BG71" s="280"/>
      <c r="BH71" s="280"/>
      <c r="BI71" s="280"/>
      <c r="BJ71" s="280"/>
      <c r="BK71" s="280"/>
      <c r="BL71" s="459"/>
      <c r="BM71" s="583" t="e">
        <f>VLOOKUP(B71,'[3]Phụ lục 01'!$B$12:$J$150,4,0)</f>
        <v>#N/A</v>
      </c>
      <c r="BN71" s="266" t="e">
        <f>VLOOKUP(B71,'[2]PL01-16112024'!$D$11:$P$237,11,0)</f>
        <v>#N/A</v>
      </c>
      <c r="BO71" s="266"/>
      <c r="BP71" s="266"/>
      <c r="BQ71" s="266"/>
      <c r="BR71" s="266"/>
    </row>
    <row r="72" spans="1:70" s="71" customFormat="1" ht="22.5">
      <c r="A72" s="276" t="s">
        <v>186</v>
      </c>
      <c r="B72" s="923" t="s">
        <v>1046</v>
      </c>
      <c r="C72" s="265" t="s">
        <v>528</v>
      </c>
      <c r="D72" s="266">
        <f t="shared" si="46"/>
        <v>7.1</v>
      </c>
      <c r="E72" s="70" t="s">
        <v>276</v>
      </c>
      <c r="F72" s="266" t="str">
        <f t="shared" si="47"/>
        <v>ONT</v>
      </c>
      <c r="G72" s="67" t="s">
        <v>502</v>
      </c>
      <c r="H72" s="592">
        <f t="shared" ref="H72" si="49">SUM(I72:BK72)</f>
        <v>7.1</v>
      </c>
      <c r="I72" s="909">
        <v>6.1</v>
      </c>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v>0.2</v>
      </c>
      <c r="AQ72" s="283">
        <v>0.3</v>
      </c>
      <c r="AR72" s="283"/>
      <c r="AS72" s="283"/>
      <c r="AT72" s="283"/>
      <c r="AU72" s="283"/>
      <c r="AV72" s="283"/>
      <c r="AW72" s="283"/>
      <c r="AX72" s="283"/>
      <c r="AY72" s="283"/>
      <c r="AZ72" s="283"/>
      <c r="BA72" s="283"/>
      <c r="BB72" s="283">
        <v>0.5</v>
      </c>
      <c r="BC72" s="283"/>
      <c r="BD72" s="283"/>
      <c r="BE72" s="283"/>
      <c r="BF72" s="283"/>
      <c r="BG72" s="283"/>
      <c r="BH72" s="283"/>
      <c r="BI72" s="283"/>
      <c r="BJ72" s="283"/>
      <c r="BK72" s="283"/>
      <c r="BL72" s="460"/>
      <c r="BM72" s="583" t="e">
        <f>VLOOKUP(B72,'[3]Phụ lục 01'!$B$12:$J$150,4,0)</f>
        <v>#N/A</v>
      </c>
      <c r="BN72" s="266" t="e">
        <f>VLOOKUP(B72,'[2]PL01-16112024'!$D$11:$P$237,11,0)</f>
        <v>#N/A</v>
      </c>
      <c r="BO72" s="68"/>
      <c r="BP72" s="68"/>
      <c r="BQ72" s="68"/>
      <c r="BR72" s="68"/>
    </row>
    <row r="73" spans="1:70" s="84" customFormat="1" ht="22.5">
      <c r="A73" s="276" t="s">
        <v>186</v>
      </c>
      <c r="B73" s="924" t="s">
        <v>1046</v>
      </c>
      <c r="C73" s="265" t="s">
        <v>528</v>
      </c>
      <c r="D73" s="266">
        <f t="shared" si="38"/>
        <v>0.9</v>
      </c>
      <c r="E73" s="70" t="s">
        <v>276</v>
      </c>
      <c r="F73" s="266" t="str">
        <f t="shared" si="39"/>
        <v>ONT</v>
      </c>
      <c r="G73" s="67" t="s">
        <v>502</v>
      </c>
      <c r="H73" s="592">
        <f t="shared" si="40"/>
        <v>0.9</v>
      </c>
      <c r="I73" s="903">
        <v>0.9</v>
      </c>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459"/>
      <c r="BM73" s="583" t="e">
        <f>VLOOKUP(B73,'[3]Phụ lục 01'!$B$12:$J$150,4,0)</f>
        <v>#N/A</v>
      </c>
      <c r="BN73" s="266" t="e">
        <f>VLOOKUP(B73,'[2]PL01-16112024'!$D$11:$P$237,11,0)</f>
        <v>#N/A</v>
      </c>
      <c r="BO73" s="266"/>
      <c r="BP73" s="266"/>
      <c r="BQ73" s="266"/>
      <c r="BR73" s="266"/>
    </row>
    <row r="74" spans="1:70" s="71" customFormat="1" ht="33">
      <c r="A74" s="276" t="s">
        <v>186</v>
      </c>
      <c r="B74" s="908" t="s">
        <v>1047</v>
      </c>
      <c r="C74" s="265" t="s">
        <v>528</v>
      </c>
      <c r="D74" s="266">
        <f t="shared" ref="D74:D83" si="50">IF(C74="X",H74,"")</f>
        <v>22.4</v>
      </c>
      <c r="E74" s="70" t="s">
        <v>276</v>
      </c>
      <c r="F74" s="266" t="str">
        <f t="shared" ref="F74:F84" si="51">IF(ISTEXT(B74)=TRUE,"ONT","")</f>
        <v>ONT</v>
      </c>
      <c r="G74" s="67" t="s">
        <v>502</v>
      </c>
      <c r="H74" s="592">
        <f t="shared" ref="H74:H83" si="52">SUM(I74:BK74)</f>
        <v>22.4</v>
      </c>
      <c r="I74" s="909"/>
      <c r="J74" s="283"/>
      <c r="K74" s="283">
        <v>17</v>
      </c>
      <c r="L74" s="283">
        <v>2</v>
      </c>
      <c r="M74" s="283"/>
      <c r="N74" s="283"/>
      <c r="O74" s="283"/>
      <c r="P74" s="283"/>
      <c r="Q74" s="306">
        <v>3</v>
      </c>
      <c r="R74" s="283"/>
      <c r="S74" s="283"/>
      <c r="T74" s="283"/>
      <c r="U74" s="306"/>
      <c r="V74" s="283"/>
      <c r="W74" s="283"/>
      <c r="X74" s="283"/>
      <c r="Y74" s="283"/>
      <c r="Z74" s="283"/>
      <c r="AA74" s="283"/>
      <c r="AB74" s="283"/>
      <c r="AC74" s="283"/>
      <c r="AD74" s="283"/>
      <c r="AE74" s="283"/>
      <c r="AF74" s="283"/>
      <c r="AG74" s="283"/>
      <c r="AH74" s="283"/>
      <c r="AI74" s="283"/>
      <c r="AJ74" s="283"/>
      <c r="AK74" s="283"/>
      <c r="AL74" s="283"/>
      <c r="AM74" s="283"/>
      <c r="AN74" s="283"/>
      <c r="AO74" s="283"/>
      <c r="AP74" s="283">
        <v>0.2</v>
      </c>
      <c r="AQ74" s="306">
        <v>0.2</v>
      </c>
      <c r="AR74" s="306"/>
      <c r="AS74" s="283"/>
      <c r="AT74" s="283"/>
      <c r="AU74" s="283"/>
      <c r="AV74" s="283"/>
      <c r="AW74" s="283"/>
      <c r="AX74" s="283"/>
      <c r="AY74" s="283"/>
      <c r="AZ74" s="283"/>
      <c r="BA74" s="283"/>
      <c r="BB74" s="283"/>
      <c r="BC74" s="283"/>
      <c r="BD74" s="283"/>
      <c r="BE74" s="283"/>
      <c r="BF74" s="68"/>
      <c r="BG74" s="68"/>
      <c r="BH74" s="68"/>
      <c r="BI74" s="68"/>
      <c r="BJ74" s="68"/>
      <c r="BK74" s="68"/>
      <c r="BL74" s="460"/>
      <c r="BM74" s="583" t="e">
        <f>VLOOKUP(B74,'[3]Phụ lục 01'!$B$12:$J$150,4,0)</f>
        <v>#N/A</v>
      </c>
      <c r="BN74" s="266" t="e">
        <f>VLOOKUP(B74,'[2]PL01-16112024'!$D$11:$P$237,11,0)</f>
        <v>#N/A</v>
      </c>
      <c r="BO74" s="68"/>
      <c r="BP74" s="68"/>
      <c r="BQ74" s="68"/>
      <c r="BR74" s="68"/>
    </row>
    <row r="75" spans="1:70" s="71" customFormat="1" ht="22.5">
      <c r="A75" s="276"/>
      <c r="B75" s="908" t="s">
        <v>1071</v>
      </c>
      <c r="C75" s="265" t="s">
        <v>528</v>
      </c>
      <c r="D75" s="266">
        <f t="shared" si="50"/>
        <v>10</v>
      </c>
      <c r="E75" s="70" t="s">
        <v>276</v>
      </c>
      <c r="F75" s="266" t="str">
        <f t="shared" si="51"/>
        <v>ONT</v>
      </c>
      <c r="G75" s="67" t="s">
        <v>502</v>
      </c>
      <c r="H75" s="592">
        <f t="shared" si="52"/>
        <v>10</v>
      </c>
      <c r="I75" s="909"/>
      <c r="J75" s="283"/>
      <c r="K75" s="283">
        <v>3</v>
      </c>
      <c r="L75" s="283">
        <v>5</v>
      </c>
      <c r="M75" s="283"/>
      <c r="N75" s="283"/>
      <c r="O75" s="283"/>
      <c r="P75" s="283"/>
      <c r="Q75" s="306">
        <v>2</v>
      </c>
      <c r="R75" s="283"/>
      <c r="S75" s="283"/>
      <c r="T75" s="283"/>
      <c r="U75" s="306"/>
      <c r="V75" s="283"/>
      <c r="W75" s="283"/>
      <c r="X75" s="283"/>
      <c r="Y75" s="283"/>
      <c r="Z75" s="283"/>
      <c r="AA75" s="283"/>
      <c r="AB75" s="283"/>
      <c r="AC75" s="283"/>
      <c r="AD75" s="283"/>
      <c r="AE75" s="283"/>
      <c r="AF75" s="283"/>
      <c r="AG75" s="283"/>
      <c r="AH75" s="283"/>
      <c r="AI75" s="283"/>
      <c r="AJ75" s="283"/>
      <c r="AK75" s="283"/>
      <c r="AL75" s="283"/>
      <c r="AM75" s="283"/>
      <c r="AN75" s="283"/>
      <c r="AO75" s="283"/>
      <c r="AP75" s="283"/>
      <c r="AQ75" s="306"/>
      <c r="AR75" s="306"/>
      <c r="AS75" s="283"/>
      <c r="AT75" s="283"/>
      <c r="AU75" s="283"/>
      <c r="AV75" s="283"/>
      <c r="AW75" s="283"/>
      <c r="AX75" s="283"/>
      <c r="AY75" s="283"/>
      <c r="AZ75" s="283"/>
      <c r="BA75" s="283"/>
      <c r="BB75" s="283"/>
      <c r="BC75" s="283"/>
      <c r="BD75" s="283"/>
      <c r="BE75" s="283"/>
      <c r="BF75" s="68"/>
      <c r="BG75" s="68"/>
      <c r="BH75" s="68"/>
      <c r="BI75" s="68"/>
      <c r="BJ75" s="68"/>
      <c r="BK75" s="68"/>
      <c r="BL75" s="460"/>
      <c r="BM75" s="583"/>
      <c r="BN75" s="266"/>
      <c r="BO75" s="68"/>
      <c r="BP75" s="68"/>
      <c r="BQ75" s="68"/>
      <c r="BR75" s="68"/>
    </row>
    <row r="76" spans="1:70" s="71" customFormat="1" ht="22.5">
      <c r="A76" s="276"/>
      <c r="B76" s="908"/>
      <c r="C76" s="265" t="s">
        <v>528</v>
      </c>
      <c r="D76" s="266">
        <f t="shared" si="50"/>
        <v>0</v>
      </c>
      <c r="E76" s="70" t="s">
        <v>276</v>
      </c>
      <c r="F76" s="266" t="str">
        <f t="shared" si="51"/>
        <v/>
      </c>
      <c r="G76" s="67" t="s">
        <v>502</v>
      </c>
      <c r="H76" s="592">
        <f t="shared" si="52"/>
        <v>0</v>
      </c>
      <c r="I76" s="909"/>
      <c r="J76" s="283"/>
      <c r="K76" s="283"/>
      <c r="L76" s="283"/>
      <c r="M76" s="283"/>
      <c r="N76" s="283"/>
      <c r="O76" s="283"/>
      <c r="P76" s="283"/>
      <c r="Q76" s="306"/>
      <c r="R76" s="283"/>
      <c r="S76" s="283"/>
      <c r="T76" s="283"/>
      <c r="U76" s="306"/>
      <c r="V76" s="283"/>
      <c r="W76" s="283"/>
      <c r="X76" s="283"/>
      <c r="Y76" s="283"/>
      <c r="Z76" s="283"/>
      <c r="AA76" s="283"/>
      <c r="AB76" s="283"/>
      <c r="AC76" s="283"/>
      <c r="AD76" s="283"/>
      <c r="AE76" s="283"/>
      <c r="AF76" s="283"/>
      <c r="AG76" s="283"/>
      <c r="AH76" s="283"/>
      <c r="AI76" s="283"/>
      <c r="AJ76" s="283"/>
      <c r="AK76" s="283"/>
      <c r="AL76" s="283"/>
      <c r="AM76" s="283"/>
      <c r="AN76" s="283"/>
      <c r="AO76" s="283"/>
      <c r="AP76" s="283"/>
      <c r="AQ76" s="306"/>
      <c r="AR76" s="306"/>
      <c r="AS76" s="283"/>
      <c r="AT76" s="283"/>
      <c r="AU76" s="283"/>
      <c r="AV76" s="283"/>
      <c r="AW76" s="283"/>
      <c r="AX76" s="283"/>
      <c r="AY76" s="283"/>
      <c r="AZ76" s="283"/>
      <c r="BA76" s="283"/>
      <c r="BB76" s="283"/>
      <c r="BC76" s="283"/>
      <c r="BD76" s="283"/>
      <c r="BE76" s="283"/>
      <c r="BF76" s="68"/>
      <c r="BG76" s="68"/>
      <c r="BH76" s="68"/>
      <c r="BI76" s="68"/>
      <c r="BJ76" s="68"/>
      <c r="BK76" s="68"/>
      <c r="BL76" s="460"/>
      <c r="BM76" s="583"/>
      <c r="BN76" s="266"/>
      <c r="BO76" s="68"/>
      <c r="BP76" s="68"/>
      <c r="BQ76" s="68"/>
      <c r="BR76" s="68"/>
    </row>
    <row r="77" spans="1:70" s="71" customFormat="1" ht="22.5">
      <c r="A77" s="276"/>
      <c r="B77" s="908"/>
      <c r="C77" s="265" t="s">
        <v>528</v>
      </c>
      <c r="D77" s="266">
        <f t="shared" si="50"/>
        <v>0</v>
      </c>
      <c r="E77" s="70" t="s">
        <v>276</v>
      </c>
      <c r="F77" s="266" t="str">
        <f t="shared" si="51"/>
        <v/>
      </c>
      <c r="G77" s="67" t="s">
        <v>502</v>
      </c>
      <c r="H77" s="592">
        <f t="shared" si="52"/>
        <v>0</v>
      </c>
      <c r="I77" s="909"/>
      <c r="J77" s="283"/>
      <c r="K77" s="283"/>
      <c r="L77" s="283"/>
      <c r="M77" s="283"/>
      <c r="N77" s="283"/>
      <c r="O77" s="283"/>
      <c r="P77" s="283"/>
      <c r="Q77" s="306"/>
      <c r="R77" s="283"/>
      <c r="S77" s="283"/>
      <c r="T77" s="283"/>
      <c r="U77" s="306"/>
      <c r="V77" s="283"/>
      <c r="W77" s="283"/>
      <c r="X77" s="283"/>
      <c r="Y77" s="283"/>
      <c r="Z77" s="283"/>
      <c r="AA77" s="283"/>
      <c r="AB77" s="283"/>
      <c r="AC77" s="283"/>
      <c r="AD77" s="283"/>
      <c r="AE77" s="283"/>
      <c r="AF77" s="283"/>
      <c r="AG77" s="283"/>
      <c r="AH77" s="283"/>
      <c r="AI77" s="283"/>
      <c r="AJ77" s="283"/>
      <c r="AK77" s="283"/>
      <c r="AL77" s="283"/>
      <c r="AM77" s="283"/>
      <c r="AN77" s="283"/>
      <c r="AO77" s="283"/>
      <c r="AP77" s="283"/>
      <c r="AQ77" s="306"/>
      <c r="AR77" s="306"/>
      <c r="AS77" s="283"/>
      <c r="AT77" s="283"/>
      <c r="AU77" s="283"/>
      <c r="AV77" s="283"/>
      <c r="AW77" s="283"/>
      <c r="AX77" s="283"/>
      <c r="AY77" s="283"/>
      <c r="AZ77" s="283"/>
      <c r="BA77" s="283"/>
      <c r="BB77" s="283"/>
      <c r="BC77" s="283"/>
      <c r="BD77" s="283"/>
      <c r="BE77" s="283"/>
      <c r="BF77" s="68"/>
      <c r="BG77" s="68"/>
      <c r="BH77" s="68"/>
      <c r="BI77" s="68"/>
      <c r="BJ77" s="68"/>
      <c r="BK77" s="68"/>
      <c r="BL77" s="460"/>
      <c r="BM77" s="583"/>
      <c r="BN77" s="266"/>
      <c r="BO77" s="68"/>
      <c r="BP77" s="68"/>
      <c r="BQ77" s="68"/>
      <c r="BR77" s="68"/>
    </row>
    <row r="78" spans="1:70" s="71" customFormat="1" ht="22.5">
      <c r="A78" s="276"/>
      <c r="B78" s="908"/>
      <c r="C78" s="265" t="s">
        <v>528</v>
      </c>
      <c r="D78" s="266">
        <f t="shared" si="50"/>
        <v>0</v>
      </c>
      <c r="E78" s="70" t="s">
        <v>276</v>
      </c>
      <c r="F78" s="266" t="str">
        <f t="shared" si="51"/>
        <v/>
      </c>
      <c r="G78" s="67" t="s">
        <v>502</v>
      </c>
      <c r="H78" s="592">
        <f t="shared" si="52"/>
        <v>0</v>
      </c>
      <c r="I78" s="909"/>
      <c r="J78" s="283"/>
      <c r="K78" s="283"/>
      <c r="L78" s="283"/>
      <c r="M78" s="283"/>
      <c r="N78" s="283"/>
      <c r="O78" s="283"/>
      <c r="P78" s="283"/>
      <c r="Q78" s="306"/>
      <c r="R78" s="283"/>
      <c r="S78" s="283"/>
      <c r="T78" s="283"/>
      <c r="U78" s="306"/>
      <c r="V78" s="283"/>
      <c r="W78" s="283"/>
      <c r="X78" s="283"/>
      <c r="Y78" s="283"/>
      <c r="Z78" s="283"/>
      <c r="AA78" s="283"/>
      <c r="AB78" s="283"/>
      <c r="AC78" s="283"/>
      <c r="AD78" s="283"/>
      <c r="AE78" s="283"/>
      <c r="AF78" s="283"/>
      <c r="AG78" s="283"/>
      <c r="AH78" s="283"/>
      <c r="AI78" s="283"/>
      <c r="AJ78" s="283"/>
      <c r="AK78" s="283"/>
      <c r="AL78" s="283"/>
      <c r="AM78" s="283"/>
      <c r="AN78" s="283"/>
      <c r="AO78" s="283"/>
      <c r="AP78" s="283"/>
      <c r="AQ78" s="306"/>
      <c r="AR78" s="306"/>
      <c r="AS78" s="283"/>
      <c r="AT78" s="283"/>
      <c r="AU78" s="283"/>
      <c r="AV78" s="283"/>
      <c r="AW78" s="283"/>
      <c r="AX78" s="283"/>
      <c r="AY78" s="283"/>
      <c r="AZ78" s="283"/>
      <c r="BA78" s="283"/>
      <c r="BB78" s="283"/>
      <c r="BC78" s="283"/>
      <c r="BD78" s="283"/>
      <c r="BE78" s="283"/>
      <c r="BF78" s="68"/>
      <c r="BG78" s="68"/>
      <c r="BH78" s="68"/>
      <c r="BI78" s="68"/>
      <c r="BJ78" s="68"/>
      <c r="BK78" s="68"/>
      <c r="BL78" s="460"/>
      <c r="BM78" s="583"/>
      <c r="BN78" s="266"/>
      <c r="BO78" s="68"/>
      <c r="BP78" s="68"/>
      <c r="BQ78" s="68"/>
      <c r="BR78" s="68"/>
    </row>
    <row r="79" spans="1:70" s="71" customFormat="1" ht="22.5">
      <c r="A79" s="276"/>
      <c r="B79" s="908"/>
      <c r="C79" s="265" t="s">
        <v>528</v>
      </c>
      <c r="D79" s="266">
        <f t="shared" si="50"/>
        <v>0</v>
      </c>
      <c r="E79" s="70" t="s">
        <v>276</v>
      </c>
      <c r="F79" s="266" t="str">
        <f t="shared" si="51"/>
        <v/>
      </c>
      <c r="G79" s="67" t="s">
        <v>502</v>
      </c>
      <c r="H79" s="592">
        <f t="shared" si="52"/>
        <v>0</v>
      </c>
      <c r="I79" s="909"/>
      <c r="J79" s="283"/>
      <c r="K79" s="283"/>
      <c r="L79" s="283"/>
      <c r="M79" s="283"/>
      <c r="N79" s="283"/>
      <c r="O79" s="283"/>
      <c r="P79" s="283"/>
      <c r="Q79" s="306"/>
      <c r="R79" s="283"/>
      <c r="S79" s="283"/>
      <c r="T79" s="283"/>
      <c r="U79" s="306"/>
      <c r="V79" s="283"/>
      <c r="W79" s="283"/>
      <c r="X79" s="283"/>
      <c r="Y79" s="283"/>
      <c r="Z79" s="283"/>
      <c r="AA79" s="283"/>
      <c r="AB79" s="283"/>
      <c r="AC79" s="283"/>
      <c r="AD79" s="283"/>
      <c r="AE79" s="283"/>
      <c r="AF79" s="283"/>
      <c r="AG79" s="283"/>
      <c r="AH79" s="283"/>
      <c r="AI79" s="283"/>
      <c r="AJ79" s="283"/>
      <c r="AK79" s="283"/>
      <c r="AL79" s="283"/>
      <c r="AM79" s="283"/>
      <c r="AN79" s="283"/>
      <c r="AO79" s="283"/>
      <c r="AP79" s="283"/>
      <c r="AQ79" s="306"/>
      <c r="AR79" s="306"/>
      <c r="AS79" s="283"/>
      <c r="AT79" s="283"/>
      <c r="AU79" s="283"/>
      <c r="AV79" s="283"/>
      <c r="AW79" s="283"/>
      <c r="AX79" s="283"/>
      <c r="AY79" s="283"/>
      <c r="AZ79" s="283"/>
      <c r="BA79" s="283"/>
      <c r="BB79" s="283"/>
      <c r="BC79" s="283"/>
      <c r="BD79" s="283"/>
      <c r="BE79" s="283"/>
      <c r="BF79" s="68"/>
      <c r="BG79" s="68"/>
      <c r="BH79" s="68"/>
      <c r="BI79" s="68"/>
      <c r="BJ79" s="68"/>
      <c r="BK79" s="68"/>
      <c r="BL79" s="460"/>
      <c r="BM79" s="583"/>
      <c r="BN79" s="266"/>
      <c r="BO79" s="68"/>
      <c r="BP79" s="68"/>
      <c r="BQ79" s="68"/>
      <c r="BR79" s="68"/>
    </row>
    <row r="80" spans="1:70" s="71" customFormat="1" ht="22.5">
      <c r="A80" s="276"/>
      <c r="B80" s="908"/>
      <c r="C80" s="265" t="s">
        <v>528</v>
      </c>
      <c r="D80" s="266">
        <f t="shared" si="50"/>
        <v>0</v>
      </c>
      <c r="E80" s="70" t="s">
        <v>276</v>
      </c>
      <c r="F80" s="266" t="str">
        <f t="shared" si="51"/>
        <v/>
      </c>
      <c r="G80" s="67" t="s">
        <v>502</v>
      </c>
      <c r="H80" s="592">
        <f t="shared" si="52"/>
        <v>0</v>
      </c>
      <c r="I80" s="909"/>
      <c r="J80" s="283"/>
      <c r="K80" s="283"/>
      <c r="L80" s="283"/>
      <c r="M80" s="283"/>
      <c r="N80" s="283"/>
      <c r="O80" s="283"/>
      <c r="P80" s="283"/>
      <c r="Q80" s="306"/>
      <c r="R80" s="283"/>
      <c r="S80" s="283"/>
      <c r="T80" s="283"/>
      <c r="U80" s="306"/>
      <c r="V80" s="283"/>
      <c r="W80" s="283"/>
      <c r="X80" s="283"/>
      <c r="Y80" s="283"/>
      <c r="Z80" s="283"/>
      <c r="AA80" s="283"/>
      <c r="AB80" s="283"/>
      <c r="AC80" s="283"/>
      <c r="AD80" s="283"/>
      <c r="AE80" s="283"/>
      <c r="AF80" s="283"/>
      <c r="AG80" s="283"/>
      <c r="AH80" s="283"/>
      <c r="AI80" s="283"/>
      <c r="AJ80" s="283"/>
      <c r="AK80" s="283"/>
      <c r="AL80" s="283"/>
      <c r="AM80" s="283"/>
      <c r="AN80" s="283"/>
      <c r="AO80" s="283"/>
      <c r="AP80" s="283"/>
      <c r="AQ80" s="306"/>
      <c r="AR80" s="306"/>
      <c r="AS80" s="283"/>
      <c r="AT80" s="283"/>
      <c r="AU80" s="283"/>
      <c r="AV80" s="283"/>
      <c r="AW80" s="283"/>
      <c r="AX80" s="283"/>
      <c r="AY80" s="283"/>
      <c r="AZ80" s="283"/>
      <c r="BA80" s="283"/>
      <c r="BB80" s="283"/>
      <c r="BC80" s="283"/>
      <c r="BD80" s="283"/>
      <c r="BE80" s="283"/>
      <c r="BF80" s="68"/>
      <c r="BG80" s="68"/>
      <c r="BH80" s="68"/>
      <c r="BI80" s="68"/>
      <c r="BJ80" s="68"/>
      <c r="BK80" s="68"/>
      <c r="BL80" s="460"/>
      <c r="BM80" s="583"/>
      <c r="BN80" s="266"/>
      <c r="BO80" s="68"/>
      <c r="BP80" s="68"/>
      <c r="BQ80" s="68"/>
      <c r="BR80" s="68"/>
    </row>
    <row r="81" spans="1:70" s="71" customFormat="1" ht="22.5">
      <c r="A81" s="276"/>
      <c r="B81" s="908"/>
      <c r="C81" s="265" t="s">
        <v>528</v>
      </c>
      <c r="D81" s="266">
        <f t="shared" si="50"/>
        <v>0</v>
      </c>
      <c r="E81" s="70" t="s">
        <v>276</v>
      </c>
      <c r="F81" s="266" t="str">
        <f t="shared" si="51"/>
        <v/>
      </c>
      <c r="G81" s="67" t="s">
        <v>502</v>
      </c>
      <c r="H81" s="592">
        <f t="shared" si="52"/>
        <v>0</v>
      </c>
      <c r="I81" s="909"/>
      <c r="J81" s="283"/>
      <c r="K81" s="283"/>
      <c r="L81" s="283"/>
      <c r="M81" s="283"/>
      <c r="N81" s="283"/>
      <c r="O81" s="283"/>
      <c r="P81" s="283"/>
      <c r="Q81" s="306"/>
      <c r="R81" s="283"/>
      <c r="S81" s="283"/>
      <c r="T81" s="283"/>
      <c r="U81" s="306"/>
      <c r="V81" s="283"/>
      <c r="W81" s="283"/>
      <c r="X81" s="283"/>
      <c r="Y81" s="283"/>
      <c r="Z81" s="283"/>
      <c r="AA81" s="283"/>
      <c r="AB81" s="283"/>
      <c r="AC81" s="283"/>
      <c r="AD81" s="283"/>
      <c r="AE81" s="283"/>
      <c r="AF81" s="283"/>
      <c r="AG81" s="283"/>
      <c r="AH81" s="283"/>
      <c r="AI81" s="283"/>
      <c r="AJ81" s="283"/>
      <c r="AK81" s="283"/>
      <c r="AL81" s="283"/>
      <c r="AM81" s="283"/>
      <c r="AN81" s="283"/>
      <c r="AO81" s="283"/>
      <c r="AP81" s="283"/>
      <c r="AQ81" s="306"/>
      <c r="AR81" s="306"/>
      <c r="AS81" s="283"/>
      <c r="AT81" s="283"/>
      <c r="AU81" s="283"/>
      <c r="AV81" s="283"/>
      <c r="AW81" s="283"/>
      <c r="AX81" s="283"/>
      <c r="AY81" s="283"/>
      <c r="AZ81" s="283"/>
      <c r="BA81" s="283"/>
      <c r="BB81" s="283"/>
      <c r="BC81" s="283"/>
      <c r="BD81" s="283"/>
      <c r="BE81" s="283"/>
      <c r="BF81" s="68"/>
      <c r="BG81" s="68"/>
      <c r="BH81" s="68"/>
      <c r="BI81" s="68"/>
      <c r="BJ81" s="68"/>
      <c r="BK81" s="68"/>
      <c r="BL81" s="460"/>
      <c r="BM81" s="583"/>
      <c r="BN81" s="266"/>
      <c r="BO81" s="68"/>
      <c r="BP81" s="68"/>
      <c r="BQ81" s="68"/>
      <c r="BR81" s="68"/>
    </row>
    <row r="82" spans="1:70" s="71" customFormat="1" ht="22.5">
      <c r="A82" s="276"/>
      <c r="B82" s="906"/>
      <c r="C82" s="265" t="s">
        <v>528</v>
      </c>
      <c r="D82" s="266">
        <f t="shared" si="50"/>
        <v>0</v>
      </c>
      <c r="E82" s="70" t="s">
        <v>276</v>
      </c>
      <c r="F82" s="266" t="str">
        <f t="shared" si="51"/>
        <v/>
      </c>
      <c r="G82" s="67" t="s">
        <v>502</v>
      </c>
      <c r="H82" s="592">
        <f t="shared" si="52"/>
        <v>0</v>
      </c>
      <c r="I82" s="909"/>
      <c r="J82" s="283"/>
      <c r="K82" s="283"/>
      <c r="L82" s="283"/>
      <c r="M82" s="283"/>
      <c r="N82" s="283"/>
      <c r="O82" s="283"/>
      <c r="P82" s="283"/>
      <c r="Q82" s="306"/>
      <c r="R82" s="283"/>
      <c r="S82" s="283"/>
      <c r="T82" s="283"/>
      <c r="U82" s="306"/>
      <c r="V82" s="283"/>
      <c r="W82" s="283"/>
      <c r="X82" s="283"/>
      <c r="Y82" s="283"/>
      <c r="Z82" s="283"/>
      <c r="AA82" s="283"/>
      <c r="AB82" s="283"/>
      <c r="AC82" s="283"/>
      <c r="AD82" s="283"/>
      <c r="AE82" s="283"/>
      <c r="AF82" s="283"/>
      <c r="AG82" s="283"/>
      <c r="AH82" s="283"/>
      <c r="AI82" s="283"/>
      <c r="AJ82" s="283"/>
      <c r="AK82" s="283"/>
      <c r="AL82" s="283"/>
      <c r="AM82" s="283"/>
      <c r="AN82" s="283"/>
      <c r="AO82" s="283"/>
      <c r="AP82" s="283"/>
      <c r="AQ82" s="306"/>
      <c r="AR82" s="306"/>
      <c r="AS82" s="283"/>
      <c r="AT82" s="283"/>
      <c r="AU82" s="283"/>
      <c r="AV82" s="283"/>
      <c r="AW82" s="283"/>
      <c r="AX82" s="283"/>
      <c r="AY82" s="283"/>
      <c r="AZ82" s="283"/>
      <c r="BA82" s="283"/>
      <c r="BB82" s="283"/>
      <c r="BC82" s="283"/>
      <c r="BD82" s="283"/>
      <c r="BE82" s="283"/>
      <c r="BF82" s="68"/>
      <c r="BG82" s="68"/>
      <c r="BH82" s="68"/>
      <c r="BI82" s="68"/>
      <c r="BJ82" s="68"/>
      <c r="BK82" s="68"/>
      <c r="BL82" s="460"/>
      <c r="BM82" s="583"/>
      <c r="BN82" s="266"/>
      <c r="BO82" s="68"/>
      <c r="BP82" s="68"/>
      <c r="BQ82" s="68"/>
      <c r="BR82" s="68"/>
    </row>
    <row r="83" spans="1:70" s="71" customFormat="1" ht="22.5">
      <c r="A83" s="276"/>
      <c r="B83" s="908"/>
      <c r="C83" s="265" t="s">
        <v>528</v>
      </c>
      <c r="D83" s="266">
        <f t="shared" si="50"/>
        <v>0</v>
      </c>
      <c r="E83" s="70" t="s">
        <v>276</v>
      </c>
      <c r="F83" s="266" t="str">
        <f t="shared" si="51"/>
        <v/>
      </c>
      <c r="G83" s="67" t="s">
        <v>502</v>
      </c>
      <c r="H83" s="592">
        <f t="shared" si="52"/>
        <v>0</v>
      </c>
      <c r="I83" s="909"/>
      <c r="J83" s="283"/>
      <c r="K83" s="283"/>
      <c r="L83" s="283"/>
      <c r="M83" s="283"/>
      <c r="N83" s="283"/>
      <c r="O83" s="283"/>
      <c r="P83" s="283"/>
      <c r="Q83" s="306"/>
      <c r="R83" s="283"/>
      <c r="S83" s="283"/>
      <c r="T83" s="283"/>
      <c r="U83" s="306"/>
      <c r="V83" s="283"/>
      <c r="W83" s="283"/>
      <c r="X83" s="283"/>
      <c r="Y83" s="283"/>
      <c r="Z83" s="283"/>
      <c r="AA83" s="283"/>
      <c r="AB83" s="283"/>
      <c r="AC83" s="283"/>
      <c r="AD83" s="283"/>
      <c r="AE83" s="283"/>
      <c r="AF83" s="283"/>
      <c r="AG83" s="283"/>
      <c r="AH83" s="283"/>
      <c r="AI83" s="283"/>
      <c r="AJ83" s="283"/>
      <c r="AK83" s="283"/>
      <c r="AL83" s="283"/>
      <c r="AM83" s="283"/>
      <c r="AN83" s="283"/>
      <c r="AO83" s="283"/>
      <c r="AP83" s="283"/>
      <c r="AQ83" s="306"/>
      <c r="AR83" s="306"/>
      <c r="AS83" s="283"/>
      <c r="AT83" s="283"/>
      <c r="AU83" s="283"/>
      <c r="AV83" s="283"/>
      <c r="AW83" s="283"/>
      <c r="AX83" s="283"/>
      <c r="AY83" s="283"/>
      <c r="AZ83" s="283"/>
      <c r="BA83" s="283"/>
      <c r="BB83" s="283"/>
      <c r="BC83" s="283"/>
      <c r="BD83" s="283"/>
      <c r="BE83" s="283"/>
      <c r="BF83" s="68"/>
      <c r="BG83" s="68"/>
      <c r="BH83" s="68"/>
      <c r="BI83" s="68"/>
      <c r="BJ83" s="68"/>
      <c r="BK83" s="68"/>
      <c r="BL83" s="460"/>
      <c r="BM83" s="583"/>
      <c r="BN83" s="266"/>
      <c r="BO83" s="68"/>
      <c r="BP83" s="68"/>
      <c r="BQ83" s="68"/>
      <c r="BR83" s="68"/>
    </row>
    <row r="84" spans="1:70" s="112" customFormat="1" ht="22.5">
      <c r="A84" s="276" t="s">
        <v>186</v>
      </c>
      <c r="B84" s="908"/>
      <c r="C84" s="265" t="s">
        <v>528</v>
      </c>
      <c r="D84" s="266">
        <f>IF(C84="X",H84,"")</f>
        <v>0</v>
      </c>
      <c r="E84" s="70" t="s">
        <v>276</v>
      </c>
      <c r="F84" s="266" t="str">
        <f t="shared" si="51"/>
        <v/>
      </c>
      <c r="G84" s="67" t="s">
        <v>502</v>
      </c>
      <c r="H84" s="592">
        <f>SUM(I84:BK84)</f>
        <v>0</v>
      </c>
      <c r="I84" s="909"/>
      <c r="J84" s="307"/>
      <c r="K84" s="267"/>
      <c r="L84" s="307"/>
      <c r="M84" s="307"/>
      <c r="N84" s="307"/>
      <c r="O84" s="307"/>
      <c r="P84" s="307"/>
      <c r="Q84" s="308"/>
      <c r="R84" s="307"/>
      <c r="S84" s="307"/>
      <c r="T84" s="307"/>
      <c r="U84" s="308"/>
      <c r="V84" s="307"/>
      <c r="W84" s="307"/>
      <c r="X84" s="307"/>
      <c r="Y84" s="307"/>
      <c r="Z84" s="307"/>
      <c r="AA84" s="307"/>
      <c r="AB84" s="307"/>
      <c r="AC84" s="307"/>
      <c r="AD84" s="307"/>
      <c r="AE84" s="307"/>
      <c r="AF84" s="307"/>
      <c r="AG84" s="307"/>
      <c r="AH84" s="307"/>
      <c r="AI84" s="307"/>
      <c r="AJ84" s="307"/>
      <c r="AK84" s="307"/>
      <c r="AL84" s="307"/>
      <c r="AM84" s="307"/>
      <c r="AN84" s="307"/>
      <c r="AO84" s="307"/>
      <c r="AP84" s="307"/>
      <c r="AQ84" s="308"/>
      <c r="AR84" s="308"/>
      <c r="AS84" s="307"/>
      <c r="AT84" s="307"/>
      <c r="AU84" s="307"/>
      <c r="AV84" s="307"/>
      <c r="AW84" s="307"/>
      <c r="AX84" s="307"/>
      <c r="AY84" s="307"/>
      <c r="AZ84" s="307"/>
      <c r="BA84" s="307"/>
      <c r="BB84" s="307"/>
      <c r="BC84" s="307"/>
      <c r="BD84" s="307"/>
      <c r="BE84" s="307"/>
      <c r="BF84" s="267"/>
      <c r="BG84" s="267"/>
      <c r="BH84" s="267"/>
      <c r="BI84" s="267"/>
      <c r="BJ84" s="267"/>
      <c r="BK84" s="267"/>
      <c r="BL84" s="465"/>
      <c r="BM84" s="583">
        <f>VLOOKUP(B84,'[3]Phụ lục 01'!$B$12:$J$150,4,0)</f>
        <v>0</v>
      </c>
      <c r="BN84" s="266" t="e">
        <f>VLOOKUP(B84,'[2]PL01-16112024'!$D$11:$P$237,11,0)</f>
        <v>#N/A</v>
      </c>
      <c r="BO84" s="267"/>
      <c r="BP84" s="267"/>
      <c r="BQ84" s="267"/>
      <c r="BR84" s="267"/>
    </row>
    <row r="85" spans="1:70" s="853" customFormat="1" ht="29.25" customHeight="1">
      <c r="A85" s="269" t="s">
        <v>43</v>
      </c>
      <c r="B85" s="270" t="s">
        <v>17</v>
      </c>
      <c r="C85" s="271"/>
      <c r="D85" s="272" t="str">
        <f t="shared" si="37"/>
        <v/>
      </c>
      <c r="E85" s="273"/>
      <c r="F85" s="271" t="str">
        <f t="shared" ref="F85:F98" si="53">IF(ISTEXT(B85)=TRUE,"ODT","")</f>
        <v>ODT</v>
      </c>
      <c r="G85" s="284"/>
      <c r="H85" s="591">
        <f>SUM(I85:BK85)</f>
        <v>0</v>
      </c>
      <c r="I85" s="275">
        <f t="shared" ref="I85:AN85" si="54">SUM(I86:I98)</f>
        <v>0</v>
      </c>
      <c r="J85" s="275">
        <f t="shared" si="54"/>
        <v>0</v>
      </c>
      <c r="K85" s="275">
        <f t="shared" si="54"/>
        <v>0</v>
      </c>
      <c r="L85" s="275">
        <f t="shared" si="54"/>
        <v>0</v>
      </c>
      <c r="M85" s="275">
        <f t="shared" si="54"/>
        <v>0</v>
      </c>
      <c r="N85" s="275">
        <f t="shared" si="54"/>
        <v>0</v>
      </c>
      <c r="O85" s="275">
        <f t="shared" si="54"/>
        <v>0</v>
      </c>
      <c r="P85" s="275">
        <f t="shared" si="54"/>
        <v>0</v>
      </c>
      <c r="Q85" s="275">
        <f t="shared" si="54"/>
        <v>0</v>
      </c>
      <c r="R85" s="275">
        <f t="shared" si="54"/>
        <v>0</v>
      </c>
      <c r="S85" s="275">
        <f t="shared" si="54"/>
        <v>0</v>
      </c>
      <c r="T85" s="275">
        <f t="shared" si="54"/>
        <v>0</v>
      </c>
      <c r="U85" s="275">
        <f t="shared" si="54"/>
        <v>0</v>
      </c>
      <c r="V85" s="275">
        <f t="shared" si="54"/>
        <v>0</v>
      </c>
      <c r="W85" s="275">
        <f t="shared" si="54"/>
        <v>0</v>
      </c>
      <c r="X85" s="275">
        <f t="shared" si="54"/>
        <v>0</v>
      </c>
      <c r="Y85" s="275">
        <f t="shared" si="54"/>
        <v>0</v>
      </c>
      <c r="Z85" s="275">
        <f t="shared" si="54"/>
        <v>0</v>
      </c>
      <c r="AA85" s="275">
        <f t="shared" si="54"/>
        <v>0</v>
      </c>
      <c r="AB85" s="275">
        <f t="shared" si="54"/>
        <v>0</v>
      </c>
      <c r="AC85" s="275">
        <f t="shared" si="54"/>
        <v>0</v>
      </c>
      <c r="AD85" s="275">
        <f t="shared" si="54"/>
        <v>0</v>
      </c>
      <c r="AE85" s="275">
        <f t="shared" si="54"/>
        <v>0</v>
      </c>
      <c r="AF85" s="275">
        <f t="shared" si="54"/>
        <v>0</v>
      </c>
      <c r="AG85" s="275">
        <f t="shared" si="54"/>
        <v>0</v>
      </c>
      <c r="AH85" s="275">
        <f t="shared" si="54"/>
        <v>0</v>
      </c>
      <c r="AI85" s="275">
        <f t="shared" si="54"/>
        <v>0</v>
      </c>
      <c r="AJ85" s="275">
        <f t="shared" si="54"/>
        <v>0</v>
      </c>
      <c r="AK85" s="275">
        <f t="shared" si="54"/>
        <v>0</v>
      </c>
      <c r="AL85" s="275">
        <f t="shared" si="54"/>
        <v>0</v>
      </c>
      <c r="AM85" s="275">
        <f t="shared" si="54"/>
        <v>0</v>
      </c>
      <c r="AN85" s="275">
        <f t="shared" si="54"/>
        <v>0</v>
      </c>
      <c r="AO85" s="275">
        <f t="shared" ref="AO85:BK85" si="55">SUM(AO86:AO98)</f>
        <v>0</v>
      </c>
      <c r="AP85" s="275">
        <f t="shared" si="55"/>
        <v>0</v>
      </c>
      <c r="AQ85" s="275">
        <f t="shared" si="55"/>
        <v>0</v>
      </c>
      <c r="AR85" s="275">
        <f t="shared" si="55"/>
        <v>0</v>
      </c>
      <c r="AS85" s="275">
        <f t="shared" si="55"/>
        <v>0</v>
      </c>
      <c r="AT85" s="275">
        <f t="shared" si="55"/>
        <v>0</v>
      </c>
      <c r="AU85" s="275">
        <f t="shared" si="55"/>
        <v>0</v>
      </c>
      <c r="AV85" s="275">
        <f t="shared" si="55"/>
        <v>0</v>
      </c>
      <c r="AW85" s="275">
        <f t="shared" si="55"/>
        <v>0</v>
      </c>
      <c r="AX85" s="275">
        <f t="shared" si="55"/>
        <v>0</v>
      </c>
      <c r="AY85" s="275">
        <f t="shared" si="55"/>
        <v>0</v>
      </c>
      <c r="AZ85" s="275">
        <f t="shared" si="55"/>
        <v>0</v>
      </c>
      <c r="BA85" s="275">
        <f t="shared" si="55"/>
        <v>0</v>
      </c>
      <c r="BB85" s="275">
        <f t="shared" si="55"/>
        <v>0</v>
      </c>
      <c r="BC85" s="275">
        <f t="shared" si="55"/>
        <v>0</v>
      </c>
      <c r="BD85" s="275">
        <f t="shared" si="55"/>
        <v>0</v>
      </c>
      <c r="BE85" s="275">
        <f t="shared" si="55"/>
        <v>0</v>
      </c>
      <c r="BF85" s="275">
        <f t="shared" si="55"/>
        <v>0</v>
      </c>
      <c r="BG85" s="275">
        <f t="shared" si="55"/>
        <v>0</v>
      </c>
      <c r="BH85" s="275">
        <f t="shared" si="55"/>
        <v>0</v>
      </c>
      <c r="BI85" s="275">
        <f t="shared" si="55"/>
        <v>0</v>
      </c>
      <c r="BJ85" s="275">
        <f t="shared" si="55"/>
        <v>0</v>
      </c>
      <c r="BK85" s="275">
        <f t="shared" si="55"/>
        <v>0</v>
      </c>
      <c r="BL85" s="458"/>
      <c r="BM85" s="582" t="e">
        <f>VLOOKUP(B85,'[3]Phụ lục 01'!$B$12:$J$150,4,0)</f>
        <v>#N/A</v>
      </c>
      <c r="BN85" s="272" t="e">
        <f>VLOOKUP(B85,'[2]PL01-16112024'!$D$11:$P$237,11,0)</f>
        <v>#N/A</v>
      </c>
      <c r="BO85" s="272"/>
      <c r="BP85" s="272"/>
      <c r="BQ85" s="272"/>
      <c r="BR85" s="272"/>
    </row>
    <row r="86" spans="1:70" s="71" customFormat="1" ht="22.5">
      <c r="A86" s="276" t="s">
        <v>186</v>
      </c>
      <c r="B86" s="921"/>
      <c r="C86" s="265" t="s">
        <v>528</v>
      </c>
      <c r="D86" s="266">
        <f t="shared" si="37"/>
        <v>0</v>
      </c>
      <c r="E86" s="70" t="s">
        <v>276</v>
      </c>
      <c r="F86" s="268" t="str">
        <f t="shared" si="53"/>
        <v/>
      </c>
      <c r="G86" s="67" t="s">
        <v>502</v>
      </c>
      <c r="H86" s="592">
        <f t="shared" ref="H86:H98" si="56">SUM(I86:BK86)</f>
        <v>0</v>
      </c>
      <c r="I86" s="922"/>
      <c r="J86" s="283"/>
      <c r="K86" s="283"/>
      <c r="L86" s="283"/>
      <c r="M86" s="283"/>
      <c r="N86" s="283"/>
      <c r="O86" s="283"/>
      <c r="P86" s="283"/>
      <c r="Q86" s="306"/>
      <c r="R86" s="283"/>
      <c r="S86" s="283"/>
      <c r="T86" s="283"/>
      <c r="U86" s="306"/>
      <c r="V86" s="283"/>
      <c r="W86" s="283"/>
      <c r="X86" s="283"/>
      <c r="Y86" s="283"/>
      <c r="Z86" s="283"/>
      <c r="AA86" s="283"/>
      <c r="AB86" s="283"/>
      <c r="AC86" s="283"/>
      <c r="AD86" s="283"/>
      <c r="AE86" s="283"/>
      <c r="AF86" s="283"/>
      <c r="AG86" s="283"/>
      <c r="AH86" s="283"/>
      <c r="AI86" s="283"/>
      <c r="AJ86" s="283"/>
      <c r="AK86" s="283"/>
      <c r="AL86" s="283"/>
      <c r="AM86" s="283"/>
      <c r="AN86" s="283"/>
      <c r="AO86" s="283"/>
      <c r="AP86" s="283"/>
      <c r="AQ86" s="306"/>
      <c r="AR86" s="306"/>
      <c r="AS86" s="283"/>
      <c r="AT86" s="283"/>
      <c r="AU86" s="283"/>
      <c r="AV86" s="283"/>
      <c r="AW86" s="283"/>
      <c r="AX86" s="283"/>
      <c r="AY86" s="283"/>
      <c r="AZ86" s="283"/>
      <c r="BA86" s="283"/>
      <c r="BB86" s="283"/>
      <c r="BC86" s="283"/>
      <c r="BD86" s="283"/>
      <c r="BE86" s="283"/>
      <c r="BF86" s="68"/>
      <c r="BG86" s="68"/>
      <c r="BH86" s="68"/>
      <c r="BI86" s="68"/>
      <c r="BJ86" s="68"/>
      <c r="BK86" s="68"/>
      <c r="BL86" s="460"/>
      <c r="BM86" s="583">
        <f>VLOOKUP(B86,'[3]Phụ lục 01'!$B$12:$J$150,4,0)</f>
        <v>0</v>
      </c>
      <c r="BN86" s="266" t="e">
        <f>VLOOKUP(B86,'[2]PL01-16112024'!$D$11:$P$237,11,0)</f>
        <v>#N/A</v>
      </c>
      <c r="BO86" s="68"/>
      <c r="BP86" s="68"/>
      <c r="BQ86" s="68"/>
      <c r="BR86" s="68"/>
    </row>
    <row r="87" spans="1:70" s="71" customFormat="1" ht="22.5">
      <c r="A87" s="276" t="s">
        <v>186</v>
      </c>
      <c r="B87" s="921"/>
      <c r="C87" s="265" t="s">
        <v>528</v>
      </c>
      <c r="D87" s="266">
        <f t="shared" ref="D87:D88" si="57">IF(C87="X",H87,"")</f>
        <v>0</v>
      </c>
      <c r="E87" s="70" t="s">
        <v>276</v>
      </c>
      <c r="F87" s="268" t="str">
        <f t="shared" si="53"/>
        <v/>
      </c>
      <c r="G87" s="67" t="s">
        <v>502</v>
      </c>
      <c r="H87" s="592">
        <f t="shared" ref="H87:H92" si="58">SUM(I87:BK87)</f>
        <v>0</v>
      </c>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c r="BL87" s="460"/>
      <c r="BM87" s="583">
        <f>VLOOKUP(B87,'[3]Phụ lục 01'!$B$12:$J$150,4,0)</f>
        <v>0</v>
      </c>
      <c r="BN87" s="266" t="e">
        <f>VLOOKUP(B87,'[2]PL01-16112024'!$D$11:$P$237,11,0)</f>
        <v>#N/A</v>
      </c>
      <c r="BO87" s="68"/>
      <c r="BP87" s="68"/>
      <c r="BQ87" s="68"/>
      <c r="BR87" s="68"/>
    </row>
    <row r="88" spans="1:70" s="71" customFormat="1" ht="22.5">
      <c r="A88" s="276"/>
      <c r="B88" s="925"/>
      <c r="C88" s="265" t="s">
        <v>528</v>
      </c>
      <c r="D88" s="266">
        <f t="shared" si="57"/>
        <v>0</v>
      </c>
      <c r="E88" s="70" t="s">
        <v>276</v>
      </c>
      <c r="F88" s="268" t="str">
        <f t="shared" si="53"/>
        <v/>
      </c>
      <c r="G88" s="67" t="s">
        <v>502</v>
      </c>
      <c r="H88" s="592">
        <f t="shared" si="58"/>
        <v>0</v>
      </c>
      <c r="I88" s="909"/>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283"/>
      <c r="BH88" s="283"/>
      <c r="BI88" s="283"/>
      <c r="BJ88" s="283"/>
      <c r="BK88" s="283"/>
      <c r="BL88" s="460"/>
      <c r="BM88" s="583"/>
      <c r="BN88" s="266"/>
      <c r="BO88" s="68"/>
      <c r="BP88" s="68"/>
      <c r="BQ88" s="68"/>
      <c r="BR88" s="68"/>
    </row>
    <row r="89" spans="1:70" s="71" customFormat="1" ht="22.5">
      <c r="A89" s="276"/>
      <c r="B89" s="908"/>
      <c r="C89" s="265" t="s">
        <v>528</v>
      </c>
      <c r="D89" s="266"/>
      <c r="E89" s="70" t="s">
        <v>276</v>
      </c>
      <c r="F89" s="268" t="str">
        <f t="shared" si="53"/>
        <v/>
      </c>
      <c r="G89" s="67" t="s">
        <v>502</v>
      </c>
      <c r="H89" s="592">
        <f t="shared" si="58"/>
        <v>0</v>
      </c>
      <c r="I89" s="909"/>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83"/>
      <c r="BG89" s="283"/>
      <c r="BH89" s="283"/>
      <c r="BI89" s="283"/>
      <c r="BJ89" s="283"/>
      <c r="BK89" s="283"/>
      <c r="BL89" s="460"/>
      <c r="BM89" s="583"/>
      <c r="BN89" s="266"/>
      <c r="BO89" s="68"/>
      <c r="BP89" s="68"/>
      <c r="BQ89" s="68"/>
      <c r="BR89" s="68"/>
    </row>
    <row r="90" spans="1:70" s="71" customFormat="1" ht="22.5">
      <c r="A90" s="276" t="s">
        <v>186</v>
      </c>
      <c r="B90" s="908"/>
      <c r="C90" s="265" t="s">
        <v>528</v>
      </c>
      <c r="D90" s="266">
        <f t="shared" ref="D90:D94" si="59">IF(C90="X",H90,"")</f>
        <v>0</v>
      </c>
      <c r="E90" s="70" t="s">
        <v>276</v>
      </c>
      <c r="F90" s="268" t="str">
        <f t="shared" si="53"/>
        <v/>
      </c>
      <c r="G90" s="67" t="s">
        <v>502</v>
      </c>
      <c r="H90" s="592">
        <f t="shared" si="58"/>
        <v>0</v>
      </c>
      <c r="I90" s="909"/>
      <c r="J90" s="297"/>
      <c r="K90" s="297"/>
      <c r="L90" s="296"/>
      <c r="M90" s="297"/>
      <c r="N90" s="297"/>
      <c r="O90" s="297"/>
      <c r="P90" s="297"/>
      <c r="Q90" s="297"/>
      <c r="R90" s="297"/>
      <c r="S90" s="296"/>
      <c r="T90" s="296"/>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297"/>
      <c r="AR90" s="297"/>
      <c r="AS90" s="297"/>
      <c r="AT90" s="297"/>
      <c r="AU90" s="297"/>
      <c r="AV90" s="297"/>
      <c r="AW90" s="297"/>
      <c r="AX90" s="297"/>
      <c r="AY90" s="297"/>
      <c r="AZ90" s="297"/>
      <c r="BA90" s="297"/>
      <c r="BB90" s="297"/>
      <c r="BC90" s="297"/>
      <c r="BD90" s="297"/>
      <c r="BE90" s="297"/>
      <c r="BF90" s="297"/>
      <c r="BG90" s="297"/>
      <c r="BH90" s="297"/>
      <c r="BI90" s="297"/>
      <c r="BJ90" s="297"/>
      <c r="BK90" s="297"/>
      <c r="BL90" s="460"/>
      <c r="BM90" s="583">
        <f>VLOOKUP(B90,'[3]Phụ lục 01'!$B$12:$J$150,4,0)</f>
        <v>0</v>
      </c>
      <c r="BN90" s="266" t="e">
        <f>VLOOKUP(B90,'[2]PL01-16112024'!$D$11:$P$237,11,0)</f>
        <v>#N/A</v>
      </c>
      <c r="BO90" s="68"/>
      <c r="BP90" s="68"/>
      <c r="BQ90" s="68"/>
      <c r="BR90" s="68"/>
    </row>
    <row r="91" spans="1:70" s="71" customFormat="1" ht="22.5">
      <c r="A91" s="276" t="s">
        <v>186</v>
      </c>
      <c r="B91" s="908"/>
      <c r="C91" s="265" t="s">
        <v>528</v>
      </c>
      <c r="D91" s="266">
        <f t="shared" si="59"/>
        <v>0</v>
      </c>
      <c r="E91" s="70" t="s">
        <v>276</v>
      </c>
      <c r="F91" s="268" t="str">
        <f t="shared" si="53"/>
        <v/>
      </c>
      <c r="G91" s="67" t="s">
        <v>502</v>
      </c>
      <c r="H91" s="592">
        <f t="shared" si="58"/>
        <v>0</v>
      </c>
      <c r="I91" s="909"/>
      <c r="J91" s="283"/>
      <c r="K91" s="283"/>
      <c r="L91" s="283"/>
      <c r="M91" s="283"/>
      <c r="N91" s="283"/>
      <c r="O91" s="283"/>
      <c r="P91" s="283"/>
      <c r="Q91" s="306"/>
      <c r="R91" s="283"/>
      <c r="S91" s="283"/>
      <c r="T91" s="283"/>
      <c r="U91" s="306"/>
      <c r="V91" s="283"/>
      <c r="W91" s="283"/>
      <c r="X91" s="283"/>
      <c r="Y91" s="283"/>
      <c r="Z91" s="283"/>
      <c r="AA91" s="283"/>
      <c r="AB91" s="283"/>
      <c r="AC91" s="283"/>
      <c r="AD91" s="283"/>
      <c r="AE91" s="283"/>
      <c r="AF91" s="283"/>
      <c r="AG91" s="283"/>
      <c r="AH91" s="283"/>
      <c r="AI91" s="283"/>
      <c r="AJ91" s="283"/>
      <c r="AK91" s="283"/>
      <c r="AL91" s="283"/>
      <c r="AM91" s="283"/>
      <c r="AN91" s="283"/>
      <c r="AO91" s="283"/>
      <c r="AP91" s="283"/>
      <c r="AQ91" s="306"/>
      <c r="AR91" s="306"/>
      <c r="AS91" s="283"/>
      <c r="AT91" s="283"/>
      <c r="AU91" s="283"/>
      <c r="AV91" s="283"/>
      <c r="AW91" s="283"/>
      <c r="AX91" s="283"/>
      <c r="AY91" s="283"/>
      <c r="AZ91" s="283"/>
      <c r="BA91" s="283"/>
      <c r="BB91" s="283"/>
      <c r="BC91" s="283"/>
      <c r="BD91" s="283"/>
      <c r="BE91" s="283"/>
      <c r="BF91" s="68"/>
      <c r="BG91" s="68"/>
      <c r="BH91" s="68"/>
      <c r="BI91" s="68"/>
      <c r="BJ91" s="68"/>
      <c r="BK91" s="68"/>
      <c r="BL91" s="460"/>
      <c r="BM91" s="583">
        <f>VLOOKUP(B91,'[3]Phụ lục 01'!$B$12:$J$150,4,0)</f>
        <v>0</v>
      </c>
      <c r="BN91" s="266" t="e">
        <f>VLOOKUP(B91,'[2]PL01-16112024'!$D$11:$P$237,11,0)</f>
        <v>#N/A</v>
      </c>
      <c r="BO91" s="68"/>
      <c r="BP91" s="68"/>
      <c r="BQ91" s="68"/>
      <c r="BR91" s="68"/>
    </row>
    <row r="92" spans="1:70" s="71" customFormat="1" ht="22.5">
      <c r="A92" s="276" t="s">
        <v>186</v>
      </c>
      <c r="B92" s="908"/>
      <c r="C92" s="265" t="s">
        <v>528</v>
      </c>
      <c r="D92" s="266">
        <f t="shared" si="59"/>
        <v>0</v>
      </c>
      <c r="E92" s="70" t="s">
        <v>276</v>
      </c>
      <c r="F92" s="268" t="str">
        <f t="shared" si="53"/>
        <v/>
      </c>
      <c r="G92" s="67" t="s">
        <v>502</v>
      </c>
      <c r="H92" s="592">
        <f t="shared" si="58"/>
        <v>0</v>
      </c>
      <c r="I92" s="909"/>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460"/>
      <c r="BM92" s="583">
        <f>VLOOKUP(B92,'[3]Phụ lục 01'!$B$12:$J$150,4,0)</f>
        <v>0</v>
      </c>
      <c r="BN92" s="266" t="e">
        <f>VLOOKUP(B92,'[2]PL01-16112024'!$D$11:$P$237,11,0)</f>
        <v>#N/A</v>
      </c>
      <c r="BO92" s="68"/>
      <c r="BP92" s="68"/>
      <c r="BQ92" s="68"/>
      <c r="BR92" s="68"/>
    </row>
    <row r="93" spans="1:70" s="71" customFormat="1" ht="22.5">
      <c r="A93" s="276" t="s">
        <v>186</v>
      </c>
      <c r="B93" s="908"/>
      <c r="C93" s="265" t="s">
        <v>528</v>
      </c>
      <c r="D93" s="266">
        <f t="shared" si="59"/>
        <v>0</v>
      </c>
      <c r="E93" s="70" t="s">
        <v>276</v>
      </c>
      <c r="F93" s="268" t="str">
        <f t="shared" si="53"/>
        <v/>
      </c>
      <c r="G93" s="67" t="s">
        <v>502</v>
      </c>
      <c r="H93" s="592">
        <f t="shared" ref="H93:H94" si="60">SUM(I93:BK93)</f>
        <v>0</v>
      </c>
      <c r="I93" s="909"/>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460"/>
      <c r="BM93" s="583">
        <f>VLOOKUP(B93,'[3]Phụ lục 01'!$B$12:$J$150,4,0)</f>
        <v>0</v>
      </c>
      <c r="BN93" s="266" t="e">
        <f>VLOOKUP(B93,'[2]PL01-16112024'!$D$11:$P$237,11,0)</f>
        <v>#N/A</v>
      </c>
      <c r="BO93" s="68"/>
      <c r="BP93" s="68"/>
      <c r="BQ93" s="68"/>
      <c r="BR93" s="68"/>
    </row>
    <row r="94" spans="1:70" s="112" customFormat="1" ht="22.5">
      <c r="A94" s="276" t="s">
        <v>186</v>
      </c>
      <c r="B94" s="908"/>
      <c r="C94" s="265" t="s">
        <v>528</v>
      </c>
      <c r="D94" s="266">
        <f t="shared" si="59"/>
        <v>0</v>
      </c>
      <c r="E94" s="70" t="s">
        <v>276</v>
      </c>
      <c r="F94" s="268" t="str">
        <f t="shared" si="53"/>
        <v/>
      </c>
      <c r="G94" s="67" t="s">
        <v>502</v>
      </c>
      <c r="H94" s="592">
        <f t="shared" si="60"/>
        <v>0</v>
      </c>
      <c r="I94" s="909"/>
      <c r="J94" s="304"/>
      <c r="K94" s="304"/>
      <c r="L94" s="922"/>
      <c r="M94" s="304"/>
      <c r="N94" s="304"/>
      <c r="O94" s="304"/>
      <c r="P94" s="304"/>
      <c r="Q94" s="304"/>
      <c r="R94" s="304"/>
      <c r="S94" s="305"/>
      <c r="T94" s="305"/>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465"/>
      <c r="BM94" s="583">
        <f>VLOOKUP(B94,'[3]Phụ lục 01'!$B$12:$J$150,4,0)</f>
        <v>0</v>
      </c>
      <c r="BN94" s="266" t="e">
        <f>VLOOKUP(B94,'[2]PL01-16112024'!$D$11:$P$237,11,0)</f>
        <v>#N/A</v>
      </c>
      <c r="BO94" s="267"/>
      <c r="BP94" s="267"/>
      <c r="BQ94" s="267"/>
      <c r="BR94" s="267"/>
    </row>
    <row r="95" spans="1:70" s="112" customFormat="1" ht="22.5">
      <c r="A95" s="276" t="s">
        <v>186</v>
      </c>
      <c r="B95" s="923"/>
      <c r="C95" s="301" t="s">
        <v>528</v>
      </c>
      <c r="D95" s="267">
        <f>IF(C95="X",H95,"")</f>
        <v>0</v>
      </c>
      <c r="E95" s="70" t="s">
        <v>276</v>
      </c>
      <c r="F95" s="268" t="str">
        <f t="shared" si="53"/>
        <v/>
      </c>
      <c r="G95" s="303" t="s">
        <v>502</v>
      </c>
      <c r="H95" s="592">
        <f t="shared" si="56"/>
        <v>0</v>
      </c>
      <c r="I95" s="926"/>
      <c r="J95" s="307"/>
      <c r="K95" s="267"/>
      <c r="L95" s="307"/>
      <c r="M95" s="307"/>
      <c r="N95" s="307"/>
      <c r="O95" s="307"/>
      <c r="P95" s="307"/>
      <c r="Q95" s="308"/>
      <c r="R95" s="307"/>
      <c r="S95" s="307"/>
      <c r="T95" s="307"/>
      <c r="U95" s="308"/>
      <c r="V95" s="307"/>
      <c r="W95" s="307"/>
      <c r="X95" s="307"/>
      <c r="Y95" s="307"/>
      <c r="Z95" s="307"/>
      <c r="AA95" s="307"/>
      <c r="AB95" s="307"/>
      <c r="AC95" s="307"/>
      <c r="AD95" s="307"/>
      <c r="AE95" s="307"/>
      <c r="AF95" s="307"/>
      <c r="AG95" s="307"/>
      <c r="AH95" s="307"/>
      <c r="AI95" s="307"/>
      <c r="AJ95" s="307"/>
      <c r="AK95" s="307"/>
      <c r="AL95" s="307"/>
      <c r="AM95" s="307"/>
      <c r="AN95" s="307"/>
      <c r="AO95" s="307"/>
      <c r="AP95" s="307"/>
      <c r="AQ95" s="308"/>
      <c r="AR95" s="308"/>
      <c r="AS95" s="307"/>
      <c r="AT95" s="307"/>
      <c r="AU95" s="307"/>
      <c r="AV95" s="307"/>
      <c r="AW95" s="307"/>
      <c r="AX95" s="307"/>
      <c r="AY95" s="307"/>
      <c r="AZ95" s="307"/>
      <c r="BA95" s="307"/>
      <c r="BB95" s="307"/>
      <c r="BC95" s="307"/>
      <c r="BD95" s="307"/>
      <c r="BE95" s="307"/>
      <c r="BF95" s="267"/>
      <c r="BG95" s="267"/>
      <c r="BH95" s="267"/>
      <c r="BI95" s="267"/>
      <c r="BJ95" s="267"/>
      <c r="BK95" s="267"/>
      <c r="BL95" s="465"/>
      <c r="BM95" s="583">
        <f>VLOOKUP(B95,'[3]Phụ lục 01'!$B$12:$J$150,4,0)</f>
        <v>0</v>
      </c>
      <c r="BN95" s="266" t="e">
        <f>VLOOKUP(B95,'[2]PL01-16112024'!$D$11:$P$237,11,0)</f>
        <v>#N/A</v>
      </c>
      <c r="BO95" s="267"/>
      <c r="BP95" s="267"/>
      <c r="BQ95" s="267"/>
      <c r="BR95" s="267"/>
    </row>
    <row r="96" spans="1:70" s="71" customFormat="1" ht="22.5">
      <c r="A96" s="276" t="s">
        <v>186</v>
      </c>
      <c r="B96" s="923"/>
      <c r="C96" s="265" t="s">
        <v>528</v>
      </c>
      <c r="D96" s="266">
        <f>IF(C96="X",H96,"")</f>
        <v>0</v>
      </c>
      <c r="E96" s="70" t="s">
        <v>276</v>
      </c>
      <c r="F96" s="268" t="str">
        <f t="shared" si="53"/>
        <v/>
      </c>
      <c r="G96" s="67" t="s">
        <v>502</v>
      </c>
      <c r="H96" s="592">
        <f t="shared" si="56"/>
        <v>0</v>
      </c>
      <c r="I96" s="926"/>
      <c r="J96" s="297"/>
      <c r="K96" s="297"/>
      <c r="L96" s="296"/>
      <c r="M96" s="297"/>
      <c r="N96" s="297"/>
      <c r="O96" s="297"/>
      <c r="P96" s="297"/>
      <c r="Q96" s="297"/>
      <c r="R96" s="297"/>
      <c r="S96" s="296"/>
      <c r="T96" s="296"/>
      <c r="U96" s="297"/>
      <c r="V96" s="297"/>
      <c r="W96" s="297"/>
      <c r="X96" s="297"/>
      <c r="Y96" s="297"/>
      <c r="Z96" s="297"/>
      <c r="AA96" s="297"/>
      <c r="AB96" s="297"/>
      <c r="AC96" s="297"/>
      <c r="AD96" s="297"/>
      <c r="AE96" s="297"/>
      <c r="AF96" s="297"/>
      <c r="AG96" s="297"/>
      <c r="AH96" s="297"/>
      <c r="AI96" s="297"/>
      <c r="AJ96" s="297"/>
      <c r="AK96" s="297"/>
      <c r="AL96" s="297"/>
      <c r="AM96" s="297"/>
      <c r="AN96" s="297"/>
      <c r="AO96" s="297"/>
      <c r="AP96" s="307"/>
      <c r="AQ96" s="308"/>
      <c r="AR96" s="297"/>
      <c r="AS96" s="297"/>
      <c r="AT96" s="297"/>
      <c r="AU96" s="297"/>
      <c r="AV96" s="297"/>
      <c r="AW96" s="297"/>
      <c r="AX96" s="297"/>
      <c r="AY96" s="297"/>
      <c r="AZ96" s="297"/>
      <c r="BA96" s="297"/>
      <c r="BB96" s="297"/>
      <c r="BC96" s="297"/>
      <c r="BD96" s="297"/>
      <c r="BE96" s="297"/>
      <c r="BF96" s="297"/>
      <c r="BG96" s="297"/>
      <c r="BH96" s="297"/>
      <c r="BI96" s="297"/>
      <c r="BJ96" s="297"/>
      <c r="BK96" s="297"/>
      <c r="BL96" s="460"/>
      <c r="BM96" s="583">
        <f>VLOOKUP(B96,'[3]Phụ lục 01'!$B$12:$J$150,4,0)</f>
        <v>0</v>
      </c>
      <c r="BN96" s="266" t="e">
        <f>VLOOKUP(B96,'[2]PL01-16112024'!$D$11:$P$237,11,0)</f>
        <v>#N/A</v>
      </c>
      <c r="BO96" s="68"/>
      <c r="BP96" s="68"/>
      <c r="BQ96" s="68"/>
      <c r="BR96" s="68"/>
    </row>
    <row r="97" spans="1:70" s="71" customFormat="1" ht="22.5">
      <c r="A97" s="276"/>
      <c r="B97" s="921"/>
      <c r="C97" s="265" t="s">
        <v>528</v>
      </c>
      <c r="D97" s="266">
        <f t="shared" ref="D97:D98" si="61">IF(C97="X",H97,"")</f>
        <v>0</v>
      </c>
      <c r="E97" s="70" t="s">
        <v>276</v>
      </c>
      <c r="F97" s="268" t="str">
        <f t="shared" si="53"/>
        <v/>
      </c>
      <c r="G97" s="67" t="s">
        <v>502</v>
      </c>
      <c r="H97" s="592">
        <f t="shared" si="56"/>
        <v>0</v>
      </c>
      <c r="I97" s="909"/>
      <c r="J97" s="926"/>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83"/>
      <c r="BF97" s="283"/>
      <c r="BG97" s="283"/>
      <c r="BH97" s="283"/>
      <c r="BI97" s="283"/>
      <c r="BJ97" s="283"/>
      <c r="BK97" s="283"/>
      <c r="BL97" s="460"/>
      <c r="BM97" s="583"/>
      <c r="BN97" s="266"/>
      <c r="BO97" s="68"/>
      <c r="BP97" s="68"/>
      <c r="BQ97" s="68"/>
      <c r="BR97" s="68"/>
    </row>
    <row r="98" spans="1:70" s="71" customFormat="1" ht="22.5">
      <c r="A98" s="276" t="s">
        <v>186</v>
      </c>
      <c r="B98" s="906"/>
      <c r="C98" s="265" t="s">
        <v>528</v>
      </c>
      <c r="D98" s="266">
        <f t="shared" si="61"/>
        <v>0</v>
      </c>
      <c r="E98" s="70" t="s">
        <v>276</v>
      </c>
      <c r="F98" s="268" t="str">
        <f t="shared" si="53"/>
        <v/>
      </c>
      <c r="G98" s="67" t="s">
        <v>502</v>
      </c>
      <c r="H98" s="592">
        <f t="shared" si="56"/>
        <v>0</v>
      </c>
      <c r="I98" s="297"/>
      <c r="J98" s="297"/>
      <c r="K98" s="297"/>
      <c r="L98" s="296"/>
      <c r="M98" s="297"/>
      <c r="N98" s="297"/>
      <c r="O98" s="297"/>
      <c r="P98" s="297"/>
      <c r="Q98" s="297"/>
      <c r="R98" s="297"/>
      <c r="S98" s="296"/>
      <c r="T98" s="296"/>
      <c r="U98" s="297"/>
      <c r="V98" s="297"/>
      <c r="W98" s="297"/>
      <c r="X98" s="297"/>
      <c r="Y98" s="297"/>
      <c r="Z98" s="297"/>
      <c r="AA98" s="297"/>
      <c r="AB98" s="297"/>
      <c r="AC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c r="BB98" s="297"/>
      <c r="BC98" s="297"/>
      <c r="BD98" s="297"/>
      <c r="BE98" s="297"/>
      <c r="BF98" s="297"/>
      <c r="BG98" s="297"/>
      <c r="BH98" s="297"/>
      <c r="BI98" s="297"/>
      <c r="BJ98" s="297"/>
      <c r="BK98" s="297"/>
      <c r="BL98" s="460"/>
      <c r="BM98" s="583">
        <f>VLOOKUP(B98,'[3]Phụ lục 01'!$B$12:$J$150,4,0)</f>
        <v>0</v>
      </c>
      <c r="BN98" s="266" t="e">
        <f>VLOOKUP(B98,'[2]PL01-16112024'!$D$11:$P$237,11,0)</f>
        <v>#N/A</v>
      </c>
      <c r="BO98" s="68"/>
      <c r="BP98" s="68"/>
      <c r="BQ98" s="68"/>
      <c r="BR98" s="68"/>
    </row>
    <row r="99" spans="1:70" s="83" customFormat="1" ht="10.9" customHeight="1">
      <c r="A99" s="910" t="s">
        <v>43</v>
      </c>
      <c r="B99" s="913" t="s">
        <v>50</v>
      </c>
      <c r="C99" s="268"/>
      <c r="D99" s="266" t="str">
        <f t="shared" ref="D99:D102" si="62">IF(C99="X",H99,"")</f>
        <v/>
      </c>
      <c r="E99" s="911"/>
      <c r="F99" s="268" t="str">
        <f t="shared" ref="F99:F102" si="63">IF(ISTEXT(B99)=TRUE,"TSC","")</f>
        <v>TSC</v>
      </c>
      <c r="G99" s="294"/>
      <c r="H99" s="592">
        <f>SUM(I99:BK99)</f>
        <v>0.65</v>
      </c>
      <c r="I99" s="280">
        <f t="shared" ref="I99:AN99" si="64">SUM(I100:I102)</f>
        <v>0</v>
      </c>
      <c r="J99" s="280">
        <f t="shared" si="64"/>
        <v>0</v>
      </c>
      <c r="K99" s="280">
        <f t="shared" si="64"/>
        <v>0</v>
      </c>
      <c r="L99" s="280">
        <f t="shared" si="64"/>
        <v>0</v>
      </c>
      <c r="M99" s="280">
        <f t="shared" si="64"/>
        <v>0</v>
      </c>
      <c r="N99" s="280">
        <f t="shared" si="64"/>
        <v>0</v>
      </c>
      <c r="O99" s="280">
        <f t="shared" si="64"/>
        <v>0</v>
      </c>
      <c r="P99" s="280">
        <f t="shared" si="64"/>
        <v>0</v>
      </c>
      <c r="Q99" s="280">
        <f t="shared" si="64"/>
        <v>0.65</v>
      </c>
      <c r="R99" s="280">
        <f t="shared" si="64"/>
        <v>0</v>
      </c>
      <c r="S99" s="280">
        <f t="shared" si="64"/>
        <v>0</v>
      </c>
      <c r="T99" s="280">
        <f t="shared" si="64"/>
        <v>0</v>
      </c>
      <c r="U99" s="280">
        <f t="shared" si="64"/>
        <v>0</v>
      </c>
      <c r="V99" s="280">
        <f t="shared" si="64"/>
        <v>0</v>
      </c>
      <c r="W99" s="280">
        <f t="shared" si="64"/>
        <v>0</v>
      </c>
      <c r="X99" s="280">
        <f t="shared" si="64"/>
        <v>0</v>
      </c>
      <c r="Y99" s="280">
        <f t="shared" si="64"/>
        <v>0</v>
      </c>
      <c r="Z99" s="280">
        <f t="shared" si="64"/>
        <v>0</v>
      </c>
      <c r="AA99" s="280">
        <f t="shared" si="64"/>
        <v>0</v>
      </c>
      <c r="AB99" s="280">
        <f t="shared" si="64"/>
        <v>0</v>
      </c>
      <c r="AC99" s="280">
        <f t="shared" si="64"/>
        <v>0</v>
      </c>
      <c r="AD99" s="280">
        <f t="shared" si="64"/>
        <v>0</v>
      </c>
      <c r="AE99" s="280">
        <f t="shared" si="64"/>
        <v>0</v>
      </c>
      <c r="AF99" s="280">
        <f t="shared" si="64"/>
        <v>0</v>
      </c>
      <c r="AG99" s="280">
        <f t="shared" si="64"/>
        <v>0</v>
      </c>
      <c r="AH99" s="280">
        <f t="shared" si="64"/>
        <v>0</v>
      </c>
      <c r="AI99" s="280">
        <f t="shared" si="64"/>
        <v>0</v>
      </c>
      <c r="AJ99" s="280">
        <f t="shared" si="64"/>
        <v>0</v>
      </c>
      <c r="AK99" s="280">
        <f t="shared" si="64"/>
        <v>0</v>
      </c>
      <c r="AL99" s="280">
        <f t="shared" si="64"/>
        <v>0</v>
      </c>
      <c r="AM99" s="280">
        <f t="shared" si="64"/>
        <v>0</v>
      </c>
      <c r="AN99" s="280">
        <f t="shared" si="64"/>
        <v>0</v>
      </c>
      <c r="AO99" s="280">
        <f t="shared" ref="AO99:BK99" si="65">SUM(AO100:AO102)</f>
        <v>0</v>
      </c>
      <c r="AP99" s="280">
        <f t="shared" si="65"/>
        <v>0</v>
      </c>
      <c r="AQ99" s="280">
        <f t="shared" si="65"/>
        <v>0</v>
      </c>
      <c r="AR99" s="280">
        <f t="shared" si="65"/>
        <v>0</v>
      </c>
      <c r="AS99" s="280">
        <f t="shared" si="65"/>
        <v>0</v>
      </c>
      <c r="AT99" s="280">
        <f t="shared" si="65"/>
        <v>0</v>
      </c>
      <c r="AU99" s="280">
        <f t="shared" si="65"/>
        <v>0</v>
      </c>
      <c r="AV99" s="280">
        <f t="shared" si="65"/>
        <v>0</v>
      </c>
      <c r="AW99" s="280">
        <f t="shared" si="65"/>
        <v>0</v>
      </c>
      <c r="AX99" s="280">
        <f t="shared" si="65"/>
        <v>0</v>
      </c>
      <c r="AY99" s="280">
        <f t="shared" si="65"/>
        <v>0</v>
      </c>
      <c r="AZ99" s="280">
        <f t="shared" si="65"/>
        <v>0</v>
      </c>
      <c r="BA99" s="280">
        <f t="shared" si="65"/>
        <v>0</v>
      </c>
      <c r="BB99" s="280">
        <f t="shared" si="65"/>
        <v>0</v>
      </c>
      <c r="BC99" s="280">
        <f t="shared" si="65"/>
        <v>0</v>
      </c>
      <c r="BD99" s="280">
        <f t="shared" si="65"/>
        <v>0</v>
      </c>
      <c r="BE99" s="280">
        <f t="shared" si="65"/>
        <v>0</v>
      </c>
      <c r="BF99" s="280">
        <f t="shared" si="65"/>
        <v>0</v>
      </c>
      <c r="BG99" s="280">
        <f t="shared" si="65"/>
        <v>0</v>
      </c>
      <c r="BH99" s="280">
        <f t="shared" si="65"/>
        <v>0</v>
      </c>
      <c r="BI99" s="280">
        <f t="shared" si="65"/>
        <v>0</v>
      </c>
      <c r="BJ99" s="280">
        <f t="shared" si="65"/>
        <v>0</v>
      </c>
      <c r="BK99" s="280">
        <f t="shared" si="65"/>
        <v>0</v>
      </c>
      <c r="BL99" s="914"/>
      <c r="BM99" s="583" t="e">
        <f>VLOOKUP(B99,'[3]Phụ lục 01'!$B$12:$J$150,4,0)</f>
        <v>#N/A</v>
      </c>
      <c r="BN99" s="266" t="e">
        <f>VLOOKUP(B99,'[2]PL01-16112024'!$D$11:$P$237,11,0)</f>
        <v>#N/A</v>
      </c>
      <c r="BO99" s="268"/>
      <c r="BP99" s="268"/>
      <c r="BQ99" s="268"/>
      <c r="BR99" s="268"/>
    </row>
    <row r="100" spans="1:70" s="71" customFormat="1" ht="25.5">
      <c r="A100" s="276" t="s">
        <v>186</v>
      </c>
      <c r="B100" s="425" t="s">
        <v>620</v>
      </c>
      <c r="C100" s="68" t="s">
        <v>528</v>
      </c>
      <c r="D100" s="266">
        <f t="shared" si="62"/>
        <v>0.3</v>
      </c>
      <c r="E100" s="278" t="s">
        <v>276</v>
      </c>
      <c r="F100" s="266" t="str">
        <f t="shared" si="63"/>
        <v>TSC</v>
      </c>
      <c r="G100" s="67" t="s">
        <v>502</v>
      </c>
      <c r="H100" s="592">
        <f t="shared" ref="H100:H102" si="66">SUM(I100:BK100)</f>
        <v>0.3</v>
      </c>
      <c r="I100" s="296"/>
      <c r="J100" s="313"/>
      <c r="K100" s="313"/>
      <c r="L100" s="313"/>
      <c r="M100" s="313"/>
      <c r="N100" s="313"/>
      <c r="O100" s="313"/>
      <c r="P100" s="313"/>
      <c r="Q100" s="283">
        <v>0.3</v>
      </c>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4"/>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460"/>
      <c r="BM100" s="583">
        <f>VLOOKUP(B100,'[3]Phụ lục 01'!$B$12:$J$150,4,0)</f>
        <v>0.3</v>
      </c>
      <c r="BN100" s="266">
        <f>VLOOKUP(B100,'[2]PL01-16112024'!$D$11:$P$237,11,0)</f>
        <v>0.3</v>
      </c>
      <c r="BO100" s="68">
        <v>0.15</v>
      </c>
      <c r="BP100" s="68">
        <v>0.15</v>
      </c>
      <c r="BQ100" s="68">
        <v>0.15</v>
      </c>
      <c r="BR100" s="68" t="s">
        <v>680</v>
      </c>
    </row>
    <row r="101" spans="1:70" s="71" customFormat="1" ht="25.5">
      <c r="A101" s="276" t="s">
        <v>186</v>
      </c>
      <c r="B101" s="425" t="s">
        <v>1048</v>
      </c>
      <c r="C101" s="68" t="s">
        <v>528</v>
      </c>
      <c r="D101" s="266">
        <f t="shared" si="62"/>
        <v>0.2</v>
      </c>
      <c r="E101" s="278" t="s">
        <v>276</v>
      </c>
      <c r="F101" s="266" t="str">
        <f t="shared" si="63"/>
        <v>TSC</v>
      </c>
      <c r="G101" s="67" t="s">
        <v>502</v>
      </c>
      <c r="H101" s="592">
        <f t="shared" si="66"/>
        <v>0.2</v>
      </c>
      <c r="I101" s="283"/>
      <c r="J101" s="283"/>
      <c r="K101" s="312"/>
      <c r="L101" s="283"/>
      <c r="M101" s="283"/>
      <c r="N101" s="283"/>
      <c r="O101" s="283"/>
      <c r="P101" s="283"/>
      <c r="Q101" s="283">
        <v>0.2</v>
      </c>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68"/>
      <c r="BG101" s="68"/>
      <c r="BH101" s="68"/>
      <c r="BI101" s="68"/>
      <c r="BJ101" s="68"/>
      <c r="BK101" s="68"/>
      <c r="BL101" s="460"/>
      <c r="BM101" s="583" t="e">
        <f>VLOOKUP(B101,'[3]Phụ lục 01'!$B$12:$J$150,4,0)</f>
        <v>#N/A</v>
      </c>
      <c r="BN101" s="266" t="e">
        <f>VLOOKUP(B101,'[2]PL01-16112024'!$D$11:$P$237,11,0)</f>
        <v>#N/A</v>
      </c>
      <c r="BO101" s="68">
        <v>0.14000000000000001</v>
      </c>
      <c r="BP101" s="68">
        <v>0.14000000000000001</v>
      </c>
      <c r="BQ101" s="68">
        <v>0.14000000000000001</v>
      </c>
      <c r="BR101" s="68" t="s">
        <v>682</v>
      </c>
    </row>
    <row r="102" spans="1:70" s="71" customFormat="1" ht="10.9" customHeight="1">
      <c r="A102" s="276" t="s">
        <v>186</v>
      </c>
      <c r="B102" s="425" t="s">
        <v>1049</v>
      </c>
      <c r="C102" s="68" t="s">
        <v>528</v>
      </c>
      <c r="D102" s="266">
        <f t="shared" si="62"/>
        <v>0.15</v>
      </c>
      <c r="E102" s="278" t="s">
        <v>276</v>
      </c>
      <c r="F102" s="266" t="str">
        <f t="shared" si="63"/>
        <v>TSC</v>
      </c>
      <c r="G102" s="67" t="s">
        <v>502</v>
      </c>
      <c r="H102" s="592">
        <f t="shared" si="66"/>
        <v>0.15</v>
      </c>
      <c r="I102" s="283"/>
      <c r="J102" s="283"/>
      <c r="K102" s="283"/>
      <c r="L102" s="283"/>
      <c r="M102" s="283"/>
      <c r="N102" s="283"/>
      <c r="O102" s="283"/>
      <c r="P102" s="283"/>
      <c r="Q102" s="283">
        <v>0.15</v>
      </c>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68"/>
      <c r="BG102" s="68"/>
      <c r="BH102" s="68"/>
      <c r="BI102" s="68"/>
      <c r="BJ102" s="68"/>
      <c r="BK102" s="68"/>
      <c r="BL102" s="460"/>
      <c r="BM102" s="583" t="e">
        <f>VLOOKUP(B102,'[3]Phụ lục 01'!$B$12:$J$150,4,0)</f>
        <v>#N/A</v>
      </c>
      <c r="BN102" s="266" t="e">
        <f>VLOOKUP(B102,'[2]PL01-16112024'!$D$11:$P$237,11,0)</f>
        <v>#N/A</v>
      </c>
      <c r="BO102" s="68"/>
      <c r="BP102" s="68"/>
      <c r="BQ102" s="68"/>
      <c r="BR102" s="68"/>
    </row>
    <row r="103" spans="1:70" s="84" customFormat="1" ht="10.9" customHeight="1">
      <c r="A103" s="269" t="s">
        <v>43</v>
      </c>
      <c r="B103" s="270" t="s">
        <v>18</v>
      </c>
      <c r="C103" s="271"/>
      <c r="D103" s="272" t="str">
        <f t="shared" ref="D103:D124" si="67">IF(C103="X",H103,"")</f>
        <v/>
      </c>
      <c r="E103" s="273"/>
      <c r="F103" s="271" t="str">
        <f t="shared" ref="F103:F108" si="68">IF(ISTEXT(B103)=TRUE,"CQP","")</f>
        <v>CQP</v>
      </c>
      <c r="G103" s="284"/>
      <c r="H103" s="591">
        <f>SUM(I103:BK103)</f>
        <v>0</v>
      </c>
      <c r="I103" s="275">
        <f t="shared" ref="I103:AN103" si="69">SUM(I104:I108)</f>
        <v>0</v>
      </c>
      <c r="J103" s="275">
        <f t="shared" si="69"/>
        <v>0</v>
      </c>
      <c r="K103" s="275">
        <f t="shared" si="69"/>
        <v>0</v>
      </c>
      <c r="L103" s="275">
        <f t="shared" si="69"/>
        <v>0</v>
      </c>
      <c r="M103" s="275">
        <f t="shared" si="69"/>
        <v>0</v>
      </c>
      <c r="N103" s="275">
        <f t="shared" si="69"/>
        <v>0</v>
      </c>
      <c r="O103" s="275">
        <f t="shared" si="69"/>
        <v>0</v>
      </c>
      <c r="P103" s="275">
        <f t="shared" si="69"/>
        <v>0</v>
      </c>
      <c r="Q103" s="275">
        <f t="shared" si="69"/>
        <v>0</v>
      </c>
      <c r="R103" s="275">
        <f t="shared" si="69"/>
        <v>0</v>
      </c>
      <c r="S103" s="275">
        <f t="shared" si="69"/>
        <v>0</v>
      </c>
      <c r="T103" s="275">
        <f t="shared" si="69"/>
        <v>0</v>
      </c>
      <c r="U103" s="275">
        <f t="shared" si="69"/>
        <v>0</v>
      </c>
      <c r="V103" s="275">
        <f t="shared" si="69"/>
        <v>0</v>
      </c>
      <c r="W103" s="275">
        <f t="shared" si="69"/>
        <v>0</v>
      </c>
      <c r="X103" s="275">
        <f t="shared" si="69"/>
        <v>0</v>
      </c>
      <c r="Y103" s="275">
        <f t="shared" si="69"/>
        <v>0</v>
      </c>
      <c r="Z103" s="275">
        <f t="shared" si="69"/>
        <v>0</v>
      </c>
      <c r="AA103" s="275">
        <f t="shared" si="69"/>
        <v>0</v>
      </c>
      <c r="AB103" s="275">
        <f t="shared" si="69"/>
        <v>0</v>
      </c>
      <c r="AC103" s="275">
        <f t="shared" si="69"/>
        <v>0</v>
      </c>
      <c r="AD103" s="275">
        <f t="shared" si="69"/>
        <v>0</v>
      </c>
      <c r="AE103" s="275">
        <f t="shared" si="69"/>
        <v>0</v>
      </c>
      <c r="AF103" s="275">
        <f t="shared" si="69"/>
        <v>0</v>
      </c>
      <c r="AG103" s="275">
        <f t="shared" si="69"/>
        <v>0</v>
      </c>
      <c r="AH103" s="275">
        <f t="shared" si="69"/>
        <v>0</v>
      </c>
      <c r="AI103" s="275">
        <f t="shared" si="69"/>
        <v>0</v>
      </c>
      <c r="AJ103" s="275">
        <f t="shared" si="69"/>
        <v>0</v>
      </c>
      <c r="AK103" s="275">
        <f t="shared" si="69"/>
        <v>0</v>
      </c>
      <c r="AL103" s="275">
        <f t="shared" si="69"/>
        <v>0</v>
      </c>
      <c r="AM103" s="275">
        <f t="shared" si="69"/>
        <v>0</v>
      </c>
      <c r="AN103" s="275">
        <f t="shared" si="69"/>
        <v>0</v>
      </c>
      <c r="AO103" s="275">
        <f t="shared" ref="AO103:BK103" si="70">SUM(AO104:AO108)</f>
        <v>0</v>
      </c>
      <c r="AP103" s="275">
        <f t="shared" si="70"/>
        <v>0</v>
      </c>
      <c r="AQ103" s="275">
        <f t="shared" si="70"/>
        <v>0</v>
      </c>
      <c r="AR103" s="275">
        <f t="shared" si="70"/>
        <v>0</v>
      </c>
      <c r="AS103" s="275">
        <f t="shared" si="70"/>
        <v>0</v>
      </c>
      <c r="AT103" s="275">
        <f t="shared" si="70"/>
        <v>0</v>
      </c>
      <c r="AU103" s="275">
        <f t="shared" si="70"/>
        <v>0</v>
      </c>
      <c r="AV103" s="275">
        <f t="shared" si="70"/>
        <v>0</v>
      </c>
      <c r="AW103" s="275">
        <f t="shared" si="70"/>
        <v>0</v>
      </c>
      <c r="AX103" s="275">
        <f t="shared" si="70"/>
        <v>0</v>
      </c>
      <c r="AY103" s="275">
        <f t="shared" si="70"/>
        <v>0</v>
      </c>
      <c r="AZ103" s="275">
        <f t="shared" si="70"/>
        <v>0</v>
      </c>
      <c r="BA103" s="275">
        <f t="shared" si="70"/>
        <v>0</v>
      </c>
      <c r="BB103" s="275">
        <f t="shared" si="70"/>
        <v>0</v>
      </c>
      <c r="BC103" s="275">
        <f t="shared" si="70"/>
        <v>0</v>
      </c>
      <c r="BD103" s="275">
        <f t="shared" si="70"/>
        <v>0</v>
      </c>
      <c r="BE103" s="275">
        <f t="shared" si="70"/>
        <v>0</v>
      </c>
      <c r="BF103" s="275">
        <f t="shared" si="70"/>
        <v>0</v>
      </c>
      <c r="BG103" s="275">
        <f t="shared" si="70"/>
        <v>0</v>
      </c>
      <c r="BH103" s="275">
        <f t="shared" si="70"/>
        <v>0</v>
      </c>
      <c r="BI103" s="275">
        <f t="shared" si="70"/>
        <v>0</v>
      </c>
      <c r="BJ103" s="275">
        <f t="shared" si="70"/>
        <v>0</v>
      </c>
      <c r="BK103" s="275">
        <f t="shared" si="70"/>
        <v>0</v>
      </c>
      <c r="BL103" s="458"/>
      <c r="BM103" s="583" t="e">
        <f>VLOOKUP(B103,'[3]Phụ lục 01'!$B$12:$J$150,4,0)</f>
        <v>#N/A</v>
      </c>
      <c r="BN103" s="469" t="e">
        <f>VLOOKUP(B103,'[2]PL01-16112024'!$D$11:$P$237,11,0)</f>
        <v>#N/A</v>
      </c>
      <c r="BO103" s="469"/>
      <c r="BP103" s="469"/>
      <c r="BQ103" s="469"/>
      <c r="BR103" s="469"/>
    </row>
    <row r="104" spans="1:70" s="71" customFormat="1" ht="51.75" customHeight="1">
      <c r="A104" s="276" t="s">
        <v>186</v>
      </c>
      <c r="B104" s="904"/>
      <c r="C104" s="266" t="s">
        <v>528</v>
      </c>
      <c r="D104" s="266">
        <f t="shared" si="67"/>
        <v>0</v>
      </c>
      <c r="E104" s="278" t="s">
        <v>276</v>
      </c>
      <c r="F104" s="266" t="str">
        <f t="shared" si="68"/>
        <v/>
      </c>
      <c r="G104" s="279" t="s">
        <v>502</v>
      </c>
      <c r="H104" s="592">
        <f t="shared" ref="H104:H108" si="71">SUM(I104:BK104)</f>
        <v>0</v>
      </c>
      <c r="I104" s="296"/>
      <c r="J104" s="283"/>
      <c r="K104" s="297"/>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97"/>
      <c r="AR104" s="297"/>
      <c r="AS104" s="283"/>
      <c r="AT104" s="283"/>
      <c r="AU104" s="283"/>
      <c r="AV104" s="283"/>
      <c r="AW104" s="283"/>
      <c r="AX104" s="283"/>
      <c r="AY104" s="283"/>
      <c r="AZ104" s="283"/>
      <c r="BA104" s="283"/>
      <c r="BB104" s="283"/>
      <c r="BC104" s="283"/>
      <c r="BD104" s="283"/>
      <c r="BE104" s="283"/>
      <c r="BF104" s="68"/>
      <c r="BG104" s="68"/>
      <c r="BH104" s="68"/>
      <c r="BI104" s="68"/>
      <c r="BJ104" s="68"/>
      <c r="BK104" s="68"/>
      <c r="BL104" s="460"/>
      <c r="BM104" s="583">
        <f>VLOOKUP(B104,'[3]Phụ lục 01'!$B$12:$J$150,4,0)</f>
        <v>0</v>
      </c>
      <c r="BN104" s="469" t="e">
        <f>VLOOKUP(B104,'[2]PL01-16112024'!$D$11:$P$237,11,0)</f>
        <v>#N/A</v>
      </c>
      <c r="BO104" s="468"/>
      <c r="BP104" s="468"/>
      <c r="BQ104" s="468"/>
      <c r="BR104" s="468"/>
    </row>
    <row r="105" spans="1:70" s="71" customFormat="1" ht="30.75" customHeight="1">
      <c r="A105" s="276" t="s">
        <v>186</v>
      </c>
      <c r="B105" s="904"/>
      <c r="C105" s="266" t="s">
        <v>528</v>
      </c>
      <c r="D105" s="266">
        <f t="shared" si="67"/>
        <v>0</v>
      </c>
      <c r="E105" s="278" t="s">
        <v>276</v>
      </c>
      <c r="F105" s="266" t="str">
        <f t="shared" si="68"/>
        <v/>
      </c>
      <c r="G105" s="279" t="s">
        <v>502</v>
      </c>
      <c r="H105" s="592">
        <f t="shared" si="71"/>
        <v>0</v>
      </c>
      <c r="I105" s="296"/>
      <c r="J105" s="283"/>
      <c r="K105" s="297"/>
      <c r="L105" s="296"/>
      <c r="M105" s="283"/>
      <c r="N105" s="283"/>
      <c r="O105" s="283"/>
      <c r="P105" s="283"/>
      <c r="Q105" s="296"/>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97"/>
      <c r="AR105" s="297"/>
      <c r="AS105" s="283"/>
      <c r="AT105" s="283"/>
      <c r="AU105" s="283"/>
      <c r="AV105" s="283"/>
      <c r="AW105" s="283"/>
      <c r="AX105" s="283"/>
      <c r="AY105" s="283"/>
      <c r="AZ105" s="283"/>
      <c r="BA105" s="283"/>
      <c r="BB105" s="283"/>
      <c r="BC105" s="283"/>
      <c r="BD105" s="283"/>
      <c r="BE105" s="283"/>
      <c r="BF105" s="68"/>
      <c r="BG105" s="68"/>
      <c r="BH105" s="68"/>
      <c r="BI105" s="68"/>
      <c r="BJ105" s="68"/>
      <c r="BK105" s="68"/>
      <c r="BL105" s="460"/>
      <c r="BM105" s="583">
        <f>VLOOKUP(B105,'[3]Phụ lục 01'!$B$12:$J$150,4,0)</f>
        <v>0</v>
      </c>
      <c r="BN105" s="469" t="e">
        <f>VLOOKUP(B105,'[2]PL01-16112024'!$D$11:$P$237,11,0)</f>
        <v>#N/A</v>
      </c>
      <c r="BO105" s="468"/>
      <c r="BP105" s="468"/>
      <c r="BQ105" s="468"/>
      <c r="BR105" s="468"/>
    </row>
    <row r="106" spans="1:70" s="71" customFormat="1" ht="10.9" customHeight="1">
      <c r="A106" s="276" t="s">
        <v>186</v>
      </c>
      <c r="B106" s="277"/>
      <c r="C106" s="266"/>
      <c r="D106" s="266" t="str">
        <f t="shared" si="67"/>
        <v/>
      </c>
      <c r="E106" s="278" t="s">
        <v>276</v>
      </c>
      <c r="F106" s="266" t="str">
        <f t="shared" si="68"/>
        <v/>
      </c>
      <c r="G106" s="279" t="s">
        <v>502</v>
      </c>
      <c r="H106" s="592">
        <f t="shared" si="71"/>
        <v>0</v>
      </c>
      <c r="I106" s="296"/>
      <c r="J106" s="283"/>
      <c r="K106" s="297"/>
      <c r="L106" s="283"/>
      <c r="M106" s="283"/>
      <c r="N106" s="283"/>
      <c r="O106" s="283"/>
      <c r="P106" s="283"/>
      <c r="Q106" s="297"/>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97"/>
      <c r="AR106" s="283"/>
      <c r="AS106" s="283"/>
      <c r="AT106" s="283"/>
      <c r="AU106" s="283"/>
      <c r="AV106" s="283"/>
      <c r="AW106" s="283"/>
      <c r="AX106" s="283"/>
      <c r="AY106" s="283"/>
      <c r="AZ106" s="283"/>
      <c r="BA106" s="283"/>
      <c r="BB106" s="283"/>
      <c r="BC106" s="283"/>
      <c r="BD106" s="283"/>
      <c r="BE106" s="283"/>
      <c r="BF106" s="68"/>
      <c r="BG106" s="68"/>
      <c r="BH106" s="68"/>
      <c r="BI106" s="68"/>
      <c r="BJ106" s="68"/>
      <c r="BK106" s="68"/>
      <c r="BL106" s="460"/>
      <c r="BM106" s="583">
        <f>VLOOKUP(B106,'[3]Phụ lục 01'!$B$12:$J$150,4,0)</f>
        <v>0</v>
      </c>
      <c r="BN106" s="469" t="e">
        <f>VLOOKUP(B106,'[2]PL01-16112024'!$D$11:$P$237,11,0)</f>
        <v>#N/A</v>
      </c>
      <c r="BO106" s="468"/>
      <c r="BP106" s="468"/>
      <c r="BQ106" s="468"/>
      <c r="BR106" s="468"/>
    </row>
    <row r="107" spans="1:70" s="71" customFormat="1" ht="10.9" customHeight="1">
      <c r="A107" s="276" t="s">
        <v>186</v>
      </c>
      <c r="B107" s="277"/>
      <c r="C107" s="266"/>
      <c r="D107" s="266" t="str">
        <f t="shared" si="67"/>
        <v/>
      </c>
      <c r="E107" s="278"/>
      <c r="F107" s="266" t="str">
        <f t="shared" si="68"/>
        <v/>
      </c>
      <c r="G107" s="279"/>
      <c r="H107" s="592">
        <f t="shared" si="71"/>
        <v>0</v>
      </c>
      <c r="I107" s="297"/>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68"/>
      <c r="BG107" s="68"/>
      <c r="BH107" s="68"/>
      <c r="BI107" s="68"/>
      <c r="BJ107" s="68"/>
      <c r="BK107" s="68"/>
      <c r="BL107" s="460"/>
      <c r="BM107" s="583">
        <f>VLOOKUP(B107,'[3]Phụ lục 01'!$B$12:$J$150,4,0)</f>
        <v>0</v>
      </c>
      <c r="BN107" s="469" t="e">
        <f>VLOOKUP(B107,'[2]PL01-16112024'!$D$11:$P$237,11,0)</f>
        <v>#N/A</v>
      </c>
      <c r="BO107" s="468"/>
      <c r="BP107" s="468"/>
      <c r="BQ107" s="468"/>
      <c r="BR107" s="468"/>
    </row>
    <row r="108" spans="1:70" s="84" customFormat="1" ht="10.9" customHeight="1">
      <c r="A108" s="276" t="s">
        <v>186</v>
      </c>
      <c r="B108" s="277"/>
      <c r="C108" s="266"/>
      <c r="D108" s="266" t="str">
        <f t="shared" si="67"/>
        <v/>
      </c>
      <c r="E108" s="278"/>
      <c r="F108" s="266" t="str">
        <f t="shared" si="68"/>
        <v/>
      </c>
      <c r="G108" s="279"/>
      <c r="H108" s="592">
        <f t="shared" si="71"/>
        <v>0</v>
      </c>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66"/>
      <c r="BG108" s="266"/>
      <c r="BH108" s="266"/>
      <c r="BI108" s="266"/>
      <c r="BJ108" s="266"/>
      <c r="BK108" s="266"/>
      <c r="BL108" s="459"/>
      <c r="BM108" s="583">
        <f>VLOOKUP(B108,'[3]Phụ lục 01'!$B$12:$J$150,4,0)</f>
        <v>0</v>
      </c>
      <c r="BN108" s="469" t="e">
        <f>VLOOKUP(B108,'[2]PL01-16112024'!$D$11:$P$237,11,0)</f>
        <v>#N/A</v>
      </c>
      <c r="BO108" s="469"/>
      <c r="BP108" s="469"/>
      <c r="BQ108" s="469"/>
      <c r="BR108" s="469"/>
    </row>
    <row r="109" spans="1:70" s="84" customFormat="1" ht="10.9" customHeight="1">
      <c r="A109" s="269" t="s">
        <v>43</v>
      </c>
      <c r="B109" s="270" t="s">
        <v>19</v>
      </c>
      <c r="C109" s="271"/>
      <c r="D109" s="272" t="str">
        <f t="shared" si="67"/>
        <v/>
      </c>
      <c r="E109" s="273"/>
      <c r="F109" s="271" t="str">
        <f t="shared" ref="F109:F121" si="72">IF(ISTEXT(B109)=TRUE,"CAN","")</f>
        <v>CAN</v>
      </c>
      <c r="G109" s="284"/>
      <c r="H109" s="591">
        <f>SUM(I109:BK109)</f>
        <v>0</v>
      </c>
      <c r="I109" s="275">
        <f>SUM(I110:I120)</f>
        <v>0</v>
      </c>
      <c r="J109" s="275">
        <f t="shared" ref="J109:BK109" si="73">SUM(J110:J120)</f>
        <v>0</v>
      </c>
      <c r="K109" s="275">
        <f>SUM(K110:K120)</f>
        <v>0</v>
      </c>
      <c r="L109" s="275">
        <f t="shared" si="73"/>
        <v>0</v>
      </c>
      <c r="M109" s="275">
        <f t="shared" si="73"/>
        <v>0</v>
      </c>
      <c r="N109" s="275">
        <f t="shared" si="73"/>
        <v>0</v>
      </c>
      <c r="O109" s="275">
        <f t="shared" si="73"/>
        <v>0</v>
      </c>
      <c r="P109" s="275">
        <f t="shared" si="73"/>
        <v>0</v>
      </c>
      <c r="Q109" s="275">
        <f t="shared" si="73"/>
        <v>0</v>
      </c>
      <c r="R109" s="275">
        <f t="shared" si="73"/>
        <v>0</v>
      </c>
      <c r="S109" s="275">
        <f t="shared" si="73"/>
        <v>0</v>
      </c>
      <c r="T109" s="275">
        <f t="shared" si="73"/>
        <v>0</v>
      </c>
      <c r="U109" s="275">
        <f t="shared" si="73"/>
        <v>0</v>
      </c>
      <c r="V109" s="275">
        <f t="shared" si="73"/>
        <v>0</v>
      </c>
      <c r="W109" s="275">
        <f t="shared" si="73"/>
        <v>0</v>
      </c>
      <c r="X109" s="275">
        <f t="shared" si="73"/>
        <v>0</v>
      </c>
      <c r="Y109" s="275">
        <f t="shared" si="73"/>
        <v>0</v>
      </c>
      <c r="Z109" s="275">
        <f t="shared" si="73"/>
        <v>0</v>
      </c>
      <c r="AA109" s="275">
        <f t="shared" si="73"/>
        <v>0</v>
      </c>
      <c r="AB109" s="275">
        <f t="shared" si="73"/>
        <v>0</v>
      </c>
      <c r="AC109" s="275">
        <f t="shared" si="73"/>
        <v>0</v>
      </c>
      <c r="AD109" s="275">
        <f t="shared" si="73"/>
        <v>0</v>
      </c>
      <c r="AE109" s="275">
        <f t="shared" si="73"/>
        <v>0</v>
      </c>
      <c r="AF109" s="275">
        <f t="shared" si="73"/>
        <v>0</v>
      </c>
      <c r="AG109" s="275">
        <f t="shared" si="73"/>
        <v>0</v>
      </c>
      <c r="AH109" s="275">
        <f t="shared" si="73"/>
        <v>0</v>
      </c>
      <c r="AI109" s="275">
        <f t="shared" si="73"/>
        <v>0</v>
      </c>
      <c r="AJ109" s="275">
        <f t="shared" si="73"/>
        <v>0</v>
      </c>
      <c r="AK109" s="275">
        <f t="shared" si="73"/>
        <v>0</v>
      </c>
      <c r="AL109" s="275">
        <f t="shared" si="73"/>
        <v>0</v>
      </c>
      <c r="AM109" s="275">
        <f t="shared" si="73"/>
        <v>0</v>
      </c>
      <c r="AN109" s="275">
        <f t="shared" si="73"/>
        <v>0</v>
      </c>
      <c r="AO109" s="275">
        <f t="shared" si="73"/>
        <v>0</v>
      </c>
      <c r="AP109" s="275">
        <f t="shared" si="73"/>
        <v>0</v>
      </c>
      <c r="AQ109" s="275">
        <f t="shared" si="73"/>
        <v>0</v>
      </c>
      <c r="AR109" s="275">
        <f t="shared" si="73"/>
        <v>0</v>
      </c>
      <c r="AS109" s="275">
        <f t="shared" si="73"/>
        <v>0</v>
      </c>
      <c r="AT109" s="275">
        <f t="shared" si="73"/>
        <v>0</v>
      </c>
      <c r="AU109" s="275">
        <f t="shared" si="73"/>
        <v>0</v>
      </c>
      <c r="AV109" s="275">
        <f t="shared" si="73"/>
        <v>0</v>
      </c>
      <c r="AW109" s="275">
        <f t="shared" si="73"/>
        <v>0</v>
      </c>
      <c r="AX109" s="275">
        <f t="shared" si="73"/>
        <v>0</v>
      </c>
      <c r="AY109" s="275">
        <f t="shared" si="73"/>
        <v>0</v>
      </c>
      <c r="AZ109" s="275">
        <f t="shared" si="73"/>
        <v>0</v>
      </c>
      <c r="BA109" s="275">
        <f t="shared" si="73"/>
        <v>0</v>
      </c>
      <c r="BB109" s="275">
        <f t="shared" si="73"/>
        <v>0</v>
      </c>
      <c r="BC109" s="275">
        <f t="shared" si="73"/>
        <v>0</v>
      </c>
      <c r="BD109" s="275">
        <f t="shared" si="73"/>
        <v>0</v>
      </c>
      <c r="BE109" s="275">
        <f t="shared" si="73"/>
        <v>0</v>
      </c>
      <c r="BF109" s="275">
        <f t="shared" si="73"/>
        <v>0</v>
      </c>
      <c r="BG109" s="275">
        <f t="shared" si="73"/>
        <v>0</v>
      </c>
      <c r="BH109" s="275">
        <f t="shared" si="73"/>
        <v>0</v>
      </c>
      <c r="BI109" s="275">
        <f t="shared" si="73"/>
        <v>0</v>
      </c>
      <c r="BJ109" s="275">
        <f t="shared" si="73"/>
        <v>0</v>
      </c>
      <c r="BK109" s="275">
        <f t="shared" si="73"/>
        <v>0</v>
      </c>
      <c r="BL109" s="458"/>
      <c r="BM109" s="583" t="e">
        <f>VLOOKUP(B109,'[3]Phụ lục 01'!$B$12:$J$150,4,0)</f>
        <v>#N/A</v>
      </c>
      <c r="BN109" s="469" t="e">
        <f>VLOOKUP(B109,'[2]PL01-16112024'!$D$11:$P$237,11,0)</f>
        <v>#N/A</v>
      </c>
      <c r="BO109" s="469"/>
      <c r="BP109" s="469"/>
      <c r="BQ109" s="469"/>
      <c r="BR109" s="469"/>
    </row>
    <row r="110" spans="1:70" s="84" customFormat="1" ht="71.25" customHeight="1">
      <c r="A110" s="276" t="s">
        <v>186</v>
      </c>
      <c r="B110" s="904"/>
      <c r="C110" s="266" t="s">
        <v>528</v>
      </c>
      <c r="D110" s="266">
        <f t="shared" si="67"/>
        <v>0</v>
      </c>
      <c r="E110" s="278" t="s">
        <v>276</v>
      </c>
      <c r="F110" s="266" t="str">
        <f t="shared" si="72"/>
        <v/>
      </c>
      <c r="G110" s="422" t="s">
        <v>502</v>
      </c>
      <c r="H110" s="592">
        <f t="shared" ref="H110:H121" si="74">SUM(I110:BK110)</f>
        <v>0</v>
      </c>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66"/>
      <c r="BG110" s="266"/>
      <c r="BH110" s="266"/>
      <c r="BI110" s="266"/>
      <c r="BJ110" s="266"/>
      <c r="BK110" s="266"/>
      <c r="BL110" s="459"/>
      <c r="BM110" s="583">
        <f>VLOOKUP(B110,'[3]Phụ lục 01'!$B$12:$J$150,4,0)</f>
        <v>0</v>
      </c>
      <c r="BN110" s="469" t="e">
        <f>VLOOKUP(B110,'[2]PL01-16112024'!$D$11:$P$237,11,0)</f>
        <v>#N/A</v>
      </c>
      <c r="BO110" s="469">
        <v>0.2</v>
      </c>
      <c r="BP110" s="469">
        <v>0.2</v>
      </c>
      <c r="BQ110" s="469">
        <v>0</v>
      </c>
      <c r="BR110" s="469" t="s">
        <v>681</v>
      </c>
    </row>
    <row r="111" spans="1:70" s="84" customFormat="1" ht="26.25" customHeight="1">
      <c r="A111" s="276" t="s">
        <v>186</v>
      </c>
      <c r="B111" s="905"/>
      <c r="C111" s="266" t="s">
        <v>528</v>
      </c>
      <c r="D111" s="266">
        <f t="shared" si="67"/>
        <v>0</v>
      </c>
      <c r="E111" s="278" t="s">
        <v>276</v>
      </c>
      <c r="F111" s="266" t="str">
        <f t="shared" si="72"/>
        <v/>
      </c>
      <c r="G111" s="422" t="s">
        <v>502</v>
      </c>
      <c r="H111" s="592">
        <f t="shared" ref="H111:H116" si="75">SUM(I111:BK111)</f>
        <v>0</v>
      </c>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66"/>
      <c r="BG111" s="266"/>
      <c r="BH111" s="266"/>
      <c r="BI111" s="266"/>
      <c r="BJ111" s="266"/>
      <c r="BK111" s="266"/>
      <c r="BL111" s="459"/>
      <c r="BM111" s="583">
        <f>VLOOKUP(B111,'[3]Phụ lục 01'!$B$12:$J$150,4,0)</f>
        <v>0</v>
      </c>
      <c r="BN111" s="469" t="e">
        <f>VLOOKUP(B111,'[2]PL01-16112024'!$D$11:$P$237,11,0)</f>
        <v>#N/A</v>
      </c>
      <c r="BO111" s="469">
        <v>0.2</v>
      </c>
      <c r="BP111" s="469">
        <v>0.2</v>
      </c>
      <c r="BQ111" s="469">
        <v>0</v>
      </c>
      <c r="BR111" s="469" t="s">
        <v>693</v>
      </c>
    </row>
    <row r="112" spans="1:70" s="84" customFormat="1" ht="10.9" customHeight="1">
      <c r="A112" s="276" t="s">
        <v>186</v>
      </c>
      <c r="B112" s="421"/>
      <c r="C112" s="266"/>
      <c r="D112" s="266" t="str">
        <f t="shared" si="67"/>
        <v/>
      </c>
      <c r="E112" s="278" t="s">
        <v>276</v>
      </c>
      <c r="F112" s="266" t="str">
        <f t="shared" si="72"/>
        <v/>
      </c>
      <c r="G112" s="422"/>
      <c r="H112" s="592">
        <f t="shared" si="75"/>
        <v>0</v>
      </c>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66"/>
      <c r="BG112" s="266"/>
      <c r="BH112" s="266"/>
      <c r="BI112" s="266"/>
      <c r="BJ112" s="266"/>
      <c r="BK112" s="266"/>
      <c r="BL112" s="459"/>
      <c r="BM112" s="583">
        <f>VLOOKUP(B112,'[3]Phụ lục 01'!$B$12:$J$150,4,0)</f>
        <v>0</v>
      </c>
      <c r="BN112" s="469" t="e">
        <f>VLOOKUP(B112,'[2]PL01-16112024'!$D$11:$P$237,11,0)</f>
        <v>#N/A</v>
      </c>
      <c r="BO112" s="469">
        <v>0.1</v>
      </c>
      <c r="BP112" s="469">
        <v>0.1</v>
      </c>
      <c r="BQ112" s="469">
        <v>0</v>
      </c>
      <c r="BR112" s="469" t="s">
        <v>678</v>
      </c>
    </row>
    <row r="113" spans="1:70" s="84" customFormat="1" ht="10.9" customHeight="1">
      <c r="A113" s="276" t="s">
        <v>186</v>
      </c>
      <c r="B113" s="421"/>
      <c r="C113" s="266"/>
      <c r="D113" s="266" t="str">
        <f t="shared" si="67"/>
        <v/>
      </c>
      <c r="E113" s="278" t="s">
        <v>276</v>
      </c>
      <c r="F113" s="266" t="str">
        <f t="shared" si="72"/>
        <v/>
      </c>
      <c r="G113" s="422"/>
      <c r="H113" s="592">
        <f t="shared" si="75"/>
        <v>0</v>
      </c>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66"/>
      <c r="BG113" s="266"/>
      <c r="BH113" s="266"/>
      <c r="BI113" s="266"/>
      <c r="BJ113" s="266"/>
      <c r="BK113" s="266"/>
      <c r="BL113" s="459"/>
      <c r="BM113" s="583">
        <f>VLOOKUP(B113,'[3]Phụ lục 01'!$B$12:$J$150,4,0)</f>
        <v>0</v>
      </c>
      <c r="BN113" s="469" t="e">
        <f>VLOOKUP(B113,'[2]PL01-16112024'!$D$11:$P$237,11,0)</f>
        <v>#N/A</v>
      </c>
      <c r="BO113" s="469">
        <v>0.16</v>
      </c>
      <c r="BP113" s="469">
        <v>0.16</v>
      </c>
      <c r="BQ113" s="469">
        <v>0</v>
      </c>
      <c r="BR113" s="469" t="s">
        <v>680</v>
      </c>
    </row>
    <row r="114" spans="1:70" s="84" customFormat="1" ht="10.9" customHeight="1">
      <c r="A114" s="276" t="s">
        <v>186</v>
      </c>
      <c r="B114" s="421"/>
      <c r="C114" s="266"/>
      <c r="D114" s="266" t="str">
        <f t="shared" si="67"/>
        <v/>
      </c>
      <c r="E114" s="278" t="s">
        <v>276</v>
      </c>
      <c r="F114" s="266" t="str">
        <f t="shared" si="72"/>
        <v/>
      </c>
      <c r="G114" s="422"/>
      <c r="H114" s="592">
        <f t="shared" si="75"/>
        <v>0</v>
      </c>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66"/>
      <c r="BG114" s="266"/>
      <c r="BH114" s="266"/>
      <c r="BI114" s="266"/>
      <c r="BJ114" s="266"/>
      <c r="BK114" s="266"/>
      <c r="BL114" s="459"/>
      <c r="BM114" s="583">
        <f>VLOOKUP(B114,'[3]Phụ lục 01'!$B$12:$J$150,4,0)</f>
        <v>0</v>
      </c>
      <c r="BN114" s="469" t="e">
        <f>VLOOKUP(B114,'[2]PL01-16112024'!$D$11:$P$237,11,0)</f>
        <v>#N/A</v>
      </c>
      <c r="BO114" s="469">
        <v>0.1</v>
      </c>
      <c r="BP114" s="469">
        <v>0.1</v>
      </c>
      <c r="BQ114" s="469">
        <v>0</v>
      </c>
      <c r="BR114" s="469" t="s">
        <v>688</v>
      </c>
    </row>
    <row r="115" spans="1:70" s="71" customFormat="1" ht="10.9" customHeight="1">
      <c r="A115" s="276" t="s">
        <v>186</v>
      </c>
      <c r="B115" s="421"/>
      <c r="C115" s="266"/>
      <c r="D115" s="266" t="str">
        <f t="shared" si="67"/>
        <v/>
      </c>
      <c r="E115" s="278" t="s">
        <v>276</v>
      </c>
      <c r="F115" s="266" t="str">
        <f t="shared" si="72"/>
        <v/>
      </c>
      <c r="G115" s="422"/>
      <c r="H115" s="592">
        <f t="shared" si="75"/>
        <v>0</v>
      </c>
      <c r="I115" s="281">
        <v>0</v>
      </c>
      <c r="J115" s="283"/>
      <c r="K115" s="281"/>
      <c r="L115" s="281">
        <v>0</v>
      </c>
      <c r="M115" s="283"/>
      <c r="N115" s="283"/>
      <c r="O115" s="283"/>
      <c r="P115" s="283"/>
      <c r="Q115" s="281">
        <v>0</v>
      </c>
      <c r="R115" s="283"/>
      <c r="S115" s="283"/>
      <c r="T115" s="281">
        <v>0</v>
      </c>
      <c r="U115" s="281">
        <v>0</v>
      </c>
      <c r="V115" s="283"/>
      <c r="W115" s="283"/>
      <c r="X115" s="283"/>
      <c r="Y115" s="283"/>
      <c r="Z115" s="281">
        <v>0</v>
      </c>
      <c r="AA115" s="283"/>
      <c r="AB115" s="281">
        <v>0</v>
      </c>
      <c r="AC115" s="281">
        <v>0</v>
      </c>
      <c r="AD115" s="281">
        <v>0</v>
      </c>
      <c r="AE115" s="283"/>
      <c r="AF115" s="283"/>
      <c r="AG115" s="283"/>
      <c r="AH115" s="283"/>
      <c r="AI115" s="283"/>
      <c r="AJ115" s="283"/>
      <c r="AK115" s="283"/>
      <c r="AL115" s="283"/>
      <c r="AM115" s="283"/>
      <c r="AN115" s="281">
        <v>0</v>
      </c>
      <c r="AO115" s="283"/>
      <c r="AP115" s="281">
        <v>0</v>
      </c>
      <c r="AQ115" s="281">
        <v>0</v>
      </c>
      <c r="AR115" s="283"/>
      <c r="AS115" s="283"/>
      <c r="AT115" s="283"/>
      <c r="AU115" s="283"/>
      <c r="AV115" s="283"/>
      <c r="AW115" s="283"/>
      <c r="AX115" s="283"/>
      <c r="AY115" s="283"/>
      <c r="AZ115" s="283"/>
      <c r="BA115" s="283"/>
      <c r="BB115" s="281">
        <v>0</v>
      </c>
      <c r="BC115" s="283"/>
      <c r="BD115" s="281">
        <v>0</v>
      </c>
      <c r="BE115" s="283"/>
      <c r="BF115" s="68"/>
      <c r="BG115" s="68"/>
      <c r="BH115" s="68"/>
      <c r="BI115" s="68"/>
      <c r="BJ115" s="68"/>
      <c r="BK115" s="68"/>
      <c r="BL115" s="460"/>
      <c r="BM115" s="583">
        <f>VLOOKUP(B115,'[3]Phụ lục 01'!$B$12:$J$150,4,0)</f>
        <v>0</v>
      </c>
      <c r="BN115" s="469" t="e">
        <f>VLOOKUP(B115,'[2]PL01-16112024'!$D$11:$P$237,11,0)</f>
        <v>#N/A</v>
      </c>
      <c r="BO115" s="468">
        <v>0.18</v>
      </c>
      <c r="BP115" s="468">
        <v>0.18</v>
      </c>
      <c r="BQ115" s="468">
        <v>0</v>
      </c>
      <c r="BR115" s="468" t="s">
        <v>683</v>
      </c>
    </row>
    <row r="116" spans="1:70" s="71" customFormat="1" ht="15" customHeight="1">
      <c r="A116" s="276" t="s">
        <v>186</v>
      </c>
      <c r="B116" s="421"/>
      <c r="C116" s="266"/>
      <c r="D116" s="266" t="str">
        <f t="shared" si="67"/>
        <v/>
      </c>
      <c r="E116" s="278" t="s">
        <v>276</v>
      </c>
      <c r="F116" s="266" t="str">
        <f t="shared" si="72"/>
        <v/>
      </c>
      <c r="G116" s="422"/>
      <c r="H116" s="592">
        <f t="shared" si="75"/>
        <v>0</v>
      </c>
      <c r="I116" s="281"/>
      <c r="J116" s="283"/>
      <c r="K116" s="281"/>
      <c r="L116" s="281"/>
      <c r="M116" s="283"/>
      <c r="N116" s="283"/>
      <c r="O116" s="283"/>
      <c r="P116" s="283"/>
      <c r="Q116" s="281"/>
      <c r="R116" s="283"/>
      <c r="S116" s="283"/>
      <c r="T116" s="281"/>
      <c r="U116" s="281"/>
      <c r="V116" s="283"/>
      <c r="W116" s="283"/>
      <c r="X116" s="283"/>
      <c r="Y116" s="283"/>
      <c r="Z116" s="281"/>
      <c r="AA116" s="283"/>
      <c r="AB116" s="281"/>
      <c r="AC116" s="281"/>
      <c r="AD116" s="281"/>
      <c r="AE116" s="283"/>
      <c r="AF116" s="283"/>
      <c r="AG116" s="283"/>
      <c r="AH116" s="283"/>
      <c r="AI116" s="283"/>
      <c r="AJ116" s="283"/>
      <c r="AK116" s="283"/>
      <c r="AL116" s="283"/>
      <c r="AM116" s="283"/>
      <c r="AN116" s="281"/>
      <c r="AO116" s="283"/>
      <c r="AP116" s="281"/>
      <c r="AQ116" s="281"/>
      <c r="AR116" s="283"/>
      <c r="AS116" s="283"/>
      <c r="AT116" s="283"/>
      <c r="AU116" s="283"/>
      <c r="AV116" s="283"/>
      <c r="AW116" s="283"/>
      <c r="AX116" s="283"/>
      <c r="AY116" s="283"/>
      <c r="AZ116" s="283"/>
      <c r="BA116" s="283"/>
      <c r="BB116" s="281"/>
      <c r="BC116" s="283"/>
      <c r="BD116" s="281"/>
      <c r="BE116" s="283"/>
      <c r="BF116" s="68"/>
      <c r="BG116" s="68"/>
      <c r="BH116" s="68"/>
      <c r="BI116" s="68"/>
      <c r="BJ116" s="68"/>
      <c r="BK116" s="68"/>
      <c r="BL116" s="460"/>
      <c r="BM116" s="583">
        <f>VLOOKUP(B116,'[3]Phụ lục 01'!$B$12:$J$150,4,0)</f>
        <v>0</v>
      </c>
      <c r="BN116" s="469" t="e">
        <f>VLOOKUP(B116,'[2]PL01-16112024'!$D$11:$P$237,11,0)</f>
        <v>#N/A</v>
      </c>
      <c r="BO116" s="468">
        <v>0.19</v>
      </c>
      <c r="BP116" s="468">
        <v>0.19</v>
      </c>
      <c r="BQ116" s="468">
        <v>0</v>
      </c>
      <c r="BR116" s="468" t="s">
        <v>682</v>
      </c>
    </row>
    <row r="117" spans="1:70" s="71" customFormat="1" ht="10.9" customHeight="1">
      <c r="A117" s="276" t="s">
        <v>186</v>
      </c>
      <c r="B117" s="315"/>
      <c r="C117" s="68"/>
      <c r="D117" s="266" t="str">
        <f t="shared" si="67"/>
        <v/>
      </c>
      <c r="E117" s="70"/>
      <c r="F117" s="266" t="str">
        <f t="shared" si="72"/>
        <v/>
      </c>
      <c r="G117" s="67"/>
      <c r="H117" s="592">
        <f t="shared" si="74"/>
        <v>0</v>
      </c>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68"/>
      <c r="BG117" s="68"/>
      <c r="BH117" s="68"/>
      <c r="BI117" s="68"/>
      <c r="BJ117" s="68"/>
      <c r="BK117" s="68"/>
      <c r="BL117" s="460"/>
      <c r="BM117" s="583">
        <f>VLOOKUP(B117,'[3]Phụ lục 01'!$B$12:$J$150,4,0)</f>
        <v>0</v>
      </c>
      <c r="BN117" s="469" t="e">
        <f>VLOOKUP(B117,'[2]PL01-16112024'!$D$11:$P$237,11,0)</f>
        <v>#N/A</v>
      </c>
      <c r="BO117" s="468"/>
      <c r="BP117" s="468"/>
      <c r="BQ117" s="468"/>
      <c r="BR117" s="468"/>
    </row>
    <row r="118" spans="1:70" s="71" customFormat="1" ht="10.9" customHeight="1">
      <c r="A118" s="276" t="s">
        <v>186</v>
      </c>
      <c r="B118" s="315"/>
      <c r="C118" s="68"/>
      <c r="D118" s="266" t="str">
        <f t="shared" si="67"/>
        <v/>
      </c>
      <c r="E118" s="70"/>
      <c r="F118" s="266" t="str">
        <f t="shared" si="72"/>
        <v/>
      </c>
      <c r="G118" s="67"/>
      <c r="H118" s="592">
        <f t="shared" si="74"/>
        <v>0</v>
      </c>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68"/>
      <c r="BG118" s="68"/>
      <c r="BH118" s="68"/>
      <c r="BI118" s="68"/>
      <c r="BJ118" s="68"/>
      <c r="BK118" s="68"/>
      <c r="BL118" s="460"/>
      <c r="BM118" s="583">
        <f>VLOOKUP(B118,'[3]Phụ lục 01'!$B$12:$J$150,4,0)</f>
        <v>0</v>
      </c>
      <c r="BN118" s="469" t="e">
        <f>VLOOKUP(B118,'[2]PL01-16112024'!$D$11:$P$237,11,0)</f>
        <v>#N/A</v>
      </c>
      <c r="BO118" s="468"/>
      <c r="BP118" s="468"/>
      <c r="BQ118" s="468"/>
      <c r="BR118" s="468"/>
    </row>
    <row r="119" spans="1:70" s="71" customFormat="1" ht="10.9" customHeight="1">
      <c r="A119" s="276" t="s">
        <v>186</v>
      </c>
      <c r="B119" s="315"/>
      <c r="C119" s="68"/>
      <c r="D119" s="266" t="str">
        <f t="shared" si="67"/>
        <v/>
      </c>
      <c r="E119" s="70"/>
      <c r="F119" s="266" t="str">
        <f t="shared" si="72"/>
        <v/>
      </c>
      <c r="G119" s="67"/>
      <c r="H119" s="592">
        <f t="shared" si="74"/>
        <v>0</v>
      </c>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68"/>
      <c r="BG119" s="68"/>
      <c r="BH119" s="68"/>
      <c r="BI119" s="68"/>
      <c r="BJ119" s="68"/>
      <c r="BK119" s="68"/>
      <c r="BL119" s="460"/>
      <c r="BM119" s="583">
        <f>VLOOKUP(B119,'[3]Phụ lục 01'!$B$12:$J$150,4,0)</f>
        <v>0</v>
      </c>
      <c r="BN119" s="469" t="e">
        <f>VLOOKUP(B119,'[2]PL01-16112024'!$D$11:$P$237,11,0)</f>
        <v>#N/A</v>
      </c>
      <c r="BO119" s="468"/>
      <c r="BP119" s="468"/>
      <c r="BQ119" s="468"/>
      <c r="BR119" s="468"/>
    </row>
    <row r="120" spans="1:70" s="71" customFormat="1" ht="10.9" customHeight="1">
      <c r="A120" s="276" t="s">
        <v>186</v>
      </c>
      <c r="B120" s="315"/>
      <c r="C120" s="68"/>
      <c r="D120" s="266" t="str">
        <f t="shared" si="67"/>
        <v/>
      </c>
      <c r="E120" s="70"/>
      <c r="F120" s="266" t="str">
        <f t="shared" si="72"/>
        <v/>
      </c>
      <c r="G120" s="67"/>
      <c r="H120" s="592">
        <f t="shared" si="74"/>
        <v>0</v>
      </c>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68"/>
      <c r="BG120" s="68"/>
      <c r="BH120" s="68"/>
      <c r="BI120" s="68"/>
      <c r="BJ120" s="68"/>
      <c r="BK120" s="68"/>
      <c r="BL120" s="460"/>
      <c r="BM120" s="583">
        <f>VLOOKUP(B120,'[3]Phụ lục 01'!$B$12:$J$150,4,0)</f>
        <v>0</v>
      </c>
      <c r="BN120" s="469" t="e">
        <f>VLOOKUP(B120,'[2]PL01-16112024'!$D$11:$P$237,11,0)</f>
        <v>#N/A</v>
      </c>
      <c r="BO120" s="468"/>
      <c r="BP120" s="468"/>
      <c r="BQ120" s="468"/>
      <c r="BR120" s="468"/>
    </row>
    <row r="121" spans="1:70" s="84" customFormat="1" ht="10.9" customHeight="1">
      <c r="A121" s="276" t="s">
        <v>186</v>
      </c>
      <c r="B121" s="285"/>
      <c r="C121" s="266"/>
      <c r="D121" s="266" t="str">
        <f t="shared" si="67"/>
        <v/>
      </c>
      <c r="E121" s="278"/>
      <c r="F121" s="266" t="str">
        <f t="shared" si="72"/>
        <v/>
      </c>
      <c r="G121" s="279"/>
      <c r="H121" s="592">
        <f t="shared" si="74"/>
        <v>0</v>
      </c>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66"/>
      <c r="BG121" s="266"/>
      <c r="BH121" s="266"/>
      <c r="BI121" s="266"/>
      <c r="BJ121" s="266"/>
      <c r="BK121" s="266"/>
      <c r="BL121" s="459"/>
      <c r="BM121" s="583">
        <f>VLOOKUP(B121,'[3]Phụ lục 01'!$B$12:$J$150,4,0)</f>
        <v>0</v>
      </c>
      <c r="BN121" s="469" t="e">
        <f>VLOOKUP(B121,'[2]PL01-16112024'!$D$11:$P$237,11,0)</f>
        <v>#N/A</v>
      </c>
      <c r="BO121" s="469"/>
      <c r="BP121" s="469"/>
      <c r="BQ121" s="469"/>
      <c r="BR121" s="469"/>
    </row>
    <row r="122" spans="1:70" s="84" customFormat="1" ht="10.9" customHeight="1">
      <c r="A122" s="269" t="s">
        <v>43</v>
      </c>
      <c r="B122" s="270" t="s">
        <v>31</v>
      </c>
      <c r="C122" s="271"/>
      <c r="D122" s="272" t="str">
        <f t="shared" si="67"/>
        <v/>
      </c>
      <c r="E122" s="273"/>
      <c r="F122" s="271" t="str">
        <f t="shared" ref="F122:F131" si="76">IF(ISTEXT(B122)=TRUE,"DVH","")</f>
        <v>DVH</v>
      </c>
      <c r="G122" s="284"/>
      <c r="H122" s="591">
        <f>SUM(I122:BK122)</f>
        <v>4.4000000000000004</v>
      </c>
      <c r="I122" s="275">
        <f t="shared" ref="I122:AN122" si="77">SUM(I123:I131)</f>
        <v>0</v>
      </c>
      <c r="J122" s="275">
        <f t="shared" si="77"/>
        <v>0</v>
      </c>
      <c r="K122" s="275">
        <f t="shared" si="77"/>
        <v>0</v>
      </c>
      <c r="L122" s="275">
        <f t="shared" si="77"/>
        <v>3</v>
      </c>
      <c r="M122" s="275">
        <f t="shared" si="77"/>
        <v>0</v>
      </c>
      <c r="N122" s="275">
        <f t="shared" si="77"/>
        <v>0</v>
      </c>
      <c r="O122" s="275">
        <f t="shared" si="77"/>
        <v>0</v>
      </c>
      <c r="P122" s="275">
        <f t="shared" si="77"/>
        <v>0</v>
      </c>
      <c r="Q122" s="275">
        <f t="shared" si="77"/>
        <v>0.3</v>
      </c>
      <c r="R122" s="275">
        <f t="shared" si="77"/>
        <v>0</v>
      </c>
      <c r="S122" s="275">
        <f t="shared" si="77"/>
        <v>0</v>
      </c>
      <c r="T122" s="275">
        <f t="shared" si="77"/>
        <v>0</v>
      </c>
      <c r="U122" s="275">
        <f t="shared" si="77"/>
        <v>0</v>
      </c>
      <c r="V122" s="275">
        <f t="shared" si="77"/>
        <v>0</v>
      </c>
      <c r="W122" s="275">
        <f t="shared" si="77"/>
        <v>0</v>
      </c>
      <c r="X122" s="275">
        <f t="shared" si="77"/>
        <v>0</v>
      </c>
      <c r="Y122" s="275">
        <f t="shared" si="77"/>
        <v>0</v>
      </c>
      <c r="Z122" s="275">
        <f t="shared" si="77"/>
        <v>0</v>
      </c>
      <c r="AA122" s="275">
        <f t="shared" si="77"/>
        <v>0</v>
      </c>
      <c r="AB122" s="275">
        <f t="shared" si="77"/>
        <v>0</v>
      </c>
      <c r="AC122" s="275">
        <f t="shared" si="77"/>
        <v>0</v>
      </c>
      <c r="AD122" s="275">
        <f t="shared" si="77"/>
        <v>0</v>
      </c>
      <c r="AE122" s="275">
        <f t="shared" si="77"/>
        <v>0</v>
      </c>
      <c r="AF122" s="275">
        <f t="shared" si="77"/>
        <v>0</v>
      </c>
      <c r="AG122" s="275">
        <f t="shared" si="77"/>
        <v>0</v>
      </c>
      <c r="AH122" s="275">
        <f t="shared" si="77"/>
        <v>0</v>
      </c>
      <c r="AI122" s="275">
        <f t="shared" si="77"/>
        <v>0</v>
      </c>
      <c r="AJ122" s="275">
        <f t="shared" si="77"/>
        <v>0</v>
      </c>
      <c r="AK122" s="275">
        <f t="shared" si="77"/>
        <v>0</v>
      </c>
      <c r="AL122" s="275">
        <f t="shared" si="77"/>
        <v>0</v>
      </c>
      <c r="AM122" s="275">
        <f t="shared" si="77"/>
        <v>0</v>
      </c>
      <c r="AN122" s="275">
        <f t="shared" si="77"/>
        <v>0</v>
      </c>
      <c r="AO122" s="275">
        <f t="shared" ref="AO122:BK122" si="78">SUM(AO123:AO131)</f>
        <v>0</v>
      </c>
      <c r="AP122" s="275">
        <f t="shared" si="78"/>
        <v>0</v>
      </c>
      <c r="AQ122" s="275">
        <f t="shared" si="78"/>
        <v>0</v>
      </c>
      <c r="AR122" s="275">
        <f t="shared" si="78"/>
        <v>0</v>
      </c>
      <c r="AS122" s="275">
        <f t="shared" si="78"/>
        <v>0</v>
      </c>
      <c r="AT122" s="275">
        <f t="shared" si="78"/>
        <v>0</v>
      </c>
      <c r="AU122" s="275">
        <f t="shared" si="78"/>
        <v>0</v>
      </c>
      <c r="AV122" s="275">
        <f t="shared" si="78"/>
        <v>0</v>
      </c>
      <c r="AW122" s="275">
        <f t="shared" si="78"/>
        <v>0</v>
      </c>
      <c r="AX122" s="275">
        <f t="shared" si="78"/>
        <v>0</v>
      </c>
      <c r="AY122" s="275">
        <f t="shared" si="78"/>
        <v>0</v>
      </c>
      <c r="AZ122" s="275">
        <f t="shared" si="78"/>
        <v>0</v>
      </c>
      <c r="BA122" s="275">
        <f t="shared" si="78"/>
        <v>0</v>
      </c>
      <c r="BB122" s="275">
        <f t="shared" si="78"/>
        <v>0</v>
      </c>
      <c r="BC122" s="275">
        <f t="shared" si="78"/>
        <v>0</v>
      </c>
      <c r="BD122" s="275">
        <f t="shared" si="78"/>
        <v>1.1000000000000001</v>
      </c>
      <c r="BE122" s="275">
        <f t="shared" si="78"/>
        <v>0</v>
      </c>
      <c r="BF122" s="275">
        <f t="shared" si="78"/>
        <v>0</v>
      </c>
      <c r="BG122" s="275">
        <f t="shared" si="78"/>
        <v>0</v>
      </c>
      <c r="BH122" s="275">
        <f t="shared" si="78"/>
        <v>0</v>
      </c>
      <c r="BI122" s="275">
        <f t="shared" si="78"/>
        <v>0</v>
      </c>
      <c r="BJ122" s="275">
        <f t="shared" si="78"/>
        <v>0</v>
      </c>
      <c r="BK122" s="275">
        <f t="shared" si="78"/>
        <v>0</v>
      </c>
      <c r="BL122" s="458"/>
      <c r="BM122" s="583" t="e">
        <f>VLOOKUP(B122,'[3]Phụ lục 01'!$B$12:$J$150,4,0)</f>
        <v>#N/A</v>
      </c>
      <c r="BN122" s="469" t="e">
        <f>VLOOKUP(B122,'[2]PL01-16112024'!$D$11:$P$237,11,0)</f>
        <v>#N/A</v>
      </c>
      <c r="BO122" s="469"/>
      <c r="BP122" s="469"/>
      <c r="BQ122" s="469"/>
      <c r="BR122" s="469"/>
    </row>
    <row r="123" spans="1:70" s="71" customFormat="1" ht="57.75" customHeight="1">
      <c r="A123" s="937" t="s">
        <v>186</v>
      </c>
      <c r="B123" s="936" t="s">
        <v>1050</v>
      </c>
      <c r="C123" s="68" t="s">
        <v>528</v>
      </c>
      <c r="D123" s="68">
        <f t="shared" si="67"/>
        <v>3</v>
      </c>
      <c r="E123" s="70" t="s">
        <v>276</v>
      </c>
      <c r="F123" s="68" t="str">
        <f t="shared" si="76"/>
        <v>DVH</v>
      </c>
      <c r="G123" s="67" t="s">
        <v>502</v>
      </c>
      <c r="H123" s="938">
        <f t="shared" ref="H123" si="79">SUM(I123:BK123)</f>
        <v>3</v>
      </c>
      <c r="I123" s="939"/>
      <c r="J123" s="283"/>
      <c r="K123" s="939">
        <v>0</v>
      </c>
      <c r="L123" s="283">
        <v>3</v>
      </c>
      <c r="M123" s="283"/>
      <c r="N123" s="283"/>
      <c r="O123" s="283"/>
      <c r="P123" s="283"/>
      <c r="Q123" s="283">
        <v>0</v>
      </c>
      <c r="R123" s="283"/>
      <c r="S123" s="283"/>
      <c r="T123" s="283">
        <v>0</v>
      </c>
      <c r="U123" s="283">
        <v>0</v>
      </c>
      <c r="V123" s="283"/>
      <c r="W123" s="283"/>
      <c r="X123" s="283"/>
      <c r="Y123" s="283"/>
      <c r="Z123" s="283">
        <v>0</v>
      </c>
      <c r="AA123" s="283"/>
      <c r="AB123" s="283">
        <v>0</v>
      </c>
      <c r="AC123" s="283">
        <v>0</v>
      </c>
      <c r="AD123" s="283">
        <v>0</v>
      </c>
      <c r="AE123" s="283"/>
      <c r="AF123" s="283"/>
      <c r="AG123" s="283"/>
      <c r="AH123" s="283"/>
      <c r="AI123" s="283"/>
      <c r="AJ123" s="283"/>
      <c r="AK123" s="283"/>
      <c r="AL123" s="283"/>
      <c r="AM123" s="283"/>
      <c r="AN123" s="283">
        <v>0</v>
      </c>
      <c r="AO123" s="283"/>
      <c r="AP123" s="283">
        <v>0</v>
      </c>
      <c r="AQ123" s="283">
        <v>0</v>
      </c>
      <c r="AR123" s="283"/>
      <c r="AS123" s="283"/>
      <c r="AT123" s="283"/>
      <c r="AU123" s="283"/>
      <c r="AV123" s="283"/>
      <c r="AW123" s="283"/>
      <c r="AX123" s="283"/>
      <c r="AY123" s="283"/>
      <c r="AZ123" s="283"/>
      <c r="BA123" s="283"/>
      <c r="BB123" s="283">
        <v>0</v>
      </c>
      <c r="BC123" s="283"/>
      <c r="BD123" s="283">
        <v>0</v>
      </c>
      <c r="BE123" s="283"/>
      <c r="BF123" s="68"/>
      <c r="BG123" s="68"/>
      <c r="BH123" s="68"/>
      <c r="BI123" s="68"/>
      <c r="BJ123" s="68"/>
      <c r="BK123" s="68"/>
      <c r="BL123" s="460"/>
      <c r="BM123" s="584" t="e">
        <f>VLOOKUP(B123,'[3]Phụ lục 01'!$B$12:$J$150,4,0)</f>
        <v>#N/A</v>
      </c>
      <c r="BN123" s="68">
        <f>VLOOKUP(B123,'[2]PL01-16112024'!$D$11:$P$237,11,0)</f>
        <v>1.3</v>
      </c>
      <c r="BO123" s="68"/>
      <c r="BP123" s="68"/>
      <c r="BQ123" s="68"/>
      <c r="BR123" s="68"/>
    </row>
    <row r="124" spans="1:70" s="71" customFormat="1" ht="48.75" customHeight="1">
      <c r="A124" s="937" t="s">
        <v>186</v>
      </c>
      <c r="B124" s="936" t="s">
        <v>1051</v>
      </c>
      <c r="C124" s="68" t="s">
        <v>528</v>
      </c>
      <c r="D124" s="68">
        <f t="shared" si="67"/>
        <v>1.4000000000000001</v>
      </c>
      <c r="E124" s="70" t="s">
        <v>276</v>
      </c>
      <c r="F124" s="68" t="str">
        <f t="shared" si="76"/>
        <v>DVH</v>
      </c>
      <c r="G124" s="67" t="s">
        <v>502</v>
      </c>
      <c r="H124" s="938">
        <f t="shared" ref="H124:H131" si="80">SUM(I124:BK124)</f>
        <v>1.4000000000000001</v>
      </c>
      <c r="I124" s="939"/>
      <c r="J124" s="283"/>
      <c r="K124" s="940">
        <v>0</v>
      </c>
      <c r="L124" s="283">
        <v>0</v>
      </c>
      <c r="M124" s="283"/>
      <c r="N124" s="283"/>
      <c r="O124" s="283"/>
      <c r="P124" s="283"/>
      <c r="Q124" s="283">
        <v>0.3</v>
      </c>
      <c r="R124" s="283"/>
      <c r="S124" s="283"/>
      <c r="T124" s="283">
        <v>0</v>
      </c>
      <c r="U124" s="283">
        <v>0</v>
      </c>
      <c r="V124" s="283"/>
      <c r="W124" s="283"/>
      <c r="X124" s="283"/>
      <c r="Y124" s="283"/>
      <c r="Z124" s="283">
        <v>0</v>
      </c>
      <c r="AA124" s="283"/>
      <c r="AB124" s="283">
        <v>0</v>
      </c>
      <c r="AC124" s="283">
        <v>0</v>
      </c>
      <c r="AD124" s="283">
        <v>0</v>
      </c>
      <c r="AE124" s="283"/>
      <c r="AF124" s="283"/>
      <c r="AG124" s="283"/>
      <c r="AH124" s="283"/>
      <c r="AI124" s="283"/>
      <c r="AJ124" s="283"/>
      <c r="AK124" s="283"/>
      <c r="AL124" s="283"/>
      <c r="AM124" s="283"/>
      <c r="AN124" s="283">
        <v>0</v>
      </c>
      <c r="AO124" s="283"/>
      <c r="AP124" s="283">
        <v>0</v>
      </c>
      <c r="AQ124" s="283">
        <v>0</v>
      </c>
      <c r="AR124" s="283"/>
      <c r="AS124" s="283"/>
      <c r="AT124" s="283"/>
      <c r="AU124" s="283"/>
      <c r="AV124" s="283"/>
      <c r="AW124" s="283"/>
      <c r="AX124" s="283"/>
      <c r="AY124" s="283"/>
      <c r="AZ124" s="283"/>
      <c r="BA124" s="283"/>
      <c r="BB124" s="283"/>
      <c r="BC124" s="283"/>
      <c r="BD124" s="283">
        <v>1.1000000000000001</v>
      </c>
      <c r="BE124" s="283"/>
      <c r="BF124" s="68"/>
      <c r="BG124" s="68"/>
      <c r="BH124" s="68"/>
      <c r="BI124" s="68"/>
      <c r="BJ124" s="68"/>
      <c r="BK124" s="68"/>
      <c r="BL124" s="460"/>
      <c r="BM124" s="584" t="e">
        <f>VLOOKUP(B124,'[3]Phụ lục 01'!$B$12:$J$150,4,0)</f>
        <v>#N/A</v>
      </c>
      <c r="BN124" s="68" t="e">
        <f>VLOOKUP(B124,'[2]PL01-16112024'!$D$11:$P$237,11,0)</f>
        <v>#N/A</v>
      </c>
      <c r="BO124" s="68"/>
      <c r="BP124" s="68"/>
      <c r="BQ124" s="68"/>
      <c r="BR124" s="68"/>
    </row>
    <row r="125" spans="1:70" s="71" customFormat="1" ht="36" customHeight="1">
      <c r="A125" s="276" t="s">
        <v>186</v>
      </c>
      <c r="B125" s="902"/>
      <c r="C125" s="266"/>
      <c r="D125" s="266"/>
      <c r="E125" s="278" t="s">
        <v>276</v>
      </c>
      <c r="F125" s="266" t="str">
        <f t="shared" si="76"/>
        <v/>
      </c>
      <c r="G125" s="279" t="s">
        <v>502</v>
      </c>
      <c r="H125" s="592">
        <f t="shared" si="80"/>
        <v>0</v>
      </c>
      <c r="I125" s="855"/>
      <c r="J125" s="283"/>
      <c r="K125" s="90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68"/>
      <c r="BG125" s="68"/>
      <c r="BH125" s="68"/>
      <c r="BI125" s="68"/>
      <c r="BJ125" s="68"/>
      <c r="BK125" s="68"/>
      <c r="BL125" s="460"/>
      <c r="BM125" s="583">
        <f>VLOOKUP(B125,'[3]Phụ lục 01'!$B$12:$J$150,4,0)</f>
        <v>0</v>
      </c>
      <c r="BN125" s="469" t="e">
        <f>VLOOKUP(B125,'[2]PL01-16112024'!$D$11:$P$237,11,0)</f>
        <v>#N/A</v>
      </c>
      <c r="BO125" s="468"/>
      <c r="BP125" s="468"/>
      <c r="BQ125" s="468"/>
      <c r="BR125" s="468"/>
    </row>
    <row r="126" spans="1:70" s="71" customFormat="1" ht="10.9" customHeight="1">
      <c r="A126" s="276" t="s">
        <v>186</v>
      </c>
      <c r="B126" s="854"/>
      <c r="C126" s="266"/>
      <c r="D126" s="266"/>
      <c r="E126" s="278" t="s">
        <v>276</v>
      </c>
      <c r="F126" s="266" t="str">
        <f t="shared" si="76"/>
        <v/>
      </c>
      <c r="G126" s="279" t="s">
        <v>502</v>
      </c>
      <c r="H126" s="592">
        <f t="shared" si="80"/>
        <v>0</v>
      </c>
      <c r="I126" s="855"/>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68"/>
      <c r="BG126" s="68"/>
      <c r="BH126" s="68"/>
      <c r="BI126" s="68"/>
      <c r="BJ126" s="68"/>
      <c r="BK126" s="68"/>
      <c r="BL126" s="460"/>
      <c r="BM126" s="583">
        <f>VLOOKUP(B126,'[3]Phụ lục 01'!$B$12:$J$150,4,0)</f>
        <v>0</v>
      </c>
      <c r="BN126" s="469" t="e">
        <f>VLOOKUP(B126,'[2]PL01-16112024'!$D$11:$P$237,11,0)</f>
        <v>#N/A</v>
      </c>
      <c r="BO126" s="468"/>
      <c r="BP126" s="468"/>
      <c r="BQ126" s="468"/>
      <c r="BR126" s="468"/>
    </row>
    <row r="127" spans="1:70" s="71" customFormat="1" ht="10.9" customHeight="1">
      <c r="A127" s="276" t="s">
        <v>186</v>
      </c>
      <c r="B127" s="854"/>
      <c r="C127" s="266"/>
      <c r="D127" s="266"/>
      <c r="E127" s="278" t="s">
        <v>276</v>
      </c>
      <c r="F127" s="266" t="str">
        <f t="shared" si="76"/>
        <v/>
      </c>
      <c r="G127" s="279" t="s">
        <v>502</v>
      </c>
      <c r="H127" s="592">
        <f t="shared" si="80"/>
        <v>0</v>
      </c>
      <c r="I127" s="855"/>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68"/>
      <c r="BG127" s="68"/>
      <c r="BH127" s="68"/>
      <c r="BI127" s="68"/>
      <c r="BJ127" s="68"/>
      <c r="BK127" s="68"/>
      <c r="BL127" s="460"/>
      <c r="BM127" s="583">
        <f>VLOOKUP(B127,'[3]Phụ lục 01'!$B$12:$J$150,4,0)</f>
        <v>0</v>
      </c>
      <c r="BN127" s="469" t="e">
        <f>VLOOKUP(B127,'[2]PL01-16112024'!$D$11:$P$237,11,0)</f>
        <v>#N/A</v>
      </c>
      <c r="BO127" s="468"/>
      <c r="BP127" s="468"/>
      <c r="BQ127" s="468"/>
      <c r="BR127" s="468"/>
    </row>
    <row r="128" spans="1:70" s="71" customFormat="1" ht="10.9" customHeight="1">
      <c r="A128" s="276" t="s">
        <v>186</v>
      </c>
      <c r="B128" s="854"/>
      <c r="C128" s="266"/>
      <c r="D128" s="266"/>
      <c r="E128" s="278" t="s">
        <v>276</v>
      </c>
      <c r="F128" s="266" t="str">
        <f t="shared" si="76"/>
        <v/>
      </c>
      <c r="G128" s="279" t="s">
        <v>502</v>
      </c>
      <c r="H128" s="592">
        <f t="shared" si="80"/>
        <v>0</v>
      </c>
      <c r="I128" s="855"/>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68"/>
      <c r="BG128" s="68"/>
      <c r="BH128" s="68"/>
      <c r="BI128" s="68"/>
      <c r="BJ128" s="68"/>
      <c r="BK128" s="68"/>
      <c r="BL128" s="460"/>
      <c r="BM128" s="583">
        <f>VLOOKUP(B128,'[3]Phụ lục 01'!$B$12:$J$150,4,0)</f>
        <v>0</v>
      </c>
      <c r="BN128" s="469" t="e">
        <f>VLOOKUP(B128,'[2]PL01-16112024'!$D$11:$P$237,11,0)</f>
        <v>#N/A</v>
      </c>
      <c r="BO128" s="468"/>
      <c r="BP128" s="468"/>
      <c r="BQ128" s="468"/>
      <c r="BR128" s="468"/>
    </row>
    <row r="129" spans="1:70" s="71" customFormat="1" ht="10.9" customHeight="1">
      <c r="A129" s="276" t="s">
        <v>186</v>
      </c>
      <c r="B129" s="854"/>
      <c r="C129" s="266"/>
      <c r="D129" s="266"/>
      <c r="E129" s="278" t="s">
        <v>276</v>
      </c>
      <c r="F129" s="266" t="str">
        <f t="shared" si="76"/>
        <v/>
      </c>
      <c r="G129" s="279" t="s">
        <v>502</v>
      </c>
      <c r="H129" s="592">
        <f t="shared" si="80"/>
        <v>0</v>
      </c>
      <c r="I129" s="855"/>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68"/>
      <c r="BG129" s="68"/>
      <c r="BH129" s="68"/>
      <c r="BI129" s="68"/>
      <c r="BJ129" s="68"/>
      <c r="BK129" s="68"/>
      <c r="BL129" s="460"/>
      <c r="BM129" s="583">
        <f>VLOOKUP(B129,'[3]Phụ lục 01'!$B$12:$J$150,4,0)</f>
        <v>0</v>
      </c>
      <c r="BN129" s="469" t="e">
        <f>VLOOKUP(B129,'[2]PL01-16112024'!$D$11:$P$237,11,0)</f>
        <v>#N/A</v>
      </c>
      <c r="BO129" s="468"/>
      <c r="BP129" s="468"/>
      <c r="BQ129" s="468"/>
      <c r="BR129" s="468"/>
    </row>
    <row r="130" spans="1:70" s="84" customFormat="1" ht="10.9" customHeight="1">
      <c r="A130" s="276" t="s">
        <v>186</v>
      </c>
      <c r="B130" s="299"/>
      <c r="C130" s="266"/>
      <c r="D130" s="266" t="str">
        <f t="shared" ref="D130:D137" si="81">IF(C130="X",H130,"")</f>
        <v/>
      </c>
      <c r="E130" s="278"/>
      <c r="F130" s="266" t="str">
        <f t="shared" si="76"/>
        <v/>
      </c>
      <c r="G130" s="279"/>
      <c r="H130" s="592">
        <f t="shared" si="80"/>
        <v>0</v>
      </c>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66"/>
      <c r="BG130" s="266"/>
      <c r="BH130" s="266"/>
      <c r="BI130" s="266"/>
      <c r="BJ130" s="266"/>
      <c r="BK130" s="266"/>
      <c r="BL130" s="459"/>
      <c r="BM130" s="583">
        <f>VLOOKUP(B130,'[3]Phụ lục 01'!$B$12:$J$150,4,0)</f>
        <v>0</v>
      </c>
      <c r="BN130" s="469" t="e">
        <f>VLOOKUP(B130,'[2]PL01-16112024'!$D$11:$P$237,11,0)</f>
        <v>#N/A</v>
      </c>
      <c r="BO130" s="469"/>
      <c r="BP130" s="469"/>
      <c r="BQ130" s="469"/>
      <c r="BR130" s="469"/>
    </row>
    <row r="131" spans="1:70" s="84" customFormat="1" ht="10.9" customHeight="1">
      <c r="A131" s="276" t="s">
        <v>186</v>
      </c>
      <c r="B131" s="299"/>
      <c r="C131" s="266"/>
      <c r="D131" s="266" t="str">
        <f t="shared" si="81"/>
        <v/>
      </c>
      <c r="E131" s="278"/>
      <c r="F131" s="266" t="str">
        <f t="shared" si="76"/>
        <v/>
      </c>
      <c r="G131" s="279"/>
      <c r="H131" s="592">
        <f t="shared" si="80"/>
        <v>0</v>
      </c>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66"/>
      <c r="BG131" s="266"/>
      <c r="BH131" s="266"/>
      <c r="BI131" s="266"/>
      <c r="BJ131" s="266"/>
      <c r="BK131" s="266"/>
      <c r="BL131" s="459"/>
      <c r="BM131" s="583">
        <f>VLOOKUP(B131,'[3]Phụ lục 01'!$B$12:$J$150,4,0)</f>
        <v>0</v>
      </c>
      <c r="BN131" s="469" t="e">
        <f>VLOOKUP(B131,'[2]PL01-16112024'!$D$11:$P$237,11,0)</f>
        <v>#N/A</v>
      </c>
      <c r="BO131" s="469"/>
      <c r="BP131" s="469"/>
      <c r="BQ131" s="469"/>
      <c r="BR131" s="469"/>
    </row>
    <row r="132" spans="1:70" s="84" customFormat="1" ht="10.9" customHeight="1">
      <c r="A132" s="269" t="s">
        <v>43</v>
      </c>
      <c r="B132" s="270" t="s">
        <v>36</v>
      </c>
      <c r="C132" s="271"/>
      <c r="D132" s="272" t="str">
        <f t="shared" si="81"/>
        <v/>
      </c>
      <c r="E132" s="273"/>
      <c r="F132" s="271" t="str">
        <f>IF(ISTEXT(B132)=TRUE,"DXH","")</f>
        <v>DXH</v>
      </c>
      <c r="G132" s="284"/>
      <c r="H132" s="591">
        <f>SUM(I132:BK132)</f>
        <v>0</v>
      </c>
      <c r="I132" s="275">
        <f t="shared" ref="I132:BK132" si="82">SUM(I133:I135)</f>
        <v>0</v>
      </c>
      <c r="J132" s="275">
        <f t="shared" si="82"/>
        <v>0</v>
      </c>
      <c r="K132" s="275">
        <f t="shared" si="82"/>
        <v>0</v>
      </c>
      <c r="L132" s="275">
        <f t="shared" si="82"/>
        <v>0</v>
      </c>
      <c r="M132" s="275">
        <f t="shared" si="82"/>
        <v>0</v>
      </c>
      <c r="N132" s="275">
        <f t="shared" si="82"/>
        <v>0</v>
      </c>
      <c r="O132" s="275">
        <f t="shared" si="82"/>
        <v>0</v>
      </c>
      <c r="P132" s="275">
        <f t="shared" si="82"/>
        <v>0</v>
      </c>
      <c r="Q132" s="275">
        <f t="shared" si="82"/>
        <v>0</v>
      </c>
      <c r="R132" s="275">
        <f t="shared" si="82"/>
        <v>0</v>
      </c>
      <c r="S132" s="275">
        <f t="shared" si="82"/>
        <v>0</v>
      </c>
      <c r="T132" s="275">
        <f t="shared" si="82"/>
        <v>0</v>
      </c>
      <c r="U132" s="275">
        <f t="shared" si="82"/>
        <v>0</v>
      </c>
      <c r="V132" s="275">
        <f t="shared" si="82"/>
        <v>0</v>
      </c>
      <c r="W132" s="275">
        <f t="shared" si="82"/>
        <v>0</v>
      </c>
      <c r="X132" s="275">
        <f t="shared" si="82"/>
        <v>0</v>
      </c>
      <c r="Y132" s="275">
        <f t="shared" si="82"/>
        <v>0</v>
      </c>
      <c r="Z132" s="275">
        <f t="shared" si="82"/>
        <v>0</v>
      </c>
      <c r="AA132" s="275">
        <f t="shared" si="82"/>
        <v>0</v>
      </c>
      <c r="AB132" s="275">
        <f t="shared" si="82"/>
        <v>0</v>
      </c>
      <c r="AC132" s="275">
        <f t="shared" si="82"/>
        <v>0</v>
      </c>
      <c r="AD132" s="275">
        <f t="shared" si="82"/>
        <v>0</v>
      </c>
      <c r="AE132" s="275">
        <f t="shared" si="82"/>
        <v>0</v>
      </c>
      <c r="AF132" s="275">
        <f t="shared" si="82"/>
        <v>0</v>
      </c>
      <c r="AG132" s="275">
        <f t="shared" si="82"/>
        <v>0</v>
      </c>
      <c r="AH132" s="275">
        <f t="shared" si="82"/>
        <v>0</v>
      </c>
      <c r="AI132" s="275">
        <f t="shared" si="82"/>
        <v>0</v>
      </c>
      <c r="AJ132" s="275">
        <f t="shared" si="82"/>
        <v>0</v>
      </c>
      <c r="AK132" s="275">
        <f t="shared" si="82"/>
        <v>0</v>
      </c>
      <c r="AL132" s="275">
        <f t="shared" si="82"/>
        <v>0</v>
      </c>
      <c r="AM132" s="275">
        <f t="shared" si="82"/>
        <v>0</v>
      </c>
      <c r="AN132" s="275">
        <f t="shared" si="82"/>
        <v>0</v>
      </c>
      <c r="AO132" s="275">
        <f t="shared" si="82"/>
        <v>0</v>
      </c>
      <c r="AP132" s="275">
        <f t="shared" si="82"/>
        <v>0</v>
      </c>
      <c r="AQ132" s="275">
        <f t="shared" si="82"/>
        <v>0</v>
      </c>
      <c r="AR132" s="275">
        <f t="shared" si="82"/>
        <v>0</v>
      </c>
      <c r="AS132" s="275">
        <f t="shared" si="82"/>
        <v>0</v>
      </c>
      <c r="AT132" s="275">
        <f t="shared" si="82"/>
        <v>0</v>
      </c>
      <c r="AU132" s="275">
        <f t="shared" si="82"/>
        <v>0</v>
      </c>
      <c r="AV132" s="275">
        <f t="shared" si="82"/>
        <v>0</v>
      </c>
      <c r="AW132" s="275">
        <f t="shared" si="82"/>
        <v>0</v>
      </c>
      <c r="AX132" s="275">
        <f t="shared" si="82"/>
        <v>0</v>
      </c>
      <c r="AY132" s="275">
        <f t="shared" si="82"/>
        <v>0</v>
      </c>
      <c r="AZ132" s="275">
        <f t="shared" si="82"/>
        <v>0</v>
      </c>
      <c r="BA132" s="275">
        <f t="shared" si="82"/>
        <v>0</v>
      </c>
      <c r="BB132" s="275">
        <f t="shared" si="82"/>
        <v>0</v>
      </c>
      <c r="BC132" s="275">
        <f t="shared" si="82"/>
        <v>0</v>
      </c>
      <c r="BD132" s="275">
        <f t="shared" si="82"/>
        <v>0</v>
      </c>
      <c r="BE132" s="275">
        <f t="shared" si="82"/>
        <v>0</v>
      </c>
      <c r="BF132" s="275">
        <f t="shared" si="82"/>
        <v>0</v>
      </c>
      <c r="BG132" s="275">
        <f t="shared" si="82"/>
        <v>0</v>
      </c>
      <c r="BH132" s="275">
        <f t="shared" si="82"/>
        <v>0</v>
      </c>
      <c r="BI132" s="275">
        <f t="shared" si="82"/>
        <v>0</v>
      </c>
      <c r="BJ132" s="275">
        <f t="shared" si="82"/>
        <v>0</v>
      </c>
      <c r="BK132" s="275">
        <f t="shared" si="82"/>
        <v>0</v>
      </c>
      <c r="BL132" s="458"/>
      <c r="BM132" s="583" t="e">
        <f>VLOOKUP(B132,'[3]Phụ lục 01'!$B$12:$J$150,4,0)</f>
        <v>#N/A</v>
      </c>
      <c r="BN132" s="469" t="e">
        <f>VLOOKUP(B132,'[2]PL01-16112024'!$D$11:$P$237,11,0)</f>
        <v>#N/A</v>
      </c>
      <c r="BO132" s="469"/>
      <c r="BP132" s="469"/>
      <c r="BQ132" s="469"/>
      <c r="BR132" s="469"/>
    </row>
    <row r="133" spans="1:70" s="84" customFormat="1" ht="10.9" customHeight="1">
      <c r="A133" s="276" t="s">
        <v>186</v>
      </c>
      <c r="B133" s="285"/>
      <c r="C133" s="266"/>
      <c r="D133" s="266" t="str">
        <f t="shared" si="81"/>
        <v/>
      </c>
      <c r="E133" s="278"/>
      <c r="F133" s="266" t="str">
        <f>IF(ISTEXT(B133)=TRUE,"DXH","")</f>
        <v/>
      </c>
      <c r="G133" s="279"/>
      <c r="H133" s="592">
        <f t="shared" ref="H133:H136" si="83">SUM(I133:BK133)</f>
        <v>0</v>
      </c>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66"/>
      <c r="BG133" s="266"/>
      <c r="BH133" s="266"/>
      <c r="BI133" s="266"/>
      <c r="BJ133" s="266"/>
      <c r="BK133" s="266"/>
      <c r="BL133" s="459"/>
      <c r="BM133" s="583">
        <f>VLOOKUP(B133,'[3]Phụ lục 01'!$B$12:$J$150,4,0)</f>
        <v>0</v>
      </c>
      <c r="BN133" s="469" t="e">
        <f>VLOOKUP(B133,'[2]PL01-16112024'!$D$11:$P$237,11,0)</f>
        <v>#N/A</v>
      </c>
      <c r="BO133" s="469"/>
      <c r="BP133" s="469"/>
      <c r="BQ133" s="469"/>
      <c r="BR133" s="469"/>
    </row>
    <row r="134" spans="1:70" s="84" customFormat="1" ht="10.9" customHeight="1">
      <c r="A134" s="276" t="s">
        <v>186</v>
      </c>
      <c r="B134" s="277"/>
      <c r="C134" s="266"/>
      <c r="D134" s="266" t="str">
        <f t="shared" si="81"/>
        <v/>
      </c>
      <c r="E134" s="278"/>
      <c r="F134" s="266" t="str">
        <f>IF(ISTEXT(B134)=TRUE,"DXH","")</f>
        <v/>
      </c>
      <c r="G134" s="279"/>
      <c r="H134" s="592">
        <f t="shared" si="83"/>
        <v>0</v>
      </c>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66"/>
      <c r="BG134" s="266"/>
      <c r="BH134" s="266"/>
      <c r="BI134" s="266"/>
      <c r="BJ134" s="266"/>
      <c r="BK134" s="266"/>
      <c r="BL134" s="459"/>
      <c r="BM134" s="583">
        <f>VLOOKUP(B134,'[3]Phụ lục 01'!$B$12:$J$150,4,0)</f>
        <v>0</v>
      </c>
      <c r="BN134" s="469" t="e">
        <f>VLOOKUP(B134,'[2]PL01-16112024'!$D$11:$P$237,11,0)</f>
        <v>#N/A</v>
      </c>
      <c r="BO134" s="469"/>
      <c r="BP134" s="469"/>
      <c r="BQ134" s="469"/>
      <c r="BR134" s="469"/>
    </row>
    <row r="135" spans="1:70" s="84" customFormat="1" ht="10.9" customHeight="1">
      <c r="A135" s="276" t="s">
        <v>186</v>
      </c>
      <c r="B135" s="277"/>
      <c r="C135" s="266"/>
      <c r="D135" s="266" t="str">
        <f t="shared" si="81"/>
        <v/>
      </c>
      <c r="E135" s="278"/>
      <c r="F135" s="266" t="str">
        <f>IF(ISTEXT(B135)=TRUE,"DXH","")</f>
        <v/>
      </c>
      <c r="G135" s="279"/>
      <c r="H135" s="592">
        <f t="shared" si="83"/>
        <v>0</v>
      </c>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66"/>
      <c r="BG135" s="266"/>
      <c r="BH135" s="266"/>
      <c r="BI135" s="266"/>
      <c r="BJ135" s="266"/>
      <c r="BK135" s="266"/>
      <c r="BL135" s="459"/>
      <c r="BM135" s="583">
        <f>VLOOKUP(B135,'[3]Phụ lục 01'!$B$12:$J$150,4,0)</f>
        <v>0</v>
      </c>
      <c r="BN135" s="469" t="e">
        <f>VLOOKUP(B135,'[2]PL01-16112024'!$D$11:$P$237,11,0)</f>
        <v>#N/A</v>
      </c>
      <c r="BO135" s="469"/>
      <c r="BP135" s="469"/>
      <c r="BQ135" s="469"/>
      <c r="BR135" s="469"/>
    </row>
    <row r="136" spans="1:70" s="84" customFormat="1" ht="10.9" customHeight="1">
      <c r="A136" s="276" t="s">
        <v>186</v>
      </c>
      <c r="B136" s="285"/>
      <c r="C136" s="266"/>
      <c r="D136" s="266" t="str">
        <f t="shared" si="81"/>
        <v/>
      </c>
      <c r="E136" s="278"/>
      <c r="F136" s="266" t="str">
        <f>IF(ISTEXT(B136)=TRUE,"DXH","")</f>
        <v/>
      </c>
      <c r="G136" s="279"/>
      <c r="H136" s="592">
        <f t="shared" si="83"/>
        <v>0</v>
      </c>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c r="AW136" s="281"/>
      <c r="AX136" s="281"/>
      <c r="AY136" s="281"/>
      <c r="AZ136" s="281"/>
      <c r="BA136" s="281"/>
      <c r="BB136" s="281"/>
      <c r="BC136" s="281"/>
      <c r="BD136" s="281"/>
      <c r="BE136" s="281"/>
      <c r="BF136" s="266"/>
      <c r="BG136" s="266"/>
      <c r="BH136" s="266"/>
      <c r="BI136" s="266"/>
      <c r="BJ136" s="266"/>
      <c r="BK136" s="266"/>
      <c r="BL136" s="459"/>
      <c r="BM136" s="583">
        <f>VLOOKUP(B136,'[3]Phụ lục 01'!$B$12:$J$150,4,0)</f>
        <v>0</v>
      </c>
      <c r="BN136" s="469" t="e">
        <f>VLOOKUP(B136,'[2]PL01-16112024'!$D$11:$P$237,11,0)</f>
        <v>#N/A</v>
      </c>
      <c r="BO136" s="469"/>
      <c r="BP136" s="469"/>
      <c r="BQ136" s="469"/>
      <c r="BR136" s="469"/>
    </row>
    <row r="137" spans="1:70" s="84" customFormat="1" ht="10.9" customHeight="1">
      <c r="A137" s="269" t="s">
        <v>43</v>
      </c>
      <c r="B137" s="270" t="s">
        <v>32</v>
      </c>
      <c r="C137" s="271"/>
      <c r="D137" s="272" t="str">
        <f t="shared" si="81"/>
        <v/>
      </c>
      <c r="E137" s="273"/>
      <c r="F137" s="271" t="str">
        <f t="shared" ref="F137:F143" si="84">IF(ISTEXT(B137)=TRUE,"DYT","")</f>
        <v>DYT</v>
      </c>
      <c r="G137" s="284"/>
      <c r="H137" s="591">
        <f>SUM(I137:BK137)</f>
        <v>7.1400000000000005E-2</v>
      </c>
      <c r="I137" s="275">
        <f>SUM(I138:I143)</f>
        <v>0</v>
      </c>
      <c r="J137" s="275">
        <f t="shared" ref="J137:BK137" si="85">SUM(J138:J143)</f>
        <v>0</v>
      </c>
      <c r="K137" s="275">
        <f t="shared" si="85"/>
        <v>7.1400000000000005E-2</v>
      </c>
      <c r="L137" s="275">
        <f t="shared" si="85"/>
        <v>0</v>
      </c>
      <c r="M137" s="275">
        <f t="shared" si="85"/>
        <v>0</v>
      </c>
      <c r="N137" s="275">
        <f t="shared" si="85"/>
        <v>0</v>
      </c>
      <c r="O137" s="275">
        <f t="shared" si="85"/>
        <v>0</v>
      </c>
      <c r="P137" s="275">
        <f t="shared" si="85"/>
        <v>0</v>
      </c>
      <c r="Q137" s="275">
        <f t="shared" si="85"/>
        <v>0</v>
      </c>
      <c r="R137" s="275">
        <f t="shared" si="85"/>
        <v>0</v>
      </c>
      <c r="S137" s="275">
        <f t="shared" si="85"/>
        <v>0</v>
      </c>
      <c r="T137" s="275">
        <f t="shared" si="85"/>
        <v>0</v>
      </c>
      <c r="U137" s="275">
        <f t="shared" si="85"/>
        <v>0</v>
      </c>
      <c r="V137" s="275">
        <f t="shared" si="85"/>
        <v>0</v>
      </c>
      <c r="W137" s="275">
        <f t="shared" si="85"/>
        <v>0</v>
      </c>
      <c r="X137" s="275">
        <f t="shared" si="85"/>
        <v>0</v>
      </c>
      <c r="Y137" s="275">
        <f t="shared" si="85"/>
        <v>0</v>
      </c>
      <c r="Z137" s="275">
        <f t="shared" si="85"/>
        <v>0</v>
      </c>
      <c r="AA137" s="275">
        <f t="shared" si="85"/>
        <v>0</v>
      </c>
      <c r="AB137" s="275">
        <f t="shared" si="85"/>
        <v>0</v>
      </c>
      <c r="AC137" s="275">
        <f t="shared" si="85"/>
        <v>0</v>
      </c>
      <c r="AD137" s="275">
        <f t="shared" si="85"/>
        <v>0</v>
      </c>
      <c r="AE137" s="275">
        <f t="shared" si="85"/>
        <v>0</v>
      </c>
      <c r="AF137" s="275">
        <f t="shared" si="85"/>
        <v>0</v>
      </c>
      <c r="AG137" s="275">
        <f t="shared" si="85"/>
        <v>0</v>
      </c>
      <c r="AH137" s="275">
        <f t="shared" si="85"/>
        <v>0</v>
      </c>
      <c r="AI137" s="275">
        <f t="shared" si="85"/>
        <v>0</v>
      </c>
      <c r="AJ137" s="275">
        <f t="shared" si="85"/>
        <v>0</v>
      </c>
      <c r="AK137" s="275">
        <f t="shared" si="85"/>
        <v>0</v>
      </c>
      <c r="AL137" s="275">
        <f t="shared" si="85"/>
        <v>0</v>
      </c>
      <c r="AM137" s="275">
        <f t="shared" si="85"/>
        <v>0</v>
      </c>
      <c r="AN137" s="275">
        <f t="shared" si="85"/>
        <v>0</v>
      </c>
      <c r="AO137" s="275">
        <f t="shared" si="85"/>
        <v>0</v>
      </c>
      <c r="AP137" s="275">
        <f t="shared" si="85"/>
        <v>0</v>
      </c>
      <c r="AQ137" s="275">
        <f t="shared" si="85"/>
        <v>0</v>
      </c>
      <c r="AR137" s="275">
        <f t="shared" si="85"/>
        <v>0</v>
      </c>
      <c r="AS137" s="275">
        <f t="shared" si="85"/>
        <v>0</v>
      </c>
      <c r="AT137" s="275">
        <f t="shared" si="85"/>
        <v>0</v>
      </c>
      <c r="AU137" s="275">
        <f t="shared" si="85"/>
        <v>0</v>
      </c>
      <c r="AV137" s="275">
        <f t="shared" si="85"/>
        <v>0</v>
      </c>
      <c r="AW137" s="275">
        <f t="shared" si="85"/>
        <v>0</v>
      </c>
      <c r="AX137" s="275">
        <f t="shared" si="85"/>
        <v>0</v>
      </c>
      <c r="AY137" s="275">
        <f t="shared" si="85"/>
        <v>0</v>
      </c>
      <c r="AZ137" s="275">
        <f t="shared" si="85"/>
        <v>0</v>
      </c>
      <c r="BA137" s="275">
        <f t="shared" si="85"/>
        <v>0</v>
      </c>
      <c r="BB137" s="275">
        <f t="shared" si="85"/>
        <v>0</v>
      </c>
      <c r="BC137" s="275">
        <f t="shared" si="85"/>
        <v>0</v>
      </c>
      <c r="BD137" s="275">
        <f t="shared" si="85"/>
        <v>0</v>
      </c>
      <c r="BE137" s="275">
        <f t="shared" si="85"/>
        <v>0</v>
      </c>
      <c r="BF137" s="275">
        <f t="shared" si="85"/>
        <v>0</v>
      </c>
      <c r="BG137" s="275">
        <f t="shared" si="85"/>
        <v>0</v>
      </c>
      <c r="BH137" s="275">
        <f t="shared" si="85"/>
        <v>0</v>
      </c>
      <c r="BI137" s="275">
        <f t="shared" si="85"/>
        <v>0</v>
      </c>
      <c r="BJ137" s="275">
        <f t="shared" si="85"/>
        <v>0</v>
      </c>
      <c r="BK137" s="275">
        <f t="shared" si="85"/>
        <v>0</v>
      </c>
      <c r="BL137" s="458"/>
      <c r="BM137" s="583" t="e">
        <f>VLOOKUP(B137,'[3]Phụ lục 01'!$B$12:$J$150,4,0)</f>
        <v>#N/A</v>
      </c>
      <c r="BN137" s="469" t="e">
        <f>VLOOKUP(B137,'[2]PL01-16112024'!$D$11:$P$237,11,0)</f>
        <v>#N/A</v>
      </c>
      <c r="BO137" s="469"/>
      <c r="BP137" s="469"/>
      <c r="BQ137" s="469"/>
      <c r="BR137" s="469"/>
    </row>
    <row r="138" spans="1:70" s="84" customFormat="1" ht="33">
      <c r="A138" s="276" t="s">
        <v>186</v>
      </c>
      <c r="B138" s="927" t="s">
        <v>613</v>
      </c>
      <c r="C138" s="266" t="s">
        <v>528</v>
      </c>
      <c r="D138" s="266">
        <f t="shared" ref="D138:D144" si="86">IF(C138="X",H138,"")</f>
        <v>7.1400000000000005E-2</v>
      </c>
      <c r="E138" s="278" t="s">
        <v>276</v>
      </c>
      <c r="F138" s="266" t="str">
        <f t="shared" si="84"/>
        <v>DYT</v>
      </c>
      <c r="G138" s="279" t="s">
        <v>502</v>
      </c>
      <c r="H138" s="592">
        <f t="shared" ref="H138:H143" si="87">SUM(I138:BK138)</f>
        <v>7.1400000000000005E-2</v>
      </c>
      <c r="I138" s="281"/>
      <c r="J138" s="281"/>
      <c r="K138" s="281">
        <v>7.1400000000000005E-2</v>
      </c>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66"/>
      <c r="BG138" s="266"/>
      <c r="BH138" s="266"/>
      <c r="BI138" s="266"/>
      <c r="BJ138" s="266"/>
      <c r="BK138" s="266"/>
      <c r="BL138" s="459"/>
      <c r="BM138" s="583">
        <f>VLOOKUP(B138,'[3]Phụ lục 01'!$B$12:$J$150,4,0)</f>
        <v>7.1400000000000005E-2</v>
      </c>
      <c r="BN138" s="266">
        <f>VLOOKUP(B138,'[2]PL01-16112024'!$D$11:$P$237,11,0)</f>
        <v>7.0000000000000007E-2</v>
      </c>
      <c r="BO138" s="266">
        <v>0.13</v>
      </c>
      <c r="BP138" s="266">
        <v>0.08</v>
      </c>
      <c r="BQ138" s="266">
        <v>0</v>
      </c>
      <c r="BR138" s="266" t="s">
        <v>684</v>
      </c>
    </row>
    <row r="139" spans="1:70" s="71" customFormat="1" ht="22.5">
      <c r="A139" s="276" t="s">
        <v>186</v>
      </c>
      <c r="B139" s="906"/>
      <c r="C139" s="266" t="s">
        <v>528</v>
      </c>
      <c r="D139" s="266">
        <f t="shared" si="86"/>
        <v>0</v>
      </c>
      <c r="E139" s="278" t="s">
        <v>276</v>
      </c>
      <c r="F139" s="266" t="str">
        <f t="shared" si="84"/>
        <v/>
      </c>
      <c r="G139" s="279" t="s">
        <v>502</v>
      </c>
      <c r="H139" s="592">
        <f t="shared" si="87"/>
        <v>0</v>
      </c>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68"/>
      <c r="BG139" s="68"/>
      <c r="BH139" s="68"/>
      <c r="BI139" s="68"/>
      <c r="BJ139" s="68"/>
      <c r="BK139" s="68"/>
      <c r="BL139" s="460"/>
      <c r="BM139" s="583">
        <f>VLOOKUP(B139,'[3]Phụ lục 01'!$B$12:$J$150,4,0)</f>
        <v>0</v>
      </c>
      <c r="BN139" s="266" t="e">
        <f>VLOOKUP(B139,'[2]PL01-16112024'!$D$11:$P$237,11,0)</f>
        <v>#N/A</v>
      </c>
      <c r="BO139" s="68">
        <v>7.0000000000000007E-2</v>
      </c>
      <c r="BP139" s="68">
        <v>7.0000000000000007E-2</v>
      </c>
      <c r="BQ139" s="68">
        <v>0</v>
      </c>
      <c r="BR139" s="68" t="s">
        <v>688</v>
      </c>
    </row>
    <row r="140" spans="1:70" s="71" customFormat="1" ht="12.75">
      <c r="A140" s="276" t="s">
        <v>186</v>
      </c>
      <c r="B140" s="425"/>
      <c r="C140" s="68"/>
      <c r="D140" s="266" t="str">
        <f t="shared" si="86"/>
        <v/>
      </c>
      <c r="E140" s="278" t="s">
        <v>276</v>
      </c>
      <c r="F140" s="266" t="str">
        <f t="shared" si="84"/>
        <v/>
      </c>
      <c r="G140" s="67"/>
      <c r="H140" s="592">
        <f t="shared" si="87"/>
        <v>0</v>
      </c>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68"/>
      <c r="BG140" s="68"/>
      <c r="BH140" s="68"/>
      <c r="BI140" s="68"/>
      <c r="BJ140" s="68"/>
      <c r="BK140" s="68"/>
      <c r="BL140" s="460"/>
      <c r="BM140" s="583">
        <f>VLOOKUP(B140,'[3]Phụ lục 01'!$B$12:$J$150,4,0)</f>
        <v>0</v>
      </c>
      <c r="BN140" s="266" t="e">
        <f>VLOOKUP(B140,'[2]PL01-16112024'!$D$11:$P$237,11,0)</f>
        <v>#N/A</v>
      </c>
      <c r="BO140" s="68">
        <v>0.08</v>
      </c>
      <c r="BP140" s="68">
        <v>0.08</v>
      </c>
      <c r="BQ140" s="68">
        <v>0</v>
      </c>
      <c r="BR140" s="68" t="s">
        <v>688</v>
      </c>
    </row>
    <row r="141" spans="1:70" s="449" customFormat="1" ht="12.75">
      <c r="A141" s="442" t="s">
        <v>186</v>
      </c>
      <c r="B141" s="443"/>
      <c r="C141" s="477"/>
      <c r="D141" s="444" t="str">
        <f t="shared" si="86"/>
        <v/>
      </c>
      <c r="E141" s="445" t="s">
        <v>276</v>
      </c>
      <c r="F141" s="444" t="str">
        <f t="shared" si="84"/>
        <v/>
      </c>
      <c r="G141" s="446"/>
      <c r="H141" s="595">
        <f t="shared" si="87"/>
        <v>0</v>
      </c>
      <c r="I141" s="485"/>
      <c r="J141" s="485"/>
      <c r="K141" s="485"/>
      <c r="L141" s="485"/>
      <c r="M141" s="485"/>
      <c r="N141" s="485"/>
      <c r="O141" s="485"/>
      <c r="P141" s="485"/>
      <c r="Q141" s="485"/>
      <c r="R141" s="485"/>
      <c r="S141" s="485"/>
      <c r="T141" s="485"/>
      <c r="U141" s="485"/>
      <c r="V141" s="485"/>
      <c r="W141" s="485"/>
      <c r="X141" s="485"/>
      <c r="Y141" s="485"/>
      <c r="Z141" s="485"/>
      <c r="AA141" s="485"/>
      <c r="AB141" s="485"/>
      <c r="AC141" s="485"/>
      <c r="AD141" s="485"/>
      <c r="AE141" s="485"/>
      <c r="AF141" s="485"/>
      <c r="AG141" s="485"/>
      <c r="AH141" s="485"/>
      <c r="AI141" s="485"/>
      <c r="AJ141" s="485"/>
      <c r="AK141" s="485"/>
      <c r="AL141" s="485"/>
      <c r="AM141" s="485"/>
      <c r="AN141" s="485"/>
      <c r="AO141" s="485"/>
      <c r="AP141" s="485"/>
      <c r="AQ141" s="485"/>
      <c r="AR141" s="485"/>
      <c r="AS141" s="485"/>
      <c r="AT141" s="485"/>
      <c r="AU141" s="485"/>
      <c r="AV141" s="485"/>
      <c r="AW141" s="485"/>
      <c r="AX141" s="485"/>
      <c r="AY141" s="485"/>
      <c r="AZ141" s="485"/>
      <c r="BA141" s="485"/>
      <c r="BB141" s="485"/>
      <c r="BC141" s="485"/>
      <c r="BD141" s="485"/>
      <c r="BE141" s="485"/>
      <c r="BF141" s="477"/>
      <c r="BG141" s="477"/>
      <c r="BH141" s="477"/>
      <c r="BI141" s="477"/>
      <c r="BJ141" s="477"/>
      <c r="BK141" s="477"/>
      <c r="BL141" s="464"/>
      <c r="BM141" s="583">
        <f>VLOOKUP(B141,'[3]Phụ lục 01'!$B$12:$J$150,4,0)</f>
        <v>0</v>
      </c>
      <c r="BN141" s="444" t="e">
        <f>VLOOKUP(B141,'[2]PL01-16112024'!$D$11:$P$237,11,0)</f>
        <v>#N/A</v>
      </c>
      <c r="BO141" s="477">
        <v>0.63</v>
      </c>
      <c r="BP141" s="477">
        <v>0</v>
      </c>
      <c r="BQ141" s="477">
        <v>0</v>
      </c>
      <c r="BR141" s="477" t="s">
        <v>678</v>
      </c>
    </row>
    <row r="142" spans="1:70" s="84" customFormat="1" ht="10.9" customHeight="1">
      <c r="A142" s="276" t="s">
        <v>186</v>
      </c>
      <c r="B142" s="285"/>
      <c r="C142" s="266"/>
      <c r="D142" s="266" t="str">
        <f t="shared" si="86"/>
        <v/>
      </c>
      <c r="E142" s="278"/>
      <c r="F142" s="266" t="str">
        <f t="shared" si="84"/>
        <v/>
      </c>
      <c r="G142" s="279"/>
      <c r="H142" s="592">
        <f t="shared" si="87"/>
        <v>0</v>
      </c>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c r="AW142" s="281"/>
      <c r="AX142" s="281"/>
      <c r="AY142" s="281"/>
      <c r="AZ142" s="281"/>
      <c r="BA142" s="281"/>
      <c r="BB142" s="281"/>
      <c r="BC142" s="281"/>
      <c r="BD142" s="281"/>
      <c r="BE142" s="281"/>
      <c r="BF142" s="266"/>
      <c r="BG142" s="266"/>
      <c r="BH142" s="266"/>
      <c r="BI142" s="266"/>
      <c r="BJ142" s="266"/>
      <c r="BK142" s="266"/>
      <c r="BL142" s="459"/>
      <c r="BM142" s="583">
        <f>VLOOKUP(B142,'[3]Phụ lục 01'!$B$12:$J$150,4,0)</f>
        <v>0</v>
      </c>
      <c r="BN142" s="469" t="e">
        <f>VLOOKUP(B142,'[2]PL01-16112024'!$D$11:$P$237,11,0)</f>
        <v>#N/A</v>
      </c>
      <c r="BO142" s="469"/>
      <c r="BP142" s="469"/>
      <c r="BQ142" s="469"/>
      <c r="BR142" s="469"/>
    </row>
    <row r="143" spans="1:70" s="84" customFormat="1" ht="10.9" customHeight="1">
      <c r="A143" s="276" t="s">
        <v>186</v>
      </c>
      <c r="B143" s="285"/>
      <c r="C143" s="266"/>
      <c r="D143" s="266" t="str">
        <f t="shared" si="86"/>
        <v/>
      </c>
      <c r="E143" s="278"/>
      <c r="F143" s="266" t="str">
        <f t="shared" si="84"/>
        <v/>
      </c>
      <c r="G143" s="279"/>
      <c r="H143" s="592">
        <f t="shared" si="87"/>
        <v>0</v>
      </c>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281"/>
      <c r="BB143" s="281"/>
      <c r="BC143" s="281"/>
      <c r="BD143" s="281"/>
      <c r="BE143" s="281"/>
      <c r="BF143" s="266"/>
      <c r="BG143" s="266"/>
      <c r="BH143" s="266"/>
      <c r="BI143" s="266"/>
      <c r="BJ143" s="266"/>
      <c r="BK143" s="266"/>
      <c r="BL143" s="459"/>
      <c r="BM143" s="583">
        <f>VLOOKUP(B143,'[3]Phụ lục 01'!$B$12:$J$150,4,0)</f>
        <v>0</v>
      </c>
      <c r="BN143" s="469" t="e">
        <f>VLOOKUP(B143,'[2]PL01-16112024'!$D$11:$P$237,11,0)</f>
        <v>#N/A</v>
      </c>
      <c r="BO143" s="469"/>
      <c r="BP143" s="469"/>
      <c r="BQ143" s="469"/>
      <c r="BR143" s="469"/>
    </row>
    <row r="144" spans="1:70" s="84" customFormat="1" ht="10.9" customHeight="1">
      <c r="A144" s="269" t="s">
        <v>43</v>
      </c>
      <c r="B144" s="270" t="s">
        <v>33</v>
      </c>
      <c r="C144" s="271"/>
      <c r="D144" s="272" t="str">
        <f t="shared" si="86"/>
        <v/>
      </c>
      <c r="E144" s="273"/>
      <c r="F144" s="271" t="str">
        <f t="shared" ref="F144:F158" si="88">IF(ISTEXT(B144)=TRUE,"DGD","")</f>
        <v>DGD</v>
      </c>
      <c r="G144" s="284"/>
      <c r="H144" s="591">
        <f>SUM(I144:BK144)</f>
        <v>8.99</v>
      </c>
      <c r="I144" s="275">
        <f>SUM(I145:I158)</f>
        <v>7.84</v>
      </c>
      <c r="J144" s="275">
        <f t="shared" ref="J144:BK144" si="89">SUM(J145:J158)</f>
        <v>0</v>
      </c>
      <c r="K144" s="275">
        <f t="shared" si="89"/>
        <v>0.1</v>
      </c>
      <c r="L144" s="275">
        <f t="shared" si="89"/>
        <v>0</v>
      </c>
      <c r="M144" s="275">
        <f t="shared" si="89"/>
        <v>0</v>
      </c>
      <c r="N144" s="275">
        <f t="shared" si="89"/>
        <v>0</v>
      </c>
      <c r="O144" s="275">
        <f t="shared" si="89"/>
        <v>0</v>
      </c>
      <c r="P144" s="275">
        <f t="shared" si="89"/>
        <v>0</v>
      </c>
      <c r="Q144" s="275">
        <f t="shared" si="89"/>
        <v>0.20669999999999999</v>
      </c>
      <c r="R144" s="275">
        <f t="shared" si="89"/>
        <v>0</v>
      </c>
      <c r="S144" s="275">
        <f t="shared" si="89"/>
        <v>0</v>
      </c>
      <c r="T144" s="275">
        <f t="shared" si="89"/>
        <v>0</v>
      </c>
      <c r="U144" s="275">
        <f t="shared" si="89"/>
        <v>0</v>
      </c>
      <c r="V144" s="275">
        <f t="shared" si="89"/>
        <v>0</v>
      </c>
      <c r="W144" s="275">
        <f t="shared" si="89"/>
        <v>0</v>
      </c>
      <c r="X144" s="275">
        <f t="shared" si="89"/>
        <v>0</v>
      </c>
      <c r="Y144" s="275">
        <f t="shared" si="89"/>
        <v>0</v>
      </c>
      <c r="Z144" s="275">
        <f t="shared" si="89"/>
        <v>0</v>
      </c>
      <c r="AA144" s="275">
        <f t="shared" si="89"/>
        <v>0</v>
      </c>
      <c r="AB144" s="275">
        <f t="shared" si="89"/>
        <v>0</v>
      </c>
      <c r="AC144" s="275">
        <f t="shared" si="89"/>
        <v>0</v>
      </c>
      <c r="AD144" s="275">
        <f t="shared" si="89"/>
        <v>0</v>
      </c>
      <c r="AE144" s="275">
        <f t="shared" si="89"/>
        <v>0</v>
      </c>
      <c r="AF144" s="275">
        <f t="shared" si="89"/>
        <v>0</v>
      </c>
      <c r="AG144" s="275">
        <f t="shared" si="89"/>
        <v>0</v>
      </c>
      <c r="AH144" s="275">
        <f t="shared" si="89"/>
        <v>0</v>
      </c>
      <c r="AI144" s="275">
        <f t="shared" si="89"/>
        <v>0</v>
      </c>
      <c r="AJ144" s="275">
        <f t="shared" si="89"/>
        <v>0</v>
      </c>
      <c r="AK144" s="275">
        <f t="shared" si="89"/>
        <v>0</v>
      </c>
      <c r="AL144" s="275">
        <f t="shared" si="89"/>
        <v>0</v>
      </c>
      <c r="AM144" s="275">
        <f t="shared" si="89"/>
        <v>0</v>
      </c>
      <c r="AN144" s="275">
        <f t="shared" si="89"/>
        <v>0</v>
      </c>
      <c r="AO144" s="275">
        <f t="shared" si="89"/>
        <v>0</v>
      </c>
      <c r="AP144" s="275">
        <f t="shared" si="89"/>
        <v>0.23</v>
      </c>
      <c r="AQ144" s="275">
        <f t="shared" si="89"/>
        <v>0.25</v>
      </c>
      <c r="AR144" s="275">
        <f t="shared" si="89"/>
        <v>0</v>
      </c>
      <c r="AS144" s="275">
        <f t="shared" si="89"/>
        <v>0</v>
      </c>
      <c r="AT144" s="275">
        <f t="shared" si="89"/>
        <v>0</v>
      </c>
      <c r="AU144" s="275">
        <f t="shared" si="89"/>
        <v>0</v>
      </c>
      <c r="AV144" s="275">
        <f t="shared" si="89"/>
        <v>0</v>
      </c>
      <c r="AW144" s="275">
        <f t="shared" si="89"/>
        <v>0</v>
      </c>
      <c r="AX144" s="275">
        <f t="shared" si="89"/>
        <v>0</v>
      </c>
      <c r="AY144" s="275">
        <f t="shared" si="89"/>
        <v>0</v>
      </c>
      <c r="AZ144" s="275">
        <f t="shared" si="89"/>
        <v>0</v>
      </c>
      <c r="BA144" s="275">
        <f t="shared" si="89"/>
        <v>0</v>
      </c>
      <c r="BB144" s="275">
        <f t="shared" si="89"/>
        <v>0</v>
      </c>
      <c r="BC144" s="275">
        <f t="shared" si="89"/>
        <v>0</v>
      </c>
      <c r="BD144" s="275">
        <f t="shared" si="89"/>
        <v>0</v>
      </c>
      <c r="BE144" s="275">
        <f t="shared" si="89"/>
        <v>0</v>
      </c>
      <c r="BF144" s="275">
        <f t="shared" si="89"/>
        <v>0</v>
      </c>
      <c r="BG144" s="275">
        <f t="shared" si="89"/>
        <v>0</v>
      </c>
      <c r="BH144" s="275">
        <f t="shared" si="89"/>
        <v>0.36330000000000001</v>
      </c>
      <c r="BI144" s="275">
        <f t="shared" si="89"/>
        <v>0</v>
      </c>
      <c r="BJ144" s="275">
        <f t="shared" si="89"/>
        <v>0</v>
      </c>
      <c r="BK144" s="275">
        <f t="shared" si="89"/>
        <v>0</v>
      </c>
      <c r="BL144" s="458"/>
      <c r="BM144" s="583" t="e">
        <f>VLOOKUP(B144,'[3]Phụ lục 01'!$B$12:$J$150,4,0)</f>
        <v>#N/A</v>
      </c>
      <c r="BN144" s="469" t="e">
        <f>VLOOKUP(B144,'[2]PL01-16112024'!$D$11:$P$237,11,0)</f>
        <v>#N/A</v>
      </c>
      <c r="BO144" s="469"/>
      <c r="BP144" s="469"/>
      <c r="BQ144" s="469"/>
      <c r="BR144" s="469"/>
    </row>
    <row r="145" spans="1:70" s="84" customFormat="1" ht="48" customHeight="1">
      <c r="A145" s="276" t="s">
        <v>186</v>
      </c>
      <c r="B145" s="921" t="s">
        <v>535</v>
      </c>
      <c r="C145" s="266" t="s">
        <v>528</v>
      </c>
      <c r="D145" s="266">
        <f t="shared" ref="D145:D149" si="90">IF(C145="X",H145,"")</f>
        <v>0.57000000000000006</v>
      </c>
      <c r="E145" s="278" t="s">
        <v>276</v>
      </c>
      <c r="F145" s="266" t="str">
        <f t="shared" ref="F145:F154" si="91">IF(ISTEXT(B145)=TRUE,"DGD","")</f>
        <v>DGD</v>
      </c>
      <c r="G145" s="279" t="s">
        <v>502</v>
      </c>
      <c r="H145" s="592">
        <f t="shared" ref="H145" si="92">SUM(I145:BK145)</f>
        <v>0.57000000000000006</v>
      </c>
      <c r="I145" s="281">
        <v>0</v>
      </c>
      <c r="J145" s="281">
        <v>0</v>
      </c>
      <c r="K145" s="281"/>
      <c r="L145" s="281">
        <v>0</v>
      </c>
      <c r="M145" s="281"/>
      <c r="N145" s="281"/>
      <c r="O145" s="281"/>
      <c r="P145" s="281"/>
      <c r="Q145" s="281">
        <v>0.20669999999999999</v>
      </c>
      <c r="R145" s="281"/>
      <c r="S145" s="281"/>
      <c r="T145" s="281">
        <v>0</v>
      </c>
      <c r="U145" s="281"/>
      <c r="V145" s="281"/>
      <c r="W145" s="281"/>
      <c r="X145" s="281"/>
      <c r="Y145" s="281"/>
      <c r="Z145" s="281">
        <v>0</v>
      </c>
      <c r="AA145" s="281"/>
      <c r="AB145" s="281">
        <v>0</v>
      </c>
      <c r="AC145" s="281"/>
      <c r="AD145" s="281">
        <v>0</v>
      </c>
      <c r="AE145" s="281"/>
      <c r="AF145" s="281"/>
      <c r="AG145" s="281"/>
      <c r="AH145" s="281"/>
      <c r="AI145" s="281"/>
      <c r="AJ145" s="281"/>
      <c r="AK145" s="281"/>
      <c r="AL145" s="281"/>
      <c r="AM145" s="281"/>
      <c r="AN145" s="281">
        <v>0</v>
      </c>
      <c r="AO145" s="281"/>
      <c r="AP145" s="281">
        <v>0</v>
      </c>
      <c r="AQ145" s="281">
        <v>0</v>
      </c>
      <c r="AR145" s="281"/>
      <c r="AS145" s="281"/>
      <c r="AT145" s="281"/>
      <c r="AU145" s="281"/>
      <c r="AV145" s="281"/>
      <c r="AW145" s="281"/>
      <c r="AX145" s="281"/>
      <c r="AY145" s="281"/>
      <c r="AZ145" s="281"/>
      <c r="BA145" s="281"/>
      <c r="BB145" s="281">
        <v>0</v>
      </c>
      <c r="BC145" s="281"/>
      <c r="BD145" s="281">
        <v>0</v>
      </c>
      <c r="BE145" s="281"/>
      <c r="BF145" s="266"/>
      <c r="BG145" s="266"/>
      <c r="BH145" s="266">
        <v>0.36330000000000001</v>
      </c>
      <c r="BI145" s="266"/>
      <c r="BJ145" s="266"/>
      <c r="BK145" s="266"/>
      <c r="BL145" s="459"/>
      <c r="BM145" s="583"/>
      <c r="BN145" s="266">
        <f>VLOOKUP(B145,'[2]PL01-16112024'!$D$11:$P$237,11,0)</f>
        <v>1.831</v>
      </c>
      <c r="BO145" s="266"/>
      <c r="BP145" s="266"/>
      <c r="BQ145" s="266"/>
      <c r="BR145" s="266"/>
    </row>
    <row r="146" spans="1:70" s="84" customFormat="1" ht="39.75" customHeight="1">
      <c r="A146" s="276" t="s">
        <v>186</v>
      </c>
      <c r="B146" s="921" t="s">
        <v>539</v>
      </c>
      <c r="C146" s="266" t="s">
        <v>528</v>
      </c>
      <c r="D146" s="266">
        <f t="shared" si="90"/>
        <v>0.8</v>
      </c>
      <c r="E146" s="278" t="s">
        <v>276</v>
      </c>
      <c r="F146" s="266" t="str">
        <f t="shared" si="91"/>
        <v>DGD</v>
      </c>
      <c r="G146" s="279" t="s">
        <v>502</v>
      </c>
      <c r="H146" s="592">
        <f t="shared" ref="H146:H147" si="93">SUM(I146:BK146)</f>
        <v>0.8</v>
      </c>
      <c r="I146" s="281">
        <v>0.77</v>
      </c>
      <c r="J146" s="956"/>
      <c r="K146" s="281"/>
      <c r="L146" s="281"/>
      <c r="M146" s="281"/>
      <c r="N146" s="281"/>
      <c r="O146" s="281"/>
      <c r="P146" s="281"/>
      <c r="Q146" s="281"/>
      <c r="R146" s="281"/>
      <c r="S146" s="281"/>
      <c r="T146" s="281">
        <v>0</v>
      </c>
      <c r="U146" s="281">
        <v>0</v>
      </c>
      <c r="V146" s="281"/>
      <c r="W146" s="281"/>
      <c r="X146" s="281"/>
      <c r="Y146" s="281"/>
      <c r="Z146" s="281">
        <v>0</v>
      </c>
      <c r="AA146" s="281"/>
      <c r="AB146" s="281">
        <v>0</v>
      </c>
      <c r="AC146" s="281">
        <v>0</v>
      </c>
      <c r="AD146" s="281">
        <v>0</v>
      </c>
      <c r="AE146" s="281"/>
      <c r="AF146" s="281"/>
      <c r="AG146" s="281"/>
      <c r="AH146" s="281"/>
      <c r="AI146" s="281"/>
      <c r="AJ146" s="281"/>
      <c r="AK146" s="281"/>
      <c r="AL146" s="281"/>
      <c r="AM146" s="281"/>
      <c r="AN146" s="281"/>
      <c r="AO146" s="281"/>
      <c r="AP146" s="281">
        <v>0.03</v>
      </c>
      <c r="AQ146" s="281">
        <v>0</v>
      </c>
      <c r="AR146" s="281"/>
      <c r="AS146" s="281"/>
      <c r="AT146" s="281"/>
      <c r="AU146" s="281"/>
      <c r="AV146" s="281"/>
      <c r="AW146" s="281"/>
      <c r="AX146" s="281"/>
      <c r="AY146" s="281"/>
      <c r="AZ146" s="281"/>
      <c r="BA146" s="281"/>
      <c r="BB146" s="281">
        <v>0</v>
      </c>
      <c r="BC146" s="281"/>
      <c r="BD146" s="281">
        <v>0</v>
      </c>
      <c r="BE146" s="281"/>
      <c r="BF146" s="266"/>
      <c r="BG146" s="266"/>
      <c r="BH146" s="266"/>
      <c r="BI146" s="266"/>
      <c r="BJ146" s="266"/>
      <c r="BK146" s="266"/>
      <c r="BL146" s="459"/>
      <c r="BM146" s="583">
        <f>VLOOKUP(B146,'[3]Phụ lục 01'!$B$12:$J$150,4,0)</f>
        <v>0.8</v>
      </c>
      <c r="BN146" s="266">
        <f>VLOOKUP(B146,'[2]PL01-16112024'!$D$11:$P$237,11,0)</f>
        <v>0.8</v>
      </c>
      <c r="BO146" s="266"/>
      <c r="BP146" s="266"/>
      <c r="BQ146" s="266"/>
      <c r="BR146" s="266"/>
    </row>
    <row r="147" spans="1:70" s="84" customFormat="1" ht="41.25" customHeight="1">
      <c r="A147" s="276" t="s">
        <v>186</v>
      </c>
      <c r="B147" s="902" t="s">
        <v>541</v>
      </c>
      <c r="C147" s="266" t="s">
        <v>528</v>
      </c>
      <c r="D147" s="266">
        <f t="shared" si="90"/>
        <v>1</v>
      </c>
      <c r="E147" s="278" t="s">
        <v>276</v>
      </c>
      <c r="F147" s="266" t="str">
        <f t="shared" si="91"/>
        <v>DGD</v>
      </c>
      <c r="G147" s="279" t="s">
        <v>502</v>
      </c>
      <c r="H147" s="592">
        <f t="shared" si="93"/>
        <v>1</v>
      </c>
      <c r="I147" s="281">
        <v>1</v>
      </c>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1"/>
      <c r="AR147" s="281"/>
      <c r="AS147" s="281"/>
      <c r="AT147" s="281"/>
      <c r="AU147" s="281"/>
      <c r="AV147" s="281"/>
      <c r="AW147" s="281"/>
      <c r="AX147" s="281"/>
      <c r="AY147" s="281"/>
      <c r="AZ147" s="281"/>
      <c r="BA147" s="281"/>
      <c r="BB147" s="281"/>
      <c r="BC147" s="281"/>
      <c r="BD147" s="281"/>
      <c r="BE147" s="281"/>
      <c r="BF147" s="266"/>
      <c r="BG147" s="266"/>
      <c r="BH147" s="266"/>
      <c r="BI147" s="266"/>
      <c r="BJ147" s="266"/>
      <c r="BK147" s="266"/>
      <c r="BL147" s="459"/>
      <c r="BM147" s="583">
        <f>VLOOKUP(B147,'[3]Phụ lục 01'!$B$12:$J$150,4,0)</f>
        <v>2</v>
      </c>
      <c r="BN147" s="266">
        <f>VLOOKUP(B147,'[2]PL01-16112024'!$D$11:$P$237,11,0)</f>
        <v>5.0999999999999996</v>
      </c>
      <c r="BO147" s="266"/>
      <c r="BP147" s="266"/>
      <c r="BQ147" s="266"/>
      <c r="BR147" s="266"/>
    </row>
    <row r="148" spans="1:70" s="84" customFormat="1" ht="27.75" customHeight="1">
      <c r="A148" s="276" t="s">
        <v>186</v>
      </c>
      <c r="B148" s="928" t="s">
        <v>543</v>
      </c>
      <c r="C148" s="266" t="s">
        <v>528</v>
      </c>
      <c r="D148" s="266">
        <f t="shared" si="90"/>
        <v>1.02</v>
      </c>
      <c r="E148" s="278" t="s">
        <v>276</v>
      </c>
      <c r="F148" s="266" t="str">
        <f t="shared" si="91"/>
        <v>DGD</v>
      </c>
      <c r="G148" s="279" t="s">
        <v>502</v>
      </c>
      <c r="H148" s="592">
        <f t="shared" ref="H148:H150" si="94">SUM(I148:BK148)</f>
        <v>1.02</v>
      </c>
      <c r="I148" s="281">
        <v>1.02</v>
      </c>
      <c r="J148" s="281">
        <v>0</v>
      </c>
      <c r="K148" s="281"/>
      <c r="L148" s="281">
        <v>0</v>
      </c>
      <c r="M148" s="281"/>
      <c r="N148" s="281"/>
      <c r="O148" s="281"/>
      <c r="P148" s="281"/>
      <c r="Q148" s="281">
        <v>0</v>
      </c>
      <c r="R148" s="281"/>
      <c r="S148" s="281"/>
      <c r="T148" s="281">
        <v>0</v>
      </c>
      <c r="U148" s="281">
        <v>0</v>
      </c>
      <c r="V148" s="281"/>
      <c r="W148" s="281"/>
      <c r="X148" s="281"/>
      <c r="Y148" s="281"/>
      <c r="Z148" s="281">
        <v>0</v>
      </c>
      <c r="AA148" s="281"/>
      <c r="AB148" s="281">
        <v>0</v>
      </c>
      <c r="AC148" s="281">
        <v>0</v>
      </c>
      <c r="AD148" s="281">
        <v>0</v>
      </c>
      <c r="AE148" s="281"/>
      <c r="AF148" s="281"/>
      <c r="AG148" s="281"/>
      <c r="AH148" s="281"/>
      <c r="AI148" s="281"/>
      <c r="AJ148" s="281"/>
      <c r="AK148" s="281"/>
      <c r="AL148" s="281"/>
      <c r="AM148" s="281"/>
      <c r="AN148" s="281">
        <v>0</v>
      </c>
      <c r="AO148" s="281"/>
      <c r="AP148" s="281">
        <v>0</v>
      </c>
      <c r="AQ148" s="281">
        <v>0</v>
      </c>
      <c r="AR148" s="281"/>
      <c r="AS148" s="281"/>
      <c r="AT148" s="281"/>
      <c r="AU148" s="281"/>
      <c r="AV148" s="281"/>
      <c r="AW148" s="281"/>
      <c r="AX148" s="281"/>
      <c r="AY148" s="281"/>
      <c r="AZ148" s="281"/>
      <c r="BA148" s="281"/>
      <c r="BB148" s="281">
        <v>0</v>
      </c>
      <c r="BC148" s="281"/>
      <c r="BD148" s="281">
        <v>0</v>
      </c>
      <c r="BE148" s="281"/>
      <c r="BF148" s="266"/>
      <c r="BG148" s="266"/>
      <c r="BH148" s="266"/>
      <c r="BI148" s="266"/>
      <c r="BJ148" s="266"/>
      <c r="BK148" s="266"/>
      <c r="BL148" s="459"/>
      <c r="BM148" s="583" t="e">
        <f>VLOOKUP(B148,'[3]Phụ lục 01'!$B$12:$J$150,4,0)</f>
        <v>#N/A</v>
      </c>
      <c r="BN148" s="266">
        <f>VLOOKUP(B148,'[2]PL01-16112024'!$D$11:$P$237,11,0)</f>
        <v>1.0158</v>
      </c>
      <c r="BO148" s="266"/>
      <c r="BP148" s="266"/>
      <c r="BQ148" s="266"/>
      <c r="BR148" s="266"/>
    </row>
    <row r="149" spans="1:70" s="84" customFormat="1" ht="28.5" customHeight="1">
      <c r="A149" s="276" t="s">
        <v>186</v>
      </c>
      <c r="B149" s="928" t="s">
        <v>1052</v>
      </c>
      <c r="C149" s="266" t="s">
        <v>528</v>
      </c>
      <c r="D149" s="266">
        <f t="shared" si="90"/>
        <v>1</v>
      </c>
      <c r="E149" s="278" t="s">
        <v>276</v>
      </c>
      <c r="F149" s="266" t="str">
        <f t="shared" si="91"/>
        <v>DGD</v>
      </c>
      <c r="G149" s="279" t="s">
        <v>502</v>
      </c>
      <c r="H149" s="592">
        <f t="shared" si="94"/>
        <v>1</v>
      </c>
      <c r="I149" s="281">
        <v>0.85</v>
      </c>
      <c r="J149" s="281">
        <v>0</v>
      </c>
      <c r="K149" s="281"/>
      <c r="L149" s="281">
        <v>0</v>
      </c>
      <c r="M149" s="281"/>
      <c r="N149" s="281"/>
      <c r="O149" s="281"/>
      <c r="P149" s="281"/>
      <c r="Q149" s="281">
        <v>0</v>
      </c>
      <c r="R149" s="281"/>
      <c r="S149" s="281"/>
      <c r="T149" s="281">
        <v>0</v>
      </c>
      <c r="U149" s="281">
        <v>0</v>
      </c>
      <c r="V149" s="281"/>
      <c r="W149" s="281"/>
      <c r="X149" s="281"/>
      <c r="Y149" s="281"/>
      <c r="Z149" s="281">
        <v>0</v>
      </c>
      <c r="AA149" s="281"/>
      <c r="AB149" s="281">
        <v>0</v>
      </c>
      <c r="AC149" s="281">
        <v>0</v>
      </c>
      <c r="AD149" s="281">
        <v>0</v>
      </c>
      <c r="AE149" s="281"/>
      <c r="AF149" s="281"/>
      <c r="AG149" s="281"/>
      <c r="AH149" s="281"/>
      <c r="AI149" s="281"/>
      <c r="AJ149" s="281"/>
      <c r="AK149" s="281"/>
      <c r="AL149" s="281"/>
      <c r="AM149" s="281"/>
      <c r="AN149" s="281">
        <v>0</v>
      </c>
      <c r="AO149" s="281"/>
      <c r="AP149" s="281">
        <v>0.1</v>
      </c>
      <c r="AQ149" s="281">
        <v>0.05</v>
      </c>
      <c r="AR149" s="281"/>
      <c r="AS149" s="281"/>
      <c r="AT149" s="281"/>
      <c r="AU149" s="281"/>
      <c r="AV149" s="281"/>
      <c r="AW149" s="281"/>
      <c r="AX149" s="281"/>
      <c r="AY149" s="281"/>
      <c r="AZ149" s="281"/>
      <c r="BA149" s="281"/>
      <c r="BB149" s="281">
        <v>0</v>
      </c>
      <c r="BC149" s="281"/>
      <c r="BD149" s="281">
        <v>0</v>
      </c>
      <c r="BE149" s="281"/>
      <c r="BF149" s="266"/>
      <c r="BG149" s="266"/>
      <c r="BH149" s="266"/>
      <c r="BI149" s="266"/>
      <c r="BJ149" s="266"/>
      <c r="BK149" s="266"/>
      <c r="BL149" s="459"/>
      <c r="BM149" s="583" t="e">
        <f>VLOOKUP(B149,'[3]Phụ lục 01'!$B$12:$J$150,4,0)</f>
        <v>#N/A</v>
      </c>
      <c r="BN149" s="266" t="e">
        <f>VLOOKUP(B149,'[2]PL01-16112024'!$D$11:$P$237,11,0)</f>
        <v>#N/A</v>
      </c>
      <c r="BO149" s="266"/>
      <c r="BP149" s="266"/>
      <c r="BQ149" s="266"/>
      <c r="BR149" s="266"/>
    </row>
    <row r="150" spans="1:70" s="84" customFormat="1" ht="21" customHeight="1">
      <c r="A150" s="276" t="s">
        <v>186</v>
      </c>
      <c r="B150" s="928" t="s">
        <v>1053</v>
      </c>
      <c r="C150" s="266" t="s">
        <v>528</v>
      </c>
      <c r="D150" s="266"/>
      <c r="E150" s="278" t="s">
        <v>276</v>
      </c>
      <c r="F150" s="266" t="str">
        <f t="shared" si="91"/>
        <v>DGD</v>
      </c>
      <c r="G150" s="279" t="s">
        <v>502</v>
      </c>
      <c r="H150" s="592">
        <f t="shared" si="94"/>
        <v>0.15</v>
      </c>
      <c r="I150" s="281">
        <v>0.15</v>
      </c>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1"/>
      <c r="AL150" s="281"/>
      <c r="AM150" s="281"/>
      <c r="AN150" s="281"/>
      <c r="AO150" s="281"/>
      <c r="AP150" s="281"/>
      <c r="AQ150" s="281"/>
      <c r="AR150" s="281"/>
      <c r="AS150" s="281"/>
      <c r="AT150" s="281"/>
      <c r="AU150" s="281"/>
      <c r="AV150" s="281"/>
      <c r="AW150" s="281"/>
      <c r="AX150" s="281"/>
      <c r="AY150" s="281"/>
      <c r="AZ150" s="281"/>
      <c r="BA150" s="281"/>
      <c r="BB150" s="281"/>
      <c r="BC150" s="281"/>
      <c r="BD150" s="281"/>
      <c r="BE150" s="281"/>
      <c r="BF150" s="266"/>
      <c r="BG150" s="266"/>
      <c r="BH150" s="266"/>
      <c r="BI150" s="266"/>
      <c r="BJ150" s="266"/>
      <c r="BK150" s="266"/>
      <c r="BL150" s="459"/>
      <c r="BM150" s="583"/>
      <c r="BN150" s="266">
        <f>VLOOKUP(B150,'[2]PL01-16112024'!$D$11:$P$237,11,0)</f>
        <v>0.153</v>
      </c>
      <c r="BO150" s="266"/>
      <c r="BP150" s="266"/>
      <c r="BQ150" s="266"/>
      <c r="BR150" s="266"/>
    </row>
    <row r="151" spans="1:70" s="84" customFormat="1" ht="33.75" customHeight="1">
      <c r="A151" s="276" t="s">
        <v>186</v>
      </c>
      <c r="B151" s="928" t="s">
        <v>1054</v>
      </c>
      <c r="C151" s="266" t="s">
        <v>528</v>
      </c>
      <c r="D151" s="266">
        <f t="shared" ref="D151:D155" si="95">IF(C151="X",H151,"")</f>
        <v>1.75</v>
      </c>
      <c r="E151" s="278" t="s">
        <v>276</v>
      </c>
      <c r="F151" s="266" t="str">
        <f t="shared" si="91"/>
        <v>DGD</v>
      </c>
      <c r="G151" s="279" t="s">
        <v>502</v>
      </c>
      <c r="H151" s="592">
        <f t="shared" ref="H151:H152" si="96">SUM(I151:BK151)</f>
        <v>1.75</v>
      </c>
      <c r="I151" s="281">
        <v>1.45</v>
      </c>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v>0.1</v>
      </c>
      <c r="AQ151" s="281">
        <v>0.2</v>
      </c>
      <c r="AR151" s="281"/>
      <c r="AS151" s="281"/>
      <c r="AT151" s="281"/>
      <c r="AU151" s="281"/>
      <c r="AV151" s="281"/>
      <c r="AW151" s="281"/>
      <c r="AX151" s="281"/>
      <c r="AY151" s="281"/>
      <c r="AZ151" s="281"/>
      <c r="BA151" s="281"/>
      <c r="BB151" s="281"/>
      <c r="BC151" s="281"/>
      <c r="BD151" s="281"/>
      <c r="BE151" s="281"/>
      <c r="BF151" s="266"/>
      <c r="BG151" s="266"/>
      <c r="BH151" s="266"/>
      <c r="BI151" s="266"/>
      <c r="BJ151" s="266"/>
      <c r="BK151" s="266"/>
      <c r="BL151" s="459"/>
      <c r="BM151" s="583" t="e">
        <f>VLOOKUP(B151,'[3]Phụ lục 01'!$B$12:$J$150,4,0)</f>
        <v>#N/A</v>
      </c>
      <c r="BN151" s="266" t="e">
        <f>VLOOKUP(B151,'[2]PL01-16112024'!$D$11:$P$237,11,0)</f>
        <v>#N/A</v>
      </c>
      <c r="BO151" s="266"/>
      <c r="BP151" s="266"/>
      <c r="BQ151" s="266"/>
      <c r="BR151" s="266"/>
    </row>
    <row r="152" spans="1:70" s="84" customFormat="1" ht="39.75" customHeight="1">
      <c r="A152" s="276" t="s">
        <v>186</v>
      </c>
      <c r="B152" s="928" t="s">
        <v>1055</v>
      </c>
      <c r="C152" s="266" t="s">
        <v>528</v>
      </c>
      <c r="D152" s="266">
        <f t="shared" si="95"/>
        <v>0.12</v>
      </c>
      <c r="E152" s="278" t="s">
        <v>276</v>
      </c>
      <c r="F152" s="266" t="str">
        <f t="shared" si="91"/>
        <v>DGD</v>
      </c>
      <c r="G152" s="279" t="s">
        <v>502</v>
      </c>
      <c r="H152" s="592">
        <f t="shared" si="96"/>
        <v>0.12</v>
      </c>
      <c r="I152" s="929">
        <v>0.12</v>
      </c>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66"/>
      <c r="BG152" s="266"/>
      <c r="BH152" s="266"/>
      <c r="BI152" s="266"/>
      <c r="BJ152" s="266"/>
      <c r="BK152" s="266"/>
      <c r="BL152" s="459"/>
      <c r="BM152" s="583" t="e">
        <f>VLOOKUP(B152,'[3]Phụ lục 01'!$B$12:$J$150,4,0)</f>
        <v>#N/A</v>
      </c>
      <c r="BN152" s="266" t="e">
        <f>VLOOKUP(B152,'[2]PL01-16112024'!$D$11:$P$237,11,0)</f>
        <v>#N/A</v>
      </c>
      <c r="BO152" s="266"/>
      <c r="BP152" s="266"/>
      <c r="BQ152" s="266"/>
      <c r="BR152" s="266"/>
    </row>
    <row r="153" spans="1:70" s="84" customFormat="1" ht="30.75" customHeight="1">
      <c r="A153" s="276" t="s">
        <v>186</v>
      </c>
      <c r="B153" s="928" t="s">
        <v>1056</v>
      </c>
      <c r="C153" s="266" t="s">
        <v>528</v>
      </c>
      <c r="D153" s="266">
        <f t="shared" si="95"/>
        <v>0.1</v>
      </c>
      <c r="E153" s="278" t="s">
        <v>276</v>
      </c>
      <c r="F153" s="266" t="str">
        <f t="shared" si="91"/>
        <v>DGD</v>
      </c>
      <c r="G153" s="279" t="s">
        <v>502</v>
      </c>
      <c r="H153" s="592">
        <f t="shared" ref="H153:H154" si="97">SUM(I153:BK153)</f>
        <v>0.1</v>
      </c>
      <c r="I153" s="929"/>
      <c r="J153" s="281"/>
      <c r="K153" s="281">
        <v>0.1</v>
      </c>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1"/>
      <c r="AL153" s="281"/>
      <c r="AM153" s="281"/>
      <c r="AN153" s="281"/>
      <c r="AO153" s="281"/>
      <c r="AP153" s="281"/>
      <c r="AQ153" s="281"/>
      <c r="AR153" s="281"/>
      <c r="AS153" s="281"/>
      <c r="AT153" s="281"/>
      <c r="AU153" s="281"/>
      <c r="AV153" s="281"/>
      <c r="AW153" s="281"/>
      <c r="AX153" s="281"/>
      <c r="AY153" s="281"/>
      <c r="AZ153" s="281"/>
      <c r="BA153" s="281"/>
      <c r="BB153" s="281"/>
      <c r="BC153" s="281"/>
      <c r="BD153" s="281"/>
      <c r="BE153" s="281"/>
      <c r="BF153" s="266"/>
      <c r="BG153" s="266"/>
      <c r="BH153" s="266"/>
      <c r="BI153" s="266"/>
      <c r="BJ153" s="266"/>
      <c r="BK153" s="266"/>
      <c r="BL153" s="459"/>
      <c r="BM153" s="583" t="e">
        <f>VLOOKUP(B153,'[3]Phụ lục 01'!$B$12:$J$150,4,0)</f>
        <v>#N/A</v>
      </c>
      <c r="BN153" s="266" t="e">
        <f>VLOOKUP(B153,'[2]PL01-16112024'!$D$11:$P$237,11,0)</f>
        <v>#N/A</v>
      </c>
      <c r="BO153" s="266"/>
      <c r="BP153" s="266"/>
      <c r="BQ153" s="266"/>
      <c r="BR153" s="266"/>
    </row>
    <row r="154" spans="1:70" s="84" customFormat="1" ht="23.25" customHeight="1">
      <c r="A154" s="276" t="s">
        <v>186</v>
      </c>
      <c r="B154" s="928" t="s">
        <v>1055</v>
      </c>
      <c r="C154" s="266" t="s">
        <v>528</v>
      </c>
      <c r="D154" s="266">
        <f t="shared" si="95"/>
        <v>0.13</v>
      </c>
      <c r="E154" s="278" t="s">
        <v>276</v>
      </c>
      <c r="F154" s="266" t="str">
        <f t="shared" si="91"/>
        <v>DGD</v>
      </c>
      <c r="G154" s="279" t="s">
        <v>502</v>
      </c>
      <c r="H154" s="592">
        <f t="shared" si="97"/>
        <v>0.13</v>
      </c>
      <c r="I154" s="929">
        <v>0.13</v>
      </c>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1"/>
      <c r="AN154" s="281"/>
      <c r="AO154" s="281"/>
      <c r="AP154" s="281"/>
      <c r="AQ154" s="281"/>
      <c r="AR154" s="281"/>
      <c r="AS154" s="281"/>
      <c r="AT154" s="281"/>
      <c r="AU154" s="281"/>
      <c r="AV154" s="281"/>
      <c r="AW154" s="281"/>
      <c r="AX154" s="281"/>
      <c r="AY154" s="281"/>
      <c r="AZ154" s="281"/>
      <c r="BA154" s="281"/>
      <c r="BB154" s="281"/>
      <c r="BC154" s="281"/>
      <c r="BD154" s="281"/>
      <c r="BE154" s="281"/>
      <c r="BF154" s="266"/>
      <c r="BG154" s="266"/>
      <c r="BH154" s="266"/>
      <c r="BI154" s="266"/>
      <c r="BJ154" s="266"/>
      <c r="BK154" s="266"/>
      <c r="BL154" s="459"/>
      <c r="BM154" s="583" t="e">
        <f>VLOOKUP(B154,'[3]Phụ lục 01'!$B$12:$J$150,4,0)</f>
        <v>#N/A</v>
      </c>
      <c r="BN154" s="266" t="e">
        <f>VLOOKUP(B154,'[2]PL01-16112024'!$D$11:$P$237,11,0)</f>
        <v>#N/A</v>
      </c>
      <c r="BO154" s="266"/>
      <c r="BP154" s="266"/>
      <c r="BQ154" s="266"/>
      <c r="BR154" s="266"/>
    </row>
    <row r="155" spans="1:70" s="84" customFormat="1" ht="23.25" customHeight="1">
      <c r="A155" s="276" t="s">
        <v>186</v>
      </c>
      <c r="B155" s="928" t="s">
        <v>1057</v>
      </c>
      <c r="C155" s="266" t="s">
        <v>528</v>
      </c>
      <c r="D155" s="266">
        <f t="shared" si="95"/>
        <v>0.05</v>
      </c>
      <c r="E155" s="278" t="s">
        <v>276</v>
      </c>
      <c r="F155" s="266" t="str">
        <f t="shared" si="88"/>
        <v>DGD</v>
      </c>
      <c r="G155" s="279" t="s">
        <v>502</v>
      </c>
      <c r="H155" s="592">
        <f t="shared" ref="H155:H158" si="98">SUM(I155:BK155)</f>
        <v>0.05</v>
      </c>
      <c r="I155" s="929">
        <v>0.05</v>
      </c>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1"/>
      <c r="AN155" s="281"/>
      <c r="AO155" s="281"/>
      <c r="AP155" s="281"/>
      <c r="AQ155" s="281"/>
      <c r="AR155" s="281"/>
      <c r="AS155" s="281"/>
      <c r="AT155" s="281"/>
      <c r="AU155" s="281"/>
      <c r="AV155" s="281"/>
      <c r="AW155" s="281"/>
      <c r="AX155" s="281"/>
      <c r="AY155" s="281"/>
      <c r="AZ155" s="281"/>
      <c r="BA155" s="281"/>
      <c r="BB155" s="281"/>
      <c r="BC155" s="281"/>
      <c r="BD155" s="281"/>
      <c r="BE155" s="281"/>
      <c r="BF155" s="266"/>
      <c r="BG155" s="266"/>
      <c r="BH155" s="266"/>
      <c r="BI155" s="266"/>
      <c r="BJ155" s="266"/>
      <c r="BK155" s="266"/>
      <c r="BL155" s="459"/>
      <c r="BM155" s="583"/>
      <c r="BN155" s="266" t="e">
        <f>VLOOKUP(B155,'[2]PL01-16112024'!$D$11:$P$237,11,0)</f>
        <v>#N/A</v>
      </c>
      <c r="BO155" s="266"/>
      <c r="BP155" s="266"/>
      <c r="BQ155" s="266"/>
      <c r="BR155" s="266"/>
    </row>
    <row r="156" spans="1:70" s="84" customFormat="1" ht="22.5" customHeight="1">
      <c r="A156" s="276" t="s">
        <v>186</v>
      </c>
      <c r="B156" s="928" t="s">
        <v>544</v>
      </c>
      <c r="C156" s="266" t="s">
        <v>528</v>
      </c>
      <c r="D156" s="266">
        <f t="shared" ref="D156" si="99">IF(C156="X",H156,"")</f>
        <v>2.2999999999999998</v>
      </c>
      <c r="E156" s="278" t="s">
        <v>276</v>
      </c>
      <c r="F156" s="266" t="str">
        <f t="shared" ref="F156" si="100">IF(ISTEXT(B156)=TRUE,"DGD","")</f>
        <v>DGD</v>
      </c>
      <c r="G156" s="279" t="s">
        <v>502</v>
      </c>
      <c r="H156" s="592">
        <f t="shared" ref="H156" si="101">SUM(I156:BK156)</f>
        <v>2.2999999999999998</v>
      </c>
      <c r="I156" s="929">
        <v>2.2999999999999998</v>
      </c>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281"/>
      <c r="BB156" s="281"/>
      <c r="BC156" s="281"/>
      <c r="BD156" s="281"/>
      <c r="BE156" s="281"/>
      <c r="BF156" s="266"/>
      <c r="BG156" s="266"/>
      <c r="BH156" s="266"/>
      <c r="BI156" s="266"/>
      <c r="BJ156" s="266"/>
      <c r="BK156" s="266"/>
      <c r="BL156" s="459"/>
      <c r="BM156" s="583" t="e">
        <f>VLOOKUP(B156,'[3]Phụ lục 01'!$B$12:$J$150,4,0)</f>
        <v>#N/A</v>
      </c>
      <c r="BN156" s="266">
        <f>VLOOKUP(B156,'[2]PL01-16112024'!$D$11:$P$237,11,0)</f>
        <v>2.2999999999999998</v>
      </c>
      <c r="BO156" s="266"/>
      <c r="BP156" s="266"/>
      <c r="BQ156" s="266"/>
      <c r="BR156" s="266"/>
    </row>
    <row r="157" spans="1:70" s="84" customFormat="1" ht="33.75" customHeight="1">
      <c r="A157" s="276" t="s">
        <v>186</v>
      </c>
      <c r="B157" s="930"/>
      <c r="C157" s="266" t="s">
        <v>528</v>
      </c>
      <c r="D157" s="266">
        <f t="shared" ref="D157:D159" si="102">IF(C157="X",H157,"")</f>
        <v>0</v>
      </c>
      <c r="E157" s="278" t="s">
        <v>276</v>
      </c>
      <c r="F157" s="266" t="str">
        <f t="shared" si="88"/>
        <v/>
      </c>
      <c r="G157" s="279" t="s">
        <v>502</v>
      </c>
      <c r="H157" s="592">
        <f t="shared" si="98"/>
        <v>0</v>
      </c>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66"/>
      <c r="BG157" s="266"/>
      <c r="BH157" s="266"/>
      <c r="BI157" s="266"/>
      <c r="BJ157" s="266"/>
      <c r="BK157" s="266"/>
      <c r="BL157" s="459"/>
      <c r="BM157" s="583">
        <f>VLOOKUP(B157,'[3]Phụ lục 01'!$B$12:$J$150,4,0)</f>
        <v>0</v>
      </c>
      <c r="BN157" s="266" t="e">
        <f>VLOOKUP(B157,'[2]PL01-16112024'!$D$11:$P$237,11,0)</f>
        <v>#N/A</v>
      </c>
      <c r="BO157" s="266"/>
      <c r="BP157" s="266"/>
      <c r="BQ157" s="266"/>
      <c r="BR157" s="266"/>
    </row>
    <row r="158" spans="1:70" s="84" customFormat="1" ht="33.75" customHeight="1">
      <c r="A158" s="276" t="s">
        <v>186</v>
      </c>
      <c r="B158" s="285"/>
      <c r="C158" s="266" t="s">
        <v>528</v>
      </c>
      <c r="D158" s="266">
        <f t="shared" si="102"/>
        <v>0</v>
      </c>
      <c r="E158" s="278" t="s">
        <v>276</v>
      </c>
      <c r="F158" s="266" t="str">
        <f t="shared" si="88"/>
        <v/>
      </c>
      <c r="G158" s="279" t="s">
        <v>502</v>
      </c>
      <c r="H158" s="592">
        <f t="shared" si="98"/>
        <v>0</v>
      </c>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66"/>
      <c r="BG158" s="266"/>
      <c r="BH158" s="266"/>
      <c r="BI158" s="266"/>
      <c r="BJ158" s="266"/>
      <c r="BK158" s="266"/>
      <c r="BL158" s="459"/>
      <c r="BM158" s="583">
        <f>VLOOKUP(B158,'[3]Phụ lục 01'!$B$12:$J$150,4,0)</f>
        <v>0</v>
      </c>
      <c r="BN158" s="266" t="e">
        <f>VLOOKUP(B158,'[2]PL01-16112024'!$D$11:$P$237,11,0)</f>
        <v>#N/A</v>
      </c>
      <c r="BO158" s="266"/>
      <c r="BP158" s="266"/>
      <c r="BQ158" s="266"/>
      <c r="BR158" s="266"/>
    </row>
    <row r="159" spans="1:70" s="84" customFormat="1" ht="10.9" customHeight="1">
      <c r="A159" s="269" t="s">
        <v>43</v>
      </c>
      <c r="B159" s="270" t="s">
        <v>34</v>
      </c>
      <c r="C159" s="271"/>
      <c r="D159" s="272" t="str">
        <f t="shared" si="102"/>
        <v/>
      </c>
      <c r="E159" s="273"/>
      <c r="F159" s="271" t="str">
        <f t="shared" ref="F159:F164" si="103">IF(ISTEXT(B159)=TRUE,"DTT","")</f>
        <v>DTT</v>
      </c>
      <c r="G159" s="284"/>
      <c r="H159" s="591">
        <f>SUM(I159:BK159)</f>
        <v>0</v>
      </c>
      <c r="I159" s="275">
        <f t="shared" ref="I159:AN159" si="104">SUM(I160:I164)</f>
        <v>0</v>
      </c>
      <c r="J159" s="275">
        <f t="shared" si="104"/>
        <v>0</v>
      </c>
      <c r="K159" s="275">
        <f t="shared" si="104"/>
        <v>0</v>
      </c>
      <c r="L159" s="275">
        <f t="shared" si="104"/>
        <v>0</v>
      </c>
      <c r="M159" s="275">
        <f t="shared" si="104"/>
        <v>0</v>
      </c>
      <c r="N159" s="275">
        <f t="shared" si="104"/>
        <v>0</v>
      </c>
      <c r="O159" s="275">
        <f t="shared" si="104"/>
        <v>0</v>
      </c>
      <c r="P159" s="275">
        <f t="shared" si="104"/>
        <v>0</v>
      </c>
      <c r="Q159" s="275">
        <f t="shared" si="104"/>
        <v>0</v>
      </c>
      <c r="R159" s="275">
        <f t="shared" si="104"/>
        <v>0</v>
      </c>
      <c r="S159" s="275">
        <f t="shared" si="104"/>
        <v>0</v>
      </c>
      <c r="T159" s="275">
        <f t="shared" si="104"/>
        <v>0</v>
      </c>
      <c r="U159" s="275">
        <f t="shared" si="104"/>
        <v>0</v>
      </c>
      <c r="V159" s="275">
        <f t="shared" si="104"/>
        <v>0</v>
      </c>
      <c r="W159" s="275">
        <f t="shared" si="104"/>
        <v>0</v>
      </c>
      <c r="X159" s="275">
        <f t="shared" si="104"/>
        <v>0</v>
      </c>
      <c r="Y159" s="275">
        <f t="shared" si="104"/>
        <v>0</v>
      </c>
      <c r="Z159" s="275">
        <f t="shared" si="104"/>
        <v>0</v>
      </c>
      <c r="AA159" s="275">
        <f t="shared" si="104"/>
        <v>0</v>
      </c>
      <c r="AB159" s="275">
        <f t="shared" si="104"/>
        <v>0</v>
      </c>
      <c r="AC159" s="275">
        <f t="shared" si="104"/>
        <v>0</v>
      </c>
      <c r="AD159" s="275">
        <f t="shared" si="104"/>
        <v>0</v>
      </c>
      <c r="AE159" s="275">
        <f t="shared" si="104"/>
        <v>0</v>
      </c>
      <c r="AF159" s="275">
        <f t="shared" si="104"/>
        <v>0</v>
      </c>
      <c r="AG159" s="275">
        <f t="shared" si="104"/>
        <v>0</v>
      </c>
      <c r="AH159" s="275">
        <f t="shared" si="104"/>
        <v>0</v>
      </c>
      <c r="AI159" s="275">
        <f t="shared" si="104"/>
        <v>0</v>
      </c>
      <c r="AJ159" s="275">
        <f t="shared" si="104"/>
        <v>0</v>
      </c>
      <c r="AK159" s="275">
        <f t="shared" si="104"/>
        <v>0</v>
      </c>
      <c r="AL159" s="275">
        <f t="shared" si="104"/>
        <v>0</v>
      </c>
      <c r="AM159" s="275">
        <f t="shared" si="104"/>
        <v>0</v>
      </c>
      <c r="AN159" s="275">
        <f t="shared" si="104"/>
        <v>0</v>
      </c>
      <c r="AO159" s="275">
        <f t="shared" ref="AO159:BK159" si="105">SUM(AO160:AO164)</f>
        <v>0</v>
      </c>
      <c r="AP159" s="275">
        <f t="shared" si="105"/>
        <v>0</v>
      </c>
      <c r="AQ159" s="275">
        <f t="shared" si="105"/>
        <v>0</v>
      </c>
      <c r="AR159" s="275">
        <f t="shared" si="105"/>
        <v>0</v>
      </c>
      <c r="AS159" s="275">
        <f t="shared" si="105"/>
        <v>0</v>
      </c>
      <c r="AT159" s="275">
        <f t="shared" si="105"/>
        <v>0</v>
      </c>
      <c r="AU159" s="275">
        <f t="shared" si="105"/>
        <v>0</v>
      </c>
      <c r="AV159" s="275">
        <f t="shared" si="105"/>
        <v>0</v>
      </c>
      <c r="AW159" s="275">
        <f t="shared" si="105"/>
        <v>0</v>
      </c>
      <c r="AX159" s="275">
        <f t="shared" si="105"/>
        <v>0</v>
      </c>
      <c r="AY159" s="275">
        <f t="shared" si="105"/>
        <v>0</v>
      </c>
      <c r="AZ159" s="275">
        <f t="shared" si="105"/>
        <v>0</v>
      </c>
      <c r="BA159" s="275">
        <f t="shared" si="105"/>
        <v>0</v>
      </c>
      <c r="BB159" s="275">
        <f t="shared" si="105"/>
        <v>0</v>
      </c>
      <c r="BC159" s="275">
        <f t="shared" si="105"/>
        <v>0</v>
      </c>
      <c r="BD159" s="275">
        <f t="shared" si="105"/>
        <v>0</v>
      </c>
      <c r="BE159" s="275">
        <f t="shared" si="105"/>
        <v>0</v>
      </c>
      <c r="BF159" s="275">
        <f t="shared" si="105"/>
        <v>0</v>
      </c>
      <c r="BG159" s="275">
        <f t="shared" si="105"/>
        <v>0</v>
      </c>
      <c r="BH159" s="275">
        <f t="shared" si="105"/>
        <v>0</v>
      </c>
      <c r="BI159" s="275">
        <f t="shared" si="105"/>
        <v>0</v>
      </c>
      <c r="BJ159" s="275">
        <f t="shared" si="105"/>
        <v>0</v>
      </c>
      <c r="BK159" s="275">
        <f t="shared" si="105"/>
        <v>0</v>
      </c>
      <c r="BL159" s="458"/>
      <c r="BM159" s="583" t="e">
        <f>VLOOKUP(B159,'[3]Phụ lục 01'!$B$12:$J$150,4,0)</f>
        <v>#N/A</v>
      </c>
      <c r="BN159" s="469" t="e">
        <f>VLOOKUP(B159,'[2]PL01-16112024'!$D$11:$P$237,11,0)</f>
        <v>#N/A</v>
      </c>
      <c r="BO159" s="469"/>
      <c r="BP159" s="469"/>
      <c r="BQ159" s="469"/>
      <c r="BR159" s="469"/>
    </row>
    <row r="160" spans="1:70" s="71" customFormat="1" ht="45" customHeight="1">
      <c r="A160" s="276" t="s">
        <v>186</v>
      </c>
      <c r="B160" s="902"/>
      <c r="C160" s="266" t="s">
        <v>528</v>
      </c>
      <c r="D160" s="266"/>
      <c r="E160" s="278" t="s">
        <v>276</v>
      </c>
      <c r="F160" s="266" t="str">
        <f t="shared" si="103"/>
        <v/>
      </c>
      <c r="G160" s="279" t="s">
        <v>502</v>
      </c>
      <c r="H160" s="592">
        <f t="shared" ref="H160:H164" si="106">SUM(I160:BK160)</f>
        <v>0</v>
      </c>
      <c r="I160" s="903"/>
      <c r="J160" s="283"/>
      <c r="K160" s="317"/>
      <c r="L160" s="90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68"/>
      <c r="BG160" s="68"/>
      <c r="BH160" s="68"/>
      <c r="BI160" s="68"/>
      <c r="BJ160" s="68"/>
      <c r="BK160" s="68"/>
      <c r="BL160" s="460"/>
      <c r="BM160" s="583">
        <f>VLOOKUP(B160,'[3]Phụ lục 01'!$B$12:$J$150,4,0)</f>
        <v>0</v>
      </c>
      <c r="BN160" s="266" t="e">
        <f>VLOOKUP(B160,'[2]PL01-16112024'!$D$11:$P$237,11,0)</f>
        <v>#N/A</v>
      </c>
      <c r="BO160" s="68"/>
      <c r="BP160" s="68"/>
      <c r="BQ160" s="68"/>
      <c r="BR160" s="68"/>
    </row>
    <row r="161" spans="1:70" s="71" customFormat="1" ht="10.9" customHeight="1">
      <c r="A161" s="276" t="s">
        <v>186</v>
      </c>
      <c r="B161" s="315"/>
      <c r="C161" s="68"/>
      <c r="D161" s="266"/>
      <c r="E161" s="70"/>
      <c r="F161" s="266" t="str">
        <f t="shared" si="103"/>
        <v/>
      </c>
      <c r="G161" s="67"/>
      <c r="H161" s="592">
        <f t="shared" si="106"/>
        <v>0</v>
      </c>
      <c r="I161" s="283"/>
      <c r="J161" s="283"/>
      <c r="K161" s="317"/>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68"/>
      <c r="BG161" s="68"/>
      <c r="BH161" s="68"/>
      <c r="BI161" s="68"/>
      <c r="BJ161" s="68"/>
      <c r="BK161" s="68"/>
      <c r="BL161" s="460"/>
      <c r="BM161" s="583">
        <f>VLOOKUP(B161,'[3]Phụ lục 01'!$B$12:$J$150,4,0)</f>
        <v>0</v>
      </c>
      <c r="BN161" s="469" t="e">
        <f>VLOOKUP(B161,'[2]PL01-16112024'!$D$11:$P$237,11,0)</f>
        <v>#N/A</v>
      </c>
      <c r="BO161" s="468"/>
      <c r="BP161" s="468"/>
      <c r="BQ161" s="468"/>
      <c r="BR161" s="468"/>
    </row>
    <row r="162" spans="1:70" s="71" customFormat="1" ht="10.9" customHeight="1">
      <c r="A162" s="276" t="s">
        <v>186</v>
      </c>
      <c r="B162" s="315"/>
      <c r="C162" s="68"/>
      <c r="D162" s="266"/>
      <c r="E162" s="70"/>
      <c r="F162" s="266" t="str">
        <f t="shared" si="103"/>
        <v/>
      </c>
      <c r="G162" s="67"/>
      <c r="H162" s="592">
        <f t="shared" si="106"/>
        <v>0</v>
      </c>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c r="AW162" s="283"/>
      <c r="AX162" s="283"/>
      <c r="AY162" s="283"/>
      <c r="AZ162" s="283"/>
      <c r="BA162" s="283"/>
      <c r="BB162" s="283"/>
      <c r="BC162" s="283"/>
      <c r="BD162" s="283"/>
      <c r="BE162" s="283"/>
      <c r="BF162" s="68"/>
      <c r="BG162" s="68"/>
      <c r="BH162" s="68"/>
      <c r="BI162" s="68"/>
      <c r="BJ162" s="68"/>
      <c r="BK162" s="68"/>
      <c r="BL162" s="460"/>
      <c r="BM162" s="583">
        <f>VLOOKUP(B162,'[3]Phụ lục 01'!$B$12:$J$150,4,0)</f>
        <v>0</v>
      </c>
      <c r="BN162" s="469" t="e">
        <f>VLOOKUP(B162,'[2]PL01-16112024'!$D$11:$P$237,11,0)</f>
        <v>#N/A</v>
      </c>
      <c r="BO162" s="468"/>
      <c r="BP162" s="468"/>
      <c r="BQ162" s="468"/>
      <c r="BR162" s="468"/>
    </row>
    <row r="163" spans="1:70" s="71" customFormat="1" ht="10.9" customHeight="1">
      <c r="A163" s="276" t="s">
        <v>186</v>
      </c>
      <c r="B163" s="315"/>
      <c r="C163" s="68"/>
      <c r="D163" s="266"/>
      <c r="E163" s="70"/>
      <c r="F163" s="266" t="str">
        <f t="shared" si="103"/>
        <v/>
      </c>
      <c r="G163" s="67"/>
      <c r="H163" s="592">
        <f t="shared" si="106"/>
        <v>0</v>
      </c>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68"/>
      <c r="BG163" s="68"/>
      <c r="BH163" s="68"/>
      <c r="BI163" s="68"/>
      <c r="BJ163" s="68"/>
      <c r="BK163" s="68"/>
      <c r="BL163" s="460"/>
      <c r="BM163" s="583">
        <f>VLOOKUP(B163,'[3]Phụ lục 01'!$B$12:$J$150,4,0)</f>
        <v>0</v>
      </c>
      <c r="BN163" s="469" t="e">
        <f>VLOOKUP(B163,'[2]PL01-16112024'!$D$11:$P$237,11,0)</f>
        <v>#N/A</v>
      </c>
      <c r="BO163" s="468"/>
      <c r="BP163" s="468"/>
      <c r="BQ163" s="468"/>
      <c r="BR163" s="468"/>
    </row>
    <row r="164" spans="1:70" s="84" customFormat="1" ht="10.9" customHeight="1">
      <c r="A164" s="276" t="s">
        <v>186</v>
      </c>
      <c r="B164" s="285"/>
      <c r="C164" s="266"/>
      <c r="D164" s="266" t="str">
        <f t="shared" ref="D164:D205" si="107">IF(C164="X",H164,"")</f>
        <v/>
      </c>
      <c r="E164" s="278"/>
      <c r="F164" s="266" t="str">
        <f t="shared" si="103"/>
        <v/>
      </c>
      <c r="G164" s="279"/>
      <c r="H164" s="592">
        <f t="shared" si="106"/>
        <v>0</v>
      </c>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66"/>
      <c r="BG164" s="266"/>
      <c r="BH164" s="266"/>
      <c r="BI164" s="266"/>
      <c r="BJ164" s="266"/>
      <c r="BK164" s="266"/>
      <c r="BL164" s="459"/>
      <c r="BM164" s="583">
        <f>VLOOKUP(B164,'[3]Phụ lục 01'!$B$12:$J$150,4,0)</f>
        <v>0</v>
      </c>
      <c r="BN164" s="469" t="e">
        <f>VLOOKUP(B164,'[2]PL01-16112024'!$D$11:$P$237,11,0)</f>
        <v>#N/A</v>
      </c>
      <c r="BO164" s="469"/>
      <c r="BP164" s="469"/>
      <c r="BQ164" s="469"/>
      <c r="BR164" s="469"/>
    </row>
    <row r="165" spans="1:70" s="84" customFormat="1" ht="10.9" customHeight="1">
      <c r="A165" s="269" t="s">
        <v>43</v>
      </c>
      <c r="B165" s="270" t="s">
        <v>35</v>
      </c>
      <c r="C165" s="271"/>
      <c r="D165" s="272" t="str">
        <f t="shared" si="107"/>
        <v/>
      </c>
      <c r="E165" s="273"/>
      <c r="F165" s="271" t="str">
        <f t="shared" ref="F165:F170" si="108">IF(ISTEXT(B165)=TRUE,"DKH","")</f>
        <v>DKH</v>
      </c>
      <c r="G165" s="284"/>
      <c r="H165" s="591">
        <f>SUM(I165:BK165)</f>
        <v>0</v>
      </c>
      <c r="I165" s="275">
        <f t="shared" ref="I165:BK165" si="109">SUM(I166:I170)</f>
        <v>0</v>
      </c>
      <c r="J165" s="275">
        <f t="shared" si="109"/>
        <v>0</v>
      </c>
      <c r="K165" s="275">
        <f t="shared" si="109"/>
        <v>0</v>
      </c>
      <c r="L165" s="275">
        <f t="shared" si="109"/>
        <v>0</v>
      </c>
      <c r="M165" s="275">
        <f t="shared" si="109"/>
        <v>0</v>
      </c>
      <c r="N165" s="275">
        <f t="shared" si="109"/>
        <v>0</v>
      </c>
      <c r="O165" s="275">
        <f t="shared" si="109"/>
        <v>0</v>
      </c>
      <c r="P165" s="275">
        <f t="shared" si="109"/>
        <v>0</v>
      </c>
      <c r="Q165" s="275">
        <f t="shared" si="109"/>
        <v>0</v>
      </c>
      <c r="R165" s="275">
        <f t="shared" si="109"/>
        <v>0</v>
      </c>
      <c r="S165" s="275">
        <f t="shared" si="109"/>
        <v>0</v>
      </c>
      <c r="T165" s="275">
        <f t="shared" si="109"/>
        <v>0</v>
      </c>
      <c r="U165" s="275">
        <f t="shared" si="109"/>
        <v>0</v>
      </c>
      <c r="V165" s="275">
        <f t="shared" si="109"/>
        <v>0</v>
      </c>
      <c r="W165" s="275">
        <f t="shared" si="109"/>
        <v>0</v>
      </c>
      <c r="X165" s="275">
        <f t="shared" si="109"/>
        <v>0</v>
      </c>
      <c r="Y165" s="275">
        <f t="shared" si="109"/>
        <v>0</v>
      </c>
      <c r="Z165" s="275">
        <f t="shared" si="109"/>
        <v>0</v>
      </c>
      <c r="AA165" s="275">
        <f t="shared" si="109"/>
        <v>0</v>
      </c>
      <c r="AB165" s="275">
        <f t="shared" si="109"/>
        <v>0</v>
      </c>
      <c r="AC165" s="275">
        <f t="shared" si="109"/>
        <v>0</v>
      </c>
      <c r="AD165" s="275">
        <f t="shared" si="109"/>
        <v>0</v>
      </c>
      <c r="AE165" s="275">
        <f t="shared" si="109"/>
        <v>0</v>
      </c>
      <c r="AF165" s="275">
        <f t="shared" si="109"/>
        <v>0</v>
      </c>
      <c r="AG165" s="275">
        <f t="shared" si="109"/>
        <v>0</v>
      </c>
      <c r="AH165" s="275">
        <f t="shared" si="109"/>
        <v>0</v>
      </c>
      <c r="AI165" s="275">
        <f t="shared" si="109"/>
        <v>0</v>
      </c>
      <c r="AJ165" s="275">
        <f t="shared" si="109"/>
        <v>0</v>
      </c>
      <c r="AK165" s="275">
        <f t="shared" si="109"/>
        <v>0</v>
      </c>
      <c r="AL165" s="275">
        <f t="shared" si="109"/>
        <v>0</v>
      </c>
      <c r="AM165" s="275">
        <f t="shared" si="109"/>
        <v>0</v>
      </c>
      <c r="AN165" s="275">
        <f t="shared" si="109"/>
        <v>0</v>
      </c>
      <c r="AO165" s="275">
        <f t="shared" si="109"/>
        <v>0</v>
      </c>
      <c r="AP165" s="275">
        <f t="shared" si="109"/>
        <v>0</v>
      </c>
      <c r="AQ165" s="275">
        <f t="shared" si="109"/>
        <v>0</v>
      </c>
      <c r="AR165" s="275">
        <f t="shared" si="109"/>
        <v>0</v>
      </c>
      <c r="AS165" s="275">
        <f t="shared" si="109"/>
        <v>0</v>
      </c>
      <c r="AT165" s="275">
        <f t="shared" si="109"/>
        <v>0</v>
      </c>
      <c r="AU165" s="275">
        <f t="shared" si="109"/>
        <v>0</v>
      </c>
      <c r="AV165" s="275">
        <f t="shared" si="109"/>
        <v>0</v>
      </c>
      <c r="AW165" s="275">
        <f t="shared" si="109"/>
        <v>0</v>
      </c>
      <c r="AX165" s="275">
        <f t="shared" si="109"/>
        <v>0</v>
      </c>
      <c r="AY165" s="275">
        <f t="shared" si="109"/>
        <v>0</v>
      </c>
      <c r="AZ165" s="275">
        <f t="shared" si="109"/>
        <v>0</v>
      </c>
      <c r="BA165" s="275">
        <f t="shared" si="109"/>
        <v>0</v>
      </c>
      <c r="BB165" s="275">
        <f t="shared" si="109"/>
        <v>0</v>
      </c>
      <c r="BC165" s="275">
        <f t="shared" si="109"/>
        <v>0</v>
      </c>
      <c r="BD165" s="275">
        <f t="shared" si="109"/>
        <v>0</v>
      </c>
      <c r="BE165" s="275">
        <f t="shared" si="109"/>
        <v>0</v>
      </c>
      <c r="BF165" s="275">
        <f t="shared" si="109"/>
        <v>0</v>
      </c>
      <c r="BG165" s="275">
        <f t="shared" si="109"/>
        <v>0</v>
      </c>
      <c r="BH165" s="275">
        <f t="shared" si="109"/>
        <v>0</v>
      </c>
      <c r="BI165" s="275">
        <f t="shared" si="109"/>
        <v>0</v>
      </c>
      <c r="BJ165" s="275">
        <f t="shared" si="109"/>
        <v>0</v>
      </c>
      <c r="BK165" s="275">
        <f t="shared" si="109"/>
        <v>0</v>
      </c>
      <c r="BL165" s="458"/>
      <c r="BM165" s="583" t="e">
        <f>VLOOKUP(B165,'[3]Phụ lục 01'!$B$12:$J$150,4,0)</f>
        <v>#N/A</v>
      </c>
      <c r="BN165" s="469" t="e">
        <f>VLOOKUP(B165,'[2]PL01-16112024'!$D$11:$P$237,11,0)</f>
        <v>#N/A</v>
      </c>
      <c r="BO165" s="469"/>
      <c r="BP165" s="469"/>
      <c r="BQ165" s="469"/>
      <c r="BR165" s="469"/>
    </row>
    <row r="166" spans="1:70" s="84" customFormat="1" ht="10.9" customHeight="1">
      <c r="A166" s="276" t="s">
        <v>186</v>
      </c>
      <c r="B166" s="285"/>
      <c r="C166" s="266"/>
      <c r="D166" s="266" t="str">
        <f t="shared" si="107"/>
        <v/>
      </c>
      <c r="E166" s="278"/>
      <c r="F166" s="266" t="str">
        <f t="shared" si="108"/>
        <v/>
      </c>
      <c r="G166" s="279"/>
      <c r="H166" s="592">
        <f t="shared" ref="H166:H170" si="110">SUM(I166:BK166)</f>
        <v>0</v>
      </c>
      <c r="I166" s="281"/>
      <c r="J166" s="281"/>
      <c r="K166" s="31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66"/>
      <c r="BG166" s="266"/>
      <c r="BH166" s="266"/>
      <c r="BI166" s="266"/>
      <c r="BJ166" s="266"/>
      <c r="BK166" s="266"/>
      <c r="BL166" s="459"/>
      <c r="BM166" s="583">
        <f>VLOOKUP(B166,'[3]Phụ lục 01'!$B$12:$J$150,4,0)</f>
        <v>0</v>
      </c>
      <c r="BN166" s="469" t="e">
        <f>VLOOKUP(B166,'[2]PL01-16112024'!$D$11:$P$237,11,0)</f>
        <v>#N/A</v>
      </c>
      <c r="BO166" s="469"/>
      <c r="BP166" s="469"/>
      <c r="BQ166" s="469"/>
      <c r="BR166" s="469"/>
    </row>
    <row r="167" spans="1:70" s="84" customFormat="1" ht="10.9" customHeight="1">
      <c r="A167" s="276" t="s">
        <v>186</v>
      </c>
      <c r="B167" s="285"/>
      <c r="C167" s="266"/>
      <c r="D167" s="266" t="str">
        <f t="shared" si="107"/>
        <v/>
      </c>
      <c r="E167" s="278"/>
      <c r="F167" s="266" t="str">
        <f t="shared" si="108"/>
        <v/>
      </c>
      <c r="G167" s="279"/>
      <c r="H167" s="592">
        <f t="shared" si="110"/>
        <v>0</v>
      </c>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66"/>
      <c r="BG167" s="266"/>
      <c r="BH167" s="266"/>
      <c r="BI167" s="266"/>
      <c r="BJ167" s="266"/>
      <c r="BK167" s="266"/>
      <c r="BL167" s="459"/>
      <c r="BM167" s="583">
        <f>VLOOKUP(B167,'[3]Phụ lục 01'!$B$12:$J$150,4,0)</f>
        <v>0</v>
      </c>
      <c r="BN167" s="469" t="e">
        <f>VLOOKUP(B167,'[2]PL01-16112024'!$D$11:$P$237,11,0)</f>
        <v>#N/A</v>
      </c>
      <c r="BO167" s="469"/>
      <c r="BP167" s="469"/>
      <c r="BQ167" s="469"/>
      <c r="BR167" s="469"/>
    </row>
    <row r="168" spans="1:70" s="84" customFormat="1" ht="10.9" customHeight="1">
      <c r="A168" s="276" t="s">
        <v>186</v>
      </c>
      <c r="B168" s="277"/>
      <c r="C168" s="266"/>
      <c r="D168" s="266" t="str">
        <f t="shared" si="107"/>
        <v/>
      </c>
      <c r="E168" s="278"/>
      <c r="F168" s="266" t="str">
        <f t="shared" si="108"/>
        <v/>
      </c>
      <c r="G168" s="279"/>
      <c r="H168" s="592">
        <f t="shared" si="110"/>
        <v>0</v>
      </c>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1"/>
      <c r="AL168" s="281"/>
      <c r="AM168" s="281"/>
      <c r="AN168" s="281"/>
      <c r="AO168" s="281"/>
      <c r="AP168" s="281"/>
      <c r="AQ168" s="281"/>
      <c r="AR168" s="281"/>
      <c r="AS168" s="281"/>
      <c r="AT168" s="281"/>
      <c r="AU168" s="281"/>
      <c r="AV168" s="281"/>
      <c r="AW168" s="281"/>
      <c r="AX168" s="281"/>
      <c r="AY168" s="281"/>
      <c r="AZ168" s="281"/>
      <c r="BA168" s="281"/>
      <c r="BB168" s="281"/>
      <c r="BC168" s="281"/>
      <c r="BD168" s="281"/>
      <c r="BE168" s="281"/>
      <c r="BF168" s="266"/>
      <c r="BG168" s="266"/>
      <c r="BH168" s="266"/>
      <c r="BI168" s="266"/>
      <c r="BJ168" s="266"/>
      <c r="BK168" s="266"/>
      <c r="BL168" s="459"/>
      <c r="BM168" s="583">
        <f>VLOOKUP(B168,'[3]Phụ lục 01'!$B$12:$J$150,4,0)</f>
        <v>0</v>
      </c>
      <c r="BN168" s="469" t="e">
        <f>VLOOKUP(B168,'[2]PL01-16112024'!$D$11:$P$237,11,0)</f>
        <v>#N/A</v>
      </c>
      <c r="BO168" s="469"/>
      <c r="BP168" s="469"/>
      <c r="BQ168" s="469"/>
      <c r="BR168" s="469"/>
    </row>
    <row r="169" spans="1:70" s="84" customFormat="1" ht="10.9" customHeight="1">
      <c r="A169" s="276" t="s">
        <v>186</v>
      </c>
      <c r="B169" s="277"/>
      <c r="C169" s="266"/>
      <c r="D169" s="266" t="str">
        <f t="shared" si="107"/>
        <v/>
      </c>
      <c r="E169" s="278"/>
      <c r="F169" s="266" t="str">
        <f t="shared" si="108"/>
        <v/>
      </c>
      <c r="G169" s="279"/>
      <c r="H169" s="592">
        <f t="shared" si="110"/>
        <v>0</v>
      </c>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1"/>
      <c r="AL169" s="281"/>
      <c r="AM169" s="281"/>
      <c r="AN169" s="281"/>
      <c r="AO169" s="281"/>
      <c r="AP169" s="281"/>
      <c r="AQ169" s="281"/>
      <c r="AR169" s="281"/>
      <c r="AS169" s="281"/>
      <c r="AT169" s="281"/>
      <c r="AU169" s="281"/>
      <c r="AV169" s="281"/>
      <c r="AW169" s="281"/>
      <c r="AX169" s="281"/>
      <c r="AY169" s="281"/>
      <c r="AZ169" s="281"/>
      <c r="BA169" s="281"/>
      <c r="BB169" s="281"/>
      <c r="BC169" s="281"/>
      <c r="BD169" s="281"/>
      <c r="BE169" s="281"/>
      <c r="BF169" s="266"/>
      <c r="BG169" s="266"/>
      <c r="BH169" s="266"/>
      <c r="BI169" s="266"/>
      <c r="BJ169" s="266"/>
      <c r="BK169" s="266"/>
      <c r="BL169" s="459"/>
      <c r="BM169" s="583">
        <f>VLOOKUP(B169,'[3]Phụ lục 01'!$B$12:$J$150,4,0)</f>
        <v>0</v>
      </c>
      <c r="BN169" s="469" t="e">
        <f>VLOOKUP(B169,'[2]PL01-16112024'!$D$11:$P$237,11,0)</f>
        <v>#N/A</v>
      </c>
      <c r="BO169" s="469"/>
      <c r="BP169" s="469"/>
      <c r="BQ169" s="469"/>
      <c r="BR169" s="469"/>
    </row>
    <row r="170" spans="1:70" s="84" customFormat="1" ht="10.9" customHeight="1">
      <c r="A170" s="276" t="s">
        <v>186</v>
      </c>
      <c r="B170" s="277"/>
      <c r="C170" s="266"/>
      <c r="D170" s="266" t="str">
        <f t="shared" si="107"/>
        <v/>
      </c>
      <c r="E170" s="278"/>
      <c r="F170" s="266" t="str">
        <f t="shared" si="108"/>
        <v/>
      </c>
      <c r="G170" s="279"/>
      <c r="H170" s="592">
        <f t="shared" si="110"/>
        <v>0</v>
      </c>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1"/>
      <c r="AL170" s="281"/>
      <c r="AM170" s="281"/>
      <c r="AN170" s="281"/>
      <c r="AO170" s="281"/>
      <c r="AP170" s="281"/>
      <c r="AQ170" s="281"/>
      <c r="AR170" s="281"/>
      <c r="AS170" s="281"/>
      <c r="AT170" s="281"/>
      <c r="AU170" s="281"/>
      <c r="AV170" s="281"/>
      <c r="AW170" s="281"/>
      <c r="AX170" s="281"/>
      <c r="AY170" s="281"/>
      <c r="AZ170" s="281"/>
      <c r="BA170" s="281"/>
      <c r="BB170" s="281"/>
      <c r="BC170" s="281"/>
      <c r="BD170" s="281"/>
      <c r="BE170" s="281"/>
      <c r="BF170" s="266"/>
      <c r="BG170" s="266"/>
      <c r="BH170" s="266"/>
      <c r="BI170" s="266"/>
      <c r="BJ170" s="266"/>
      <c r="BK170" s="266"/>
      <c r="BL170" s="459"/>
      <c r="BM170" s="583">
        <f>VLOOKUP(B170,'[3]Phụ lục 01'!$B$12:$J$150,4,0)</f>
        <v>0</v>
      </c>
      <c r="BN170" s="469" t="e">
        <f>VLOOKUP(B170,'[2]PL01-16112024'!$D$11:$P$237,11,0)</f>
        <v>#N/A</v>
      </c>
      <c r="BO170" s="469"/>
      <c r="BP170" s="469"/>
      <c r="BQ170" s="469"/>
      <c r="BR170" s="469"/>
    </row>
    <row r="171" spans="1:70" s="84" customFormat="1" ht="10.9" customHeight="1">
      <c r="A171" s="269" t="s">
        <v>43</v>
      </c>
      <c r="B171" s="270" t="s">
        <v>202</v>
      </c>
      <c r="C171" s="271"/>
      <c r="D171" s="272" t="str">
        <f t="shared" si="107"/>
        <v/>
      </c>
      <c r="E171" s="273"/>
      <c r="F171" s="271" t="str">
        <f t="shared" ref="F171:F176" si="111">IF(ISTEXT(B171)=TRUE,"DMT","")</f>
        <v>DMT</v>
      </c>
      <c r="G171" s="284"/>
      <c r="H171" s="591">
        <f>SUM(I171:BK171)</f>
        <v>0</v>
      </c>
      <c r="I171" s="275">
        <f t="shared" ref="I171:BK171" si="112">SUM(I172:I176)</f>
        <v>0</v>
      </c>
      <c r="J171" s="275">
        <f t="shared" si="112"/>
        <v>0</v>
      </c>
      <c r="K171" s="275">
        <f t="shared" si="112"/>
        <v>0</v>
      </c>
      <c r="L171" s="275">
        <f t="shared" si="112"/>
        <v>0</v>
      </c>
      <c r="M171" s="275">
        <f t="shared" si="112"/>
        <v>0</v>
      </c>
      <c r="N171" s="275">
        <f t="shared" si="112"/>
        <v>0</v>
      </c>
      <c r="O171" s="275">
        <f t="shared" si="112"/>
        <v>0</v>
      </c>
      <c r="P171" s="275">
        <f t="shared" si="112"/>
        <v>0</v>
      </c>
      <c r="Q171" s="275">
        <f t="shared" si="112"/>
        <v>0</v>
      </c>
      <c r="R171" s="275">
        <f t="shared" si="112"/>
        <v>0</v>
      </c>
      <c r="S171" s="275">
        <f t="shared" si="112"/>
        <v>0</v>
      </c>
      <c r="T171" s="275">
        <f t="shared" si="112"/>
        <v>0</v>
      </c>
      <c r="U171" s="275">
        <f t="shared" si="112"/>
        <v>0</v>
      </c>
      <c r="V171" s="275">
        <f t="shared" si="112"/>
        <v>0</v>
      </c>
      <c r="W171" s="275">
        <f t="shared" si="112"/>
        <v>0</v>
      </c>
      <c r="X171" s="275">
        <f t="shared" si="112"/>
        <v>0</v>
      </c>
      <c r="Y171" s="275">
        <f t="shared" si="112"/>
        <v>0</v>
      </c>
      <c r="Z171" s="275">
        <f t="shared" si="112"/>
        <v>0</v>
      </c>
      <c r="AA171" s="275">
        <f t="shared" si="112"/>
        <v>0</v>
      </c>
      <c r="AB171" s="275">
        <f t="shared" si="112"/>
        <v>0</v>
      </c>
      <c r="AC171" s="275">
        <f t="shared" si="112"/>
        <v>0</v>
      </c>
      <c r="AD171" s="275">
        <f t="shared" si="112"/>
        <v>0</v>
      </c>
      <c r="AE171" s="275">
        <f t="shared" si="112"/>
        <v>0</v>
      </c>
      <c r="AF171" s="275">
        <f t="shared" si="112"/>
        <v>0</v>
      </c>
      <c r="AG171" s="275">
        <f t="shared" si="112"/>
        <v>0</v>
      </c>
      <c r="AH171" s="275">
        <f t="shared" si="112"/>
        <v>0</v>
      </c>
      <c r="AI171" s="275">
        <f t="shared" si="112"/>
        <v>0</v>
      </c>
      <c r="AJ171" s="275">
        <f t="shared" si="112"/>
        <v>0</v>
      </c>
      <c r="AK171" s="275">
        <f t="shared" si="112"/>
        <v>0</v>
      </c>
      <c r="AL171" s="275">
        <f t="shared" si="112"/>
        <v>0</v>
      </c>
      <c r="AM171" s="275">
        <f t="shared" si="112"/>
        <v>0</v>
      </c>
      <c r="AN171" s="275">
        <f t="shared" si="112"/>
        <v>0</v>
      </c>
      <c r="AO171" s="275">
        <f t="shared" si="112"/>
        <v>0</v>
      </c>
      <c r="AP171" s="275">
        <f t="shared" si="112"/>
        <v>0</v>
      </c>
      <c r="AQ171" s="275">
        <f t="shared" si="112"/>
        <v>0</v>
      </c>
      <c r="AR171" s="275">
        <f t="shared" si="112"/>
        <v>0</v>
      </c>
      <c r="AS171" s="275">
        <f t="shared" si="112"/>
        <v>0</v>
      </c>
      <c r="AT171" s="275">
        <f t="shared" si="112"/>
        <v>0</v>
      </c>
      <c r="AU171" s="275">
        <f t="shared" si="112"/>
        <v>0</v>
      </c>
      <c r="AV171" s="275">
        <f t="shared" si="112"/>
        <v>0</v>
      </c>
      <c r="AW171" s="275">
        <f t="shared" si="112"/>
        <v>0</v>
      </c>
      <c r="AX171" s="275">
        <f t="shared" si="112"/>
        <v>0</v>
      </c>
      <c r="AY171" s="275">
        <f t="shared" si="112"/>
        <v>0</v>
      </c>
      <c r="AZ171" s="275">
        <f t="shared" si="112"/>
        <v>0</v>
      </c>
      <c r="BA171" s="275">
        <f t="shared" si="112"/>
        <v>0</v>
      </c>
      <c r="BB171" s="275">
        <f t="shared" si="112"/>
        <v>0</v>
      </c>
      <c r="BC171" s="275">
        <f t="shared" si="112"/>
        <v>0</v>
      </c>
      <c r="BD171" s="275">
        <f t="shared" si="112"/>
        <v>0</v>
      </c>
      <c r="BE171" s="275">
        <f t="shared" si="112"/>
        <v>0</v>
      </c>
      <c r="BF171" s="275">
        <f t="shared" si="112"/>
        <v>0</v>
      </c>
      <c r="BG171" s="275">
        <f t="shared" si="112"/>
        <v>0</v>
      </c>
      <c r="BH171" s="275">
        <f t="shared" si="112"/>
        <v>0</v>
      </c>
      <c r="BI171" s="275">
        <f t="shared" si="112"/>
        <v>0</v>
      </c>
      <c r="BJ171" s="275">
        <f t="shared" si="112"/>
        <v>0</v>
      </c>
      <c r="BK171" s="275">
        <f t="shared" si="112"/>
        <v>0</v>
      </c>
      <c r="BL171" s="458"/>
      <c r="BM171" s="583" t="e">
        <f>VLOOKUP(B171,'[3]Phụ lục 01'!$B$12:$J$150,4,0)</f>
        <v>#N/A</v>
      </c>
      <c r="BN171" s="469" t="e">
        <f>VLOOKUP(B171,'[2]PL01-16112024'!$D$11:$P$237,11,0)</f>
        <v>#N/A</v>
      </c>
      <c r="BO171" s="469"/>
      <c r="BP171" s="469"/>
      <c r="BQ171" s="469"/>
      <c r="BR171" s="469"/>
    </row>
    <row r="172" spans="1:70" s="84" customFormat="1" ht="10.9" customHeight="1">
      <c r="A172" s="276" t="s">
        <v>186</v>
      </c>
      <c r="B172" s="277"/>
      <c r="C172" s="266"/>
      <c r="D172" s="266" t="str">
        <f t="shared" si="107"/>
        <v/>
      </c>
      <c r="E172" s="278"/>
      <c r="F172" s="266" t="str">
        <f t="shared" si="111"/>
        <v/>
      </c>
      <c r="G172" s="279"/>
      <c r="H172" s="592">
        <f t="shared" ref="H172:H176" si="113">SUM(I172:BK172)</f>
        <v>0</v>
      </c>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1"/>
      <c r="AL172" s="281"/>
      <c r="AM172" s="281"/>
      <c r="AN172" s="281"/>
      <c r="AO172" s="281"/>
      <c r="AP172" s="281"/>
      <c r="AQ172" s="281"/>
      <c r="AR172" s="281"/>
      <c r="AS172" s="281"/>
      <c r="AT172" s="281"/>
      <c r="AU172" s="281"/>
      <c r="AV172" s="281"/>
      <c r="AW172" s="281"/>
      <c r="AX172" s="281"/>
      <c r="AY172" s="281"/>
      <c r="AZ172" s="281"/>
      <c r="BA172" s="281"/>
      <c r="BB172" s="281"/>
      <c r="BC172" s="281"/>
      <c r="BD172" s="281"/>
      <c r="BE172" s="281"/>
      <c r="BF172" s="266"/>
      <c r="BG172" s="266"/>
      <c r="BH172" s="266"/>
      <c r="BI172" s="266"/>
      <c r="BJ172" s="266"/>
      <c r="BK172" s="266"/>
      <c r="BL172" s="459"/>
      <c r="BM172" s="583">
        <f>VLOOKUP(B172,'[3]Phụ lục 01'!$B$12:$J$150,4,0)</f>
        <v>0</v>
      </c>
      <c r="BN172" s="469" t="e">
        <f>VLOOKUP(B172,'[2]PL01-16112024'!$D$11:$P$237,11,0)</f>
        <v>#N/A</v>
      </c>
      <c r="BO172" s="469"/>
      <c r="BP172" s="469"/>
      <c r="BQ172" s="469"/>
      <c r="BR172" s="469"/>
    </row>
    <row r="173" spans="1:70" s="84" customFormat="1" ht="10.9" customHeight="1">
      <c r="A173" s="276" t="s">
        <v>186</v>
      </c>
      <c r="B173" s="277"/>
      <c r="C173" s="266"/>
      <c r="D173" s="266" t="str">
        <f t="shared" si="107"/>
        <v/>
      </c>
      <c r="E173" s="278"/>
      <c r="F173" s="266" t="str">
        <f t="shared" si="111"/>
        <v/>
      </c>
      <c r="G173" s="279"/>
      <c r="H173" s="592">
        <f t="shared" si="113"/>
        <v>0</v>
      </c>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c r="AL173" s="281"/>
      <c r="AM173" s="281"/>
      <c r="AN173" s="281"/>
      <c r="AO173" s="281"/>
      <c r="AP173" s="281"/>
      <c r="AQ173" s="281"/>
      <c r="AR173" s="281"/>
      <c r="AS173" s="281"/>
      <c r="AT173" s="281"/>
      <c r="AU173" s="281"/>
      <c r="AV173" s="281"/>
      <c r="AW173" s="281"/>
      <c r="AX173" s="281"/>
      <c r="AY173" s="281"/>
      <c r="AZ173" s="281"/>
      <c r="BA173" s="281"/>
      <c r="BB173" s="281"/>
      <c r="BC173" s="281"/>
      <c r="BD173" s="281"/>
      <c r="BE173" s="281"/>
      <c r="BF173" s="266"/>
      <c r="BG173" s="266"/>
      <c r="BH173" s="266"/>
      <c r="BI173" s="266"/>
      <c r="BJ173" s="266"/>
      <c r="BK173" s="266"/>
      <c r="BL173" s="459"/>
      <c r="BM173" s="583">
        <f>VLOOKUP(B173,'[3]Phụ lục 01'!$B$12:$J$150,4,0)</f>
        <v>0</v>
      </c>
      <c r="BN173" s="469" t="e">
        <f>VLOOKUP(B173,'[2]PL01-16112024'!$D$11:$P$237,11,0)</f>
        <v>#N/A</v>
      </c>
      <c r="BO173" s="469"/>
      <c r="BP173" s="469"/>
      <c r="BQ173" s="469"/>
      <c r="BR173" s="469"/>
    </row>
    <row r="174" spans="1:70" s="84" customFormat="1" ht="10.9" customHeight="1">
      <c r="A174" s="276" t="s">
        <v>186</v>
      </c>
      <c r="B174" s="277"/>
      <c r="C174" s="266"/>
      <c r="D174" s="266" t="str">
        <f t="shared" si="107"/>
        <v/>
      </c>
      <c r="E174" s="278"/>
      <c r="F174" s="266" t="str">
        <f t="shared" si="111"/>
        <v/>
      </c>
      <c r="G174" s="279"/>
      <c r="H174" s="592">
        <f t="shared" si="113"/>
        <v>0</v>
      </c>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1"/>
      <c r="AR174" s="281"/>
      <c r="AS174" s="281"/>
      <c r="AT174" s="281"/>
      <c r="AU174" s="281"/>
      <c r="AV174" s="281"/>
      <c r="AW174" s="281"/>
      <c r="AX174" s="281"/>
      <c r="AY174" s="281"/>
      <c r="AZ174" s="281"/>
      <c r="BA174" s="281"/>
      <c r="BB174" s="281"/>
      <c r="BC174" s="281"/>
      <c r="BD174" s="281"/>
      <c r="BE174" s="281"/>
      <c r="BF174" s="266"/>
      <c r="BG174" s="266"/>
      <c r="BH174" s="266"/>
      <c r="BI174" s="266"/>
      <c r="BJ174" s="266"/>
      <c r="BK174" s="266"/>
      <c r="BL174" s="459"/>
      <c r="BM174" s="583">
        <f>VLOOKUP(B174,'[3]Phụ lục 01'!$B$12:$J$150,4,0)</f>
        <v>0</v>
      </c>
      <c r="BN174" s="469" t="e">
        <f>VLOOKUP(B174,'[2]PL01-16112024'!$D$11:$P$237,11,0)</f>
        <v>#N/A</v>
      </c>
      <c r="BO174" s="469"/>
      <c r="BP174" s="469"/>
      <c r="BQ174" s="469"/>
      <c r="BR174" s="469"/>
    </row>
    <row r="175" spans="1:70" s="84" customFormat="1" ht="10.9" customHeight="1">
      <c r="A175" s="276" t="s">
        <v>186</v>
      </c>
      <c r="B175" s="277"/>
      <c r="C175" s="266"/>
      <c r="D175" s="266" t="str">
        <f t="shared" si="107"/>
        <v/>
      </c>
      <c r="E175" s="278"/>
      <c r="F175" s="266" t="str">
        <f t="shared" si="111"/>
        <v/>
      </c>
      <c r="G175" s="279"/>
      <c r="H175" s="592">
        <f t="shared" si="113"/>
        <v>0</v>
      </c>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1"/>
      <c r="AL175" s="281"/>
      <c r="AM175" s="281"/>
      <c r="AN175" s="281"/>
      <c r="AO175" s="281"/>
      <c r="AP175" s="281"/>
      <c r="AQ175" s="281"/>
      <c r="AR175" s="281"/>
      <c r="AS175" s="281"/>
      <c r="AT175" s="281"/>
      <c r="AU175" s="281"/>
      <c r="AV175" s="281"/>
      <c r="AW175" s="281"/>
      <c r="AX175" s="281"/>
      <c r="AY175" s="281"/>
      <c r="AZ175" s="281"/>
      <c r="BA175" s="281"/>
      <c r="BB175" s="281"/>
      <c r="BC175" s="281"/>
      <c r="BD175" s="281"/>
      <c r="BE175" s="281"/>
      <c r="BF175" s="266"/>
      <c r="BG175" s="266"/>
      <c r="BH175" s="266"/>
      <c r="BI175" s="266"/>
      <c r="BJ175" s="266"/>
      <c r="BK175" s="266"/>
      <c r="BL175" s="459"/>
      <c r="BM175" s="583">
        <f>VLOOKUP(B175,'[3]Phụ lục 01'!$B$12:$J$150,4,0)</f>
        <v>0</v>
      </c>
      <c r="BN175" s="469" t="e">
        <f>VLOOKUP(B175,'[2]PL01-16112024'!$D$11:$P$237,11,0)</f>
        <v>#N/A</v>
      </c>
      <c r="BO175" s="469"/>
      <c r="BP175" s="469"/>
      <c r="BQ175" s="469"/>
      <c r="BR175" s="469"/>
    </row>
    <row r="176" spans="1:70" s="84" customFormat="1" ht="10.9" customHeight="1">
      <c r="A176" s="276" t="s">
        <v>186</v>
      </c>
      <c r="B176" s="277"/>
      <c r="C176" s="266"/>
      <c r="D176" s="266" t="str">
        <f t="shared" si="107"/>
        <v/>
      </c>
      <c r="E176" s="278"/>
      <c r="F176" s="266" t="str">
        <f t="shared" si="111"/>
        <v/>
      </c>
      <c r="G176" s="279"/>
      <c r="H176" s="592">
        <f t="shared" si="113"/>
        <v>0</v>
      </c>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c r="AL176" s="281"/>
      <c r="AM176" s="281"/>
      <c r="AN176" s="281"/>
      <c r="AO176" s="281"/>
      <c r="AP176" s="281"/>
      <c r="AQ176" s="281"/>
      <c r="AR176" s="281"/>
      <c r="AS176" s="281"/>
      <c r="AT176" s="281"/>
      <c r="AU176" s="281"/>
      <c r="AV176" s="281"/>
      <c r="AW176" s="281"/>
      <c r="AX176" s="281"/>
      <c r="AY176" s="281"/>
      <c r="AZ176" s="281"/>
      <c r="BA176" s="281"/>
      <c r="BB176" s="281"/>
      <c r="BC176" s="281"/>
      <c r="BD176" s="281"/>
      <c r="BE176" s="281"/>
      <c r="BF176" s="266"/>
      <c r="BG176" s="266"/>
      <c r="BH176" s="266"/>
      <c r="BI176" s="266"/>
      <c r="BJ176" s="266"/>
      <c r="BK176" s="266"/>
      <c r="BL176" s="459"/>
      <c r="BM176" s="583">
        <f>VLOOKUP(B176,'[3]Phụ lục 01'!$B$12:$J$150,4,0)</f>
        <v>0</v>
      </c>
      <c r="BN176" s="469" t="e">
        <f>VLOOKUP(B176,'[2]PL01-16112024'!$D$11:$P$237,11,0)</f>
        <v>#N/A</v>
      </c>
      <c r="BO176" s="469"/>
      <c r="BP176" s="469"/>
      <c r="BQ176" s="469"/>
      <c r="BR176" s="469"/>
    </row>
    <row r="177" spans="1:70" s="84" customFormat="1" ht="10.9" customHeight="1">
      <c r="A177" s="269" t="s">
        <v>43</v>
      </c>
      <c r="B177" s="270" t="s">
        <v>203</v>
      </c>
      <c r="C177" s="271"/>
      <c r="D177" s="272" t="str">
        <f t="shared" si="107"/>
        <v/>
      </c>
      <c r="E177" s="273"/>
      <c r="F177" s="271" t="str">
        <f t="shared" ref="F177:F182" si="114">IF(ISTEXT(B177)=TRUE,"DKT","")</f>
        <v>DKT</v>
      </c>
      <c r="G177" s="284"/>
      <c r="H177" s="591">
        <f>SUM(I177:BK177)</f>
        <v>0</v>
      </c>
      <c r="I177" s="275">
        <f t="shared" ref="I177:BK177" si="115">SUM(I178:I182)</f>
        <v>0</v>
      </c>
      <c r="J177" s="275">
        <f t="shared" si="115"/>
        <v>0</v>
      </c>
      <c r="K177" s="275">
        <f t="shared" si="115"/>
        <v>0</v>
      </c>
      <c r="L177" s="275">
        <f t="shared" si="115"/>
        <v>0</v>
      </c>
      <c r="M177" s="275">
        <f t="shared" si="115"/>
        <v>0</v>
      </c>
      <c r="N177" s="275">
        <f t="shared" si="115"/>
        <v>0</v>
      </c>
      <c r="O177" s="275">
        <f t="shared" si="115"/>
        <v>0</v>
      </c>
      <c r="P177" s="275">
        <f t="shared" si="115"/>
        <v>0</v>
      </c>
      <c r="Q177" s="275">
        <f t="shared" si="115"/>
        <v>0</v>
      </c>
      <c r="R177" s="275">
        <f t="shared" si="115"/>
        <v>0</v>
      </c>
      <c r="S177" s="275">
        <f t="shared" si="115"/>
        <v>0</v>
      </c>
      <c r="T177" s="275">
        <f t="shared" si="115"/>
        <v>0</v>
      </c>
      <c r="U177" s="275">
        <f t="shared" si="115"/>
        <v>0</v>
      </c>
      <c r="V177" s="275">
        <f t="shared" si="115"/>
        <v>0</v>
      </c>
      <c r="W177" s="275">
        <f t="shared" si="115"/>
        <v>0</v>
      </c>
      <c r="X177" s="275">
        <f t="shared" si="115"/>
        <v>0</v>
      </c>
      <c r="Y177" s="275">
        <f t="shared" si="115"/>
        <v>0</v>
      </c>
      <c r="Z177" s="275">
        <f t="shared" si="115"/>
        <v>0</v>
      </c>
      <c r="AA177" s="275">
        <f t="shared" si="115"/>
        <v>0</v>
      </c>
      <c r="AB177" s="275">
        <f t="shared" si="115"/>
        <v>0</v>
      </c>
      <c r="AC177" s="275">
        <f t="shared" si="115"/>
        <v>0</v>
      </c>
      <c r="AD177" s="275">
        <f t="shared" si="115"/>
        <v>0</v>
      </c>
      <c r="AE177" s="275">
        <f t="shared" si="115"/>
        <v>0</v>
      </c>
      <c r="AF177" s="275">
        <f t="shared" si="115"/>
        <v>0</v>
      </c>
      <c r="AG177" s="275">
        <f t="shared" si="115"/>
        <v>0</v>
      </c>
      <c r="AH177" s="275">
        <f t="shared" si="115"/>
        <v>0</v>
      </c>
      <c r="AI177" s="275">
        <f t="shared" si="115"/>
        <v>0</v>
      </c>
      <c r="AJ177" s="275">
        <f t="shared" si="115"/>
        <v>0</v>
      </c>
      <c r="AK177" s="275">
        <f t="shared" si="115"/>
        <v>0</v>
      </c>
      <c r="AL177" s="275">
        <f t="shared" si="115"/>
        <v>0</v>
      </c>
      <c r="AM177" s="275">
        <f t="shared" si="115"/>
        <v>0</v>
      </c>
      <c r="AN177" s="275">
        <f t="shared" si="115"/>
        <v>0</v>
      </c>
      <c r="AO177" s="275">
        <f t="shared" si="115"/>
        <v>0</v>
      </c>
      <c r="AP177" s="275">
        <f t="shared" si="115"/>
        <v>0</v>
      </c>
      <c r="AQ177" s="275">
        <f t="shared" si="115"/>
        <v>0</v>
      </c>
      <c r="AR177" s="275">
        <f t="shared" si="115"/>
        <v>0</v>
      </c>
      <c r="AS177" s="275">
        <f t="shared" si="115"/>
        <v>0</v>
      </c>
      <c r="AT177" s="275">
        <f t="shared" si="115"/>
        <v>0</v>
      </c>
      <c r="AU177" s="275">
        <f t="shared" si="115"/>
        <v>0</v>
      </c>
      <c r="AV177" s="275">
        <f t="shared" si="115"/>
        <v>0</v>
      </c>
      <c r="AW177" s="275">
        <f t="shared" si="115"/>
        <v>0</v>
      </c>
      <c r="AX177" s="275">
        <f t="shared" si="115"/>
        <v>0</v>
      </c>
      <c r="AY177" s="275">
        <f t="shared" si="115"/>
        <v>0</v>
      </c>
      <c r="AZ177" s="275">
        <f t="shared" si="115"/>
        <v>0</v>
      </c>
      <c r="BA177" s="275">
        <f t="shared" si="115"/>
        <v>0</v>
      </c>
      <c r="BB177" s="275">
        <f t="shared" si="115"/>
        <v>0</v>
      </c>
      <c r="BC177" s="275">
        <f t="shared" si="115"/>
        <v>0</v>
      </c>
      <c r="BD177" s="275">
        <f t="shared" si="115"/>
        <v>0</v>
      </c>
      <c r="BE177" s="275">
        <f t="shared" si="115"/>
        <v>0</v>
      </c>
      <c r="BF177" s="275">
        <f t="shared" si="115"/>
        <v>0</v>
      </c>
      <c r="BG177" s="275">
        <f t="shared" si="115"/>
        <v>0</v>
      </c>
      <c r="BH177" s="275">
        <f t="shared" si="115"/>
        <v>0</v>
      </c>
      <c r="BI177" s="275">
        <f t="shared" si="115"/>
        <v>0</v>
      </c>
      <c r="BJ177" s="275">
        <f t="shared" si="115"/>
        <v>0</v>
      </c>
      <c r="BK177" s="275">
        <f t="shared" si="115"/>
        <v>0</v>
      </c>
      <c r="BL177" s="458"/>
      <c r="BM177" s="583" t="e">
        <f>VLOOKUP(B177,'[3]Phụ lục 01'!$B$12:$J$150,4,0)</f>
        <v>#N/A</v>
      </c>
      <c r="BN177" s="469" t="e">
        <f>VLOOKUP(B177,'[2]PL01-16112024'!$D$11:$P$237,11,0)</f>
        <v>#N/A</v>
      </c>
      <c r="BO177" s="469"/>
      <c r="BP177" s="469"/>
      <c r="BQ177" s="469"/>
      <c r="BR177" s="469"/>
    </row>
    <row r="178" spans="1:70" s="84" customFormat="1" ht="10.9" customHeight="1">
      <c r="A178" s="276" t="s">
        <v>186</v>
      </c>
      <c r="B178" s="277"/>
      <c r="C178" s="266"/>
      <c r="D178" s="266" t="str">
        <f t="shared" si="107"/>
        <v/>
      </c>
      <c r="E178" s="278"/>
      <c r="F178" s="266" t="str">
        <f t="shared" si="114"/>
        <v/>
      </c>
      <c r="G178" s="279"/>
      <c r="H178" s="592">
        <f t="shared" ref="H178:H182" si="116">SUM(I178:BK178)</f>
        <v>0</v>
      </c>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1"/>
      <c r="AL178" s="281"/>
      <c r="AM178" s="281"/>
      <c r="AN178" s="281"/>
      <c r="AO178" s="281"/>
      <c r="AP178" s="281"/>
      <c r="AQ178" s="281"/>
      <c r="AR178" s="281"/>
      <c r="AS178" s="281"/>
      <c r="AT178" s="281"/>
      <c r="AU178" s="281"/>
      <c r="AV178" s="281"/>
      <c r="AW178" s="281"/>
      <c r="AX178" s="281"/>
      <c r="AY178" s="281"/>
      <c r="AZ178" s="281"/>
      <c r="BA178" s="281"/>
      <c r="BB178" s="281"/>
      <c r="BC178" s="281"/>
      <c r="BD178" s="281"/>
      <c r="BE178" s="281"/>
      <c r="BF178" s="266"/>
      <c r="BG178" s="266"/>
      <c r="BH178" s="266"/>
      <c r="BI178" s="266"/>
      <c r="BJ178" s="266"/>
      <c r="BK178" s="266"/>
      <c r="BL178" s="459"/>
      <c r="BM178" s="583">
        <f>VLOOKUP(B178,'[3]Phụ lục 01'!$B$12:$J$150,4,0)</f>
        <v>0</v>
      </c>
      <c r="BN178" s="469" t="e">
        <f>VLOOKUP(B178,'[2]PL01-16112024'!$D$11:$P$237,11,0)</f>
        <v>#N/A</v>
      </c>
      <c r="BO178" s="469"/>
      <c r="BP178" s="469"/>
      <c r="BQ178" s="469"/>
      <c r="BR178" s="469"/>
    </row>
    <row r="179" spans="1:70" s="84" customFormat="1" ht="10.9" customHeight="1">
      <c r="A179" s="276" t="s">
        <v>186</v>
      </c>
      <c r="B179" s="277"/>
      <c r="C179" s="266"/>
      <c r="D179" s="266" t="str">
        <f t="shared" si="107"/>
        <v/>
      </c>
      <c r="E179" s="278"/>
      <c r="F179" s="266" t="str">
        <f t="shared" si="114"/>
        <v/>
      </c>
      <c r="G179" s="279"/>
      <c r="H179" s="592">
        <f t="shared" si="116"/>
        <v>0</v>
      </c>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1"/>
      <c r="AL179" s="281"/>
      <c r="AM179" s="281"/>
      <c r="AN179" s="281"/>
      <c r="AO179" s="281"/>
      <c r="AP179" s="281"/>
      <c r="AQ179" s="281"/>
      <c r="AR179" s="281"/>
      <c r="AS179" s="281"/>
      <c r="AT179" s="281"/>
      <c r="AU179" s="281"/>
      <c r="AV179" s="281"/>
      <c r="AW179" s="281"/>
      <c r="AX179" s="281"/>
      <c r="AY179" s="281"/>
      <c r="AZ179" s="281"/>
      <c r="BA179" s="281"/>
      <c r="BB179" s="281"/>
      <c r="BC179" s="281"/>
      <c r="BD179" s="281"/>
      <c r="BE179" s="281"/>
      <c r="BF179" s="266"/>
      <c r="BG179" s="266"/>
      <c r="BH179" s="266"/>
      <c r="BI179" s="266"/>
      <c r="BJ179" s="266"/>
      <c r="BK179" s="266"/>
      <c r="BL179" s="459"/>
      <c r="BM179" s="583">
        <f>VLOOKUP(B179,'[3]Phụ lục 01'!$B$12:$J$150,4,0)</f>
        <v>0</v>
      </c>
      <c r="BN179" s="469" t="e">
        <f>VLOOKUP(B179,'[2]PL01-16112024'!$D$11:$P$237,11,0)</f>
        <v>#N/A</v>
      </c>
      <c r="BO179" s="469"/>
      <c r="BP179" s="469"/>
      <c r="BQ179" s="469"/>
      <c r="BR179" s="469"/>
    </row>
    <row r="180" spans="1:70" s="84" customFormat="1" ht="10.9" customHeight="1">
      <c r="A180" s="276" t="s">
        <v>186</v>
      </c>
      <c r="B180" s="277"/>
      <c r="C180" s="266"/>
      <c r="D180" s="266" t="str">
        <f t="shared" si="107"/>
        <v/>
      </c>
      <c r="E180" s="278"/>
      <c r="F180" s="266" t="str">
        <f t="shared" si="114"/>
        <v/>
      </c>
      <c r="G180" s="279"/>
      <c r="H180" s="592">
        <f t="shared" si="116"/>
        <v>0</v>
      </c>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c r="BF180" s="266"/>
      <c r="BG180" s="266"/>
      <c r="BH180" s="266"/>
      <c r="BI180" s="266"/>
      <c r="BJ180" s="266"/>
      <c r="BK180" s="266"/>
      <c r="BL180" s="459"/>
      <c r="BM180" s="583">
        <f>VLOOKUP(B180,'[3]Phụ lục 01'!$B$12:$J$150,4,0)</f>
        <v>0</v>
      </c>
      <c r="BN180" s="469" t="e">
        <f>VLOOKUP(B180,'[2]PL01-16112024'!$D$11:$P$237,11,0)</f>
        <v>#N/A</v>
      </c>
      <c r="BO180" s="469"/>
      <c r="BP180" s="469"/>
      <c r="BQ180" s="469"/>
      <c r="BR180" s="469"/>
    </row>
    <row r="181" spans="1:70" s="84" customFormat="1" ht="10.9" customHeight="1">
      <c r="A181" s="276" t="s">
        <v>186</v>
      </c>
      <c r="B181" s="277"/>
      <c r="C181" s="266"/>
      <c r="D181" s="266" t="str">
        <f t="shared" si="107"/>
        <v/>
      </c>
      <c r="E181" s="278"/>
      <c r="F181" s="266" t="str">
        <f t="shared" si="114"/>
        <v/>
      </c>
      <c r="G181" s="279"/>
      <c r="H181" s="592">
        <f t="shared" si="116"/>
        <v>0</v>
      </c>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1"/>
      <c r="AR181" s="281"/>
      <c r="AS181" s="281"/>
      <c r="AT181" s="281"/>
      <c r="AU181" s="281"/>
      <c r="AV181" s="281"/>
      <c r="AW181" s="281"/>
      <c r="AX181" s="281"/>
      <c r="AY181" s="281"/>
      <c r="AZ181" s="281"/>
      <c r="BA181" s="281"/>
      <c r="BB181" s="281"/>
      <c r="BC181" s="281"/>
      <c r="BD181" s="281"/>
      <c r="BE181" s="281"/>
      <c r="BF181" s="266"/>
      <c r="BG181" s="266"/>
      <c r="BH181" s="266"/>
      <c r="BI181" s="266"/>
      <c r="BJ181" s="266"/>
      <c r="BK181" s="266"/>
      <c r="BL181" s="459"/>
      <c r="BM181" s="583">
        <f>VLOOKUP(B181,'[3]Phụ lục 01'!$B$12:$J$150,4,0)</f>
        <v>0</v>
      </c>
      <c r="BN181" s="469" t="e">
        <f>VLOOKUP(B181,'[2]PL01-16112024'!$D$11:$P$237,11,0)</f>
        <v>#N/A</v>
      </c>
      <c r="BO181" s="469"/>
      <c r="BP181" s="469"/>
      <c r="BQ181" s="469"/>
      <c r="BR181" s="469"/>
    </row>
    <row r="182" spans="1:70" s="84" customFormat="1" ht="10.9" customHeight="1">
      <c r="A182" s="276" t="s">
        <v>186</v>
      </c>
      <c r="B182" s="277"/>
      <c r="C182" s="266"/>
      <c r="D182" s="266" t="str">
        <f t="shared" si="107"/>
        <v/>
      </c>
      <c r="E182" s="278"/>
      <c r="F182" s="266" t="str">
        <f t="shared" si="114"/>
        <v/>
      </c>
      <c r="G182" s="279"/>
      <c r="H182" s="592">
        <f t="shared" si="116"/>
        <v>0</v>
      </c>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1"/>
      <c r="AL182" s="281"/>
      <c r="AM182" s="281"/>
      <c r="AN182" s="281"/>
      <c r="AO182" s="281"/>
      <c r="AP182" s="281"/>
      <c r="AQ182" s="281"/>
      <c r="AR182" s="281"/>
      <c r="AS182" s="281"/>
      <c r="AT182" s="281"/>
      <c r="AU182" s="281"/>
      <c r="AV182" s="281"/>
      <c r="AW182" s="281"/>
      <c r="AX182" s="281"/>
      <c r="AY182" s="281"/>
      <c r="AZ182" s="281"/>
      <c r="BA182" s="281"/>
      <c r="BB182" s="281"/>
      <c r="BC182" s="281"/>
      <c r="BD182" s="281"/>
      <c r="BE182" s="281"/>
      <c r="BF182" s="266"/>
      <c r="BG182" s="266"/>
      <c r="BH182" s="266"/>
      <c r="BI182" s="266"/>
      <c r="BJ182" s="266"/>
      <c r="BK182" s="266"/>
      <c r="BL182" s="459"/>
      <c r="BM182" s="583">
        <f>VLOOKUP(B182,'[3]Phụ lục 01'!$B$12:$J$150,4,0)</f>
        <v>0</v>
      </c>
      <c r="BN182" s="469" t="e">
        <f>VLOOKUP(B182,'[2]PL01-16112024'!$D$11:$P$237,11,0)</f>
        <v>#N/A</v>
      </c>
      <c r="BO182" s="469"/>
      <c r="BP182" s="469"/>
      <c r="BQ182" s="469"/>
      <c r="BR182" s="469"/>
    </row>
    <row r="183" spans="1:70" s="84" customFormat="1" ht="10.9" customHeight="1">
      <c r="A183" s="269" t="s">
        <v>43</v>
      </c>
      <c r="B183" s="270" t="s">
        <v>51</v>
      </c>
      <c r="C183" s="271"/>
      <c r="D183" s="272" t="str">
        <f t="shared" si="107"/>
        <v/>
      </c>
      <c r="E183" s="273"/>
      <c r="F183" s="271" t="str">
        <f t="shared" ref="F183:F188" si="117">IF(ISTEXT(B183)=TRUE,"DNG","")</f>
        <v>DNG</v>
      </c>
      <c r="G183" s="284"/>
      <c r="H183" s="591">
        <f>SUM(I183:BK183)</f>
        <v>0</v>
      </c>
      <c r="I183" s="275">
        <f t="shared" ref="I183:BK183" si="118">SUM(I184:I188)</f>
        <v>0</v>
      </c>
      <c r="J183" s="275">
        <f t="shared" si="118"/>
        <v>0</v>
      </c>
      <c r="K183" s="275">
        <f t="shared" si="118"/>
        <v>0</v>
      </c>
      <c r="L183" s="275">
        <f t="shared" si="118"/>
        <v>0</v>
      </c>
      <c r="M183" s="275">
        <f t="shared" si="118"/>
        <v>0</v>
      </c>
      <c r="N183" s="275">
        <f t="shared" si="118"/>
        <v>0</v>
      </c>
      <c r="O183" s="275">
        <f t="shared" si="118"/>
        <v>0</v>
      </c>
      <c r="P183" s="275">
        <f t="shared" si="118"/>
        <v>0</v>
      </c>
      <c r="Q183" s="275">
        <f t="shared" si="118"/>
        <v>0</v>
      </c>
      <c r="R183" s="275">
        <f t="shared" si="118"/>
        <v>0</v>
      </c>
      <c r="S183" s="275">
        <f t="shared" si="118"/>
        <v>0</v>
      </c>
      <c r="T183" s="275">
        <f t="shared" si="118"/>
        <v>0</v>
      </c>
      <c r="U183" s="275">
        <f t="shared" si="118"/>
        <v>0</v>
      </c>
      <c r="V183" s="275">
        <f t="shared" si="118"/>
        <v>0</v>
      </c>
      <c r="W183" s="275">
        <f t="shared" si="118"/>
        <v>0</v>
      </c>
      <c r="X183" s="275">
        <f t="shared" si="118"/>
        <v>0</v>
      </c>
      <c r="Y183" s="275">
        <f t="shared" si="118"/>
        <v>0</v>
      </c>
      <c r="Z183" s="275">
        <f t="shared" si="118"/>
        <v>0</v>
      </c>
      <c r="AA183" s="275">
        <f t="shared" si="118"/>
        <v>0</v>
      </c>
      <c r="AB183" s="275">
        <f t="shared" si="118"/>
        <v>0</v>
      </c>
      <c r="AC183" s="275">
        <f t="shared" si="118"/>
        <v>0</v>
      </c>
      <c r="AD183" s="275">
        <f t="shared" si="118"/>
        <v>0</v>
      </c>
      <c r="AE183" s="275">
        <f t="shared" si="118"/>
        <v>0</v>
      </c>
      <c r="AF183" s="275">
        <f t="shared" si="118"/>
        <v>0</v>
      </c>
      <c r="AG183" s="275">
        <f t="shared" si="118"/>
        <v>0</v>
      </c>
      <c r="AH183" s="275">
        <f t="shared" si="118"/>
        <v>0</v>
      </c>
      <c r="AI183" s="275">
        <f t="shared" si="118"/>
        <v>0</v>
      </c>
      <c r="AJ183" s="275">
        <f t="shared" si="118"/>
        <v>0</v>
      </c>
      <c r="AK183" s="275">
        <f t="shared" si="118"/>
        <v>0</v>
      </c>
      <c r="AL183" s="275">
        <f t="shared" si="118"/>
        <v>0</v>
      </c>
      <c r="AM183" s="275">
        <f t="shared" si="118"/>
        <v>0</v>
      </c>
      <c r="AN183" s="275">
        <f t="shared" si="118"/>
        <v>0</v>
      </c>
      <c r="AO183" s="275">
        <f t="shared" si="118"/>
        <v>0</v>
      </c>
      <c r="AP183" s="275">
        <f t="shared" si="118"/>
        <v>0</v>
      </c>
      <c r="AQ183" s="275">
        <f t="shared" si="118"/>
        <v>0</v>
      </c>
      <c r="AR183" s="275">
        <f t="shared" si="118"/>
        <v>0</v>
      </c>
      <c r="AS183" s="275">
        <f t="shared" si="118"/>
        <v>0</v>
      </c>
      <c r="AT183" s="275">
        <f t="shared" si="118"/>
        <v>0</v>
      </c>
      <c r="AU183" s="275">
        <f t="shared" si="118"/>
        <v>0</v>
      </c>
      <c r="AV183" s="275">
        <f t="shared" si="118"/>
        <v>0</v>
      </c>
      <c r="AW183" s="275">
        <f t="shared" si="118"/>
        <v>0</v>
      </c>
      <c r="AX183" s="275">
        <f t="shared" si="118"/>
        <v>0</v>
      </c>
      <c r="AY183" s="275">
        <f t="shared" si="118"/>
        <v>0</v>
      </c>
      <c r="AZ183" s="275">
        <f t="shared" si="118"/>
        <v>0</v>
      </c>
      <c r="BA183" s="275">
        <f t="shared" si="118"/>
        <v>0</v>
      </c>
      <c r="BB183" s="275">
        <f t="shared" si="118"/>
        <v>0</v>
      </c>
      <c r="BC183" s="275">
        <f t="shared" si="118"/>
        <v>0</v>
      </c>
      <c r="BD183" s="275">
        <f t="shared" si="118"/>
        <v>0</v>
      </c>
      <c r="BE183" s="275">
        <f t="shared" si="118"/>
        <v>0</v>
      </c>
      <c r="BF183" s="275">
        <f t="shared" si="118"/>
        <v>0</v>
      </c>
      <c r="BG183" s="275">
        <f t="shared" si="118"/>
        <v>0</v>
      </c>
      <c r="BH183" s="275">
        <f t="shared" si="118"/>
        <v>0</v>
      </c>
      <c r="BI183" s="275">
        <f t="shared" si="118"/>
        <v>0</v>
      </c>
      <c r="BJ183" s="275">
        <f t="shared" si="118"/>
        <v>0</v>
      </c>
      <c r="BK183" s="275">
        <f t="shared" si="118"/>
        <v>0</v>
      </c>
      <c r="BL183" s="458"/>
      <c r="BM183" s="583" t="e">
        <f>VLOOKUP(B183,'[3]Phụ lục 01'!$B$12:$J$150,4,0)</f>
        <v>#N/A</v>
      </c>
      <c r="BN183" s="469" t="e">
        <f>VLOOKUP(B183,'[2]PL01-16112024'!$D$11:$P$237,11,0)</f>
        <v>#N/A</v>
      </c>
      <c r="BO183" s="469"/>
      <c r="BP183" s="469"/>
      <c r="BQ183" s="469"/>
      <c r="BR183" s="469"/>
    </row>
    <row r="184" spans="1:70" s="84" customFormat="1" ht="10.9" customHeight="1">
      <c r="A184" s="276" t="s">
        <v>186</v>
      </c>
      <c r="B184" s="277"/>
      <c r="C184" s="266"/>
      <c r="D184" s="266" t="str">
        <f t="shared" si="107"/>
        <v/>
      </c>
      <c r="E184" s="278"/>
      <c r="F184" s="266" t="str">
        <f t="shared" si="117"/>
        <v/>
      </c>
      <c r="G184" s="279"/>
      <c r="H184" s="592">
        <f t="shared" ref="H184:H188" si="119">SUM(I184:BK184)</f>
        <v>0</v>
      </c>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66"/>
      <c r="BG184" s="266"/>
      <c r="BH184" s="266"/>
      <c r="BI184" s="266"/>
      <c r="BJ184" s="266"/>
      <c r="BK184" s="266"/>
      <c r="BL184" s="459"/>
      <c r="BM184" s="583">
        <f>VLOOKUP(B184,'[3]Phụ lục 01'!$B$12:$J$150,4,0)</f>
        <v>0</v>
      </c>
      <c r="BN184" s="469" t="e">
        <f>VLOOKUP(B184,'[2]PL01-16112024'!$D$11:$P$237,11,0)</f>
        <v>#N/A</v>
      </c>
      <c r="BO184" s="469"/>
      <c r="BP184" s="469"/>
      <c r="BQ184" s="469"/>
      <c r="BR184" s="469"/>
    </row>
    <row r="185" spans="1:70" s="84" customFormat="1" ht="10.9" customHeight="1">
      <c r="A185" s="276" t="s">
        <v>186</v>
      </c>
      <c r="B185" s="277"/>
      <c r="C185" s="266"/>
      <c r="D185" s="266" t="str">
        <f t="shared" si="107"/>
        <v/>
      </c>
      <c r="E185" s="278"/>
      <c r="F185" s="266" t="str">
        <f t="shared" si="117"/>
        <v/>
      </c>
      <c r="G185" s="279"/>
      <c r="H185" s="592">
        <f t="shared" si="119"/>
        <v>0</v>
      </c>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c r="AJ185" s="281"/>
      <c r="AK185" s="281"/>
      <c r="AL185" s="281"/>
      <c r="AM185" s="281"/>
      <c r="AN185" s="281"/>
      <c r="AO185" s="281"/>
      <c r="AP185" s="281"/>
      <c r="AQ185" s="281"/>
      <c r="AR185" s="281"/>
      <c r="AS185" s="281"/>
      <c r="AT185" s="281"/>
      <c r="AU185" s="281"/>
      <c r="AV185" s="281"/>
      <c r="AW185" s="281"/>
      <c r="AX185" s="281"/>
      <c r="AY185" s="281"/>
      <c r="AZ185" s="281"/>
      <c r="BA185" s="281"/>
      <c r="BB185" s="281"/>
      <c r="BC185" s="281"/>
      <c r="BD185" s="281"/>
      <c r="BE185" s="281"/>
      <c r="BF185" s="266"/>
      <c r="BG185" s="266"/>
      <c r="BH185" s="266"/>
      <c r="BI185" s="266"/>
      <c r="BJ185" s="266"/>
      <c r="BK185" s="266"/>
      <c r="BL185" s="459"/>
      <c r="BM185" s="583">
        <f>VLOOKUP(B185,'[3]Phụ lục 01'!$B$12:$J$150,4,0)</f>
        <v>0</v>
      </c>
      <c r="BN185" s="469" t="e">
        <f>VLOOKUP(B185,'[2]PL01-16112024'!$D$11:$P$237,11,0)</f>
        <v>#N/A</v>
      </c>
      <c r="BO185" s="469"/>
      <c r="BP185" s="469"/>
      <c r="BQ185" s="469"/>
      <c r="BR185" s="469"/>
    </row>
    <row r="186" spans="1:70" s="84" customFormat="1" ht="10.9" customHeight="1">
      <c r="A186" s="276" t="s">
        <v>186</v>
      </c>
      <c r="B186" s="277"/>
      <c r="C186" s="266"/>
      <c r="D186" s="266" t="str">
        <f t="shared" si="107"/>
        <v/>
      </c>
      <c r="E186" s="278"/>
      <c r="F186" s="266" t="str">
        <f t="shared" si="117"/>
        <v/>
      </c>
      <c r="G186" s="279"/>
      <c r="H186" s="592">
        <f t="shared" si="119"/>
        <v>0</v>
      </c>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1"/>
      <c r="AL186" s="281"/>
      <c r="AM186" s="281"/>
      <c r="AN186" s="281"/>
      <c r="AO186" s="281"/>
      <c r="AP186" s="281"/>
      <c r="AQ186" s="281"/>
      <c r="AR186" s="281"/>
      <c r="AS186" s="281"/>
      <c r="AT186" s="281"/>
      <c r="AU186" s="281"/>
      <c r="AV186" s="281"/>
      <c r="AW186" s="281"/>
      <c r="AX186" s="281"/>
      <c r="AY186" s="281"/>
      <c r="AZ186" s="281"/>
      <c r="BA186" s="281"/>
      <c r="BB186" s="281"/>
      <c r="BC186" s="281"/>
      <c r="BD186" s="281"/>
      <c r="BE186" s="281"/>
      <c r="BF186" s="266"/>
      <c r="BG186" s="266"/>
      <c r="BH186" s="266"/>
      <c r="BI186" s="266"/>
      <c r="BJ186" s="266"/>
      <c r="BK186" s="266"/>
      <c r="BL186" s="459"/>
      <c r="BM186" s="583">
        <f>VLOOKUP(B186,'[3]Phụ lục 01'!$B$12:$J$150,4,0)</f>
        <v>0</v>
      </c>
      <c r="BN186" s="469" t="e">
        <f>VLOOKUP(B186,'[2]PL01-16112024'!$D$11:$P$237,11,0)</f>
        <v>#N/A</v>
      </c>
      <c r="BO186" s="469"/>
      <c r="BP186" s="469"/>
      <c r="BQ186" s="469"/>
      <c r="BR186" s="469"/>
    </row>
    <row r="187" spans="1:70" s="84" customFormat="1" ht="10.9" customHeight="1">
      <c r="A187" s="276" t="s">
        <v>186</v>
      </c>
      <c r="B187" s="277"/>
      <c r="C187" s="266"/>
      <c r="D187" s="266" t="str">
        <f t="shared" si="107"/>
        <v/>
      </c>
      <c r="E187" s="278"/>
      <c r="F187" s="266" t="str">
        <f t="shared" si="117"/>
        <v/>
      </c>
      <c r="G187" s="279"/>
      <c r="H187" s="592">
        <f t="shared" si="119"/>
        <v>0</v>
      </c>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1"/>
      <c r="AL187" s="281"/>
      <c r="AM187" s="281"/>
      <c r="AN187" s="281"/>
      <c r="AO187" s="281"/>
      <c r="AP187" s="281"/>
      <c r="AQ187" s="281"/>
      <c r="AR187" s="281"/>
      <c r="AS187" s="281"/>
      <c r="AT187" s="281"/>
      <c r="AU187" s="281"/>
      <c r="AV187" s="281"/>
      <c r="AW187" s="281"/>
      <c r="AX187" s="281"/>
      <c r="AY187" s="281"/>
      <c r="AZ187" s="281"/>
      <c r="BA187" s="281"/>
      <c r="BB187" s="281"/>
      <c r="BC187" s="281"/>
      <c r="BD187" s="281"/>
      <c r="BE187" s="281"/>
      <c r="BF187" s="266"/>
      <c r="BG187" s="266"/>
      <c r="BH187" s="266"/>
      <c r="BI187" s="266"/>
      <c r="BJ187" s="266"/>
      <c r="BK187" s="266"/>
      <c r="BL187" s="459"/>
      <c r="BM187" s="583">
        <f>VLOOKUP(B187,'[3]Phụ lục 01'!$B$12:$J$150,4,0)</f>
        <v>0</v>
      </c>
      <c r="BN187" s="469" t="e">
        <f>VLOOKUP(B187,'[2]PL01-16112024'!$D$11:$P$237,11,0)</f>
        <v>#N/A</v>
      </c>
      <c r="BO187" s="469"/>
      <c r="BP187" s="469"/>
      <c r="BQ187" s="469"/>
      <c r="BR187" s="469"/>
    </row>
    <row r="188" spans="1:70" s="84" customFormat="1" ht="10.9" customHeight="1">
      <c r="A188" s="276" t="s">
        <v>186</v>
      </c>
      <c r="B188" s="277"/>
      <c r="C188" s="266"/>
      <c r="D188" s="266" t="str">
        <f t="shared" si="107"/>
        <v/>
      </c>
      <c r="E188" s="278"/>
      <c r="F188" s="266" t="str">
        <f t="shared" si="117"/>
        <v/>
      </c>
      <c r="G188" s="279"/>
      <c r="H188" s="592">
        <f t="shared" si="119"/>
        <v>0</v>
      </c>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1"/>
      <c r="AR188" s="281"/>
      <c r="AS188" s="281"/>
      <c r="AT188" s="281"/>
      <c r="AU188" s="281"/>
      <c r="AV188" s="281"/>
      <c r="AW188" s="281"/>
      <c r="AX188" s="281"/>
      <c r="AY188" s="281"/>
      <c r="AZ188" s="281"/>
      <c r="BA188" s="281"/>
      <c r="BB188" s="281"/>
      <c r="BC188" s="281"/>
      <c r="BD188" s="281"/>
      <c r="BE188" s="281"/>
      <c r="BF188" s="266"/>
      <c r="BG188" s="266"/>
      <c r="BH188" s="266"/>
      <c r="BI188" s="266"/>
      <c r="BJ188" s="266"/>
      <c r="BK188" s="266"/>
      <c r="BL188" s="459"/>
      <c r="BM188" s="583">
        <f>VLOOKUP(B188,'[3]Phụ lục 01'!$B$12:$J$150,4,0)</f>
        <v>0</v>
      </c>
      <c r="BN188" s="469" t="e">
        <f>VLOOKUP(B188,'[2]PL01-16112024'!$D$11:$P$237,11,0)</f>
        <v>#N/A</v>
      </c>
      <c r="BO188" s="469"/>
      <c r="BP188" s="469"/>
      <c r="BQ188" s="469"/>
      <c r="BR188" s="469"/>
    </row>
    <row r="189" spans="1:70" s="84" customFormat="1" ht="10.9" customHeight="1">
      <c r="A189" s="269" t="s">
        <v>43</v>
      </c>
      <c r="B189" s="270" t="s">
        <v>52</v>
      </c>
      <c r="C189" s="271"/>
      <c r="D189" s="272" t="str">
        <f t="shared" si="107"/>
        <v/>
      </c>
      <c r="E189" s="273"/>
      <c r="F189" s="271" t="str">
        <f>IF(ISTEXT(B189)=TRUE,"DSK","")</f>
        <v>DSK</v>
      </c>
      <c r="G189" s="284"/>
      <c r="H189" s="591">
        <f>SUM(I189:BK189)</f>
        <v>0.46</v>
      </c>
      <c r="I189" s="275">
        <f t="shared" ref="I189:BK189" si="120">SUM(I190:I193)</f>
        <v>0.46</v>
      </c>
      <c r="J189" s="275">
        <f t="shared" si="120"/>
        <v>0</v>
      </c>
      <c r="K189" s="275">
        <f t="shared" si="120"/>
        <v>0</v>
      </c>
      <c r="L189" s="275">
        <f t="shared" si="120"/>
        <v>0</v>
      </c>
      <c r="M189" s="275">
        <f t="shared" si="120"/>
        <v>0</v>
      </c>
      <c r="N189" s="275">
        <f t="shared" si="120"/>
        <v>0</v>
      </c>
      <c r="O189" s="275">
        <f t="shared" si="120"/>
        <v>0</v>
      </c>
      <c r="P189" s="275">
        <f t="shared" si="120"/>
        <v>0</v>
      </c>
      <c r="Q189" s="275">
        <f t="shared" si="120"/>
        <v>0</v>
      </c>
      <c r="R189" s="275">
        <f t="shared" si="120"/>
        <v>0</v>
      </c>
      <c r="S189" s="275">
        <f t="shared" si="120"/>
        <v>0</v>
      </c>
      <c r="T189" s="275">
        <f t="shared" si="120"/>
        <v>0</v>
      </c>
      <c r="U189" s="275">
        <f t="shared" si="120"/>
        <v>0</v>
      </c>
      <c r="V189" s="275">
        <f t="shared" si="120"/>
        <v>0</v>
      </c>
      <c r="W189" s="275">
        <f t="shared" si="120"/>
        <v>0</v>
      </c>
      <c r="X189" s="275">
        <f t="shared" si="120"/>
        <v>0</v>
      </c>
      <c r="Y189" s="275">
        <f t="shared" si="120"/>
        <v>0</v>
      </c>
      <c r="Z189" s="275">
        <f t="shared" si="120"/>
        <v>0</v>
      </c>
      <c r="AA189" s="275">
        <f t="shared" si="120"/>
        <v>0</v>
      </c>
      <c r="AB189" s="275">
        <f t="shared" si="120"/>
        <v>0</v>
      </c>
      <c r="AC189" s="275">
        <f t="shared" si="120"/>
        <v>0</v>
      </c>
      <c r="AD189" s="275">
        <f t="shared" si="120"/>
        <v>0</v>
      </c>
      <c r="AE189" s="275">
        <f t="shared" si="120"/>
        <v>0</v>
      </c>
      <c r="AF189" s="275">
        <f t="shared" si="120"/>
        <v>0</v>
      </c>
      <c r="AG189" s="275">
        <f t="shared" si="120"/>
        <v>0</v>
      </c>
      <c r="AH189" s="275">
        <f t="shared" si="120"/>
        <v>0</v>
      </c>
      <c r="AI189" s="275">
        <f t="shared" si="120"/>
        <v>0</v>
      </c>
      <c r="AJ189" s="275">
        <f t="shared" si="120"/>
        <v>0</v>
      </c>
      <c r="AK189" s="275">
        <f t="shared" si="120"/>
        <v>0</v>
      </c>
      <c r="AL189" s="275">
        <f t="shared" si="120"/>
        <v>0</v>
      </c>
      <c r="AM189" s="275">
        <f t="shared" si="120"/>
        <v>0</v>
      </c>
      <c r="AN189" s="275">
        <f t="shared" si="120"/>
        <v>0</v>
      </c>
      <c r="AO189" s="275">
        <f t="shared" si="120"/>
        <v>0</v>
      </c>
      <c r="AP189" s="275">
        <f t="shared" si="120"/>
        <v>0</v>
      </c>
      <c r="AQ189" s="275">
        <f t="shared" si="120"/>
        <v>0</v>
      </c>
      <c r="AR189" s="275">
        <f t="shared" si="120"/>
        <v>0</v>
      </c>
      <c r="AS189" s="275">
        <f t="shared" si="120"/>
        <v>0</v>
      </c>
      <c r="AT189" s="275">
        <f t="shared" si="120"/>
        <v>0</v>
      </c>
      <c r="AU189" s="275">
        <f t="shared" si="120"/>
        <v>0</v>
      </c>
      <c r="AV189" s="275">
        <f t="shared" si="120"/>
        <v>0</v>
      </c>
      <c r="AW189" s="275">
        <f t="shared" si="120"/>
        <v>0</v>
      </c>
      <c r="AX189" s="275">
        <f t="shared" si="120"/>
        <v>0</v>
      </c>
      <c r="AY189" s="275">
        <f t="shared" si="120"/>
        <v>0</v>
      </c>
      <c r="AZ189" s="275">
        <f t="shared" si="120"/>
        <v>0</v>
      </c>
      <c r="BA189" s="275">
        <f t="shared" si="120"/>
        <v>0</v>
      </c>
      <c r="BB189" s="275">
        <f t="shared" si="120"/>
        <v>0</v>
      </c>
      <c r="BC189" s="275">
        <f t="shared" si="120"/>
        <v>0</v>
      </c>
      <c r="BD189" s="275">
        <f t="shared" si="120"/>
        <v>0</v>
      </c>
      <c r="BE189" s="275">
        <f t="shared" si="120"/>
        <v>0</v>
      </c>
      <c r="BF189" s="275">
        <f t="shared" si="120"/>
        <v>0</v>
      </c>
      <c r="BG189" s="275">
        <f t="shared" si="120"/>
        <v>0</v>
      </c>
      <c r="BH189" s="275">
        <f t="shared" si="120"/>
        <v>0</v>
      </c>
      <c r="BI189" s="275">
        <f t="shared" si="120"/>
        <v>0</v>
      </c>
      <c r="BJ189" s="275">
        <f t="shared" si="120"/>
        <v>0</v>
      </c>
      <c r="BK189" s="275">
        <f t="shared" si="120"/>
        <v>0</v>
      </c>
      <c r="BL189" s="458"/>
      <c r="BM189" s="583" t="e">
        <f>VLOOKUP(B189,'[3]Phụ lục 01'!$B$12:$J$150,4,0)</f>
        <v>#N/A</v>
      </c>
      <c r="BN189" s="469" t="e">
        <f>VLOOKUP(B189,'[2]PL01-16112024'!$D$11:$P$237,11,0)</f>
        <v>#N/A</v>
      </c>
      <c r="BO189" s="469"/>
      <c r="BP189" s="469"/>
      <c r="BQ189" s="469"/>
      <c r="BR189" s="469"/>
    </row>
    <row r="190" spans="1:70" s="84" customFormat="1" ht="10.9" customHeight="1">
      <c r="A190" s="276" t="s">
        <v>186</v>
      </c>
      <c r="B190" s="277" t="s">
        <v>619</v>
      </c>
      <c r="C190" s="266" t="s">
        <v>528</v>
      </c>
      <c r="D190" s="266">
        <f t="shared" si="107"/>
        <v>0.46</v>
      </c>
      <c r="E190" s="278" t="s">
        <v>276</v>
      </c>
      <c r="F190" s="266" t="str">
        <f>IF(ISTEXT(B190)=TRUE,"DSK","")</f>
        <v>DSK</v>
      </c>
      <c r="G190" s="279" t="s">
        <v>502</v>
      </c>
      <c r="H190" s="592">
        <f t="shared" ref="H190:H193" si="121">SUM(I190:BK190)</f>
        <v>0.46</v>
      </c>
      <c r="I190" s="281">
        <v>0.46</v>
      </c>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c r="AJ190" s="281"/>
      <c r="AK190" s="281"/>
      <c r="AL190" s="281"/>
      <c r="AM190" s="281"/>
      <c r="AN190" s="281"/>
      <c r="AO190" s="281"/>
      <c r="AP190" s="281"/>
      <c r="AQ190" s="281"/>
      <c r="AR190" s="281"/>
      <c r="AS190" s="281"/>
      <c r="AT190" s="281"/>
      <c r="AU190" s="281"/>
      <c r="AV190" s="281"/>
      <c r="AW190" s="281"/>
      <c r="AX190" s="281"/>
      <c r="AY190" s="281"/>
      <c r="AZ190" s="281"/>
      <c r="BA190" s="281"/>
      <c r="BB190" s="281"/>
      <c r="BC190" s="281"/>
      <c r="BD190" s="281"/>
      <c r="BE190" s="281"/>
      <c r="BF190" s="266"/>
      <c r="BG190" s="266"/>
      <c r="BH190" s="266"/>
      <c r="BI190" s="266"/>
      <c r="BJ190" s="266"/>
      <c r="BK190" s="266"/>
      <c r="BL190" s="459"/>
      <c r="BM190" s="583" t="e">
        <f>VLOOKUP(B190,'[3]Phụ lục 01'!$B$12:$J$150,4,0)</f>
        <v>#N/A</v>
      </c>
      <c r="BN190" s="469">
        <f>VLOOKUP(B190,'[2]PL01-16112024'!$D$11:$P$237,11,0)</f>
        <v>0.46</v>
      </c>
      <c r="BO190" s="469"/>
      <c r="BP190" s="469"/>
      <c r="BQ190" s="469"/>
      <c r="BR190" s="469"/>
    </row>
    <row r="191" spans="1:70" s="84" customFormat="1" ht="10.9" customHeight="1">
      <c r="A191" s="276" t="s">
        <v>186</v>
      </c>
      <c r="B191" s="277"/>
      <c r="C191" s="266"/>
      <c r="D191" s="266" t="str">
        <f t="shared" si="107"/>
        <v/>
      </c>
      <c r="E191" s="278"/>
      <c r="F191" s="266" t="str">
        <f>IF(ISTEXT(B191)=TRUE,"DSK","")</f>
        <v/>
      </c>
      <c r="G191" s="279"/>
      <c r="H191" s="592">
        <f t="shared" si="121"/>
        <v>0</v>
      </c>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1"/>
      <c r="AL191" s="281"/>
      <c r="AM191" s="281"/>
      <c r="AN191" s="281"/>
      <c r="AO191" s="281"/>
      <c r="AP191" s="281"/>
      <c r="AQ191" s="281"/>
      <c r="AR191" s="281"/>
      <c r="AS191" s="281"/>
      <c r="AT191" s="281"/>
      <c r="AU191" s="281"/>
      <c r="AV191" s="281"/>
      <c r="AW191" s="281"/>
      <c r="AX191" s="281"/>
      <c r="AY191" s="281"/>
      <c r="AZ191" s="281"/>
      <c r="BA191" s="281"/>
      <c r="BB191" s="281"/>
      <c r="BC191" s="281"/>
      <c r="BD191" s="281"/>
      <c r="BE191" s="281"/>
      <c r="BF191" s="266"/>
      <c r="BG191" s="266"/>
      <c r="BH191" s="266"/>
      <c r="BI191" s="266"/>
      <c r="BJ191" s="266"/>
      <c r="BK191" s="266"/>
      <c r="BL191" s="459"/>
      <c r="BM191" s="583">
        <f>VLOOKUP(B191,'[3]Phụ lục 01'!$B$12:$J$150,4,0)</f>
        <v>0</v>
      </c>
      <c r="BN191" s="469" t="e">
        <f>VLOOKUP(B191,'[2]PL01-16112024'!$D$11:$P$237,11,0)</f>
        <v>#N/A</v>
      </c>
      <c r="BO191" s="469"/>
      <c r="BP191" s="469"/>
      <c r="BQ191" s="469"/>
      <c r="BR191" s="469"/>
    </row>
    <row r="192" spans="1:70" s="84" customFormat="1" ht="10.9" customHeight="1">
      <c r="A192" s="276" t="s">
        <v>186</v>
      </c>
      <c r="B192" s="277"/>
      <c r="C192" s="266"/>
      <c r="D192" s="266" t="str">
        <f t="shared" si="107"/>
        <v/>
      </c>
      <c r="E192" s="278"/>
      <c r="F192" s="266" t="str">
        <f>IF(ISTEXT(B192)=TRUE,"DSK","")</f>
        <v/>
      </c>
      <c r="G192" s="279"/>
      <c r="H192" s="592">
        <f t="shared" si="121"/>
        <v>0</v>
      </c>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66"/>
      <c r="BG192" s="266"/>
      <c r="BH192" s="266"/>
      <c r="BI192" s="266"/>
      <c r="BJ192" s="266"/>
      <c r="BK192" s="266"/>
      <c r="BL192" s="459"/>
      <c r="BM192" s="583">
        <f>VLOOKUP(B192,'[3]Phụ lục 01'!$B$12:$J$150,4,0)</f>
        <v>0</v>
      </c>
      <c r="BN192" s="469" t="e">
        <f>VLOOKUP(B192,'[2]PL01-16112024'!$D$11:$P$237,11,0)</f>
        <v>#N/A</v>
      </c>
      <c r="BO192" s="469"/>
      <c r="BP192" s="469"/>
      <c r="BQ192" s="469"/>
      <c r="BR192" s="469"/>
    </row>
    <row r="193" spans="1:70" s="84" customFormat="1" ht="10.9" customHeight="1">
      <c r="A193" s="276" t="s">
        <v>186</v>
      </c>
      <c r="B193" s="277"/>
      <c r="C193" s="266"/>
      <c r="D193" s="266" t="str">
        <f t="shared" si="107"/>
        <v/>
      </c>
      <c r="E193" s="278"/>
      <c r="F193" s="266" t="str">
        <f>IF(ISTEXT(B193)=TRUE,"DSK","")</f>
        <v/>
      </c>
      <c r="G193" s="279"/>
      <c r="H193" s="592">
        <f t="shared" si="121"/>
        <v>0</v>
      </c>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c r="AL193" s="281"/>
      <c r="AM193" s="281"/>
      <c r="AN193" s="281"/>
      <c r="AO193" s="281"/>
      <c r="AP193" s="281"/>
      <c r="AQ193" s="281"/>
      <c r="AR193" s="281"/>
      <c r="AS193" s="281"/>
      <c r="AT193" s="281"/>
      <c r="AU193" s="281"/>
      <c r="AV193" s="281"/>
      <c r="AW193" s="281"/>
      <c r="AX193" s="281"/>
      <c r="AY193" s="281"/>
      <c r="AZ193" s="281"/>
      <c r="BA193" s="281"/>
      <c r="BB193" s="281"/>
      <c r="BC193" s="281"/>
      <c r="BD193" s="281"/>
      <c r="BE193" s="281"/>
      <c r="BF193" s="266"/>
      <c r="BG193" s="266"/>
      <c r="BH193" s="266"/>
      <c r="BI193" s="266"/>
      <c r="BJ193" s="266"/>
      <c r="BK193" s="266"/>
      <c r="BL193" s="459"/>
      <c r="BM193" s="583">
        <f>VLOOKUP(B193,'[3]Phụ lục 01'!$B$12:$J$150,4,0)</f>
        <v>0</v>
      </c>
      <c r="BN193" s="469" t="e">
        <f>VLOOKUP(B193,'[2]PL01-16112024'!$D$11:$P$237,11,0)</f>
        <v>#N/A</v>
      </c>
      <c r="BO193" s="469"/>
      <c r="BP193" s="469"/>
      <c r="BQ193" s="469"/>
      <c r="BR193" s="469"/>
    </row>
    <row r="194" spans="1:70" s="84" customFormat="1" ht="10.9" customHeight="1">
      <c r="A194" s="269" t="s">
        <v>43</v>
      </c>
      <c r="B194" s="270" t="s">
        <v>20</v>
      </c>
      <c r="C194" s="271"/>
      <c r="D194" s="272" t="str">
        <f t="shared" si="107"/>
        <v/>
      </c>
      <c r="E194" s="273"/>
      <c r="F194" s="271" t="str">
        <f t="shared" ref="F194:F199" si="122">IF(ISTEXT(B194)=TRUE,"SKK","")</f>
        <v>SKK</v>
      </c>
      <c r="G194" s="284"/>
      <c r="H194" s="591">
        <f>SUM(I194:BK194)</f>
        <v>0</v>
      </c>
      <c r="I194" s="275">
        <f t="shared" ref="I194:BK194" si="123">SUM(I195:I199)</f>
        <v>0</v>
      </c>
      <c r="J194" s="275">
        <f t="shared" si="123"/>
        <v>0</v>
      </c>
      <c r="K194" s="275">
        <f t="shared" si="123"/>
        <v>0</v>
      </c>
      <c r="L194" s="275">
        <f t="shared" si="123"/>
        <v>0</v>
      </c>
      <c r="M194" s="275">
        <f t="shared" si="123"/>
        <v>0</v>
      </c>
      <c r="N194" s="275">
        <f t="shared" si="123"/>
        <v>0</v>
      </c>
      <c r="O194" s="275">
        <f t="shared" si="123"/>
        <v>0</v>
      </c>
      <c r="P194" s="275">
        <f t="shared" si="123"/>
        <v>0</v>
      </c>
      <c r="Q194" s="275">
        <f t="shared" si="123"/>
        <v>0</v>
      </c>
      <c r="R194" s="275">
        <f t="shared" si="123"/>
        <v>0</v>
      </c>
      <c r="S194" s="275">
        <f t="shared" si="123"/>
        <v>0</v>
      </c>
      <c r="T194" s="275">
        <f t="shared" si="123"/>
        <v>0</v>
      </c>
      <c r="U194" s="275">
        <f t="shared" si="123"/>
        <v>0</v>
      </c>
      <c r="V194" s="275">
        <f t="shared" si="123"/>
        <v>0</v>
      </c>
      <c r="W194" s="275">
        <f t="shared" si="123"/>
        <v>0</v>
      </c>
      <c r="X194" s="275">
        <f t="shared" si="123"/>
        <v>0</v>
      </c>
      <c r="Y194" s="275">
        <f t="shared" si="123"/>
        <v>0</v>
      </c>
      <c r="Z194" s="275">
        <f t="shared" si="123"/>
        <v>0</v>
      </c>
      <c r="AA194" s="275">
        <f t="shared" si="123"/>
        <v>0</v>
      </c>
      <c r="AB194" s="275">
        <f t="shared" si="123"/>
        <v>0</v>
      </c>
      <c r="AC194" s="275">
        <f t="shared" si="123"/>
        <v>0</v>
      </c>
      <c r="AD194" s="275">
        <f t="shared" si="123"/>
        <v>0</v>
      </c>
      <c r="AE194" s="275">
        <f t="shared" si="123"/>
        <v>0</v>
      </c>
      <c r="AF194" s="275">
        <f t="shared" si="123"/>
        <v>0</v>
      </c>
      <c r="AG194" s="275">
        <f t="shared" si="123"/>
        <v>0</v>
      </c>
      <c r="AH194" s="275">
        <f t="shared" si="123"/>
        <v>0</v>
      </c>
      <c r="AI194" s="275">
        <f t="shared" si="123"/>
        <v>0</v>
      </c>
      <c r="AJ194" s="275">
        <f t="shared" si="123"/>
        <v>0</v>
      </c>
      <c r="AK194" s="275">
        <f t="shared" si="123"/>
        <v>0</v>
      </c>
      <c r="AL194" s="275">
        <f t="shared" si="123"/>
        <v>0</v>
      </c>
      <c r="AM194" s="275">
        <f t="shared" si="123"/>
        <v>0</v>
      </c>
      <c r="AN194" s="275">
        <f t="shared" si="123"/>
        <v>0</v>
      </c>
      <c r="AO194" s="275">
        <f t="shared" si="123"/>
        <v>0</v>
      </c>
      <c r="AP194" s="275">
        <f t="shared" si="123"/>
        <v>0</v>
      </c>
      <c r="AQ194" s="275">
        <f t="shared" si="123"/>
        <v>0</v>
      </c>
      <c r="AR194" s="275">
        <f t="shared" si="123"/>
        <v>0</v>
      </c>
      <c r="AS194" s="275">
        <f t="shared" si="123"/>
        <v>0</v>
      </c>
      <c r="AT194" s="275">
        <f t="shared" si="123"/>
        <v>0</v>
      </c>
      <c r="AU194" s="275">
        <f t="shared" si="123"/>
        <v>0</v>
      </c>
      <c r="AV194" s="275">
        <f t="shared" si="123"/>
        <v>0</v>
      </c>
      <c r="AW194" s="275">
        <f t="shared" si="123"/>
        <v>0</v>
      </c>
      <c r="AX194" s="275">
        <f t="shared" si="123"/>
        <v>0</v>
      </c>
      <c r="AY194" s="275">
        <f t="shared" si="123"/>
        <v>0</v>
      </c>
      <c r="AZ194" s="275">
        <f t="shared" si="123"/>
        <v>0</v>
      </c>
      <c r="BA194" s="275">
        <f t="shared" si="123"/>
        <v>0</v>
      </c>
      <c r="BB194" s="275">
        <f t="shared" si="123"/>
        <v>0</v>
      </c>
      <c r="BC194" s="275">
        <f t="shared" si="123"/>
        <v>0</v>
      </c>
      <c r="BD194" s="275">
        <f t="shared" si="123"/>
        <v>0</v>
      </c>
      <c r="BE194" s="275">
        <f t="shared" si="123"/>
        <v>0</v>
      </c>
      <c r="BF194" s="275">
        <f t="shared" si="123"/>
        <v>0</v>
      </c>
      <c r="BG194" s="275">
        <f t="shared" si="123"/>
        <v>0</v>
      </c>
      <c r="BH194" s="275">
        <f t="shared" si="123"/>
        <v>0</v>
      </c>
      <c r="BI194" s="275">
        <f t="shared" si="123"/>
        <v>0</v>
      </c>
      <c r="BJ194" s="275">
        <f t="shared" si="123"/>
        <v>0</v>
      </c>
      <c r="BK194" s="275">
        <f t="shared" si="123"/>
        <v>0</v>
      </c>
      <c r="BL194" s="458"/>
      <c r="BM194" s="583" t="e">
        <f>VLOOKUP(B194,'[3]Phụ lục 01'!$B$12:$J$150,4,0)</f>
        <v>#N/A</v>
      </c>
      <c r="BN194" s="469" t="e">
        <f>VLOOKUP(B194,'[2]PL01-16112024'!$D$11:$P$237,11,0)</f>
        <v>#N/A</v>
      </c>
      <c r="BO194" s="469"/>
      <c r="BP194" s="469"/>
      <c r="BQ194" s="469"/>
      <c r="BR194" s="469"/>
    </row>
    <row r="195" spans="1:70" s="84" customFormat="1" ht="10.9" customHeight="1">
      <c r="A195" s="276" t="s">
        <v>186</v>
      </c>
      <c r="B195" s="277"/>
      <c r="C195" s="266"/>
      <c r="D195" s="266" t="str">
        <f t="shared" si="107"/>
        <v/>
      </c>
      <c r="E195" s="278"/>
      <c r="F195" s="266" t="str">
        <f t="shared" si="122"/>
        <v/>
      </c>
      <c r="G195" s="279"/>
      <c r="H195" s="592">
        <f t="shared" ref="H195:H199" si="124">SUM(I195:BK195)</f>
        <v>0</v>
      </c>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c r="AL195" s="281"/>
      <c r="AM195" s="281"/>
      <c r="AN195" s="281"/>
      <c r="AO195" s="281"/>
      <c r="AP195" s="281"/>
      <c r="AQ195" s="281"/>
      <c r="AR195" s="281"/>
      <c r="AS195" s="281"/>
      <c r="AT195" s="281"/>
      <c r="AU195" s="281"/>
      <c r="AV195" s="281"/>
      <c r="AW195" s="281"/>
      <c r="AX195" s="281"/>
      <c r="AY195" s="281"/>
      <c r="AZ195" s="281"/>
      <c r="BA195" s="281"/>
      <c r="BB195" s="281"/>
      <c r="BC195" s="281"/>
      <c r="BD195" s="281"/>
      <c r="BE195" s="281"/>
      <c r="BF195" s="266"/>
      <c r="BG195" s="266"/>
      <c r="BH195" s="266"/>
      <c r="BI195" s="266"/>
      <c r="BJ195" s="266"/>
      <c r="BK195" s="266"/>
      <c r="BL195" s="459"/>
      <c r="BM195" s="583">
        <f>VLOOKUP(B195,'[3]Phụ lục 01'!$B$12:$J$150,4,0)</f>
        <v>0</v>
      </c>
      <c r="BN195" s="469" t="e">
        <f>VLOOKUP(B195,'[2]PL01-16112024'!$D$11:$P$237,11,0)</f>
        <v>#N/A</v>
      </c>
      <c r="BO195" s="469"/>
      <c r="BP195" s="469"/>
      <c r="BQ195" s="469"/>
      <c r="BR195" s="469"/>
    </row>
    <row r="196" spans="1:70" s="84" customFormat="1" ht="10.9" customHeight="1">
      <c r="A196" s="276" t="s">
        <v>186</v>
      </c>
      <c r="B196" s="277"/>
      <c r="C196" s="266"/>
      <c r="D196" s="266" t="str">
        <f t="shared" si="107"/>
        <v/>
      </c>
      <c r="E196" s="278"/>
      <c r="F196" s="266" t="str">
        <f t="shared" si="122"/>
        <v/>
      </c>
      <c r="G196" s="279"/>
      <c r="H196" s="592">
        <f t="shared" si="124"/>
        <v>0</v>
      </c>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c r="AL196" s="281"/>
      <c r="AM196" s="281"/>
      <c r="AN196" s="281"/>
      <c r="AO196" s="281"/>
      <c r="AP196" s="281"/>
      <c r="AQ196" s="281"/>
      <c r="AR196" s="281"/>
      <c r="AS196" s="281"/>
      <c r="AT196" s="281"/>
      <c r="AU196" s="281"/>
      <c r="AV196" s="281"/>
      <c r="AW196" s="281"/>
      <c r="AX196" s="281"/>
      <c r="AY196" s="281"/>
      <c r="AZ196" s="281"/>
      <c r="BA196" s="281"/>
      <c r="BB196" s="281"/>
      <c r="BC196" s="281"/>
      <c r="BD196" s="281"/>
      <c r="BE196" s="281"/>
      <c r="BF196" s="266"/>
      <c r="BG196" s="266"/>
      <c r="BH196" s="266"/>
      <c r="BI196" s="266"/>
      <c r="BJ196" s="266"/>
      <c r="BK196" s="266"/>
      <c r="BL196" s="459"/>
      <c r="BM196" s="583">
        <f>VLOOKUP(B196,'[3]Phụ lục 01'!$B$12:$J$150,4,0)</f>
        <v>0</v>
      </c>
      <c r="BN196" s="469" t="e">
        <f>VLOOKUP(B196,'[2]PL01-16112024'!$D$11:$P$237,11,0)</f>
        <v>#N/A</v>
      </c>
      <c r="BO196" s="469"/>
      <c r="BP196" s="469"/>
      <c r="BQ196" s="469"/>
      <c r="BR196" s="469"/>
    </row>
    <row r="197" spans="1:70" s="84" customFormat="1" ht="10.9" customHeight="1">
      <c r="A197" s="276" t="s">
        <v>186</v>
      </c>
      <c r="B197" s="277"/>
      <c r="C197" s="266"/>
      <c r="D197" s="266" t="str">
        <f t="shared" si="107"/>
        <v/>
      </c>
      <c r="E197" s="278"/>
      <c r="F197" s="266" t="str">
        <f t="shared" si="122"/>
        <v/>
      </c>
      <c r="G197" s="279"/>
      <c r="H197" s="592">
        <f t="shared" si="124"/>
        <v>0</v>
      </c>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66"/>
      <c r="BG197" s="266"/>
      <c r="BH197" s="266"/>
      <c r="BI197" s="266"/>
      <c r="BJ197" s="266"/>
      <c r="BK197" s="266"/>
      <c r="BL197" s="459"/>
      <c r="BM197" s="583">
        <f>VLOOKUP(B197,'[3]Phụ lục 01'!$B$12:$J$150,4,0)</f>
        <v>0</v>
      </c>
      <c r="BN197" s="469" t="e">
        <f>VLOOKUP(B197,'[2]PL01-16112024'!$D$11:$P$237,11,0)</f>
        <v>#N/A</v>
      </c>
      <c r="BO197" s="469"/>
      <c r="BP197" s="469"/>
      <c r="BQ197" s="469"/>
      <c r="BR197" s="469"/>
    </row>
    <row r="198" spans="1:70" s="84" customFormat="1" ht="10.9" customHeight="1">
      <c r="A198" s="276" t="s">
        <v>186</v>
      </c>
      <c r="B198" s="277"/>
      <c r="C198" s="266"/>
      <c r="D198" s="266" t="str">
        <f t="shared" si="107"/>
        <v/>
      </c>
      <c r="E198" s="278"/>
      <c r="F198" s="266" t="str">
        <f t="shared" si="122"/>
        <v/>
      </c>
      <c r="G198" s="279"/>
      <c r="H198" s="592">
        <f t="shared" si="124"/>
        <v>0</v>
      </c>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1"/>
      <c r="AL198" s="281"/>
      <c r="AM198" s="281"/>
      <c r="AN198" s="281"/>
      <c r="AO198" s="281"/>
      <c r="AP198" s="281"/>
      <c r="AQ198" s="281"/>
      <c r="AR198" s="281"/>
      <c r="AS198" s="281"/>
      <c r="AT198" s="281"/>
      <c r="AU198" s="281"/>
      <c r="AV198" s="281"/>
      <c r="AW198" s="281"/>
      <c r="AX198" s="281"/>
      <c r="AY198" s="281"/>
      <c r="AZ198" s="281"/>
      <c r="BA198" s="281"/>
      <c r="BB198" s="281"/>
      <c r="BC198" s="281"/>
      <c r="BD198" s="281"/>
      <c r="BE198" s="281"/>
      <c r="BF198" s="266"/>
      <c r="BG198" s="266"/>
      <c r="BH198" s="266"/>
      <c r="BI198" s="266"/>
      <c r="BJ198" s="266"/>
      <c r="BK198" s="266"/>
      <c r="BL198" s="459"/>
      <c r="BM198" s="583">
        <f>VLOOKUP(B198,'[3]Phụ lục 01'!$B$12:$J$150,4,0)</f>
        <v>0</v>
      </c>
      <c r="BN198" s="469" t="e">
        <f>VLOOKUP(B198,'[2]PL01-16112024'!$D$11:$P$237,11,0)</f>
        <v>#N/A</v>
      </c>
      <c r="BO198" s="469"/>
      <c r="BP198" s="469"/>
      <c r="BQ198" s="469"/>
      <c r="BR198" s="469"/>
    </row>
    <row r="199" spans="1:70" s="84" customFormat="1" ht="10.9" customHeight="1">
      <c r="A199" s="276" t="s">
        <v>186</v>
      </c>
      <c r="B199" s="277"/>
      <c r="C199" s="266"/>
      <c r="D199" s="266" t="str">
        <f t="shared" si="107"/>
        <v/>
      </c>
      <c r="E199" s="278"/>
      <c r="F199" s="266" t="str">
        <f t="shared" si="122"/>
        <v/>
      </c>
      <c r="G199" s="279"/>
      <c r="H199" s="592">
        <f t="shared" si="124"/>
        <v>0</v>
      </c>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66"/>
      <c r="BG199" s="266"/>
      <c r="BH199" s="266"/>
      <c r="BI199" s="266"/>
      <c r="BJ199" s="266"/>
      <c r="BK199" s="266"/>
      <c r="BL199" s="459"/>
      <c r="BM199" s="583">
        <f>VLOOKUP(B199,'[3]Phụ lục 01'!$B$12:$J$150,4,0)</f>
        <v>0</v>
      </c>
      <c r="BN199" s="469" t="e">
        <f>VLOOKUP(B199,'[2]PL01-16112024'!$D$11:$P$237,11,0)</f>
        <v>#N/A</v>
      </c>
      <c r="BO199" s="469"/>
      <c r="BP199" s="469"/>
      <c r="BQ199" s="469"/>
      <c r="BR199" s="469"/>
    </row>
    <row r="200" spans="1:70" s="84" customFormat="1" ht="10.9" customHeight="1">
      <c r="A200" s="269" t="s">
        <v>43</v>
      </c>
      <c r="B200" s="270" t="s">
        <v>53</v>
      </c>
      <c r="C200" s="271"/>
      <c r="D200" s="272" t="str">
        <f t="shared" si="107"/>
        <v/>
      </c>
      <c r="E200" s="273"/>
      <c r="F200" s="271" t="str">
        <f>IF(ISTEXT(B200)=TRUE,"SKN","")</f>
        <v>SKN</v>
      </c>
      <c r="G200" s="284"/>
      <c r="H200" s="591">
        <f>SUM(I200:BK200)</f>
        <v>0</v>
      </c>
      <c r="I200" s="275">
        <f t="shared" ref="I200:AN200" si="125">SUM(I201:I206)</f>
        <v>0</v>
      </c>
      <c r="J200" s="275">
        <f t="shared" si="125"/>
        <v>0</v>
      </c>
      <c r="K200" s="275">
        <f t="shared" si="125"/>
        <v>0</v>
      </c>
      <c r="L200" s="275">
        <f t="shared" si="125"/>
        <v>0</v>
      </c>
      <c r="M200" s="275">
        <f t="shared" si="125"/>
        <v>0</v>
      </c>
      <c r="N200" s="275">
        <f t="shared" si="125"/>
        <v>0</v>
      </c>
      <c r="O200" s="275">
        <f t="shared" si="125"/>
        <v>0</v>
      </c>
      <c r="P200" s="275">
        <f t="shared" si="125"/>
        <v>0</v>
      </c>
      <c r="Q200" s="275">
        <f t="shared" si="125"/>
        <v>0</v>
      </c>
      <c r="R200" s="275">
        <f t="shared" si="125"/>
        <v>0</v>
      </c>
      <c r="S200" s="275">
        <f t="shared" si="125"/>
        <v>0</v>
      </c>
      <c r="T200" s="275">
        <f t="shared" si="125"/>
        <v>0</v>
      </c>
      <c r="U200" s="275">
        <f t="shared" si="125"/>
        <v>0</v>
      </c>
      <c r="V200" s="275">
        <f t="shared" si="125"/>
        <v>0</v>
      </c>
      <c r="W200" s="275">
        <f t="shared" si="125"/>
        <v>0</v>
      </c>
      <c r="X200" s="275">
        <f t="shared" si="125"/>
        <v>0</v>
      </c>
      <c r="Y200" s="275">
        <f t="shared" si="125"/>
        <v>0</v>
      </c>
      <c r="Z200" s="275">
        <f t="shared" si="125"/>
        <v>0</v>
      </c>
      <c r="AA200" s="275">
        <f t="shared" si="125"/>
        <v>0</v>
      </c>
      <c r="AB200" s="275">
        <f t="shared" si="125"/>
        <v>0</v>
      </c>
      <c r="AC200" s="275">
        <f t="shared" si="125"/>
        <v>0</v>
      </c>
      <c r="AD200" s="275">
        <f t="shared" si="125"/>
        <v>0</v>
      </c>
      <c r="AE200" s="275">
        <f t="shared" si="125"/>
        <v>0</v>
      </c>
      <c r="AF200" s="275">
        <f t="shared" si="125"/>
        <v>0</v>
      </c>
      <c r="AG200" s="275">
        <f t="shared" si="125"/>
        <v>0</v>
      </c>
      <c r="AH200" s="275">
        <f t="shared" si="125"/>
        <v>0</v>
      </c>
      <c r="AI200" s="275">
        <f t="shared" si="125"/>
        <v>0</v>
      </c>
      <c r="AJ200" s="275">
        <f t="shared" si="125"/>
        <v>0</v>
      </c>
      <c r="AK200" s="275">
        <f t="shared" si="125"/>
        <v>0</v>
      </c>
      <c r="AL200" s="275">
        <f t="shared" si="125"/>
        <v>0</v>
      </c>
      <c r="AM200" s="275">
        <f t="shared" si="125"/>
        <v>0</v>
      </c>
      <c r="AN200" s="275">
        <f t="shared" si="125"/>
        <v>0</v>
      </c>
      <c r="AO200" s="275">
        <f t="shared" ref="AO200:BK200" si="126">SUM(AO201:AO206)</f>
        <v>0</v>
      </c>
      <c r="AP200" s="275">
        <f t="shared" si="126"/>
        <v>0</v>
      </c>
      <c r="AQ200" s="275">
        <f t="shared" si="126"/>
        <v>0</v>
      </c>
      <c r="AR200" s="275">
        <f t="shared" si="126"/>
        <v>0</v>
      </c>
      <c r="AS200" s="275">
        <f t="shared" si="126"/>
        <v>0</v>
      </c>
      <c r="AT200" s="275">
        <f t="shared" si="126"/>
        <v>0</v>
      </c>
      <c r="AU200" s="275">
        <f t="shared" si="126"/>
        <v>0</v>
      </c>
      <c r="AV200" s="275">
        <f t="shared" si="126"/>
        <v>0</v>
      </c>
      <c r="AW200" s="275">
        <f t="shared" si="126"/>
        <v>0</v>
      </c>
      <c r="AX200" s="275">
        <f t="shared" si="126"/>
        <v>0</v>
      </c>
      <c r="AY200" s="275">
        <f t="shared" si="126"/>
        <v>0</v>
      </c>
      <c r="AZ200" s="275">
        <f t="shared" si="126"/>
        <v>0</v>
      </c>
      <c r="BA200" s="275">
        <f t="shared" si="126"/>
        <v>0</v>
      </c>
      <c r="BB200" s="275">
        <f t="shared" si="126"/>
        <v>0</v>
      </c>
      <c r="BC200" s="275">
        <f t="shared" si="126"/>
        <v>0</v>
      </c>
      <c r="BD200" s="275">
        <f t="shared" si="126"/>
        <v>0</v>
      </c>
      <c r="BE200" s="275">
        <f t="shared" si="126"/>
        <v>0</v>
      </c>
      <c r="BF200" s="275">
        <f t="shared" si="126"/>
        <v>0</v>
      </c>
      <c r="BG200" s="275">
        <f t="shared" si="126"/>
        <v>0</v>
      </c>
      <c r="BH200" s="275">
        <f t="shared" si="126"/>
        <v>0</v>
      </c>
      <c r="BI200" s="275">
        <f t="shared" si="126"/>
        <v>0</v>
      </c>
      <c r="BJ200" s="275">
        <f t="shared" si="126"/>
        <v>0</v>
      </c>
      <c r="BK200" s="275">
        <f t="shared" si="126"/>
        <v>0</v>
      </c>
      <c r="BL200" s="458"/>
      <c r="BM200" s="583" t="e">
        <f>VLOOKUP(B200,'[3]Phụ lục 01'!$B$12:$J$150,4,0)</f>
        <v>#N/A</v>
      </c>
      <c r="BN200" s="469" t="e">
        <f>VLOOKUP(B200,'[2]PL01-16112024'!$D$11:$P$237,11,0)</f>
        <v>#N/A</v>
      </c>
      <c r="BO200" s="469"/>
      <c r="BP200" s="469"/>
      <c r="BQ200" s="469"/>
      <c r="BR200" s="469"/>
    </row>
    <row r="201" spans="1:70" s="853" customFormat="1" ht="30" customHeight="1">
      <c r="A201" s="852" t="s">
        <v>186</v>
      </c>
      <c r="B201" s="859"/>
      <c r="C201" s="272" t="s">
        <v>528</v>
      </c>
      <c r="D201" s="272">
        <f t="shared" si="107"/>
        <v>0</v>
      </c>
      <c r="E201" s="319" t="s">
        <v>276</v>
      </c>
      <c r="F201" s="272" t="str">
        <f t="shared" ref="F201:F205" si="127">IF(ISTEXT(B201)=TRUE,"SKN","")</f>
        <v/>
      </c>
      <c r="G201" s="274" t="s">
        <v>502</v>
      </c>
      <c r="H201" s="591">
        <f t="shared" ref="H201:H206" si="128">SUM(I201:BK201)</f>
        <v>0</v>
      </c>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72"/>
      <c r="BG201" s="272"/>
      <c r="BH201" s="272"/>
      <c r="BI201" s="272"/>
      <c r="BJ201" s="272"/>
      <c r="BK201" s="272"/>
      <c r="BL201" s="458"/>
      <c r="BM201" s="582">
        <f>VLOOKUP(B201,'[3]Phụ lục 01'!$B$12:$J$150,4,0)</f>
        <v>0</v>
      </c>
      <c r="BN201" s="272" t="e">
        <f>VLOOKUP(B201,'[2]PL01-16112024'!$D$11:$P$237,11,0)</f>
        <v>#N/A</v>
      </c>
      <c r="BO201" s="272"/>
      <c r="BP201" s="272"/>
      <c r="BQ201" s="272"/>
      <c r="BR201" s="272"/>
    </row>
    <row r="202" spans="1:70" s="71" customFormat="1" ht="10.9" customHeight="1">
      <c r="A202" s="276" t="s">
        <v>186</v>
      </c>
      <c r="B202" s="315"/>
      <c r="C202" s="68"/>
      <c r="D202" s="266" t="str">
        <f t="shared" si="107"/>
        <v/>
      </c>
      <c r="E202" s="278" t="s">
        <v>276</v>
      </c>
      <c r="F202" s="266" t="str">
        <f t="shared" si="127"/>
        <v/>
      </c>
      <c r="G202" s="279" t="s">
        <v>502</v>
      </c>
      <c r="H202" s="592">
        <f t="shared" si="128"/>
        <v>0</v>
      </c>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83"/>
      <c r="AV202" s="283"/>
      <c r="AW202" s="283"/>
      <c r="AX202" s="283"/>
      <c r="AY202" s="283"/>
      <c r="AZ202" s="283"/>
      <c r="BA202" s="283"/>
      <c r="BB202" s="283"/>
      <c r="BC202" s="283"/>
      <c r="BD202" s="283"/>
      <c r="BE202" s="283"/>
      <c r="BF202" s="68"/>
      <c r="BG202" s="68"/>
      <c r="BH202" s="68"/>
      <c r="BI202" s="68"/>
      <c r="BJ202" s="68"/>
      <c r="BK202" s="68"/>
      <c r="BL202" s="460"/>
      <c r="BM202" s="583">
        <f>VLOOKUP(B202,'[3]Phụ lục 01'!$B$12:$J$150,4,0)</f>
        <v>0</v>
      </c>
      <c r="BN202" s="469" t="e">
        <f>VLOOKUP(B202,'[2]PL01-16112024'!$D$11:$P$237,11,0)</f>
        <v>#N/A</v>
      </c>
      <c r="BO202" s="468"/>
      <c r="BP202" s="468"/>
      <c r="BQ202" s="468"/>
      <c r="BR202" s="468"/>
    </row>
    <row r="203" spans="1:70" s="84" customFormat="1" ht="10.9" customHeight="1">
      <c r="A203" s="276" t="s">
        <v>186</v>
      </c>
      <c r="B203" s="285"/>
      <c r="C203" s="266"/>
      <c r="D203" s="266" t="str">
        <f t="shared" si="107"/>
        <v/>
      </c>
      <c r="E203" s="278" t="s">
        <v>276</v>
      </c>
      <c r="F203" s="266" t="str">
        <f t="shared" si="127"/>
        <v/>
      </c>
      <c r="G203" s="279" t="s">
        <v>502</v>
      </c>
      <c r="H203" s="592">
        <f t="shared" si="128"/>
        <v>0</v>
      </c>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c r="AL203" s="281"/>
      <c r="AM203" s="281"/>
      <c r="AN203" s="281"/>
      <c r="AO203" s="281"/>
      <c r="AP203" s="281"/>
      <c r="AQ203" s="281"/>
      <c r="AR203" s="281"/>
      <c r="AS203" s="281"/>
      <c r="AT203" s="281"/>
      <c r="AU203" s="281"/>
      <c r="AV203" s="281"/>
      <c r="AW203" s="281"/>
      <c r="AX203" s="281"/>
      <c r="AY203" s="281"/>
      <c r="AZ203" s="281"/>
      <c r="BA203" s="281"/>
      <c r="BB203" s="281"/>
      <c r="BC203" s="281"/>
      <c r="BD203" s="281"/>
      <c r="BE203" s="281"/>
      <c r="BF203" s="266"/>
      <c r="BG203" s="266"/>
      <c r="BH203" s="266"/>
      <c r="BI203" s="266"/>
      <c r="BJ203" s="266"/>
      <c r="BK203" s="266"/>
      <c r="BL203" s="459"/>
      <c r="BM203" s="583">
        <f>VLOOKUP(B203,'[3]Phụ lục 01'!$B$12:$J$150,4,0)</f>
        <v>0</v>
      </c>
      <c r="BN203" s="469" t="e">
        <f>VLOOKUP(B203,'[2]PL01-16112024'!$D$11:$P$237,11,0)</f>
        <v>#N/A</v>
      </c>
      <c r="BO203" s="469"/>
      <c r="BP203" s="469"/>
      <c r="BQ203" s="469"/>
      <c r="BR203" s="469"/>
    </row>
    <row r="204" spans="1:70" s="71" customFormat="1" ht="10.9" customHeight="1">
      <c r="A204" s="276" t="s">
        <v>186</v>
      </c>
      <c r="B204" s="315"/>
      <c r="C204" s="68"/>
      <c r="D204" s="266" t="str">
        <f t="shared" si="107"/>
        <v/>
      </c>
      <c r="E204" s="278" t="s">
        <v>276</v>
      </c>
      <c r="F204" s="266" t="str">
        <f t="shared" si="127"/>
        <v/>
      </c>
      <c r="G204" s="279" t="s">
        <v>502</v>
      </c>
      <c r="H204" s="592">
        <f t="shared" si="128"/>
        <v>0</v>
      </c>
      <c r="I204" s="296"/>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c r="AM204" s="297"/>
      <c r="AN204" s="297"/>
      <c r="AO204" s="297"/>
      <c r="AP204" s="297"/>
      <c r="AQ204" s="297"/>
      <c r="AR204" s="297"/>
      <c r="AS204" s="297"/>
      <c r="AT204" s="297"/>
      <c r="AU204" s="297"/>
      <c r="AV204" s="297"/>
      <c r="AW204" s="297"/>
      <c r="AX204" s="297"/>
      <c r="AY204" s="297"/>
      <c r="AZ204" s="297"/>
      <c r="BA204" s="297"/>
      <c r="BB204" s="297"/>
      <c r="BC204" s="297"/>
      <c r="BD204" s="297"/>
      <c r="BE204" s="297"/>
      <c r="BF204" s="297"/>
      <c r="BG204" s="297"/>
      <c r="BH204" s="297"/>
      <c r="BI204" s="297"/>
      <c r="BJ204" s="297"/>
      <c r="BK204" s="297"/>
      <c r="BL204" s="460"/>
      <c r="BM204" s="583">
        <f>VLOOKUP(B204,'[3]Phụ lục 01'!$B$12:$J$150,4,0)</f>
        <v>0</v>
      </c>
      <c r="BN204" s="469" t="e">
        <f>VLOOKUP(B204,'[2]PL01-16112024'!$D$11:$P$237,11,0)</f>
        <v>#N/A</v>
      </c>
      <c r="BO204" s="468"/>
      <c r="BP204" s="468"/>
      <c r="BQ204" s="468"/>
      <c r="BR204" s="468"/>
    </row>
    <row r="205" spans="1:70" s="71" customFormat="1" ht="10.9" customHeight="1">
      <c r="A205" s="276" t="s">
        <v>186</v>
      </c>
      <c r="B205" s="315"/>
      <c r="C205" s="68"/>
      <c r="D205" s="266" t="str">
        <f t="shared" si="107"/>
        <v/>
      </c>
      <c r="E205" s="278" t="s">
        <v>276</v>
      </c>
      <c r="F205" s="266" t="str">
        <f t="shared" si="127"/>
        <v/>
      </c>
      <c r="G205" s="279" t="s">
        <v>502</v>
      </c>
      <c r="H205" s="592">
        <f t="shared" si="128"/>
        <v>0</v>
      </c>
      <c r="I205" s="296"/>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97"/>
      <c r="AR205" s="297"/>
      <c r="AS205" s="283"/>
      <c r="AT205" s="283"/>
      <c r="AU205" s="283"/>
      <c r="AV205" s="283"/>
      <c r="AW205" s="283"/>
      <c r="AX205" s="283"/>
      <c r="AY205" s="283"/>
      <c r="AZ205" s="283"/>
      <c r="BA205" s="283"/>
      <c r="BB205" s="283"/>
      <c r="BC205" s="283"/>
      <c r="BD205" s="283"/>
      <c r="BE205" s="283"/>
      <c r="BF205" s="68"/>
      <c r="BG205" s="68"/>
      <c r="BH205" s="68"/>
      <c r="BI205" s="68"/>
      <c r="BJ205" s="68"/>
      <c r="BK205" s="68"/>
      <c r="BL205" s="460"/>
      <c r="BM205" s="583">
        <f>VLOOKUP(B205,'[3]Phụ lục 01'!$B$12:$J$150,4,0)</f>
        <v>0</v>
      </c>
      <c r="BN205" s="469" t="e">
        <f>VLOOKUP(B205,'[2]PL01-16112024'!$D$11:$P$237,11,0)</f>
        <v>#N/A</v>
      </c>
      <c r="BO205" s="468"/>
      <c r="BP205" s="468"/>
      <c r="BQ205" s="468"/>
      <c r="BR205" s="468"/>
    </row>
    <row r="206" spans="1:70" s="84" customFormat="1" ht="10.9" customHeight="1">
      <c r="A206" s="276" t="s">
        <v>186</v>
      </c>
      <c r="B206" s="277"/>
      <c r="C206" s="266"/>
      <c r="D206" s="266" t="str">
        <f t="shared" ref="D206:D244" si="129">IF(C206="X",H206,"")</f>
        <v/>
      </c>
      <c r="E206" s="278" t="s">
        <v>276</v>
      </c>
      <c r="F206" s="266" t="str">
        <f>IF(ISTEXT(B206)=TRUE,"SKN","")</f>
        <v/>
      </c>
      <c r="G206" s="279" t="s">
        <v>502</v>
      </c>
      <c r="H206" s="592">
        <f t="shared" si="128"/>
        <v>0</v>
      </c>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c r="AL206" s="281"/>
      <c r="AM206" s="281"/>
      <c r="AN206" s="281"/>
      <c r="AO206" s="281"/>
      <c r="AP206" s="281"/>
      <c r="AQ206" s="281"/>
      <c r="AR206" s="281"/>
      <c r="AS206" s="281"/>
      <c r="AT206" s="281"/>
      <c r="AU206" s="281"/>
      <c r="AV206" s="281"/>
      <c r="AW206" s="281"/>
      <c r="AX206" s="281"/>
      <c r="AY206" s="281"/>
      <c r="AZ206" s="281"/>
      <c r="BA206" s="281"/>
      <c r="BB206" s="281"/>
      <c r="BC206" s="281"/>
      <c r="BD206" s="281"/>
      <c r="BE206" s="281"/>
      <c r="BF206" s="266"/>
      <c r="BG206" s="266"/>
      <c r="BH206" s="266"/>
      <c r="BI206" s="266"/>
      <c r="BJ206" s="266"/>
      <c r="BK206" s="266"/>
      <c r="BL206" s="459"/>
      <c r="BM206" s="583">
        <f>VLOOKUP(B206,'[3]Phụ lục 01'!$B$12:$J$150,4,0)</f>
        <v>0</v>
      </c>
      <c r="BN206" s="469" t="e">
        <f>VLOOKUP(B206,'[2]PL01-16112024'!$D$11:$P$237,11,0)</f>
        <v>#N/A</v>
      </c>
      <c r="BO206" s="469"/>
      <c r="BP206" s="469"/>
      <c r="BQ206" s="469"/>
      <c r="BR206" s="469"/>
    </row>
    <row r="207" spans="1:70" s="84" customFormat="1" ht="10.9" customHeight="1">
      <c r="A207" s="269" t="s">
        <v>43</v>
      </c>
      <c r="B207" s="270" t="s">
        <v>205</v>
      </c>
      <c r="C207" s="271"/>
      <c r="D207" s="272" t="str">
        <f t="shared" si="129"/>
        <v/>
      </c>
      <c r="E207" s="273"/>
      <c r="F207" s="271" t="str">
        <f t="shared" ref="F207:F212" si="130">IF(ISTEXT(B207)=TRUE,"SCT","")</f>
        <v>SCT</v>
      </c>
      <c r="G207" s="284"/>
      <c r="H207" s="591">
        <f>SUM(I207:BK207)</f>
        <v>0</v>
      </c>
      <c r="I207" s="275">
        <f t="shared" ref="I207:BK207" si="131">SUM(I208:I211)</f>
        <v>0</v>
      </c>
      <c r="J207" s="275">
        <f t="shared" si="131"/>
        <v>0</v>
      </c>
      <c r="K207" s="275">
        <f t="shared" si="131"/>
        <v>0</v>
      </c>
      <c r="L207" s="275">
        <f t="shared" si="131"/>
        <v>0</v>
      </c>
      <c r="M207" s="275">
        <f t="shared" si="131"/>
        <v>0</v>
      </c>
      <c r="N207" s="275">
        <f t="shared" si="131"/>
        <v>0</v>
      </c>
      <c r="O207" s="275">
        <f t="shared" si="131"/>
        <v>0</v>
      </c>
      <c r="P207" s="275">
        <f t="shared" si="131"/>
        <v>0</v>
      </c>
      <c r="Q207" s="275">
        <f t="shared" si="131"/>
        <v>0</v>
      </c>
      <c r="R207" s="275">
        <f t="shared" si="131"/>
        <v>0</v>
      </c>
      <c r="S207" s="275">
        <f t="shared" si="131"/>
        <v>0</v>
      </c>
      <c r="T207" s="275">
        <f t="shared" si="131"/>
        <v>0</v>
      </c>
      <c r="U207" s="275">
        <f t="shared" si="131"/>
        <v>0</v>
      </c>
      <c r="V207" s="275">
        <f t="shared" si="131"/>
        <v>0</v>
      </c>
      <c r="W207" s="275">
        <f t="shared" si="131"/>
        <v>0</v>
      </c>
      <c r="X207" s="275">
        <f t="shared" si="131"/>
        <v>0</v>
      </c>
      <c r="Y207" s="275">
        <f t="shared" si="131"/>
        <v>0</v>
      </c>
      <c r="Z207" s="275">
        <f t="shared" si="131"/>
        <v>0</v>
      </c>
      <c r="AA207" s="275">
        <f t="shared" si="131"/>
        <v>0</v>
      </c>
      <c r="AB207" s="275">
        <f t="shared" si="131"/>
        <v>0</v>
      </c>
      <c r="AC207" s="275">
        <f t="shared" si="131"/>
        <v>0</v>
      </c>
      <c r="AD207" s="275">
        <f t="shared" si="131"/>
        <v>0</v>
      </c>
      <c r="AE207" s="275">
        <f t="shared" si="131"/>
        <v>0</v>
      </c>
      <c r="AF207" s="275">
        <f t="shared" si="131"/>
        <v>0</v>
      </c>
      <c r="AG207" s="275">
        <f t="shared" si="131"/>
        <v>0</v>
      </c>
      <c r="AH207" s="275">
        <f t="shared" si="131"/>
        <v>0</v>
      </c>
      <c r="AI207" s="275">
        <f t="shared" si="131"/>
        <v>0</v>
      </c>
      <c r="AJ207" s="275">
        <f t="shared" si="131"/>
        <v>0</v>
      </c>
      <c r="AK207" s="275">
        <f t="shared" si="131"/>
        <v>0</v>
      </c>
      <c r="AL207" s="275">
        <f t="shared" si="131"/>
        <v>0</v>
      </c>
      <c r="AM207" s="275">
        <f t="shared" si="131"/>
        <v>0</v>
      </c>
      <c r="AN207" s="275">
        <f t="shared" si="131"/>
        <v>0</v>
      </c>
      <c r="AO207" s="275">
        <f t="shared" si="131"/>
        <v>0</v>
      </c>
      <c r="AP207" s="275">
        <f t="shared" si="131"/>
        <v>0</v>
      </c>
      <c r="AQ207" s="275">
        <f t="shared" si="131"/>
        <v>0</v>
      </c>
      <c r="AR207" s="275">
        <f t="shared" si="131"/>
        <v>0</v>
      </c>
      <c r="AS207" s="275">
        <f t="shared" si="131"/>
        <v>0</v>
      </c>
      <c r="AT207" s="275">
        <f t="shared" si="131"/>
        <v>0</v>
      </c>
      <c r="AU207" s="275">
        <f t="shared" si="131"/>
        <v>0</v>
      </c>
      <c r="AV207" s="275">
        <f t="shared" si="131"/>
        <v>0</v>
      </c>
      <c r="AW207" s="275">
        <f t="shared" si="131"/>
        <v>0</v>
      </c>
      <c r="AX207" s="275">
        <f t="shared" si="131"/>
        <v>0</v>
      </c>
      <c r="AY207" s="275">
        <f t="shared" si="131"/>
        <v>0</v>
      </c>
      <c r="AZ207" s="275">
        <f t="shared" si="131"/>
        <v>0</v>
      </c>
      <c r="BA207" s="275">
        <f t="shared" si="131"/>
        <v>0</v>
      </c>
      <c r="BB207" s="275">
        <f t="shared" si="131"/>
        <v>0</v>
      </c>
      <c r="BC207" s="275">
        <f t="shared" si="131"/>
        <v>0</v>
      </c>
      <c r="BD207" s="275">
        <f t="shared" si="131"/>
        <v>0</v>
      </c>
      <c r="BE207" s="275">
        <f t="shared" si="131"/>
        <v>0</v>
      </c>
      <c r="BF207" s="275">
        <f t="shared" si="131"/>
        <v>0</v>
      </c>
      <c r="BG207" s="275">
        <f t="shared" si="131"/>
        <v>0</v>
      </c>
      <c r="BH207" s="275">
        <f t="shared" si="131"/>
        <v>0</v>
      </c>
      <c r="BI207" s="275">
        <f t="shared" si="131"/>
        <v>0</v>
      </c>
      <c r="BJ207" s="275">
        <f t="shared" si="131"/>
        <v>0</v>
      </c>
      <c r="BK207" s="275">
        <f t="shared" si="131"/>
        <v>0</v>
      </c>
      <c r="BL207" s="458"/>
      <c r="BM207" s="583" t="e">
        <f>VLOOKUP(B207,'[3]Phụ lục 01'!$B$12:$J$150,4,0)</f>
        <v>#N/A</v>
      </c>
      <c r="BN207" s="469" t="e">
        <f>VLOOKUP(B207,'[2]PL01-16112024'!$D$11:$P$237,11,0)</f>
        <v>#N/A</v>
      </c>
      <c r="BO207" s="469"/>
      <c r="BP207" s="469"/>
      <c r="BQ207" s="469"/>
      <c r="BR207" s="469"/>
    </row>
    <row r="208" spans="1:70" s="84" customFormat="1" ht="10.9" customHeight="1">
      <c r="A208" s="276" t="s">
        <v>186</v>
      </c>
      <c r="B208" s="277"/>
      <c r="C208" s="266"/>
      <c r="D208" s="266" t="str">
        <f t="shared" si="129"/>
        <v/>
      </c>
      <c r="E208" s="278"/>
      <c r="F208" s="266" t="str">
        <f t="shared" si="130"/>
        <v/>
      </c>
      <c r="G208" s="279"/>
      <c r="H208" s="592">
        <f t="shared" ref="H208:H212" si="132">SUM(I208:BK208)</f>
        <v>0</v>
      </c>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1"/>
      <c r="AL208" s="281"/>
      <c r="AM208" s="281"/>
      <c r="AN208" s="281"/>
      <c r="AO208" s="281"/>
      <c r="AP208" s="281"/>
      <c r="AQ208" s="281"/>
      <c r="AR208" s="281"/>
      <c r="AS208" s="281"/>
      <c r="AT208" s="281"/>
      <c r="AU208" s="281"/>
      <c r="AV208" s="281"/>
      <c r="AW208" s="281"/>
      <c r="AX208" s="281"/>
      <c r="AY208" s="281"/>
      <c r="AZ208" s="281"/>
      <c r="BA208" s="281"/>
      <c r="BB208" s="281"/>
      <c r="BC208" s="281"/>
      <c r="BD208" s="281"/>
      <c r="BE208" s="281"/>
      <c r="BF208" s="266"/>
      <c r="BG208" s="266"/>
      <c r="BH208" s="266"/>
      <c r="BI208" s="266"/>
      <c r="BJ208" s="266"/>
      <c r="BK208" s="266"/>
      <c r="BL208" s="459"/>
      <c r="BM208" s="583">
        <f>VLOOKUP(B208,'[3]Phụ lục 01'!$B$12:$J$150,4,0)</f>
        <v>0</v>
      </c>
      <c r="BN208" s="469" t="e">
        <f>VLOOKUP(B208,'[2]PL01-16112024'!$D$11:$P$237,11,0)</f>
        <v>#N/A</v>
      </c>
      <c r="BO208" s="469"/>
      <c r="BP208" s="469"/>
      <c r="BQ208" s="469"/>
      <c r="BR208" s="469"/>
    </row>
    <row r="209" spans="1:70" s="84" customFormat="1" ht="10.9" customHeight="1">
      <c r="A209" s="276" t="s">
        <v>186</v>
      </c>
      <c r="B209" s="277"/>
      <c r="C209" s="266"/>
      <c r="D209" s="266" t="str">
        <f t="shared" si="129"/>
        <v/>
      </c>
      <c r="E209" s="278"/>
      <c r="F209" s="266" t="str">
        <f t="shared" si="130"/>
        <v/>
      </c>
      <c r="G209" s="279"/>
      <c r="H209" s="592">
        <f t="shared" si="132"/>
        <v>0</v>
      </c>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c r="BB209" s="281"/>
      <c r="BC209" s="281"/>
      <c r="BD209" s="281"/>
      <c r="BE209" s="281"/>
      <c r="BF209" s="266"/>
      <c r="BG209" s="266"/>
      <c r="BH209" s="266"/>
      <c r="BI209" s="266"/>
      <c r="BJ209" s="266"/>
      <c r="BK209" s="266"/>
      <c r="BL209" s="459"/>
      <c r="BM209" s="583">
        <f>VLOOKUP(B209,'[3]Phụ lục 01'!$B$12:$J$150,4,0)</f>
        <v>0</v>
      </c>
      <c r="BN209" s="469" t="e">
        <f>VLOOKUP(B209,'[2]PL01-16112024'!$D$11:$P$237,11,0)</f>
        <v>#N/A</v>
      </c>
      <c r="BO209" s="469"/>
      <c r="BP209" s="469"/>
      <c r="BQ209" s="469"/>
      <c r="BR209" s="469"/>
    </row>
    <row r="210" spans="1:70" s="84" customFormat="1" ht="10.9" customHeight="1">
      <c r="A210" s="276" t="s">
        <v>186</v>
      </c>
      <c r="B210" s="277"/>
      <c r="C210" s="266"/>
      <c r="D210" s="266" t="str">
        <f t="shared" si="129"/>
        <v/>
      </c>
      <c r="E210" s="278"/>
      <c r="F210" s="266" t="str">
        <f t="shared" si="130"/>
        <v/>
      </c>
      <c r="G210" s="279"/>
      <c r="H210" s="592">
        <f t="shared" si="132"/>
        <v>0</v>
      </c>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66"/>
      <c r="BG210" s="266"/>
      <c r="BH210" s="266"/>
      <c r="BI210" s="266"/>
      <c r="BJ210" s="266"/>
      <c r="BK210" s="266"/>
      <c r="BL210" s="459"/>
      <c r="BM210" s="583">
        <f>VLOOKUP(B210,'[3]Phụ lục 01'!$B$12:$J$150,4,0)</f>
        <v>0</v>
      </c>
      <c r="BN210" s="469" t="e">
        <f>VLOOKUP(B210,'[2]PL01-16112024'!$D$11:$P$237,11,0)</f>
        <v>#N/A</v>
      </c>
      <c r="BO210" s="469"/>
      <c r="BP210" s="469"/>
      <c r="BQ210" s="469"/>
      <c r="BR210" s="469"/>
    </row>
    <row r="211" spans="1:70" s="84" customFormat="1" ht="10.9" customHeight="1">
      <c r="A211" s="276" t="s">
        <v>186</v>
      </c>
      <c r="B211" s="277"/>
      <c r="C211" s="266"/>
      <c r="D211" s="266" t="str">
        <f t="shared" si="129"/>
        <v/>
      </c>
      <c r="E211" s="278"/>
      <c r="F211" s="266" t="str">
        <f t="shared" si="130"/>
        <v/>
      </c>
      <c r="G211" s="279"/>
      <c r="H211" s="592">
        <f t="shared" si="132"/>
        <v>0</v>
      </c>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c r="AL211" s="281"/>
      <c r="AM211" s="281"/>
      <c r="AN211" s="281"/>
      <c r="AO211" s="281"/>
      <c r="AP211" s="281"/>
      <c r="AQ211" s="281"/>
      <c r="AR211" s="281"/>
      <c r="AS211" s="281"/>
      <c r="AT211" s="281"/>
      <c r="AU211" s="281"/>
      <c r="AV211" s="281"/>
      <c r="AW211" s="281"/>
      <c r="AX211" s="281"/>
      <c r="AY211" s="281"/>
      <c r="AZ211" s="281"/>
      <c r="BA211" s="281"/>
      <c r="BB211" s="281"/>
      <c r="BC211" s="281"/>
      <c r="BD211" s="281"/>
      <c r="BE211" s="281"/>
      <c r="BF211" s="266"/>
      <c r="BG211" s="266"/>
      <c r="BH211" s="266"/>
      <c r="BI211" s="266"/>
      <c r="BJ211" s="266"/>
      <c r="BK211" s="266"/>
      <c r="BL211" s="459"/>
      <c r="BM211" s="583">
        <f>VLOOKUP(B211,'[3]Phụ lục 01'!$B$12:$J$150,4,0)</f>
        <v>0</v>
      </c>
      <c r="BN211" s="469" t="e">
        <f>VLOOKUP(B211,'[2]PL01-16112024'!$D$11:$P$237,11,0)</f>
        <v>#N/A</v>
      </c>
      <c r="BO211" s="469"/>
      <c r="BP211" s="469"/>
      <c r="BQ211" s="469"/>
      <c r="BR211" s="469"/>
    </row>
    <row r="212" spans="1:70" s="84" customFormat="1" ht="10.9" customHeight="1">
      <c r="A212" s="276" t="s">
        <v>186</v>
      </c>
      <c r="B212" s="285"/>
      <c r="C212" s="266"/>
      <c r="D212" s="266" t="str">
        <f t="shared" si="129"/>
        <v/>
      </c>
      <c r="E212" s="278"/>
      <c r="F212" s="266" t="str">
        <f t="shared" si="130"/>
        <v/>
      </c>
      <c r="G212" s="279"/>
      <c r="H212" s="592">
        <f t="shared" si="132"/>
        <v>0</v>
      </c>
      <c r="I212" s="281"/>
      <c r="J212" s="281"/>
      <c r="K212" s="31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c r="AL212" s="281"/>
      <c r="AM212" s="281"/>
      <c r="AN212" s="281"/>
      <c r="AO212" s="281"/>
      <c r="AP212" s="281"/>
      <c r="AQ212" s="281"/>
      <c r="AR212" s="281"/>
      <c r="AS212" s="281"/>
      <c r="AT212" s="281"/>
      <c r="AU212" s="281"/>
      <c r="AV212" s="281"/>
      <c r="AW212" s="281"/>
      <c r="AX212" s="281"/>
      <c r="AY212" s="281"/>
      <c r="AZ212" s="281"/>
      <c r="BA212" s="281"/>
      <c r="BB212" s="281"/>
      <c r="BC212" s="281"/>
      <c r="BD212" s="281"/>
      <c r="BE212" s="281"/>
      <c r="BF212" s="266"/>
      <c r="BG212" s="266"/>
      <c r="BH212" s="266"/>
      <c r="BI212" s="266"/>
      <c r="BJ212" s="266"/>
      <c r="BK212" s="266"/>
      <c r="BL212" s="459"/>
      <c r="BM212" s="583">
        <f>VLOOKUP(B212,'[3]Phụ lục 01'!$B$12:$J$150,4,0)</f>
        <v>0</v>
      </c>
      <c r="BN212" s="469" t="e">
        <f>VLOOKUP(B212,'[2]PL01-16112024'!$D$11:$P$237,11,0)</f>
        <v>#N/A</v>
      </c>
      <c r="BO212" s="469"/>
      <c r="BP212" s="469"/>
      <c r="BQ212" s="469"/>
      <c r="BR212" s="469"/>
    </row>
    <row r="213" spans="1:70" s="84" customFormat="1" ht="10.9" customHeight="1">
      <c r="A213" s="269" t="s">
        <v>43</v>
      </c>
      <c r="B213" s="270" t="s">
        <v>54</v>
      </c>
      <c r="C213" s="271"/>
      <c r="D213" s="272" t="str">
        <f t="shared" si="129"/>
        <v/>
      </c>
      <c r="E213" s="273"/>
      <c r="F213" s="271" t="str">
        <f t="shared" ref="F213:F244" si="133">IF(ISTEXT(B213)=TRUE,"TMD","")</f>
        <v>TMD</v>
      </c>
      <c r="G213" s="284"/>
      <c r="H213" s="591">
        <f>SUM(I213:BK213)</f>
        <v>35.599999999999994</v>
      </c>
      <c r="I213" s="275">
        <f>SUM(I214:I245)</f>
        <v>12.9</v>
      </c>
      <c r="J213" s="275">
        <f t="shared" ref="J213:BK213" si="134">SUM(J214:J245)</f>
        <v>0</v>
      </c>
      <c r="K213" s="275">
        <f t="shared" si="134"/>
        <v>17.399999999999999</v>
      </c>
      <c r="L213" s="275">
        <f t="shared" si="134"/>
        <v>1</v>
      </c>
      <c r="M213" s="275">
        <f t="shared" si="134"/>
        <v>0</v>
      </c>
      <c r="N213" s="275">
        <f t="shared" si="134"/>
        <v>0</v>
      </c>
      <c r="O213" s="275">
        <f t="shared" si="134"/>
        <v>0</v>
      </c>
      <c r="P213" s="275">
        <f t="shared" si="134"/>
        <v>0</v>
      </c>
      <c r="Q213" s="275">
        <f t="shared" si="134"/>
        <v>3</v>
      </c>
      <c r="R213" s="275">
        <f t="shared" si="134"/>
        <v>0</v>
      </c>
      <c r="S213" s="275">
        <f t="shared" si="134"/>
        <v>0</v>
      </c>
      <c r="T213" s="275">
        <f t="shared" si="134"/>
        <v>0</v>
      </c>
      <c r="U213" s="275">
        <f t="shared" si="134"/>
        <v>0</v>
      </c>
      <c r="V213" s="275">
        <f t="shared" si="134"/>
        <v>0</v>
      </c>
      <c r="W213" s="275">
        <f t="shared" si="134"/>
        <v>0</v>
      </c>
      <c r="X213" s="275">
        <f t="shared" si="134"/>
        <v>0</v>
      </c>
      <c r="Y213" s="275">
        <f t="shared" si="134"/>
        <v>0</v>
      </c>
      <c r="Z213" s="275">
        <f t="shared" si="134"/>
        <v>0</v>
      </c>
      <c r="AA213" s="275">
        <f t="shared" si="134"/>
        <v>0</v>
      </c>
      <c r="AB213" s="275">
        <f t="shared" si="134"/>
        <v>0</v>
      </c>
      <c r="AC213" s="275">
        <f t="shared" si="134"/>
        <v>0</v>
      </c>
      <c r="AD213" s="275">
        <f t="shared" si="134"/>
        <v>0</v>
      </c>
      <c r="AE213" s="275">
        <f t="shared" si="134"/>
        <v>0</v>
      </c>
      <c r="AF213" s="275">
        <f t="shared" si="134"/>
        <v>0</v>
      </c>
      <c r="AG213" s="275">
        <f t="shared" si="134"/>
        <v>0</v>
      </c>
      <c r="AH213" s="275">
        <f t="shared" si="134"/>
        <v>0</v>
      </c>
      <c r="AI213" s="275">
        <f t="shared" si="134"/>
        <v>0</v>
      </c>
      <c r="AJ213" s="275">
        <f t="shared" si="134"/>
        <v>0</v>
      </c>
      <c r="AK213" s="275">
        <f t="shared" si="134"/>
        <v>0</v>
      </c>
      <c r="AL213" s="275">
        <f t="shared" si="134"/>
        <v>0</v>
      </c>
      <c r="AM213" s="275">
        <f t="shared" si="134"/>
        <v>0</v>
      </c>
      <c r="AN213" s="275">
        <f t="shared" si="134"/>
        <v>0</v>
      </c>
      <c r="AO213" s="275">
        <f t="shared" si="134"/>
        <v>0</v>
      </c>
      <c r="AP213" s="275">
        <f t="shared" si="134"/>
        <v>0.65</v>
      </c>
      <c r="AQ213" s="275">
        <f t="shared" si="134"/>
        <v>0.65</v>
      </c>
      <c r="AR213" s="275">
        <f t="shared" si="134"/>
        <v>0</v>
      </c>
      <c r="AS213" s="275">
        <f t="shared" si="134"/>
        <v>0</v>
      </c>
      <c r="AT213" s="275">
        <f t="shared" si="134"/>
        <v>0</v>
      </c>
      <c r="AU213" s="275">
        <f t="shared" si="134"/>
        <v>0</v>
      </c>
      <c r="AV213" s="275">
        <f t="shared" si="134"/>
        <v>0</v>
      </c>
      <c r="AW213" s="275">
        <f t="shared" si="134"/>
        <v>0</v>
      </c>
      <c r="AX213" s="275">
        <f t="shared" si="134"/>
        <v>0</v>
      </c>
      <c r="AY213" s="275">
        <f t="shared" si="134"/>
        <v>0</v>
      </c>
      <c r="AZ213" s="275">
        <f t="shared" si="134"/>
        <v>0</v>
      </c>
      <c r="BA213" s="275">
        <f t="shared" si="134"/>
        <v>0</v>
      </c>
      <c r="BB213" s="275">
        <f t="shared" si="134"/>
        <v>0</v>
      </c>
      <c r="BC213" s="275">
        <f t="shared" si="134"/>
        <v>0</v>
      </c>
      <c r="BD213" s="275">
        <f t="shared" si="134"/>
        <v>0</v>
      </c>
      <c r="BE213" s="275">
        <f t="shared" si="134"/>
        <v>0</v>
      </c>
      <c r="BF213" s="275">
        <f t="shared" si="134"/>
        <v>0</v>
      </c>
      <c r="BG213" s="275">
        <f t="shared" si="134"/>
        <v>0</v>
      </c>
      <c r="BH213" s="275">
        <f t="shared" si="134"/>
        <v>0</v>
      </c>
      <c r="BI213" s="275">
        <f t="shared" si="134"/>
        <v>0</v>
      </c>
      <c r="BJ213" s="275">
        <f t="shared" si="134"/>
        <v>0</v>
      </c>
      <c r="BK213" s="275">
        <f t="shared" si="134"/>
        <v>0</v>
      </c>
      <c r="BL213" s="458"/>
      <c r="BM213" s="583" t="e">
        <f>VLOOKUP(B213,'[3]Phụ lục 01'!$B$12:$J$150,4,0)</f>
        <v>#N/A</v>
      </c>
      <c r="BN213" s="469" t="e">
        <f>VLOOKUP(B213,'[2]PL01-16112024'!$D$11:$P$237,11,0)</f>
        <v>#N/A</v>
      </c>
      <c r="BO213" s="469"/>
      <c r="BP213" s="469"/>
      <c r="BQ213" s="469"/>
      <c r="BR213" s="469"/>
    </row>
    <row r="214" spans="1:70" s="84" customFormat="1" ht="10.9" customHeight="1">
      <c r="A214" s="276" t="s">
        <v>186</v>
      </c>
      <c r="B214" s="856" t="s">
        <v>628</v>
      </c>
      <c r="C214" s="266" t="s">
        <v>528</v>
      </c>
      <c r="D214" s="272">
        <f t="shared" si="129"/>
        <v>0.4</v>
      </c>
      <c r="E214" s="319" t="s">
        <v>276</v>
      </c>
      <c r="F214" s="266" t="str">
        <f t="shared" si="133"/>
        <v>TMD</v>
      </c>
      <c r="G214" s="279" t="s">
        <v>502</v>
      </c>
      <c r="H214" s="592">
        <f t="shared" ref="H214:H229" si="135">SUM(I214:BK214)</f>
        <v>0.4</v>
      </c>
      <c r="I214" s="860">
        <v>0.4</v>
      </c>
      <c r="J214" s="281">
        <v>0</v>
      </c>
      <c r="K214" s="316"/>
      <c r="L214" s="281"/>
      <c r="M214" s="281"/>
      <c r="N214" s="281"/>
      <c r="O214" s="281"/>
      <c r="P214" s="281"/>
      <c r="Q214" s="281"/>
      <c r="R214" s="281"/>
      <c r="S214" s="281"/>
      <c r="T214" s="281">
        <v>0</v>
      </c>
      <c r="U214" s="281">
        <v>0</v>
      </c>
      <c r="V214" s="281"/>
      <c r="W214" s="281"/>
      <c r="X214" s="281"/>
      <c r="Y214" s="281"/>
      <c r="Z214" s="281">
        <v>0</v>
      </c>
      <c r="AA214" s="281"/>
      <c r="AB214" s="281">
        <v>0</v>
      </c>
      <c r="AC214" s="281">
        <v>0</v>
      </c>
      <c r="AD214" s="281">
        <v>0</v>
      </c>
      <c r="AE214" s="281"/>
      <c r="AF214" s="281"/>
      <c r="AG214" s="281"/>
      <c r="AH214" s="281"/>
      <c r="AI214" s="281"/>
      <c r="AJ214" s="281"/>
      <c r="AK214" s="281"/>
      <c r="AL214" s="281"/>
      <c r="AM214" s="281"/>
      <c r="AN214" s="281">
        <v>0</v>
      </c>
      <c r="AO214" s="281"/>
      <c r="AP214" s="281">
        <v>0</v>
      </c>
      <c r="AQ214" s="281">
        <v>0</v>
      </c>
      <c r="AR214" s="281"/>
      <c r="AS214" s="281"/>
      <c r="AT214" s="281"/>
      <c r="AU214" s="281"/>
      <c r="AV214" s="281"/>
      <c r="AW214" s="281"/>
      <c r="AX214" s="281"/>
      <c r="AY214" s="281"/>
      <c r="AZ214" s="281"/>
      <c r="BA214" s="281"/>
      <c r="BB214" s="281">
        <v>0</v>
      </c>
      <c r="BC214" s="281"/>
      <c r="BD214" s="281">
        <v>0</v>
      </c>
      <c r="BE214" s="281"/>
      <c r="BF214" s="266"/>
      <c r="BG214" s="266"/>
      <c r="BH214" s="266"/>
      <c r="BI214" s="266"/>
      <c r="BJ214" s="266"/>
      <c r="BK214" s="266"/>
      <c r="BL214" s="459"/>
      <c r="BM214" s="583" t="e">
        <f>VLOOKUP(B214,'[3]Phụ lục 01'!$B$12:$J$150,4,0)</f>
        <v>#N/A</v>
      </c>
      <c r="BN214" s="469">
        <f>VLOOKUP(B214,'[2]PL01-16112024'!$D$11:$P$237,11,0)</f>
        <v>0.4</v>
      </c>
      <c r="BO214" s="469"/>
      <c r="BP214" s="469"/>
      <c r="BQ214" s="469"/>
      <c r="BR214" s="469"/>
    </row>
    <row r="215" spans="1:70" s="84" customFormat="1" ht="10.9" customHeight="1">
      <c r="A215" s="276" t="s">
        <v>186</v>
      </c>
      <c r="B215" s="856" t="s">
        <v>1058</v>
      </c>
      <c r="C215" s="266" t="s">
        <v>528</v>
      </c>
      <c r="D215" s="272">
        <f t="shared" si="129"/>
        <v>4.0999999999999996</v>
      </c>
      <c r="E215" s="319" t="s">
        <v>276</v>
      </c>
      <c r="F215" s="266" t="str">
        <f t="shared" si="133"/>
        <v>TMD</v>
      </c>
      <c r="G215" s="279" t="s">
        <v>502</v>
      </c>
      <c r="H215" s="592">
        <f t="shared" si="135"/>
        <v>4.0999999999999996</v>
      </c>
      <c r="I215" s="860">
        <v>4</v>
      </c>
      <c r="J215" s="281"/>
      <c r="K215" s="316"/>
      <c r="L215" s="281"/>
      <c r="M215" s="281"/>
      <c r="N215" s="281"/>
      <c r="O215" s="281"/>
      <c r="P215" s="281"/>
      <c r="Q215" s="281"/>
      <c r="R215" s="281"/>
      <c r="S215" s="281"/>
      <c r="T215" s="281">
        <v>0</v>
      </c>
      <c r="U215" s="281">
        <v>0</v>
      </c>
      <c r="V215" s="281"/>
      <c r="W215" s="281"/>
      <c r="X215" s="281"/>
      <c r="Y215" s="281"/>
      <c r="Z215" s="281">
        <v>0</v>
      </c>
      <c r="AA215" s="281"/>
      <c r="AB215" s="281">
        <v>0</v>
      </c>
      <c r="AC215" s="281">
        <v>0</v>
      </c>
      <c r="AD215" s="281">
        <v>0</v>
      </c>
      <c r="AE215" s="281"/>
      <c r="AF215" s="281"/>
      <c r="AG215" s="281"/>
      <c r="AH215" s="281"/>
      <c r="AI215" s="281"/>
      <c r="AJ215" s="281"/>
      <c r="AK215" s="281"/>
      <c r="AL215" s="281"/>
      <c r="AM215" s="281"/>
      <c r="AN215" s="281">
        <v>0</v>
      </c>
      <c r="AO215" s="281"/>
      <c r="AP215" s="281">
        <v>0.05</v>
      </c>
      <c r="AQ215" s="281">
        <v>0.05</v>
      </c>
      <c r="AR215" s="281"/>
      <c r="AS215" s="281"/>
      <c r="AT215" s="281"/>
      <c r="AU215" s="281"/>
      <c r="AV215" s="281"/>
      <c r="AW215" s="281"/>
      <c r="AX215" s="281"/>
      <c r="AY215" s="281"/>
      <c r="AZ215" s="281"/>
      <c r="BA215" s="281"/>
      <c r="BB215" s="281">
        <v>0</v>
      </c>
      <c r="BC215" s="281"/>
      <c r="BD215" s="281">
        <v>0</v>
      </c>
      <c r="BE215" s="281"/>
      <c r="BF215" s="266"/>
      <c r="BG215" s="266"/>
      <c r="BH215" s="266"/>
      <c r="BI215" s="266"/>
      <c r="BJ215" s="266"/>
      <c r="BK215" s="266"/>
      <c r="BL215" s="459"/>
      <c r="BM215" s="583" t="e">
        <f>VLOOKUP(B215,'[3]Phụ lục 01'!$B$12:$J$150,4,0)</f>
        <v>#N/A</v>
      </c>
      <c r="BN215" s="469" t="e">
        <f>VLOOKUP(B215,'[2]PL01-16112024'!$D$11:$P$237,11,0)</f>
        <v>#N/A</v>
      </c>
      <c r="BO215" s="469"/>
      <c r="BP215" s="469"/>
      <c r="BQ215" s="469"/>
      <c r="BR215" s="469"/>
    </row>
    <row r="216" spans="1:70" s="84" customFormat="1" ht="10.9" customHeight="1">
      <c r="A216" s="276" t="s">
        <v>186</v>
      </c>
      <c r="B216" s="856" t="s">
        <v>634</v>
      </c>
      <c r="C216" s="266" t="s">
        <v>528</v>
      </c>
      <c r="D216" s="272">
        <f t="shared" si="129"/>
        <v>1</v>
      </c>
      <c r="E216" s="319" t="s">
        <v>276</v>
      </c>
      <c r="F216" s="266" t="str">
        <f t="shared" si="133"/>
        <v>TMD</v>
      </c>
      <c r="G216" s="279" t="s">
        <v>502</v>
      </c>
      <c r="H216" s="592">
        <f t="shared" si="135"/>
        <v>1</v>
      </c>
      <c r="I216" s="860">
        <v>1</v>
      </c>
      <c r="J216" s="281">
        <v>0</v>
      </c>
      <c r="K216" s="316">
        <v>0</v>
      </c>
      <c r="L216" s="281">
        <v>0</v>
      </c>
      <c r="M216" s="281"/>
      <c r="N216" s="281"/>
      <c r="O216" s="281"/>
      <c r="P216" s="281"/>
      <c r="Q216" s="281">
        <v>0</v>
      </c>
      <c r="R216" s="281"/>
      <c r="S216" s="281"/>
      <c r="T216" s="281">
        <v>0</v>
      </c>
      <c r="U216" s="281">
        <v>0</v>
      </c>
      <c r="V216" s="281"/>
      <c r="W216" s="281"/>
      <c r="X216" s="281"/>
      <c r="Y216" s="281"/>
      <c r="Z216" s="281">
        <v>0</v>
      </c>
      <c r="AA216" s="281"/>
      <c r="AB216" s="281">
        <v>0</v>
      </c>
      <c r="AC216" s="281">
        <v>0</v>
      </c>
      <c r="AD216" s="281">
        <v>0</v>
      </c>
      <c r="AE216" s="281"/>
      <c r="AF216" s="281"/>
      <c r="AG216" s="281"/>
      <c r="AH216" s="281"/>
      <c r="AI216" s="281"/>
      <c r="AJ216" s="281"/>
      <c r="AK216" s="281"/>
      <c r="AL216" s="281"/>
      <c r="AM216" s="281"/>
      <c r="AN216" s="281">
        <v>0</v>
      </c>
      <c r="AO216" s="281"/>
      <c r="AP216" s="281">
        <v>0</v>
      </c>
      <c r="AQ216" s="281">
        <v>0</v>
      </c>
      <c r="AR216" s="281"/>
      <c r="AS216" s="281"/>
      <c r="AT216" s="281"/>
      <c r="AU216" s="281"/>
      <c r="AV216" s="281"/>
      <c r="AW216" s="281"/>
      <c r="AX216" s="281"/>
      <c r="AY216" s="281"/>
      <c r="AZ216" s="281"/>
      <c r="BA216" s="281"/>
      <c r="BB216" s="281">
        <v>0</v>
      </c>
      <c r="BC216" s="281"/>
      <c r="BD216" s="281">
        <v>0</v>
      </c>
      <c r="BE216" s="281"/>
      <c r="BF216" s="266"/>
      <c r="BG216" s="266"/>
      <c r="BH216" s="266"/>
      <c r="BI216" s="266"/>
      <c r="BJ216" s="266"/>
      <c r="BK216" s="266"/>
      <c r="BL216" s="459"/>
      <c r="BM216" s="583" t="e">
        <f>VLOOKUP(B216,'[3]Phụ lục 01'!$B$12:$J$150,4,0)</f>
        <v>#N/A</v>
      </c>
      <c r="BN216" s="469">
        <f>VLOOKUP(B216,'[2]PL01-16112024'!$D$11:$P$237,11,0)</f>
        <v>1</v>
      </c>
      <c r="BO216" s="469"/>
      <c r="BP216" s="469"/>
      <c r="BQ216" s="469"/>
      <c r="BR216" s="469"/>
    </row>
    <row r="217" spans="1:70" s="84" customFormat="1" ht="10.9" customHeight="1">
      <c r="A217" s="276" t="s">
        <v>186</v>
      </c>
      <c r="B217" s="856" t="s">
        <v>637</v>
      </c>
      <c r="C217" s="266" t="s">
        <v>528</v>
      </c>
      <c r="D217" s="272">
        <f t="shared" si="129"/>
        <v>0.3</v>
      </c>
      <c r="E217" s="319" t="s">
        <v>276</v>
      </c>
      <c r="F217" s="266" t="str">
        <f t="shared" si="133"/>
        <v>TMD</v>
      </c>
      <c r="G217" s="279" t="s">
        <v>502</v>
      </c>
      <c r="H217" s="592">
        <f t="shared" si="135"/>
        <v>0.3</v>
      </c>
      <c r="I217" s="860">
        <v>0.3</v>
      </c>
      <c r="J217" s="281">
        <v>0</v>
      </c>
      <c r="K217" s="316">
        <v>0</v>
      </c>
      <c r="L217" s="281">
        <v>0</v>
      </c>
      <c r="M217" s="281"/>
      <c r="N217" s="281"/>
      <c r="O217" s="281"/>
      <c r="P217" s="281"/>
      <c r="Q217" s="281"/>
      <c r="R217" s="281"/>
      <c r="S217" s="281"/>
      <c r="T217" s="281">
        <v>0</v>
      </c>
      <c r="U217" s="281">
        <v>0</v>
      </c>
      <c r="V217" s="281"/>
      <c r="W217" s="281"/>
      <c r="X217" s="281"/>
      <c r="Y217" s="281"/>
      <c r="Z217" s="281">
        <v>0</v>
      </c>
      <c r="AA217" s="281"/>
      <c r="AB217" s="281">
        <v>0</v>
      </c>
      <c r="AC217" s="281">
        <v>0</v>
      </c>
      <c r="AD217" s="281">
        <v>0</v>
      </c>
      <c r="AE217" s="281"/>
      <c r="AF217" s="281"/>
      <c r="AG217" s="281"/>
      <c r="AH217" s="281"/>
      <c r="AI217" s="281"/>
      <c r="AJ217" s="281"/>
      <c r="AK217" s="281"/>
      <c r="AL217" s="281"/>
      <c r="AM217" s="281"/>
      <c r="AN217" s="281">
        <v>0</v>
      </c>
      <c r="AO217" s="281"/>
      <c r="AP217" s="281">
        <v>0</v>
      </c>
      <c r="AQ217" s="281">
        <v>0</v>
      </c>
      <c r="AR217" s="281"/>
      <c r="AS217" s="281"/>
      <c r="AT217" s="281"/>
      <c r="AU217" s="281"/>
      <c r="AV217" s="281"/>
      <c r="AW217" s="281"/>
      <c r="AX217" s="281"/>
      <c r="AY217" s="281"/>
      <c r="AZ217" s="281"/>
      <c r="BA217" s="281"/>
      <c r="BB217" s="281">
        <v>0</v>
      </c>
      <c r="BC217" s="281"/>
      <c r="BD217" s="281">
        <v>0</v>
      </c>
      <c r="BE217" s="281"/>
      <c r="BF217" s="266"/>
      <c r="BG217" s="266"/>
      <c r="BH217" s="266"/>
      <c r="BI217" s="266"/>
      <c r="BJ217" s="266"/>
      <c r="BK217" s="266"/>
      <c r="BL217" s="459"/>
      <c r="BM217" s="583" t="e">
        <f>VLOOKUP(B217,'[3]Phụ lục 01'!$B$12:$J$150,4,0)</f>
        <v>#N/A</v>
      </c>
      <c r="BN217" s="469">
        <f>VLOOKUP(B217,'[2]PL01-16112024'!$D$11:$P$237,11,0)</f>
        <v>0.3</v>
      </c>
      <c r="BO217" s="469"/>
      <c r="BP217" s="469"/>
      <c r="BQ217" s="469"/>
      <c r="BR217" s="469"/>
    </row>
    <row r="218" spans="1:70" s="84" customFormat="1" ht="10.9" customHeight="1">
      <c r="A218" s="276" t="s">
        <v>186</v>
      </c>
      <c r="B218" s="856" t="s">
        <v>640</v>
      </c>
      <c r="C218" s="266" t="s">
        <v>528</v>
      </c>
      <c r="D218" s="272">
        <f t="shared" si="129"/>
        <v>1.1000000000000001</v>
      </c>
      <c r="E218" s="319" t="s">
        <v>276</v>
      </c>
      <c r="F218" s="266" t="str">
        <f t="shared" si="133"/>
        <v>TMD</v>
      </c>
      <c r="G218" s="279" t="s">
        <v>502</v>
      </c>
      <c r="H218" s="592">
        <f t="shared" si="135"/>
        <v>1.1000000000000001</v>
      </c>
      <c r="I218" s="860">
        <v>1.1000000000000001</v>
      </c>
      <c r="J218" s="281"/>
      <c r="K218" s="316"/>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66"/>
      <c r="BG218" s="266"/>
      <c r="BH218" s="266"/>
      <c r="BI218" s="266"/>
      <c r="BJ218" s="266"/>
      <c r="BK218" s="266"/>
      <c r="BL218" s="459"/>
      <c r="BM218" s="583" t="e">
        <f>VLOOKUP(B218,'[3]Phụ lục 01'!$B$12:$J$150,4,0)</f>
        <v>#N/A</v>
      </c>
      <c r="BN218" s="469">
        <f>VLOOKUP(B218,'[2]PL01-16112024'!$D$11:$P$237,11,0)</f>
        <v>1.1080000000000001</v>
      </c>
      <c r="BO218" s="469"/>
      <c r="BP218" s="469"/>
      <c r="BQ218" s="469"/>
      <c r="BR218" s="469"/>
    </row>
    <row r="219" spans="1:70" s="84" customFormat="1" ht="10.9" customHeight="1">
      <c r="A219" s="276" t="s">
        <v>186</v>
      </c>
      <c r="B219" s="856" t="s">
        <v>1059</v>
      </c>
      <c r="C219" s="266" t="s">
        <v>528</v>
      </c>
      <c r="D219" s="272">
        <f t="shared" si="129"/>
        <v>0.3</v>
      </c>
      <c r="E219" s="319" t="s">
        <v>276</v>
      </c>
      <c r="F219" s="266" t="str">
        <f t="shared" si="133"/>
        <v>TMD</v>
      </c>
      <c r="G219" s="279" t="s">
        <v>502</v>
      </c>
      <c r="H219" s="592">
        <f t="shared" si="135"/>
        <v>0.3</v>
      </c>
      <c r="I219" s="860">
        <v>0.3</v>
      </c>
      <c r="J219" s="281">
        <v>0</v>
      </c>
      <c r="K219" s="316">
        <v>0</v>
      </c>
      <c r="L219" s="281">
        <v>0</v>
      </c>
      <c r="M219" s="281"/>
      <c r="N219" s="281"/>
      <c r="O219" s="281"/>
      <c r="P219" s="281"/>
      <c r="Q219" s="281"/>
      <c r="R219" s="281"/>
      <c r="S219" s="281"/>
      <c r="T219" s="281">
        <v>0</v>
      </c>
      <c r="U219" s="281">
        <v>0</v>
      </c>
      <c r="V219" s="281"/>
      <c r="W219" s="281"/>
      <c r="X219" s="281"/>
      <c r="Y219" s="281"/>
      <c r="Z219" s="281">
        <v>0</v>
      </c>
      <c r="AA219" s="281"/>
      <c r="AB219" s="281">
        <v>0</v>
      </c>
      <c r="AC219" s="281">
        <v>0</v>
      </c>
      <c r="AD219" s="281">
        <v>0</v>
      </c>
      <c r="AE219" s="281"/>
      <c r="AF219" s="281"/>
      <c r="AG219" s="281"/>
      <c r="AH219" s="281"/>
      <c r="AI219" s="281"/>
      <c r="AJ219" s="281"/>
      <c r="AK219" s="281"/>
      <c r="AL219" s="281"/>
      <c r="AM219" s="281"/>
      <c r="AN219" s="281">
        <v>0</v>
      </c>
      <c r="AO219" s="281"/>
      <c r="AP219" s="281">
        <v>0</v>
      </c>
      <c r="AQ219" s="281">
        <v>0</v>
      </c>
      <c r="AR219" s="281"/>
      <c r="AS219" s="281"/>
      <c r="AT219" s="281"/>
      <c r="AU219" s="281"/>
      <c r="AV219" s="281"/>
      <c r="AW219" s="281"/>
      <c r="AX219" s="281"/>
      <c r="AY219" s="281"/>
      <c r="AZ219" s="281"/>
      <c r="BA219" s="281"/>
      <c r="BB219" s="281">
        <v>0</v>
      </c>
      <c r="BC219" s="281"/>
      <c r="BD219" s="281">
        <v>0</v>
      </c>
      <c r="BE219" s="281"/>
      <c r="BF219" s="266"/>
      <c r="BG219" s="266"/>
      <c r="BH219" s="266"/>
      <c r="BI219" s="266"/>
      <c r="BJ219" s="266"/>
      <c r="BK219" s="266"/>
      <c r="BL219" s="459"/>
      <c r="BM219" s="583" t="e">
        <f>VLOOKUP(B219,'[3]Phụ lục 01'!$B$12:$J$150,4,0)</f>
        <v>#N/A</v>
      </c>
      <c r="BN219" s="469" t="e">
        <f>VLOOKUP(B219,'[2]PL01-16112024'!$D$11:$P$237,11,0)</f>
        <v>#N/A</v>
      </c>
      <c r="BO219" s="469"/>
      <c r="BP219" s="469"/>
      <c r="BQ219" s="469"/>
      <c r="BR219" s="469"/>
    </row>
    <row r="220" spans="1:70" s="84" customFormat="1" ht="10.9" customHeight="1">
      <c r="A220" s="276" t="s">
        <v>186</v>
      </c>
      <c r="B220" s="856" t="s">
        <v>1060</v>
      </c>
      <c r="C220" s="266" t="s">
        <v>528</v>
      </c>
      <c r="D220" s="272">
        <f t="shared" si="129"/>
        <v>2.9999999999999996</v>
      </c>
      <c r="E220" s="319" t="s">
        <v>276</v>
      </c>
      <c r="F220" s="266" t="str">
        <f t="shared" si="133"/>
        <v>TMD</v>
      </c>
      <c r="G220" s="279" t="s">
        <v>502</v>
      </c>
      <c r="H220" s="592">
        <f t="shared" si="135"/>
        <v>2.9999999999999996</v>
      </c>
      <c r="I220" s="860">
        <v>2.9</v>
      </c>
      <c r="J220" s="281"/>
      <c r="K220" s="316"/>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c r="AL220" s="281"/>
      <c r="AM220" s="281"/>
      <c r="AN220" s="281"/>
      <c r="AO220" s="281"/>
      <c r="AP220" s="281">
        <v>0.05</v>
      </c>
      <c r="AQ220" s="281">
        <v>0.05</v>
      </c>
      <c r="AR220" s="281"/>
      <c r="AS220" s="281"/>
      <c r="AT220" s="281"/>
      <c r="AU220" s="281"/>
      <c r="AV220" s="281"/>
      <c r="AW220" s="281"/>
      <c r="AX220" s="281"/>
      <c r="AY220" s="281"/>
      <c r="AZ220" s="281"/>
      <c r="BA220" s="281"/>
      <c r="BB220" s="281"/>
      <c r="BC220" s="281"/>
      <c r="BD220" s="281"/>
      <c r="BE220" s="281"/>
      <c r="BF220" s="266"/>
      <c r="BG220" s="266"/>
      <c r="BH220" s="266"/>
      <c r="BI220" s="266"/>
      <c r="BJ220" s="266"/>
      <c r="BK220" s="266"/>
      <c r="BL220" s="459"/>
      <c r="BM220" s="583" t="e">
        <f>VLOOKUP(B220,'[3]Phụ lục 01'!$B$12:$J$150,4,0)</f>
        <v>#N/A</v>
      </c>
      <c r="BN220" s="469" t="e">
        <f>VLOOKUP(B220,'[2]PL01-16112024'!$D$11:$P$237,11,0)</f>
        <v>#N/A</v>
      </c>
      <c r="BO220" s="469"/>
      <c r="BP220" s="469"/>
      <c r="BQ220" s="469"/>
      <c r="BR220" s="469"/>
    </row>
    <row r="221" spans="1:70" s="84" customFormat="1" ht="10.9" customHeight="1">
      <c r="A221" s="276" t="s">
        <v>186</v>
      </c>
      <c r="B221" s="856" t="s">
        <v>1060</v>
      </c>
      <c r="C221" s="266" t="s">
        <v>528</v>
      </c>
      <c r="D221" s="272">
        <f t="shared" si="129"/>
        <v>2.9999999999999996</v>
      </c>
      <c r="E221" s="319" t="s">
        <v>276</v>
      </c>
      <c r="F221" s="266" t="str">
        <f t="shared" si="133"/>
        <v>TMD</v>
      </c>
      <c r="G221" s="279" t="s">
        <v>502</v>
      </c>
      <c r="H221" s="592">
        <f t="shared" si="135"/>
        <v>2.9999999999999996</v>
      </c>
      <c r="I221" s="861">
        <v>2.9</v>
      </c>
      <c r="J221" s="281"/>
      <c r="K221" s="316"/>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v>0.05</v>
      </c>
      <c r="AQ221" s="281">
        <v>0.05</v>
      </c>
      <c r="AR221" s="281"/>
      <c r="AS221" s="281"/>
      <c r="AT221" s="281"/>
      <c r="AU221" s="281"/>
      <c r="AV221" s="281"/>
      <c r="AW221" s="281"/>
      <c r="AX221" s="281"/>
      <c r="AY221" s="281"/>
      <c r="AZ221" s="281"/>
      <c r="BA221" s="281"/>
      <c r="BB221" s="281"/>
      <c r="BC221" s="281"/>
      <c r="BD221" s="281"/>
      <c r="BE221" s="281"/>
      <c r="BF221" s="266"/>
      <c r="BG221" s="266"/>
      <c r="BH221" s="266"/>
      <c r="BI221" s="266"/>
      <c r="BJ221" s="266"/>
      <c r="BK221" s="266"/>
      <c r="BL221" s="459"/>
      <c r="BM221" s="583" t="e">
        <f>VLOOKUP(B221,'[3]Phụ lục 01'!$B$12:$J$150,4,0)</f>
        <v>#N/A</v>
      </c>
      <c r="BN221" s="469" t="e">
        <f>VLOOKUP(B221,'[2]PL01-16112024'!$D$11:$P$237,11,0)</f>
        <v>#N/A</v>
      </c>
      <c r="BO221" s="469"/>
      <c r="BP221" s="469"/>
      <c r="BQ221" s="469"/>
      <c r="BR221" s="469"/>
    </row>
    <row r="222" spans="1:70" s="84" customFormat="1" ht="10.9" customHeight="1">
      <c r="A222" s="276" t="s">
        <v>186</v>
      </c>
      <c r="B222" s="856" t="s">
        <v>1047</v>
      </c>
      <c r="C222" s="266" t="s">
        <v>528</v>
      </c>
      <c r="D222" s="272">
        <f t="shared" si="129"/>
        <v>22.4</v>
      </c>
      <c r="E222" s="319" t="s">
        <v>276</v>
      </c>
      <c r="F222" s="266" t="str">
        <f t="shared" ref="F222:F229" si="136">IF(ISTEXT(B222)=TRUE,"TMD","")</f>
        <v>TMD</v>
      </c>
      <c r="G222" s="279" t="s">
        <v>502</v>
      </c>
      <c r="H222" s="592">
        <f t="shared" si="135"/>
        <v>22.4</v>
      </c>
      <c r="I222" s="861"/>
      <c r="J222" s="281">
        <v>0</v>
      </c>
      <c r="K222" s="316">
        <v>17.399999999999999</v>
      </c>
      <c r="L222" s="281">
        <v>1</v>
      </c>
      <c r="M222" s="281"/>
      <c r="N222" s="281"/>
      <c r="O222" s="281"/>
      <c r="P222" s="281"/>
      <c r="Q222" s="281">
        <v>3</v>
      </c>
      <c r="R222" s="281"/>
      <c r="S222" s="281"/>
      <c r="T222" s="281">
        <v>0</v>
      </c>
      <c r="U222" s="281">
        <v>0</v>
      </c>
      <c r="V222" s="281"/>
      <c r="W222" s="281"/>
      <c r="X222" s="281"/>
      <c r="Y222" s="281"/>
      <c r="Z222" s="281">
        <v>0</v>
      </c>
      <c r="AA222" s="281"/>
      <c r="AB222" s="281">
        <v>0</v>
      </c>
      <c r="AC222" s="281">
        <v>0</v>
      </c>
      <c r="AD222" s="281">
        <v>0</v>
      </c>
      <c r="AE222" s="281"/>
      <c r="AF222" s="281"/>
      <c r="AG222" s="281"/>
      <c r="AH222" s="281"/>
      <c r="AI222" s="281"/>
      <c r="AJ222" s="281"/>
      <c r="AK222" s="281"/>
      <c r="AL222" s="281"/>
      <c r="AM222" s="281"/>
      <c r="AN222" s="281">
        <v>0</v>
      </c>
      <c r="AO222" s="281"/>
      <c r="AP222" s="281">
        <v>0.5</v>
      </c>
      <c r="AQ222" s="281">
        <v>0.5</v>
      </c>
      <c r="AR222" s="281"/>
      <c r="AS222" s="281"/>
      <c r="AT222" s="281"/>
      <c r="AU222" s="281"/>
      <c r="AV222" s="281"/>
      <c r="AW222" s="281"/>
      <c r="AX222" s="281"/>
      <c r="AY222" s="281"/>
      <c r="AZ222" s="281"/>
      <c r="BA222" s="281"/>
      <c r="BB222" s="281">
        <v>0</v>
      </c>
      <c r="BC222" s="281"/>
      <c r="BD222" s="281">
        <v>0</v>
      </c>
      <c r="BE222" s="281"/>
      <c r="BF222" s="266"/>
      <c r="BG222" s="266"/>
      <c r="BH222" s="266"/>
      <c r="BI222" s="266"/>
      <c r="BJ222" s="266"/>
      <c r="BK222" s="266"/>
      <c r="BL222" s="459"/>
      <c r="BM222" s="583" t="e">
        <f>VLOOKUP(B222,'[3]Phụ lục 01'!$B$12:$J$150,4,0)</f>
        <v>#N/A</v>
      </c>
      <c r="BN222" s="469" t="e">
        <f>VLOOKUP(B222,'[2]PL01-16112024'!$D$11:$P$237,11,0)</f>
        <v>#N/A</v>
      </c>
      <c r="BO222" s="469"/>
      <c r="BP222" s="469"/>
      <c r="BQ222" s="469"/>
      <c r="BR222" s="469"/>
    </row>
    <row r="223" spans="1:70" s="84" customFormat="1" ht="10.9" customHeight="1">
      <c r="A223" s="276" t="s">
        <v>186</v>
      </c>
      <c r="B223" s="856"/>
      <c r="C223" s="266" t="s">
        <v>528</v>
      </c>
      <c r="D223" s="272">
        <f t="shared" si="129"/>
        <v>0</v>
      </c>
      <c r="E223" s="319" t="s">
        <v>276</v>
      </c>
      <c r="F223" s="266" t="str">
        <f t="shared" si="136"/>
        <v/>
      </c>
      <c r="G223" s="279" t="s">
        <v>502</v>
      </c>
      <c r="H223" s="592">
        <f t="shared" si="135"/>
        <v>0</v>
      </c>
      <c r="I223" s="861"/>
      <c r="J223" s="281"/>
      <c r="K223" s="316"/>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66"/>
      <c r="BG223" s="266"/>
      <c r="BH223" s="266"/>
      <c r="BI223" s="266"/>
      <c r="BJ223" s="266"/>
      <c r="BK223" s="266"/>
      <c r="BL223" s="459"/>
      <c r="BM223" s="583">
        <f>VLOOKUP(B223,'[3]Phụ lục 01'!$B$12:$J$150,4,0)</f>
        <v>0</v>
      </c>
      <c r="BN223" s="469" t="e">
        <f>VLOOKUP(B223,'[2]PL01-16112024'!$D$11:$P$237,11,0)</f>
        <v>#N/A</v>
      </c>
      <c r="BO223" s="469"/>
      <c r="BP223" s="469"/>
      <c r="BQ223" s="469"/>
      <c r="BR223" s="469"/>
    </row>
    <row r="224" spans="1:70" s="84" customFormat="1" ht="10.9" customHeight="1">
      <c r="A224" s="276" t="s">
        <v>186</v>
      </c>
      <c r="B224" s="856"/>
      <c r="C224" s="266" t="s">
        <v>528</v>
      </c>
      <c r="D224" s="272">
        <f t="shared" si="129"/>
        <v>0</v>
      </c>
      <c r="E224" s="319" t="s">
        <v>276</v>
      </c>
      <c r="F224" s="266" t="str">
        <f t="shared" si="136"/>
        <v/>
      </c>
      <c r="G224" s="279" t="s">
        <v>502</v>
      </c>
      <c r="H224" s="592">
        <f t="shared" si="135"/>
        <v>0</v>
      </c>
      <c r="I224" s="861"/>
      <c r="J224" s="281"/>
      <c r="K224" s="316"/>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1"/>
      <c r="AL224" s="281"/>
      <c r="AM224" s="281"/>
      <c r="AN224" s="281"/>
      <c r="AO224" s="281"/>
      <c r="AP224" s="281"/>
      <c r="AQ224" s="281"/>
      <c r="AR224" s="281"/>
      <c r="AS224" s="281"/>
      <c r="AT224" s="281"/>
      <c r="AU224" s="281"/>
      <c r="AV224" s="281"/>
      <c r="AW224" s="281"/>
      <c r="AX224" s="281"/>
      <c r="AY224" s="281"/>
      <c r="AZ224" s="281"/>
      <c r="BA224" s="281"/>
      <c r="BB224" s="281"/>
      <c r="BC224" s="281"/>
      <c r="BD224" s="281"/>
      <c r="BE224" s="281"/>
      <c r="BF224" s="266"/>
      <c r="BG224" s="266"/>
      <c r="BH224" s="266"/>
      <c r="BI224" s="266"/>
      <c r="BJ224" s="266"/>
      <c r="BK224" s="266"/>
      <c r="BL224" s="459"/>
      <c r="BM224" s="583">
        <f>VLOOKUP(B224,'[3]Phụ lục 01'!$B$12:$J$150,4,0)</f>
        <v>0</v>
      </c>
      <c r="BN224" s="469" t="e">
        <f>VLOOKUP(B224,'[2]PL01-16112024'!$D$11:$P$237,11,0)</f>
        <v>#N/A</v>
      </c>
      <c r="BO224" s="469"/>
      <c r="BP224" s="469"/>
      <c r="BQ224" s="469"/>
      <c r="BR224" s="469"/>
    </row>
    <row r="225" spans="1:70" s="84" customFormat="1" ht="10.9" customHeight="1">
      <c r="A225" s="276" t="s">
        <v>186</v>
      </c>
      <c r="B225" s="856"/>
      <c r="C225" s="266" t="s">
        <v>528</v>
      </c>
      <c r="D225" s="272">
        <f t="shared" si="129"/>
        <v>0</v>
      </c>
      <c r="E225" s="319" t="s">
        <v>276</v>
      </c>
      <c r="F225" s="266" t="str">
        <f t="shared" si="136"/>
        <v/>
      </c>
      <c r="G225" s="279" t="s">
        <v>502</v>
      </c>
      <c r="H225" s="592">
        <f t="shared" si="135"/>
        <v>0</v>
      </c>
      <c r="I225" s="861"/>
      <c r="J225" s="281"/>
      <c r="K225" s="316"/>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1"/>
      <c r="AL225" s="281"/>
      <c r="AM225" s="281"/>
      <c r="AN225" s="281"/>
      <c r="AO225" s="281"/>
      <c r="AP225" s="281"/>
      <c r="AQ225" s="281"/>
      <c r="AR225" s="281"/>
      <c r="AS225" s="281"/>
      <c r="AT225" s="281"/>
      <c r="AU225" s="281"/>
      <c r="AV225" s="281"/>
      <c r="AW225" s="281"/>
      <c r="AX225" s="281"/>
      <c r="AY225" s="281"/>
      <c r="AZ225" s="281"/>
      <c r="BA225" s="281"/>
      <c r="BB225" s="281"/>
      <c r="BC225" s="281"/>
      <c r="BD225" s="281"/>
      <c r="BE225" s="281"/>
      <c r="BF225" s="266"/>
      <c r="BG225" s="266"/>
      <c r="BH225" s="266"/>
      <c r="BI225" s="266"/>
      <c r="BJ225" s="266"/>
      <c r="BK225" s="266"/>
      <c r="BL225" s="459"/>
      <c r="BM225" s="583">
        <f>VLOOKUP(B225,'[3]Phụ lục 01'!$B$12:$J$150,4,0)</f>
        <v>0</v>
      </c>
      <c r="BN225" s="469" t="e">
        <f>VLOOKUP(B225,'[2]PL01-16112024'!$D$11:$P$237,11,0)</f>
        <v>#N/A</v>
      </c>
      <c r="BO225" s="469"/>
      <c r="BP225" s="469"/>
      <c r="BQ225" s="469"/>
      <c r="BR225" s="469"/>
    </row>
    <row r="226" spans="1:70" s="84" customFormat="1" ht="10.9" customHeight="1">
      <c r="A226" s="276" t="s">
        <v>186</v>
      </c>
      <c r="B226" s="856"/>
      <c r="C226" s="266" t="s">
        <v>528</v>
      </c>
      <c r="D226" s="272">
        <f t="shared" si="129"/>
        <v>0</v>
      </c>
      <c r="E226" s="319" t="s">
        <v>276</v>
      </c>
      <c r="F226" s="266" t="str">
        <f t="shared" si="136"/>
        <v/>
      </c>
      <c r="G226" s="279" t="s">
        <v>502</v>
      </c>
      <c r="H226" s="592">
        <f t="shared" si="135"/>
        <v>0</v>
      </c>
      <c r="I226" s="861"/>
      <c r="J226" s="281"/>
      <c r="K226" s="316"/>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1"/>
      <c r="AR226" s="281"/>
      <c r="AS226" s="281"/>
      <c r="AT226" s="281"/>
      <c r="AU226" s="281"/>
      <c r="AV226" s="281"/>
      <c r="AW226" s="281"/>
      <c r="AX226" s="281"/>
      <c r="AY226" s="281"/>
      <c r="AZ226" s="281"/>
      <c r="BA226" s="281"/>
      <c r="BB226" s="281"/>
      <c r="BC226" s="281"/>
      <c r="BD226" s="281"/>
      <c r="BE226" s="281"/>
      <c r="BF226" s="266"/>
      <c r="BG226" s="266"/>
      <c r="BH226" s="266"/>
      <c r="BI226" s="266"/>
      <c r="BJ226" s="266"/>
      <c r="BK226" s="266"/>
      <c r="BL226" s="459"/>
      <c r="BM226" s="583">
        <f>VLOOKUP(B226,'[3]Phụ lục 01'!$B$12:$J$150,4,0)</f>
        <v>0</v>
      </c>
      <c r="BN226" s="469" t="e">
        <f>VLOOKUP(B226,'[2]PL01-16112024'!$D$11:$P$237,11,0)</f>
        <v>#N/A</v>
      </c>
      <c r="BO226" s="469"/>
      <c r="BP226" s="469"/>
      <c r="BQ226" s="469"/>
      <c r="BR226" s="469"/>
    </row>
    <row r="227" spans="1:70" s="84" customFormat="1" ht="10.9" customHeight="1">
      <c r="A227" s="276" t="s">
        <v>186</v>
      </c>
      <c r="B227" s="856"/>
      <c r="C227" s="266" t="s">
        <v>528</v>
      </c>
      <c r="D227" s="272">
        <f t="shared" si="129"/>
        <v>0</v>
      </c>
      <c r="E227" s="319" t="s">
        <v>276</v>
      </c>
      <c r="F227" s="266" t="str">
        <f t="shared" si="136"/>
        <v/>
      </c>
      <c r="G227" s="279" t="s">
        <v>502</v>
      </c>
      <c r="H227" s="592">
        <f t="shared" si="135"/>
        <v>0</v>
      </c>
      <c r="I227" s="861"/>
      <c r="J227" s="281"/>
      <c r="K227" s="316"/>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1"/>
      <c r="AL227" s="281"/>
      <c r="AM227" s="281"/>
      <c r="AN227" s="281"/>
      <c r="AO227" s="281"/>
      <c r="AP227" s="281"/>
      <c r="AQ227" s="281"/>
      <c r="AR227" s="281"/>
      <c r="AS227" s="281"/>
      <c r="AT227" s="281"/>
      <c r="AU227" s="281"/>
      <c r="AV227" s="281"/>
      <c r="AW227" s="281"/>
      <c r="AX227" s="281"/>
      <c r="AY227" s="281"/>
      <c r="AZ227" s="281"/>
      <c r="BA227" s="281"/>
      <c r="BB227" s="281"/>
      <c r="BC227" s="281"/>
      <c r="BD227" s="281"/>
      <c r="BE227" s="281"/>
      <c r="BF227" s="266"/>
      <c r="BG227" s="266"/>
      <c r="BH227" s="266"/>
      <c r="BI227" s="266"/>
      <c r="BJ227" s="266"/>
      <c r="BK227" s="266"/>
      <c r="BL227" s="459"/>
      <c r="BM227" s="583">
        <f>VLOOKUP(B227,'[3]Phụ lục 01'!$B$12:$J$150,4,0)</f>
        <v>0</v>
      </c>
      <c r="BN227" s="469" t="e">
        <f>VLOOKUP(B227,'[2]PL01-16112024'!$D$11:$P$237,11,0)</f>
        <v>#N/A</v>
      </c>
      <c r="BO227" s="469"/>
      <c r="BP227" s="469"/>
      <c r="BQ227" s="469"/>
      <c r="BR227" s="469"/>
    </row>
    <row r="228" spans="1:70" s="84" customFormat="1" ht="10.9" customHeight="1">
      <c r="A228" s="276" t="s">
        <v>186</v>
      </c>
      <c r="B228" s="856"/>
      <c r="C228" s="266" t="s">
        <v>528</v>
      </c>
      <c r="D228" s="272">
        <f t="shared" si="129"/>
        <v>0</v>
      </c>
      <c r="E228" s="319" t="s">
        <v>276</v>
      </c>
      <c r="F228" s="266" t="str">
        <f t="shared" si="136"/>
        <v/>
      </c>
      <c r="G228" s="279" t="s">
        <v>502</v>
      </c>
      <c r="H228" s="592">
        <f t="shared" si="135"/>
        <v>0</v>
      </c>
      <c r="I228" s="861"/>
      <c r="J228" s="281"/>
      <c r="K228" s="316"/>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66"/>
      <c r="BG228" s="266"/>
      <c r="BH228" s="266"/>
      <c r="BI228" s="266"/>
      <c r="BJ228" s="266"/>
      <c r="BK228" s="266"/>
      <c r="BL228" s="459"/>
      <c r="BM228" s="583">
        <f>VLOOKUP(B228,'[3]Phụ lục 01'!$B$12:$J$150,4,0)</f>
        <v>0</v>
      </c>
      <c r="BN228" s="469" t="e">
        <f>VLOOKUP(B228,'[2]PL01-16112024'!$D$11:$P$237,11,0)</f>
        <v>#N/A</v>
      </c>
      <c r="BO228" s="469"/>
      <c r="BP228" s="469"/>
      <c r="BQ228" s="469"/>
      <c r="BR228" s="469"/>
    </row>
    <row r="229" spans="1:70" s="84" customFormat="1" ht="10.9" customHeight="1">
      <c r="A229" s="276" t="s">
        <v>186</v>
      </c>
      <c r="B229" s="856"/>
      <c r="C229" s="266" t="s">
        <v>528</v>
      </c>
      <c r="D229" s="272">
        <f t="shared" si="129"/>
        <v>0</v>
      </c>
      <c r="E229" s="319" t="s">
        <v>276</v>
      </c>
      <c r="F229" s="266" t="str">
        <f t="shared" si="136"/>
        <v/>
      </c>
      <c r="G229" s="279" t="s">
        <v>502</v>
      </c>
      <c r="H229" s="592">
        <f t="shared" si="135"/>
        <v>0</v>
      </c>
      <c r="I229" s="861"/>
      <c r="J229" s="281"/>
      <c r="K229" s="316"/>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1"/>
      <c r="AL229" s="281"/>
      <c r="AM229" s="281"/>
      <c r="AN229" s="281"/>
      <c r="AO229" s="281"/>
      <c r="AP229" s="281"/>
      <c r="AQ229" s="281"/>
      <c r="AR229" s="281"/>
      <c r="AS229" s="281"/>
      <c r="AT229" s="281"/>
      <c r="AU229" s="281"/>
      <c r="AV229" s="281"/>
      <c r="AW229" s="281"/>
      <c r="AX229" s="281"/>
      <c r="AY229" s="281"/>
      <c r="AZ229" s="281"/>
      <c r="BA229" s="281"/>
      <c r="BB229" s="281"/>
      <c r="BC229" s="281"/>
      <c r="BD229" s="281"/>
      <c r="BE229" s="281"/>
      <c r="BF229" s="266"/>
      <c r="BG229" s="266"/>
      <c r="BH229" s="266"/>
      <c r="BI229" s="266"/>
      <c r="BJ229" s="266"/>
      <c r="BK229" s="266"/>
      <c r="BL229" s="459"/>
      <c r="BM229" s="583">
        <f>VLOOKUP(B229,'[3]Phụ lục 01'!$B$12:$J$150,4,0)</f>
        <v>0</v>
      </c>
      <c r="BN229" s="469" t="e">
        <f>VLOOKUP(B229,'[2]PL01-16112024'!$D$11:$P$237,11,0)</f>
        <v>#N/A</v>
      </c>
      <c r="BO229" s="469"/>
      <c r="BP229" s="469"/>
      <c r="BQ229" s="469"/>
      <c r="BR229" s="469"/>
    </row>
    <row r="230" spans="1:70" s="84" customFormat="1" ht="10.9" customHeight="1">
      <c r="A230" s="276" t="s">
        <v>186</v>
      </c>
      <c r="B230" s="856"/>
      <c r="C230" s="266" t="s">
        <v>528</v>
      </c>
      <c r="D230" s="272">
        <f t="shared" si="129"/>
        <v>0</v>
      </c>
      <c r="E230" s="319" t="s">
        <v>276</v>
      </c>
      <c r="F230" s="266" t="str">
        <f t="shared" ref="F230:F237" si="137">IF(ISTEXT(B230)=TRUE,"TMD","")</f>
        <v/>
      </c>
      <c r="G230" s="279" t="s">
        <v>502</v>
      </c>
      <c r="H230" s="592">
        <f t="shared" ref="H230:H237" si="138">SUM(I230:BK230)</f>
        <v>0</v>
      </c>
      <c r="I230" s="861"/>
      <c r="J230" s="281"/>
      <c r="K230" s="316"/>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66"/>
      <c r="BG230" s="266"/>
      <c r="BH230" s="266"/>
      <c r="BI230" s="266"/>
      <c r="BJ230" s="266"/>
      <c r="BK230" s="266"/>
      <c r="BL230" s="459"/>
      <c r="BM230" s="583">
        <f>VLOOKUP(B230,'[3]Phụ lục 01'!$B$12:$J$150,4,0)</f>
        <v>0</v>
      </c>
      <c r="BN230" s="469" t="e">
        <f>VLOOKUP(B230,'[2]PL01-16112024'!$D$11:$P$237,11,0)</f>
        <v>#N/A</v>
      </c>
      <c r="BO230" s="469"/>
      <c r="BP230" s="469"/>
      <c r="BQ230" s="469"/>
      <c r="BR230" s="469"/>
    </row>
    <row r="231" spans="1:70" s="84" customFormat="1" ht="10.9" customHeight="1">
      <c r="A231" s="276" t="s">
        <v>186</v>
      </c>
      <c r="B231" s="856"/>
      <c r="C231" s="266" t="s">
        <v>528</v>
      </c>
      <c r="D231" s="272">
        <f t="shared" si="129"/>
        <v>0</v>
      </c>
      <c r="E231" s="319" t="s">
        <v>276</v>
      </c>
      <c r="F231" s="266" t="str">
        <f t="shared" si="137"/>
        <v/>
      </c>
      <c r="G231" s="279" t="s">
        <v>502</v>
      </c>
      <c r="H231" s="592">
        <f t="shared" si="138"/>
        <v>0</v>
      </c>
      <c r="I231" s="861"/>
      <c r="J231" s="281"/>
      <c r="K231" s="316"/>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66"/>
      <c r="BG231" s="266"/>
      <c r="BH231" s="266"/>
      <c r="BI231" s="266"/>
      <c r="BJ231" s="266"/>
      <c r="BK231" s="266"/>
      <c r="BL231" s="459"/>
      <c r="BM231" s="583">
        <f>VLOOKUP(B231,'[3]Phụ lục 01'!$B$12:$J$150,4,0)</f>
        <v>0</v>
      </c>
      <c r="BN231" s="469" t="e">
        <f>VLOOKUP(B231,'[2]PL01-16112024'!$D$11:$P$237,11,0)</f>
        <v>#N/A</v>
      </c>
      <c r="BO231" s="469"/>
      <c r="BP231" s="469"/>
      <c r="BQ231" s="469"/>
      <c r="BR231" s="469"/>
    </row>
    <row r="232" spans="1:70" s="84" customFormat="1" ht="10.9" customHeight="1">
      <c r="A232" s="276" t="s">
        <v>186</v>
      </c>
      <c r="B232" s="856"/>
      <c r="C232" s="266" t="s">
        <v>528</v>
      </c>
      <c r="D232" s="272">
        <f t="shared" si="129"/>
        <v>0</v>
      </c>
      <c r="E232" s="319" t="s">
        <v>276</v>
      </c>
      <c r="F232" s="266" t="str">
        <f t="shared" si="137"/>
        <v/>
      </c>
      <c r="G232" s="279" t="s">
        <v>502</v>
      </c>
      <c r="H232" s="592">
        <f t="shared" si="138"/>
        <v>0</v>
      </c>
      <c r="I232" s="861"/>
      <c r="J232" s="281"/>
      <c r="K232" s="316"/>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1"/>
      <c r="AL232" s="281"/>
      <c r="AM232" s="281"/>
      <c r="AN232" s="281"/>
      <c r="AO232" s="281"/>
      <c r="AP232" s="281"/>
      <c r="AQ232" s="281"/>
      <c r="AR232" s="281"/>
      <c r="AS232" s="281"/>
      <c r="AT232" s="281"/>
      <c r="AU232" s="281"/>
      <c r="AV232" s="281"/>
      <c r="AW232" s="281"/>
      <c r="AX232" s="281"/>
      <c r="AY232" s="281"/>
      <c r="AZ232" s="281"/>
      <c r="BA232" s="281"/>
      <c r="BB232" s="281"/>
      <c r="BC232" s="281"/>
      <c r="BD232" s="281"/>
      <c r="BE232" s="281"/>
      <c r="BF232" s="266"/>
      <c r="BG232" s="266"/>
      <c r="BH232" s="266"/>
      <c r="BI232" s="266"/>
      <c r="BJ232" s="266"/>
      <c r="BK232" s="266"/>
      <c r="BL232" s="459"/>
      <c r="BM232" s="583">
        <f>VLOOKUP(B232,'[3]Phụ lục 01'!$B$12:$J$150,4,0)</f>
        <v>0</v>
      </c>
      <c r="BN232" s="469" t="e">
        <f>VLOOKUP(B232,'[2]PL01-16112024'!$D$11:$P$237,11,0)</f>
        <v>#N/A</v>
      </c>
      <c r="BO232" s="469"/>
      <c r="BP232" s="469"/>
      <c r="BQ232" s="469"/>
      <c r="BR232" s="469"/>
    </row>
    <row r="233" spans="1:70" s="84" customFormat="1" ht="10.9" customHeight="1">
      <c r="A233" s="276" t="s">
        <v>186</v>
      </c>
      <c r="B233" s="856"/>
      <c r="C233" s="266" t="s">
        <v>528</v>
      </c>
      <c r="D233" s="272">
        <f t="shared" si="129"/>
        <v>0</v>
      </c>
      <c r="E233" s="319" t="s">
        <v>276</v>
      </c>
      <c r="F233" s="266" t="str">
        <f t="shared" si="137"/>
        <v/>
      </c>
      <c r="G233" s="279" t="s">
        <v>502</v>
      </c>
      <c r="H233" s="592">
        <f t="shared" si="138"/>
        <v>0</v>
      </c>
      <c r="I233" s="861"/>
      <c r="J233" s="281"/>
      <c r="K233" s="316"/>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66"/>
      <c r="BG233" s="266"/>
      <c r="BH233" s="266"/>
      <c r="BI233" s="266"/>
      <c r="BJ233" s="266"/>
      <c r="BK233" s="266"/>
      <c r="BL233" s="459"/>
      <c r="BM233" s="583">
        <f>VLOOKUP(B233,'[3]Phụ lục 01'!$B$12:$J$150,4,0)</f>
        <v>0</v>
      </c>
      <c r="BN233" s="469" t="e">
        <f>VLOOKUP(B233,'[2]PL01-16112024'!$D$11:$P$237,11,0)</f>
        <v>#N/A</v>
      </c>
      <c r="BO233" s="469"/>
      <c r="BP233" s="469"/>
      <c r="BQ233" s="469"/>
      <c r="BR233" s="469"/>
    </row>
    <row r="234" spans="1:70" s="84" customFormat="1" ht="10.9" customHeight="1">
      <c r="A234" s="276" t="s">
        <v>186</v>
      </c>
      <c r="B234" s="856"/>
      <c r="C234" s="266" t="s">
        <v>528</v>
      </c>
      <c r="D234" s="272">
        <f t="shared" si="129"/>
        <v>0</v>
      </c>
      <c r="E234" s="319" t="s">
        <v>276</v>
      </c>
      <c r="F234" s="266" t="str">
        <f t="shared" si="137"/>
        <v/>
      </c>
      <c r="G234" s="279" t="s">
        <v>502</v>
      </c>
      <c r="H234" s="592">
        <f t="shared" si="138"/>
        <v>0</v>
      </c>
      <c r="I234" s="861"/>
      <c r="J234" s="281"/>
      <c r="K234" s="316"/>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66"/>
      <c r="BG234" s="266"/>
      <c r="BH234" s="266"/>
      <c r="BI234" s="266"/>
      <c r="BJ234" s="266"/>
      <c r="BK234" s="266"/>
      <c r="BL234" s="459"/>
      <c r="BM234" s="583">
        <f>VLOOKUP(B234,'[3]Phụ lục 01'!$B$12:$J$150,4,0)</f>
        <v>0</v>
      </c>
      <c r="BN234" s="469" t="e">
        <f>VLOOKUP(B234,'[2]PL01-16112024'!$D$11:$P$237,11,0)</f>
        <v>#N/A</v>
      </c>
      <c r="BO234" s="469"/>
      <c r="BP234" s="469"/>
      <c r="BQ234" s="469"/>
      <c r="BR234" s="469"/>
    </row>
    <row r="235" spans="1:70" s="84" customFormat="1" ht="10.9" customHeight="1">
      <c r="A235" s="276" t="s">
        <v>186</v>
      </c>
      <c r="B235" s="856"/>
      <c r="C235" s="266" t="s">
        <v>528</v>
      </c>
      <c r="D235" s="272">
        <f t="shared" si="129"/>
        <v>0</v>
      </c>
      <c r="E235" s="319" t="s">
        <v>276</v>
      </c>
      <c r="F235" s="266" t="str">
        <f t="shared" si="137"/>
        <v/>
      </c>
      <c r="G235" s="279" t="s">
        <v>502</v>
      </c>
      <c r="H235" s="592">
        <f t="shared" si="138"/>
        <v>0</v>
      </c>
      <c r="I235" s="861"/>
      <c r="J235" s="281"/>
      <c r="K235" s="316"/>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1"/>
      <c r="AP235" s="281"/>
      <c r="AQ235" s="281"/>
      <c r="AR235" s="281"/>
      <c r="AS235" s="281"/>
      <c r="AT235" s="281"/>
      <c r="AU235" s="281"/>
      <c r="AV235" s="281"/>
      <c r="AW235" s="281"/>
      <c r="AX235" s="281"/>
      <c r="AY235" s="281"/>
      <c r="AZ235" s="281"/>
      <c r="BA235" s="281"/>
      <c r="BB235" s="281"/>
      <c r="BC235" s="281"/>
      <c r="BD235" s="281"/>
      <c r="BE235" s="281"/>
      <c r="BF235" s="266"/>
      <c r="BG235" s="266"/>
      <c r="BH235" s="266"/>
      <c r="BI235" s="266"/>
      <c r="BJ235" s="266"/>
      <c r="BK235" s="266"/>
      <c r="BL235" s="459"/>
      <c r="BM235" s="583">
        <f>VLOOKUP(B235,'[3]Phụ lục 01'!$B$12:$J$150,4,0)</f>
        <v>0</v>
      </c>
      <c r="BN235" s="469" t="e">
        <f>VLOOKUP(B235,'[2]PL01-16112024'!$D$11:$P$237,11,0)</f>
        <v>#N/A</v>
      </c>
      <c r="BO235" s="469"/>
      <c r="BP235" s="469"/>
      <c r="BQ235" s="469"/>
      <c r="BR235" s="469"/>
    </row>
    <row r="236" spans="1:70" s="84" customFormat="1" ht="10.9" customHeight="1">
      <c r="A236" s="276" t="s">
        <v>186</v>
      </c>
      <c r="B236" s="856"/>
      <c r="C236" s="266" t="s">
        <v>528</v>
      </c>
      <c r="D236" s="272">
        <f t="shared" si="129"/>
        <v>0</v>
      </c>
      <c r="E236" s="319" t="s">
        <v>276</v>
      </c>
      <c r="F236" s="266" t="str">
        <f t="shared" si="137"/>
        <v/>
      </c>
      <c r="G236" s="279" t="s">
        <v>502</v>
      </c>
      <c r="H236" s="592">
        <f t="shared" si="138"/>
        <v>0</v>
      </c>
      <c r="I236" s="861"/>
      <c r="J236" s="281"/>
      <c r="K236" s="316"/>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66"/>
      <c r="BG236" s="266"/>
      <c r="BH236" s="266"/>
      <c r="BI236" s="266"/>
      <c r="BJ236" s="266"/>
      <c r="BK236" s="266"/>
      <c r="BL236" s="459"/>
      <c r="BM236" s="583">
        <f>VLOOKUP(B236,'[3]Phụ lục 01'!$B$12:$J$150,4,0)</f>
        <v>0</v>
      </c>
      <c r="BN236" s="469" t="e">
        <f>VLOOKUP(B236,'[2]PL01-16112024'!$D$11:$P$237,11,0)</f>
        <v>#N/A</v>
      </c>
      <c r="BO236" s="469"/>
      <c r="BP236" s="469"/>
      <c r="BQ236" s="469"/>
      <c r="BR236" s="469"/>
    </row>
    <row r="237" spans="1:70" s="84" customFormat="1" ht="10.9" customHeight="1">
      <c r="A237" s="276" t="s">
        <v>186</v>
      </c>
      <c r="B237" s="856"/>
      <c r="C237" s="266" t="s">
        <v>528</v>
      </c>
      <c r="D237" s="272">
        <f t="shared" si="129"/>
        <v>0</v>
      </c>
      <c r="E237" s="319" t="s">
        <v>276</v>
      </c>
      <c r="F237" s="266" t="str">
        <f t="shared" si="137"/>
        <v/>
      </c>
      <c r="G237" s="279" t="s">
        <v>502</v>
      </c>
      <c r="H237" s="592">
        <f t="shared" si="138"/>
        <v>0</v>
      </c>
      <c r="I237" s="861"/>
      <c r="J237" s="281"/>
      <c r="K237" s="316"/>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1"/>
      <c r="AL237" s="281"/>
      <c r="AM237" s="281"/>
      <c r="AN237" s="281"/>
      <c r="AO237" s="281"/>
      <c r="AP237" s="281"/>
      <c r="AQ237" s="281"/>
      <c r="AR237" s="281"/>
      <c r="AS237" s="281"/>
      <c r="AT237" s="281"/>
      <c r="AU237" s="281"/>
      <c r="AV237" s="281"/>
      <c r="AW237" s="281"/>
      <c r="AX237" s="281"/>
      <c r="AY237" s="281"/>
      <c r="AZ237" s="281"/>
      <c r="BA237" s="281"/>
      <c r="BB237" s="281"/>
      <c r="BC237" s="281"/>
      <c r="BD237" s="281"/>
      <c r="BE237" s="281"/>
      <c r="BF237" s="266"/>
      <c r="BG237" s="266"/>
      <c r="BH237" s="266"/>
      <c r="BI237" s="266"/>
      <c r="BJ237" s="266"/>
      <c r="BK237" s="266"/>
      <c r="BL237" s="459"/>
      <c r="BM237" s="583">
        <f>VLOOKUP(B237,'[3]Phụ lục 01'!$B$12:$J$150,4,0)</f>
        <v>0</v>
      </c>
      <c r="BN237" s="469" t="e">
        <f>VLOOKUP(B237,'[2]PL01-16112024'!$D$11:$P$237,11,0)</f>
        <v>#N/A</v>
      </c>
      <c r="BO237" s="469"/>
      <c r="BP237" s="469"/>
      <c r="BQ237" s="469"/>
      <c r="BR237" s="469"/>
    </row>
    <row r="238" spans="1:70" s="84" customFormat="1" ht="39" customHeight="1">
      <c r="A238" s="276" t="s">
        <v>186</v>
      </c>
      <c r="B238" s="856"/>
      <c r="C238" s="266" t="s">
        <v>528</v>
      </c>
      <c r="D238" s="272">
        <f t="shared" si="129"/>
        <v>0</v>
      </c>
      <c r="E238" s="319" t="s">
        <v>276</v>
      </c>
      <c r="F238" s="266" t="str">
        <f t="shared" si="133"/>
        <v/>
      </c>
      <c r="G238" s="279" t="s">
        <v>502</v>
      </c>
      <c r="H238" s="592">
        <f t="shared" ref="H238:H240" si="139">SUM(I238:BK238)</f>
        <v>0</v>
      </c>
      <c r="I238" s="861"/>
      <c r="J238" s="281"/>
      <c r="K238" s="86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1"/>
      <c r="AL238" s="281"/>
      <c r="AM238" s="281"/>
      <c r="AN238" s="281"/>
      <c r="AO238" s="281"/>
      <c r="AP238" s="281"/>
      <c r="AQ238" s="281"/>
      <c r="AR238" s="281"/>
      <c r="AS238" s="281"/>
      <c r="AT238" s="281"/>
      <c r="AU238" s="281"/>
      <c r="AV238" s="281"/>
      <c r="AW238" s="281"/>
      <c r="AX238" s="281"/>
      <c r="AY238" s="281"/>
      <c r="AZ238" s="281"/>
      <c r="BA238" s="281"/>
      <c r="BB238" s="281"/>
      <c r="BC238" s="281"/>
      <c r="BD238" s="281"/>
      <c r="BE238" s="281"/>
      <c r="BF238" s="266"/>
      <c r="BG238" s="266"/>
      <c r="BH238" s="266"/>
      <c r="BI238" s="266"/>
      <c r="BJ238" s="266"/>
      <c r="BK238" s="266"/>
      <c r="BL238" s="459"/>
      <c r="BM238" s="583">
        <f>VLOOKUP(B238,'[3]Phụ lục 01'!$B$12:$J$150,4,0)</f>
        <v>0</v>
      </c>
      <c r="BN238" s="469" t="e">
        <f>VLOOKUP(B238,'[2]PL01-16112024'!$D$11:$P$237,11,0)</f>
        <v>#N/A</v>
      </c>
      <c r="BO238" s="469"/>
      <c r="BP238" s="469"/>
      <c r="BQ238" s="469"/>
      <c r="BR238" s="469"/>
    </row>
    <row r="239" spans="1:70" s="84" customFormat="1" ht="33.75" customHeight="1">
      <c r="A239" s="276" t="s">
        <v>186</v>
      </c>
      <c r="B239" s="856"/>
      <c r="C239" s="266" t="s">
        <v>528</v>
      </c>
      <c r="D239" s="272">
        <f t="shared" si="129"/>
        <v>0</v>
      </c>
      <c r="E239" s="319" t="s">
        <v>276</v>
      </c>
      <c r="F239" s="266" t="str">
        <f t="shared" si="133"/>
        <v/>
      </c>
      <c r="G239" s="279" t="s">
        <v>502</v>
      </c>
      <c r="H239" s="592">
        <f t="shared" si="139"/>
        <v>0</v>
      </c>
      <c r="I239" s="861"/>
      <c r="J239" s="281"/>
      <c r="K239" s="316"/>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66"/>
      <c r="BG239" s="266"/>
      <c r="BH239" s="266"/>
      <c r="BI239" s="266"/>
      <c r="BJ239" s="266"/>
      <c r="BK239" s="266"/>
      <c r="BL239" s="459"/>
      <c r="BM239" s="583">
        <f>VLOOKUP(B239,'[3]Phụ lục 01'!$B$12:$J$150,4,0)</f>
        <v>0</v>
      </c>
      <c r="BN239" s="469" t="e">
        <f>VLOOKUP(B239,'[2]PL01-16112024'!$D$11:$P$237,11,0)</f>
        <v>#N/A</v>
      </c>
      <c r="BO239" s="469"/>
      <c r="BP239" s="469"/>
      <c r="BQ239" s="469"/>
      <c r="BR239" s="469"/>
    </row>
    <row r="240" spans="1:70" s="84" customFormat="1" ht="33" customHeight="1">
      <c r="A240" s="276" t="s">
        <v>186</v>
      </c>
      <c r="B240" s="856"/>
      <c r="C240" s="266" t="s">
        <v>528</v>
      </c>
      <c r="D240" s="272">
        <f t="shared" si="129"/>
        <v>0</v>
      </c>
      <c r="E240" s="319" t="s">
        <v>276</v>
      </c>
      <c r="F240" s="266" t="str">
        <f t="shared" ref="F240:F241" si="140">IF(ISTEXT(B240)=TRUE,"TMD","")</f>
        <v/>
      </c>
      <c r="G240" s="279" t="s">
        <v>502</v>
      </c>
      <c r="H240" s="592">
        <f t="shared" si="139"/>
        <v>0</v>
      </c>
      <c r="I240" s="861"/>
      <c r="J240" s="281"/>
      <c r="K240" s="316"/>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66"/>
      <c r="BG240" s="266"/>
      <c r="BH240" s="266"/>
      <c r="BI240" s="266"/>
      <c r="BJ240" s="266"/>
      <c r="BK240" s="266"/>
      <c r="BL240" s="459"/>
      <c r="BM240" s="583">
        <f>VLOOKUP(B240,'[3]Phụ lục 01'!$B$12:$J$150,4,0)</f>
        <v>0</v>
      </c>
      <c r="BN240" s="469" t="e">
        <f>VLOOKUP(B240,'[2]PL01-16112024'!$D$11:$P$237,11,0)</f>
        <v>#N/A</v>
      </c>
      <c r="BO240" s="469"/>
      <c r="BP240" s="469"/>
      <c r="BQ240" s="469"/>
      <c r="BR240" s="469"/>
    </row>
    <row r="241" spans="1:70" s="874" customFormat="1" ht="37.5" customHeight="1">
      <c r="A241" s="862" t="s">
        <v>186</v>
      </c>
      <c r="B241" s="863"/>
      <c r="C241" s="864" t="s">
        <v>528</v>
      </c>
      <c r="D241" s="865"/>
      <c r="E241" s="866" t="s">
        <v>276</v>
      </c>
      <c r="F241" s="266" t="str">
        <f t="shared" si="140"/>
        <v/>
      </c>
      <c r="G241" s="867" t="s">
        <v>502</v>
      </c>
      <c r="H241" s="868">
        <f t="shared" ref="H241" si="141">SUM(I241:BK241)</f>
        <v>0</v>
      </c>
      <c r="I241" s="869"/>
      <c r="J241" s="870"/>
      <c r="K241" s="870"/>
      <c r="L241" s="870"/>
      <c r="M241" s="870"/>
      <c r="N241" s="870"/>
      <c r="O241" s="870"/>
      <c r="P241" s="870"/>
      <c r="Q241" s="869"/>
      <c r="R241" s="870"/>
      <c r="S241" s="870"/>
      <c r="T241" s="870"/>
      <c r="U241" s="869"/>
      <c r="V241" s="870"/>
      <c r="W241" s="870"/>
      <c r="X241" s="870"/>
      <c r="Y241" s="870"/>
      <c r="Z241" s="870"/>
      <c r="AA241" s="870"/>
      <c r="AB241" s="870"/>
      <c r="AC241" s="870"/>
      <c r="AD241" s="870"/>
      <c r="AE241" s="870"/>
      <c r="AF241" s="870"/>
      <c r="AG241" s="870"/>
      <c r="AH241" s="870"/>
      <c r="AI241" s="870"/>
      <c r="AJ241" s="870"/>
      <c r="AK241" s="870"/>
      <c r="AL241" s="870"/>
      <c r="AM241" s="870"/>
      <c r="AN241" s="870"/>
      <c r="AO241" s="870"/>
      <c r="AP241" s="870"/>
      <c r="AQ241" s="869"/>
      <c r="AR241" s="869"/>
      <c r="AS241" s="870"/>
      <c r="AT241" s="870"/>
      <c r="AU241" s="870"/>
      <c r="AV241" s="870"/>
      <c r="AW241" s="870"/>
      <c r="AX241" s="870"/>
      <c r="AY241" s="870"/>
      <c r="AZ241" s="870"/>
      <c r="BA241" s="870"/>
      <c r="BB241" s="870"/>
      <c r="BC241" s="870"/>
      <c r="BD241" s="870"/>
      <c r="BE241" s="870"/>
      <c r="BF241" s="871"/>
      <c r="BG241" s="871"/>
      <c r="BH241" s="871"/>
      <c r="BI241" s="871"/>
      <c r="BJ241" s="871"/>
      <c r="BK241" s="871"/>
      <c r="BL241" s="872"/>
      <c r="BM241" s="873">
        <f>VLOOKUP(B241,'[3]Phụ lục 01'!$B$12:$J$150,4,0)</f>
        <v>0</v>
      </c>
      <c r="BN241" s="865" t="e">
        <f>VLOOKUP(B241,'[2]PL01-16112024'!$D$11:$P$237,11,0)</f>
        <v>#N/A</v>
      </c>
      <c r="BO241" s="871"/>
      <c r="BP241" s="871"/>
      <c r="BQ241" s="871"/>
      <c r="BR241" s="871"/>
    </row>
    <row r="242" spans="1:70" s="84" customFormat="1" ht="10.9" customHeight="1">
      <c r="A242" s="276" t="s">
        <v>186</v>
      </c>
      <c r="B242" s="299"/>
      <c r="C242" s="266"/>
      <c r="D242" s="272" t="str">
        <f t="shared" si="129"/>
        <v/>
      </c>
      <c r="E242" s="319" t="s">
        <v>276</v>
      </c>
      <c r="F242" s="266" t="str">
        <f t="shared" ref="F242:F243" si="142">IF(ISTEXT(B242)=TRUE,"TMD","")</f>
        <v/>
      </c>
      <c r="G242" s="279" t="s">
        <v>502</v>
      </c>
      <c r="H242" s="592">
        <f t="shared" ref="H242:H243" si="143">SUM(I242:BK242)</f>
        <v>0</v>
      </c>
      <c r="I242" s="316"/>
      <c r="J242" s="281"/>
      <c r="K242" s="316"/>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66"/>
      <c r="BG242" s="266"/>
      <c r="BH242" s="266"/>
      <c r="BI242" s="266"/>
      <c r="BJ242" s="266"/>
      <c r="BK242" s="266"/>
      <c r="BL242" s="459"/>
      <c r="BM242" s="583">
        <f>VLOOKUP(B242,'[3]Phụ lục 01'!$B$12:$J$150,4,0)</f>
        <v>0</v>
      </c>
      <c r="BN242" s="469" t="e">
        <f>VLOOKUP(B242,'[2]PL01-16112024'!$D$11:$P$237,11,0)</f>
        <v>#N/A</v>
      </c>
      <c r="BO242" s="469"/>
      <c r="BP242" s="469"/>
      <c r="BQ242" s="469"/>
      <c r="BR242" s="469"/>
    </row>
    <row r="243" spans="1:70" s="84" customFormat="1" ht="10.9" customHeight="1">
      <c r="A243" s="276" t="s">
        <v>186</v>
      </c>
      <c r="B243" s="299"/>
      <c r="C243" s="266"/>
      <c r="D243" s="272" t="str">
        <f t="shared" si="129"/>
        <v/>
      </c>
      <c r="E243" s="319" t="s">
        <v>276</v>
      </c>
      <c r="F243" s="266" t="str">
        <f t="shared" si="142"/>
        <v/>
      </c>
      <c r="G243" s="279" t="s">
        <v>502</v>
      </c>
      <c r="H243" s="592">
        <f t="shared" si="143"/>
        <v>0</v>
      </c>
      <c r="I243" s="316"/>
      <c r="J243" s="281"/>
      <c r="K243" s="316"/>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c r="AL243" s="281"/>
      <c r="AM243" s="281"/>
      <c r="AN243" s="281"/>
      <c r="AO243" s="281"/>
      <c r="AP243" s="281"/>
      <c r="AQ243" s="281"/>
      <c r="AR243" s="281"/>
      <c r="AS243" s="281"/>
      <c r="AT243" s="281"/>
      <c r="AU243" s="281"/>
      <c r="AV243" s="281"/>
      <c r="AW243" s="281"/>
      <c r="AX243" s="281"/>
      <c r="AY243" s="281"/>
      <c r="AZ243" s="281"/>
      <c r="BA243" s="281"/>
      <c r="BB243" s="281"/>
      <c r="BC243" s="281"/>
      <c r="BD243" s="281"/>
      <c r="BE243" s="281"/>
      <c r="BF243" s="266"/>
      <c r="BG243" s="266"/>
      <c r="BH243" s="266"/>
      <c r="BI243" s="266"/>
      <c r="BJ243" s="266"/>
      <c r="BK243" s="266"/>
      <c r="BL243" s="459"/>
      <c r="BM243" s="583">
        <f>VLOOKUP(B243,'[3]Phụ lục 01'!$B$12:$J$150,4,0)</f>
        <v>0</v>
      </c>
      <c r="BN243" s="469" t="e">
        <f>VLOOKUP(B243,'[2]PL01-16112024'!$D$11:$P$237,11,0)</f>
        <v>#N/A</v>
      </c>
      <c r="BO243" s="469"/>
      <c r="BP243" s="469"/>
      <c r="BQ243" s="469"/>
      <c r="BR243" s="469"/>
    </row>
    <row r="244" spans="1:70" s="84" customFormat="1" ht="10.9" customHeight="1">
      <c r="A244" s="276" t="s">
        <v>186</v>
      </c>
      <c r="B244" s="299"/>
      <c r="C244" s="266"/>
      <c r="D244" s="272" t="str">
        <f t="shared" si="129"/>
        <v/>
      </c>
      <c r="E244" s="319" t="s">
        <v>276</v>
      </c>
      <c r="F244" s="266" t="str">
        <f t="shared" si="133"/>
        <v/>
      </c>
      <c r="G244" s="279" t="s">
        <v>502</v>
      </c>
      <c r="H244" s="592">
        <f t="shared" ref="H244" si="144">SUM(I244:BK244)</f>
        <v>0</v>
      </c>
      <c r="I244" s="316"/>
      <c r="J244" s="281"/>
      <c r="K244" s="316"/>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1"/>
      <c r="AL244" s="281"/>
      <c r="AM244" s="281"/>
      <c r="AN244" s="281"/>
      <c r="AO244" s="281"/>
      <c r="AP244" s="281"/>
      <c r="AQ244" s="281"/>
      <c r="AR244" s="281"/>
      <c r="AS244" s="281"/>
      <c r="AT244" s="281"/>
      <c r="AU244" s="281"/>
      <c r="AV244" s="281"/>
      <c r="AW244" s="281"/>
      <c r="AX244" s="281"/>
      <c r="AY244" s="281"/>
      <c r="AZ244" s="281"/>
      <c r="BA244" s="281"/>
      <c r="BB244" s="281"/>
      <c r="BC244" s="281"/>
      <c r="BD244" s="281"/>
      <c r="BE244" s="281"/>
      <c r="BF244" s="266"/>
      <c r="BG244" s="266"/>
      <c r="BH244" s="266"/>
      <c r="BI244" s="266"/>
      <c r="BJ244" s="266"/>
      <c r="BK244" s="266"/>
      <c r="BL244" s="459"/>
      <c r="BM244" s="583">
        <f>VLOOKUP(B244,'[3]Phụ lục 01'!$B$12:$J$150,4,0)</f>
        <v>0</v>
      </c>
      <c r="BN244" s="469" t="e">
        <f>VLOOKUP(B244,'[2]PL01-16112024'!$D$11:$P$237,11,0)</f>
        <v>#N/A</v>
      </c>
      <c r="BO244" s="469"/>
      <c r="BP244" s="469"/>
      <c r="BQ244" s="469"/>
      <c r="BR244" s="469"/>
    </row>
    <row r="245" spans="1:70" s="84" customFormat="1" ht="10.9" customHeight="1">
      <c r="A245" s="276" t="s">
        <v>186</v>
      </c>
      <c r="B245" s="299"/>
      <c r="C245" s="266"/>
      <c r="D245" s="266"/>
      <c r="E245" s="319" t="s">
        <v>276</v>
      </c>
      <c r="F245" s="266" t="str">
        <f t="shared" ref="F245" si="145">IF(ISTEXT(B245)=TRUE,"TMD","")</f>
        <v/>
      </c>
      <c r="G245" s="279" t="s">
        <v>502</v>
      </c>
      <c r="H245" s="592">
        <f t="shared" ref="H245" si="146">SUM(I245:BK245)</f>
        <v>0</v>
      </c>
      <c r="I245" s="316"/>
      <c r="J245" s="281"/>
      <c r="K245" s="316"/>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1"/>
      <c r="AL245" s="281"/>
      <c r="AM245" s="281"/>
      <c r="AN245" s="281"/>
      <c r="AO245" s="281"/>
      <c r="AP245" s="281"/>
      <c r="AQ245" s="281"/>
      <c r="AR245" s="281"/>
      <c r="AS245" s="281"/>
      <c r="AT245" s="281"/>
      <c r="AU245" s="281"/>
      <c r="AV245" s="281"/>
      <c r="AW245" s="281"/>
      <c r="AX245" s="281"/>
      <c r="AY245" s="281"/>
      <c r="AZ245" s="281"/>
      <c r="BA245" s="281"/>
      <c r="BB245" s="281"/>
      <c r="BC245" s="281"/>
      <c r="BD245" s="281"/>
      <c r="BE245" s="281"/>
      <c r="BF245" s="266"/>
      <c r="BG245" s="266"/>
      <c r="BH245" s="266"/>
      <c r="BI245" s="266"/>
      <c r="BJ245" s="266"/>
      <c r="BK245" s="266"/>
      <c r="BL245" s="459"/>
      <c r="BM245" s="583">
        <f>VLOOKUP(B245,'[3]Phụ lục 01'!$B$12:$J$150,4,0)</f>
        <v>0</v>
      </c>
      <c r="BN245" s="469" t="e">
        <f>VLOOKUP(B245,'[2]PL01-16112024'!$D$11:$P$237,11,0)</f>
        <v>#N/A</v>
      </c>
      <c r="BO245" s="469"/>
      <c r="BP245" s="469"/>
      <c r="BQ245" s="469"/>
      <c r="BR245" s="469"/>
    </row>
    <row r="246" spans="1:70" s="84" customFormat="1" ht="10.9" customHeight="1">
      <c r="A246" s="269" t="s">
        <v>43</v>
      </c>
      <c r="B246" s="270" t="s">
        <v>21</v>
      </c>
      <c r="C246" s="271"/>
      <c r="D246" s="272" t="str">
        <f>IF(C246="X",H246,"")</f>
        <v/>
      </c>
      <c r="E246" s="273"/>
      <c r="F246" s="271" t="str">
        <f t="shared" ref="F246:F256" si="147">IF(ISTEXT(B246)=TRUE,"SKC","")</f>
        <v>SKC</v>
      </c>
      <c r="G246" s="284"/>
      <c r="H246" s="591">
        <f>SUM(I246:BK246)</f>
        <v>0</v>
      </c>
      <c r="I246" s="275">
        <f>SUM(I247:I256)</f>
        <v>0</v>
      </c>
      <c r="J246" s="275">
        <f t="shared" ref="J246:BK246" si="148">SUM(J247:J256)</f>
        <v>0</v>
      </c>
      <c r="K246" s="275">
        <f t="shared" si="148"/>
        <v>0</v>
      </c>
      <c r="L246" s="275">
        <f t="shared" si="148"/>
        <v>0</v>
      </c>
      <c r="M246" s="275">
        <f t="shared" si="148"/>
        <v>0</v>
      </c>
      <c r="N246" s="275">
        <f t="shared" si="148"/>
        <v>0</v>
      </c>
      <c r="O246" s="275">
        <f t="shared" si="148"/>
        <v>0</v>
      </c>
      <c r="P246" s="275">
        <f t="shared" si="148"/>
        <v>0</v>
      </c>
      <c r="Q246" s="275">
        <f t="shared" si="148"/>
        <v>0</v>
      </c>
      <c r="R246" s="275">
        <f t="shared" si="148"/>
        <v>0</v>
      </c>
      <c r="S246" s="275">
        <f t="shared" si="148"/>
        <v>0</v>
      </c>
      <c r="T246" s="275">
        <f t="shared" si="148"/>
        <v>0</v>
      </c>
      <c r="U246" s="275">
        <f t="shared" si="148"/>
        <v>0</v>
      </c>
      <c r="V246" s="275">
        <f t="shared" si="148"/>
        <v>0</v>
      </c>
      <c r="W246" s="275">
        <f t="shared" si="148"/>
        <v>0</v>
      </c>
      <c r="X246" s="275">
        <f t="shared" si="148"/>
        <v>0</v>
      </c>
      <c r="Y246" s="275">
        <f t="shared" si="148"/>
        <v>0</v>
      </c>
      <c r="Z246" s="275">
        <f t="shared" si="148"/>
        <v>0</v>
      </c>
      <c r="AA246" s="275">
        <f t="shared" si="148"/>
        <v>0</v>
      </c>
      <c r="AB246" s="275">
        <f t="shared" si="148"/>
        <v>0</v>
      </c>
      <c r="AC246" s="275">
        <f t="shared" si="148"/>
        <v>0</v>
      </c>
      <c r="AD246" s="275">
        <f t="shared" si="148"/>
        <v>0</v>
      </c>
      <c r="AE246" s="275">
        <f t="shared" si="148"/>
        <v>0</v>
      </c>
      <c r="AF246" s="275">
        <f t="shared" si="148"/>
        <v>0</v>
      </c>
      <c r="AG246" s="275">
        <f t="shared" si="148"/>
        <v>0</v>
      </c>
      <c r="AH246" s="275">
        <f t="shared" si="148"/>
        <v>0</v>
      </c>
      <c r="AI246" s="275">
        <f t="shared" si="148"/>
        <v>0</v>
      </c>
      <c r="AJ246" s="275">
        <f t="shared" si="148"/>
        <v>0</v>
      </c>
      <c r="AK246" s="275">
        <f t="shared" si="148"/>
        <v>0</v>
      </c>
      <c r="AL246" s="275">
        <f t="shared" si="148"/>
        <v>0</v>
      </c>
      <c r="AM246" s="275">
        <f t="shared" si="148"/>
        <v>0</v>
      </c>
      <c r="AN246" s="275">
        <f t="shared" si="148"/>
        <v>0</v>
      </c>
      <c r="AO246" s="275">
        <f t="shared" si="148"/>
        <v>0</v>
      </c>
      <c r="AP246" s="275">
        <f t="shared" si="148"/>
        <v>0</v>
      </c>
      <c r="AQ246" s="275">
        <f t="shared" si="148"/>
        <v>0</v>
      </c>
      <c r="AR246" s="275">
        <f t="shared" si="148"/>
        <v>0</v>
      </c>
      <c r="AS246" s="275">
        <f t="shared" si="148"/>
        <v>0</v>
      </c>
      <c r="AT246" s="275">
        <f t="shared" si="148"/>
        <v>0</v>
      </c>
      <c r="AU246" s="275">
        <f t="shared" si="148"/>
        <v>0</v>
      </c>
      <c r="AV246" s="275">
        <f t="shared" si="148"/>
        <v>0</v>
      </c>
      <c r="AW246" s="275">
        <f t="shared" si="148"/>
        <v>0</v>
      </c>
      <c r="AX246" s="275">
        <f t="shared" si="148"/>
        <v>0</v>
      </c>
      <c r="AY246" s="275">
        <f t="shared" si="148"/>
        <v>0</v>
      </c>
      <c r="AZ246" s="275">
        <f t="shared" si="148"/>
        <v>0</v>
      </c>
      <c r="BA246" s="275">
        <f t="shared" si="148"/>
        <v>0</v>
      </c>
      <c r="BB246" s="275">
        <f t="shared" si="148"/>
        <v>0</v>
      </c>
      <c r="BC246" s="275">
        <f t="shared" si="148"/>
        <v>0</v>
      </c>
      <c r="BD246" s="275">
        <f t="shared" si="148"/>
        <v>0</v>
      </c>
      <c r="BE246" s="275">
        <f t="shared" si="148"/>
        <v>0</v>
      </c>
      <c r="BF246" s="275">
        <f t="shared" si="148"/>
        <v>0</v>
      </c>
      <c r="BG246" s="275">
        <f t="shared" si="148"/>
        <v>0</v>
      </c>
      <c r="BH246" s="275">
        <f t="shared" si="148"/>
        <v>0</v>
      </c>
      <c r="BI246" s="275">
        <f t="shared" si="148"/>
        <v>0</v>
      </c>
      <c r="BJ246" s="275">
        <f t="shared" si="148"/>
        <v>0</v>
      </c>
      <c r="BK246" s="275">
        <f t="shared" si="148"/>
        <v>0</v>
      </c>
      <c r="BL246" s="458"/>
      <c r="BM246" s="583" t="e">
        <f>VLOOKUP(B246,'[3]Phụ lục 01'!$B$12:$J$150,4,0)</f>
        <v>#N/A</v>
      </c>
      <c r="BN246" s="469" t="e">
        <f>VLOOKUP(B246,'[2]PL01-16112024'!$D$11:$P$237,11,0)</f>
        <v>#N/A</v>
      </c>
      <c r="BO246" s="469"/>
      <c r="BP246" s="469"/>
      <c r="BQ246" s="469"/>
      <c r="BR246" s="469"/>
    </row>
    <row r="247" spans="1:70" s="84" customFormat="1" ht="10.9" customHeight="1">
      <c r="A247" s="276" t="s">
        <v>186</v>
      </c>
      <c r="B247" s="285"/>
      <c r="C247" s="266"/>
      <c r="D247" s="266" t="str">
        <f>IF(C247="X",H247,"")</f>
        <v/>
      </c>
      <c r="E247" s="278"/>
      <c r="F247" s="266" t="str">
        <f t="shared" si="147"/>
        <v/>
      </c>
      <c r="G247" s="279"/>
      <c r="H247" s="592">
        <f t="shared" ref="H247:H256" si="149">SUM(I247:BK247)</f>
        <v>0</v>
      </c>
      <c r="I247" s="281"/>
      <c r="J247" s="281"/>
      <c r="K247" s="316"/>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1"/>
      <c r="AL247" s="281"/>
      <c r="AM247" s="281"/>
      <c r="AN247" s="281"/>
      <c r="AO247" s="281"/>
      <c r="AP247" s="281"/>
      <c r="AQ247" s="281"/>
      <c r="AR247" s="281"/>
      <c r="AS247" s="281"/>
      <c r="AT247" s="281"/>
      <c r="AU247" s="281"/>
      <c r="AV247" s="281"/>
      <c r="AW247" s="281"/>
      <c r="AX247" s="281"/>
      <c r="AY247" s="281"/>
      <c r="AZ247" s="281"/>
      <c r="BA247" s="281"/>
      <c r="BB247" s="281"/>
      <c r="BC247" s="281"/>
      <c r="BD247" s="281"/>
      <c r="BE247" s="281"/>
      <c r="BF247" s="266"/>
      <c r="BG247" s="266"/>
      <c r="BH247" s="266"/>
      <c r="BI247" s="266"/>
      <c r="BJ247" s="266"/>
      <c r="BK247" s="266"/>
      <c r="BL247" s="459"/>
      <c r="BM247" s="583">
        <f>VLOOKUP(B247,'[3]Phụ lục 01'!$B$12:$J$150,4,0)</f>
        <v>0</v>
      </c>
      <c r="BN247" s="469" t="e">
        <f>VLOOKUP(B247,'[2]PL01-16112024'!$D$11:$P$237,11,0)</f>
        <v>#N/A</v>
      </c>
      <c r="BO247" s="469"/>
      <c r="BP247" s="469"/>
      <c r="BQ247" s="469"/>
      <c r="BR247" s="469"/>
    </row>
    <row r="248" spans="1:70" s="71" customFormat="1" ht="10.9" customHeight="1">
      <c r="A248" s="276" t="s">
        <v>186</v>
      </c>
      <c r="B248" s="315"/>
      <c r="C248" s="68"/>
      <c r="D248" s="266"/>
      <c r="E248" s="70"/>
      <c r="F248" s="266" t="str">
        <f t="shared" si="147"/>
        <v/>
      </c>
      <c r="G248" s="67"/>
      <c r="H248" s="592">
        <f t="shared" si="149"/>
        <v>0</v>
      </c>
      <c r="I248" s="283"/>
      <c r="J248" s="283"/>
      <c r="K248" s="317"/>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68"/>
      <c r="BG248" s="68"/>
      <c r="BH248" s="68"/>
      <c r="BI248" s="68"/>
      <c r="BJ248" s="68"/>
      <c r="BK248" s="68"/>
      <c r="BL248" s="460"/>
      <c r="BM248" s="583">
        <f>VLOOKUP(B248,'[3]Phụ lục 01'!$B$12:$J$150,4,0)</f>
        <v>0</v>
      </c>
      <c r="BN248" s="469" t="e">
        <f>VLOOKUP(B248,'[2]PL01-16112024'!$D$11:$P$237,11,0)</f>
        <v>#N/A</v>
      </c>
      <c r="BO248" s="468"/>
      <c r="BP248" s="468"/>
      <c r="BQ248" s="468"/>
      <c r="BR248" s="468"/>
    </row>
    <row r="249" spans="1:70" s="71" customFormat="1" ht="10.9" customHeight="1">
      <c r="A249" s="276" t="s">
        <v>186</v>
      </c>
      <c r="B249" s="315"/>
      <c r="C249" s="68"/>
      <c r="D249" s="266"/>
      <c r="E249" s="70"/>
      <c r="F249" s="266" t="str">
        <f t="shared" si="147"/>
        <v/>
      </c>
      <c r="G249" s="67"/>
      <c r="H249" s="592">
        <f t="shared" si="149"/>
        <v>0</v>
      </c>
      <c r="I249" s="283"/>
      <c r="J249" s="283"/>
      <c r="K249" s="317"/>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3"/>
      <c r="AP249" s="283"/>
      <c r="AQ249" s="283"/>
      <c r="AR249" s="283"/>
      <c r="AS249" s="283"/>
      <c r="AT249" s="283"/>
      <c r="AU249" s="283"/>
      <c r="AV249" s="283"/>
      <c r="AW249" s="283"/>
      <c r="AX249" s="283"/>
      <c r="AY249" s="283"/>
      <c r="AZ249" s="283"/>
      <c r="BA249" s="283"/>
      <c r="BB249" s="283"/>
      <c r="BC249" s="283"/>
      <c r="BD249" s="283"/>
      <c r="BE249" s="283"/>
      <c r="BF249" s="68"/>
      <c r="BG249" s="68"/>
      <c r="BH249" s="68"/>
      <c r="BI249" s="68"/>
      <c r="BJ249" s="68"/>
      <c r="BK249" s="68"/>
      <c r="BL249" s="460"/>
      <c r="BM249" s="583">
        <f>VLOOKUP(B249,'[3]Phụ lục 01'!$B$12:$J$150,4,0)</f>
        <v>0</v>
      </c>
      <c r="BN249" s="469" t="e">
        <f>VLOOKUP(B249,'[2]PL01-16112024'!$D$11:$P$237,11,0)</f>
        <v>#N/A</v>
      </c>
      <c r="BO249" s="468"/>
      <c r="BP249" s="468"/>
      <c r="BQ249" s="468"/>
      <c r="BR249" s="468"/>
    </row>
    <row r="250" spans="1:70" s="71" customFormat="1" ht="10.9" customHeight="1">
      <c r="A250" s="276" t="s">
        <v>186</v>
      </c>
      <c r="B250" s="315"/>
      <c r="C250" s="68"/>
      <c r="D250" s="266"/>
      <c r="E250" s="70"/>
      <c r="F250" s="266" t="str">
        <f t="shared" si="147"/>
        <v/>
      </c>
      <c r="G250" s="67"/>
      <c r="H250" s="592">
        <f t="shared" si="149"/>
        <v>0</v>
      </c>
      <c r="I250" s="283"/>
      <c r="J250" s="283"/>
      <c r="K250" s="317"/>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68"/>
      <c r="BG250" s="68"/>
      <c r="BH250" s="68"/>
      <c r="BI250" s="68"/>
      <c r="BJ250" s="68"/>
      <c r="BK250" s="68"/>
      <c r="BL250" s="460"/>
      <c r="BM250" s="583">
        <f>VLOOKUP(B250,'[3]Phụ lục 01'!$B$12:$J$150,4,0)</f>
        <v>0</v>
      </c>
      <c r="BN250" s="469" t="e">
        <f>VLOOKUP(B250,'[2]PL01-16112024'!$D$11:$P$237,11,0)</f>
        <v>#N/A</v>
      </c>
      <c r="BO250" s="468"/>
      <c r="BP250" s="468"/>
      <c r="BQ250" s="468"/>
      <c r="BR250" s="468"/>
    </row>
    <row r="251" spans="1:70" s="71" customFormat="1" ht="10.9" customHeight="1">
      <c r="A251" s="276" t="s">
        <v>186</v>
      </c>
      <c r="B251" s="315"/>
      <c r="C251" s="68"/>
      <c r="D251" s="266"/>
      <c r="E251" s="70"/>
      <c r="F251" s="266" t="str">
        <f t="shared" si="147"/>
        <v/>
      </c>
      <c r="G251" s="67"/>
      <c r="H251" s="592">
        <f t="shared" si="149"/>
        <v>0</v>
      </c>
      <c r="I251" s="283"/>
      <c r="J251" s="283"/>
      <c r="K251" s="317"/>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68"/>
      <c r="BG251" s="68"/>
      <c r="BH251" s="68"/>
      <c r="BI251" s="68"/>
      <c r="BJ251" s="68"/>
      <c r="BK251" s="68"/>
      <c r="BL251" s="460"/>
      <c r="BM251" s="583">
        <f>VLOOKUP(B251,'[3]Phụ lục 01'!$B$12:$J$150,4,0)</f>
        <v>0</v>
      </c>
      <c r="BN251" s="469" t="e">
        <f>VLOOKUP(B251,'[2]PL01-16112024'!$D$11:$P$237,11,0)</f>
        <v>#N/A</v>
      </c>
      <c r="BO251" s="468"/>
      <c r="BP251" s="468"/>
      <c r="BQ251" s="468"/>
      <c r="BR251" s="468"/>
    </row>
    <row r="252" spans="1:70" s="71" customFormat="1" ht="10.9" customHeight="1">
      <c r="A252" s="276" t="s">
        <v>186</v>
      </c>
      <c r="B252" s="315"/>
      <c r="C252" s="68"/>
      <c r="D252" s="266"/>
      <c r="E252" s="70"/>
      <c r="F252" s="266" t="str">
        <f t="shared" si="147"/>
        <v/>
      </c>
      <c r="G252" s="67"/>
      <c r="H252" s="592">
        <f t="shared" si="149"/>
        <v>0</v>
      </c>
      <c r="I252" s="283"/>
      <c r="J252" s="283"/>
      <c r="K252" s="317"/>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3"/>
      <c r="AP252" s="283"/>
      <c r="AQ252" s="283"/>
      <c r="AR252" s="283"/>
      <c r="AS252" s="283"/>
      <c r="AT252" s="283"/>
      <c r="AU252" s="283"/>
      <c r="AV252" s="283"/>
      <c r="AW252" s="283"/>
      <c r="AX252" s="283"/>
      <c r="AY252" s="283"/>
      <c r="AZ252" s="283"/>
      <c r="BA252" s="283"/>
      <c r="BB252" s="283"/>
      <c r="BC252" s="283"/>
      <c r="BD252" s="283"/>
      <c r="BE252" s="283"/>
      <c r="BF252" s="68"/>
      <c r="BG252" s="68"/>
      <c r="BH252" s="68"/>
      <c r="BI252" s="68"/>
      <c r="BJ252" s="68"/>
      <c r="BK252" s="68"/>
      <c r="BL252" s="460"/>
      <c r="BM252" s="583">
        <f>VLOOKUP(B252,'[3]Phụ lục 01'!$B$12:$J$150,4,0)</f>
        <v>0</v>
      </c>
      <c r="BN252" s="469" t="e">
        <f>VLOOKUP(B252,'[2]PL01-16112024'!$D$11:$P$237,11,0)</f>
        <v>#N/A</v>
      </c>
      <c r="BO252" s="468"/>
      <c r="BP252" s="468"/>
      <c r="BQ252" s="468"/>
      <c r="BR252" s="468"/>
    </row>
    <row r="253" spans="1:70" s="71" customFormat="1" ht="10.9" customHeight="1">
      <c r="A253" s="276" t="s">
        <v>186</v>
      </c>
      <c r="B253" s="318"/>
      <c r="C253" s="68"/>
      <c r="D253" s="266"/>
      <c r="E253" s="70"/>
      <c r="F253" s="266" t="str">
        <f t="shared" si="147"/>
        <v/>
      </c>
      <c r="G253" s="67"/>
      <c r="H253" s="592">
        <f t="shared" si="149"/>
        <v>0</v>
      </c>
      <c r="I253" s="296"/>
      <c r="J253" s="283"/>
      <c r="K253" s="297"/>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3"/>
      <c r="AP253" s="283"/>
      <c r="AQ253" s="283"/>
      <c r="AR253" s="283"/>
      <c r="AS253" s="283"/>
      <c r="AT253" s="283"/>
      <c r="AU253" s="283"/>
      <c r="AV253" s="283"/>
      <c r="AW253" s="283"/>
      <c r="AX253" s="283"/>
      <c r="AY253" s="283"/>
      <c r="AZ253" s="283"/>
      <c r="BA253" s="283"/>
      <c r="BB253" s="283"/>
      <c r="BC253" s="283"/>
      <c r="BD253" s="283"/>
      <c r="BE253" s="283"/>
      <c r="BF253" s="68"/>
      <c r="BG253" s="68"/>
      <c r="BH253" s="68"/>
      <c r="BI253" s="68"/>
      <c r="BJ253" s="68"/>
      <c r="BK253" s="68"/>
      <c r="BL253" s="460"/>
      <c r="BM253" s="583">
        <f>VLOOKUP(B253,'[3]Phụ lục 01'!$B$12:$J$150,4,0)</f>
        <v>0</v>
      </c>
      <c r="BN253" s="469" t="e">
        <f>VLOOKUP(B253,'[2]PL01-16112024'!$D$11:$P$237,11,0)</f>
        <v>#N/A</v>
      </c>
      <c r="BO253" s="468"/>
      <c r="BP253" s="468"/>
      <c r="BQ253" s="468"/>
      <c r="BR253" s="468"/>
    </row>
    <row r="254" spans="1:70" s="71" customFormat="1" ht="10.9" customHeight="1">
      <c r="A254" s="276" t="s">
        <v>186</v>
      </c>
      <c r="B254" s="309"/>
      <c r="C254" s="68"/>
      <c r="D254" s="266"/>
      <c r="E254" s="70"/>
      <c r="F254" s="266" t="str">
        <f t="shared" si="147"/>
        <v/>
      </c>
      <c r="G254" s="67"/>
      <c r="H254" s="592">
        <f t="shared" si="149"/>
        <v>0</v>
      </c>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3"/>
      <c r="AP254" s="283"/>
      <c r="AQ254" s="283"/>
      <c r="AR254" s="283"/>
      <c r="AS254" s="283"/>
      <c r="AT254" s="283"/>
      <c r="AU254" s="283"/>
      <c r="AV254" s="283"/>
      <c r="AW254" s="283"/>
      <c r="AX254" s="283"/>
      <c r="AY254" s="283"/>
      <c r="AZ254" s="283"/>
      <c r="BA254" s="283"/>
      <c r="BB254" s="283"/>
      <c r="BC254" s="283"/>
      <c r="BD254" s="283"/>
      <c r="BE254" s="283"/>
      <c r="BF254" s="68"/>
      <c r="BG254" s="68"/>
      <c r="BH254" s="68"/>
      <c r="BI254" s="68"/>
      <c r="BJ254" s="68"/>
      <c r="BK254" s="68"/>
      <c r="BL254" s="460"/>
      <c r="BM254" s="583">
        <f>VLOOKUP(B254,'[3]Phụ lục 01'!$B$12:$J$150,4,0)</f>
        <v>0</v>
      </c>
      <c r="BN254" s="469" t="e">
        <f>VLOOKUP(B254,'[2]PL01-16112024'!$D$11:$P$237,11,0)</f>
        <v>#N/A</v>
      </c>
      <c r="BO254" s="468"/>
      <c r="BP254" s="468"/>
      <c r="BQ254" s="468"/>
      <c r="BR254" s="468"/>
    </row>
    <row r="255" spans="1:70" s="71" customFormat="1" ht="10.9" customHeight="1">
      <c r="A255" s="276" t="s">
        <v>186</v>
      </c>
      <c r="B255" s="309"/>
      <c r="C255" s="68"/>
      <c r="D255" s="266"/>
      <c r="E255" s="70"/>
      <c r="F255" s="266" t="str">
        <f t="shared" si="147"/>
        <v/>
      </c>
      <c r="G255" s="67"/>
      <c r="H255" s="592">
        <f t="shared" si="149"/>
        <v>0</v>
      </c>
      <c r="I255" s="283"/>
      <c r="J255" s="283"/>
      <c r="K255" s="317"/>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283"/>
      <c r="AV255" s="283"/>
      <c r="AW255" s="283"/>
      <c r="AX255" s="283"/>
      <c r="AY255" s="283"/>
      <c r="AZ255" s="283"/>
      <c r="BA255" s="283"/>
      <c r="BB255" s="283"/>
      <c r="BC255" s="283"/>
      <c r="BD255" s="283"/>
      <c r="BE255" s="283"/>
      <c r="BF255" s="68"/>
      <c r="BG255" s="68"/>
      <c r="BH255" s="68"/>
      <c r="BI255" s="68"/>
      <c r="BJ255" s="68"/>
      <c r="BK255" s="68"/>
      <c r="BL255" s="460"/>
      <c r="BM255" s="583">
        <f>VLOOKUP(B255,'[3]Phụ lục 01'!$B$12:$J$150,4,0)</f>
        <v>0</v>
      </c>
      <c r="BN255" s="469" t="e">
        <f>VLOOKUP(B255,'[2]PL01-16112024'!$D$11:$P$237,11,0)</f>
        <v>#N/A</v>
      </c>
      <c r="BO255" s="468"/>
      <c r="BP255" s="468"/>
      <c r="BQ255" s="468"/>
      <c r="BR255" s="468"/>
    </row>
    <row r="256" spans="1:70" s="84" customFormat="1" ht="10.9" customHeight="1">
      <c r="A256" s="276" t="s">
        <v>186</v>
      </c>
      <c r="B256" s="285"/>
      <c r="C256" s="266"/>
      <c r="D256" s="266" t="str">
        <f>IF(C256="X",H256,"")</f>
        <v/>
      </c>
      <c r="E256" s="278"/>
      <c r="F256" s="266" t="str">
        <f t="shared" si="147"/>
        <v/>
      </c>
      <c r="G256" s="279"/>
      <c r="H256" s="592">
        <f t="shared" si="149"/>
        <v>0</v>
      </c>
      <c r="I256" s="281"/>
      <c r="J256" s="281"/>
      <c r="K256" s="316"/>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1"/>
      <c r="AL256" s="281"/>
      <c r="AM256" s="281"/>
      <c r="AN256" s="281"/>
      <c r="AO256" s="281"/>
      <c r="AP256" s="281"/>
      <c r="AQ256" s="281"/>
      <c r="AR256" s="281"/>
      <c r="AS256" s="281"/>
      <c r="AT256" s="281"/>
      <c r="AU256" s="281"/>
      <c r="AV256" s="281"/>
      <c r="AW256" s="281"/>
      <c r="AX256" s="281"/>
      <c r="AY256" s="281"/>
      <c r="AZ256" s="281"/>
      <c r="BA256" s="281"/>
      <c r="BB256" s="281"/>
      <c r="BC256" s="281"/>
      <c r="BD256" s="281"/>
      <c r="BE256" s="281"/>
      <c r="BF256" s="266"/>
      <c r="BG256" s="266"/>
      <c r="BH256" s="266"/>
      <c r="BI256" s="266"/>
      <c r="BJ256" s="266"/>
      <c r="BK256" s="266"/>
      <c r="BL256" s="459"/>
      <c r="BM256" s="583">
        <f>VLOOKUP(B256,'[3]Phụ lục 01'!$B$12:$J$150,4,0)</f>
        <v>0</v>
      </c>
      <c r="BN256" s="469" t="e">
        <f>VLOOKUP(B256,'[2]PL01-16112024'!$D$11:$P$237,11,0)</f>
        <v>#N/A</v>
      </c>
      <c r="BO256" s="469"/>
      <c r="BP256" s="469"/>
      <c r="BQ256" s="469"/>
      <c r="BR256" s="469"/>
    </row>
    <row r="257" spans="1:70" s="84" customFormat="1" ht="10.9" customHeight="1">
      <c r="A257" s="269" t="s">
        <v>43</v>
      </c>
      <c r="B257" s="270" t="s">
        <v>22</v>
      </c>
      <c r="C257" s="271"/>
      <c r="D257" s="272" t="str">
        <f>IF(C257="X",H257,"")</f>
        <v/>
      </c>
      <c r="E257" s="273"/>
      <c r="F257" s="271" t="str">
        <f>IF(ISTEXT(B257)=TRUE,"SKS","")</f>
        <v>SKS</v>
      </c>
      <c r="G257" s="284"/>
      <c r="H257" s="591">
        <f>SUM(I257:BK257)</f>
        <v>0</v>
      </c>
      <c r="I257" s="275">
        <f t="shared" ref="I257:BK257" si="150">SUM(I258:I261)</f>
        <v>0</v>
      </c>
      <c r="J257" s="275">
        <f t="shared" si="150"/>
        <v>0</v>
      </c>
      <c r="K257" s="275">
        <f t="shared" si="150"/>
        <v>0</v>
      </c>
      <c r="L257" s="275">
        <f t="shared" si="150"/>
        <v>0</v>
      </c>
      <c r="M257" s="275">
        <f t="shared" si="150"/>
        <v>0</v>
      </c>
      <c r="N257" s="275">
        <f t="shared" si="150"/>
        <v>0</v>
      </c>
      <c r="O257" s="275">
        <f t="shared" si="150"/>
        <v>0</v>
      </c>
      <c r="P257" s="275">
        <f t="shared" si="150"/>
        <v>0</v>
      </c>
      <c r="Q257" s="275">
        <f t="shared" si="150"/>
        <v>0</v>
      </c>
      <c r="R257" s="275">
        <f t="shared" si="150"/>
        <v>0</v>
      </c>
      <c r="S257" s="275">
        <f t="shared" si="150"/>
        <v>0</v>
      </c>
      <c r="T257" s="275">
        <f t="shared" si="150"/>
        <v>0</v>
      </c>
      <c r="U257" s="275">
        <f t="shared" si="150"/>
        <v>0</v>
      </c>
      <c r="V257" s="275">
        <f t="shared" si="150"/>
        <v>0</v>
      </c>
      <c r="W257" s="275">
        <f t="shared" si="150"/>
        <v>0</v>
      </c>
      <c r="X257" s="275">
        <f t="shared" si="150"/>
        <v>0</v>
      </c>
      <c r="Y257" s="275">
        <f t="shared" si="150"/>
        <v>0</v>
      </c>
      <c r="Z257" s="275">
        <f t="shared" si="150"/>
        <v>0</v>
      </c>
      <c r="AA257" s="275">
        <f t="shared" si="150"/>
        <v>0</v>
      </c>
      <c r="AB257" s="275">
        <f t="shared" si="150"/>
        <v>0</v>
      </c>
      <c r="AC257" s="275">
        <f t="shared" si="150"/>
        <v>0</v>
      </c>
      <c r="AD257" s="275">
        <f t="shared" si="150"/>
        <v>0</v>
      </c>
      <c r="AE257" s="275">
        <f t="shared" si="150"/>
        <v>0</v>
      </c>
      <c r="AF257" s="275">
        <f t="shared" si="150"/>
        <v>0</v>
      </c>
      <c r="AG257" s="275">
        <f t="shared" si="150"/>
        <v>0</v>
      </c>
      <c r="AH257" s="275">
        <f t="shared" si="150"/>
        <v>0</v>
      </c>
      <c r="AI257" s="275">
        <f t="shared" si="150"/>
        <v>0</v>
      </c>
      <c r="AJ257" s="275">
        <f t="shared" si="150"/>
        <v>0</v>
      </c>
      <c r="AK257" s="275">
        <f t="shared" si="150"/>
        <v>0</v>
      </c>
      <c r="AL257" s="275">
        <f t="shared" si="150"/>
        <v>0</v>
      </c>
      <c r="AM257" s="275">
        <f t="shared" si="150"/>
        <v>0</v>
      </c>
      <c r="AN257" s="275">
        <f t="shared" si="150"/>
        <v>0</v>
      </c>
      <c r="AO257" s="275">
        <f t="shared" si="150"/>
        <v>0</v>
      </c>
      <c r="AP257" s="275">
        <f t="shared" si="150"/>
        <v>0</v>
      </c>
      <c r="AQ257" s="275">
        <f t="shared" si="150"/>
        <v>0</v>
      </c>
      <c r="AR257" s="275">
        <f t="shared" si="150"/>
        <v>0</v>
      </c>
      <c r="AS257" s="275">
        <f t="shared" si="150"/>
        <v>0</v>
      </c>
      <c r="AT257" s="275">
        <f t="shared" si="150"/>
        <v>0</v>
      </c>
      <c r="AU257" s="275">
        <f t="shared" si="150"/>
        <v>0</v>
      </c>
      <c r="AV257" s="275">
        <f t="shared" si="150"/>
        <v>0</v>
      </c>
      <c r="AW257" s="275">
        <f t="shared" si="150"/>
        <v>0</v>
      </c>
      <c r="AX257" s="275">
        <f t="shared" si="150"/>
        <v>0</v>
      </c>
      <c r="AY257" s="275">
        <f t="shared" si="150"/>
        <v>0</v>
      </c>
      <c r="AZ257" s="275">
        <f t="shared" si="150"/>
        <v>0</v>
      </c>
      <c r="BA257" s="275">
        <f t="shared" si="150"/>
        <v>0</v>
      </c>
      <c r="BB257" s="275">
        <f t="shared" si="150"/>
        <v>0</v>
      </c>
      <c r="BC257" s="275">
        <f t="shared" si="150"/>
        <v>0</v>
      </c>
      <c r="BD257" s="275">
        <f t="shared" si="150"/>
        <v>0</v>
      </c>
      <c r="BE257" s="275">
        <f t="shared" si="150"/>
        <v>0</v>
      </c>
      <c r="BF257" s="275">
        <f t="shared" si="150"/>
        <v>0</v>
      </c>
      <c r="BG257" s="275">
        <f t="shared" si="150"/>
        <v>0</v>
      </c>
      <c r="BH257" s="275">
        <f t="shared" si="150"/>
        <v>0</v>
      </c>
      <c r="BI257" s="275">
        <f t="shared" si="150"/>
        <v>0</v>
      </c>
      <c r="BJ257" s="275">
        <f t="shared" si="150"/>
        <v>0</v>
      </c>
      <c r="BK257" s="275">
        <f t="shared" si="150"/>
        <v>0</v>
      </c>
      <c r="BL257" s="458"/>
      <c r="BM257" s="583" t="e">
        <f>VLOOKUP(B257,'[3]Phụ lục 01'!$B$12:$J$150,4,0)</f>
        <v>#N/A</v>
      </c>
      <c r="BN257" s="469" t="e">
        <f>VLOOKUP(B257,'[2]PL01-16112024'!$D$11:$P$237,11,0)</f>
        <v>#N/A</v>
      </c>
      <c r="BO257" s="469"/>
      <c r="BP257" s="469"/>
      <c r="BQ257" s="469"/>
      <c r="BR257" s="469"/>
    </row>
    <row r="258" spans="1:70" s="84" customFormat="1" ht="10.9" customHeight="1">
      <c r="A258" s="276" t="s">
        <v>186</v>
      </c>
      <c r="B258" s="277"/>
      <c r="C258" s="266"/>
      <c r="D258" s="266" t="str">
        <f>IF(C258="X",H258,"")</f>
        <v/>
      </c>
      <c r="E258" s="278"/>
      <c r="F258" s="266" t="str">
        <f>IF(ISTEXT(B258)=TRUE,"SKS","")</f>
        <v/>
      </c>
      <c r="G258" s="279"/>
      <c r="H258" s="592">
        <f t="shared" ref="H258:H261" si="151">SUM(I258:BK258)</f>
        <v>0</v>
      </c>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66"/>
      <c r="BG258" s="266"/>
      <c r="BH258" s="266"/>
      <c r="BI258" s="266"/>
      <c r="BJ258" s="266"/>
      <c r="BK258" s="266"/>
      <c r="BL258" s="459"/>
      <c r="BM258" s="583">
        <f>VLOOKUP(B258,'[3]Phụ lục 01'!$B$12:$J$150,4,0)</f>
        <v>0</v>
      </c>
      <c r="BN258" s="469" t="e">
        <f>VLOOKUP(B258,'[2]PL01-16112024'!$D$11:$P$237,11,0)</f>
        <v>#N/A</v>
      </c>
      <c r="BO258" s="469"/>
      <c r="BP258" s="469"/>
      <c r="BQ258" s="469"/>
      <c r="BR258" s="469"/>
    </row>
    <row r="259" spans="1:70" s="71" customFormat="1" ht="10.9" customHeight="1">
      <c r="A259" s="276" t="s">
        <v>186</v>
      </c>
      <c r="B259" s="282"/>
      <c r="C259" s="68"/>
      <c r="D259" s="266"/>
      <c r="E259" s="70"/>
      <c r="F259" s="266" t="str">
        <f>IF(ISTEXT(B259)=TRUE,"SKS","")</f>
        <v/>
      </c>
      <c r="G259" s="67"/>
      <c r="H259" s="592">
        <f t="shared" si="151"/>
        <v>0</v>
      </c>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83"/>
      <c r="AV259" s="283"/>
      <c r="AW259" s="283"/>
      <c r="AX259" s="283"/>
      <c r="AY259" s="283"/>
      <c r="AZ259" s="283"/>
      <c r="BA259" s="283"/>
      <c r="BB259" s="283"/>
      <c r="BC259" s="283"/>
      <c r="BD259" s="283"/>
      <c r="BE259" s="283"/>
      <c r="BF259" s="68"/>
      <c r="BG259" s="68"/>
      <c r="BH259" s="68"/>
      <c r="BI259" s="68"/>
      <c r="BJ259" s="68"/>
      <c r="BK259" s="68"/>
      <c r="BL259" s="460"/>
      <c r="BM259" s="583">
        <f>VLOOKUP(B259,'[3]Phụ lục 01'!$B$12:$J$150,4,0)</f>
        <v>0</v>
      </c>
      <c r="BN259" s="469" t="e">
        <f>VLOOKUP(B259,'[2]PL01-16112024'!$D$11:$P$237,11,0)</f>
        <v>#N/A</v>
      </c>
      <c r="BO259" s="468"/>
      <c r="BP259" s="468"/>
      <c r="BQ259" s="468"/>
      <c r="BR259" s="468"/>
    </row>
    <row r="260" spans="1:70" s="84" customFormat="1" ht="10.9" customHeight="1">
      <c r="A260" s="276" t="s">
        <v>186</v>
      </c>
      <c r="B260" s="277"/>
      <c r="C260" s="266"/>
      <c r="D260" s="266" t="str">
        <f t="shared" ref="D260:D262" si="152">IF(C260="X",H260,"")</f>
        <v/>
      </c>
      <c r="E260" s="278"/>
      <c r="F260" s="266" t="str">
        <f>IF(ISTEXT(B260)=TRUE,"SKS","")</f>
        <v/>
      </c>
      <c r="G260" s="279"/>
      <c r="H260" s="592">
        <f t="shared" si="151"/>
        <v>0</v>
      </c>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c r="AL260" s="281"/>
      <c r="AM260" s="281"/>
      <c r="AN260" s="281"/>
      <c r="AO260" s="281"/>
      <c r="AP260" s="281"/>
      <c r="AQ260" s="281"/>
      <c r="AR260" s="281"/>
      <c r="AS260" s="281"/>
      <c r="AT260" s="281"/>
      <c r="AU260" s="281"/>
      <c r="AV260" s="281"/>
      <c r="AW260" s="281"/>
      <c r="AX260" s="281"/>
      <c r="AY260" s="281"/>
      <c r="AZ260" s="281"/>
      <c r="BA260" s="281"/>
      <c r="BB260" s="281"/>
      <c r="BC260" s="281"/>
      <c r="BD260" s="281"/>
      <c r="BE260" s="281"/>
      <c r="BF260" s="266"/>
      <c r="BG260" s="266"/>
      <c r="BH260" s="266"/>
      <c r="BI260" s="266"/>
      <c r="BJ260" s="266"/>
      <c r="BK260" s="266"/>
      <c r="BL260" s="459"/>
      <c r="BM260" s="583">
        <f>VLOOKUP(B260,'[3]Phụ lục 01'!$B$12:$J$150,4,0)</f>
        <v>0</v>
      </c>
      <c r="BN260" s="469" t="e">
        <f>VLOOKUP(B260,'[2]PL01-16112024'!$D$11:$P$237,11,0)</f>
        <v>#N/A</v>
      </c>
      <c r="BO260" s="469"/>
      <c r="BP260" s="469"/>
      <c r="BQ260" s="469"/>
      <c r="BR260" s="469"/>
    </row>
    <row r="261" spans="1:70" s="84" customFormat="1" ht="10.9" customHeight="1">
      <c r="A261" s="276" t="s">
        <v>186</v>
      </c>
      <c r="B261" s="277"/>
      <c r="C261" s="266"/>
      <c r="D261" s="266" t="str">
        <f t="shared" si="152"/>
        <v/>
      </c>
      <c r="E261" s="278"/>
      <c r="F261" s="266" t="str">
        <f>IF(ISTEXT(B261)=TRUE,"SKS","")</f>
        <v/>
      </c>
      <c r="G261" s="279"/>
      <c r="H261" s="592">
        <f t="shared" si="151"/>
        <v>0</v>
      </c>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c r="AL261" s="281"/>
      <c r="AM261" s="281"/>
      <c r="AN261" s="281"/>
      <c r="AO261" s="281"/>
      <c r="AP261" s="281"/>
      <c r="AQ261" s="281"/>
      <c r="AR261" s="281"/>
      <c r="AS261" s="281"/>
      <c r="AT261" s="281"/>
      <c r="AU261" s="281"/>
      <c r="AV261" s="281"/>
      <c r="AW261" s="281"/>
      <c r="AX261" s="281"/>
      <c r="AY261" s="281"/>
      <c r="AZ261" s="281"/>
      <c r="BA261" s="281"/>
      <c r="BB261" s="281"/>
      <c r="BC261" s="281"/>
      <c r="BD261" s="281"/>
      <c r="BE261" s="281"/>
      <c r="BF261" s="266"/>
      <c r="BG261" s="266"/>
      <c r="BH261" s="266"/>
      <c r="BI261" s="266"/>
      <c r="BJ261" s="266"/>
      <c r="BK261" s="266"/>
      <c r="BL261" s="459"/>
      <c r="BM261" s="583">
        <f>VLOOKUP(B261,'[3]Phụ lục 01'!$B$12:$J$150,4,0)</f>
        <v>0</v>
      </c>
      <c r="BN261" s="469" t="e">
        <f>VLOOKUP(B261,'[2]PL01-16112024'!$D$11:$P$237,11,0)</f>
        <v>#N/A</v>
      </c>
      <c r="BO261" s="469"/>
      <c r="BP261" s="469"/>
      <c r="BQ261" s="469"/>
      <c r="BR261" s="469"/>
    </row>
    <row r="262" spans="1:70" s="84" customFormat="1" ht="10.9" customHeight="1">
      <c r="A262" s="269" t="s">
        <v>43</v>
      </c>
      <c r="B262" s="270" t="s">
        <v>27</v>
      </c>
      <c r="C262" s="271"/>
      <c r="D262" s="272" t="str">
        <f t="shared" si="152"/>
        <v/>
      </c>
      <c r="E262" s="273"/>
      <c r="F262" s="271" t="str">
        <f>IF(ISTEXT(B262)=TRUE,"DGT","")</f>
        <v>DGT</v>
      </c>
      <c r="G262" s="284"/>
      <c r="H262" s="591">
        <f>SUM(I262:BK262)</f>
        <v>108.77499999999999</v>
      </c>
      <c r="I262" s="275">
        <f t="shared" ref="I262:AN262" si="153">SUM(I263:I284)</f>
        <v>62.097000000000001</v>
      </c>
      <c r="J262" s="275">
        <f t="shared" si="153"/>
        <v>0</v>
      </c>
      <c r="K262" s="275">
        <f t="shared" si="153"/>
        <v>9.6312999999999995</v>
      </c>
      <c r="L262" s="275">
        <f t="shared" si="153"/>
        <v>3.6300000000000003</v>
      </c>
      <c r="M262" s="275">
        <f t="shared" si="153"/>
        <v>0</v>
      </c>
      <c r="N262" s="275">
        <f t="shared" si="153"/>
        <v>0</v>
      </c>
      <c r="O262" s="275">
        <f t="shared" si="153"/>
        <v>0</v>
      </c>
      <c r="P262" s="275">
        <f t="shared" si="153"/>
        <v>0</v>
      </c>
      <c r="Q262" s="275">
        <f t="shared" si="153"/>
        <v>26.340000000000003</v>
      </c>
      <c r="R262" s="275">
        <f t="shared" si="153"/>
        <v>0</v>
      </c>
      <c r="S262" s="275">
        <f t="shared" si="153"/>
        <v>0</v>
      </c>
      <c r="T262" s="275">
        <f t="shared" si="153"/>
        <v>0</v>
      </c>
      <c r="U262" s="275">
        <f t="shared" si="153"/>
        <v>1</v>
      </c>
      <c r="V262" s="275">
        <f t="shared" si="153"/>
        <v>0.1</v>
      </c>
      <c r="W262" s="275">
        <f t="shared" si="153"/>
        <v>0</v>
      </c>
      <c r="X262" s="275">
        <f t="shared" si="153"/>
        <v>0</v>
      </c>
      <c r="Y262" s="275">
        <f t="shared" si="153"/>
        <v>0</v>
      </c>
      <c r="Z262" s="275">
        <f t="shared" si="153"/>
        <v>0</v>
      </c>
      <c r="AA262" s="275">
        <f t="shared" si="153"/>
        <v>0</v>
      </c>
      <c r="AB262" s="275">
        <f t="shared" si="153"/>
        <v>0</v>
      </c>
      <c r="AC262" s="275">
        <f t="shared" si="153"/>
        <v>0</v>
      </c>
      <c r="AD262" s="275">
        <f t="shared" si="153"/>
        <v>0</v>
      </c>
      <c r="AE262" s="275">
        <f t="shared" si="153"/>
        <v>0</v>
      </c>
      <c r="AF262" s="275">
        <f t="shared" si="153"/>
        <v>0</v>
      </c>
      <c r="AG262" s="275">
        <f t="shared" si="153"/>
        <v>0</v>
      </c>
      <c r="AH262" s="275">
        <f t="shared" si="153"/>
        <v>0</v>
      </c>
      <c r="AI262" s="275">
        <f t="shared" si="153"/>
        <v>0</v>
      </c>
      <c r="AJ262" s="275">
        <f t="shared" si="153"/>
        <v>0</v>
      </c>
      <c r="AK262" s="275">
        <f t="shared" si="153"/>
        <v>0</v>
      </c>
      <c r="AL262" s="275">
        <f t="shared" si="153"/>
        <v>0</v>
      </c>
      <c r="AM262" s="275">
        <f t="shared" si="153"/>
        <v>0</v>
      </c>
      <c r="AN262" s="275">
        <f t="shared" si="153"/>
        <v>0.2</v>
      </c>
      <c r="AO262" s="275">
        <f t="shared" ref="AO262:BK262" si="154">SUM(AO263:AO284)</f>
        <v>0</v>
      </c>
      <c r="AP262" s="275">
        <f t="shared" si="154"/>
        <v>1.1000000000000003</v>
      </c>
      <c r="AQ262" s="275">
        <f t="shared" si="154"/>
        <v>2.7000000000000006</v>
      </c>
      <c r="AR262" s="275">
        <f t="shared" si="154"/>
        <v>0</v>
      </c>
      <c r="AS262" s="275">
        <f t="shared" si="154"/>
        <v>0</v>
      </c>
      <c r="AT262" s="275">
        <f t="shared" si="154"/>
        <v>0</v>
      </c>
      <c r="AU262" s="275">
        <f t="shared" si="154"/>
        <v>0</v>
      </c>
      <c r="AV262" s="275">
        <f t="shared" si="154"/>
        <v>0</v>
      </c>
      <c r="AW262" s="275">
        <f t="shared" si="154"/>
        <v>0</v>
      </c>
      <c r="AX262" s="275">
        <f t="shared" si="154"/>
        <v>0</v>
      </c>
      <c r="AY262" s="275">
        <f t="shared" si="154"/>
        <v>0</v>
      </c>
      <c r="AZ262" s="275">
        <f t="shared" si="154"/>
        <v>0</v>
      </c>
      <c r="BA262" s="275">
        <f t="shared" si="154"/>
        <v>0</v>
      </c>
      <c r="BB262" s="275">
        <f t="shared" si="154"/>
        <v>1</v>
      </c>
      <c r="BC262" s="275">
        <f t="shared" si="154"/>
        <v>0</v>
      </c>
      <c r="BD262" s="275">
        <f t="shared" si="154"/>
        <v>0</v>
      </c>
      <c r="BE262" s="275">
        <f t="shared" si="154"/>
        <v>0</v>
      </c>
      <c r="BF262" s="275">
        <f t="shared" si="154"/>
        <v>0.8</v>
      </c>
      <c r="BG262" s="275">
        <f t="shared" si="154"/>
        <v>0</v>
      </c>
      <c r="BH262" s="275">
        <f t="shared" si="154"/>
        <v>0.17670000000000002</v>
      </c>
      <c r="BI262" s="275">
        <f t="shared" si="154"/>
        <v>0</v>
      </c>
      <c r="BJ262" s="275">
        <f t="shared" si="154"/>
        <v>0</v>
      </c>
      <c r="BK262" s="275">
        <f t="shared" si="154"/>
        <v>0</v>
      </c>
      <c r="BL262" s="458"/>
      <c r="BM262" s="583" t="e">
        <f>VLOOKUP(B262,'[3]Phụ lục 01'!$B$12:$J$150,4,0)</f>
        <v>#N/A</v>
      </c>
      <c r="BN262" s="469" t="e">
        <f>VLOOKUP(B262,'[2]PL01-16112024'!$D$11:$P$237,11,0)</f>
        <v>#N/A</v>
      </c>
      <c r="BO262" s="469"/>
      <c r="BP262" s="469"/>
      <c r="BQ262" s="469"/>
      <c r="BR262" s="469"/>
    </row>
    <row r="263" spans="1:70" s="71" customFormat="1" ht="61.5" customHeight="1">
      <c r="A263" s="276">
        <v>1</v>
      </c>
      <c r="B263" s="925" t="s">
        <v>548</v>
      </c>
      <c r="C263" s="266" t="s">
        <v>528</v>
      </c>
      <c r="D263" s="266">
        <f t="shared" ref="D263:D287" si="155">IF(C263="X",H263,"")</f>
        <v>16</v>
      </c>
      <c r="E263" s="278" t="s">
        <v>276</v>
      </c>
      <c r="F263" s="266" t="str">
        <f t="shared" ref="F263:F270" si="156">IF(ISTEXT(B263)=TRUE,"DGT","")</f>
        <v>DGT</v>
      </c>
      <c r="G263" s="67" t="s">
        <v>502</v>
      </c>
      <c r="H263" s="592">
        <f t="shared" ref="H263:H282" si="157">SUM(I263:BK263)</f>
        <v>16</v>
      </c>
      <c r="I263" s="909"/>
      <c r="J263" s="281">
        <v>0</v>
      </c>
      <c r="K263" s="281"/>
      <c r="L263" s="281">
        <v>0.43</v>
      </c>
      <c r="M263" s="281"/>
      <c r="N263" s="281"/>
      <c r="O263" s="281"/>
      <c r="P263" s="281"/>
      <c r="Q263" s="281">
        <v>13.87</v>
      </c>
      <c r="R263" s="281"/>
      <c r="S263" s="281"/>
      <c r="T263" s="281">
        <v>0</v>
      </c>
      <c r="U263" s="281">
        <v>0.4</v>
      </c>
      <c r="V263" s="281"/>
      <c r="W263" s="281"/>
      <c r="X263" s="281"/>
      <c r="Y263" s="281"/>
      <c r="Z263" s="281">
        <v>0</v>
      </c>
      <c r="AA263" s="281"/>
      <c r="AB263" s="281">
        <v>0</v>
      </c>
      <c r="AC263" s="281">
        <v>0</v>
      </c>
      <c r="AD263" s="281">
        <v>0</v>
      </c>
      <c r="AE263" s="281"/>
      <c r="AF263" s="281"/>
      <c r="AG263" s="281"/>
      <c r="AH263" s="281"/>
      <c r="AI263" s="281"/>
      <c r="AJ263" s="281"/>
      <c r="AK263" s="281"/>
      <c r="AL263" s="281"/>
      <c r="AM263" s="281"/>
      <c r="AN263" s="281">
        <v>0</v>
      </c>
      <c r="AO263" s="281"/>
      <c r="AP263" s="281">
        <v>0</v>
      </c>
      <c r="AQ263" s="281">
        <v>0.8</v>
      </c>
      <c r="AR263" s="281"/>
      <c r="AS263" s="281"/>
      <c r="AT263" s="281"/>
      <c r="AU263" s="281"/>
      <c r="AV263" s="281"/>
      <c r="AW263" s="281"/>
      <c r="AX263" s="281"/>
      <c r="AY263" s="281"/>
      <c r="AZ263" s="281"/>
      <c r="BA263" s="281"/>
      <c r="BB263" s="281">
        <v>0.5</v>
      </c>
      <c r="BC263" s="281"/>
      <c r="BD263" s="281">
        <v>0</v>
      </c>
      <c r="BE263" s="281"/>
      <c r="BF263" s="266"/>
      <c r="BG263" s="266"/>
      <c r="BH263" s="266"/>
      <c r="BI263" s="266"/>
      <c r="BJ263" s="266"/>
      <c r="BK263" s="266"/>
      <c r="BL263" s="460"/>
      <c r="BM263" s="583"/>
      <c r="BN263" s="266">
        <f>VLOOKUP(B263,'[2]PL01-16112024'!$D$11:$P$237,11,0)</f>
        <v>16</v>
      </c>
      <c r="BO263" s="68">
        <v>2</v>
      </c>
      <c r="BP263" s="68">
        <v>2</v>
      </c>
      <c r="BQ263" s="68">
        <v>0</v>
      </c>
      <c r="BR263" s="68" t="s">
        <v>706</v>
      </c>
    </row>
    <row r="264" spans="1:70" s="71" customFormat="1" ht="66.75" customHeight="1">
      <c r="A264" s="276">
        <v>6</v>
      </c>
      <c r="B264" s="923" t="s">
        <v>560</v>
      </c>
      <c r="C264" s="266" t="s">
        <v>528</v>
      </c>
      <c r="D264" s="266">
        <f t="shared" ref="D264:D269" si="158">IF(C264="X",H264,"")</f>
        <v>1.4300000000000002</v>
      </c>
      <c r="E264" s="278" t="s">
        <v>276</v>
      </c>
      <c r="F264" s="266" t="str">
        <f t="shared" ref="F264:F269" si="159">IF(ISTEXT(B264)=TRUE,"DGT","")</f>
        <v>DGT</v>
      </c>
      <c r="G264" s="67" t="s">
        <v>502</v>
      </c>
      <c r="H264" s="592">
        <f t="shared" ref="H264:H269" si="160">SUM(I264:BK264)</f>
        <v>1.4300000000000002</v>
      </c>
      <c r="I264" s="932">
        <v>0.93</v>
      </c>
      <c r="J264" s="283">
        <v>0</v>
      </c>
      <c r="K264" s="283"/>
      <c r="L264" s="283">
        <v>0</v>
      </c>
      <c r="M264" s="283"/>
      <c r="N264" s="283"/>
      <c r="O264" s="283"/>
      <c r="P264" s="283"/>
      <c r="Q264" s="283">
        <v>0.3</v>
      </c>
      <c r="R264" s="283"/>
      <c r="S264" s="283"/>
      <c r="T264" s="283">
        <v>0</v>
      </c>
      <c r="U264" s="283">
        <v>0</v>
      </c>
      <c r="V264" s="283"/>
      <c r="W264" s="283"/>
      <c r="X264" s="283"/>
      <c r="Y264" s="283"/>
      <c r="Z264" s="283">
        <v>0</v>
      </c>
      <c r="AA264" s="283"/>
      <c r="AB264" s="283">
        <v>0</v>
      </c>
      <c r="AC264" s="283">
        <v>0</v>
      </c>
      <c r="AD264" s="283">
        <v>0</v>
      </c>
      <c r="AE264" s="283"/>
      <c r="AF264" s="283"/>
      <c r="AG264" s="283"/>
      <c r="AH264" s="283"/>
      <c r="AI264" s="283"/>
      <c r="AJ264" s="283"/>
      <c r="AK264" s="283"/>
      <c r="AL264" s="283"/>
      <c r="AM264" s="283"/>
      <c r="AN264" s="283">
        <v>0</v>
      </c>
      <c r="AO264" s="283"/>
      <c r="AP264" s="283">
        <v>0.1</v>
      </c>
      <c r="AQ264" s="283">
        <v>0.1</v>
      </c>
      <c r="AR264" s="283"/>
      <c r="AS264" s="283"/>
      <c r="AT264" s="283"/>
      <c r="AU264" s="283"/>
      <c r="AV264" s="283"/>
      <c r="AW264" s="283"/>
      <c r="AX264" s="283"/>
      <c r="AY264" s="283"/>
      <c r="AZ264" s="283"/>
      <c r="BA264" s="283"/>
      <c r="BB264" s="283">
        <v>0</v>
      </c>
      <c r="BC264" s="283"/>
      <c r="BD264" s="283">
        <v>0</v>
      </c>
      <c r="BE264" s="283"/>
      <c r="BF264" s="68"/>
      <c r="BG264" s="68"/>
      <c r="BH264" s="68"/>
      <c r="BI264" s="68"/>
      <c r="BJ264" s="68"/>
      <c r="BK264" s="68"/>
      <c r="BL264" s="460"/>
      <c r="BM264" s="583"/>
      <c r="BN264" s="266">
        <f>VLOOKUP(B264,'[2]PL01-16112024'!$D$11:$P$237,11,0)</f>
        <v>1.43</v>
      </c>
      <c r="BO264" s="68"/>
      <c r="BP264" s="68"/>
      <c r="BQ264" s="68"/>
      <c r="BR264" s="68"/>
    </row>
    <row r="265" spans="1:70" s="84" customFormat="1" ht="63.75" customHeight="1">
      <c r="A265" s="276">
        <v>7</v>
      </c>
      <c r="B265" s="923" t="s">
        <v>561</v>
      </c>
      <c r="C265" s="266" t="s">
        <v>528</v>
      </c>
      <c r="D265" s="266">
        <f t="shared" si="158"/>
        <v>0.9</v>
      </c>
      <c r="E265" s="278" t="s">
        <v>276</v>
      </c>
      <c r="F265" s="266" t="str">
        <f t="shared" si="159"/>
        <v>DGT</v>
      </c>
      <c r="G265" s="67" t="s">
        <v>502</v>
      </c>
      <c r="H265" s="592">
        <f t="shared" si="160"/>
        <v>0.9</v>
      </c>
      <c r="I265" s="909">
        <v>0.23</v>
      </c>
      <c r="J265" s="281">
        <v>0</v>
      </c>
      <c r="K265" s="281"/>
      <c r="L265" s="281">
        <v>0</v>
      </c>
      <c r="M265" s="281"/>
      <c r="N265" s="281"/>
      <c r="O265" s="281"/>
      <c r="P265" s="281"/>
      <c r="Q265" s="281">
        <v>0.67</v>
      </c>
      <c r="R265" s="281"/>
      <c r="S265" s="281"/>
      <c r="T265" s="281">
        <v>0</v>
      </c>
      <c r="U265" s="281">
        <v>0</v>
      </c>
      <c r="V265" s="281"/>
      <c r="W265" s="281"/>
      <c r="X265" s="281"/>
      <c r="Y265" s="281"/>
      <c r="Z265" s="281">
        <v>0</v>
      </c>
      <c r="AA265" s="281"/>
      <c r="AB265" s="281">
        <v>0</v>
      </c>
      <c r="AC265" s="281">
        <v>0</v>
      </c>
      <c r="AD265" s="281">
        <v>0</v>
      </c>
      <c r="AE265" s="281"/>
      <c r="AF265" s="281"/>
      <c r="AG265" s="281"/>
      <c r="AH265" s="281"/>
      <c r="AI265" s="281"/>
      <c r="AJ265" s="281"/>
      <c r="AK265" s="281"/>
      <c r="AL265" s="281"/>
      <c r="AM265" s="281"/>
      <c r="AN265" s="281">
        <v>0</v>
      </c>
      <c r="AO265" s="281"/>
      <c r="AP265" s="281">
        <v>0</v>
      </c>
      <c r="AQ265" s="281">
        <v>0</v>
      </c>
      <c r="AR265" s="281"/>
      <c r="AS265" s="281"/>
      <c r="AT265" s="281"/>
      <c r="AU265" s="281"/>
      <c r="AV265" s="281"/>
      <c r="AW265" s="281"/>
      <c r="AX265" s="281"/>
      <c r="AY265" s="281"/>
      <c r="AZ265" s="281"/>
      <c r="BA265" s="281"/>
      <c r="BB265" s="281">
        <v>0</v>
      </c>
      <c r="BC265" s="281"/>
      <c r="BD265" s="281">
        <v>0</v>
      </c>
      <c r="BE265" s="281"/>
      <c r="BF265" s="266"/>
      <c r="BG265" s="266"/>
      <c r="BH265" s="266"/>
      <c r="BI265" s="266"/>
      <c r="BJ265" s="266"/>
      <c r="BK265" s="266"/>
      <c r="BL265" s="459"/>
      <c r="BM265" s="583"/>
      <c r="BN265" s="266"/>
      <c r="BO265" s="266"/>
      <c r="BP265" s="266"/>
      <c r="BQ265" s="266"/>
      <c r="BR265" s="266"/>
    </row>
    <row r="266" spans="1:70" s="71" customFormat="1" ht="66" customHeight="1">
      <c r="A266" s="276">
        <v>8</v>
      </c>
      <c r="B266" s="902" t="s">
        <v>576</v>
      </c>
      <c r="C266" s="266" t="s">
        <v>528</v>
      </c>
      <c r="D266" s="266">
        <f t="shared" si="158"/>
        <v>0</v>
      </c>
      <c r="E266" s="278" t="s">
        <v>276</v>
      </c>
      <c r="F266" s="266" t="str">
        <f t="shared" si="159"/>
        <v>DGT</v>
      </c>
      <c r="G266" s="67" t="s">
        <v>502</v>
      </c>
      <c r="H266" s="592">
        <f t="shared" si="160"/>
        <v>0</v>
      </c>
      <c r="I266" s="903"/>
      <c r="J266" s="281">
        <v>0</v>
      </c>
      <c r="K266" s="281"/>
      <c r="L266" s="281">
        <v>0</v>
      </c>
      <c r="M266" s="281"/>
      <c r="N266" s="281"/>
      <c r="O266" s="281"/>
      <c r="P266" s="281"/>
      <c r="Q266" s="281">
        <v>0</v>
      </c>
      <c r="R266" s="281"/>
      <c r="S266" s="281"/>
      <c r="T266" s="281">
        <v>0</v>
      </c>
      <c r="U266" s="281">
        <v>0</v>
      </c>
      <c r="V266" s="281"/>
      <c r="W266" s="281"/>
      <c r="X266" s="281"/>
      <c r="Y266" s="281"/>
      <c r="Z266" s="281">
        <v>0</v>
      </c>
      <c r="AA266" s="281"/>
      <c r="AB266" s="281">
        <v>0</v>
      </c>
      <c r="AC266" s="281">
        <v>0</v>
      </c>
      <c r="AD266" s="281">
        <v>0</v>
      </c>
      <c r="AE266" s="281"/>
      <c r="AF266" s="281"/>
      <c r="AG266" s="281"/>
      <c r="AH266" s="281"/>
      <c r="AI266" s="281"/>
      <c r="AJ266" s="281"/>
      <c r="AK266" s="281"/>
      <c r="AL266" s="281"/>
      <c r="AM266" s="281"/>
      <c r="AN266" s="281">
        <v>0</v>
      </c>
      <c r="AO266" s="281"/>
      <c r="AP266" s="281">
        <v>0</v>
      </c>
      <c r="AQ266" s="281">
        <v>0</v>
      </c>
      <c r="AR266" s="281"/>
      <c r="AS266" s="281"/>
      <c r="AT266" s="281"/>
      <c r="AU266" s="281"/>
      <c r="AV266" s="281"/>
      <c r="AW266" s="281"/>
      <c r="AX266" s="281"/>
      <c r="AY266" s="281"/>
      <c r="AZ266" s="281"/>
      <c r="BA266" s="281"/>
      <c r="BB266" s="281">
        <v>0</v>
      </c>
      <c r="BC266" s="281"/>
      <c r="BD266" s="281">
        <v>0</v>
      </c>
      <c r="BE266" s="281"/>
      <c r="BF266" s="266"/>
      <c r="BG266" s="266"/>
      <c r="BH266" s="266"/>
      <c r="BI266" s="266"/>
      <c r="BJ266" s="266"/>
      <c r="BK266" s="266"/>
      <c r="BL266" s="460"/>
      <c r="BM266" s="583"/>
      <c r="BN266" s="266">
        <f>VLOOKUP(B266,'[2]PL01-16112024'!$D$11:$P$237,11,0)</f>
        <v>0.52</v>
      </c>
      <c r="BO266" s="68">
        <v>2</v>
      </c>
      <c r="BP266" s="68">
        <v>2</v>
      </c>
      <c r="BQ266" s="68">
        <v>0</v>
      </c>
      <c r="BR266" s="68" t="s">
        <v>706</v>
      </c>
    </row>
    <row r="267" spans="1:70" s="71" customFormat="1" ht="45.75" customHeight="1">
      <c r="A267" s="276">
        <v>9</v>
      </c>
      <c r="B267" s="902" t="s">
        <v>585</v>
      </c>
      <c r="C267" s="266" t="s">
        <v>528</v>
      </c>
      <c r="D267" s="266">
        <f t="shared" si="158"/>
        <v>0.5</v>
      </c>
      <c r="E267" s="278" t="s">
        <v>276</v>
      </c>
      <c r="F267" s="266" t="str">
        <f t="shared" si="159"/>
        <v>DGT</v>
      </c>
      <c r="G267" s="67" t="s">
        <v>502</v>
      </c>
      <c r="H267" s="592">
        <f t="shared" si="160"/>
        <v>0.5</v>
      </c>
      <c r="I267" s="903"/>
      <c r="J267" s="281"/>
      <c r="K267" s="281"/>
      <c r="L267" s="281"/>
      <c r="M267" s="281"/>
      <c r="N267" s="281"/>
      <c r="O267" s="281"/>
      <c r="P267" s="281"/>
      <c r="Q267" s="281">
        <v>0.5</v>
      </c>
      <c r="R267" s="281"/>
      <c r="S267" s="281"/>
      <c r="T267" s="281"/>
      <c r="U267" s="281"/>
      <c r="V267" s="281"/>
      <c r="W267" s="281"/>
      <c r="X267" s="281"/>
      <c r="Y267" s="281"/>
      <c r="Z267" s="281"/>
      <c r="AA267" s="281"/>
      <c r="AB267" s="281"/>
      <c r="AC267" s="281"/>
      <c r="AD267" s="281"/>
      <c r="AE267" s="281"/>
      <c r="AF267" s="281"/>
      <c r="AG267" s="281"/>
      <c r="AH267" s="281"/>
      <c r="AI267" s="281"/>
      <c r="AJ267" s="281"/>
      <c r="AK267" s="281"/>
      <c r="AL267" s="281"/>
      <c r="AM267" s="281"/>
      <c r="AN267" s="281"/>
      <c r="AO267" s="281"/>
      <c r="AP267" s="281"/>
      <c r="AQ267" s="281"/>
      <c r="AR267" s="281"/>
      <c r="AS267" s="281"/>
      <c r="AT267" s="281"/>
      <c r="AU267" s="281"/>
      <c r="AV267" s="281"/>
      <c r="AW267" s="281"/>
      <c r="AX267" s="281"/>
      <c r="AY267" s="281"/>
      <c r="AZ267" s="281"/>
      <c r="BA267" s="281"/>
      <c r="BB267" s="281"/>
      <c r="BC267" s="281"/>
      <c r="BD267" s="281"/>
      <c r="BE267" s="281"/>
      <c r="BF267" s="266"/>
      <c r="BG267" s="266"/>
      <c r="BH267" s="266"/>
      <c r="BI267" s="266"/>
      <c r="BJ267" s="266"/>
      <c r="BK267" s="266"/>
      <c r="BL267" s="460"/>
      <c r="BM267" s="583"/>
      <c r="BN267" s="266" t="e">
        <f>VLOOKUP(B267,'[2]PL01-16112024'!$D$11:$P$237,11,0)</f>
        <v>#N/A</v>
      </c>
      <c r="BO267" s="68">
        <v>6.81</v>
      </c>
      <c r="BP267" s="68">
        <v>6.52</v>
      </c>
      <c r="BQ267" s="68">
        <v>0</v>
      </c>
      <c r="BR267" s="68" t="s">
        <v>707</v>
      </c>
    </row>
    <row r="268" spans="1:70" s="71" customFormat="1" ht="88.5" customHeight="1">
      <c r="A268" s="276">
        <v>10</v>
      </c>
      <c r="B268" s="933" t="s">
        <v>585</v>
      </c>
      <c r="C268" s="266" t="s">
        <v>528</v>
      </c>
      <c r="D268" s="266">
        <f t="shared" si="158"/>
        <v>0.02</v>
      </c>
      <c r="E268" s="278" t="s">
        <v>276</v>
      </c>
      <c r="F268" s="266" t="str">
        <f t="shared" si="159"/>
        <v>DGT</v>
      </c>
      <c r="G268" s="67" t="s">
        <v>502</v>
      </c>
      <c r="H268" s="592">
        <f t="shared" si="160"/>
        <v>0.02</v>
      </c>
      <c r="I268" s="903"/>
      <c r="J268" s="281"/>
      <c r="K268" s="281">
        <v>0.02</v>
      </c>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1"/>
      <c r="AL268" s="281"/>
      <c r="AM268" s="281"/>
      <c r="AN268" s="281"/>
      <c r="AO268" s="281"/>
      <c r="AP268" s="281"/>
      <c r="AQ268" s="281"/>
      <c r="AR268" s="281"/>
      <c r="AS268" s="281"/>
      <c r="AT268" s="281"/>
      <c r="AU268" s="281"/>
      <c r="AV268" s="281"/>
      <c r="AW268" s="281"/>
      <c r="AX268" s="281"/>
      <c r="AY268" s="281"/>
      <c r="AZ268" s="281"/>
      <c r="BA268" s="281"/>
      <c r="BB268" s="281"/>
      <c r="BC268" s="281"/>
      <c r="BD268" s="281"/>
      <c r="BE268" s="281"/>
      <c r="BF268" s="266"/>
      <c r="BG268" s="266"/>
      <c r="BH268" s="266"/>
      <c r="BI268" s="266"/>
      <c r="BJ268" s="266"/>
      <c r="BK268" s="266"/>
      <c r="BL268" s="460"/>
      <c r="BM268" s="583"/>
      <c r="BN268" s="266" t="e">
        <f>VLOOKUP(B268,'[2]PL01-16112024'!$D$11:$P$237,11,0)</f>
        <v>#N/A</v>
      </c>
      <c r="BO268" s="68">
        <v>60</v>
      </c>
      <c r="BP268" s="68">
        <v>60</v>
      </c>
      <c r="BQ268" s="68">
        <v>0</v>
      </c>
      <c r="BR268" s="68" t="s">
        <v>711</v>
      </c>
    </row>
    <row r="269" spans="1:70" s="84" customFormat="1" ht="66.75" customHeight="1">
      <c r="A269" s="276">
        <v>11</v>
      </c>
      <c r="B269" s="902" t="s">
        <v>579</v>
      </c>
      <c r="C269" s="266" t="s">
        <v>528</v>
      </c>
      <c r="D269" s="266">
        <f t="shared" si="158"/>
        <v>0</v>
      </c>
      <c r="E269" s="278" t="s">
        <v>276</v>
      </c>
      <c r="F269" s="266" t="str">
        <f t="shared" si="159"/>
        <v>DGT</v>
      </c>
      <c r="G269" s="67" t="s">
        <v>502</v>
      </c>
      <c r="H269" s="592">
        <f t="shared" si="160"/>
        <v>0</v>
      </c>
      <c r="I269" s="903"/>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66"/>
      <c r="BG269" s="266"/>
      <c r="BH269" s="266"/>
      <c r="BI269" s="266"/>
      <c r="BJ269" s="266"/>
      <c r="BK269" s="266"/>
      <c r="BL269" s="459"/>
      <c r="BM269" s="583"/>
      <c r="BN269" s="266"/>
      <c r="BO269" s="266"/>
      <c r="BP269" s="266"/>
      <c r="BQ269" s="266"/>
      <c r="BR269" s="266"/>
    </row>
    <row r="270" spans="1:70" s="71" customFormat="1" ht="67.5" customHeight="1">
      <c r="A270" s="276">
        <v>2</v>
      </c>
      <c r="B270" s="925" t="s">
        <v>585</v>
      </c>
      <c r="C270" s="266" t="s">
        <v>528</v>
      </c>
      <c r="D270" s="266">
        <f t="shared" si="155"/>
        <v>2.8000000000000003</v>
      </c>
      <c r="E270" s="278" t="s">
        <v>276</v>
      </c>
      <c r="F270" s="266" t="str">
        <f t="shared" si="156"/>
        <v>DGT</v>
      </c>
      <c r="G270" s="67" t="s">
        <v>502</v>
      </c>
      <c r="H270" s="592">
        <f t="shared" si="157"/>
        <v>2.8000000000000003</v>
      </c>
      <c r="I270" s="909">
        <v>2</v>
      </c>
      <c r="J270" s="281"/>
      <c r="K270" s="281"/>
      <c r="L270" s="281">
        <v>0.5</v>
      </c>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v>0.1</v>
      </c>
      <c r="AQ270" s="281">
        <v>0.2</v>
      </c>
      <c r="AR270" s="281"/>
      <c r="AS270" s="281"/>
      <c r="AT270" s="281"/>
      <c r="AU270" s="281"/>
      <c r="AV270" s="281"/>
      <c r="AW270" s="281"/>
      <c r="AX270" s="281"/>
      <c r="AY270" s="281"/>
      <c r="AZ270" s="281"/>
      <c r="BA270" s="281"/>
      <c r="BB270" s="281"/>
      <c r="BC270" s="281"/>
      <c r="BD270" s="281"/>
      <c r="BE270" s="281"/>
      <c r="BF270" s="266"/>
      <c r="BG270" s="266"/>
      <c r="BH270" s="266"/>
      <c r="BI270" s="266"/>
      <c r="BJ270" s="266"/>
      <c r="BK270" s="266"/>
      <c r="BL270" s="460"/>
      <c r="BM270" s="583"/>
      <c r="BN270" s="266" t="e">
        <f>VLOOKUP(B270,'[2]PL01-16112024'!$D$11:$P$237,11,0)</f>
        <v>#N/A</v>
      </c>
      <c r="BO270" s="68">
        <v>6.81</v>
      </c>
      <c r="BP270" s="68">
        <v>6.52</v>
      </c>
      <c r="BQ270" s="68">
        <v>0</v>
      </c>
      <c r="BR270" s="68" t="s">
        <v>707</v>
      </c>
    </row>
    <row r="271" spans="1:70" s="71" customFormat="1" ht="46.5" customHeight="1">
      <c r="A271" s="276">
        <v>3</v>
      </c>
      <c r="B271" s="925" t="s">
        <v>585</v>
      </c>
      <c r="C271" s="266" t="s">
        <v>528</v>
      </c>
      <c r="D271" s="266">
        <f t="shared" si="155"/>
        <v>0.79799999999999993</v>
      </c>
      <c r="E271" s="278" t="s">
        <v>276</v>
      </c>
      <c r="F271" s="266" t="str">
        <f t="shared" ref="F271:F278" si="161">IF(ISTEXT(B271)=TRUE,"DGT","")</f>
        <v>DGT</v>
      </c>
      <c r="G271" s="67" t="s">
        <v>502</v>
      </c>
      <c r="H271" s="592">
        <f t="shared" si="157"/>
        <v>0.79799999999999993</v>
      </c>
      <c r="I271" s="909"/>
      <c r="J271" s="281"/>
      <c r="K271" s="281">
        <v>0.29799999999999999</v>
      </c>
      <c r="L271" s="281"/>
      <c r="M271" s="281"/>
      <c r="N271" s="281"/>
      <c r="O271" s="281"/>
      <c r="P271" s="281"/>
      <c r="Q271" s="281">
        <v>0.2</v>
      </c>
      <c r="R271" s="281"/>
      <c r="S271" s="281"/>
      <c r="T271" s="281"/>
      <c r="U271" s="281"/>
      <c r="V271" s="281">
        <v>0.1</v>
      </c>
      <c r="W271" s="281"/>
      <c r="X271" s="281"/>
      <c r="Y271" s="281"/>
      <c r="Z271" s="281"/>
      <c r="AA271" s="281"/>
      <c r="AB271" s="281"/>
      <c r="AC271" s="281"/>
      <c r="AD271" s="281"/>
      <c r="AE271" s="281"/>
      <c r="AF271" s="281"/>
      <c r="AG271" s="281"/>
      <c r="AH271" s="281"/>
      <c r="AI271" s="281"/>
      <c r="AJ271" s="281"/>
      <c r="AK271" s="281"/>
      <c r="AL271" s="281"/>
      <c r="AM271" s="281"/>
      <c r="AN271" s="281"/>
      <c r="AO271" s="281"/>
      <c r="AP271" s="281">
        <v>0.1</v>
      </c>
      <c r="AQ271" s="281">
        <v>0.1</v>
      </c>
      <c r="AR271" s="281"/>
      <c r="AS271" s="281"/>
      <c r="AT271" s="281"/>
      <c r="AU271" s="281"/>
      <c r="AV271" s="281"/>
      <c r="AW271" s="281"/>
      <c r="AX271" s="281"/>
      <c r="AY271" s="281"/>
      <c r="AZ271" s="281"/>
      <c r="BA271" s="281"/>
      <c r="BB271" s="281"/>
      <c r="BC271" s="281"/>
      <c r="BD271" s="281"/>
      <c r="BE271" s="281"/>
      <c r="BF271" s="266"/>
      <c r="BG271" s="266"/>
      <c r="BH271" s="266"/>
      <c r="BI271" s="266"/>
      <c r="BJ271" s="266"/>
      <c r="BK271" s="266"/>
      <c r="BL271" s="460"/>
      <c r="BM271" s="583"/>
      <c r="BN271" s="266" t="e">
        <f>VLOOKUP(B271,'[2]PL01-16112024'!$D$11:$P$237,11,0)</f>
        <v>#N/A</v>
      </c>
      <c r="BO271" s="68">
        <v>60</v>
      </c>
      <c r="BP271" s="68">
        <v>60</v>
      </c>
      <c r="BQ271" s="68">
        <v>0</v>
      </c>
      <c r="BR271" s="68" t="s">
        <v>711</v>
      </c>
    </row>
    <row r="272" spans="1:70" s="84" customFormat="1" ht="57" customHeight="1">
      <c r="A272" s="276">
        <v>4</v>
      </c>
      <c r="B272" s="931" t="s">
        <v>585</v>
      </c>
      <c r="C272" s="266" t="s">
        <v>528</v>
      </c>
      <c r="D272" s="266">
        <f t="shared" ref="D272:D273" si="162">IF(C272="X",H272,"")</f>
        <v>16.2</v>
      </c>
      <c r="E272" s="278" t="s">
        <v>276</v>
      </c>
      <c r="F272" s="266" t="str">
        <f t="shared" ref="F272:F273" si="163">IF(ISTEXT(B272)=TRUE,"DGT","")</f>
        <v>DGT</v>
      </c>
      <c r="G272" s="67" t="s">
        <v>502</v>
      </c>
      <c r="H272" s="592">
        <f t="shared" si="157"/>
        <v>16.2</v>
      </c>
      <c r="I272" s="909">
        <v>11</v>
      </c>
      <c r="J272" s="281"/>
      <c r="K272" s="281"/>
      <c r="L272" s="281">
        <v>0.1</v>
      </c>
      <c r="M272" s="281"/>
      <c r="N272" s="281"/>
      <c r="O272" s="281"/>
      <c r="P272" s="281"/>
      <c r="Q272" s="281">
        <v>4.5999999999999996</v>
      </c>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v>0.2</v>
      </c>
      <c r="AO272" s="281"/>
      <c r="AP272" s="281">
        <v>0.1</v>
      </c>
      <c r="AQ272" s="281">
        <v>0.1</v>
      </c>
      <c r="AR272" s="281"/>
      <c r="AS272" s="281"/>
      <c r="AT272" s="281"/>
      <c r="AU272" s="281"/>
      <c r="AV272" s="281"/>
      <c r="AW272" s="281"/>
      <c r="AX272" s="281"/>
      <c r="AY272" s="281"/>
      <c r="AZ272" s="281"/>
      <c r="BA272" s="281"/>
      <c r="BB272" s="281">
        <v>0.1</v>
      </c>
      <c r="BC272" s="281"/>
      <c r="BD272" s="281"/>
      <c r="BE272" s="281"/>
      <c r="BF272" s="266"/>
      <c r="BG272" s="266"/>
      <c r="BH272" s="266"/>
      <c r="BI272" s="266"/>
      <c r="BJ272" s="266"/>
      <c r="BK272" s="266"/>
      <c r="BL272" s="459"/>
      <c r="BM272" s="583"/>
      <c r="BN272" s="266"/>
      <c r="BO272" s="266"/>
      <c r="BP272" s="266"/>
      <c r="BQ272" s="266"/>
      <c r="BR272" s="266"/>
    </row>
    <row r="273" spans="1:70" s="71" customFormat="1" ht="47.25" customHeight="1">
      <c r="A273" s="276">
        <v>5</v>
      </c>
      <c r="B273" s="923" t="s">
        <v>580</v>
      </c>
      <c r="C273" s="266" t="s">
        <v>528</v>
      </c>
      <c r="D273" s="266">
        <f t="shared" si="162"/>
        <v>0</v>
      </c>
      <c r="E273" s="278" t="s">
        <v>276</v>
      </c>
      <c r="F273" s="266" t="str">
        <f t="shared" si="163"/>
        <v>DGT</v>
      </c>
      <c r="G273" s="67" t="s">
        <v>502</v>
      </c>
      <c r="H273" s="592">
        <f t="shared" si="157"/>
        <v>0</v>
      </c>
      <c r="I273" s="909"/>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68"/>
      <c r="BG273" s="68"/>
      <c r="BH273" s="68"/>
      <c r="BI273" s="68"/>
      <c r="BJ273" s="68"/>
      <c r="BK273" s="68"/>
      <c r="BL273" s="460"/>
      <c r="BM273" s="583"/>
      <c r="BN273" s="266">
        <f>VLOOKUP(B273,'[2]PL01-16112024'!$D$11:$P$237,11,0)</f>
        <v>60</v>
      </c>
      <c r="BO273" s="68"/>
      <c r="BP273" s="68"/>
      <c r="BQ273" s="68"/>
      <c r="BR273" s="68"/>
    </row>
    <row r="274" spans="1:70" s="71" customFormat="1" ht="66.75" customHeight="1">
      <c r="A274" s="276">
        <v>6</v>
      </c>
      <c r="B274" s="923" t="s">
        <v>585</v>
      </c>
      <c r="C274" s="266" t="s">
        <v>528</v>
      </c>
      <c r="D274" s="266">
        <f t="shared" ref="D274" si="164">IF(C274="X",H274,"")</f>
        <v>22.71</v>
      </c>
      <c r="E274" s="278" t="s">
        <v>276</v>
      </c>
      <c r="F274" s="266" t="str">
        <f t="shared" ref="F274" si="165">IF(ISTEXT(B274)=TRUE,"DGT","")</f>
        <v>DGT</v>
      </c>
      <c r="G274" s="67" t="s">
        <v>502</v>
      </c>
      <c r="H274" s="592">
        <f t="shared" si="157"/>
        <v>22.71</v>
      </c>
      <c r="I274" s="932">
        <v>18.420000000000002</v>
      </c>
      <c r="J274" s="283"/>
      <c r="K274" s="283">
        <v>0.79</v>
      </c>
      <c r="L274" s="283">
        <v>0.5</v>
      </c>
      <c r="M274" s="283"/>
      <c r="N274" s="283"/>
      <c r="O274" s="283"/>
      <c r="P274" s="283"/>
      <c r="Q274" s="283">
        <v>2</v>
      </c>
      <c r="R274" s="283"/>
      <c r="S274" s="283"/>
      <c r="T274" s="283"/>
      <c r="U274" s="283">
        <v>0.1</v>
      </c>
      <c r="V274" s="283"/>
      <c r="W274" s="283"/>
      <c r="X274" s="283"/>
      <c r="Y274" s="283"/>
      <c r="Z274" s="283"/>
      <c r="AA274" s="283"/>
      <c r="AB274" s="283"/>
      <c r="AC274" s="283"/>
      <c r="AD274" s="283"/>
      <c r="AE274" s="283"/>
      <c r="AF274" s="283"/>
      <c r="AG274" s="283"/>
      <c r="AH274" s="283"/>
      <c r="AI274" s="283"/>
      <c r="AJ274" s="283"/>
      <c r="AK274" s="283"/>
      <c r="AL274" s="283"/>
      <c r="AM274" s="283"/>
      <c r="AN274" s="283"/>
      <c r="AO274" s="283"/>
      <c r="AP274" s="283">
        <v>0.2</v>
      </c>
      <c r="AQ274" s="283">
        <v>0.5</v>
      </c>
      <c r="AR274" s="283"/>
      <c r="AS274" s="283"/>
      <c r="AT274" s="283"/>
      <c r="AU274" s="283"/>
      <c r="AV274" s="283"/>
      <c r="AW274" s="283"/>
      <c r="AX274" s="283"/>
      <c r="AY274" s="283"/>
      <c r="AZ274" s="283"/>
      <c r="BA274" s="283"/>
      <c r="BB274" s="283">
        <v>0.2</v>
      </c>
      <c r="BC274" s="283"/>
      <c r="BD274" s="283"/>
      <c r="BE274" s="283"/>
      <c r="BF274" s="68"/>
      <c r="BG274" s="68"/>
      <c r="BH274" s="68"/>
      <c r="BI274" s="68"/>
      <c r="BJ274" s="68"/>
      <c r="BK274" s="68"/>
      <c r="BL274" s="460"/>
      <c r="BM274" s="583"/>
      <c r="BN274" s="266" t="e">
        <f>VLOOKUP(B274,'[2]PL01-16112024'!$D$11:$P$237,11,0)</f>
        <v>#N/A</v>
      </c>
      <c r="BO274" s="68"/>
      <c r="BP274" s="68"/>
      <c r="BQ274" s="68"/>
      <c r="BR274" s="68"/>
    </row>
    <row r="275" spans="1:70" s="84" customFormat="1" ht="63.75" customHeight="1">
      <c r="A275" s="276">
        <v>7</v>
      </c>
      <c r="B275" s="923" t="s">
        <v>585</v>
      </c>
      <c r="C275" s="266" t="s">
        <v>528</v>
      </c>
      <c r="D275" s="266">
        <f t="shared" si="155"/>
        <v>24.917000000000002</v>
      </c>
      <c r="E275" s="278" t="s">
        <v>276</v>
      </c>
      <c r="F275" s="266" t="str">
        <f t="shared" si="161"/>
        <v>DGT</v>
      </c>
      <c r="G275" s="67" t="s">
        <v>502</v>
      </c>
      <c r="H275" s="592">
        <f t="shared" si="157"/>
        <v>24.917000000000002</v>
      </c>
      <c r="I275" s="909">
        <v>18.917000000000002</v>
      </c>
      <c r="J275" s="281"/>
      <c r="K275" s="281"/>
      <c r="L275" s="281">
        <v>1.5</v>
      </c>
      <c r="M275" s="281"/>
      <c r="N275" s="281"/>
      <c r="O275" s="281"/>
      <c r="P275" s="281"/>
      <c r="Q275" s="281">
        <v>3</v>
      </c>
      <c r="R275" s="281"/>
      <c r="S275" s="281"/>
      <c r="T275" s="281"/>
      <c r="U275" s="281">
        <v>0.5</v>
      </c>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v>0.3</v>
      </c>
      <c r="AQ275" s="281">
        <v>0.5</v>
      </c>
      <c r="AR275" s="281"/>
      <c r="AS275" s="281"/>
      <c r="AT275" s="281"/>
      <c r="AU275" s="281"/>
      <c r="AV275" s="281"/>
      <c r="AW275" s="281"/>
      <c r="AX275" s="281"/>
      <c r="AY275" s="281"/>
      <c r="AZ275" s="281"/>
      <c r="BA275" s="281"/>
      <c r="BB275" s="281">
        <v>0.2</v>
      </c>
      <c r="BC275" s="281"/>
      <c r="BD275" s="281"/>
      <c r="BE275" s="281"/>
      <c r="BF275" s="266"/>
      <c r="BG275" s="266"/>
      <c r="BH275" s="266"/>
      <c r="BI275" s="266"/>
      <c r="BJ275" s="266"/>
      <c r="BK275" s="266"/>
      <c r="BL275" s="459"/>
      <c r="BM275" s="583"/>
      <c r="BN275" s="266"/>
      <c r="BO275" s="266"/>
      <c r="BP275" s="266"/>
      <c r="BQ275" s="266"/>
      <c r="BR275" s="266"/>
    </row>
    <row r="276" spans="1:70" s="71" customFormat="1" ht="88.5" customHeight="1">
      <c r="A276" s="276">
        <v>10</v>
      </c>
      <c r="B276" s="933" t="s">
        <v>1061</v>
      </c>
      <c r="C276" s="266" t="s">
        <v>528</v>
      </c>
      <c r="D276" s="266">
        <f t="shared" ref="D276:D277" si="166">IF(C276="X",H276,"")</f>
        <v>5.8</v>
      </c>
      <c r="E276" s="278" t="s">
        <v>276</v>
      </c>
      <c r="F276" s="266" t="str">
        <f t="shared" ref="F276:F277" si="167">IF(ISTEXT(B276)=TRUE,"DGT","")</f>
        <v>DGT</v>
      </c>
      <c r="G276" s="67" t="s">
        <v>502</v>
      </c>
      <c r="H276" s="592">
        <f t="shared" si="157"/>
        <v>5.8</v>
      </c>
      <c r="I276" s="903"/>
      <c r="J276" s="281"/>
      <c r="K276" s="281">
        <v>4.4000000000000004</v>
      </c>
      <c r="L276" s="281"/>
      <c r="M276" s="281"/>
      <c r="N276" s="281"/>
      <c r="O276" s="281"/>
      <c r="P276" s="281"/>
      <c r="Q276" s="281">
        <v>0.3</v>
      </c>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v>0.1</v>
      </c>
      <c r="AQ276" s="281">
        <v>0.2</v>
      </c>
      <c r="AR276" s="281"/>
      <c r="AS276" s="281"/>
      <c r="AT276" s="281"/>
      <c r="AU276" s="281"/>
      <c r="AV276" s="281"/>
      <c r="AW276" s="281"/>
      <c r="AX276" s="281"/>
      <c r="AY276" s="281"/>
      <c r="AZ276" s="281"/>
      <c r="BA276" s="281"/>
      <c r="BB276" s="281"/>
      <c r="BC276" s="281"/>
      <c r="BD276" s="281"/>
      <c r="BE276" s="281"/>
      <c r="BF276" s="266">
        <v>0.8</v>
      </c>
      <c r="BG276" s="266"/>
      <c r="BH276" s="266"/>
      <c r="BI276" s="266"/>
      <c r="BJ276" s="266"/>
      <c r="BK276" s="266"/>
      <c r="BL276" s="460"/>
      <c r="BM276" s="583"/>
      <c r="BN276" s="266" t="e">
        <f>VLOOKUP(B276,'[2]PL01-16112024'!$D$11:$P$237,11,0)</f>
        <v>#N/A</v>
      </c>
      <c r="BO276" s="68">
        <v>60</v>
      </c>
      <c r="BP276" s="68">
        <v>60</v>
      </c>
      <c r="BQ276" s="68">
        <v>0</v>
      </c>
      <c r="BR276" s="68" t="s">
        <v>711</v>
      </c>
    </row>
    <row r="277" spans="1:70" s="84" customFormat="1" ht="66.75" customHeight="1">
      <c r="A277" s="276">
        <v>11</v>
      </c>
      <c r="B277" s="902" t="s">
        <v>1062</v>
      </c>
      <c r="C277" s="266" t="s">
        <v>528</v>
      </c>
      <c r="D277" s="266">
        <f t="shared" si="166"/>
        <v>0.6</v>
      </c>
      <c r="E277" s="278" t="s">
        <v>276</v>
      </c>
      <c r="F277" s="266" t="str">
        <f t="shared" si="167"/>
        <v>DGT</v>
      </c>
      <c r="G277" s="67" t="s">
        <v>502</v>
      </c>
      <c r="H277" s="592">
        <f t="shared" si="157"/>
        <v>0.6</v>
      </c>
      <c r="I277" s="903">
        <v>0.6</v>
      </c>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66"/>
      <c r="BG277" s="266"/>
      <c r="BH277" s="266"/>
      <c r="BI277" s="266"/>
      <c r="BJ277" s="266"/>
      <c r="BK277" s="266"/>
      <c r="BL277" s="459"/>
      <c r="BM277" s="583"/>
      <c r="BN277" s="266"/>
      <c r="BO277" s="266"/>
      <c r="BP277" s="266"/>
      <c r="BQ277" s="266"/>
      <c r="BR277" s="266"/>
    </row>
    <row r="278" spans="1:70" s="84" customFormat="1" ht="56.25" customHeight="1">
      <c r="A278" s="276">
        <v>15</v>
      </c>
      <c r="B278" s="912" t="s">
        <v>1063</v>
      </c>
      <c r="C278" s="266" t="s">
        <v>528</v>
      </c>
      <c r="D278" s="266">
        <f t="shared" si="155"/>
        <v>5.9999999999999991</v>
      </c>
      <c r="E278" s="278" t="s">
        <v>276</v>
      </c>
      <c r="F278" s="266" t="str">
        <f t="shared" si="161"/>
        <v>DGT</v>
      </c>
      <c r="G278" s="67" t="s">
        <v>502</v>
      </c>
      <c r="H278" s="592">
        <f t="shared" si="157"/>
        <v>5.9999999999999991</v>
      </c>
      <c r="I278" s="903">
        <v>5.5</v>
      </c>
      <c r="J278" s="281"/>
      <c r="K278" s="281"/>
      <c r="L278" s="281">
        <v>0.1</v>
      </c>
      <c r="M278" s="281"/>
      <c r="N278" s="281"/>
      <c r="O278" s="281"/>
      <c r="P278" s="281"/>
      <c r="Q278" s="281">
        <v>0.1</v>
      </c>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v>0.1</v>
      </c>
      <c r="AQ278" s="281">
        <v>0.2</v>
      </c>
      <c r="AR278" s="281"/>
      <c r="AS278" s="281"/>
      <c r="AT278" s="281"/>
      <c r="AU278" s="281"/>
      <c r="AV278" s="281"/>
      <c r="AW278" s="281"/>
      <c r="AX278" s="281"/>
      <c r="AY278" s="281"/>
      <c r="AZ278" s="281"/>
      <c r="BA278" s="281"/>
      <c r="BB278" s="281"/>
      <c r="BC278" s="281"/>
      <c r="BD278" s="281"/>
      <c r="BE278" s="281"/>
      <c r="BF278" s="266"/>
      <c r="BG278" s="266"/>
      <c r="BH278" s="266"/>
      <c r="BI278" s="266"/>
      <c r="BJ278" s="266"/>
      <c r="BK278" s="266"/>
      <c r="BL278" s="459"/>
      <c r="BM278" s="583"/>
      <c r="BN278" s="266"/>
      <c r="BO278" s="266"/>
      <c r="BP278" s="266"/>
      <c r="BQ278" s="266"/>
      <c r="BR278" s="266"/>
    </row>
    <row r="279" spans="1:70" s="71" customFormat="1" ht="72.75" customHeight="1">
      <c r="A279" s="276">
        <v>16</v>
      </c>
      <c r="B279" s="912" t="s">
        <v>1064</v>
      </c>
      <c r="C279" s="266" t="s">
        <v>528</v>
      </c>
      <c r="D279" s="266">
        <f t="shared" ref="D279:D284" si="168">IF(C279="X",H279,"")</f>
        <v>3.5</v>
      </c>
      <c r="E279" s="278" t="s">
        <v>276</v>
      </c>
      <c r="F279" s="266" t="str">
        <f t="shared" ref="F279:F284" si="169">IF(ISTEXT(B279)=TRUE,"DGT","")</f>
        <v>DGT</v>
      </c>
      <c r="G279" s="67" t="s">
        <v>502</v>
      </c>
      <c r="H279" s="592">
        <f t="shared" si="157"/>
        <v>3.5</v>
      </c>
      <c r="I279" s="903">
        <v>3.5</v>
      </c>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c r="AJ279" s="283"/>
      <c r="AK279" s="283"/>
      <c r="AL279" s="283"/>
      <c r="AM279" s="283"/>
      <c r="AN279" s="283"/>
      <c r="AO279" s="283"/>
      <c r="AP279" s="283"/>
      <c r="AQ279" s="283"/>
      <c r="AR279" s="283"/>
      <c r="AS279" s="283"/>
      <c r="AT279" s="283"/>
      <c r="AU279" s="283"/>
      <c r="AV279" s="283"/>
      <c r="AW279" s="283"/>
      <c r="AX279" s="283"/>
      <c r="AY279" s="283"/>
      <c r="AZ279" s="283"/>
      <c r="BA279" s="283"/>
      <c r="BB279" s="283"/>
      <c r="BC279" s="283"/>
      <c r="BD279" s="283"/>
      <c r="BE279" s="283"/>
      <c r="BF279" s="68"/>
      <c r="BG279" s="68"/>
      <c r="BH279" s="68"/>
      <c r="BI279" s="68"/>
      <c r="BJ279" s="68"/>
      <c r="BK279" s="68"/>
      <c r="BL279" s="460"/>
      <c r="BM279" s="583" t="e">
        <f>VLOOKUP(B279,'[3]Phụ lục 01'!$B$12:$J$150,4,0)</f>
        <v>#N/A</v>
      </c>
      <c r="BN279" s="266" t="e">
        <f>VLOOKUP(B279,'[2]PL01-16112024'!$D$11:$P$237,11,0)</f>
        <v>#N/A</v>
      </c>
      <c r="BO279" s="68"/>
      <c r="BP279" s="68"/>
      <c r="BQ279" s="68"/>
      <c r="BR279" s="68"/>
    </row>
    <row r="280" spans="1:70" s="71" customFormat="1" ht="37.5">
      <c r="A280" s="276"/>
      <c r="B280" s="912" t="s">
        <v>1065</v>
      </c>
      <c r="C280" s="266" t="s">
        <v>528</v>
      </c>
      <c r="D280" s="266">
        <f t="shared" si="168"/>
        <v>1</v>
      </c>
      <c r="E280" s="278" t="s">
        <v>276</v>
      </c>
      <c r="F280" s="266" t="str">
        <f t="shared" si="169"/>
        <v>DGT</v>
      </c>
      <c r="G280" s="67" t="s">
        <v>502</v>
      </c>
      <c r="H280" s="592">
        <f t="shared" si="157"/>
        <v>1</v>
      </c>
      <c r="I280" s="903">
        <v>1</v>
      </c>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c r="AJ280" s="283"/>
      <c r="AK280" s="283"/>
      <c r="AL280" s="283"/>
      <c r="AM280" s="283"/>
      <c r="AN280" s="283"/>
      <c r="AO280" s="283"/>
      <c r="AP280" s="283"/>
      <c r="AQ280" s="283"/>
      <c r="AR280" s="283"/>
      <c r="AS280" s="283"/>
      <c r="AT280" s="283"/>
      <c r="AU280" s="283"/>
      <c r="AV280" s="283"/>
      <c r="AW280" s="283"/>
      <c r="AX280" s="283"/>
      <c r="AY280" s="283"/>
      <c r="AZ280" s="283"/>
      <c r="BA280" s="283"/>
      <c r="BB280" s="283"/>
      <c r="BC280" s="283"/>
      <c r="BD280" s="283"/>
      <c r="BE280" s="283"/>
      <c r="BF280" s="68"/>
      <c r="BG280" s="68"/>
      <c r="BH280" s="68"/>
      <c r="BI280" s="68"/>
      <c r="BJ280" s="68"/>
      <c r="BK280" s="68"/>
      <c r="BL280" s="460"/>
      <c r="BM280" s="583"/>
      <c r="BN280" s="266"/>
      <c r="BO280" s="68"/>
      <c r="BP280" s="68"/>
      <c r="BQ280" s="68"/>
      <c r="BR280" s="68"/>
    </row>
    <row r="281" spans="1:70" s="71" customFormat="1" ht="37.5">
      <c r="A281" s="276"/>
      <c r="B281" s="912" t="s">
        <v>1047</v>
      </c>
      <c r="C281" s="266" t="s">
        <v>528</v>
      </c>
      <c r="D281" s="266">
        <f t="shared" si="168"/>
        <v>5.6</v>
      </c>
      <c r="E281" s="278" t="s">
        <v>276</v>
      </c>
      <c r="F281" s="266" t="str">
        <f t="shared" si="169"/>
        <v>DGT</v>
      </c>
      <c r="G281" s="67" t="s">
        <v>502</v>
      </c>
      <c r="H281" s="592">
        <f t="shared" si="157"/>
        <v>5.6</v>
      </c>
      <c r="I281" s="903"/>
      <c r="J281" s="283"/>
      <c r="K281" s="283">
        <v>4.1232999999999995</v>
      </c>
      <c r="L281" s="283">
        <v>0.5</v>
      </c>
      <c r="M281" s="283"/>
      <c r="N281" s="283"/>
      <c r="O281" s="283"/>
      <c r="P281" s="283"/>
      <c r="Q281" s="283">
        <v>0.8</v>
      </c>
      <c r="R281" s="283"/>
      <c r="S281" s="283"/>
      <c r="T281" s="283"/>
      <c r="U281" s="283"/>
      <c r="V281" s="283"/>
      <c r="W281" s="283"/>
      <c r="X281" s="283"/>
      <c r="Y281" s="283"/>
      <c r="Z281" s="283"/>
      <c r="AA281" s="283"/>
      <c r="AB281" s="283"/>
      <c r="AC281" s="283"/>
      <c r="AD281" s="283"/>
      <c r="AE281" s="283"/>
      <c r="AF281" s="283"/>
      <c r="AG281" s="283"/>
      <c r="AH281" s="283"/>
      <c r="AI281" s="283"/>
      <c r="AJ281" s="283"/>
      <c r="AK281" s="283"/>
      <c r="AL281" s="283"/>
      <c r="AM281" s="283"/>
      <c r="AN281" s="283"/>
      <c r="AO281" s="283"/>
      <c r="AP281" s="283"/>
      <c r="AQ281" s="283"/>
      <c r="AR281" s="283"/>
      <c r="AS281" s="283"/>
      <c r="AT281" s="283"/>
      <c r="AU281" s="283"/>
      <c r="AV281" s="283"/>
      <c r="AW281" s="283"/>
      <c r="AX281" s="283"/>
      <c r="AY281" s="283"/>
      <c r="AZ281" s="283"/>
      <c r="BA281" s="283"/>
      <c r="BB281" s="283"/>
      <c r="BC281" s="283"/>
      <c r="BD281" s="283"/>
      <c r="BE281" s="283"/>
      <c r="BF281" s="68"/>
      <c r="BG281" s="68"/>
      <c r="BH281" s="68">
        <v>0.17670000000000002</v>
      </c>
      <c r="BI281" s="68"/>
      <c r="BJ281" s="68"/>
      <c r="BK281" s="68"/>
      <c r="BL281" s="460"/>
      <c r="BM281" s="583"/>
      <c r="BN281" s="266"/>
      <c r="BO281" s="68"/>
      <c r="BP281" s="68"/>
      <c r="BQ281" s="68"/>
      <c r="BR281" s="68"/>
    </row>
    <row r="282" spans="1:70" s="71" customFormat="1" ht="22.5">
      <c r="A282" s="276"/>
      <c r="B282" s="912"/>
      <c r="C282" s="266" t="s">
        <v>528</v>
      </c>
      <c r="D282" s="266">
        <f t="shared" si="168"/>
        <v>0</v>
      </c>
      <c r="E282" s="278" t="s">
        <v>276</v>
      </c>
      <c r="F282" s="266" t="str">
        <f t="shared" si="169"/>
        <v/>
      </c>
      <c r="G282" s="67" t="s">
        <v>502</v>
      </c>
      <c r="H282" s="592">
        <f t="shared" si="157"/>
        <v>0</v>
      </c>
      <c r="I282" s="903"/>
      <c r="J282" s="283"/>
      <c r="K282" s="283"/>
      <c r="L282" s="281"/>
      <c r="M282" s="283"/>
      <c r="N282" s="283"/>
      <c r="O282" s="283"/>
      <c r="P282" s="283"/>
      <c r="Q282" s="281"/>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68"/>
      <c r="BG282" s="68"/>
      <c r="BH282" s="68"/>
      <c r="BI282" s="68"/>
      <c r="BJ282" s="68"/>
      <c r="BK282" s="68"/>
      <c r="BL282" s="460"/>
      <c r="BM282" s="583"/>
      <c r="BN282" s="266"/>
      <c r="BO282" s="68"/>
      <c r="BP282" s="68"/>
      <c r="BQ282" s="68"/>
      <c r="BR282" s="68"/>
    </row>
    <row r="283" spans="1:70" s="71" customFormat="1" ht="18.75">
      <c r="A283" s="276"/>
      <c r="B283" s="912"/>
      <c r="C283" s="266"/>
      <c r="D283" s="266"/>
      <c r="E283" s="278"/>
      <c r="F283" s="266"/>
      <c r="G283" s="67"/>
      <c r="H283" s="592"/>
      <c r="I283" s="90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68"/>
      <c r="BG283" s="68"/>
      <c r="BH283" s="68"/>
      <c r="BI283" s="68"/>
      <c r="BJ283" s="68"/>
      <c r="BK283" s="68"/>
      <c r="BL283" s="460"/>
      <c r="BM283" s="583"/>
      <c r="BN283" s="266"/>
      <c r="BO283" s="68"/>
      <c r="BP283" s="68"/>
      <c r="BQ283" s="68"/>
      <c r="BR283" s="68"/>
    </row>
    <row r="284" spans="1:70" s="71" customFormat="1" ht="37.5" customHeight="1">
      <c r="A284" s="276" t="s">
        <v>186</v>
      </c>
      <c r="B284" s="904"/>
      <c r="C284" s="265" t="s">
        <v>528</v>
      </c>
      <c r="D284" s="266">
        <f t="shared" si="168"/>
        <v>0</v>
      </c>
      <c r="E284" s="70" t="s">
        <v>276</v>
      </c>
      <c r="F284" s="266" t="str">
        <f t="shared" si="169"/>
        <v/>
      </c>
      <c r="G284" s="67" t="s">
        <v>502</v>
      </c>
      <c r="H284" s="592">
        <f t="shared" ref="H284" si="170">SUM(I284:BK284)</f>
        <v>0</v>
      </c>
      <c r="I284" s="934"/>
      <c r="J284" s="283"/>
      <c r="K284" s="283"/>
      <c r="L284" s="283"/>
      <c r="M284" s="283"/>
      <c r="N284" s="283"/>
      <c r="O284" s="283"/>
      <c r="P284" s="283"/>
      <c r="Q284" s="306"/>
      <c r="R284" s="283"/>
      <c r="S284" s="283"/>
      <c r="T284" s="283"/>
      <c r="U284" s="306"/>
      <c r="V284" s="283"/>
      <c r="W284" s="283"/>
      <c r="X284" s="283"/>
      <c r="Y284" s="283"/>
      <c r="Z284" s="283"/>
      <c r="AA284" s="283"/>
      <c r="AB284" s="283"/>
      <c r="AC284" s="283"/>
      <c r="AD284" s="283"/>
      <c r="AE284" s="283"/>
      <c r="AF284" s="283"/>
      <c r="AG284" s="283"/>
      <c r="AH284" s="283"/>
      <c r="AI284" s="283"/>
      <c r="AJ284" s="283"/>
      <c r="AK284" s="283"/>
      <c r="AL284" s="283"/>
      <c r="AM284" s="283"/>
      <c r="AN284" s="283"/>
      <c r="AO284" s="283"/>
      <c r="AP284" s="283"/>
      <c r="AQ284" s="306"/>
      <c r="AR284" s="306"/>
      <c r="AS284" s="283"/>
      <c r="AT284" s="283"/>
      <c r="AU284" s="283"/>
      <c r="AV284" s="283"/>
      <c r="AW284" s="283"/>
      <c r="AX284" s="283"/>
      <c r="AY284" s="283"/>
      <c r="AZ284" s="283"/>
      <c r="BA284" s="283"/>
      <c r="BB284" s="283"/>
      <c r="BC284" s="283"/>
      <c r="BD284" s="283"/>
      <c r="BE284" s="283"/>
      <c r="BF284" s="68"/>
      <c r="BG284" s="68"/>
      <c r="BH284" s="68"/>
      <c r="BI284" s="68"/>
      <c r="BJ284" s="68"/>
      <c r="BK284" s="68"/>
      <c r="BL284" s="460"/>
      <c r="BM284" s="583">
        <f>VLOOKUP(B284,'[3]Phụ lục 01'!$B$12:$J$150,4,0)</f>
        <v>0</v>
      </c>
      <c r="BN284" s="266" t="e">
        <f>VLOOKUP(B284,'[2]PL01-16112024'!$D$11:$P$237,11,0)</f>
        <v>#N/A</v>
      </c>
      <c r="BO284" s="68"/>
      <c r="BP284" s="68"/>
      <c r="BQ284" s="68"/>
      <c r="BR284" s="68"/>
    </row>
    <row r="285" spans="1:70" s="84" customFormat="1" ht="10.9" customHeight="1">
      <c r="A285" s="269" t="s">
        <v>43</v>
      </c>
      <c r="B285" s="270" t="s">
        <v>28</v>
      </c>
      <c r="C285" s="271"/>
      <c r="D285" s="272" t="str">
        <f t="shared" si="155"/>
        <v/>
      </c>
      <c r="E285" s="273"/>
      <c r="F285" s="271" t="str">
        <f t="shared" ref="F285:F299" si="171">IF(ISTEXT(B285)=TRUE,"DTL","")</f>
        <v>DTL</v>
      </c>
      <c r="G285" s="284"/>
      <c r="H285" s="591">
        <f>SUM(I285:BK285)</f>
        <v>2.9999999999999996</v>
      </c>
      <c r="I285" s="275">
        <f t="shared" ref="I285:AN285" si="172">SUM(I286:I299)</f>
        <v>2.9</v>
      </c>
      <c r="J285" s="275">
        <f t="shared" si="172"/>
        <v>0</v>
      </c>
      <c r="K285" s="275">
        <f t="shared" si="172"/>
        <v>0</v>
      </c>
      <c r="L285" s="275">
        <f t="shared" si="172"/>
        <v>0</v>
      </c>
      <c r="M285" s="275">
        <f t="shared" si="172"/>
        <v>0</v>
      </c>
      <c r="N285" s="275">
        <f t="shared" si="172"/>
        <v>0</v>
      </c>
      <c r="O285" s="275">
        <f t="shared" si="172"/>
        <v>0</v>
      </c>
      <c r="P285" s="275">
        <f t="shared" si="172"/>
        <v>0</v>
      </c>
      <c r="Q285" s="275">
        <f t="shared" si="172"/>
        <v>0</v>
      </c>
      <c r="R285" s="275">
        <f t="shared" si="172"/>
        <v>0</v>
      </c>
      <c r="S285" s="275">
        <f t="shared" si="172"/>
        <v>0</v>
      </c>
      <c r="T285" s="275">
        <f t="shared" si="172"/>
        <v>0</v>
      </c>
      <c r="U285" s="275">
        <f t="shared" si="172"/>
        <v>0</v>
      </c>
      <c r="V285" s="275">
        <f t="shared" si="172"/>
        <v>0</v>
      </c>
      <c r="W285" s="275">
        <f t="shared" si="172"/>
        <v>0</v>
      </c>
      <c r="X285" s="275">
        <f t="shared" si="172"/>
        <v>0</v>
      </c>
      <c r="Y285" s="275">
        <f t="shared" si="172"/>
        <v>0</v>
      </c>
      <c r="Z285" s="275">
        <f t="shared" si="172"/>
        <v>0</v>
      </c>
      <c r="AA285" s="275">
        <f t="shared" si="172"/>
        <v>0</v>
      </c>
      <c r="AB285" s="275">
        <f t="shared" si="172"/>
        <v>0</v>
      </c>
      <c r="AC285" s="275">
        <f t="shared" si="172"/>
        <v>0</v>
      </c>
      <c r="AD285" s="275">
        <f t="shared" si="172"/>
        <v>0</v>
      </c>
      <c r="AE285" s="275">
        <f t="shared" si="172"/>
        <v>0</v>
      </c>
      <c r="AF285" s="275">
        <f t="shared" si="172"/>
        <v>0</v>
      </c>
      <c r="AG285" s="275">
        <f t="shared" si="172"/>
        <v>0</v>
      </c>
      <c r="AH285" s="275">
        <f t="shared" si="172"/>
        <v>0</v>
      </c>
      <c r="AI285" s="275">
        <f t="shared" si="172"/>
        <v>0</v>
      </c>
      <c r="AJ285" s="275">
        <f t="shared" si="172"/>
        <v>0</v>
      </c>
      <c r="AK285" s="275">
        <f t="shared" si="172"/>
        <v>0</v>
      </c>
      <c r="AL285" s="275">
        <f t="shared" si="172"/>
        <v>0</v>
      </c>
      <c r="AM285" s="275">
        <f t="shared" si="172"/>
        <v>0</v>
      </c>
      <c r="AN285" s="275">
        <f t="shared" si="172"/>
        <v>0</v>
      </c>
      <c r="AO285" s="275">
        <f t="shared" ref="AO285:BK285" si="173">SUM(AO286:AO299)</f>
        <v>0</v>
      </c>
      <c r="AP285" s="275">
        <f t="shared" si="173"/>
        <v>0.05</v>
      </c>
      <c r="AQ285" s="275">
        <f t="shared" si="173"/>
        <v>0.05</v>
      </c>
      <c r="AR285" s="275">
        <f t="shared" si="173"/>
        <v>0</v>
      </c>
      <c r="AS285" s="275">
        <f t="shared" si="173"/>
        <v>0</v>
      </c>
      <c r="AT285" s="275">
        <f t="shared" si="173"/>
        <v>0</v>
      </c>
      <c r="AU285" s="275">
        <f t="shared" si="173"/>
        <v>0</v>
      </c>
      <c r="AV285" s="275">
        <f t="shared" si="173"/>
        <v>0</v>
      </c>
      <c r="AW285" s="275">
        <f t="shared" si="173"/>
        <v>0</v>
      </c>
      <c r="AX285" s="275">
        <f t="shared" si="173"/>
        <v>0</v>
      </c>
      <c r="AY285" s="275">
        <f t="shared" si="173"/>
        <v>0</v>
      </c>
      <c r="AZ285" s="275">
        <f t="shared" si="173"/>
        <v>0</v>
      </c>
      <c r="BA285" s="275">
        <f t="shared" si="173"/>
        <v>0</v>
      </c>
      <c r="BB285" s="275">
        <f t="shared" si="173"/>
        <v>0</v>
      </c>
      <c r="BC285" s="275">
        <f t="shared" si="173"/>
        <v>0</v>
      </c>
      <c r="BD285" s="275">
        <f t="shared" si="173"/>
        <v>0</v>
      </c>
      <c r="BE285" s="275">
        <f t="shared" si="173"/>
        <v>0</v>
      </c>
      <c r="BF285" s="275">
        <f t="shared" si="173"/>
        <v>0</v>
      </c>
      <c r="BG285" s="275">
        <f t="shared" si="173"/>
        <v>0</v>
      </c>
      <c r="BH285" s="275">
        <f t="shared" si="173"/>
        <v>0</v>
      </c>
      <c r="BI285" s="275">
        <f t="shared" si="173"/>
        <v>0</v>
      </c>
      <c r="BJ285" s="275">
        <f t="shared" si="173"/>
        <v>0</v>
      </c>
      <c r="BK285" s="275">
        <f t="shared" si="173"/>
        <v>0</v>
      </c>
      <c r="BL285" s="458"/>
      <c r="BM285" s="583" t="e">
        <f>VLOOKUP(B285,'[3]Phụ lục 01'!$B$12:$J$150,4,0)</f>
        <v>#N/A</v>
      </c>
      <c r="BN285" s="469" t="e">
        <f>VLOOKUP(B285,'[2]PL01-16112024'!$D$11:$P$237,11,0)</f>
        <v>#N/A</v>
      </c>
      <c r="BO285" s="469"/>
      <c r="BP285" s="469"/>
      <c r="BQ285" s="469"/>
      <c r="BR285" s="469"/>
    </row>
    <row r="286" spans="1:70" s="84" customFormat="1" ht="45" customHeight="1">
      <c r="A286" s="276" t="s">
        <v>186</v>
      </c>
      <c r="B286" s="941" t="s">
        <v>1066</v>
      </c>
      <c r="C286" s="266" t="s">
        <v>528</v>
      </c>
      <c r="D286" s="266">
        <f t="shared" si="155"/>
        <v>2.9999999999999996</v>
      </c>
      <c r="E286" s="278" t="s">
        <v>276</v>
      </c>
      <c r="F286" s="266" t="str">
        <f t="shared" si="171"/>
        <v>DTL</v>
      </c>
      <c r="G286" s="67" t="s">
        <v>502</v>
      </c>
      <c r="H286" s="592">
        <f t="shared" ref="H286:H299" si="174">SUM(I286:BK286)</f>
        <v>2.9999999999999996</v>
      </c>
      <c r="I286" s="903">
        <v>2.9</v>
      </c>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c r="AL286" s="281"/>
      <c r="AM286" s="281"/>
      <c r="AN286" s="281"/>
      <c r="AO286" s="281"/>
      <c r="AP286" s="281">
        <v>0.05</v>
      </c>
      <c r="AQ286" s="281">
        <v>0.05</v>
      </c>
      <c r="AR286" s="281"/>
      <c r="AS286" s="281"/>
      <c r="AT286" s="281"/>
      <c r="AU286" s="281"/>
      <c r="AV286" s="281"/>
      <c r="AW286" s="281"/>
      <c r="AX286" s="281"/>
      <c r="AY286" s="281"/>
      <c r="AZ286" s="281"/>
      <c r="BA286" s="281"/>
      <c r="BB286" s="281"/>
      <c r="BC286" s="281"/>
      <c r="BD286" s="281"/>
      <c r="BE286" s="281"/>
      <c r="BF286" s="266"/>
      <c r="BG286" s="266"/>
      <c r="BH286" s="266"/>
      <c r="BI286" s="266"/>
      <c r="BJ286" s="266"/>
      <c r="BK286" s="266"/>
      <c r="BL286" s="459"/>
      <c r="BM286" s="583"/>
      <c r="BN286" s="266" t="e">
        <f>VLOOKUP(B286,'[2]PL01-16112024'!$D$11:$P$237,11,0)</f>
        <v>#N/A</v>
      </c>
      <c r="BO286" s="266"/>
      <c r="BP286" s="266"/>
      <c r="BQ286" s="266"/>
      <c r="BR286" s="266"/>
    </row>
    <row r="287" spans="1:70" s="84" customFormat="1" ht="37.5" customHeight="1">
      <c r="A287" s="276" t="s">
        <v>186</v>
      </c>
      <c r="B287" s="912"/>
      <c r="C287" s="266" t="s">
        <v>528</v>
      </c>
      <c r="D287" s="266">
        <f t="shared" si="155"/>
        <v>0</v>
      </c>
      <c r="E287" s="278" t="s">
        <v>276</v>
      </c>
      <c r="F287" s="266" t="str">
        <f t="shared" si="171"/>
        <v/>
      </c>
      <c r="G287" s="67" t="s">
        <v>502</v>
      </c>
      <c r="H287" s="592">
        <f t="shared" si="174"/>
        <v>0</v>
      </c>
      <c r="I287" s="903"/>
      <c r="J287" s="281"/>
      <c r="K287" s="281"/>
      <c r="L287" s="281"/>
      <c r="M287" s="281"/>
      <c r="N287" s="281"/>
      <c r="O287" s="281"/>
      <c r="P287" s="281"/>
      <c r="Q287" s="903"/>
      <c r="R287" s="281"/>
      <c r="S287" s="281"/>
      <c r="T287" s="281"/>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1"/>
      <c r="AT287" s="281"/>
      <c r="AU287" s="281"/>
      <c r="AV287" s="281"/>
      <c r="AW287" s="281"/>
      <c r="AX287" s="281"/>
      <c r="AY287" s="281"/>
      <c r="AZ287" s="281"/>
      <c r="BA287" s="281"/>
      <c r="BB287" s="281"/>
      <c r="BC287" s="281"/>
      <c r="BD287" s="281"/>
      <c r="BE287" s="281"/>
      <c r="BF287" s="266"/>
      <c r="BG287" s="266"/>
      <c r="BH287" s="266"/>
      <c r="BI287" s="266"/>
      <c r="BJ287" s="266"/>
      <c r="BK287" s="266"/>
      <c r="BL287" s="459"/>
      <c r="BM287" s="583">
        <f>VLOOKUP(B287,'[3]Phụ lục 01'!$B$12:$J$150,4,0)</f>
        <v>0</v>
      </c>
      <c r="BN287" s="266" t="e">
        <f>VLOOKUP(B287,'[2]PL01-16112024'!$D$11:$P$237,11,0)</f>
        <v>#N/A</v>
      </c>
      <c r="BO287" s="266"/>
      <c r="BP287" s="266"/>
      <c r="BQ287" s="266"/>
      <c r="BR287" s="266"/>
    </row>
    <row r="288" spans="1:70" s="71" customFormat="1" ht="68.25" customHeight="1">
      <c r="A288" s="276" t="s">
        <v>186</v>
      </c>
      <c r="B288" s="912"/>
      <c r="C288" s="266" t="s">
        <v>528</v>
      </c>
      <c r="D288" s="266"/>
      <c r="E288" s="278" t="s">
        <v>276</v>
      </c>
      <c r="F288" s="266" t="str">
        <f t="shared" si="171"/>
        <v/>
      </c>
      <c r="G288" s="67" t="s">
        <v>502</v>
      </c>
      <c r="H288" s="592">
        <f t="shared" si="174"/>
        <v>0</v>
      </c>
      <c r="I288" s="903"/>
      <c r="J288" s="283"/>
      <c r="K288" s="283"/>
      <c r="L288" s="281"/>
      <c r="M288" s="283"/>
      <c r="N288" s="283"/>
      <c r="O288" s="283"/>
      <c r="P288" s="283"/>
      <c r="Q288" s="281"/>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68"/>
      <c r="BG288" s="68"/>
      <c r="BH288" s="68"/>
      <c r="BI288" s="68"/>
      <c r="BJ288" s="68"/>
      <c r="BK288" s="68"/>
      <c r="BL288" s="460"/>
      <c r="BM288" s="583">
        <f>VLOOKUP(B288,'[3]Phụ lục 01'!$B$12:$J$150,4,0)</f>
        <v>0</v>
      </c>
      <c r="BN288" s="266" t="e">
        <f>VLOOKUP(B288,'[2]PL01-16112024'!$D$11:$P$237,11,0)</f>
        <v>#N/A</v>
      </c>
      <c r="BO288" s="68"/>
      <c r="BP288" s="68"/>
      <c r="BQ288" s="68"/>
      <c r="BR288" s="68"/>
    </row>
    <row r="289" spans="1:70" s="84" customFormat="1" ht="10.9" customHeight="1">
      <c r="A289" s="276" t="s">
        <v>186</v>
      </c>
      <c r="B289" s="285"/>
      <c r="C289" s="266"/>
      <c r="D289" s="266"/>
      <c r="E289" s="278"/>
      <c r="F289" s="266" t="str">
        <f t="shared" si="171"/>
        <v/>
      </c>
      <c r="G289" s="279"/>
      <c r="H289" s="592">
        <f t="shared" si="174"/>
        <v>0</v>
      </c>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281"/>
      <c r="AR289" s="281"/>
      <c r="AS289" s="281"/>
      <c r="AT289" s="281"/>
      <c r="AU289" s="281"/>
      <c r="AV289" s="281"/>
      <c r="AW289" s="281"/>
      <c r="AX289" s="281"/>
      <c r="AY289" s="281"/>
      <c r="AZ289" s="281"/>
      <c r="BA289" s="281"/>
      <c r="BB289" s="281"/>
      <c r="BC289" s="281"/>
      <c r="BD289" s="281"/>
      <c r="BE289" s="281"/>
      <c r="BF289" s="266"/>
      <c r="BG289" s="266"/>
      <c r="BH289" s="266"/>
      <c r="BI289" s="266"/>
      <c r="BJ289" s="266"/>
      <c r="BK289" s="266"/>
      <c r="BL289" s="459"/>
      <c r="BM289" s="583">
        <f>VLOOKUP(B289,'[3]Phụ lục 01'!$B$12:$J$150,4,0)</f>
        <v>0</v>
      </c>
      <c r="BN289" s="266" t="e">
        <f>VLOOKUP(B289,'[2]PL01-16112024'!$D$11:$P$237,11,0)</f>
        <v>#N/A</v>
      </c>
      <c r="BO289" s="266"/>
      <c r="BP289" s="266"/>
      <c r="BQ289" s="266"/>
      <c r="BR289" s="266"/>
    </row>
    <row r="290" spans="1:70" s="71" customFormat="1" ht="10.9" customHeight="1">
      <c r="A290" s="276" t="s">
        <v>186</v>
      </c>
      <c r="B290" s="315"/>
      <c r="C290" s="68"/>
      <c r="D290" s="266"/>
      <c r="E290" s="70"/>
      <c r="F290" s="266" t="str">
        <f t="shared" si="171"/>
        <v/>
      </c>
      <c r="G290" s="67"/>
      <c r="H290" s="592">
        <f t="shared" si="174"/>
        <v>0</v>
      </c>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3"/>
      <c r="AP290" s="283"/>
      <c r="AQ290" s="283"/>
      <c r="AR290" s="283"/>
      <c r="AS290" s="283"/>
      <c r="AT290" s="283"/>
      <c r="AU290" s="283"/>
      <c r="AV290" s="283"/>
      <c r="AW290" s="283"/>
      <c r="AX290" s="283"/>
      <c r="AY290" s="283"/>
      <c r="AZ290" s="283"/>
      <c r="BA290" s="283"/>
      <c r="BB290" s="283"/>
      <c r="BC290" s="283"/>
      <c r="BD290" s="283"/>
      <c r="BE290" s="283"/>
      <c r="BF290" s="68"/>
      <c r="BG290" s="68"/>
      <c r="BH290" s="68"/>
      <c r="BI290" s="68"/>
      <c r="BJ290" s="68"/>
      <c r="BK290" s="68"/>
      <c r="BL290" s="460"/>
      <c r="BM290" s="583">
        <f>VLOOKUP(B290,'[3]Phụ lục 01'!$B$12:$J$150,4,0)</f>
        <v>0</v>
      </c>
      <c r="BN290" s="266" t="e">
        <f>VLOOKUP(B290,'[2]PL01-16112024'!$D$11:$P$237,11,0)</f>
        <v>#N/A</v>
      </c>
      <c r="BO290" s="68"/>
      <c r="BP290" s="68"/>
      <c r="BQ290" s="68"/>
      <c r="BR290" s="68"/>
    </row>
    <row r="291" spans="1:70" s="71" customFormat="1" ht="10.9" customHeight="1">
      <c r="A291" s="276" t="s">
        <v>186</v>
      </c>
      <c r="B291" s="315"/>
      <c r="C291" s="68"/>
      <c r="D291" s="266"/>
      <c r="E291" s="70"/>
      <c r="F291" s="266" t="str">
        <f t="shared" si="171"/>
        <v/>
      </c>
      <c r="G291" s="67"/>
      <c r="H291" s="592">
        <f t="shared" si="174"/>
        <v>0</v>
      </c>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3"/>
      <c r="AP291" s="283"/>
      <c r="AQ291" s="283"/>
      <c r="AR291" s="283"/>
      <c r="AS291" s="283"/>
      <c r="AT291" s="283"/>
      <c r="AU291" s="283"/>
      <c r="AV291" s="283"/>
      <c r="AW291" s="283"/>
      <c r="AX291" s="283"/>
      <c r="AY291" s="283"/>
      <c r="AZ291" s="283"/>
      <c r="BA291" s="283"/>
      <c r="BB291" s="283"/>
      <c r="BC291" s="283"/>
      <c r="BD291" s="283"/>
      <c r="BE291" s="283"/>
      <c r="BF291" s="68"/>
      <c r="BG291" s="68"/>
      <c r="BH291" s="68"/>
      <c r="BI291" s="68"/>
      <c r="BJ291" s="68"/>
      <c r="BK291" s="68"/>
      <c r="BL291" s="460"/>
      <c r="BM291" s="583">
        <f>VLOOKUP(B291,'[3]Phụ lục 01'!$B$12:$J$150,4,0)</f>
        <v>0</v>
      </c>
      <c r="BN291" s="266" t="e">
        <f>VLOOKUP(B291,'[2]PL01-16112024'!$D$11:$P$237,11,0)</f>
        <v>#N/A</v>
      </c>
      <c r="BO291" s="68"/>
      <c r="BP291" s="68"/>
      <c r="BQ291" s="68"/>
      <c r="BR291" s="68"/>
    </row>
    <row r="292" spans="1:70" s="71" customFormat="1" ht="10.9" customHeight="1">
      <c r="A292" s="276" t="s">
        <v>186</v>
      </c>
      <c r="B292" s="315"/>
      <c r="C292" s="68"/>
      <c r="D292" s="266"/>
      <c r="E292" s="70"/>
      <c r="F292" s="266" t="str">
        <f t="shared" si="171"/>
        <v/>
      </c>
      <c r="G292" s="67"/>
      <c r="H292" s="592">
        <f t="shared" si="174"/>
        <v>0</v>
      </c>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c r="AL292" s="283"/>
      <c r="AM292" s="283"/>
      <c r="AN292" s="283"/>
      <c r="AO292" s="283"/>
      <c r="AP292" s="283"/>
      <c r="AQ292" s="283"/>
      <c r="AR292" s="283"/>
      <c r="AS292" s="283"/>
      <c r="AT292" s="283"/>
      <c r="AU292" s="283"/>
      <c r="AV292" s="283"/>
      <c r="AW292" s="283"/>
      <c r="AX292" s="283"/>
      <c r="AY292" s="283"/>
      <c r="AZ292" s="283"/>
      <c r="BA292" s="283"/>
      <c r="BB292" s="283"/>
      <c r="BC292" s="283"/>
      <c r="BD292" s="283"/>
      <c r="BE292" s="283"/>
      <c r="BF292" s="68"/>
      <c r="BG292" s="68"/>
      <c r="BH292" s="68"/>
      <c r="BI292" s="68"/>
      <c r="BJ292" s="68"/>
      <c r="BK292" s="68"/>
      <c r="BL292" s="460"/>
      <c r="BM292" s="583">
        <f>VLOOKUP(B292,'[3]Phụ lục 01'!$B$12:$J$150,4,0)</f>
        <v>0</v>
      </c>
      <c r="BN292" s="266" t="e">
        <f>VLOOKUP(B292,'[2]PL01-16112024'!$D$11:$P$237,11,0)</f>
        <v>#N/A</v>
      </c>
      <c r="BO292" s="68"/>
      <c r="BP292" s="68"/>
      <c r="BQ292" s="68"/>
      <c r="BR292" s="68"/>
    </row>
    <row r="293" spans="1:70" s="84" customFormat="1" ht="10.9" customHeight="1">
      <c r="A293" s="276" t="s">
        <v>186</v>
      </c>
      <c r="B293" s="285"/>
      <c r="C293" s="266"/>
      <c r="D293" s="266"/>
      <c r="E293" s="278"/>
      <c r="F293" s="266" t="str">
        <f t="shared" si="171"/>
        <v/>
      </c>
      <c r="G293" s="279"/>
      <c r="H293" s="592">
        <f t="shared" si="174"/>
        <v>0</v>
      </c>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1"/>
      <c r="AL293" s="281"/>
      <c r="AM293" s="281"/>
      <c r="AN293" s="281"/>
      <c r="AO293" s="281"/>
      <c r="AP293" s="281"/>
      <c r="AQ293" s="281"/>
      <c r="AR293" s="281"/>
      <c r="AS293" s="281"/>
      <c r="AT293" s="281"/>
      <c r="AU293" s="281"/>
      <c r="AV293" s="281"/>
      <c r="AW293" s="281"/>
      <c r="AX293" s="281"/>
      <c r="AY293" s="281"/>
      <c r="AZ293" s="281"/>
      <c r="BA293" s="281"/>
      <c r="BB293" s="281"/>
      <c r="BC293" s="281"/>
      <c r="BD293" s="281"/>
      <c r="BE293" s="281"/>
      <c r="BF293" s="266"/>
      <c r="BG293" s="266"/>
      <c r="BH293" s="266"/>
      <c r="BI293" s="266"/>
      <c r="BJ293" s="266"/>
      <c r="BK293" s="266"/>
      <c r="BL293" s="459"/>
      <c r="BM293" s="583">
        <f>VLOOKUP(B293,'[3]Phụ lục 01'!$B$12:$J$150,4,0)</f>
        <v>0</v>
      </c>
      <c r="BN293" s="266" t="e">
        <f>VLOOKUP(B293,'[2]PL01-16112024'!$D$11:$P$237,11,0)</f>
        <v>#N/A</v>
      </c>
      <c r="BO293" s="266"/>
      <c r="BP293" s="266"/>
      <c r="BQ293" s="266"/>
      <c r="BR293" s="266"/>
    </row>
    <row r="294" spans="1:70" s="84" customFormat="1" ht="10.9" customHeight="1">
      <c r="A294" s="276" t="s">
        <v>186</v>
      </c>
      <c r="B294" s="285"/>
      <c r="C294" s="266"/>
      <c r="D294" s="266"/>
      <c r="E294" s="278"/>
      <c r="F294" s="266" t="str">
        <f t="shared" si="171"/>
        <v/>
      </c>
      <c r="G294" s="279"/>
      <c r="H294" s="592">
        <f t="shared" si="174"/>
        <v>0</v>
      </c>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1"/>
      <c r="AT294" s="281"/>
      <c r="AU294" s="281"/>
      <c r="AV294" s="281"/>
      <c r="AW294" s="281"/>
      <c r="AX294" s="281"/>
      <c r="AY294" s="281"/>
      <c r="AZ294" s="281"/>
      <c r="BA294" s="281"/>
      <c r="BB294" s="281"/>
      <c r="BC294" s="281"/>
      <c r="BD294" s="281"/>
      <c r="BE294" s="281"/>
      <c r="BF294" s="266"/>
      <c r="BG294" s="266"/>
      <c r="BH294" s="266"/>
      <c r="BI294" s="266"/>
      <c r="BJ294" s="266"/>
      <c r="BK294" s="266"/>
      <c r="BL294" s="459"/>
      <c r="BM294" s="583">
        <f>VLOOKUP(B294,'[3]Phụ lục 01'!$B$12:$J$150,4,0)</f>
        <v>0</v>
      </c>
      <c r="BN294" s="266" t="e">
        <f>VLOOKUP(B294,'[2]PL01-16112024'!$D$11:$P$237,11,0)</f>
        <v>#N/A</v>
      </c>
      <c r="BO294" s="266"/>
      <c r="BP294" s="266"/>
      <c r="BQ294" s="266"/>
      <c r="BR294" s="266"/>
    </row>
    <row r="295" spans="1:70" s="71" customFormat="1" ht="10.9" customHeight="1">
      <c r="A295" s="276" t="s">
        <v>186</v>
      </c>
      <c r="B295" s="315"/>
      <c r="C295" s="68"/>
      <c r="D295" s="266"/>
      <c r="E295" s="70"/>
      <c r="F295" s="266" t="str">
        <f t="shared" si="171"/>
        <v/>
      </c>
      <c r="G295" s="67"/>
      <c r="H295" s="592">
        <f t="shared" si="174"/>
        <v>0</v>
      </c>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c r="AL295" s="283"/>
      <c r="AM295" s="283"/>
      <c r="AN295" s="283"/>
      <c r="AO295" s="283"/>
      <c r="AP295" s="283"/>
      <c r="AQ295" s="283"/>
      <c r="AR295" s="283"/>
      <c r="AS295" s="283"/>
      <c r="AT295" s="283"/>
      <c r="AU295" s="283"/>
      <c r="AV295" s="283"/>
      <c r="AW295" s="283"/>
      <c r="AX295" s="283"/>
      <c r="AY295" s="283"/>
      <c r="AZ295" s="283"/>
      <c r="BA295" s="283"/>
      <c r="BB295" s="283"/>
      <c r="BC295" s="283"/>
      <c r="BD295" s="283"/>
      <c r="BE295" s="283"/>
      <c r="BF295" s="68"/>
      <c r="BG295" s="68"/>
      <c r="BH295" s="68"/>
      <c r="BI295" s="68"/>
      <c r="BJ295" s="68"/>
      <c r="BK295" s="68"/>
      <c r="BL295" s="460"/>
      <c r="BM295" s="583">
        <f>VLOOKUP(B295,'[3]Phụ lục 01'!$B$12:$J$150,4,0)</f>
        <v>0</v>
      </c>
      <c r="BN295" s="266" t="e">
        <f>VLOOKUP(B295,'[2]PL01-16112024'!$D$11:$P$237,11,0)</f>
        <v>#N/A</v>
      </c>
      <c r="BO295" s="68"/>
      <c r="BP295" s="68"/>
      <c r="BQ295" s="68"/>
      <c r="BR295" s="68"/>
    </row>
    <row r="296" spans="1:70" s="71" customFormat="1" ht="10.9" customHeight="1">
      <c r="A296" s="276" t="s">
        <v>186</v>
      </c>
      <c r="B296" s="315"/>
      <c r="C296" s="68"/>
      <c r="D296" s="266"/>
      <c r="E296" s="70"/>
      <c r="F296" s="266" t="str">
        <f t="shared" si="171"/>
        <v/>
      </c>
      <c r="G296" s="67"/>
      <c r="H296" s="592">
        <f t="shared" si="174"/>
        <v>0</v>
      </c>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c r="AJ296" s="283"/>
      <c r="AK296" s="283"/>
      <c r="AL296" s="283"/>
      <c r="AM296" s="283"/>
      <c r="AN296" s="283"/>
      <c r="AO296" s="283"/>
      <c r="AP296" s="283"/>
      <c r="AQ296" s="283"/>
      <c r="AR296" s="283"/>
      <c r="AS296" s="283"/>
      <c r="AT296" s="283"/>
      <c r="AU296" s="283"/>
      <c r="AV296" s="283"/>
      <c r="AW296" s="283"/>
      <c r="AX296" s="283"/>
      <c r="AY296" s="283"/>
      <c r="AZ296" s="283"/>
      <c r="BA296" s="283"/>
      <c r="BB296" s="283"/>
      <c r="BC296" s="283"/>
      <c r="BD296" s="283"/>
      <c r="BE296" s="283"/>
      <c r="BF296" s="68"/>
      <c r="BG296" s="68"/>
      <c r="BH296" s="68"/>
      <c r="BI296" s="68"/>
      <c r="BJ296" s="68"/>
      <c r="BK296" s="68"/>
      <c r="BL296" s="460"/>
      <c r="BM296" s="583">
        <f>VLOOKUP(B296,'[3]Phụ lục 01'!$B$12:$J$150,4,0)</f>
        <v>0</v>
      </c>
      <c r="BN296" s="266" t="e">
        <f>VLOOKUP(B296,'[2]PL01-16112024'!$D$11:$P$237,11,0)</f>
        <v>#N/A</v>
      </c>
      <c r="BO296" s="68"/>
      <c r="BP296" s="68"/>
      <c r="BQ296" s="68"/>
      <c r="BR296" s="68"/>
    </row>
    <row r="297" spans="1:70" s="71" customFormat="1" ht="10.9" customHeight="1">
      <c r="A297" s="276" t="s">
        <v>186</v>
      </c>
      <c r="B297" s="315"/>
      <c r="C297" s="68"/>
      <c r="D297" s="266" t="str">
        <f>IF(C297="X",H297,"")</f>
        <v/>
      </c>
      <c r="E297" s="70"/>
      <c r="F297" s="266" t="str">
        <f t="shared" si="171"/>
        <v/>
      </c>
      <c r="G297" s="67"/>
      <c r="H297" s="592">
        <f t="shared" si="174"/>
        <v>0</v>
      </c>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68"/>
      <c r="BG297" s="68"/>
      <c r="BH297" s="68"/>
      <c r="BI297" s="68"/>
      <c r="BJ297" s="68"/>
      <c r="BK297" s="68"/>
      <c r="BL297" s="460"/>
      <c r="BM297" s="583">
        <f>VLOOKUP(B297,'[3]Phụ lục 01'!$B$12:$J$150,4,0)</f>
        <v>0</v>
      </c>
      <c r="BN297" s="266" t="e">
        <f>VLOOKUP(B297,'[2]PL01-16112024'!$D$11:$P$237,11,0)</f>
        <v>#N/A</v>
      </c>
      <c r="BO297" s="68"/>
      <c r="BP297" s="68"/>
      <c r="BQ297" s="68"/>
      <c r="BR297" s="68"/>
    </row>
    <row r="298" spans="1:70" s="71" customFormat="1" ht="10.9" customHeight="1">
      <c r="A298" s="276" t="s">
        <v>186</v>
      </c>
      <c r="B298" s="315"/>
      <c r="C298" s="68"/>
      <c r="D298" s="266" t="str">
        <f>IF(C298="X",H298,"")</f>
        <v/>
      </c>
      <c r="E298" s="70"/>
      <c r="F298" s="266" t="str">
        <f t="shared" si="171"/>
        <v/>
      </c>
      <c r="G298" s="67"/>
      <c r="H298" s="592">
        <f t="shared" si="174"/>
        <v>0</v>
      </c>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c r="AJ298" s="283"/>
      <c r="AK298" s="283"/>
      <c r="AL298" s="283"/>
      <c r="AM298" s="283"/>
      <c r="AN298" s="283"/>
      <c r="AO298" s="283"/>
      <c r="AP298" s="283"/>
      <c r="AQ298" s="283"/>
      <c r="AR298" s="283"/>
      <c r="AS298" s="283"/>
      <c r="AT298" s="283"/>
      <c r="AU298" s="283"/>
      <c r="AV298" s="283"/>
      <c r="AW298" s="283"/>
      <c r="AX298" s="283"/>
      <c r="AY298" s="283"/>
      <c r="AZ298" s="283"/>
      <c r="BA298" s="283"/>
      <c r="BB298" s="283"/>
      <c r="BC298" s="283"/>
      <c r="BD298" s="283"/>
      <c r="BE298" s="283"/>
      <c r="BF298" s="68"/>
      <c r="BG298" s="68"/>
      <c r="BH298" s="68"/>
      <c r="BI298" s="68"/>
      <c r="BJ298" s="68"/>
      <c r="BK298" s="68"/>
      <c r="BL298" s="460"/>
      <c r="BM298" s="583">
        <f>VLOOKUP(B298,'[3]Phụ lục 01'!$B$12:$J$150,4,0)</f>
        <v>0</v>
      </c>
      <c r="BN298" s="469" t="e">
        <f>VLOOKUP(B298,'[2]PL01-16112024'!$D$11:$P$237,11,0)</f>
        <v>#N/A</v>
      </c>
      <c r="BO298" s="468"/>
      <c r="BP298" s="468"/>
      <c r="BQ298" s="468"/>
      <c r="BR298" s="468"/>
    </row>
    <row r="299" spans="1:70" s="84" customFormat="1" ht="10.9" customHeight="1">
      <c r="A299" s="276" t="s">
        <v>186</v>
      </c>
      <c r="B299" s="277"/>
      <c r="C299" s="266"/>
      <c r="D299" s="266" t="str">
        <f>IF(C299="X",H299,"")</f>
        <v/>
      </c>
      <c r="E299" s="278"/>
      <c r="F299" s="266" t="str">
        <f t="shared" si="171"/>
        <v/>
      </c>
      <c r="G299" s="279"/>
      <c r="H299" s="592">
        <f t="shared" si="174"/>
        <v>0</v>
      </c>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1"/>
      <c r="AL299" s="281"/>
      <c r="AM299" s="281"/>
      <c r="AN299" s="281"/>
      <c r="AO299" s="281"/>
      <c r="AP299" s="281"/>
      <c r="AQ299" s="281"/>
      <c r="AR299" s="281"/>
      <c r="AS299" s="281"/>
      <c r="AT299" s="281"/>
      <c r="AU299" s="281"/>
      <c r="AV299" s="281"/>
      <c r="AW299" s="281"/>
      <c r="AX299" s="281"/>
      <c r="AY299" s="281"/>
      <c r="AZ299" s="281"/>
      <c r="BA299" s="281"/>
      <c r="BB299" s="281"/>
      <c r="BC299" s="281"/>
      <c r="BD299" s="281"/>
      <c r="BE299" s="281"/>
      <c r="BF299" s="266"/>
      <c r="BG299" s="266"/>
      <c r="BH299" s="266"/>
      <c r="BI299" s="266"/>
      <c r="BJ299" s="266"/>
      <c r="BK299" s="266"/>
      <c r="BL299" s="459"/>
      <c r="BM299" s="583">
        <f>VLOOKUP(B299,'[3]Phụ lục 01'!$B$12:$J$150,4,0)</f>
        <v>0</v>
      </c>
      <c r="BN299" s="469" t="e">
        <f>VLOOKUP(B299,'[2]PL01-16112024'!$D$11:$P$237,11,0)</f>
        <v>#N/A</v>
      </c>
      <c r="BO299" s="469"/>
      <c r="BP299" s="469"/>
      <c r="BQ299" s="469"/>
      <c r="BR299" s="469"/>
    </row>
    <row r="300" spans="1:70" s="84" customFormat="1" ht="10.9" customHeight="1">
      <c r="A300" s="269" t="s">
        <v>43</v>
      </c>
      <c r="B300" s="270" t="s">
        <v>206</v>
      </c>
      <c r="C300" s="271"/>
      <c r="D300" s="272" t="str">
        <f>IF(C300="X",H300,"")</f>
        <v/>
      </c>
      <c r="E300" s="319"/>
      <c r="F300" s="271" t="str">
        <f t="shared" ref="F300:F309" si="175">IF(ISTEXT(B300)=TRUE,"DCT","")</f>
        <v>DCT</v>
      </c>
      <c r="G300" s="284"/>
      <c r="H300" s="591">
        <f>SUM(I300:BK300)</f>
        <v>0</v>
      </c>
      <c r="I300" s="275">
        <f t="shared" ref="I300:BK300" si="176">SUM(I302:I309)</f>
        <v>0</v>
      </c>
      <c r="J300" s="275">
        <f t="shared" si="176"/>
        <v>0</v>
      </c>
      <c r="K300" s="275">
        <f t="shared" si="176"/>
        <v>0</v>
      </c>
      <c r="L300" s="275">
        <f t="shared" si="176"/>
        <v>0</v>
      </c>
      <c r="M300" s="275">
        <f t="shared" si="176"/>
        <v>0</v>
      </c>
      <c r="N300" s="275">
        <f t="shared" si="176"/>
        <v>0</v>
      </c>
      <c r="O300" s="275">
        <f t="shared" si="176"/>
        <v>0</v>
      </c>
      <c r="P300" s="275">
        <f t="shared" si="176"/>
        <v>0</v>
      </c>
      <c r="Q300" s="275">
        <f t="shared" si="176"/>
        <v>0</v>
      </c>
      <c r="R300" s="275">
        <f t="shared" si="176"/>
        <v>0</v>
      </c>
      <c r="S300" s="275">
        <f t="shared" si="176"/>
        <v>0</v>
      </c>
      <c r="T300" s="275">
        <f t="shared" si="176"/>
        <v>0</v>
      </c>
      <c r="U300" s="275">
        <f t="shared" si="176"/>
        <v>0</v>
      </c>
      <c r="V300" s="275">
        <f t="shared" si="176"/>
        <v>0</v>
      </c>
      <c r="W300" s="275">
        <f t="shared" si="176"/>
        <v>0</v>
      </c>
      <c r="X300" s="275">
        <f t="shared" si="176"/>
        <v>0</v>
      </c>
      <c r="Y300" s="275">
        <f t="shared" si="176"/>
        <v>0</v>
      </c>
      <c r="Z300" s="275">
        <f t="shared" si="176"/>
        <v>0</v>
      </c>
      <c r="AA300" s="275">
        <f t="shared" si="176"/>
        <v>0</v>
      </c>
      <c r="AB300" s="275">
        <f t="shared" si="176"/>
        <v>0</v>
      </c>
      <c r="AC300" s="275">
        <f t="shared" si="176"/>
        <v>0</v>
      </c>
      <c r="AD300" s="275">
        <f t="shared" si="176"/>
        <v>0</v>
      </c>
      <c r="AE300" s="275">
        <f t="shared" si="176"/>
        <v>0</v>
      </c>
      <c r="AF300" s="275">
        <f t="shared" si="176"/>
        <v>0</v>
      </c>
      <c r="AG300" s="275">
        <f t="shared" si="176"/>
        <v>0</v>
      </c>
      <c r="AH300" s="275">
        <f t="shared" si="176"/>
        <v>0</v>
      </c>
      <c r="AI300" s="275">
        <f t="shared" si="176"/>
        <v>0</v>
      </c>
      <c r="AJ300" s="275">
        <f t="shared" si="176"/>
        <v>0</v>
      </c>
      <c r="AK300" s="275">
        <f t="shared" si="176"/>
        <v>0</v>
      </c>
      <c r="AL300" s="275">
        <f t="shared" si="176"/>
        <v>0</v>
      </c>
      <c r="AM300" s="275">
        <f t="shared" si="176"/>
        <v>0</v>
      </c>
      <c r="AN300" s="275">
        <f t="shared" si="176"/>
        <v>0</v>
      </c>
      <c r="AO300" s="275">
        <f t="shared" si="176"/>
        <v>0</v>
      </c>
      <c r="AP300" s="275">
        <f t="shared" si="176"/>
        <v>0</v>
      </c>
      <c r="AQ300" s="275">
        <f t="shared" si="176"/>
        <v>0</v>
      </c>
      <c r="AR300" s="275">
        <f t="shared" si="176"/>
        <v>0</v>
      </c>
      <c r="AS300" s="275">
        <f t="shared" si="176"/>
        <v>0</v>
      </c>
      <c r="AT300" s="275">
        <f t="shared" si="176"/>
        <v>0</v>
      </c>
      <c r="AU300" s="275">
        <f t="shared" si="176"/>
        <v>0</v>
      </c>
      <c r="AV300" s="275">
        <f t="shared" si="176"/>
        <v>0</v>
      </c>
      <c r="AW300" s="275">
        <f t="shared" si="176"/>
        <v>0</v>
      </c>
      <c r="AX300" s="275">
        <f t="shared" si="176"/>
        <v>0</v>
      </c>
      <c r="AY300" s="275">
        <f t="shared" si="176"/>
        <v>0</v>
      </c>
      <c r="AZ300" s="275">
        <f t="shared" si="176"/>
        <v>0</v>
      </c>
      <c r="BA300" s="275">
        <f t="shared" si="176"/>
        <v>0</v>
      </c>
      <c r="BB300" s="275">
        <f t="shared" si="176"/>
        <v>0</v>
      </c>
      <c r="BC300" s="275">
        <f t="shared" si="176"/>
        <v>0</v>
      </c>
      <c r="BD300" s="275">
        <f t="shared" si="176"/>
        <v>0</v>
      </c>
      <c r="BE300" s="275">
        <f t="shared" si="176"/>
        <v>0</v>
      </c>
      <c r="BF300" s="275">
        <f t="shared" si="176"/>
        <v>0</v>
      </c>
      <c r="BG300" s="275">
        <f t="shared" si="176"/>
        <v>0</v>
      </c>
      <c r="BH300" s="275">
        <f t="shared" si="176"/>
        <v>0</v>
      </c>
      <c r="BI300" s="275">
        <f t="shared" si="176"/>
        <v>0</v>
      </c>
      <c r="BJ300" s="275">
        <f t="shared" si="176"/>
        <v>0</v>
      </c>
      <c r="BK300" s="275">
        <f t="shared" si="176"/>
        <v>0</v>
      </c>
      <c r="BL300" s="458"/>
      <c r="BM300" s="583" t="e">
        <f>VLOOKUP(B300,'[3]Phụ lục 01'!$B$12:$J$150,4,0)</f>
        <v>#N/A</v>
      </c>
      <c r="BN300" s="469" t="e">
        <f>VLOOKUP(B300,'[2]PL01-16112024'!$D$11:$P$237,11,0)</f>
        <v>#N/A</v>
      </c>
      <c r="BO300" s="469"/>
      <c r="BP300" s="469"/>
      <c r="BQ300" s="469"/>
      <c r="BR300" s="469"/>
    </row>
    <row r="301" spans="1:70" s="84" customFormat="1" ht="12.75">
      <c r="A301" s="276" t="s">
        <v>186</v>
      </c>
      <c r="B301" s="421"/>
      <c r="C301" s="266"/>
      <c r="D301" s="266"/>
      <c r="E301" s="278"/>
      <c r="F301" s="266" t="str">
        <f t="shared" si="175"/>
        <v/>
      </c>
      <c r="G301" s="279"/>
      <c r="H301" s="592">
        <f t="shared" ref="H301" si="177">SUM(I301:BK301)</f>
        <v>0</v>
      </c>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66"/>
      <c r="BG301" s="266"/>
      <c r="BH301" s="266"/>
      <c r="BI301" s="266"/>
      <c r="BJ301" s="266"/>
      <c r="BK301" s="266"/>
      <c r="BL301" s="459"/>
      <c r="BM301" s="583">
        <f>VLOOKUP(B301,'[3]Phụ lục 01'!$B$12:$J$150,4,0)</f>
        <v>0</v>
      </c>
      <c r="BN301" s="469" t="e">
        <f>VLOOKUP(B301,'[2]PL01-16112024'!$D$11:$P$237,11,0)</f>
        <v>#N/A</v>
      </c>
      <c r="BO301" s="469">
        <v>6.2770000000000001</v>
      </c>
      <c r="BP301" s="469">
        <v>6.2770000000000001</v>
      </c>
      <c r="BQ301" s="469">
        <v>0</v>
      </c>
      <c r="BR301" s="469" t="s">
        <v>712</v>
      </c>
    </row>
    <row r="302" spans="1:70" s="84" customFormat="1" ht="10.9" customHeight="1">
      <c r="A302" s="276" t="s">
        <v>186</v>
      </c>
      <c r="B302" s="421"/>
      <c r="C302" s="266"/>
      <c r="D302" s="266" t="str">
        <f t="shared" ref="D302:D335" si="178">IF(C302="X",H302,"")</f>
        <v/>
      </c>
      <c r="E302" s="278"/>
      <c r="F302" s="266" t="str">
        <f t="shared" si="175"/>
        <v/>
      </c>
      <c r="G302" s="279"/>
      <c r="H302" s="592">
        <f t="shared" ref="H302:H309" si="179">SUM(I302:BK302)</f>
        <v>0</v>
      </c>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c r="AL302" s="281"/>
      <c r="AM302" s="281"/>
      <c r="AN302" s="281"/>
      <c r="AO302" s="281"/>
      <c r="AP302" s="281"/>
      <c r="AQ302" s="281"/>
      <c r="AR302" s="281"/>
      <c r="AS302" s="281"/>
      <c r="AT302" s="281"/>
      <c r="AU302" s="281"/>
      <c r="AV302" s="281"/>
      <c r="AW302" s="281"/>
      <c r="AX302" s="281"/>
      <c r="AY302" s="281"/>
      <c r="AZ302" s="281"/>
      <c r="BA302" s="281"/>
      <c r="BB302" s="281"/>
      <c r="BC302" s="281"/>
      <c r="BD302" s="281"/>
      <c r="BE302" s="281"/>
      <c r="BF302" s="266"/>
      <c r="BG302" s="266"/>
      <c r="BH302" s="266"/>
      <c r="BI302" s="266"/>
      <c r="BJ302" s="266"/>
      <c r="BK302" s="266"/>
      <c r="BL302" s="459"/>
      <c r="BM302" s="583">
        <f>VLOOKUP(B302,'[3]Phụ lục 01'!$B$12:$J$150,4,0)</f>
        <v>0</v>
      </c>
      <c r="BN302" s="469" t="e">
        <f>VLOOKUP(B302,'[2]PL01-16112024'!$D$11:$P$237,11,0)</f>
        <v>#N/A</v>
      </c>
      <c r="BO302" s="469"/>
      <c r="BP302" s="469"/>
      <c r="BQ302" s="469"/>
      <c r="BR302" s="469"/>
    </row>
    <row r="303" spans="1:70" s="84" customFormat="1" ht="10.9" customHeight="1">
      <c r="A303" s="276" t="s">
        <v>186</v>
      </c>
      <c r="B303" s="421"/>
      <c r="C303" s="266"/>
      <c r="D303" s="266" t="str">
        <f t="shared" si="178"/>
        <v/>
      </c>
      <c r="E303" s="278"/>
      <c r="F303" s="266" t="str">
        <f t="shared" si="175"/>
        <v/>
      </c>
      <c r="G303" s="279"/>
      <c r="H303" s="592">
        <f t="shared" si="179"/>
        <v>0</v>
      </c>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c r="AL303" s="281"/>
      <c r="AM303" s="281"/>
      <c r="AN303" s="281"/>
      <c r="AO303" s="281"/>
      <c r="AP303" s="281"/>
      <c r="AQ303" s="281"/>
      <c r="AR303" s="281"/>
      <c r="AS303" s="281"/>
      <c r="AT303" s="281"/>
      <c r="AU303" s="281"/>
      <c r="AV303" s="281"/>
      <c r="AW303" s="281"/>
      <c r="AX303" s="281"/>
      <c r="AY303" s="281"/>
      <c r="AZ303" s="281"/>
      <c r="BA303" s="281"/>
      <c r="BB303" s="281"/>
      <c r="BC303" s="281"/>
      <c r="BD303" s="281"/>
      <c r="BE303" s="281"/>
      <c r="BF303" s="266"/>
      <c r="BG303" s="266"/>
      <c r="BH303" s="266"/>
      <c r="BI303" s="266"/>
      <c r="BJ303" s="266"/>
      <c r="BK303" s="266"/>
      <c r="BL303" s="459"/>
      <c r="BM303" s="583">
        <f>VLOOKUP(B303,'[3]Phụ lục 01'!$B$12:$J$150,4,0)</f>
        <v>0</v>
      </c>
      <c r="BN303" s="469" t="e">
        <f>VLOOKUP(B303,'[2]PL01-16112024'!$D$11:$P$237,11,0)</f>
        <v>#N/A</v>
      </c>
      <c r="BO303" s="469"/>
      <c r="BP303" s="469"/>
      <c r="BQ303" s="469"/>
      <c r="BR303" s="469"/>
    </row>
    <row r="304" spans="1:70" s="84" customFormat="1" ht="10.9" customHeight="1">
      <c r="A304" s="276" t="s">
        <v>186</v>
      </c>
      <c r="B304" s="421"/>
      <c r="C304" s="266"/>
      <c r="D304" s="266" t="str">
        <f t="shared" si="178"/>
        <v/>
      </c>
      <c r="E304" s="278"/>
      <c r="F304" s="266" t="str">
        <f t="shared" si="175"/>
        <v/>
      </c>
      <c r="G304" s="279"/>
      <c r="H304" s="592">
        <f t="shared" si="179"/>
        <v>0</v>
      </c>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1"/>
      <c r="AL304" s="281"/>
      <c r="AM304" s="281"/>
      <c r="AN304" s="281"/>
      <c r="AO304" s="281"/>
      <c r="AP304" s="281"/>
      <c r="AQ304" s="281"/>
      <c r="AR304" s="281"/>
      <c r="AS304" s="281"/>
      <c r="AT304" s="281"/>
      <c r="AU304" s="281"/>
      <c r="AV304" s="281"/>
      <c r="AW304" s="281"/>
      <c r="AX304" s="281"/>
      <c r="AY304" s="281"/>
      <c r="AZ304" s="281"/>
      <c r="BA304" s="281"/>
      <c r="BB304" s="281"/>
      <c r="BC304" s="281"/>
      <c r="BD304" s="281"/>
      <c r="BE304" s="281"/>
      <c r="BF304" s="266"/>
      <c r="BG304" s="266"/>
      <c r="BH304" s="266"/>
      <c r="BI304" s="266"/>
      <c r="BJ304" s="266"/>
      <c r="BK304" s="266"/>
      <c r="BL304" s="459"/>
      <c r="BM304" s="583">
        <f>VLOOKUP(B304,'[3]Phụ lục 01'!$B$12:$J$150,4,0)</f>
        <v>0</v>
      </c>
      <c r="BN304" s="469" t="e">
        <f>VLOOKUP(B304,'[2]PL01-16112024'!$D$11:$P$237,11,0)</f>
        <v>#N/A</v>
      </c>
      <c r="BO304" s="469"/>
      <c r="BP304" s="469"/>
      <c r="BQ304" s="469"/>
      <c r="BR304" s="469"/>
    </row>
    <row r="305" spans="1:70" s="84" customFormat="1" ht="10.9" customHeight="1">
      <c r="A305" s="276" t="s">
        <v>186</v>
      </c>
      <c r="B305" s="277"/>
      <c r="C305" s="266"/>
      <c r="D305" s="266" t="str">
        <f t="shared" si="178"/>
        <v/>
      </c>
      <c r="E305" s="278"/>
      <c r="F305" s="266" t="str">
        <f t="shared" si="175"/>
        <v/>
      </c>
      <c r="G305" s="279"/>
      <c r="H305" s="592">
        <f t="shared" si="179"/>
        <v>0</v>
      </c>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1"/>
      <c r="AL305" s="281"/>
      <c r="AM305" s="281"/>
      <c r="AN305" s="281"/>
      <c r="AO305" s="281"/>
      <c r="AP305" s="281"/>
      <c r="AQ305" s="281"/>
      <c r="AR305" s="281"/>
      <c r="AS305" s="281"/>
      <c r="AT305" s="281"/>
      <c r="AU305" s="281"/>
      <c r="AV305" s="281"/>
      <c r="AW305" s="281"/>
      <c r="AX305" s="281"/>
      <c r="AY305" s="281"/>
      <c r="AZ305" s="281"/>
      <c r="BA305" s="281"/>
      <c r="BB305" s="281"/>
      <c r="BC305" s="281"/>
      <c r="BD305" s="281"/>
      <c r="BE305" s="281"/>
      <c r="BF305" s="266"/>
      <c r="BG305" s="266"/>
      <c r="BH305" s="266"/>
      <c r="BI305" s="266"/>
      <c r="BJ305" s="266"/>
      <c r="BK305" s="266"/>
      <c r="BL305" s="459"/>
      <c r="BM305" s="583">
        <f>VLOOKUP(B305,'[3]Phụ lục 01'!$B$12:$J$150,4,0)</f>
        <v>0</v>
      </c>
      <c r="BN305" s="469" t="e">
        <f>VLOOKUP(B305,'[2]PL01-16112024'!$D$11:$P$237,11,0)</f>
        <v>#N/A</v>
      </c>
      <c r="BO305" s="469"/>
      <c r="BP305" s="469"/>
      <c r="BQ305" s="469"/>
      <c r="BR305" s="469"/>
    </row>
    <row r="306" spans="1:70" s="84" customFormat="1" ht="10.9" customHeight="1">
      <c r="A306" s="276" t="s">
        <v>186</v>
      </c>
      <c r="B306" s="277"/>
      <c r="C306" s="266"/>
      <c r="D306" s="266" t="str">
        <f t="shared" si="178"/>
        <v/>
      </c>
      <c r="E306" s="278"/>
      <c r="F306" s="266" t="str">
        <f t="shared" si="175"/>
        <v/>
      </c>
      <c r="G306" s="279"/>
      <c r="H306" s="592">
        <f t="shared" si="179"/>
        <v>0</v>
      </c>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1"/>
      <c r="AL306" s="281"/>
      <c r="AM306" s="281"/>
      <c r="AN306" s="281"/>
      <c r="AO306" s="281"/>
      <c r="AP306" s="281"/>
      <c r="AQ306" s="281"/>
      <c r="AR306" s="281"/>
      <c r="AS306" s="281"/>
      <c r="AT306" s="281"/>
      <c r="AU306" s="281"/>
      <c r="AV306" s="281"/>
      <c r="AW306" s="281"/>
      <c r="AX306" s="281"/>
      <c r="AY306" s="281"/>
      <c r="AZ306" s="281"/>
      <c r="BA306" s="281"/>
      <c r="BB306" s="281"/>
      <c r="BC306" s="281"/>
      <c r="BD306" s="281"/>
      <c r="BE306" s="281"/>
      <c r="BF306" s="266"/>
      <c r="BG306" s="266"/>
      <c r="BH306" s="266"/>
      <c r="BI306" s="266"/>
      <c r="BJ306" s="266"/>
      <c r="BK306" s="266"/>
      <c r="BL306" s="459"/>
      <c r="BM306" s="583">
        <f>VLOOKUP(B306,'[3]Phụ lục 01'!$B$12:$J$150,4,0)</f>
        <v>0</v>
      </c>
      <c r="BN306" s="469" t="e">
        <f>VLOOKUP(B306,'[2]PL01-16112024'!$D$11:$P$237,11,0)</f>
        <v>#N/A</v>
      </c>
      <c r="BO306" s="469"/>
      <c r="BP306" s="469"/>
      <c r="BQ306" s="469"/>
      <c r="BR306" s="469"/>
    </row>
    <row r="307" spans="1:70" s="84" customFormat="1" ht="10.9" customHeight="1">
      <c r="A307" s="276" t="s">
        <v>186</v>
      </c>
      <c r="B307" s="277"/>
      <c r="C307" s="266"/>
      <c r="D307" s="266" t="str">
        <f t="shared" si="178"/>
        <v/>
      </c>
      <c r="E307" s="278"/>
      <c r="F307" s="266" t="str">
        <f t="shared" si="175"/>
        <v/>
      </c>
      <c r="G307" s="279"/>
      <c r="H307" s="592">
        <f t="shared" si="179"/>
        <v>0</v>
      </c>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1"/>
      <c r="AL307" s="281"/>
      <c r="AM307" s="281"/>
      <c r="AN307" s="281"/>
      <c r="AO307" s="281"/>
      <c r="AP307" s="281"/>
      <c r="AQ307" s="281"/>
      <c r="AR307" s="281"/>
      <c r="AS307" s="281"/>
      <c r="AT307" s="281"/>
      <c r="AU307" s="281"/>
      <c r="AV307" s="281"/>
      <c r="AW307" s="281"/>
      <c r="AX307" s="281"/>
      <c r="AY307" s="281"/>
      <c r="AZ307" s="281"/>
      <c r="BA307" s="281"/>
      <c r="BB307" s="281"/>
      <c r="BC307" s="281"/>
      <c r="BD307" s="281"/>
      <c r="BE307" s="281"/>
      <c r="BF307" s="266"/>
      <c r="BG307" s="266"/>
      <c r="BH307" s="266"/>
      <c r="BI307" s="266"/>
      <c r="BJ307" s="266"/>
      <c r="BK307" s="266"/>
      <c r="BL307" s="459"/>
      <c r="BM307" s="583">
        <f>VLOOKUP(B307,'[3]Phụ lục 01'!$B$12:$J$150,4,0)</f>
        <v>0</v>
      </c>
      <c r="BN307" s="469" t="e">
        <f>VLOOKUP(B307,'[2]PL01-16112024'!$D$11:$P$237,11,0)</f>
        <v>#N/A</v>
      </c>
      <c r="BO307" s="469"/>
      <c r="BP307" s="469"/>
      <c r="BQ307" s="469"/>
      <c r="BR307" s="469"/>
    </row>
    <row r="308" spans="1:70" s="84" customFormat="1" ht="10.9" customHeight="1">
      <c r="A308" s="276" t="s">
        <v>186</v>
      </c>
      <c r="B308" s="277"/>
      <c r="C308" s="266"/>
      <c r="D308" s="266" t="str">
        <f t="shared" si="178"/>
        <v/>
      </c>
      <c r="E308" s="278"/>
      <c r="F308" s="266" t="str">
        <f t="shared" si="175"/>
        <v/>
      </c>
      <c r="G308" s="279"/>
      <c r="H308" s="592">
        <f t="shared" si="179"/>
        <v>0</v>
      </c>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1"/>
      <c r="AL308" s="281"/>
      <c r="AM308" s="281"/>
      <c r="AN308" s="281"/>
      <c r="AO308" s="281"/>
      <c r="AP308" s="281"/>
      <c r="AQ308" s="281"/>
      <c r="AR308" s="281"/>
      <c r="AS308" s="281"/>
      <c r="AT308" s="281"/>
      <c r="AU308" s="281"/>
      <c r="AV308" s="281"/>
      <c r="AW308" s="281"/>
      <c r="AX308" s="281"/>
      <c r="AY308" s="281"/>
      <c r="AZ308" s="281"/>
      <c r="BA308" s="281"/>
      <c r="BB308" s="281"/>
      <c r="BC308" s="281"/>
      <c r="BD308" s="281"/>
      <c r="BE308" s="281"/>
      <c r="BF308" s="266"/>
      <c r="BG308" s="266"/>
      <c r="BH308" s="266"/>
      <c r="BI308" s="266"/>
      <c r="BJ308" s="266"/>
      <c r="BK308" s="266"/>
      <c r="BL308" s="459"/>
      <c r="BM308" s="583">
        <f>VLOOKUP(B308,'[3]Phụ lục 01'!$B$12:$J$150,4,0)</f>
        <v>0</v>
      </c>
      <c r="BN308" s="469" t="e">
        <f>VLOOKUP(B308,'[2]PL01-16112024'!$D$11:$P$237,11,0)</f>
        <v>#N/A</v>
      </c>
      <c r="BO308" s="469"/>
      <c r="BP308" s="469"/>
      <c r="BQ308" s="469"/>
      <c r="BR308" s="469"/>
    </row>
    <row r="309" spans="1:70" s="84" customFormat="1" ht="10.9" customHeight="1">
      <c r="A309" s="276" t="s">
        <v>186</v>
      </c>
      <c r="B309" s="277"/>
      <c r="C309" s="266"/>
      <c r="D309" s="266" t="str">
        <f t="shared" si="178"/>
        <v/>
      </c>
      <c r="E309" s="278"/>
      <c r="F309" s="266" t="str">
        <f t="shared" si="175"/>
        <v/>
      </c>
      <c r="G309" s="279"/>
      <c r="H309" s="592">
        <f t="shared" si="179"/>
        <v>0</v>
      </c>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1"/>
      <c r="AT309" s="281"/>
      <c r="AU309" s="281"/>
      <c r="AV309" s="281"/>
      <c r="AW309" s="281"/>
      <c r="AX309" s="281"/>
      <c r="AY309" s="281"/>
      <c r="AZ309" s="281"/>
      <c r="BA309" s="281"/>
      <c r="BB309" s="281"/>
      <c r="BC309" s="281"/>
      <c r="BD309" s="281"/>
      <c r="BE309" s="281"/>
      <c r="BF309" s="266"/>
      <c r="BG309" s="266"/>
      <c r="BH309" s="266"/>
      <c r="BI309" s="266"/>
      <c r="BJ309" s="266"/>
      <c r="BK309" s="266"/>
      <c r="BL309" s="459"/>
      <c r="BM309" s="583">
        <f>VLOOKUP(B309,'[3]Phụ lục 01'!$B$12:$J$150,4,0)</f>
        <v>0</v>
      </c>
      <c r="BN309" s="469" t="e">
        <f>VLOOKUP(B309,'[2]PL01-16112024'!$D$11:$P$237,11,0)</f>
        <v>#N/A</v>
      </c>
      <c r="BO309" s="469"/>
      <c r="BP309" s="469"/>
      <c r="BQ309" s="469"/>
      <c r="BR309" s="469"/>
    </row>
    <row r="310" spans="1:70" s="84" customFormat="1" ht="10.9" customHeight="1">
      <c r="A310" s="269" t="s">
        <v>43</v>
      </c>
      <c r="B310" s="270" t="s">
        <v>207</v>
      </c>
      <c r="C310" s="271"/>
      <c r="D310" s="272" t="str">
        <f t="shared" si="178"/>
        <v/>
      </c>
      <c r="E310" s="319"/>
      <c r="F310" s="271" t="str">
        <f t="shared" ref="F310:F318" si="180">IF(ISTEXT(B310)=TRUE,"DPC","")</f>
        <v>DPC</v>
      </c>
      <c r="G310" s="284"/>
      <c r="H310" s="591">
        <f>SUM(I310:BK310)</f>
        <v>0</v>
      </c>
      <c r="I310" s="275">
        <f t="shared" ref="I310:BK310" si="181">SUM(I311:I318)</f>
        <v>0</v>
      </c>
      <c r="J310" s="275">
        <f t="shared" si="181"/>
        <v>0</v>
      </c>
      <c r="K310" s="275">
        <f t="shared" si="181"/>
        <v>0</v>
      </c>
      <c r="L310" s="275">
        <f t="shared" si="181"/>
        <v>0</v>
      </c>
      <c r="M310" s="275">
        <f t="shared" si="181"/>
        <v>0</v>
      </c>
      <c r="N310" s="275">
        <f t="shared" si="181"/>
        <v>0</v>
      </c>
      <c r="O310" s="275">
        <f t="shared" si="181"/>
        <v>0</v>
      </c>
      <c r="P310" s="275">
        <f t="shared" si="181"/>
        <v>0</v>
      </c>
      <c r="Q310" s="275">
        <f t="shared" si="181"/>
        <v>0</v>
      </c>
      <c r="R310" s="275">
        <f t="shared" si="181"/>
        <v>0</v>
      </c>
      <c r="S310" s="275">
        <f t="shared" si="181"/>
        <v>0</v>
      </c>
      <c r="T310" s="275">
        <f t="shared" si="181"/>
        <v>0</v>
      </c>
      <c r="U310" s="275">
        <f t="shared" si="181"/>
        <v>0</v>
      </c>
      <c r="V310" s="275">
        <f t="shared" si="181"/>
        <v>0</v>
      </c>
      <c r="W310" s="275">
        <f t="shared" si="181"/>
        <v>0</v>
      </c>
      <c r="X310" s="275">
        <f t="shared" si="181"/>
        <v>0</v>
      </c>
      <c r="Y310" s="275">
        <f t="shared" si="181"/>
        <v>0</v>
      </c>
      <c r="Z310" s="275">
        <f t="shared" si="181"/>
        <v>0</v>
      </c>
      <c r="AA310" s="275">
        <f t="shared" si="181"/>
        <v>0</v>
      </c>
      <c r="AB310" s="275">
        <f t="shared" si="181"/>
        <v>0</v>
      </c>
      <c r="AC310" s="275">
        <f t="shared" si="181"/>
        <v>0</v>
      </c>
      <c r="AD310" s="275">
        <f t="shared" si="181"/>
        <v>0</v>
      </c>
      <c r="AE310" s="275">
        <f t="shared" si="181"/>
        <v>0</v>
      </c>
      <c r="AF310" s="275">
        <f t="shared" si="181"/>
        <v>0</v>
      </c>
      <c r="AG310" s="275">
        <f t="shared" si="181"/>
        <v>0</v>
      </c>
      <c r="AH310" s="275">
        <f t="shared" si="181"/>
        <v>0</v>
      </c>
      <c r="AI310" s="275">
        <f t="shared" si="181"/>
        <v>0</v>
      </c>
      <c r="AJ310" s="275">
        <f t="shared" si="181"/>
        <v>0</v>
      </c>
      <c r="AK310" s="275">
        <f t="shared" si="181"/>
        <v>0</v>
      </c>
      <c r="AL310" s="275">
        <f t="shared" si="181"/>
        <v>0</v>
      </c>
      <c r="AM310" s="275">
        <f t="shared" si="181"/>
        <v>0</v>
      </c>
      <c r="AN310" s="275">
        <f t="shared" si="181"/>
        <v>0</v>
      </c>
      <c r="AO310" s="275">
        <f t="shared" si="181"/>
        <v>0</v>
      </c>
      <c r="AP310" s="275">
        <f t="shared" si="181"/>
        <v>0</v>
      </c>
      <c r="AQ310" s="275">
        <f t="shared" si="181"/>
        <v>0</v>
      </c>
      <c r="AR310" s="275">
        <f t="shared" si="181"/>
        <v>0</v>
      </c>
      <c r="AS310" s="275">
        <f t="shared" si="181"/>
        <v>0</v>
      </c>
      <c r="AT310" s="275">
        <f t="shared" si="181"/>
        <v>0</v>
      </c>
      <c r="AU310" s="275">
        <f t="shared" si="181"/>
        <v>0</v>
      </c>
      <c r="AV310" s="275">
        <f t="shared" si="181"/>
        <v>0</v>
      </c>
      <c r="AW310" s="275">
        <f t="shared" si="181"/>
        <v>0</v>
      </c>
      <c r="AX310" s="275">
        <f t="shared" si="181"/>
        <v>0</v>
      </c>
      <c r="AY310" s="275">
        <f t="shared" si="181"/>
        <v>0</v>
      </c>
      <c r="AZ310" s="275">
        <f t="shared" si="181"/>
        <v>0</v>
      </c>
      <c r="BA310" s="275">
        <f t="shared" si="181"/>
        <v>0</v>
      </c>
      <c r="BB310" s="275">
        <f t="shared" si="181"/>
        <v>0</v>
      </c>
      <c r="BC310" s="275">
        <f t="shared" si="181"/>
        <v>0</v>
      </c>
      <c r="BD310" s="275">
        <f t="shared" si="181"/>
        <v>0</v>
      </c>
      <c r="BE310" s="275">
        <f t="shared" si="181"/>
        <v>0</v>
      </c>
      <c r="BF310" s="275">
        <f t="shared" si="181"/>
        <v>0</v>
      </c>
      <c r="BG310" s="275">
        <f t="shared" si="181"/>
        <v>0</v>
      </c>
      <c r="BH310" s="275">
        <f t="shared" si="181"/>
        <v>0</v>
      </c>
      <c r="BI310" s="275">
        <f t="shared" si="181"/>
        <v>0</v>
      </c>
      <c r="BJ310" s="275">
        <f t="shared" si="181"/>
        <v>0</v>
      </c>
      <c r="BK310" s="275">
        <f t="shared" si="181"/>
        <v>0</v>
      </c>
      <c r="BL310" s="458"/>
      <c r="BM310" s="583" t="e">
        <f>VLOOKUP(B310,'[3]Phụ lục 01'!$B$12:$J$150,4,0)</f>
        <v>#N/A</v>
      </c>
      <c r="BN310" s="469" t="e">
        <f>VLOOKUP(B310,'[2]PL01-16112024'!$D$11:$P$237,11,0)</f>
        <v>#N/A</v>
      </c>
      <c r="BO310" s="469"/>
      <c r="BP310" s="469"/>
      <c r="BQ310" s="469"/>
      <c r="BR310" s="469"/>
    </row>
    <row r="311" spans="1:70" s="84" customFormat="1" ht="10.9" customHeight="1">
      <c r="A311" s="276" t="s">
        <v>186</v>
      </c>
      <c r="B311" s="277"/>
      <c r="C311" s="266"/>
      <c r="D311" s="266" t="str">
        <f t="shared" si="178"/>
        <v/>
      </c>
      <c r="E311" s="278"/>
      <c r="F311" s="266" t="str">
        <f t="shared" si="180"/>
        <v/>
      </c>
      <c r="G311" s="279"/>
      <c r="H311" s="592">
        <f t="shared" ref="H311:H318" si="182">SUM(I311:BK311)</f>
        <v>0</v>
      </c>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1"/>
      <c r="AL311" s="281"/>
      <c r="AM311" s="281"/>
      <c r="AN311" s="281"/>
      <c r="AO311" s="281"/>
      <c r="AP311" s="281"/>
      <c r="AQ311" s="281"/>
      <c r="AR311" s="281"/>
      <c r="AS311" s="281"/>
      <c r="AT311" s="281"/>
      <c r="AU311" s="281"/>
      <c r="AV311" s="281"/>
      <c r="AW311" s="281"/>
      <c r="AX311" s="281"/>
      <c r="AY311" s="281"/>
      <c r="AZ311" s="281"/>
      <c r="BA311" s="281"/>
      <c r="BB311" s="281"/>
      <c r="BC311" s="281"/>
      <c r="BD311" s="281"/>
      <c r="BE311" s="281"/>
      <c r="BF311" s="266"/>
      <c r="BG311" s="266"/>
      <c r="BH311" s="266"/>
      <c r="BI311" s="266"/>
      <c r="BJ311" s="266"/>
      <c r="BK311" s="266"/>
      <c r="BL311" s="459"/>
      <c r="BM311" s="583">
        <f>VLOOKUP(B311,'[3]Phụ lục 01'!$B$12:$J$150,4,0)</f>
        <v>0</v>
      </c>
      <c r="BN311" s="469" t="e">
        <f>VLOOKUP(B311,'[2]PL01-16112024'!$D$11:$P$237,11,0)</f>
        <v>#N/A</v>
      </c>
      <c r="BO311" s="469"/>
      <c r="BP311" s="469"/>
      <c r="BQ311" s="469"/>
      <c r="BR311" s="469"/>
    </row>
    <row r="312" spans="1:70" s="84" customFormat="1" ht="10.9" customHeight="1">
      <c r="A312" s="276" t="s">
        <v>186</v>
      </c>
      <c r="B312" s="277"/>
      <c r="C312" s="266"/>
      <c r="D312" s="266" t="str">
        <f t="shared" si="178"/>
        <v/>
      </c>
      <c r="E312" s="278"/>
      <c r="F312" s="266" t="str">
        <f t="shared" si="180"/>
        <v/>
      </c>
      <c r="G312" s="279"/>
      <c r="H312" s="592">
        <f t="shared" si="182"/>
        <v>0</v>
      </c>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c r="AL312" s="281"/>
      <c r="AM312" s="281"/>
      <c r="AN312" s="281"/>
      <c r="AO312" s="281"/>
      <c r="AP312" s="281"/>
      <c r="AQ312" s="281"/>
      <c r="AR312" s="281"/>
      <c r="AS312" s="281"/>
      <c r="AT312" s="281"/>
      <c r="AU312" s="281"/>
      <c r="AV312" s="281"/>
      <c r="AW312" s="281"/>
      <c r="AX312" s="281"/>
      <c r="AY312" s="281"/>
      <c r="AZ312" s="281"/>
      <c r="BA312" s="281"/>
      <c r="BB312" s="281"/>
      <c r="BC312" s="281"/>
      <c r="BD312" s="281"/>
      <c r="BE312" s="281"/>
      <c r="BF312" s="266"/>
      <c r="BG312" s="266"/>
      <c r="BH312" s="266"/>
      <c r="BI312" s="266"/>
      <c r="BJ312" s="266"/>
      <c r="BK312" s="266"/>
      <c r="BL312" s="459"/>
      <c r="BM312" s="583">
        <f>VLOOKUP(B312,'[3]Phụ lục 01'!$B$12:$J$150,4,0)</f>
        <v>0</v>
      </c>
      <c r="BN312" s="469" t="e">
        <f>VLOOKUP(B312,'[2]PL01-16112024'!$D$11:$P$237,11,0)</f>
        <v>#N/A</v>
      </c>
      <c r="BO312" s="469"/>
      <c r="BP312" s="469"/>
      <c r="BQ312" s="469"/>
      <c r="BR312" s="469"/>
    </row>
    <row r="313" spans="1:70" s="84" customFormat="1" ht="10.9" customHeight="1">
      <c r="A313" s="276" t="s">
        <v>186</v>
      </c>
      <c r="B313" s="277"/>
      <c r="C313" s="266"/>
      <c r="D313" s="266" t="str">
        <f t="shared" si="178"/>
        <v/>
      </c>
      <c r="E313" s="278"/>
      <c r="F313" s="266" t="str">
        <f t="shared" si="180"/>
        <v/>
      </c>
      <c r="G313" s="279"/>
      <c r="H313" s="592">
        <f t="shared" si="182"/>
        <v>0</v>
      </c>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1"/>
      <c r="AL313" s="281"/>
      <c r="AM313" s="281"/>
      <c r="AN313" s="281"/>
      <c r="AO313" s="281"/>
      <c r="AP313" s="281"/>
      <c r="AQ313" s="281"/>
      <c r="AR313" s="281"/>
      <c r="AS313" s="281"/>
      <c r="AT313" s="281"/>
      <c r="AU313" s="281"/>
      <c r="AV313" s="281"/>
      <c r="AW313" s="281"/>
      <c r="AX313" s="281"/>
      <c r="AY313" s="281"/>
      <c r="AZ313" s="281"/>
      <c r="BA313" s="281"/>
      <c r="BB313" s="281"/>
      <c r="BC313" s="281"/>
      <c r="BD313" s="281"/>
      <c r="BE313" s="281"/>
      <c r="BF313" s="266"/>
      <c r="BG313" s="266"/>
      <c r="BH313" s="266"/>
      <c r="BI313" s="266"/>
      <c r="BJ313" s="266"/>
      <c r="BK313" s="266"/>
      <c r="BL313" s="459"/>
      <c r="BM313" s="583">
        <f>VLOOKUP(B313,'[3]Phụ lục 01'!$B$12:$J$150,4,0)</f>
        <v>0</v>
      </c>
      <c r="BN313" s="469" t="e">
        <f>VLOOKUP(B313,'[2]PL01-16112024'!$D$11:$P$237,11,0)</f>
        <v>#N/A</v>
      </c>
      <c r="BO313" s="469"/>
      <c r="BP313" s="469"/>
      <c r="BQ313" s="469"/>
      <c r="BR313" s="469"/>
    </row>
    <row r="314" spans="1:70" s="84" customFormat="1" ht="10.9" customHeight="1">
      <c r="A314" s="276" t="s">
        <v>186</v>
      </c>
      <c r="B314" s="277"/>
      <c r="C314" s="266"/>
      <c r="D314" s="266" t="str">
        <f t="shared" si="178"/>
        <v/>
      </c>
      <c r="E314" s="278"/>
      <c r="F314" s="266" t="str">
        <f t="shared" si="180"/>
        <v/>
      </c>
      <c r="G314" s="279"/>
      <c r="H314" s="592">
        <f t="shared" si="182"/>
        <v>0</v>
      </c>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c r="AL314" s="281"/>
      <c r="AM314" s="281"/>
      <c r="AN314" s="281"/>
      <c r="AO314" s="281"/>
      <c r="AP314" s="281"/>
      <c r="AQ314" s="281"/>
      <c r="AR314" s="281"/>
      <c r="AS314" s="281"/>
      <c r="AT314" s="281"/>
      <c r="AU314" s="281"/>
      <c r="AV314" s="281"/>
      <c r="AW314" s="281"/>
      <c r="AX314" s="281"/>
      <c r="AY314" s="281"/>
      <c r="AZ314" s="281"/>
      <c r="BA314" s="281"/>
      <c r="BB314" s="281"/>
      <c r="BC314" s="281"/>
      <c r="BD314" s="281"/>
      <c r="BE314" s="281"/>
      <c r="BF314" s="266"/>
      <c r="BG314" s="266"/>
      <c r="BH314" s="266"/>
      <c r="BI314" s="266"/>
      <c r="BJ314" s="266"/>
      <c r="BK314" s="266"/>
      <c r="BL314" s="459"/>
      <c r="BM314" s="583">
        <f>VLOOKUP(B314,'[3]Phụ lục 01'!$B$12:$J$150,4,0)</f>
        <v>0</v>
      </c>
      <c r="BN314" s="469" t="e">
        <f>VLOOKUP(B314,'[2]PL01-16112024'!$D$11:$P$237,11,0)</f>
        <v>#N/A</v>
      </c>
      <c r="BO314" s="469"/>
      <c r="BP314" s="469"/>
      <c r="BQ314" s="469"/>
      <c r="BR314" s="469"/>
    </row>
    <row r="315" spans="1:70" s="84" customFormat="1" ht="10.9" customHeight="1">
      <c r="A315" s="276" t="s">
        <v>186</v>
      </c>
      <c r="B315" s="277"/>
      <c r="C315" s="266"/>
      <c r="D315" s="266" t="str">
        <f t="shared" si="178"/>
        <v/>
      </c>
      <c r="E315" s="278"/>
      <c r="F315" s="266" t="str">
        <f t="shared" si="180"/>
        <v/>
      </c>
      <c r="G315" s="279"/>
      <c r="H315" s="592">
        <f t="shared" si="182"/>
        <v>0</v>
      </c>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1"/>
      <c r="AL315" s="281"/>
      <c r="AM315" s="281"/>
      <c r="AN315" s="281"/>
      <c r="AO315" s="281"/>
      <c r="AP315" s="281"/>
      <c r="AQ315" s="281"/>
      <c r="AR315" s="281"/>
      <c r="AS315" s="281"/>
      <c r="AT315" s="281"/>
      <c r="AU315" s="281"/>
      <c r="AV315" s="281"/>
      <c r="AW315" s="281"/>
      <c r="AX315" s="281"/>
      <c r="AY315" s="281"/>
      <c r="AZ315" s="281"/>
      <c r="BA315" s="281"/>
      <c r="BB315" s="281"/>
      <c r="BC315" s="281"/>
      <c r="BD315" s="281"/>
      <c r="BE315" s="281"/>
      <c r="BF315" s="266"/>
      <c r="BG315" s="266"/>
      <c r="BH315" s="266"/>
      <c r="BI315" s="266"/>
      <c r="BJ315" s="266"/>
      <c r="BK315" s="266"/>
      <c r="BL315" s="459"/>
      <c r="BM315" s="583">
        <f>VLOOKUP(B315,'[3]Phụ lục 01'!$B$12:$J$150,4,0)</f>
        <v>0</v>
      </c>
      <c r="BN315" s="469" t="e">
        <f>VLOOKUP(B315,'[2]PL01-16112024'!$D$11:$P$237,11,0)</f>
        <v>#N/A</v>
      </c>
      <c r="BO315" s="469"/>
      <c r="BP315" s="469"/>
      <c r="BQ315" s="469"/>
      <c r="BR315" s="469"/>
    </row>
    <row r="316" spans="1:70" s="84" customFormat="1" ht="10.9" customHeight="1">
      <c r="A316" s="276" t="s">
        <v>186</v>
      </c>
      <c r="B316" s="277"/>
      <c r="C316" s="266"/>
      <c r="D316" s="266" t="str">
        <f t="shared" si="178"/>
        <v/>
      </c>
      <c r="E316" s="278"/>
      <c r="F316" s="266" t="str">
        <f t="shared" si="180"/>
        <v/>
      </c>
      <c r="G316" s="279"/>
      <c r="H316" s="592">
        <f t="shared" si="182"/>
        <v>0</v>
      </c>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c r="AJ316" s="281"/>
      <c r="AK316" s="281"/>
      <c r="AL316" s="281"/>
      <c r="AM316" s="281"/>
      <c r="AN316" s="281"/>
      <c r="AO316" s="281"/>
      <c r="AP316" s="281"/>
      <c r="AQ316" s="281"/>
      <c r="AR316" s="281"/>
      <c r="AS316" s="281"/>
      <c r="AT316" s="281"/>
      <c r="AU316" s="281"/>
      <c r="AV316" s="281"/>
      <c r="AW316" s="281"/>
      <c r="AX316" s="281"/>
      <c r="AY316" s="281"/>
      <c r="AZ316" s="281"/>
      <c r="BA316" s="281"/>
      <c r="BB316" s="281"/>
      <c r="BC316" s="281"/>
      <c r="BD316" s="281"/>
      <c r="BE316" s="281"/>
      <c r="BF316" s="266"/>
      <c r="BG316" s="266"/>
      <c r="BH316" s="266"/>
      <c r="BI316" s="266"/>
      <c r="BJ316" s="266"/>
      <c r="BK316" s="266"/>
      <c r="BL316" s="459"/>
      <c r="BM316" s="583">
        <f>VLOOKUP(B316,'[3]Phụ lục 01'!$B$12:$J$150,4,0)</f>
        <v>0</v>
      </c>
      <c r="BN316" s="469" t="e">
        <f>VLOOKUP(B316,'[2]PL01-16112024'!$D$11:$P$237,11,0)</f>
        <v>#N/A</v>
      </c>
      <c r="BO316" s="469"/>
      <c r="BP316" s="469"/>
      <c r="BQ316" s="469"/>
      <c r="BR316" s="469"/>
    </row>
    <row r="317" spans="1:70" s="84" customFormat="1" ht="10.9" customHeight="1">
      <c r="A317" s="276" t="s">
        <v>186</v>
      </c>
      <c r="B317" s="277"/>
      <c r="C317" s="266"/>
      <c r="D317" s="266" t="str">
        <f t="shared" si="178"/>
        <v/>
      </c>
      <c r="E317" s="278"/>
      <c r="F317" s="266" t="str">
        <f t="shared" si="180"/>
        <v/>
      </c>
      <c r="G317" s="279"/>
      <c r="H317" s="592">
        <f t="shared" si="182"/>
        <v>0</v>
      </c>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1"/>
      <c r="AL317" s="281"/>
      <c r="AM317" s="281"/>
      <c r="AN317" s="281"/>
      <c r="AO317" s="281"/>
      <c r="AP317" s="281"/>
      <c r="AQ317" s="281"/>
      <c r="AR317" s="281"/>
      <c r="AS317" s="281"/>
      <c r="AT317" s="281"/>
      <c r="AU317" s="281"/>
      <c r="AV317" s="281"/>
      <c r="AW317" s="281"/>
      <c r="AX317" s="281"/>
      <c r="AY317" s="281"/>
      <c r="AZ317" s="281"/>
      <c r="BA317" s="281"/>
      <c r="BB317" s="281"/>
      <c r="BC317" s="281"/>
      <c r="BD317" s="281"/>
      <c r="BE317" s="281"/>
      <c r="BF317" s="266"/>
      <c r="BG317" s="266"/>
      <c r="BH317" s="266"/>
      <c r="BI317" s="266"/>
      <c r="BJ317" s="266"/>
      <c r="BK317" s="266"/>
      <c r="BL317" s="459"/>
      <c r="BM317" s="583">
        <f>VLOOKUP(B317,'[3]Phụ lục 01'!$B$12:$J$150,4,0)</f>
        <v>0</v>
      </c>
      <c r="BN317" s="469" t="e">
        <f>VLOOKUP(B317,'[2]PL01-16112024'!$D$11:$P$237,11,0)</f>
        <v>#N/A</v>
      </c>
      <c r="BO317" s="469"/>
      <c r="BP317" s="469"/>
      <c r="BQ317" s="469"/>
      <c r="BR317" s="469"/>
    </row>
    <row r="318" spans="1:70" s="84" customFormat="1" ht="10.9" customHeight="1">
      <c r="A318" s="276" t="s">
        <v>186</v>
      </c>
      <c r="B318" s="277"/>
      <c r="C318" s="266"/>
      <c r="D318" s="266" t="str">
        <f t="shared" si="178"/>
        <v/>
      </c>
      <c r="E318" s="278"/>
      <c r="F318" s="266" t="str">
        <f t="shared" si="180"/>
        <v/>
      </c>
      <c r="G318" s="279"/>
      <c r="H318" s="592">
        <f t="shared" si="182"/>
        <v>0</v>
      </c>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1"/>
      <c r="AL318" s="281"/>
      <c r="AM318" s="281"/>
      <c r="AN318" s="281"/>
      <c r="AO318" s="281"/>
      <c r="AP318" s="281"/>
      <c r="AQ318" s="281"/>
      <c r="AR318" s="281"/>
      <c r="AS318" s="281"/>
      <c r="AT318" s="281"/>
      <c r="AU318" s="281"/>
      <c r="AV318" s="281"/>
      <c r="AW318" s="281"/>
      <c r="AX318" s="281"/>
      <c r="AY318" s="281"/>
      <c r="AZ318" s="281"/>
      <c r="BA318" s="281"/>
      <c r="BB318" s="281"/>
      <c r="BC318" s="281"/>
      <c r="BD318" s="281"/>
      <c r="BE318" s="281"/>
      <c r="BF318" s="266"/>
      <c r="BG318" s="266"/>
      <c r="BH318" s="266"/>
      <c r="BI318" s="266"/>
      <c r="BJ318" s="266"/>
      <c r="BK318" s="266"/>
      <c r="BL318" s="459"/>
      <c r="BM318" s="583">
        <f>VLOOKUP(B318,'[3]Phụ lục 01'!$B$12:$J$150,4,0)</f>
        <v>0</v>
      </c>
      <c r="BN318" s="469" t="e">
        <f>VLOOKUP(B318,'[2]PL01-16112024'!$D$11:$P$237,11,0)</f>
        <v>#N/A</v>
      </c>
      <c r="BO318" s="469"/>
      <c r="BP318" s="469"/>
      <c r="BQ318" s="469"/>
      <c r="BR318" s="469"/>
    </row>
    <row r="319" spans="1:70" s="84" customFormat="1" ht="10.9" customHeight="1">
      <c r="A319" s="269" t="s">
        <v>43</v>
      </c>
      <c r="B319" s="270" t="s">
        <v>208</v>
      </c>
      <c r="C319" s="271"/>
      <c r="D319" s="272" t="str">
        <f t="shared" si="178"/>
        <v/>
      </c>
      <c r="E319" s="319"/>
      <c r="F319" s="271" t="str">
        <f t="shared" ref="F319:F327" si="183">IF(ISTEXT(B319)=TRUE,"DDD","")</f>
        <v>DDD</v>
      </c>
      <c r="G319" s="284"/>
      <c r="H319" s="591">
        <f>SUM(I319:BK319)</f>
        <v>0</v>
      </c>
      <c r="I319" s="275">
        <f t="shared" ref="I319:BK319" si="184">SUM(I320:I327)</f>
        <v>0</v>
      </c>
      <c r="J319" s="275">
        <f t="shared" si="184"/>
        <v>0</v>
      </c>
      <c r="K319" s="275">
        <f t="shared" si="184"/>
        <v>0</v>
      </c>
      <c r="L319" s="275">
        <f t="shared" si="184"/>
        <v>0</v>
      </c>
      <c r="M319" s="275">
        <f t="shared" si="184"/>
        <v>0</v>
      </c>
      <c r="N319" s="275">
        <f t="shared" si="184"/>
        <v>0</v>
      </c>
      <c r="O319" s="275">
        <f t="shared" si="184"/>
        <v>0</v>
      </c>
      <c r="P319" s="275">
        <f t="shared" si="184"/>
        <v>0</v>
      </c>
      <c r="Q319" s="275">
        <f t="shared" si="184"/>
        <v>0</v>
      </c>
      <c r="R319" s="275">
        <f t="shared" si="184"/>
        <v>0</v>
      </c>
      <c r="S319" s="275">
        <f t="shared" si="184"/>
        <v>0</v>
      </c>
      <c r="T319" s="275">
        <f t="shared" si="184"/>
        <v>0</v>
      </c>
      <c r="U319" s="275">
        <f t="shared" si="184"/>
        <v>0</v>
      </c>
      <c r="V319" s="275">
        <f t="shared" si="184"/>
        <v>0</v>
      </c>
      <c r="W319" s="275">
        <f t="shared" si="184"/>
        <v>0</v>
      </c>
      <c r="X319" s="275">
        <f t="shared" si="184"/>
        <v>0</v>
      </c>
      <c r="Y319" s="275">
        <f t="shared" si="184"/>
        <v>0</v>
      </c>
      <c r="Z319" s="275">
        <f t="shared" si="184"/>
        <v>0</v>
      </c>
      <c r="AA319" s="275">
        <f t="shared" si="184"/>
        <v>0</v>
      </c>
      <c r="AB319" s="275">
        <f t="shared" si="184"/>
        <v>0</v>
      </c>
      <c r="AC319" s="275">
        <f t="shared" si="184"/>
        <v>0</v>
      </c>
      <c r="AD319" s="275">
        <f t="shared" si="184"/>
        <v>0</v>
      </c>
      <c r="AE319" s="275">
        <f t="shared" si="184"/>
        <v>0</v>
      </c>
      <c r="AF319" s="275">
        <f t="shared" si="184"/>
        <v>0</v>
      </c>
      <c r="AG319" s="275">
        <f t="shared" si="184"/>
        <v>0</v>
      </c>
      <c r="AH319" s="275">
        <f t="shared" si="184"/>
        <v>0</v>
      </c>
      <c r="AI319" s="275">
        <f t="shared" si="184"/>
        <v>0</v>
      </c>
      <c r="AJ319" s="275">
        <f t="shared" si="184"/>
        <v>0</v>
      </c>
      <c r="AK319" s="275">
        <f t="shared" si="184"/>
        <v>0</v>
      </c>
      <c r="AL319" s="275">
        <f t="shared" si="184"/>
        <v>0</v>
      </c>
      <c r="AM319" s="275">
        <f t="shared" si="184"/>
        <v>0</v>
      </c>
      <c r="AN319" s="275">
        <f t="shared" si="184"/>
        <v>0</v>
      </c>
      <c r="AO319" s="275">
        <f t="shared" si="184"/>
        <v>0</v>
      </c>
      <c r="AP319" s="275">
        <f t="shared" si="184"/>
        <v>0</v>
      </c>
      <c r="AQ319" s="275">
        <f t="shared" si="184"/>
        <v>0</v>
      </c>
      <c r="AR319" s="275">
        <f t="shared" si="184"/>
        <v>0</v>
      </c>
      <c r="AS319" s="275">
        <f t="shared" si="184"/>
        <v>0</v>
      </c>
      <c r="AT319" s="275">
        <f t="shared" si="184"/>
        <v>0</v>
      </c>
      <c r="AU319" s="275">
        <f t="shared" si="184"/>
        <v>0</v>
      </c>
      <c r="AV319" s="275">
        <f t="shared" si="184"/>
        <v>0</v>
      </c>
      <c r="AW319" s="275">
        <f t="shared" si="184"/>
        <v>0</v>
      </c>
      <c r="AX319" s="275">
        <f t="shared" si="184"/>
        <v>0</v>
      </c>
      <c r="AY319" s="275">
        <f t="shared" si="184"/>
        <v>0</v>
      </c>
      <c r="AZ319" s="275">
        <f t="shared" si="184"/>
        <v>0</v>
      </c>
      <c r="BA319" s="275">
        <f t="shared" si="184"/>
        <v>0</v>
      </c>
      <c r="BB319" s="275">
        <f t="shared" si="184"/>
        <v>0</v>
      </c>
      <c r="BC319" s="275">
        <f t="shared" si="184"/>
        <v>0</v>
      </c>
      <c r="BD319" s="275">
        <f t="shared" si="184"/>
        <v>0</v>
      </c>
      <c r="BE319" s="275">
        <f t="shared" si="184"/>
        <v>0</v>
      </c>
      <c r="BF319" s="275">
        <f t="shared" si="184"/>
        <v>0</v>
      </c>
      <c r="BG319" s="275">
        <f t="shared" si="184"/>
        <v>0</v>
      </c>
      <c r="BH319" s="275">
        <f t="shared" si="184"/>
        <v>0</v>
      </c>
      <c r="BI319" s="275">
        <f t="shared" si="184"/>
        <v>0</v>
      </c>
      <c r="BJ319" s="275">
        <f t="shared" si="184"/>
        <v>0</v>
      </c>
      <c r="BK319" s="275">
        <f t="shared" si="184"/>
        <v>0</v>
      </c>
      <c r="BL319" s="458"/>
      <c r="BM319" s="583" t="e">
        <f>VLOOKUP(B319,'[3]Phụ lục 01'!$B$12:$J$150,4,0)</f>
        <v>#N/A</v>
      </c>
      <c r="BN319" s="469" t="e">
        <f>VLOOKUP(B319,'[2]PL01-16112024'!$D$11:$P$237,11,0)</f>
        <v>#N/A</v>
      </c>
      <c r="BO319" s="469"/>
      <c r="BP319" s="469"/>
      <c r="BQ319" s="469"/>
      <c r="BR319" s="469"/>
    </row>
    <row r="320" spans="1:70" s="84" customFormat="1" ht="10.9" customHeight="1">
      <c r="A320" s="276" t="s">
        <v>186</v>
      </c>
      <c r="B320" s="277"/>
      <c r="C320" s="266"/>
      <c r="D320" s="266" t="str">
        <f t="shared" si="178"/>
        <v/>
      </c>
      <c r="E320" s="278"/>
      <c r="F320" s="266" t="str">
        <f t="shared" si="183"/>
        <v/>
      </c>
      <c r="G320" s="279"/>
      <c r="H320" s="592">
        <f t="shared" ref="H320:H327" si="185">SUM(I320:BK320)</f>
        <v>0</v>
      </c>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1"/>
      <c r="AT320" s="281"/>
      <c r="AU320" s="281"/>
      <c r="AV320" s="281"/>
      <c r="AW320" s="281"/>
      <c r="AX320" s="281"/>
      <c r="AY320" s="281"/>
      <c r="AZ320" s="281"/>
      <c r="BA320" s="281"/>
      <c r="BB320" s="281"/>
      <c r="BC320" s="281"/>
      <c r="BD320" s="281"/>
      <c r="BE320" s="281"/>
      <c r="BF320" s="266"/>
      <c r="BG320" s="266"/>
      <c r="BH320" s="266"/>
      <c r="BI320" s="266"/>
      <c r="BJ320" s="266"/>
      <c r="BK320" s="266"/>
      <c r="BL320" s="459"/>
      <c r="BM320" s="583">
        <f>VLOOKUP(B320,'[3]Phụ lục 01'!$B$12:$J$150,4,0)</f>
        <v>0</v>
      </c>
      <c r="BN320" s="469" t="e">
        <f>VLOOKUP(B320,'[2]PL01-16112024'!$D$11:$P$237,11,0)</f>
        <v>#N/A</v>
      </c>
      <c r="BO320" s="469"/>
      <c r="BP320" s="469"/>
      <c r="BQ320" s="469"/>
      <c r="BR320" s="469"/>
    </row>
    <row r="321" spans="1:70" s="84" customFormat="1" ht="10.9" customHeight="1">
      <c r="A321" s="276" t="s">
        <v>186</v>
      </c>
      <c r="B321" s="277"/>
      <c r="C321" s="266"/>
      <c r="D321" s="266" t="str">
        <f t="shared" si="178"/>
        <v/>
      </c>
      <c r="E321" s="278"/>
      <c r="F321" s="266" t="str">
        <f t="shared" si="183"/>
        <v/>
      </c>
      <c r="G321" s="279"/>
      <c r="H321" s="592">
        <f t="shared" si="185"/>
        <v>0</v>
      </c>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66"/>
      <c r="BG321" s="266"/>
      <c r="BH321" s="266"/>
      <c r="BI321" s="266"/>
      <c r="BJ321" s="266"/>
      <c r="BK321" s="266"/>
      <c r="BL321" s="459"/>
      <c r="BM321" s="583">
        <f>VLOOKUP(B321,'[3]Phụ lục 01'!$B$12:$J$150,4,0)</f>
        <v>0</v>
      </c>
      <c r="BN321" s="469" t="e">
        <f>VLOOKUP(B321,'[2]PL01-16112024'!$D$11:$P$237,11,0)</f>
        <v>#N/A</v>
      </c>
      <c r="BO321" s="469"/>
      <c r="BP321" s="469"/>
      <c r="BQ321" s="469"/>
      <c r="BR321" s="469"/>
    </row>
    <row r="322" spans="1:70" s="84" customFormat="1" ht="10.9" customHeight="1">
      <c r="A322" s="276" t="s">
        <v>186</v>
      </c>
      <c r="B322" s="277"/>
      <c r="C322" s="266"/>
      <c r="D322" s="266" t="str">
        <f t="shared" si="178"/>
        <v/>
      </c>
      <c r="E322" s="278"/>
      <c r="F322" s="266" t="str">
        <f t="shared" si="183"/>
        <v/>
      </c>
      <c r="G322" s="279"/>
      <c r="H322" s="592">
        <f t="shared" si="185"/>
        <v>0</v>
      </c>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c r="AL322" s="281"/>
      <c r="AM322" s="281"/>
      <c r="AN322" s="281"/>
      <c r="AO322" s="281"/>
      <c r="AP322" s="281"/>
      <c r="AQ322" s="281"/>
      <c r="AR322" s="281"/>
      <c r="AS322" s="281"/>
      <c r="AT322" s="281"/>
      <c r="AU322" s="281"/>
      <c r="AV322" s="281"/>
      <c r="AW322" s="281"/>
      <c r="AX322" s="281"/>
      <c r="AY322" s="281"/>
      <c r="AZ322" s="281"/>
      <c r="BA322" s="281"/>
      <c r="BB322" s="281"/>
      <c r="BC322" s="281"/>
      <c r="BD322" s="281"/>
      <c r="BE322" s="281"/>
      <c r="BF322" s="266"/>
      <c r="BG322" s="266"/>
      <c r="BH322" s="266"/>
      <c r="BI322" s="266"/>
      <c r="BJ322" s="266"/>
      <c r="BK322" s="266"/>
      <c r="BL322" s="459"/>
      <c r="BM322" s="583">
        <f>VLOOKUP(B322,'[3]Phụ lục 01'!$B$12:$J$150,4,0)</f>
        <v>0</v>
      </c>
      <c r="BN322" s="469" t="e">
        <f>VLOOKUP(B322,'[2]PL01-16112024'!$D$11:$P$237,11,0)</f>
        <v>#N/A</v>
      </c>
      <c r="BO322" s="469"/>
      <c r="BP322" s="469"/>
      <c r="BQ322" s="469"/>
      <c r="BR322" s="469"/>
    </row>
    <row r="323" spans="1:70" s="84" customFormat="1" ht="10.9" customHeight="1">
      <c r="A323" s="276" t="s">
        <v>186</v>
      </c>
      <c r="B323" s="277"/>
      <c r="C323" s="266"/>
      <c r="D323" s="266" t="str">
        <f t="shared" si="178"/>
        <v/>
      </c>
      <c r="E323" s="278"/>
      <c r="F323" s="266" t="str">
        <f t="shared" si="183"/>
        <v/>
      </c>
      <c r="G323" s="279"/>
      <c r="H323" s="592">
        <f t="shared" si="185"/>
        <v>0</v>
      </c>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1"/>
      <c r="AL323" s="281"/>
      <c r="AM323" s="281"/>
      <c r="AN323" s="281"/>
      <c r="AO323" s="281"/>
      <c r="AP323" s="281"/>
      <c r="AQ323" s="281"/>
      <c r="AR323" s="281"/>
      <c r="AS323" s="281"/>
      <c r="AT323" s="281"/>
      <c r="AU323" s="281"/>
      <c r="AV323" s="281"/>
      <c r="AW323" s="281"/>
      <c r="AX323" s="281"/>
      <c r="AY323" s="281"/>
      <c r="AZ323" s="281"/>
      <c r="BA323" s="281"/>
      <c r="BB323" s="281"/>
      <c r="BC323" s="281"/>
      <c r="BD323" s="281"/>
      <c r="BE323" s="281"/>
      <c r="BF323" s="266"/>
      <c r="BG323" s="266"/>
      <c r="BH323" s="266"/>
      <c r="BI323" s="266"/>
      <c r="BJ323" s="266"/>
      <c r="BK323" s="266"/>
      <c r="BL323" s="459"/>
      <c r="BM323" s="583">
        <f>VLOOKUP(B323,'[3]Phụ lục 01'!$B$12:$J$150,4,0)</f>
        <v>0</v>
      </c>
      <c r="BN323" s="469" t="e">
        <f>VLOOKUP(B323,'[2]PL01-16112024'!$D$11:$P$237,11,0)</f>
        <v>#N/A</v>
      </c>
      <c r="BO323" s="469"/>
      <c r="BP323" s="469"/>
      <c r="BQ323" s="469"/>
      <c r="BR323" s="469"/>
    </row>
    <row r="324" spans="1:70" s="84" customFormat="1" ht="10.9" customHeight="1">
      <c r="A324" s="276" t="s">
        <v>186</v>
      </c>
      <c r="B324" s="277"/>
      <c r="C324" s="266"/>
      <c r="D324" s="266" t="str">
        <f t="shared" si="178"/>
        <v/>
      </c>
      <c r="E324" s="278"/>
      <c r="F324" s="266" t="str">
        <f t="shared" si="183"/>
        <v/>
      </c>
      <c r="G324" s="279"/>
      <c r="H324" s="592">
        <f t="shared" si="185"/>
        <v>0</v>
      </c>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c r="AL324" s="281"/>
      <c r="AM324" s="281"/>
      <c r="AN324" s="281"/>
      <c r="AO324" s="281"/>
      <c r="AP324" s="281"/>
      <c r="AQ324" s="281"/>
      <c r="AR324" s="281"/>
      <c r="AS324" s="281"/>
      <c r="AT324" s="281"/>
      <c r="AU324" s="281"/>
      <c r="AV324" s="281"/>
      <c r="AW324" s="281"/>
      <c r="AX324" s="281"/>
      <c r="AY324" s="281"/>
      <c r="AZ324" s="281"/>
      <c r="BA324" s="281"/>
      <c r="BB324" s="281"/>
      <c r="BC324" s="281"/>
      <c r="BD324" s="281"/>
      <c r="BE324" s="281"/>
      <c r="BF324" s="266"/>
      <c r="BG324" s="266"/>
      <c r="BH324" s="266"/>
      <c r="BI324" s="266"/>
      <c r="BJ324" s="266"/>
      <c r="BK324" s="266"/>
      <c r="BL324" s="459"/>
      <c r="BM324" s="583">
        <f>VLOOKUP(B324,'[3]Phụ lục 01'!$B$12:$J$150,4,0)</f>
        <v>0</v>
      </c>
      <c r="BN324" s="469" t="e">
        <f>VLOOKUP(B324,'[2]PL01-16112024'!$D$11:$P$237,11,0)</f>
        <v>#N/A</v>
      </c>
      <c r="BO324" s="469"/>
      <c r="BP324" s="469"/>
      <c r="BQ324" s="469"/>
      <c r="BR324" s="469"/>
    </row>
    <row r="325" spans="1:70" s="84" customFormat="1" ht="10.9" customHeight="1">
      <c r="A325" s="276" t="s">
        <v>186</v>
      </c>
      <c r="B325" s="277"/>
      <c r="C325" s="266"/>
      <c r="D325" s="266" t="str">
        <f t="shared" si="178"/>
        <v/>
      </c>
      <c r="E325" s="278"/>
      <c r="F325" s="266" t="str">
        <f t="shared" si="183"/>
        <v/>
      </c>
      <c r="G325" s="279"/>
      <c r="H325" s="592">
        <f t="shared" si="185"/>
        <v>0</v>
      </c>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1"/>
      <c r="AT325" s="281"/>
      <c r="AU325" s="281"/>
      <c r="AV325" s="281"/>
      <c r="AW325" s="281"/>
      <c r="AX325" s="281"/>
      <c r="AY325" s="281"/>
      <c r="AZ325" s="281"/>
      <c r="BA325" s="281"/>
      <c r="BB325" s="281"/>
      <c r="BC325" s="281"/>
      <c r="BD325" s="281"/>
      <c r="BE325" s="281"/>
      <c r="BF325" s="266"/>
      <c r="BG325" s="266"/>
      <c r="BH325" s="266"/>
      <c r="BI325" s="266"/>
      <c r="BJ325" s="266"/>
      <c r="BK325" s="266"/>
      <c r="BL325" s="459"/>
      <c r="BM325" s="583">
        <f>VLOOKUP(B325,'[3]Phụ lục 01'!$B$12:$J$150,4,0)</f>
        <v>0</v>
      </c>
      <c r="BN325" s="469" t="e">
        <f>VLOOKUP(B325,'[2]PL01-16112024'!$D$11:$P$237,11,0)</f>
        <v>#N/A</v>
      </c>
      <c r="BO325" s="469"/>
      <c r="BP325" s="469"/>
      <c r="BQ325" s="469"/>
      <c r="BR325" s="469"/>
    </row>
    <row r="326" spans="1:70" s="84" customFormat="1" ht="10.9" customHeight="1">
      <c r="A326" s="276" t="s">
        <v>186</v>
      </c>
      <c r="B326" s="277"/>
      <c r="C326" s="266"/>
      <c r="D326" s="266" t="str">
        <f t="shared" si="178"/>
        <v/>
      </c>
      <c r="E326" s="278"/>
      <c r="F326" s="266" t="str">
        <f t="shared" si="183"/>
        <v/>
      </c>
      <c r="G326" s="279"/>
      <c r="H326" s="592">
        <f t="shared" si="185"/>
        <v>0</v>
      </c>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1"/>
      <c r="AT326" s="281"/>
      <c r="AU326" s="281"/>
      <c r="AV326" s="281"/>
      <c r="AW326" s="281"/>
      <c r="AX326" s="281"/>
      <c r="AY326" s="281"/>
      <c r="AZ326" s="281"/>
      <c r="BA326" s="281"/>
      <c r="BB326" s="281"/>
      <c r="BC326" s="281"/>
      <c r="BD326" s="281"/>
      <c r="BE326" s="281"/>
      <c r="BF326" s="266"/>
      <c r="BG326" s="266"/>
      <c r="BH326" s="266"/>
      <c r="BI326" s="266"/>
      <c r="BJ326" s="266"/>
      <c r="BK326" s="266"/>
      <c r="BL326" s="459"/>
      <c r="BM326" s="583">
        <f>VLOOKUP(B326,'[3]Phụ lục 01'!$B$12:$J$150,4,0)</f>
        <v>0</v>
      </c>
      <c r="BN326" s="469" t="e">
        <f>VLOOKUP(B326,'[2]PL01-16112024'!$D$11:$P$237,11,0)</f>
        <v>#N/A</v>
      </c>
      <c r="BO326" s="469"/>
      <c r="BP326" s="469"/>
      <c r="BQ326" s="469"/>
      <c r="BR326" s="469"/>
    </row>
    <row r="327" spans="1:70" s="84" customFormat="1" ht="10.9" customHeight="1">
      <c r="A327" s="276" t="s">
        <v>186</v>
      </c>
      <c r="B327" s="277"/>
      <c r="C327" s="266"/>
      <c r="D327" s="266" t="str">
        <f t="shared" si="178"/>
        <v/>
      </c>
      <c r="E327" s="278"/>
      <c r="F327" s="266" t="str">
        <f t="shared" si="183"/>
        <v/>
      </c>
      <c r="G327" s="279"/>
      <c r="H327" s="592">
        <f t="shared" si="185"/>
        <v>0</v>
      </c>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66"/>
      <c r="BG327" s="266"/>
      <c r="BH327" s="266"/>
      <c r="BI327" s="266"/>
      <c r="BJ327" s="266"/>
      <c r="BK327" s="266"/>
      <c r="BL327" s="459"/>
      <c r="BM327" s="583">
        <f>VLOOKUP(B327,'[3]Phụ lục 01'!$B$12:$J$150,4,0)</f>
        <v>0</v>
      </c>
      <c r="BN327" s="469" t="e">
        <f>VLOOKUP(B327,'[2]PL01-16112024'!$D$11:$P$237,11,0)</f>
        <v>#N/A</v>
      </c>
      <c r="BO327" s="469"/>
      <c r="BP327" s="469"/>
      <c r="BQ327" s="469"/>
      <c r="BR327" s="469"/>
    </row>
    <row r="328" spans="1:70" s="84" customFormat="1" ht="10.9" customHeight="1">
      <c r="A328" s="269" t="s">
        <v>43</v>
      </c>
      <c r="B328" s="270" t="s">
        <v>23</v>
      </c>
      <c r="C328" s="271"/>
      <c r="D328" s="272" t="str">
        <f t="shared" si="178"/>
        <v/>
      </c>
      <c r="E328" s="273"/>
      <c r="F328" s="271" t="str">
        <f t="shared" ref="F328:F334" si="186">IF(ISTEXT(B328)=TRUE,"DRA","")</f>
        <v>DRA</v>
      </c>
      <c r="G328" s="284"/>
      <c r="H328" s="591">
        <f>SUM(I328:BK328)</f>
        <v>0</v>
      </c>
      <c r="I328" s="275">
        <f t="shared" ref="I328:BK328" si="187">SUM(I329:I334)</f>
        <v>0</v>
      </c>
      <c r="J328" s="275">
        <f t="shared" si="187"/>
        <v>0</v>
      </c>
      <c r="K328" s="275">
        <f t="shared" si="187"/>
        <v>0</v>
      </c>
      <c r="L328" s="275">
        <f t="shared" si="187"/>
        <v>0</v>
      </c>
      <c r="M328" s="275">
        <f t="shared" si="187"/>
        <v>0</v>
      </c>
      <c r="N328" s="275">
        <f t="shared" si="187"/>
        <v>0</v>
      </c>
      <c r="O328" s="275">
        <f t="shared" si="187"/>
        <v>0</v>
      </c>
      <c r="P328" s="275">
        <f t="shared" si="187"/>
        <v>0</v>
      </c>
      <c r="Q328" s="275">
        <f t="shared" si="187"/>
        <v>0</v>
      </c>
      <c r="R328" s="275">
        <f t="shared" si="187"/>
        <v>0</v>
      </c>
      <c r="S328" s="275">
        <f t="shared" si="187"/>
        <v>0</v>
      </c>
      <c r="T328" s="275">
        <f t="shared" si="187"/>
        <v>0</v>
      </c>
      <c r="U328" s="275">
        <f t="shared" si="187"/>
        <v>0</v>
      </c>
      <c r="V328" s="275">
        <f t="shared" si="187"/>
        <v>0</v>
      </c>
      <c r="W328" s="275">
        <f t="shared" si="187"/>
        <v>0</v>
      </c>
      <c r="X328" s="275">
        <f t="shared" si="187"/>
        <v>0</v>
      </c>
      <c r="Y328" s="275">
        <f t="shared" si="187"/>
        <v>0</v>
      </c>
      <c r="Z328" s="275">
        <f t="shared" si="187"/>
        <v>0</v>
      </c>
      <c r="AA328" s="275">
        <f t="shared" si="187"/>
        <v>0</v>
      </c>
      <c r="AB328" s="275">
        <f t="shared" si="187"/>
        <v>0</v>
      </c>
      <c r="AC328" s="275">
        <f t="shared" si="187"/>
        <v>0</v>
      </c>
      <c r="AD328" s="275">
        <f t="shared" si="187"/>
        <v>0</v>
      </c>
      <c r="AE328" s="275">
        <f t="shared" si="187"/>
        <v>0</v>
      </c>
      <c r="AF328" s="275">
        <f t="shared" si="187"/>
        <v>0</v>
      </c>
      <c r="AG328" s="275">
        <f t="shared" si="187"/>
        <v>0</v>
      </c>
      <c r="AH328" s="275">
        <f t="shared" si="187"/>
        <v>0</v>
      </c>
      <c r="AI328" s="275">
        <f t="shared" si="187"/>
        <v>0</v>
      </c>
      <c r="AJ328" s="275">
        <f t="shared" si="187"/>
        <v>0</v>
      </c>
      <c r="AK328" s="275">
        <f t="shared" si="187"/>
        <v>0</v>
      </c>
      <c r="AL328" s="275">
        <f t="shared" si="187"/>
        <v>0</v>
      </c>
      <c r="AM328" s="275">
        <f t="shared" si="187"/>
        <v>0</v>
      </c>
      <c r="AN328" s="275">
        <f t="shared" si="187"/>
        <v>0</v>
      </c>
      <c r="AO328" s="275">
        <f t="shared" si="187"/>
        <v>0</v>
      </c>
      <c r="AP328" s="275">
        <f t="shared" si="187"/>
        <v>0</v>
      </c>
      <c r="AQ328" s="275">
        <f t="shared" si="187"/>
        <v>0</v>
      </c>
      <c r="AR328" s="275">
        <f t="shared" si="187"/>
        <v>0</v>
      </c>
      <c r="AS328" s="275">
        <f t="shared" si="187"/>
        <v>0</v>
      </c>
      <c r="AT328" s="275">
        <f t="shared" si="187"/>
        <v>0</v>
      </c>
      <c r="AU328" s="275">
        <f t="shared" si="187"/>
        <v>0</v>
      </c>
      <c r="AV328" s="275">
        <f t="shared" si="187"/>
        <v>0</v>
      </c>
      <c r="AW328" s="275">
        <f t="shared" si="187"/>
        <v>0</v>
      </c>
      <c r="AX328" s="275">
        <f t="shared" si="187"/>
        <v>0</v>
      </c>
      <c r="AY328" s="275">
        <f t="shared" si="187"/>
        <v>0</v>
      </c>
      <c r="AZ328" s="275">
        <f t="shared" si="187"/>
        <v>0</v>
      </c>
      <c r="BA328" s="275">
        <f t="shared" si="187"/>
        <v>0</v>
      </c>
      <c r="BB328" s="275">
        <f t="shared" si="187"/>
        <v>0</v>
      </c>
      <c r="BC328" s="275">
        <f t="shared" si="187"/>
        <v>0</v>
      </c>
      <c r="BD328" s="275">
        <f t="shared" si="187"/>
        <v>0</v>
      </c>
      <c r="BE328" s="275">
        <f t="shared" si="187"/>
        <v>0</v>
      </c>
      <c r="BF328" s="275">
        <f t="shared" si="187"/>
        <v>0</v>
      </c>
      <c r="BG328" s="275">
        <f t="shared" si="187"/>
        <v>0</v>
      </c>
      <c r="BH328" s="275">
        <f t="shared" si="187"/>
        <v>0</v>
      </c>
      <c r="BI328" s="275">
        <f t="shared" si="187"/>
        <v>0</v>
      </c>
      <c r="BJ328" s="275">
        <f t="shared" si="187"/>
        <v>0</v>
      </c>
      <c r="BK328" s="275">
        <f t="shared" si="187"/>
        <v>0</v>
      </c>
      <c r="BL328" s="458"/>
      <c r="BM328" s="583" t="e">
        <f>VLOOKUP(B328,'[3]Phụ lục 01'!$B$12:$J$150,4,0)</f>
        <v>#N/A</v>
      </c>
      <c r="BN328" s="469" t="e">
        <f>VLOOKUP(B328,'[2]PL01-16112024'!$D$11:$P$237,11,0)</f>
        <v>#N/A</v>
      </c>
      <c r="BO328" s="469"/>
      <c r="BP328" s="469"/>
      <c r="BQ328" s="469"/>
      <c r="BR328" s="469"/>
    </row>
    <row r="329" spans="1:70" s="84" customFormat="1" ht="36" customHeight="1">
      <c r="A329" s="276" t="s">
        <v>186</v>
      </c>
      <c r="B329" s="927"/>
      <c r="C329" s="266" t="s">
        <v>528</v>
      </c>
      <c r="D329" s="266">
        <f t="shared" si="178"/>
        <v>0</v>
      </c>
      <c r="E329" s="278" t="s">
        <v>276</v>
      </c>
      <c r="F329" s="266" t="str">
        <f t="shared" si="186"/>
        <v/>
      </c>
      <c r="G329" s="279" t="s">
        <v>502</v>
      </c>
      <c r="H329" s="592">
        <f t="shared" ref="H329:H334" si="188">SUM(I329:BK329)</f>
        <v>0</v>
      </c>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1"/>
      <c r="AT329" s="281"/>
      <c r="AU329" s="281"/>
      <c r="AV329" s="281"/>
      <c r="AW329" s="281"/>
      <c r="AX329" s="281"/>
      <c r="AY329" s="281"/>
      <c r="AZ329" s="281"/>
      <c r="BA329" s="281"/>
      <c r="BB329" s="281"/>
      <c r="BC329" s="281"/>
      <c r="BD329" s="281"/>
      <c r="BE329" s="281"/>
      <c r="BF329" s="266"/>
      <c r="BG329" s="266"/>
      <c r="BH329" s="266"/>
      <c r="BI329" s="266"/>
      <c r="BJ329" s="266"/>
      <c r="BK329" s="266"/>
      <c r="BL329" s="459"/>
      <c r="BM329" s="583">
        <f>VLOOKUP(B329,'[3]Phụ lục 01'!$B$12:$J$150,4,0)</f>
        <v>0</v>
      </c>
      <c r="BN329" s="266" t="e">
        <f>VLOOKUP(B329,'[2]PL01-16112024'!$D$11:$P$237,11,0)</f>
        <v>#N/A</v>
      </c>
      <c r="BO329" s="266"/>
      <c r="BP329" s="266"/>
      <c r="BQ329" s="266"/>
      <c r="BR329" s="266"/>
    </row>
    <row r="330" spans="1:70" s="84" customFormat="1" ht="10.9" customHeight="1">
      <c r="A330" s="276" t="s">
        <v>186</v>
      </c>
      <c r="B330" s="277"/>
      <c r="C330" s="266"/>
      <c r="D330" s="266" t="str">
        <f t="shared" si="178"/>
        <v/>
      </c>
      <c r="E330" s="278"/>
      <c r="F330" s="266" t="str">
        <f t="shared" si="186"/>
        <v/>
      </c>
      <c r="G330" s="279"/>
      <c r="H330" s="592">
        <f t="shared" si="188"/>
        <v>0</v>
      </c>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1"/>
      <c r="AT330" s="281"/>
      <c r="AU330" s="281"/>
      <c r="AV330" s="281"/>
      <c r="AW330" s="281"/>
      <c r="AX330" s="281"/>
      <c r="AY330" s="281"/>
      <c r="AZ330" s="281"/>
      <c r="BA330" s="281"/>
      <c r="BB330" s="281"/>
      <c r="BC330" s="281"/>
      <c r="BD330" s="281"/>
      <c r="BE330" s="281"/>
      <c r="BF330" s="266"/>
      <c r="BG330" s="266"/>
      <c r="BH330" s="266"/>
      <c r="BI330" s="266"/>
      <c r="BJ330" s="266"/>
      <c r="BK330" s="266"/>
      <c r="BL330" s="459"/>
      <c r="BM330" s="583">
        <f>VLOOKUP(B330,'[3]Phụ lục 01'!$B$12:$J$150,4,0)</f>
        <v>0</v>
      </c>
      <c r="BN330" s="469" t="e">
        <f>VLOOKUP(B330,'[2]PL01-16112024'!$D$11:$P$237,11,0)</f>
        <v>#N/A</v>
      </c>
      <c r="BO330" s="469"/>
      <c r="BP330" s="469"/>
      <c r="BQ330" s="469"/>
      <c r="BR330" s="469"/>
    </row>
    <row r="331" spans="1:70" s="84" customFormat="1" ht="10.9" customHeight="1">
      <c r="A331" s="276" t="s">
        <v>186</v>
      </c>
      <c r="B331" s="277"/>
      <c r="C331" s="266"/>
      <c r="D331" s="266" t="str">
        <f t="shared" si="178"/>
        <v/>
      </c>
      <c r="E331" s="278"/>
      <c r="F331" s="266" t="str">
        <f t="shared" si="186"/>
        <v/>
      </c>
      <c r="G331" s="279"/>
      <c r="H331" s="592">
        <f t="shared" si="188"/>
        <v>0</v>
      </c>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66"/>
      <c r="BG331" s="266"/>
      <c r="BH331" s="266"/>
      <c r="BI331" s="266"/>
      <c r="BJ331" s="266"/>
      <c r="BK331" s="266"/>
      <c r="BL331" s="459"/>
      <c r="BM331" s="583">
        <f>VLOOKUP(B331,'[3]Phụ lục 01'!$B$12:$J$150,4,0)</f>
        <v>0</v>
      </c>
      <c r="BN331" s="469" t="e">
        <f>VLOOKUP(B331,'[2]PL01-16112024'!$D$11:$P$237,11,0)</f>
        <v>#N/A</v>
      </c>
      <c r="BO331" s="469"/>
      <c r="BP331" s="469"/>
      <c r="BQ331" s="469"/>
      <c r="BR331" s="469"/>
    </row>
    <row r="332" spans="1:70" s="84" customFormat="1" ht="10.9" customHeight="1">
      <c r="A332" s="276" t="s">
        <v>186</v>
      </c>
      <c r="B332" s="277"/>
      <c r="C332" s="266"/>
      <c r="D332" s="266" t="str">
        <f t="shared" si="178"/>
        <v/>
      </c>
      <c r="E332" s="278"/>
      <c r="F332" s="266" t="str">
        <f t="shared" si="186"/>
        <v/>
      </c>
      <c r="G332" s="279"/>
      <c r="H332" s="592">
        <f t="shared" si="188"/>
        <v>0</v>
      </c>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1"/>
      <c r="AT332" s="281"/>
      <c r="AU332" s="281"/>
      <c r="AV332" s="281"/>
      <c r="AW332" s="281"/>
      <c r="AX332" s="281"/>
      <c r="AY332" s="281"/>
      <c r="AZ332" s="281"/>
      <c r="BA332" s="281"/>
      <c r="BB332" s="281"/>
      <c r="BC332" s="281"/>
      <c r="BD332" s="281"/>
      <c r="BE332" s="281"/>
      <c r="BF332" s="266"/>
      <c r="BG332" s="266"/>
      <c r="BH332" s="266"/>
      <c r="BI332" s="266"/>
      <c r="BJ332" s="266"/>
      <c r="BK332" s="266"/>
      <c r="BL332" s="459"/>
      <c r="BM332" s="583">
        <f>VLOOKUP(B332,'[3]Phụ lục 01'!$B$12:$J$150,4,0)</f>
        <v>0</v>
      </c>
      <c r="BN332" s="469" t="e">
        <f>VLOOKUP(B332,'[2]PL01-16112024'!$D$11:$P$237,11,0)</f>
        <v>#N/A</v>
      </c>
      <c r="BO332" s="469"/>
      <c r="BP332" s="469"/>
      <c r="BQ332" s="469"/>
      <c r="BR332" s="469"/>
    </row>
    <row r="333" spans="1:70" s="84" customFormat="1" ht="10.9" customHeight="1">
      <c r="A333" s="276" t="s">
        <v>186</v>
      </c>
      <c r="B333" s="277"/>
      <c r="C333" s="266"/>
      <c r="D333" s="266" t="str">
        <f t="shared" si="178"/>
        <v/>
      </c>
      <c r="E333" s="278"/>
      <c r="F333" s="266" t="str">
        <f t="shared" si="186"/>
        <v/>
      </c>
      <c r="G333" s="279"/>
      <c r="H333" s="592">
        <f t="shared" si="188"/>
        <v>0</v>
      </c>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66"/>
      <c r="BG333" s="266"/>
      <c r="BH333" s="266"/>
      <c r="BI333" s="266"/>
      <c r="BJ333" s="266"/>
      <c r="BK333" s="266"/>
      <c r="BL333" s="459"/>
      <c r="BM333" s="583">
        <f>VLOOKUP(B333,'[3]Phụ lục 01'!$B$12:$J$150,4,0)</f>
        <v>0</v>
      </c>
      <c r="BN333" s="469" t="e">
        <f>VLOOKUP(B333,'[2]PL01-16112024'!$D$11:$P$237,11,0)</f>
        <v>#N/A</v>
      </c>
      <c r="BO333" s="469"/>
      <c r="BP333" s="469"/>
      <c r="BQ333" s="469"/>
      <c r="BR333" s="469"/>
    </row>
    <row r="334" spans="1:70" s="84" customFormat="1" ht="10.9" customHeight="1">
      <c r="A334" s="276" t="s">
        <v>186</v>
      </c>
      <c r="B334" s="277"/>
      <c r="C334" s="266"/>
      <c r="D334" s="266" t="str">
        <f t="shared" si="178"/>
        <v/>
      </c>
      <c r="E334" s="278"/>
      <c r="F334" s="266" t="str">
        <f t="shared" si="186"/>
        <v/>
      </c>
      <c r="G334" s="279"/>
      <c r="H334" s="592">
        <f t="shared" si="188"/>
        <v>0</v>
      </c>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1"/>
      <c r="AT334" s="281"/>
      <c r="AU334" s="281"/>
      <c r="AV334" s="281"/>
      <c r="AW334" s="281"/>
      <c r="AX334" s="281"/>
      <c r="AY334" s="281"/>
      <c r="AZ334" s="281"/>
      <c r="BA334" s="281"/>
      <c r="BB334" s="281"/>
      <c r="BC334" s="281"/>
      <c r="BD334" s="281"/>
      <c r="BE334" s="281"/>
      <c r="BF334" s="266"/>
      <c r="BG334" s="266"/>
      <c r="BH334" s="266"/>
      <c r="BI334" s="266"/>
      <c r="BJ334" s="266"/>
      <c r="BK334" s="266"/>
      <c r="BL334" s="459"/>
      <c r="BM334" s="583">
        <f>VLOOKUP(B334,'[3]Phụ lục 01'!$B$12:$J$150,4,0)</f>
        <v>0</v>
      </c>
      <c r="BN334" s="469" t="e">
        <f>VLOOKUP(B334,'[2]PL01-16112024'!$D$11:$P$237,11,0)</f>
        <v>#N/A</v>
      </c>
      <c r="BO334" s="469"/>
      <c r="BP334" s="469"/>
      <c r="BQ334" s="469"/>
      <c r="BR334" s="469"/>
    </row>
    <row r="335" spans="1:70" s="84" customFormat="1" ht="10.9" customHeight="1">
      <c r="A335" s="269" t="s">
        <v>43</v>
      </c>
      <c r="B335" s="270" t="s">
        <v>29</v>
      </c>
      <c r="C335" s="271"/>
      <c r="D335" s="272" t="str">
        <f t="shared" si="178"/>
        <v/>
      </c>
      <c r="E335" s="273"/>
      <c r="F335" s="271" t="str">
        <f t="shared" ref="F335:F341" si="189">IF(ISTEXT(B335)=TRUE,"DNL","")</f>
        <v>DNL</v>
      </c>
      <c r="G335" s="284"/>
      <c r="H335" s="591">
        <f>SUM(I335:BK335)</f>
        <v>0.78</v>
      </c>
      <c r="I335" s="275">
        <f t="shared" ref="I335:AN335" si="190">SUM(I336:I341)</f>
        <v>0.70000000000000007</v>
      </c>
      <c r="J335" s="275">
        <f t="shared" si="190"/>
        <v>0</v>
      </c>
      <c r="K335" s="275">
        <f t="shared" si="190"/>
        <v>0</v>
      </c>
      <c r="L335" s="275">
        <f t="shared" si="190"/>
        <v>0</v>
      </c>
      <c r="M335" s="275">
        <f t="shared" si="190"/>
        <v>0</v>
      </c>
      <c r="N335" s="275">
        <f t="shared" si="190"/>
        <v>0</v>
      </c>
      <c r="O335" s="275">
        <f t="shared" si="190"/>
        <v>0</v>
      </c>
      <c r="P335" s="275">
        <f t="shared" si="190"/>
        <v>0</v>
      </c>
      <c r="Q335" s="275">
        <f t="shared" si="190"/>
        <v>0.08</v>
      </c>
      <c r="R335" s="275">
        <f t="shared" si="190"/>
        <v>0</v>
      </c>
      <c r="S335" s="275">
        <f t="shared" si="190"/>
        <v>0</v>
      </c>
      <c r="T335" s="275">
        <f t="shared" si="190"/>
        <v>0</v>
      </c>
      <c r="U335" s="275">
        <f t="shared" si="190"/>
        <v>0</v>
      </c>
      <c r="V335" s="275">
        <f t="shared" si="190"/>
        <v>0</v>
      </c>
      <c r="W335" s="275">
        <f t="shared" si="190"/>
        <v>0</v>
      </c>
      <c r="X335" s="275">
        <f t="shared" si="190"/>
        <v>0</v>
      </c>
      <c r="Y335" s="275">
        <f t="shared" si="190"/>
        <v>0</v>
      </c>
      <c r="Z335" s="275">
        <f t="shared" si="190"/>
        <v>0</v>
      </c>
      <c r="AA335" s="275">
        <f t="shared" si="190"/>
        <v>0</v>
      </c>
      <c r="AB335" s="275">
        <f t="shared" si="190"/>
        <v>0</v>
      </c>
      <c r="AC335" s="275">
        <f t="shared" si="190"/>
        <v>0</v>
      </c>
      <c r="AD335" s="275">
        <f t="shared" si="190"/>
        <v>0</v>
      </c>
      <c r="AE335" s="275">
        <f t="shared" si="190"/>
        <v>0</v>
      </c>
      <c r="AF335" s="275">
        <f t="shared" si="190"/>
        <v>0</v>
      </c>
      <c r="AG335" s="275">
        <f t="shared" si="190"/>
        <v>0</v>
      </c>
      <c r="AH335" s="275">
        <f t="shared" si="190"/>
        <v>0</v>
      </c>
      <c r="AI335" s="275">
        <f t="shared" si="190"/>
        <v>0</v>
      </c>
      <c r="AJ335" s="275">
        <f t="shared" si="190"/>
        <v>0</v>
      </c>
      <c r="AK335" s="275">
        <f t="shared" si="190"/>
        <v>0</v>
      </c>
      <c r="AL335" s="275">
        <f t="shared" si="190"/>
        <v>0</v>
      </c>
      <c r="AM335" s="275">
        <f t="shared" si="190"/>
        <v>0</v>
      </c>
      <c r="AN335" s="275">
        <f t="shared" si="190"/>
        <v>0</v>
      </c>
      <c r="AO335" s="275">
        <f t="shared" ref="AO335:BK335" si="191">SUM(AO336:AO341)</f>
        <v>0</v>
      </c>
      <c r="AP335" s="275">
        <f t="shared" si="191"/>
        <v>0</v>
      </c>
      <c r="AQ335" s="275">
        <f t="shared" si="191"/>
        <v>0</v>
      </c>
      <c r="AR335" s="275">
        <f t="shared" si="191"/>
        <v>0</v>
      </c>
      <c r="AS335" s="275">
        <f t="shared" si="191"/>
        <v>0</v>
      </c>
      <c r="AT335" s="275">
        <f t="shared" si="191"/>
        <v>0</v>
      </c>
      <c r="AU335" s="275">
        <f t="shared" si="191"/>
        <v>0</v>
      </c>
      <c r="AV335" s="275">
        <f t="shared" si="191"/>
        <v>0</v>
      </c>
      <c r="AW335" s="275">
        <f t="shared" si="191"/>
        <v>0</v>
      </c>
      <c r="AX335" s="275">
        <f t="shared" si="191"/>
        <v>0</v>
      </c>
      <c r="AY335" s="275">
        <f t="shared" si="191"/>
        <v>0</v>
      </c>
      <c r="AZ335" s="275">
        <f t="shared" si="191"/>
        <v>0</v>
      </c>
      <c r="BA335" s="275">
        <f t="shared" si="191"/>
        <v>0</v>
      </c>
      <c r="BB335" s="275">
        <f t="shared" si="191"/>
        <v>0</v>
      </c>
      <c r="BC335" s="275">
        <f t="shared" si="191"/>
        <v>0</v>
      </c>
      <c r="BD335" s="275">
        <f t="shared" si="191"/>
        <v>0</v>
      </c>
      <c r="BE335" s="275">
        <f t="shared" si="191"/>
        <v>0</v>
      </c>
      <c r="BF335" s="275">
        <f t="shared" si="191"/>
        <v>0</v>
      </c>
      <c r="BG335" s="275">
        <f t="shared" si="191"/>
        <v>0</v>
      </c>
      <c r="BH335" s="275">
        <f t="shared" si="191"/>
        <v>0</v>
      </c>
      <c r="BI335" s="275">
        <f t="shared" si="191"/>
        <v>0</v>
      </c>
      <c r="BJ335" s="275">
        <f t="shared" si="191"/>
        <v>0</v>
      </c>
      <c r="BK335" s="275">
        <f t="shared" si="191"/>
        <v>0</v>
      </c>
      <c r="BL335" s="458"/>
      <c r="BM335" s="583" t="e">
        <f>VLOOKUP(B335,'[3]Phụ lục 01'!$B$12:$J$150,4,0)</f>
        <v>#N/A</v>
      </c>
      <c r="BN335" s="469" t="e">
        <f>VLOOKUP(B335,'[2]PL01-16112024'!$D$11:$P$237,11,0)</f>
        <v>#N/A</v>
      </c>
      <c r="BO335" s="469"/>
      <c r="BP335" s="469"/>
      <c r="BQ335" s="469"/>
      <c r="BR335" s="469"/>
    </row>
    <row r="336" spans="1:70" s="950" customFormat="1" ht="42" customHeight="1">
      <c r="A336" s="942" t="s">
        <v>186</v>
      </c>
      <c r="B336" s="943" t="s">
        <v>1067</v>
      </c>
      <c r="C336" s="944" t="s">
        <v>528</v>
      </c>
      <c r="D336" s="944">
        <f t="shared" ref="D336" si="192">IF(C336="X",H336,"")</f>
        <v>0.13</v>
      </c>
      <c r="E336" s="945" t="s">
        <v>276</v>
      </c>
      <c r="F336" s="944" t="str">
        <f t="shared" si="189"/>
        <v>DNL</v>
      </c>
      <c r="G336" s="279" t="s">
        <v>502</v>
      </c>
      <c r="H336" s="946">
        <f t="shared" ref="H336:H341" si="193">SUM(I336:BK336)</f>
        <v>0.13</v>
      </c>
      <c r="I336" s="947">
        <v>0.13</v>
      </c>
      <c r="J336" s="947"/>
      <c r="K336" s="947"/>
      <c r="L336" s="947"/>
      <c r="M336" s="947"/>
      <c r="N336" s="947"/>
      <c r="O336" s="947"/>
      <c r="P336" s="947"/>
      <c r="Q336" s="947"/>
      <c r="R336" s="947"/>
      <c r="S336" s="947"/>
      <c r="T336" s="947"/>
      <c r="U336" s="947"/>
      <c r="V336" s="947"/>
      <c r="W336" s="947"/>
      <c r="X336" s="947"/>
      <c r="Y336" s="947"/>
      <c r="Z336" s="947"/>
      <c r="AA336" s="947"/>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4"/>
      <c r="BG336" s="944"/>
      <c r="BH336" s="944"/>
      <c r="BI336" s="944"/>
      <c r="BJ336" s="944"/>
      <c r="BK336" s="944"/>
      <c r="BL336" s="948"/>
      <c r="BM336" s="949"/>
      <c r="BN336" s="944" t="e">
        <f>VLOOKUP(B336,'[2]PL01-16112024'!$D$11:$P$237,11,0)</f>
        <v>#N/A</v>
      </c>
      <c r="BO336" s="944">
        <v>9.9</v>
      </c>
      <c r="BP336" s="944">
        <v>9.9</v>
      </c>
      <c r="BQ336" s="944">
        <v>0</v>
      </c>
      <c r="BR336" s="944" t="s">
        <v>713</v>
      </c>
    </row>
    <row r="337" spans="1:70" s="71" customFormat="1" ht="10.9" customHeight="1">
      <c r="A337" s="276" t="s">
        <v>186</v>
      </c>
      <c r="B337" s="321" t="s">
        <v>590</v>
      </c>
      <c r="C337" s="68"/>
      <c r="D337" s="266"/>
      <c r="E337" s="945" t="s">
        <v>276</v>
      </c>
      <c r="F337" s="266" t="str">
        <f t="shared" si="189"/>
        <v>DNL</v>
      </c>
      <c r="G337" s="279" t="s">
        <v>502</v>
      </c>
      <c r="H337" s="592">
        <f t="shared" si="193"/>
        <v>0</v>
      </c>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68"/>
      <c r="BG337" s="68"/>
      <c r="BH337" s="68"/>
      <c r="BI337" s="68"/>
      <c r="BJ337" s="68"/>
      <c r="BK337" s="68"/>
      <c r="BL337" s="460"/>
      <c r="BM337" s="583">
        <f>VLOOKUP(B337,'[3]Phụ lục 01'!$B$12:$J$150,4,0)</f>
        <v>0.46</v>
      </c>
      <c r="BN337" s="469">
        <f>VLOOKUP(B337,'[2]PL01-16112024'!$D$11:$P$237,11,0)</f>
        <v>0.46</v>
      </c>
      <c r="BO337" s="468"/>
      <c r="BP337" s="468"/>
      <c r="BQ337" s="468"/>
      <c r="BR337" s="468"/>
    </row>
    <row r="338" spans="1:70" s="71" customFormat="1" ht="10.9" customHeight="1">
      <c r="A338" s="276" t="s">
        <v>186</v>
      </c>
      <c r="B338" s="321" t="s">
        <v>585</v>
      </c>
      <c r="C338" s="68"/>
      <c r="D338" s="266"/>
      <c r="E338" s="945" t="s">
        <v>276</v>
      </c>
      <c r="F338" s="266" t="str">
        <f t="shared" si="189"/>
        <v>DNL</v>
      </c>
      <c r="G338" s="279" t="s">
        <v>502</v>
      </c>
      <c r="H338" s="592">
        <f t="shared" si="193"/>
        <v>0.08</v>
      </c>
      <c r="I338" s="283"/>
      <c r="J338" s="283"/>
      <c r="K338" s="283"/>
      <c r="L338" s="283"/>
      <c r="M338" s="283"/>
      <c r="N338" s="283"/>
      <c r="O338" s="283"/>
      <c r="P338" s="283"/>
      <c r="Q338" s="283">
        <v>0.08</v>
      </c>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3"/>
      <c r="AN338" s="283"/>
      <c r="AO338" s="283"/>
      <c r="AP338" s="283"/>
      <c r="AQ338" s="283"/>
      <c r="AR338" s="283"/>
      <c r="AS338" s="283"/>
      <c r="AT338" s="283"/>
      <c r="AU338" s="283"/>
      <c r="AV338" s="283"/>
      <c r="AW338" s="283"/>
      <c r="AX338" s="283"/>
      <c r="AY338" s="283"/>
      <c r="AZ338" s="283"/>
      <c r="BA338" s="283"/>
      <c r="BB338" s="283"/>
      <c r="BC338" s="283"/>
      <c r="BD338" s="283"/>
      <c r="BE338" s="283"/>
      <c r="BF338" s="68"/>
      <c r="BG338" s="68"/>
      <c r="BH338" s="68"/>
      <c r="BI338" s="68"/>
      <c r="BJ338" s="68"/>
      <c r="BK338" s="68"/>
      <c r="BL338" s="460"/>
      <c r="BM338" s="583" t="e">
        <f>VLOOKUP(B338,'[3]Phụ lục 01'!$B$12:$J$150,4,0)</f>
        <v>#N/A</v>
      </c>
      <c r="BN338" s="469" t="e">
        <f>VLOOKUP(B338,'[2]PL01-16112024'!$D$11:$P$237,11,0)</f>
        <v>#N/A</v>
      </c>
      <c r="BO338" s="468"/>
      <c r="BP338" s="468"/>
      <c r="BQ338" s="468"/>
      <c r="BR338" s="468"/>
    </row>
    <row r="339" spans="1:70" s="84" customFormat="1" ht="10.9" customHeight="1">
      <c r="A339" s="276" t="s">
        <v>186</v>
      </c>
      <c r="B339" s="277" t="s">
        <v>585</v>
      </c>
      <c r="C339" s="266"/>
      <c r="D339" s="266" t="str">
        <f>IF(C339="X",H339,"")</f>
        <v/>
      </c>
      <c r="E339" s="945" t="s">
        <v>276</v>
      </c>
      <c r="F339" s="266" t="str">
        <f t="shared" si="189"/>
        <v>DNL</v>
      </c>
      <c r="G339" s="279" t="s">
        <v>502</v>
      </c>
      <c r="H339" s="592">
        <f t="shared" si="193"/>
        <v>0.17</v>
      </c>
      <c r="I339" s="281">
        <v>0.17</v>
      </c>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1"/>
      <c r="AL339" s="281"/>
      <c r="AM339" s="281"/>
      <c r="AN339" s="281"/>
      <c r="AO339" s="281"/>
      <c r="AP339" s="281"/>
      <c r="AQ339" s="281"/>
      <c r="AR339" s="281"/>
      <c r="AS339" s="281"/>
      <c r="AT339" s="281"/>
      <c r="AU339" s="281"/>
      <c r="AV339" s="281"/>
      <c r="AW339" s="281"/>
      <c r="AX339" s="281"/>
      <c r="AY339" s="281"/>
      <c r="AZ339" s="281"/>
      <c r="BA339" s="281"/>
      <c r="BB339" s="281"/>
      <c r="BC339" s="281"/>
      <c r="BD339" s="281"/>
      <c r="BE339" s="281"/>
      <c r="BF339" s="266"/>
      <c r="BG339" s="266"/>
      <c r="BH339" s="266"/>
      <c r="BI339" s="266"/>
      <c r="BJ339" s="266"/>
      <c r="BK339" s="266"/>
      <c r="BL339" s="459"/>
      <c r="BM339" s="583" t="e">
        <f>VLOOKUP(B339,'[3]Phụ lục 01'!$B$12:$J$150,4,0)</f>
        <v>#N/A</v>
      </c>
      <c r="BN339" s="469" t="e">
        <f>VLOOKUP(B339,'[2]PL01-16112024'!$D$11:$P$237,11,0)</f>
        <v>#N/A</v>
      </c>
      <c r="BO339" s="469"/>
      <c r="BP339" s="469"/>
      <c r="BQ339" s="469"/>
      <c r="BR339" s="469"/>
    </row>
    <row r="340" spans="1:70" s="84" customFormat="1" ht="10.9" customHeight="1">
      <c r="A340" s="276" t="s">
        <v>186</v>
      </c>
      <c r="B340" s="277" t="s">
        <v>592</v>
      </c>
      <c r="C340" s="266"/>
      <c r="D340" s="266" t="str">
        <f>IF(C340="X",H340,"")</f>
        <v/>
      </c>
      <c r="E340" s="945" t="s">
        <v>276</v>
      </c>
      <c r="F340" s="266" t="str">
        <f t="shared" si="189"/>
        <v>DNL</v>
      </c>
      <c r="G340" s="279" t="s">
        <v>502</v>
      </c>
      <c r="H340" s="592">
        <f t="shared" si="193"/>
        <v>0.4</v>
      </c>
      <c r="I340" s="281">
        <v>0.4</v>
      </c>
      <c r="J340" s="281">
        <v>0</v>
      </c>
      <c r="K340" s="281">
        <v>0</v>
      </c>
      <c r="L340" s="281">
        <v>0</v>
      </c>
      <c r="M340" s="281"/>
      <c r="N340" s="281"/>
      <c r="O340" s="281"/>
      <c r="P340" s="281"/>
      <c r="Q340" s="281">
        <v>0</v>
      </c>
      <c r="R340" s="281"/>
      <c r="S340" s="281"/>
      <c r="T340" s="281"/>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1"/>
      <c r="AP340" s="281"/>
      <c r="AQ340" s="281"/>
      <c r="AR340" s="281"/>
      <c r="AS340" s="281"/>
      <c r="AT340" s="281"/>
      <c r="AU340" s="281"/>
      <c r="AV340" s="281"/>
      <c r="AW340" s="281"/>
      <c r="AX340" s="281"/>
      <c r="AY340" s="281"/>
      <c r="AZ340" s="281"/>
      <c r="BA340" s="281"/>
      <c r="BB340" s="281"/>
      <c r="BC340" s="281"/>
      <c r="BD340" s="281"/>
      <c r="BE340" s="281"/>
      <c r="BF340" s="266"/>
      <c r="BG340" s="266"/>
      <c r="BH340" s="266"/>
      <c r="BI340" s="266"/>
      <c r="BJ340" s="266"/>
      <c r="BK340" s="266"/>
      <c r="BL340" s="459"/>
      <c r="BM340" s="583">
        <f>VLOOKUP(B340,'[3]Phụ lục 01'!$B$12:$J$150,4,0)</f>
        <v>0.4</v>
      </c>
      <c r="BN340" s="469">
        <f>VLOOKUP(B340,'[2]PL01-16112024'!$D$11:$P$237,11,0)</f>
        <v>0.4</v>
      </c>
      <c r="BO340" s="469"/>
      <c r="BP340" s="469"/>
      <c r="BQ340" s="469"/>
      <c r="BR340" s="469"/>
    </row>
    <row r="341" spans="1:70" s="84" customFormat="1" ht="10.9" customHeight="1">
      <c r="A341" s="276" t="s">
        <v>186</v>
      </c>
      <c r="B341" s="277"/>
      <c r="C341" s="266"/>
      <c r="D341" s="266" t="str">
        <f>IF(C341="X",H341,"")</f>
        <v/>
      </c>
      <c r="E341" s="278"/>
      <c r="F341" s="266" t="str">
        <f t="shared" si="189"/>
        <v/>
      </c>
      <c r="G341" s="279"/>
      <c r="H341" s="592">
        <f t="shared" si="193"/>
        <v>0</v>
      </c>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c r="AL341" s="281"/>
      <c r="AM341" s="281"/>
      <c r="AN341" s="281"/>
      <c r="AO341" s="281"/>
      <c r="AP341" s="281"/>
      <c r="AQ341" s="281"/>
      <c r="AR341" s="281"/>
      <c r="AS341" s="281"/>
      <c r="AT341" s="281"/>
      <c r="AU341" s="281"/>
      <c r="AV341" s="281"/>
      <c r="AW341" s="281"/>
      <c r="AX341" s="281"/>
      <c r="AY341" s="281"/>
      <c r="AZ341" s="281"/>
      <c r="BA341" s="281"/>
      <c r="BB341" s="281"/>
      <c r="BC341" s="281"/>
      <c r="BD341" s="281"/>
      <c r="BE341" s="281"/>
      <c r="BF341" s="266"/>
      <c r="BG341" s="266"/>
      <c r="BH341" s="266"/>
      <c r="BI341" s="266"/>
      <c r="BJ341" s="266"/>
      <c r="BK341" s="266"/>
      <c r="BL341" s="459"/>
      <c r="BM341" s="583">
        <f>VLOOKUP(B341,'[3]Phụ lục 01'!$B$12:$J$150,4,0)</f>
        <v>0</v>
      </c>
      <c r="BN341" s="469" t="e">
        <f>VLOOKUP(B341,'[2]PL01-16112024'!$D$11:$P$237,11,0)</f>
        <v>#N/A</v>
      </c>
      <c r="BO341" s="469"/>
      <c r="BP341" s="469"/>
      <c r="BQ341" s="469"/>
      <c r="BR341" s="469"/>
    </row>
    <row r="342" spans="1:70" s="84" customFormat="1" ht="10.9" customHeight="1">
      <c r="A342" s="269" t="s">
        <v>43</v>
      </c>
      <c r="B342" s="270" t="s">
        <v>30</v>
      </c>
      <c r="C342" s="271"/>
      <c r="D342" s="272" t="str">
        <f>IF(C342="X",H342,"")</f>
        <v/>
      </c>
      <c r="E342" s="273"/>
      <c r="F342" s="271" t="str">
        <f t="shared" ref="F342:F347" si="194">IF(ISTEXT(B342)=TRUE,"DBV","")</f>
        <v>DBV</v>
      </c>
      <c r="G342" s="284"/>
      <c r="H342" s="591">
        <f>SUM(I342:BK342)</f>
        <v>0</v>
      </c>
      <c r="I342" s="275">
        <f t="shared" ref="I342:BK342" si="195">SUM(I343:I347)</f>
        <v>0</v>
      </c>
      <c r="J342" s="275">
        <f t="shared" si="195"/>
        <v>0</v>
      </c>
      <c r="K342" s="275">
        <f t="shared" si="195"/>
        <v>0</v>
      </c>
      <c r="L342" s="275">
        <f t="shared" si="195"/>
        <v>0</v>
      </c>
      <c r="M342" s="275">
        <f t="shared" si="195"/>
        <v>0</v>
      </c>
      <c r="N342" s="275">
        <f t="shared" si="195"/>
        <v>0</v>
      </c>
      <c r="O342" s="275">
        <f t="shared" si="195"/>
        <v>0</v>
      </c>
      <c r="P342" s="275">
        <f t="shared" si="195"/>
        <v>0</v>
      </c>
      <c r="Q342" s="275">
        <f t="shared" si="195"/>
        <v>0</v>
      </c>
      <c r="R342" s="275">
        <f t="shared" si="195"/>
        <v>0</v>
      </c>
      <c r="S342" s="275">
        <f t="shared" si="195"/>
        <v>0</v>
      </c>
      <c r="T342" s="275">
        <f t="shared" si="195"/>
        <v>0</v>
      </c>
      <c r="U342" s="275">
        <f t="shared" si="195"/>
        <v>0</v>
      </c>
      <c r="V342" s="275">
        <f t="shared" si="195"/>
        <v>0</v>
      </c>
      <c r="W342" s="275">
        <f t="shared" si="195"/>
        <v>0</v>
      </c>
      <c r="X342" s="275">
        <f t="shared" si="195"/>
        <v>0</v>
      </c>
      <c r="Y342" s="275">
        <f t="shared" si="195"/>
        <v>0</v>
      </c>
      <c r="Z342" s="275">
        <f t="shared" si="195"/>
        <v>0</v>
      </c>
      <c r="AA342" s="275">
        <f t="shared" si="195"/>
        <v>0</v>
      </c>
      <c r="AB342" s="275">
        <f t="shared" si="195"/>
        <v>0</v>
      </c>
      <c r="AC342" s="275">
        <f t="shared" si="195"/>
        <v>0</v>
      </c>
      <c r="AD342" s="275">
        <f t="shared" si="195"/>
        <v>0</v>
      </c>
      <c r="AE342" s="275">
        <f t="shared" si="195"/>
        <v>0</v>
      </c>
      <c r="AF342" s="275">
        <f t="shared" si="195"/>
        <v>0</v>
      </c>
      <c r="AG342" s="275">
        <f t="shared" si="195"/>
        <v>0</v>
      </c>
      <c r="AH342" s="275">
        <f t="shared" si="195"/>
        <v>0</v>
      </c>
      <c r="AI342" s="275">
        <f t="shared" si="195"/>
        <v>0</v>
      </c>
      <c r="AJ342" s="275">
        <f t="shared" si="195"/>
        <v>0</v>
      </c>
      <c r="AK342" s="275">
        <f t="shared" si="195"/>
        <v>0</v>
      </c>
      <c r="AL342" s="275">
        <f t="shared" si="195"/>
        <v>0</v>
      </c>
      <c r="AM342" s="275">
        <f t="shared" si="195"/>
        <v>0</v>
      </c>
      <c r="AN342" s="275">
        <f t="shared" si="195"/>
        <v>0</v>
      </c>
      <c r="AO342" s="275">
        <f t="shared" si="195"/>
        <v>0</v>
      </c>
      <c r="AP342" s="275">
        <f t="shared" si="195"/>
        <v>0</v>
      </c>
      <c r="AQ342" s="275">
        <f t="shared" si="195"/>
        <v>0</v>
      </c>
      <c r="AR342" s="275">
        <f t="shared" si="195"/>
        <v>0</v>
      </c>
      <c r="AS342" s="275">
        <f t="shared" si="195"/>
        <v>0</v>
      </c>
      <c r="AT342" s="275">
        <f t="shared" si="195"/>
        <v>0</v>
      </c>
      <c r="AU342" s="275">
        <f t="shared" si="195"/>
        <v>0</v>
      </c>
      <c r="AV342" s="275">
        <f t="shared" si="195"/>
        <v>0</v>
      </c>
      <c r="AW342" s="275">
        <f t="shared" si="195"/>
        <v>0</v>
      </c>
      <c r="AX342" s="275">
        <f t="shared" si="195"/>
        <v>0</v>
      </c>
      <c r="AY342" s="275">
        <f t="shared" si="195"/>
        <v>0</v>
      </c>
      <c r="AZ342" s="275">
        <f t="shared" si="195"/>
        <v>0</v>
      </c>
      <c r="BA342" s="275">
        <f t="shared" si="195"/>
        <v>0</v>
      </c>
      <c r="BB342" s="275">
        <f t="shared" si="195"/>
        <v>0</v>
      </c>
      <c r="BC342" s="275">
        <f t="shared" si="195"/>
        <v>0</v>
      </c>
      <c r="BD342" s="275">
        <f t="shared" si="195"/>
        <v>0</v>
      </c>
      <c r="BE342" s="275">
        <f t="shared" si="195"/>
        <v>0</v>
      </c>
      <c r="BF342" s="275">
        <f t="shared" si="195"/>
        <v>0</v>
      </c>
      <c r="BG342" s="275">
        <f t="shared" si="195"/>
        <v>0</v>
      </c>
      <c r="BH342" s="275">
        <f t="shared" si="195"/>
        <v>0</v>
      </c>
      <c r="BI342" s="275">
        <f t="shared" si="195"/>
        <v>0</v>
      </c>
      <c r="BJ342" s="275">
        <f t="shared" si="195"/>
        <v>0</v>
      </c>
      <c r="BK342" s="275">
        <f t="shared" si="195"/>
        <v>0</v>
      </c>
      <c r="BL342" s="458"/>
      <c r="BM342" s="583" t="e">
        <f>VLOOKUP(B342,'[3]Phụ lục 01'!$B$12:$J$150,4,0)</f>
        <v>#N/A</v>
      </c>
      <c r="BN342" s="469" t="e">
        <f>VLOOKUP(B342,'[2]PL01-16112024'!$D$11:$P$237,11,0)</f>
        <v>#N/A</v>
      </c>
      <c r="BO342" s="469"/>
      <c r="BP342" s="469"/>
      <c r="BQ342" s="469"/>
      <c r="BR342" s="469"/>
    </row>
    <row r="343" spans="1:70" s="84" customFormat="1" ht="10.9" customHeight="1">
      <c r="A343" s="276" t="s">
        <v>186</v>
      </c>
      <c r="B343" s="277"/>
      <c r="C343" s="266"/>
      <c r="D343" s="266" t="str">
        <f>IF(C343="X",H343,"")</f>
        <v/>
      </c>
      <c r="E343" s="278"/>
      <c r="F343" s="266" t="str">
        <f t="shared" si="194"/>
        <v/>
      </c>
      <c r="G343" s="279"/>
      <c r="H343" s="592">
        <f t="shared" ref="H343:H347" si="196">SUM(I343:BK343)</f>
        <v>0</v>
      </c>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1"/>
      <c r="AL343" s="281"/>
      <c r="AM343" s="281"/>
      <c r="AN343" s="281"/>
      <c r="AO343" s="281"/>
      <c r="AP343" s="281"/>
      <c r="AQ343" s="281"/>
      <c r="AR343" s="281"/>
      <c r="AS343" s="281"/>
      <c r="AT343" s="281"/>
      <c r="AU343" s="281"/>
      <c r="AV343" s="281"/>
      <c r="AW343" s="281"/>
      <c r="AX343" s="281"/>
      <c r="AY343" s="281"/>
      <c r="AZ343" s="281"/>
      <c r="BA343" s="281"/>
      <c r="BB343" s="281"/>
      <c r="BC343" s="281"/>
      <c r="BD343" s="281"/>
      <c r="BE343" s="281"/>
      <c r="BF343" s="266"/>
      <c r="BG343" s="266"/>
      <c r="BH343" s="266"/>
      <c r="BI343" s="266"/>
      <c r="BJ343" s="266"/>
      <c r="BK343" s="266"/>
      <c r="BL343" s="459"/>
      <c r="BM343" s="583">
        <f>VLOOKUP(B343,'[3]Phụ lục 01'!$B$12:$J$150,4,0)</f>
        <v>0</v>
      </c>
      <c r="BN343" s="469" t="e">
        <f>VLOOKUP(B343,'[2]PL01-16112024'!$D$11:$P$237,11,0)</f>
        <v>#N/A</v>
      </c>
      <c r="BO343" s="469"/>
      <c r="BP343" s="469"/>
      <c r="BQ343" s="469"/>
      <c r="BR343" s="469"/>
    </row>
    <row r="344" spans="1:70" s="71" customFormat="1" ht="10.9" customHeight="1">
      <c r="A344" s="276" t="s">
        <v>186</v>
      </c>
      <c r="B344" s="322"/>
      <c r="C344" s="68"/>
      <c r="D344" s="266"/>
      <c r="E344" s="70"/>
      <c r="F344" s="266" t="str">
        <f t="shared" si="194"/>
        <v/>
      </c>
      <c r="G344" s="67"/>
      <c r="H344" s="592">
        <f t="shared" si="196"/>
        <v>0</v>
      </c>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68"/>
      <c r="BG344" s="68"/>
      <c r="BH344" s="68"/>
      <c r="BI344" s="68"/>
      <c r="BJ344" s="68"/>
      <c r="BK344" s="68"/>
      <c r="BL344" s="460"/>
      <c r="BM344" s="583">
        <f>VLOOKUP(B344,'[3]Phụ lục 01'!$B$12:$J$150,4,0)</f>
        <v>0</v>
      </c>
      <c r="BN344" s="469" t="e">
        <f>VLOOKUP(B344,'[2]PL01-16112024'!$D$11:$P$237,11,0)</f>
        <v>#N/A</v>
      </c>
      <c r="BO344" s="468"/>
      <c r="BP344" s="468"/>
      <c r="BQ344" s="468"/>
      <c r="BR344" s="468"/>
    </row>
    <row r="345" spans="1:70" s="84" customFormat="1" ht="10.9" customHeight="1">
      <c r="A345" s="276" t="s">
        <v>186</v>
      </c>
      <c r="B345" s="277"/>
      <c r="C345" s="266"/>
      <c r="D345" s="266" t="str">
        <f>IF(C345="X",H345,"")</f>
        <v/>
      </c>
      <c r="E345" s="278"/>
      <c r="F345" s="266" t="str">
        <f t="shared" si="194"/>
        <v/>
      </c>
      <c r="G345" s="279"/>
      <c r="H345" s="592">
        <f t="shared" si="196"/>
        <v>0</v>
      </c>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1"/>
      <c r="AL345" s="281"/>
      <c r="AM345" s="281"/>
      <c r="AN345" s="281"/>
      <c r="AO345" s="281"/>
      <c r="AP345" s="281"/>
      <c r="AQ345" s="281"/>
      <c r="AR345" s="281"/>
      <c r="AS345" s="281"/>
      <c r="AT345" s="281"/>
      <c r="AU345" s="281"/>
      <c r="AV345" s="281"/>
      <c r="AW345" s="281"/>
      <c r="AX345" s="281"/>
      <c r="AY345" s="281"/>
      <c r="AZ345" s="281"/>
      <c r="BA345" s="281"/>
      <c r="BB345" s="281"/>
      <c r="BC345" s="281"/>
      <c r="BD345" s="281"/>
      <c r="BE345" s="281"/>
      <c r="BF345" s="266"/>
      <c r="BG345" s="266"/>
      <c r="BH345" s="266"/>
      <c r="BI345" s="266"/>
      <c r="BJ345" s="266"/>
      <c r="BK345" s="266"/>
      <c r="BL345" s="459"/>
      <c r="BM345" s="583">
        <f>VLOOKUP(B345,'[3]Phụ lục 01'!$B$12:$J$150,4,0)</f>
        <v>0</v>
      </c>
      <c r="BN345" s="469" t="e">
        <f>VLOOKUP(B345,'[2]PL01-16112024'!$D$11:$P$237,11,0)</f>
        <v>#N/A</v>
      </c>
      <c r="BO345" s="469"/>
      <c r="BP345" s="469"/>
      <c r="BQ345" s="469"/>
      <c r="BR345" s="469"/>
    </row>
    <row r="346" spans="1:70" s="84" customFormat="1" ht="10.9" customHeight="1">
      <c r="A346" s="276" t="s">
        <v>186</v>
      </c>
      <c r="B346" s="277"/>
      <c r="C346" s="266"/>
      <c r="D346" s="266" t="str">
        <f>IF(C346="X",H346,"")</f>
        <v/>
      </c>
      <c r="E346" s="278"/>
      <c r="F346" s="266" t="str">
        <f t="shared" si="194"/>
        <v/>
      </c>
      <c r="G346" s="279"/>
      <c r="H346" s="592">
        <f t="shared" si="196"/>
        <v>0</v>
      </c>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1"/>
      <c r="AL346" s="281"/>
      <c r="AM346" s="281"/>
      <c r="AN346" s="281"/>
      <c r="AO346" s="281"/>
      <c r="AP346" s="281"/>
      <c r="AQ346" s="281"/>
      <c r="AR346" s="281"/>
      <c r="AS346" s="281"/>
      <c r="AT346" s="281"/>
      <c r="AU346" s="281"/>
      <c r="AV346" s="281"/>
      <c r="AW346" s="281"/>
      <c r="AX346" s="281"/>
      <c r="AY346" s="281"/>
      <c r="AZ346" s="281"/>
      <c r="BA346" s="281"/>
      <c r="BB346" s="281"/>
      <c r="BC346" s="281"/>
      <c r="BD346" s="281"/>
      <c r="BE346" s="281"/>
      <c r="BF346" s="266"/>
      <c r="BG346" s="266"/>
      <c r="BH346" s="266"/>
      <c r="BI346" s="266"/>
      <c r="BJ346" s="266"/>
      <c r="BK346" s="266"/>
      <c r="BL346" s="459"/>
      <c r="BM346" s="583">
        <f>VLOOKUP(B346,'[3]Phụ lục 01'!$B$12:$J$150,4,0)</f>
        <v>0</v>
      </c>
      <c r="BN346" s="469" t="e">
        <f>VLOOKUP(B346,'[2]PL01-16112024'!$D$11:$P$237,11,0)</f>
        <v>#N/A</v>
      </c>
      <c r="BO346" s="469"/>
      <c r="BP346" s="469"/>
      <c r="BQ346" s="469"/>
      <c r="BR346" s="469"/>
    </row>
    <row r="347" spans="1:70" s="84" customFormat="1" ht="10.9" customHeight="1">
      <c r="A347" s="276" t="s">
        <v>186</v>
      </c>
      <c r="B347" s="277"/>
      <c r="C347" s="266"/>
      <c r="D347" s="266" t="str">
        <f>IF(C347="X",H347,"")</f>
        <v/>
      </c>
      <c r="E347" s="278"/>
      <c r="F347" s="266" t="str">
        <f t="shared" si="194"/>
        <v/>
      </c>
      <c r="G347" s="279"/>
      <c r="H347" s="592">
        <f t="shared" si="196"/>
        <v>0</v>
      </c>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c r="AJ347" s="281"/>
      <c r="AK347" s="281"/>
      <c r="AL347" s="281"/>
      <c r="AM347" s="281"/>
      <c r="AN347" s="281"/>
      <c r="AO347" s="281"/>
      <c r="AP347" s="281"/>
      <c r="AQ347" s="281"/>
      <c r="AR347" s="281"/>
      <c r="AS347" s="281"/>
      <c r="AT347" s="281"/>
      <c r="AU347" s="281"/>
      <c r="AV347" s="281"/>
      <c r="AW347" s="281"/>
      <c r="AX347" s="281"/>
      <c r="AY347" s="281"/>
      <c r="AZ347" s="281"/>
      <c r="BA347" s="281"/>
      <c r="BB347" s="281"/>
      <c r="BC347" s="281"/>
      <c r="BD347" s="281"/>
      <c r="BE347" s="281"/>
      <c r="BF347" s="266"/>
      <c r="BG347" s="266"/>
      <c r="BH347" s="266"/>
      <c r="BI347" s="266"/>
      <c r="BJ347" s="266"/>
      <c r="BK347" s="266"/>
      <c r="BL347" s="459"/>
      <c r="BM347" s="583">
        <f>VLOOKUP(B347,'[3]Phụ lục 01'!$B$12:$J$150,4,0)</f>
        <v>0</v>
      </c>
      <c r="BN347" s="469" t="e">
        <f>VLOOKUP(B347,'[2]PL01-16112024'!$D$11:$P$237,11,0)</f>
        <v>#N/A</v>
      </c>
      <c r="BO347" s="469"/>
      <c r="BP347" s="469"/>
      <c r="BQ347" s="469"/>
      <c r="BR347" s="469"/>
    </row>
    <row r="348" spans="1:70" s="84" customFormat="1" ht="10.9" customHeight="1">
      <c r="A348" s="269" t="s">
        <v>43</v>
      </c>
      <c r="B348" s="270" t="s">
        <v>37</v>
      </c>
      <c r="C348" s="271"/>
      <c r="D348" s="272" t="str">
        <f>IF(C348="X",H348,"")</f>
        <v/>
      </c>
      <c r="E348" s="273"/>
      <c r="F348" s="271" t="str">
        <f>IF(ISTEXT(B348)=TRUE,"DCH","")</f>
        <v>DCH</v>
      </c>
      <c r="G348" s="284"/>
      <c r="H348" s="591">
        <f>SUM(I348:BK348)</f>
        <v>6.6</v>
      </c>
      <c r="I348" s="275">
        <f t="shared" ref="I348:AN348" si="197">SUM(I349:I350)</f>
        <v>0</v>
      </c>
      <c r="J348" s="275">
        <f t="shared" si="197"/>
        <v>0</v>
      </c>
      <c r="K348" s="275">
        <f t="shared" si="197"/>
        <v>0</v>
      </c>
      <c r="L348" s="275">
        <f t="shared" si="197"/>
        <v>0</v>
      </c>
      <c r="M348" s="275">
        <f t="shared" si="197"/>
        <v>0</v>
      </c>
      <c r="N348" s="275">
        <f t="shared" si="197"/>
        <v>0</v>
      </c>
      <c r="O348" s="275">
        <f t="shared" si="197"/>
        <v>0</v>
      </c>
      <c r="P348" s="275">
        <f t="shared" si="197"/>
        <v>0</v>
      </c>
      <c r="Q348" s="275">
        <f t="shared" si="197"/>
        <v>6.6</v>
      </c>
      <c r="R348" s="275">
        <f t="shared" si="197"/>
        <v>0</v>
      </c>
      <c r="S348" s="275">
        <f t="shared" si="197"/>
        <v>0</v>
      </c>
      <c r="T348" s="275">
        <f t="shared" si="197"/>
        <v>0</v>
      </c>
      <c r="U348" s="275">
        <f t="shared" si="197"/>
        <v>0</v>
      </c>
      <c r="V348" s="275">
        <f t="shared" si="197"/>
        <v>0</v>
      </c>
      <c r="W348" s="275">
        <f t="shared" si="197"/>
        <v>0</v>
      </c>
      <c r="X348" s="275">
        <f t="shared" si="197"/>
        <v>0</v>
      </c>
      <c r="Y348" s="275">
        <f t="shared" si="197"/>
        <v>0</v>
      </c>
      <c r="Z348" s="275">
        <f t="shared" si="197"/>
        <v>0</v>
      </c>
      <c r="AA348" s="275">
        <f t="shared" si="197"/>
        <v>0</v>
      </c>
      <c r="AB348" s="275">
        <f t="shared" si="197"/>
        <v>0</v>
      </c>
      <c r="AC348" s="275">
        <f t="shared" si="197"/>
        <v>0</v>
      </c>
      <c r="AD348" s="275">
        <f t="shared" si="197"/>
        <v>0</v>
      </c>
      <c r="AE348" s="275">
        <f t="shared" si="197"/>
        <v>0</v>
      </c>
      <c r="AF348" s="275">
        <f t="shared" si="197"/>
        <v>0</v>
      </c>
      <c r="AG348" s="275">
        <f t="shared" si="197"/>
        <v>0</v>
      </c>
      <c r="AH348" s="275">
        <f t="shared" si="197"/>
        <v>0</v>
      </c>
      <c r="AI348" s="275">
        <f t="shared" si="197"/>
        <v>0</v>
      </c>
      <c r="AJ348" s="275">
        <f t="shared" si="197"/>
        <v>0</v>
      </c>
      <c r="AK348" s="275">
        <f t="shared" si="197"/>
        <v>0</v>
      </c>
      <c r="AL348" s="275">
        <f t="shared" si="197"/>
        <v>0</v>
      </c>
      <c r="AM348" s="275">
        <f t="shared" si="197"/>
        <v>0</v>
      </c>
      <c r="AN348" s="275">
        <f t="shared" si="197"/>
        <v>0</v>
      </c>
      <c r="AO348" s="275">
        <f t="shared" ref="AO348:BK348" si="198">SUM(AO349:AO350)</f>
        <v>0</v>
      </c>
      <c r="AP348" s="275">
        <f t="shared" si="198"/>
        <v>0</v>
      </c>
      <c r="AQ348" s="275">
        <f t="shared" si="198"/>
        <v>0</v>
      </c>
      <c r="AR348" s="275">
        <f t="shared" si="198"/>
        <v>0</v>
      </c>
      <c r="AS348" s="275">
        <f t="shared" si="198"/>
        <v>0</v>
      </c>
      <c r="AT348" s="275">
        <f t="shared" si="198"/>
        <v>0</v>
      </c>
      <c r="AU348" s="275">
        <f t="shared" si="198"/>
        <v>0</v>
      </c>
      <c r="AV348" s="275">
        <f t="shared" si="198"/>
        <v>0</v>
      </c>
      <c r="AW348" s="275">
        <f t="shared" si="198"/>
        <v>0</v>
      </c>
      <c r="AX348" s="275">
        <f t="shared" si="198"/>
        <v>0</v>
      </c>
      <c r="AY348" s="275">
        <f t="shared" si="198"/>
        <v>0</v>
      </c>
      <c r="AZ348" s="275">
        <f t="shared" si="198"/>
        <v>0</v>
      </c>
      <c r="BA348" s="275">
        <f t="shared" si="198"/>
        <v>0</v>
      </c>
      <c r="BB348" s="275">
        <f t="shared" si="198"/>
        <v>0</v>
      </c>
      <c r="BC348" s="275">
        <f t="shared" si="198"/>
        <v>0</v>
      </c>
      <c r="BD348" s="275">
        <f t="shared" si="198"/>
        <v>0</v>
      </c>
      <c r="BE348" s="275">
        <f t="shared" si="198"/>
        <v>0</v>
      </c>
      <c r="BF348" s="275">
        <f t="shared" si="198"/>
        <v>0</v>
      </c>
      <c r="BG348" s="275">
        <f t="shared" si="198"/>
        <v>0</v>
      </c>
      <c r="BH348" s="275">
        <f t="shared" si="198"/>
        <v>0</v>
      </c>
      <c r="BI348" s="275">
        <f t="shared" si="198"/>
        <v>0</v>
      </c>
      <c r="BJ348" s="275">
        <f t="shared" si="198"/>
        <v>0</v>
      </c>
      <c r="BK348" s="275">
        <f t="shared" si="198"/>
        <v>0</v>
      </c>
      <c r="BL348" s="458"/>
      <c r="BM348" s="583" t="e">
        <f>VLOOKUP(B348,'[3]Phụ lục 01'!$B$12:$J$150,4,0)</f>
        <v>#N/A</v>
      </c>
      <c r="BN348" s="469" t="e">
        <f>VLOOKUP(B348,'[2]PL01-16112024'!$D$11:$P$237,11,0)</f>
        <v>#N/A</v>
      </c>
      <c r="BO348" s="469"/>
      <c r="BP348" s="469"/>
      <c r="BQ348" s="469"/>
      <c r="BR348" s="469"/>
    </row>
    <row r="349" spans="1:70" s="71" customFormat="1" ht="10.9" customHeight="1">
      <c r="A349" s="276" t="s">
        <v>186</v>
      </c>
      <c r="B349" s="282" t="s">
        <v>1068</v>
      </c>
      <c r="C349" s="944" t="s">
        <v>528</v>
      </c>
      <c r="D349" s="266"/>
      <c r="E349" s="945" t="s">
        <v>276</v>
      </c>
      <c r="F349" s="68" t="str">
        <f>IF(ISTEXT(B349)=TRUE,"DCH","")</f>
        <v>DCH</v>
      </c>
      <c r="G349" s="279" t="s">
        <v>502</v>
      </c>
      <c r="H349" s="592">
        <f t="shared" ref="H349:H351" si="199">SUM(I349:BK349)</f>
        <v>6.6</v>
      </c>
      <c r="I349" s="283"/>
      <c r="J349" s="283"/>
      <c r="K349" s="283"/>
      <c r="L349" s="283"/>
      <c r="M349" s="283"/>
      <c r="N349" s="283"/>
      <c r="O349" s="283"/>
      <c r="P349" s="283"/>
      <c r="Q349" s="283">
        <v>6.6</v>
      </c>
      <c r="R349" s="283"/>
      <c r="S349" s="283"/>
      <c r="T349" s="283"/>
      <c r="U349" s="283"/>
      <c r="V349" s="283"/>
      <c r="W349" s="283"/>
      <c r="X349" s="283"/>
      <c r="Y349" s="283"/>
      <c r="Z349" s="283"/>
      <c r="AA349" s="283"/>
      <c r="AB349" s="283"/>
      <c r="AC349" s="283"/>
      <c r="AD349" s="283"/>
      <c r="AE349" s="283"/>
      <c r="AF349" s="283"/>
      <c r="AG349" s="283"/>
      <c r="AH349" s="283"/>
      <c r="AI349" s="283"/>
      <c r="AJ349" s="283"/>
      <c r="AK349" s="283"/>
      <c r="AL349" s="283"/>
      <c r="AM349" s="283"/>
      <c r="AN349" s="283"/>
      <c r="AO349" s="283"/>
      <c r="AP349" s="283"/>
      <c r="AQ349" s="283"/>
      <c r="AR349" s="283"/>
      <c r="AS349" s="283"/>
      <c r="AT349" s="283"/>
      <c r="AU349" s="283"/>
      <c r="AV349" s="283"/>
      <c r="AW349" s="283"/>
      <c r="AX349" s="283"/>
      <c r="AY349" s="283"/>
      <c r="AZ349" s="283"/>
      <c r="BA349" s="283"/>
      <c r="BB349" s="283"/>
      <c r="BC349" s="283"/>
      <c r="BD349" s="283"/>
      <c r="BE349" s="283"/>
      <c r="BF349" s="68"/>
      <c r="BG349" s="68"/>
      <c r="BH349" s="68"/>
      <c r="BI349" s="68"/>
      <c r="BJ349" s="68"/>
      <c r="BK349" s="68"/>
      <c r="BL349" s="460"/>
      <c r="BM349" s="583" t="e">
        <f>VLOOKUP(B349,'[3]Phụ lục 01'!$B$12:$J$150,4,0)</f>
        <v>#N/A</v>
      </c>
      <c r="BN349" s="469" t="e">
        <f>VLOOKUP(B349,'[2]PL01-16112024'!$D$11:$P$237,11,0)</f>
        <v>#N/A</v>
      </c>
      <c r="BO349" s="468"/>
      <c r="BP349" s="468"/>
      <c r="BQ349" s="468"/>
      <c r="BR349" s="468"/>
    </row>
    <row r="350" spans="1:70" s="71" customFormat="1" ht="10.9" customHeight="1">
      <c r="A350" s="276" t="s">
        <v>186</v>
      </c>
      <c r="B350" s="282"/>
      <c r="C350" s="68"/>
      <c r="D350" s="266" t="str">
        <f t="shared" ref="D350:D352" si="200">IF(C350="X",H350,"")</f>
        <v/>
      </c>
      <c r="E350" s="70"/>
      <c r="F350" s="68" t="str">
        <f>IF(ISTEXT(B350)=TRUE,"DCH","")</f>
        <v/>
      </c>
      <c r="G350" s="67"/>
      <c r="H350" s="592">
        <f t="shared" si="199"/>
        <v>0</v>
      </c>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c r="AJ350" s="283"/>
      <c r="AK350" s="283"/>
      <c r="AL350" s="283"/>
      <c r="AM350" s="283"/>
      <c r="AN350" s="283"/>
      <c r="AO350" s="283"/>
      <c r="AP350" s="283"/>
      <c r="AQ350" s="283"/>
      <c r="AR350" s="283"/>
      <c r="AS350" s="283"/>
      <c r="AT350" s="283"/>
      <c r="AU350" s="283"/>
      <c r="AV350" s="283"/>
      <c r="AW350" s="283"/>
      <c r="AX350" s="283"/>
      <c r="AY350" s="283"/>
      <c r="AZ350" s="283"/>
      <c r="BA350" s="283"/>
      <c r="BB350" s="283"/>
      <c r="BC350" s="283"/>
      <c r="BD350" s="283"/>
      <c r="BE350" s="283"/>
      <c r="BF350" s="68"/>
      <c r="BG350" s="68"/>
      <c r="BH350" s="68"/>
      <c r="BI350" s="68"/>
      <c r="BJ350" s="68"/>
      <c r="BK350" s="68"/>
      <c r="BL350" s="460"/>
      <c r="BM350" s="583">
        <f>VLOOKUP(B350,'[3]Phụ lục 01'!$B$12:$J$150,4,0)</f>
        <v>0</v>
      </c>
      <c r="BN350" s="469" t="e">
        <f>VLOOKUP(B350,'[2]PL01-16112024'!$D$11:$P$237,11,0)</f>
        <v>#N/A</v>
      </c>
      <c r="BO350" s="468"/>
      <c r="BP350" s="468"/>
      <c r="BQ350" s="468"/>
      <c r="BR350" s="468"/>
    </row>
    <row r="351" spans="1:70" s="84" customFormat="1" ht="10.9" customHeight="1">
      <c r="A351" s="276" t="s">
        <v>186</v>
      </c>
      <c r="B351" s="277"/>
      <c r="C351" s="266"/>
      <c r="D351" s="266" t="str">
        <f t="shared" si="200"/>
        <v/>
      </c>
      <c r="E351" s="278"/>
      <c r="F351" s="68" t="str">
        <f>IF(ISTEXT(B351)=TRUE,"DCH","")</f>
        <v/>
      </c>
      <c r="G351" s="279"/>
      <c r="H351" s="592">
        <f t="shared" si="199"/>
        <v>0</v>
      </c>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1"/>
      <c r="AL351" s="281"/>
      <c r="AM351" s="281"/>
      <c r="AN351" s="281"/>
      <c r="AO351" s="281"/>
      <c r="AP351" s="281"/>
      <c r="AQ351" s="281"/>
      <c r="AR351" s="281"/>
      <c r="AS351" s="281"/>
      <c r="AT351" s="281"/>
      <c r="AU351" s="281"/>
      <c r="AV351" s="281"/>
      <c r="AW351" s="281"/>
      <c r="AX351" s="281"/>
      <c r="AY351" s="281"/>
      <c r="AZ351" s="281"/>
      <c r="BA351" s="281"/>
      <c r="BB351" s="281"/>
      <c r="BC351" s="281"/>
      <c r="BD351" s="281"/>
      <c r="BE351" s="281"/>
      <c r="BF351" s="266"/>
      <c r="BG351" s="266"/>
      <c r="BH351" s="266"/>
      <c r="BI351" s="266"/>
      <c r="BJ351" s="266"/>
      <c r="BK351" s="266"/>
      <c r="BL351" s="459"/>
      <c r="BM351" s="583">
        <f>VLOOKUP(B351,'[3]Phụ lục 01'!$B$12:$J$150,4,0)</f>
        <v>0</v>
      </c>
      <c r="BN351" s="469" t="e">
        <f>VLOOKUP(B351,'[2]PL01-16112024'!$D$11:$P$237,11,0)</f>
        <v>#N/A</v>
      </c>
      <c r="BO351" s="469"/>
      <c r="BP351" s="469"/>
      <c r="BQ351" s="469"/>
      <c r="BR351" s="469"/>
    </row>
    <row r="352" spans="1:70" s="84" customFormat="1" ht="10.9" customHeight="1">
      <c r="A352" s="269" t="s">
        <v>43</v>
      </c>
      <c r="B352" s="270" t="s">
        <v>55</v>
      </c>
      <c r="C352" s="271"/>
      <c r="D352" s="272" t="str">
        <f t="shared" si="200"/>
        <v/>
      </c>
      <c r="E352" s="273"/>
      <c r="F352" s="271" t="str">
        <f t="shared" ref="F352:F358" si="201">IF(ISTEXT(B352)=TRUE,"DKV","")</f>
        <v>DKV</v>
      </c>
      <c r="G352" s="284"/>
      <c r="H352" s="591">
        <f>SUM(I352:BK352)</f>
        <v>5.77</v>
      </c>
      <c r="I352" s="275">
        <f t="shared" ref="I352:AN352" si="202">SUM(I353:I358)</f>
        <v>0</v>
      </c>
      <c r="J352" s="275">
        <f t="shared" si="202"/>
        <v>0</v>
      </c>
      <c r="K352" s="275">
        <f t="shared" si="202"/>
        <v>4</v>
      </c>
      <c r="L352" s="275">
        <f t="shared" si="202"/>
        <v>0.67</v>
      </c>
      <c r="M352" s="275">
        <f t="shared" si="202"/>
        <v>0</v>
      </c>
      <c r="N352" s="275">
        <f t="shared" si="202"/>
        <v>0</v>
      </c>
      <c r="O352" s="275">
        <f t="shared" si="202"/>
        <v>0</v>
      </c>
      <c r="P352" s="275">
        <f t="shared" si="202"/>
        <v>0</v>
      </c>
      <c r="Q352" s="275">
        <f t="shared" si="202"/>
        <v>0.8</v>
      </c>
      <c r="R352" s="275">
        <f t="shared" si="202"/>
        <v>0</v>
      </c>
      <c r="S352" s="275">
        <f t="shared" si="202"/>
        <v>0</v>
      </c>
      <c r="T352" s="275">
        <f t="shared" si="202"/>
        <v>0</v>
      </c>
      <c r="U352" s="275">
        <f t="shared" si="202"/>
        <v>0</v>
      </c>
      <c r="V352" s="275">
        <f t="shared" si="202"/>
        <v>0</v>
      </c>
      <c r="W352" s="275">
        <f t="shared" si="202"/>
        <v>0</v>
      </c>
      <c r="X352" s="275">
        <f t="shared" si="202"/>
        <v>0</v>
      </c>
      <c r="Y352" s="275">
        <f t="shared" si="202"/>
        <v>0</v>
      </c>
      <c r="Z352" s="275">
        <f t="shared" si="202"/>
        <v>0</v>
      </c>
      <c r="AA352" s="275">
        <f t="shared" si="202"/>
        <v>0</v>
      </c>
      <c r="AB352" s="275">
        <f t="shared" si="202"/>
        <v>0</v>
      </c>
      <c r="AC352" s="275">
        <f t="shared" si="202"/>
        <v>0</v>
      </c>
      <c r="AD352" s="275">
        <f t="shared" si="202"/>
        <v>0</v>
      </c>
      <c r="AE352" s="275">
        <f t="shared" si="202"/>
        <v>0</v>
      </c>
      <c r="AF352" s="275">
        <f t="shared" si="202"/>
        <v>0</v>
      </c>
      <c r="AG352" s="275">
        <f t="shared" si="202"/>
        <v>0</v>
      </c>
      <c r="AH352" s="275">
        <f t="shared" si="202"/>
        <v>0</v>
      </c>
      <c r="AI352" s="275">
        <f t="shared" si="202"/>
        <v>0</v>
      </c>
      <c r="AJ352" s="275">
        <f t="shared" si="202"/>
        <v>0</v>
      </c>
      <c r="AK352" s="275">
        <f t="shared" si="202"/>
        <v>0</v>
      </c>
      <c r="AL352" s="275">
        <f t="shared" si="202"/>
        <v>0</v>
      </c>
      <c r="AM352" s="275">
        <f t="shared" si="202"/>
        <v>0</v>
      </c>
      <c r="AN352" s="275">
        <f t="shared" si="202"/>
        <v>0</v>
      </c>
      <c r="AO352" s="275">
        <f t="shared" ref="AO352:BK352" si="203">SUM(AO353:AO358)</f>
        <v>0</v>
      </c>
      <c r="AP352" s="275">
        <f t="shared" si="203"/>
        <v>0.1</v>
      </c>
      <c r="AQ352" s="275">
        <f t="shared" si="203"/>
        <v>0.2</v>
      </c>
      <c r="AR352" s="275">
        <f t="shared" si="203"/>
        <v>0</v>
      </c>
      <c r="AS352" s="275">
        <f t="shared" si="203"/>
        <v>0</v>
      </c>
      <c r="AT352" s="275">
        <f t="shared" si="203"/>
        <v>0</v>
      </c>
      <c r="AU352" s="275">
        <f t="shared" si="203"/>
        <v>0</v>
      </c>
      <c r="AV352" s="275">
        <f t="shared" si="203"/>
        <v>0</v>
      </c>
      <c r="AW352" s="275">
        <f t="shared" si="203"/>
        <v>0</v>
      </c>
      <c r="AX352" s="275">
        <f t="shared" si="203"/>
        <v>0</v>
      </c>
      <c r="AY352" s="275">
        <f t="shared" si="203"/>
        <v>0</v>
      </c>
      <c r="AZ352" s="275">
        <f t="shared" si="203"/>
        <v>0</v>
      </c>
      <c r="BA352" s="275">
        <f t="shared" si="203"/>
        <v>0</v>
      </c>
      <c r="BB352" s="275">
        <f t="shared" si="203"/>
        <v>0</v>
      </c>
      <c r="BC352" s="275">
        <f t="shared" si="203"/>
        <v>0</v>
      </c>
      <c r="BD352" s="275">
        <f t="shared" si="203"/>
        <v>0</v>
      </c>
      <c r="BE352" s="275">
        <f t="shared" si="203"/>
        <v>0</v>
      </c>
      <c r="BF352" s="275">
        <f t="shared" si="203"/>
        <v>0</v>
      </c>
      <c r="BG352" s="275">
        <f t="shared" si="203"/>
        <v>0</v>
      </c>
      <c r="BH352" s="275">
        <f t="shared" si="203"/>
        <v>0</v>
      </c>
      <c r="BI352" s="275">
        <f t="shared" si="203"/>
        <v>0</v>
      </c>
      <c r="BJ352" s="275">
        <f t="shared" si="203"/>
        <v>0</v>
      </c>
      <c r="BK352" s="275">
        <f t="shared" si="203"/>
        <v>0</v>
      </c>
      <c r="BL352" s="458"/>
      <c r="BM352" s="583" t="e">
        <f>VLOOKUP(B352,'[3]Phụ lục 01'!$B$12:$J$150,4,0)</f>
        <v>#N/A</v>
      </c>
      <c r="BN352" s="469" t="e">
        <f>VLOOKUP(B352,'[2]PL01-16112024'!$D$11:$P$237,11,0)</f>
        <v>#N/A</v>
      </c>
      <c r="BO352" s="469"/>
      <c r="BP352" s="469"/>
      <c r="BQ352" s="469"/>
      <c r="BR352" s="469"/>
    </row>
    <row r="353" spans="1:70" s="71" customFormat="1" ht="37.5" customHeight="1">
      <c r="A353" s="276" t="s">
        <v>186</v>
      </c>
      <c r="B353" s="927" t="s">
        <v>1069</v>
      </c>
      <c r="C353" s="265" t="s">
        <v>528</v>
      </c>
      <c r="D353" s="266"/>
      <c r="E353" s="70" t="s">
        <v>276</v>
      </c>
      <c r="F353" s="68" t="str">
        <f t="shared" si="201"/>
        <v>DKV</v>
      </c>
      <c r="G353" s="67" t="s">
        <v>502</v>
      </c>
      <c r="H353" s="592">
        <f t="shared" ref="H353" si="204">SUM(I353:BK353)</f>
        <v>0.17</v>
      </c>
      <c r="I353" s="306"/>
      <c r="J353" s="283"/>
      <c r="K353" s="283"/>
      <c r="L353" s="283">
        <v>0.17</v>
      </c>
      <c r="M353" s="283"/>
      <c r="N353" s="283"/>
      <c r="O353" s="283"/>
      <c r="P353" s="283"/>
      <c r="Q353" s="306"/>
      <c r="R353" s="283"/>
      <c r="S353" s="283"/>
      <c r="T353" s="283"/>
      <c r="U353" s="306"/>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306"/>
      <c r="AR353" s="306"/>
      <c r="AS353" s="283"/>
      <c r="AT353" s="283"/>
      <c r="AU353" s="283"/>
      <c r="AV353" s="283"/>
      <c r="AW353" s="283"/>
      <c r="AX353" s="283"/>
      <c r="AY353" s="283"/>
      <c r="AZ353" s="283"/>
      <c r="BA353" s="283"/>
      <c r="BB353" s="283"/>
      <c r="BC353" s="283"/>
      <c r="BD353" s="283"/>
      <c r="BE353" s="283"/>
      <c r="BF353" s="68"/>
      <c r="BG353" s="68"/>
      <c r="BH353" s="68"/>
      <c r="BI353" s="68"/>
      <c r="BJ353" s="68"/>
      <c r="BK353" s="68"/>
      <c r="BL353" s="460"/>
      <c r="BM353" s="583" t="e">
        <f>VLOOKUP(B353,'[3]Phụ lục 01'!$B$12:$J$150,4,0)</f>
        <v>#N/A</v>
      </c>
      <c r="BN353" s="266" t="e">
        <f>VLOOKUP(B353,'[2]PL01-16112024'!$D$11:$P$237,11,0)</f>
        <v>#N/A</v>
      </c>
      <c r="BO353" s="68"/>
      <c r="BP353" s="68"/>
      <c r="BQ353" s="68"/>
      <c r="BR353" s="68"/>
    </row>
    <row r="354" spans="1:70" s="71" customFormat="1" ht="10.9" customHeight="1">
      <c r="A354" s="276" t="s">
        <v>186</v>
      </c>
      <c r="B354" s="282" t="s">
        <v>1047</v>
      </c>
      <c r="C354" s="265" t="s">
        <v>528</v>
      </c>
      <c r="D354" s="266"/>
      <c r="E354" s="70" t="s">
        <v>276</v>
      </c>
      <c r="F354" s="68" t="str">
        <f t="shared" si="201"/>
        <v>DKV</v>
      </c>
      <c r="G354" s="67" t="s">
        <v>502</v>
      </c>
      <c r="H354" s="592">
        <f t="shared" ref="H354:H358" si="205">SUM(I354:BK354)</f>
        <v>5.6</v>
      </c>
      <c r="I354" s="283"/>
      <c r="J354" s="283"/>
      <c r="K354" s="283">
        <v>4</v>
      </c>
      <c r="L354" s="283">
        <v>0.5</v>
      </c>
      <c r="M354" s="283"/>
      <c r="N354" s="283"/>
      <c r="O354" s="283"/>
      <c r="P354" s="283"/>
      <c r="Q354" s="283">
        <v>0.8</v>
      </c>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v>0.1</v>
      </c>
      <c r="AQ354" s="283">
        <v>0.2</v>
      </c>
      <c r="AR354" s="283"/>
      <c r="AS354" s="283"/>
      <c r="AT354" s="283"/>
      <c r="AU354" s="283"/>
      <c r="AV354" s="283"/>
      <c r="AW354" s="283"/>
      <c r="AX354" s="283"/>
      <c r="AY354" s="283"/>
      <c r="AZ354" s="283"/>
      <c r="BA354" s="283"/>
      <c r="BB354" s="283"/>
      <c r="BC354" s="283"/>
      <c r="BD354" s="283"/>
      <c r="BE354" s="283"/>
      <c r="BF354" s="68"/>
      <c r="BG354" s="68"/>
      <c r="BH354" s="68"/>
      <c r="BI354" s="68"/>
      <c r="BJ354" s="68"/>
      <c r="BK354" s="68"/>
      <c r="BL354" s="460"/>
      <c r="BM354" s="583" t="e">
        <f>VLOOKUP(B354,'[3]Phụ lục 01'!$B$12:$J$150,4,0)</f>
        <v>#N/A</v>
      </c>
      <c r="BN354" s="469" t="e">
        <f>VLOOKUP(B354,'[2]PL01-16112024'!$D$11:$P$237,11,0)</f>
        <v>#N/A</v>
      </c>
      <c r="BO354" s="468"/>
      <c r="BP354" s="468"/>
      <c r="BQ354" s="468"/>
      <c r="BR354" s="468"/>
    </row>
    <row r="355" spans="1:70" s="71" customFormat="1" ht="10.9" customHeight="1">
      <c r="A355" s="276" t="s">
        <v>186</v>
      </c>
      <c r="B355" s="282"/>
      <c r="C355" s="68"/>
      <c r="D355" s="266"/>
      <c r="E355" s="70"/>
      <c r="F355" s="68" t="str">
        <f t="shared" si="201"/>
        <v/>
      </c>
      <c r="G355" s="67"/>
      <c r="H355" s="592">
        <f t="shared" si="205"/>
        <v>0</v>
      </c>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3"/>
      <c r="AP355" s="283"/>
      <c r="AQ355" s="283"/>
      <c r="AR355" s="283"/>
      <c r="AS355" s="283"/>
      <c r="AT355" s="283"/>
      <c r="AU355" s="283"/>
      <c r="AV355" s="283"/>
      <c r="AW355" s="283"/>
      <c r="AX355" s="283"/>
      <c r="AY355" s="283"/>
      <c r="AZ355" s="283"/>
      <c r="BA355" s="283"/>
      <c r="BB355" s="283"/>
      <c r="BC355" s="283"/>
      <c r="BD355" s="283"/>
      <c r="BE355" s="283"/>
      <c r="BF355" s="68"/>
      <c r="BG355" s="68"/>
      <c r="BH355" s="68"/>
      <c r="BI355" s="68"/>
      <c r="BJ355" s="68"/>
      <c r="BK355" s="68"/>
      <c r="BL355" s="460"/>
      <c r="BM355" s="583">
        <f>VLOOKUP(B355,'[3]Phụ lục 01'!$B$12:$J$150,4,0)</f>
        <v>0</v>
      </c>
      <c r="BN355" s="469" t="e">
        <f>VLOOKUP(B355,'[2]PL01-16112024'!$D$11:$P$237,11,0)</f>
        <v>#N/A</v>
      </c>
      <c r="BO355" s="468"/>
      <c r="BP355" s="468"/>
      <c r="BQ355" s="468"/>
      <c r="BR355" s="468"/>
    </row>
    <row r="356" spans="1:70" s="71" customFormat="1" ht="10.9" customHeight="1">
      <c r="A356" s="276" t="s">
        <v>186</v>
      </c>
      <c r="B356" s="15"/>
      <c r="C356" s="68"/>
      <c r="D356" s="266" t="str">
        <f>IF(C356="X",H356,"")</f>
        <v/>
      </c>
      <c r="E356" s="70"/>
      <c r="F356" s="68" t="str">
        <f t="shared" si="201"/>
        <v/>
      </c>
      <c r="G356" s="67"/>
      <c r="H356" s="592">
        <f t="shared" si="205"/>
        <v>0</v>
      </c>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c r="AJ356" s="283"/>
      <c r="AK356" s="283"/>
      <c r="AL356" s="283"/>
      <c r="AM356" s="283"/>
      <c r="AN356" s="283"/>
      <c r="AO356" s="283"/>
      <c r="AP356" s="283"/>
      <c r="AQ356" s="283"/>
      <c r="AR356" s="283"/>
      <c r="AS356" s="283"/>
      <c r="AT356" s="283"/>
      <c r="AU356" s="283"/>
      <c r="AV356" s="283"/>
      <c r="AW356" s="283"/>
      <c r="AX356" s="283"/>
      <c r="AY356" s="283"/>
      <c r="AZ356" s="283"/>
      <c r="BA356" s="283"/>
      <c r="BB356" s="283"/>
      <c r="BC356" s="283"/>
      <c r="BD356" s="283"/>
      <c r="BE356" s="283"/>
      <c r="BF356" s="68"/>
      <c r="BG356" s="68"/>
      <c r="BH356" s="68"/>
      <c r="BI356" s="68"/>
      <c r="BJ356" s="68"/>
      <c r="BK356" s="68"/>
      <c r="BL356" s="460"/>
      <c r="BM356" s="583">
        <f>VLOOKUP(B356,'[3]Phụ lục 01'!$B$12:$J$150,4,0)</f>
        <v>0</v>
      </c>
      <c r="BN356" s="469" t="e">
        <f>VLOOKUP(B356,'[2]PL01-16112024'!$D$11:$P$237,11,0)</f>
        <v>#N/A</v>
      </c>
      <c r="BO356" s="468"/>
      <c r="BP356" s="468"/>
      <c r="BQ356" s="468"/>
      <c r="BR356" s="468"/>
    </row>
    <row r="357" spans="1:70" s="71" customFormat="1" ht="10.9" customHeight="1">
      <c r="A357" s="276" t="s">
        <v>186</v>
      </c>
      <c r="B357" s="282"/>
      <c r="C357" s="68"/>
      <c r="D357" s="266" t="str">
        <f>IF(C357="X",H357,"")</f>
        <v/>
      </c>
      <c r="E357" s="70"/>
      <c r="F357" s="68" t="str">
        <f t="shared" si="201"/>
        <v/>
      </c>
      <c r="G357" s="67"/>
      <c r="H357" s="592">
        <f t="shared" si="205"/>
        <v>0</v>
      </c>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c r="AJ357" s="283"/>
      <c r="AK357" s="283"/>
      <c r="AL357" s="283"/>
      <c r="AM357" s="283"/>
      <c r="AN357" s="283"/>
      <c r="AO357" s="283"/>
      <c r="AP357" s="283"/>
      <c r="AQ357" s="283"/>
      <c r="AR357" s="283"/>
      <c r="AS357" s="283"/>
      <c r="AT357" s="283"/>
      <c r="AU357" s="283"/>
      <c r="AV357" s="283"/>
      <c r="AW357" s="283"/>
      <c r="AX357" s="283"/>
      <c r="AY357" s="283"/>
      <c r="AZ357" s="283"/>
      <c r="BA357" s="283"/>
      <c r="BB357" s="283"/>
      <c r="BC357" s="283"/>
      <c r="BD357" s="67"/>
      <c r="BE357" s="283"/>
      <c r="BF357" s="68"/>
      <c r="BG357" s="68"/>
      <c r="BH357" s="68"/>
      <c r="BI357" s="68"/>
      <c r="BJ357" s="68"/>
      <c r="BK357" s="68"/>
      <c r="BL357" s="460"/>
      <c r="BM357" s="583">
        <f>VLOOKUP(B357,'[3]Phụ lục 01'!$B$12:$J$150,4,0)</f>
        <v>0</v>
      </c>
      <c r="BN357" s="469" t="e">
        <f>VLOOKUP(B357,'[2]PL01-16112024'!$D$11:$P$237,11,0)</f>
        <v>#N/A</v>
      </c>
      <c r="BO357" s="468"/>
      <c r="BP357" s="468"/>
      <c r="BQ357" s="468"/>
      <c r="BR357" s="468"/>
    </row>
    <row r="358" spans="1:70" s="71" customFormat="1" ht="10.9" customHeight="1">
      <c r="A358" s="276" t="s">
        <v>186</v>
      </c>
      <c r="B358" s="282"/>
      <c r="C358" s="68"/>
      <c r="D358" s="266" t="str">
        <f>IF(C358="X",H358,"")</f>
        <v/>
      </c>
      <c r="E358" s="70"/>
      <c r="F358" s="68" t="str">
        <f t="shared" si="201"/>
        <v/>
      </c>
      <c r="G358" s="67"/>
      <c r="H358" s="592">
        <f t="shared" si="205"/>
        <v>0</v>
      </c>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c r="AJ358" s="283"/>
      <c r="AK358" s="283"/>
      <c r="AL358" s="283"/>
      <c r="AM358" s="283"/>
      <c r="AN358" s="283"/>
      <c r="AO358" s="283"/>
      <c r="AP358" s="283"/>
      <c r="AQ358" s="283"/>
      <c r="AR358" s="283"/>
      <c r="AS358" s="283"/>
      <c r="AT358" s="283"/>
      <c r="AU358" s="283"/>
      <c r="AV358" s="283"/>
      <c r="AW358" s="283"/>
      <c r="AX358" s="283"/>
      <c r="AY358" s="283"/>
      <c r="AZ358" s="283"/>
      <c r="BA358" s="283"/>
      <c r="BB358" s="283"/>
      <c r="BC358" s="283"/>
      <c r="BD358" s="283"/>
      <c r="BE358" s="283"/>
      <c r="BF358" s="68"/>
      <c r="BG358" s="68"/>
      <c r="BH358" s="68"/>
      <c r="BI358" s="68"/>
      <c r="BJ358" s="68"/>
      <c r="BK358" s="68"/>
      <c r="BL358" s="460"/>
      <c r="BM358" s="583">
        <f>VLOOKUP(B358,'[3]Phụ lục 01'!$B$12:$J$150,4,0)</f>
        <v>0</v>
      </c>
      <c r="BN358" s="469" t="e">
        <f>VLOOKUP(B358,'[2]PL01-16112024'!$D$11:$P$237,11,0)</f>
        <v>#N/A</v>
      </c>
      <c r="BO358" s="468"/>
      <c r="BP358" s="468"/>
      <c r="BQ358" s="468"/>
      <c r="BR358" s="468"/>
    </row>
    <row r="359" spans="1:70" s="84" customFormat="1" ht="10.9" customHeight="1">
      <c r="A359" s="269" t="s">
        <v>43</v>
      </c>
      <c r="B359" s="270" t="s">
        <v>56</v>
      </c>
      <c r="C359" s="271"/>
      <c r="D359" s="272" t="str">
        <f>IF(C359="X",H359,"")</f>
        <v/>
      </c>
      <c r="E359" s="273"/>
      <c r="F359" s="271" t="str">
        <f t="shared" ref="F359:F368" si="206">IF(ISTEXT(B359)=TRUE,"TON","")</f>
        <v>TON</v>
      </c>
      <c r="G359" s="284"/>
      <c r="H359" s="591">
        <f>SUM(I359:BK359)</f>
        <v>0</v>
      </c>
      <c r="I359" s="275">
        <f>SUM(I360:I368)</f>
        <v>0</v>
      </c>
      <c r="J359" s="275">
        <f t="shared" ref="J359:BK359" si="207">SUM(J360:J368)</f>
        <v>0</v>
      </c>
      <c r="K359" s="275">
        <f t="shared" si="207"/>
        <v>0</v>
      </c>
      <c r="L359" s="275">
        <f t="shared" si="207"/>
        <v>0</v>
      </c>
      <c r="M359" s="275">
        <f t="shared" si="207"/>
        <v>0</v>
      </c>
      <c r="N359" s="275">
        <f t="shared" si="207"/>
        <v>0</v>
      </c>
      <c r="O359" s="275">
        <f t="shared" si="207"/>
        <v>0</v>
      </c>
      <c r="P359" s="275">
        <f t="shared" si="207"/>
        <v>0</v>
      </c>
      <c r="Q359" s="275">
        <f t="shared" si="207"/>
        <v>0</v>
      </c>
      <c r="R359" s="275">
        <f t="shared" si="207"/>
        <v>0</v>
      </c>
      <c r="S359" s="275">
        <f t="shared" si="207"/>
        <v>0</v>
      </c>
      <c r="T359" s="275">
        <f t="shared" si="207"/>
        <v>0</v>
      </c>
      <c r="U359" s="275">
        <f t="shared" si="207"/>
        <v>0</v>
      </c>
      <c r="V359" s="275">
        <f t="shared" si="207"/>
        <v>0</v>
      </c>
      <c r="W359" s="275">
        <f t="shared" si="207"/>
        <v>0</v>
      </c>
      <c r="X359" s="275">
        <f t="shared" si="207"/>
        <v>0</v>
      </c>
      <c r="Y359" s="275">
        <f t="shared" si="207"/>
        <v>0</v>
      </c>
      <c r="Z359" s="275">
        <f t="shared" si="207"/>
        <v>0</v>
      </c>
      <c r="AA359" s="275">
        <f t="shared" si="207"/>
        <v>0</v>
      </c>
      <c r="AB359" s="275">
        <f t="shared" si="207"/>
        <v>0</v>
      </c>
      <c r="AC359" s="275">
        <f t="shared" si="207"/>
        <v>0</v>
      </c>
      <c r="AD359" s="275">
        <f t="shared" si="207"/>
        <v>0</v>
      </c>
      <c r="AE359" s="275">
        <f t="shared" si="207"/>
        <v>0</v>
      </c>
      <c r="AF359" s="275">
        <f t="shared" si="207"/>
        <v>0</v>
      </c>
      <c r="AG359" s="275">
        <f t="shared" si="207"/>
        <v>0</v>
      </c>
      <c r="AH359" s="275">
        <f t="shared" si="207"/>
        <v>0</v>
      </c>
      <c r="AI359" s="275">
        <f t="shared" si="207"/>
        <v>0</v>
      </c>
      <c r="AJ359" s="275">
        <f t="shared" si="207"/>
        <v>0</v>
      </c>
      <c r="AK359" s="275">
        <f t="shared" si="207"/>
        <v>0</v>
      </c>
      <c r="AL359" s="275">
        <f t="shared" si="207"/>
        <v>0</v>
      </c>
      <c r="AM359" s="275">
        <f t="shared" si="207"/>
        <v>0</v>
      </c>
      <c r="AN359" s="275">
        <f t="shared" si="207"/>
        <v>0</v>
      </c>
      <c r="AO359" s="275">
        <f t="shared" si="207"/>
        <v>0</v>
      </c>
      <c r="AP359" s="275">
        <f t="shared" si="207"/>
        <v>0</v>
      </c>
      <c r="AQ359" s="275">
        <f t="shared" si="207"/>
        <v>0</v>
      </c>
      <c r="AR359" s="275">
        <f t="shared" si="207"/>
        <v>0</v>
      </c>
      <c r="AS359" s="275">
        <f t="shared" si="207"/>
        <v>0</v>
      </c>
      <c r="AT359" s="275">
        <f t="shared" si="207"/>
        <v>0</v>
      </c>
      <c r="AU359" s="275">
        <f t="shared" si="207"/>
        <v>0</v>
      </c>
      <c r="AV359" s="275">
        <f t="shared" si="207"/>
        <v>0</v>
      </c>
      <c r="AW359" s="275">
        <f t="shared" si="207"/>
        <v>0</v>
      </c>
      <c r="AX359" s="275">
        <f t="shared" si="207"/>
        <v>0</v>
      </c>
      <c r="AY359" s="275">
        <f t="shared" si="207"/>
        <v>0</v>
      </c>
      <c r="AZ359" s="275">
        <f t="shared" si="207"/>
        <v>0</v>
      </c>
      <c r="BA359" s="275">
        <f t="shared" si="207"/>
        <v>0</v>
      </c>
      <c r="BB359" s="275">
        <f t="shared" si="207"/>
        <v>0</v>
      </c>
      <c r="BC359" s="275">
        <f t="shared" si="207"/>
        <v>0</v>
      </c>
      <c r="BD359" s="275">
        <f t="shared" si="207"/>
        <v>0</v>
      </c>
      <c r="BE359" s="275">
        <f t="shared" si="207"/>
        <v>0</v>
      </c>
      <c r="BF359" s="275">
        <f t="shared" si="207"/>
        <v>0</v>
      </c>
      <c r="BG359" s="275">
        <f t="shared" si="207"/>
        <v>0</v>
      </c>
      <c r="BH359" s="275">
        <f t="shared" si="207"/>
        <v>0</v>
      </c>
      <c r="BI359" s="275">
        <f t="shared" si="207"/>
        <v>0</v>
      </c>
      <c r="BJ359" s="275">
        <f t="shared" si="207"/>
        <v>0</v>
      </c>
      <c r="BK359" s="275">
        <f t="shared" si="207"/>
        <v>0</v>
      </c>
      <c r="BL359" s="458"/>
      <c r="BM359" s="583" t="e">
        <f>VLOOKUP(B359,'[3]Phụ lục 01'!$B$12:$J$150,4,0)</f>
        <v>#N/A</v>
      </c>
      <c r="BN359" s="469" t="e">
        <f>VLOOKUP(B359,'[2]PL01-16112024'!$D$11:$P$237,11,0)</f>
        <v>#N/A</v>
      </c>
      <c r="BO359" s="469"/>
      <c r="BP359" s="469"/>
      <c r="BQ359" s="469"/>
      <c r="BR359" s="469"/>
    </row>
    <row r="360" spans="1:70" s="84" customFormat="1" ht="64.5" customHeight="1">
      <c r="A360" s="276" t="s">
        <v>186</v>
      </c>
      <c r="B360" s="921"/>
      <c r="C360" s="311" t="s">
        <v>528</v>
      </c>
      <c r="D360" s="266">
        <f>IF(C360="X",H360,"")</f>
        <v>0</v>
      </c>
      <c r="E360" s="278" t="s">
        <v>276</v>
      </c>
      <c r="F360" s="268" t="str">
        <f t="shared" si="206"/>
        <v/>
      </c>
      <c r="G360" s="279" t="s">
        <v>502</v>
      </c>
      <c r="H360" s="592">
        <f t="shared" ref="H360:H368" si="208">SUM(I360:BK360)</f>
        <v>0</v>
      </c>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1"/>
      <c r="AL360" s="281"/>
      <c r="AM360" s="281"/>
      <c r="AN360" s="281"/>
      <c r="AO360" s="281"/>
      <c r="AP360" s="281"/>
      <c r="AQ360" s="281"/>
      <c r="AR360" s="281"/>
      <c r="AS360" s="281"/>
      <c r="AT360" s="281"/>
      <c r="AU360" s="281"/>
      <c r="AV360" s="281"/>
      <c r="AW360" s="281"/>
      <c r="AX360" s="281"/>
      <c r="AY360" s="281"/>
      <c r="AZ360" s="281"/>
      <c r="BA360" s="281"/>
      <c r="BB360" s="281"/>
      <c r="BC360" s="281"/>
      <c r="BD360" s="281"/>
      <c r="BE360" s="281"/>
      <c r="BF360" s="266"/>
      <c r="BG360" s="266"/>
      <c r="BH360" s="266"/>
      <c r="BI360" s="266"/>
      <c r="BJ360" s="266"/>
      <c r="BK360" s="266"/>
      <c r="BL360" s="459"/>
      <c r="BM360" s="583">
        <f>VLOOKUP(B360,'[3]Phụ lục 01'!$B$12:$J$150,4,0)</f>
        <v>0</v>
      </c>
      <c r="BN360" s="266" t="e">
        <f>VLOOKUP(B360,'[2]PL01-16112024'!$D$11:$P$237,11,0)</f>
        <v>#N/A</v>
      </c>
      <c r="BO360" s="266"/>
      <c r="BP360" s="266"/>
      <c r="BQ360" s="266"/>
      <c r="BR360" s="266"/>
    </row>
    <row r="361" spans="1:70" s="71" customFormat="1" ht="10.9" customHeight="1">
      <c r="A361" s="276" t="s">
        <v>186</v>
      </c>
      <c r="B361" s="309"/>
      <c r="C361" s="312"/>
      <c r="D361" s="266"/>
      <c r="E361" s="70"/>
      <c r="F361" s="268" t="str">
        <f t="shared" si="206"/>
        <v/>
      </c>
      <c r="G361" s="67"/>
      <c r="H361" s="592">
        <f t="shared" si="208"/>
        <v>0</v>
      </c>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c r="AJ361" s="283"/>
      <c r="AK361" s="283"/>
      <c r="AL361" s="283"/>
      <c r="AM361" s="283"/>
      <c r="AN361" s="283"/>
      <c r="AO361" s="283"/>
      <c r="AP361" s="283"/>
      <c r="AQ361" s="283"/>
      <c r="AR361" s="283"/>
      <c r="AS361" s="283"/>
      <c r="AT361" s="283"/>
      <c r="AU361" s="283"/>
      <c r="AV361" s="283"/>
      <c r="AW361" s="283"/>
      <c r="AX361" s="283"/>
      <c r="AY361" s="283"/>
      <c r="AZ361" s="283"/>
      <c r="BA361" s="283"/>
      <c r="BB361" s="283"/>
      <c r="BC361" s="283"/>
      <c r="BD361" s="283"/>
      <c r="BE361" s="283"/>
      <c r="BF361" s="68"/>
      <c r="BG361" s="68"/>
      <c r="BH361" s="68"/>
      <c r="BI361" s="68"/>
      <c r="BJ361" s="68"/>
      <c r="BK361" s="68"/>
      <c r="BL361" s="460"/>
      <c r="BM361" s="583">
        <f>VLOOKUP(B361,'[3]Phụ lục 01'!$B$12:$J$150,4,0)</f>
        <v>0</v>
      </c>
      <c r="BN361" s="469" t="e">
        <f>VLOOKUP(B361,'[2]PL01-16112024'!$D$11:$P$237,11,0)</f>
        <v>#N/A</v>
      </c>
      <c r="BO361" s="468"/>
      <c r="BP361" s="468"/>
      <c r="BQ361" s="468"/>
      <c r="BR361" s="468"/>
    </row>
    <row r="362" spans="1:70" s="71" customFormat="1" ht="10.9" customHeight="1">
      <c r="A362" s="276" t="s">
        <v>186</v>
      </c>
      <c r="B362" s="309"/>
      <c r="C362" s="312"/>
      <c r="D362" s="266"/>
      <c r="E362" s="70"/>
      <c r="F362" s="268" t="str">
        <f t="shared" si="206"/>
        <v/>
      </c>
      <c r="G362" s="67"/>
      <c r="H362" s="592">
        <f t="shared" si="208"/>
        <v>0</v>
      </c>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c r="AJ362" s="283"/>
      <c r="AK362" s="283"/>
      <c r="AL362" s="283"/>
      <c r="AM362" s="283"/>
      <c r="AN362" s="283"/>
      <c r="AO362" s="283"/>
      <c r="AP362" s="283"/>
      <c r="AQ362" s="283"/>
      <c r="AR362" s="283"/>
      <c r="AS362" s="283"/>
      <c r="AT362" s="283"/>
      <c r="AU362" s="283"/>
      <c r="AV362" s="283"/>
      <c r="AW362" s="283"/>
      <c r="AX362" s="283"/>
      <c r="AY362" s="283"/>
      <c r="AZ362" s="283"/>
      <c r="BA362" s="283"/>
      <c r="BB362" s="283"/>
      <c r="BC362" s="283"/>
      <c r="BD362" s="283"/>
      <c r="BE362" s="283"/>
      <c r="BF362" s="68"/>
      <c r="BG362" s="68"/>
      <c r="BH362" s="68"/>
      <c r="BI362" s="68"/>
      <c r="BJ362" s="68"/>
      <c r="BK362" s="68"/>
      <c r="BL362" s="460"/>
      <c r="BM362" s="583">
        <f>VLOOKUP(B362,'[3]Phụ lục 01'!$B$12:$J$150,4,0)</f>
        <v>0</v>
      </c>
      <c r="BN362" s="469" t="e">
        <f>VLOOKUP(B362,'[2]PL01-16112024'!$D$11:$P$237,11,0)</f>
        <v>#N/A</v>
      </c>
      <c r="BO362" s="468"/>
      <c r="BP362" s="468"/>
      <c r="BQ362" s="468"/>
      <c r="BR362" s="468"/>
    </row>
    <row r="363" spans="1:70" s="71" customFormat="1" ht="10.9" customHeight="1">
      <c r="A363" s="276" t="s">
        <v>186</v>
      </c>
      <c r="B363" s="309"/>
      <c r="C363" s="312"/>
      <c r="D363" s="266"/>
      <c r="E363" s="70"/>
      <c r="F363" s="268" t="str">
        <f t="shared" si="206"/>
        <v/>
      </c>
      <c r="G363" s="67"/>
      <c r="H363" s="592">
        <f t="shared" si="208"/>
        <v>0</v>
      </c>
      <c r="I363" s="296"/>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460"/>
      <c r="BM363" s="583">
        <f>VLOOKUP(B363,'[3]Phụ lục 01'!$B$12:$J$150,4,0)</f>
        <v>0</v>
      </c>
      <c r="BN363" s="469" t="e">
        <f>VLOOKUP(B363,'[2]PL01-16112024'!$D$11:$P$237,11,0)</f>
        <v>#N/A</v>
      </c>
      <c r="BO363" s="468"/>
      <c r="BP363" s="468"/>
      <c r="BQ363" s="468"/>
      <c r="BR363" s="468"/>
    </row>
    <row r="364" spans="1:70" s="71" customFormat="1" ht="10.9" customHeight="1">
      <c r="A364" s="276" t="s">
        <v>186</v>
      </c>
      <c r="B364" s="309"/>
      <c r="C364" s="312"/>
      <c r="D364" s="266"/>
      <c r="E364" s="70"/>
      <c r="F364" s="268" t="str">
        <f t="shared" si="206"/>
        <v/>
      </c>
      <c r="G364" s="67"/>
      <c r="H364" s="592">
        <f t="shared" si="208"/>
        <v>0</v>
      </c>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c r="AJ364" s="283"/>
      <c r="AK364" s="283"/>
      <c r="AL364" s="283"/>
      <c r="AM364" s="283"/>
      <c r="AN364" s="283"/>
      <c r="AO364" s="283"/>
      <c r="AP364" s="283"/>
      <c r="AQ364" s="283"/>
      <c r="AR364" s="283"/>
      <c r="AS364" s="283"/>
      <c r="AT364" s="283"/>
      <c r="AU364" s="283"/>
      <c r="AV364" s="283"/>
      <c r="AW364" s="283"/>
      <c r="AX364" s="283"/>
      <c r="AY364" s="283"/>
      <c r="AZ364" s="283"/>
      <c r="BA364" s="283"/>
      <c r="BB364" s="283"/>
      <c r="BC364" s="283"/>
      <c r="BD364" s="283"/>
      <c r="BE364" s="283"/>
      <c r="BF364" s="68"/>
      <c r="BG364" s="68"/>
      <c r="BH364" s="68"/>
      <c r="BI364" s="68"/>
      <c r="BJ364" s="68"/>
      <c r="BK364" s="68"/>
      <c r="BL364" s="460"/>
      <c r="BM364" s="583">
        <f>VLOOKUP(B364,'[3]Phụ lục 01'!$B$12:$J$150,4,0)</f>
        <v>0</v>
      </c>
      <c r="BN364" s="469" t="e">
        <f>VLOOKUP(B364,'[2]PL01-16112024'!$D$11:$P$237,11,0)</f>
        <v>#N/A</v>
      </c>
      <c r="BO364" s="468"/>
      <c r="BP364" s="468"/>
      <c r="BQ364" s="468"/>
      <c r="BR364" s="468"/>
    </row>
    <row r="365" spans="1:70" s="71" customFormat="1" ht="10.9" customHeight="1">
      <c r="A365" s="276" t="s">
        <v>186</v>
      </c>
      <c r="B365" s="309"/>
      <c r="C365" s="312"/>
      <c r="D365" s="266"/>
      <c r="E365" s="70"/>
      <c r="F365" s="268" t="str">
        <f t="shared" si="206"/>
        <v/>
      </c>
      <c r="G365" s="67"/>
      <c r="H365" s="592">
        <f t="shared" si="208"/>
        <v>0</v>
      </c>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c r="AL365" s="283"/>
      <c r="AM365" s="283"/>
      <c r="AN365" s="283"/>
      <c r="AO365" s="283"/>
      <c r="AP365" s="283"/>
      <c r="AQ365" s="283"/>
      <c r="AR365" s="283"/>
      <c r="AS365" s="283"/>
      <c r="AT365" s="283"/>
      <c r="AU365" s="283"/>
      <c r="AV365" s="283"/>
      <c r="AW365" s="283"/>
      <c r="AX365" s="283"/>
      <c r="AY365" s="283"/>
      <c r="AZ365" s="283"/>
      <c r="BA365" s="283"/>
      <c r="BB365" s="283"/>
      <c r="BC365" s="283"/>
      <c r="BD365" s="283"/>
      <c r="BE365" s="283"/>
      <c r="BF365" s="68"/>
      <c r="BG365" s="68"/>
      <c r="BH365" s="68"/>
      <c r="BI365" s="68"/>
      <c r="BJ365" s="68"/>
      <c r="BK365" s="68"/>
      <c r="BL365" s="460"/>
      <c r="BM365" s="583">
        <f>VLOOKUP(B365,'[3]Phụ lục 01'!$B$12:$J$150,4,0)</f>
        <v>0</v>
      </c>
      <c r="BN365" s="469" t="e">
        <f>VLOOKUP(B365,'[2]PL01-16112024'!$D$11:$P$237,11,0)</f>
        <v>#N/A</v>
      </c>
      <c r="BO365" s="468"/>
      <c r="BP365" s="468"/>
      <c r="BQ365" s="468"/>
      <c r="BR365" s="468"/>
    </row>
    <row r="366" spans="1:70" s="71" customFormat="1" ht="10.9" customHeight="1">
      <c r="A366" s="276" t="s">
        <v>186</v>
      </c>
      <c r="B366" s="309"/>
      <c r="C366" s="312"/>
      <c r="D366" s="266"/>
      <c r="E366" s="70"/>
      <c r="F366" s="268" t="str">
        <f t="shared" si="206"/>
        <v/>
      </c>
      <c r="G366" s="67"/>
      <c r="H366" s="592">
        <f t="shared" si="208"/>
        <v>0</v>
      </c>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c r="AJ366" s="283"/>
      <c r="AK366" s="283"/>
      <c r="AL366" s="283"/>
      <c r="AM366" s="283"/>
      <c r="AN366" s="283"/>
      <c r="AO366" s="283"/>
      <c r="AP366" s="283"/>
      <c r="AQ366" s="283"/>
      <c r="AR366" s="283"/>
      <c r="AS366" s="283"/>
      <c r="AT366" s="283"/>
      <c r="AU366" s="283"/>
      <c r="AV366" s="283"/>
      <c r="AW366" s="283"/>
      <c r="AX366" s="283"/>
      <c r="AY366" s="283"/>
      <c r="AZ366" s="283"/>
      <c r="BA366" s="283"/>
      <c r="BB366" s="283"/>
      <c r="BC366" s="283"/>
      <c r="BD366" s="283"/>
      <c r="BE366" s="283"/>
      <c r="BF366" s="68"/>
      <c r="BG366" s="68"/>
      <c r="BH366" s="68"/>
      <c r="BI366" s="68"/>
      <c r="BJ366" s="68"/>
      <c r="BK366" s="68"/>
      <c r="BL366" s="460"/>
      <c r="BM366" s="583">
        <f>VLOOKUP(B366,'[3]Phụ lục 01'!$B$12:$J$150,4,0)</f>
        <v>0</v>
      </c>
      <c r="BN366" s="469" t="e">
        <f>VLOOKUP(B366,'[2]PL01-16112024'!$D$11:$P$237,11,0)</f>
        <v>#N/A</v>
      </c>
      <c r="BO366" s="468"/>
      <c r="BP366" s="468"/>
      <c r="BQ366" s="468"/>
      <c r="BR366" s="468"/>
    </row>
    <row r="367" spans="1:70" s="71" customFormat="1" ht="10.9" customHeight="1">
      <c r="A367" s="276" t="s">
        <v>186</v>
      </c>
      <c r="B367" s="309"/>
      <c r="C367" s="312"/>
      <c r="D367" s="266"/>
      <c r="E367" s="70"/>
      <c r="F367" s="268" t="str">
        <f t="shared" si="206"/>
        <v/>
      </c>
      <c r="G367" s="67"/>
      <c r="H367" s="592">
        <f t="shared" si="208"/>
        <v>0</v>
      </c>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68"/>
      <c r="BG367" s="68"/>
      <c r="BH367" s="68"/>
      <c r="BI367" s="68"/>
      <c r="BJ367" s="68"/>
      <c r="BK367" s="68"/>
      <c r="BL367" s="460"/>
      <c r="BM367" s="583">
        <f>VLOOKUP(B367,'[3]Phụ lục 01'!$B$12:$J$150,4,0)</f>
        <v>0</v>
      </c>
      <c r="BN367" s="469" t="e">
        <f>VLOOKUP(B367,'[2]PL01-16112024'!$D$11:$P$237,11,0)</f>
        <v>#N/A</v>
      </c>
      <c r="BO367" s="468"/>
      <c r="BP367" s="468"/>
      <c r="BQ367" s="468"/>
      <c r="BR367" s="468"/>
    </row>
    <row r="368" spans="1:70" s="84" customFormat="1" ht="10.9" customHeight="1">
      <c r="A368" s="276" t="s">
        <v>186</v>
      </c>
      <c r="B368" s="299"/>
      <c r="C368" s="311"/>
      <c r="D368" s="266" t="str">
        <f>IF(C368="X",H368,"")</f>
        <v/>
      </c>
      <c r="E368" s="278"/>
      <c r="F368" s="268" t="str">
        <f t="shared" si="206"/>
        <v/>
      </c>
      <c r="G368" s="279"/>
      <c r="H368" s="592">
        <f t="shared" si="208"/>
        <v>0</v>
      </c>
      <c r="I368" s="323"/>
      <c r="J368" s="281"/>
      <c r="K368" s="323"/>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1"/>
      <c r="AL368" s="281"/>
      <c r="AM368" s="281"/>
      <c r="AN368" s="281"/>
      <c r="AO368" s="281"/>
      <c r="AP368" s="281"/>
      <c r="AQ368" s="281"/>
      <c r="AR368" s="281"/>
      <c r="AS368" s="281"/>
      <c r="AT368" s="281"/>
      <c r="AU368" s="281"/>
      <c r="AV368" s="281"/>
      <c r="AW368" s="281"/>
      <c r="AX368" s="281"/>
      <c r="AY368" s="281"/>
      <c r="AZ368" s="281"/>
      <c r="BA368" s="281"/>
      <c r="BB368" s="281"/>
      <c r="BC368" s="281"/>
      <c r="BD368" s="281"/>
      <c r="BE368" s="281"/>
      <c r="BF368" s="266"/>
      <c r="BG368" s="266"/>
      <c r="BH368" s="266"/>
      <c r="BI368" s="266"/>
      <c r="BJ368" s="266"/>
      <c r="BK368" s="266"/>
      <c r="BL368" s="459"/>
      <c r="BM368" s="583">
        <f>VLOOKUP(B368,'[3]Phụ lục 01'!$B$12:$J$150,4,0)</f>
        <v>0</v>
      </c>
      <c r="BN368" s="469" t="e">
        <f>VLOOKUP(B368,'[2]PL01-16112024'!$D$11:$P$237,11,0)</f>
        <v>#N/A</v>
      </c>
      <c r="BO368" s="469"/>
      <c r="BP368" s="469"/>
      <c r="BQ368" s="469"/>
      <c r="BR368" s="469"/>
    </row>
    <row r="369" spans="1:70" s="84" customFormat="1" ht="10.9" customHeight="1">
      <c r="A369" s="269" t="s">
        <v>43</v>
      </c>
      <c r="B369" s="270" t="s">
        <v>57</v>
      </c>
      <c r="C369" s="271"/>
      <c r="D369" s="272" t="str">
        <f>IF(C369="X",H369,"")</f>
        <v/>
      </c>
      <c r="E369" s="273"/>
      <c r="F369" s="271" t="str">
        <f t="shared" ref="F369:F380" si="209">IF(ISTEXT(B369)=TRUE,"TIN","")</f>
        <v>TIN</v>
      </c>
      <c r="G369" s="284"/>
      <c r="H369" s="591">
        <f>SUM(I369:BK369)</f>
        <v>0</v>
      </c>
      <c r="I369" s="275">
        <f>SUM(I370:I380)</f>
        <v>0</v>
      </c>
      <c r="J369" s="275">
        <f t="shared" ref="J369:BK369" si="210">SUM(J370:J380)</f>
        <v>0</v>
      </c>
      <c r="K369" s="275">
        <f t="shared" si="210"/>
        <v>0</v>
      </c>
      <c r="L369" s="275">
        <f t="shared" si="210"/>
        <v>0</v>
      </c>
      <c r="M369" s="275">
        <f t="shared" si="210"/>
        <v>0</v>
      </c>
      <c r="N369" s="275">
        <f t="shared" si="210"/>
        <v>0</v>
      </c>
      <c r="O369" s="275">
        <f t="shared" si="210"/>
        <v>0</v>
      </c>
      <c r="P369" s="275">
        <f t="shared" si="210"/>
        <v>0</v>
      </c>
      <c r="Q369" s="275">
        <f t="shared" si="210"/>
        <v>0</v>
      </c>
      <c r="R369" s="275">
        <f t="shared" si="210"/>
        <v>0</v>
      </c>
      <c r="S369" s="275">
        <f t="shared" si="210"/>
        <v>0</v>
      </c>
      <c r="T369" s="275">
        <f t="shared" si="210"/>
        <v>0</v>
      </c>
      <c r="U369" s="275">
        <f t="shared" si="210"/>
        <v>0</v>
      </c>
      <c r="V369" s="275">
        <f t="shared" si="210"/>
        <v>0</v>
      </c>
      <c r="W369" s="275">
        <f t="shared" si="210"/>
        <v>0</v>
      </c>
      <c r="X369" s="275">
        <f t="shared" si="210"/>
        <v>0</v>
      </c>
      <c r="Y369" s="275">
        <f t="shared" si="210"/>
        <v>0</v>
      </c>
      <c r="Z369" s="275">
        <f t="shared" si="210"/>
        <v>0</v>
      </c>
      <c r="AA369" s="275">
        <f t="shared" si="210"/>
        <v>0</v>
      </c>
      <c r="AB369" s="275">
        <f t="shared" si="210"/>
        <v>0</v>
      </c>
      <c r="AC369" s="275">
        <f t="shared" si="210"/>
        <v>0</v>
      </c>
      <c r="AD369" s="275">
        <f t="shared" si="210"/>
        <v>0</v>
      </c>
      <c r="AE369" s="275">
        <f t="shared" si="210"/>
        <v>0</v>
      </c>
      <c r="AF369" s="275">
        <f t="shared" si="210"/>
        <v>0</v>
      </c>
      <c r="AG369" s="275">
        <f t="shared" si="210"/>
        <v>0</v>
      </c>
      <c r="AH369" s="275">
        <f t="shared" si="210"/>
        <v>0</v>
      </c>
      <c r="AI369" s="275">
        <f t="shared" si="210"/>
        <v>0</v>
      </c>
      <c r="AJ369" s="275">
        <f t="shared" si="210"/>
        <v>0</v>
      </c>
      <c r="AK369" s="275">
        <f t="shared" si="210"/>
        <v>0</v>
      </c>
      <c r="AL369" s="275">
        <f t="shared" si="210"/>
        <v>0</v>
      </c>
      <c r="AM369" s="275">
        <f t="shared" si="210"/>
        <v>0</v>
      </c>
      <c r="AN369" s="275">
        <f t="shared" si="210"/>
        <v>0</v>
      </c>
      <c r="AO369" s="275">
        <f t="shared" si="210"/>
        <v>0</v>
      </c>
      <c r="AP369" s="275">
        <f t="shared" si="210"/>
        <v>0</v>
      </c>
      <c r="AQ369" s="275">
        <f t="shared" si="210"/>
        <v>0</v>
      </c>
      <c r="AR369" s="275">
        <f t="shared" si="210"/>
        <v>0</v>
      </c>
      <c r="AS369" s="275">
        <f t="shared" si="210"/>
        <v>0</v>
      </c>
      <c r="AT369" s="275">
        <f t="shared" si="210"/>
        <v>0</v>
      </c>
      <c r="AU369" s="275">
        <f t="shared" si="210"/>
        <v>0</v>
      </c>
      <c r="AV369" s="275">
        <f t="shared" si="210"/>
        <v>0</v>
      </c>
      <c r="AW369" s="275">
        <f t="shared" si="210"/>
        <v>0</v>
      </c>
      <c r="AX369" s="275">
        <f t="shared" si="210"/>
        <v>0</v>
      </c>
      <c r="AY369" s="275">
        <f t="shared" si="210"/>
        <v>0</v>
      </c>
      <c r="AZ369" s="275">
        <f t="shared" si="210"/>
        <v>0</v>
      </c>
      <c r="BA369" s="275">
        <f t="shared" si="210"/>
        <v>0</v>
      </c>
      <c r="BB369" s="275">
        <f t="shared" si="210"/>
        <v>0</v>
      </c>
      <c r="BC369" s="275">
        <f t="shared" si="210"/>
        <v>0</v>
      </c>
      <c r="BD369" s="275">
        <f t="shared" si="210"/>
        <v>0</v>
      </c>
      <c r="BE369" s="275">
        <f t="shared" si="210"/>
        <v>0</v>
      </c>
      <c r="BF369" s="275">
        <f t="shared" si="210"/>
        <v>0</v>
      </c>
      <c r="BG369" s="275">
        <f t="shared" si="210"/>
        <v>0</v>
      </c>
      <c r="BH369" s="275">
        <f t="shared" si="210"/>
        <v>0</v>
      </c>
      <c r="BI369" s="275">
        <f t="shared" si="210"/>
        <v>0</v>
      </c>
      <c r="BJ369" s="275">
        <f t="shared" si="210"/>
        <v>0</v>
      </c>
      <c r="BK369" s="275">
        <f t="shared" si="210"/>
        <v>0</v>
      </c>
      <c r="BL369" s="458"/>
      <c r="BM369" s="583" t="e">
        <f>VLOOKUP(B369,'[3]Phụ lục 01'!$B$12:$J$150,4,0)</f>
        <v>#N/A</v>
      </c>
      <c r="BN369" s="469" t="e">
        <f>VLOOKUP(B369,'[2]PL01-16112024'!$D$11:$P$237,11,0)</f>
        <v>#N/A</v>
      </c>
      <c r="BO369" s="469"/>
      <c r="BP369" s="469"/>
      <c r="BQ369" s="469"/>
      <c r="BR369" s="469"/>
    </row>
    <row r="370" spans="1:70" s="84" customFormat="1" ht="10.9" customHeight="1">
      <c r="A370" s="276" t="s">
        <v>186</v>
      </c>
      <c r="B370" s="324"/>
      <c r="C370" s="311"/>
      <c r="D370" s="266" t="str">
        <f>IF(C370="X",H370,"")</f>
        <v/>
      </c>
      <c r="E370" s="278"/>
      <c r="F370" s="266" t="str">
        <f t="shared" si="209"/>
        <v/>
      </c>
      <c r="G370" s="279"/>
      <c r="H370" s="592">
        <f t="shared" ref="H370:H380" si="211">SUM(I370:BK370)</f>
        <v>0</v>
      </c>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c r="AL370" s="281"/>
      <c r="AM370" s="281"/>
      <c r="AN370" s="281"/>
      <c r="AO370" s="281"/>
      <c r="AP370" s="281"/>
      <c r="AQ370" s="281"/>
      <c r="AR370" s="281"/>
      <c r="AS370" s="281"/>
      <c r="AT370" s="281"/>
      <c r="AU370" s="281"/>
      <c r="AV370" s="281"/>
      <c r="AW370" s="281"/>
      <c r="AX370" s="281"/>
      <c r="AY370" s="281"/>
      <c r="AZ370" s="281"/>
      <c r="BA370" s="281"/>
      <c r="BB370" s="281"/>
      <c r="BC370" s="281"/>
      <c r="BD370" s="281"/>
      <c r="BE370" s="281"/>
      <c r="BF370" s="266"/>
      <c r="BG370" s="266"/>
      <c r="BH370" s="266"/>
      <c r="BI370" s="266"/>
      <c r="BJ370" s="266"/>
      <c r="BK370" s="266"/>
      <c r="BL370" s="459"/>
      <c r="BM370" s="583">
        <f>VLOOKUP(B370,'[3]Phụ lục 01'!$B$12:$J$150,4,0)</f>
        <v>0</v>
      </c>
      <c r="BN370" s="469" t="e">
        <f>VLOOKUP(B370,'[2]PL01-16112024'!$D$11:$P$237,11,0)</f>
        <v>#N/A</v>
      </c>
      <c r="BO370" s="469"/>
      <c r="BP370" s="469"/>
      <c r="BQ370" s="469"/>
      <c r="BR370" s="469"/>
    </row>
    <row r="371" spans="1:70" s="71" customFormat="1" ht="10.9" customHeight="1">
      <c r="A371" s="276" t="s">
        <v>186</v>
      </c>
      <c r="B371" s="325"/>
      <c r="C371" s="312"/>
      <c r="D371" s="266"/>
      <c r="E371" s="70"/>
      <c r="F371" s="266" t="str">
        <f t="shared" si="209"/>
        <v/>
      </c>
      <c r="G371" s="67"/>
      <c r="H371" s="592">
        <f t="shared" si="211"/>
        <v>0</v>
      </c>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3"/>
      <c r="AY371" s="283"/>
      <c r="AZ371" s="283"/>
      <c r="BA371" s="283"/>
      <c r="BB371" s="283"/>
      <c r="BC371" s="283"/>
      <c r="BD371" s="283"/>
      <c r="BE371" s="283"/>
      <c r="BF371" s="68"/>
      <c r="BG371" s="68"/>
      <c r="BH371" s="68"/>
      <c r="BI371" s="68"/>
      <c r="BJ371" s="68"/>
      <c r="BK371" s="68"/>
      <c r="BL371" s="460"/>
      <c r="BM371" s="583">
        <f>VLOOKUP(B371,'[3]Phụ lục 01'!$B$12:$J$150,4,0)</f>
        <v>0</v>
      </c>
      <c r="BN371" s="469" t="e">
        <f>VLOOKUP(B371,'[2]PL01-16112024'!$D$11:$P$237,11,0)</f>
        <v>#N/A</v>
      </c>
      <c r="BO371" s="468"/>
      <c r="BP371" s="468"/>
      <c r="BQ371" s="468"/>
      <c r="BR371" s="468"/>
    </row>
    <row r="372" spans="1:70" s="71" customFormat="1" ht="10.9" customHeight="1">
      <c r="A372" s="276" t="s">
        <v>186</v>
      </c>
      <c r="B372" s="325"/>
      <c r="C372" s="312"/>
      <c r="D372" s="266"/>
      <c r="E372" s="70"/>
      <c r="F372" s="266" t="str">
        <f t="shared" si="209"/>
        <v/>
      </c>
      <c r="G372" s="67"/>
      <c r="H372" s="592">
        <f t="shared" si="211"/>
        <v>0</v>
      </c>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68"/>
      <c r="BG372" s="68"/>
      <c r="BH372" s="68"/>
      <c r="BI372" s="68"/>
      <c r="BJ372" s="68"/>
      <c r="BK372" s="68"/>
      <c r="BL372" s="460"/>
      <c r="BM372" s="583">
        <f>VLOOKUP(B372,'[3]Phụ lục 01'!$B$12:$J$150,4,0)</f>
        <v>0</v>
      </c>
      <c r="BN372" s="469" t="e">
        <f>VLOOKUP(B372,'[2]PL01-16112024'!$D$11:$P$237,11,0)</f>
        <v>#N/A</v>
      </c>
      <c r="BO372" s="468"/>
      <c r="BP372" s="468"/>
      <c r="BQ372" s="468"/>
      <c r="BR372" s="468"/>
    </row>
    <row r="373" spans="1:70" s="71" customFormat="1" ht="10.9" customHeight="1">
      <c r="A373" s="276" t="s">
        <v>186</v>
      </c>
      <c r="B373" s="325"/>
      <c r="C373" s="312"/>
      <c r="D373" s="266"/>
      <c r="E373" s="70"/>
      <c r="F373" s="266" t="str">
        <f t="shared" si="209"/>
        <v/>
      </c>
      <c r="G373" s="67"/>
      <c r="H373" s="592">
        <f t="shared" si="211"/>
        <v>0</v>
      </c>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68"/>
      <c r="BG373" s="68"/>
      <c r="BH373" s="68"/>
      <c r="BI373" s="68"/>
      <c r="BJ373" s="68"/>
      <c r="BK373" s="68"/>
      <c r="BL373" s="460"/>
      <c r="BM373" s="583">
        <f>VLOOKUP(B373,'[3]Phụ lục 01'!$B$12:$J$150,4,0)</f>
        <v>0</v>
      </c>
      <c r="BN373" s="469" t="e">
        <f>VLOOKUP(B373,'[2]PL01-16112024'!$D$11:$P$237,11,0)</f>
        <v>#N/A</v>
      </c>
      <c r="BO373" s="468"/>
      <c r="BP373" s="468"/>
      <c r="BQ373" s="468"/>
      <c r="BR373" s="468"/>
    </row>
    <row r="374" spans="1:70" s="71" customFormat="1" ht="10.9" customHeight="1">
      <c r="A374" s="276" t="s">
        <v>186</v>
      </c>
      <c r="B374" s="325"/>
      <c r="C374" s="312"/>
      <c r="D374" s="266"/>
      <c r="E374" s="70"/>
      <c r="F374" s="266" t="str">
        <f t="shared" si="209"/>
        <v/>
      </c>
      <c r="G374" s="67"/>
      <c r="H374" s="592">
        <f t="shared" si="211"/>
        <v>0</v>
      </c>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68"/>
      <c r="BG374" s="68"/>
      <c r="BH374" s="68"/>
      <c r="BI374" s="68"/>
      <c r="BJ374" s="68"/>
      <c r="BK374" s="68"/>
      <c r="BL374" s="460"/>
      <c r="BM374" s="583">
        <f>VLOOKUP(B374,'[3]Phụ lục 01'!$B$12:$J$150,4,0)</f>
        <v>0</v>
      </c>
      <c r="BN374" s="469" t="e">
        <f>VLOOKUP(B374,'[2]PL01-16112024'!$D$11:$P$237,11,0)</f>
        <v>#N/A</v>
      </c>
      <c r="BO374" s="468"/>
      <c r="BP374" s="468"/>
      <c r="BQ374" s="468"/>
      <c r="BR374" s="468"/>
    </row>
    <row r="375" spans="1:70" s="71" customFormat="1" ht="10.9" customHeight="1">
      <c r="A375" s="276" t="s">
        <v>186</v>
      </c>
      <c r="B375" s="325"/>
      <c r="C375" s="312"/>
      <c r="D375" s="266"/>
      <c r="E375" s="70"/>
      <c r="F375" s="266" t="str">
        <f t="shared" si="209"/>
        <v/>
      </c>
      <c r="G375" s="67"/>
      <c r="H375" s="592">
        <f t="shared" si="211"/>
        <v>0</v>
      </c>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68"/>
      <c r="BG375" s="68"/>
      <c r="BH375" s="68"/>
      <c r="BI375" s="68"/>
      <c r="BJ375" s="68"/>
      <c r="BK375" s="68"/>
      <c r="BL375" s="460"/>
      <c r="BM375" s="583">
        <f>VLOOKUP(B375,'[3]Phụ lục 01'!$B$12:$J$150,4,0)</f>
        <v>0</v>
      </c>
      <c r="BN375" s="469" t="e">
        <f>VLOOKUP(B375,'[2]PL01-16112024'!$D$11:$P$237,11,0)</f>
        <v>#N/A</v>
      </c>
      <c r="BO375" s="468"/>
      <c r="BP375" s="468"/>
      <c r="BQ375" s="468"/>
      <c r="BR375" s="468"/>
    </row>
    <row r="376" spans="1:70" s="71" customFormat="1" ht="10.9" customHeight="1">
      <c r="A376" s="276" t="s">
        <v>186</v>
      </c>
      <c r="B376" s="325"/>
      <c r="C376" s="312"/>
      <c r="D376" s="266"/>
      <c r="E376" s="70"/>
      <c r="F376" s="266" t="str">
        <f t="shared" si="209"/>
        <v/>
      </c>
      <c r="G376" s="67"/>
      <c r="H376" s="592">
        <f t="shared" si="211"/>
        <v>0</v>
      </c>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68"/>
      <c r="BG376" s="68"/>
      <c r="BH376" s="68"/>
      <c r="BI376" s="68"/>
      <c r="BJ376" s="68"/>
      <c r="BK376" s="68"/>
      <c r="BL376" s="460"/>
      <c r="BM376" s="583">
        <f>VLOOKUP(B376,'[3]Phụ lục 01'!$B$12:$J$150,4,0)</f>
        <v>0</v>
      </c>
      <c r="BN376" s="469" t="e">
        <f>VLOOKUP(B376,'[2]PL01-16112024'!$D$11:$P$237,11,0)</f>
        <v>#N/A</v>
      </c>
      <c r="BO376" s="468"/>
      <c r="BP376" s="468"/>
      <c r="BQ376" s="468"/>
      <c r="BR376" s="468"/>
    </row>
    <row r="377" spans="1:70" s="71" customFormat="1" ht="10.9" customHeight="1">
      <c r="A377" s="276" t="s">
        <v>186</v>
      </c>
      <c r="B377" s="325"/>
      <c r="C377" s="312"/>
      <c r="D377" s="266"/>
      <c r="E377" s="70"/>
      <c r="F377" s="266" t="str">
        <f t="shared" si="209"/>
        <v/>
      </c>
      <c r="G377" s="67"/>
      <c r="H377" s="592">
        <f t="shared" si="211"/>
        <v>0</v>
      </c>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68"/>
      <c r="BG377" s="68"/>
      <c r="BH377" s="68"/>
      <c r="BI377" s="68"/>
      <c r="BJ377" s="68"/>
      <c r="BK377" s="68"/>
      <c r="BL377" s="460"/>
      <c r="BM377" s="583">
        <f>VLOOKUP(B377,'[3]Phụ lục 01'!$B$12:$J$150,4,0)</f>
        <v>0</v>
      </c>
      <c r="BN377" s="469" t="e">
        <f>VLOOKUP(B377,'[2]PL01-16112024'!$D$11:$P$237,11,0)</f>
        <v>#N/A</v>
      </c>
      <c r="BO377" s="468"/>
      <c r="BP377" s="468"/>
      <c r="BQ377" s="468"/>
      <c r="BR377" s="468"/>
    </row>
    <row r="378" spans="1:70" s="71" customFormat="1" ht="10.9" customHeight="1">
      <c r="A378" s="276" t="s">
        <v>186</v>
      </c>
      <c r="B378" s="309"/>
      <c r="C378" s="312"/>
      <c r="D378" s="266"/>
      <c r="E378" s="70"/>
      <c r="F378" s="266" t="str">
        <f t="shared" si="209"/>
        <v/>
      </c>
      <c r="G378" s="67"/>
      <c r="H378" s="592">
        <f t="shared" si="211"/>
        <v>0</v>
      </c>
      <c r="I378" s="296"/>
      <c r="J378" s="297"/>
      <c r="K378" s="297"/>
      <c r="L378" s="297"/>
      <c r="M378" s="297"/>
      <c r="N378" s="297"/>
      <c r="O378" s="297"/>
      <c r="P378" s="297"/>
      <c r="Q378" s="297"/>
      <c r="R378" s="297"/>
      <c r="S378" s="314"/>
      <c r="T378" s="297"/>
      <c r="U378" s="297"/>
      <c r="V378" s="297"/>
      <c r="W378" s="297"/>
      <c r="X378" s="297"/>
      <c r="Y378" s="297"/>
      <c r="Z378" s="297"/>
      <c r="AA378" s="297"/>
      <c r="AB378" s="297"/>
      <c r="AC378" s="297"/>
      <c r="AD378" s="297"/>
      <c r="AE378" s="297"/>
      <c r="AF378" s="297"/>
      <c r="AG378" s="297"/>
      <c r="AH378" s="297"/>
      <c r="AI378" s="297"/>
      <c r="AJ378" s="297"/>
      <c r="AK378" s="297"/>
      <c r="AL378" s="297"/>
      <c r="AM378" s="297"/>
      <c r="AN378" s="297"/>
      <c r="AO378" s="297"/>
      <c r="AP378" s="297"/>
      <c r="AQ378" s="297"/>
      <c r="AR378" s="297"/>
      <c r="AS378" s="297"/>
      <c r="AT378" s="297"/>
      <c r="AU378" s="297"/>
      <c r="AV378" s="297"/>
      <c r="AW378" s="297"/>
      <c r="AX378" s="297"/>
      <c r="AY378" s="297"/>
      <c r="AZ378" s="297"/>
      <c r="BA378" s="297"/>
      <c r="BB378" s="297"/>
      <c r="BC378" s="297"/>
      <c r="BD378" s="297"/>
      <c r="BE378" s="297"/>
      <c r="BF378" s="297"/>
      <c r="BG378" s="297"/>
      <c r="BH378" s="297"/>
      <c r="BI378" s="297"/>
      <c r="BJ378" s="297"/>
      <c r="BK378" s="297"/>
      <c r="BL378" s="460"/>
      <c r="BM378" s="583">
        <f>VLOOKUP(B378,'[3]Phụ lục 01'!$B$12:$J$150,4,0)</f>
        <v>0</v>
      </c>
      <c r="BN378" s="469" t="e">
        <f>VLOOKUP(B378,'[2]PL01-16112024'!$D$11:$P$237,11,0)</f>
        <v>#N/A</v>
      </c>
      <c r="BO378" s="468"/>
      <c r="BP378" s="468"/>
      <c r="BQ378" s="468"/>
      <c r="BR378" s="468"/>
    </row>
    <row r="379" spans="1:70" s="71" customFormat="1" ht="10.9" customHeight="1">
      <c r="A379" s="276" t="s">
        <v>186</v>
      </c>
      <c r="B379" s="309"/>
      <c r="C379" s="312"/>
      <c r="D379" s="266"/>
      <c r="E379" s="70"/>
      <c r="F379" s="266" t="str">
        <f t="shared" si="209"/>
        <v/>
      </c>
      <c r="G379" s="67"/>
      <c r="H379" s="592">
        <f t="shared" si="211"/>
        <v>0</v>
      </c>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c r="AJ379" s="283"/>
      <c r="AK379" s="283"/>
      <c r="AL379" s="283"/>
      <c r="AM379" s="283"/>
      <c r="AN379" s="283"/>
      <c r="AO379" s="283"/>
      <c r="AP379" s="283"/>
      <c r="AQ379" s="283"/>
      <c r="AR379" s="283"/>
      <c r="AS379" s="283"/>
      <c r="AT379" s="283"/>
      <c r="AU379" s="283"/>
      <c r="AV379" s="283"/>
      <c r="AW379" s="283"/>
      <c r="AX379" s="283"/>
      <c r="AY379" s="283"/>
      <c r="AZ379" s="283"/>
      <c r="BA379" s="283"/>
      <c r="BB379" s="283"/>
      <c r="BC379" s="283"/>
      <c r="BD379" s="283"/>
      <c r="BE379" s="283"/>
      <c r="BF379" s="68"/>
      <c r="BG379" s="68"/>
      <c r="BH379" s="68"/>
      <c r="BI379" s="68"/>
      <c r="BJ379" s="68"/>
      <c r="BK379" s="68"/>
      <c r="BL379" s="460"/>
      <c r="BM379" s="583">
        <f>VLOOKUP(B379,'[3]Phụ lục 01'!$B$12:$J$150,4,0)</f>
        <v>0</v>
      </c>
      <c r="BN379" s="469" t="e">
        <f>VLOOKUP(B379,'[2]PL01-16112024'!$D$11:$P$237,11,0)</f>
        <v>#N/A</v>
      </c>
      <c r="BO379" s="468"/>
      <c r="BP379" s="468"/>
      <c r="BQ379" s="468"/>
      <c r="BR379" s="468"/>
    </row>
    <row r="380" spans="1:70" s="84" customFormat="1" ht="10.9" customHeight="1">
      <c r="A380" s="276" t="s">
        <v>186</v>
      </c>
      <c r="B380" s="277"/>
      <c r="C380" s="266"/>
      <c r="D380" s="266" t="str">
        <f>IF(C380="X",H380,"")</f>
        <v/>
      </c>
      <c r="E380" s="278"/>
      <c r="F380" s="266" t="str">
        <f t="shared" si="209"/>
        <v/>
      </c>
      <c r="G380" s="279"/>
      <c r="H380" s="592">
        <f t="shared" si="211"/>
        <v>0</v>
      </c>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1"/>
      <c r="AL380" s="281"/>
      <c r="AM380" s="281"/>
      <c r="AN380" s="281"/>
      <c r="AO380" s="281"/>
      <c r="AP380" s="281"/>
      <c r="AQ380" s="281"/>
      <c r="AR380" s="281"/>
      <c r="AS380" s="281"/>
      <c r="AT380" s="281"/>
      <c r="AU380" s="281"/>
      <c r="AV380" s="281"/>
      <c r="AW380" s="281"/>
      <c r="AX380" s="281"/>
      <c r="AY380" s="281"/>
      <c r="AZ380" s="281"/>
      <c r="BA380" s="281"/>
      <c r="BB380" s="281"/>
      <c r="BC380" s="281"/>
      <c r="BD380" s="281"/>
      <c r="BE380" s="281"/>
      <c r="BF380" s="266"/>
      <c r="BG380" s="266"/>
      <c r="BH380" s="266"/>
      <c r="BI380" s="266"/>
      <c r="BJ380" s="266"/>
      <c r="BK380" s="266"/>
      <c r="BL380" s="459"/>
      <c r="BM380" s="583">
        <f>VLOOKUP(B380,'[3]Phụ lục 01'!$B$12:$J$150,4,0)</f>
        <v>0</v>
      </c>
      <c r="BN380" s="469" t="e">
        <f>VLOOKUP(B380,'[2]PL01-16112024'!$D$11:$P$237,11,0)</f>
        <v>#N/A</v>
      </c>
      <c r="BO380" s="469"/>
      <c r="BP380" s="469"/>
      <c r="BQ380" s="469"/>
      <c r="BR380" s="469"/>
    </row>
    <row r="381" spans="1:70" s="84" customFormat="1" ht="10.9" customHeight="1">
      <c r="A381" s="269" t="s">
        <v>43</v>
      </c>
      <c r="B381" s="270" t="s">
        <v>24</v>
      </c>
      <c r="C381" s="271"/>
      <c r="D381" s="272" t="str">
        <f>IF(C381="X",H381,"")</f>
        <v/>
      </c>
      <c r="E381" s="273"/>
      <c r="F381" s="271" t="str">
        <f t="shared" ref="F381:F390" si="212">IF(ISTEXT(B381)=TRUE,"NTD","")</f>
        <v>NTD</v>
      </c>
      <c r="G381" s="284"/>
      <c r="H381" s="591">
        <f>SUM(I381:BK381)</f>
        <v>0.45</v>
      </c>
      <c r="I381" s="275">
        <f t="shared" ref="I381:AN381" si="213">SUM(I382:I390)</f>
        <v>0.45</v>
      </c>
      <c r="J381" s="275">
        <f t="shared" si="213"/>
        <v>0</v>
      </c>
      <c r="K381" s="275">
        <f t="shared" si="213"/>
        <v>0</v>
      </c>
      <c r="L381" s="275">
        <f t="shared" si="213"/>
        <v>0</v>
      </c>
      <c r="M381" s="275">
        <f t="shared" si="213"/>
        <v>0</v>
      </c>
      <c r="N381" s="275">
        <f t="shared" si="213"/>
        <v>0</v>
      </c>
      <c r="O381" s="275">
        <f t="shared" si="213"/>
        <v>0</v>
      </c>
      <c r="P381" s="275">
        <f t="shared" si="213"/>
        <v>0</v>
      </c>
      <c r="Q381" s="275">
        <f t="shared" si="213"/>
        <v>0</v>
      </c>
      <c r="R381" s="275">
        <f t="shared" si="213"/>
        <v>0</v>
      </c>
      <c r="S381" s="275">
        <f t="shared" si="213"/>
        <v>0</v>
      </c>
      <c r="T381" s="275">
        <f t="shared" si="213"/>
        <v>0</v>
      </c>
      <c r="U381" s="275">
        <f t="shared" si="213"/>
        <v>0</v>
      </c>
      <c r="V381" s="275">
        <f t="shared" si="213"/>
        <v>0</v>
      </c>
      <c r="W381" s="275">
        <f t="shared" si="213"/>
        <v>0</v>
      </c>
      <c r="X381" s="275">
        <f t="shared" si="213"/>
        <v>0</v>
      </c>
      <c r="Y381" s="275">
        <f t="shared" si="213"/>
        <v>0</v>
      </c>
      <c r="Z381" s="275">
        <f t="shared" si="213"/>
        <v>0</v>
      </c>
      <c r="AA381" s="275">
        <f t="shared" si="213"/>
        <v>0</v>
      </c>
      <c r="AB381" s="275">
        <f t="shared" si="213"/>
        <v>0</v>
      </c>
      <c r="AC381" s="275">
        <f t="shared" si="213"/>
        <v>0</v>
      </c>
      <c r="AD381" s="275">
        <f t="shared" si="213"/>
        <v>0</v>
      </c>
      <c r="AE381" s="275">
        <f t="shared" si="213"/>
        <v>0</v>
      </c>
      <c r="AF381" s="275">
        <f t="shared" si="213"/>
        <v>0</v>
      </c>
      <c r="AG381" s="275">
        <f t="shared" si="213"/>
        <v>0</v>
      </c>
      <c r="AH381" s="275">
        <f t="shared" si="213"/>
        <v>0</v>
      </c>
      <c r="AI381" s="275">
        <f t="shared" si="213"/>
        <v>0</v>
      </c>
      <c r="AJ381" s="275">
        <f t="shared" si="213"/>
        <v>0</v>
      </c>
      <c r="AK381" s="275">
        <f t="shared" si="213"/>
        <v>0</v>
      </c>
      <c r="AL381" s="275">
        <f t="shared" si="213"/>
        <v>0</v>
      </c>
      <c r="AM381" s="275">
        <f t="shared" si="213"/>
        <v>0</v>
      </c>
      <c r="AN381" s="275">
        <f t="shared" si="213"/>
        <v>0</v>
      </c>
      <c r="AO381" s="275">
        <f t="shared" ref="AO381:BK381" si="214">SUM(AO382:AO390)</f>
        <v>0</v>
      </c>
      <c r="AP381" s="275">
        <f t="shared" si="214"/>
        <v>0</v>
      </c>
      <c r="AQ381" s="275">
        <f t="shared" si="214"/>
        <v>0</v>
      </c>
      <c r="AR381" s="275">
        <f t="shared" si="214"/>
        <v>0</v>
      </c>
      <c r="AS381" s="275">
        <f t="shared" si="214"/>
        <v>0</v>
      </c>
      <c r="AT381" s="275">
        <f t="shared" si="214"/>
        <v>0</v>
      </c>
      <c r="AU381" s="275">
        <f t="shared" si="214"/>
        <v>0</v>
      </c>
      <c r="AV381" s="275">
        <f t="shared" si="214"/>
        <v>0</v>
      </c>
      <c r="AW381" s="275">
        <f t="shared" si="214"/>
        <v>0</v>
      </c>
      <c r="AX381" s="275">
        <f t="shared" si="214"/>
        <v>0</v>
      </c>
      <c r="AY381" s="275">
        <f t="shared" si="214"/>
        <v>0</v>
      </c>
      <c r="AZ381" s="275">
        <f t="shared" si="214"/>
        <v>0</v>
      </c>
      <c r="BA381" s="275">
        <f t="shared" si="214"/>
        <v>0</v>
      </c>
      <c r="BB381" s="275">
        <f t="shared" si="214"/>
        <v>0</v>
      </c>
      <c r="BC381" s="275">
        <f t="shared" si="214"/>
        <v>0</v>
      </c>
      <c r="BD381" s="275">
        <f t="shared" si="214"/>
        <v>0</v>
      </c>
      <c r="BE381" s="275">
        <f t="shared" si="214"/>
        <v>0</v>
      </c>
      <c r="BF381" s="275">
        <f t="shared" si="214"/>
        <v>0</v>
      </c>
      <c r="BG381" s="275">
        <f t="shared" si="214"/>
        <v>0</v>
      </c>
      <c r="BH381" s="275">
        <f t="shared" si="214"/>
        <v>0</v>
      </c>
      <c r="BI381" s="275">
        <f t="shared" si="214"/>
        <v>0</v>
      </c>
      <c r="BJ381" s="275">
        <f t="shared" si="214"/>
        <v>0</v>
      </c>
      <c r="BK381" s="275">
        <f t="shared" si="214"/>
        <v>0</v>
      </c>
      <c r="BL381" s="458"/>
      <c r="BM381" s="583" t="e">
        <f>VLOOKUP(B381,'[3]Phụ lục 01'!$B$12:$J$150,4,0)</f>
        <v>#N/A</v>
      </c>
      <c r="BN381" s="469" t="e">
        <f>VLOOKUP(B381,'[2]PL01-16112024'!$D$11:$P$237,11,0)</f>
        <v>#N/A</v>
      </c>
      <c r="BO381" s="469"/>
      <c r="BP381" s="469"/>
      <c r="BQ381" s="469"/>
      <c r="BR381" s="469"/>
    </row>
    <row r="382" spans="1:70" s="955" customFormat="1" ht="10.9" customHeight="1">
      <c r="A382" s="942" t="s">
        <v>186</v>
      </c>
      <c r="B382" s="951" t="s">
        <v>1070</v>
      </c>
      <c r="C382" s="311" t="s">
        <v>528</v>
      </c>
      <c r="D382" s="944"/>
      <c r="E382" s="278" t="s">
        <v>276</v>
      </c>
      <c r="F382" s="944" t="str">
        <f t="shared" si="212"/>
        <v>NTD</v>
      </c>
      <c r="G382" s="279" t="s">
        <v>502</v>
      </c>
      <c r="H382" s="946">
        <f t="shared" ref="H382:H390" si="215">SUM(I382:BK382)</f>
        <v>0.45</v>
      </c>
      <c r="I382" s="953">
        <v>0.45</v>
      </c>
      <c r="J382" s="953"/>
      <c r="K382" s="953"/>
      <c r="L382" s="953"/>
      <c r="M382" s="953"/>
      <c r="N382" s="953"/>
      <c r="O382" s="953"/>
      <c r="P382" s="953"/>
      <c r="Q382" s="953"/>
      <c r="R382" s="953"/>
      <c r="S382" s="953"/>
      <c r="T382" s="953"/>
      <c r="U382" s="953"/>
      <c r="V382" s="953"/>
      <c r="W382" s="953"/>
      <c r="X382" s="953"/>
      <c r="Y382" s="953"/>
      <c r="Z382" s="953"/>
      <c r="AA382" s="953"/>
      <c r="AB382" s="953"/>
      <c r="AC382" s="953"/>
      <c r="AD382" s="953"/>
      <c r="AE382" s="953"/>
      <c r="AF382" s="953"/>
      <c r="AG382" s="953"/>
      <c r="AH382" s="953"/>
      <c r="AI382" s="953"/>
      <c r="AJ382" s="953"/>
      <c r="AK382" s="953"/>
      <c r="AL382" s="953"/>
      <c r="AM382" s="953"/>
      <c r="AN382" s="953"/>
      <c r="AO382" s="953"/>
      <c r="AP382" s="953"/>
      <c r="AQ382" s="953"/>
      <c r="AR382" s="953"/>
      <c r="AS382" s="953"/>
      <c r="AT382" s="953"/>
      <c r="AU382" s="953"/>
      <c r="AV382" s="953"/>
      <c r="AW382" s="953"/>
      <c r="AX382" s="953"/>
      <c r="AY382" s="953"/>
      <c r="AZ382" s="953"/>
      <c r="BA382" s="953"/>
      <c r="BB382" s="953"/>
      <c r="BC382" s="953"/>
      <c r="BD382" s="953"/>
      <c r="BE382" s="953"/>
      <c r="BF382" s="952"/>
      <c r="BG382" s="952"/>
      <c r="BH382" s="952"/>
      <c r="BI382" s="952"/>
      <c r="BJ382" s="952"/>
      <c r="BK382" s="952"/>
      <c r="BL382" s="954"/>
      <c r="BM382" s="949" t="e">
        <f>VLOOKUP(B382,'[3]Phụ lục 01'!$B$12:$J$150,4,0)</f>
        <v>#N/A</v>
      </c>
      <c r="BN382" s="952"/>
      <c r="BO382" s="952"/>
      <c r="BP382" s="952"/>
      <c r="BQ382" s="952"/>
      <c r="BR382" s="952"/>
    </row>
    <row r="383" spans="1:70" s="71" customFormat="1" ht="10.9" customHeight="1">
      <c r="A383" s="276" t="s">
        <v>186</v>
      </c>
      <c r="B383" s="282"/>
      <c r="C383" s="68"/>
      <c r="D383" s="266"/>
      <c r="E383" s="70"/>
      <c r="F383" s="266" t="str">
        <f t="shared" si="212"/>
        <v/>
      </c>
      <c r="G383" s="67"/>
      <c r="H383" s="592">
        <f t="shared" si="215"/>
        <v>0</v>
      </c>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c r="AJ383" s="283"/>
      <c r="AK383" s="283"/>
      <c r="AL383" s="283"/>
      <c r="AM383" s="283"/>
      <c r="AN383" s="283"/>
      <c r="AO383" s="283"/>
      <c r="AP383" s="283"/>
      <c r="AQ383" s="283"/>
      <c r="AR383" s="283"/>
      <c r="AS383" s="283"/>
      <c r="AT383" s="283"/>
      <c r="AU383" s="283"/>
      <c r="AV383" s="283"/>
      <c r="AW383" s="283"/>
      <c r="AX383" s="283"/>
      <c r="AY383" s="283"/>
      <c r="AZ383" s="283"/>
      <c r="BA383" s="283"/>
      <c r="BB383" s="283"/>
      <c r="BC383" s="283"/>
      <c r="BD383" s="283"/>
      <c r="BE383" s="283"/>
      <c r="BF383" s="68"/>
      <c r="BG383" s="68"/>
      <c r="BH383" s="68"/>
      <c r="BI383" s="68"/>
      <c r="BJ383" s="68"/>
      <c r="BK383" s="68"/>
      <c r="BL383" s="460"/>
      <c r="BM383" s="583">
        <f>VLOOKUP(B383,'[3]Phụ lục 01'!$B$12:$J$150,4,0)</f>
        <v>0</v>
      </c>
      <c r="BN383" s="468"/>
      <c r="BO383" s="468"/>
      <c r="BP383" s="468"/>
      <c r="BQ383" s="468"/>
      <c r="BR383" s="468"/>
    </row>
    <row r="384" spans="1:70" s="71" customFormat="1" ht="10.9" customHeight="1">
      <c r="A384" s="276" t="s">
        <v>186</v>
      </c>
      <c r="B384" s="282"/>
      <c r="C384" s="68"/>
      <c r="D384" s="266"/>
      <c r="E384" s="70"/>
      <c r="F384" s="266" t="str">
        <f t="shared" si="212"/>
        <v/>
      </c>
      <c r="G384" s="67"/>
      <c r="H384" s="592">
        <f t="shared" si="215"/>
        <v>0</v>
      </c>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68"/>
      <c r="BG384" s="68"/>
      <c r="BH384" s="68"/>
      <c r="BI384" s="68"/>
      <c r="BJ384" s="68"/>
      <c r="BK384" s="68"/>
      <c r="BL384" s="460"/>
      <c r="BM384" s="583">
        <f>VLOOKUP(B384,'[3]Phụ lục 01'!$B$12:$J$150,4,0)</f>
        <v>0</v>
      </c>
      <c r="BN384" s="468"/>
      <c r="BO384" s="468"/>
      <c r="BP384" s="468"/>
      <c r="BQ384" s="468"/>
      <c r="BR384" s="468"/>
    </row>
    <row r="385" spans="1:70" s="71" customFormat="1" ht="10.9" customHeight="1">
      <c r="A385" s="276" t="s">
        <v>186</v>
      </c>
      <c r="B385" s="282"/>
      <c r="C385" s="68"/>
      <c r="D385" s="266"/>
      <c r="E385" s="70"/>
      <c r="F385" s="266" t="str">
        <f t="shared" si="212"/>
        <v/>
      </c>
      <c r="G385" s="67"/>
      <c r="H385" s="592">
        <f t="shared" si="215"/>
        <v>0</v>
      </c>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68"/>
      <c r="BG385" s="68"/>
      <c r="BH385" s="68"/>
      <c r="BI385" s="68"/>
      <c r="BJ385" s="68"/>
      <c r="BK385" s="68"/>
      <c r="BL385" s="460"/>
      <c r="BM385" s="583">
        <f>VLOOKUP(B385,'[3]Phụ lục 01'!$B$12:$J$150,4,0)</f>
        <v>0</v>
      </c>
      <c r="BN385" s="468"/>
      <c r="BO385" s="468"/>
      <c r="BP385" s="468"/>
      <c r="BQ385" s="468"/>
      <c r="BR385" s="468"/>
    </row>
    <row r="386" spans="1:70" s="71" customFormat="1" ht="10.9" customHeight="1">
      <c r="A386" s="276" t="s">
        <v>186</v>
      </c>
      <c r="B386" s="282"/>
      <c r="C386" s="68"/>
      <c r="D386" s="266"/>
      <c r="E386" s="70"/>
      <c r="F386" s="266" t="str">
        <f t="shared" si="212"/>
        <v/>
      </c>
      <c r="G386" s="67"/>
      <c r="H386" s="592">
        <f t="shared" si="215"/>
        <v>0</v>
      </c>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c r="AJ386" s="283"/>
      <c r="AK386" s="283"/>
      <c r="AL386" s="283"/>
      <c r="AM386" s="283"/>
      <c r="AN386" s="283"/>
      <c r="AO386" s="283"/>
      <c r="AP386" s="283"/>
      <c r="AQ386" s="283"/>
      <c r="AR386" s="283"/>
      <c r="AS386" s="283"/>
      <c r="AT386" s="283"/>
      <c r="AU386" s="283"/>
      <c r="AV386" s="283"/>
      <c r="AW386" s="283"/>
      <c r="AX386" s="283"/>
      <c r="AY386" s="283"/>
      <c r="AZ386" s="283"/>
      <c r="BA386" s="283"/>
      <c r="BB386" s="283"/>
      <c r="BC386" s="283"/>
      <c r="BD386" s="283"/>
      <c r="BE386" s="283"/>
      <c r="BF386" s="68"/>
      <c r="BG386" s="68"/>
      <c r="BH386" s="68"/>
      <c r="BI386" s="68"/>
      <c r="BJ386" s="68"/>
      <c r="BK386" s="68"/>
      <c r="BL386" s="460"/>
      <c r="BM386" s="583">
        <f>VLOOKUP(B386,'[3]Phụ lục 01'!$B$12:$J$150,4,0)</f>
        <v>0</v>
      </c>
      <c r="BN386" s="468"/>
      <c r="BO386" s="468"/>
      <c r="BP386" s="468"/>
      <c r="BQ386" s="468"/>
      <c r="BR386" s="468"/>
    </row>
    <row r="387" spans="1:70" s="84" customFormat="1" ht="10.9" customHeight="1">
      <c r="A387" s="276" t="s">
        <v>186</v>
      </c>
      <c r="B387" s="277"/>
      <c r="C387" s="266"/>
      <c r="D387" s="266" t="str">
        <f t="shared" ref="D387:D418" si="216">IF(C387="X",H387,"")</f>
        <v/>
      </c>
      <c r="E387" s="278"/>
      <c r="F387" s="266" t="str">
        <f t="shared" si="212"/>
        <v/>
      </c>
      <c r="G387" s="279"/>
      <c r="H387" s="592">
        <f t="shared" si="215"/>
        <v>0</v>
      </c>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66"/>
      <c r="BG387" s="266"/>
      <c r="BH387" s="266"/>
      <c r="BI387" s="266"/>
      <c r="BJ387" s="266"/>
      <c r="BK387" s="266"/>
      <c r="BL387" s="459"/>
      <c r="BM387" s="583">
        <f>VLOOKUP(B387,'[3]Phụ lục 01'!$B$12:$J$150,4,0)</f>
        <v>0</v>
      </c>
      <c r="BN387" s="469"/>
      <c r="BO387" s="469"/>
      <c r="BP387" s="469"/>
      <c r="BQ387" s="469"/>
      <c r="BR387" s="469"/>
    </row>
    <row r="388" spans="1:70" s="84" customFormat="1" ht="10.9" customHeight="1">
      <c r="A388" s="276" t="s">
        <v>186</v>
      </c>
      <c r="B388" s="320"/>
      <c r="C388" s="266"/>
      <c r="D388" s="266" t="str">
        <f t="shared" si="216"/>
        <v/>
      </c>
      <c r="E388" s="278"/>
      <c r="F388" s="266" t="str">
        <f t="shared" si="212"/>
        <v/>
      </c>
      <c r="G388" s="279"/>
      <c r="H388" s="592">
        <f t="shared" si="215"/>
        <v>0</v>
      </c>
      <c r="I388" s="326"/>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66"/>
      <c r="BG388" s="266"/>
      <c r="BH388" s="266"/>
      <c r="BI388" s="266"/>
      <c r="BJ388" s="266"/>
      <c r="BK388" s="266"/>
      <c r="BL388" s="459"/>
      <c r="BM388" s="583">
        <f>VLOOKUP(B388,'[3]Phụ lục 01'!$B$12:$J$150,4,0)</f>
        <v>0</v>
      </c>
      <c r="BN388" s="469"/>
      <c r="BO388" s="469"/>
      <c r="BP388" s="469"/>
      <c r="BQ388" s="469"/>
      <c r="BR388" s="469"/>
    </row>
    <row r="389" spans="1:70" s="84" customFormat="1" ht="10.9" customHeight="1">
      <c r="A389" s="276" t="s">
        <v>186</v>
      </c>
      <c r="B389" s="277"/>
      <c r="C389" s="266"/>
      <c r="D389" s="266" t="str">
        <f t="shared" si="216"/>
        <v/>
      </c>
      <c r="E389" s="278"/>
      <c r="F389" s="266" t="str">
        <f t="shared" si="212"/>
        <v/>
      </c>
      <c r="G389" s="279"/>
      <c r="H389" s="592">
        <f t="shared" si="215"/>
        <v>0</v>
      </c>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1"/>
      <c r="AT389" s="281"/>
      <c r="AU389" s="281"/>
      <c r="AV389" s="281"/>
      <c r="AW389" s="281"/>
      <c r="AX389" s="281"/>
      <c r="AY389" s="281"/>
      <c r="AZ389" s="281"/>
      <c r="BA389" s="281"/>
      <c r="BB389" s="281"/>
      <c r="BC389" s="281"/>
      <c r="BD389" s="281"/>
      <c r="BE389" s="281"/>
      <c r="BF389" s="266"/>
      <c r="BG389" s="266"/>
      <c r="BH389" s="266"/>
      <c r="BI389" s="266"/>
      <c r="BJ389" s="266"/>
      <c r="BK389" s="266"/>
      <c r="BL389" s="459"/>
      <c r="BM389" s="583">
        <f>VLOOKUP(B389,'[3]Phụ lục 01'!$B$12:$J$150,4,0)</f>
        <v>0</v>
      </c>
      <c r="BN389" s="469"/>
      <c r="BO389" s="469"/>
      <c r="BP389" s="469"/>
      <c r="BQ389" s="469"/>
      <c r="BR389" s="469"/>
    </row>
    <row r="390" spans="1:70" s="84" customFormat="1" ht="10.9" customHeight="1">
      <c r="A390" s="276" t="s">
        <v>186</v>
      </c>
      <c r="B390" s="277"/>
      <c r="C390" s="266"/>
      <c r="D390" s="266" t="str">
        <f t="shared" si="216"/>
        <v/>
      </c>
      <c r="E390" s="278"/>
      <c r="F390" s="266" t="str">
        <f t="shared" si="212"/>
        <v/>
      </c>
      <c r="G390" s="279"/>
      <c r="H390" s="592">
        <f t="shared" si="215"/>
        <v>0</v>
      </c>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66"/>
      <c r="BG390" s="266"/>
      <c r="BH390" s="266"/>
      <c r="BI390" s="266"/>
      <c r="BJ390" s="266"/>
      <c r="BK390" s="266"/>
      <c r="BL390" s="459"/>
      <c r="BM390" s="583">
        <f>VLOOKUP(B390,'[3]Phụ lục 01'!$B$12:$J$150,4,0)</f>
        <v>0</v>
      </c>
      <c r="BN390" s="469"/>
      <c r="BO390" s="469"/>
      <c r="BP390" s="469"/>
      <c r="BQ390" s="469"/>
      <c r="BR390" s="469"/>
    </row>
    <row r="391" spans="1:70" s="84" customFormat="1" ht="10.9" customHeight="1">
      <c r="A391" s="269" t="s">
        <v>43</v>
      </c>
      <c r="B391" s="270" t="s">
        <v>209</v>
      </c>
      <c r="C391" s="271"/>
      <c r="D391" s="272" t="str">
        <f t="shared" si="216"/>
        <v/>
      </c>
      <c r="E391" s="273"/>
      <c r="F391" s="271" t="str">
        <f>IF(ISTEXT(B391)=TRUE,"TVC","")</f>
        <v>TVC</v>
      </c>
      <c r="G391" s="284"/>
      <c r="H391" s="591">
        <f>SUM(I391:BK391)</f>
        <v>0</v>
      </c>
      <c r="I391" s="275">
        <f t="shared" ref="I391:BK391" si="217">SUM(I392:I395)</f>
        <v>0</v>
      </c>
      <c r="J391" s="275">
        <f t="shared" si="217"/>
        <v>0</v>
      </c>
      <c r="K391" s="275">
        <f t="shared" si="217"/>
        <v>0</v>
      </c>
      <c r="L391" s="275">
        <f t="shared" si="217"/>
        <v>0</v>
      </c>
      <c r="M391" s="275">
        <f t="shared" si="217"/>
        <v>0</v>
      </c>
      <c r="N391" s="275">
        <f t="shared" si="217"/>
        <v>0</v>
      </c>
      <c r="O391" s="275">
        <f t="shared" si="217"/>
        <v>0</v>
      </c>
      <c r="P391" s="275">
        <f t="shared" si="217"/>
        <v>0</v>
      </c>
      <c r="Q391" s="275">
        <f t="shared" si="217"/>
        <v>0</v>
      </c>
      <c r="R391" s="275">
        <f t="shared" si="217"/>
        <v>0</v>
      </c>
      <c r="S391" s="275">
        <f t="shared" si="217"/>
        <v>0</v>
      </c>
      <c r="T391" s="275">
        <f t="shared" si="217"/>
        <v>0</v>
      </c>
      <c r="U391" s="275">
        <f t="shared" si="217"/>
        <v>0</v>
      </c>
      <c r="V391" s="275">
        <f t="shared" si="217"/>
        <v>0</v>
      </c>
      <c r="W391" s="275">
        <f t="shared" si="217"/>
        <v>0</v>
      </c>
      <c r="X391" s="275">
        <f t="shared" si="217"/>
        <v>0</v>
      </c>
      <c r="Y391" s="275">
        <f t="shared" si="217"/>
        <v>0</v>
      </c>
      <c r="Z391" s="275">
        <f t="shared" si="217"/>
        <v>0</v>
      </c>
      <c r="AA391" s="275">
        <f t="shared" si="217"/>
        <v>0</v>
      </c>
      <c r="AB391" s="275">
        <f t="shared" si="217"/>
        <v>0</v>
      </c>
      <c r="AC391" s="275">
        <f t="shared" si="217"/>
        <v>0</v>
      </c>
      <c r="AD391" s="275">
        <f t="shared" si="217"/>
        <v>0</v>
      </c>
      <c r="AE391" s="275">
        <f t="shared" si="217"/>
        <v>0</v>
      </c>
      <c r="AF391" s="275">
        <f t="shared" si="217"/>
        <v>0</v>
      </c>
      <c r="AG391" s="275">
        <f t="shared" si="217"/>
        <v>0</v>
      </c>
      <c r="AH391" s="275">
        <f t="shared" si="217"/>
        <v>0</v>
      </c>
      <c r="AI391" s="275">
        <f t="shared" si="217"/>
        <v>0</v>
      </c>
      <c r="AJ391" s="275">
        <f t="shared" si="217"/>
        <v>0</v>
      </c>
      <c r="AK391" s="275">
        <f t="shared" si="217"/>
        <v>0</v>
      </c>
      <c r="AL391" s="275">
        <f t="shared" si="217"/>
        <v>0</v>
      </c>
      <c r="AM391" s="275">
        <f t="shared" si="217"/>
        <v>0</v>
      </c>
      <c r="AN391" s="275">
        <f t="shared" si="217"/>
        <v>0</v>
      </c>
      <c r="AO391" s="275">
        <f t="shared" si="217"/>
        <v>0</v>
      </c>
      <c r="AP391" s="275">
        <f t="shared" si="217"/>
        <v>0</v>
      </c>
      <c r="AQ391" s="275">
        <f t="shared" si="217"/>
        <v>0</v>
      </c>
      <c r="AR391" s="275">
        <f t="shared" si="217"/>
        <v>0</v>
      </c>
      <c r="AS391" s="275">
        <f t="shared" si="217"/>
        <v>0</v>
      </c>
      <c r="AT391" s="275">
        <f t="shared" si="217"/>
        <v>0</v>
      </c>
      <c r="AU391" s="275">
        <f t="shared" si="217"/>
        <v>0</v>
      </c>
      <c r="AV391" s="275">
        <f t="shared" si="217"/>
        <v>0</v>
      </c>
      <c r="AW391" s="275">
        <f t="shared" si="217"/>
        <v>0</v>
      </c>
      <c r="AX391" s="275">
        <f t="shared" si="217"/>
        <v>0</v>
      </c>
      <c r="AY391" s="275">
        <f t="shared" si="217"/>
        <v>0</v>
      </c>
      <c r="AZ391" s="275">
        <f t="shared" si="217"/>
        <v>0</v>
      </c>
      <c r="BA391" s="275">
        <f t="shared" si="217"/>
        <v>0</v>
      </c>
      <c r="BB391" s="275">
        <f t="shared" si="217"/>
        <v>0</v>
      </c>
      <c r="BC391" s="275">
        <f t="shared" si="217"/>
        <v>0</v>
      </c>
      <c r="BD391" s="275">
        <f t="shared" si="217"/>
        <v>0</v>
      </c>
      <c r="BE391" s="275">
        <f t="shared" si="217"/>
        <v>0</v>
      </c>
      <c r="BF391" s="275">
        <f t="shared" si="217"/>
        <v>0</v>
      </c>
      <c r="BG391" s="275">
        <f t="shared" si="217"/>
        <v>0</v>
      </c>
      <c r="BH391" s="275">
        <f t="shared" si="217"/>
        <v>0</v>
      </c>
      <c r="BI391" s="275">
        <f t="shared" si="217"/>
        <v>0</v>
      </c>
      <c r="BJ391" s="275">
        <f t="shared" si="217"/>
        <v>0</v>
      </c>
      <c r="BK391" s="275">
        <f t="shared" si="217"/>
        <v>0</v>
      </c>
      <c r="BL391" s="458"/>
      <c r="BM391" s="583" t="e">
        <f>VLOOKUP(B391,'[3]Phụ lục 01'!$B$12:$J$150,4,0)</f>
        <v>#N/A</v>
      </c>
      <c r="BN391" s="469"/>
      <c r="BO391" s="469"/>
      <c r="BP391" s="469"/>
      <c r="BQ391" s="469"/>
      <c r="BR391" s="469"/>
    </row>
    <row r="392" spans="1:70" s="84" customFormat="1" ht="10.9" customHeight="1">
      <c r="A392" s="276" t="s">
        <v>186</v>
      </c>
      <c r="B392" s="277"/>
      <c r="C392" s="266"/>
      <c r="D392" s="266" t="str">
        <f t="shared" si="216"/>
        <v/>
      </c>
      <c r="E392" s="278"/>
      <c r="F392" s="266" t="str">
        <f>IF(ISTEXT(B392)=TRUE,"TVC","")</f>
        <v/>
      </c>
      <c r="G392" s="279"/>
      <c r="H392" s="592">
        <f t="shared" ref="H392:H395" si="218">SUM(I392:BK392)</f>
        <v>0</v>
      </c>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1"/>
      <c r="AT392" s="281"/>
      <c r="AU392" s="281"/>
      <c r="AV392" s="281"/>
      <c r="AW392" s="281"/>
      <c r="AX392" s="281"/>
      <c r="AY392" s="281"/>
      <c r="AZ392" s="281"/>
      <c r="BA392" s="281"/>
      <c r="BB392" s="281"/>
      <c r="BC392" s="281"/>
      <c r="BD392" s="281"/>
      <c r="BE392" s="281"/>
      <c r="BF392" s="266"/>
      <c r="BG392" s="266"/>
      <c r="BH392" s="266"/>
      <c r="BI392" s="266"/>
      <c r="BJ392" s="266"/>
      <c r="BK392" s="266"/>
      <c r="BL392" s="459"/>
      <c r="BM392" s="583">
        <f>VLOOKUP(B392,'[3]Phụ lục 01'!$B$12:$J$150,4,0)</f>
        <v>0</v>
      </c>
      <c r="BN392" s="469"/>
      <c r="BO392" s="469"/>
      <c r="BP392" s="469"/>
      <c r="BQ392" s="469"/>
      <c r="BR392" s="469"/>
    </row>
    <row r="393" spans="1:70" s="84" customFormat="1" ht="10.9" customHeight="1">
      <c r="A393" s="276" t="s">
        <v>186</v>
      </c>
      <c r="B393" s="277"/>
      <c r="C393" s="266"/>
      <c r="D393" s="266" t="str">
        <f t="shared" si="216"/>
        <v/>
      </c>
      <c r="E393" s="278"/>
      <c r="F393" s="266" t="str">
        <f>IF(ISTEXT(B393)=TRUE,"TVC","")</f>
        <v/>
      </c>
      <c r="G393" s="279"/>
      <c r="H393" s="592">
        <f t="shared" si="218"/>
        <v>0</v>
      </c>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1"/>
      <c r="AL393" s="281"/>
      <c r="AM393" s="281"/>
      <c r="AN393" s="281"/>
      <c r="AO393" s="281"/>
      <c r="AP393" s="281"/>
      <c r="AQ393" s="281"/>
      <c r="AR393" s="281"/>
      <c r="AS393" s="281"/>
      <c r="AT393" s="281"/>
      <c r="AU393" s="281"/>
      <c r="AV393" s="281"/>
      <c r="AW393" s="281"/>
      <c r="AX393" s="281"/>
      <c r="AY393" s="281"/>
      <c r="AZ393" s="281"/>
      <c r="BA393" s="281"/>
      <c r="BB393" s="281"/>
      <c r="BC393" s="281"/>
      <c r="BD393" s="281"/>
      <c r="BE393" s="281"/>
      <c r="BF393" s="266"/>
      <c r="BG393" s="266"/>
      <c r="BH393" s="266"/>
      <c r="BI393" s="266"/>
      <c r="BJ393" s="266"/>
      <c r="BK393" s="266"/>
      <c r="BL393" s="459"/>
      <c r="BM393" s="583">
        <f>VLOOKUP(B393,'[3]Phụ lục 01'!$B$12:$J$150,4,0)</f>
        <v>0</v>
      </c>
      <c r="BN393" s="469"/>
      <c r="BO393" s="469"/>
      <c r="BP393" s="469"/>
      <c r="BQ393" s="469"/>
      <c r="BR393" s="469"/>
    </row>
    <row r="394" spans="1:70" s="84" customFormat="1" ht="10.9" customHeight="1">
      <c r="A394" s="276" t="s">
        <v>186</v>
      </c>
      <c r="B394" s="277"/>
      <c r="C394" s="266"/>
      <c r="D394" s="266" t="str">
        <f t="shared" si="216"/>
        <v/>
      </c>
      <c r="E394" s="278"/>
      <c r="F394" s="266" t="str">
        <f>IF(ISTEXT(B394)=TRUE,"TVC","")</f>
        <v/>
      </c>
      <c r="G394" s="279"/>
      <c r="H394" s="592">
        <f t="shared" si="218"/>
        <v>0</v>
      </c>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1"/>
      <c r="AL394" s="281"/>
      <c r="AM394" s="281"/>
      <c r="AN394" s="281"/>
      <c r="AO394" s="281"/>
      <c r="AP394" s="281"/>
      <c r="AQ394" s="281"/>
      <c r="AR394" s="281"/>
      <c r="AS394" s="281"/>
      <c r="AT394" s="281"/>
      <c r="AU394" s="281"/>
      <c r="AV394" s="281"/>
      <c r="AW394" s="281"/>
      <c r="AX394" s="281"/>
      <c r="AY394" s="281"/>
      <c r="AZ394" s="281"/>
      <c r="BA394" s="281"/>
      <c r="BB394" s="281"/>
      <c r="BC394" s="281"/>
      <c r="BD394" s="281"/>
      <c r="BE394" s="281"/>
      <c r="BF394" s="266"/>
      <c r="BG394" s="266"/>
      <c r="BH394" s="266"/>
      <c r="BI394" s="266"/>
      <c r="BJ394" s="266"/>
      <c r="BK394" s="266"/>
      <c r="BL394" s="459"/>
      <c r="BM394" s="583">
        <f>VLOOKUP(B394,'[3]Phụ lục 01'!$B$12:$J$150,4,0)</f>
        <v>0</v>
      </c>
      <c r="BN394" s="469"/>
      <c r="BO394" s="469"/>
      <c r="BP394" s="469"/>
      <c r="BQ394" s="469"/>
      <c r="BR394" s="469"/>
    </row>
    <row r="395" spans="1:70" s="84" customFormat="1" ht="10.9" customHeight="1">
      <c r="A395" s="276" t="s">
        <v>186</v>
      </c>
      <c r="B395" s="277"/>
      <c r="C395" s="266"/>
      <c r="D395" s="266" t="str">
        <f t="shared" si="216"/>
        <v/>
      </c>
      <c r="E395" s="278"/>
      <c r="F395" s="266" t="str">
        <f>IF(ISTEXT(B395)=TRUE,"TVC","")</f>
        <v/>
      </c>
      <c r="G395" s="279"/>
      <c r="H395" s="592">
        <f t="shared" si="218"/>
        <v>0</v>
      </c>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1"/>
      <c r="AL395" s="281"/>
      <c r="AM395" s="281"/>
      <c r="AN395" s="281"/>
      <c r="AO395" s="281"/>
      <c r="AP395" s="281"/>
      <c r="AQ395" s="281"/>
      <c r="AR395" s="281"/>
      <c r="AS395" s="281"/>
      <c r="AT395" s="281"/>
      <c r="AU395" s="281"/>
      <c r="AV395" s="281"/>
      <c r="AW395" s="281"/>
      <c r="AX395" s="281"/>
      <c r="AY395" s="281"/>
      <c r="AZ395" s="281"/>
      <c r="BA395" s="281"/>
      <c r="BB395" s="281"/>
      <c r="BC395" s="281"/>
      <c r="BD395" s="281"/>
      <c r="BE395" s="281"/>
      <c r="BF395" s="266"/>
      <c r="BG395" s="266"/>
      <c r="BH395" s="266"/>
      <c r="BI395" s="266"/>
      <c r="BJ395" s="266"/>
      <c r="BK395" s="266"/>
      <c r="BL395" s="459"/>
      <c r="BM395" s="583">
        <f>VLOOKUP(B395,'[3]Phụ lục 01'!$B$12:$J$150,4,0)</f>
        <v>0</v>
      </c>
      <c r="BN395" s="469"/>
      <c r="BO395" s="469"/>
      <c r="BP395" s="469"/>
      <c r="BQ395" s="469"/>
      <c r="BR395" s="469"/>
    </row>
    <row r="396" spans="1:70" s="84" customFormat="1" ht="10.9" customHeight="1">
      <c r="A396" s="269" t="s">
        <v>43</v>
      </c>
      <c r="B396" s="270" t="s">
        <v>26</v>
      </c>
      <c r="C396" s="271"/>
      <c r="D396" s="272" t="str">
        <f t="shared" si="216"/>
        <v/>
      </c>
      <c r="E396" s="273"/>
      <c r="F396" s="271" t="str">
        <f>IF(ISTEXT(B396)=TRUE,"MNC","")</f>
        <v>MNC</v>
      </c>
      <c r="G396" s="284"/>
      <c r="H396" s="591">
        <f>SUM(I396:BK396)</f>
        <v>0</v>
      </c>
      <c r="I396" s="275">
        <f t="shared" ref="I396:BK396" si="219">SUM(I397:I400)</f>
        <v>0</v>
      </c>
      <c r="J396" s="275">
        <f t="shared" si="219"/>
        <v>0</v>
      </c>
      <c r="K396" s="275">
        <f t="shared" si="219"/>
        <v>0</v>
      </c>
      <c r="L396" s="275">
        <f t="shared" si="219"/>
        <v>0</v>
      </c>
      <c r="M396" s="275">
        <f t="shared" si="219"/>
        <v>0</v>
      </c>
      <c r="N396" s="275">
        <f t="shared" si="219"/>
        <v>0</v>
      </c>
      <c r="O396" s="275">
        <f t="shared" si="219"/>
        <v>0</v>
      </c>
      <c r="P396" s="275">
        <f t="shared" si="219"/>
        <v>0</v>
      </c>
      <c r="Q396" s="275">
        <f t="shared" si="219"/>
        <v>0</v>
      </c>
      <c r="R396" s="275">
        <f t="shared" si="219"/>
        <v>0</v>
      </c>
      <c r="S396" s="275">
        <f t="shared" si="219"/>
        <v>0</v>
      </c>
      <c r="T396" s="275">
        <f t="shared" si="219"/>
        <v>0</v>
      </c>
      <c r="U396" s="275">
        <f t="shared" si="219"/>
        <v>0</v>
      </c>
      <c r="V396" s="275">
        <f t="shared" si="219"/>
        <v>0</v>
      </c>
      <c r="W396" s="275">
        <f t="shared" si="219"/>
        <v>0</v>
      </c>
      <c r="X396" s="275">
        <f t="shared" si="219"/>
        <v>0</v>
      </c>
      <c r="Y396" s="275">
        <f t="shared" si="219"/>
        <v>0</v>
      </c>
      <c r="Z396" s="275">
        <f t="shared" si="219"/>
        <v>0</v>
      </c>
      <c r="AA396" s="275">
        <f t="shared" si="219"/>
        <v>0</v>
      </c>
      <c r="AB396" s="275">
        <f t="shared" si="219"/>
        <v>0</v>
      </c>
      <c r="AC396" s="275">
        <f t="shared" si="219"/>
        <v>0</v>
      </c>
      <c r="AD396" s="275">
        <f t="shared" si="219"/>
        <v>0</v>
      </c>
      <c r="AE396" s="275">
        <f t="shared" si="219"/>
        <v>0</v>
      </c>
      <c r="AF396" s="275">
        <f t="shared" si="219"/>
        <v>0</v>
      </c>
      <c r="AG396" s="275">
        <f t="shared" si="219"/>
        <v>0</v>
      </c>
      <c r="AH396" s="275">
        <f t="shared" si="219"/>
        <v>0</v>
      </c>
      <c r="AI396" s="275">
        <f t="shared" si="219"/>
        <v>0</v>
      </c>
      <c r="AJ396" s="275">
        <f t="shared" si="219"/>
        <v>0</v>
      </c>
      <c r="AK396" s="275">
        <f t="shared" si="219"/>
        <v>0</v>
      </c>
      <c r="AL396" s="275">
        <f t="shared" si="219"/>
        <v>0</v>
      </c>
      <c r="AM396" s="275">
        <f t="shared" si="219"/>
        <v>0</v>
      </c>
      <c r="AN396" s="275">
        <f t="shared" si="219"/>
        <v>0</v>
      </c>
      <c r="AO396" s="275">
        <f t="shared" si="219"/>
        <v>0</v>
      </c>
      <c r="AP396" s="275">
        <f t="shared" si="219"/>
        <v>0</v>
      </c>
      <c r="AQ396" s="275">
        <f t="shared" si="219"/>
        <v>0</v>
      </c>
      <c r="AR396" s="275">
        <f t="shared" si="219"/>
        <v>0</v>
      </c>
      <c r="AS396" s="275">
        <f t="shared" si="219"/>
        <v>0</v>
      </c>
      <c r="AT396" s="275">
        <f t="shared" si="219"/>
        <v>0</v>
      </c>
      <c r="AU396" s="275">
        <f t="shared" si="219"/>
        <v>0</v>
      </c>
      <c r="AV396" s="275">
        <f t="shared" si="219"/>
        <v>0</v>
      </c>
      <c r="AW396" s="275">
        <f t="shared" si="219"/>
        <v>0</v>
      </c>
      <c r="AX396" s="275">
        <f t="shared" si="219"/>
        <v>0</v>
      </c>
      <c r="AY396" s="275">
        <f t="shared" si="219"/>
        <v>0</v>
      </c>
      <c r="AZ396" s="275">
        <f t="shared" si="219"/>
        <v>0</v>
      </c>
      <c r="BA396" s="275">
        <f t="shared" si="219"/>
        <v>0</v>
      </c>
      <c r="BB396" s="275">
        <f t="shared" si="219"/>
        <v>0</v>
      </c>
      <c r="BC396" s="275">
        <f t="shared" si="219"/>
        <v>0</v>
      </c>
      <c r="BD396" s="275">
        <f t="shared" si="219"/>
        <v>0</v>
      </c>
      <c r="BE396" s="275">
        <f t="shared" si="219"/>
        <v>0</v>
      </c>
      <c r="BF396" s="275">
        <f t="shared" si="219"/>
        <v>0</v>
      </c>
      <c r="BG396" s="275">
        <f t="shared" si="219"/>
        <v>0</v>
      </c>
      <c r="BH396" s="275">
        <f t="shared" si="219"/>
        <v>0</v>
      </c>
      <c r="BI396" s="275">
        <f t="shared" si="219"/>
        <v>0</v>
      </c>
      <c r="BJ396" s="275">
        <f t="shared" si="219"/>
        <v>0</v>
      </c>
      <c r="BK396" s="275">
        <f t="shared" si="219"/>
        <v>0</v>
      </c>
      <c r="BL396" s="458"/>
      <c r="BM396" s="583" t="e">
        <f>VLOOKUP(B396,'[3]Phụ lục 01'!$B$12:$J$150,4,0)</f>
        <v>#N/A</v>
      </c>
      <c r="BN396" s="469"/>
      <c r="BO396" s="469"/>
      <c r="BP396" s="469"/>
      <c r="BQ396" s="469"/>
      <c r="BR396" s="469"/>
    </row>
    <row r="397" spans="1:70" s="84" customFormat="1" ht="32.25" customHeight="1">
      <c r="A397" s="276" t="s">
        <v>186</v>
      </c>
      <c r="B397" s="935"/>
      <c r="C397" s="266" t="s">
        <v>528</v>
      </c>
      <c r="D397" s="266">
        <f t="shared" si="216"/>
        <v>0</v>
      </c>
      <c r="E397" s="278" t="s">
        <v>276</v>
      </c>
      <c r="F397" s="266" t="str">
        <f>IF(ISTEXT(B397)=TRUE,"MNC","")</f>
        <v/>
      </c>
      <c r="G397" s="279" t="s">
        <v>502</v>
      </c>
      <c r="H397" s="592">
        <f t="shared" ref="H397:H400" si="220">SUM(I397:BK397)</f>
        <v>0</v>
      </c>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1"/>
      <c r="AL397" s="281"/>
      <c r="AM397" s="281"/>
      <c r="AN397" s="281"/>
      <c r="AO397" s="281"/>
      <c r="AP397" s="281"/>
      <c r="AQ397" s="281"/>
      <c r="AR397" s="281"/>
      <c r="AS397" s="281"/>
      <c r="AT397" s="281"/>
      <c r="AU397" s="281"/>
      <c r="AV397" s="281"/>
      <c r="AW397" s="281"/>
      <c r="AX397" s="281"/>
      <c r="AY397" s="281"/>
      <c r="AZ397" s="281"/>
      <c r="BA397" s="281"/>
      <c r="BB397" s="281"/>
      <c r="BC397" s="281"/>
      <c r="BD397" s="281"/>
      <c r="BE397" s="281"/>
      <c r="BF397" s="266"/>
      <c r="BG397" s="266"/>
      <c r="BH397" s="266"/>
      <c r="BI397" s="266"/>
      <c r="BJ397" s="266"/>
      <c r="BK397" s="266"/>
      <c r="BL397" s="459"/>
      <c r="BM397" s="583">
        <f>VLOOKUP(B397,'[3]Phụ lục 01'!$B$12:$J$150,4,0)</f>
        <v>0</v>
      </c>
      <c r="BN397" s="266"/>
      <c r="BO397" s="266"/>
      <c r="BP397" s="266"/>
      <c r="BQ397" s="266"/>
      <c r="BR397" s="266"/>
    </row>
    <row r="398" spans="1:70" s="84" customFormat="1" ht="10.9" customHeight="1">
      <c r="A398" s="276" t="s">
        <v>186</v>
      </c>
      <c r="B398" s="277"/>
      <c r="C398" s="266"/>
      <c r="D398" s="266" t="str">
        <f t="shared" si="216"/>
        <v/>
      </c>
      <c r="E398" s="278"/>
      <c r="F398" s="266" t="str">
        <f>IF(ISTEXT(B398)=TRUE,"MNC","")</f>
        <v/>
      </c>
      <c r="G398" s="279"/>
      <c r="H398" s="592">
        <f t="shared" si="220"/>
        <v>0</v>
      </c>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1"/>
      <c r="AL398" s="281"/>
      <c r="AM398" s="281"/>
      <c r="AN398" s="281"/>
      <c r="AO398" s="281"/>
      <c r="AP398" s="281"/>
      <c r="AQ398" s="281"/>
      <c r="AR398" s="281"/>
      <c r="AS398" s="281"/>
      <c r="AT398" s="281"/>
      <c r="AU398" s="281"/>
      <c r="AV398" s="281"/>
      <c r="AW398" s="281"/>
      <c r="AX398" s="281"/>
      <c r="AY398" s="281"/>
      <c r="AZ398" s="281"/>
      <c r="BA398" s="281"/>
      <c r="BB398" s="281"/>
      <c r="BC398" s="281"/>
      <c r="BD398" s="281"/>
      <c r="BE398" s="281"/>
      <c r="BF398" s="266"/>
      <c r="BG398" s="266"/>
      <c r="BH398" s="266"/>
      <c r="BI398" s="266"/>
      <c r="BJ398" s="266"/>
      <c r="BK398" s="266"/>
      <c r="BL398" s="459"/>
      <c r="BM398" s="583">
        <f>VLOOKUP(B398,'[3]Phụ lục 01'!$B$12:$J$150,4,0)</f>
        <v>0</v>
      </c>
      <c r="BN398" s="469"/>
      <c r="BO398" s="469"/>
      <c r="BP398" s="469"/>
      <c r="BQ398" s="469"/>
      <c r="BR398" s="469"/>
    </row>
    <row r="399" spans="1:70" s="84" customFormat="1" ht="10.9" customHeight="1">
      <c r="A399" s="276" t="s">
        <v>186</v>
      </c>
      <c r="B399" s="277"/>
      <c r="C399" s="266"/>
      <c r="D399" s="266" t="str">
        <f t="shared" si="216"/>
        <v/>
      </c>
      <c r="E399" s="278"/>
      <c r="F399" s="266" t="str">
        <f>IF(ISTEXT(B399)=TRUE,"MNC","")</f>
        <v/>
      </c>
      <c r="G399" s="279"/>
      <c r="H399" s="592">
        <f t="shared" si="220"/>
        <v>0</v>
      </c>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1"/>
      <c r="AT399" s="281"/>
      <c r="AU399" s="281"/>
      <c r="AV399" s="281"/>
      <c r="AW399" s="281"/>
      <c r="AX399" s="281"/>
      <c r="AY399" s="281"/>
      <c r="AZ399" s="281"/>
      <c r="BA399" s="281"/>
      <c r="BB399" s="281"/>
      <c r="BC399" s="281"/>
      <c r="BD399" s="281"/>
      <c r="BE399" s="281"/>
      <c r="BF399" s="266"/>
      <c r="BG399" s="266"/>
      <c r="BH399" s="266"/>
      <c r="BI399" s="266"/>
      <c r="BJ399" s="266"/>
      <c r="BK399" s="266"/>
      <c r="BL399" s="459"/>
      <c r="BM399" s="583">
        <f>VLOOKUP(B399,'[3]Phụ lục 01'!$B$12:$J$150,4,0)</f>
        <v>0</v>
      </c>
      <c r="BN399" s="469"/>
      <c r="BO399" s="469"/>
      <c r="BP399" s="469"/>
      <c r="BQ399" s="469"/>
      <c r="BR399" s="469"/>
    </row>
    <row r="400" spans="1:70" s="84" customFormat="1" ht="10.9" customHeight="1">
      <c r="A400" s="276" t="s">
        <v>186</v>
      </c>
      <c r="B400" s="277"/>
      <c r="C400" s="266"/>
      <c r="D400" s="266" t="str">
        <f t="shared" si="216"/>
        <v/>
      </c>
      <c r="E400" s="278"/>
      <c r="F400" s="266" t="str">
        <f>IF(ISTEXT(B400)=TRUE,"MNC","")</f>
        <v/>
      </c>
      <c r="G400" s="279"/>
      <c r="H400" s="592">
        <f t="shared" si="220"/>
        <v>0</v>
      </c>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1"/>
      <c r="AT400" s="281"/>
      <c r="AU400" s="281"/>
      <c r="AV400" s="281"/>
      <c r="AW400" s="281"/>
      <c r="AX400" s="281"/>
      <c r="AY400" s="281"/>
      <c r="AZ400" s="281"/>
      <c r="BA400" s="281"/>
      <c r="BB400" s="281"/>
      <c r="BC400" s="281"/>
      <c r="BD400" s="281"/>
      <c r="BE400" s="281"/>
      <c r="BF400" s="266"/>
      <c r="BG400" s="266"/>
      <c r="BH400" s="266"/>
      <c r="BI400" s="266"/>
      <c r="BJ400" s="266"/>
      <c r="BK400" s="266"/>
      <c r="BL400" s="459"/>
      <c r="BM400" s="583">
        <f>VLOOKUP(B400,'[3]Phụ lục 01'!$B$12:$J$150,4,0)</f>
        <v>0</v>
      </c>
      <c r="BN400" s="469"/>
      <c r="BO400" s="469"/>
      <c r="BP400" s="469"/>
      <c r="BQ400" s="469"/>
      <c r="BR400" s="469"/>
    </row>
    <row r="401" spans="1:70" s="84" customFormat="1" ht="10.9" customHeight="1">
      <c r="A401" s="269" t="s">
        <v>43</v>
      </c>
      <c r="B401" s="270" t="s">
        <v>25</v>
      </c>
      <c r="C401" s="271"/>
      <c r="D401" s="272" t="str">
        <f t="shared" si="216"/>
        <v/>
      </c>
      <c r="E401" s="273"/>
      <c r="F401" s="271" t="str">
        <f t="shared" ref="F401:F406" si="221">IF(ISTEXT(B401)=TRUE,"SON","")</f>
        <v>SON</v>
      </c>
      <c r="G401" s="284"/>
      <c r="H401" s="591">
        <f>SUM(I401:BK401)</f>
        <v>0</v>
      </c>
      <c r="I401" s="275">
        <f t="shared" ref="I401:BK401" si="222">SUM(I402:I406)</f>
        <v>0</v>
      </c>
      <c r="J401" s="275">
        <f t="shared" si="222"/>
        <v>0</v>
      </c>
      <c r="K401" s="275">
        <f t="shared" si="222"/>
        <v>0</v>
      </c>
      <c r="L401" s="275">
        <f t="shared" si="222"/>
        <v>0</v>
      </c>
      <c r="M401" s="275">
        <f t="shared" si="222"/>
        <v>0</v>
      </c>
      <c r="N401" s="275">
        <f t="shared" si="222"/>
        <v>0</v>
      </c>
      <c r="O401" s="275">
        <f t="shared" si="222"/>
        <v>0</v>
      </c>
      <c r="P401" s="275">
        <f t="shared" si="222"/>
        <v>0</v>
      </c>
      <c r="Q401" s="275">
        <f t="shared" si="222"/>
        <v>0</v>
      </c>
      <c r="R401" s="275">
        <f t="shared" si="222"/>
        <v>0</v>
      </c>
      <c r="S401" s="275">
        <f t="shared" si="222"/>
        <v>0</v>
      </c>
      <c r="T401" s="275">
        <f t="shared" si="222"/>
        <v>0</v>
      </c>
      <c r="U401" s="275">
        <f t="shared" si="222"/>
        <v>0</v>
      </c>
      <c r="V401" s="275">
        <f t="shared" si="222"/>
        <v>0</v>
      </c>
      <c r="W401" s="275">
        <f t="shared" si="222"/>
        <v>0</v>
      </c>
      <c r="X401" s="275">
        <f t="shared" si="222"/>
        <v>0</v>
      </c>
      <c r="Y401" s="275">
        <f t="shared" si="222"/>
        <v>0</v>
      </c>
      <c r="Z401" s="275">
        <f t="shared" si="222"/>
        <v>0</v>
      </c>
      <c r="AA401" s="275">
        <f t="shared" si="222"/>
        <v>0</v>
      </c>
      <c r="AB401" s="275">
        <f t="shared" si="222"/>
        <v>0</v>
      </c>
      <c r="AC401" s="275">
        <f t="shared" si="222"/>
        <v>0</v>
      </c>
      <c r="AD401" s="275">
        <f t="shared" si="222"/>
        <v>0</v>
      </c>
      <c r="AE401" s="275">
        <f t="shared" si="222"/>
        <v>0</v>
      </c>
      <c r="AF401" s="275">
        <f t="shared" si="222"/>
        <v>0</v>
      </c>
      <c r="AG401" s="275">
        <f t="shared" si="222"/>
        <v>0</v>
      </c>
      <c r="AH401" s="275">
        <f t="shared" si="222"/>
        <v>0</v>
      </c>
      <c r="AI401" s="275">
        <f t="shared" si="222"/>
        <v>0</v>
      </c>
      <c r="AJ401" s="275">
        <f t="shared" si="222"/>
        <v>0</v>
      </c>
      <c r="AK401" s="275">
        <f t="shared" si="222"/>
        <v>0</v>
      </c>
      <c r="AL401" s="275">
        <f t="shared" si="222"/>
        <v>0</v>
      </c>
      <c r="AM401" s="275">
        <f t="shared" si="222"/>
        <v>0</v>
      </c>
      <c r="AN401" s="275">
        <f t="shared" si="222"/>
        <v>0</v>
      </c>
      <c r="AO401" s="275">
        <f t="shared" si="222"/>
        <v>0</v>
      </c>
      <c r="AP401" s="275">
        <f t="shared" si="222"/>
        <v>0</v>
      </c>
      <c r="AQ401" s="275">
        <f t="shared" si="222"/>
        <v>0</v>
      </c>
      <c r="AR401" s="275">
        <f t="shared" si="222"/>
        <v>0</v>
      </c>
      <c r="AS401" s="275">
        <f t="shared" si="222"/>
        <v>0</v>
      </c>
      <c r="AT401" s="275">
        <f t="shared" si="222"/>
        <v>0</v>
      </c>
      <c r="AU401" s="275">
        <f t="shared" si="222"/>
        <v>0</v>
      </c>
      <c r="AV401" s="275">
        <f t="shared" si="222"/>
        <v>0</v>
      </c>
      <c r="AW401" s="275">
        <f t="shared" si="222"/>
        <v>0</v>
      </c>
      <c r="AX401" s="275">
        <f t="shared" si="222"/>
        <v>0</v>
      </c>
      <c r="AY401" s="275">
        <f t="shared" si="222"/>
        <v>0</v>
      </c>
      <c r="AZ401" s="275">
        <f t="shared" si="222"/>
        <v>0</v>
      </c>
      <c r="BA401" s="275">
        <f t="shared" si="222"/>
        <v>0</v>
      </c>
      <c r="BB401" s="275">
        <f t="shared" si="222"/>
        <v>0</v>
      </c>
      <c r="BC401" s="275">
        <f t="shared" si="222"/>
        <v>0</v>
      </c>
      <c r="BD401" s="275">
        <f t="shared" si="222"/>
        <v>0</v>
      </c>
      <c r="BE401" s="275">
        <f t="shared" si="222"/>
        <v>0</v>
      </c>
      <c r="BF401" s="275">
        <f t="shared" si="222"/>
        <v>0</v>
      </c>
      <c r="BG401" s="275">
        <f t="shared" si="222"/>
        <v>0</v>
      </c>
      <c r="BH401" s="275">
        <f t="shared" si="222"/>
        <v>0</v>
      </c>
      <c r="BI401" s="275">
        <f t="shared" si="222"/>
        <v>0</v>
      </c>
      <c r="BJ401" s="275">
        <f t="shared" si="222"/>
        <v>0</v>
      </c>
      <c r="BK401" s="275">
        <f t="shared" si="222"/>
        <v>0</v>
      </c>
      <c r="BL401" s="458"/>
      <c r="BM401" s="583" t="e">
        <f>VLOOKUP(B401,'[3]Phụ lục 01'!$B$12:$J$150,4,0)</f>
        <v>#N/A</v>
      </c>
      <c r="BN401" s="469"/>
      <c r="BO401" s="469"/>
      <c r="BP401" s="469"/>
      <c r="BQ401" s="469"/>
      <c r="BR401" s="469"/>
    </row>
    <row r="402" spans="1:70" s="84" customFormat="1" ht="10.9" customHeight="1">
      <c r="A402" s="276" t="s">
        <v>186</v>
      </c>
      <c r="B402" s="277"/>
      <c r="C402" s="266"/>
      <c r="D402" s="266" t="str">
        <f t="shared" si="216"/>
        <v/>
      </c>
      <c r="E402" s="278"/>
      <c r="F402" s="266" t="str">
        <f t="shared" si="221"/>
        <v/>
      </c>
      <c r="G402" s="279"/>
      <c r="H402" s="592">
        <f t="shared" ref="H402:H406" si="223">SUM(I402:BK402)</f>
        <v>0</v>
      </c>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1"/>
      <c r="AT402" s="281"/>
      <c r="AU402" s="281"/>
      <c r="AV402" s="281"/>
      <c r="AW402" s="281"/>
      <c r="AX402" s="281"/>
      <c r="AY402" s="281"/>
      <c r="AZ402" s="281"/>
      <c r="BA402" s="281"/>
      <c r="BB402" s="281"/>
      <c r="BC402" s="281"/>
      <c r="BD402" s="281"/>
      <c r="BE402" s="281"/>
      <c r="BF402" s="266"/>
      <c r="BG402" s="266"/>
      <c r="BH402" s="266"/>
      <c r="BI402" s="266"/>
      <c r="BJ402" s="266"/>
      <c r="BK402" s="266"/>
      <c r="BL402" s="459"/>
      <c r="BM402" s="583">
        <f>VLOOKUP(B402,'[3]Phụ lục 01'!$B$12:$J$150,4,0)</f>
        <v>0</v>
      </c>
      <c r="BN402" s="469"/>
      <c r="BO402" s="469"/>
      <c r="BP402" s="469"/>
      <c r="BQ402" s="469"/>
      <c r="BR402" s="469"/>
    </row>
    <row r="403" spans="1:70" s="84" customFormat="1" ht="10.9" customHeight="1">
      <c r="A403" s="276" t="s">
        <v>186</v>
      </c>
      <c r="B403" s="277"/>
      <c r="C403" s="266"/>
      <c r="D403" s="266" t="str">
        <f t="shared" si="216"/>
        <v/>
      </c>
      <c r="E403" s="278"/>
      <c r="F403" s="266" t="str">
        <f t="shared" si="221"/>
        <v/>
      </c>
      <c r="G403" s="279"/>
      <c r="H403" s="592">
        <f t="shared" si="223"/>
        <v>0</v>
      </c>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1"/>
      <c r="AT403" s="281"/>
      <c r="AU403" s="281"/>
      <c r="AV403" s="281"/>
      <c r="AW403" s="281"/>
      <c r="AX403" s="281"/>
      <c r="AY403" s="281"/>
      <c r="AZ403" s="281"/>
      <c r="BA403" s="281"/>
      <c r="BB403" s="281"/>
      <c r="BC403" s="281"/>
      <c r="BD403" s="281"/>
      <c r="BE403" s="281"/>
      <c r="BF403" s="266"/>
      <c r="BG403" s="266"/>
      <c r="BH403" s="266"/>
      <c r="BI403" s="266"/>
      <c r="BJ403" s="266"/>
      <c r="BK403" s="266"/>
      <c r="BL403" s="459"/>
      <c r="BM403" s="583">
        <f>VLOOKUP(B403,'[3]Phụ lục 01'!$B$12:$J$150,4,0)</f>
        <v>0</v>
      </c>
      <c r="BN403" s="469"/>
      <c r="BO403" s="469"/>
      <c r="BP403" s="469"/>
      <c r="BQ403" s="469"/>
      <c r="BR403" s="469"/>
    </row>
    <row r="404" spans="1:70" s="84" customFormat="1" ht="10.9" customHeight="1">
      <c r="A404" s="276" t="s">
        <v>186</v>
      </c>
      <c r="B404" s="277"/>
      <c r="C404" s="266"/>
      <c r="D404" s="266" t="str">
        <f t="shared" si="216"/>
        <v/>
      </c>
      <c r="E404" s="278"/>
      <c r="F404" s="266" t="str">
        <f t="shared" si="221"/>
        <v/>
      </c>
      <c r="G404" s="279"/>
      <c r="H404" s="592">
        <f t="shared" si="223"/>
        <v>0</v>
      </c>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c r="AL404" s="281"/>
      <c r="AM404" s="281"/>
      <c r="AN404" s="281"/>
      <c r="AO404" s="281"/>
      <c r="AP404" s="281"/>
      <c r="AQ404" s="281"/>
      <c r="AR404" s="281"/>
      <c r="AS404" s="281"/>
      <c r="AT404" s="281"/>
      <c r="AU404" s="281"/>
      <c r="AV404" s="281"/>
      <c r="AW404" s="281"/>
      <c r="AX404" s="281"/>
      <c r="AY404" s="281"/>
      <c r="AZ404" s="281"/>
      <c r="BA404" s="281"/>
      <c r="BB404" s="281"/>
      <c r="BC404" s="281"/>
      <c r="BD404" s="281"/>
      <c r="BE404" s="281"/>
      <c r="BF404" s="266"/>
      <c r="BG404" s="266"/>
      <c r="BH404" s="266"/>
      <c r="BI404" s="266"/>
      <c r="BJ404" s="266"/>
      <c r="BK404" s="266"/>
      <c r="BL404" s="459"/>
      <c r="BM404" s="583">
        <f>VLOOKUP(B404,'[3]Phụ lục 01'!$B$12:$J$150,4,0)</f>
        <v>0</v>
      </c>
      <c r="BN404" s="469"/>
      <c r="BO404" s="469"/>
      <c r="BP404" s="469"/>
      <c r="BQ404" s="469"/>
      <c r="BR404" s="469"/>
    </row>
    <row r="405" spans="1:70" s="84" customFormat="1" ht="10.9" customHeight="1">
      <c r="A405" s="276" t="s">
        <v>186</v>
      </c>
      <c r="B405" s="277"/>
      <c r="C405" s="266"/>
      <c r="D405" s="266" t="str">
        <f t="shared" si="216"/>
        <v/>
      </c>
      <c r="E405" s="278"/>
      <c r="F405" s="266" t="str">
        <f t="shared" si="221"/>
        <v/>
      </c>
      <c r="G405" s="279"/>
      <c r="H405" s="592">
        <f t="shared" si="223"/>
        <v>0</v>
      </c>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c r="AL405" s="281"/>
      <c r="AM405" s="281"/>
      <c r="AN405" s="281"/>
      <c r="AO405" s="281"/>
      <c r="AP405" s="281"/>
      <c r="AQ405" s="281"/>
      <c r="AR405" s="281"/>
      <c r="AS405" s="281"/>
      <c r="AT405" s="281"/>
      <c r="AU405" s="281"/>
      <c r="AV405" s="281"/>
      <c r="AW405" s="281"/>
      <c r="AX405" s="281"/>
      <c r="AY405" s="281"/>
      <c r="AZ405" s="281"/>
      <c r="BA405" s="281"/>
      <c r="BB405" s="281"/>
      <c r="BC405" s="281"/>
      <c r="BD405" s="281"/>
      <c r="BE405" s="281"/>
      <c r="BF405" s="266"/>
      <c r="BG405" s="266"/>
      <c r="BH405" s="266"/>
      <c r="BI405" s="266"/>
      <c r="BJ405" s="266"/>
      <c r="BK405" s="266"/>
      <c r="BL405" s="459"/>
      <c r="BM405" s="583">
        <f>VLOOKUP(B405,'[3]Phụ lục 01'!$B$12:$J$150,4,0)</f>
        <v>0</v>
      </c>
      <c r="BN405" s="469"/>
      <c r="BO405" s="469"/>
      <c r="BP405" s="469"/>
      <c r="BQ405" s="469"/>
      <c r="BR405" s="469"/>
    </row>
    <row r="406" spans="1:70" s="84" customFormat="1" ht="10.9" customHeight="1">
      <c r="A406" s="276" t="s">
        <v>186</v>
      </c>
      <c r="B406" s="277"/>
      <c r="C406" s="266"/>
      <c r="D406" s="266" t="str">
        <f t="shared" si="216"/>
        <v/>
      </c>
      <c r="E406" s="278"/>
      <c r="F406" s="266" t="str">
        <f t="shared" si="221"/>
        <v/>
      </c>
      <c r="G406" s="279"/>
      <c r="H406" s="592">
        <f t="shared" si="223"/>
        <v>0</v>
      </c>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c r="AL406" s="281"/>
      <c r="AM406" s="281"/>
      <c r="AN406" s="281"/>
      <c r="AO406" s="281"/>
      <c r="AP406" s="281"/>
      <c r="AQ406" s="281"/>
      <c r="AR406" s="281"/>
      <c r="AS406" s="281"/>
      <c r="AT406" s="281"/>
      <c r="AU406" s="281"/>
      <c r="AV406" s="281"/>
      <c r="AW406" s="281"/>
      <c r="AX406" s="281"/>
      <c r="AY406" s="281"/>
      <c r="AZ406" s="281"/>
      <c r="BA406" s="281"/>
      <c r="BB406" s="281"/>
      <c r="BC406" s="281"/>
      <c r="BD406" s="281"/>
      <c r="BE406" s="281"/>
      <c r="BF406" s="266"/>
      <c r="BG406" s="266"/>
      <c r="BH406" s="266"/>
      <c r="BI406" s="266"/>
      <c r="BJ406" s="266"/>
      <c r="BK406" s="266"/>
      <c r="BL406" s="459"/>
      <c r="BM406" s="583">
        <f>VLOOKUP(B406,'[3]Phụ lục 01'!$B$12:$J$150,4,0)</f>
        <v>0</v>
      </c>
      <c r="BN406" s="469"/>
      <c r="BO406" s="469"/>
      <c r="BP406" s="469"/>
      <c r="BQ406" s="469"/>
      <c r="BR406" s="469"/>
    </row>
    <row r="407" spans="1:70" s="84" customFormat="1" ht="10.9" customHeight="1">
      <c r="A407" s="269" t="s">
        <v>43</v>
      </c>
      <c r="B407" s="270" t="s">
        <v>38</v>
      </c>
      <c r="C407" s="272"/>
      <c r="D407" s="272" t="str">
        <f t="shared" si="216"/>
        <v/>
      </c>
      <c r="E407" s="273"/>
      <c r="F407" s="271" t="str">
        <f t="shared" ref="F407:F412" si="224">IF(ISTEXT(B407)=TRUE,"PNK","")</f>
        <v>PNK</v>
      </c>
      <c r="G407" s="284"/>
      <c r="H407" s="591">
        <f>SUM(I407:BK407)</f>
        <v>0</v>
      </c>
      <c r="I407" s="275">
        <f t="shared" ref="I407:BK407" si="225">SUM(I408:I412)</f>
        <v>0</v>
      </c>
      <c r="J407" s="275">
        <f t="shared" si="225"/>
        <v>0</v>
      </c>
      <c r="K407" s="275">
        <f t="shared" si="225"/>
        <v>0</v>
      </c>
      <c r="L407" s="275">
        <f t="shared" si="225"/>
        <v>0</v>
      </c>
      <c r="M407" s="275">
        <f t="shared" si="225"/>
        <v>0</v>
      </c>
      <c r="N407" s="275">
        <f t="shared" si="225"/>
        <v>0</v>
      </c>
      <c r="O407" s="275">
        <f t="shared" si="225"/>
        <v>0</v>
      </c>
      <c r="P407" s="275">
        <f t="shared" si="225"/>
        <v>0</v>
      </c>
      <c r="Q407" s="275">
        <f t="shared" si="225"/>
        <v>0</v>
      </c>
      <c r="R407" s="275">
        <f t="shared" si="225"/>
        <v>0</v>
      </c>
      <c r="S407" s="275">
        <f t="shared" si="225"/>
        <v>0</v>
      </c>
      <c r="T407" s="275">
        <f t="shared" si="225"/>
        <v>0</v>
      </c>
      <c r="U407" s="275">
        <f t="shared" si="225"/>
        <v>0</v>
      </c>
      <c r="V407" s="275">
        <f t="shared" si="225"/>
        <v>0</v>
      </c>
      <c r="W407" s="275">
        <f t="shared" si="225"/>
        <v>0</v>
      </c>
      <c r="X407" s="275">
        <f t="shared" si="225"/>
        <v>0</v>
      </c>
      <c r="Y407" s="275">
        <f t="shared" si="225"/>
        <v>0</v>
      </c>
      <c r="Z407" s="275">
        <f t="shared" si="225"/>
        <v>0</v>
      </c>
      <c r="AA407" s="275">
        <f t="shared" si="225"/>
        <v>0</v>
      </c>
      <c r="AB407" s="275">
        <f t="shared" si="225"/>
        <v>0</v>
      </c>
      <c r="AC407" s="275">
        <f t="shared" si="225"/>
        <v>0</v>
      </c>
      <c r="AD407" s="275">
        <f t="shared" si="225"/>
        <v>0</v>
      </c>
      <c r="AE407" s="275">
        <f t="shared" si="225"/>
        <v>0</v>
      </c>
      <c r="AF407" s="275">
        <f t="shared" si="225"/>
        <v>0</v>
      </c>
      <c r="AG407" s="275">
        <f t="shared" si="225"/>
        <v>0</v>
      </c>
      <c r="AH407" s="275">
        <f t="shared" si="225"/>
        <v>0</v>
      </c>
      <c r="AI407" s="275">
        <f t="shared" si="225"/>
        <v>0</v>
      </c>
      <c r="AJ407" s="275">
        <f t="shared" si="225"/>
        <v>0</v>
      </c>
      <c r="AK407" s="275">
        <f t="shared" si="225"/>
        <v>0</v>
      </c>
      <c r="AL407" s="275">
        <f t="shared" si="225"/>
        <v>0</v>
      </c>
      <c r="AM407" s="275">
        <f t="shared" si="225"/>
        <v>0</v>
      </c>
      <c r="AN407" s="275">
        <f t="shared" si="225"/>
        <v>0</v>
      </c>
      <c r="AO407" s="275">
        <f t="shared" si="225"/>
        <v>0</v>
      </c>
      <c r="AP407" s="275">
        <f t="shared" si="225"/>
        <v>0</v>
      </c>
      <c r="AQ407" s="275">
        <f t="shared" si="225"/>
        <v>0</v>
      </c>
      <c r="AR407" s="275">
        <f t="shared" si="225"/>
        <v>0</v>
      </c>
      <c r="AS407" s="275">
        <f t="shared" si="225"/>
        <v>0</v>
      </c>
      <c r="AT407" s="275">
        <f t="shared" si="225"/>
        <v>0</v>
      </c>
      <c r="AU407" s="275">
        <f t="shared" si="225"/>
        <v>0</v>
      </c>
      <c r="AV407" s="275">
        <f t="shared" si="225"/>
        <v>0</v>
      </c>
      <c r="AW407" s="275">
        <f t="shared" si="225"/>
        <v>0</v>
      </c>
      <c r="AX407" s="275">
        <f t="shared" si="225"/>
        <v>0</v>
      </c>
      <c r="AY407" s="275">
        <f t="shared" si="225"/>
        <v>0</v>
      </c>
      <c r="AZ407" s="275">
        <f t="shared" si="225"/>
        <v>0</v>
      </c>
      <c r="BA407" s="275">
        <f t="shared" si="225"/>
        <v>0</v>
      </c>
      <c r="BB407" s="275">
        <f t="shared" si="225"/>
        <v>0</v>
      </c>
      <c r="BC407" s="275">
        <f t="shared" si="225"/>
        <v>0</v>
      </c>
      <c r="BD407" s="275">
        <f t="shared" si="225"/>
        <v>0</v>
      </c>
      <c r="BE407" s="275">
        <f t="shared" si="225"/>
        <v>0</v>
      </c>
      <c r="BF407" s="275">
        <f t="shared" si="225"/>
        <v>0</v>
      </c>
      <c r="BG407" s="275">
        <f t="shared" si="225"/>
        <v>0</v>
      </c>
      <c r="BH407" s="275">
        <f t="shared" si="225"/>
        <v>0</v>
      </c>
      <c r="BI407" s="275">
        <f t="shared" si="225"/>
        <v>0</v>
      </c>
      <c r="BJ407" s="275">
        <f t="shared" si="225"/>
        <v>0</v>
      </c>
      <c r="BK407" s="275">
        <f t="shared" si="225"/>
        <v>0</v>
      </c>
      <c r="BL407" s="458"/>
      <c r="BM407" s="583" t="e">
        <f>VLOOKUP(B407,'[3]Phụ lục 01'!$B$12:$J$150,4,0)</f>
        <v>#N/A</v>
      </c>
      <c r="BN407" s="469"/>
      <c r="BO407" s="469"/>
      <c r="BP407" s="469"/>
      <c r="BQ407" s="469"/>
      <c r="BR407" s="469"/>
    </row>
    <row r="408" spans="1:70" s="84" customFormat="1" ht="10.9" customHeight="1">
      <c r="A408" s="276" t="s">
        <v>186</v>
      </c>
      <c r="B408" s="277"/>
      <c r="C408" s="266"/>
      <c r="D408" s="266" t="str">
        <f t="shared" si="216"/>
        <v/>
      </c>
      <c r="E408" s="278"/>
      <c r="F408" s="266" t="str">
        <f t="shared" si="224"/>
        <v/>
      </c>
      <c r="G408" s="279"/>
      <c r="H408" s="592">
        <f t="shared" ref="H408:H412" si="226">SUM(I408:BK408)</f>
        <v>0</v>
      </c>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1"/>
      <c r="AT408" s="281"/>
      <c r="AU408" s="281"/>
      <c r="AV408" s="281"/>
      <c r="AW408" s="281"/>
      <c r="AX408" s="281"/>
      <c r="AY408" s="281"/>
      <c r="AZ408" s="281"/>
      <c r="BA408" s="281"/>
      <c r="BB408" s="281"/>
      <c r="BC408" s="281"/>
      <c r="BD408" s="281"/>
      <c r="BE408" s="281"/>
      <c r="BF408" s="266"/>
      <c r="BG408" s="266"/>
      <c r="BH408" s="266"/>
      <c r="BI408" s="266"/>
      <c r="BJ408" s="266"/>
      <c r="BK408" s="266"/>
      <c r="BL408" s="459"/>
      <c r="BM408" s="583">
        <f>VLOOKUP(B408,'[3]Phụ lục 01'!$B$12:$J$150,4,0)</f>
        <v>0</v>
      </c>
      <c r="BN408" s="469"/>
      <c r="BO408" s="469"/>
      <c r="BP408" s="469"/>
      <c r="BQ408" s="469"/>
      <c r="BR408" s="469"/>
    </row>
    <row r="409" spans="1:70" s="84" customFormat="1" ht="10.9" customHeight="1">
      <c r="A409" s="276" t="s">
        <v>186</v>
      </c>
      <c r="B409" s="277"/>
      <c r="C409" s="266"/>
      <c r="D409" s="266" t="str">
        <f t="shared" si="216"/>
        <v/>
      </c>
      <c r="E409" s="278"/>
      <c r="F409" s="266" t="str">
        <f t="shared" si="224"/>
        <v/>
      </c>
      <c r="G409" s="279"/>
      <c r="H409" s="592">
        <f t="shared" si="226"/>
        <v>0</v>
      </c>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c r="AL409" s="281"/>
      <c r="AM409" s="281"/>
      <c r="AN409" s="281"/>
      <c r="AO409" s="281"/>
      <c r="AP409" s="281"/>
      <c r="AQ409" s="281"/>
      <c r="AR409" s="281"/>
      <c r="AS409" s="281"/>
      <c r="AT409" s="281"/>
      <c r="AU409" s="281"/>
      <c r="AV409" s="281"/>
      <c r="AW409" s="281"/>
      <c r="AX409" s="281"/>
      <c r="AY409" s="281"/>
      <c r="AZ409" s="281"/>
      <c r="BA409" s="281"/>
      <c r="BB409" s="281"/>
      <c r="BC409" s="281"/>
      <c r="BD409" s="281"/>
      <c r="BE409" s="281"/>
      <c r="BF409" s="266"/>
      <c r="BG409" s="266"/>
      <c r="BH409" s="266"/>
      <c r="BI409" s="266"/>
      <c r="BJ409" s="266"/>
      <c r="BK409" s="266"/>
      <c r="BL409" s="459"/>
      <c r="BM409" s="583">
        <f>VLOOKUP(B409,'[3]Phụ lục 01'!$B$12:$J$150,4,0)</f>
        <v>0</v>
      </c>
      <c r="BN409" s="469"/>
      <c r="BO409" s="469"/>
      <c r="BP409" s="469"/>
      <c r="BQ409" s="469"/>
      <c r="BR409" s="469"/>
    </row>
    <row r="410" spans="1:70" s="84" customFormat="1" ht="10.9" customHeight="1">
      <c r="A410" s="276" t="s">
        <v>186</v>
      </c>
      <c r="B410" s="277"/>
      <c r="C410" s="266"/>
      <c r="D410" s="266" t="str">
        <f t="shared" si="216"/>
        <v/>
      </c>
      <c r="E410" s="278"/>
      <c r="F410" s="266" t="str">
        <f t="shared" si="224"/>
        <v/>
      </c>
      <c r="G410" s="279"/>
      <c r="H410" s="592">
        <f t="shared" si="226"/>
        <v>0</v>
      </c>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1"/>
      <c r="AL410" s="281"/>
      <c r="AM410" s="281"/>
      <c r="AN410" s="281"/>
      <c r="AO410" s="281"/>
      <c r="AP410" s="281"/>
      <c r="AQ410" s="281"/>
      <c r="AR410" s="281"/>
      <c r="AS410" s="281"/>
      <c r="AT410" s="281"/>
      <c r="AU410" s="281"/>
      <c r="AV410" s="281"/>
      <c r="AW410" s="281"/>
      <c r="AX410" s="281"/>
      <c r="AY410" s="281"/>
      <c r="AZ410" s="281"/>
      <c r="BA410" s="281"/>
      <c r="BB410" s="281"/>
      <c r="BC410" s="281"/>
      <c r="BD410" s="281"/>
      <c r="BE410" s="281"/>
      <c r="BF410" s="266"/>
      <c r="BG410" s="266"/>
      <c r="BH410" s="266"/>
      <c r="BI410" s="266"/>
      <c r="BJ410" s="266"/>
      <c r="BK410" s="266"/>
      <c r="BL410" s="459"/>
      <c r="BM410" s="583">
        <f>VLOOKUP(B410,'[3]Phụ lục 01'!$B$12:$J$150,4,0)</f>
        <v>0</v>
      </c>
      <c r="BN410" s="469"/>
      <c r="BO410" s="469"/>
      <c r="BP410" s="469"/>
      <c r="BQ410" s="469"/>
      <c r="BR410" s="469"/>
    </row>
    <row r="411" spans="1:70" s="84" customFormat="1" ht="10.9" customHeight="1">
      <c r="A411" s="276" t="s">
        <v>186</v>
      </c>
      <c r="B411" s="277"/>
      <c r="C411" s="266"/>
      <c r="D411" s="266" t="str">
        <f t="shared" si="216"/>
        <v/>
      </c>
      <c r="E411" s="278"/>
      <c r="F411" s="266" t="str">
        <f t="shared" si="224"/>
        <v/>
      </c>
      <c r="G411" s="279"/>
      <c r="H411" s="592">
        <f t="shared" si="226"/>
        <v>0</v>
      </c>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1"/>
      <c r="AL411" s="281"/>
      <c r="AM411" s="281"/>
      <c r="AN411" s="281"/>
      <c r="AO411" s="281"/>
      <c r="AP411" s="281"/>
      <c r="AQ411" s="281"/>
      <c r="AR411" s="281"/>
      <c r="AS411" s="281"/>
      <c r="AT411" s="281"/>
      <c r="AU411" s="281"/>
      <c r="AV411" s="281"/>
      <c r="AW411" s="281"/>
      <c r="AX411" s="281"/>
      <c r="AY411" s="281"/>
      <c r="AZ411" s="281"/>
      <c r="BA411" s="281"/>
      <c r="BB411" s="281"/>
      <c r="BC411" s="281"/>
      <c r="BD411" s="281"/>
      <c r="BE411" s="281"/>
      <c r="BF411" s="266"/>
      <c r="BG411" s="266"/>
      <c r="BH411" s="266"/>
      <c r="BI411" s="266"/>
      <c r="BJ411" s="266"/>
      <c r="BK411" s="266"/>
      <c r="BL411" s="459"/>
      <c r="BM411" s="583">
        <f>VLOOKUP(B411,'[3]Phụ lục 01'!$B$12:$J$150,4,0)</f>
        <v>0</v>
      </c>
      <c r="BN411" s="469"/>
      <c r="BO411" s="469"/>
      <c r="BP411" s="469"/>
      <c r="BQ411" s="469"/>
      <c r="BR411" s="469"/>
    </row>
    <row r="412" spans="1:70" s="84" customFormat="1" ht="10.9" customHeight="1">
      <c r="A412" s="276" t="s">
        <v>186</v>
      </c>
      <c r="B412" s="277"/>
      <c r="C412" s="266"/>
      <c r="D412" s="266" t="str">
        <f t="shared" si="216"/>
        <v/>
      </c>
      <c r="E412" s="278"/>
      <c r="F412" s="266" t="str">
        <f t="shared" si="224"/>
        <v/>
      </c>
      <c r="G412" s="279"/>
      <c r="H412" s="592">
        <f t="shared" si="226"/>
        <v>0</v>
      </c>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1"/>
      <c r="AL412" s="281"/>
      <c r="AM412" s="281"/>
      <c r="AN412" s="281"/>
      <c r="AO412" s="281"/>
      <c r="AP412" s="281"/>
      <c r="AQ412" s="281"/>
      <c r="AR412" s="281"/>
      <c r="AS412" s="281"/>
      <c r="AT412" s="281"/>
      <c r="AU412" s="281"/>
      <c r="AV412" s="281"/>
      <c r="AW412" s="281"/>
      <c r="AX412" s="281"/>
      <c r="AY412" s="281"/>
      <c r="AZ412" s="281"/>
      <c r="BA412" s="281"/>
      <c r="BB412" s="281"/>
      <c r="BC412" s="281"/>
      <c r="BD412" s="281"/>
      <c r="BE412" s="281"/>
      <c r="BF412" s="266"/>
      <c r="BG412" s="266"/>
      <c r="BH412" s="266"/>
      <c r="BI412" s="266"/>
      <c r="BJ412" s="266"/>
      <c r="BK412" s="266"/>
      <c r="BL412" s="459"/>
      <c r="BM412" s="583">
        <f>VLOOKUP(B412,'[3]Phụ lục 01'!$B$12:$J$150,4,0)</f>
        <v>0</v>
      </c>
      <c r="BN412" s="469"/>
      <c r="BO412" s="469"/>
      <c r="BP412" s="469"/>
      <c r="BQ412" s="469"/>
      <c r="BR412" s="469"/>
    </row>
    <row r="413" spans="1:70" s="84" customFormat="1" ht="10.9" customHeight="1">
      <c r="A413" s="269" t="s">
        <v>43</v>
      </c>
      <c r="B413" s="270" t="s">
        <v>210</v>
      </c>
      <c r="C413" s="272"/>
      <c r="D413" s="272" t="str">
        <f t="shared" si="216"/>
        <v/>
      </c>
      <c r="E413" s="273"/>
      <c r="F413" s="271" t="str">
        <f t="shared" ref="F413:F418" si="227">IF(ISTEXT(B413)=TRUE,"CGT","")</f>
        <v>CGT</v>
      </c>
      <c r="G413" s="284"/>
      <c r="H413" s="591">
        <f>SUM(I413:BK413)</f>
        <v>0</v>
      </c>
      <c r="I413" s="275">
        <f t="shared" ref="I413:BK413" si="228">SUM(I414:I418)</f>
        <v>0</v>
      </c>
      <c r="J413" s="275">
        <f t="shared" si="228"/>
        <v>0</v>
      </c>
      <c r="K413" s="275">
        <f t="shared" si="228"/>
        <v>0</v>
      </c>
      <c r="L413" s="275">
        <f t="shared" si="228"/>
        <v>0</v>
      </c>
      <c r="M413" s="275">
        <f t="shared" si="228"/>
        <v>0</v>
      </c>
      <c r="N413" s="275">
        <f t="shared" si="228"/>
        <v>0</v>
      </c>
      <c r="O413" s="275">
        <f t="shared" si="228"/>
        <v>0</v>
      </c>
      <c r="P413" s="275">
        <f t="shared" si="228"/>
        <v>0</v>
      </c>
      <c r="Q413" s="275">
        <f t="shared" si="228"/>
        <v>0</v>
      </c>
      <c r="R413" s="275">
        <f t="shared" si="228"/>
        <v>0</v>
      </c>
      <c r="S413" s="275">
        <f t="shared" si="228"/>
        <v>0</v>
      </c>
      <c r="T413" s="275">
        <f t="shared" si="228"/>
        <v>0</v>
      </c>
      <c r="U413" s="275">
        <f t="shared" si="228"/>
        <v>0</v>
      </c>
      <c r="V413" s="275">
        <f t="shared" si="228"/>
        <v>0</v>
      </c>
      <c r="W413" s="275">
        <f t="shared" si="228"/>
        <v>0</v>
      </c>
      <c r="X413" s="275">
        <f t="shared" si="228"/>
        <v>0</v>
      </c>
      <c r="Y413" s="275">
        <f t="shared" si="228"/>
        <v>0</v>
      </c>
      <c r="Z413" s="275">
        <f t="shared" si="228"/>
        <v>0</v>
      </c>
      <c r="AA413" s="275">
        <f t="shared" si="228"/>
        <v>0</v>
      </c>
      <c r="AB413" s="275">
        <f t="shared" si="228"/>
        <v>0</v>
      </c>
      <c r="AC413" s="275">
        <f t="shared" si="228"/>
        <v>0</v>
      </c>
      <c r="AD413" s="275">
        <f t="shared" si="228"/>
        <v>0</v>
      </c>
      <c r="AE413" s="275">
        <f t="shared" si="228"/>
        <v>0</v>
      </c>
      <c r="AF413" s="275">
        <f t="shared" si="228"/>
        <v>0</v>
      </c>
      <c r="AG413" s="275">
        <f t="shared" si="228"/>
        <v>0</v>
      </c>
      <c r="AH413" s="275">
        <f t="shared" si="228"/>
        <v>0</v>
      </c>
      <c r="AI413" s="275">
        <f t="shared" si="228"/>
        <v>0</v>
      </c>
      <c r="AJ413" s="275">
        <f t="shared" si="228"/>
        <v>0</v>
      </c>
      <c r="AK413" s="275">
        <f t="shared" si="228"/>
        <v>0</v>
      </c>
      <c r="AL413" s="275">
        <f t="shared" si="228"/>
        <v>0</v>
      </c>
      <c r="AM413" s="275">
        <f t="shared" si="228"/>
        <v>0</v>
      </c>
      <c r="AN413" s="275">
        <f t="shared" si="228"/>
        <v>0</v>
      </c>
      <c r="AO413" s="275">
        <f t="shared" si="228"/>
        <v>0</v>
      </c>
      <c r="AP413" s="275">
        <f t="shared" si="228"/>
        <v>0</v>
      </c>
      <c r="AQ413" s="275">
        <f t="shared" si="228"/>
        <v>0</v>
      </c>
      <c r="AR413" s="275">
        <f t="shared" si="228"/>
        <v>0</v>
      </c>
      <c r="AS413" s="275">
        <f t="shared" si="228"/>
        <v>0</v>
      </c>
      <c r="AT413" s="275">
        <f t="shared" si="228"/>
        <v>0</v>
      </c>
      <c r="AU413" s="275">
        <f t="shared" si="228"/>
        <v>0</v>
      </c>
      <c r="AV413" s="275">
        <f t="shared" si="228"/>
        <v>0</v>
      </c>
      <c r="AW413" s="275">
        <f t="shared" si="228"/>
        <v>0</v>
      </c>
      <c r="AX413" s="275">
        <f t="shared" si="228"/>
        <v>0</v>
      </c>
      <c r="AY413" s="275">
        <f t="shared" si="228"/>
        <v>0</v>
      </c>
      <c r="AZ413" s="275">
        <f t="shared" si="228"/>
        <v>0</v>
      </c>
      <c r="BA413" s="275">
        <f t="shared" si="228"/>
        <v>0</v>
      </c>
      <c r="BB413" s="275">
        <f t="shared" si="228"/>
        <v>0</v>
      </c>
      <c r="BC413" s="275">
        <f t="shared" si="228"/>
        <v>0</v>
      </c>
      <c r="BD413" s="275">
        <f t="shared" si="228"/>
        <v>0</v>
      </c>
      <c r="BE413" s="275">
        <f t="shared" si="228"/>
        <v>0</v>
      </c>
      <c r="BF413" s="275">
        <f t="shared" si="228"/>
        <v>0</v>
      </c>
      <c r="BG413" s="275">
        <f t="shared" si="228"/>
        <v>0</v>
      </c>
      <c r="BH413" s="275">
        <f t="shared" si="228"/>
        <v>0</v>
      </c>
      <c r="BI413" s="275">
        <f t="shared" si="228"/>
        <v>0</v>
      </c>
      <c r="BJ413" s="275">
        <f t="shared" si="228"/>
        <v>0</v>
      </c>
      <c r="BK413" s="275">
        <f t="shared" si="228"/>
        <v>0</v>
      </c>
      <c r="BL413" s="458"/>
      <c r="BM413" s="583" t="e">
        <f>VLOOKUP(B413,'[3]Phụ lục 01'!$B$12:$J$150,4,0)</f>
        <v>#N/A</v>
      </c>
      <c r="BN413" s="469"/>
      <c r="BO413" s="469"/>
      <c r="BP413" s="469"/>
      <c r="BQ413" s="469"/>
      <c r="BR413" s="469"/>
    </row>
    <row r="414" spans="1:70" s="84" customFormat="1" ht="10.9" customHeight="1">
      <c r="A414" s="276" t="s">
        <v>186</v>
      </c>
      <c r="B414" s="277"/>
      <c r="C414" s="266"/>
      <c r="D414" s="266" t="str">
        <f t="shared" si="216"/>
        <v/>
      </c>
      <c r="E414" s="278"/>
      <c r="F414" s="266" t="str">
        <f t="shared" si="227"/>
        <v/>
      </c>
      <c r="G414" s="279"/>
      <c r="H414" s="592">
        <f t="shared" ref="H414:H418" si="229">SUM(I414:BK414)</f>
        <v>0</v>
      </c>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1"/>
      <c r="AL414" s="281"/>
      <c r="AM414" s="281"/>
      <c r="AN414" s="281"/>
      <c r="AO414" s="281"/>
      <c r="AP414" s="281"/>
      <c r="AQ414" s="281"/>
      <c r="AR414" s="281"/>
      <c r="AS414" s="281"/>
      <c r="AT414" s="281"/>
      <c r="AU414" s="281"/>
      <c r="AV414" s="281"/>
      <c r="AW414" s="281"/>
      <c r="AX414" s="281"/>
      <c r="AY414" s="281"/>
      <c r="AZ414" s="281"/>
      <c r="BA414" s="281"/>
      <c r="BB414" s="281"/>
      <c r="BC414" s="281"/>
      <c r="BD414" s="281"/>
      <c r="BE414" s="281"/>
      <c r="BF414" s="266"/>
      <c r="BG414" s="266"/>
      <c r="BH414" s="266"/>
      <c r="BI414" s="266"/>
      <c r="BJ414" s="266"/>
      <c r="BK414" s="266"/>
      <c r="BL414" s="459"/>
      <c r="BM414" s="583">
        <f>VLOOKUP(B414,'[3]Phụ lục 01'!$B$12:$J$150,4,0)</f>
        <v>0</v>
      </c>
      <c r="BN414" s="469"/>
      <c r="BO414" s="469"/>
      <c r="BP414" s="469"/>
      <c r="BQ414" s="469"/>
      <c r="BR414" s="469"/>
    </row>
    <row r="415" spans="1:70" s="84" customFormat="1" ht="10.9" customHeight="1">
      <c r="A415" s="276" t="s">
        <v>186</v>
      </c>
      <c r="B415" s="277"/>
      <c r="C415" s="266"/>
      <c r="D415" s="266" t="str">
        <f t="shared" si="216"/>
        <v/>
      </c>
      <c r="E415" s="278"/>
      <c r="F415" s="266" t="str">
        <f t="shared" si="227"/>
        <v/>
      </c>
      <c r="G415" s="279"/>
      <c r="H415" s="592">
        <f t="shared" si="229"/>
        <v>0</v>
      </c>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1"/>
      <c r="AL415" s="281"/>
      <c r="AM415" s="281"/>
      <c r="AN415" s="281"/>
      <c r="AO415" s="281"/>
      <c r="AP415" s="281"/>
      <c r="AQ415" s="281"/>
      <c r="AR415" s="281"/>
      <c r="AS415" s="281"/>
      <c r="AT415" s="281"/>
      <c r="AU415" s="281"/>
      <c r="AV415" s="281"/>
      <c r="AW415" s="281"/>
      <c r="AX415" s="281"/>
      <c r="AY415" s="281"/>
      <c r="AZ415" s="281"/>
      <c r="BA415" s="281"/>
      <c r="BB415" s="281"/>
      <c r="BC415" s="281"/>
      <c r="BD415" s="281"/>
      <c r="BE415" s="281"/>
      <c r="BF415" s="266"/>
      <c r="BG415" s="266"/>
      <c r="BH415" s="266"/>
      <c r="BI415" s="266"/>
      <c r="BJ415" s="266"/>
      <c r="BK415" s="266"/>
      <c r="BL415" s="459"/>
      <c r="BM415" s="583">
        <f>VLOOKUP(B415,'[3]Phụ lục 01'!$B$12:$J$150,4,0)</f>
        <v>0</v>
      </c>
      <c r="BN415" s="469"/>
      <c r="BO415" s="469"/>
      <c r="BP415" s="469"/>
      <c r="BQ415" s="469"/>
      <c r="BR415" s="469"/>
    </row>
    <row r="416" spans="1:70" s="84" customFormat="1" ht="10.9" customHeight="1">
      <c r="A416" s="276" t="s">
        <v>186</v>
      </c>
      <c r="B416" s="277"/>
      <c r="C416" s="266"/>
      <c r="D416" s="266" t="str">
        <f t="shared" si="216"/>
        <v/>
      </c>
      <c r="E416" s="278"/>
      <c r="F416" s="266" t="str">
        <f t="shared" si="227"/>
        <v/>
      </c>
      <c r="G416" s="279"/>
      <c r="H416" s="592">
        <f t="shared" si="229"/>
        <v>0</v>
      </c>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1"/>
      <c r="AL416" s="281"/>
      <c r="AM416" s="281"/>
      <c r="AN416" s="281"/>
      <c r="AO416" s="281"/>
      <c r="AP416" s="281"/>
      <c r="AQ416" s="281"/>
      <c r="AR416" s="281"/>
      <c r="AS416" s="281"/>
      <c r="AT416" s="281"/>
      <c r="AU416" s="281"/>
      <c r="AV416" s="281"/>
      <c r="AW416" s="281"/>
      <c r="AX416" s="281"/>
      <c r="AY416" s="281"/>
      <c r="AZ416" s="281"/>
      <c r="BA416" s="281"/>
      <c r="BB416" s="281"/>
      <c r="BC416" s="281"/>
      <c r="BD416" s="281"/>
      <c r="BE416" s="281"/>
      <c r="BF416" s="266"/>
      <c r="BG416" s="266"/>
      <c r="BH416" s="266"/>
      <c r="BI416" s="266"/>
      <c r="BJ416" s="266"/>
      <c r="BK416" s="266"/>
      <c r="BL416" s="459"/>
      <c r="BM416" s="583">
        <f>VLOOKUP(B416,'[3]Phụ lục 01'!$B$12:$J$150,4,0)</f>
        <v>0</v>
      </c>
      <c r="BN416" s="469"/>
      <c r="BO416" s="469"/>
      <c r="BP416" s="469"/>
      <c r="BQ416" s="469"/>
      <c r="BR416" s="469"/>
    </row>
    <row r="417" spans="1:70" s="84" customFormat="1" ht="10.9" customHeight="1">
      <c r="A417" s="276" t="s">
        <v>186</v>
      </c>
      <c r="B417" s="277"/>
      <c r="C417" s="266"/>
      <c r="D417" s="266" t="str">
        <f t="shared" si="216"/>
        <v/>
      </c>
      <c r="E417" s="278"/>
      <c r="F417" s="266" t="str">
        <f t="shared" si="227"/>
        <v/>
      </c>
      <c r="G417" s="279"/>
      <c r="H417" s="592">
        <f t="shared" si="229"/>
        <v>0</v>
      </c>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1"/>
      <c r="AL417" s="281"/>
      <c r="AM417" s="281"/>
      <c r="AN417" s="281"/>
      <c r="AO417" s="281"/>
      <c r="AP417" s="281"/>
      <c r="AQ417" s="281"/>
      <c r="AR417" s="281"/>
      <c r="AS417" s="281"/>
      <c r="AT417" s="281"/>
      <c r="AU417" s="281"/>
      <c r="AV417" s="281"/>
      <c r="AW417" s="281"/>
      <c r="AX417" s="281"/>
      <c r="AY417" s="281"/>
      <c r="AZ417" s="281"/>
      <c r="BA417" s="281"/>
      <c r="BB417" s="281"/>
      <c r="BC417" s="281"/>
      <c r="BD417" s="281"/>
      <c r="BE417" s="281"/>
      <c r="BF417" s="266"/>
      <c r="BG417" s="266"/>
      <c r="BH417" s="266"/>
      <c r="BI417" s="266"/>
      <c r="BJ417" s="266"/>
      <c r="BK417" s="266"/>
      <c r="BL417" s="459"/>
      <c r="BM417" s="583">
        <f>VLOOKUP(B417,'[3]Phụ lục 01'!$B$12:$J$150,4,0)</f>
        <v>0</v>
      </c>
      <c r="BN417" s="469"/>
      <c r="BO417" s="469"/>
      <c r="BP417" s="469"/>
      <c r="BQ417" s="469"/>
      <c r="BR417" s="469"/>
    </row>
    <row r="418" spans="1:70" s="84" customFormat="1" ht="10.9" customHeight="1">
      <c r="A418" s="276" t="s">
        <v>186</v>
      </c>
      <c r="B418" s="277"/>
      <c r="C418" s="266"/>
      <c r="D418" s="266" t="str">
        <f t="shared" si="216"/>
        <v/>
      </c>
      <c r="E418" s="278"/>
      <c r="F418" s="266" t="str">
        <f t="shared" si="227"/>
        <v/>
      </c>
      <c r="G418" s="279"/>
      <c r="H418" s="592">
        <f t="shared" si="229"/>
        <v>0</v>
      </c>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1"/>
      <c r="AL418" s="281"/>
      <c r="AM418" s="281"/>
      <c r="AN418" s="281"/>
      <c r="AO418" s="281"/>
      <c r="AP418" s="281"/>
      <c r="AQ418" s="281"/>
      <c r="AR418" s="281"/>
      <c r="AS418" s="281"/>
      <c r="AT418" s="281"/>
      <c r="AU418" s="281"/>
      <c r="AV418" s="281"/>
      <c r="AW418" s="281"/>
      <c r="AX418" s="281"/>
      <c r="AY418" s="281"/>
      <c r="AZ418" s="281"/>
      <c r="BA418" s="281"/>
      <c r="BB418" s="281"/>
      <c r="BC418" s="281"/>
      <c r="BD418" s="281"/>
      <c r="BE418" s="281"/>
      <c r="BF418" s="266"/>
      <c r="BG418" s="266"/>
      <c r="BH418" s="266"/>
      <c r="BI418" s="266"/>
      <c r="BJ418" s="266"/>
      <c r="BK418" s="266"/>
      <c r="BL418" s="459"/>
      <c r="BM418" s="583">
        <f>VLOOKUP(B418,'[3]Phụ lục 01'!$B$12:$J$150,4,0)</f>
        <v>0</v>
      </c>
      <c r="BN418" s="469"/>
      <c r="BO418" s="469"/>
      <c r="BP418" s="469"/>
      <c r="BQ418" s="469"/>
      <c r="BR418" s="469"/>
    </row>
    <row r="419" spans="1:70" s="84" customFormat="1" ht="10.9" customHeight="1">
      <c r="A419" s="269" t="s">
        <v>43</v>
      </c>
      <c r="B419" s="270" t="s">
        <v>39</v>
      </c>
      <c r="C419" s="272"/>
      <c r="D419" s="272" t="str">
        <f t="shared" ref="D419:D442" si="230">IF(C419="X",H419,"")</f>
        <v/>
      </c>
      <c r="E419" s="273"/>
      <c r="F419" s="271" t="str">
        <f t="shared" ref="F419:F424" si="231">IF(ISTEXT(B419)=TRUE,"BCS","")</f>
        <v>BCS</v>
      </c>
      <c r="G419" s="284"/>
      <c r="H419" s="591">
        <f>SUM(I419:BK419)</f>
        <v>0</v>
      </c>
      <c r="I419" s="275">
        <f t="shared" ref="I419:BK419" si="232">SUM(I420:I424)</f>
        <v>0</v>
      </c>
      <c r="J419" s="275">
        <f t="shared" si="232"/>
        <v>0</v>
      </c>
      <c r="K419" s="275">
        <f t="shared" si="232"/>
        <v>0</v>
      </c>
      <c r="L419" s="275">
        <f t="shared" si="232"/>
        <v>0</v>
      </c>
      <c r="M419" s="275">
        <f t="shared" si="232"/>
        <v>0</v>
      </c>
      <c r="N419" s="275">
        <f t="shared" si="232"/>
        <v>0</v>
      </c>
      <c r="O419" s="275">
        <f t="shared" si="232"/>
        <v>0</v>
      </c>
      <c r="P419" s="275">
        <f t="shared" si="232"/>
        <v>0</v>
      </c>
      <c r="Q419" s="275">
        <f t="shared" si="232"/>
        <v>0</v>
      </c>
      <c r="R419" s="275">
        <f t="shared" si="232"/>
        <v>0</v>
      </c>
      <c r="S419" s="275">
        <f t="shared" si="232"/>
        <v>0</v>
      </c>
      <c r="T419" s="275">
        <f t="shared" si="232"/>
        <v>0</v>
      </c>
      <c r="U419" s="275">
        <f t="shared" si="232"/>
        <v>0</v>
      </c>
      <c r="V419" s="275">
        <f t="shared" si="232"/>
        <v>0</v>
      </c>
      <c r="W419" s="275">
        <f t="shared" si="232"/>
        <v>0</v>
      </c>
      <c r="X419" s="275">
        <f t="shared" si="232"/>
        <v>0</v>
      </c>
      <c r="Y419" s="275">
        <f t="shared" si="232"/>
        <v>0</v>
      </c>
      <c r="Z419" s="275">
        <f t="shared" si="232"/>
        <v>0</v>
      </c>
      <c r="AA419" s="275">
        <f t="shared" si="232"/>
        <v>0</v>
      </c>
      <c r="AB419" s="275">
        <f t="shared" si="232"/>
        <v>0</v>
      </c>
      <c r="AC419" s="275">
        <f t="shared" si="232"/>
        <v>0</v>
      </c>
      <c r="AD419" s="275">
        <f t="shared" si="232"/>
        <v>0</v>
      </c>
      <c r="AE419" s="275">
        <f t="shared" si="232"/>
        <v>0</v>
      </c>
      <c r="AF419" s="275">
        <f t="shared" si="232"/>
        <v>0</v>
      </c>
      <c r="AG419" s="275">
        <f t="shared" si="232"/>
        <v>0</v>
      </c>
      <c r="AH419" s="275">
        <f t="shared" si="232"/>
        <v>0</v>
      </c>
      <c r="AI419" s="275">
        <f t="shared" si="232"/>
        <v>0</v>
      </c>
      <c r="AJ419" s="275">
        <f t="shared" si="232"/>
        <v>0</v>
      </c>
      <c r="AK419" s="275">
        <f t="shared" si="232"/>
        <v>0</v>
      </c>
      <c r="AL419" s="275">
        <f t="shared" si="232"/>
        <v>0</v>
      </c>
      <c r="AM419" s="275">
        <f t="shared" si="232"/>
        <v>0</v>
      </c>
      <c r="AN419" s="275">
        <f t="shared" si="232"/>
        <v>0</v>
      </c>
      <c r="AO419" s="275">
        <f t="shared" si="232"/>
        <v>0</v>
      </c>
      <c r="AP419" s="275">
        <f t="shared" si="232"/>
        <v>0</v>
      </c>
      <c r="AQ419" s="275">
        <f t="shared" si="232"/>
        <v>0</v>
      </c>
      <c r="AR419" s="275">
        <f t="shared" si="232"/>
        <v>0</v>
      </c>
      <c r="AS419" s="275">
        <f t="shared" si="232"/>
        <v>0</v>
      </c>
      <c r="AT419" s="275">
        <f t="shared" si="232"/>
        <v>0</v>
      </c>
      <c r="AU419" s="275">
        <f t="shared" si="232"/>
        <v>0</v>
      </c>
      <c r="AV419" s="275">
        <f t="shared" si="232"/>
        <v>0</v>
      </c>
      <c r="AW419" s="275">
        <f t="shared" si="232"/>
        <v>0</v>
      </c>
      <c r="AX419" s="275">
        <f t="shared" si="232"/>
        <v>0</v>
      </c>
      <c r="AY419" s="275">
        <f t="shared" si="232"/>
        <v>0</v>
      </c>
      <c r="AZ419" s="275">
        <f t="shared" si="232"/>
        <v>0</v>
      </c>
      <c r="BA419" s="275">
        <f t="shared" si="232"/>
        <v>0</v>
      </c>
      <c r="BB419" s="275">
        <f t="shared" si="232"/>
        <v>0</v>
      </c>
      <c r="BC419" s="275">
        <f t="shared" si="232"/>
        <v>0</v>
      </c>
      <c r="BD419" s="275">
        <f t="shared" si="232"/>
        <v>0</v>
      </c>
      <c r="BE419" s="275">
        <f t="shared" si="232"/>
        <v>0</v>
      </c>
      <c r="BF419" s="275">
        <f t="shared" si="232"/>
        <v>0</v>
      </c>
      <c r="BG419" s="275">
        <f t="shared" si="232"/>
        <v>0</v>
      </c>
      <c r="BH419" s="275">
        <f t="shared" si="232"/>
        <v>0</v>
      </c>
      <c r="BI419" s="275">
        <f t="shared" si="232"/>
        <v>0</v>
      </c>
      <c r="BJ419" s="275">
        <f t="shared" si="232"/>
        <v>0</v>
      </c>
      <c r="BK419" s="275">
        <f t="shared" si="232"/>
        <v>0</v>
      </c>
      <c r="BL419" s="458"/>
      <c r="BM419" s="583" t="e">
        <f>VLOOKUP(B419,'[3]Phụ lục 01'!$B$12:$J$150,4,0)</f>
        <v>#N/A</v>
      </c>
      <c r="BN419" s="469"/>
      <c r="BO419" s="469"/>
      <c r="BP419" s="469"/>
      <c r="BQ419" s="469"/>
      <c r="BR419" s="469"/>
    </row>
    <row r="420" spans="1:70" s="84" customFormat="1" ht="10.9" customHeight="1">
      <c r="A420" s="276" t="s">
        <v>186</v>
      </c>
      <c r="B420" s="277"/>
      <c r="C420" s="266"/>
      <c r="D420" s="266" t="str">
        <f t="shared" si="230"/>
        <v/>
      </c>
      <c r="E420" s="278"/>
      <c r="F420" s="266" t="str">
        <f t="shared" si="231"/>
        <v/>
      </c>
      <c r="G420" s="279"/>
      <c r="H420" s="592">
        <f t="shared" ref="H420:H424" si="233">SUM(I420:BK420)</f>
        <v>0</v>
      </c>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1"/>
      <c r="AL420" s="281"/>
      <c r="AM420" s="281"/>
      <c r="AN420" s="281"/>
      <c r="AO420" s="281"/>
      <c r="AP420" s="281"/>
      <c r="AQ420" s="281"/>
      <c r="AR420" s="281"/>
      <c r="AS420" s="281"/>
      <c r="AT420" s="281"/>
      <c r="AU420" s="281"/>
      <c r="AV420" s="281"/>
      <c r="AW420" s="281"/>
      <c r="AX420" s="281"/>
      <c r="AY420" s="281"/>
      <c r="AZ420" s="281"/>
      <c r="BA420" s="281"/>
      <c r="BB420" s="281"/>
      <c r="BC420" s="281"/>
      <c r="BD420" s="281"/>
      <c r="BE420" s="281"/>
      <c r="BF420" s="266"/>
      <c r="BG420" s="266"/>
      <c r="BH420" s="266"/>
      <c r="BI420" s="266"/>
      <c r="BJ420" s="266"/>
      <c r="BK420" s="266"/>
      <c r="BL420" s="459"/>
      <c r="BM420" s="583">
        <f>VLOOKUP(B420,'[3]Phụ lục 01'!$B$12:$J$150,4,0)</f>
        <v>0</v>
      </c>
      <c r="BN420" s="469"/>
      <c r="BO420" s="469"/>
      <c r="BP420" s="469"/>
      <c r="BQ420" s="469"/>
      <c r="BR420" s="469"/>
    </row>
    <row r="421" spans="1:70" s="84" customFormat="1" ht="10.9" customHeight="1">
      <c r="A421" s="276" t="s">
        <v>186</v>
      </c>
      <c r="B421" s="277"/>
      <c r="C421" s="266"/>
      <c r="D421" s="266" t="str">
        <f t="shared" si="230"/>
        <v/>
      </c>
      <c r="E421" s="278"/>
      <c r="F421" s="266" t="str">
        <f t="shared" si="231"/>
        <v/>
      </c>
      <c r="G421" s="279"/>
      <c r="H421" s="592">
        <f t="shared" si="233"/>
        <v>0</v>
      </c>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1"/>
      <c r="AL421" s="281"/>
      <c r="AM421" s="281"/>
      <c r="AN421" s="281"/>
      <c r="AO421" s="281"/>
      <c r="AP421" s="281"/>
      <c r="AQ421" s="281"/>
      <c r="AR421" s="281"/>
      <c r="AS421" s="281"/>
      <c r="AT421" s="281"/>
      <c r="AU421" s="281"/>
      <c r="AV421" s="281"/>
      <c r="AW421" s="281"/>
      <c r="AX421" s="281"/>
      <c r="AY421" s="281"/>
      <c r="AZ421" s="281"/>
      <c r="BA421" s="281"/>
      <c r="BB421" s="281"/>
      <c r="BC421" s="281"/>
      <c r="BD421" s="281"/>
      <c r="BE421" s="281"/>
      <c r="BF421" s="266"/>
      <c r="BG421" s="266"/>
      <c r="BH421" s="266"/>
      <c r="BI421" s="266"/>
      <c r="BJ421" s="266"/>
      <c r="BK421" s="266"/>
      <c r="BL421" s="459"/>
      <c r="BM421" s="583">
        <f>VLOOKUP(B421,'[3]Phụ lục 01'!$B$12:$J$150,4,0)</f>
        <v>0</v>
      </c>
      <c r="BN421" s="469"/>
      <c r="BO421" s="469"/>
      <c r="BP421" s="469"/>
      <c r="BQ421" s="469"/>
      <c r="BR421" s="469"/>
    </row>
    <row r="422" spans="1:70" s="84" customFormat="1" ht="10.9" customHeight="1">
      <c r="A422" s="276" t="s">
        <v>186</v>
      </c>
      <c r="B422" s="277"/>
      <c r="C422" s="266"/>
      <c r="D422" s="266" t="str">
        <f t="shared" si="230"/>
        <v/>
      </c>
      <c r="E422" s="278"/>
      <c r="F422" s="266" t="str">
        <f t="shared" si="231"/>
        <v/>
      </c>
      <c r="G422" s="279"/>
      <c r="H422" s="592">
        <f t="shared" si="233"/>
        <v>0</v>
      </c>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1"/>
      <c r="AL422" s="281"/>
      <c r="AM422" s="281"/>
      <c r="AN422" s="281"/>
      <c r="AO422" s="281"/>
      <c r="AP422" s="281"/>
      <c r="AQ422" s="281"/>
      <c r="AR422" s="281"/>
      <c r="AS422" s="281"/>
      <c r="AT422" s="281"/>
      <c r="AU422" s="281"/>
      <c r="AV422" s="281"/>
      <c r="AW422" s="281"/>
      <c r="AX422" s="281"/>
      <c r="AY422" s="281"/>
      <c r="AZ422" s="281"/>
      <c r="BA422" s="281"/>
      <c r="BB422" s="281"/>
      <c r="BC422" s="281"/>
      <c r="BD422" s="281"/>
      <c r="BE422" s="281"/>
      <c r="BF422" s="266"/>
      <c r="BG422" s="266"/>
      <c r="BH422" s="266"/>
      <c r="BI422" s="266"/>
      <c r="BJ422" s="266"/>
      <c r="BK422" s="266"/>
      <c r="BL422" s="459"/>
      <c r="BM422" s="583">
        <f>VLOOKUP(B422,'[3]Phụ lục 01'!$B$12:$J$150,4,0)</f>
        <v>0</v>
      </c>
      <c r="BN422" s="469"/>
      <c r="BO422" s="469"/>
      <c r="BP422" s="469"/>
      <c r="BQ422" s="469"/>
      <c r="BR422" s="469"/>
    </row>
    <row r="423" spans="1:70" s="84" customFormat="1" ht="10.9" customHeight="1">
      <c r="A423" s="276" t="s">
        <v>186</v>
      </c>
      <c r="B423" s="277"/>
      <c r="C423" s="266"/>
      <c r="D423" s="266" t="str">
        <f t="shared" si="230"/>
        <v/>
      </c>
      <c r="E423" s="278"/>
      <c r="F423" s="266" t="str">
        <f t="shared" si="231"/>
        <v/>
      </c>
      <c r="G423" s="279"/>
      <c r="H423" s="592">
        <f t="shared" si="233"/>
        <v>0</v>
      </c>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1"/>
      <c r="AL423" s="281"/>
      <c r="AM423" s="281"/>
      <c r="AN423" s="281"/>
      <c r="AO423" s="281"/>
      <c r="AP423" s="281"/>
      <c r="AQ423" s="281"/>
      <c r="AR423" s="281"/>
      <c r="AS423" s="281"/>
      <c r="AT423" s="281"/>
      <c r="AU423" s="281"/>
      <c r="AV423" s="281"/>
      <c r="AW423" s="281"/>
      <c r="AX423" s="281"/>
      <c r="AY423" s="281"/>
      <c r="AZ423" s="281"/>
      <c r="BA423" s="281"/>
      <c r="BB423" s="281"/>
      <c r="BC423" s="281"/>
      <c r="BD423" s="281"/>
      <c r="BE423" s="281"/>
      <c r="BF423" s="266"/>
      <c r="BG423" s="266"/>
      <c r="BH423" s="266"/>
      <c r="BI423" s="266"/>
      <c r="BJ423" s="266"/>
      <c r="BK423" s="266"/>
      <c r="BL423" s="459"/>
      <c r="BM423" s="583">
        <f>VLOOKUP(B423,'[3]Phụ lục 01'!$B$12:$J$150,4,0)</f>
        <v>0</v>
      </c>
      <c r="BN423" s="469"/>
      <c r="BO423" s="469"/>
      <c r="BP423" s="469"/>
      <c r="BQ423" s="469"/>
      <c r="BR423" s="469"/>
    </row>
    <row r="424" spans="1:70" s="84" customFormat="1" ht="10.9" customHeight="1">
      <c r="A424" s="276" t="s">
        <v>186</v>
      </c>
      <c r="B424" s="277"/>
      <c r="C424" s="266"/>
      <c r="D424" s="266" t="str">
        <f t="shared" si="230"/>
        <v/>
      </c>
      <c r="E424" s="278"/>
      <c r="F424" s="266" t="str">
        <f t="shared" si="231"/>
        <v/>
      </c>
      <c r="G424" s="279"/>
      <c r="H424" s="592">
        <f t="shared" si="233"/>
        <v>0</v>
      </c>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1"/>
      <c r="AL424" s="281"/>
      <c r="AM424" s="281"/>
      <c r="AN424" s="281"/>
      <c r="AO424" s="281"/>
      <c r="AP424" s="281"/>
      <c r="AQ424" s="281"/>
      <c r="AR424" s="281"/>
      <c r="AS424" s="281"/>
      <c r="AT424" s="281"/>
      <c r="AU424" s="281"/>
      <c r="AV424" s="281"/>
      <c r="AW424" s="281"/>
      <c r="AX424" s="281"/>
      <c r="AY424" s="281"/>
      <c r="AZ424" s="281"/>
      <c r="BA424" s="281"/>
      <c r="BB424" s="281"/>
      <c r="BC424" s="281"/>
      <c r="BD424" s="281"/>
      <c r="BE424" s="281"/>
      <c r="BF424" s="266"/>
      <c r="BG424" s="266"/>
      <c r="BH424" s="266"/>
      <c r="BI424" s="266"/>
      <c r="BJ424" s="266"/>
      <c r="BK424" s="266"/>
      <c r="BL424" s="459"/>
      <c r="BM424" s="583">
        <f>VLOOKUP(B424,'[3]Phụ lục 01'!$B$12:$J$150,4,0)</f>
        <v>0</v>
      </c>
      <c r="BN424" s="469"/>
      <c r="BO424" s="469"/>
      <c r="BP424" s="469"/>
      <c r="BQ424" s="469"/>
      <c r="BR424" s="469"/>
    </row>
    <row r="425" spans="1:70" s="84" customFormat="1" ht="10.9" customHeight="1">
      <c r="A425" s="269" t="s">
        <v>43</v>
      </c>
      <c r="B425" s="270" t="s">
        <v>40</v>
      </c>
      <c r="C425" s="272"/>
      <c r="D425" s="272" t="str">
        <f t="shared" si="230"/>
        <v/>
      </c>
      <c r="E425" s="273"/>
      <c r="F425" s="271" t="str">
        <f t="shared" ref="F425:F430" si="234">IF(ISTEXT(B425)=TRUE,"DCS","")</f>
        <v>DCS</v>
      </c>
      <c r="G425" s="284"/>
      <c r="H425" s="591">
        <f>SUM(I425:BK425)</f>
        <v>0</v>
      </c>
      <c r="I425" s="275">
        <f t="shared" ref="I425:BK425" si="235">SUM(I426:I430)</f>
        <v>0</v>
      </c>
      <c r="J425" s="275">
        <f t="shared" si="235"/>
        <v>0</v>
      </c>
      <c r="K425" s="275">
        <f t="shared" si="235"/>
        <v>0</v>
      </c>
      <c r="L425" s="275">
        <f t="shared" si="235"/>
        <v>0</v>
      </c>
      <c r="M425" s="275">
        <f t="shared" si="235"/>
        <v>0</v>
      </c>
      <c r="N425" s="275">
        <f t="shared" si="235"/>
        <v>0</v>
      </c>
      <c r="O425" s="275">
        <f t="shared" si="235"/>
        <v>0</v>
      </c>
      <c r="P425" s="275">
        <f t="shared" si="235"/>
        <v>0</v>
      </c>
      <c r="Q425" s="275">
        <f t="shared" si="235"/>
        <v>0</v>
      </c>
      <c r="R425" s="275">
        <f t="shared" si="235"/>
        <v>0</v>
      </c>
      <c r="S425" s="275">
        <f t="shared" si="235"/>
        <v>0</v>
      </c>
      <c r="T425" s="275">
        <f t="shared" si="235"/>
        <v>0</v>
      </c>
      <c r="U425" s="275">
        <f t="shared" si="235"/>
        <v>0</v>
      </c>
      <c r="V425" s="275">
        <f t="shared" si="235"/>
        <v>0</v>
      </c>
      <c r="W425" s="275">
        <f t="shared" si="235"/>
        <v>0</v>
      </c>
      <c r="X425" s="275">
        <f t="shared" si="235"/>
        <v>0</v>
      </c>
      <c r="Y425" s="275">
        <f t="shared" si="235"/>
        <v>0</v>
      </c>
      <c r="Z425" s="275">
        <f t="shared" si="235"/>
        <v>0</v>
      </c>
      <c r="AA425" s="275">
        <f t="shared" si="235"/>
        <v>0</v>
      </c>
      <c r="AB425" s="275">
        <f t="shared" si="235"/>
        <v>0</v>
      </c>
      <c r="AC425" s="275">
        <f t="shared" si="235"/>
        <v>0</v>
      </c>
      <c r="AD425" s="275">
        <f t="shared" si="235"/>
        <v>0</v>
      </c>
      <c r="AE425" s="275">
        <f t="shared" si="235"/>
        <v>0</v>
      </c>
      <c r="AF425" s="275">
        <f t="shared" si="235"/>
        <v>0</v>
      </c>
      <c r="AG425" s="275">
        <f t="shared" si="235"/>
        <v>0</v>
      </c>
      <c r="AH425" s="275">
        <f t="shared" si="235"/>
        <v>0</v>
      </c>
      <c r="AI425" s="275">
        <f t="shared" si="235"/>
        <v>0</v>
      </c>
      <c r="AJ425" s="275">
        <f t="shared" si="235"/>
        <v>0</v>
      </c>
      <c r="AK425" s="275">
        <f t="shared" si="235"/>
        <v>0</v>
      </c>
      <c r="AL425" s="275">
        <f t="shared" si="235"/>
        <v>0</v>
      </c>
      <c r="AM425" s="275">
        <f t="shared" si="235"/>
        <v>0</v>
      </c>
      <c r="AN425" s="275">
        <f t="shared" si="235"/>
        <v>0</v>
      </c>
      <c r="AO425" s="275">
        <f t="shared" si="235"/>
        <v>0</v>
      </c>
      <c r="AP425" s="275">
        <f t="shared" si="235"/>
        <v>0</v>
      </c>
      <c r="AQ425" s="275">
        <f t="shared" si="235"/>
        <v>0</v>
      </c>
      <c r="AR425" s="275">
        <f t="shared" si="235"/>
        <v>0</v>
      </c>
      <c r="AS425" s="275">
        <f t="shared" si="235"/>
        <v>0</v>
      </c>
      <c r="AT425" s="275">
        <f t="shared" si="235"/>
        <v>0</v>
      </c>
      <c r="AU425" s="275">
        <f t="shared" si="235"/>
        <v>0</v>
      </c>
      <c r="AV425" s="275">
        <f t="shared" si="235"/>
        <v>0</v>
      </c>
      <c r="AW425" s="275">
        <f t="shared" si="235"/>
        <v>0</v>
      </c>
      <c r="AX425" s="275">
        <f t="shared" si="235"/>
        <v>0</v>
      </c>
      <c r="AY425" s="275">
        <f t="shared" si="235"/>
        <v>0</v>
      </c>
      <c r="AZ425" s="275">
        <f t="shared" si="235"/>
        <v>0</v>
      </c>
      <c r="BA425" s="275">
        <f t="shared" si="235"/>
        <v>0</v>
      </c>
      <c r="BB425" s="275">
        <f t="shared" si="235"/>
        <v>0</v>
      </c>
      <c r="BC425" s="275">
        <f t="shared" si="235"/>
        <v>0</v>
      </c>
      <c r="BD425" s="275">
        <f t="shared" si="235"/>
        <v>0</v>
      </c>
      <c r="BE425" s="275">
        <f t="shared" si="235"/>
        <v>0</v>
      </c>
      <c r="BF425" s="275">
        <f t="shared" si="235"/>
        <v>0</v>
      </c>
      <c r="BG425" s="275">
        <f t="shared" si="235"/>
        <v>0</v>
      </c>
      <c r="BH425" s="275">
        <f t="shared" si="235"/>
        <v>0</v>
      </c>
      <c r="BI425" s="275">
        <f t="shared" si="235"/>
        <v>0</v>
      </c>
      <c r="BJ425" s="275">
        <f t="shared" si="235"/>
        <v>0</v>
      </c>
      <c r="BK425" s="275">
        <f t="shared" si="235"/>
        <v>0</v>
      </c>
      <c r="BL425" s="458"/>
      <c r="BM425" s="583" t="e">
        <f>VLOOKUP(B425,'[3]Phụ lục 01'!$B$12:$J$150,4,0)</f>
        <v>#N/A</v>
      </c>
      <c r="BN425" s="469"/>
      <c r="BO425" s="469"/>
      <c r="BP425" s="469"/>
      <c r="BQ425" s="469"/>
      <c r="BR425" s="469"/>
    </row>
    <row r="426" spans="1:70" s="84" customFormat="1" ht="10.9" customHeight="1">
      <c r="A426" s="276" t="s">
        <v>186</v>
      </c>
      <c r="B426" s="277"/>
      <c r="C426" s="266"/>
      <c r="D426" s="266" t="str">
        <f t="shared" si="230"/>
        <v/>
      </c>
      <c r="E426" s="278"/>
      <c r="F426" s="266" t="str">
        <f t="shared" si="234"/>
        <v/>
      </c>
      <c r="G426" s="279"/>
      <c r="H426" s="592">
        <f t="shared" ref="H426:H430" si="236">SUM(I426:BK426)</f>
        <v>0</v>
      </c>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c r="AJ426" s="281"/>
      <c r="AK426" s="281"/>
      <c r="AL426" s="281"/>
      <c r="AM426" s="281"/>
      <c r="AN426" s="281"/>
      <c r="AO426" s="281"/>
      <c r="AP426" s="281"/>
      <c r="AQ426" s="281"/>
      <c r="AR426" s="281"/>
      <c r="AS426" s="281"/>
      <c r="AT426" s="281"/>
      <c r="AU426" s="281"/>
      <c r="AV426" s="281"/>
      <c r="AW426" s="281"/>
      <c r="AX426" s="281"/>
      <c r="AY426" s="281"/>
      <c r="AZ426" s="281"/>
      <c r="BA426" s="281"/>
      <c r="BB426" s="281"/>
      <c r="BC426" s="281"/>
      <c r="BD426" s="281"/>
      <c r="BE426" s="281"/>
      <c r="BF426" s="266"/>
      <c r="BG426" s="266"/>
      <c r="BH426" s="266"/>
      <c r="BI426" s="266"/>
      <c r="BJ426" s="266"/>
      <c r="BK426" s="266"/>
      <c r="BL426" s="459"/>
      <c r="BM426" s="583">
        <f>VLOOKUP(B426,'[3]Phụ lục 01'!$B$12:$J$150,4,0)</f>
        <v>0</v>
      </c>
      <c r="BN426" s="469"/>
      <c r="BO426" s="469"/>
      <c r="BP426" s="469"/>
      <c r="BQ426" s="469"/>
      <c r="BR426" s="469"/>
    </row>
    <row r="427" spans="1:70" s="84" customFormat="1" ht="10.9" customHeight="1">
      <c r="A427" s="276" t="s">
        <v>186</v>
      </c>
      <c r="B427" s="277"/>
      <c r="C427" s="266"/>
      <c r="D427" s="266" t="str">
        <f t="shared" si="230"/>
        <v/>
      </c>
      <c r="E427" s="278"/>
      <c r="F427" s="266" t="str">
        <f t="shared" si="234"/>
        <v/>
      </c>
      <c r="G427" s="279"/>
      <c r="H427" s="592">
        <f t="shared" si="236"/>
        <v>0</v>
      </c>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c r="AL427" s="281"/>
      <c r="AM427" s="281"/>
      <c r="AN427" s="281"/>
      <c r="AO427" s="281"/>
      <c r="AP427" s="281"/>
      <c r="AQ427" s="281"/>
      <c r="AR427" s="281"/>
      <c r="AS427" s="281"/>
      <c r="AT427" s="281"/>
      <c r="AU427" s="281"/>
      <c r="AV427" s="281"/>
      <c r="AW427" s="281"/>
      <c r="AX427" s="281"/>
      <c r="AY427" s="281"/>
      <c r="AZ427" s="281"/>
      <c r="BA427" s="281"/>
      <c r="BB427" s="281"/>
      <c r="BC427" s="281"/>
      <c r="BD427" s="281"/>
      <c r="BE427" s="281"/>
      <c r="BF427" s="266"/>
      <c r="BG427" s="266"/>
      <c r="BH427" s="266"/>
      <c r="BI427" s="266"/>
      <c r="BJ427" s="266"/>
      <c r="BK427" s="266"/>
      <c r="BL427" s="459"/>
      <c r="BM427" s="583">
        <f>VLOOKUP(B427,'[3]Phụ lục 01'!$B$12:$J$150,4,0)</f>
        <v>0</v>
      </c>
      <c r="BN427" s="469"/>
      <c r="BO427" s="469"/>
      <c r="BP427" s="469"/>
      <c r="BQ427" s="469"/>
      <c r="BR427" s="469"/>
    </row>
    <row r="428" spans="1:70" s="84" customFormat="1" ht="10.9" customHeight="1">
      <c r="A428" s="276" t="s">
        <v>186</v>
      </c>
      <c r="B428" s="277"/>
      <c r="C428" s="266"/>
      <c r="D428" s="266" t="str">
        <f t="shared" si="230"/>
        <v/>
      </c>
      <c r="E428" s="278"/>
      <c r="F428" s="266" t="str">
        <f t="shared" si="234"/>
        <v/>
      </c>
      <c r="G428" s="279"/>
      <c r="H428" s="592">
        <f t="shared" si="236"/>
        <v>0</v>
      </c>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1"/>
      <c r="AL428" s="281"/>
      <c r="AM428" s="281"/>
      <c r="AN428" s="281"/>
      <c r="AO428" s="281"/>
      <c r="AP428" s="281"/>
      <c r="AQ428" s="281"/>
      <c r="AR428" s="281"/>
      <c r="AS428" s="281"/>
      <c r="AT428" s="281"/>
      <c r="AU428" s="281"/>
      <c r="AV428" s="281"/>
      <c r="AW428" s="281"/>
      <c r="AX428" s="281"/>
      <c r="AY428" s="281"/>
      <c r="AZ428" s="281"/>
      <c r="BA428" s="281"/>
      <c r="BB428" s="281"/>
      <c r="BC428" s="281"/>
      <c r="BD428" s="281"/>
      <c r="BE428" s="281"/>
      <c r="BF428" s="266"/>
      <c r="BG428" s="266"/>
      <c r="BH428" s="266"/>
      <c r="BI428" s="266"/>
      <c r="BJ428" s="266"/>
      <c r="BK428" s="266"/>
      <c r="BL428" s="459"/>
      <c r="BM428" s="583">
        <f>VLOOKUP(B428,'[3]Phụ lục 01'!$B$12:$J$150,4,0)</f>
        <v>0</v>
      </c>
      <c r="BN428" s="469"/>
      <c r="BO428" s="469"/>
      <c r="BP428" s="469"/>
      <c r="BQ428" s="469"/>
      <c r="BR428" s="469"/>
    </row>
    <row r="429" spans="1:70" s="84" customFormat="1" ht="10.9" customHeight="1">
      <c r="A429" s="276" t="s">
        <v>186</v>
      </c>
      <c r="B429" s="277"/>
      <c r="C429" s="266"/>
      <c r="D429" s="266" t="str">
        <f t="shared" si="230"/>
        <v/>
      </c>
      <c r="E429" s="278"/>
      <c r="F429" s="266" t="str">
        <f t="shared" si="234"/>
        <v/>
      </c>
      <c r="G429" s="279"/>
      <c r="H429" s="592">
        <f t="shared" si="236"/>
        <v>0</v>
      </c>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c r="AL429" s="281"/>
      <c r="AM429" s="281"/>
      <c r="AN429" s="281"/>
      <c r="AO429" s="281"/>
      <c r="AP429" s="281"/>
      <c r="AQ429" s="281"/>
      <c r="AR429" s="281"/>
      <c r="AS429" s="281"/>
      <c r="AT429" s="281"/>
      <c r="AU429" s="281"/>
      <c r="AV429" s="281"/>
      <c r="AW429" s="281"/>
      <c r="AX429" s="281"/>
      <c r="AY429" s="281"/>
      <c r="AZ429" s="281"/>
      <c r="BA429" s="281"/>
      <c r="BB429" s="281"/>
      <c r="BC429" s="281"/>
      <c r="BD429" s="281"/>
      <c r="BE429" s="281"/>
      <c r="BF429" s="266"/>
      <c r="BG429" s="266"/>
      <c r="BH429" s="266"/>
      <c r="BI429" s="266"/>
      <c r="BJ429" s="266"/>
      <c r="BK429" s="266"/>
      <c r="BL429" s="459"/>
      <c r="BM429" s="583">
        <f>VLOOKUP(B429,'[3]Phụ lục 01'!$B$12:$J$150,4,0)</f>
        <v>0</v>
      </c>
      <c r="BN429" s="469"/>
      <c r="BO429" s="469"/>
      <c r="BP429" s="469"/>
      <c r="BQ429" s="469"/>
      <c r="BR429" s="469"/>
    </row>
    <row r="430" spans="1:70" s="84" customFormat="1" ht="10.9" customHeight="1">
      <c r="A430" s="276" t="s">
        <v>186</v>
      </c>
      <c r="B430" s="277"/>
      <c r="C430" s="266"/>
      <c r="D430" s="266" t="str">
        <f t="shared" si="230"/>
        <v/>
      </c>
      <c r="E430" s="278"/>
      <c r="F430" s="266" t="str">
        <f t="shared" si="234"/>
        <v/>
      </c>
      <c r="G430" s="279"/>
      <c r="H430" s="592">
        <f t="shared" si="236"/>
        <v>0</v>
      </c>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1"/>
      <c r="AT430" s="281"/>
      <c r="AU430" s="281"/>
      <c r="AV430" s="281"/>
      <c r="AW430" s="281"/>
      <c r="AX430" s="281"/>
      <c r="AY430" s="281"/>
      <c r="AZ430" s="281"/>
      <c r="BA430" s="281"/>
      <c r="BB430" s="281"/>
      <c r="BC430" s="281"/>
      <c r="BD430" s="281"/>
      <c r="BE430" s="281"/>
      <c r="BF430" s="266"/>
      <c r="BG430" s="266"/>
      <c r="BH430" s="266"/>
      <c r="BI430" s="266"/>
      <c r="BJ430" s="266"/>
      <c r="BK430" s="266"/>
      <c r="BL430" s="459"/>
      <c r="BM430" s="583">
        <f>VLOOKUP(B430,'[3]Phụ lục 01'!$B$12:$J$150,4,0)</f>
        <v>0</v>
      </c>
      <c r="BN430" s="469"/>
      <c r="BO430" s="469"/>
      <c r="BP430" s="469"/>
      <c r="BQ430" s="469"/>
      <c r="BR430" s="469"/>
    </row>
    <row r="431" spans="1:70" s="84" customFormat="1" ht="10.9" customHeight="1">
      <c r="A431" s="269" t="s">
        <v>43</v>
      </c>
      <c r="B431" s="270" t="s">
        <v>41</v>
      </c>
      <c r="C431" s="272"/>
      <c r="D431" s="272" t="str">
        <f t="shared" si="230"/>
        <v/>
      </c>
      <c r="E431" s="273"/>
      <c r="F431" s="271" t="str">
        <f>IF(ISTEXT(B431)=TRUE,"NCS","")</f>
        <v>NCS</v>
      </c>
      <c r="G431" s="284"/>
      <c r="H431" s="591">
        <f>SUM(I431:BK431)</f>
        <v>0</v>
      </c>
      <c r="I431" s="275">
        <f t="shared" ref="I431:BK431" si="237">SUM(I432:I436)</f>
        <v>0</v>
      </c>
      <c r="J431" s="275">
        <f t="shared" si="237"/>
        <v>0</v>
      </c>
      <c r="K431" s="275">
        <f t="shared" si="237"/>
        <v>0</v>
      </c>
      <c r="L431" s="275">
        <f t="shared" si="237"/>
        <v>0</v>
      </c>
      <c r="M431" s="275">
        <f t="shared" si="237"/>
        <v>0</v>
      </c>
      <c r="N431" s="275">
        <f t="shared" si="237"/>
        <v>0</v>
      </c>
      <c r="O431" s="275">
        <f t="shared" si="237"/>
        <v>0</v>
      </c>
      <c r="P431" s="275">
        <f t="shared" si="237"/>
        <v>0</v>
      </c>
      <c r="Q431" s="275">
        <f t="shared" si="237"/>
        <v>0</v>
      </c>
      <c r="R431" s="275">
        <f t="shared" si="237"/>
        <v>0</v>
      </c>
      <c r="S431" s="275">
        <f t="shared" si="237"/>
        <v>0</v>
      </c>
      <c r="T431" s="275">
        <f t="shared" si="237"/>
        <v>0</v>
      </c>
      <c r="U431" s="275">
        <f t="shared" si="237"/>
        <v>0</v>
      </c>
      <c r="V431" s="275">
        <f t="shared" si="237"/>
        <v>0</v>
      </c>
      <c r="W431" s="275">
        <f t="shared" si="237"/>
        <v>0</v>
      </c>
      <c r="X431" s="275">
        <f t="shared" si="237"/>
        <v>0</v>
      </c>
      <c r="Y431" s="275">
        <f t="shared" si="237"/>
        <v>0</v>
      </c>
      <c r="Z431" s="275">
        <f t="shared" si="237"/>
        <v>0</v>
      </c>
      <c r="AA431" s="275">
        <f t="shared" si="237"/>
        <v>0</v>
      </c>
      <c r="AB431" s="275">
        <f t="shared" si="237"/>
        <v>0</v>
      </c>
      <c r="AC431" s="275">
        <f t="shared" si="237"/>
        <v>0</v>
      </c>
      <c r="AD431" s="275">
        <f t="shared" si="237"/>
        <v>0</v>
      </c>
      <c r="AE431" s="275">
        <f t="shared" si="237"/>
        <v>0</v>
      </c>
      <c r="AF431" s="275">
        <f t="shared" si="237"/>
        <v>0</v>
      </c>
      <c r="AG431" s="275">
        <f t="shared" si="237"/>
        <v>0</v>
      </c>
      <c r="AH431" s="275">
        <f t="shared" si="237"/>
        <v>0</v>
      </c>
      <c r="AI431" s="275">
        <f t="shared" si="237"/>
        <v>0</v>
      </c>
      <c r="AJ431" s="275">
        <f t="shared" si="237"/>
        <v>0</v>
      </c>
      <c r="AK431" s="275">
        <f t="shared" si="237"/>
        <v>0</v>
      </c>
      <c r="AL431" s="275">
        <f t="shared" si="237"/>
        <v>0</v>
      </c>
      <c r="AM431" s="275">
        <f t="shared" si="237"/>
        <v>0</v>
      </c>
      <c r="AN431" s="275">
        <f t="shared" si="237"/>
        <v>0</v>
      </c>
      <c r="AO431" s="275">
        <f t="shared" si="237"/>
        <v>0</v>
      </c>
      <c r="AP431" s="275">
        <f t="shared" si="237"/>
        <v>0</v>
      </c>
      <c r="AQ431" s="275">
        <f t="shared" si="237"/>
        <v>0</v>
      </c>
      <c r="AR431" s="275">
        <f t="shared" si="237"/>
        <v>0</v>
      </c>
      <c r="AS431" s="275">
        <f t="shared" si="237"/>
        <v>0</v>
      </c>
      <c r="AT431" s="275">
        <f t="shared" si="237"/>
        <v>0</v>
      </c>
      <c r="AU431" s="275">
        <f t="shared" si="237"/>
        <v>0</v>
      </c>
      <c r="AV431" s="275">
        <f t="shared" si="237"/>
        <v>0</v>
      </c>
      <c r="AW431" s="275">
        <f t="shared" si="237"/>
        <v>0</v>
      </c>
      <c r="AX431" s="275">
        <f t="shared" si="237"/>
        <v>0</v>
      </c>
      <c r="AY431" s="275">
        <f t="shared" si="237"/>
        <v>0</v>
      </c>
      <c r="AZ431" s="275">
        <f t="shared" si="237"/>
        <v>0</v>
      </c>
      <c r="BA431" s="275">
        <f t="shared" si="237"/>
        <v>0</v>
      </c>
      <c r="BB431" s="275">
        <f t="shared" si="237"/>
        <v>0</v>
      </c>
      <c r="BC431" s="275">
        <f t="shared" si="237"/>
        <v>0</v>
      </c>
      <c r="BD431" s="275">
        <f t="shared" si="237"/>
        <v>0</v>
      </c>
      <c r="BE431" s="275">
        <f t="shared" si="237"/>
        <v>0</v>
      </c>
      <c r="BF431" s="275">
        <f t="shared" si="237"/>
        <v>0</v>
      </c>
      <c r="BG431" s="275">
        <f t="shared" si="237"/>
        <v>0</v>
      </c>
      <c r="BH431" s="275">
        <f t="shared" si="237"/>
        <v>0</v>
      </c>
      <c r="BI431" s="275">
        <f t="shared" si="237"/>
        <v>0</v>
      </c>
      <c r="BJ431" s="275">
        <f t="shared" si="237"/>
        <v>0</v>
      </c>
      <c r="BK431" s="275">
        <f t="shared" si="237"/>
        <v>0</v>
      </c>
      <c r="BL431" s="458"/>
      <c r="BM431" s="583" t="e">
        <f>VLOOKUP(B431,'[3]Phụ lục 01'!$B$12:$J$150,4,0)</f>
        <v>#N/A</v>
      </c>
      <c r="BN431" s="469"/>
      <c r="BO431" s="469"/>
      <c r="BP431" s="469"/>
      <c r="BQ431" s="469"/>
      <c r="BR431" s="469"/>
    </row>
    <row r="432" spans="1:70" s="84" customFormat="1" ht="10.9" customHeight="1">
      <c r="A432" s="276" t="s">
        <v>186</v>
      </c>
      <c r="B432" s="277"/>
      <c r="C432" s="266"/>
      <c r="D432" s="266" t="str">
        <f t="shared" si="230"/>
        <v/>
      </c>
      <c r="E432" s="278"/>
      <c r="F432" s="266" t="str">
        <f>IF(ISTEXT(B432)=TRUE,"NCS","")</f>
        <v/>
      </c>
      <c r="G432" s="279"/>
      <c r="H432" s="592">
        <f t="shared" ref="H432:H436" si="238">SUM(I432:BK432)</f>
        <v>0</v>
      </c>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1"/>
      <c r="AL432" s="281"/>
      <c r="AM432" s="281"/>
      <c r="AN432" s="281"/>
      <c r="AO432" s="281"/>
      <c r="AP432" s="281"/>
      <c r="AQ432" s="281"/>
      <c r="AR432" s="281"/>
      <c r="AS432" s="281"/>
      <c r="AT432" s="281"/>
      <c r="AU432" s="281"/>
      <c r="AV432" s="281"/>
      <c r="AW432" s="281"/>
      <c r="AX432" s="281"/>
      <c r="AY432" s="281"/>
      <c r="AZ432" s="281"/>
      <c r="BA432" s="281"/>
      <c r="BB432" s="281"/>
      <c r="BC432" s="281"/>
      <c r="BD432" s="281"/>
      <c r="BE432" s="281"/>
      <c r="BF432" s="266"/>
      <c r="BG432" s="266"/>
      <c r="BH432" s="266"/>
      <c r="BI432" s="266"/>
      <c r="BJ432" s="266"/>
      <c r="BK432" s="266"/>
      <c r="BL432" s="459"/>
      <c r="BM432" s="583">
        <f>VLOOKUP(B432,'[3]Phụ lục 01'!$B$12:$J$150,4,0)</f>
        <v>0</v>
      </c>
      <c r="BN432" s="469"/>
      <c r="BO432" s="469"/>
      <c r="BP432" s="469"/>
      <c r="BQ432" s="469"/>
      <c r="BR432" s="469"/>
    </row>
    <row r="433" spans="1:70" s="84" customFormat="1" ht="10.9" customHeight="1">
      <c r="A433" s="276" t="s">
        <v>186</v>
      </c>
      <c r="B433" s="277"/>
      <c r="C433" s="266"/>
      <c r="D433" s="266" t="str">
        <f t="shared" si="230"/>
        <v/>
      </c>
      <c r="E433" s="278"/>
      <c r="F433" s="266" t="str">
        <f>IF(ISTEXT(B433)=TRUE,"NCS","")</f>
        <v/>
      </c>
      <c r="G433" s="279"/>
      <c r="H433" s="592">
        <f t="shared" si="238"/>
        <v>0</v>
      </c>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1"/>
      <c r="AL433" s="281"/>
      <c r="AM433" s="281"/>
      <c r="AN433" s="281"/>
      <c r="AO433" s="281"/>
      <c r="AP433" s="281"/>
      <c r="AQ433" s="281"/>
      <c r="AR433" s="281"/>
      <c r="AS433" s="281"/>
      <c r="AT433" s="281"/>
      <c r="AU433" s="281"/>
      <c r="AV433" s="281"/>
      <c r="AW433" s="281"/>
      <c r="AX433" s="281"/>
      <c r="AY433" s="281"/>
      <c r="AZ433" s="281"/>
      <c r="BA433" s="281"/>
      <c r="BB433" s="281"/>
      <c r="BC433" s="281"/>
      <c r="BD433" s="281"/>
      <c r="BE433" s="281"/>
      <c r="BF433" s="266"/>
      <c r="BG433" s="266"/>
      <c r="BH433" s="266"/>
      <c r="BI433" s="266"/>
      <c r="BJ433" s="266"/>
      <c r="BK433" s="266"/>
      <c r="BL433" s="459"/>
      <c r="BM433" s="583">
        <f>VLOOKUP(B433,'[3]Phụ lục 01'!$B$12:$J$150,4,0)</f>
        <v>0</v>
      </c>
      <c r="BN433" s="469"/>
      <c r="BO433" s="469"/>
      <c r="BP433" s="469"/>
      <c r="BQ433" s="469"/>
      <c r="BR433" s="469"/>
    </row>
    <row r="434" spans="1:70" s="84" customFormat="1" ht="10.9" customHeight="1">
      <c r="A434" s="276" t="s">
        <v>186</v>
      </c>
      <c r="B434" s="277"/>
      <c r="C434" s="266"/>
      <c r="D434" s="266" t="str">
        <f t="shared" si="230"/>
        <v/>
      </c>
      <c r="E434" s="278"/>
      <c r="F434" s="266" t="str">
        <f>IF(ISTEXT(B434)=TRUE,"NCS","")</f>
        <v/>
      </c>
      <c r="G434" s="279"/>
      <c r="H434" s="592">
        <f t="shared" si="238"/>
        <v>0</v>
      </c>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c r="AL434" s="281"/>
      <c r="AM434" s="281"/>
      <c r="AN434" s="281"/>
      <c r="AO434" s="281"/>
      <c r="AP434" s="281"/>
      <c r="AQ434" s="281"/>
      <c r="AR434" s="281"/>
      <c r="AS434" s="281"/>
      <c r="AT434" s="281"/>
      <c r="AU434" s="281"/>
      <c r="AV434" s="281"/>
      <c r="AW434" s="281"/>
      <c r="AX434" s="281"/>
      <c r="AY434" s="281"/>
      <c r="AZ434" s="281"/>
      <c r="BA434" s="281"/>
      <c r="BB434" s="281"/>
      <c r="BC434" s="281"/>
      <c r="BD434" s="281"/>
      <c r="BE434" s="281"/>
      <c r="BF434" s="266"/>
      <c r="BG434" s="266"/>
      <c r="BH434" s="266"/>
      <c r="BI434" s="266"/>
      <c r="BJ434" s="266"/>
      <c r="BK434" s="266"/>
      <c r="BL434" s="459"/>
      <c r="BM434" s="583">
        <f>VLOOKUP(B434,'[3]Phụ lục 01'!$B$12:$J$150,4,0)</f>
        <v>0</v>
      </c>
      <c r="BN434" s="469"/>
      <c r="BO434" s="469"/>
      <c r="BP434" s="469"/>
      <c r="BQ434" s="469"/>
      <c r="BR434" s="469"/>
    </row>
    <row r="435" spans="1:70" s="84" customFormat="1" ht="10.9" customHeight="1">
      <c r="A435" s="276" t="s">
        <v>186</v>
      </c>
      <c r="B435" s="277"/>
      <c r="C435" s="266"/>
      <c r="D435" s="266" t="str">
        <f t="shared" si="230"/>
        <v/>
      </c>
      <c r="E435" s="278"/>
      <c r="F435" s="266" t="str">
        <f>IF(ISTEXT(B435)=TRUE,"NCS","")</f>
        <v/>
      </c>
      <c r="G435" s="279"/>
      <c r="H435" s="592">
        <f t="shared" si="238"/>
        <v>0</v>
      </c>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c r="AL435" s="281"/>
      <c r="AM435" s="281"/>
      <c r="AN435" s="281"/>
      <c r="AO435" s="281"/>
      <c r="AP435" s="281"/>
      <c r="AQ435" s="281"/>
      <c r="AR435" s="281"/>
      <c r="AS435" s="281"/>
      <c r="AT435" s="281"/>
      <c r="AU435" s="281"/>
      <c r="AV435" s="281"/>
      <c r="AW435" s="281"/>
      <c r="AX435" s="281"/>
      <c r="AY435" s="281"/>
      <c r="AZ435" s="281"/>
      <c r="BA435" s="281"/>
      <c r="BB435" s="281"/>
      <c r="BC435" s="281"/>
      <c r="BD435" s="281"/>
      <c r="BE435" s="281"/>
      <c r="BF435" s="266"/>
      <c r="BG435" s="266"/>
      <c r="BH435" s="266"/>
      <c r="BI435" s="266"/>
      <c r="BJ435" s="266"/>
      <c r="BK435" s="266"/>
      <c r="BL435" s="459"/>
      <c r="BM435" s="583">
        <f>VLOOKUP(B435,'[3]Phụ lục 01'!$B$12:$J$150,4,0)</f>
        <v>0</v>
      </c>
      <c r="BN435" s="469"/>
      <c r="BO435" s="469"/>
      <c r="BP435" s="469"/>
      <c r="BQ435" s="469"/>
      <c r="BR435" s="469"/>
    </row>
    <row r="436" spans="1:70" s="84" customFormat="1" ht="10.9" customHeight="1">
      <c r="A436" s="276" t="s">
        <v>186</v>
      </c>
      <c r="B436" s="277"/>
      <c r="C436" s="266"/>
      <c r="D436" s="266" t="str">
        <f t="shared" si="230"/>
        <v/>
      </c>
      <c r="E436" s="278"/>
      <c r="F436" s="266" t="str">
        <f>IF(ISTEXT(B436)=TRUE,"DBT","")</f>
        <v/>
      </c>
      <c r="G436" s="279"/>
      <c r="H436" s="592">
        <f t="shared" si="238"/>
        <v>0</v>
      </c>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1"/>
      <c r="AL436" s="281"/>
      <c r="AM436" s="281"/>
      <c r="AN436" s="281"/>
      <c r="AO436" s="281"/>
      <c r="AP436" s="281"/>
      <c r="AQ436" s="281"/>
      <c r="AR436" s="281"/>
      <c r="AS436" s="281"/>
      <c r="AT436" s="281"/>
      <c r="AU436" s="281"/>
      <c r="AV436" s="281"/>
      <c r="AW436" s="281"/>
      <c r="AX436" s="281"/>
      <c r="AY436" s="281"/>
      <c r="AZ436" s="281"/>
      <c r="BA436" s="281"/>
      <c r="BB436" s="281"/>
      <c r="BC436" s="281"/>
      <c r="BD436" s="281"/>
      <c r="BE436" s="281"/>
      <c r="BF436" s="266"/>
      <c r="BG436" s="266"/>
      <c r="BH436" s="266"/>
      <c r="BI436" s="266"/>
      <c r="BJ436" s="266"/>
      <c r="BK436" s="266"/>
      <c r="BL436" s="459"/>
      <c r="BM436" s="583">
        <f>VLOOKUP(B436,'[3]Phụ lục 01'!$B$12:$J$150,4,0)</f>
        <v>0</v>
      </c>
      <c r="BN436" s="469"/>
      <c r="BO436" s="469"/>
      <c r="BP436" s="469"/>
      <c r="BQ436" s="469"/>
      <c r="BR436" s="469"/>
    </row>
    <row r="437" spans="1:70" s="84" customFormat="1" ht="10.9" customHeight="1">
      <c r="A437" s="269" t="s">
        <v>43</v>
      </c>
      <c r="B437" s="270" t="s">
        <v>211</v>
      </c>
      <c r="C437" s="272"/>
      <c r="D437" s="272" t="str">
        <f t="shared" si="230"/>
        <v/>
      </c>
      <c r="E437" s="273"/>
      <c r="F437" s="271" t="str">
        <f>IF(ISTEXT(B437)=TRUE,"MCS","")</f>
        <v>MCS</v>
      </c>
      <c r="G437" s="284"/>
      <c r="H437" s="591">
        <f>SUM(I437:BK437)</f>
        <v>0</v>
      </c>
      <c r="I437" s="275">
        <f t="shared" ref="I437:BK437" si="239">SUM(I438:I442)</f>
        <v>0</v>
      </c>
      <c r="J437" s="275">
        <f t="shared" si="239"/>
        <v>0</v>
      </c>
      <c r="K437" s="275">
        <f t="shared" si="239"/>
        <v>0</v>
      </c>
      <c r="L437" s="275">
        <f t="shared" si="239"/>
        <v>0</v>
      </c>
      <c r="M437" s="275">
        <f t="shared" si="239"/>
        <v>0</v>
      </c>
      <c r="N437" s="275">
        <f t="shared" si="239"/>
        <v>0</v>
      </c>
      <c r="O437" s="275">
        <f t="shared" si="239"/>
        <v>0</v>
      </c>
      <c r="P437" s="275">
        <f t="shared" si="239"/>
        <v>0</v>
      </c>
      <c r="Q437" s="275">
        <f t="shared" si="239"/>
        <v>0</v>
      </c>
      <c r="R437" s="275">
        <f t="shared" si="239"/>
        <v>0</v>
      </c>
      <c r="S437" s="275">
        <f t="shared" si="239"/>
        <v>0</v>
      </c>
      <c r="T437" s="275">
        <f t="shared" si="239"/>
        <v>0</v>
      </c>
      <c r="U437" s="275">
        <f t="shared" si="239"/>
        <v>0</v>
      </c>
      <c r="V437" s="275">
        <f t="shared" si="239"/>
        <v>0</v>
      </c>
      <c r="W437" s="275">
        <f t="shared" si="239"/>
        <v>0</v>
      </c>
      <c r="X437" s="275">
        <f t="shared" si="239"/>
        <v>0</v>
      </c>
      <c r="Y437" s="275">
        <f t="shared" si="239"/>
        <v>0</v>
      </c>
      <c r="Z437" s="275">
        <f t="shared" si="239"/>
        <v>0</v>
      </c>
      <c r="AA437" s="275">
        <f t="shared" si="239"/>
        <v>0</v>
      </c>
      <c r="AB437" s="275">
        <f t="shared" si="239"/>
        <v>0</v>
      </c>
      <c r="AC437" s="275">
        <f t="shared" si="239"/>
        <v>0</v>
      </c>
      <c r="AD437" s="275">
        <f t="shared" si="239"/>
        <v>0</v>
      </c>
      <c r="AE437" s="275">
        <f t="shared" si="239"/>
        <v>0</v>
      </c>
      <c r="AF437" s="275">
        <f t="shared" si="239"/>
        <v>0</v>
      </c>
      <c r="AG437" s="275">
        <f t="shared" si="239"/>
        <v>0</v>
      </c>
      <c r="AH437" s="275">
        <f t="shared" si="239"/>
        <v>0</v>
      </c>
      <c r="AI437" s="275">
        <f t="shared" si="239"/>
        <v>0</v>
      </c>
      <c r="AJ437" s="275">
        <f t="shared" si="239"/>
        <v>0</v>
      </c>
      <c r="AK437" s="275">
        <f t="shared" si="239"/>
        <v>0</v>
      </c>
      <c r="AL437" s="275">
        <f t="shared" si="239"/>
        <v>0</v>
      </c>
      <c r="AM437" s="275">
        <f t="shared" si="239"/>
        <v>0</v>
      </c>
      <c r="AN437" s="275">
        <f t="shared" si="239"/>
        <v>0</v>
      </c>
      <c r="AO437" s="275">
        <f t="shared" si="239"/>
        <v>0</v>
      </c>
      <c r="AP437" s="275">
        <f t="shared" si="239"/>
        <v>0</v>
      </c>
      <c r="AQ437" s="275">
        <f t="shared" si="239"/>
        <v>0</v>
      </c>
      <c r="AR437" s="275">
        <f t="shared" si="239"/>
        <v>0</v>
      </c>
      <c r="AS437" s="275">
        <f t="shared" si="239"/>
        <v>0</v>
      </c>
      <c r="AT437" s="275">
        <f t="shared" si="239"/>
        <v>0</v>
      </c>
      <c r="AU437" s="275">
        <f t="shared" si="239"/>
        <v>0</v>
      </c>
      <c r="AV437" s="275">
        <f t="shared" si="239"/>
        <v>0</v>
      </c>
      <c r="AW437" s="275">
        <f t="shared" si="239"/>
        <v>0</v>
      </c>
      <c r="AX437" s="275">
        <f t="shared" si="239"/>
        <v>0</v>
      </c>
      <c r="AY437" s="275">
        <f t="shared" si="239"/>
        <v>0</v>
      </c>
      <c r="AZ437" s="275">
        <f t="shared" si="239"/>
        <v>0</v>
      </c>
      <c r="BA437" s="275">
        <f t="shared" si="239"/>
        <v>0</v>
      </c>
      <c r="BB437" s="275">
        <f t="shared" si="239"/>
        <v>0</v>
      </c>
      <c r="BC437" s="275">
        <f t="shared" si="239"/>
        <v>0</v>
      </c>
      <c r="BD437" s="275">
        <f t="shared" si="239"/>
        <v>0</v>
      </c>
      <c r="BE437" s="275">
        <f t="shared" si="239"/>
        <v>0</v>
      </c>
      <c r="BF437" s="275">
        <f t="shared" si="239"/>
        <v>0</v>
      </c>
      <c r="BG437" s="275">
        <f t="shared" si="239"/>
        <v>0</v>
      </c>
      <c r="BH437" s="275">
        <f t="shared" si="239"/>
        <v>0</v>
      </c>
      <c r="BI437" s="275">
        <f t="shared" si="239"/>
        <v>0</v>
      </c>
      <c r="BJ437" s="275">
        <f t="shared" si="239"/>
        <v>0</v>
      </c>
      <c r="BK437" s="275">
        <f t="shared" si="239"/>
        <v>0</v>
      </c>
      <c r="BL437" s="458"/>
      <c r="BM437" s="583" t="e">
        <f>VLOOKUP(B437,'[3]Phụ lục 01'!$B$12:$J$150,4,0)</f>
        <v>#N/A</v>
      </c>
      <c r="BN437" s="469"/>
      <c r="BO437" s="469"/>
      <c r="BP437" s="469"/>
      <c r="BQ437" s="469"/>
      <c r="BR437" s="469"/>
    </row>
    <row r="438" spans="1:70" s="84" customFormat="1" ht="10.9" customHeight="1">
      <c r="A438" s="276" t="s">
        <v>186</v>
      </c>
      <c r="B438" s="277"/>
      <c r="C438" s="266"/>
      <c r="D438" s="266" t="str">
        <f t="shared" si="230"/>
        <v/>
      </c>
      <c r="E438" s="278"/>
      <c r="F438" s="266" t="str">
        <f>IF(ISTEXT(B438)=TRUE,"DDL","")</f>
        <v/>
      </c>
      <c r="G438" s="279"/>
      <c r="H438" s="592">
        <f t="shared" ref="H438:H442" si="240">SUM(I438:BK438)</f>
        <v>0</v>
      </c>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66"/>
      <c r="BG438" s="266"/>
      <c r="BH438" s="266"/>
      <c r="BI438" s="266"/>
      <c r="BJ438" s="266"/>
      <c r="BK438" s="266"/>
      <c r="BL438" s="459"/>
      <c r="BM438" s="583">
        <f>VLOOKUP(B438,'[3]Phụ lục 01'!$B$12:$J$150,4,0)</f>
        <v>0</v>
      </c>
      <c r="BN438" s="469"/>
      <c r="BO438" s="469"/>
      <c r="BP438" s="469"/>
      <c r="BQ438" s="469"/>
      <c r="BR438" s="469"/>
    </row>
    <row r="439" spans="1:70" s="84" customFormat="1" ht="10.9" customHeight="1">
      <c r="A439" s="276" t="s">
        <v>186</v>
      </c>
      <c r="B439" s="277"/>
      <c r="C439" s="266"/>
      <c r="D439" s="266" t="str">
        <f t="shared" si="230"/>
        <v/>
      </c>
      <c r="E439" s="278"/>
      <c r="F439" s="266" t="str">
        <f>IF(ISTEXT(B439)=TRUE,"DDL","")</f>
        <v/>
      </c>
      <c r="G439" s="279"/>
      <c r="H439" s="592">
        <f t="shared" si="240"/>
        <v>0</v>
      </c>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c r="AL439" s="281"/>
      <c r="AM439" s="281"/>
      <c r="AN439" s="281"/>
      <c r="AO439" s="281"/>
      <c r="AP439" s="281"/>
      <c r="AQ439" s="281"/>
      <c r="AR439" s="281"/>
      <c r="AS439" s="281"/>
      <c r="AT439" s="281"/>
      <c r="AU439" s="281"/>
      <c r="AV439" s="281"/>
      <c r="AW439" s="281"/>
      <c r="AX439" s="281"/>
      <c r="AY439" s="281"/>
      <c r="AZ439" s="281"/>
      <c r="BA439" s="281"/>
      <c r="BB439" s="281"/>
      <c r="BC439" s="281"/>
      <c r="BD439" s="281"/>
      <c r="BE439" s="281"/>
      <c r="BF439" s="266"/>
      <c r="BG439" s="266"/>
      <c r="BH439" s="266"/>
      <c r="BI439" s="266"/>
      <c r="BJ439" s="266"/>
      <c r="BK439" s="266"/>
      <c r="BL439" s="459"/>
      <c r="BM439" s="583">
        <f>VLOOKUP(B439,'[3]Phụ lục 01'!$B$12:$J$150,4,0)</f>
        <v>0</v>
      </c>
      <c r="BN439" s="469"/>
      <c r="BO439" s="469"/>
      <c r="BP439" s="469"/>
      <c r="BQ439" s="469"/>
      <c r="BR439" s="469"/>
    </row>
    <row r="440" spans="1:70" s="84" customFormat="1" ht="10.9" customHeight="1">
      <c r="A440" s="276" t="s">
        <v>186</v>
      </c>
      <c r="B440" s="277"/>
      <c r="C440" s="266"/>
      <c r="D440" s="266" t="str">
        <f t="shared" si="230"/>
        <v/>
      </c>
      <c r="E440" s="278"/>
      <c r="F440" s="266" t="str">
        <f>IF(ISTEXT(B440)=TRUE,"DDL","")</f>
        <v/>
      </c>
      <c r="G440" s="279"/>
      <c r="H440" s="592">
        <f t="shared" si="240"/>
        <v>0</v>
      </c>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1"/>
      <c r="AT440" s="281"/>
      <c r="AU440" s="281"/>
      <c r="AV440" s="281"/>
      <c r="AW440" s="281"/>
      <c r="AX440" s="281"/>
      <c r="AY440" s="281"/>
      <c r="AZ440" s="281"/>
      <c r="BA440" s="281"/>
      <c r="BB440" s="281"/>
      <c r="BC440" s="281"/>
      <c r="BD440" s="281"/>
      <c r="BE440" s="281"/>
      <c r="BF440" s="266"/>
      <c r="BG440" s="266"/>
      <c r="BH440" s="266"/>
      <c r="BI440" s="266"/>
      <c r="BJ440" s="266"/>
      <c r="BK440" s="266"/>
      <c r="BL440" s="459"/>
      <c r="BM440" s="583">
        <f>VLOOKUP(B440,'[3]Phụ lục 01'!$B$12:$J$150,4,0)</f>
        <v>0</v>
      </c>
      <c r="BN440" s="469"/>
      <c r="BO440" s="469"/>
      <c r="BP440" s="469"/>
      <c r="BQ440" s="469"/>
      <c r="BR440" s="469"/>
    </row>
    <row r="441" spans="1:70" s="84" customFormat="1" ht="10.9" customHeight="1">
      <c r="A441" s="276" t="s">
        <v>186</v>
      </c>
      <c r="B441" s="277"/>
      <c r="C441" s="266"/>
      <c r="D441" s="266" t="str">
        <f t="shared" si="230"/>
        <v/>
      </c>
      <c r="E441" s="278"/>
      <c r="F441" s="266" t="str">
        <f>IF(ISTEXT(B441)=TRUE,"DDL","")</f>
        <v/>
      </c>
      <c r="G441" s="279"/>
      <c r="H441" s="592">
        <f t="shared" si="240"/>
        <v>0</v>
      </c>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66"/>
      <c r="BG441" s="266"/>
      <c r="BH441" s="266"/>
      <c r="BI441" s="266"/>
      <c r="BJ441" s="266"/>
      <c r="BK441" s="266"/>
      <c r="BL441" s="459"/>
      <c r="BM441" s="583">
        <f>VLOOKUP(B441,'[3]Phụ lục 01'!$B$12:$J$150,4,0)</f>
        <v>0</v>
      </c>
      <c r="BN441" s="469"/>
      <c r="BO441" s="469"/>
      <c r="BP441" s="469"/>
      <c r="BQ441" s="469"/>
      <c r="BR441" s="469"/>
    </row>
    <row r="442" spans="1:70" s="84" customFormat="1" ht="10.9" customHeight="1">
      <c r="A442" s="276" t="s">
        <v>186</v>
      </c>
      <c r="B442" s="277"/>
      <c r="C442" s="266"/>
      <c r="D442" s="266" t="str">
        <f t="shared" si="230"/>
        <v/>
      </c>
      <c r="E442" s="278"/>
      <c r="F442" s="266" t="str">
        <f>IF(ISTEXT(B442)=TRUE,"DDL","")</f>
        <v/>
      </c>
      <c r="G442" s="279"/>
      <c r="H442" s="592">
        <f t="shared" si="240"/>
        <v>0</v>
      </c>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66"/>
      <c r="BG442" s="266"/>
      <c r="BH442" s="266"/>
      <c r="BI442" s="266"/>
      <c r="BJ442" s="266"/>
      <c r="BK442" s="266"/>
      <c r="BL442" s="459"/>
      <c r="BM442" s="583">
        <f>VLOOKUP(B442,'[3]Phụ lục 01'!$B$12:$J$150,4,0)</f>
        <v>0</v>
      </c>
      <c r="BN442" s="469"/>
      <c r="BO442" s="469"/>
      <c r="BP442" s="469"/>
      <c r="BQ442" s="469"/>
      <c r="BR442" s="469"/>
    </row>
    <row r="443" spans="1:70" s="88" customFormat="1" ht="10.9" customHeight="1">
      <c r="A443" s="91"/>
      <c r="B443" s="85"/>
      <c r="E443" s="89"/>
      <c r="G443" s="86"/>
      <c r="H443" s="585"/>
      <c r="BM443" s="585"/>
      <c r="BN443" s="473"/>
      <c r="BO443" s="473"/>
      <c r="BP443" s="473"/>
      <c r="BQ443" s="473"/>
      <c r="BR443" s="473"/>
    </row>
    <row r="444" spans="1:70" s="88" customFormat="1" ht="10.9" customHeight="1">
      <c r="A444" s="91"/>
      <c r="B444" s="85"/>
      <c r="E444" s="89"/>
      <c r="G444" s="86"/>
      <c r="H444" s="585"/>
      <c r="BM444" s="585"/>
    </row>
    <row r="445" spans="1:70" s="88" customFormat="1" ht="10.9" customHeight="1">
      <c r="A445" s="91"/>
      <c r="B445" s="85"/>
      <c r="E445" s="89"/>
      <c r="G445" s="86"/>
      <c r="H445" s="585"/>
      <c r="BM445" s="585"/>
    </row>
    <row r="446" spans="1:70" s="88" customFormat="1" ht="10.9" customHeight="1">
      <c r="A446" s="91"/>
      <c r="B446" s="85"/>
      <c r="E446" s="89"/>
      <c r="G446" s="86"/>
      <c r="H446" s="585"/>
      <c r="BM446" s="585"/>
    </row>
    <row r="447" spans="1:70" s="88" customFormat="1" ht="10.9" customHeight="1">
      <c r="A447" s="91"/>
      <c r="B447" s="85"/>
      <c r="E447" s="89"/>
      <c r="G447" s="86"/>
      <c r="H447" s="585"/>
      <c r="BM447" s="585"/>
    </row>
    <row r="448" spans="1:70" s="88" customFormat="1" ht="10.9" customHeight="1">
      <c r="A448" s="91"/>
      <c r="B448" s="90"/>
      <c r="E448" s="89"/>
      <c r="G448" s="86"/>
      <c r="H448" s="585"/>
      <c r="BM448" s="585"/>
    </row>
    <row r="449" spans="1:65" s="88" customFormat="1" ht="10.9" customHeight="1">
      <c r="A449" s="91"/>
      <c r="B449" s="90"/>
      <c r="E449" s="89"/>
      <c r="G449" s="86"/>
      <c r="H449" s="585"/>
      <c r="BM449" s="585"/>
    </row>
    <row r="450" spans="1:65" s="88" customFormat="1" ht="10.9" customHeight="1">
      <c r="A450" s="91"/>
      <c r="B450" s="90"/>
      <c r="E450" s="89"/>
      <c r="G450" s="86"/>
      <c r="H450" s="585"/>
      <c r="BM450" s="585"/>
    </row>
    <row r="451" spans="1:65" s="88" customFormat="1" ht="10.9" customHeight="1">
      <c r="A451" s="91"/>
      <c r="B451" s="90"/>
      <c r="E451" s="89"/>
      <c r="G451" s="86"/>
      <c r="H451" s="585"/>
      <c r="BM451" s="585"/>
    </row>
    <row r="452" spans="1:65" s="88" customFormat="1" ht="10.9" customHeight="1">
      <c r="A452" s="91"/>
      <c r="B452" s="90"/>
      <c r="E452" s="89"/>
      <c r="G452" s="86"/>
      <c r="H452" s="585"/>
      <c r="BM452" s="585"/>
    </row>
    <row r="453" spans="1:65" s="88" customFormat="1" ht="10.9" customHeight="1">
      <c r="A453" s="91"/>
      <c r="B453" s="90"/>
      <c r="E453" s="89"/>
      <c r="G453" s="86"/>
      <c r="H453" s="585"/>
      <c r="BM453" s="585"/>
    </row>
    <row r="454" spans="1:65" s="88" customFormat="1" ht="10.9" customHeight="1">
      <c r="A454" s="91"/>
      <c r="B454" s="90"/>
      <c r="E454" s="89"/>
      <c r="G454" s="86"/>
      <c r="H454" s="585"/>
      <c r="BM454" s="585"/>
    </row>
    <row r="455" spans="1:65" s="88" customFormat="1" ht="10.9" customHeight="1">
      <c r="A455" s="91"/>
      <c r="B455" s="90"/>
      <c r="E455" s="89"/>
      <c r="G455" s="86"/>
      <c r="H455" s="585"/>
      <c r="BM455" s="585"/>
    </row>
    <row r="456" spans="1:65" s="88" customFormat="1" ht="10.9" customHeight="1">
      <c r="A456" s="91"/>
      <c r="B456" s="90"/>
      <c r="E456" s="89"/>
      <c r="G456" s="86"/>
      <c r="H456" s="585"/>
      <c r="BM456" s="585"/>
    </row>
    <row r="457" spans="1:65" s="88" customFormat="1" ht="10.9" customHeight="1">
      <c r="A457" s="91"/>
      <c r="B457" s="90"/>
      <c r="E457" s="89"/>
      <c r="G457" s="86"/>
      <c r="H457" s="585"/>
      <c r="BM457" s="585"/>
    </row>
    <row r="458" spans="1:65" s="88" customFormat="1" ht="10.9" customHeight="1">
      <c r="A458" s="91"/>
      <c r="B458" s="90"/>
      <c r="E458" s="89"/>
      <c r="G458" s="86"/>
      <c r="H458" s="585"/>
      <c r="BM458" s="585"/>
    </row>
    <row r="459" spans="1:65" s="88" customFormat="1" ht="10.9" customHeight="1">
      <c r="A459" s="91"/>
      <c r="B459" s="90"/>
      <c r="E459" s="89"/>
      <c r="G459" s="86"/>
      <c r="H459" s="585"/>
      <c r="BM459" s="585"/>
    </row>
    <row r="460" spans="1:65" s="88" customFormat="1" ht="10.9" customHeight="1">
      <c r="A460" s="91"/>
      <c r="B460" s="90"/>
      <c r="E460" s="89"/>
      <c r="G460" s="86"/>
      <c r="H460" s="585"/>
      <c r="BM460" s="585"/>
    </row>
    <row r="461" spans="1:65" s="88" customFormat="1" ht="10.9" customHeight="1">
      <c r="A461" s="91"/>
      <c r="B461" s="90"/>
      <c r="E461" s="89"/>
      <c r="G461" s="86"/>
      <c r="H461" s="585"/>
      <c r="BM461" s="585"/>
    </row>
    <row r="462" spans="1:65" s="88" customFormat="1" ht="10.9" customHeight="1">
      <c r="A462" s="91"/>
      <c r="B462" s="90"/>
      <c r="E462" s="89"/>
      <c r="G462" s="86"/>
      <c r="H462" s="585"/>
      <c r="BM462" s="585"/>
    </row>
    <row r="463" spans="1:65" s="88" customFormat="1" ht="10.9" customHeight="1">
      <c r="A463" s="91"/>
      <c r="B463" s="90"/>
      <c r="E463" s="89"/>
      <c r="G463" s="86"/>
      <c r="H463" s="585"/>
      <c r="BM463" s="585"/>
    </row>
    <row r="464" spans="1:65" s="88" customFormat="1" ht="10.9" customHeight="1">
      <c r="A464" s="91"/>
      <c r="B464" s="90"/>
      <c r="E464" s="89"/>
      <c r="G464" s="86"/>
      <c r="H464" s="585"/>
      <c r="BM464" s="585"/>
    </row>
    <row r="465" spans="1:65" s="88" customFormat="1" ht="10.9" customHeight="1">
      <c r="A465" s="91"/>
      <c r="B465" s="90"/>
      <c r="E465" s="89"/>
      <c r="G465" s="86"/>
      <c r="H465" s="585"/>
      <c r="BM465" s="585"/>
    </row>
    <row r="466" spans="1:65" s="88" customFormat="1" ht="10.9" customHeight="1">
      <c r="A466" s="91"/>
      <c r="B466" s="90"/>
      <c r="E466" s="89"/>
      <c r="G466" s="86"/>
      <c r="H466" s="585"/>
      <c r="BM466" s="585"/>
    </row>
    <row r="467" spans="1:65" s="88" customFormat="1" ht="10.9" customHeight="1">
      <c r="A467" s="91"/>
      <c r="B467" s="90"/>
      <c r="E467" s="89"/>
      <c r="G467" s="86"/>
      <c r="H467" s="585"/>
      <c r="BM467" s="585"/>
    </row>
    <row r="468" spans="1:65" s="88" customFormat="1" ht="10.9" customHeight="1">
      <c r="A468" s="91"/>
      <c r="B468" s="90"/>
      <c r="E468" s="89"/>
      <c r="G468" s="86"/>
      <c r="H468" s="585"/>
      <c r="BM468" s="585"/>
    </row>
    <row r="469" spans="1:65" s="88" customFormat="1" ht="10.9" customHeight="1">
      <c r="A469" s="91"/>
      <c r="B469" s="90"/>
      <c r="E469" s="89"/>
      <c r="G469" s="86"/>
      <c r="H469" s="585"/>
      <c r="BM469" s="585"/>
    </row>
    <row r="470" spans="1:65" s="88" customFormat="1" ht="10.9" customHeight="1">
      <c r="A470" s="91"/>
      <c r="B470" s="90"/>
      <c r="E470" s="89"/>
      <c r="G470" s="86"/>
      <c r="H470" s="585"/>
      <c r="BM470" s="585"/>
    </row>
    <row r="471" spans="1:65" s="88" customFormat="1" ht="10.9" customHeight="1">
      <c r="A471" s="91"/>
      <c r="B471" s="90"/>
      <c r="E471" s="89"/>
      <c r="G471" s="86"/>
      <c r="H471" s="585"/>
      <c r="BM471" s="585"/>
    </row>
    <row r="472" spans="1:65" s="88" customFormat="1" ht="10.9" customHeight="1">
      <c r="A472" s="91"/>
      <c r="B472" s="90"/>
      <c r="E472" s="89"/>
      <c r="G472" s="86"/>
      <c r="H472" s="585"/>
      <c r="BM472" s="585"/>
    </row>
    <row r="473" spans="1:65" s="88" customFormat="1" ht="10.9" customHeight="1">
      <c r="A473" s="91"/>
      <c r="B473" s="90"/>
      <c r="E473" s="89"/>
      <c r="G473" s="86"/>
      <c r="H473" s="585"/>
      <c r="BM473" s="585"/>
    </row>
    <row r="474" spans="1:65" s="88" customFormat="1" ht="10.9" customHeight="1">
      <c r="A474" s="91"/>
      <c r="B474" s="90"/>
      <c r="E474" s="89"/>
      <c r="G474" s="86"/>
      <c r="H474" s="585"/>
      <c r="BM474" s="585"/>
    </row>
    <row r="475" spans="1:65" s="88" customFormat="1" ht="10.9" customHeight="1">
      <c r="A475" s="91"/>
      <c r="B475" s="90"/>
      <c r="E475" s="89"/>
      <c r="G475" s="86"/>
      <c r="H475" s="585"/>
      <c r="BM475" s="585"/>
    </row>
    <row r="476" spans="1:65" s="88" customFormat="1" ht="10.9" customHeight="1">
      <c r="A476" s="91"/>
      <c r="B476" s="90"/>
      <c r="E476" s="89"/>
      <c r="G476" s="86"/>
      <c r="H476" s="585"/>
      <c r="BM476" s="585"/>
    </row>
    <row r="477" spans="1:65" s="88" customFormat="1" ht="10.9" customHeight="1">
      <c r="A477" s="91"/>
      <c r="B477" s="90"/>
      <c r="E477" s="89"/>
      <c r="G477" s="86"/>
      <c r="H477" s="585"/>
      <c r="BM477" s="585"/>
    </row>
    <row r="478" spans="1:65" s="88" customFormat="1" ht="10.9" customHeight="1">
      <c r="A478" s="91"/>
      <c r="B478" s="90"/>
      <c r="E478" s="89"/>
      <c r="G478" s="86"/>
      <c r="H478" s="585"/>
      <c r="BM478" s="585"/>
    </row>
    <row r="479" spans="1:65" s="88" customFormat="1" ht="10.9" customHeight="1">
      <c r="A479" s="91"/>
      <c r="B479" s="90"/>
      <c r="E479" s="89"/>
      <c r="G479" s="86"/>
      <c r="H479" s="585"/>
      <c r="BM479" s="585"/>
    </row>
    <row r="480" spans="1:65" s="88" customFormat="1" ht="10.9" customHeight="1">
      <c r="A480" s="91"/>
      <c r="B480" s="90"/>
      <c r="E480" s="89"/>
      <c r="G480" s="86"/>
      <c r="H480" s="585"/>
      <c r="BM480" s="585"/>
    </row>
    <row r="481" spans="1:65" s="88" customFormat="1" ht="10.9" customHeight="1">
      <c r="A481" s="91"/>
      <c r="B481" s="90"/>
      <c r="E481" s="89"/>
      <c r="G481" s="86"/>
      <c r="H481" s="585"/>
      <c r="BM481" s="585"/>
    </row>
    <row r="482" spans="1:65" s="88" customFormat="1" ht="10.9" customHeight="1">
      <c r="A482" s="91"/>
      <c r="B482" s="90"/>
      <c r="E482" s="89"/>
      <c r="G482" s="86"/>
      <c r="H482" s="585"/>
      <c r="BM482" s="585"/>
    </row>
    <row r="483" spans="1:65" s="88" customFormat="1" ht="10.9" customHeight="1">
      <c r="A483" s="91"/>
      <c r="B483" s="90"/>
      <c r="E483" s="89"/>
      <c r="G483" s="86"/>
      <c r="H483" s="585"/>
      <c r="BM483" s="585"/>
    </row>
    <row r="484" spans="1:65" s="88" customFormat="1" ht="10.9" customHeight="1">
      <c r="A484" s="91"/>
      <c r="B484" s="90"/>
      <c r="E484" s="89"/>
      <c r="G484" s="86"/>
      <c r="H484" s="585"/>
      <c r="BM484" s="585"/>
    </row>
    <row r="485" spans="1:65" s="88" customFormat="1" ht="10.9" customHeight="1">
      <c r="A485" s="91"/>
      <c r="B485" s="90"/>
      <c r="E485" s="89"/>
      <c r="G485" s="86"/>
      <c r="H485" s="585"/>
      <c r="BM485" s="585"/>
    </row>
    <row r="486" spans="1:65" s="88" customFormat="1" ht="10.9" customHeight="1">
      <c r="A486" s="91"/>
      <c r="B486" s="90"/>
      <c r="E486" s="89"/>
      <c r="G486" s="86"/>
      <c r="H486" s="585"/>
      <c r="BM486" s="585"/>
    </row>
    <row r="487" spans="1:65" s="88" customFormat="1" ht="10.9" customHeight="1">
      <c r="A487" s="91"/>
      <c r="B487" s="90"/>
      <c r="E487" s="89"/>
      <c r="G487" s="86"/>
      <c r="H487" s="585"/>
      <c r="BM487" s="585"/>
    </row>
    <row r="488" spans="1:65" s="88" customFormat="1" ht="10.9" customHeight="1">
      <c r="A488" s="91"/>
      <c r="B488" s="90"/>
      <c r="E488" s="89"/>
      <c r="G488" s="86"/>
      <c r="H488" s="585"/>
      <c r="BM488" s="585"/>
    </row>
    <row r="489" spans="1:65" s="88" customFormat="1" ht="10.9" customHeight="1">
      <c r="A489" s="91"/>
      <c r="B489" s="90"/>
      <c r="E489" s="89"/>
      <c r="G489" s="86"/>
      <c r="H489" s="585"/>
      <c r="BM489" s="585"/>
    </row>
    <row r="490" spans="1:65" s="88" customFormat="1" ht="10.9" customHeight="1">
      <c r="A490" s="91"/>
      <c r="B490" s="90"/>
      <c r="E490" s="89"/>
      <c r="G490" s="86"/>
      <c r="H490" s="585"/>
      <c r="BM490" s="585"/>
    </row>
    <row r="491" spans="1:65" s="88" customFormat="1" ht="10.9" customHeight="1">
      <c r="A491" s="91"/>
      <c r="B491" s="90"/>
      <c r="E491" s="89"/>
      <c r="G491" s="86"/>
      <c r="H491" s="585"/>
      <c r="BM491" s="585"/>
    </row>
    <row r="492" spans="1:65" s="88" customFormat="1" ht="10.9" customHeight="1">
      <c r="A492" s="91"/>
      <c r="B492" s="90"/>
      <c r="E492" s="89"/>
      <c r="G492" s="86"/>
      <c r="H492" s="585"/>
      <c r="BM492" s="585"/>
    </row>
    <row r="493" spans="1:65" s="88" customFormat="1" ht="10.9" customHeight="1">
      <c r="A493" s="91"/>
      <c r="B493" s="90"/>
      <c r="E493" s="89"/>
      <c r="G493" s="86"/>
      <c r="H493" s="585"/>
      <c r="BM493" s="585"/>
    </row>
    <row r="494" spans="1:65" s="88" customFormat="1" ht="10.9" customHeight="1">
      <c r="A494" s="91"/>
      <c r="B494" s="90"/>
      <c r="E494" s="89"/>
      <c r="G494" s="86"/>
      <c r="H494" s="585"/>
      <c r="BM494" s="585"/>
    </row>
    <row r="495" spans="1:65" s="88" customFormat="1" ht="10.9" customHeight="1">
      <c r="A495" s="91"/>
      <c r="B495" s="90"/>
      <c r="E495" s="89"/>
      <c r="G495" s="86"/>
      <c r="H495" s="585"/>
      <c r="BM495" s="585"/>
    </row>
    <row r="496" spans="1:65" s="88" customFormat="1" ht="10.9" customHeight="1">
      <c r="A496" s="91"/>
      <c r="B496" s="90"/>
      <c r="E496" s="89"/>
      <c r="G496" s="86"/>
      <c r="H496" s="585"/>
      <c r="BM496" s="585"/>
    </row>
    <row r="497" spans="1:65" s="88" customFormat="1" ht="10.9" customHeight="1">
      <c r="A497" s="91"/>
      <c r="B497" s="90"/>
      <c r="E497" s="89"/>
      <c r="G497" s="86"/>
      <c r="H497" s="585"/>
      <c r="BM497" s="585"/>
    </row>
    <row r="498" spans="1:65" s="88" customFormat="1" ht="10.9" customHeight="1">
      <c r="A498" s="91"/>
      <c r="B498" s="90"/>
      <c r="E498" s="89"/>
      <c r="G498" s="86"/>
      <c r="H498" s="585"/>
      <c r="BM498" s="585"/>
    </row>
    <row r="499" spans="1:65" s="88" customFormat="1" ht="10.9" customHeight="1">
      <c r="A499" s="91"/>
      <c r="B499" s="90"/>
      <c r="E499" s="89"/>
      <c r="G499" s="86"/>
      <c r="H499" s="585"/>
      <c r="BM499" s="585"/>
    </row>
    <row r="500" spans="1:65" s="88" customFormat="1" ht="10.9" customHeight="1">
      <c r="A500" s="91"/>
      <c r="B500" s="90"/>
      <c r="E500" s="89"/>
      <c r="G500" s="86"/>
      <c r="H500" s="585"/>
      <c r="BM500" s="585"/>
    </row>
    <row r="501" spans="1:65" s="88" customFormat="1" ht="10.9" customHeight="1">
      <c r="A501" s="91"/>
      <c r="B501" s="90"/>
      <c r="E501" s="89"/>
      <c r="G501" s="86"/>
      <c r="H501" s="585"/>
      <c r="BM501" s="585"/>
    </row>
    <row r="502" spans="1:65" s="88" customFormat="1" ht="10.9" customHeight="1">
      <c r="A502" s="91"/>
      <c r="B502" s="90"/>
      <c r="E502" s="89"/>
      <c r="G502" s="86"/>
      <c r="H502" s="585"/>
      <c r="BM502" s="585"/>
    </row>
    <row r="503" spans="1:65" s="88" customFormat="1" ht="10.9" customHeight="1">
      <c r="A503" s="91"/>
      <c r="B503" s="90"/>
      <c r="E503" s="89"/>
      <c r="G503" s="86"/>
      <c r="H503" s="585"/>
      <c r="BM503" s="585"/>
    </row>
    <row r="504" spans="1:65" s="88" customFormat="1" ht="10.9" customHeight="1">
      <c r="A504" s="91"/>
      <c r="B504" s="90"/>
      <c r="E504" s="89"/>
      <c r="G504" s="86"/>
      <c r="H504" s="585"/>
      <c r="BM504" s="585"/>
    </row>
    <row r="505" spans="1:65" s="88" customFormat="1" ht="10.9" customHeight="1">
      <c r="A505" s="91"/>
      <c r="B505" s="90"/>
      <c r="E505" s="89"/>
      <c r="G505" s="86"/>
      <c r="H505" s="585"/>
      <c r="BM505" s="585"/>
    </row>
    <row r="506" spans="1:65" s="88" customFormat="1" ht="10.9" customHeight="1">
      <c r="A506" s="91"/>
      <c r="B506" s="90"/>
      <c r="E506" s="89"/>
      <c r="G506" s="86"/>
      <c r="H506" s="585"/>
      <c r="BM506" s="585"/>
    </row>
    <row r="507" spans="1:65" s="88" customFormat="1" ht="10.9" customHeight="1">
      <c r="A507" s="91"/>
      <c r="B507" s="90"/>
      <c r="E507" s="89"/>
      <c r="G507" s="86"/>
      <c r="H507" s="585"/>
      <c r="BM507" s="585"/>
    </row>
    <row r="508" spans="1:65" s="88" customFormat="1" ht="10.9" customHeight="1">
      <c r="A508" s="91"/>
      <c r="B508" s="90"/>
      <c r="E508" s="89"/>
      <c r="G508" s="86"/>
      <c r="H508" s="585"/>
      <c r="BM508" s="585"/>
    </row>
    <row r="509" spans="1:65" s="88" customFormat="1" ht="10.9" customHeight="1">
      <c r="A509" s="91"/>
      <c r="B509" s="90"/>
      <c r="E509" s="89"/>
      <c r="G509" s="86"/>
      <c r="H509" s="585"/>
      <c r="BM509" s="585"/>
    </row>
    <row r="510" spans="1:65" s="88" customFormat="1" ht="10.9" customHeight="1">
      <c r="A510" s="91"/>
      <c r="B510" s="90"/>
      <c r="E510" s="89"/>
      <c r="G510" s="86"/>
      <c r="H510" s="585"/>
      <c r="BM510" s="585"/>
    </row>
    <row r="511" spans="1:65" s="88" customFormat="1" ht="10.9" customHeight="1">
      <c r="A511" s="91"/>
      <c r="B511" s="90"/>
      <c r="E511" s="89"/>
      <c r="G511" s="86"/>
      <c r="H511" s="585"/>
      <c r="BM511" s="585"/>
    </row>
    <row r="512" spans="1:65" s="88" customFormat="1" ht="10.9" customHeight="1">
      <c r="A512" s="91"/>
      <c r="B512" s="90"/>
      <c r="E512" s="89"/>
      <c r="G512" s="86"/>
      <c r="H512" s="585"/>
      <c r="BM512" s="585"/>
    </row>
    <row r="513" spans="1:65" s="88" customFormat="1" ht="10.9" customHeight="1">
      <c r="A513" s="91"/>
      <c r="B513" s="90"/>
      <c r="E513" s="89"/>
      <c r="G513" s="86"/>
      <c r="H513" s="585"/>
      <c r="BM513" s="585"/>
    </row>
    <row r="514" spans="1:65" s="88" customFormat="1" ht="10.9" customHeight="1">
      <c r="A514" s="91"/>
      <c r="B514" s="90"/>
      <c r="E514" s="89"/>
      <c r="G514" s="86"/>
      <c r="H514" s="585"/>
      <c r="BM514" s="585"/>
    </row>
    <row r="515" spans="1:65" s="88" customFormat="1" ht="10.9" customHeight="1">
      <c r="A515" s="91"/>
      <c r="B515" s="90"/>
      <c r="E515" s="89"/>
      <c r="G515" s="86"/>
      <c r="H515" s="585"/>
      <c r="BM515" s="585"/>
    </row>
    <row r="516" spans="1:65" s="88" customFormat="1" ht="10.9" customHeight="1">
      <c r="A516" s="91"/>
      <c r="B516" s="90"/>
      <c r="E516" s="89"/>
      <c r="G516" s="86"/>
      <c r="H516" s="585"/>
      <c r="BM516" s="585"/>
    </row>
    <row r="517" spans="1:65" s="88" customFormat="1" ht="10.9" customHeight="1">
      <c r="A517" s="91"/>
      <c r="B517" s="90"/>
      <c r="E517" s="89"/>
      <c r="G517" s="86"/>
      <c r="H517" s="585"/>
      <c r="BM517" s="585"/>
    </row>
    <row r="518" spans="1:65" s="88" customFormat="1" ht="10.9" customHeight="1">
      <c r="A518" s="91"/>
      <c r="B518" s="90"/>
      <c r="E518" s="89"/>
      <c r="G518" s="86"/>
      <c r="H518" s="585"/>
      <c r="BM518" s="585"/>
    </row>
    <row r="519" spans="1:65" s="88" customFormat="1" ht="10.9" customHeight="1">
      <c r="A519" s="91"/>
      <c r="B519" s="90"/>
      <c r="E519" s="89"/>
      <c r="G519" s="86"/>
      <c r="H519" s="585"/>
      <c r="BM519" s="585"/>
    </row>
    <row r="520" spans="1:65" s="88" customFormat="1" ht="10.9" customHeight="1">
      <c r="A520" s="91"/>
      <c r="B520" s="90"/>
      <c r="E520" s="89"/>
      <c r="G520" s="86"/>
      <c r="H520" s="585"/>
      <c r="BM520" s="585"/>
    </row>
    <row r="521" spans="1:65" s="88" customFormat="1" ht="10.9" customHeight="1">
      <c r="A521" s="91"/>
      <c r="B521" s="90"/>
      <c r="E521" s="89"/>
      <c r="G521" s="86"/>
      <c r="H521" s="585"/>
      <c r="BM521" s="585"/>
    </row>
    <row r="522" spans="1:65" s="88" customFormat="1" ht="10.9" customHeight="1">
      <c r="A522" s="91"/>
      <c r="B522" s="90"/>
      <c r="E522" s="89"/>
      <c r="G522" s="86"/>
      <c r="H522" s="585"/>
      <c r="BM522" s="585"/>
    </row>
    <row r="523" spans="1:65" s="88" customFormat="1" ht="10.9" customHeight="1">
      <c r="A523" s="91"/>
      <c r="B523" s="90"/>
      <c r="E523" s="89"/>
      <c r="G523" s="86"/>
      <c r="H523" s="585"/>
      <c r="BM523" s="585"/>
    </row>
    <row r="524" spans="1:65" s="88" customFormat="1" ht="10.9" customHeight="1">
      <c r="A524" s="91"/>
      <c r="B524" s="90"/>
      <c r="E524" s="89"/>
      <c r="G524" s="86"/>
      <c r="H524" s="585"/>
      <c r="BM524" s="585"/>
    </row>
    <row r="525" spans="1:65" s="88" customFormat="1" ht="10.9" customHeight="1">
      <c r="A525" s="91"/>
      <c r="B525" s="90"/>
      <c r="E525" s="89"/>
      <c r="G525" s="86"/>
      <c r="H525" s="585"/>
      <c r="BM525" s="585"/>
    </row>
    <row r="526" spans="1:65" s="88" customFormat="1" ht="10.9" customHeight="1">
      <c r="A526" s="91"/>
      <c r="B526" s="90"/>
      <c r="E526" s="89"/>
      <c r="G526" s="86"/>
      <c r="H526" s="585"/>
      <c r="BM526" s="585"/>
    </row>
    <row r="527" spans="1:65" s="88" customFormat="1" ht="10.9" customHeight="1">
      <c r="A527" s="91"/>
      <c r="B527" s="90"/>
      <c r="E527" s="89"/>
      <c r="G527" s="86"/>
      <c r="H527" s="585"/>
      <c r="BM527" s="585"/>
    </row>
    <row r="528" spans="1:65" s="88" customFormat="1" ht="10.9" customHeight="1">
      <c r="A528" s="91"/>
      <c r="B528" s="90"/>
      <c r="E528" s="89"/>
      <c r="G528" s="86"/>
      <c r="H528" s="585"/>
      <c r="BM528" s="585"/>
    </row>
    <row r="529" spans="1:65" s="88" customFormat="1" ht="10.9" customHeight="1">
      <c r="A529" s="91"/>
      <c r="B529" s="90"/>
      <c r="E529" s="89"/>
      <c r="G529" s="86"/>
      <c r="H529" s="585"/>
      <c r="BM529" s="585"/>
    </row>
    <row r="530" spans="1:65" s="88" customFormat="1" ht="10.9" customHeight="1">
      <c r="A530" s="91"/>
      <c r="B530" s="90"/>
      <c r="E530" s="89"/>
      <c r="G530" s="86"/>
      <c r="H530" s="585"/>
      <c r="BM530" s="585"/>
    </row>
    <row r="531" spans="1:65" s="88" customFormat="1" ht="10.9" customHeight="1">
      <c r="A531" s="91"/>
      <c r="B531" s="90"/>
      <c r="E531" s="89"/>
      <c r="G531" s="86"/>
      <c r="H531" s="585"/>
      <c r="BM531" s="585"/>
    </row>
    <row r="532" spans="1:65" s="88" customFormat="1" ht="10.9" customHeight="1">
      <c r="A532" s="91"/>
      <c r="B532" s="90"/>
      <c r="E532" s="89"/>
      <c r="G532" s="86"/>
      <c r="H532" s="585"/>
      <c r="BM532" s="585"/>
    </row>
    <row r="533" spans="1:65" s="88" customFormat="1" ht="10.9" customHeight="1">
      <c r="A533" s="91"/>
      <c r="B533" s="90"/>
      <c r="E533" s="89"/>
      <c r="G533" s="86"/>
      <c r="H533" s="585"/>
      <c r="BM533" s="585"/>
    </row>
    <row r="534" spans="1:65" s="88" customFormat="1" ht="10.9" customHeight="1">
      <c r="A534" s="91"/>
      <c r="B534" s="90"/>
      <c r="E534" s="89"/>
      <c r="G534" s="86"/>
      <c r="H534" s="585"/>
      <c r="BM534" s="585"/>
    </row>
    <row r="535" spans="1:65" s="88" customFormat="1" ht="10.9" customHeight="1">
      <c r="A535" s="91"/>
      <c r="B535" s="90"/>
      <c r="E535" s="89"/>
      <c r="G535" s="86"/>
      <c r="H535" s="585"/>
      <c r="BM535" s="585"/>
    </row>
    <row r="536" spans="1:65" s="88" customFormat="1" ht="10.9" customHeight="1">
      <c r="A536" s="91"/>
      <c r="B536" s="90"/>
      <c r="E536" s="89"/>
      <c r="G536" s="86"/>
      <c r="H536" s="585"/>
      <c r="BM536" s="585"/>
    </row>
    <row r="537" spans="1:65" s="88" customFormat="1" ht="10.9" customHeight="1">
      <c r="A537" s="91"/>
      <c r="B537" s="90"/>
      <c r="E537" s="89"/>
      <c r="G537" s="86"/>
      <c r="H537" s="585"/>
      <c r="BM537" s="585"/>
    </row>
    <row r="538" spans="1:65" s="88" customFormat="1" ht="10.9" customHeight="1">
      <c r="A538" s="91"/>
      <c r="B538" s="90"/>
      <c r="E538" s="89"/>
      <c r="G538" s="86"/>
      <c r="H538" s="585"/>
      <c r="BM538" s="585"/>
    </row>
    <row r="539" spans="1:65" s="88" customFormat="1" ht="10.9" customHeight="1">
      <c r="A539" s="91"/>
      <c r="B539" s="90"/>
      <c r="E539" s="89"/>
      <c r="G539" s="86"/>
      <c r="H539" s="585"/>
      <c r="BM539" s="585"/>
    </row>
    <row r="540" spans="1:65" s="88" customFormat="1" ht="10.9" customHeight="1">
      <c r="A540" s="91"/>
      <c r="B540" s="90"/>
      <c r="E540" s="89"/>
      <c r="G540" s="86"/>
      <c r="H540" s="585"/>
      <c r="BM540" s="585"/>
    </row>
    <row r="541" spans="1:65" s="88" customFormat="1" ht="10.9" customHeight="1">
      <c r="A541" s="91"/>
      <c r="B541" s="90"/>
      <c r="E541" s="89"/>
      <c r="G541" s="86"/>
      <c r="H541" s="585"/>
      <c r="BM541" s="585"/>
    </row>
    <row r="542" spans="1:65" s="88" customFormat="1" ht="10.9" customHeight="1">
      <c r="A542" s="91"/>
      <c r="B542" s="90"/>
      <c r="E542" s="89"/>
      <c r="G542" s="86"/>
      <c r="H542" s="585"/>
      <c r="BM542" s="585"/>
    </row>
    <row r="543" spans="1:65" s="88" customFormat="1" ht="10.9" customHeight="1">
      <c r="A543" s="91"/>
      <c r="B543" s="90"/>
      <c r="E543" s="89"/>
      <c r="G543" s="86"/>
      <c r="H543" s="585"/>
      <c r="BM543" s="585"/>
    </row>
    <row r="544" spans="1:65" s="88" customFormat="1" ht="10.9" customHeight="1">
      <c r="A544" s="91"/>
      <c r="B544" s="90"/>
      <c r="E544" s="89"/>
      <c r="G544" s="86"/>
      <c r="H544" s="585"/>
      <c r="BM544" s="585"/>
    </row>
    <row r="545" spans="1:65" s="88" customFormat="1" ht="10.9" customHeight="1">
      <c r="A545" s="91"/>
      <c r="B545" s="90"/>
      <c r="E545" s="89"/>
      <c r="G545" s="86"/>
      <c r="H545" s="585"/>
      <c r="BM545" s="585"/>
    </row>
    <row r="546" spans="1:65" s="88" customFormat="1" ht="10.9" customHeight="1">
      <c r="A546" s="91"/>
      <c r="B546" s="90"/>
      <c r="E546" s="89"/>
      <c r="G546" s="86"/>
      <c r="H546" s="585"/>
      <c r="BM546" s="585"/>
    </row>
    <row r="547" spans="1:65" s="88" customFormat="1" ht="10.9" customHeight="1">
      <c r="A547" s="91"/>
      <c r="B547" s="90"/>
      <c r="E547" s="89"/>
      <c r="G547" s="86"/>
      <c r="H547" s="585"/>
      <c r="BM547" s="585"/>
    </row>
    <row r="548" spans="1:65" s="88" customFormat="1" ht="10.9" customHeight="1">
      <c r="A548" s="91"/>
      <c r="B548" s="90"/>
      <c r="E548" s="89"/>
      <c r="G548" s="86"/>
      <c r="H548" s="585"/>
      <c r="BM548" s="585"/>
    </row>
    <row r="549" spans="1:65" s="88" customFormat="1" ht="10.9" customHeight="1">
      <c r="A549" s="91"/>
      <c r="B549" s="90"/>
      <c r="E549" s="89"/>
      <c r="G549" s="86"/>
      <c r="H549" s="585"/>
      <c r="BM549" s="585"/>
    </row>
    <row r="550" spans="1:65" s="88" customFormat="1" ht="10.9" customHeight="1">
      <c r="A550" s="91"/>
      <c r="B550" s="90"/>
      <c r="E550" s="89"/>
      <c r="G550" s="86"/>
      <c r="H550" s="585"/>
      <c r="BM550" s="585"/>
    </row>
    <row r="551" spans="1:65" s="88" customFormat="1" ht="10.9" customHeight="1">
      <c r="A551" s="91"/>
      <c r="B551" s="90"/>
      <c r="E551" s="89"/>
      <c r="G551" s="86"/>
      <c r="H551" s="585"/>
      <c r="BM551" s="585"/>
    </row>
    <row r="552" spans="1:65" s="88" customFormat="1" ht="10.9" customHeight="1">
      <c r="A552" s="91"/>
      <c r="B552" s="90"/>
      <c r="E552" s="89"/>
      <c r="G552" s="86"/>
      <c r="H552" s="585"/>
      <c r="BM552" s="585"/>
    </row>
    <row r="553" spans="1:65" s="88" customFormat="1" ht="10.9" customHeight="1">
      <c r="A553" s="91"/>
      <c r="B553" s="90"/>
      <c r="E553" s="89"/>
      <c r="G553" s="86"/>
      <c r="H553" s="585"/>
      <c r="BM553" s="585"/>
    </row>
    <row r="554" spans="1:65" s="88" customFormat="1" ht="10.9" customHeight="1">
      <c r="A554" s="91"/>
      <c r="B554" s="90"/>
      <c r="E554" s="89"/>
      <c r="G554" s="86"/>
      <c r="H554" s="585"/>
      <c r="BM554" s="585"/>
    </row>
    <row r="555" spans="1:65" s="88" customFormat="1" ht="10.9" customHeight="1">
      <c r="A555" s="91"/>
      <c r="B555" s="90"/>
      <c r="E555" s="89"/>
      <c r="G555" s="86"/>
      <c r="H555" s="585"/>
      <c r="BM555" s="585"/>
    </row>
    <row r="556" spans="1:65" s="88" customFormat="1" ht="10.9" customHeight="1">
      <c r="A556" s="91"/>
      <c r="B556" s="90"/>
      <c r="E556" s="89"/>
      <c r="G556" s="86"/>
      <c r="H556" s="585"/>
      <c r="BM556" s="585"/>
    </row>
    <row r="557" spans="1:65" s="88" customFormat="1" ht="10.9" customHeight="1">
      <c r="A557" s="91"/>
      <c r="B557" s="90"/>
      <c r="E557" s="89"/>
      <c r="G557" s="86"/>
      <c r="H557" s="585"/>
      <c r="BM557" s="585"/>
    </row>
    <row r="558" spans="1:65" s="88" customFormat="1" ht="10.9" customHeight="1">
      <c r="A558" s="91"/>
      <c r="B558" s="90"/>
      <c r="E558" s="89"/>
      <c r="G558" s="86"/>
      <c r="H558" s="585"/>
      <c r="BM558" s="585"/>
    </row>
    <row r="559" spans="1:65" s="88" customFormat="1" ht="10.9" customHeight="1">
      <c r="A559" s="91"/>
      <c r="B559" s="90"/>
      <c r="E559" s="89"/>
      <c r="G559" s="86"/>
      <c r="H559" s="585"/>
      <c r="BM559" s="585"/>
    </row>
    <row r="560" spans="1:65" s="88" customFormat="1" ht="10.9" customHeight="1">
      <c r="A560" s="91"/>
      <c r="B560" s="90"/>
      <c r="E560" s="89"/>
      <c r="G560" s="86"/>
      <c r="H560" s="585"/>
      <c r="BM560" s="585"/>
    </row>
    <row r="561" spans="1:65" s="88" customFormat="1" ht="10.9" customHeight="1">
      <c r="A561" s="91"/>
      <c r="B561" s="90"/>
      <c r="E561" s="89"/>
      <c r="G561" s="86"/>
      <c r="H561" s="585"/>
      <c r="BM561" s="585"/>
    </row>
    <row r="562" spans="1:65" s="88" customFormat="1" ht="10.9" customHeight="1">
      <c r="A562" s="91"/>
      <c r="B562" s="90"/>
      <c r="E562" s="89"/>
      <c r="G562" s="86"/>
      <c r="H562" s="585"/>
      <c r="BM562" s="585"/>
    </row>
    <row r="563" spans="1:65" s="88" customFormat="1" ht="10.9" customHeight="1">
      <c r="A563" s="91"/>
      <c r="B563" s="90"/>
      <c r="E563" s="89"/>
      <c r="G563" s="86"/>
      <c r="H563" s="585"/>
      <c r="BM563" s="585"/>
    </row>
    <row r="564" spans="1:65" s="88" customFormat="1" ht="10.9" customHeight="1">
      <c r="A564" s="91"/>
      <c r="B564" s="90"/>
      <c r="E564" s="89"/>
      <c r="G564" s="86"/>
      <c r="H564" s="585"/>
      <c r="BM564" s="585"/>
    </row>
    <row r="565" spans="1:65" s="88" customFormat="1" ht="10.9" customHeight="1">
      <c r="A565" s="91"/>
      <c r="B565" s="90"/>
      <c r="E565" s="89"/>
      <c r="G565" s="86"/>
      <c r="H565" s="585"/>
      <c r="BM565" s="585"/>
    </row>
    <row r="566" spans="1:65" s="88" customFormat="1" ht="10.9" customHeight="1">
      <c r="A566" s="91"/>
      <c r="B566" s="90"/>
      <c r="E566" s="89"/>
      <c r="G566" s="86"/>
      <c r="H566" s="585"/>
      <c r="BM566" s="585"/>
    </row>
    <row r="567" spans="1:65" s="88" customFormat="1" ht="10.9" customHeight="1">
      <c r="A567" s="91"/>
      <c r="B567" s="90"/>
      <c r="E567" s="89"/>
      <c r="G567" s="86"/>
      <c r="H567" s="585"/>
      <c r="BM567" s="585"/>
    </row>
    <row r="568" spans="1:65" s="88" customFormat="1" ht="10.9" customHeight="1">
      <c r="A568" s="91"/>
      <c r="B568" s="90"/>
      <c r="E568" s="89"/>
      <c r="G568" s="86"/>
      <c r="H568" s="585"/>
      <c r="BM568" s="585"/>
    </row>
    <row r="569" spans="1:65" s="88" customFormat="1" ht="10.9" customHeight="1">
      <c r="A569" s="91"/>
      <c r="B569" s="90"/>
      <c r="E569" s="89"/>
      <c r="G569" s="86"/>
      <c r="H569" s="585"/>
      <c r="BM569" s="585"/>
    </row>
    <row r="570" spans="1:65" s="88" customFormat="1" ht="10.9" customHeight="1">
      <c r="A570" s="91"/>
      <c r="B570" s="90"/>
      <c r="E570" s="89"/>
      <c r="G570" s="86"/>
      <c r="H570" s="585"/>
      <c r="BM570" s="585"/>
    </row>
    <row r="571" spans="1:65" s="88" customFormat="1" ht="10.9" customHeight="1">
      <c r="A571" s="91"/>
      <c r="B571" s="90"/>
      <c r="E571" s="89"/>
      <c r="G571" s="86"/>
      <c r="H571" s="585"/>
      <c r="BM571" s="585"/>
    </row>
    <row r="572" spans="1:65" s="88" customFormat="1" ht="10.9" customHeight="1">
      <c r="A572" s="91"/>
      <c r="B572" s="90"/>
      <c r="E572" s="89"/>
      <c r="G572" s="86"/>
      <c r="H572" s="585"/>
      <c r="BM572" s="585"/>
    </row>
    <row r="573" spans="1:65" s="88" customFormat="1" ht="10.9" customHeight="1">
      <c r="A573" s="91"/>
      <c r="B573" s="90"/>
      <c r="E573" s="89"/>
      <c r="G573" s="86"/>
      <c r="H573" s="585"/>
      <c r="BM573" s="585"/>
    </row>
    <row r="574" spans="1:65" s="88" customFormat="1" ht="10.9" customHeight="1">
      <c r="A574" s="91"/>
      <c r="B574" s="90"/>
      <c r="E574" s="89"/>
      <c r="G574" s="86"/>
      <c r="H574" s="585"/>
      <c r="BM574" s="585"/>
    </row>
    <row r="575" spans="1:65" s="88" customFormat="1" ht="10.9" customHeight="1">
      <c r="A575" s="91"/>
      <c r="B575" s="90"/>
      <c r="E575" s="89"/>
      <c r="G575" s="86"/>
      <c r="H575" s="585"/>
      <c r="BM575" s="585"/>
    </row>
    <row r="576" spans="1:65" s="88" customFormat="1" ht="10.9" customHeight="1">
      <c r="A576" s="91"/>
      <c r="B576" s="90"/>
      <c r="E576" s="89"/>
      <c r="G576" s="86"/>
      <c r="H576" s="585"/>
      <c r="BM576" s="585"/>
    </row>
    <row r="577" spans="1:65" s="88" customFormat="1" ht="10.9" customHeight="1">
      <c r="A577" s="91"/>
      <c r="B577" s="90"/>
      <c r="E577" s="89"/>
      <c r="G577" s="86"/>
      <c r="H577" s="585"/>
      <c r="BM577" s="585"/>
    </row>
    <row r="578" spans="1:65" s="88" customFormat="1" ht="10.9" customHeight="1">
      <c r="A578" s="91"/>
      <c r="B578" s="90"/>
      <c r="E578" s="89"/>
      <c r="G578" s="86"/>
      <c r="H578" s="585"/>
      <c r="BM578" s="585"/>
    </row>
    <row r="579" spans="1:65" s="88" customFormat="1" ht="10.9" customHeight="1">
      <c r="A579" s="91"/>
      <c r="B579" s="90"/>
      <c r="E579" s="89"/>
      <c r="G579" s="86"/>
      <c r="H579" s="585"/>
      <c r="BM579" s="585"/>
    </row>
    <row r="580" spans="1:65" s="88" customFormat="1" ht="10.9" customHeight="1">
      <c r="A580" s="91"/>
      <c r="B580" s="90"/>
      <c r="E580" s="89"/>
      <c r="G580" s="86"/>
      <c r="H580" s="585"/>
      <c r="BM580" s="585"/>
    </row>
    <row r="581" spans="1:65" s="88" customFormat="1" ht="10.9" customHeight="1">
      <c r="A581" s="91"/>
      <c r="B581" s="90"/>
      <c r="E581" s="89"/>
      <c r="G581" s="86"/>
      <c r="H581" s="585"/>
      <c r="BM581" s="585"/>
    </row>
    <row r="582" spans="1:65" s="88" customFormat="1" ht="10.9" customHeight="1">
      <c r="A582" s="91"/>
      <c r="B582" s="90"/>
      <c r="E582" s="89"/>
      <c r="G582" s="86"/>
      <c r="H582" s="585"/>
      <c r="BM582" s="585"/>
    </row>
    <row r="583" spans="1:65" s="88" customFormat="1" ht="10.9" customHeight="1">
      <c r="A583" s="91"/>
      <c r="B583" s="90"/>
      <c r="E583" s="89"/>
      <c r="G583" s="86"/>
      <c r="H583" s="585"/>
      <c r="BM583" s="585"/>
    </row>
    <row r="584" spans="1:65" s="88" customFormat="1" ht="10.9" customHeight="1">
      <c r="A584" s="91"/>
      <c r="B584" s="90"/>
      <c r="E584" s="89"/>
      <c r="G584" s="86"/>
      <c r="H584" s="585"/>
      <c r="BM584" s="585"/>
    </row>
    <row r="585" spans="1:65" s="88" customFormat="1" ht="10.9" customHeight="1">
      <c r="A585" s="91"/>
      <c r="B585" s="90"/>
      <c r="E585" s="89"/>
      <c r="G585" s="86"/>
      <c r="H585" s="585"/>
      <c r="BM585" s="585"/>
    </row>
    <row r="586" spans="1:65" s="88" customFormat="1" ht="10.9" customHeight="1">
      <c r="A586" s="91"/>
      <c r="B586" s="90"/>
      <c r="E586" s="89"/>
      <c r="G586" s="86"/>
      <c r="H586" s="585"/>
      <c r="BM586" s="585"/>
    </row>
    <row r="587" spans="1:65" s="88" customFormat="1" ht="10.9" customHeight="1">
      <c r="A587" s="91"/>
      <c r="B587" s="90"/>
      <c r="E587" s="89"/>
      <c r="G587" s="86"/>
      <c r="H587" s="585"/>
      <c r="BM587" s="585"/>
    </row>
    <row r="588" spans="1:65" s="88" customFormat="1" ht="10.9" customHeight="1">
      <c r="A588" s="91"/>
      <c r="B588" s="90"/>
      <c r="E588" s="89"/>
      <c r="G588" s="86"/>
      <c r="H588" s="585"/>
      <c r="BM588" s="585"/>
    </row>
    <row r="589" spans="1:65" s="88" customFormat="1" ht="10.9" customHeight="1">
      <c r="A589" s="91"/>
      <c r="B589" s="90"/>
      <c r="E589" s="89"/>
      <c r="G589" s="86"/>
      <c r="H589" s="585"/>
      <c r="BM589" s="585"/>
    </row>
    <row r="590" spans="1:65" s="88" customFormat="1" ht="10.9" customHeight="1">
      <c r="A590" s="91"/>
      <c r="B590" s="90"/>
      <c r="E590" s="89"/>
      <c r="G590" s="86"/>
      <c r="H590" s="585"/>
      <c r="BM590" s="585"/>
    </row>
    <row r="591" spans="1:65" s="88" customFormat="1" ht="10.9" customHeight="1">
      <c r="A591" s="91"/>
      <c r="B591" s="90"/>
      <c r="E591" s="89"/>
      <c r="G591" s="86"/>
      <c r="H591" s="585"/>
      <c r="BM591" s="585"/>
    </row>
    <row r="592" spans="1:65" s="88" customFormat="1" ht="10.9" customHeight="1">
      <c r="A592" s="91"/>
      <c r="B592" s="90"/>
      <c r="E592" s="89"/>
      <c r="G592" s="86"/>
      <c r="H592" s="585"/>
      <c r="BM592" s="585"/>
    </row>
    <row r="593" spans="1:65" s="88" customFormat="1" ht="10.9" customHeight="1">
      <c r="A593" s="91"/>
      <c r="B593" s="90"/>
      <c r="E593" s="89"/>
      <c r="G593" s="86"/>
      <c r="H593" s="585"/>
      <c r="BM593" s="585"/>
    </row>
    <row r="594" spans="1:65" s="88" customFormat="1" ht="10.9" customHeight="1">
      <c r="A594" s="91"/>
      <c r="B594" s="90"/>
      <c r="E594" s="89"/>
      <c r="G594" s="86"/>
      <c r="H594" s="585"/>
      <c r="BM594" s="585"/>
    </row>
    <row r="595" spans="1:65" s="88" customFormat="1" ht="10.9" customHeight="1">
      <c r="A595" s="91"/>
      <c r="B595" s="90"/>
      <c r="E595" s="89"/>
      <c r="G595" s="86"/>
      <c r="H595" s="585"/>
      <c r="BM595" s="585"/>
    </row>
    <row r="596" spans="1:65" s="88" customFormat="1" ht="10.9" customHeight="1">
      <c r="A596" s="91"/>
      <c r="B596" s="90"/>
      <c r="E596" s="89"/>
      <c r="G596" s="86"/>
      <c r="H596" s="585"/>
      <c r="BM596" s="585"/>
    </row>
    <row r="597" spans="1:65" s="88" customFormat="1" ht="10.9" customHeight="1">
      <c r="A597" s="91"/>
      <c r="B597" s="90"/>
      <c r="E597" s="89"/>
      <c r="G597" s="86"/>
      <c r="H597" s="585"/>
      <c r="BM597" s="585"/>
    </row>
    <row r="598" spans="1:65" s="88" customFormat="1" ht="10.9" customHeight="1">
      <c r="A598" s="91"/>
      <c r="B598" s="90"/>
      <c r="E598" s="89"/>
      <c r="G598" s="86"/>
      <c r="H598" s="585"/>
      <c r="BM598" s="585"/>
    </row>
    <row r="599" spans="1:65" s="88" customFormat="1" ht="10.9" customHeight="1">
      <c r="A599" s="91"/>
      <c r="B599" s="90"/>
      <c r="E599" s="89"/>
      <c r="G599" s="86"/>
      <c r="H599" s="585"/>
      <c r="BM599" s="585"/>
    </row>
    <row r="600" spans="1:65" s="88" customFormat="1" ht="10.9" customHeight="1">
      <c r="A600" s="91"/>
      <c r="B600" s="90"/>
      <c r="E600" s="89"/>
      <c r="G600" s="86"/>
      <c r="H600" s="585"/>
      <c r="BM600" s="585"/>
    </row>
    <row r="601" spans="1:65" s="88" customFormat="1" ht="10.9" customHeight="1">
      <c r="A601" s="91"/>
      <c r="B601" s="90"/>
      <c r="E601" s="89"/>
      <c r="G601" s="86"/>
      <c r="H601" s="585"/>
      <c r="BM601" s="585"/>
    </row>
    <row r="602" spans="1:65" s="88" customFormat="1" ht="10.9" customHeight="1">
      <c r="A602" s="91"/>
      <c r="B602" s="90"/>
      <c r="E602" s="89"/>
      <c r="G602" s="86"/>
      <c r="H602" s="585"/>
      <c r="BM602" s="585"/>
    </row>
    <row r="603" spans="1:65" s="88" customFormat="1" ht="10.9" customHeight="1">
      <c r="A603" s="91"/>
      <c r="B603" s="90"/>
      <c r="E603" s="89"/>
      <c r="G603" s="86"/>
      <c r="H603" s="585"/>
      <c r="BM603" s="585"/>
    </row>
    <row r="604" spans="1:65" s="88" customFormat="1" ht="10.9" customHeight="1">
      <c r="A604" s="91"/>
      <c r="B604" s="90"/>
      <c r="E604" s="89"/>
      <c r="G604" s="86"/>
      <c r="H604" s="585"/>
      <c r="BM604" s="585"/>
    </row>
    <row r="605" spans="1:65" s="88" customFormat="1" ht="10.9" customHeight="1">
      <c r="A605" s="91"/>
      <c r="B605" s="90"/>
      <c r="E605" s="89"/>
      <c r="G605" s="86"/>
      <c r="H605" s="585"/>
      <c r="BM605" s="585"/>
    </row>
    <row r="606" spans="1:65" s="88" customFormat="1" ht="10.9" customHeight="1">
      <c r="A606" s="91"/>
      <c r="B606" s="90"/>
      <c r="E606" s="89"/>
      <c r="G606" s="86"/>
      <c r="H606" s="585"/>
      <c r="BM606" s="585"/>
    </row>
    <row r="607" spans="1:65" s="88" customFormat="1" ht="10.9" customHeight="1">
      <c r="A607" s="91"/>
      <c r="B607" s="90"/>
      <c r="E607" s="89"/>
      <c r="G607" s="86"/>
      <c r="H607" s="585"/>
      <c r="BM607" s="585"/>
    </row>
    <row r="608" spans="1:65" s="88" customFormat="1" ht="10.9" customHeight="1">
      <c r="A608" s="91"/>
      <c r="B608" s="90"/>
      <c r="E608" s="89"/>
      <c r="G608" s="86"/>
      <c r="H608" s="585"/>
      <c r="BM608" s="585"/>
    </row>
    <row r="609" spans="1:65" s="88" customFormat="1" ht="10.9" customHeight="1">
      <c r="A609" s="91"/>
      <c r="B609" s="90"/>
      <c r="E609" s="89"/>
      <c r="G609" s="86"/>
      <c r="H609" s="585"/>
      <c r="BM609" s="585"/>
    </row>
    <row r="610" spans="1:65" s="88" customFormat="1" ht="10.9" customHeight="1">
      <c r="A610" s="91"/>
      <c r="B610" s="90"/>
      <c r="E610" s="89"/>
      <c r="G610" s="86"/>
      <c r="H610" s="585"/>
      <c r="BM610" s="585"/>
    </row>
    <row r="611" spans="1:65" s="88" customFormat="1" ht="10.9" customHeight="1">
      <c r="A611" s="91"/>
      <c r="B611" s="90"/>
      <c r="E611" s="89"/>
      <c r="G611" s="86"/>
      <c r="H611" s="585"/>
      <c r="BM611" s="585"/>
    </row>
    <row r="612" spans="1:65" s="88" customFormat="1" ht="10.9" customHeight="1">
      <c r="A612" s="91"/>
      <c r="B612" s="90"/>
      <c r="E612" s="89"/>
      <c r="G612" s="86"/>
      <c r="H612" s="585"/>
      <c r="BM612" s="585"/>
    </row>
    <row r="613" spans="1:65" s="88" customFormat="1" ht="10.9" customHeight="1">
      <c r="A613" s="91"/>
      <c r="B613" s="90"/>
      <c r="E613" s="89"/>
      <c r="G613" s="86"/>
      <c r="H613" s="585"/>
      <c r="BM613" s="585"/>
    </row>
    <row r="614" spans="1:65" s="88" customFormat="1" ht="10.9" customHeight="1">
      <c r="A614" s="91"/>
      <c r="B614" s="90"/>
      <c r="E614" s="89"/>
      <c r="G614" s="86"/>
      <c r="H614" s="585"/>
      <c r="BM614" s="585"/>
    </row>
    <row r="615" spans="1:65" s="88" customFormat="1" ht="10.9" customHeight="1">
      <c r="A615" s="91"/>
      <c r="B615" s="90"/>
      <c r="E615" s="89"/>
      <c r="G615" s="86"/>
      <c r="H615" s="585"/>
      <c r="BM615" s="585"/>
    </row>
    <row r="616" spans="1:65" s="88" customFormat="1" ht="10.9" customHeight="1">
      <c r="A616" s="91"/>
      <c r="B616" s="90"/>
      <c r="E616" s="89"/>
      <c r="G616" s="86"/>
      <c r="H616" s="585"/>
      <c r="BM616" s="585"/>
    </row>
    <row r="617" spans="1:65" s="88" customFormat="1" ht="10.9" customHeight="1">
      <c r="A617" s="91"/>
      <c r="B617" s="90"/>
      <c r="E617" s="89"/>
      <c r="G617" s="86"/>
      <c r="H617" s="585"/>
      <c r="BM617" s="585"/>
    </row>
    <row r="618" spans="1:65" s="88" customFormat="1" ht="10.9" customHeight="1">
      <c r="A618" s="91"/>
      <c r="B618" s="90"/>
      <c r="E618" s="89"/>
      <c r="G618" s="86"/>
      <c r="H618" s="585"/>
      <c r="BM618" s="585"/>
    </row>
    <row r="619" spans="1:65" s="88" customFormat="1" ht="10.9" customHeight="1">
      <c r="A619" s="91"/>
      <c r="B619" s="90"/>
      <c r="E619" s="89"/>
      <c r="G619" s="86"/>
      <c r="H619" s="585"/>
      <c r="BM619" s="585"/>
    </row>
    <row r="620" spans="1:65" s="88" customFormat="1" ht="10.9" customHeight="1">
      <c r="A620" s="91"/>
      <c r="B620" s="90"/>
      <c r="E620" s="89"/>
      <c r="G620" s="86"/>
      <c r="H620" s="585"/>
      <c r="BM620" s="585"/>
    </row>
    <row r="621" spans="1:65" s="88" customFormat="1" ht="10.9" customHeight="1">
      <c r="A621" s="91"/>
      <c r="B621" s="90"/>
      <c r="E621" s="89"/>
      <c r="G621" s="86"/>
      <c r="H621" s="585"/>
      <c r="BM621" s="585"/>
    </row>
    <row r="622" spans="1:65" s="88" customFormat="1" ht="10.9" customHeight="1">
      <c r="A622" s="91"/>
      <c r="B622" s="90"/>
      <c r="E622" s="89"/>
      <c r="G622" s="86"/>
      <c r="H622" s="585"/>
      <c r="BM622" s="585"/>
    </row>
    <row r="623" spans="1:65" s="88" customFormat="1" ht="10.9" customHeight="1">
      <c r="A623" s="91"/>
      <c r="B623" s="90"/>
      <c r="E623" s="89"/>
      <c r="G623" s="86"/>
      <c r="H623" s="585"/>
      <c r="BM623" s="585"/>
    </row>
    <row r="624" spans="1:65" s="88" customFormat="1" ht="10.9" customHeight="1">
      <c r="A624" s="91"/>
      <c r="B624" s="90"/>
      <c r="E624" s="89"/>
      <c r="G624" s="86"/>
      <c r="H624" s="585"/>
      <c r="BM624" s="585"/>
    </row>
    <row r="625" spans="1:65" s="88" customFormat="1" ht="10.9" customHeight="1">
      <c r="A625" s="91"/>
      <c r="B625" s="90"/>
      <c r="E625" s="89"/>
      <c r="G625" s="86"/>
      <c r="H625" s="585"/>
      <c r="BM625" s="585"/>
    </row>
    <row r="626" spans="1:65" s="88" customFormat="1" ht="10.9" customHeight="1">
      <c r="A626" s="91"/>
      <c r="B626" s="90"/>
      <c r="E626" s="89"/>
      <c r="G626" s="86"/>
      <c r="H626" s="585"/>
      <c r="BM626" s="585"/>
    </row>
    <row r="627" spans="1:65" s="88" customFormat="1" ht="10.9" customHeight="1">
      <c r="A627" s="91"/>
      <c r="B627" s="90"/>
      <c r="E627" s="89"/>
      <c r="G627" s="86"/>
      <c r="H627" s="585"/>
      <c r="BM627" s="585"/>
    </row>
    <row r="628" spans="1:65" s="88" customFormat="1" ht="10.9" customHeight="1">
      <c r="A628" s="91"/>
      <c r="B628" s="90"/>
      <c r="E628" s="89"/>
      <c r="G628" s="86"/>
      <c r="H628" s="585"/>
      <c r="BM628" s="585"/>
    </row>
    <row r="629" spans="1:65" s="88" customFormat="1" ht="10.9" customHeight="1">
      <c r="A629" s="91"/>
      <c r="B629" s="90"/>
      <c r="E629" s="89"/>
      <c r="G629" s="86"/>
      <c r="H629" s="585"/>
      <c r="BM629" s="585"/>
    </row>
    <row r="630" spans="1:65" s="88" customFormat="1" ht="10.9" customHeight="1">
      <c r="A630" s="91"/>
      <c r="B630" s="90"/>
      <c r="E630" s="89"/>
      <c r="G630" s="86"/>
      <c r="H630" s="585"/>
      <c r="BM630" s="585"/>
    </row>
    <row r="631" spans="1:65" s="88" customFormat="1" ht="10.9" customHeight="1">
      <c r="A631" s="91"/>
      <c r="B631" s="90"/>
      <c r="E631" s="89"/>
      <c r="G631" s="86"/>
      <c r="H631" s="585"/>
      <c r="BM631" s="585"/>
    </row>
    <row r="632" spans="1:65" s="88" customFormat="1" ht="10.9" customHeight="1">
      <c r="A632" s="91"/>
      <c r="B632" s="90"/>
      <c r="E632" s="89"/>
      <c r="G632" s="86"/>
      <c r="H632" s="585"/>
      <c r="BM632" s="585"/>
    </row>
    <row r="633" spans="1:65" s="88" customFormat="1" ht="10.9" customHeight="1">
      <c r="A633" s="91"/>
      <c r="B633" s="90"/>
      <c r="E633" s="89"/>
      <c r="G633" s="86"/>
      <c r="H633" s="585"/>
      <c r="BM633" s="585"/>
    </row>
    <row r="634" spans="1:65" s="88" customFormat="1" ht="10.9" customHeight="1">
      <c r="A634" s="91"/>
      <c r="B634" s="90"/>
      <c r="E634" s="89"/>
      <c r="G634" s="86"/>
      <c r="H634" s="585"/>
      <c r="BM634" s="585"/>
    </row>
    <row r="635" spans="1:65" s="88" customFormat="1" ht="10.9" customHeight="1">
      <c r="A635" s="91"/>
      <c r="B635" s="90"/>
      <c r="E635" s="89"/>
      <c r="G635" s="86"/>
      <c r="H635" s="585"/>
      <c r="BM635" s="585"/>
    </row>
    <row r="636" spans="1:65" s="88" customFormat="1" ht="10.9" customHeight="1">
      <c r="A636" s="91"/>
      <c r="B636" s="90"/>
      <c r="E636" s="89"/>
      <c r="G636" s="86"/>
      <c r="H636" s="585"/>
      <c r="BM636" s="585"/>
    </row>
    <row r="637" spans="1:65" s="88" customFormat="1" ht="10.9" customHeight="1">
      <c r="A637" s="91"/>
      <c r="B637" s="90"/>
      <c r="E637" s="89"/>
      <c r="G637" s="86"/>
      <c r="H637" s="585"/>
      <c r="BM637" s="585"/>
    </row>
    <row r="638" spans="1:65" s="88" customFormat="1" ht="10.9" customHeight="1">
      <c r="A638" s="91"/>
      <c r="B638" s="90"/>
      <c r="E638" s="89"/>
      <c r="G638" s="86"/>
      <c r="H638" s="585"/>
      <c r="BM638" s="585"/>
    </row>
    <row r="639" spans="1:65" s="88" customFormat="1" ht="10.9" customHeight="1">
      <c r="A639" s="91"/>
      <c r="B639" s="90"/>
      <c r="E639" s="89"/>
      <c r="G639" s="86"/>
      <c r="H639" s="585"/>
      <c r="BM639" s="585"/>
    </row>
    <row r="640" spans="1:65" s="88" customFormat="1" ht="10.9" customHeight="1">
      <c r="A640" s="91"/>
      <c r="B640" s="90"/>
      <c r="E640" s="89"/>
      <c r="G640" s="86"/>
      <c r="H640" s="585"/>
      <c r="BM640" s="585"/>
    </row>
    <row r="641" spans="1:65" s="88" customFormat="1" ht="10.9" customHeight="1">
      <c r="A641" s="91"/>
      <c r="B641" s="90"/>
      <c r="E641" s="89"/>
      <c r="G641" s="86"/>
      <c r="H641" s="585"/>
      <c r="BM641" s="585"/>
    </row>
    <row r="642" spans="1:65" s="88" customFormat="1" ht="10.9" customHeight="1">
      <c r="A642" s="91"/>
      <c r="B642" s="90"/>
      <c r="E642" s="89"/>
      <c r="G642" s="86"/>
      <c r="H642" s="585"/>
      <c r="BM642" s="585"/>
    </row>
    <row r="643" spans="1:65" s="88" customFormat="1" ht="10.9" customHeight="1">
      <c r="A643" s="91"/>
      <c r="B643" s="90"/>
      <c r="E643" s="89"/>
      <c r="G643" s="86"/>
      <c r="H643" s="585"/>
      <c r="BM643" s="585"/>
    </row>
    <row r="644" spans="1:65" s="88" customFormat="1" ht="10.9" customHeight="1">
      <c r="A644" s="91"/>
      <c r="B644" s="90"/>
      <c r="E644" s="89"/>
      <c r="G644" s="86"/>
      <c r="H644" s="585"/>
      <c r="BM644" s="585"/>
    </row>
    <row r="645" spans="1:65" s="88" customFormat="1" ht="10.9" customHeight="1">
      <c r="A645" s="91"/>
      <c r="B645" s="90"/>
      <c r="E645" s="89"/>
      <c r="G645" s="86"/>
      <c r="H645" s="585"/>
      <c r="BM645" s="585"/>
    </row>
    <row r="646" spans="1:65" s="88" customFormat="1" ht="10.9" customHeight="1">
      <c r="A646" s="91"/>
      <c r="B646" s="90"/>
      <c r="E646" s="89"/>
      <c r="G646" s="86"/>
      <c r="H646" s="585"/>
      <c r="BM646" s="585"/>
    </row>
    <row r="647" spans="1:65" s="88" customFormat="1" ht="10.9" customHeight="1">
      <c r="A647" s="91"/>
      <c r="B647" s="90"/>
      <c r="E647" s="89"/>
      <c r="G647" s="86"/>
      <c r="H647" s="585"/>
      <c r="BM647" s="585"/>
    </row>
    <row r="648" spans="1:65" s="88" customFormat="1" ht="10.9" customHeight="1">
      <c r="A648" s="91"/>
      <c r="B648" s="90"/>
      <c r="E648" s="89"/>
      <c r="G648" s="86"/>
      <c r="H648" s="585"/>
      <c r="BM648" s="585"/>
    </row>
    <row r="649" spans="1:65" s="88" customFormat="1" ht="10.9" customHeight="1">
      <c r="A649" s="91"/>
      <c r="B649" s="90"/>
      <c r="E649" s="89"/>
      <c r="G649" s="86"/>
      <c r="H649" s="585"/>
      <c r="BM649" s="585"/>
    </row>
    <row r="650" spans="1:65" s="88" customFormat="1" ht="10.9" customHeight="1">
      <c r="A650" s="91"/>
      <c r="B650" s="90"/>
      <c r="E650" s="89"/>
      <c r="G650" s="86"/>
      <c r="H650" s="596"/>
      <c r="BM650" s="585"/>
    </row>
  </sheetData>
  <sheetProtection formatCells="0" formatColumns="0" formatRows="0" insertColumns="0" insertRows="0" sort="0" autoFilter="0"/>
  <protectedRanges>
    <protectedRange sqref="B301:B304" name="Range10_1_1_4_1_1_1_1_1_2_5_1_2_6_7_1_2_1_6"/>
    <protectedRange sqref="B241" name="Range10_1_1_4_1_1_1_1_1_1_1_1_1_3_1_1_1_1_2"/>
    <protectedRange sqref="B62" name="Range10_1_1_4_1_1_1_1_1_1_1_1_1_3_1"/>
    <protectedRange sqref="B88" name="Range10_1_1_4_1_1_1_1_1_1_1_1_1_3_1_1"/>
  </protectedRanges>
  <autoFilter ref="A1:BS442"/>
  <phoneticPr fontId="0" type="noConversion"/>
  <conditionalFormatting sqref="B112:B116">
    <cfRule type="duplicateValues" dxfId="240" priority="284"/>
  </conditionalFormatting>
  <conditionalFormatting sqref="B302">
    <cfRule type="duplicateValues" dxfId="239" priority="280"/>
  </conditionalFormatting>
  <conditionalFormatting sqref="B140">
    <cfRule type="duplicateValues" dxfId="238" priority="230"/>
  </conditionalFormatting>
  <conditionalFormatting sqref="B141">
    <cfRule type="duplicateValues" dxfId="237" priority="229"/>
  </conditionalFormatting>
  <conditionalFormatting sqref="B301">
    <cfRule type="duplicateValues" dxfId="236" priority="142"/>
  </conditionalFormatting>
  <conditionalFormatting sqref="B303:B304">
    <cfRule type="duplicateValues" dxfId="235" priority="141"/>
  </conditionalFormatting>
  <conditionalFormatting sqref="B285 B130:B137 B85 B1:B37 B39:B59 B157:B159 B99 B155 B245:B262 B354:B359 B140:B144 B361:B381 B289:B328 B161:B213 B106:B109 B112:B122 B330:B352 B103 B398:B1048576 B383:B396">
    <cfRule type="duplicateValues" dxfId="234" priority="138"/>
  </conditionalFormatting>
  <conditionalFormatting sqref="B38">
    <cfRule type="duplicateValues" dxfId="233" priority="103"/>
  </conditionalFormatting>
  <conditionalFormatting sqref="B336">
    <cfRule type="duplicateValues" dxfId="232" priority="520"/>
  </conditionalFormatting>
  <conditionalFormatting sqref="B148:B149">
    <cfRule type="duplicateValues" dxfId="231" priority="82"/>
  </conditionalFormatting>
  <conditionalFormatting sqref="B153:B154 B150">
    <cfRule type="duplicateValues" dxfId="230" priority="80"/>
  </conditionalFormatting>
  <conditionalFormatting sqref="B151:B152">
    <cfRule type="duplicateValues" dxfId="229" priority="79"/>
  </conditionalFormatting>
  <conditionalFormatting sqref="B156">
    <cfRule type="duplicateValues" dxfId="228" priority="529"/>
  </conditionalFormatting>
  <conditionalFormatting sqref="B244">
    <cfRule type="duplicateValues" dxfId="227" priority="78"/>
  </conditionalFormatting>
  <conditionalFormatting sqref="B243">
    <cfRule type="duplicateValues" dxfId="226" priority="77"/>
  </conditionalFormatting>
  <conditionalFormatting sqref="B242">
    <cfRule type="duplicateValues" dxfId="225" priority="76"/>
  </conditionalFormatting>
  <conditionalFormatting sqref="B240">
    <cfRule type="duplicateValues" dxfId="224" priority="74"/>
  </conditionalFormatting>
  <conditionalFormatting sqref="B239">
    <cfRule type="duplicateValues" dxfId="223" priority="73"/>
  </conditionalFormatting>
  <conditionalFormatting sqref="B238">
    <cfRule type="duplicateValues" dxfId="222" priority="72"/>
  </conditionalFormatting>
  <conditionalFormatting sqref="B237">
    <cfRule type="duplicateValues" dxfId="221" priority="71"/>
  </conditionalFormatting>
  <conditionalFormatting sqref="B236">
    <cfRule type="duplicateValues" dxfId="220" priority="70"/>
  </conditionalFormatting>
  <conditionalFormatting sqref="B235">
    <cfRule type="duplicateValues" dxfId="219" priority="69"/>
  </conditionalFormatting>
  <conditionalFormatting sqref="B234">
    <cfRule type="duplicateValues" dxfId="218" priority="68"/>
  </conditionalFormatting>
  <conditionalFormatting sqref="B233">
    <cfRule type="duplicateValues" dxfId="217" priority="67"/>
  </conditionalFormatting>
  <conditionalFormatting sqref="B232">
    <cfRule type="duplicateValues" dxfId="216" priority="66"/>
  </conditionalFormatting>
  <conditionalFormatting sqref="B231">
    <cfRule type="duplicateValues" dxfId="215" priority="65"/>
  </conditionalFormatting>
  <conditionalFormatting sqref="B230">
    <cfRule type="duplicateValues" dxfId="214" priority="64"/>
  </conditionalFormatting>
  <conditionalFormatting sqref="B229">
    <cfRule type="duplicateValues" dxfId="213" priority="63"/>
  </conditionalFormatting>
  <conditionalFormatting sqref="B228">
    <cfRule type="duplicateValues" dxfId="212" priority="62"/>
  </conditionalFormatting>
  <conditionalFormatting sqref="B227">
    <cfRule type="duplicateValues" dxfId="211" priority="61"/>
  </conditionalFormatting>
  <conditionalFormatting sqref="B226">
    <cfRule type="duplicateValues" dxfId="210" priority="60"/>
  </conditionalFormatting>
  <conditionalFormatting sqref="B225">
    <cfRule type="duplicateValues" dxfId="209" priority="59"/>
  </conditionalFormatting>
  <conditionalFormatting sqref="B224">
    <cfRule type="duplicateValues" dxfId="208" priority="58"/>
  </conditionalFormatting>
  <conditionalFormatting sqref="B223">
    <cfRule type="duplicateValues" dxfId="207" priority="57"/>
  </conditionalFormatting>
  <conditionalFormatting sqref="B222">
    <cfRule type="duplicateValues" dxfId="206" priority="56"/>
  </conditionalFormatting>
  <conditionalFormatting sqref="B221">
    <cfRule type="duplicateValues" dxfId="205" priority="55"/>
  </conditionalFormatting>
  <conditionalFormatting sqref="B220">
    <cfRule type="duplicateValues" dxfId="204" priority="54"/>
  </conditionalFormatting>
  <conditionalFormatting sqref="B219">
    <cfRule type="duplicateValues" dxfId="203" priority="53"/>
  </conditionalFormatting>
  <conditionalFormatting sqref="B218">
    <cfRule type="duplicateValues" dxfId="202" priority="52"/>
  </conditionalFormatting>
  <conditionalFormatting sqref="B217">
    <cfRule type="duplicateValues" dxfId="201" priority="51"/>
  </conditionalFormatting>
  <conditionalFormatting sqref="B216">
    <cfRule type="duplicateValues" dxfId="200" priority="50"/>
  </conditionalFormatting>
  <conditionalFormatting sqref="B215">
    <cfRule type="duplicateValues" dxfId="199" priority="49"/>
  </conditionalFormatting>
  <conditionalFormatting sqref="B214">
    <cfRule type="duplicateValues" dxfId="198" priority="48"/>
  </conditionalFormatting>
  <conditionalFormatting sqref="B241">
    <cfRule type="duplicateValues" dxfId="197" priority="47"/>
  </conditionalFormatting>
  <conditionalFormatting sqref="B61">
    <cfRule type="duplicateValues" dxfId="196" priority="41"/>
  </conditionalFormatting>
  <conditionalFormatting sqref="B360">
    <cfRule type="duplicateValues" dxfId="195" priority="40"/>
  </conditionalFormatting>
  <conditionalFormatting sqref="B146">
    <cfRule type="duplicateValues" dxfId="194" priority="29"/>
  </conditionalFormatting>
  <conditionalFormatting sqref="B270:B272 B263">
    <cfRule type="duplicateValues" dxfId="193" priority="28"/>
  </conditionalFormatting>
  <conditionalFormatting sqref="B72">
    <cfRule type="duplicateValues" dxfId="192" priority="27"/>
  </conditionalFormatting>
  <conditionalFormatting sqref="B273:B274">
    <cfRule type="duplicateValues" dxfId="191" priority="25"/>
  </conditionalFormatting>
  <conditionalFormatting sqref="B287">
    <cfRule type="duplicateValues" dxfId="190" priority="24"/>
  </conditionalFormatting>
  <conditionalFormatting sqref="B147">
    <cfRule type="duplicateValues" dxfId="189" priority="23"/>
  </conditionalFormatting>
  <conditionalFormatting sqref="B125">
    <cfRule type="duplicateValues" dxfId="188" priority="20"/>
  </conditionalFormatting>
  <conditionalFormatting sqref="B160">
    <cfRule type="duplicateValues" dxfId="187" priority="19"/>
  </conditionalFormatting>
  <conditionalFormatting sqref="B73">
    <cfRule type="duplicateValues" dxfId="186" priority="567"/>
  </conditionalFormatting>
  <conditionalFormatting sqref="B283 B275:B281">
    <cfRule type="duplicateValues" dxfId="185" priority="585"/>
  </conditionalFormatting>
  <conditionalFormatting sqref="B288">
    <cfRule type="duplicateValues" dxfId="184" priority="18"/>
  </conditionalFormatting>
  <conditionalFormatting sqref="B397">
    <cfRule type="duplicateValues" dxfId="183" priority="17"/>
  </conditionalFormatting>
  <conditionalFormatting sqref="B139">
    <cfRule type="duplicateValues" dxfId="182" priority="16"/>
  </conditionalFormatting>
  <conditionalFormatting sqref="B98">
    <cfRule type="duplicateValues" dxfId="181" priority="15"/>
  </conditionalFormatting>
  <conditionalFormatting sqref="B82">
    <cfRule type="duplicateValues" dxfId="180" priority="14"/>
  </conditionalFormatting>
  <conditionalFormatting sqref="B282">
    <cfRule type="duplicateValues" dxfId="179" priority="13"/>
  </conditionalFormatting>
  <conditionalFormatting sqref="B100">
    <cfRule type="duplicateValues" dxfId="178" priority="12"/>
  </conditionalFormatting>
  <conditionalFormatting sqref="B100">
    <cfRule type="duplicateValues" dxfId="177" priority="11"/>
  </conditionalFormatting>
  <conditionalFormatting sqref="B101:B102">
    <cfRule type="duplicateValues" dxfId="176" priority="10"/>
  </conditionalFormatting>
  <conditionalFormatting sqref="B101:B102">
    <cfRule type="duplicateValues" dxfId="175" priority="9"/>
  </conditionalFormatting>
  <conditionalFormatting sqref="B123">
    <cfRule type="duplicateValues" dxfId="174" priority="7"/>
  </conditionalFormatting>
  <conditionalFormatting sqref="B123:B124">
    <cfRule type="duplicateValues" dxfId="173" priority="6"/>
  </conditionalFormatting>
  <conditionalFormatting sqref="B124">
    <cfRule type="duplicateValues" dxfId="172" priority="8"/>
  </conditionalFormatting>
  <conditionalFormatting sqref="B265:B269">
    <cfRule type="duplicateValues" dxfId="171" priority="5"/>
  </conditionalFormatting>
  <conditionalFormatting sqref="B264">
    <cfRule type="duplicateValues" dxfId="170" priority="606"/>
  </conditionalFormatting>
  <conditionalFormatting sqref="B286">
    <cfRule type="duplicateValues" dxfId="169" priority="2"/>
  </conditionalFormatting>
  <conditionalFormatting sqref="B382">
    <cfRule type="duplicateValues" dxfId="168" priority="1"/>
  </conditionalFormatting>
  <dataValidations count="7">
    <dataValidation type="list" allowBlank="1" showInputMessage="1" showErrorMessage="1" sqref="G5">
      <formula1>Xã_...</formula1>
    </dataValidation>
    <dataValidation type="list" allowBlank="1" showInputMessage="1" showErrorMessage="1" sqref="E4:E5">
      <formula1>$B$443:$B$447</formula1>
    </dataValidation>
    <dataValidation type="list" allowBlank="1" showInputMessage="1" showErrorMessage="1" sqref="C3">
      <formula1>"""X"","""""</formula1>
    </dataValidation>
    <dataValidation type="list" allowBlank="1" showInputMessage="1" showErrorMessage="1" sqref="C4">
      <formula1>"X"</formula1>
    </dataValidation>
    <dataValidation allowBlank="1" showInputMessage="1" showErrorMessage="1" error="Không được xoá" sqref="I2:BK3"/>
    <dataValidation type="list" allowBlank="1" showInputMessage="1" showErrorMessage="1" sqref="C5:C442">
      <formula1>"X, "</formula1>
    </dataValidation>
    <dataValidation type="list" allowBlank="1" showInputMessage="1" showErrorMessage="1" sqref="E6:E442">
      <formula1>"Năm 2025, Năm 2026, Năm 2027, Năm 2028, Năm 2029, Năm 2030, GD 2022-2030"</formula1>
    </dataValidation>
  </dataValidations>
  <printOptions horizontalCentered="1"/>
  <pageMargins left="0.3" right="0.17" top="0.78740157480314965" bottom="0.78740157480314965" header="0" footer="0"/>
  <pageSetup paperSize="9" scale="70" pageOrder="overThenDown" orientation="portrait" r:id="rId1"/>
  <headerFooter alignWithMargins="0">
    <oddFooter>&amp;C1</oddFooter>
  </headerFooter>
  <rowBreaks count="3" manualBreakCount="3">
    <brk id="107" max="16383" man="1"/>
    <brk id="120" max="16383" man="1"/>
    <brk id="135" max="16383" man="1"/>
  </rowBreaks>
  <ignoredErrors>
    <ignoredError sqref="F40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BANGTINH!$U$3:$U$38</xm:f>
          </x14:formula1>
          <xm:sqref>G6:G442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sheetPr>
  <dimension ref="A1:BU812"/>
  <sheetViews>
    <sheetView showGridLines="0" showZeros="0" zoomScaleNormal="100" workbookViewId="0">
      <pane xSplit="10" ySplit="4" topLeftCell="K370" activePane="bottomRight" state="frozen"/>
      <selection activeCell="H16" sqref="H16"/>
      <selection pane="topRight" activeCell="H16" sqref="H16"/>
      <selection pane="bottomLeft" activeCell="H16" sqref="H16"/>
      <selection pane="bottomRight" activeCell="X417" sqref="X417"/>
    </sheetView>
  </sheetViews>
  <sheetFormatPr defaultColWidth="9.59765625" defaultRowHeight="10.9" customHeight="1"/>
  <cols>
    <col min="1" max="1" width="9.3984375" style="81" customWidth="1"/>
    <col min="2" max="2" width="45.796875" style="79" customWidth="1"/>
    <col min="3" max="3" width="12.796875" style="72" customWidth="1"/>
    <col min="4" max="6" width="11.59765625" style="586" customWidth="1"/>
    <col min="7" max="7" width="12" style="586" customWidth="1"/>
    <col min="8" max="8" width="9.3984375" style="586" customWidth="1"/>
    <col min="9" max="9" width="16" style="629" customWidth="1"/>
    <col min="10" max="10" width="11.796875" style="597" customWidth="1"/>
    <col min="11" max="11" width="9.19921875" style="72" customWidth="1"/>
    <col min="12" max="12" width="8.796875" style="72" customWidth="1"/>
    <col min="13" max="19" width="7.796875" style="72" customWidth="1"/>
    <col min="20" max="20" width="9.796875" style="72" customWidth="1"/>
    <col min="21" max="23" width="7.796875" style="72" customWidth="1"/>
    <col min="24" max="24" width="7.3984375" style="72" customWidth="1"/>
    <col min="25" max="44" width="7.796875" style="72" customWidth="1"/>
    <col min="45" max="46" width="6.796875" style="72" bestFit="1" customWidth="1"/>
    <col min="47" max="65" width="7.796875" style="72" customWidth="1"/>
    <col min="66" max="66" width="53.19921875" style="72" customWidth="1"/>
    <col min="67" max="68" width="24.796875" style="586" customWidth="1"/>
    <col min="69" max="72" width="9.59765625" style="72"/>
    <col min="73" max="73" width="11.59765625" style="72" bestFit="1" customWidth="1"/>
    <col min="74" max="16384" width="9.59765625" style="72"/>
  </cols>
  <sheetData>
    <row r="1" spans="1:73" s="71" customFormat="1" ht="10.9" customHeight="1">
      <c r="A1" s="74"/>
      <c r="B1" s="75"/>
      <c r="C1" s="76" t="s">
        <v>44</v>
      </c>
      <c r="D1" s="587"/>
      <c r="E1" s="587"/>
      <c r="F1" s="587"/>
      <c r="G1" s="587"/>
      <c r="H1" s="598"/>
      <c r="I1" s="587"/>
      <c r="J1" s="587"/>
      <c r="K1" s="78" t="s">
        <v>4</v>
      </c>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O1" s="578"/>
      <c r="BP1" s="578"/>
      <c r="BQ1" s="468"/>
      <c r="BR1" s="468"/>
      <c r="BS1" s="468"/>
      <c r="BT1" s="468"/>
      <c r="BU1" s="468"/>
    </row>
    <row r="2" spans="1:73" s="71" customFormat="1" ht="33" customHeight="1">
      <c r="A2" s="93" t="s">
        <v>3</v>
      </c>
      <c r="B2" s="94" t="s">
        <v>46</v>
      </c>
      <c r="C2" s="95" t="s">
        <v>184</v>
      </c>
      <c r="D2" s="588" t="s">
        <v>0</v>
      </c>
      <c r="E2" s="588"/>
      <c r="F2" s="588"/>
      <c r="G2" s="599" t="s">
        <v>187</v>
      </c>
      <c r="H2" s="599" t="s">
        <v>6</v>
      </c>
      <c r="I2" s="599" t="s">
        <v>7</v>
      </c>
      <c r="J2" s="588" t="s">
        <v>8</v>
      </c>
      <c r="K2" s="97" t="s">
        <v>9</v>
      </c>
      <c r="L2" s="97" t="s">
        <v>10</v>
      </c>
      <c r="M2" s="97" t="s">
        <v>11</v>
      </c>
      <c r="N2" s="97" t="s">
        <v>12</v>
      </c>
      <c r="O2" s="97" t="s">
        <v>49</v>
      </c>
      <c r="P2" s="97" t="s">
        <v>48</v>
      </c>
      <c r="Q2" s="97" t="s">
        <v>47</v>
      </c>
      <c r="R2" s="97" t="s">
        <v>195</v>
      </c>
      <c r="S2" s="97" t="s">
        <v>13</v>
      </c>
      <c r="T2" s="97" t="s">
        <v>201</v>
      </c>
      <c r="U2" s="97" t="s">
        <v>14</v>
      </c>
      <c r="V2" s="97" t="s">
        <v>15</v>
      </c>
      <c r="W2" s="97" t="s">
        <v>16</v>
      </c>
      <c r="X2" s="97" t="s">
        <v>17</v>
      </c>
      <c r="Y2" s="97" t="s">
        <v>50</v>
      </c>
      <c r="Z2" s="97" t="s">
        <v>18</v>
      </c>
      <c r="AA2" s="97" t="s">
        <v>19</v>
      </c>
      <c r="AB2" s="327" t="s">
        <v>31</v>
      </c>
      <c r="AC2" s="327" t="s">
        <v>36</v>
      </c>
      <c r="AD2" s="327" t="s">
        <v>32</v>
      </c>
      <c r="AE2" s="327" t="s">
        <v>33</v>
      </c>
      <c r="AF2" s="327" t="s">
        <v>34</v>
      </c>
      <c r="AG2" s="327" t="s">
        <v>35</v>
      </c>
      <c r="AH2" s="327" t="s">
        <v>202</v>
      </c>
      <c r="AI2" s="327" t="s">
        <v>203</v>
      </c>
      <c r="AJ2" s="327" t="s">
        <v>51</v>
      </c>
      <c r="AK2" s="327" t="s">
        <v>52</v>
      </c>
      <c r="AL2" s="97" t="s">
        <v>20</v>
      </c>
      <c r="AM2" s="97" t="s">
        <v>53</v>
      </c>
      <c r="AN2" s="97" t="s">
        <v>205</v>
      </c>
      <c r="AO2" s="97" t="s">
        <v>54</v>
      </c>
      <c r="AP2" s="97" t="s">
        <v>21</v>
      </c>
      <c r="AQ2" s="97" t="s">
        <v>22</v>
      </c>
      <c r="AR2" s="97" t="s">
        <v>27</v>
      </c>
      <c r="AS2" s="97" t="s">
        <v>28</v>
      </c>
      <c r="AT2" s="97" t="s">
        <v>206</v>
      </c>
      <c r="AU2" s="97" t="s">
        <v>207</v>
      </c>
      <c r="AV2" s="97" t="s">
        <v>208</v>
      </c>
      <c r="AW2" s="97" t="s">
        <v>23</v>
      </c>
      <c r="AX2" s="97" t="s">
        <v>29</v>
      </c>
      <c r="AY2" s="97" t="s">
        <v>30</v>
      </c>
      <c r="AZ2" s="97" t="s">
        <v>37</v>
      </c>
      <c r="BA2" s="97" t="s">
        <v>55</v>
      </c>
      <c r="BB2" s="97" t="s">
        <v>56</v>
      </c>
      <c r="BC2" s="97" t="s">
        <v>57</v>
      </c>
      <c r="BD2" s="97" t="s">
        <v>24</v>
      </c>
      <c r="BE2" s="97" t="s">
        <v>209</v>
      </c>
      <c r="BF2" s="97" t="s">
        <v>26</v>
      </c>
      <c r="BG2" s="97" t="s">
        <v>25</v>
      </c>
      <c r="BH2" s="97" t="s">
        <v>38</v>
      </c>
      <c r="BI2" s="97" t="s">
        <v>210</v>
      </c>
      <c r="BJ2" s="97" t="s">
        <v>39</v>
      </c>
      <c r="BK2" s="97" t="s">
        <v>40</v>
      </c>
      <c r="BL2" s="97" t="s">
        <v>41</v>
      </c>
      <c r="BM2" s="97" t="s">
        <v>211</v>
      </c>
      <c r="BN2" s="455" t="s">
        <v>198</v>
      </c>
      <c r="BO2" s="579"/>
      <c r="BP2" s="579"/>
      <c r="BQ2" s="475" t="s">
        <v>715</v>
      </c>
      <c r="BR2" s="474" t="s">
        <v>43</v>
      </c>
      <c r="BS2" s="474" t="s">
        <v>677</v>
      </c>
      <c r="BT2" s="474" t="s">
        <v>675</v>
      </c>
      <c r="BU2" s="474" t="s">
        <v>676</v>
      </c>
    </row>
    <row r="3" spans="1:73" s="80" customFormat="1" ht="10.9" customHeight="1">
      <c r="A3" s="98">
        <v>1</v>
      </c>
      <c r="B3" s="99"/>
      <c r="C3" s="100"/>
      <c r="D3" s="600"/>
      <c r="E3" s="600"/>
      <c r="F3" s="600"/>
      <c r="G3" s="601"/>
      <c r="H3" s="590"/>
      <c r="I3" s="602"/>
      <c r="J3" s="589"/>
      <c r="K3" s="98">
        <v>1</v>
      </c>
      <c r="L3" s="98">
        <v>2</v>
      </c>
      <c r="M3" s="98">
        <v>3</v>
      </c>
      <c r="N3" s="98">
        <v>4</v>
      </c>
      <c r="O3" s="98">
        <v>5</v>
      </c>
      <c r="P3" s="98">
        <v>6</v>
      </c>
      <c r="Q3" s="98">
        <v>7</v>
      </c>
      <c r="R3" s="98">
        <v>8</v>
      </c>
      <c r="S3" s="98">
        <v>9</v>
      </c>
      <c r="T3" s="98">
        <v>10</v>
      </c>
      <c r="U3" s="98">
        <v>11</v>
      </c>
      <c r="V3" s="98">
        <v>12</v>
      </c>
      <c r="W3" s="98">
        <v>13</v>
      </c>
      <c r="X3" s="98">
        <v>14</v>
      </c>
      <c r="Y3" s="98">
        <v>15</v>
      </c>
      <c r="Z3" s="98">
        <v>16</v>
      </c>
      <c r="AA3" s="98">
        <v>17</v>
      </c>
      <c r="AB3" s="98">
        <v>18</v>
      </c>
      <c r="AC3" s="98">
        <v>19</v>
      </c>
      <c r="AD3" s="98">
        <v>20</v>
      </c>
      <c r="AE3" s="98">
        <v>21</v>
      </c>
      <c r="AF3" s="98">
        <v>22</v>
      </c>
      <c r="AG3" s="98">
        <v>23</v>
      </c>
      <c r="AH3" s="98">
        <v>24</v>
      </c>
      <c r="AI3" s="98">
        <v>25</v>
      </c>
      <c r="AJ3" s="98">
        <v>26</v>
      </c>
      <c r="AK3" s="98">
        <v>27</v>
      </c>
      <c r="AL3" s="98">
        <v>28</v>
      </c>
      <c r="AM3" s="98">
        <v>29</v>
      </c>
      <c r="AN3" s="98">
        <v>30</v>
      </c>
      <c r="AO3" s="98">
        <v>31</v>
      </c>
      <c r="AP3" s="98">
        <v>32</v>
      </c>
      <c r="AQ3" s="98">
        <v>33</v>
      </c>
      <c r="AR3" s="98">
        <v>34</v>
      </c>
      <c r="AS3" s="98">
        <v>35</v>
      </c>
      <c r="AT3" s="98">
        <v>36</v>
      </c>
      <c r="AU3" s="98">
        <v>37</v>
      </c>
      <c r="AV3" s="98">
        <v>38</v>
      </c>
      <c r="AW3" s="98">
        <v>39</v>
      </c>
      <c r="AX3" s="98">
        <v>40</v>
      </c>
      <c r="AY3" s="98">
        <v>41</v>
      </c>
      <c r="AZ3" s="98">
        <v>42</v>
      </c>
      <c r="BA3" s="98">
        <v>43</v>
      </c>
      <c r="BB3" s="98">
        <v>44</v>
      </c>
      <c r="BC3" s="98">
        <v>45</v>
      </c>
      <c r="BD3" s="98">
        <v>46</v>
      </c>
      <c r="BE3" s="98">
        <v>47</v>
      </c>
      <c r="BF3" s="98">
        <v>48</v>
      </c>
      <c r="BG3" s="98">
        <v>49</v>
      </c>
      <c r="BH3" s="98">
        <v>50</v>
      </c>
      <c r="BI3" s="98">
        <v>51</v>
      </c>
      <c r="BJ3" s="98">
        <v>52</v>
      </c>
      <c r="BK3" s="98">
        <v>53</v>
      </c>
      <c r="BL3" s="98">
        <v>54</v>
      </c>
      <c r="BM3" s="98">
        <v>55</v>
      </c>
      <c r="BN3" s="456"/>
      <c r="BO3" s="580"/>
      <c r="BP3" s="580"/>
      <c r="BQ3" s="423"/>
      <c r="BR3" s="423"/>
      <c r="BS3" s="423"/>
      <c r="BT3" s="423"/>
      <c r="BU3" s="423"/>
    </row>
    <row r="4" spans="1:73" s="82" customFormat="1" ht="10.9" customHeight="1">
      <c r="A4" s="103" t="s">
        <v>44</v>
      </c>
      <c r="B4" s="94" t="s">
        <v>58</v>
      </c>
      <c r="C4" s="97"/>
      <c r="D4" s="600">
        <f>SUM(D5:D604)</f>
        <v>272.60419999999993</v>
      </c>
      <c r="E4" s="600"/>
      <c r="F4" s="600"/>
      <c r="G4" s="590"/>
      <c r="H4" s="590" t="s">
        <v>59</v>
      </c>
      <c r="I4" s="588"/>
      <c r="J4" s="590">
        <f t="shared" ref="J4:BM4" si="0">J5+J8+J12+J15+J19+J23+J27+J32+J38+J44+J49+J53+J60+J141+J150+J159+J168+J181+J208+J213+J220+J243+J250+J256+J262+J268+J274+J279+J285+J293+J299+J323+J334+J339+J433+J448+J458+J467+J476+J483+J499+J505+J510+J520+J530+J542+J553+J558+J563+J569+J575+J581+J587+J593+J599</f>
        <v>367.104175</v>
      </c>
      <c r="K4" s="105">
        <f t="shared" si="0"/>
        <v>203.26099999999997</v>
      </c>
      <c r="L4" s="105">
        <f t="shared" si="0"/>
        <v>0</v>
      </c>
      <c r="M4" s="105">
        <f t="shared" si="0"/>
        <v>82.909040000000019</v>
      </c>
      <c r="N4" s="105">
        <f t="shared" si="0"/>
        <v>9.5811349999999997</v>
      </c>
      <c r="O4" s="105">
        <f t="shared" si="0"/>
        <v>0</v>
      </c>
      <c r="P4" s="105">
        <f t="shared" si="0"/>
        <v>0</v>
      </c>
      <c r="Q4" s="105">
        <f t="shared" si="0"/>
        <v>0</v>
      </c>
      <c r="R4" s="105">
        <f t="shared" si="0"/>
        <v>0</v>
      </c>
      <c r="S4" s="105">
        <f t="shared" si="0"/>
        <v>55.853000000000009</v>
      </c>
      <c r="T4" s="105">
        <f t="shared" si="0"/>
        <v>0</v>
      </c>
      <c r="U4" s="105">
        <f t="shared" si="0"/>
        <v>0</v>
      </c>
      <c r="V4" s="105">
        <f t="shared" si="0"/>
        <v>0</v>
      </c>
      <c r="W4" s="105">
        <f t="shared" si="0"/>
        <v>1.58</v>
      </c>
      <c r="X4" s="105">
        <f t="shared" si="0"/>
        <v>0</v>
      </c>
      <c r="Y4" s="105">
        <f t="shared" si="0"/>
        <v>0.16</v>
      </c>
      <c r="Z4" s="105">
        <f t="shared" si="0"/>
        <v>0</v>
      </c>
      <c r="AA4" s="105">
        <f t="shared" si="0"/>
        <v>0</v>
      </c>
      <c r="AB4" s="105">
        <f t="shared" si="0"/>
        <v>0</v>
      </c>
      <c r="AC4" s="105">
        <f t="shared" si="0"/>
        <v>0</v>
      </c>
      <c r="AD4" s="105">
        <f t="shared" si="0"/>
        <v>0</v>
      </c>
      <c r="AE4" s="105">
        <f t="shared" si="0"/>
        <v>0</v>
      </c>
      <c r="AF4" s="105">
        <f t="shared" si="0"/>
        <v>0</v>
      </c>
      <c r="AG4" s="105">
        <f t="shared" si="0"/>
        <v>0</v>
      </c>
      <c r="AH4" s="105">
        <f t="shared" si="0"/>
        <v>0</v>
      </c>
      <c r="AI4" s="105">
        <f t="shared" si="0"/>
        <v>0</v>
      </c>
      <c r="AJ4" s="105">
        <f t="shared" si="0"/>
        <v>0</v>
      </c>
      <c r="AK4" s="105">
        <f t="shared" si="0"/>
        <v>0</v>
      </c>
      <c r="AL4" s="105">
        <f t="shared" si="0"/>
        <v>0</v>
      </c>
      <c r="AM4" s="105">
        <f t="shared" si="0"/>
        <v>0</v>
      </c>
      <c r="AN4" s="105">
        <f t="shared" si="0"/>
        <v>0</v>
      </c>
      <c r="AO4" s="105">
        <f t="shared" si="0"/>
        <v>0</v>
      </c>
      <c r="AP4" s="105">
        <f t="shared" si="0"/>
        <v>0</v>
      </c>
      <c r="AQ4" s="105">
        <f t="shared" si="0"/>
        <v>0</v>
      </c>
      <c r="AR4" s="105">
        <f t="shared" si="0"/>
        <v>1.06</v>
      </c>
      <c r="AS4" s="105">
        <f t="shared" si="0"/>
        <v>7.9799999999999978</v>
      </c>
      <c r="AT4" s="105">
        <f t="shared" si="0"/>
        <v>0</v>
      </c>
      <c r="AU4" s="105">
        <f t="shared" si="0"/>
        <v>0</v>
      </c>
      <c r="AV4" s="105">
        <f t="shared" si="0"/>
        <v>0</v>
      </c>
      <c r="AW4" s="105">
        <f t="shared" si="0"/>
        <v>0</v>
      </c>
      <c r="AX4" s="105">
        <f t="shared" si="0"/>
        <v>0</v>
      </c>
      <c r="AY4" s="105">
        <f t="shared" si="0"/>
        <v>0</v>
      </c>
      <c r="AZ4" s="105">
        <f t="shared" si="0"/>
        <v>0</v>
      </c>
      <c r="BA4" s="105">
        <f t="shared" si="0"/>
        <v>0</v>
      </c>
      <c r="BB4" s="105">
        <f t="shared" si="0"/>
        <v>0</v>
      </c>
      <c r="BC4" s="105">
        <f t="shared" si="0"/>
        <v>0</v>
      </c>
      <c r="BD4" s="105">
        <f t="shared" si="0"/>
        <v>2.92</v>
      </c>
      <c r="BE4" s="105">
        <f t="shared" si="0"/>
        <v>0</v>
      </c>
      <c r="BF4" s="105">
        <f t="shared" si="0"/>
        <v>1.1000000000000001</v>
      </c>
      <c r="BG4" s="105">
        <f t="shared" si="0"/>
        <v>0.2</v>
      </c>
      <c r="BH4" s="105">
        <f t="shared" si="0"/>
        <v>0</v>
      </c>
      <c r="BI4" s="105">
        <f t="shared" si="0"/>
        <v>0</v>
      </c>
      <c r="BJ4" s="105">
        <f t="shared" si="0"/>
        <v>0.5</v>
      </c>
      <c r="BK4" s="105">
        <f t="shared" si="0"/>
        <v>0</v>
      </c>
      <c r="BL4" s="105">
        <f t="shared" si="0"/>
        <v>0</v>
      </c>
      <c r="BM4" s="105">
        <f t="shared" si="0"/>
        <v>0</v>
      </c>
      <c r="BN4" s="457"/>
      <c r="BO4" s="581"/>
      <c r="BP4" s="581"/>
      <c r="BQ4" s="424"/>
      <c r="BR4" s="424"/>
      <c r="BS4" s="424"/>
      <c r="BT4" s="424"/>
      <c r="BU4" s="424"/>
    </row>
    <row r="5" spans="1:73" s="84" customFormat="1" ht="10.9" customHeight="1">
      <c r="A5" s="269" t="s">
        <v>43</v>
      </c>
      <c r="B5" s="270" t="s">
        <v>9</v>
      </c>
      <c r="C5" s="271"/>
      <c r="D5" s="603" t="str">
        <f>IF(C5="X",J5,"")</f>
        <v/>
      </c>
      <c r="E5" s="603"/>
      <c r="F5" s="603"/>
      <c r="G5" s="604"/>
      <c r="H5" s="604" t="str">
        <f>IF(ISTEXT(B5)=TRUE,"LUC","")</f>
        <v>LUC</v>
      </c>
      <c r="I5" s="605"/>
      <c r="J5" s="591">
        <f>SUM(K5:BM5)</f>
        <v>0</v>
      </c>
      <c r="K5" s="275">
        <f>SUM(K6:K7)</f>
        <v>0</v>
      </c>
      <c r="L5" s="275">
        <f t="shared" ref="L5:BM5" si="1">SUM(L6:L7)</f>
        <v>0</v>
      </c>
      <c r="M5" s="275">
        <f t="shared" si="1"/>
        <v>0</v>
      </c>
      <c r="N5" s="275">
        <f t="shared" si="1"/>
        <v>0</v>
      </c>
      <c r="O5" s="275">
        <f t="shared" si="1"/>
        <v>0</v>
      </c>
      <c r="P5" s="275">
        <f t="shared" si="1"/>
        <v>0</v>
      </c>
      <c r="Q5" s="275">
        <f t="shared" si="1"/>
        <v>0</v>
      </c>
      <c r="R5" s="275">
        <f t="shared" si="1"/>
        <v>0</v>
      </c>
      <c r="S5" s="275">
        <f t="shared" si="1"/>
        <v>0</v>
      </c>
      <c r="T5" s="275">
        <f t="shared" si="1"/>
        <v>0</v>
      </c>
      <c r="U5" s="275">
        <f t="shared" si="1"/>
        <v>0</v>
      </c>
      <c r="V5" s="275">
        <f t="shared" si="1"/>
        <v>0</v>
      </c>
      <c r="W5" s="275">
        <f t="shared" si="1"/>
        <v>0</v>
      </c>
      <c r="X5" s="275">
        <f t="shared" si="1"/>
        <v>0</v>
      </c>
      <c r="Y5" s="275">
        <f t="shared" si="1"/>
        <v>0</v>
      </c>
      <c r="Z5" s="275">
        <f t="shared" si="1"/>
        <v>0</v>
      </c>
      <c r="AA5" s="275">
        <f t="shared" si="1"/>
        <v>0</v>
      </c>
      <c r="AB5" s="275">
        <f t="shared" si="1"/>
        <v>0</v>
      </c>
      <c r="AC5" s="275">
        <f t="shared" si="1"/>
        <v>0</v>
      </c>
      <c r="AD5" s="275">
        <f t="shared" si="1"/>
        <v>0</v>
      </c>
      <c r="AE5" s="275">
        <f t="shared" si="1"/>
        <v>0</v>
      </c>
      <c r="AF5" s="275">
        <f t="shared" si="1"/>
        <v>0</v>
      </c>
      <c r="AG5" s="275">
        <f t="shared" si="1"/>
        <v>0</v>
      </c>
      <c r="AH5" s="275">
        <f t="shared" si="1"/>
        <v>0</v>
      </c>
      <c r="AI5" s="275">
        <f t="shared" si="1"/>
        <v>0</v>
      </c>
      <c r="AJ5" s="275">
        <f t="shared" si="1"/>
        <v>0</v>
      </c>
      <c r="AK5" s="275">
        <f t="shared" si="1"/>
        <v>0</v>
      </c>
      <c r="AL5" s="275">
        <f t="shared" si="1"/>
        <v>0</v>
      </c>
      <c r="AM5" s="275">
        <f t="shared" si="1"/>
        <v>0</v>
      </c>
      <c r="AN5" s="275">
        <f t="shared" si="1"/>
        <v>0</v>
      </c>
      <c r="AO5" s="275">
        <f t="shared" si="1"/>
        <v>0</v>
      </c>
      <c r="AP5" s="275">
        <f t="shared" si="1"/>
        <v>0</v>
      </c>
      <c r="AQ5" s="275">
        <f t="shared" si="1"/>
        <v>0</v>
      </c>
      <c r="AR5" s="275">
        <f t="shared" si="1"/>
        <v>0</v>
      </c>
      <c r="AS5" s="275">
        <f t="shared" si="1"/>
        <v>0</v>
      </c>
      <c r="AT5" s="275">
        <f t="shared" si="1"/>
        <v>0</v>
      </c>
      <c r="AU5" s="275">
        <f t="shared" si="1"/>
        <v>0</v>
      </c>
      <c r="AV5" s="275">
        <f t="shared" si="1"/>
        <v>0</v>
      </c>
      <c r="AW5" s="275">
        <f t="shared" si="1"/>
        <v>0</v>
      </c>
      <c r="AX5" s="275">
        <f t="shared" si="1"/>
        <v>0</v>
      </c>
      <c r="AY5" s="275">
        <f t="shared" si="1"/>
        <v>0</v>
      </c>
      <c r="AZ5" s="275">
        <f t="shared" si="1"/>
        <v>0</v>
      </c>
      <c r="BA5" s="275">
        <f t="shared" si="1"/>
        <v>0</v>
      </c>
      <c r="BB5" s="275">
        <f t="shared" si="1"/>
        <v>0</v>
      </c>
      <c r="BC5" s="275">
        <f t="shared" si="1"/>
        <v>0</v>
      </c>
      <c r="BD5" s="275">
        <f t="shared" si="1"/>
        <v>0</v>
      </c>
      <c r="BE5" s="275">
        <f t="shared" si="1"/>
        <v>0</v>
      </c>
      <c r="BF5" s="275">
        <f t="shared" si="1"/>
        <v>0</v>
      </c>
      <c r="BG5" s="275">
        <f t="shared" si="1"/>
        <v>0</v>
      </c>
      <c r="BH5" s="275">
        <f t="shared" si="1"/>
        <v>0</v>
      </c>
      <c r="BI5" s="275">
        <f t="shared" si="1"/>
        <v>0</v>
      </c>
      <c r="BJ5" s="275">
        <f t="shared" si="1"/>
        <v>0</v>
      </c>
      <c r="BK5" s="275">
        <f t="shared" si="1"/>
        <v>0</v>
      </c>
      <c r="BL5" s="275">
        <f t="shared" si="1"/>
        <v>0</v>
      </c>
      <c r="BM5" s="275">
        <f t="shared" si="1"/>
        <v>0</v>
      </c>
      <c r="BN5" s="458"/>
      <c r="BO5" s="582"/>
      <c r="BP5" s="582"/>
      <c r="BQ5" s="469"/>
      <c r="BR5" s="469"/>
      <c r="BS5" s="469"/>
      <c r="BT5" s="469"/>
      <c r="BU5" s="469"/>
    </row>
    <row r="6" spans="1:73" s="84" customFormat="1" ht="10.9" customHeight="1">
      <c r="A6" s="276" t="s">
        <v>186</v>
      </c>
      <c r="B6" s="277"/>
      <c r="C6" s="266"/>
      <c r="D6" s="606"/>
      <c r="E6" s="606"/>
      <c r="F6" s="606"/>
      <c r="G6" s="606"/>
      <c r="H6" s="601" t="str">
        <f>IF(ISTEXT(B6)=TRUE,"LUC","")</f>
        <v/>
      </c>
      <c r="I6" s="607"/>
      <c r="J6" s="592">
        <f>SUM(K6:BM6)</f>
        <v>0</v>
      </c>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66"/>
      <c r="BI6" s="266"/>
      <c r="BJ6" s="266"/>
      <c r="BK6" s="266"/>
      <c r="BL6" s="266"/>
      <c r="BM6" s="266"/>
      <c r="BN6" s="459"/>
      <c r="BO6" s="583"/>
      <c r="BP6" s="583"/>
      <c r="BQ6" s="469"/>
      <c r="BR6" s="469"/>
      <c r="BS6" s="469"/>
      <c r="BT6" s="469"/>
      <c r="BU6" s="469"/>
    </row>
    <row r="7" spans="1:73" s="71" customFormat="1" ht="10.9" customHeight="1">
      <c r="A7" s="276" t="s">
        <v>186</v>
      </c>
      <c r="B7" s="282"/>
      <c r="C7" s="68"/>
      <c r="D7" s="606" t="str">
        <f t="shared" ref="D7:D54" si="2">IF(C7="X",J7,"")</f>
        <v/>
      </c>
      <c r="E7" s="606"/>
      <c r="F7" s="606"/>
      <c r="G7" s="601"/>
      <c r="H7" s="601" t="str">
        <f>IF(ISTEXT(B7)=TRUE,"LUC","")</f>
        <v/>
      </c>
      <c r="I7" s="608"/>
      <c r="J7" s="592">
        <f>SUM(K7:BM7)</f>
        <v>0</v>
      </c>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68"/>
      <c r="BI7" s="68"/>
      <c r="BJ7" s="68"/>
      <c r="BK7" s="68"/>
      <c r="BL7" s="68"/>
      <c r="BM7" s="68"/>
      <c r="BN7" s="460"/>
      <c r="BO7" s="584"/>
      <c r="BP7" s="584"/>
      <c r="BQ7" s="468"/>
      <c r="BR7" s="468"/>
      <c r="BS7" s="468"/>
      <c r="BT7" s="468"/>
      <c r="BU7" s="468"/>
    </row>
    <row r="8" spans="1:73" s="84" customFormat="1" ht="10.9" customHeight="1">
      <c r="A8" s="269" t="s">
        <v>43</v>
      </c>
      <c r="B8" s="270" t="s">
        <v>10</v>
      </c>
      <c r="C8" s="271"/>
      <c r="D8" s="603" t="str">
        <f t="shared" si="2"/>
        <v/>
      </c>
      <c r="E8" s="603"/>
      <c r="F8" s="603"/>
      <c r="G8" s="604">
        <f>L8</f>
        <v>0</v>
      </c>
      <c r="H8" s="604" t="str">
        <f>IF(ISTEXT(B8)=TRUE,"LUK","")</f>
        <v>LUK</v>
      </c>
      <c r="I8" s="605"/>
      <c r="J8" s="591">
        <f>SUM(K8:BM8)</f>
        <v>0</v>
      </c>
      <c r="K8" s="275">
        <f t="shared" ref="K8:BM8" si="3">SUM(K9:K11)</f>
        <v>0</v>
      </c>
      <c r="L8" s="275">
        <f t="shared" si="3"/>
        <v>0</v>
      </c>
      <c r="M8" s="275">
        <f t="shared" si="3"/>
        <v>0</v>
      </c>
      <c r="N8" s="275">
        <f t="shared" si="3"/>
        <v>0</v>
      </c>
      <c r="O8" s="275">
        <f t="shared" si="3"/>
        <v>0</v>
      </c>
      <c r="P8" s="275">
        <f t="shared" si="3"/>
        <v>0</v>
      </c>
      <c r="Q8" s="275">
        <f t="shared" si="3"/>
        <v>0</v>
      </c>
      <c r="R8" s="275">
        <f t="shared" si="3"/>
        <v>0</v>
      </c>
      <c r="S8" s="275">
        <f t="shared" si="3"/>
        <v>0</v>
      </c>
      <c r="T8" s="275">
        <f t="shared" si="3"/>
        <v>0</v>
      </c>
      <c r="U8" s="275">
        <f t="shared" si="3"/>
        <v>0</v>
      </c>
      <c r="V8" s="275">
        <f t="shared" si="3"/>
        <v>0</v>
      </c>
      <c r="W8" s="275">
        <f t="shared" si="3"/>
        <v>0</v>
      </c>
      <c r="X8" s="275">
        <f t="shared" si="3"/>
        <v>0</v>
      </c>
      <c r="Y8" s="275">
        <f t="shared" si="3"/>
        <v>0</v>
      </c>
      <c r="Z8" s="275">
        <f t="shared" si="3"/>
        <v>0</v>
      </c>
      <c r="AA8" s="275">
        <f t="shared" si="3"/>
        <v>0</v>
      </c>
      <c r="AB8" s="275">
        <f t="shared" si="3"/>
        <v>0</v>
      </c>
      <c r="AC8" s="275">
        <f t="shared" si="3"/>
        <v>0</v>
      </c>
      <c r="AD8" s="275">
        <f t="shared" si="3"/>
        <v>0</v>
      </c>
      <c r="AE8" s="275">
        <f t="shared" si="3"/>
        <v>0</v>
      </c>
      <c r="AF8" s="275">
        <f t="shared" si="3"/>
        <v>0</v>
      </c>
      <c r="AG8" s="275">
        <f t="shared" si="3"/>
        <v>0</v>
      </c>
      <c r="AH8" s="275">
        <f t="shared" si="3"/>
        <v>0</v>
      </c>
      <c r="AI8" s="275">
        <f t="shared" si="3"/>
        <v>0</v>
      </c>
      <c r="AJ8" s="275">
        <f t="shared" si="3"/>
        <v>0</v>
      </c>
      <c r="AK8" s="275">
        <f t="shared" si="3"/>
        <v>0</v>
      </c>
      <c r="AL8" s="275">
        <f t="shared" si="3"/>
        <v>0</v>
      </c>
      <c r="AM8" s="275">
        <f t="shared" si="3"/>
        <v>0</v>
      </c>
      <c r="AN8" s="275">
        <f t="shared" si="3"/>
        <v>0</v>
      </c>
      <c r="AO8" s="275">
        <f t="shared" si="3"/>
        <v>0</v>
      </c>
      <c r="AP8" s="275">
        <f t="shared" si="3"/>
        <v>0</v>
      </c>
      <c r="AQ8" s="275">
        <f t="shared" si="3"/>
        <v>0</v>
      </c>
      <c r="AR8" s="275">
        <f t="shared" si="3"/>
        <v>0</v>
      </c>
      <c r="AS8" s="275">
        <f t="shared" si="3"/>
        <v>0</v>
      </c>
      <c r="AT8" s="275">
        <f t="shared" si="3"/>
        <v>0</v>
      </c>
      <c r="AU8" s="275">
        <f t="shared" si="3"/>
        <v>0</v>
      </c>
      <c r="AV8" s="275">
        <f t="shared" si="3"/>
        <v>0</v>
      </c>
      <c r="AW8" s="275">
        <f t="shared" si="3"/>
        <v>0</v>
      </c>
      <c r="AX8" s="275">
        <f t="shared" si="3"/>
        <v>0</v>
      </c>
      <c r="AY8" s="275">
        <f t="shared" si="3"/>
        <v>0</v>
      </c>
      <c r="AZ8" s="275">
        <f t="shared" si="3"/>
        <v>0</v>
      </c>
      <c r="BA8" s="275">
        <f t="shared" si="3"/>
        <v>0</v>
      </c>
      <c r="BB8" s="275">
        <f t="shared" si="3"/>
        <v>0</v>
      </c>
      <c r="BC8" s="275">
        <f t="shared" si="3"/>
        <v>0</v>
      </c>
      <c r="BD8" s="275">
        <f t="shared" si="3"/>
        <v>0</v>
      </c>
      <c r="BE8" s="275">
        <f t="shared" si="3"/>
        <v>0</v>
      </c>
      <c r="BF8" s="275">
        <f t="shared" si="3"/>
        <v>0</v>
      </c>
      <c r="BG8" s="275">
        <f t="shared" si="3"/>
        <v>0</v>
      </c>
      <c r="BH8" s="275">
        <f t="shared" si="3"/>
        <v>0</v>
      </c>
      <c r="BI8" s="275">
        <f t="shared" si="3"/>
        <v>0</v>
      </c>
      <c r="BJ8" s="275">
        <f t="shared" si="3"/>
        <v>0</v>
      </c>
      <c r="BK8" s="275">
        <f t="shared" si="3"/>
        <v>0</v>
      </c>
      <c r="BL8" s="275">
        <f t="shared" si="3"/>
        <v>0</v>
      </c>
      <c r="BM8" s="275">
        <f t="shared" si="3"/>
        <v>0</v>
      </c>
      <c r="BN8" s="458"/>
      <c r="BO8" s="582"/>
      <c r="BP8" s="582"/>
      <c r="BQ8" s="469"/>
      <c r="BR8" s="469"/>
      <c r="BS8" s="469"/>
      <c r="BT8" s="469"/>
      <c r="BU8" s="469"/>
    </row>
    <row r="9" spans="1:73" s="84" customFormat="1" ht="10.9" customHeight="1">
      <c r="A9" s="276" t="s">
        <v>186</v>
      </c>
      <c r="B9" s="277"/>
      <c r="C9" s="266"/>
      <c r="D9" s="606" t="str">
        <f t="shared" si="2"/>
        <v/>
      </c>
      <c r="E9" s="606"/>
      <c r="F9" s="606"/>
      <c r="G9" s="606"/>
      <c r="H9" s="606" t="str">
        <f>IF(ISTEXT(B9)=TRUE,"LUK","")</f>
        <v/>
      </c>
      <c r="I9" s="607"/>
      <c r="J9" s="592">
        <f t="shared" ref="J9:J11" si="4">SUM(K9:BM9)</f>
        <v>0</v>
      </c>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66"/>
      <c r="BI9" s="266"/>
      <c r="BJ9" s="266"/>
      <c r="BK9" s="266"/>
      <c r="BL9" s="266"/>
      <c r="BM9" s="266"/>
      <c r="BN9" s="459"/>
      <c r="BO9" s="583"/>
      <c r="BP9" s="583"/>
      <c r="BQ9" s="469"/>
      <c r="BR9" s="469"/>
      <c r="BS9" s="469"/>
      <c r="BT9" s="469"/>
      <c r="BU9" s="469"/>
    </row>
    <row r="10" spans="1:73" s="84" customFormat="1" ht="10.9" customHeight="1">
      <c r="A10" s="276" t="s">
        <v>186</v>
      </c>
      <c r="B10" s="277"/>
      <c r="C10" s="266"/>
      <c r="D10" s="606" t="str">
        <f t="shared" si="2"/>
        <v/>
      </c>
      <c r="E10" s="606"/>
      <c r="F10" s="606"/>
      <c r="G10" s="606"/>
      <c r="H10" s="606" t="str">
        <f>IF(ISTEXT(B10)=TRUE,"LUK","")</f>
        <v/>
      </c>
      <c r="I10" s="607"/>
      <c r="J10" s="592">
        <f t="shared" si="4"/>
        <v>0</v>
      </c>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66"/>
      <c r="BI10" s="266"/>
      <c r="BJ10" s="266"/>
      <c r="BK10" s="266"/>
      <c r="BL10" s="266"/>
      <c r="BM10" s="266"/>
      <c r="BN10" s="459"/>
      <c r="BO10" s="583"/>
      <c r="BP10" s="583"/>
      <c r="BQ10" s="469"/>
      <c r="BR10" s="469"/>
      <c r="BS10" s="469"/>
      <c r="BT10" s="469"/>
      <c r="BU10" s="469"/>
    </row>
    <row r="11" spans="1:73" s="84" customFormat="1" ht="10.9" customHeight="1">
      <c r="A11" s="276" t="s">
        <v>186</v>
      </c>
      <c r="B11" s="277"/>
      <c r="C11" s="266"/>
      <c r="D11" s="606" t="str">
        <f t="shared" si="2"/>
        <v/>
      </c>
      <c r="E11" s="606"/>
      <c r="F11" s="606"/>
      <c r="G11" s="606"/>
      <c r="H11" s="606" t="str">
        <f>IF(ISTEXT(B11)=TRUE,"LUK","")</f>
        <v/>
      </c>
      <c r="I11" s="607"/>
      <c r="J11" s="592">
        <f t="shared" si="4"/>
        <v>0</v>
      </c>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66"/>
      <c r="BI11" s="266"/>
      <c r="BJ11" s="266"/>
      <c r="BK11" s="266"/>
      <c r="BL11" s="266"/>
      <c r="BM11" s="266"/>
      <c r="BN11" s="459"/>
      <c r="BO11" s="583"/>
      <c r="BP11" s="583"/>
      <c r="BQ11" s="469"/>
      <c r="BR11" s="469"/>
      <c r="BS11" s="469"/>
      <c r="BT11" s="469"/>
      <c r="BU11" s="469"/>
    </row>
    <row r="12" spans="1:73" s="84" customFormat="1" ht="10.9" customHeight="1">
      <c r="A12" s="269" t="s">
        <v>43</v>
      </c>
      <c r="B12" s="270" t="s">
        <v>11</v>
      </c>
      <c r="C12" s="271"/>
      <c r="D12" s="603" t="str">
        <f t="shared" si="2"/>
        <v/>
      </c>
      <c r="E12" s="603"/>
      <c r="F12" s="603"/>
      <c r="G12" s="604"/>
      <c r="H12" s="604" t="str">
        <f>IF(ISTEXT(B12)=TRUE,"HNK","")</f>
        <v>HNK</v>
      </c>
      <c r="I12" s="609"/>
      <c r="J12" s="591">
        <f>SUM(K12:BM12)</f>
        <v>0</v>
      </c>
      <c r="K12" s="275">
        <f t="shared" ref="K12:BM12" si="5">SUM(K13:K14)</f>
        <v>0</v>
      </c>
      <c r="L12" s="275">
        <f t="shared" si="5"/>
        <v>0</v>
      </c>
      <c r="M12" s="275">
        <f t="shared" si="5"/>
        <v>0</v>
      </c>
      <c r="N12" s="275">
        <f t="shared" si="5"/>
        <v>0</v>
      </c>
      <c r="O12" s="275">
        <f t="shared" si="5"/>
        <v>0</v>
      </c>
      <c r="P12" s="275">
        <f t="shared" si="5"/>
        <v>0</v>
      </c>
      <c r="Q12" s="275">
        <f t="shared" si="5"/>
        <v>0</v>
      </c>
      <c r="R12" s="275">
        <f t="shared" si="5"/>
        <v>0</v>
      </c>
      <c r="S12" s="275">
        <f t="shared" si="5"/>
        <v>0</v>
      </c>
      <c r="T12" s="275">
        <f t="shared" si="5"/>
        <v>0</v>
      </c>
      <c r="U12" s="275">
        <f t="shared" si="5"/>
        <v>0</v>
      </c>
      <c r="V12" s="275">
        <f t="shared" si="5"/>
        <v>0</v>
      </c>
      <c r="W12" s="275">
        <f t="shared" si="5"/>
        <v>0</v>
      </c>
      <c r="X12" s="275">
        <f t="shared" si="5"/>
        <v>0</v>
      </c>
      <c r="Y12" s="275">
        <f t="shared" si="5"/>
        <v>0</v>
      </c>
      <c r="Z12" s="275">
        <f t="shared" si="5"/>
        <v>0</v>
      </c>
      <c r="AA12" s="275">
        <f t="shared" si="5"/>
        <v>0</v>
      </c>
      <c r="AB12" s="275">
        <f t="shared" si="5"/>
        <v>0</v>
      </c>
      <c r="AC12" s="275">
        <f t="shared" si="5"/>
        <v>0</v>
      </c>
      <c r="AD12" s="275">
        <f t="shared" si="5"/>
        <v>0</v>
      </c>
      <c r="AE12" s="275">
        <f t="shared" si="5"/>
        <v>0</v>
      </c>
      <c r="AF12" s="275">
        <f t="shared" si="5"/>
        <v>0</v>
      </c>
      <c r="AG12" s="275">
        <f t="shared" si="5"/>
        <v>0</v>
      </c>
      <c r="AH12" s="275">
        <f t="shared" si="5"/>
        <v>0</v>
      </c>
      <c r="AI12" s="275">
        <f t="shared" si="5"/>
        <v>0</v>
      </c>
      <c r="AJ12" s="275">
        <f t="shared" si="5"/>
        <v>0</v>
      </c>
      <c r="AK12" s="275">
        <f t="shared" si="5"/>
        <v>0</v>
      </c>
      <c r="AL12" s="275">
        <f t="shared" si="5"/>
        <v>0</v>
      </c>
      <c r="AM12" s="275">
        <f t="shared" si="5"/>
        <v>0</v>
      </c>
      <c r="AN12" s="275">
        <f t="shared" si="5"/>
        <v>0</v>
      </c>
      <c r="AO12" s="275">
        <f t="shared" si="5"/>
        <v>0</v>
      </c>
      <c r="AP12" s="275">
        <f t="shared" si="5"/>
        <v>0</v>
      </c>
      <c r="AQ12" s="275">
        <f t="shared" si="5"/>
        <v>0</v>
      </c>
      <c r="AR12" s="275">
        <f t="shared" si="5"/>
        <v>0</v>
      </c>
      <c r="AS12" s="275">
        <f t="shared" si="5"/>
        <v>0</v>
      </c>
      <c r="AT12" s="275">
        <f t="shared" si="5"/>
        <v>0</v>
      </c>
      <c r="AU12" s="275">
        <f t="shared" si="5"/>
        <v>0</v>
      </c>
      <c r="AV12" s="275">
        <f t="shared" si="5"/>
        <v>0</v>
      </c>
      <c r="AW12" s="275">
        <f t="shared" si="5"/>
        <v>0</v>
      </c>
      <c r="AX12" s="275">
        <f t="shared" si="5"/>
        <v>0</v>
      </c>
      <c r="AY12" s="275">
        <f t="shared" si="5"/>
        <v>0</v>
      </c>
      <c r="AZ12" s="275">
        <f t="shared" si="5"/>
        <v>0</v>
      </c>
      <c r="BA12" s="275">
        <f t="shared" si="5"/>
        <v>0</v>
      </c>
      <c r="BB12" s="275">
        <f t="shared" si="5"/>
        <v>0</v>
      </c>
      <c r="BC12" s="275">
        <f t="shared" si="5"/>
        <v>0</v>
      </c>
      <c r="BD12" s="275">
        <f t="shared" si="5"/>
        <v>0</v>
      </c>
      <c r="BE12" s="275">
        <f t="shared" si="5"/>
        <v>0</v>
      </c>
      <c r="BF12" s="275">
        <f t="shared" si="5"/>
        <v>0</v>
      </c>
      <c r="BG12" s="275">
        <f t="shared" si="5"/>
        <v>0</v>
      </c>
      <c r="BH12" s="275">
        <f t="shared" si="5"/>
        <v>0</v>
      </c>
      <c r="BI12" s="275">
        <f t="shared" si="5"/>
        <v>0</v>
      </c>
      <c r="BJ12" s="275">
        <f t="shared" si="5"/>
        <v>0</v>
      </c>
      <c r="BK12" s="275">
        <f t="shared" si="5"/>
        <v>0</v>
      </c>
      <c r="BL12" s="275">
        <f t="shared" si="5"/>
        <v>0</v>
      </c>
      <c r="BM12" s="275">
        <f t="shared" si="5"/>
        <v>0</v>
      </c>
      <c r="BN12" s="458"/>
      <c r="BO12" s="582"/>
      <c r="BP12" s="582"/>
      <c r="BQ12" s="469"/>
      <c r="BR12" s="469"/>
      <c r="BS12" s="469"/>
      <c r="BT12" s="469"/>
      <c r="BU12" s="469"/>
    </row>
    <row r="13" spans="1:73" s="84" customFormat="1" ht="10.9" customHeight="1">
      <c r="A13" s="276" t="s">
        <v>186</v>
      </c>
      <c r="B13" s="285"/>
      <c r="C13" s="266"/>
      <c r="D13" s="606" t="str">
        <f t="shared" si="2"/>
        <v/>
      </c>
      <c r="E13" s="606"/>
      <c r="F13" s="606"/>
      <c r="G13" s="606"/>
      <c r="H13" s="606" t="str">
        <f>IF(ISTEXT(B13)=TRUE,"HNK","")</f>
        <v/>
      </c>
      <c r="I13" s="607"/>
      <c r="J13" s="592">
        <f t="shared" ref="J13:J14" si="6">SUM(K13:BM13)</f>
        <v>0</v>
      </c>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66"/>
      <c r="BI13" s="266"/>
      <c r="BJ13" s="266"/>
      <c r="BK13" s="266"/>
      <c r="BL13" s="266"/>
      <c r="BM13" s="266"/>
      <c r="BN13" s="459"/>
      <c r="BO13" s="583"/>
      <c r="BP13" s="583"/>
      <c r="BQ13" s="469"/>
      <c r="BR13" s="469"/>
      <c r="BS13" s="469"/>
      <c r="BT13" s="469"/>
      <c r="BU13" s="469"/>
    </row>
    <row r="14" spans="1:73" s="84" customFormat="1" ht="10.9" customHeight="1">
      <c r="A14" s="276" t="s">
        <v>186</v>
      </c>
      <c r="B14" s="285"/>
      <c r="C14" s="266"/>
      <c r="D14" s="606" t="str">
        <f t="shared" si="2"/>
        <v/>
      </c>
      <c r="E14" s="606"/>
      <c r="F14" s="606"/>
      <c r="G14" s="606"/>
      <c r="H14" s="606" t="str">
        <f>IF(ISTEXT(B14)=TRUE,"HNK","")</f>
        <v/>
      </c>
      <c r="I14" s="607"/>
      <c r="J14" s="592">
        <f t="shared" si="6"/>
        <v>0</v>
      </c>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66"/>
      <c r="BI14" s="266"/>
      <c r="BJ14" s="266"/>
      <c r="BK14" s="266"/>
      <c r="BL14" s="266"/>
      <c r="BM14" s="266"/>
      <c r="BN14" s="459"/>
      <c r="BO14" s="583"/>
      <c r="BP14" s="583"/>
      <c r="BQ14" s="469"/>
      <c r="BR14" s="469"/>
      <c r="BS14" s="469"/>
      <c r="BT14" s="469"/>
      <c r="BU14" s="469"/>
    </row>
    <row r="15" spans="1:73" s="84" customFormat="1" ht="10.9" customHeight="1">
      <c r="A15" s="269" t="s">
        <v>43</v>
      </c>
      <c r="B15" s="270" t="s">
        <v>12</v>
      </c>
      <c r="C15" s="271"/>
      <c r="D15" s="603" t="str">
        <f t="shared" si="2"/>
        <v/>
      </c>
      <c r="E15" s="603"/>
      <c r="F15" s="603"/>
      <c r="G15" s="604"/>
      <c r="H15" s="604" t="str">
        <f>IF(ISTEXT(B15)=TRUE,"CLN","")</f>
        <v>CLN</v>
      </c>
      <c r="I15" s="609"/>
      <c r="J15" s="591">
        <f>SUM(K15:BM15)</f>
        <v>0</v>
      </c>
      <c r="K15" s="275">
        <f t="shared" ref="K15:BM15" si="7">SUM(K16:K18)</f>
        <v>0</v>
      </c>
      <c r="L15" s="275">
        <f t="shared" si="7"/>
        <v>0</v>
      </c>
      <c r="M15" s="275">
        <f t="shared" si="7"/>
        <v>0</v>
      </c>
      <c r="N15" s="275">
        <f t="shared" si="7"/>
        <v>0</v>
      </c>
      <c r="O15" s="275">
        <f t="shared" si="7"/>
        <v>0</v>
      </c>
      <c r="P15" s="275">
        <f t="shared" si="7"/>
        <v>0</v>
      </c>
      <c r="Q15" s="275">
        <f t="shared" si="7"/>
        <v>0</v>
      </c>
      <c r="R15" s="275">
        <f t="shared" si="7"/>
        <v>0</v>
      </c>
      <c r="S15" s="275">
        <f t="shared" si="7"/>
        <v>0</v>
      </c>
      <c r="T15" s="275">
        <f t="shared" si="7"/>
        <v>0</v>
      </c>
      <c r="U15" s="275">
        <f t="shared" si="7"/>
        <v>0</v>
      </c>
      <c r="V15" s="275">
        <f t="shared" si="7"/>
        <v>0</v>
      </c>
      <c r="W15" s="275">
        <f t="shared" si="7"/>
        <v>0</v>
      </c>
      <c r="X15" s="275">
        <f t="shared" si="7"/>
        <v>0</v>
      </c>
      <c r="Y15" s="275">
        <f t="shared" si="7"/>
        <v>0</v>
      </c>
      <c r="Z15" s="275">
        <f t="shared" si="7"/>
        <v>0</v>
      </c>
      <c r="AA15" s="275">
        <f t="shared" si="7"/>
        <v>0</v>
      </c>
      <c r="AB15" s="275">
        <f t="shared" si="7"/>
        <v>0</v>
      </c>
      <c r="AC15" s="275">
        <f t="shared" si="7"/>
        <v>0</v>
      </c>
      <c r="AD15" s="275">
        <f t="shared" si="7"/>
        <v>0</v>
      </c>
      <c r="AE15" s="275">
        <f t="shared" si="7"/>
        <v>0</v>
      </c>
      <c r="AF15" s="275">
        <f t="shared" si="7"/>
        <v>0</v>
      </c>
      <c r="AG15" s="275">
        <f t="shared" si="7"/>
        <v>0</v>
      </c>
      <c r="AH15" s="275">
        <f t="shared" si="7"/>
        <v>0</v>
      </c>
      <c r="AI15" s="275">
        <f t="shared" si="7"/>
        <v>0</v>
      </c>
      <c r="AJ15" s="275">
        <f t="shared" si="7"/>
        <v>0</v>
      </c>
      <c r="AK15" s="275">
        <f t="shared" si="7"/>
        <v>0</v>
      </c>
      <c r="AL15" s="275">
        <f t="shared" si="7"/>
        <v>0</v>
      </c>
      <c r="AM15" s="275">
        <f t="shared" si="7"/>
        <v>0</v>
      </c>
      <c r="AN15" s="275">
        <f t="shared" si="7"/>
        <v>0</v>
      </c>
      <c r="AO15" s="275">
        <f t="shared" si="7"/>
        <v>0</v>
      </c>
      <c r="AP15" s="275">
        <f t="shared" si="7"/>
        <v>0</v>
      </c>
      <c r="AQ15" s="275">
        <f t="shared" si="7"/>
        <v>0</v>
      </c>
      <c r="AR15" s="275">
        <f t="shared" si="7"/>
        <v>0</v>
      </c>
      <c r="AS15" s="275">
        <f t="shared" si="7"/>
        <v>0</v>
      </c>
      <c r="AT15" s="275">
        <f t="shared" si="7"/>
        <v>0</v>
      </c>
      <c r="AU15" s="275">
        <f t="shared" si="7"/>
        <v>0</v>
      </c>
      <c r="AV15" s="275">
        <f t="shared" si="7"/>
        <v>0</v>
      </c>
      <c r="AW15" s="275">
        <f t="shared" si="7"/>
        <v>0</v>
      </c>
      <c r="AX15" s="275">
        <f t="shared" si="7"/>
        <v>0</v>
      </c>
      <c r="AY15" s="275">
        <f t="shared" si="7"/>
        <v>0</v>
      </c>
      <c r="AZ15" s="275">
        <f t="shared" si="7"/>
        <v>0</v>
      </c>
      <c r="BA15" s="275">
        <f t="shared" si="7"/>
        <v>0</v>
      </c>
      <c r="BB15" s="275">
        <f t="shared" si="7"/>
        <v>0</v>
      </c>
      <c r="BC15" s="275">
        <f t="shared" si="7"/>
        <v>0</v>
      </c>
      <c r="BD15" s="275">
        <f t="shared" si="7"/>
        <v>0</v>
      </c>
      <c r="BE15" s="275">
        <f t="shared" si="7"/>
        <v>0</v>
      </c>
      <c r="BF15" s="275">
        <f t="shared" si="7"/>
        <v>0</v>
      </c>
      <c r="BG15" s="275">
        <f t="shared" si="7"/>
        <v>0</v>
      </c>
      <c r="BH15" s="275">
        <f t="shared" si="7"/>
        <v>0</v>
      </c>
      <c r="BI15" s="275">
        <f t="shared" si="7"/>
        <v>0</v>
      </c>
      <c r="BJ15" s="275">
        <f t="shared" si="7"/>
        <v>0</v>
      </c>
      <c r="BK15" s="275">
        <f t="shared" si="7"/>
        <v>0</v>
      </c>
      <c r="BL15" s="275">
        <f t="shared" si="7"/>
        <v>0</v>
      </c>
      <c r="BM15" s="275">
        <f t="shared" si="7"/>
        <v>0</v>
      </c>
      <c r="BN15" s="458"/>
      <c r="BO15" s="582"/>
      <c r="BP15" s="582"/>
      <c r="BQ15" s="469"/>
      <c r="BR15" s="469"/>
      <c r="BS15" s="469"/>
      <c r="BT15" s="469"/>
      <c r="BU15" s="469"/>
    </row>
    <row r="16" spans="1:73" s="84" customFormat="1" ht="10.9" customHeight="1">
      <c r="A16" s="276" t="s">
        <v>186</v>
      </c>
      <c r="B16" s="277"/>
      <c r="C16" s="266"/>
      <c r="D16" s="606" t="str">
        <f t="shared" si="2"/>
        <v/>
      </c>
      <c r="E16" s="606"/>
      <c r="F16" s="606"/>
      <c r="G16" s="606"/>
      <c r="H16" s="606" t="str">
        <f>IF(ISTEXT(B16)=TRUE,"CLN","")</f>
        <v/>
      </c>
      <c r="I16" s="607"/>
      <c r="J16" s="592">
        <f t="shared" ref="J16:J18" si="8">SUM(K16:BM16)</f>
        <v>0</v>
      </c>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66"/>
      <c r="BI16" s="266"/>
      <c r="BJ16" s="266"/>
      <c r="BK16" s="266"/>
      <c r="BL16" s="266"/>
      <c r="BM16" s="266"/>
      <c r="BN16" s="459"/>
      <c r="BO16" s="583"/>
      <c r="BP16" s="583"/>
      <c r="BQ16" s="469"/>
      <c r="BR16" s="469"/>
      <c r="BS16" s="469"/>
      <c r="BT16" s="469"/>
      <c r="BU16" s="469"/>
    </row>
    <row r="17" spans="1:73" s="84" customFormat="1" ht="10.9" customHeight="1">
      <c r="A17" s="276" t="s">
        <v>186</v>
      </c>
      <c r="B17" s="277"/>
      <c r="C17" s="266"/>
      <c r="D17" s="606" t="str">
        <f t="shared" si="2"/>
        <v/>
      </c>
      <c r="E17" s="606"/>
      <c r="F17" s="606"/>
      <c r="G17" s="606"/>
      <c r="H17" s="606" t="str">
        <f>IF(ISTEXT(B17)=TRUE,"CLN","")</f>
        <v/>
      </c>
      <c r="I17" s="607"/>
      <c r="J17" s="592">
        <f t="shared" si="8"/>
        <v>0</v>
      </c>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66"/>
      <c r="BI17" s="266"/>
      <c r="BJ17" s="266"/>
      <c r="BK17" s="266"/>
      <c r="BL17" s="266"/>
      <c r="BM17" s="266"/>
      <c r="BN17" s="459"/>
      <c r="BO17" s="583"/>
      <c r="BP17" s="583"/>
      <c r="BQ17" s="469"/>
      <c r="BR17" s="469"/>
      <c r="BS17" s="469"/>
      <c r="BT17" s="469"/>
      <c r="BU17" s="469"/>
    </row>
    <row r="18" spans="1:73" s="84" customFormat="1" ht="10.9" customHeight="1">
      <c r="A18" s="276" t="s">
        <v>186</v>
      </c>
      <c r="B18" s="277"/>
      <c r="C18" s="266"/>
      <c r="D18" s="606" t="str">
        <f t="shared" si="2"/>
        <v/>
      </c>
      <c r="E18" s="606"/>
      <c r="F18" s="606"/>
      <c r="G18" s="606"/>
      <c r="H18" s="606" t="str">
        <f>IF(ISTEXT(B18)=TRUE,"CLN","")</f>
        <v/>
      </c>
      <c r="I18" s="607"/>
      <c r="J18" s="592">
        <f t="shared" si="8"/>
        <v>0</v>
      </c>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66"/>
      <c r="BI18" s="266"/>
      <c r="BJ18" s="266"/>
      <c r="BK18" s="266"/>
      <c r="BL18" s="266"/>
      <c r="BM18" s="266"/>
      <c r="BN18" s="459"/>
      <c r="BO18" s="583"/>
      <c r="BP18" s="583"/>
      <c r="BQ18" s="469"/>
      <c r="BR18" s="469"/>
      <c r="BS18" s="469"/>
      <c r="BT18" s="469"/>
      <c r="BU18" s="469"/>
    </row>
    <row r="19" spans="1:73" s="84" customFormat="1" ht="10.9" customHeight="1">
      <c r="A19" s="269" t="s">
        <v>43</v>
      </c>
      <c r="B19" s="270" t="s">
        <v>49</v>
      </c>
      <c r="C19" s="271"/>
      <c r="D19" s="603" t="str">
        <f t="shared" si="2"/>
        <v/>
      </c>
      <c r="E19" s="603"/>
      <c r="F19" s="603"/>
      <c r="G19" s="604"/>
      <c r="H19" s="604" t="str">
        <f>IF(ISTEXT(B19)=TRUE,"RDD","")</f>
        <v>RDD</v>
      </c>
      <c r="I19" s="609"/>
      <c r="J19" s="591">
        <f>SUM(K19:BM19)</f>
        <v>0</v>
      </c>
      <c r="K19" s="275">
        <f t="shared" ref="K19:BM19" si="9">SUM(K20:K22)</f>
        <v>0</v>
      </c>
      <c r="L19" s="275">
        <f t="shared" si="9"/>
        <v>0</v>
      </c>
      <c r="M19" s="275">
        <f t="shared" si="9"/>
        <v>0</v>
      </c>
      <c r="N19" s="275">
        <f t="shared" si="9"/>
        <v>0</v>
      </c>
      <c r="O19" s="275">
        <f t="shared" si="9"/>
        <v>0</v>
      </c>
      <c r="P19" s="275">
        <f t="shared" si="9"/>
        <v>0</v>
      </c>
      <c r="Q19" s="275">
        <f t="shared" si="9"/>
        <v>0</v>
      </c>
      <c r="R19" s="275">
        <f t="shared" si="9"/>
        <v>0</v>
      </c>
      <c r="S19" s="275">
        <f t="shared" si="9"/>
        <v>0</v>
      </c>
      <c r="T19" s="275">
        <f t="shared" si="9"/>
        <v>0</v>
      </c>
      <c r="U19" s="275">
        <f t="shared" si="9"/>
        <v>0</v>
      </c>
      <c r="V19" s="275">
        <f t="shared" si="9"/>
        <v>0</v>
      </c>
      <c r="W19" s="275">
        <f t="shared" si="9"/>
        <v>0</v>
      </c>
      <c r="X19" s="275">
        <f t="shared" si="9"/>
        <v>0</v>
      </c>
      <c r="Y19" s="275">
        <f t="shared" si="9"/>
        <v>0</v>
      </c>
      <c r="Z19" s="275">
        <f t="shared" si="9"/>
        <v>0</v>
      </c>
      <c r="AA19" s="275">
        <f t="shared" si="9"/>
        <v>0</v>
      </c>
      <c r="AB19" s="275">
        <f t="shared" si="9"/>
        <v>0</v>
      </c>
      <c r="AC19" s="275">
        <f t="shared" si="9"/>
        <v>0</v>
      </c>
      <c r="AD19" s="275">
        <f t="shared" si="9"/>
        <v>0</v>
      </c>
      <c r="AE19" s="275">
        <f t="shared" si="9"/>
        <v>0</v>
      </c>
      <c r="AF19" s="275">
        <f t="shared" si="9"/>
        <v>0</v>
      </c>
      <c r="AG19" s="275">
        <f t="shared" si="9"/>
        <v>0</v>
      </c>
      <c r="AH19" s="275">
        <f t="shared" si="9"/>
        <v>0</v>
      </c>
      <c r="AI19" s="275">
        <f t="shared" si="9"/>
        <v>0</v>
      </c>
      <c r="AJ19" s="275">
        <f t="shared" si="9"/>
        <v>0</v>
      </c>
      <c r="AK19" s="275">
        <f t="shared" si="9"/>
        <v>0</v>
      </c>
      <c r="AL19" s="275">
        <f t="shared" si="9"/>
        <v>0</v>
      </c>
      <c r="AM19" s="275">
        <f t="shared" si="9"/>
        <v>0</v>
      </c>
      <c r="AN19" s="275">
        <f t="shared" si="9"/>
        <v>0</v>
      </c>
      <c r="AO19" s="275">
        <f t="shared" si="9"/>
        <v>0</v>
      </c>
      <c r="AP19" s="275">
        <f t="shared" si="9"/>
        <v>0</v>
      </c>
      <c r="AQ19" s="275">
        <f t="shared" si="9"/>
        <v>0</v>
      </c>
      <c r="AR19" s="275">
        <f t="shared" si="9"/>
        <v>0</v>
      </c>
      <c r="AS19" s="275">
        <f t="shared" si="9"/>
        <v>0</v>
      </c>
      <c r="AT19" s="275">
        <f t="shared" si="9"/>
        <v>0</v>
      </c>
      <c r="AU19" s="275">
        <f t="shared" si="9"/>
        <v>0</v>
      </c>
      <c r="AV19" s="275">
        <f t="shared" si="9"/>
        <v>0</v>
      </c>
      <c r="AW19" s="275">
        <f t="shared" si="9"/>
        <v>0</v>
      </c>
      <c r="AX19" s="275">
        <f t="shared" si="9"/>
        <v>0</v>
      </c>
      <c r="AY19" s="275">
        <f t="shared" si="9"/>
        <v>0</v>
      </c>
      <c r="AZ19" s="275">
        <f t="shared" si="9"/>
        <v>0</v>
      </c>
      <c r="BA19" s="275">
        <f t="shared" si="9"/>
        <v>0</v>
      </c>
      <c r="BB19" s="275">
        <f t="shared" si="9"/>
        <v>0</v>
      </c>
      <c r="BC19" s="275">
        <f t="shared" si="9"/>
        <v>0</v>
      </c>
      <c r="BD19" s="275">
        <f t="shared" si="9"/>
        <v>0</v>
      </c>
      <c r="BE19" s="275">
        <f t="shared" si="9"/>
        <v>0</v>
      </c>
      <c r="BF19" s="275">
        <f t="shared" si="9"/>
        <v>0</v>
      </c>
      <c r="BG19" s="275">
        <f t="shared" si="9"/>
        <v>0</v>
      </c>
      <c r="BH19" s="275">
        <f t="shared" si="9"/>
        <v>0</v>
      </c>
      <c r="BI19" s="275">
        <f t="shared" si="9"/>
        <v>0</v>
      </c>
      <c r="BJ19" s="275">
        <f t="shared" si="9"/>
        <v>0</v>
      </c>
      <c r="BK19" s="275">
        <f t="shared" si="9"/>
        <v>0</v>
      </c>
      <c r="BL19" s="275">
        <f t="shared" si="9"/>
        <v>0</v>
      </c>
      <c r="BM19" s="275">
        <f t="shared" si="9"/>
        <v>0</v>
      </c>
      <c r="BN19" s="458"/>
      <c r="BO19" s="582"/>
      <c r="BP19" s="582"/>
      <c r="BQ19" s="469"/>
      <c r="BR19" s="469"/>
      <c r="BS19" s="469"/>
      <c r="BT19" s="469"/>
      <c r="BU19" s="469"/>
    </row>
    <row r="20" spans="1:73" s="84" customFormat="1" ht="10.9" customHeight="1">
      <c r="A20" s="276" t="s">
        <v>186</v>
      </c>
      <c r="B20" s="277"/>
      <c r="C20" s="266"/>
      <c r="D20" s="606" t="str">
        <f t="shared" si="2"/>
        <v/>
      </c>
      <c r="E20" s="606"/>
      <c r="F20" s="606"/>
      <c r="G20" s="606"/>
      <c r="H20" s="606" t="str">
        <f>IF(ISTEXT(B20)=TRUE,"RDD","")</f>
        <v/>
      </c>
      <c r="I20" s="607"/>
      <c r="J20" s="592">
        <f t="shared" ref="J20:J22" si="10">SUM(K20:BM20)</f>
        <v>0</v>
      </c>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66"/>
      <c r="BI20" s="266"/>
      <c r="BJ20" s="266"/>
      <c r="BK20" s="266"/>
      <c r="BL20" s="266"/>
      <c r="BM20" s="266"/>
      <c r="BN20" s="459"/>
      <c r="BO20" s="583"/>
      <c r="BP20" s="583"/>
      <c r="BQ20" s="469"/>
      <c r="BR20" s="469"/>
      <c r="BS20" s="469"/>
      <c r="BT20" s="469"/>
      <c r="BU20" s="469"/>
    </row>
    <row r="21" spans="1:73" s="84" customFormat="1" ht="10.9" customHeight="1">
      <c r="A21" s="276" t="s">
        <v>186</v>
      </c>
      <c r="B21" s="277"/>
      <c r="C21" s="266"/>
      <c r="D21" s="606" t="str">
        <f t="shared" si="2"/>
        <v/>
      </c>
      <c r="E21" s="606"/>
      <c r="F21" s="606"/>
      <c r="G21" s="606"/>
      <c r="H21" s="606" t="str">
        <f>IF(ISTEXT(B21)=TRUE,"RDD","")</f>
        <v/>
      </c>
      <c r="I21" s="607"/>
      <c r="J21" s="592">
        <f t="shared" si="10"/>
        <v>0</v>
      </c>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66"/>
      <c r="BI21" s="266"/>
      <c r="BJ21" s="266"/>
      <c r="BK21" s="266"/>
      <c r="BL21" s="266"/>
      <c r="BM21" s="266"/>
      <c r="BN21" s="459"/>
      <c r="BO21" s="583"/>
      <c r="BP21" s="583"/>
      <c r="BQ21" s="469"/>
      <c r="BR21" s="469"/>
      <c r="BS21" s="469"/>
      <c r="BT21" s="469"/>
      <c r="BU21" s="469"/>
    </row>
    <row r="22" spans="1:73" s="84" customFormat="1" ht="10.9" customHeight="1">
      <c r="A22" s="276" t="s">
        <v>186</v>
      </c>
      <c r="B22" s="277"/>
      <c r="C22" s="266"/>
      <c r="D22" s="606" t="str">
        <f t="shared" si="2"/>
        <v/>
      </c>
      <c r="E22" s="606"/>
      <c r="F22" s="606"/>
      <c r="G22" s="606"/>
      <c r="H22" s="606" t="str">
        <f>IF(ISTEXT(B22)=TRUE,"RDD","")</f>
        <v/>
      </c>
      <c r="I22" s="607"/>
      <c r="J22" s="592">
        <f t="shared" si="10"/>
        <v>0</v>
      </c>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66"/>
      <c r="BI22" s="266"/>
      <c r="BJ22" s="266"/>
      <c r="BK22" s="266"/>
      <c r="BL22" s="266"/>
      <c r="BM22" s="266"/>
      <c r="BN22" s="459"/>
      <c r="BO22" s="583"/>
      <c r="BP22" s="583"/>
      <c r="BQ22" s="469"/>
      <c r="BR22" s="469"/>
      <c r="BS22" s="469"/>
      <c r="BT22" s="469"/>
      <c r="BU22" s="469"/>
    </row>
    <row r="23" spans="1:73" s="84" customFormat="1" ht="10.9" customHeight="1">
      <c r="A23" s="269" t="s">
        <v>43</v>
      </c>
      <c r="B23" s="270" t="s">
        <v>48</v>
      </c>
      <c r="C23" s="271"/>
      <c r="D23" s="603" t="str">
        <f t="shared" si="2"/>
        <v/>
      </c>
      <c r="E23" s="603"/>
      <c r="F23" s="603"/>
      <c r="G23" s="604"/>
      <c r="H23" s="604" t="str">
        <f>IF(ISTEXT(B23)=TRUE,"RPH","")</f>
        <v>RPH</v>
      </c>
      <c r="I23" s="609"/>
      <c r="J23" s="591">
        <f>SUM(K23:BM23)</f>
        <v>0</v>
      </c>
      <c r="K23" s="275">
        <f t="shared" ref="K23:BM23" si="11">SUM(K24:K26)</f>
        <v>0</v>
      </c>
      <c r="L23" s="275">
        <f t="shared" si="11"/>
        <v>0</v>
      </c>
      <c r="M23" s="275">
        <f t="shared" si="11"/>
        <v>0</v>
      </c>
      <c r="N23" s="275">
        <f t="shared" si="11"/>
        <v>0</v>
      </c>
      <c r="O23" s="275">
        <f t="shared" si="11"/>
        <v>0</v>
      </c>
      <c r="P23" s="275">
        <f t="shared" si="11"/>
        <v>0</v>
      </c>
      <c r="Q23" s="275">
        <f t="shared" si="11"/>
        <v>0</v>
      </c>
      <c r="R23" s="275">
        <f t="shared" si="11"/>
        <v>0</v>
      </c>
      <c r="S23" s="275">
        <f t="shared" si="11"/>
        <v>0</v>
      </c>
      <c r="T23" s="275">
        <f t="shared" si="11"/>
        <v>0</v>
      </c>
      <c r="U23" s="275">
        <f t="shared" si="11"/>
        <v>0</v>
      </c>
      <c r="V23" s="275">
        <f t="shared" si="11"/>
        <v>0</v>
      </c>
      <c r="W23" s="275">
        <f t="shared" si="11"/>
        <v>0</v>
      </c>
      <c r="X23" s="275">
        <f t="shared" si="11"/>
        <v>0</v>
      </c>
      <c r="Y23" s="275">
        <f t="shared" si="11"/>
        <v>0</v>
      </c>
      <c r="Z23" s="275">
        <f t="shared" si="11"/>
        <v>0</v>
      </c>
      <c r="AA23" s="275">
        <f t="shared" si="11"/>
        <v>0</v>
      </c>
      <c r="AB23" s="275">
        <f t="shared" si="11"/>
        <v>0</v>
      </c>
      <c r="AC23" s="275">
        <f t="shared" si="11"/>
        <v>0</v>
      </c>
      <c r="AD23" s="275">
        <f t="shared" si="11"/>
        <v>0</v>
      </c>
      <c r="AE23" s="275">
        <f t="shared" si="11"/>
        <v>0</v>
      </c>
      <c r="AF23" s="275">
        <f t="shared" si="11"/>
        <v>0</v>
      </c>
      <c r="AG23" s="275">
        <f t="shared" si="11"/>
        <v>0</v>
      </c>
      <c r="AH23" s="275">
        <f t="shared" si="11"/>
        <v>0</v>
      </c>
      <c r="AI23" s="275">
        <f t="shared" si="11"/>
        <v>0</v>
      </c>
      <c r="AJ23" s="275">
        <f t="shared" si="11"/>
        <v>0</v>
      </c>
      <c r="AK23" s="275">
        <f t="shared" si="11"/>
        <v>0</v>
      </c>
      <c r="AL23" s="275">
        <f t="shared" si="11"/>
        <v>0</v>
      </c>
      <c r="AM23" s="275">
        <f t="shared" si="11"/>
        <v>0</v>
      </c>
      <c r="AN23" s="275">
        <f t="shared" si="11"/>
        <v>0</v>
      </c>
      <c r="AO23" s="275">
        <f t="shared" si="11"/>
        <v>0</v>
      </c>
      <c r="AP23" s="275">
        <f t="shared" si="11"/>
        <v>0</v>
      </c>
      <c r="AQ23" s="275">
        <f t="shared" si="11"/>
        <v>0</v>
      </c>
      <c r="AR23" s="275">
        <f t="shared" si="11"/>
        <v>0</v>
      </c>
      <c r="AS23" s="275">
        <f t="shared" si="11"/>
        <v>0</v>
      </c>
      <c r="AT23" s="275">
        <f t="shared" si="11"/>
        <v>0</v>
      </c>
      <c r="AU23" s="275">
        <f t="shared" si="11"/>
        <v>0</v>
      </c>
      <c r="AV23" s="275">
        <f t="shared" si="11"/>
        <v>0</v>
      </c>
      <c r="AW23" s="275">
        <f t="shared" si="11"/>
        <v>0</v>
      </c>
      <c r="AX23" s="275">
        <f t="shared" si="11"/>
        <v>0</v>
      </c>
      <c r="AY23" s="275">
        <f t="shared" si="11"/>
        <v>0</v>
      </c>
      <c r="AZ23" s="275">
        <f t="shared" si="11"/>
        <v>0</v>
      </c>
      <c r="BA23" s="275">
        <f t="shared" si="11"/>
        <v>0</v>
      </c>
      <c r="BB23" s="275">
        <f t="shared" si="11"/>
        <v>0</v>
      </c>
      <c r="BC23" s="275">
        <f t="shared" si="11"/>
        <v>0</v>
      </c>
      <c r="BD23" s="275">
        <f t="shared" si="11"/>
        <v>0</v>
      </c>
      <c r="BE23" s="275">
        <f t="shared" si="11"/>
        <v>0</v>
      </c>
      <c r="BF23" s="275">
        <f t="shared" si="11"/>
        <v>0</v>
      </c>
      <c r="BG23" s="275">
        <f t="shared" si="11"/>
        <v>0</v>
      </c>
      <c r="BH23" s="275">
        <f t="shared" si="11"/>
        <v>0</v>
      </c>
      <c r="BI23" s="275">
        <f t="shared" si="11"/>
        <v>0</v>
      </c>
      <c r="BJ23" s="275">
        <f t="shared" si="11"/>
        <v>0</v>
      </c>
      <c r="BK23" s="275">
        <f t="shared" si="11"/>
        <v>0</v>
      </c>
      <c r="BL23" s="275">
        <f t="shared" si="11"/>
        <v>0</v>
      </c>
      <c r="BM23" s="275">
        <f t="shared" si="11"/>
        <v>0</v>
      </c>
      <c r="BN23" s="458"/>
      <c r="BO23" s="582"/>
      <c r="BP23" s="582"/>
      <c r="BQ23" s="469"/>
      <c r="BR23" s="469"/>
      <c r="BS23" s="469"/>
      <c r="BT23" s="469"/>
      <c r="BU23" s="469"/>
    </row>
    <row r="24" spans="1:73" s="84" customFormat="1" ht="10.9" customHeight="1">
      <c r="A24" s="276" t="s">
        <v>186</v>
      </c>
      <c r="B24" s="277"/>
      <c r="C24" s="266"/>
      <c r="D24" s="606" t="str">
        <f t="shared" si="2"/>
        <v/>
      </c>
      <c r="E24" s="606"/>
      <c r="F24" s="606"/>
      <c r="G24" s="606"/>
      <c r="H24" s="606" t="str">
        <f>IF(ISTEXT(B24)=TRUE,"RPH","")</f>
        <v/>
      </c>
      <c r="I24" s="607"/>
      <c r="J24" s="592">
        <f t="shared" ref="J24:J26" si="12">SUM(K24:BM24)</f>
        <v>0</v>
      </c>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66"/>
      <c r="BI24" s="266"/>
      <c r="BJ24" s="266"/>
      <c r="BK24" s="266"/>
      <c r="BL24" s="266"/>
      <c r="BM24" s="266"/>
      <c r="BN24" s="459"/>
      <c r="BO24" s="583"/>
      <c r="BP24" s="583"/>
      <c r="BQ24" s="469"/>
      <c r="BR24" s="469"/>
      <c r="BS24" s="469"/>
      <c r="BT24" s="469"/>
      <c r="BU24" s="469"/>
    </row>
    <row r="25" spans="1:73" s="84" customFormat="1" ht="10.9" customHeight="1">
      <c r="A25" s="276" t="s">
        <v>186</v>
      </c>
      <c r="B25" s="277"/>
      <c r="C25" s="266"/>
      <c r="D25" s="606" t="str">
        <f t="shared" si="2"/>
        <v/>
      </c>
      <c r="E25" s="606"/>
      <c r="F25" s="606"/>
      <c r="G25" s="606"/>
      <c r="H25" s="606" t="str">
        <f t="shared" ref="H25:H26" si="13">IF(ISTEXT(B25)=TRUE,"RPH","")</f>
        <v/>
      </c>
      <c r="I25" s="607"/>
      <c r="J25" s="592">
        <f t="shared" si="12"/>
        <v>0</v>
      </c>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66"/>
      <c r="BI25" s="266"/>
      <c r="BJ25" s="266"/>
      <c r="BK25" s="266"/>
      <c r="BL25" s="266"/>
      <c r="BM25" s="266"/>
      <c r="BN25" s="459"/>
      <c r="BO25" s="583"/>
      <c r="BP25" s="583"/>
      <c r="BQ25" s="469"/>
      <c r="BR25" s="469"/>
      <c r="BS25" s="469"/>
      <c r="BT25" s="469"/>
      <c r="BU25" s="469"/>
    </row>
    <row r="26" spans="1:73" s="84" customFormat="1" ht="10.9" customHeight="1">
      <c r="A26" s="276" t="s">
        <v>186</v>
      </c>
      <c r="B26" s="277"/>
      <c r="C26" s="266"/>
      <c r="D26" s="606" t="str">
        <f t="shared" si="2"/>
        <v/>
      </c>
      <c r="E26" s="606"/>
      <c r="F26" s="606"/>
      <c r="G26" s="606"/>
      <c r="H26" s="606" t="str">
        <f t="shared" si="13"/>
        <v/>
      </c>
      <c r="I26" s="607"/>
      <c r="J26" s="592">
        <f t="shared" si="12"/>
        <v>0</v>
      </c>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66"/>
      <c r="BI26" s="266"/>
      <c r="BJ26" s="266"/>
      <c r="BK26" s="266"/>
      <c r="BL26" s="266"/>
      <c r="BM26" s="266"/>
      <c r="BN26" s="459"/>
      <c r="BO26" s="583"/>
      <c r="BP26" s="583"/>
      <c r="BQ26" s="469"/>
      <c r="BR26" s="469"/>
      <c r="BS26" s="469"/>
      <c r="BT26" s="469"/>
      <c r="BU26" s="469"/>
    </row>
    <row r="27" spans="1:73" s="84" customFormat="1" ht="10.9" customHeight="1">
      <c r="A27" s="269" t="s">
        <v>43</v>
      </c>
      <c r="B27" s="270" t="s">
        <v>47</v>
      </c>
      <c r="C27" s="271"/>
      <c r="D27" s="603" t="str">
        <f t="shared" si="2"/>
        <v/>
      </c>
      <c r="E27" s="603"/>
      <c r="F27" s="603"/>
      <c r="G27" s="604"/>
      <c r="H27" s="604" t="str">
        <f>IF(ISTEXT(B27)=TRUE,"RSX","")</f>
        <v>RSX</v>
      </c>
      <c r="I27" s="609"/>
      <c r="J27" s="591">
        <f>SUM(K27:BM27)</f>
        <v>0</v>
      </c>
      <c r="K27" s="275">
        <f>SUM(K28:K31)</f>
        <v>0</v>
      </c>
      <c r="L27" s="275">
        <f t="shared" ref="L27:BM27" si="14">SUM(L28:L31)</f>
        <v>0</v>
      </c>
      <c r="M27" s="275">
        <f t="shared" si="14"/>
        <v>0</v>
      </c>
      <c r="N27" s="275">
        <f t="shared" si="14"/>
        <v>0</v>
      </c>
      <c r="O27" s="275">
        <f t="shared" si="14"/>
        <v>0</v>
      </c>
      <c r="P27" s="275">
        <f t="shared" si="14"/>
        <v>0</v>
      </c>
      <c r="Q27" s="275">
        <f t="shared" si="14"/>
        <v>0</v>
      </c>
      <c r="R27" s="275">
        <f t="shared" si="14"/>
        <v>0</v>
      </c>
      <c r="S27" s="275">
        <f t="shared" si="14"/>
        <v>0</v>
      </c>
      <c r="T27" s="275">
        <f t="shared" si="14"/>
        <v>0</v>
      </c>
      <c r="U27" s="275">
        <f t="shared" si="14"/>
        <v>0</v>
      </c>
      <c r="V27" s="275">
        <f t="shared" si="14"/>
        <v>0</v>
      </c>
      <c r="W27" s="275">
        <f t="shared" si="14"/>
        <v>0</v>
      </c>
      <c r="X27" s="275">
        <f t="shared" si="14"/>
        <v>0</v>
      </c>
      <c r="Y27" s="275">
        <f t="shared" si="14"/>
        <v>0</v>
      </c>
      <c r="Z27" s="275">
        <f t="shared" si="14"/>
        <v>0</v>
      </c>
      <c r="AA27" s="275">
        <f t="shared" si="14"/>
        <v>0</v>
      </c>
      <c r="AB27" s="275">
        <f t="shared" si="14"/>
        <v>0</v>
      </c>
      <c r="AC27" s="275">
        <f t="shared" si="14"/>
        <v>0</v>
      </c>
      <c r="AD27" s="275">
        <f t="shared" si="14"/>
        <v>0</v>
      </c>
      <c r="AE27" s="275">
        <f t="shared" si="14"/>
        <v>0</v>
      </c>
      <c r="AF27" s="275">
        <f t="shared" si="14"/>
        <v>0</v>
      </c>
      <c r="AG27" s="275">
        <f t="shared" si="14"/>
        <v>0</v>
      </c>
      <c r="AH27" s="275">
        <f t="shared" si="14"/>
        <v>0</v>
      </c>
      <c r="AI27" s="275">
        <f t="shared" si="14"/>
        <v>0</v>
      </c>
      <c r="AJ27" s="275">
        <f t="shared" si="14"/>
        <v>0</v>
      </c>
      <c r="AK27" s="275">
        <f t="shared" si="14"/>
        <v>0</v>
      </c>
      <c r="AL27" s="275">
        <f t="shared" si="14"/>
        <v>0</v>
      </c>
      <c r="AM27" s="275">
        <f t="shared" si="14"/>
        <v>0</v>
      </c>
      <c r="AN27" s="275">
        <f t="shared" si="14"/>
        <v>0</v>
      </c>
      <c r="AO27" s="275">
        <f t="shared" si="14"/>
        <v>0</v>
      </c>
      <c r="AP27" s="275">
        <f t="shared" si="14"/>
        <v>0</v>
      </c>
      <c r="AQ27" s="275">
        <f t="shared" si="14"/>
        <v>0</v>
      </c>
      <c r="AR27" s="275">
        <f t="shared" si="14"/>
        <v>0</v>
      </c>
      <c r="AS27" s="275">
        <f t="shared" si="14"/>
        <v>0</v>
      </c>
      <c r="AT27" s="275">
        <f t="shared" si="14"/>
        <v>0</v>
      </c>
      <c r="AU27" s="275">
        <f t="shared" si="14"/>
        <v>0</v>
      </c>
      <c r="AV27" s="275">
        <f t="shared" si="14"/>
        <v>0</v>
      </c>
      <c r="AW27" s="275">
        <f t="shared" si="14"/>
        <v>0</v>
      </c>
      <c r="AX27" s="275">
        <f t="shared" si="14"/>
        <v>0</v>
      </c>
      <c r="AY27" s="275">
        <f t="shared" si="14"/>
        <v>0</v>
      </c>
      <c r="AZ27" s="275">
        <f t="shared" si="14"/>
        <v>0</v>
      </c>
      <c r="BA27" s="275">
        <f t="shared" si="14"/>
        <v>0</v>
      </c>
      <c r="BB27" s="275">
        <f t="shared" si="14"/>
        <v>0</v>
      </c>
      <c r="BC27" s="275">
        <f t="shared" si="14"/>
        <v>0</v>
      </c>
      <c r="BD27" s="275">
        <f t="shared" si="14"/>
        <v>0</v>
      </c>
      <c r="BE27" s="275">
        <f t="shared" si="14"/>
        <v>0</v>
      </c>
      <c r="BF27" s="275">
        <f t="shared" si="14"/>
        <v>0</v>
      </c>
      <c r="BG27" s="275">
        <f t="shared" si="14"/>
        <v>0</v>
      </c>
      <c r="BH27" s="275">
        <f t="shared" si="14"/>
        <v>0</v>
      </c>
      <c r="BI27" s="275">
        <f t="shared" si="14"/>
        <v>0</v>
      </c>
      <c r="BJ27" s="275">
        <f t="shared" si="14"/>
        <v>0</v>
      </c>
      <c r="BK27" s="275">
        <f t="shared" si="14"/>
        <v>0</v>
      </c>
      <c r="BL27" s="275">
        <f t="shared" si="14"/>
        <v>0</v>
      </c>
      <c r="BM27" s="275">
        <f t="shared" si="14"/>
        <v>0</v>
      </c>
      <c r="BN27" s="458"/>
      <c r="BO27" s="582"/>
      <c r="BP27" s="582"/>
      <c r="BQ27" s="469"/>
      <c r="BR27" s="469"/>
      <c r="BS27" s="469"/>
      <c r="BT27" s="469"/>
      <c r="BU27" s="469"/>
    </row>
    <row r="28" spans="1:73" s="84" customFormat="1" ht="10.9" customHeight="1">
      <c r="A28" s="276" t="s">
        <v>186</v>
      </c>
      <c r="B28" s="277"/>
      <c r="C28" s="266"/>
      <c r="D28" s="606" t="str">
        <f t="shared" si="2"/>
        <v/>
      </c>
      <c r="E28" s="606"/>
      <c r="F28" s="606"/>
      <c r="G28" s="606"/>
      <c r="H28" s="610" t="str">
        <f t="shared" ref="H28:H31" si="15">IF(ISTEXT(B28)=TRUE,"RSX","")</f>
        <v/>
      </c>
      <c r="I28" s="607"/>
      <c r="J28" s="592">
        <f t="shared" ref="J28:J31" si="16">SUM(K28:BM28)</f>
        <v>0</v>
      </c>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66"/>
      <c r="BI28" s="266"/>
      <c r="BJ28" s="266"/>
      <c r="BK28" s="266"/>
      <c r="BL28" s="266"/>
      <c r="BM28" s="266"/>
      <c r="BN28" s="459"/>
      <c r="BO28" s="583"/>
      <c r="BP28" s="583"/>
      <c r="BQ28" s="469"/>
      <c r="BR28" s="469"/>
      <c r="BS28" s="469"/>
      <c r="BT28" s="469"/>
      <c r="BU28" s="469"/>
    </row>
    <row r="29" spans="1:73" s="84" customFormat="1" ht="10.9" customHeight="1">
      <c r="A29" s="276" t="s">
        <v>186</v>
      </c>
      <c r="B29" s="277"/>
      <c r="C29" s="266"/>
      <c r="D29" s="606" t="str">
        <f t="shared" si="2"/>
        <v/>
      </c>
      <c r="E29" s="606"/>
      <c r="F29" s="606"/>
      <c r="G29" s="606"/>
      <c r="H29" s="610" t="str">
        <f t="shared" si="15"/>
        <v/>
      </c>
      <c r="I29" s="607"/>
      <c r="J29" s="592">
        <f t="shared" si="16"/>
        <v>0</v>
      </c>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66"/>
      <c r="BI29" s="266"/>
      <c r="BJ29" s="266"/>
      <c r="BK29" s="266"/>
      <c r="BL29" s="266"/>
      <c r="BM29" s="266"/>
      <c r="BN29" s="459"/>
      <c r="BO29" s="583"/>
      <c r="BP29" s="583"/>
      <c r="BQ29" s="469"/>
      <c r="BR29" s="469"/>
      <c r="BS29" s="469"/>
      <c r="BT29" s="469"/>
      <c r="BU29" s="469"/>
    </row>
    <row r="30" spans="1:73" s="84" customFormat="1" ht="10.9" customHeight="1">
      <c r="A30" s="276" t="s">
        <v>186</v>
      </c>
      <c r="B30" s="277"/>
      <c r="C30" s="266"/>
      <c r="D30" s="606" t="str">
        <f t="shared" si="2"/>
        <v/>
      </c>
      <c r="E30" s="606"/>
      <c r="F30" s="606"/>
      <c r="G30" s="606"/>
      <c r="H30" s="610" t="str">
        <f t="shared" si="15"/>
        <v/>
      </c>
      <c r="I30" s="607"/>
      <c r="J30" s="592">
        <f t="shared" si="16"/>
        <v>0</v>
      </c>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66"/>
      <c r="BI30" s="266"/>
      <c r="BJ30" s="266"/>
      <c r="BK30" s="266"/>
      <c r="BL30" s="266"/>
      <c r="BM30" s="266"/>
      <c r="BN30" s="459"/>
      <c r="BO30" s="583"/>
      <c r="BP30" s="583"/>
      <c r="BQ30" s="469"/>
      <c r="BR30" s="469"/>
      <c r="BS30" s="469"/>
      <c r="BT30" s="469"/>
      <c r="BU30" s="469"/>
    </row>
    <row r="31" spans="1:73" s="84" customFormat="1" ht="10.9" customHeight="1">
      <c r="A31" s="276" t="s">
        <v>186</v>
      </c>
      <c r="B31" s="277"/>
      <c r="C31" s="266"/>
      <c r="D31" s="606" t="str">
        <f t="shared" si="2"/>
        <v/>
      </c>
      <c r="E31" s="606"/>
      <c r="F31" s="606"/>
      <c r="G31" s="606"/>
      <c r="H31" s="610" t="str">
        <f t="shared" si="15"/>
        <v/>
      </c>
      <c r="I31" s="607"/>
      <c r="J31" s="592">
        <f t="shared" si="16"/>
        <v>0</v>
      </c>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66"/>
      <c r="BI31" s="266"/>
      <c r="BJ31" s="266"/>
      <c r="BK31" s="266"/>
      <c r="BL31" s="266"/>
      <c r="BM31" s="266"/>
      <c r="BN31" s="459"/>
      <c r="BO31" s="583"/>
      <c r="BP31" s="583"/>
      <c r="BQ31" s="469"/>
      <c r="BR31" s="469"/>
      <c r="BS31" s="469"/>
      <c r="BT31" s="469"/>
      <c r="BU31" s="469"/>
    </row>
    <row r="32" spans="1:73" s="119" customFormat="1" ht="10.9" customHeight="1">
      <c r="A32" s="286" t="s">
        <v>43</v>
      </c>
      <c r="B32" s="287" t="s">
        <v>195</v>
      </c>
      <c r="C32" s="288"/>
      <c r="D32" s="611" t="str">
        <f t="shared" si="2"/>
        <v/>
      </c>
      <c r="E32" s="611"/>
      <c r="F32" s="611"/>
      <c r="G32" s="612"/>
      <c r="H32" s="612" t="str">
        <f>IF(ISTEXT(B32)=TRUE,"RSN","")</f>
        <v>RSN</v>
      </c>
      <c r="I32" s="613"/>
      <c r="J32" s="591">
        <f>SUM(K32:BM32)</f>
        <v>0</v>
      </c>
      <c r="K32" s="292">
        <f>SUM(K33:K37)</f>
        <v>0</v>
      </c>
      <c r="L32" s="292">
        <f t="shared" ref="L32:BM32" si="17">SUM(L33:L37)</f>
        <v>0</v>
      </c>
      <c r="M32" s="292">
        <f t="shared" si="17"/>
        <v>0</v>
      </c>
      <c r="N32" s="292">
        <f t="shared" si="17"/>
        <v>0</v>
      </c>
      <c r="O32" s="292">
        <f t="shared" si="17"/>
        <v>0</v>
      </c>
      <c r="P32" s="292">
        <f t="shared" si="17"/>
        <v>0</v>
      </c>
      <c r="Q32" s="292">
        <f t="shared" si="17"/>
        <v>0</v>
      </c>
      <c r="R32" s="292">
        <f t="shared" si="17"/>
        <v>0</v>
      </c>
      <c r="S32" s="292">
        <f t="shared" si="17"/>
        <v>0</v>
      </c>
      <c r="T32" s="292">
        <f t="shared" si="17"/>
        <v>0</v>
      </c>
      <c r="U32" s="292">
        <f t="shared" si="17"/>
        <v>0</v>
      </c>
      <c r="V32" s="292">
        <f t="shared" si="17"/>
        <v>0</v>
      </c>
      <c r="W32" s="292">
        <f t="shared" si="17"/>
        <v>0</v>
      </c>
      <c r="X32" s="292">
        <f t="shared" si="17"/>
        <v>0</v>
      </c>
      <c r="Y32" s="292">
        <f t="shared" si="17"/>
        <v>0</v>
      </c>
      <c r="Z32" s="292">
        <f t="shared" si="17"/>
        <v>0</v>
      </c>
      <c r="AA32" s="292">
        <f t="shared" si="17"/>
        <v>0</v>
      </c>
      <c r="AB32" s="292">
        <f t="shared" si="17"/>
        <v>0</v>
      </c>
      <c r="AC32" s="292">
        <f t="shared" si="17"/>
        <v>0</v>
      </c>
      <c r="AD32" s="292">
        <f t="shared" si="17"/>
        <v>0</v>
      </c>
      <c r="AE32" s="292">
        <f t="shared" si="17"/>
        <v>0</v>
      </c>
      <c r="AF32" s="292">
        <f t="shared" si="17"/>
        <v>0</v>
      </c>
      <c r="AG32" s="292">
        <f t="shared" si="17"/>
        <v>0</v>
      </c>
      <c r="AH32" s="292">
        <f t="shared" si="17"/>
        <v>0</v>
      </c>
      <c r="AI32" s="292">
        <f t="shared" si="17"/>
        <v>0</v>
      </c>
      <c r="AJ32" s="292">
        <f t="shared" si="17"/>
        <v>0</v>
      </c>
      <c r="AK32" s="292">
        <f t="shared" si="17"/>
        <v>0</v>
      </c>
      <c r="AL32" s="292">
        <f t="shared" si="17"/>
        <v>0</v>
      </c>
      <c r="AM32" s="292">
        <f t="shared" si="17"/>
        <v>0</v>
      </c>
      <c r="AN32" s="292">
        <f t="shared" si="17"/>
        <v>0</v>
      </c>
      <c r="AO32" s="292">
        <f t="shared" si="17"/>
        <v>0</v>
      </c>
      <c r="AP32" s="292">
        <f t="shared" si="17"/>
        <v>0</v>
      </c>
      <c r="AQ32" s="292">
        <f t="shared" si="17"/>
        <v>0</v>
      </c>
      <c r="AR32" s="292">
        <f t="shared" si="17"/>
        <v>0</v>
      </c>
      <c r="AS32" s="292">
        <f t="shared" si="17"/>
        <v>0</v>
      </c>
      <c r="AT32" s="292">
        <f t="shared" si="17"/>
        <v>0</v>
      </c>
      <c r="AU32" s="292">
        <f t="shared" si="17"/>
        <v>0</v>
      </c>
      <c r="AV32" s="292">
        <f t="shared" si="17"/>
        <v>0</v>
      </c>
      <c r="AW32" s="292">
        <f t="shared" si="17"/>
        <v>0</v>
      </c>
      <c r="AX32" s="292">
        <f t="shared" si="17"/>
        <v>0</v>
      </c>
      <c r="AY32" s="292">
        <f t="shared" si="17"/>
        <v>0</v>
      </c>
      <c r="AZ32" s="292">
        <f t="shared" si="17"/>
        <v>0</v>
      </c>
      <c r="BA32" s="292">
        <f t="shared" si="17"/>
        <v>0</v>
      </c>
      <c r="BB32" s="292">
        <f t="shared" si="17"/>
        <v>0</v>
      </c>
      <c r="BC32" s="292">
        <f t="shared" si="17"/>
        <v>0</v>
      </c>
      <c r="BD32" s="292">
        <f t="shared" si="17"/>
        <v>0</v>
      </c>
      <c r="BE32" s="292">
        <f t="shared" si="17"/>
        <v>0</v>
      </c>
      <c r="BF32" s="292">
        <f t="shared" si="17"/>
        <v>0</v>
      </c>
      <c r="BG32" s="292">
        <f t="shared" si="17"/>
        <v>0</v>
      </c>
      <c r="BH32" s="292">
        <f t="shared" si="17"/>
        <v>0</v>
      </c>
      <c r="BI32" s="292">
        <f t="shared" si="17"/>
        <v>0</v>
      </c>
      <c r="BJ32" s="292">
        <f t="shared" si="17"/>
        <v>0</v>
      </c>
      <c r="BK32" s="292">
        <f t="shared" si="17"/>
        <v>0</v>
      </c>
      <c r="BL32" s="292">
        <f t="shared" si="17"/>
        <v>0</v>
      </c>
      <c r="BM32" s="292">
        <f t="shared" si="17"/>
        <v>0</v>
      </c>
      <c r="BN32" s="461"/>
      <c r="BO32" s="630"/>
      <c r="BP32" s="630"/>
      <c r="BQ32" s="470"/>
      <c r="BR32" s="470"/>
      <c r="BS32" s="470"/>
      <c r="BT32" s="470"/>
      <c r="BU32" s="470"/>
    </row>
    <row r="33" spans="1:73" s="84" customFormat="1" ht="10.9" customHeight="1">
      <c r="A33" s="276" t="s">
        <v>186</v>
      </c>
      <c r="B33" s="277"/>
      <c r="C33" s="266"/>
      <c r="D33" s="606" t="str">
        <f t="shared" si="2"/>
        <v/>
      </c>
      <c r="E33" s="606"/>
      <c r="F33" s="606"/>
      <c r="G33" s="606"/>
      <c r="H33" s="606" t="str">
        <f>IF(ISTEXT(B33)=TRUE,"RSN","")</f>
        <v/>
      </c>
      <c r="I33" s="607"/>
      <c r="J33" s="592">
        <f t="shared" ref="J33:J37" si="18">SUM(K33:BM33)</f>
        <v>0</v>
      </c>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66"/>
      <c r="BI33" s="266"/>
      <c r="BJ33" s="266"/>
      <c r="BK33" s="266"/>
      <c r="BL33" s="266"/>
      <c r="BM33" s="266"/>
      <c r="BN33" s="459"/>
      <c r="BO33" s="583"/>
      <c r="BP33" s="583"/>
      <c r="BQ33" s="469"/>
      <c r="BR33" s="469"/>
      <c r="BS33" s="469"/>
      <c r="BT33" s="469"/>
      <c r="BU33" s="469"/>
    </row>
    <row r="34" spans="1:73" s="71" customFormat="1" ht="10.9" customHeight="1">
      <c r="A34" s="276" t="s">
        <v>186</v>
      </c>
      <c r="B34" s="282"/>
      <c r="C34" s="68"/>
      <c r="D34" s="606" t="str">
        <f t="shared" si="2"/>
        <v/>
      </c>
      <c r="E34" s="606"/>
      <c r="F34" s="606"/>
      <c r="G34" s="601"/>
      <c r="H34" s="606" t="str">
        <f t="shared" ref="H34:H37" si="19">IF(ISTEXT(B34)=TRUE,"RSN","")</f>
        <v/>
      </c>
      <c r="I34" s="608"/>
      <c r="J34" s="592">
        <f t="shared" si="18"/>
        <v>0</v>
      </c>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68"/>
      <c r="BI34" s="68"/>
      <c r="BJ34" s="68"/>
      <c r="BK34" s="68"/>
      <c r="BL34" s="68"/>
      <c r="BM34" s="68"/>
      <c r="BN34" s="460"/>
      <c r="BO34" s="584"/>
      <c r="BP34" s="584"/>
      <c r="BQ34" s="468"/>
      <c r="BR34" s="468"/>
      <c r="BS34" s="468"/>
      <c r="BT34" s="468"/>
      <c r="BU34" s="468"/>
    </row>
    <row r="35" spans="1:73" s="71" customFormat="1" ht="10.9" customHeight="1">
      <c r="A35" s="276" t="s">
        <v>186</v>
      </c>
      <c r="B35" s="282"/>
      <c r="C35" s="68"/>
      <c r="D35" s="606" t="str">
        <f t="shared" si="2"/>
        <v/>
      </c>
      <c r="E35" s="606"/>
      <c r="F35" s="606"/>
      <c r="G35" s="601"/>
      <c r="H35" s="606" t="str">
        <f t="shared" si="19"/>
        <v/>
      </c>
      <c r="I35" s="608"/>
      <c r="J35" s="592">
        <f t="shared" si="18"/>
        <v>0</v>
      </c>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68"/>
      <c r="BI35" s="68"/>
      <c r="BJ35" s="68"/>
      <c r="BK35" s="68"/>
      <c r="BL35" s="68"/>
      <c r="BM35" s="68"/>
      <c r="BN35" s="460"/>
      <c r="BO35" s="584"/>
      <c r="BP35" s="584"/>
      <c r="BQ35" s="468"/>
      <c r="BR35" s="468"/>
      <c r="BS35" s="468"/>
      <c r="BT35" s="468"/>
      <c r="BU35" s="468"/>
    </row>
    <row r="36" spans="1:73" s="71" customFormat="1" ht="10.9" customHeight="1">
      <c r="A36" s="276" t="s">
        <v>186</v>
      </c>
      <c r="B36" s="282"/>
      <c r="C36" s="68"/>
      <c r="D36" s="606" t="str">
        <f t="shared" si="2"/>
        <v/>
      </c>
      <c r="E36" s="606"/>
      <c r="F36" s="606"/>
      <c r="G36" s="601"/>
      <c r="H36" s="606" t="str">
        <f t="shared" si="19"/>
        <v/>
      </c>
      <c r="I36" s="608"/>
      <c r="J36" s="592">
        <f t="shared" si="18"/>
        <v>0</v>
      </c>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68"/>
      <c r="BI36" s="68"/>
      <c r="BJ36" s="68"/>
      <c r="BK36" s="68"/>
      <c r="BL36" s="68"/>
      <c r="BM36" s="68"/>
      <c r="BN36" s="460"/>
      <c r="BO36" s="584"/>
      <c r="BP36" s="584"/>
      <c r="BQ36" s="468"/>
      <c r="BR36" s="468"/>
      <c r="BS36" s="468"/>
      <c r="BT36" s="468"/>
      <c r="BU36" s="468"/>
    </row>
    <row r="37" spans="1:73" s="84" customFormat="1" ht="10.9" customHeight="1">
      <c r="A37" s="276" t="s">
        <v>186</v>
      </c>
      <c r="B37" s="277"/>
      <c r="C37" s="266"/>
      <c r="D37" s="606" t="str">
        <f t="shared" si="2"/>
        <v/>
      </c>
      <c r="E37" s="606"/>
      <c r="F37" s="606"/>
      <c r="G37" s="606"/>
      <c r="H37" s="606" t="str">
        <f t="shared" si="19"/>
        <v/>
      </c>
      <c r="I37" s="607"/>
      <c r="J37" s="592">
        <f t="shared" si="18"/>
        <v>0</v>
      </c>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66"/>
      <c r="BI37" s="266"/>
      <c r="BJ37" s="266"/>
      <c r="BK37" s="266"/>
      <c r="BL37" s="266"/>
      <c r="BM37" s="266"/>
      <c r="BN37" s="459"/>
      <c r="BO37" s="583"/>
      <c r="BP37" s="583"/>
      <c r="BQ37" s="469"/>
      <c r="BR37" s="469"/>
      <c r="BS37" s="469"/>
      <c r="BT37" s="469"/>
      <c r="BU37" s="469"/>
    </row>
    <row r="38" spans="1:73" s="84" customFormat="1" ht="10.9" customHeight="1">
      <c r="A38" s="269" t="s">
        <v>43</v>
      </c>
      <c r="B38" s="270" t="s">
        <v>13</v>
      </c>
      <c r="C38" s="271"/>
      <c r="D38" s="603" t="str">
        <f t="shared" si="2"/>
        <v/>
      </c>
      <c r="E38" s="603"/>
      <c r="F38" s="603"/>
      <c r="G38" s="604"/>
      <c r="H38" s="604" t="str">
        <f t="shared" ref="H38:H43" si="20">IF(ISTEXT(B38)=TRUE,"NTS","")</f>
        <v>NTS</v>
      </c>
      <c r="I38" s="609"/>
      <c r="J38" s="591">
        <f>SUM(K38:BM38)</f>
        <v>0</v>
      </c>
      <c r="K38" s="275">
        <f>SUM(K39:K43)</f>
        <v>0</v>
      </c>
      <c r="L38" s="275">
        <f t="shared" ref="L38:BM38" si="21">SUM(L39:L43)</f>
        <v>0</v>
      </c>
      <c r="M38" s="275">
        <f t="shared" si="21"/>
        <v>0</v>
      </c>
      <c r="N38" s="275">
        <f t="shared" si="21"/>
        <v>0</v>
      </c>
      <c r="O38" s="275">
        <f t="shared" si="21"/>
        <v>0</v>
      </c>
      <c r="P38" s="275">
        <f t="shared" si="21"/>
        <v>0</v>
      </c>
      <c r="Q38" s="275">
        <f t="shared" si="21"/>
        <v>0</v>
      </c>
      <c r="R38" s="275">
        <f t="shared" si="21"/>
        <v>0</v>
      </c>
      <c r="S38" s="275">
        <f t="shared" si="21"/>
        <v>0</v>
      </c>
      <c r="T38" s="275">
        <f t="shared" si="21"/>
        <v>0</v>
      </c>
      <c r="U38" s="275">
        <f t="shared" si="21"/>
        <v>0</v>
      </c>
      <c r="V38" s="275">
        <f t="shared" si="21"/>
        <v>0</v>
      </c>
      <c r="W38" s="275">
        <f t="shared" si="21"/>
        <v>0</v>
      </c>
      <c r="X38" s="275">
        <f t="shared" si="21"/>
        <v>0</v>
      </c>
      <c r="Y38" s="275">
        <f t="shared" si="21"/>
        <v>0</v>
      </c>
      <c r="Z38" s="275">
        <f t="shared" si="21"/>
        <v>0</v>
      </c>
      <c r="AA38" s="275">
        <f t="shared" si="21"/>
        <v>0</v>
      </c>
      <c r="AB38" s="275">
        <f t="shared" si="21"/>
        <v>0</v>
      </c>
      <c r="AC38" s="275">
        <f t="shared" si="21"/>
        <v>0</v>
      </c>
      <c r="AD38" s="275">
        <f t="shared" si="21"/>
        <v>0</v>
      </c>
      <c r="AE38" s="275">
        <f t="shared" si="21"/>
        <v>0</v>
      </c>
      <c r="AF38" s="275">
        <f t="shared" si="21"/>
        <v>0</v>
      </c>
      <c r="AG38" s="275">
        <f t="shared" si="21"/>
        <v>0</v>
      </c>
      <c r="AH38" s="275">
        <f t="shared" si="21"/>
        <v>0</v>
      </c>
      <c r="AI38" s="275">
        <f t="shared" si="21"/>
        <v>0</v>
      </c>
      <c r="AJ38" s="275">
        <f t="shared" si="21"/>
        <v>0</v>
      </c>
      <c r="AK38" s="275">
        <f t="shared" si="21"/>
        <v>0</v>
      </c>
      <c r="AL38" s="275">
        <f t="shared" si="21"/>
        <v>0</v>
      </c>
      <c r="AM38" s="275">
        <f t="shared" si="21"/>
        <v>0</v>
      </c>
      <c r="AN38" s="275">
        <f t="shared" si="21"/>
        <v>0</v>
      </c>
      <c r="AO38" s="275">
        <f t="shared" si="21"/>
        <v>0</v>
      </c>
      <c r="AP38" s="275">
        <f t="shared" si="21"/>
        <v>0</v>
      </c>
      <c r="AQ38" s="275">
        <f t="shared" si="21"/>
        <v>0</v>
      </c>
      <c r="AR38" s="275">
        <f t="shared" si="21"/>
        <v>0</v>
      </c>
      <c r="AS38" s="275">
        <f t="shared" si="21"/>
        <v>0</v>
      </c>
      <c r="AT38" s="275">
        <f t="shared" si="21"/>
        <v>0</v>
      </c>
      <c r="AU38" s="275">
        <f t="shared" si="21"/>
        <v>0</v>
      </c>
      <c r="AV38" s="275">
        <f t="shared" si="21"/>
        <v>0</v>
      </c>
      <c r="AW38" s="275">
        <f t="shared" si="21"/>
        <v>0</v>
      </c>
      <c r="AX38" s="275">
        <f t="shared" si="21"/>
        <v>0</v>
      </c>
      <c r="AY38" s="275">
        <f t="shared" si="21"/>
        <v>0</v>
      </c>
      <c r="AZ38" s="275">
        <f t="shared" si="21"/>
        <v>0</v>
      </c>
      <c r="BA38" s="275">
        <f t="shared" si="21"/>
        <v>0</v>
      </c>
      <c r="BB38" s="275">
        <f t="shared" si="21"/>
        <v>0</v>
      </c>
      <c r="BC38" s="275">
        <f t="shared" si="21"/>
        <v>0</v>
      </c>
      <c r="BD38" s="275">
        <f t="shared" si="21"/>
        <v>0</v>
      </c>
      <c r="BE38" s="275">
        <f t="shared" si="21"/>
        <v>0</v>
      </c>
      <c r="BF38" s="275">
        <f t="shared" si="21"/>
        <v>0</v>
      </c>
      <c r="BG38" s="275">
        <f t="shared" si="21"/>
        <v>0</v>
      </c>
      <c r="BH38" s="275">
        <f t="shared" si="21"/>
        <v>0</v>
      </c>
      <c r="BI38" s="275">
        <f t="shared" si="21"/>
        <v>0</v>
      </c>
      <c r="BJ38" s="275">
        <f t="shared" si="21"/>
        <v>0</v>
      </c>
      <c r="BK38" s="275">
        <f t="shared" si="21"/>
        <v>0</v>
      </c>
      <c r="BL38" s="275">
        <f t="shared" si="21"/>
        <v>0</v>
      </c>
      <c r="BM38" s="275">
        <f t="shared" si="21"/>
        <v>0</v>
      </c>
      <c r="BN38" s="458"/>
      <c r="BO38" s="582"/>
      <c r="BP38" s="582"/>
      <c r="BQ38" s="469"/>
      <c r="BR38" s="469"/>
      <c r="BS38" s="469"/>
      <c r="BT38" s="469"/>
      <c r="BU38" s="469"/>
    </row>
    <row r="39" spans="1:73" s="84" customFormat="1" ht="10.9" customHeight="1">
      <c r="A39" s="276" t="s">
        <v>186</v>
      </c>
      <c r="B39" s="277"/>
      <c r="C39" s="266"/>
      <c r="D39" s="606" t="str">
        <f t="shared" si="2"/>
        <v/>
      </c>
      <c r="E39" s="606"/>
      <c r="F39" s="606"/>
      <c r="G39" s="606"/>
      <c r="H39" s="606" t="str">
        <f t="shared" si="20"/>
        <v/>
      </c>
      <c r="I39" s="607"/>
      <c r="J39" s="592">
        <f t="shared" ref="J39:J43" si="22">SUM(K39:BM39)</f>
        <v>0</v>
      </c>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66"/>
      <c r="BI39" s="266"/>
      <c r="BJ39" s="266"/>
      <c r="BK39" s="266"/>
      <c r="BL39" s="266"/>
      <c r="BM39" s="266"/>
      <c r="BN39" s="459"/>
      <c r="BO39" s="583"/>
      <c r="BP39" s="583"/>
      <c r="BQ39" s="469"/>
      <c r="BR39" s="469"/>
      <c r="BS39" s="469"/>
      <c r="BT39" s="469"/>
      <c r="BU39" s="469"/>
    </row>
    <row r="40" spans="1:73" s="71" customFormat="1" ht="10.9" customHeight="1">
      <c r="A40" s="276" t="s">
        <v>186</v>
      </c>
      <c r="B40" s="282"/>
      <c r="C40" s="68"/>
      <c r="D40" s="606" t="str">
        <f t="shared" si="2"/>
        <v/>
      </c>
      <c r="E40" s="606"/>
      <c r="F40" s="606"/>
      <c r="G40" s="601"/>
      <c r="H40" s="601" t="str">
        <f t="shared" si="20"/>
        <v/>
      </c>
      <c r="I40" s="608"/>
      <c r="J40" s="592">
        <f t="shared" si="22"/>
        <v>0</v>
      </c>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68"/>
      <c r="BI40" s="68"/>
      <c r="BJ40" s="68"/>
      <c r="BK40" s="68"/>
      <c r="BL40" s="68"/>
      <c r="BM40" s="68"/>
      <c r="BN40" s="460"/>
      <c r="BO40" s="584"/>
      <c r="BP40" s="584"/>
      <c r="BQ40" s="468"/>
      <c r="BR40" s="468"/>
      <c r="BS40" s="468"/>
      <c r="BT40" s="468"/>
      <c r="BU40" s="468"/>
    </row>
    <row r="41" spans="1:73" s="71" customFormat="1" ht="10.9" customHeight="1">
      <c r="A41" s="276" t="s">
        <v>186</v>
      </c>
      <c r="B41" s="282"/>
      <c r="C41" s="68"/>
      <c r="D41" s="606" t="str">
        <f t="shared" si="2"/>
        <v/>
      </c>
      <c r="E41" s="606"/>
      <c r="F41" s="606"/>
      <c r="G41" s="601"/>
      <c r="H41" s="601" t="str">
        <f t="shared" si="20"/>
        <v/>
      </c>
      <c r="I41" s="608"/>
      <c r="J41" s="592">
        <f t="shared" si="22"/>
        <v>0</v>
      </c>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68"/>
      <c r="BI41" s="68"/>
      <c r="BJ41" s="68"/>
      <c r="BK41" s="68"/>
      <c r="BL41" s="68"/>
      <c r="BM41" s="68"/>
      <c r="BN41" s="460"/>
      <c r="BO41" s="584"/>
      <c r="BP41" s="584"/>
      <c r="BQ41" s="468"/>
      <c r="BR41" s="468"/>
      <c r="BS41" s="468"/>
      <c r="BT41" s="468"/>
      <c r="BU41" s="468"/>
    </row>
    <row r="42" spans="1:73" s="71" customFormat="1" ht="10.9" customHeight="1">
      <c r="A42" s="276" t="s">
        <v>186</v>
      </c>
      <c r="B42" s="282"/>
      <c r="C42" s="68"/>
      <c r="D42" s="606" t="str">
        <f t="shared" si="2"/>
        <v/>
      </c>
      <c r="E42" s="606"/>
      <c r="F42" s="606"/>
      <c r="G42" s="601"/>
      <c r="H42" s="601" t="str">
        <f t="shared" si="20"/>
        <v/>
      </c>
      <c r="I42" s="608"/>
      <c r="J42" s="592">
        <f t="shared" si="22"/>
        <v>0</v>
      </c>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68"/>
      <c r="BI42" s="68"/>
      <c r="BJ42" s="68"/>
      <c r="BK42" s="68"/>
      <c r="BL42" s="68"/>
      <c r="BM42" s="68"/>
      <c r="BN42" s="460"/>
      <c r="BO42" s="584"/>
      <c r="BP42" s="584"/>
      <c r="BQ42" s="468"/>
      <c r="BR42" s="468"/>
      <c r="BS42" s="468"/>
      <c r="BT42" s="468"/>
      <c r="BU42" s="468"/>
    </row>
    <row r="43" spans="1:73" s="84" customFormat="1" ht="10.9" customHeight="1">
      <c r="A43" s="276" t="s">
        <v>186</v>
      </c>
      <c r="B43" s="277"/>
      <c r="C43" s="266"/>
      <c r="D43" s="606" t="str">
        <f t="shared" si="2"/>
        <v/>
      </c>
      <c r="E43" s="606"/>
      <c r="F43" s="606"/>
      <c r="G43" s="606"/>
      <c r="H43" s="606" t="str">
        <f t="shared" si="20"/>
        <v/>
      </c>
      <c r="I43" s="607"/>
      <c r="J43" s="592">
        <f t="shared" si="22"/>
        <v>0</v>
      </c>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66"/>
      <c r="BI43" s="266"/>
      <c r="BJ43" s="266"/>
      <c r="BK43" s="266"/>
      <c r="BL43" s="266"/>
      <c r="BM43" s="266"/>
      <c r="BN43" s="459"/>
      <c r="BO43" s="583"/>
      <c r="BP43" s="583"/>
      <c r="BQ43" s="469"/>
      <c r="BR43" s="469"/>
      <c r="BS43" s="469"/>
      <c r="BT43" s="469"/>
      <c r="BU43" s="469"/>
    </row>
    <row r="44" spans="1:73" s="84" customFormat="1" ht="10.9" customHeight="1">
      <c r="A44" s="269" t="s">
        <v>43</v>
      </c>
      <c r="B44" s="270" t="s">
        <v>201</v>
      </c>
      <c r="C44" s="271"/>
      <c r="D44" s="603" t="str">
        <f t="shared" si="2"/>
        <v/>
      </c>
      <c r="E44" s="603"/>
      <c r="F44" s="603"/>
      <c r="G44" s="604"/>
      <c r="H44" s="604" t="s">
        <v>201</v>
      </c>
      <c r="I44" s="609"/>
      <c r="J44" s="591">
        <f>SUM(K44:BM44)</f>
        <v>0</v>
      </c>
      <c r="K44" s="275">
        <f>SUM(K45:K48)</f>
        <v>0</v>
      </c>
      <c r="L44" s="275">
        <f t="shared" ref="L44:BM44" si="23">SUM(L45:L48)</f>
        <v>0</v>
      </c>
      <c r="M44" s="275">
        <f t="shared" si="23"/>
        <v>0</v>
      </c>
      <c r="N44" s="275">
        <f t="shared" si="23"/>
        <v>0</v>
      </c>
      <c r="O44" s="275">
        <f t="shared" si="23"/>
        <v>0</v>
      </c>
      <c r="P44" s="275">
        <f t="shared" si="23"/>
        <v>0</v>
      </c>
      <c r="Q44" s="275">
        <f t="shared" si="23"/>
        <v>0</v>
      </c>
      <c r="R44" s="275">
        <f t="shared" si="23"/>
        <v>0</v>
      </c>
      <c r="S44" s="275">
        <f t="shared" si="23"/>
        <v>0</v>
      </c>
      <c r="T44" s="275">
        <f t="shared" si="23"/>
        <v>0</v>
      </c>
      <c r="U44" s="275">
        <f t="shared" si="23"/>
        <v>0</v>
      </c>
      <c r="V44" s="275">
        <f t="shared" si="23"/>
        <v>0</v>
      </c>
      <c r="W44" s="275">
        <f t="shared" si="23"/>
        <v>0</v>
      </c>
      <c r="X44" s="275">
        <f t="shared" si="23"/>
        <v>0</v>
      </c>
      <c r="Y44" s="275">
        <f t="shared" si="23"/>
        <v>0</v>
      </c>
      <c r="Z44" s="275">
        <f t="shared" si="23"/>
        <v>0</v>
      </c>
      <c r="AA44" s="275">
        <f t="shared" si="23"/>
        <v>0</v>
      </c>
      <c r="AB44" s="275">
        <f t="shared" si="23"/>
        <v>0</v>
      </c>
      <c r="AC44" s="275">
        <f t="shared" si="23"/>
        <v>0</v>
      </c>
      <c r="AD44" s="275">
        <f t="shared" si="23"/>
        <v>0</v>
      </c>
      <c r="AE44" s="275">
        <f t="shared" si="23"/>
        <v>0</v>
      </c>
      <c r="AF44" s="275">
        <f t="shared" si="23"/>
        <v>0</v>
      </c>
      <c r="AG44" s="275">
        <f t="shared" si="23"/>
        <v>0</v>
      </c>
      <c r="AH44" s="275">
        <f t="shared" si="23"/>
        <v>0</v>
      </c>
      <c r="AI44" s="275">
        <f t="shared" si="23"/>
        <v>0</v>
      </c>
      <c r="AJ44" s="275">
        <f t="shared" si="23"/>
        <v>0</v>
      </c>
      <c r="AK44" s="275">
        <f t="shared" si="23"/>
        <v>0</v>
      </c>
      <c r="AL44" s="275">
        <f t="shared" si="23"/>
        <v>0</v>
      </c>
      <c r="AM44" s="275">
        <f t="shared" si="23"/>
        <v>0</v>
      </c>
      <c r="AN44" s="275">
        <f t="shared" si="23"/>
        <v>0</v>
      </c>
      <c r="AO44" s="275">
        <f t="shared" si="23"/>
        <v>0</v>
      </c>
      <c r="AP44" s="275">
        <f t="shared" si="23"/>
        <v>0</v>
      </c>
      <c r="AQ44" s="275">
        <f t="shared" si="23"/>
        <v>0</v>
      </c>
      <c r="AR44" s="275">
        <f t="shared" si="23"/>
        <v>0</v>
      </c>
      <c r="AS44" s="275">
        <f t="shared" si="23"/>
        <v>0</v>
      </c>
      <c r="AT44" s="275">
        <f t="shared" si="23"/>
        <v>0</v>
      </c>
      <c r="AU44" s="275">
        <f t="shared" si="23"/>
        <v>0</v>
      </c>
      <c r="AV44" s="275">
        <f t="shared" si="23"/>
        <v>0</v>
      </c>
      <c r="AW44" s="275">
        <f t="shared" si="23"/>
        <v>0</v>
      </c>
      <c r="AX44" s="275">
        <f t="shared" si="23"/>
        <v>0</v>
      </c>
      <c r="AY44" s="275">
        <f t="shared" si="23"/>
        <v>0</v>
      </c>
      <c r="AZ44" s="275">
        <f t="shared" si="23"/>
        <v>0</v>
      </c>
      <c r="BA44" s="275">
        <f t="shared" si="23"/>
        <v>0</v>
      </c>
      <c r="BB44" s="275">
        <f t="shared" si="23"/>
        <v>0</v>
      </c>
      <c r="BC44" s="275">
        <f t="shared" si="23"/>
        <v>0</v>
      </c>
      <c r="BD44" s="275">
        <f t="shared" si="23"/>
        <v>0</v>
      </c>
      <c r="BE44" s="275">
        <f t="shared" si="23"/>
        <v>0</v>
      </c>
      <c r="BF44" s="275">
        <f t="shared" si="23"/>
        <v>0</v>
      </c>
      <c r="BG44" s="275">
        <f t="shared" si="23"/>
        <v>0</v>
      </c>
      <c r="BH44" s="275">
        <f t="shared" si="23"/>
        <v>0</v>
      </c>
      <c r="BI44" s="275">
        <f t="shared" si="23"/>
        <v>0</v>
      </c>
      <c r="BJ44" s="275">
        <f t="shared" si="23"/>
        <v>0</v>
      </c>
      <c r="BK44" s="275">
        <f t="shared" si="23"/>
        <v>0</v>
      </c>
      <c r="BL44" s="275">
        <f t="shared" si="23"/>
        <v>0</v>
      </c>
      <c r="BM44" s="275">
        <f t="shared" si="23"/>
        <v>0</v>
      </c>
      <c r="BN44" s="458"/>
      <c r="BO44" s="582"/>
      <c r="BP44" s="582"/>
      <c r="BQ44" s="469"/>
      <c r="BR44" s="469"/>
      <c r="BS44" s="469"/>
      <c r="BT44" s="469"/>
      <c r="BU44" s="469"/>
    </row>
    <row r="45" spans="1:73" s="84" customFormat="1" ht="10.9" customHeight="1">
      <c r="A45" s="276" t="s">
        <v>186</v>
      </c>
      <c r="B45" s="277"/>
      <c r="C45" s="266"/>
      <c r="D45" s="606" t="str">
        <f t="shared" si="2"/>
        <v/>
      </c>
      <c r="E45" s="606"/>
      <c r="F45" s="606"/>
      <c r="G45" s="606"/>
      <c r="H45" s="606" t="str">
        <f>IF(ISTEXT(B45)=TRUE,"CNT","")</f>
        <v/>
      </c>
      <c r="I45" s="607"/>
      <c r="J45" s="592">
        <f t="shared" ref="J45:J48" si="24">SUM(K45:BM45)</f>
        <v>0</v>
      </c>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66"/>
      <c r="BI45" s="266"/>
      <c r="BJ45" s="266"/>
      <c r="BK45" s="266"/>
      <c r="BL45" s="266"/>
      <c r="BM45" s="266"/>
      <c r="BN45" s="459"/>
      <c r="BO45" s="583"/>
      <c r="BP45" s="583"/>
      <c r="BQ45" s="469"/>
      <c r="BR45" s="469"/>
      <c r="BS45" s="469"/>
      <c r="BT45" s="469"/>
      <c r="BU45" s="469"/>
    </row>
    <row r="46" spans="1:73" s="84" customFormat="1" ht="10.9" customHeight="1">
      <c r="A46" s="276" t="s">
        <v>186</v>
      </c>
      <c r="B46" s="277"/>
      <c r="C46" s="266"/>
      <c r="D46" s="606" t="str">
        <f t="shared" si="2"/>
        <v/>
      </c>
      <c r="E46" s="606"/>
      <c r="F46" s="606"/>
      <c r="G46" s="606"/>
      <c r="H46" s="606" t="str">
        <f t="shared" ref="H46:H48" si="25">IF(ISTEXT(B46)=TRUE,"CNT","")</f>
        <v/>
      </c>
      <c r="I46" s="607"/>
      <c r="J46" s="592">
        <f t="shared" si="24"/>
        <v>0</v>
      </c>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66"/>
      <c r="BI46" s="266"/>
      <c r="BJ46" s="266"/>
      <c r="BK46" s="266"/>
      <c r="BL46" s="266"/>
      <c r="BM46" s="266"/>
      <c r="BN46" s="459"/>
      <c r="BO46" s="583"/>
      <c r="BP46" s="583"/>
      <c r="BQ46" s="469"/>
      <c r="BR46" s="469"/>
      <c r="BS46" s="469"/>
      <c r="BT46" s="469"/>
      <c r="BU46" s="469"/>
    </row>
    <row r="47" spans="1:73" s="84" customFormat="1" ht="10.9" customHeight="1">
      <c r="A47" s="276" t="s">
        <v>186</v>
      </c>
      <c r="B47" s="277"/>
      <c r="C47" s="266"/>
      <c r="D47" s="606" t="str">
        <f t="shared" si="2"/>
        <v/>
      </c>
      <c r="E47" s="606"/>
      <c r="F47" s="606"/>
      <c r="G47" s="606"/>
      <c r="H47" s="606" t="str">
        <f t="shared" si="25"/>
        <v/>
      </c>
      <c r="I47" s="607"/>
      <c r="J47" s="592">
        <f t="shared" si="24"/>
        <v>0</v>
      </c>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66"/>
      <c r="BI47" s="266"/>
      <c r="BJ47" s="266"/>
      <c r="BK47" s="266"/>
      <c r="BL47" s="266"/>
      <c r="BM47" s="266"/>
      <c r="BN47" s="459"/>
      <c r="BO47" s="583"/>
      <c r="BP47" s="583"/>
      <c r="BQ47" s="469"/>
      <c r="BR47" s="469"/>
      <c r="BS47" s="469"/>
      <c r="BT47" s="469"/>
      <c r="BU47" s="469"/>
    </row>
    <row r="48" spans="1:73" s="84" customFormat="1" ht="10.9" customHeight="1">
      <c r="A48" s="276" t="s">
        <v>186</v>
      </c>
      <c r="B48" s="277"/>
      <c r="C48" s="266"/>
      <c r="D48" s="606" t="str">
        <f t="shared" si="2"/>
        <v/>
      </c>
      <c r="E48" s="606"/>
      <c r="F48" s="606"/>
      <c r="G48" s="606"/>
      <c r="H48" s="606" t="str">
        <f t="shared" si="25"/>
        <v/>
      </c>
      <c r="I48" s="607"/>
      <c r="J48" s="592">
        <f t="shared" si="24"/>
        <v>0</v>
      </c>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66"/>
      <c r="BI48" s="266"/>
      <c r="BJ48" s="266"/>
      <c r="BK48" s="266"/>
      <c r="BL48" s="266"/>
      <c r="BM48" s="266"/>
      <c r="BN48" s="459"/>
      <c r="BO48" s="583"/>
      <c r="BP48" s="583"/>
      <c r="BQ48" s="469"/>
      <c r="BR48" s="469"/>
      <c r="BS48" s="469"/>
      <c r="BT48" s="469"/>
      <c r="BU48" s="469"/>
    </row>
    <row r="49" spans="1:73" s="84" customFormat="1" ht="10.9" customHeight="1">
      <c r="A49" s="269" t="s">
        <v>43</v>
      </c>
      <c r="B49" s="270" t="s">
        <v>14</v>
      </c>
      <c r="C49" s="271"/>
      <c r="D49" s="603" t="str">
        <f t="shared" si="2"/>
        <v/>
      </c>
      <c r="E49" s="603"/>
      <c r="F49" s="603"/>
      <c r="G49" s="604"/>
      <c r="H49" s="604" t="str">
        <f>IF(ISTEXT(B49)=TRUE,"LMU","")</f>
        <v>LMU</v>
      </c>
      <c r="I49" s="609"/>
      <c r="J49" s="591">
        <f>SUM(K49:BM49)</f>
        <v>0</v>
      </c>
      <c r="K49" s="275">
        <f t="shared" ref="K49:BM49" si="26">SUM(K50:K52)</f>
        <v>0</v>
      </c>
      <c r="L49" s="275">
        <f t="shared" si="26"/>
        <v>0</v>
      </c>
      <c r="M49" s="275">
        <f t="shared" si="26"/>
        <v>0</v>
      </c>
      <c r="N49" s="275">
        <f t="shared" si="26"/>
        <v>0</v>
      </c>
      <c r="O49" s="275">
        <f t="shared" si="26"/>
        <v>0</v>
      </c>
      <c r="P49" s="275">
        <f t="shared" si="26"/>
        <v>0</v>
      </c>
      <c r="Q49" s="275">
        <f t="shared" si="26"/>
        <v>0</v>
      </c>
      <c r="R49" s="275">
        <f t="shared" si="26"/>
        <v>0</v>
      </c>
      <c r="S49" s="275">
        <f t="shared" si="26"/>
        <v>0</v>
      </c>
      <c r="T49" s="275">
        <f t="shared" si="26"/>
        <v>0</v>
      </c>
      <c r="U49" s="275">
        <f t="shared" si="26"/>
        <v>0</v>
      </c>
      <c r="V49" s="275">
        <f t="shared" si="26"/>
        <v>0</v>
      </c>
      <c r="W49" s="275">
        <f t="shared" si="26"/>
        <v>0</v>
      </c>
      <c r="X49" s="275">
        <f t="shared" si="26"/>
        <v>0</v>
      </c>
      <c r="Y49" s="275">
        <f t="shared" si="26"/>
        <v>0</v>
      </c>
      <c r="Z49" s="275">
        <f t="shared" si="26"/>
        <v>0</v>
      </c>
      <c r="AA49" s="275">
        <f t="shared" si="26"/>
        <v>0</v>
      </c>
      <c r="AB49" s="275">
        <f t="shared" si="26"/>
        <v>0</v>
      </c>
      <c r="AC49" s="275">
        <f t="shared" si="26"/>
        <v>0</v>
      </c>
      <c r="AD49" s="275">
        <f t="shared" si="26"/>
        <v>0</v>
      </c>
      <c r="AE49" s="275">
        <f t="shared" si="26"/>
        <v>0</v>
      </c>
      <c r="AF49" s="275">
        <f t="shared" si="26"/>
        <v>0</v>
      </c>
      <c r="AG49" s="275">
        <f t="shared" si="26"/>
        <v>0</v>
      </c>
      <c r="AH49" s="275">
        <f t="shared" si="26"/>
        <v>0</v>
      </c>
      <c r="AI49" s="275">
        <f t="shared" si="26"/>
        <v>0</v>
      </c>
      <c r="AJ49" s="275">
        <f t="shared" si="26"/>
        <v>0</v>
      </c>
      <c r="AK49" s="275">
        <f t="shared" si="26"/>
        <v>0</v>
      </c>
      <c r="AL49" s="275">
        <f t="shared" si="26"/>
        <v>0</v>
      </c>
      <c r="AM49" s="275">
        <f t="shared" si="26"/>
        <v>0</v>
      </c>
      <c r="AN49" s="275">
        <f t="shared" si="26"/>
        <v>0</v>
      </c>
      <c r="AO49" s="275">
        <f t="shared" si="26"/>
        <v>0</v>
      </c>
      <c r="AP49" s="275">
        <f t="shared" si="26"/>
        <v>0</v>
      </c>
      <c r="AQ49" s="275">
        <f t="shared" si="26"/>
        <v>0</v>
      </c>
      <c r="AR49" s="275">
        <f t="shared" si="26"/>
        <v>0</v>
      </c>
      <c r="AS49" s="275">
        <f t="shared" si="26"/>
        <v>0</v>
      </c>
      <c r="AT49" s="275">
        <f t="shared" si="26"/>
        <v>0</v>
      </c>
      <c r="AU49" s="275">
        <f t="shared" si="26"/>
        <v>0</v>
      </c>
      <c r="AV49" s="275">
        <f t="shared" si="26"/>
        <v>0</v>
      </c>
      <c r="AW49" s="275">
        <f t="shared" si="26"/>
        <v>0</v>
      </c>
      <c r="AX49" s="275">
        <f t="shared" si="26"/>
        <v>0</v>
      </c>
      <c r="AY49" s="275">
        <f t="shared" si="26"/>
        <v>0</v>
      </c>
      <c r="AZ49" s="275">
        <f t="shared" si="26"/>
        <v>0</v>
      </c>
      <c r="BA49" s="275">
        <f t="shared" si="26"/>
        <v>0</v>
      </c>
      <c r="BB49" s="275">
        <f t="shared" si="26"/>
        <v>0</v>
      </c>
      <c r="BC49" s="275">
        <f t="shared" si="26"/>
        <v>0</v>
      </c>
      <c r="BD49" s="275">
        <f t="shared" si="26"/>
        <v>0</v>
      </c>
      <c r="BE49" s="275">
        <f t="shared" si="26"/>
        <v>0</v>
      </c>
      <c r="BF49" s="275">
        <f t="shared" si="26"/>
        <v>0</v>
      </c>
      <c r="BG49" s="275">
        <f t="shared" si="26"/>
        <v>0</v>
      </c>
      <c r="BH49" s="275">
        <f t="shared" si="26"/>
        <v>0</v>
      </c>
      <c r="BI49" s="275">
        <f t="shared" si="26"/>
        <v>0</v>
      </c>
      <c r="BJ49" s="275">
        <f t="shared" si="26"/>
        <v>0</v>
      </c>
      <c r="BK49" s="275">
        <f t="shared" si="26"/>
        <v>0</v>
      </c>
      <c r="BL49" s="275">
        <f t="shared" si="26"/>
        <v>0</v>
      </c>
      <c r="BM49" s="275">
        <f t="shared" si="26"/>
        <v>0</v>
      </c>
      <c r="BN49" s="458"/>
      <c r="BO49" s="582"/>
      <c r="BP49" s="582"/>
      <c r="BQ49" s="469"/>
      <c r="BR49" s="469"/>
      <c r="BS49" s="469"/>
      <c r="BT49" s="469"/>
      <c r="BU49" s="469"/>
    </row>
    <row r="50" spans="1:73" s="84" customFormat="1" ht="10.9" customHeight="1">
      <c r="A50" s="276" t="s">
        <v>186</v>
      </c>
      <c r="B50" s="277"/>
      <c r="C50" s="266"/>
      <c r="D50" s="606" t="str">
        <f t="shared" si="2"/>
        <v/>
      </c>
      <c r="E50" s="606"/>
      <c r="F50" s="606"/>
      <c r="G50" s="606"/>
      <c r="H50" s="606" t="str">
        <f>IF(ISTEXT(B50)=TRUE,"LMU","")</f>
        <v/>
      </c>
      <c r="I50" s="607"/>
      <c r="J50" s="592">
        <f t="shared" ref="J50:J52" si="27">SUM(K50:BM50)</f>
        <v>0</v>
      </c>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66"/>
      <c r="BI50" s="266"/>
      <c r="BJ50" s="266"/>
      <c r="BK50" s="266"/>
      <c r="BL50" s="266"/>
      <c r="BM50" s="266"/>
      <c r="BN50" s="459"/>
      <c r="BO50" s="583"/>
      <c r="BP50" s="583"/>
      <c r="BQ50" s="469"/>
      <c r="BR50" s="469"/>
      <c r="BS50" s="469"/>
      <c r="BT50" s="469"/>
      <c r="BU50" s="469"/>
    </row>
    <row r="51" spans="1:73" s="84" customFormat="1" ht="10.9" customHeight="1">
      <c r="A51" s="276" t="s">
        <v>186</v>
      </c>
      <c r="B51" s="277"/>
      <c r="C51" s="266"/>
      <c r="D51" s="606" t="str">
        <f t="shared" si="2"/>
        <v/>
      </c>
      <c r="E51" s="606"/>
      <c r="F51" s="606"/>
      <c r="G51" s="606"/>
      <c r="H51" s="606" t="str">
        <f>IF(ISTEXT(B51)=TRUE,"LMU","")</f>
        <v/>
      </c>
      <c r="I51" s="607"/>
      <c r="J51" s="592">
        <f t="shared" si="27"/>
        <v>0</v>
      </c>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66"/>
      <c r="BI51" s="266"/>
      <c r="BJ51" s="266"/>
      <c r="BK51" s="266"/>
      <c r="BL51" s="266"/>
      <c r="BM51" s="266"/>
      <c r="BN51" s="459"/>
      <c r="BO51" s="583"/>
      <c r="BP51" s="583"/>
      <c r="BQ51" s="469"/>
      <c r="BR51" s="469"/>
      <c r="BS51" s="469"/>
      <c r="BT51" s="469"/>
      <c r="BU51" s="469"/>
    </row>
    <row r="52" spans="1:73" s="84" customFormat="1" ht="10.9" customHeight="1">
      <c r="A52" s="276" t="s">
        <v>186</v>
      </c>
      <c r="B52" s="277"/>
      <c r="C52" s="266"/>
      <c r="D52" s="606" t="str">
        <f t="shared" si="2"/>
        <v/>
      </c>
      <c r="E52" s="606"/>
      <c r="F52" s="606"/>
      <c r="G52" s="606"/>
      <c r="H52" s="606" t="str">
        <f>IF(ISTEXT(B52)=TRUE,"LMU","")</f>
        <v/>
      </c>
      <c r="I52" s="607"/>
      <c r="J52" s="592">
        <f t="shared" si="27"/>
        <v>0</v>
      </c>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66"/>
      <c r="BI52" s="266"/>
      <c r="BJ52" s="266"/>
      <c r="BK52" s="266"/>
      <c r="BL52" s="266"/>
      <c r="BM52" s="266"/>
      <c r="BN52" s="459"/>
      <c r="BO52" s="583"/>
      <c r="BP52" s="583"/>
      <c r="BQ52" s="469"/>
      <c r="BR52" s="469"/>
      <c r="BS52" s="469"/>
      <c r="BT52" s="469"/>
      <c r="BU52" s="469"/>
    </row>
    <row r="53" spans="1:73" s="84" customFormat="1" ht="10.9" customHeight="1">
      <c r="A53" s="269" t="s">
        <v>43</v>
      </c>
      <c r="B53" s="270" t="s">
        <v>15</v>
      </c>
      <c r="C53" s="271"/>
      <c r="D53" s="603" t="str">
        <f t="shared" si="2"/>
        <v/>
      </c>
      <c r="E53" s="603"/>
      <c r="F53" s="603"/>
      <c r="G53" s="604"/>
      <c r="H53" s="604" t="str">
        <f>IF(ISTEXT(B53)=TRUE,"NKH","")</f>
        <v>NKH</v>
      </c>
      <c r="I53" s="609"/>
      <c r="J53" s="591">
        <f>SUM(K53:BM53)</f>
        <v>0</v>
      </c>
      <c r="K53" s="293">
        <f>SUM(K54:K59)</f>
        <v>0</v>
      </c>
      <c r="L53" s="293">
        <f t="shared" ref="L53:BM53" si="28">SUM(L54:L59)</f>
        <v>0</v>
      </c>
      <c r="M53" s="293">
        <f t="shared" si="28"/>
        <v>0</v>
      </c>
      <c r="N53" s="293">
        <f t="shared" si="28"/>
        <v>0</v>
      </c>
      <c r="O53" s="293">
        <f t="shared" si="28"/>
        <v>0</v>
      </c>
      <c r="P53" s="293">
        <f t="shared" si="28"/>
        <v>0</v>
      </c>
      <c r="Q53" s="293">
        <f t="shared" si="28"/>
        <v>0</v>
      </c>
      <c r="R53" s="293">
        <f t="shared" si="28"/>
        <v>0</v>
      </c>
      <c r="S53" s="293">
        <f t="shared" si="28"/>
        <v>0</v>
      </c>
      <c r="T53" s="293">
        <f t="shared" si="28"/>
        <v>0</v>
      </c>
      <c r="U53" s="293">
        <f t="shared" si="28"/>
        <v>0</v>
      </c>
      <c r="V53" s="293">
        <f t="shared" si="28"/>
        <v>0</v>
      </c>
      <c r="W53" s="293">
        <f t="shared" si="28"/>
        <v>0</v>
      </c>
      <c r="X53" s="293">
        <f t="shared" si="28"/>
        <v>0</v>
      </c>
      <c r="Y53" s="293">
        <f t="shared" si="28"/>
        <v>0</v>
      </c>
      <c r="Z53" s="293">
        <f t="shared" si="28"/>
        <v>0</v>
      </c>
      <c r="AA53" s="293">
        <f t="shared" si="28"/>
        <v>0</v>
      </c>
      <c r="AB53" s="293">
        <f t="shared" si="28"/>
        <v>0</v>
      </c>
      <c r="AC53" s="293">
        <f t="shared" si="28"/>
        <v>0</v>
      </c>
      <c r="AD53" s="293">
        <f t="shared" si="28"/>
        <v>0</v>
      </c>
      <c r="AE53" s="293">
        <f t="shared" si="28"/>
        <v>0</v>
      </c>
      <c r="AF53" s="293">
        <f t="shared" si="28"/>
        <v>0</v>
      </c>
      <c r="AG53" s="293">
        <f t="shared" si="28"/>
        <v>0</v>
      </c>
      <c r="AH53" s="293">
        <f t="shared" si="28"/>
        <v>0</v>
      </c>
      <c r="AI53" s="293">
        <f t="shared" si="28"/>
        <v>0</v>
      </c>
      <c r="AJ53" s="293">
        <f t="shared" si="28"/>
        <v>0</v>
      </c>
      <c r="AK53" s="293">
        <f t="shared" si="28"/>
        <v>0</v>
      </c>
      <c r="AL53" s="293">
        <f t="shared" si="28"/>
        <v>0</v>
      </c>
      <c r="AM53" s="293">
        <f t="shared" si="28"/>
        <v>0</v>
      </c>
      <c r="AN53" s="293">
        <f t="shared" si="28"/>
        <v>0</v>
      </c>
      <c r="AO53" s="293">
        <f t="shared" si="28"/>
        <v>0</v>
      </c>
      <c r="AP53" s="293">
        <f t="shared" si="28"/>
        <v>0</v>
      </c>
      <c r="AQ53" s="293">
        <f t="shared" si="28"/>
        <v>0</v>
      </c>
      <c r="AR53" s="293">
        <f t="shared" si="28"/>
        <v>0</v>
      </c>
      <c r="AS53" s="293">
        <f t="shared" si="28"/>
        <v>0</v>
      </c>
      <c r="AT53" s="293">
        <f t="shared" si="28"/>
        <v>0</v>
      </c>
      <c r="AU53" s="293">
        <f t="shared" si="28"/>
        <v>0</v>
      </c>
      <c r="AV53" s="293">
        <f t="shared" si="28"/>
        <v>0</v>
      </c>
      <c r="AW53" s="293">
        <f t="shared" si="28"/>
        <v>0</v>
      </c>
      <c r="AX53" s="293">
        <f t="shared" si="28"/>
        <v>0</v>
      </c>
      <c r="AY53" s="293">
        <f t="shared" si="28"/>
        <v>0</v>
      </c>
      <c r="AZ53" s="293">
        <f t="shared" si="28"/>
        <v>0</v>
      </c>
      <c r="BA53" s="293">
        <f t="shared" si="28"/>
        <v>0</v>
      </c>
      <c r="BB53" s="293">
        <f t="shared" si="28"/>
        <v>0</v>
      </c>
      <c r="BC53" s="293">
        <f t="shared" si="28"/>
        <v>0</v>
      </c>
      <c r="BD53" s="293">
        <f t="shared" si="28"/>
        <v>0</v>
      </c>
      <c r="BE53" s="293">
        <f t="shared" si="28"/>
        <v>0</v>
      </c>
      <c r="BF53" s="293">
        <f t="shared" si="28"/>
        <v>0</v>
      </c>
      <c r="BG53" s="293">
        <f t="shared" si="28"/>
        <v>0</v>
      </c>
      <c r="BH53" s="293">
        <f t="shared" si="28"/>
        <v>0</v>
      </c>
      <c r="BI53" s="293">
        <f t="shared" si="28"/>
        <v>0</v>
      </c>
      <c r="BJ53" s="293">
        <f t="shared" si="28"/>
        <v>0</v>
      </c>
      <c r="BK53" s="293">
        <f t="shared" si="28"/>
        <v>0</v>
      </c>
      <c r="BL53" s="293">
        <f t="shared" si="28"/>
        <v>0</v>
      </c>
      <c r="BM53" s="293">
        <f t="shared" si="28"/>
        <v>0</v>
      </c>
      <c r="BN53" s="458"/>
      <c r="BO53" s="582"/>
      <c r="BP53" s="582"/>
      <c r="BQ53" s="469"/>
      <c r="BR53" s="469"/>
      <c r="BS53" s="469"/>
      <c r="BT53" s="469"/>
      <c r="BU53" s="469"/>
    </row>
    <row r="54" spans="1:73" s="84" customFormat="1" ht="10.9" customHeight="1">
      <c r="A54" s="276" t="s">
        <v>186</v>
      </c>
      <c r="B54" s="277"/>
      <c r="C54" s="266"/>
      <c r="D54" s="606" t="str">
        <f t="shared" si="2"/>
        <v/>
      </c>
      <c r="E54" s="606"/>
      <c r="F54" s="606"/>
      <c r="G54" s="606"/>
      <c r="H54" s="606" t="str">
        <f>IF(ISTEXT(B54)=TRUE,"NKH","")</f>
        <v/>
      </c>
      <c r="I54" s="607"/>
      <c r="J54" s="592">
        <f t="shared" ref="J54:J59" si="29">SUM(K54:BM54)</f>
        <v>0</v>
      </c>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459"/>
      <c r="BO54" s="583"/>
      <c r="BP54" s="583"/>
      <c r="BQ54" s="469"/>
      <c r="BR54" s="469"/>
      <c r="BS54" s="469"/>
      <c r="BT54" s="469"/>
      <c r="BU54" s="469"/>
    </row>
    <row r="55" spans="1:73" s="71" customFormat="1" ht="10.9" customHeight="1">
      <c r="A55" s="276" t="s">
        <v>186</v>
      </c>
      <c r="B55" s="282"/>
      <c r="C55" s="68"/>
      <c r="D55" s="606"/>
      <c r="E55" s="606"/>
      <c r="F55" s="606"/>
      <c r="G55" s="601"/>
      <c r="H55" s="606" t="str">
        <f t="shared" ref="H55:H58" si="30">IF(ISTEXT(B55)=TRUE,"NKH","")</f>
        <v/>
      </c>
      <c r="I55" s="608"/>
      <c r="J55" s="592">
        <f t="shared" si="29"/>
        <v>0</v>
      </c>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460"/>
      <c r="BO55" s="584"/>
      <c r="BP55" s="584"/>
      <c r="BQ55" s="468"/>
      <c r="BR55" s="468"/>
      <c r="BS55" s="468"/>
      <c r="BT55" s="468"/>
      <c r="BU55" s="468"/>
    </row>
    <row r="56" spans="1:73" s="71" customFormat="1" ht="10.9" customHeight="1">
      <c r="A56" s="276" t="s">
        <v>186</v>
      </c>
      <c r="B56" s="282"/>
      <c r="C56" s="68"/>
      <c r="D56" s="606"/>
      <c r="E56" s="606"/>
      <c r="F56" s="606"/>
      <c r="G56" s="601"/>
      <c r="H56" s="606" t="str">
        <f t="shared" si="30"/>
        <v/>
      </c>
      <c r="I56" s="608"/>
      <c r="J56" s="592">
        <f t="shared" si="29"/>
        <v>0</v>
      </c>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460"/>
      <c r="BO56" s="584"/>
      <c r="BP56" s="584"/>
      <c r="BQ56" s="468"/>
      <c r="BR56" s="468"/>
      <c r="BS56" s="468"/>
      <c r="BT56" s="468"/>
      <c r="BU56" s="468"/>
    </row>
    <row r="57" spans="1:73" s="71" customFormat="1" ht="10.9" customHeight="1">
      <c r="A57" s="276" t="s">
        <v>186</v>
      </c>
      <c r="B57" s="282"/>
      <c r="C57" s="68"/>
      <c r="D57" s="606"/>
      <c r="E57" s="606"/>
      <c r="F57" s="606"/>
      <c r="G57" s="601"/>
      <c r="H57" s="606" t="str">
        <f t="shared" si="30"/>
        <v/>
      </c>
      <c r="I57" s="608"/>
      <c r="J57" s="592">
        <f t="shared" si="29"/>
        <v>0</v>
      </c>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460"/>
      <c r="BO57" s="584"/>
      <c r="BP57" s="584"/>
      <c r="BQ57" s="468"/>
      <c r="BR57" s="468"/>
      <c r="BS57" s="468"/>
      <c r="BT57" s="468"/>
      <c r="BU57" s="468"/>
    </row>
    <row r="58" spans="1:73" s="71" customFormat="1" ht="10.9" customHeight="1">
      <c r="A58" s="276" t="s">
        <v>186</v>
      </c>
      <c r="B58" s="282"/>
      <c r="C58" s="68"/>
      <c r="D58" s="606"/>
      <c r="E58" s="606"/>
      <c r="F58" s="606"/>
      <c r="G58" s="601"/>
      <c r="H58" s="606" t="str">
        <f t="shared" si="30"/>
        <v/>
      </c>
      <c r="I58" s="608"/>
      <c r="J58" s="592">
        <f t="shared" si="29"/>
        <v>0</v>
      </c>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460"/>
      <c r="BO58" s="584"/>
      <c r="BP58" s="584"/>
      <c r="BQ58" s="468"/>
      <c r="BR58" s="468"/>
      <c r="BS58" s="468"/>
      <c r="BT58" s="468"/>
      <c r="BU58" s="468"/>
    </row>
    <row r="59" spans="1:73" s="84" customFormat="1" ht="10.9" customHeight="1">
      <c r="A59" s="276" t="s">
        <v>186</v>
      </c>
      <c r="B59" s="277"/>
      <c r="C59" s="266"/>
      <c r="D59" s="606" t="str">
        <f>IF(C59="X",J59,"")</f>
        <v/>
      </c>
      <c r="E59" s="606"/>
      <c r="F59" s="606"/>
      <c r="G59" s="606"/>
      <c r="H59" s="606" t="str">
        <f>IF(ISTEXT(B59)=TRUE,"NKH","")</f>
        <v/>
      </c>
      <c r="I59" s="607"/>
      <c r="J59" s="592">
        <f t="shared" si="29"/>
        <v>0</v>
      </c>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459"/>
      <c r="BO59" s="583"/>
      <c r="BP59" s="583"/>
      <c r="BQ59" s="469"/>
      <c r="BR59" s="469"/>
      <c r="BS59" s="469"/>
      <c r="BT59" s="469"/>
      <c r="BU59" s="469"/>
    </row>
    <row r="60" spans="1:73" s="84" customFormat="1" ht="10.9" customHeight="1">
      <c r="A60" s="269" t="s">
        <v>43</v>
      </c>
      <c r="B60" s="270" t="s">
        <v>16</v>
      </c>
      <c r="C60" s="271"/>
      <c r="D60" s="603" t="str">
        <f>IF(C60="X",J60,"")</f>
        <v/>
      </c>
      <c r="E60" s="603"/>
      <c r="F60" s="603"/>
      <c r="G60" s="604"/>
      <c r="H60" s="604" t="str">
        <f>IF(ISTEXT(B60)=TRUE,"ONT","")</f>
        <v>ONT</v>
      </c>
      <c r="I60" s="609"/>
      <c r="J60" s="591">
        <f>SUM(K60:BM60)</f>
        <v>43.469474999999996</v>
      </c>
      <c r="K60" s="275">
        <f t="shared" ref="K60:BM60" si="31">SUM(K61:K140)</f>
        <v>24.729999999999997</v>
      </c>
      <c r="L60" s="275">
        <f t="shared" si="31"/>
        <v>0</v>
      </c>
      <c r="M60" s="275">
        <f t="shared" si="31"/>
        <v>8.3337399999999988</v>
      </c>
      <c r="N60" s="275">
        <f t="shared" si="31"/>
        <v>1.5541350000000003</v>
      </c>
      <c r="O60" s="275">
        <f t="shared" si="31"/>
        <v>0</v>
      </c>
      <c r="P60" s="275">
        <f t="shared" si="31"/>
        <v>0</v>
      </c>
      <c r="Q60" s="275">
        <f t="shared" si="31"/>
        <v>0</v>
      </c>
      <c r="R60" s="275">
        <f t="shared" si="31"/>
        <v>0</v>
      </c>
      <c r="S60" s="275">
        <f t="shared" si="31"/>
        <v>8.3515999999999995</v>
      </c>
      <c r="T60" s="275">
        <f t="shared" si="31"/>
        <v>0</v>
      </c>
      <c r="U60" s="275">
        <f t="shared" si="31"/>
        <v>0</v>
      </c>
      <c r="V60" s="275">
        <f t="shared" si="31"/>
        <v>0</v>
      </c>
      <c r="W60" s="275">
        <f t="shared" si="31"/>
        <v>0</v>
      </c>
      <c r="X60" s="275">
        <f t="shared" si="31"/>
        <v>0</v>
      </c>
      <c r="Y60" s="275">
        <f t="shared" si="31"/>
        <v>0</v>
      </c>
      <c r="Z60" s="275">
        <f t="shared" si="31"/>
        <v>0</v>
      </c>
      <c r="AA60" s="275">
        <f t="shared" si="31"/>
        <v>0</v>
      </c>
      <c r="AB60" s="275">
        <f t="shared" si="31"/>
        <v>0</v>
      </c>
      <c r="AC60" s="275">
        <f t="shared" si="31"/>
        <v>0</v>
      </c>
      <c r="AD60" s="275">
        <f t="shared" si="31"/>
        <v>0</v>
      </c>
      <c r="AE60" s="275">
        <f t="shared" si="31"/>
        <v>0</v>
      </c>
      <c r="AF60" s="275">
        <f t="shared" si="31"/>
        <v>0</v>
      </c>
      <c r="AG60" s="275">
        <f t="shared" si="31"/>
        <v>0</v>
      </c>
      <c r="AH60" s="275">
        <f t="shared" si="31"/>
        <v>0</v>
      </c>
      <c r="AI60" s="275">
        <f t="shared" si="31"/>
        <v>0</v>
      </c>
      <c r="AJ60" s="275">
        <f t="shared" si="31"/>
        <v>0</v>
      </c>
      <c r="AK60" s="275">
        <f t="shared" si="31"/>
        <v>0</v>
      </c>
      <c r="AL60" s="275">
        <f t="shared" si="31"/>
        <v>0</v>
      </c>
      <c r="AM60" s="275">
        <f t="shared" si="31"/>
        <v>0</v>
      </c>
      <c r="AN60" s="275">
        <f t="shared" si="31"/>
        <v>0</v>
      </c>
      <c r="AO60" s="275">
        <f t="shared" si="31"/>
        <v>0</v>
      </c>
      <c r="AP60" s="275">
        <f t="shared" si="31"/>
        <v>0</v>
      </c>
      <c r="AQ60" s="275">
        <f t="shared" si="31"/>
        <v>0</v>
      </c>
      <c r="AR60" s="275">
        <f t="shared" si="31"/>
        <v>0.30000000000000004</v>
      </c>
      <c r="AS60" s="275">
        <f t="shared" si="31"/>
        <v>0.2</v>
      </c>
      <c r="AT60" s="275">
        <f t="shared" si="31"/>
        <v>0</v>
      </c>
      <c r="AU60" s="275">
        <f t="shared" si="31"/>
        <v>0</v>
      </c>
      <c r="AV60" s="275">
        <f t="shared" si="31"/>
        <v>0</v>
      </c>
      <c r="AW60" s="275">
        <f t="shared" si="31"/>
        <v>0</v>
      </c>
      <c r="AX60" s="275">
        <f t="shared" si="31"/>
        <v>0</v>
      </c>
      <c r="AY60" s="275">
        <f t="shared" si="31"/>
        <v>0</v>
      </c>
      <c r="AZ60" s="275">
        <f t="shared" si="31"/>
        <v>0</v>
      </c>
      <c r="BA60" s="275">
        <f t="shared" si="31"/>
        <v>0</v>
      </c>
      <c r="BB60" s="275">
        <f t="shared" si="31"/>
        <v>0</v>
      </c>
      <c r="BC60" s="275">
        <f t="shared" si="31"/>
        <v>0</v>
      </c>
      <c r="BD60" s="275">
        <f t="shared" si="31"/>
        <v>0</v>
      </c>
      <c r="BE60" s="275">
        <f t="shared" si="31"/>
        <v>0</v>
      </c>
      <c r="BF60" s="275">
        <f t="shared" si="31"/>
        <v>0</v>
      </c>
      <c r="BG60" s="275">
        <f t="shared" si="31"/>
        <v>0</v>
      </c>
      <c r="BH60" s="275">
        <f t="shared" si="31"/>
        <v>0</v>
      </c>
      <c r="BI60" s="275">
        <f t="shared" si="31"/>
        <v>0</v>
      </c>
      <c r="BJ60" s="275">
        <f t="shared" si="31"/>
        <v>0</v>
      </c>
      <c r="BK60" s="275">
        <f t="shared" si="31"/>
        <v>0</v>
      </c>
      <c r="BL60" s="275">
        <f t="shared" si="31"/>
        <v>0</v>
      </c>
      <c r="BM60" s="275">
        <f t="shared" si="31"/>
        <v>0</v>
      </c>
      <c r="BN60" s="458"/>
      <c r="BO60" s="582"/>
      <c r="BP60" s="582"/>
      <c r="BQ60" s="469"/>
      <c r="BR60" s="469"/>
      <c r="BS60" s="469"/>
      <c r="BT60" s="469"/>
      <c r="BU60" s="469"/>
    </row>
    <row r="61" spans="1:73" s="84" customFormat="1" ht="12.75">
      <c r="A61" s="276" t="s">
        <v>186</v>
      </c>
      <c r="B61" s="421" t="s">
        <v>642</v>
      </c>
      <c r="C61" s="265" t="s">
        <v>528</v>
      </c>
      <c r="D61" s="606">
        <f>IF(C61="X",J61,"")</f>
        <v>1.1299999999999999</v>
      </c>
      <c r="E61" s="606" t="e">
        <f>NhuCau!#REF!</f>
        <v>#REF!</v>
      </c>
      <c r="F61" s="606" t="e">
        <f>D61-E61</f>
        <v>#REF!</v>
      </c>
      <c r="G61" s="606" t="s">
        <v>276</v>
      </c>
      <c r="H61" s="606" t="str">
        <f>IF(ISTEXT(B61)=TRUE,"ONT","")</f>
        <v>ONT</v>
      </c>
      <c r="I61" s="607" t="s">
        <v>512</v>
      </c>
      <c r="J61" s="592">
        <f t="shared" ref="J61:J140" si="32">SUM(K61:BM61)</f>
        <v>1.1299999999999999</v>
      </c>
      <c r="K61" s="281">
        <v>1.1299999999999999</v>
      </c>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66"/>
      <c r="BI61" s="266"/>
      <c r="BJ61" s="266"/>
      <c r="BK61" s="266"/>
      <c r="BL61" s="266"/>
      <c r="BM61" s="266"/>
      <c r="BN61" s="459"/>
      <c r="BO61" s="583">
        <f>VLOOKUP(B61,'[3]Phụ lục 01'!$B$12:$F$150,5,0)</f>
        <v>1.1299999999999999</v>
      </c>
      <c r="BP61" s="583">
        <f>J61-BO61</f>
        <v>0</v>
      </c>
      <c r="BQ61" s="469">
        <f>VLOOKUP(B61,'[2]PL01-16112024'!$D$11:$P$237,11,0)</f>
        <v>1.1299999999999999</v>
      </c>
      <c r="BR61" s="469">
        <v>1.1299999999999999</v>
      </c>
      <c r="BS61" s="469">
        <v>1.1299999999999999</v>
      </c>
      <c r="BT61" s="469">
        <v>0</v>
      </c>
      <c r="BU61" s="469" t="s">
        <v>678</v>
      </c>
    </row>
    <row r="62" spans="1:73" s="84" customFormat="1" ht="38.25">
      <c r="A62" s="276" t="s">
        <v>186</v>
      </c>
      <c r="B62" s="421" t="s">
        <v>643</v>
      </c>
      <c r="C62" s="265" t="s">
        <v>528</v>
      </c>
      <c r="D62" s="606">
        <f t="shared" ref="D62:D140" si="33">IF(C62="X",J62,"")</f>
        <v>2.7</v>
      </c>
      <c r="E62" s="606" t="e">
        <f>NhuCau!#REF!</f>
        <v>#REF!</v>
      </c>
      <c r="F62" s="606" t="e">
        <f t="shared" ref="F62:F125" si="34">D62-E62</f>
        <v>#REF!</v>
      </c>
      <c r="G62" s="606" t="s">
        <v>276</v>
      </c>
      <c r="H62" s="606" t="str">
        <f t="shared" ref="H62:H66" si="35">IF(ISTEXT(B62)=TRUE,"ONT","")</f>
        <v>ONT</v>
      </c>
      <c r="I62" s="607" t="s">
        <v>507</v>
      </c>
      <c r="J62" s="592">
        <f t="shared" si="32"/>
        <v>2.7</v>
      </c>
      <c r="K62" s="281">
        <v>2.7</v>
      </c>
      <c r="L62" s="281"/>
      <c r="M62" s="281">
        <v>0</v>
      </c>
      <c r="N62" s="281">
        <v>0</v>
      </c>
      <c r="O62" s="281"/>
      <c r="P62" s="281"/>
      <c r="Q62" s="281"/>
      <c r="R62" s="281"/>
      <c r="S62" s="281">
        <v>0</v>
      </c>
      <c r="T62" s="281"/>
      <c r="U62" s="281"/>
      <c r="V62" s="281">
        <v>0</v>
      </c>
      <c r="W62" s="281">
        <v>0</v>
      </c>
      <c r="X62" s="281"/>
      <c r="Y62" s="281"/>
      <c r="Z62" s="281"/>
      <c r="AA62" s="281"/>
      <c r="AB62" s="281">
        <v>0</v>
      </c>
      <c r="AC62" s="281"/>
      <c r="AD62" s="281">
        <v>0</v>
      </c>
      <c r="AE62" s="281">
        <v>0</v>
      </c>
      <c r="AF62" s="281">
        <v>0</v>
      </c>
      <c r="AG62" s="281"/>
      <c r="AH62" s="281"/>
      <c r="AI62" s="281"/>
      <c r="AJ62" s="281"/>
      <c r="AK62" s="281"/>
      <c r="AL62" s="281"/>
      <c r="AM62" s="281"/>
      <c r="AN62" s="281"/>
      <c r="AO62" s="281"/>
      <c r="AP62" s="281">
        <v>0</v>
      </c>
      <c r="AQ62" s="281"/>
      <c r="AR62" s="281">
        <v>0</v>
      </c>
      <c r="AS62" s="281">
        <v>0</v>
      </c>
      <c r="AT62" s="281"/>
      <c r="AU62" s="281"/>
      <c r="AV62" s="281"/>
      <c r="AW62" s="281"/>
      <c r="AX62" s="281"/>
      <c r="AY62" s="281"/>
      <c r="AZ62" s="281"/>
      <c r="BA62" s="281"/>
      <c r="BB62" s="281"/>
      <c r="BC62" s="281"/>
      <c r="BD62" s="281">
        <v>0</v>
      </c>
      <c r="BE62" s="281"/>
      <c r="BF62" s="281">
        <v>0</v>
      </c>
      <c r="BG62" s="281"/>
      <c r="BH62" s="266"/>
      <c r="BI62" s="266"/>
      <c r="BJ62" s="266"/>
      <c r="BK62" s="266"/>
      <c r="BL62" s="266"/>
      <c r="BM62" s="266"/>
      <c r="BN62" s="459"/>
      <c r="BO62" s="583">
        <f>VLOOKUP(B62,'[3]Phụ lục 01'!$B$12:$F$150,5,0)</f>
        <v>2.7</v>
      </c>
      <c r="BP62" s="583">
        <f t="shared" ref="BP62:BP125" si="36">J62-BO62</f>
        <v>0</v>
      </c>
      <c r="BQ62" s="469">
        <f>VLOOKUP(B62,'[2]PL01-16112024'!$D$11:$P$237,11,0)</f>
        <v>2.7</v>
      </c>
      <c r="BR62" s="469">
        <v>2.7</v>
      </c>
      <c r="BS62" s="469">
        <v>2.7</v>
      </c>
      <c r="BT62" s="469">
        <v>0</v>
      </c>
      <c r="BU62" s="469" t="s">
        <v>679</v>
      </c>
    </row>
    <row r="63" spans="1:73" s="71" customFormat="1" ht="38.25">
      <c r="A63" s="276" t="s">
        <v>186</v>
      </c>
      <c r="B63" s="421" t="s">
        <v>644</v>
      </c>
      <c r="C63" s="265" t="s">
        <v>528</v>
      </c>
      <c r="D63" s="606">
        <f t="shared" si="33"/>
        <v>0.34</v>
      </c>
      <c r="E63" s="606" t="e">
        <f>NhuCau!#REF!</f>
        <v>#REF!</v>
      </c>
      <c r="F63" s="606" t="e">
        <f t="shared" si="34"/>
        <v>#REF!</v>
      </c>
      <c r="G63" s="606" t="s">
        <v>276</v>
      </c>
      <c r="H63" s="606" t="str">
        <f t="shared" si="35"/>
        <v>ONT</v>
      </c>
      <c r="I63" s="608" t="s">
        <v>511</v>
      </c>
      <c r="J63" s="592">
        <f t="shared" si="32"/>
        <v>0.34</v>
      </c>
      <c r="K63" s="281">
        <v>0.34</v>
      </c>
      <c r="L63" s="281"/>
      <c r="M63" s="281">
        <v>0</v>
      </c>
      <c r="N63" s="281">
        <v>0</v>
      </c>
      <c r="O63" s="281"/>
      <c r="P63" s="281"/>
      <c r="Q63" s="281"/>
      <c r="R63" s="281"/>
      <c r="S63" s="281">
        <v>0</v>
      </c>
      <c r="T63" s="281"/>
      <c r="U63" s="281"/>
      <c r="V63" s="281">
        <v>0</v>
      </c>
      <c r="W63" s="281">
        <v>0</v>
      </c>
      <c r="X63" s="281"/>
      <c r="Y63" s="281"/>
      <c r="Z63" s="281"/>
      <c r="AA63" s="281"/>
      <c r="AB63" s="281">
        <v>0</v>
      </c>
      <c r="AC63" s="281"/>
      <c r="AD63" s="281">
        <v>0</v>
      </c>
      <c r="AE63" s="281">
        <v>0</v>
      </c>
      <c r="AF63" s="281">
        <v>0</v>
      </c>
      <c r="AG63" s="281"/>
      <c r="AH63" s="281"/>
      <c r="AI63" s="281"/>
      <c r="AJ63" s="281"/>
      <c r="AK63" s="281"/>
      <c r="AL63" s="281"/>
      <c r="AM63" s="281"/>
      <c r="AN63" s="281"/>
      <c r="AO63" s="281"/>
      <c r="AP63" s="281">
        <v>0</v>
      </c>
      <c r="AQ63" s="281"/>
      <c r="AR63" s="281">
        <v>0</v>
      </c>
      <c r="AS63" s="281">
        <v>0</v>
      </c>
      <c r="AT63" s="281"/>
      <c r="AU63" s="281"/>
      <c r="AV63" s="281"/>
      <c r="AW63" s="281"/>
      <c r="AX63" s="281"/>
      <c r="AY63" s="281"/>
      <c r="AZ63" s="281"/>
      <c r="BA63" s="281"/>
      <c r="BB63" s="281"/>
      <c r="BC63" s="281"/>
      <c r="BD63" s="281">
        <v>0</v>
      </c>
      <c r="BE63" s="281"/>
      <c r="BF63" s="281">
        <v>0</v>
      </c>
      <c r="BG63" s="281"/>
      <c r="BH63" s="266"/>
      <c r="BI63" s="266"/>
      <c r="BJ63" s="266"/>
      <c r="BK63" s="266"/>
      <c r="BL63" s="266"/>
      <c r="BM63" s="266"/>
      <c r="BN63" s="460"/>
      <c r="BO63" s="583">
        <f>VLOOKUP(B63,'[3]Phụ lục 01'!$B$12:$F$150,5,0)</f>
        <v>0.34</v>
      </c>
      <c r="BP63" s="583">
        <f t="shared" si="36"/>
        <v>0</v>
      </c>
      <c r="BQ63" s="469">
        <f>VLOOKUP(B63,'[2]PL01-16112024'!$D$11:$P$237,11,0)</f>
        <v>0.34</v>
      </c>
      <c r="BR63" s="468">
        <v>0.34</v>
      </c>
      <c r="BS63" s="468">
        <v>0.34</v>
      </c>
      <c r="BT63" s="468">
        <v>0.34</v>
      </c>
      <c r="BU63" s="468" t="s">
        <v>680</v>
      </c>
    </row>
    <row r="64" spans="1:73" s="84" customFormat="1" ht="25.5">
      <c r="A64" s="276" t="s">
        <v>186</v>
      </c>
      <c r="B64" s="421" t="s">
        <v>645</v>
      </c>
      <c r="C64" s="265" t="s">
        <v>528</v>
      </c>
      <c r="D64" s="606">
        <f t="shared" si="33"/>
        <v>0.8</v>
      </c>
      <c r="E64" s="606" t="e">
        <f>NhuCau!#REF!</f>
        <v>#REF!</v>
      </c>
      <c r="F64" s="606" t="e">
        <f t="shared" si="34"/>
        <v>#REF!</v>
      </c>
      <c r="G64" s="606" t="s">
        <v>276</v>
      </c>
      <c r="H64" s="606" t="str">
        <f t="shared" si="35"/>
        <v>ONT</v>
      </c>
      <c r="I64" s="607" t="s">
        <v>506</v>
      </c>
      <c r="J64" s="592">
        <f t="shared" si="32"/>
        <v>0.8</v>
      </c>
      <c r="K64" s="281">
        <v>0.8</v>
      </c>
      <c r="L64" s="281"/>
      <c r="M64" s="281">
        <v>0</v>
      </c>
      <c r="N64" s="281">
        <v>0</v>
      </c>
      <c r="O64" s="281"/>
      <c r="P64" s="281"/>
      <c r="Q64" s="281"/>
      <c r="R64" s="281"/>
      <c r="S64" s="281">
        <v>0</v>
      </c>
      <c r="T64" s="281"/>
      <c r="U64" s="281"/>
      <c r="V64" s="281">
        <v>0</v>
      </c>
      <c r="W64" s="281">
        <v>0</v>
      </c>
      <c r="X64" s="281"/>
      <c r="Y64" s="281"/>
      <c r="Z64" s="281"/>
      <c r="AA64" s="281"/>
      <c r="AB64" s="281">
        <v>0</v>
      </c>
      <c r="AC64" s="281"/>
      <c r="AD64" s="281">
        <v>0</v>
      </c>
      <c r="AE64" s="281">
        <v>0</v>
      </c>
      <c r="AF64" s="281">
        <v>0</v>
      </c>
      <c r="AG64" s="281"/>
      <c r="AH64" s="281"/>
      <c r="AI64" s="281"/>
      <c r="AJ64" s="281"/>
      <c r="AK64" s="281"/>
      <c r="AL64" s="281"/>
      <c r="AM64" s="281"/>
      <c r="AN64" s="281"/>
      <c r="AO64" s="281"/>
      <c r="AP64" s="281">
        <v>0</v>
      </c>
      <c r="AQ64" s="281"/>
      <c r="AR64" s="281">
        <v>0</v>
      </c>
      <c r="AS64" s="281">
        <v>0</v>
      </c>
      <c r="AT64" s="281"/>
      <c r="AU64" s="281"/>
      <c r="AV64" s="281"/>
      <c r="AW64" s="281"/>
      <c r="AX64" s="281"/>
      <c r="AY64" s="281"/>
      <c r="AZ64" s="281"/>
      <c r="BA64" s="281"/>
      <c r="BB64" s="281"/>
      <c r="BC64" s="281"/>
      <c r="BD64" s="281">
        <v>0</v>
      </c>
      <c r="BE64" s="281"/>
      <c r="BF64" s="281">
        <v>0</v>
      </c>
      <c r="BG64" s="281"/>
      <c r="BH64" s="266"/>
      <c r="BI64" s="266"/>
      <c r="BJ64" s="266"/>
      <c r="BK64" s="266"/>
      <c r="BL64" s="266"/>
      <c r="BM64" s="266"/>
      <c r="BN64" s="459"/>
      <c r="BO64" s="583">
        <f>VLOOKUP(B64,'[3]Phụ lục 01'!$B$12:$F$150,5,0)</f>
        <v>0.8</v>
      </c>
      <c r="BP64" s="583">
        <f t="shared" si="36"/>
        <v>0</v>
      </c>
      <c r="BQ64" s="469">
        <f>VLOOKUP(B64,'[2]PL01-16112024'!$D$11:$P$237,11,0)</f>
        <v>0.8</v>
      </c>
      <c r="BR64" s="469">
        <v>0.8</v>
      </c>
      <c r="BS64" s="469">
        <v>0.8</v>
      </c>
      <c r="BT64" s="469">
        <v>0</v>
      </c>
      <c r="BU64" s="469" t="s">
        <v>681</v>
      </c>
    </row>
    <row r="65" spans="1:73" s="71" customFormat="1" ht="25.5">
      <c r="A65" s="276" t="s">
        <v>186</v>
      </c>
      <c r="B65" s="421" t="s">
        <v>646</v>
      </c>
      <c r="C65" s="265"/>
      <c r="D65" s="606" t="str">
        <f t="shared" si="33"/>
        <v/>
      </c>
      <c r="E65" s="606" t="e">
        <f>NhuCau!#REF!</f>
        <v>#REF!</v>
      </c>
      <c r="F65" s="606" t="e">
        <f t="shared" si="34"/>
        <v>#VALUE!</v>
      </c>
      <c r="G65" s="606" t="s">
        <v>276</v>
      </c>
      <c r="H65" s="606" t="str">
        <f t="shared" si="35"/>
        <v>ONT</v>
      </c>
      <c r="I65" s="608" t="s">
        <v>508</v>
      </c>
      <c r="J65" s="592">
        <f t="shared" si="32"/>
        <v>0.53</v>
      </c>
      <c r="K65" s="281">
        <v>0.51</v>
      </c>
      <c r="L65" s="281"/>
      <c r="M65" s="281"/>
      <c r="N65" s="281">
        <v>0</v>
      </c>
      <c r="O65" s="281"/>
      <c r="P65" s="281"/>
      <c r="Q65" s="281"/>
      <c r="R65" s="281"/>
      <c r="S65" s="281">
        <v>0.02</v>
      </c>
      <c r="T65" s="281"/>
      <c r="U65" s="281"/>
      <c r="V65" s="281">
        <v>0</v>
      </c>
      <c r="W65" s="281">
        <v>0</v>
      </c>
      <c r="X65" s="281"/>
      <c r="Y65" s="281"/>
      <c r="Z65" s="281"/>
      <c r="AA65" s="281"/>
      <c r="AB65" s="281">
        <v>0</v>
      </c>
      <c r="AC65" s="281"/>
      <c r="AD65" s="281">
        <v>0</v>
      </c>
      <c r="AE65" s="281">
        <v>0</v>
      </c>
      <c r="AF65" s="281">
        <v>0</v>
      </c>
      <c r="AG65" s="281"/>
      <c r="AH65" s="281"/>
      <c r="AI65" s="281"/>
      <c r="AJ65" s="281"/>
      <c r="AK65" s="281"/>
      <c r="AL65" s="281"/>
      <c r="AM65" s="281"/>
      <c r="AN65" s="281"/>
      <c r="AO65" s="281"/>
      <c r="AP65" s="281">
        <v>0</v>
      </c>
      <c r="AQ65" s="281"/>
      <c r="AR65" s="281">
        <v>0</v>
      </c>
      <c r="AS65" s="281">
        <v>0</v>
      </c>
      <c r="AT65" s="281"/>
      <c r="AU65" s="281"/>
      <c r="AV65" s="281"/>
      <c r="AW65" s="281"/>
      <c r="AX65" s="281"/>
      <c r="AY65" s="281"/>
      <c r="AZ65" s="281"/>
      <c r="BA65" s="281"/>
      <c r="BB65" s="281"/>
      <c r="BC65" s="281"/>
      <c r="BD65" s="281">
        <v>0</v>
      </c>
      <c r="BE65" s="281"/>
      <c r="BF65" s="281">
        <v>0</v>
      </c>
      <c r="BG65" s="281"/>
      <c r="BH65" s="266"/>
      <c r="BI65" s="266"/>
      <c r="BJ65" s="266"/>
      <c r="BK65" s="266"/>
      <c r="BL65" s="266"/>
      <c r="BM65" s="266"/>
      <c r="BN65" s="460"/>
      <c r="BO65" s="583">
        <f>VLOOKUP(B65,'[3]Phụ lục 01'!$B$12:$F$150,5,0)</f>
        <v>0</v>
      </c>
      <c r="BP65" s="583">
        <f t="shared" si="36"/>
        <v>0.53</v>
      </c>
      <c r="BQ65" s="469">
        <f>VLOOKUP(B65,'[2]PL01-16112024'!$D$11:$P$237,11,0)</f>
        <v>0.53</v>
      </c>
      <c r="BR65" s="468">
        <v>0.53</v>
      </c>
      <c r="BS65" s="468">
        <v>0</v>
      </c>
      <c r="BT65" s="468">
        <v>0</v>
      </c>
      <c r="BU65" s="468" t="s">
        <v>682</v>
      </c>
    </row>
    <row r="66" spans="1:73" s="71" customFormat="1" ht="25.5">
      <c r="A66" s="276" t="s">
        <v>186</v>
      </c>
      <c r="B66" s="421" t="s">
        <v>647</v>
      </c>
      <c r="C66" s="265" t="s">
        <v>528</v>
      </c>
      <c r="D66" s="606">
        <v>0.08</v>
      </c>
      <c r="E66" s="606" t="e">
        <f>NhuCau!#REF!</f>
        <v>#REF!</v>
      </c>
      <c r="F66" s="606" t="e">
        <f t="shared" si="34"/>
        <v>#REF!</v>
      </c>
      <c r="G66" s="606" t="s">
        <v>276</v>
      </c>
      <c r="H66" s="606" t="str">
        <f t="shared" si="35"/>
        <v>ONT</v>
      </c>
      <c r="I66" s="608" t="s">
        <v>507</v>
      </c>
      <c r="J66" s="592">
        <f t="shared" si="32"/>
        <v>0.08</v>
      </c>
      <c r="K66" s="281">
        <v>0.08</v>
      </c>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v>0</v>
      </c>
      <c r="AQ66" s="281"/>
      <c r="AR66" s="281">
        <v>0</v>
      </c>
      <c r="AS66" s="281">
        <v>0</v>
      </c>
      <c r="AT66" s="281"/>
      <c r="AU66" s="281"/>
      <c r="AV66" s="281"/>
      <c r="AW66" s="281"/>
      <c r="AX66" s="281"/>
      <c r="AY66" s="281"/>
      <c r="AZ66" s="281"/>
      <c r="BA66" s="281"/>
      <c r="BB66" s="281"/>
      <c r="BC66" s="281"/>
      <c r="BD66" s="281">
        <v>0</v>
      </c>
      <c r="BE66" s="281"/>
      <c r="BF66" s="281">
        <v>0</v>
      </c>
      <c r="BG66" s="281"/>
      <c r="BH66" s="266"/>
      <c r="BI66" s="266"/>
      <c r="BJ66" s="266"/>
      <c r="BK66" s="266"/>
      <c r="BL66" s="266"/>
      <c r="BM66" s="266"/>
      <c r="BN66" s="460"/>
      <c r="BO66" s="583">
        <f>VLOOKUP(B66,'[3]Phụ lục 01'!$B$12:$F$150,5,0)</f>
        <v>0.08</v>
      </c>
      <c r="BP66" s="583">
        <f t="shared" si="36"/>
        <v>0</v>
      </c>
      <c r="BQ66" s="469">
        <f>VLOOKUP(B66,'[2]PL01-16112024'!$D$11:$P$237,11,0)</f>
        <v>1.41</v>
      </c>
      <c r="BR66" s="468">
        <v>1.49</v>
      </c>
      <c r="BS66" s="468">
        <v>0.08</v>
      </c>
      <c r="BT66" s="468">
        <v>1.49</v>
      </c>
      <c r="BU66" s="468" t="s">
        <v>679</v>
      </c>
    </row>
    <row r="67" spans="1:73" s="84" customFormat="1" ht="25.5">
      <c r="A67" s="276" t="s">
        <v>186</v>
      </c>
      <c r="B67" s="421" t="s">
        <v>648</v>
      </c>
      <c r="C67" s="265"/>
      <c r="D67" s="606" t="str">
        <f t="shared" si="33"/>
        <v/>
      </c>
      <c r="E67" s="606" t="e">
        <f>NhuCau!#REF!</f>
        <v>#REF!</v>
      </c>
      <c r="F67" s="606" t="e">
        <f t="shared" si="34"/>
        <v>#VALUE!</v>
      </c>
      <c r="G67" s="606" t="s">
        <v>276</v>
      </c>
      <c r="H67" s="606" t="str">
        <f>IF(ISTEXT(B67)=TRUE,"ONT","")</f>
        <v>ONT</v>
      </c>
      <c r="I67" s="607" t="s">
        <v>511</v>
      </c>
      <c r="J67" s="592">
        <f t="shared" si="32"/>
        <v>2.14</v>
      </c>
      <c r="K67" s="281">
        <v>1.84</v>
      </c>
      <c r="L67" s="281"/>
      <c r="M67" s="281">
        <v>0.3</v>
      </c>
      <c r="N67" s="281">
        <v>0</v>
      </c>
      <c r="O67" s="281"/>
      <c r="P67" s="281"/>
      <c r="Q67" s="281"/>
      <c r="R67" s="281"/>
      <c r="S67" s="281">
        <v>0</v>
      </c>
      <c r="T67" s="281"/>
      <c r="U67" s="281"/>
      <c r="V67" s="281">
        <v>0</v>
      </c>
      <c r="W67" s="281">
        <v>0</v>
      </c>
      <c r="X67" s="281"/>
      <c r="Y67" s="281"/>
      <c r="Z67" s="281"/>
      <c r="AA67" s="281"/>
      <c r="AB67" s="281">
        <v>0</v>
      </c>
      <c r="AC67" s="281"/>
      <c r="AD67" s="281">
        <v>0</v>
      </c>
      <c r="AE67" s="281">
        <v>0</v>
      </c>
      <c r="AF67" s="281">
        <v>0</v>
      </c>
      <c r="AG67" s="281"/>
      <c r="AH67" s="281"/>
      <c r="AI67" s="281"/>
      <c r="AJ67" s="281"/>
      <c r="AK67" s="281"/>
      <c r="AL67" s="281"/>
      <c r="AM67" s="281"/>
      <c r="AN67" s="281"/>
      <c r="AO67" s="281"/>
      <c r="AP67" s="281">
        <v>0</v>
      </c>
      <c r="AQ67" s="281"/>
      <c r="AR67" s="281">
        <v>0</v>
      </c>
      <c r="AS67" s="281">
        <v>0</v>
      </c>
      <c r="AT67" s="281"/>
      <c r="AU67" s="281"/>
      <c r="AV67" s="281"/>
      <c r="AW67" s="281"/>
      <c r="AX67" s="281"/>
      <c r="AY67" s="281"/>
      <c r="AZ67" s="281"/>
      <c r="BA67" s="281"/>
      <c r="BB67" s="281"/>
      <c r="BC67" s="281"/>
      <c r="BD67" s="281">
        <v>0</v>
      </c>
      <c r="BE67" s="281"/>
      <c r="BF67" s="281">
        <v>0</v>
      </c>
      <c r="BG67" s="281"/>
      <c r="BH67" s="266"/>
      <c r="BI67" s="266"/>
      <c r="BJ67" s="266"/>
      <c r="BK67" s="266"/>
      <c r="BL67" s="266"/>
      <c r="BM67" s="266"/>
      <c r="BN67" s="459"/>
      <c r="BO67" s="583">
        <f>VLOOKUP(B67,'[3]Phụ lục 01'!$B$12:$F$150,5,0)</f>
        <v>0</v>
      </c>
      <c r="BP67" s="583">
        <f t="shared" si="36"/>
        <v>2.14</v>
      </c>
      <c r="BQ67" s="469">
        <f>VLOOKUP(B67,'[2]PL01-16112024'!$D$11:$P$237,11,0)</f>
        <v>2.14</v>
      </c>
      <c r="BR67" s="469">
        <v>2.14</v>
      </c>
      <c r="BS67" s="469">
        <v>0</v>
      </c>
      <c r="BT67" s="469">
        <v>1.84</v>
      </c>
      <c r="BU67" s="469" t="s">
        <v>680</v>
      </c>
    </row>
    <row r="68" spans="1:73" s="71" customFormat="1" ht="25.5">
      <c r="A68" s="276" t="s">
        <v>186</v>
      </c>
      <c r="B68" s="421" t="s">
        <v>649</v>
      </c>
      <c r="C68" s="265"/>
      <c r="D68" s="606" t="str">
        <f t="shared" si="33"/>
        <v/>
      </c>
      <c r="E68" s="606" t="e">
        <f>NhuCau!#REF!</f>
        <v>#REF!</v>
      </c>
      <c r="F68" s="606" t="e">
        <f t="shared" si="34"/>
        <v>#VALUE!</v>
      </c>
      <c r="G68" s="606" t="s">
        <v>276</v>
      </c>
      <c r="H68" s="606" t="str">
        <f t="shared" ref="H68:H78" si="37">IF(ISTEXT(B68)=TRUE,"ONT","")</f>
        <v>ONT</v>
      </c>
      <c r="I68" s="608" t="s">
        <v>506</v>
      </c>
      <c r="J68" s="592">
        <f t="shared" si="32"/>
        <v>0</v>
      </c>
      <c r="K68" s="281"/>
      <c r="L68" s="281"/>
      <c r="M68" s="281"/>
      <c r="N68" s="281">
        <v>0</v>
      </c>
      <c r="O68" s="281"/>
      <c r="P68" s="281"/>
      <c r="Q68" s="281"/>
      <c r="R68" s="281"/>
      <c r="S68" s="281">
        <v>0</v>
      </c>
      <c r="T68" s="281"/>
      <c r="U68" s="281"/>
      <c r="V68" s="281">
        <v>0</v>
      </c>
      <c r="W68" s="281">
        <v>0</v>
      </c>
      <c r="X68" s="281"/>
      <c r="Y68" s="281"/>
      <c r="Z68" s="281"/>
      <c r="AA68" s="281"/>
      <c r="AB68" s="281">
        <v>0</v>
      </c>
      <c r="AC68" s="281"/>
      <c r="AD68" s="281">
        <v>0</v>
      </c>
      <c r="AE68" s="281">
        <v>0</v>
      </c>
      <c r="AF68" s="281">
        <v>0</v>
      </c>
      <c r="AG68" s="281"/>
      <c r="AH68" s="281"/>
      <c r="AI68" s="281"/>
      <c r="AJ68" s="281"/>
      <c r="AK68" s="281"/>
      <c r="AL68" s="281"/>
      <c r="AM68" s="281"/>
      <c r="AN68" s="281"/>
      <c r="AO68" s="281"/>
      <c r="AP68" s="281">
        <v>0</v>
      </c>
      <c r="AQ68" s="281"/>
      <c r="AR68" s="281">
        <v>0</v>
      </c>
      <c r="AS68" s="281">
        <v>0</v>
      </c>
      <c r="AT68" s="281"/>
      <c r="AU68" s="281"/>
      <c r="AV68" s="281"/>
      <c r="AW68" s="281"/>
      <c r="AX68" s="281"/>
      <c r="AY68" s="281"/>
      <c r="AZ68" s="281"/>
      <c r="BA68" s="281"/>
      <c r="BB68" s="281"/>
      <c r="BC68" s="281"/>
      <c r="BD68" s="281">
        <v>0</v>
      </c>
      <c r="BE68" s="281"/>
      <c r="BF68" s="281">
        <v>0</v>
      </c>
      <c r="BG68" s="281"/>
      <c r="BH68" s="266"/>
      <c r="BI68" s="266"/>
      <c r="BJ68" s="266"/>
      <c r="BK68" s="266"/>
      <c r="BL68" s="266"/>
      <c r="BM68" s="266"/>
      <c r="BN68" s="460"/>
      <c r="BO68" s="583" t="e">
        <f>VLOOKUP(B68,'[3]Phụ lục 01'!$B$12:$F$150,5,0)</f>
        <v>#N/A</v>
      </c>
      <c r="BP68" s="583" t="e">
        <f t="shared" si="36"/>
        <v>#N/A</v>
      </c>
      <c r="BQ68" s="469">
        <f>VLOOKUP(B68,'[2]PL01-16112024'!$D$11:$P$237,11,0)</f>
        <v>6.35</v>
      </c>
      <c r="BR68" s="468">
        <v>1</v>
      </c>
      <c r="BS68" s="468">
        <v>1</v>
      </c>
      <c r="BT68" s="468">
        <v>0</v>
      </c>
      <c r="BU68" s="468" t="s">
        <v>681</v>
      </c>
    </row>
    <row r="69" spans="1:73" s="71" customFormat="1" ht="38.25">
      <c r="A69" s="276" t="s">
        <v>186</v>
      </c>
      <c r="B69" s="421" t="s">
        <v>650</v>
      </c>
      <c r="C69" s="265"/>
      <c r="D69" s="606" t="str">
        <f t="shared" si="33"/>
        <v/>
      </c>
      <c r="E69" s="606" t="e">
        <f>NhuCau!#REF!</f>
        <v>#REF!</v>
      </c>
      <c r="F69" s="606" t="e">
        <f t="shared" si="34"/>
        <v>#VALUE!</v>
      </c>
      <c r="G69" s="606" t="s">
        <v>276</v>
      </c>
      <c r="H69" s="606" t="str">
        <f t="shared" si="37"/>
        <v>ONT</v>
      </c>
      <c r="I69" s="608" t="s">
        <v>509</v>
      </c>
      <c r="J69" s="592">
        <f t="shared" si="32"/>
        <v>0</v>
      </c>
      <c r="K69" s="281">
        <v>0</v>
      </c>
      <c r="L69" s="281"/>
      <c r="M69" s="281"/>
      <c r="N69" s="281">
        <v>0</v>
      </c>
      <c r="O69" s="281"/>
      <c r="P69" s="281"/>
      <c r="Q69" s="281"/>
      <c r="R69" s="281"/>
      <c r="S69" s="281">
        <v>0</v>
      </c>
      <c r="T69" s="281"/>
      <c r="U69" s="281"/>
      <c r="V69" s="281">
        <v>0</v>
      </c>
      <c r="W69" s="281">
        <v>0</v>
      </c>
      <c r="X69" s="281"/>
      <c r="Y69" s="281"/>
      <c r="Z69" s="281"/>
      <c r="AA69" s="281"/>
      <c r="AB69" s="281">
        <v>0</v>
      </c>
      <c r="AC69" s="281"/>
      <c r="AD69" s="281">
        <v>0</v>
      </c>
      <c r="AE69" s="281">
        <v>0</v>
      </c>
      <c r="AF69" s="281">
        <v>0</v>
      </c>
      <c r="AG69" s="281"/>
      <c r="AH69" s="281"/>
      <c r="AI69" s="281"/>
      <c r="AJ69" s="281"/>
      <c r="AK69" s="281"/>
      <c r="AL69" s="281"/>
      <c r="AM69" s="281"/>
      <c r="AN69" s="281"/>
      <c r="AO69" s="281"/>
      <c r="AP69" s="281">
        <v>0</v>
      </c>
      <c r="AQ69" s="281"/>
      <c r="AR69" s="281">
        <v>0</v>
      </c>
      <c r="AS69" s="281">
        <v>0</v>
      </c>
      <c r="AT69" s="281"/>
      <c r="AU69" s="281"/>
      <c r="AV69" s="281"/>
      <c r="AW69" s="281"/>
      <c r="AX69" s="281"/>
      <c r="AY69" s="281"/>
      <c r="AZ69" s="281"/>
      <c r="BA69" s="281"/>
      <c r="BB69" s="281"/>
      <c r="BC69" s="281"/>
      <c r="BD69" s="281">
        <v>0</v>
      </c>
      <c r="BE69" s="281"/>
      <c r="BF69" s="281">
        <v>0</v>
      </c>
      <c r="BG69" s="281"/>
      <c r="BH69" s="266"/>
      <c r="BI69" s="266"/>
      <c r="BJ69" s="266"/>
      <c r="BK69" s="266"/>
      <c r="BL69" s="266"/>
      <c r="BM69" s="266"/>
      <c r="BN69" s="460"/>
      <c r="BO69" s="583" t="e">
        <f>VLOOKUP(B69,'[3]Phụ lục 01'!$B$12:$F$150,5,0)</f>
        <v>#N/A</v>
      </c>
      <c r="BP69" s="583" t="e">
        <f t="shared" si="36"/>
        <v>#N/A</v>
      </c>
      <c r="BQ69" s="469">
        <f>VLOOKUP(B69,'[2]PL01-16112024'!$D$11:$P$237,11,0)</f>
        <v>3.82</v>
      </c>
      <c r="BR69" s="468">
        <v>0.5</v>
      </c>
      <c r="BS69" s="468">
        <v>0.5</v>
      </c>
      <c r="BT69" s="468">
        <v>0</v>
      </c>
      <c r="BU69" s="468" t="s">
        <v>683</v>
      </c>
    </row>
    <row r="70" spans="1:73" s="84" customFormat="1" ht="25.5">
      <c r="A70" s="276" t="s">
        <v>186</v>
      </c>
      <c r="B70" s="421" t="s">
        <v>651</v>
      </c>
      <c r="C70" s="265"/>
      <c r="D70" s="606" t="str">
        <f t="shared" si="33"/>
        <v/>
      </c>
      <c r="E70" s="606" t="e">
        <f>NhuCau!#REF!</f>
        <v>#REF!</v>
      </c>
      <c r="F70" s="606" t="e">
        <f t="shared" si="34"/>
        <v>#VALUE!</v>
      </c>
      <c r="G70" s="606" t="s">
        <v>276</v>
      </c>
      <c r="H70" s="606" t="str">
        <f t="shared" si="37"/>
        <v>ONT</v>
      </c>
      <c r="I70" s="607" t="s">
        <v>511</v>
      </c>
      <c r="J70" s="592">
        <f t="shared" si="32"/>
        <v>3.5746699999999998</v>
      </c>
      <c r="K70" s="281">
        <v>2.79</v>
      </c>
      <c r="L70" s="281"/>
      <c r="M70" s="281">
        <v>0.78466999999999976</v>
      </c>
      <c r="N70" s="281">
        <v>0</v>
      </c>
      <c r="O70" s="281"/>
      <c r="P70" s="281"/>
      <c r="Q70" s="281"/>
      <c r="R70" s="281"/>
      <c r="S70" s="281">
        <v>0</v>
      </c>
      <c r="T70" s="281"/>
      <c r="U70" s="281"/>
      <c r="V70" s="281">
        <v>0</v>
      </c>
      <c r="W70" s="281">
        <v>0</v>
      </c>
      <c r="X70" s="281"/>
      <c r="Y70" s="281"/>
      <c r="Z70" s="281"/>
      <c r="AA70" s="281"/>
      <c r="AB70" s="281">
        <v>0</v>
      </c>
      <c r="AC70" s="281"/>
      <c r="AD70" s="281">
        <v>0</v>
      </c>
      <c r="AE70" s="281">
        <v>0</v>
      </c>
      <c r="AF70" s="281">
        <v>0</v>
      </c>
      <c r="AG70" s="281"/>
      <c r="AH70" s="281"/>
      <c r="AI70" s="281"/>
      <c r="AJ70" s="281"/>
      <c r="AK70" s="281"/>
      <c r="AL70" s="281"/>
      <c r="AM70" s="281"/>
      <c r="AN70" s="281"/>
      <c r="AO70" s="281"/>
      <c r="AP70" s="281">
        <v>0</v>
      </c>
      <c r="AQ70" s="281"/>
      <c r="AR70" s="281">
        <v>0</v>
      </c>
      <c r="AS70" s="281">
        <v>0</v>
      </c>
      <c r="AT70" s="281"/>
      <c r="AU70" s="281"/>
      <c r="AV70" s="281"/>
      <c r="AW70" s="281"/>
      <c r="AX70" s="281"/>
      <c r="AY70" s="281"/>
      <c r="AZ70" s="281"/>
      <c r="BA70" s="281"/>
      <c r="BB70" s="281"/>
      <c r="BC70" s="281"/>
      <c r="BD70" s="281">
        <v>0</v>
      </c>
      <c r="BE70" s="281"/>
      <c r="BF70" s="281">
        <v>0</v>
      </c>
      <c r="BG70" s="281"/>
      <c r="BH70" s="266"/>
      <c r="BI70" s="266"/>
      <c r="BJ70" s="266"/>
      <c r="BK70" s="266"/>
      <c r="BL70" s="266"/>
      <c r="BM70" s="266"/>
      <c r="BN70" s="459"/>
      <c r="BO70" s="583">
        <f>VLOOKUP(B70,'[3]Phụ lục 01'!$B$12:$F$150,5,0)</f>
        <v>0</v>
      </c>
      <c r="BP70" s="583">
        <f t="shared" si="36"/>
        <v>3.5746699999999998</v>
      </c>
      <c r="BQ70" s="266">
        <v>3.5746699999999998</v>
      </c>
      <c r="BR70" s="266">
        <v>0.72</v>
      </c>
      <c r="BS70" s="266">
        <v>0</v>
      </c>
      <c r="BT70" s="266">
        <v>2.79</v>
      </c>
      <c r="BU70" s="266" t="s">
        <v>680</v>
      </c>
    </row>
    <row r="71" spans="1:73" s="71" customFormat="1" ht="25.5">
      <c r="A71" s="276" t="s">
        <v>186</v>
      </c>
      <c r="B71" s="421" t="s">
        <v>652</v>
      </c>
      <c r="C71" s="265" t="s">
        <v>528</v>
      </c>
      <c r="D71" s="606">
        <f t="shared" si="33"/>
        <v>1.6</v>
      </c>
      <c r="E71" s="606" t="e">
        <f>NhuCau!#REF!</f>
        <v>#REF!</v>
      </c>
      <c r="F71" s="606" t="e">
        <f t="shared" si="34"/>
        <v>#REF!</v>
      </c>
      <c r="G71" s="606" t="s">
        <v>276</v>
      </c>
      <c r="H71" s="606" t="str">
        <f t="shared" si="37"/>
        <v>ONT</v>
      </c>
      <c r="I71" s="608" t="s">
        <v>506</v>
      </c>
      <c r="J71" s="592">
        <f t="shared" si="32"/>
        <v>1.6</v>
      </c>
      <c r="K71" s="281">
        <v>1.1000000000000001</v>
      </c>
      <c r="L71" s="281"/>
      <c r="M71" s="281">
        <v>0.1</v>
      </c>
      <c r="N71" s="281">
        <v>0</v>
      </c>
      <c r="O71" s="281"/>
      <c r="P71" s="281"/>
      <c r="Q71" s="281"/>
      <c r="R71" s="281"/>
      <c r="S71" s="281">
        <v>0</v>
      </c>
      <c r="T71" s="281"/>
      <c r="U71" s="281"/>
      <c r="V71" s="281">
        <v>0</v>
      </c>
      <c r="W71" s="281">
        <v>0</v>
      </c>
      <c r="X71" s="281"/>
      <c r="Y71" s="281"/>
      <c r="Z71" s="281"/>
      <c r="AA71" s="281"/>
      <c r="AB71" s="281">
        <v>0</v>
      </c>
      <c r="AC71" s="281"/>
      <c r="AD71" s="281">
        <v>0</v>
      </c>
      <c r="AE71" s="281">
        <v>0</v>
      </c>
      <c r="AF71" s="281">
        <v>0</v>
      </c>
      <c r="AG71" s="281"/>
      <c r="AH71" s="281"/>
      <c r="AI71" s="281"/>
      <c r="AJ71" s="281"/>
      <c r="AK71" s="281"/>
      <c r="AL71" s="281"/>
      <c r="AM71" s="281"/>
      <c r="AN71" s="281"/>
      <c r="AO71" s="281"/>
      <c r="AP71" s="281">
        <v>0</v>
      </c>
      <c r="AQ71" s="281"/>
      <c r="AR71" s="281">
        <v>0.2</v>
      </c>
      <c r="AS71" s="281">
        <v>0.2</v>
      </c>
      <c r="AT71" s="281"/>
      <c r="AU71" s="281"/>
      <c r="AV71" s="281"/>
      <c r="AW71" s="281"/>
      <c r="AX71" s="281"/>
      <c r="AY71" s="281"/>
      <c r="AZ71" s="281"/>
      <c r="BA71" s="281"/>
      <c r="BB71" s="281"/>
      <c r="BC71" s="281"/>
      <c r="BD71" s="281">
        <v>0</v>
      </c>
      <c r="BE71" s="281"/>
      <c r="BF71" s="281">
        <v>0</v>
      </c>
      <c r="BG71" s="281"/>
      <c r="BH71" s="266"/>
      <c r="BI71" s="266"/>
      <c r="BJ71" s="266"/>
      <c r="BK71" s="266"/>
      <c r="BL71" s="266"/>
      <c r="BM71" s="266"/>
      <c r="BN71" s="460"/>
      <c r="BO71" s="583">
        <f>VLOOKUP(B71,'[3]Phụ lục 01'!$B$12:$F$150,5,0)</f>
        <v>1.6</v>
      </c>
      <c r="BP71" s="583">
        <f t="shared" si="36"/>
        <v>0</v>
      </c>
      <c r="BQ71" s="469">
        <f>VLOOKUP(B71,'[2]PL01-16112024'!$D$11:$P$237,11,0)</f>
        <v>3.97</v>
      </c>
      <c r="BR71" s="468">
        <v>1.6</v>
      </c>
      <c r="BS71" s="468">
        <v>1.6</v>
      </c>
      <c r="BT71" s="468">
        <v>0</v>
      </c>
      <c r="BU71" s="468" t="s">
        <v>681</v>
      </c>
    </row>
    <row r="72" spans="1:73" s="71" customFormat="1" ht="51">
      <c r="A72" s="276" t="s">
        <v>186</v>
      </c>
      <c r="B72" s="421" t="s">
        <v>653</v>
      </c>
      <c r="C72" s="265"/>
      <c r="D72" s="606" t="str">
        <f t="shared" si="33"/>
        <v/>
      </c>
      <c r="E72" s="606" t="e">
        <f>NhuCau!#REF!</f>
        <v>#REF!</v>
      </c>
      <c r="F72" s="606" t="e">
        <f t="shared" si="34"/>
        <v>#VALUE!</v>
      </c>
      <c r="G72" s="606" t="s">
        <v>276</v>
      </c>
      <c r="H72" s="606" t="str">
        <f t="shared" si="37"/>
        <v>ONT</v>
      </c>
      <c r="I72" s="608" t="s">
        <v>510</v>
      </c>
      <c r="J72" s="592">
        <f t="shared" si="32"/>
        <v>0.5</v>
      </c>
      <c r="K72" s="281">
        <v>0</v>
      </c>
      <c r="L72" s="281"/>
      <c r="M72" s="281">
        <v>0.5</v>
      </c>
      <c r="N72" s="281">
        <v>0</v>
      </c>
      <c r="O72" s="281"/>
      <c r="P72" s="281"/>
      <c r="Q72" s="281"/>
      <c r="R72" s="281"/>
      <c r="S72" s="281">
        <v>0</v>
      </c>
      <c r="T72" s="281"/>
      <c r="U72" s="281"/>
      <c r="V72" s="281">
        <v>0</v>
      </c>
      <c r="W72" s="281">
        <v>0</v>
      </c>
      <c r="X72" s="281"/>
      <c r="Y72" s="281"/>
      <c r="Z72" s="281"/>
      <c r="AA72" s="281"/>
      <c r="AB72" s="281">
        <v>0</v>
      </c>
      <c r="AC72" s="281"/>
      <c r="AD72" s="281">
        <v>0</v>
      </c>
      <c r="AE72" s="281">
        <v>0</v>
      </c>
      <c r="AF72" s="281">
        <v>0</v>
      </c>
      <c r="AG72" s="281"/>
      <c r="AH72" s="281"/>
      <c r="AI72" s="281"/>
      <c r="AJ72" s="281"/>
      <c r="AK72" s="281"/>
      <c r="AL72" s="281"/>
      <c r="AM72" s="281"/>
      <c r="AN72" s="281"/>
      <c r="AO72" s="281"/>
      <c r="AP72" s="281">
        <v>0</v>
      </c>
      <c r="AQ72" s="281"/>
      <c r="AR72" s="281">
        <v>0</v>
      </c>
      <c r="AS72" s="281">
        <v>0</v>
      </c>
      <c r="AT72" s="281"/>
      <c r="AU72" s="281"/>
      <c r="AV72" s="281"/>
      <c r="AW72" s="281"/>
      <c r="AX72" s="281"/>
      <c r="AY72" s="281"/>
      <c r="AZ72" s="281"/>
      <c r="BA72" s="281"/>
      <c r="BB72" s="281"/>
      <c r="BC72" s="281"/>
      <c r="BD72" s="281">
        <v>0</v>
      </c>
      <c r="BE72" s="281"/>
      <c r="BF72" s="281">
        <v>0</v>
      </c>
      <c r="BG72" s="281"/>
      <c r="BH72" s="266"/>
      <c r="BI72" s="266"/>
      <c r="BJ72" s="266"/>
      <c r="BK72" s="266"/>
      <c r="BL72" s="266"/>
      <c r="BM72" s="266"/>
      <c r="BN72" s="460"/>
      <c r="BO72" s="583" t="e">
        <f>VLOOKUP(B72,'[3]Phụ lục 01'!$B$12:$F$150,5,0)</f>
        <v>#N/A</v>
      </c>
      <c r="BP72" s="583" t="e">
        <f t="shared" si="36"/>
        <v>#N/A</v>
      </c>
      <c r="BQ72" s="469">
        <f>VLOOKUP(B72,'[2]PL01-16112024'!$D$11:$P$237,11,0)</f>
        <v>4.9000000000000004</v>
      </c>
      <c r="BR72" s="468">
        <v>0.5</v>
      </c>
      <c r="BS72" s="468">
        <v>0.5</v>
      </c>
      <c r="BT72" s="468">
        <v>0</v>
      </c>
      <c r="BU72" s="468" t="s">
        <v>684</v>
      </c>
    </row>
    <row r="73" spans="1:73" s="71" customFormat="1" ht="25.5">
      <c r="A73" s="276" t="s">
        <v>186</v>
      </c>
      <c r="B73" s="425" t="s">
        <v>654</v>
      </c>
      <c r="C73" s="265" t="s">
        <v>528</v>
      </c>
      <c r="D73" s="606">
        <f t="shared" si="33"/>
        <v>0.84</v>
      </c>
      <c r="E73" s="606" t="e">
        <f>NhuCau!#REF!</f>
        <v>#REF!</v>
      </c>
      <c r="F73" s="606" t="e">
        <f t="shared" si="34"/>
        <v>#REF!</v>
      </c>
      <c r="G73" s="606" t="s">
        <v>276</v>
      </c>
      <c r="H73" s="606" t="str">
        <f t="shared" si="37"/>
        <v>ONT</v>
      </c>
      <c r="I73" s="608" t="s">
        <v>511</v>
      </c>
      <c r="J73" s="592">
        <f t="shared" si="32"/>
        <v>0.84</v>
      </c>
      <c r="K73" s="281">
        <v>0</v>
      </c>
      <c r="L73" s="281"/>
      <c r="M73" s="281">
        <v>0.84</v>
      </c>
      <c r="N73" s="281">
        <v>0</v>
      </c>
      <c r="O73" s="281"/>
      <c r="P73" s="281"/>
      <c r="Q73" s="281"/>
      <c r="R73" s="281"/>
      <c r="S73" s="281">
        <v>0</v>
      </c>
      <c r="T73" s="281"/>
      <c r="U73" s="281"/>
      <c r="V73" s="281">
        <v>0</v>
      </c>
      <c r="W73" s="281">
        <v>0</v>
      </c>
      <c r="X73" s="281"/>
      <c r="Y73" s="281"/>
      <c r="Z73" s="281"/>
      <c r="AA73" s="281"/>
      <c r="AB73" s="281">
        <v>0</v>
      </c>
      <c r="AC73" s="281"/>
      <c r="AD73" s="281">
        <v>0</v>
      </c>
      <c r="AE73" s="281">
        <v>0</v>
      </c>
      <c r="AF73" s="281">
        <v>0</v>
      </c>
      <c r="AG73" s="281"/>
      <c r="AH73" s="281"/>
      <c r="AI73" s="281"/>
      <c r="AJ73" s="281"/>
      <c r="AK73" s="281"/>
      <c r="AL73" s="281"/>
      <c r="AM73" s="281"/>
      <c r="AN73" s="281"/>
      <c r="AO73" s="281"/>
      <c r="AP73" s="281">
        <v>0</v>
      </c>
      <c r="AQ73" s="281"/>
      <c r="AR73" s="281">
        <v>0</v>
      </c>
      <c r="AS73" s="281">
        <v>0</v>
      </c>
      <c r="AT73" s="281"/>
      <c r="AU73" s="281"/>
      <c r="AV73" s="281"/>
      <c r="AW73" s="281"/>
      <c r="AX73" s="281"/>
      <c r="AY73" s="281"/>
      <c r="AZ73" s="281"/>
      <c r="BA73" s="281"/>
      <c r="BB73" s="281"/>
      <c r="BC73" s="281"/>
      <c r="BD73" s="281">
        <v>0</v>
      </c>
      <c r="BE73" s="281"/>
      <c r="BF73" s="281">
        <v>0</v>
      </c>
      <c r="BG73" s="281"/>
      <c r="BH73" s="266"/>
      <c r="BI73" s="266"/>
      <c r="BJ73" s="266"/>
      <c r="BK73" s="266"/>
      <c r="BL73" s="266"/>
      <c r="BM73" s="266"/>
      <c r="BN73" s="460"/>
      <c r="BO73" s="583">
        <f>VLOOKUP(B73,'[3]Phụ lục 01'!$B$12:$F$150,5,0)</f>
        <v>0.84</v>
      </c>
      <c r="BP73" s="583">
        <f t="shared" si="36"/>
        <v>0</v>
      </c>
      <c r="BQ73" s="469">
        <f>VLOOKUP(B73,'[2]PL01-16112024'!$D$11:$P$237,11,0)</f>
        <v>0.84</v>
      </c>
      <c r="BR73" s="468">
        <v>0.84</v>
      </c>
      <c r="BS73" s="468">
        <v>0.84</v>
      </c>
      <c r="BT73" s="468">
        <v>0</v>
      </c>
      <c r="BU73" s="468" t="s">
        <v>680</v>
      </c>
    </row>
    <row r="74" spans="1:73" s="84" customFormat="1" ht="25.5">
      <c r="A74" s="276" t="s">
        <v>186</v>
      </c>
      <c r="B74" s="421" t="s">
        <v>655</v>
      </c>
      <c r="C74" s="265" t="s">
        <v>528</v>
      </c>
      <c r="D74" s="606">
        <f t="shared" si="33"/>
        <v>2</v>
      </c>
      <c r="E74" s="606" t="e">
        <f>NhuCau!#REF!</f>
        <v>#REF!</v>
      </c>
      <c r="F74" s="606" t="e">
        <f t="shared" si="34"/>
        <v>#REF!</v>
      </c>
      <c r="G74" s="606" t="s">
        <v>276</v>
      </c>
      <c r="H74" s="606" t="str">
        <f t="shared" si="37"/>
        <v>ONT</v>
      </c>
      <c r="I74" s="607" t="s">
        <v>511</v>
      </c>
      <c r="J74" s="592">
        <f t="shared" si="32"/>
        <v>2</v>
      </c>
      <c r="K74" s="281">
        <v>0</v>
      </c>
      <c r="L74" s="281"/>
      <c r="M74" s="281">
        <v>2</v>
      </c>
      <c r="N74" s="281">
        <v>0</v>
      </c>
      <c r="O74" s="281"/>
      <c r="P74" s="281"/>
      <c r="Q74" s="281"/>
      <c r="R74" s="281"/>
      <c r="S74" s="281">
        <v>0</v>
      </c>
      <c r="T74" s="281"/>
      <c r="U74" s="281"/>
      <c r="V74" s="281">
        <v>0</v>
      </c>
      <c r="W74" s="281">
        <v>0</v>
      </c>
      <c r="X74" s="281"/>
      <c r="Y74" s="281"/>
      <c r="Z74" s="281"/>
      <c r="AA74" s="281"/>
      <c r="AB74" s="281">
        <v>0</v>
      </c>
      <c r="AC74" s="281"/>
      <c r="AD74" s="281">
        <v>0</v>
      </c>
      <c r="AE74" s="281">
        <v>0</v>
      </c>
      <c r="AF74" s="281">
        <v>0</v>
      </c>
      <c r="AG74" s="281"/>
      <c r="AH74" s="281"/>
      <c r="AI74" s="281"/>
      <c r="AJ74" s="281"/>
      <c r="AK74" s="281"/>
      <c r="AL74" s="281"/>
      <c r="AM74" s="281"/>
      <c r="AN74" s="281"/>
      <c r="AO74" s="281"/>
      <c r="AP74" s="281">
        <v>0</v>
      </c>
      <c r="AQ74" s="281"/>
      <c r="AR74" s="281">
        <v>0</v>
      </c>
      <c r="AS74" s="281">
        <v>0</v>
      </c>
      <c r="AT74" s="281"/>
      <c r="AU74" s="281"/>
      <c r="AV74" s="281"/>
      <c r="AW74" s="281"/>
      <c r="AX74" s="281"/>
      <c r="AY74" s="281"/>
      <c r="AZ74" s="281"/>
      <c r="BA74" s="281"/>
      <c r="BB74" s="281"/>
      <c r="BC74" s="281"/>
      <c r="BD74" s="281">
        <v>0</v>
      </c>
      <c r="BE74" s="281"/>
      <c r="BF74" s="281">
        <v>0</v>
      </c>
      <c r="BG74" s="281"/>
      <c r="BH74" s="266"/>
      <c r="BI74" s="266"/>
      <c r="BJ74" s="266"/>
      <c r="BK74" s="266"/>
      <c r="BL74" s="266"/>
      <c r="BM74" s="266"/>
      <c r="BN74" s="459"/>
      <c r="BO74" s="583">
        <f>VLOOKUP(B74,'[3]Phụ lục 01'!$B$12:$F$150,5,0)</f>
        <v>2</v>
      </c>
      <c r="BP74" s="583">
        <f t="shared" si="36"/>
        <v>0</v>
      </c>
      <c r="BQ74" s="469">
        <f>VLOOKUP(B74,'[2]PL01-16112024'!$D$11:$P$237,11,0)</f>
        <v>4</v>
      </c>
      <c r="BR74" s="469">
        <v>2</v>
      </c>
      <c r="BS74" s="469">
        <v>2</v>
      </c>
      <c r="BT74" s="469">
        <v>0</v>
      </c>
      <c r="BU74" s="469" t="s">
        <v>680</v>
      </c>
    </row>
    <row r="75" spans="1:73" s="71" customFormat="1" ht="25.5">
      <c r="A75" s="276" t="s">
        <v>186</v>
      </c>
      <c r="B75" s="421" t="s">
        <v>656</v>
      </c>
      <c r="C75" s="265" t="s">
        <v>528</v>
      </c>
      <c r="D75" s="606">
        <f t="shared" si="33"/>
        <v>0.5</v>
      </c>
      <c r="E75" s="606" t="e">
        <f>NhuCau!#REF!</f>
        <v>#REF!</v>
      </c>
      <c r="F75" s="606" t="e">
        <f t="shared" si="34"/>
        <v>#REF!</v>
      </c>
      <c r="G75" s="606" t="s">
        <v>276</v>
      </c>
      <c r="H75" s="606" t="str">
        <f t="shared" si="37"/>
        <v>ONT</v>
      </c>
      <c r="I75" s="608" t="s">
        <v>504</v>
      </c>
      <c r="J75" s="592">
        <f t="shared" si="32"/>
        <v>0.5</v>
      </c>
      <c r="K75" s="281">
        <v>0</v>
      </c>
      <c r="L75" s="281"/>
      <c r="M75" s="281">
        <v>0.5</v>
      </c>
      <c r="N75" s="281">
        <v>0</v>
      </c>
      <c r="O75" s="281"/>
      <c r="P75" s="281"/>
      <c r="Q75" s="281"/>
      <c r="R75" s="281"/>
      <c r="S75" s="281">
        <v>0</v>
      </c>
      <c r="T75" s="281"/>
      <c r="U75" s="281"/>
      <c r="V75" s="281">
        <v>0</v>
      </c>
      <c r="W75" s="281">
        <v>0</v>
      </c>
      <c r="X75" s="281"/>
      <c r="Y75" s="281"/>
      <c r="Z75" s="281"/>
      <c r="AA75" s="281"/>
      <c r="AB75" s="281">
        <v>0</v>
      </c>
      <c r="AC75" s="281"/>
      <c r="AD75" s="281">
        <v>0</v>
      </c>
      <c r="AE75" s="281">
        <v>0</v>
      </c>
      <c r="AF75" s="281">
        <v>0</v>
      </c>
      <c r="AG75" s="281"/>
      <c r="AH75" s="281"/>
      <c r="AI75" s="281"/>
      <c r="AJ75" s="281"/>
      <c r="AK75" s="281"/>
      <c r="AL75" s="281"/>
      <c r="AM75" s="281"/>
      <c r="AN75" s="281"/>
      <c r="AO75" s="281"/>
      <c r="AP75" s="281">
        <v>0</v>
      </c>
      <c r="AQ75" s="281"/>
      <c r="AR75" s="281">
        <v>0</v>
      </c>
      <c r="AS75" s="281">
        <v>0</v>
      </c>
      <c r="AT75" s="281"/>
      <c r="AU75" s="281"/>
      <c r="AV75" s="281"/>
      <c r="AW75" s="281"/>
      <c r="AX75" s="281"/>
      <c r="AY75" s="281"/>
      <c r="AZ75" s="281"/>
      <c r="BA75" s="281"/>
      <c r="BB75" s="281"/>
      <c r="BC75" s="281"/>
      <c r="BD75" s="281">
        <v>0</v>
      </c>
      <c r="BE75" s="281"/>
      <c r="BF75" s="281">
        <v>0</v>
      </c>
      <c r="BG75" s="281"/>
      <c r="BH75" s="266"/>
      <c r="BI75" s="266"/>
      <c r="BJ75" s="266"/>
      <c r="BK75" s="266"/>
      <c r="BL75" s="266"/>
      <c r="BM75" s="266"/>
      <c r="BN75" s="460"/>
      <c r="BO75" s="583">
        <f>VLOOKUP(B75,'[3]Phụ lục 01'!$B$12:$F$150,5,0)</f>
        <v>0.5</v>
      </c>
      <c r="BP75" s="583">
        <f t="shared" si="36"/>
        <v>0</v>
      </c>
      <c r="BQ75" s="469">
        <f>VLOOKUP(B75,'[2]PL01-16112024'!$D$11:$P$237,11,0)</f>
        <v>1.34</v>
      </c>
      <c r="BR75" s="468">
        <v>0.5</v>
      </c>
      <c r="BS75" s="468">
        <v>0.5</v>
      </c>
      <c r="BT75" s="468">
        <v>0</v>
      </c>
      <c r="BU75" s="468" t="s">
        <v>685</v>
      </c>
    </row>
    <row r="76" spans="1:73" s="436" customFormat="1" ht="51">
      <c r="A76" s="428" t="s">
        <v>186</v>
      </c>
      <c r="B76" s="439" t="s">
        <v>657</v>
      </c>
      <c r="C76" s="265"/>
      <c r="D76" s="606" t="str">
        <f t="shared" si="33"/>
        <v/>
      </c>
      <c r="E76" s="606" t="e">
        <f>NhuCau!#REF!</f>
        <v>#REF!</v>
      </c>
      <c r="F76" s="606" t="e">
        <f t="shared" si="34"/>
        <v>#VALUE!</v>
      </c>
      <c r="G76" s="614"/>
      <c r="H76" s="614" t="str">
        <f t="shared" si="37"/>
        <v>ONT</v>
      </c>
      <c r="I76" s="615"/>
      <c r="J76" s="594">
        <f t="shared" si="32"/>
        <v>0</v>
      </c>
      <c r="K76" s="281">
        <v>0</v>
      </c>
      <c r="L76" s="281"/>
      <c r="M76" s="281"/>
      <c r="N76" s="281">
        <v>0</v>
      </c>
      <c r="O76" s="281"/>
      <c r="P76" s="281"/>
      <c r="Q76" s="281"/>
      <c r="R76" s="281"/>
      <c r="S76" s="281">
        <v>0</v>
      </c>
      <c r="T76" s="281"/>
      <c r="U76" s="281"/>
      <c r="V76" s="281">
        <v>0</v>
      </c>
      <c r="W76" s="281">
        <v>0</v>
      </c>
      <c r="X76" s="281"/>
      <c r="Y76" s="281"/>
      <c r="Z76" s="281"/>
      <c r="AA76" s="281"/>
      <c r="AB76" s="281">
        <v>0</v>
      </c>
      <c r="AC76" s="281"/>
      <c r="AD76" s="281">
        <v>0</v>
      </c>
      <c r="AE76" s="281">
        <v>0</v>
      </c>
      <c r="AF76" s="281">
        <v>0</v>
      </c>
      <c r="AG76" s="281"/>
      <c r="AH76" s="281"/>
      <c r="AI76" s="281"/>
      <c r="AJ76" s="281"/>
      <c r="AK76" s="281"/>
      <c r="AL76" s="281"/>
      <c r="AM76" s="281"/>
      <c r="AN76" s="281"/>
      <c r="AO76" s="281"/>
      <c r="AP76" s="281">
        <v>0</v>
      </c>
      <c r="AQ76" s="281"/>
      <c r="AR76" s="281">
        <v>0</v>
      </c>
      <c r="AS76" s="281">
        <v>0</v>
      </c>
      <c r="AT76" s="281"/>
      <c r="AU76" s="281"/>
      <c r="AV76" s="281"/>
      <c r="AW76" s="281"/>
      <c r="AX76" s="281"/>
      <c r="AY76" s="281"/>
      <c r="AZ76" s="281"/>
      <c r="BA76" s="281"/>
      <c r="BB76" s="281"/>
      <c r="BC76" s="281"/>
      <c r="BD76" s="281">
        <v>0</v>
      </c>
      <c r="BE76" s="281"/>
      <c r="BF76" s="281">
        <v>0</v>
      </c>
      <c r="BG76" s="281"/>
      <c r="BH76" s="266"/>
      <c r="BI76" s="266"/>
      <c r="BJ76" s="266"/>
      <c r="BK76" s="266"/>
      <c r="BL76" s="266"/>
      <c r="BM76" s="266"/>
      <c r="BN76" s="463"/>
      <c r="BO76" s="583">
        <f>VLOOKUP(B76,'[3]Phụ lục 01'!$B$12:$F$150,5,0)</f>
        <v>0.5</v>
      </c>
      <c r="BP76" s="583">
        <f t="shared" si="36"/>
        <v>-0.5</v>
      </c>
      <c r="BQ76" s="469">
        <f>VLOOKUP(B76,'[2]PL01-16112024'!$D$11:$P$237,11,0)</f>
        <v>4.7</v>
      </c>
      <c r="BR76" s="468">
        <v>0.5</v>
      </c>
      <c r="BS76" s="468">
        <v>0.5</v>
      </c>
      <c r="BT76" s="468">
        <v>0</v>
      </c>
      <c r="BU76" s="468" t="s">
        <v>686</v>
      </c>
    </row>
    <row r="77" spans="1:73" s="436" customFormat="1" ht="12.75">
      <c r="A77" s="428" t="s">
        <v>186</v>
      </c>
      <c r="B77" s="439" t="s">
        <v>585</v>
      </c>
      <c r="C77" s="265" t="s">
        <v>528</v>
      </c>
      <c r="D77" s="606">
        <f t="shared" si="33"/>
        <v>0.3</v>
      </c>
      <c r="E77" s="606" t="e">
        <f>NhuCau!#REF!</f>
        <v>#REF!</v>
      </c>
      <c r="F77" s="606" t="e">
        <f t="shared" si="34"/>
        <v>#REF!</v>
      </c>
      <c r="G77" s="614" t="s">
        <v>276</v>
      </c>
      <c r="H77" s="614" t="str">
        <f t="shared" si="37"/>
        <v>ONT</v>
      </c>
      <c r="I77" s="615" t="s">
        <v>512</v>
      </c>
      <c r="J77" s="594">
        <f t="shared" si="32"/>
        <v>0.3</v>
      </c>
      <c r="K77" s="281"/>
      <c r="L77" s="281"/>
      <c r="M77" s="281">
        <v>0.3</v>
      </c>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66"/>
      <c r="BI77" s="266"/>
      <c r="BJ77" s="266"/>
      <c r="BK77" s="266"/>
      <c r="BL77" s="266"/>
      <c r="BM77" s="266"/>
      <c r="BN77" s="463"/>
      <c r="BO77" s="583" t="e">
        <f>VLOOKUP(B77,'[3]Phụ lục 01'!$B$12:$F$150,5,0)</f>
        <v>#N/A</v>
      </c>
      <c r="BP77" s="583" t="e">
        <f t="shared" si="36"/>
        <v>#N/A</v>
      </c>
      <c r="BQ77" s="469" t="e">
        <f>VLOOKUP(B77,'[2]PL01-16112024'!$D$11:$P$237,11,0)</f>
        <v>#N/A</v>
      </c>
      <c r="BR77" s="468"/>
      <c r="BS77" s="468"/>
      <c r="BT77" s="468"/>
      <c r="BU77" s="468"/>
    </row>
    <row r="78" spans="1:73" s="436" customFormat="1" ht="12.75">
      <c r="A78" s="428" t="s">
        <v>186</v>
      </c>
      <c r="B78" s="439" t="s">
        <v>585</v>
      </c>
      <c r="C78" s="265" t="s">
        <v>528</v>
      </c>
      <c r="D78" s="606">
        <f t="shared" si="33"/>
        <v>0.2</v>
      </c>
      <c r="E78" s="606" t="e">
        <f>NhuCau!#REF!</f>
        <v>#REF!</v>
      </c>
      <c r="F78" s="606" t="e">
        <f t="shared" si="34"/>
        <v>#REF!</v>
      </c>
      <c r="G78" s="614" t="s">
        <v>276</v>
      </c>
      <c r="H78" s="614" t="str">
        <f t="shared" si="37"/>
        <v>ONT</v>
      </c>
      <c r="I78" s="615" t="s">
        <v>513</v>
      </c>
      <c r="J78" s="594">
        <f t="shared" si="32"/>
        <v>0.2</v>
      </c>
      <c r="K78" s="281"/>
      <c r="L78" s="281"/>
      <c r="M78" s="281">
        <v>0.2</v>
      </c>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66"/>
      <c r="BI78" s="266"/>
      <c r="BJ78" s="266"/>
      <c r="BK78" s="266"/>
      <c r="BL78" s="266"/>
      <c r="BM78" s="266"/>
      <c r="BN78" s="463"/>
      <c r="BO78" s="583" t="e">
        <f>VLOOKUP(B78,'[3]Phụ lục 01'!$B$12:$F$150,5,0)</f>
        <v>#N/A</v>
      </c>
      <c r="BP78" s="583" t="e">
        <f t="shared" si="36"/>
        <v>#N/A</v>
      </c>
      <c r="BQ78" s="469" t="e">
        <f>VLOOKUP(B78,'[2]PL01-16112024'!$D$11:$P$237,11,0)</f>
        <v>#N/A</v>
      </c>
      <c r="BR78" s="468"/>
      <c r="BS78" s="468"/>
      <c r="BT78" s="468"/>
      <c r="BU78" s="468"/>
    </row>
    <row r="79" spans="1:73" s="84" customFormat="1" ht="25.5">
      <c r="A79" s="276" t="s">
        <v>186</v>
      </c>
      <c r="B79" s="421" t="s">
        <v>658</v>
      </c>
      <c r="C79" s="265" t="s">
        <v>528</v>
      </c>
      <c r="D79" s="606">
        <f t="shared" si="33"/>
        <v>3</v>
      </c>
      <c r="E79" s="606" t="e">
        <f>NhuCau!#REF!</f>
        <v>#REF!</v>
      </c>
      <c r="F79" s="606" t="e">
        <f t="shared" si="34"/>
        <v>#REF!</v>
      </c>
      <c r="G79" s="606" t="s">
        <v>276</v>
      </c>
      <c r="H79" s="606" t="str">
        <f>IF(ISTEXT(B79)=TRUE,"ONT","")</f>
        <v>ONT</v>
      </c>
      <c r="I79" s="607" t="s">
        <v>516</v>
      </c>
      <c r="J79" s="592">
        <f t="shared" si="32"/>
        <v>3</v>
      </c>
      <c r="K79" s="281">
        <v>0</v>
      </c>
      <c r="L79" s="281"/>
      <c r="M79" s="281"/>
      <c r="N79" s="281">
        <v>0</v>
      </c>
      <c r="O79" s="281"/>
      <c r="P79" s="281"/>
      <c r="Q79" s="281"/>
      <c r="R79" s="281"/>
      <c r="S79" s="281">
        <v>3</v>
      </c>
      <c r="T79" s="281"/>
      <c r="U79" s="281"/>
      <c r="V79" s="281">
        <v>0</v>
      </c>
      <c r="W79" s="281">
        <v>0</v>
      </c>
      <c r="X79" s="281"/>
      <c r="Y79" s="281"/>
      <c r="Z79" s="281"/>
      <c r="AA79" s="281"/>
      <c r="AB79" s="281">
        <v>0</v>
      </c>
      <c r="AC79" s="281"/>
      <c r="AD79" s="281">
        <v>0</v>
      </c>
      <c r="AE79" s="281">
        <v>0</v>
      </c>
      <c r="AF79" s="281">
        <v>0</v>
      </c>
      <c r="AG79" s="281"/>
      <c r="AH79" s="281"/>
      <c r="AI79" s="281"/>
      <c r="AJ79" s="281"/>
      <c r="AK79" s="281"/>
      <c r="AL79" s="281"/>
      <c r="AM79" s="281"/>
      <c r="AN79" s="281"/>
      <c r="AO79" s="281"/>
      <c r="AP79" s="281">
        <v>0</v>
      </c>
      <c r="AQ79" s="281"/>
      <c r="AR79" s="281">
        <v>0</v>
      </c>
      <c r="AS79" s="281">
        <v>0</v>
      </c>
      <c r="AT79" s="281"/>
      <c r="AU79" s="281"/>
      <c r="AV79" s="281"/>
      <c r="AW79" s="281"/>
      <c r="AX79" s="281"/>
      <c r="AY79" s="281"/>
      <c r="AZ79" s="281"/>
      <c r="BA79" s="281"/>
      <c r="BB79" s="281"/>
      <c r="BC79" s="281"/>
      <c r="BD79" s="281">
        <v>0</v>
      </c>
      <c r="BE79" s="281"/>
      <c r="BF79" s="281">
        <v>0</v>
      </c>
      <c r="BG79" s="281"/>
      <c r="BH79" s="266"/>
      <c r="BI79" s="266"/>
      <c r="BJ79" s="266"/>
      <c r="BK79" s="266"/>
      <c r="BL79" s="266"/>
      <c r="BM79" s="266"/>
      <c r="BN79" s="459"/>
      <c r="BO79" s="583">
        <f>VLOOKUP(B79,'[3]Phụ lục 01'!$B$12:$F$150,5,0)</f>
        <v>3</v>
      </c>
      <c r="BP79" s="583">
        <f t="shared" si="36"/>
        <v>0</v>
      </c>
      <c r="BQ79" s="469">
        <f>VLOOKUP(B79,'[2]PL01-16112024'!$D$11:$P$237,11,0)</f>
        <v>5</v>
      </c>
      <c r="BR79" s="469">
        <v>3</v>
      </c>
      <c r="BS79" s="469">
        <v>3</v>
      </c>
      <c r="BT79" s="469">
        <v>0</v>
      </c>
      <c r="BU79" s="469" t="s">
        <v>687</v>
      </c>
    </row>
    <row r="80" spans="1:73" s="84" customFormat="1" ht="25.5">
      <c r="A80" s="276" t="s">
        <v>186</v>
      </c>
      <c r="B80" s="421" t="s">
        <v>659</v>
      </c>
      <c r="C80" s="265" t="s">
        <v>528</v>
      </c>
      <c r="D80" s="606">
        <f t="shared" si="33"/>
        <v>1</v>
      </c>
      <c r="E80" s="606" t="e">
        <f>NhuCau!#REF!</f>
        <v>#REF!</v>
      </c>
      <c r="F80" s="606" t="e">
        <f t="shared" si="34"/>
        <v>#REF!</v>
      </c>
      <c r="G80" s="606" t="s">
        <v>276</v>
      </c>
      <c r="H80" s="606" t="str">
        <f t="shared" ref="H80:H82" si="38">IF(ISTEXT(B80)=TRUE,"ONT","")</f>
        <v>ONT</v>
      </c>
      <c r="I80" s="607" t="s">
        <v>509</v>
      </c>
      <c r="J80" s="592">
        <f t="shared" si="32"/>
        <v>1</v>
      </c>
      <c r="K80" s="281">
        <v>1</v>
      </c>
      <c r="L80" s="281"/>
      <c r="M80" s="281"/>
      <c r="N80" s="281">
        <v>0</v>
      </c>
      <c r="O80" s="281"/>
      <c r="P80" s="281"/>
      <c r="Q80" s="281"/>
      <c r="R80" s="281"/>
      <c r="S80" s="281">
        <v>0</v>
      </c>
      <c r="T80" s="281"/>
      <c r="U80" s="281"/>
      <c r="V80" s="281">
        <v>0</v>
      </c>
      <c r="W80" s="281">
        <v>0</v>
      </c>
      <c r="X80" s="281"/>
      <c r="Y80" s="281"/>
      <c r="Z80" s="281"/>
      <c r="AA80" s="281"/>
      <c r="AB80" s="281">
        <v>0</v>
      </c>
      <c r="AC80" s="281"/>
      <c r="AD80" s="281">
        <v>0</v>
      </c>
      <c r="AE80" s="281">
        <v>0</v>
      </c>
      <c r="AF80" s="281">
        <v>0</v>
      </c>
      <c r="AG80" s="281"/>
      <c r="AH80" s="281"/>
      <c r="AI80" s="281"/>
      <c r="AJ80" s="281"/>
      <c r="AK80" s="281"/>
      <c r="AL80" s="281"/>
      <c r="AM80" s="281"/>
      <c r="AN80" s="281"/>
      <c r="AO80" s="281"/>
      <c r="AP80" s="281">
        <v>0</v>
      </c>
      <c r="AQ80" s="281"/>
      <c r="AR80" s="281">
        <v>0</v>
      </c>
      <c r="AS80" s="281">
        <v>0</v>
      </c>
      <c r="AT80" s="281"/>
      <c r="AU80" s="281"/>
      <c r="AV80" s="281"/>
      <c r="AW80" s="281"/>
      <c r="AX80" s="281"/>
      <c r="AY80" s="281"/>
      <c r="AZ80" s="281"/>
      <c r="BA80" s="281"/>
      <c r="BB80" s="281"/>
      <c r="BC80" s="281"/>
      <c r="BD80" s="281">
        <v>0</v>
      </c>
      <c r="BE80" s="281"/>
      <c r="BF80" s="281">
        <v>0</v>
      </c>
      <c r="BG80" s="281"/>
      <c r="BH80" s="266"/>
      <c r="BI80" s="266"/>
      <c r="BJ80" s="266"/>
      <c r="BK80" s="266"/>
      <c r="BL80" s="266"/>
      <c r="BM80" s="266"/>
      <c r="BN80" s="459"/>
      <c r="BO80" s="583">
        <f>VLOOKUP(B80,'[3]Phụ lục 01'!$B$12:$F$150,5,0)</f>
        <v>1</v>
      </c>
      <c r="BP80" s="583">
        <f t="shared" si="36"/>
        <v>0</v>
      </c>
      <c r="BQ80" s="469">
        <f>VLOOKUP(B80,'[2]PL01-16112024'!$D$11:$P$237,11,0)</f>
        <v>1.3</v>
      </c>
      <c r="BR80" s="469">
        <v>1</v>
      </c>
      <c r="BS80" s="469">
        <v>1</v>
      </c>
      <c r="BT80" s="469">
        <v>0</v>
      </c>
      <c r="BU80" s="469" t="s">
        <v>683</v>
      </c>
    </row>
    <row r="81" spans="1:73" s="84" customFormat="1" ht="25.5">
      <c r="A81" s="276" t="s">
        <v>186</v>
      </c>
      <c r="B81" s="421" t="s">
        <v>660</v>
      </c>
      <c r="C81" s="265"/>
      <c r="D81" s="606" t="str">
        <f t="shared" si="33"/>
        <v/>
      </c>
      <c r="E81" s="606" t="e">
        <f>NhuCau!#REF!</f>
        <v>#REF!</v>
      </c>
      <c r="F81" s="606" t="e">
        <f t="shared" si="34"/>
        <v>#VALUE!</v>
      </c>
      <c r="G81" s="606" t="s">
        <v>276</v>
      </c>
      <c r="H81" s="606" t="str">
        <f t="shared" si="38"/>
        <v>ONT</v>
      </c>
      <c r="I81" s="607" t="s">
        <v>514</v>
      </c>
      <c r="J81" s="592">
        <f t="shared" si="32"/>
        <v>0.75</v>
      </c>
      <c r="K81" s="281"/>
      <c r="L81" s="281"/>
      <c r="M81" s="281"/>
      <c r="N81" s="281">
        <v>0</v>
      </c>
      <c r="O81" s="281"/>
      <c r="P81" s="281"/>
      <c r="Q81" s="281"/>
      <c r="R81" s="281"/>
      <c r="S81" s="281">
        <v>0.75</v>
      </c>
      <c r="T81" s="281"/>
      <c r="U81" s="281"/>
      <c r="V81" s="281">
        <v>0</v>
      </c>
      <c r="W81" s="281">
        <v>0</v>
      </c>
      <c r="X81" s="281"/>
      <c r="Y81" s="281"/>
      <c r="Z81" s="281"/>
      <c r="AA81" s="281"/>
      <c r="AB81" s="281">
        <v>0</v>
      </c>
      <c r="AC81" s="281"/>
      <c r="AD81" s="281">
        <v>0</v>
      </c>
      <c r="AE81" s="281">
        <v>0</v>
      </c>
      <c r="AF81" s="281">
        <v>0</v>
      </c>
      <c r="AG81" s="281"/>
      <c r="AH81" s="281"/>
      <c r="AI81" s="281"/>
      <c r="AJ81" s="281"/>
      <c r="AK81" s="281"/>
      <c r="AL81" s="281"/>
      <c r="AM81" s="281"/>
      <c r="AN81" s="281"/>
      <c r="AO81" s="281"/>
      <c r="AP81" s="281">
        <v>0</v>
      </c>
      <c r="AQ81" s="281"/>
      <c r="AR81" s="281">
        <v>0</v>
      </c>
      <c r="AS81" s="281">
        <v>0</v>
      </c>
      <c r="AT81" s="281"/>
      <c r="AU81" s="281"/>
      <c r="AV81" s="281"/>
      <c r="AW81" s="281"/>
      <c r="AX81" s="281"/>
      <c r="AY81" s="281"/>
      <c r="AZ81" s="281"/>
      <c r="BA81" s="281"/>
      <c r="BB81" s="281"/>
      <c r="BC81" s="281"/>
      <c r="BD81" s="281">
        <v>0</v>
      </c>
      <c r="BE81" s="281"/>
      <c r="BF81" s="281">
        <v>0</v>
      </c>
      <c r="BG81" s="281"/>
      <c r="BH81" s="266"/>
      <c r="BI81" s="266"/>
      <c r="BJ81" s="266"/>
      <c r="BK81" s="266"/>
      <c r="BL81" s="266"/>
      <c r="BM81" s="266"/>
      <c r="BN81" s="459"/>
      <c r="BO81" s="583">
        <f>VLOOKUP(B81,'[3]Phụ lục 01'!$B$12:$F$150,5,0)</f>
        <v>0</v>
      </c>
      <c r="BP81" s="583">
        <f t="shared" si="36"/>
        <v>0.75</v>
      </c>
      <c r="BQ81" s="469">
        <f>VLOOKUP(B81,'[2]PL01-16112024'!$D$11:$P$237,11,0)</f>
        <v>0.75</v>
      </c>
      <c r="BR81" s="469">
        <v>0.75</v>
      </c>
      <c r="BS81" s="469">
        <v>0</v>
      </c>
      <c r="BT81" s="469">
        <v>0</v>
      </c>
      <c r="BU81" s="469" t="s">
        <v>688</v>
      </c>
    </row>
    <row r="82" spans="1:73" s="71" customFormat="1" ht="38.25">
      <c r="A82" s="276" t="s">
        <v>186</v>
      </c>
      <c r="B82" s="421" t="s">
        <v>661</v>
      </c>
      <c r="C82" s="265" t="s">
        <v>528</v>
      </c>
      <c r="D82" s="606">
        <f t="shared" si="33"/>
        <v>0.14000000000000001</v>
      </c>
      <c r="E82" s="606" t="e">
        <f>NhuCau!#REF!</f>
        <v>#REF!</v>
      </c>
      <c r="F82" s="606" t="e">
        <f t="shared" si="34"/>
        <v>#REF!</v>
      </c>
      <c r="G82" s="606" t="s">
        <v>276</v>
      </c>
      <c r="H82" s="606" t="str">
        <f t="shared" si="38"/>
        <v>ONT</v>
      </c>
      <c r="I82" s="608" t="s">
        <v>513</v>
      </c>
      <c r="J82" s="592">
        <f t="shared" si="32"/>
        <v>0.14000000000000001</v>
      </c>
      <c r="K82" s="281">
        <v>0.14000000000000001</v>
      </c>
      <c r="L82" s="281"/>
      <c r="M82" s="281">
        <v>0</v>
      </c>
      <c r="N82" s="281">
        <v>0</v>
      </c>
      <c r="O82" s="281"/>
      <c r="P82" s="281"/>
      <c r="Q82" s="281"/>
      <c r="R82" s="281"/>
      <c r="S82" s="281">
        <v>0</v>
      </c>
      <c r="T82" s="281"/>
      <c r="U82" s="281"/>
      <c r="V82" s="281">
        <v>0</v>
      </c>
      <c r="W82" s="281">
        <v>0</v>
      </c>
      <c r="X82" s="281"/>
      <c r="Y82" s="281"/>
      <c r="Z82" s="281"/>
      <c r="AA82" s="281"/>
      <c r="AB82" s="281">
        <v>0</v>
      </c>
      <c r="AC82" s="281"/>
      <c r="AD82" s="281">
        <v>0</v>
      </c>
      <c r="AE82" s="281">
        <v>0</v>
      </c>
      <c r="AF82" s="281">
        <v>0</v>
      </c>
      <c r="AG82" s="281"/>
      <c r="AH82" s="281"/>
      <c r="AI82" s="281"/>
      <c r="AJ82" s="281"/>
      <c r="AK82" s="281"/>
      <c r="AL82" s="281"/>
      <c r="AM82" s="281"/>
      <c r="AN82" s="281"/>
      <c r="AO82" s="281"/>
      <c r="AP82" s="281">
        <v>0</v>
      </c>
      <c r="AQ82" s="281"/>
      <c r="AR82" s="281">
        <v>0</v>
      </c>
      <c r="AS82" s="281">
        <v>0</v>
      </c>
      <c r="AT82" s="281"/>
      <c r="AU82" s="281"/>
      <c r="AV82" s="281"/>
      <c r="AW82" s="281"/>
      <c r="AX82" s="281"/>
      <c r="AY82" s="281"/>
      <c r="AZ82" s="281"/>
      <c r="BA82" s="281"/>
      <c r="BB82" s="281"/>
      <c r="BC82" s="281"/>
      <c r="BD82" s="281">
        <v>0</v>
      </c>
      <c r="BE82" s="281"/>
      <c r="BF82" s="281">
        <v>0</v>
      </c>
      <c r="BG82" s="281"/>
      <c r="BH82" s="266"/>
      <c r="BI82" s="266"/>
      <c r="BJ82" s="266"/>
      <c r="BK82" s="266"/>
      <c r="BL82" s="266"/>
      <c r="BM82" s="266"/>
      <c r="BN82" s="460"/>
      <c r="BO82" s="583">
        <f>VLOOKUP(B82,'[3]Phụ lục 01'!$B$12:$F$150,5,0)</f>
        <v>0.14000000000000001</v>
      </c>
      <c r="BP82" s="583">
        <f t="shared" si="36"/>
        <v>0</v>
      </c>
      <c r="BQ82" s="469">
        <f>VLOOKUP(B82,'[2]PL01-16112024'!$D$11:$P$237,11,0)</f>
        <v>0.14000000000000001</v>
      </c>
      <c r="BR82" s="468">
        <v>0.14000000000000001</v>
      </c>
      <c r="BS82" s="468">
        <v>0.14000000000000001</v>
      </c>
      <c r="BT82" s="468">
        <v>0</v>
      </c>
      <c r="BU82" s="468" t="s">
        <v>689</v>
      </c>
    </row>
    <row r="83" spans="1:73" s="449" customFormat="1" ht="38.25">
      <c r="A83" s="442" t="s">
        <v>186</v>
      </c>
      <c r="B83" s="450" t="s">
        <v>662</v>
      </c>
      <c r="C83" s="453"/>
      <c r="D83" s="616" t="str">
        <f t="shared" si="33"/>
        <v/>
      </c>
      <c r="E83" s="606" t="e">
        <f>NhuCau!#REF!</f>
        <v>#REF!</v>
      </c>
      <c r="F83" s="606" t="e">
        <f t="shared" si="34"/>
        <v>#VALUE!</v>
      </c>
      <c r="G83" s="616"/>
      <c r="H83" s="616"/>
      <c r="I83" s="617"/>
      <c r="J83" s="595">
        <f t="shared" si="32"/>
        <v>0</v>
      </c>
      <c r="K83" s="448"/>
      <c r="L83" s="448"/>
      <c r="M83" s="448">
        <v>0</v>
      </c>
      <c r="N83" s="448">
        <v>0</v>
      </c>
      <c r="O83" s="448"/>
      <c r="P83" s="448"/>
      <c r="Q83" s="448"/>
      <c r="R83" s="448"/>
      <c r="S83" s="448">
        <v>0</v>
      </c>
      <c r="T83" s="448"/>
      <c r="U83" s="448"/>
      <c r="V83" s="448">
        <v>0</v>
      </c>
      <c r="W83" s="448">
        <v>0</v>
      </c>
      <c r="X83" s="448"/>
      <c r="Y83" s="448"/>
      <c r="Z83" s="448"/>
      <c r="AA83" s="448"/>
      <c r="AB83" s="448">
        <v>0</v>
      </c>
      <c r="AC83" s="448"/>
      <c r="AD83" s="448">
        <v>0</v>
      </c>
      <c r="AE83" s="448">
        <v>0</v>
      </c>
      <c r="AF83" s="448">
        <v>0</v>
      </c>
      <c r="AG83" s="448"/>
      <c r="AH83" s="448"/>
      <c r="AI83" s="448"/>
      <c r="AJ83" s="448"/>
      <c r="AK83" s="448"/>
      <c r="AL83" s="448"/>
      <c r="AM83" s="448"/>
      <c r="AN83" s="448"/>
      <c r="AO83" s="448"/>
      <c r="AP83" s="448">
        <v>0</v>
      </c>
      <c r="AQ83" s="448"/>
      <c r="AR83" s="448">
        <v>0</v>
      </c>
      <c r="AS83" s="448">
        <v>0</v>
      </c>
      <c r="AT83" s="448"/>
      <c r="AU83" s="448"/>
      <c r="AV83" s="448"/>
      <c r="AW83" s="448"/>
      <c r="AX83" s="448"/>
      <c r="AY83" s="448"/>
      <c r="AZ83" s="448"/>
      <c r="BA83" s="448"/>
      <c r="BB83" s="448"/>
      <c r="BC83" s="448"/>
      <c r="BD83" s="448">
        <v>0</v>
      </c>
      <c r="BE83" s="448"/>
      <c r="BF83" s="448">
        <v>0</v>
      </c>
      <c r="BG83" s="448"/>
      <c r="BH83" s="444"/>
      <c r="BI83" s="444"/>
      <c r="BJ83" s="444"/>
      <c r="BK83" s="444"/>
      <c r="BL83" s="444"/>
      <c r="BM83" s="444"/>
      <c r="BN83" s="464"/>
      <c r="BO83" s="583">
        <f>VLOOKUP(B83,'[3]Phụ lục 01'!$B$12:$F$150,5,0)</f>
        <v>0</v>
      </c>
      <c r="BP83" s="583">
        <f t="shared" si="36"/>
        <v>0</v>
      </c>
      <c r="BQ83" s="444">
        <f>VLOOKUP(B83,'[2]PL01-16112024'!$D$11:$P$237,11,0)</f>
        <v>4.9000000000000004</v>
      </c>
      <c r="BR83" s="477">
        <v>4.9000000000000004</v>
      </c>
      <c r="BS83" s="477">
        <v>0</v>
      </c>
      <c r="BT83" s="477">
        <v>0</v>
      </c>
      <c r="BU83" s="477" t="s">
        <v>690</v>
      </c>
    </row>
    <row r="84" spans="1:73" s="449" customFormat="1" ht="22.5">
      <c r="A84" s="442" t="s">
        <v>186</v>
      </c>
      <c r="B84" s="450" t="s">
        <v>585</v>
      </c>
      <c r="C84" s="453"/>
      <c r="D84" s="616" t="str">
        <f t="shared" si="33"/>
        <v/>
      </c>
      <c r="E84" s="606" t="e">
        <f>NhuCau!#REF!</f>
        <v>#REF!</v>
      </c>
      <c r="F84" s="606" t="e">
        <f t="shared" si="34"/>
        <v>#VALUE!</v>
      </c>
      <c r="G84" s="616" t="s">
        <v>276</v>
      </c>
      <c r="H84" s="616" t="str">
        <f t="shared" ref="H84:H102" si="39">IF(ISTEXT(B84)=TRUE,"ONT","")</f>
        <v>ONT</v>
      </c>
      <c r="I84" s="617" t="s">
        <v>510</v>
      </c>
      <c r="J84" s="595">
        <f t="shared" si="32"/>
        <v>4.9000000000000004</v>
      </c>
      <c r="K84" s="448">
        <v>4.9000000000000004</v>
      </c>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48"/>
      <c r="BD84" s="448"/>
      <c r="BE84" s="448"/>
      <c r="BF84" s="448"/>
      <c r="BG84" s="448"/>
      <c r="BH84" s="444"/>
      <c r="BI84" s="444"/>
      <c r="BJ84" s="444"/>
      <c r="BK84" s="444"/>
      <c r="BL84" s="444"/>
      <c r="BM84" s="444"/>
      <c r="BN84" s="464"/>
      <c r="BO84" s="583" t="e">
        <f>VLOOKUP(B84,'[3]Phụ lục 01'!$B$12:$F$150,5,0)</f>
        <v>#N/A</v>
      </c>
      <c r="BP84" s="583" t="e">
        <f t="shared" si="36"/>
        <v>#N/A</v>
      </c>
      <c r="BQ84" s="444" t="e">
        <f>VLOOKUP(B84,'[2]PL01-16112024'!$D$11:$P$237,11,0)</f>
        <v>#N/A</v>
      </c>
      <c r="BR84" s="477"/>
      <c r="BS84" s="477"/>
      <c r="BT84" s="477"/>
      <c r="BU84" s="477"/>
    </row>
    <row r="85" spans="1:73" s="449" customFormat="1" ht="12.75">
      <c r="A85" s="442" t="s">
        <v>186</v>
      </c>
      <c r="B85" s="450" t="s">
        <v>585</v>
      </c>
      <c r="C85" s="453"/>
      <c r="D85" s="616" t="str">
        <f t="shared" si="33"/>
        <v/>
      </c>
      <c r="E85" s="606" t="e">
        <f>NhuCau!#REF!</f>
        <v>#REF!</v>
      </c>
      <c r="F85" s="606" t="e">
        <f t="shared" si="34"/>
        <v>#VALUE!</v>
      </c>
      <c r="G85" s="616" t="s">
        <v>276</v>
      </c>
      <c r="H85" s="616" t="str">
        <f t="shared" si="39"/>
        <v>ONT</v>
      </c>
      <c r="I85" s="617" t="s">
        <v>506</v>
      </c>
      <c r="J85" s="595">
        <f t="shared" si="32"/>
        <v>0</v>
      </c>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8"/>
      <c r="BG85" s="448"/>
      <c r="BH85" s="444"/>
      <c r="BI85" s="444"/>
      <c r="BJ85" s="444"/>
      <c r="BK85" s="444"/>
      <c r="BL85" s="444"/>
      <c r="BM85" s="444"/>
      <c r="BN85" s="464"/>
      <c r="BO85" s="583" t="e">
        <f>VLOOKUP(B85,'[3]Phụ lục 01'!$B$12:$F$150,5,0)</f>
        <v>#N/A</v>
      </c>
      <c r="BP85" s="583" t="e">
        <f t="shared" si="36"/>
        <v>#N/A</v>
      </c>
      <c r="BQ85" s="444" t="e">
        <f>VLOOKUP(B85,'[2]PL01-16112024'!$D$11:$P$237,11,0)</f>
        <v>#N/A</v>
      </c>
      <c r="BR85" s="477"/>
      <c r="BS85" s="477"/>
      <c r="BT85" s="477"/>
      <c r="BU85" s="477"/>
    </row>
    <row r="86" spans="1:73" s="84" customFormat="1" ht="25.5">
      <c r="A86" s="276" t="s">
        <v>186</v>
      </c>
      <c r="B86" s="421" t="s">
        <v>663</v>
      </c>
      <c r="C86" s="265" t="s">
        <v>528</v>
      </c>
      <c r="D86" s="606">
        <f t="shared" si="33"/>
        <v>4.5</v>
      </c>
      <c r="E86" s="606" t="e">
        <f>NhuCau!#REF!</f>
        <v>#REF!</v>
      </c>
      <c r="F86" s="606" t="e">
        <f t="shared" si="34"/>
        <v>#REF!</v>
      </c>
      <c r="G86" s="606" t="s">
        <v>276</v>
      </c>
      <c r="H86" s="606" t="str">
        <f t="shared" si="39"/>
        <v>ONT</v>
      </c>
      <c r="I86" s="607" t="s">
        <v>510</v>
      </c>
      <c r="J86" s="592">
        <f t="shared" si="32"/>
        <v>4.5</v>
      </c>
      <c r="K86" s="281">
        <v>4.5</v>
      </c>
      <c r="L86" s="281"/>
      <c r="M86" s="281">
        <v>0</v>
      </c>
      <c r="N86" s="281">
        <v>0</v>
      </c>
      <c r="O86" s="281"/>
      <c r="P86" s="281"/>
      <c r="Q86" s="281"/>
      <c r="R86" s="281"/>
      <c r="S86" s="281">
        <v>0</v>
      </c>
      <c r="T86" s="281"/>
      <c r="U86" s="281"/>
      <c r="V86" s="281">
        <v>0</v>
      </c>
      <c r="W86" s="281">
        <v>0</v>
      </c>
      <c r="X86" s="281"/>
      <c r="Y86" s="281"/>
      <c r="Z86" s="281"/>
      <c r="AA86" s="281"/>
      <c r="AB86" s="281">
        <v>0</v>
      </c>
      <c r="AC86" s="281"/>
      <c r="AD86" s="281">
        <v>0</v>
      </c>
      <c r="AE86" s="281">
        <v>0</v>
      </c>
      <c r="AF86" s="281">
        <v>0</v>
      </c>
      <c r="AG86" s="281"/>
      <c r="AH86" s="281"/>
      <c r="AI86" s="281"/>
      <c r="AJ86" s="281"/>
      <c r="AK86" s="281"/>
      <c r="AL86" s="281"/>
      <c r="AM86" s="281"/>
      <c r="AN86" s="281"/>
      <c r="AO86" s="281"/>
      <c r="AP86" s="281">
        <v>0</v>
      </c>
      <c r="AQ86" s="281"/>
      <c r="AR86" s="281">
        <v>0</v>
      </c>
      <c r="AS86" s="281">
        <v>0</v>
      </c>
      <c r="AT86" s="281"/>
      <c r="AU86" s="281"/>
      <c r="AV86" s="281"/>
      <c r="AW86" s="281"/>
      <c r="AX86" s="281"/>
      <c r="AY86" s="281"/>
      <c r="AZ86" s="281"/>
      <c r="BA86" s="281"/>
      <c r="BB86" s="281"/>
      <c r="BC86" s="281"/>
      <c r="BD86" s="281">
        <v>0</v>
      </c>
      <c r="BE86" s="281"/>
      <c r="BF86" s="281">
        <v>0</v>
      </c>
      <c r="BG86" s="281"/>
      <c r="BH86" s="266"/>
      <c r="BI86" s="266"/>
      <c r="BJ86" s="266"/>
      <c r="BK86" s="266"/>
      <c r="BL86" s="266"/>
      <c r="BM86" s="266"/>
      <c r="BN86" s="459"/>
      <c r="BO86" s="583">
        <f>VLOOKUP(B86,'[3]Phụ lục 01'!$B$12:$F$150,5,0)</f>
        <v>4.5</v>
      </c>
      <c r="BP86" s="583">
        <f t="shared" si="36"/>
        <v>0</v>
      </c>
      <c r="BQ86" s="469">
        <f>VLOOKUP(B86,'[2]PL01-16112024'!$D$11:$P$237,11,0)</f>
        <v>4.5</v>
      </c>
      <c r="BR86" s="469">
        <v>4.5</v>
      </c>
      <c r="BS86" s="469">
        <v>4.5</v>
      </c>
      <c r="BT86" s="469">
        <v>0</v>
      </c>
      <c r="BU86" s="469" t="s">
        <v>684</v>
      </c>
    </row>
    <row r="87" spans="1:73" s="436" customFormat="1" ht="38.25">
      <c r="A87" s="428" t="s">
        <v>186</v>
      </c>
      <c r="B87" s="429" t="s">
        <v>664</v>
      </c>
      <c r="C87" s="265"/>
      <c r="D87" s="606" t="str">
        <f t="shared" si="33"/>
        <v/>
      </c>
      <c r="E87" s="606" t="e">
        <f>NhuCau!#REF!</f>
        <v>#REF!</v>
      </c>
      <c r="F87" s="606" t="e">
        <f t="shared" si="34"/>
        <v>#VALUE!</v>
      </c>
      <c r="G87" s="614" t="s">
        <v>276</v>
      </c>
      <c r="H87" s="614" t="str">
        <f t="shared" si="39"/>
        <v>ONT</v>
      </c>
      <c r="I87" s="615"/>
      <c r="J87" s="594">
        <f t="shared" si="32"/>
        <v>0</v>
      </c>
      <c r="K87" s="281">
        <v>0</v>
      </c>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v>0</v>
      </c>
      <c r="BE87" s="281"/>
      <c r="BF87" s="281">
        <v>0</v>
      </c>
      <c r="BG87" s="281"/>
      <c r="BH87" s="266"/>
      <c r="BI87" s="266"/>
      <c r="BJ87" s="266"/>
      <c r="BK87" s="266"/>
      <c r="BL87" s="266"/>
      <c r="BM87" s="266"/>
      <c r="BN87" s="463"/>
      <c r="BO87" s="583" t="e">
        <f>VLOOKUP(B87,'[3]Phụ lục 01'!$B$12:$F$150,5,0)</f>
        <v>#N/A</v>
      </c>
      <c r="BP87" s="583" t="e">
        <f t="shared" si="36"/>
        <v>#N/A</v>
      </c>
      <c r="BQ87" s="469">
        <f>VLOOKUP(B87,'[2]PL01-16112024'!$D$11:$P$237,11,0)</f>
        <v>19.239999999999998</v>
      </c>
      <c r="BR87" s="468">
        <v>19.239999999999998</v>
      </c>
      <c r="BS87" s="468">
        <v>19.239999999999998</v>
      </c>
      <c r="BT87" s="468">
        <v>0</v>
      </c>
      <c r="BU87" s="468" t="s">
        <v>691</v>
      </c>
    </row>
    <row r="88" spans="1:73" s="436" customFormat="1" ht="12.75">
      <c r="A88" s="428" t="s">
        <v>186</v>
      </c>
      <c r="B88" s="429" t="s">
        <v>585</v>
      </c>
      <c r="C88" s="265"/>
      <c r="D88" s="606" t="str">
        <f t="shared" si="33"/>
        <v/>
      </c>
      <c r="E88" s="606" t="e">
        <f>NhuCau!#REF!</f>
        <v>#REF!</v>
      </c>
      <c r="F88" s="606" t="e">
        <f t="shared" si="34"/>
        <v>#VALUE!</v>
      </c>
      <c r="G88" s="614" t="s">
        <v>276</v>
      </c>
      <c r="H88" s="614" t="str">
        <f t="shared" si="39"/>
        <v>ONT</v>
      </c>
      <c r="I88" s="615" t="s">
        <v>508</v>
      </c>
      <c r="J88" s="594">
        <f t="shared" si="32"/>
        <v>0</v>
      </c>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66"/>
      <c r="BI88" s="266"/>
      <c r="BJ88" s="266"/>
      <c r="BK88" s="266"/>
      <c r="BL88" s="266"/>
      <c r="BM88" s="266"/>
      <c r="BN88" s="463"/>
      <c r="BO88" s="583" t="e">
        <f>VLOOKUP(B88,'[3]Phụ lục 01'!$B$12:$F$150,5,0)</f>
        <v>#N/A</v>
      </c>
      <c r="BP88" s="583" t="e">
        <f t="shared" si="36"/>
        <v>#N/A</v>
      </c>
      <c r="BQ88" s="469" t="e">
        <f>VLOOKUP(B88,'[2]PL01-16112024'!$D$11:$P$237,11,0)</f>
        <v>#N/A</v>
      </c>
      <c r="BR88" s="468"/>
      <c r="BS88" s="468"/>
      <c r="BT88" s="468"/>
      <c r="BU88" s="468"/>
    </row>
    <row r="89" spans="1:73" s="436" customFormat="1" ht="12.75">
      <c r="A89" s="428" t="s">
        <v>186</v>
      </c>
      <c r="B89" s="429" t="s">
        <v>585</v>
      </c>
      <c r="C89" s="265"/>
      <c r="D89" s="606" t="str">
        <f t="shared" si="33"/>
        <v/>
      </c>
      <c r="E89" s="606" t="e">
        <f>NhuCau!#REF!</f>
        <v>#REF!</v>
      </c>
      <c r="F89" s="606" t="e">
        <f t="shared" si="34"/>
        <v>#VALUE!</v>
      </c>
      <c r="G89" s="614" t="s">
        <v>276</v>
      </c>
      <c r="H89" s="614" t="str">
        <f t="shared" si="39"/>
        <v>ONT</v>
      </c>
      <c r="I89" s="615" t="s">
        <v>507</v>
      </c>
      <c r="J89" s="594">
        <f t="shared" si="32"/>
        <v>0</v>
      </c>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66"/>
      <c r="BI89" s="266"/>
      <c r="BJ89" s="266"/>
      <c r="BK89" s="266"/>
      <c r="BL89" s="266"/>
      <c r="BM89" s="266"/>
      <c r="BN89" s="463"/>
      <c r="BO89" s="583" t="e">
        <f>VLOOKUP(B89,'[3]Phụ lục 01'!$B$12:$F$150,5,0)</f>
        <v>#N/A</v>
      </c>
      <c r="BP89" s="583" t="e">
        <f t="shared" si="36"/>
        <v>#N/A</v>
      </c>
      <c r="BQ89" s="469" t="e">
        <f>VLOOKUP(B89,'[2]PL01-16112024'!$D$11:$P$237,11,0)</f>
        <v>#N/A</v>
      </c>
      <c r="BR89" s="468"/>
      <c r="BS89" s="468"/>
      <c r="BT89" s="468"/>
      <c r="BU89" s="468"/>
    </row>
    <row r="90" spans="1:73" s="436" customFormat="1" ht="12.75">
      <c r="A90" s="428" t="s">
        <v>186</v>
      </c>
      <c r="B90" s="429" t="s">
        <v>585</v>
      </c>
      <c r="C90" s="265"/>
      <c r="D90" s="606" t="str">
        <f t="shared" si="33"/>
        <v/>
      </c>
      <c r="E90" s="606" t="e">
        <f>NhuCau!#REF!</f>
        <v>#REF!</v>
      </c>
      <c r="F90" s="606" t="e">
        <f t="shared" si="34"/>
        <v>#VALUE!</v>
      </c>
      <c r="G90" s="614" t="s">
        <v>276</v>
      </c>
      <c r="H90" s="614" t="str">
        <f t="shared" si="39"/>
        <v>ONT</v>
      </c>
      <c r="I90" s="615" t="s">
        <v>503</v>
      </c>
      <c r="J90" s="594">
        <f t="shared" si="32"/>
        <v>0</v>
      </c>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66"/>
      <c r="BI90" s="266"/>
      <c r="BJ90" s="266"/>
      <c r="BK90" s="266"/>
      <c r="BL90" s="266"/>
      <c r="BM90" s="266"/>
      <c r="BN90" s="463"/>
      <c r="BO90" s="583" t="e">
        <f>VLOOKUP(B90,'[3]Phụ lục 01'!$B$12:$F$150,5,0)</f>
        <v>#N/A</v>
      </c>
      <c r="BP90" s="583" t="e">
        <f t="shared" si="36"/>
        <v>#N/A</v>
      </c>
      <c r="BQ90" s="469" t="e">
        <f>VLOOKUP(B90,'[2]PL01-16112024'!$D$11:$P$237,11,0)</f>
        <v>#N/A</v>
      </c>
      <c r="BR90" s="468"/>
      <c r="BS90" s="468"/>
      <c r="BT90" s="468"/>
      <c r="BU90" s="468"/>
    </row>
    <row r="91" spans="1:73" s="84" customFormat="1" ht="12.75">
      <c r="A91" s="276" t="s">
        <v>186</v>
      </c>
      <c r="B91" s="425" t="s">
        <v>665</v>
      </c>
      <c r="C91" s="265" t="s">
        <v>528</v>
      </c>
      <c r="D91" s="606">
        <f t="shared" si="33"/>
        <v>0.2</v>
      </c>
      <c r="E91" s="606" t="e">
        <f>NhuCau!#REF!</f>
        <v>#REF!</v>
      </c>
      <c r="F91" s="606" t="e">
        <f t="shared" si="34"/>
        <v>#REF!</v>
      </c>
      <c r="G91" s="606" t="s">
        <v>276</v>
      </c>
      <c r="H91" s="606" t="str">
        <f t="shared" si="39"/>
        <v>ONT</v>
      </c>
      <c r="I91" s="607" t="s">
        <v>512</v>
      </c>
      <c r="J91" s="592">
        <f t="shared" si="32"/>
        <v>0.2</v>
      </c>
      <c r="K91" s="281">
        <v>0.2</v>
      </c>
      <c r="L91" s="281"/>
      <c r="M91" s="281">
        <v>0</v>
      </c>
      <c r="N91" s="281">
        <v>0</v>
      </c>
      <c r="O91" s="281"/>
      <c r="P91" s="281"/>
      <c r="Q91" s="281"/>
      <c r="R91" s="281"/>
      <c r="S91" s="281">
        <v>0</v>
      </c>
      <c r="T91" s="281"/>
      <c r="U91" s="281"/>
      <c r="V91" s="281">
        <v>0</v>
      </c>
      <c r="W91" s="281">
        <v>0</v>
      </c>
      <c r="X91" s="281"/>
      <c r="Y91" s="281"/>
      <c r="Z91" s="281"/>
      <c r="AA91" s="281"/>
      <c r="AB91" s="281">
        <v>0</v>
      </c>
      <c r="AC91" s="281"/>
      <c r="AD91" s="281">
        <v>0</v>
      </c>
      <c r="AE91" s="281">
        <v>0</v>
      </c>
      <c r="AF91" s="281">
        <v>0</v>
      </c>
      <c r="AG91" s="281"/>
      <c r="AH91" s="281"/>
      <c r="AI91" s="281"/>
      <c r="AJ91" s="281"/>
      <c r="AK91" s="281"/>
      <c r="AL91" s="281"/>
      <c r="AM91" s="281"/>
      <c r="AN91" s="281"/>
      <c r="AO91" s="281"/>
      <c r="AP91" s="281">
        <v>0</v>
      </c>
      <c r="AQ91" s="281"/>
      <c r="AR91" s="281">
        <v>0</v>
      </c>
      <c r="AS91" s="281">
        <v>0</v>
      </c>
      <c r="AT91" s="281"/>
      <c r="AU91" s="281"/>
      <c r="AV91" s="281"/>
      <c r="AW91" s="281"/>
      <c r="AX91" s="281"/>
      <c r="AY91" s="281"/>
      <c r="AZ91" s="281"/>
      <c r="BA91" s="281"/>
      <c r="BB91" s="281"/>
      <c r="BC91" s="281"/>
      <c r="BD91" s="281">
        <v>0</v>
      </c>
      <c r="BE91" s="281"/>
      <c r="BF91" s="281">
        <v>0</v>
      </c>
      <c r="BG91" s="281"/>
      <c r="BH91" s="266"/>
      <c r="BI91" s="266"/>
      <c r="BJ91" s="266"/>
      <c r="BK91" s="266"/>
      <c r="BL91" s="266"/>
      <c r="BM91" s="266"/>
      <c r="BN91" s="459"/>
      <c r="BO91" s="583">
        <f>VLOOKUP(B91,'[3]Phụ lục 01'!$B$12:$F$150,5,0)</f>
        <v>0.2</v>
      </c>
      <c r="BP91" s="583">
        <f t="shared" si="36"/>
        <v>0</v>
      </c>
      <c r="BQ91" s="469">
        <f>VLOOKUP(B91,'[2]PL01-16112024'!$D$11:$P$237,11,0)</f>
        <v>0.2</v>
      </c>
      <c r="BR91" s="469">
        <v>0.2</v>
      </c>
      <c r="BS91" s="469">
        <v>0.2</v>
      </c>
      <c r="BT91" s="469">
        <v>0</v>
      </c>
      <c r="BU91" s="469" t="s">
        <v>678</v>
      </c>
    </row>
    <row r="92" spans="1:73" s="436" customFormat="1" ht="51">
      <c r="A92" s="428" t="s">
        <v>186</v>
      </c>
      <c r="B92" s="429" t="s">
        <v>666</v>
      </c>
      <c r="C92" s="265"/>
      <c r="D92" s="606"/>
      <c r="E92" s="606" t="e">
        <f>NhuCau!#REF!</f>
        <v>#REF!</v>
      </c>
      <c r="F92" s="606" t="e">
        <f t="shared" si="34"/>
        <v>#REF!</v>
      </c>
      <c r="G92" s="614"/>
      <c r="H92" s="614"/>
      <c r="I92" s="615"/>
      <c r="J92" s="592">
        <f t="shared" si="32"/>
        <v>0</v>
      </c>
      <c r="K92" s="281">
        <v>0</v>
      </c>
      <c r="L92" s="281"/>
      <c r="M92" s="281"/>
      <c r="N92" s="281">
        <v>0</v>
      </c>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66"/>
      <c r="BI92" s="266"/>
      <c r="BJ92" s="266"/>
      <c r="BK92" s="266"/>
      <c r="BL92" s="266"/>
      <c r="BM92" s="266"/>
      <c r="BN92" s="463"/>
      <c r="BO92" s="583">
        <f>VLOOKUP(B92,'[3]Phụ lục 01'!$B$12:$F$150,5,0)</f>
        <v>1.2</v>
      </c>
      <c r="BP92" s="583">
        <f t="shared" si="36"/>
        <v>-1.2</v>
      </c>
      <c r="BQ92" s="469">
        <f>VLOOKUP(B92,'[2]PL01-16112024'!$D$11:$P$237,11,0)</f>
        <v>24.2</v>
      </c>
      <c r="BR92" s="468">
        <v>1.2</v>
      </c>
      <c r="BS92" s="468">
        <v>1.2</v>
      </c>
      <c r="BT92" s="468">
        <v>0</v>
      </c>
      <c r="BU92" s="468" t="s">
        <v>692</v>
      </c>
    </row>
    <row r="93" spans="1:73" s="436" customFormat="1" ht="12.75">
      <c r="A93" s="428">
        <v>1.2</v>
      </c>
      <c r="B93" s="429" t="s">
        <v>585</v>
      </c>
      <c r="C93" s="265" t="s">
        <v>528</v>
      </c>
      <c r="D93" s="606">
        <f t="shared" ref="D93:D94" si="40">IF(C93="X",J93,"")</f>
        <v>1.2</v>
      </c>
      <c r="E93" s="606" t="e">
        <f>NhuCau!#REF!</f>
        <v>#REF!</v>
      </c>
      <c r="F93" s="606" t="e">
        <f t="shared" si="34"/>
        <v>#REF!</v>
      </c>
      <c r="G93" s="614" t="s">
        <v>276</v>
      </c>
      <c r="H93" s="614" t="str">
        <f t="shared" ref="H93:H94" si="41">IF(ISTEXT(B93)=TRUE,"ONT","")</f>
        <v>ONT</v>
      </c>
      <c r="I93" s="615" t="s">
        <v>513</v>
      </c>
      <c r="J93" s="592">
        <f t="shared" si="32"/>
        <v>1.2</v>
      </c>
      <c r="K93" s="281">
        <v>1.2</v>
      </c>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66"/>
      <c r="BI93" s="266"/>
      <c r="BJ93" s="266"/>
      <c r="BK93" s="266"/>
      <c r="BL93" s="266"/>
      <c r="BM93" s="266"/>
      <c r="BN93" s="463"/>
      <c r="BO93" s="583" t="e">
        <f>VLOOKUP(B93,'[3]Phụ lục 01'!$B$12:$F$150,5,0)</f>
        <v>#N/A</v>
      </c>
      <c r="BP93" s="583" t="e">
        <f t="shared" si="36"/>
        <v>#N/A</v>
      </c>
      <c r="BQ93" s="469" t="e">
        <f>VLOOKUP(B93,'[2]PL01-16112024'!$D$11:$P$237,11,0)</f>
        <v>#N/A</v>
      </c>
      <c r="BR93" s="468"/>
      <c r="BS93" s="468"/>
      <c r="BT93" s="468"/>
      <c r="BU93" s="468"/>
    </row>
    <row r="94" spans="1:73" s="436" customFormat="1" ht="12.75">
      <c r="A94" s="428" t="s">
        <v>186</v>
      </c>
      <c r="B94" s="429" t="s">
        <v>585</v>
      </c>
      <c r="C94" s="265" t="s">
        <v>528</v>
      </c>
      <c r="D94" s="606">
        <f t="shared" si="40"/>
        <v>0</v>
      </c>
      <c r="E94" s="606" t="e">
        <f>NhuCau!#REF!</f>
        <v>#REF!</v>
      </c>
      <c r="F94" s="606" t="e">
        <f t="shared" si="34"/>
        <v>#REF!</v>
      </c>
      <c r="G94" s="614" t="s">
        <v>276</v>
      </c>
      <c r="H94" s="614" t="str">
        <f t="shared" si="41"/>
        <v>ONT</v>
      </c>
      <c r="I94" s="615" t="s">
        <v>511</v>
      </c>
      <c r="J94" s="592">
        <f t="shared" si="32"/>
        <v>0</v>
      </c>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66"/>
      <c r="BI94" s="266"/>
      <c r="BJ94" s="266"/>
      <c r="BK94" s="266"/>
      <c r="BL94" s="266"/>
      <c r="BM94" s="266"/>
      <c r="BN94" s="463"/>
      <c r="BO94" s="583" t="e">
        <f>VLOOKUP(B94,'[3]Phụ lục 01'!$B$12:$F$150,5,0)</f>
        <v>#N/A</v>
      </c>
      <c r="BP94" s="583" t="e">
        <f t="shared" si="36"/>
        <v>#N/A</v>
      </c>
      <c r="BQ94" s="469" t="e">
        <f>VLOOKUP(B94,'[2]PL01-16112024'!$D$11:$P$237,11,0)</f>
        <v>#N/A</v>
      </c>
      <c r="BR94" s="468"/>
      <c r="BS94" s="468"/>
      <c r="BT94" s="468"/>
      <c r="BU94" s="468"/>
    </row>
    <row r="95" spans="1:73" s="71" customFormat="1" ht="38.25">
      <c r="A95" s="276" t="s">
        <v>186</v>
      </c>
      <c r="B95" s="427" t="s">
        <v>667</v>
      </c>
      <c r="C95" s="265" t="s">
        <v>528</v>
      </c>
      <c r="D95" s="606">
        <f t="shared" si="33"/>
        <v>0.5</v>
      </c>
      <c r="E95" s="606" t="e">
        <f>NhuCau!#REF!</f>
        <v>#REF!</v>
      </c>
      <c r="F95" s="606" t="e">
        <f t="shared" si="34"/>
        <v>#REF!</v>
      </c>
      <c r="G95" s="606" t="s">
        <v>276</v>
      </c>
      <c r="H95" s="606" t="str">
        <f t="shared" si="39"/>
        <v>ONT</v>
      </c>
      <c r="I95" s="608" t="s">
        <v>503</v>
      </c>
      <c r="J95" s="592">
        <f t="shared" si="32"/>
        <v>0.5</v>
      </c>
      <c r="K95" s="281">
        <v>0.5</v>
      </c>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66"/>
      <c r="BI95" s="266"/>
      <c r="BJ95" s="266"/>
      <c r="BK95" s="266"/>
      <c r="BL95" s="266"/>
      <c r="BM95" s="266"/>
      <c r="BN95" s="460"/>
      <c r="BO95" s="583">
        <f>VLOOKUP(B95,'[3]Phụ lục 01'!$B$12:$F$150,5,0)</f>
        <v>0.5</v>
      </c>
      <c r="BP95" s="583">
        <f t="shared" si="36"/>
        <v>0</v>
      </c>
      <c r="BQ95" s="469">
        <f>VLOOKUP(B95,'[2]PL01-16112024'!$D$11:$P$237,11,0)</f>
        <v>3.94</v>
      </c>
      <c r="BR95" s="468">
        <v>0.5</v>
      </c>
      <c r="BS95" s="468">
        <v>0.5</v>
      </c>
      <c r="BT95" s="468">
        <v>0</v>
      </c>
      <c r="BU95" s="468" t="s">
        <v>693</v>
      </c>
    </row>
    <row r="96" spans="1:73" s="84" customFormat="1" ht="38.25">
      <c r="A96" s="276" t="s">
        <v>186</v>
      </c>
      <c r="B96" s="427" t="s">
        <v>668</v>
      </c>
      <c r="C96" s="265" t="s">
        <v>528</v>
      </c>
      <c r="D96" s="606">
        <f t="shared" si="33"/>
        <v>0.5</v>
      </c>
      <c r="E96" s="606" t="e">
        <f>NhuCau!#REF!</f>
        <v>#REF!</v>
      </c>
      <c r="F96" s="606" t="e">
        <f t="shared" si="34"/>
        <v>#REF!</v>
      </c>
      <c r="G96" s="606" t="s">
        <v>276</v>
      </c>
      <c r="H96" s="606" t="str">
        <f>IF(ISTEXT(B96)=TRUE,"ONT","")</f>
        <v>ONT</v>
      </c>
      <c r="I96" s="607" t="s">
        <v>509</v>
      </c>
      <c r="J96" s="592">
        <f t="shared" si="32"/>
        <v>0.5</v>
      </c>
      <c r="K96" s="281">
        <v>0.5</v>
      </c>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66"/>
      <c r="BI96" s="266"/>
      <c r="BJ96" s="266"/>
      <c r="BK96" s="266"/>
      <c r="BL96" s="266"/>
      <c r="BM96" s="266"/>
      <c r="BN96" s="459"/>
      <c r="BO96" s="583">
        <f>VLOOKUP(B96,'[3]Phụ lục 01'!$B$12:$F$150,5,0)</f>
        <v>0.5</v>
      </c>
      <c r="BP96" s="583">
        <f t="shared" si="36"/>
        <v>0</v>
      </c>
      <c r="BQ96" s="469">
        <f>VLOOKUP(B96,'[2]PL01-16112024'!$D$11:$P$237,11,0)</f>
        <v>1.85</v>
      </c>
      <c r="BR96" s="469">
        <v>0.5</v>
      </c>
      <c r="BS96" s="469">
        <v>0.5</v>
      </c>
      <c r="BT96" s="469">
        <v>0</v>
      </c>
      <c r="BU96" s="469" t="s">
        <v>683</v>
      </c>
    </row>
    <row r="97" spans="1:73" s="71" customFormat="1" ht="38.25">
      <c r="A97" s="276" t="s">
        <v>186</v>
      </c>
      <c r="B97" s="427" t="s">
        <v>669</v>
      </c>
      <c r="C97" s="265" t="s">
        <v>528</v>
      </c>
      <c r="D97" s="606">
        <f t="shared" si="33"/>
        <v>0.5</v>
      </c>
      <c r="E97" s="606" t="e">
        <f>NhuCau!#REF!</f>
        <v>#REF!</v>
      </c>
      <c r="F97" s="606" t="e">
        <f t="shared" si="34"/>
        <v>#REF!</v>
      </c>
      <c r="G97" s="606" t="s">
        <v>276</v>
      </c>
      <c r="H97" s="606" t="str">
        <f t="shared" si="39"/>
        <v>ONT</v>
      </c>
      <c r="I97" s="608" t="s">
        <v>509</v>
      </c>
      <c r="J97" s="592">
        <f t="shared" si="32"/>
        <v>0.5</v>
      </c>
      <c r="K97" s="281">
        <v>0.5</v>
      </c>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66"/>
      <c r="BI97" s="266"/>
      <c r="BJ97" s="266"/>
      <c r="BK97" s="266"/>
      <c r="BL97" s="266"/>
      <c r="BM97" s="266"/>
      <c r="BN97" s="460"/>
      <c r="BO97" s="583">
        <f>VLOOKUP(B97,'[3]Phụ lục 01'!$B$12:$F$150,5,0)</f>
        <v>0.5</v>
      </c>
      <c r="BP97" s="583">
        <f t="shared" si="36"/>
        <v>0</v>
      </c>
      <c r="BQ97" s="469">
        <f>VLOOKUP(B97,'[2]PL01-16112024'!$D$11:$P$237,11,0)</f>
        <v>5.88</v>
      </c>
      <c r="BR97" s="468">
        <v>0.5</v>
      </c>
      <c r="BS97" s="468">
        <v>0.5</v>
      </c>
      <c r="BT97" s="468">
        <v>0</v>
      </c>
      <c r="BU97" s="468" t="s">
        <v>683</v>
      </c>
    </row>
    <row r="98" spans="1:73" s="565" customFormat="1" ht="51">
      <c r="A98" s="557" t="s">
        <v>186</v>
      </c>
      <c r="B98" s="567" t="s">
        <v>670</v>
      </c>
      <c r="C98" s="474"/>
      <c r="D98" s="618" t="str">
        <f t="shared" si="33"/>
        <v/>
      </c>
      <c r="E98" s="618" t="e">
        <f>NhuCau!#REF!</f>
        <v>#REF!</v>
      </c>
      <c r="F98" s="618" t="e">
        <f t="shared" si="34"/>
        <v>#VALUE!</v>
      </c>
      <c r="G98" s="618" t="s">
        <v>276</v>
      </c>
      <c r="H98" s="618" t="str">
        <f t="shared" si="39"/>
        <v>ONT</v>
      </c>
      <c r="I98" s="619" t="s">
        <v>512</v>
      </c>
      <c r="J98" s="593">
        <f t="shared" si="32"/>
        <v>0</v>
      </c>
      <c r="K98" s="562"/>
      <c r="L98" s="562"/>
      <c r="M98" s="562"/>
      <c r="N98" s="562"/>
      <c r="O98" s="562"/>
      <c r="P98" s="562"/>
      <c r="Q98" s="562"/>
      <c r="R98" s="562"/>
      <c r="S98" s="562"/>
      <c r="T98" s="562"/>
      <c r="U98" s="562"/>
      <c r="V98" s="562"/>
      <c r="W98" s="562"/>
      <c r="X98" s="562"/>
      <c r="Y98" s="562"/>
      <c r="Z98" s="562"/>
      <c r="AA98" s="562"/>
      <c r="AB98" s="562"/>
      <c r="AC98" s="562"/>
      <c r="AD98" s="562"/>
      <c r="AE98" s="562"/>
      <c r="AF98" s="562"/>
      <c r="AG98" s="562"/>
      <c r="AH98" s="562"/>
      <c r="AI98" s="562"/>
      <c r="AJ98" s="562"/>
      <c r="AK98" s="562"/>
      <c r="AL98" s="562"/>
      <c r="AM98" s="562"/>
      <c r="AN98" s="562"/>
      <c r="AO98" s="562"/>
      <c r="AP98" s="562"/>
      <c r="AQ98" s="562"/>
      <c r="AR98" s="562"/>
      <c r="AS98" s="562"/>
      <c r="AT98" s="562"/>
      <c r="AU98" s="562"/>
      <c r="AV98" s="562"/>
      <c r="AW98" s="562"/>
      <c r="AX98" s="562"/>
      <c r="AY98" s="562"/>
      <c r="AZ98" s="562"/>
      <c r="BA98" s="562"/>
      <c r="BB98" s="562"/>
      <c r="BC98" s="562"/>
      <c r="BD98" s="562"/>
      <c r="BE98" s="562"/>
      <c r="BF98" s="562"/>
      <c r="BG98" s="562"/>
      <c r="BH98" s="469"/>
      <c r="BI98" s="469"/>
      <c r="BJ98" s="469"/>
      <c r="BK98" s="469"/>
      <c r="BL98" s="469"/>
      <c r="BM98" s="469"/>
      <c r="BN98" s="563" t="s">
        <v>716</v>
      </c>
      <c r="BO98" s="583" t="e">
        <f>VLOOKUP(B98,'[3]Phụ lục 01'!$B$12:$F$150,5,0)</f>
        <v>#N/A</v>
      </c>
      <c r="BP98" s="583" t="e">
        <f t="shared" si="36"/>
        <v>#N/A</v>
      </c>
      <c r="BQ98" s="469">
        <f>VLOOKUP(B98,'[2]PL01-16112024'!$D$11:$P$237,11,0)</f>
        <v>35.790999999999997</v>
      </c>
      <c r="BR98" s="468">
        <v>35.790999999999997</v>
      </c>
      <c r="BS98" s="468">
        <v>35.790999999999997</v>
      </c>
      <c r="BT98" s="468">
        <v>0</v>
      </c>
      <c r="BU98" s="468" t="s">
        <v>678</v>
      </c>
    </row>
    <row r="99" spans="1:73" s="84" customFormat="1" ht="38.25">
      <c r="A99" s="276" t="s">
        <v>186</v>
      </c>
      <c r="B99" s="427" t="s">
        <v>671</v>
      </c>
      <c r="C99" s="268"/>
      <c r="D99" s="606" t="str">
        <f t="shared" si="33"/>
        <v/>
      </c>
      <c r="E99" s="606" t="e">
        <f>NhuCau!#REF!</f>
        <v>#REF!</v>
      </c>
      <c r="F99" s="606" t="e">
        <f t="shared" si="34"/>
        <v>#VALUE!</v>
      </c>
      <c r="G99" s="606" t="s">
        <v>276</v>
      </c>
      <c r="H99" s="606" t="str">
        <f t="shared" si="39"/>
        <v>ONT</v>
      </c>
      <c r="I99" s="607" t="s">
        <v>514</v>
      </c>
      <c r="J99" s="592">
        <f t="shared" si="32"/>
        <v>2.37</v>
      </c>
      <c r="K99" s="281"/>
      <c r="L99" s="281"/>
      <c r="M99" s="281">
        <v>0.1</v>
      </c>
      <c r="N99" s="281">
        <v>0</v>
      </c>
      <c r="O99" s="281"/>
      <c r="P99" s="281"/>
      <c r="Q99" s="281"/>
      <c r="R99" s="281"/>
      <c r="S99" s="281">
        <f>2.17</f>
        <v>2.17</v>
      </c>
      <c r="T99" s="281"/>
      <c r="U99" s="281"/>
      <c r="V99" s="281">
        <v>0</v>
      </c>
      <c r="W99" s="281">
        <v>0</v>
      </c>
      <c r="X99" s="281"/>
      <c r="Y99" s="281"/>
      <c r="Z99" s="281"/>
      <c r="AA99" s="281"/>
      <c r="AB99" s="281">
        <v>0</v>
      </c>
      <c r="AC99" s="281"/>
      <c r="AD99" s="281">
        <v>0</v>
      </c>
      <c r="AE99" s="281">
        <v>0</v>
      </c>
      <c r="AF99" s="281">
        <v>0</v>
      </c>
      <c r="AG99" s="281"/>
      <c r="AH99" s="281"/>
      <c r="AI99" s="281"/>
      <c r="AJ99" s="281"/>
      <c r="AK99" s="281"/>
      <c r="AL99" s="281"/>
      <c r="AM99" s="281"/>
      <c r="AN99" s="281"/>
      <c r="AO99" s="281"/>
      <c r="AP99" s="281">
        <v>0</v>
      </c>
      <c r="AQ99" s="281"/>
      <c r="AR99" s="281">
        <v>0.1</v>
      </c>
      <c r="AS99" s="281">
        <v>0</v>
      </c>
      <c r="AT99" s="281"/>
      <c r="AU99" s="281"/>
      <c r="AV99" s="281"/>
      <c r="AW99" s="281"/>
      <c r="AX99" s="281"/>
      <c r="AY99" s="281"/>
      <c r="AZ99" s="281"/>
      <c r="BA99" s="281"/>
      <c r="BB99" s="281"/>
      <c r="BC99" s="281"/>
      <c r="BD99" s="281">
        <v>0</v>
      </c>
      <c r="BE99" s="281"/>
      <c r="BF99" s="281">
        <v>0</v>
      </c>
      <c r="BG99" s="281"/>
      <c r="BH99" s="266"/>
      <c r="BI99" s="266"/>
      <c r="BJ99" s="266"/>
      <c r="BK99" s="266"/>
      <c r="BL99" s="266"/>
      <c r="BM99" s="266"/>
      <c r="BN99" s="459"/>
      <c r="BO99" s="583" t="e">
        <f>VLOOKUP(B99,'[3]Phụ lục 01'!$B$12:$F$150,5,0)</f>
        <v>#N/A</v>
      </c>
      <c r="BP99" s="583" t="e">
        <f t="shared" si="36"/>
        <v>#N/A</v>
      </c>
      <c r="BQ99" s="469">
        <f>VLOOKUP(B99,'[2]PL01-16112024'!$D$11:$P$237,11,0)</f>
        <v>2.37</v>
      </c>
      <c r="BR99" s="469">
        <v>2.37</v>
      </c>
      <c r="BS99" s="469">
        <v>0</v>
      </c>
      <c r="BT99" s="469">
        <v>0</v>
      </c>
      <c r="BU99" s="469" t="s">
        <v>688</v>
      </c>
    </row>
    <row r="100" spans="1:73" s="436" customFormat="1" ht="38.25">
      <c r="A100" s="428" t="s">
        <v>186</v>
      </c>
      <c r="B100" s="429" t="s">
        <v>672</v>
      </c>
      <c r="C100" s="452"/>
      <c r="D100" s="606" t="str">
        <f t="shared" si="33"/>
        <v/>
      </c>
      <c r="E100" s="606" t="e">
        <f>NhuCau!#REF!</f>
        <v>#REF!</v>
      </c>
      <c r="F100" s="606" t="e">
        <f t="shared" si="34"/>
        <v>#VALUE!</v>
      </c>
      <c r="G100" s="614" t="s">
        <v>276</v>
      </c>
      <c r="H100" s="614" t="str">
        <f t="shared" si="39"/>
        <v>ONT</v>
      </c>
      <c r="I100" s="615"/>
      <c r="J100" s="594"/>
      <c r="K100" s="281">
        <v>0</v>
      </c>
      <c r="L100" s="281"/>
      <c r="M100" s="281"/>
      <c r="N100" s="281">
        <v>0</v>
      </c>
      <c r="O100" s="281"/>
      <c r="P100" s="281"/>
      <c r="Q100" s="281"/>
      <c r="R100" s="281"/>
      <c r="S100" s="281"/>
      <c r="T100" s="281"/>
      <c r="U100" s="281"/>
      <c r="V100" s="281">
        <v>0</v>
      </c>
      <c r="W100" s="281">
        <v>0</v>
      </c>
      <c r="X100" s="281"/>
      <c r="Y100" s="281"/>
      <c r="Z100" s="281"/>
      <c r="AA100" s="281"/>
      <c r="AB100" s="281">
        <v>0</v>
      </c>
      <c r="AC100" s="281"/>
      <c r="AD100" s="281">
        <v>0</v>
      </c>
      <c r="AE100" s="281">
        <v>0</v>
      </c>
      <c r="AF100" s="281">
        <v>0</v>
      </c>
      <c r="AG100" s="281"/>
      <c r="AH100" s="281"/>
      <c r="AI100" s="281"/>
      <c r="AJ100" s="281"/>
      <c r="AK100" s="281"/>
      <c r="AL100" s="281"/>
      <c r="AM100" s="281"/>
      <c r="AN100" s="281"/>
      <c r="AO100" s="281"/>
      <c r="AP100" s="281">
        <v>0</v>
      </c>
      <c r="AQ100" s="281"/>
      <c r="AR100" s="281">
        <v>0</v>
      </c>
      <c r="AS100" s="281">
        <v>0</v>
      </c>
      <c r="AT100" s="281"/>
      <c r="AU100" s="281"/>
      <c r="AV100" s="281"/>
      <c r="AW100" s="281"/>
      <c r="AX100" s="281"/>
      <c r="AY100" s="281"/>
      <c r="AZ100" s="281"/>
      <c r="BA100" s="281"/>
      <c r="BB100" s="281"/>
      <c r="BC100" s="281"/>
      <c r="BD100" s="281">
        <v>0</v>
      </c>
      <c r="BE100" s="281"/>
      <c r="BF100" s="281">
        <v>0</v>
      </c>
      <c r="BG100" s="281"/>
      <c r="BH100" s="266"/>
      <c r="BI100" s="266"/>
      <c r="BJ100" s="266"/>
      <c r="BK100" s="266"/>
      <c r="BL100" s="266"/>
      <c r="BM100" s="266"/>
      <c r="BN100" s="463"/>
      <c r="BO100" s="583" t="e">
        <f>VLOOKUP(B100,'[3]Phụ lục 01'!$B$12:$F$150,5,0)</f>
        <v>#N/A</v>
      </c>
      <c r="BP100" s="583" t="e">
        <f t="shared" si="36"/>
        <v>#N/A</v>
      </c>
      <c r="BQ100" s="469">
        <f>VLOOKUP(B100,'[2]PL01-16112024'!$D$11:$P$237,11,0)</f>
        <v>1.17</v>
      </c>
      <c r="BR100" s="468">
        <v>1.17</v>
      </c>
      <c r="BS100" s="468">
        <v>0</v>
      </c>
      <c r="BT100" s="468">
        <v>0</v>
      </c>
      <c r="BU100" s="468" t="s">
        <v>694</v>
      </c>
    </row>
    <row r="101" spans="1:73" s="436" customFormat="1" ht="12.75">
      <c r="A101" s="428" t="s">
        <v>186</v>
      </c>
      <c r="B101" s="429" t="s">
        <v>585</v>
      </c>
      <c r="C101" s="452"/>
      <c r="D101" s="606" t="str">
        <f t="shared" si="33"/>
        <v/>
      </c>
      <c r="E101" s="606" t="e">
        <f>NhuCau!#REF!</f>
        <v>#REF!</v>
      </c>
      <c r="F101" s="606" t="e">
        <f t="shared" si="34"/>
        <v>#VALUE!</v>
      </c>
      <c r="G101" s="614" t="s">
        <v>276</v>
      </c>
      <c r="H101" s="614" t="str">
        <f t="shared" si="39"/>
        <v>ONT</v>
      </c>
      <c r="I101" s="615" t="s">
        <v>511</v>
      </c>
      <c r="J101" s="594">
        <f t="shared" ref="J101:J102" si="42">SUM(K101:BM101)</f>
        <v>1.1499999999999999</v>
      </c>
      <c r="K101" s="281"/>
      <c r="L101" s="281"/>
      <c r="M101" s="281">
        <v>1.1499999999999999</v>
      </c>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66"/>
      <c r="BI101" s="266"/>
      <c r="BJ101" s="266"/>
      <c r="BK101" s="266"/>
      <c r="BL101" s="266"/>
      <c r="BM101" s="266"/>
      <c r="BN101" s="463"/>
      <c r="BO101" s="583" t="e">
        <f>VLOOKUP(B101,'[3]Phụ lục 01'!$B$12:$F$150,5,0)</f>
        <v>#N/A</v>
      </c>
      <c r="BP101" s="583" t="e">
        <f t="shared" si="36"/>
        <v>#N/A</v>
      </c>
      <c r="BQ101" s="469" t="e">
        <f>VLOOKUP(B101,'[2]PL01-16112024'!$D$11:$P$237,11,0)</f>
        <v>#N/A</v>
      </c>
      <c r="BR101" s="468"/>
      <c r="BS101" s="468"/>
      <c r="BT101" s="468"/>
      <c r="BU101" s="468"/>
    </row>
    <row r="102" spans="1:73" s="436" customFormat="1" ht="12.75">
      <c r="A102" s="428" t="s">
        <v>186</v>
      </c>
      <c r="B102" s="429" t="s">
        <v>585</v>
      </c>
      <c r="C102" s="452"/>
      <c r="D102" s="606" t="str">
        <f t="shared" si="33"/>
        <v/>
      </c>
      <c r="E102" s="606" t="e">
        <f>NhuCau!#REF!</f>
        <v>#REF!</v>
      </c>
      <c r="F102" s="606" t="e">
        <f t="shared" si="34"/>
        <v>#VALUE!</v>
      </c>
      <c r="G102" s="614" t="s">
        <v>276</v>
      </c>
      <c r="H102" s="614" t="str">
        <f t="shared" si="39"/>
        <v>ONT</v>
      </c>
      <c r="I102" s="615" t="s">
        <v>516</v>
      </c>
      <c r="J102" s="594">
        <f t="shared" si="42"/>
        <v>0.02</v>
      </c>
      <c r="K102" s="281"/>
      <c r="L102" s="281"/>
      <c r="M102" s="281"/>
      <c r="N102" s="281">
        <v>0.02</v>
      </c>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66"/>
      <c r="BI102" s="266"/>
      <c r="BJ102" s="266"/>
      <c r="BK102" s="266"/>
      <c r="BL102" s="266"/>
      <c r="BM102" s="266"/>
      <c r="BN102" s="463"/>
      <c r="BO102" s="583" t="e">
        <f>VLOOKUP(B102,'[3]Phụ lục 01'!$B$12:$F$150,5,0)</f>
        <v>#N/A</v>
      </c>
      <c r="BP102" s="583" t="e">
        <f t="shared" si="36"/>
        <v>#N/A</v>
      </c>
      <c r="BQ102" s="469" t="e">
        <f>VLOOKUP(B102,'[2]PL01-16112024'!$D$11:$P$237,11,0)</f>
        <v>#N/A</v>
      </c>
      <c r="BR102" s="468"/>
      <c r="BS102" s="468"/>
      <c r="BT102" s="468"/>
      <c r="BU102" s="468"/>
    </row>
    <row r="103" spans="1:73" s="84" customFormat="1" ht="25.5">
      <c r="A103" s="276" t="s">
        <v>186</v>
      </c>
      <c r="B103" s="425" t="s">
        <v>673</v>
      </c>
      <c r="C103" s="266"/>
      <c r="D103" s="606" t="str">
        <f t="shared" si="33"/>
        <v/>
      </c>
      <c r="E103" s="606" t="e">
        <f>NhuCau!#REF!</f>
        <v>#REF!</v>
      </c>
      <c r="F103" s="606" t="e">
        <f t="shared" si="34"/>
        <v>#VALUE!</v>
      </c>
      <c r="G103" s="606" t="s">
        <v>276</v>
      </c>
      <c r="H103" s="606" t="str">
        <f>IF(ISTEXT(B103)=TRUE,"ONT","")</f>
        <v>ONT</v>
      </c>
      <c r="I103" s="607" t="s">
        <v>514</v>
      </c>
      <c r="J103" s="592">
        <f t="shared" si="32"/>
        <v>0.26</v>
      </c>
      <c r="K103" s="281">
        <v>0</v>
      </c>
      <c r="L103" s="281"/>
      <c r="M103" s="281">
        <v>0.26</v>
      </c>
      <c r="N103" s="281">
        <v>0</v>
      </c>
      <c r="O103" s="281"/>
      <c r="P103" s="281"/>
      <c r="Q103" s="281"/>
      <c r="R103" s="281"/>
      <c r="S103" s="281">
        <v>0</v>
      </c>
      <c r="T103" s="281"/>
      <c r="U103" s="281"/>
      <c r="V103" s="281">
        <v>0</v>
      </c>
      <c r="W103" s="281">
        <v>0</v>
      </c>
      <c r="X103" s="281"/>
      <c r="Y103" s="281"/>
      <c r="Z103" s="281"/>
      <c r="AA103" s="281"/>
      <c r="AB103" s="281">
        <v>0</v>
      </c>
      <c r="AC103" s="281"/>
      <c r="AD103" s="281">
        <v>0</v>
      </c>
      <c r="AE103" s="281">
        <v>0</v>
      </c>
      <c r="AF103" s="281">
        <v>0</v>
      </c>
      <c r="AG103" s="281"/>
      <c r="AH103" s="281"/>
      <c r="AI103" s="281"/>
      <c r="AJ103" s="281"/>
      <c r="AK103" s="281"/>
      <c r="AL103" s="281"/>
      <c r="AM103" s="281"/>
      <c r="AN103" s="281"/>
      <c r="AO103" s="281"/>
      <c r="AP103" s="281">
        <v>0</v>
      </c>
      <c r="AQ103" s="281"/>
      <c r="AR103" s="281">
        <v>0</v>
      </c>
      <c r="AS103" s="281">
        <v>0</v>
      </c>
      <c r="AT103" s="281"/>
      <c r="AU103" s="281"/>
      <c r="AV103" s="281"/>
      <c r="AW103" s="281"/>
      <c r="AX103" s="281"/>
      <c r="AY103" s="281"/>
      <c r="AZ103" s="281"/>
      <c r="BA103" s="281"/>
      <c r="BB103" s="281"/>
      <c r="BC103" s="281"/>
      <c r="BD103" s="281">
        <v>0</v>
      </c>
      <c r="BE103" s="281"/>
      <c r="BF103" s="281">
        <v>0</v>
      </c>
      <c r="BG103" s="281"/>
      <c r="BH103" s="266"/>
      <c r="BI103" s="266"/>
      <c r="BJ103" s="266"/>
      <c r="BK103" s="266"/>
      <c r="BL103" s="266"/>
      <c r="BM103" s="266"/>
      <c r="BN103" s="459"/>
      <c r="BO103" s="583" t="e">
        <f>VLOOKUP(B103,'[3]Phụ lục 01'!$B$12:$F$150,5,0)</f>
        <v>#N/A</v>
      </c>
      <c r="BP103" s="583" t="e">
        <f t="shared" si="36"/>
        <v>#N/A</v>
      </c>
      <c r="BQ103" s="469">
        <f>VLOOKUP(B103,'[2]PL01-16112024'!$D$11:$P$237,11,0)</f>
        <v>0.26</v>
      </c>
      <c r="BR103" s="469">
        <v>0.26</v>
      </c>
      <c r="BS103" s="469">
        <v>0</v>
      </c>
      <c r="BT103" s="469">
        <v>0</v>
      </c>
      <c r="BU103" s="469" t="s">
        <v>688</v>
      </c>
    </row>
    <row r="104" spans="1:73" s="84" customFormat="1" ht="51">
      <c r="A104" s="276" t="s">
        <v>186</v>
      </c>
      <c r="B104" s="427" t="s">
        <v>674</v>
      </c>
      <c r="C104" s="268"/>
      <c r="D104" s="606" t="str">
        <f t="shared" si="33"/>
        <v/>
      </c>
      <c r="E104" s="606" t="e">
        <f>NhuCau!#REF!</f>
        <v>#REF!</v>
      </c>
      <c r="F104" s="606" t="e">
        <f t="shared" si="34"/>
        <v>#VALUE!</v>
      </c>
      <c r="G104" s="606" t="s">
        <v>276</v>
      </c>
      <c r="H104" s="606" t="str">
        <f t="shared" ref="H104:H140" si="43">IF(ISTEXT(B104)=TRUE,"ONT","")</f>
        <v>ONT</v>
      </c>
      <c r="I104" s="607" t="s">
        <v>514</v>
      </c>
      <c r="J104" s="592">
        <f t="shared" si="32"/>
        <v>1.56</v>
      </c>
      <c r="K104" s="281"/>
      <c r="L104" s="281"/>
      <c r="M104" s="281"/>
      <c r="N104" s="281"/>
      <c r="O104" s="281"/>
      <c r="P104" s="281"/>
      <c r="Q104" s="281"/>
      <c r="R104" s="281"/>
      <c r="S104" s="281">
        <v>1.56</v>
      </c>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66"/>
      <c r="BI104" s="266"/>
      <c r="BJ104" s="266"/>
      <c r="BK104" s="266"/>
      <c r="BL104" s="266"/>
      <c r="BM104" s="266"/>
      <c r="BN104" s="459"/>
      <c r="BO104" s="583">
        <f>VLOOKUP(B104,'[3]Phụ lục 01'!$B$12:$F$150,5,0)</f>
        <v>0</v>
      </c>
      <c r="BP104" s="583">
        <f t="shared" si="36"/>
        <v>1.56</v>
      </c>
      <c r="BQ104" s="469">
        <f>VLOOKUP(B104,'[2]PL01-16112024'!$D$11:$P$237,11,0)</f>
        <v>1.5579000000000001</v>
      </c>
      <c r="BR104" s="469">
        <v>1.5579000000000001</v>
      </c>
      <c r="BS104" s="469">
        <v>0</v>
      </c>
      <c r="BT104" s="469">
        <v>0</v>
      </c>
      <c r="BU104" s="469" t="s">
        <v>688</v>
      </c>
    </row>
    <row r="105" spans="1:73" s="436" customFormat="1" ht="25.5">
      <c r="A105" s="428" t="s">
        <v>186</v>
      </c>
      <c r="B105" s="439" t="s">
        <v>617</v>
      </c>
      <c r="C105" s="452"/>
      <c r="D105" s="614" t="str">
        <f t="shared" si="33"/>
        <v/>
      </c>
      <c r="E105" s="606" t="e">
        <f>NhuCau!#REF!</f>
        <v>#REF!</v>
      </c>
      <c r="F105" s="606" t="e">
        <f t="shared" si="34"/>
        <v>#VALUE!</v>
      </c>
      <c r="G105" s="614" t="s">
        <v>276</v>
      </c>
      <c r="H105" s="614" t="str">
        <f t="shared" si="43"/>
        <v>ONT</v>
      </c>
      <c r="I105" s="615"/>
      <c r="J105" s="594">
        <f t="shared" si="32"/>
        <v>0</v>
      </c>
      <c r="K105" s="435"/>
      <c r="L105" s="435"/>
      <c r="M105" s="435"/>
      <c r="N105" s="435"/>
      <c r="O105" s="435"/>
      <c r="P105" s="435"/>
      <c r="Q105" s="435"/>
      <c r="R105" s="435"/>
      <c r="S105" s="435"/>
      <c r="T105" s="435"/>
      <c r="U105" s="435"/>
      <c r="V105" s="435"/>
      <c r="W105" s="435"/>
      <c r="X105" s="435"/>
      <c r="Y105" s="435"/>
      <c r="Z105" s="435"/>
      <c r="AA105" s="435"/>
      <c r="AB105" s="435"/>
      <c r="AC105" s="435"/>
      <c r="AD105" s="435"/>
      <c r="AE105" s="435"/>
      <c r="AF105" s="435"/>
      <c r="AG105" s="435"/>
      <c r="AH105" s="435"/>
      <c r="AI105" s="435"/>
      <c r="AJ105" s="435"/>
      <c r="AK105" s="435"/>
      <c r="AL105" s="435"/>
      <c r="AM105" s="435"/>
      <c r="AN105" s="435"/>
      <c r="AO105" s="435"/>
      <c r="AP105" s="435"/>
      <c r="AQ105" s="435"/>
      <c r="AR105" s="435"/>
      <c r="AS105" s="435"/>
      <c r="AT105" s="435"/>
      <c r="AU105" s="435"/>
      <c r="AV105" s="435"/>
      <c r="AW105" s="435"/>
      <c r="AX105" s="435"/>
      <c r="AY105" s="435"/>
      <c r="AZ105" s="435"/>
      <c r="BA105" s="435"/>
      <c r="BB105" s="435"/>
      <c r="BC105" s="435"/>
      <c r="BD105" s="435"/>
      <c r="BE105" s="435"/>
      <c r="BF105" s="435"/>
      <c r="BG105" s="435"/>
      <c r="BH105" s="431"/>
      <c r="BI105" s="431"/>
      <c r="BJ105" s="431"/>
      <c r="BK105" s="431"/>
      <c r="BL105" s="431"/>
      <c r="BM105" s="431"/>
      <c r="BN105" s="463"/>
      <c r="BO105" s="583" t="e">
        <f>VLOOKUP(B105,'[3]Phụ lục 01'!$B$12:$F$150,5,0)</f>
        <v>#N/A</v>
      </c>
      <c r="BP105" s="583" t="e">
        <f t="shared" si="36"/>
        <v>#N/A</v>
      </c>
      <c r="BQ105" s="431">
        <f>VLOOKUP(B105,'[2]PL01-16112024'!$D$11:$P$237,11,0)</f>
        <v>0.96875999999999995</v>
      </c>
      <c r="BR105" s="430">
        <v>0.96875999999999995</v>
      </c>
      <c r="BS105" s="430">
        <v>0</v>
      </c>
      <c r="BT105" s="430">
        <v>0</v>
      </c>
      <c r="BU105" s="430" t="s">
        <v>695</v>
      </c>
    </row>
    <row r="106" spans="1:73" s="436" customFormat="1" ht="12.75">
      <c r="A106" s="428" t="s">
        <v>186</v>
      </c>
      <c r="B106" s="439" t="s">
        <v>585</v>
      </c>
      <c r="C106" s="452"/>
      <c r="D106" s="614" t="str">
        <f t="shared" si="33"/>
        <v/>
      </c>
      <c r="E106" s="606" t="e">
        <f>NhuCau!#REF!</f>
        <v>#REF!</v>
      </c>
      <c r="F106" s="606" t="e">
        <f t="shared" si="34"/>
        <v>#VALUE!</v>
      </c>
      <c r="G106" s="614" t="s">
        <v>276</v>
      </c>
      <c r="H106" s="614" t="str">
        <f t="shared" si="43"/>
        <v>ONT</v>
      </c>
      <c r="I106" s="615" t="s">
        <v>513</v>
      </c>
      <c r="J106" s="594">
        <f t="shared" si="32"/>
        <v>0</v>
      </c>
      <c r="K106" s="435"/>
      <c r="L106" s="435"/>
      <c r="M106" s="435"/>
      <c r="N106" s="435"/>
      <c r="O106" s="435"/>
      <c r="P106" s="435"/>
      <c r="Q106" s="435"/>
      <c r="R106" s="435"/>
      <c r="S106" s="435"/>
      <c r="T106" s="435"/>
      <c r="U106" s="435"/>
      <c r="V106" s="435"/>
      <c r="W106" s="435"/>
      <c r="X106" s="435"/>
      <c r="Y106" s="435"/>
      <c r="Z106" s="435"/>
      <c r="AA106" s="435"/>
      <c r="AB106" s="435"/>
      <c r="AC106" s="435"/>
      <c r="AD106" s="435"/>
      <c r="AE106" s="435"/>
      <c r="AF106" s="435"/>
      <c r="AG106" s="435"/>
      <c r="AH106" s="435"/>
      <c r="AI106" s="435"/>
      <c r="AJ106" s="435"/>
      <c r="AK106" s="435"/>
      <c r="AL106" s="435"/>
      <c r="AM106" s="435"/>
      <c r="AN106" s="435"/>
      <c r="AO106" s="435"/>
      <c r="AP106" s="435"/>
      <c r="AQ106" s="435"/>
      <c r="AR106" s="435"/>
      <c r="AS106" s="435"/>
      <c r="AT106" s="435"/>
      <c r="AU106" s="435"/>
      <c r="AV106" s="435"/>
      <c r="AW106" s="435"/>
      <c r="AX106" s="435"/>
      <c r="AY106" s="435"/>
      <c r="AZ106" s="435"/>
      <c r="BA106" s="435"/>
      <c r="BB106" s="435"/>
      <c r="BC106" s="435"/>
      <c r="BD106" s="435"/>
      <c r="BE106" s="435"/>
      <c r="BF106" s="435"/>
      <c r="BG106" s="435"/>
      <c r="BH106" s="431"/>
      <c r="BI106" s="431"/>
      <c r="BJ106" s="431"/>
      <c r="BK106" s="431"/>
      <c r="BL106" s="431"/>
      <c r="BM106" s="431"/>
      <c r="BN106" s="463"/>
      <c r="BO106" s="583" t="e">
        <f>VLOOKUP(B106,'[3]Phụ lục 01'!$B$12:$F$150,5,0)</f>
        <v>#N/A</v>
      </c>
      <c r="BP106" s="583" t="e">
        <f t="shared" si="36"/>
        <v>#N/A</v>
      </c>
      <c r="BQ106" s="431" t="e">
        <f>VLOOKUP(B106,'[2]PL01-16112024'!$D$11:$P$237,11,0)</f>
        <v>#N/A</v>
      </c>
      <c r="BR106" s="430"/>
      <c r="BS106" s="430"/>
      <c r="BT106" s="430"/>
      <c r="BU106" s="430"/>
    </row>
    <row r="107" spans="1:73" s="436" customFormat="1" ht="12.75">
      <c r="A107" s="428" t="s">
        <v>186</v>
      </c>
      <c r="B107" s="439" t="s">
        <v>585</v>
      </c>
      <c r="C107" s="452"/>
      <c r="D107" s="614" t="str">
        <f t="shared" si="33"/>
        <v/>
      </c>
      <c r="E107" s="606" t="e">
        <f>NhuCau!#REF!</f>
        <v>#REF!</v>
      </c>
      <c r="F107" s="606" t="e">
        <f t="shared" si="34"/>
        <v>#VALUE!</v>
      </c>
      <c r="G107" s="614" t="s">
        <v>276</v>
      </c>
      <c r="H107" s="614" t="str">
        <f t="shared" si="43"/>
        <v>ONT</v>
      </c>
      <c r="I107" s="615" t="s">
        <v>512</v>
      </c>
      <c r="J107" s="594">
        <f t="shared" si="32"/>
        <v>0.97</v>
      </c>
      <c r="K107" s="435"/>
      <c r="L107" s="435"/>
      <c r="M107" s="435">
        <v>0.97</v>
      </c>
      <c r="N107" s="435"/>
      <c r="O107" s="435"/>
      <c r="P107" s="435"/>
      <c r="Q107" s="435"/>
      <c r="R107" s="435"/>
      <c r="S107" s="435"/>
      <c r="T107" s="435"/>
      <c r="U107" s="435"/>
      <c r="V107" s="435"/>
      <c r="W107" s="435"/>
      <c r="X107" s="435"/>
      <c r="Y107" s="435"/>
      <c r="Z107" s="435"/>
      <c r="AA107" s="435"/>
      <c r="AB107" s="435"/>
      <c r="AC107" s="435"/>
      <c r="AD107" s="435"/>
      <c r="AE107" s="435"/>
      <c r="AF107" s="435"/>
      <c r="AG107" s="435"/>
      <c r="AH107" s="435"/>
      <c r="AI107" s="435"/>
      <c r="AJ107" s="435"/>
      <c r="AK107" s="435"/>
      <c r="AL107" s="435"/>
      <c r="AM107" s="435"/>
      <c r="AN107" s="435"/>
      <c r="AO107" s="435"/>
      <c r="AP107" s="435"/>
      <c r="AQ107" s="435"/>
      <c r="AR107" s="435"/>
      <c r="AS107" s="435"/>
      <c r="AT107" s="435"/>
      <c r="AU107" s="435"/>
      <c r="AV107" s="435"/>
      <c r="AW107" s="435"/>
      <c r="AX107" s="435"/>
      <c r="AY107" s="435"/>
      <c r="AZ107" s="435"/>
      <c r="BA107" s="435"/>
      <c r="BB107" s="435"/>
      <c r="BC107" s="435"/>
      <c r="BD107" s="435"/>
      <c r="BE107" s="435"/>
      <c r="BF107" s="435"/>
      <c r="BG107" s="435"/>
      <c r="BH107" s="431"/>
      <c r="BI107" s="431"/>
      <c r="BJ107" s="431"/>
      <c r="BK107" s="431"/>
      <c r="BL107" s="431"/>
      <c r="BM107" s="431"/>
      <c r="BN107" s="463"/>
      <c r="BO107" s="583" t="e">
        <f>VLOOKUP(B107,'[3]Phụ lục 01'!$B$12:$F$150,5,0)</f>
        <v>#N/A</v>
      </c>
      <c r="BP107" s="583" t="e">
        <f t="shared" si="36"/>
        <v>#N/A</v>
      </c>
      <c r="BQ107" s="431" t="e">
        <f>VLOOKUP(B107,'[2]PL01-16112024'!$D$11:$P$237,11,0)</f>
        <v>#N/A</v>
      </c>
      <c r="BR107" s="430"/>
      <c r="BS107" s="430"/>
      <c r="BT107" s="430"/>
      <c r="BU107" s="430"/>
    </row>
    <row r="108" spans="1:73" s="436" customFormat="1" ht="22.5">
      <c r="A108" s="428" t="s">
        <v>186</v>
      </c>
      <c r="B108" s="439" t="s">
        <v>585</v>
      </c>
      <c r="C108" s="452"/>
      <c r="D108" s="614" t="str">
        <f t="shared" si="33"/>
        <v/>
      </c>
      <c r="E108" s="606" t="e">
        <f>NhuCau!#REF!</f>
        <v>#REF!</v>
      </c>
      <c r="F108" s="606" t="e">
        <f t="shared" si="34"/>
        <v>#VALUE!</v>
      </c>
      <c r="G108" s="614" t="s">
        <v>276</v>
      </c>
      <c r="H108" s="614" t="str">
        <f t="shared" si="43"/>
        <v>ONT</v>
      </c>
      <c r="I108" s="615" t="s">
        <v>510</v>
      </c>
      <c r="J108" s="594">
        <f t="shared" si="32"/>
        <v>0</v>
      </c>
      <c r="K108" s="435"/>
      <c r="L108" s="435"/>
      <c r="M108" s="435"/>
      <c r="N108" s="435"/>
      <c r="O108" s="435"/>
      <c r="P108" s="435"/>
      <c r="Q108" s="435"/>
      <c r="R108" s="435"/>
      <c r="S108" s="435"/>
      <c r="T108" s="435"/>
      <c r="U108" s="435"/>
      <c r="V108" s="435"/>
      <c r="W108" s="435"/>
      <c r="X108" s="435"/>
      <c r="Y108" s="435"/>
      <c r="Z108" s="435"/>
      <c r="AA108" s="435"/>
      <c r="AB108" s="435"/>
      <c r="AC108" s="435"/>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5"/>
      <c r="AY108" s="435"/>
      <c r="AZ108" s="435"/>
      <c r="BA108" s="435"/>
      <c r="BB108" s="435"/>
      <c r="BC108" s="435"/>
      <c r="BD108" s="435"/>
      <c r="BE108" s="435"/>
      <c r="BF108" s="435"/>
      <c r="BG108" s="435"/>
      <c r="BH108" s="431"/>
      <c r="BI108" s="431"/>
      <c r="BJ108" s="431"/>
      <c r="BK108" s="431"/>
      <c r="BL108" s="431"/>
      <c r="BM108" s="431"/>
      <c r="BN108" s="463"/>
      <c r="BO108" s="583" t="e">
        <f>VLOOKUP(B108,'[3]Phụ lục 01'!$B$12:$F$150,5,0)</f>
        <v>#N/A</v>
      </c>
      <c r="BP108" s="583" t="e">
        <f t="shared" si="36"/>
        <v>#N/A</v>
      </c>
      <c r="BQ108" s="431" t="e">
        <f>VLOOKUP(B108,'[2]PL01-16112024'!$D$11:$P$237,11,0)</f>
        <v>#N/A</v>
      </c>
      <c r="BR108" s="430"/>
      <c r="BS108" s="430"/>
      <c r="BT108" s="430"/>
      <c r="BU108" s="430"/>
    </row>
    <row r="109" spans="1:73" s="71" customFormat="1" ht="44.25" customHeight="1">
      <c r="A109" s="276" t="s">
        <v>186</v>
      </c>
      <c r="B109" s="118" t="s">
        <v>731</v>
      </c>
      <c r="C109" s="265"/>
      <c r="D109" s="606" t="str">
        <f t="shared" si="33"/>
        <v/>
      </c>
      <c r="E109" s="606">
        <f>NhuCau!D60</f>
        <v>0.75</v>
      </c>
      <c r="F109" s="606" t="e">
        <f t="shared" si="34"/>
        <v>#VALUE!</v>
      </c>
      <c r="G109" s="601"/>
      <c r="H109" s="606" t="str">
        <f t="shared" si="43"/>
        <v>ONT</v>
      </c>
      <c r="I109" s="608"/>
      <c r="J109" s="592">
        <f t="shared" si="32"/>
        <v>0</v>
      </c>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83"/>
      <c r="BG109" s="283"/>
      <c r="BH109" s="283"/>
      <c r="BI109" s="283"/>
      <c r="BJ109" s="283"/>
      <c r="BK109" s="283"/>
      <c r="BL109" s="283"/>
      <c r="BM109" s="283"/>
      <c r="BN109" s="460"/>
      <c r="BO109" s="583" t="e">
        <f>VLOOKUP(B109,'[3]Phụ lục 01'!$B$12:$F$150,5,0)</f>
        <v>#N/A</v>
      </c>
      <c r="BP109" s="583" t="e">
        <f t="shared" si="36"/>
        <v>#N/A</v>
      </c>
      <c r="BQ109" s="469" t="e">
        <f>VLOOKUP(B109,'[2]PL01-16112024'!$D$11:$P$237,11,0)</f>
        <v>#N/A</v>
      </c>
      <c r="BR109" s="468"/>
      <c r="BS109" s="468"/>
      <c r="BT109" s="468"/>
      <c r="BU109" s="468"/>
    </row>
    <row r="110" spans="1:73" s="71" customFormat="1" ht="10.9" customHeight="1">
      <c r="A110" s="276" t="s">
        <v>186</v>
      </c>
      <c r="B110" s="295" t="s">
        <v>585</v>
      </c>
      <c r="C110" s="265"/>
      <c r="D110" s="606" t="str">
        <f t="shared" si="33"/>
        <v/>
      </c>
      <c r="E110" s="606" t="e">
        <f>NhuCau!#REF!</f>
        <v>#REF!</v>
      </c>
      <c r="F110" s="606" t="e">
        <f t="shared" si="34"/>
        <v>#VALUE!</v>
      </c>
      <c r="G110" s="601"/>
      <c r="H110" s="606" t="str">
        <f t="shared" si="43"/>
        <v>ONT</v>
      </c>
      <c r="I110" s="608" t="s">
        <v>503</v>
      </c>
      <c r="J110" s="592">
        <f t="shared" si="32"/>
        <v>0.16677</v>
      </c>
      <c r="K110" s="283"/>
      <c r="L110" s="283"/>
      <c r="M110" s="283"/>
      <c r="N110" s="281">
        <v>0.11014000000000002</v>
      </c>
      <c r="O110" s="283"/>
      <c r="P110" s="283"/>
      <c r="Q110" s="283"/>
      <c r="R110" s="283"/>
      <c r="S110" s="281">
        <f>0.09663-0.04</f>
        <v>5.6629999999999993E-2</v>
      </c>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283"/>
      <c r="BM110" s="283"/>
      <c r="BN110" s="460"/>
      <c r="BO110" s="583" t="e">
        <f>VLOOKUP(B110,'[3]Phụ lục 01'!$B$12:$F$150,5,0)</f>
        <v>#N/A</v>
      </c>
      <c r="BP110" s="583" t="e">
        <f t="shared" si="36"/>
        <v>#N/A</v>
      </c>
      <c r="BQ110" s="469" t="e">
        <f>VLOOKUP(B110,'[2]PL01-16112024'!$D$11:$P$237,11,0)</f>
        <v>#N/A</v>
      </c>
      <c r="BR110" s="468"/>
      <c r="BS110" s="468"/>
      <c r="BT110" s="468"/>
      <c r="BU110" s="468"/>
    </row>
    <row r="111" spans="1:73" s="71" customFormat="1" ht="10.9" customHeight="1">
      <c r="A111" s="276" t="s">
        <v>186</v>
      </c>
      <c r="B111" s="295" t="s">
        <v>585</v>
      </c>
      <c r="C111" s="265"/>
      <c r="D111" s="606" t="str">
        <f t="shared" si="33"/>
        <v/>
      </c>
      <c r="E111" s="606" t="e">
        <f>NhuCau!#REF!</f>
        <v>#REF!</v>
      </c>
      <c r="F111" s="606" t="e">
        <f t="shared" si="34"/>
        <v>#VALUE!</v>
      </c>
      <c r="G111" s="601"/>
      <c r="H111" s="606" t="str">
        <f t="shared" si="43"/>
        <v>ONT</v>
      </c>
      <c r="I111" s="608" t="s">
        <v>504</v>
      </c>
      <c r="J111" s="592">
        <f t="shared" si="32"/>
        <v>0</v>
      </c>
      <c r="K111" s="283"/>
      <c r="L111" s="283"/>
      <c r="M111" s="283"/>
      <c r="N111" s="281">
        <v>0</v>
      </c>
      <c r="O111" s="283"/>
      <c r="P111" s="283"/>
      <c r="Q111" s="283"/>
      <c r="R111" s="283"/>
      <c r="S111" s="281">
        <v>0</v>
      </c>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83"/>
      <c r="BG111" s="283"/>
      <c r="BH111" s="283"/>
      <c r="BI111" s="283"/>
      <c r="BJ111" s="283"/>
      <c r="BK111" s="283"/>
      <c r="BL111" s="283"/>
      <c r="BM111" s="283"/>
      <c r="BN111" s="460"/>
      <c r="BO111" s="583" t="e">
        <f>VLOOKUP(B111,'[3]Phụ lục 01'!$B$12:$F$150,5,0)</f>
        <v>#N/A</v>
      </c>
      <c r="BP111" s="583" t="e">
        <f t="shared" si="36"/>
        <v>#N/A</v>
      </c>
      <c r="BQ111" s="469" t="e">
        <f>VLOOKUP(B111,'[2]PL01-16112024'!$D$11:$P$237,11,0)</f>
        <v>#N/A</v>
      </c>
      <c r="BR111" s="468"/>
      <c r="BS111" s="468"/>
      <c r="BT111" s="468"/>
      <c r="BU111" s="468"/>
    </row>
    <row r="112" spans="1:73" s="71" customFormat="1" ht="10.9" customHeight="1">
      <c r="A112" s="276" t="s">
        <v>186</v>
      </c>
      <c r="B112" s="295" t="s">
        <v>585</v>
      </c>
      <c r="C112" s="265"/>
      <c r="D112" s="606" t="str">
        <f t="shared" si="33"/>
        <v/>
      </c>
      <c r="E112" s="606" t="e">
        <f>NhuCau!#REF!</f>
        <v>#REF!</v>
      </c>
      <c r="F112" s="606" t="e">
        <f t="shared" si="34"/>
        <v>#VALUE!</v>
      </c>
      <c r="G112" s="601"/>
      <c r="H112" s="606" t="str">
        <f t="shared" si="43"/>
        <v>ONT</v>
      </c>
      <c r="I112" s="608" t="s">
        <v>505</v>
      </c>
      <c r="J112" s="592">
        <f t="shared" si="32"/>
        <v>0.19089500000000001</v>
      </c>
      <c r="K112" s="283"/>
      <c r="L112" s="283"/>
      <c r="M112" s="281">
        <v>1.46E-2</v>
      </c>
      <c r="N112" s="281">
        <f>0.476295-0.2-0.1</f>
        <v>0.17629500000000001</v>
      </c>
      <c r="O112" s="283"/>
      <c r="P112" s="283"/>
      <c r="Q112" s="283"/>
      <c r="R112" s="283"/>
      <c r="S112" s="281">
        <v>0</v>
      </c>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83"/>
      <c r="BG112" s="283"/>
      <c r="BH112" s="283"/>
      <c r="BI112" s="283"/>
      <c r="BJ112" s="283"/>
      <c r="BK112" s="283"/>
      <c r="BL112" s="283"/>
      <c r="BM112" s="283"/>
      <c r="BN112" s="460"/>
      <c r="BO112" s="583" t="e">
        <f>VLOOKUP(B112,'[3]Phụ lục 01'!$B$12:$F$150,5,0)</f>
        <v>#N/A</v>
      </c>
      <c r="BP112" s="583" t="e">
        <f t="shared" si="36"/>
        <v>#N/A</v>
      </c>
      <c r="BQ112" s="469" t="e">
        <f>VLOOKUP(B112,'[2]PL01-16112024'!$D$11:$P$237,11,0)</f>
        <v>#N/A</v>
      </c>
      <c r="BR112" s="468"/>
      <c r="BS112" s="468"/>
      <c r="BT112" s="468"/>
      <c r="BU112" s="468"/>
    </row>
    <row r="113" spans="1:73" s="71" customFormat="1" ht="10.9" customHeight="1">
      <c r="A113" s="276" t="s">
        <v>186</v>
      </c>
      <c r="B113" s="295" t="s">
        <v>585</v>
      </c>
      <c r="C113" s="265"/>
      <c r="D113" s="606" t="str">
        <f t="shared" si="33"/>
        <v/>
      </c>
      <c r="E113" s="606" t="e">
        <f>NhuCau!#REF!</f>
        <v>#REF!</v>
      </c>
      <c r="F113" s="606" t="e">
        <f t="shared" si="34"/>
        <v>#VALUE!</v>
      </c>
      <c r="G113" s="601"/>
      <c r="H113" s="606" t="str">
        <f t="shared" si="43"/>
        <v>ONT</v>
      </c>
      <c r="I113" s="608" t="s">
        <v>506</v>
      </c>
      <c r="J113" s="592">
        <f t="shared" si="32"/>
        <v>0.19228000000000001</v>
      </c>
      <c r="K113" s="283"/>
      <c r="L113" s="283"/>
      <c r="M113" s="281">
        <v>0</v>
      </c>
      <c r="N113" s="281">
        <v>8.2000000000000003E-2</v>
      </c>
      <c r="O113" s="283"/>
      <c r="P113" s="283"/>
      <c r="Q113" s="283"/>
      <c r="R113" s="283"/>
      <c r="S113" s="281">
        <v>0.11028000000000002</v>
      </c>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83"/>
      <c r="BG113" s="283"/>
      <c r="BH113" s="283"/>
      <c r="BI113" s="283"/>
      <c r="BJ113" s="283"/>
      <c r="BK113" s="283"/>
      <c r="BL113" s="283"/>
      <c r="BM113" s="283"/>
      <c r="BN113" s="460"/>
      <c r="BO113" s="583" t="e">
        <f>VLOOKUP(B113,'[3]Phụ lục 01'!$B$12:$F$150,5,0)</f>
        <v>#N/A</v>
      </c>
      <c r="BP113" s="583" t="e">
        <f t="shared" si="36"/>
        <v>#N/A</v>
      </c>
      <c r="BQ113" s="469" t="e">
        <f>VLOOKUP(B113,'[2]PL01-16112024'!$D$11:$P$237,11,0)</f>
        <v>#N/A</v>
      </c>
      <c r="BR113" s="468"/>
      <c r="BS113" s="468"/>
      <c r="BT113" s="468"/>
      <c r="BU113" s="468"/>
    </row>
    <row r="114" spans="1:73" s="71" customFormat="1" ht="10.9" customHeight="1">
      <c r="A114" s="276" t="s">
        <v>186</v>
      </c>
      <c r="B114" s="295" t="s">
        <v>585</v>
      </c>
      <c r="C114" s="265"/>
      <c r="D114" s="606" t="str">
        <f t="shared" si="33"/>
        <v/>
      </c>
      <c r="E114" s="606" t="e">
        <f>NhuCau!#REF!</f>
        <v>#REF!</v>
      </c>
      <c r="F114" s="606" t="e">
        <f t="shared" si="34"/>
        <v>#VALUE!</v>
      </c>
      <c r="G114" s="601"/>
      <c r="H114" s="606" t="str">
        <f t="shared" si="43"/>
        <v>ONT</v>
      </c>
      <c r="I114" s="608" t="s">
        <v>507</v>
      </c>
      <c r="J114" s="592">
        <f t="shared" si="32"/>
        <v>0.14706</v>
      </c>
      <c r="K114" s="283"/>
      <c r="L114" s="283"/>
      <c r="M114" s="281">
        <v>2.98E-2</v>
      </c>
      <c r="N114" s="281">
        <v>0.11725999999999999</v>
      </c>
      <c r="O114" s="283"/>
      <c r="P114" s="283"/>
      <c r="Q114" s="283"/>
      <c r="R114" s="283"/>
      <c r="S114" s="281">
        <v>0</v>
      </c>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283"/>
      <c r="BH114" s="283"/>
      <c r="BI114" s="283"/>
      <c r="BJ114" s="283"/>
      <c r="BK114" s="283"/>
      <c r="BL114" s="283"/>
      <c r="BM114" s="283"/>
      <c r="BN114" s="460"/>
      <c r="BO114" s="583" t="e">
        <f>VLOOKUP(B114,'[3]Phụ lục 01'!$B$12:$F$150,5,0)</f>
        <v>#N/A</v>
      </c>
      <c r="BP114" s="583" t="e">
        <f t="shared" si="36"/>
        <v>#N/A</v>
      </c>
      <c r="BQ114" s="469" t="e">
        <f>VLOOKUP(B114,'[2]PL01-16112024'!$D$11:$P$237,11,0)</f>
        <v>#N/A</v>
      </c>
      <c r="BR114" s="468"/>
      <c r="BS114" s="468"/>
      <c r="BT114" s="468"/>
      <c r="BU114" s="468"/>
    </row>
    <row r="115" spans="1:73" s="71" customFormat="1" ht="10.9" customHeight="1">
      <c r="A115" s="276" t="s">
        <v>186</v>
      </c>
      <c r="B115" s="295" t="s">
        <v>585</v>
      </c>
      <c r="C115" s="265"/>
      <c r="D115" s="606" t="str">
        <f t="shared" si="33"/>
        <v/>
      </c>
      <c r="E115" s="606" t="e">
        <f>NhuCau!#REF!</f>
        <v>#REF!</v>
      </c>
      <c r="F115" s="606" t="e">
        <f t="shared" si="34"/>
        <v>#VALUE!</v>
      </c>
      <c r="G115" s="601"/>
      <c r="H115" s="606" t="str">
        <f t="shared" si="43"/>
        <v>ONT</v>
      </c>
      <c r="I115" s="608" t="s">
        <v>508</v>
      </c>
      <c r="J115" s="592">
        <f t="shared" si="32"/>
        <v>0.12509999999999999</v>
      </c>
      <c r="K115" s="283"/>
      <c r="L115" s="283"/>
      <c r="M115" s="281">
        <v>0.04</v>
      </c>
      <c r="N115" s="281">
        <v>1.0800000000000001E-2</v>
      </c>
      <c r="O115" s="283"/>
      <c r="P115" s="283"/>
      <c r="Q115" s="283"/>
      <c r="R115" s="283"/>
      <c r="S115" s="281">
        <v>7.4300000000000005E-2</v>
      </c>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83"/>
      <c r="BG115" s="283"/>
      <c r="BH115" s="283"/>
      <c r="BI115" s="283"/>
      <c r="BJ115" s="283"/>
      <c r="BK115" s="283"/>
      <c r="BL115" s="283"/>
      <c r="BM115" s="283"/>
      <c r="BN115" s="460"/>
      <c r="BO115" s="583" t="e">
        <f>VLOOKUP(B115,'[3]Phụ lục 01'!$B$12:$F$150,5,0)</f>
        <v>#N/A</v>
      </c>
      <c r="BP115" s="583" t="e">
        <f t="shared" si="36"/>
        <v>#N/A</v>
      </c>
      <c r="BQ115" s="469" t="e">
        <f>VLOOKUP(B115,'[2]PL01-16112024'!$D$11:$P$237,11,0)</f>
        <v>#N/A</v>
      </c>
      <c r="BR115" s="468"/>
      <c r="BS115" s="468"/>
      <c r="BT115" s="468"/>
      <c r="BU115" s="468"/>
    </row>
    <row r="116" spans="1:73" s="71" customFormat="1" ht="10.9" customHeight="1">
      <c r="A116" s="276" t="s">
        <v>186</v>
      </c>
      <c r="B116" s="295" t="s">
        <v>585</v>
      </c>
      <c r="C116" s="265"/>
      <c r="D116" s="606" t="str">
        <f t="shared" si="33"/>
        <v/>
      </c>
      <c r="E116" s="606" t="e">
        <f>NhuCau!#REF!</f>
        <v>#REF!</v>
      </c>
      <c r="F116" s="606" t="e">
        <f t="shared" si="34"/>
        <v>#VALUE!</v>
      </c>
      <c r="G116" s="601"/>
      <c r="H116" s="606" t="str">
        <f t="shared" si="43"/>
        <v>ONT</v>
      </c>
      <c r="I116" s="608" t="s">
        <v>509</v>
      </c>
      <c r="J116" s="592">
        <f t="shared" si="32"/>
        <v>0.29403000000000007</v>
      </c>
      <c r="K116" s="283"/>
      <c r="L116" s="283"/>
      <c r="M116" s="281">
        <v>5.584999999999999E-2</v>
      </c>
      <c r="N116" s="281">
        <f>0.80306-0.3-0.1-0.1-0.1-0.01</f>
        <v>0.19306000000000009</v>
      </c>
      <c r="O116" s="283"/>
      <c r="P116" s="283"/>
      <c r="Q116" s="283"/>
      <c r="R116" s="283"/>
      <c r="S116" s="281">
        <f>0.05512-0.01</f>
        <v>4.512E-2</v>
      </c>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83"/>
      <c r="BG116" s="283"/>
      <c r="BH116" s="283"/>
      <c r="BI116" s="283"/>
      <c r="BJ116" s="283"/>
      <c r="BK116" s="283"/>
      <c r="BL116" s="283"/>
      <c r="BM116" s="283"/>
      <c r="BN116" s="460"/>
      <c r="BO116" s="583" t="e">
        <f>VLOOKUP(B116,'[3]Phụ lục 01'!$B$12:$F$150,5,0)</f>
        <v>#N/A</v>
      </c>
      <c r="BP116" s="583" t="e">
        <f t="shared" si="36"/>
        <v>#N/A</v>
      </c>
      <c r="BQ116" s="469" t="e">
        <f>VLOOKUP(B116,'[2]PL01-16112024'!$D$11:$P$237,11,0)</f>
        <v>#N/A</v>
      </c>
      <c r="BR116" s="468"/>
      <c r="BS116" s="468"/>
      <c r="BT116" s="468"/>
      <c r="BU116" s="468"/>
    </row>
    <row r="117" spans="1:73" s="71" customFormat="1" ht="10.9" customHeight="1">
      <c r="A117" s="276" t="s">
        <v>186</v>
      </c>
      <c r="B117" s="295" t="s">
        <v>585</v>
      </c>
      <c r="C117" s="265"/>
      <c r="D117" s="606" t="str">
        <f t="shared" si="33"/>
        <v/>
      </c>
      <c r="E117" s="606" t="e">
        <f>NhuCau!#REF!</f>
        <v>#REF!</v>
      </c>
      <c r="F117" s="606" t="e">
        <f t="shared" si="34"/>
        <v>#VALUE!</v>
      </c>
      <c r="G117" s="601"/>
      <c r="H117" s="606" t="str">
        <f t="shared" si="43"/>
        <v>ONT</v>
      </c>
      <c r="I117" s="608" t="s">
        <v>510</v>
      </c>
      <c r="J117" s="592">
        <f t="shared" si="32"/>
        <v>0.17413999999999999</v>
      </c>
      <c r="K117" s="283"/>
      <c r="L117" s="283"/>
      <c r="M117" s="281">
        <v>3.2099999999999997E-2</v>
      </c>
      <c r="N117" s="281">
        <v>8.2839999999999997E-2</v>
      </c>
      <c r="O117" s="283"/>
      <c r="P117" s="283"/>
      <c r="Q117" s="283"/>
      <c r="R117" s="283"/>
      <c r="S117" s="281">
        <v>5.9200000000000003E-2</v>
      </c>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283"/>
      <c r="BH117" s="283"/>
      <c r="BI117" s="283"/>
      <c r="BJ117" s="283"/>
      <c r="BK117" s="283"/>
      <c r="BL117" s="283"/>
      <c r="BM117" s="283"/>
      <c r="BN117" s="460"/>
      <c r="BO117" s="583" t="e">
        <f>VLOOKUP(B117,'[3]Phụ lục 01'!$B$12:$F$150,5,0)</f>
        <v>#N/A</v>
      </c>
      <c r="BP117" s="583" t="e">
        <f t="shared" si="36"/>
        <v>#N/A</v>
      </c>
      <c r="BQ117" s="469" t="e">
        <f>VLOOKUP(B117,'[2]PL01-16112024'!$D$11:$P$237,11,0)</f>
        <v>#N/A</v>
      </c>
      <c r="BR117" s="468"/>
      <c r="BS117" s="468"/>
      <c r="BT117" s="468"/>
      <c r="BU117" s="468"/>
    </row>
    <row r="118" spans="1:73" s="71" customFormat="1" ht="10.9" customHeight="1">
      <c r="A118" s="276" t="s">
        <v>186</v>
      </c>
      <c r="B118" s="295" t="s">
        <v>585</v>
      </c>
      <c r="C118" s="265"/>
      <c r="D118" s="606" t="str">
        <f t="shared" si="33"/>
        <v/>
      </c>
      <c r="E118" s="606" t="e">
        <f>NhuCau!#REF!</f>
        <v>#REF!</v>
      </c>
      <c r="F118" s="606" t="e">
        <f t="shared" si="34"/>
        <v>#VALUE!</v>
      </c>
      <c r="G118" s="601"/>
      <c r="H118" s="606" t="str">
        <f t="shared" si="43"/>
        <v>ONT</v>
      </c>
      <c r="I118" s="608" t="s">
        <v>511</v>
      </c>
      <c r="J118" s="592">
        <f t="shared" si="32"/>
        <v>4.3130000000000002E-2</v>
      </c>
      <c r="K118" s="283"/>
      <c r="L118" s="283"/>
      <c r="M118" s="281">
        <v>2.3130000000000001E-2</v>
      </c>
      <c r="N118" s="281"/>
      <c r="O118" s="283"/>
      <c r="P118" s="283"/>
      <c r="Q118" s="283"/>
      <c r="R118" s="283"/>
      <c r="S118" s="281">
        <v>0.02</v>
      </c>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283"/>
      <c r="BN118" s="460"/>
      <c r="BO118" s="583" t="e">
        <f>VLOOKUP(B118,'[3]Phụ lục 01'!$B$12:$F$150,5,0)</f>
        <v>#N/A</v>
      </c>
      <c r="BP118" s="583" t="e">
        <f t="shared" si="36"/>
        <v>#N/A</v>
      </c>
      <c r="BQ118" s="469" t="e">
        <f>VLOOKUP(B118,'[2]PL01-16112024'!$D$11:$P$237,11,0)</f>
        <v>#N/A</v>
      </c>
      <c r="BR118" s="468"/>
      <c r="BS118" s="468"/>
      <c r="BT118" s="468"/>
      <c r="BU118" s="468"/>
    </row>
    <row r="119" spans="1:73" s="71" customFormat="1" ht="10.9" customHeight="1">
      <c r="A119" s="276" t="s">
        <v>186</v>
      </c>
      <c r="B119" s="295" t="s">
        <v>585</v>
      </c>
      <c r="C119" s="265"/>
      <c r="D119" s="606" t="str">
        <f t="shared" si="33"/>
        <v/>
      </c>
      <c r="E119" s="606" t="e">
        <f>NhuCau!#REF!</f>
        <v>#REF!</v>
      </c>
      <c r="F119" s="606" t="e">
        <f t="shared" si="34"/>
        <v>#VALUE!</v>
      </c>
      <c r="G119" s="601"/>
      <c r="H119" s="606" t="str">
        <f t="shared" si="43"/>
        <v>ONT</v>
      </c>
      <c r="I119" s="608" t="s">
        <v>512</v>
      </c>
      <c r="J119" s="592">
        <f t="shared" si="32"/>
        <v>4.8770000000000001E-2</v>
      </c>
      <c r="K119" s="283"/>
      <c r="L119" s="283"/>
      <c r="M119" s="281">
        <v>0</v>
      </c>
      <c r="N119" s="281">
        <v>8.0000000000000002E-3</v>
      </c>
      <c r="O119" s="283"/>
      <c r="P119" s="283"/>
      <c r="Q119" s="283"/>
      <c r="R119" s="283"/>
      <c r="S119" s="281">
        <f>0.10077-0.06</f>
        <v>4.0770000000000001E-2</v>
      </c>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283"/>
      <c r="BG119" s="283"/>
      <c r="BH119" s="283"/>
      <c r="BI119" s="283"/>
      <c r="BJ119" s="283"/>
      <c r="BK119" s="283"/>
      <c r="BL119" s="283"/>
      <c r="BM119" s="283"/>
      <c r="BN119" s="460"/>
      <c r="BO119" s="583" t="e">
        <f>VLOOKUP(B119,'[3]Phụ lục 01'!$B$12:$F$150,5,0)</f>
        <v>#N/A</v>
      </c>
      <c r="BP119" s="583" t="e">
        <f t="shared" si="36"/>
        <v>#N/A</v>
      </c>
      <c r="BQ119" s="469" t="e">
        <f>VLOOKUP(B119,'[2]PL01-16112024'!$D$11:$P$237,11,0)</f>
        <v>#N/A</v>
      </c>
      <c r="BR119" s="468"/>
      <c r="BS119" s="468"/>
      <c r="BT119" s="468"/>
      <c r="BU119" s="468"/>
    </row>
    <row r="120" spans="1:73" s="71" customFormat="1" ht="10.9" customHeight="1">
      <c r="A120" s="276" t="s">
        <v>186</v>
      </c>
      <c r="B120" s="295" t="s">
        <v>585</v>
      </c>
      <c r="C120" s="265"/>
      <c r="D120" s="606" t="str">
        <f t="shared" si="33"/>
        <v/>
      </c>
      <c r="E120" s="606" t="e">
        <f>NhuCau!#REF!</f>
        <v>#REF!</v>
      </c>
      <c r="F120" s="606" t="e">
        <f t="shared" si="34"/>
        <v>#VALUE!</v>
      </c>
      <c r="G120" s="601"/>
      <c r="H120" s="606" t="str">
        <f t="shared" si="43"/>
        <v>ONT</v>
      </c>
      <c r="I120" s="608" t="s">
        <v>513</v>
      </c>
      <c r="J120" s="592">
        <f t="shared" si="32"/>
        <v>4.3289999999999995E-2</v>
      </c>
      <c r="K120" s="283"/>
      <c r="L120" s="283"/>
      <c r="M120" s="281">
        <v>0</v>
      </c>
      <c r="N120" s="281">
        <v>4.3289999999999995E-2</v>
      </c>
      <c r="O120" s="283"/>
      <c r="P120" s="283"/>
      <c r="Q120" s="283"/>
      <c r="R120" s="283"/>
      <c r="S120" s="281">
        <v>0</v>
      </c>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83"/>
      <c r="BG120" s="283"/>
      <c r="BH120" s="283"/>
      <c r="BI120" s="283"/>
      <c r="BJ120" s="283"/>
      <c r="BK120" s="283"/>
      <c r="BL120" s="283"/>
      <c r="BM120" s="283"/>
      <c r="BN120" s="460"/>
      <c r="BO120" s="583" t="e">
        <f>VLOOKUP(B120,'[3]Phụ lục 01'!$B$12:$F$150,5,0)</f>
        <v>#N/A</v>
      </c>
      <c r="BP120" s="583" t="e">
        <f t="shared" si="36"/>
        <v>#N/A</v>
      </c>
      <c r="BQ120" s="469" t="e">
        <f>VLOOKUP(B120,'[2]PL01-16112024'!$D$11:$P$237,11,0)</f>
        <v>#N/A</v>
      </c>
      <c r="BR120" s="468"/>
      <c r="BS120" s="468"/>
      <c r="BT120" s="468"/>
      <c r="BU120" s="468"/>
    </row>
    <row r="121" spans="1:73" s="71" customFormat="1" ht="10.9" customHeight="1">
      <c r="A121" s="276" t="s">
        <v>186</v>
      </c>
      <c r="B121" s="295" t="s">
        <v>585</v>
      </c>
      <c r="C121" s="265"/>
      <c r="D121" s="606" t="str">
        <f t="shared" si="33"/>
        <v/>
      </c>
      <c r="E121" s="606" t="e">
        <f>NhuCau!#REF!</f>
        <v>#REF!</v>
      </c>
      <c r="F121" s="606" t="e">
        <f t="shared" si="34"/>
        <v>#VALUE!</v>
      </c>
      <c r="G121" s="601"/>
      <c r="H121" s="606" t="str">
        <f t="shared" si="43"/>
        <v>ONT</v>
      </c>
      <c r="I121" s="608" t="s">
        <v>514</v>
      </c>
      <c r="J121" s="592">
        <f t="shared" si="32"/>
        <v>0.31501000000000001</v>
      </c>
      <c r="K121" s="283"/>
      <c r="L121" s="283"/>
      <c r="M121" s="281">
        <v>1.5010000000000001E-2</v>
      </c>
      <c r="N121" s="281"/>
      <c r="O121" s="283"/>
      <c r="P121" s="283"/>
      <c r="Q121" s="283"/>
      <c r="R121" s="283"/>
      <c r="S121" s="281">
        <f>0.5-0.2</f>
        <v>0.3</v>
      </c>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83"/>
      <c r="BG121" s="283"/>
      <c r="BH121" s="283"/>
      <c r="BI121" s="283"/>
      <c r="BJ121" s="283"/>
      <c r="BK121" s="283"/>
      <c r="BL121" s="283"/>
      <c r="BM121" s="283"/>
      <c r="BN121" s="460"/>
      <c r="BO121" s="583" t="e">
        <f>VLOOKUP(B121,'[3]Phụ lục 01'!$B$12:$F$150,5,0)</f>
        <v>#N/A</v>
      </c>
      <c r="BP121" s="583" t="e">
        <f t="shared" si="36"/>
        <v>#N/A</v>
      </c>
      <c r="BQ121" s="469" t="e">
        <f>VLOOKUP(B121,'[2]PL01-16112024'!$D$11:$P$237,11,0)</f>
        <v>#N/A</v>
      </c>
      <c r="BR121" s="468"/>
      <c r="BS121" s="468"/>
      <c r="BT121" s="468"/>
      <c r="BU121" s="468"/>
    </row>
    <row r="122" spans="1:73" s="71" customFormat="1" ht="10.9" customHeight="1">
      <c r="A122" s="276" t="s">
        <v>186</v>
      </c>
      <c r="B122" s="295" t="s">
        <v>585</v>
      </c>
      <c r="C122" s="265"/>
      <c r="D122" s="606" t="str">
        <f t="shared" si="33"/>
        <v/>
      </c>
      <c r="E122" s="606" t="e">
        <f>NhuCau!#REF!</f>
        <v>#REF!</v>
      </c>
      <c r="F122" s="606" t="e">
        <f t="shared" si="34"/>
        <v>#VALUE!</v>
      </c>
      <c r="G122" s="601"/>
      <c r="H122" s="606" t="str">
        <f t="shared" si="43"/>
        <v>ONT</v>
      </c>
      <c r="I122" s="608" t="s">
        <v>515</v>
      </c>
      <c r="J122" s="592">
        <f t="shared" si="32"/>
        <v>0.40759000000000012</v>
      </c>
      <c r="K122" s="283"/>
      <c r="L122" s="283"/>
      <c r="M122" s="281">
        <v>9.8579999999999973E-2</v>
      </c>
      <c r="N122" s="281">
        <f>2.54781-1-1.04-0.1-0.1-0.05</f>
        <v>0.25781000000000015</v>
      </c>
      <c r="O122" s="283"/>
      <c r="P122" s="283"/>
      <c r="Q122" s="283"/>
      <c r="R122" s="283"/>
      <c r="S122" s="281">
        <f>0.0712-0.02</f>
        <v>5.1199999999999996E-2</v>
      </c>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83"/>
      <c r="BG122" s="283"/>
      <c r="BH122" s="283"/>
      <c r="BI122" s="283"/>
      <c r="BJ122" s="283"/>
      <c r="BK122" s="283"/>
      <c r="BL122" s="283"/>
      <c r="BM122" s="283"/>
      <c r="BN122" s="460"/>
      <c r="BO122" s="583" t="e">
        <f>VLOOKUP(B122,'[3]Phụ lục 01'!$B$12:$F$150,5,0)</f>
        <v>#N/A</v>
      </c>
      <c r="BP122" s="583" t="e">
        <f t="shared" si="36"/>
        <v>#N/A</v>
      </c>
      <c r="BQ122" s="469" t="e">
        <f>VLOOKUP(B122,'[2]PL01-16112024'!$D$11:$P$237,11,0)</f>
        <v>#N/A</v>
      </c>
      <c r="BR122" s="468"/>
      <c r="BS122" s="468"/>
      <c r="BT122" s="468"/>
      <c r="BU122" s="468"/>
    </row>
    <row r="123" spans="1:73" s="71" customFormat="1" ht="10.9" customHeight="1">
      <c r="A123" s="276" t="s">
        <v>186</v>
      </c>
      <c r="B123" s="295" t="s">
        <v>585</v>
      </c>
      <c r="C123" s="265"/>
      <c r="D123" s="606" t="str">
        <f t="shared" si="33"/>
        <v/>
      </c>
      <c r="E123" s="606" t="e">
        <f>NhuCau!#REF!</f>
        <v>#REF!</v>
      </c>
      <c r="F123" s="606" t="e">
        <f t="shared" si="34"/>
        <v>#VALUE!</v>
      </c>
      <c r="G123" s="601"/>
      <c r="H123" s="606" t="str">
        <f t="shared" si="43"/>
        <v>ONT</v>
      </c>
      <c r="I123" s="608" t="s">
        <v>516</v>
      </c>
      <c r="J123" s="592">
        <f t="shared" si="32"/>
        <v>0.31824000000000002</v>
      </c>
      <c r="K123" s="283"/>
      <c r="L123" s="283"/>
      <c r="M123" s="281"/>
      <c r="N123" s="281">
        <f>0.42414-0.2</f>
        <v>0.22414000000000001</v>
      </c>
      <c r="O123" s="283"/>
      <c r="P123" s="283"/>
      <c r="Q123" s="283"/>
      <c r="R123" s="283"/>
      <c r="S123" s="281">
        <v>9.4100000000000003E-2</v>
      </c>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83"/>
      <c r="BG123" s="283"/>
      <c r="BH123" s="283"/>
      <c r="BI123" s="283"/>
      <c r="BJ123" s="283"/>
      <c r="BK123" s="283"/>
      <c r="BL123" s="283"/>
      <c r="BM123" s="283"/>
      <c r="BN123" s="460"/>
      <c r="BO123" s="583" t="e">
        <f>VLOOKUP(B123,'[3]Phụ lục 01'!$B$12:$F$150,5,0)</f>
        <v>#N/A</v>
      </c>
      <c r="BP123" s="583" t="e">
        <f t="shared" si="36"/>
        <v>#N/A</v>
      </c>
      <c r="BQ123" s="469" t="e">
        <f>VLOOKUP(B123,'[2]PL01-16112024'!$D$11:$P$237,11,0)</f>
        <v>#N/A</v>
      </c>
      <c r="BR123" s="468"/>
      <c r="BS123" s="468"/>
      <c r="BT123" s="468"/>
      <c r="BU123" s="468"/>
    </row>
    <row r="124" spans="1:73" s="71" customFormat="1" ht="10.9" customHeight="1">
      <c r="A124" s="276" t="s">
        <v>186</v>
      </c>
      <c r="B124" s="295" t="s">
        <v>585</v>
      </c>
      <c r="C124" s="265"/>
      <c r="D124" s="606" t="str">
        <f t="shared" si="33"/>
        <v/>
      </c>
      <c r="E124" s="606" t="e">
        <f>NhuCau!#REF!</f>
        <v>#REF!</v>
      </c>
      <c r="F124" s="606" t="e">
        <f t="shared" si="34"/>
        <v>#VALUE!</v>
      </c>
      <c r="G124" s="601"/>
      <c r="H124" s="606" t="str">
        <f t="shared" si="43"/>
        <v>ONT</v>
      </c>
      <c r="I124" s="608" t="s">
        <v>517</v>
      </c>
      <c r="J124" s="592">
        <f t="shared" si="32"/>
        <v>0.24849999999999997</v>
      </c>
      <c r="K124" s="283"/>
      <c r="L124" s="283"/>
      <c r="M124" s="281">
        <v>0.02</v>
      </c>
      <c r="N124" s="281">
        <f>0.6785-0.2-0.1-0.1-0.05</f>
        <v>0.22849999999999998</v>
      </c>
      <c r="O124" s="283"/>
      <c r="P124" s="283"/>
      <c r="Q124" s="283"/>
      <c r="R124" s="283"/>
      <c r="S124" s="499">
        <v>0</v>
      </c>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83"/>
      <c r="BG124" s="283"/>
      <c r="BH124" s="283"/>
      <c r="BI124" s="283"/>
      <c r="BJ124" s="283"/>
      <c r="BK124" s="283"/>
      <c r="BL124" s="283"/>
      <c r="BM124" s="283"/>
      <c r="BN124" s="460"/>
      <c r="BO124" s="583" t="e">
        <f>VLOOKUP(B124,'[3]Phụ lục 01'!$B$12:$F$150,5,0)</f>
        <v>#N/A</v>
      </c>
      <c r="BP124" s="583" t="e">
        <f t="shared" si="36"/>
        <v>#N/A</v>
      </c>
      <c r="BQ124" s="469" t="e">
        <f>VLOOKUP(B124,'[2]PL01-16112024'!$D$11:$P$237,11,0)</f>
        <v>#N/A</v>
      </c>
      <c r="BR124" s="468"/>
      <c r="BS124" s="468"/>
      <c r="BT124" s="468"/>
      <c r="BU124" s="468"/>
    </row>
    <row r="125" spans="1:73" s="71" customFormat="1" ht="10.9" customHeight="1">
      <c r="A125" s="276" t="s">
        <v>186</v>
      </c>
      <c r="B125" s="295"/>
      <c r="C125" s="265"/>
      <c r="D125" s="606" t="str">
        <f t="shared" si="33"/>
        <v/>
      </c>
      <c r="E125" s="606" t="e">
        <f>NhuCau!#REF!</f>
        <v>#REF!</v>
      </c>
      <c r="F125" s="606" t="e">
        <f t="shared" si="34"/>
        <v>#VALUE!</v>
      </c>
      <c r="G125" s="601"/>
      <c r="H125" s="606" t="str">
        <f t="shared" si="43"/>
        <v/>
      </c>
      <c r="I125" s="608"/>
      <c r="J125" s="592">
        <f t="shared" si="32"/>
        <v>0</v>
      </c>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283"/>
      <c r="BG125" s="283"/>
      <c r="BH125" s="283"/>
      <c r="BI125" s="283"/>
      <c r="BJ125" s="283"/>
      <c r="BK125" s="283"/>
      <c r="BL125" s="283"/>
      <c r="BM125" s="283"/>
      <c r="BN125" s="460"/>
      <c r="BO125" s="583">
        <f>VLOOKUP(B125,'[3]Phụ lục 01'!$B$12:$F$150,5,0)</f>
        <v>0</v>
      </c>
      <c r="BP125" s="583">
        <f t="shared" si="36"/>
        <v>0</v>
      </c>
      <c r="BQ125" s="469" t="e">
        <f>VLOOKUP(B125,'[2]PL01-16112024'!$D$11:$P$237,11,0)</f>
        <v>#N/A</v>
      </c>
      <c r="BR125" s="468"/>
      <c r="BS125" s="468"/>
      <c r="BT125" s="468"/>
      <c r="BU125" s="468"/>
    </row>
    <row r="126" spans="1:73" s="71" customFormat="1" ht="10.9" customHeight="1">
      <c r="A126" s="276" t="s">
        <v>186</v>
      </c>
      <c r="B126" s="295"/>
      <c r="C126" s="265"/>
      <c r="D126" s="606" t="str">
        <f t="shared" si="33"/>
        <v/>
      </c>
      <c r="E126" s="606" t="e">
        <f>NhuCau!#REF!</f>
        <v>#REF!</v>
      </c>
      <c r="F126" s="606" t="e">
        <f t="shared" ref="F126:F189" si="44">D126-E126</f>
        <v>#VALUE!</v>
      </c>
      <c r="G126" s="601"/>
      <c r="H126" s="606" t="str">
        <f t="shared" si="43"/>
        <v/>
      </c>
      <c r="I126" s="608"/>
      <c r="J126" s="592">
        <f t="shared" si="32"/>
        <v>0</v>
      </c>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83"/>
      <c r="BG126" s="283"/>
      <c r="BH126" s="283"/>
      <c r="BI126" s="283"/>
      <c r="BJ126" s="283"/>
      <c r="BK126" s="283"/>
      <c r="BL126" s="283"/>
      <c r="BM126" s="283"/>
      <c r="BN126" s="460"/>
      <c r="BO126" s="583">
        <f>VLOOKUP(B126,'[3]Phụ lục 01'!$B$12:$F$150,5,0)</f>
        <v>0</v>
      </c>
      <c r="BP126" s="583">
        <f t="shared" ref="BP126:BP189" si="45">J126-BO126</f>
        <v>0</v>
      </c>
      <c r="BQ126" s="469" t="e">
        <f>VLOOKUP(B126,'[2]PL01-16112024'!$D$11:$P$237,11,0)</f>
        <v>#N/A</v>
      </c>
      <c r="BR126" s="468"/>
      <c r="BS126" s="468"/>
      <c r="BT126" s="468"/>
      <c r="BU126" s="468"/>
    </row>
    <row r="127" spans="1:73" s="71" customFormat="1" ht="10.9" customHeight="1">
      <c r="A127" s="276" t="s">
        <v>186</v>
      </c>
      <c r="B127" s="295"/>
      <c r="C127" s="265"/>
      <c r="D127" s="606" t="str">
        <f t="shared" si="33"/>
        <v/>
      </c>
      <c r="E127" s="606" t="e">
        <f>NhuCau!#REF!</f>
        <v>#REF!</v>
      </c>
      <c r="F127" s="606" t="e">
        <f t="shared" si="44"/>
        <v>#VALUE!</v>
      </c>
      <c r="G127" s="601"/>
      <c r="H127" s="606" t="str">
        <f t="shared" si="43"/>
        <v/>
      </c>
      <c r="I127" s="608"/>
      <c r="J127" s="592">
        <f t="shared" si="32"/>
        <v>0</v>
      </c>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83"/>
      <c r="BG127" s="283"/>
      <c r="BH127" s="283"/>
      <c r="BI127" s="283"/>
      <c r="BJ127" s="283"/>
      <c r="BK127" s="283"/>
      <c r="BL127" s="283"/>
      <c r="BM127" s="283"/>
      <c r="BN127" s="460"/>
      <c r="BO127" s="583">
        <f>VLOOKUP(B127,'[3]Phụ lục 01'!$B$12:$F$150,5,0)</f>
        <v>0</v>
      </c>
      <c r="BP127" s="583">
        <f t="shared" si="45"/>
        <v>0</v>
      </c>
      <c r="BQ127" s="469" t="e">
        <f>VLOOKUP(B127,'[2]PL01-16112024'!$D$11:$P$237,11,0)</f>
        <v>#N/A</v>
      </c>
      <c r="BR127" s="468"/>
      <c r="BS127" s="468"/>
      <c r="BT127" s="468"/>
      <c r="BU127" s="468"/>
    </row>
    <row r="128" spans="1:73" s="71" customFormat="1" ht="10.9" customHeight="1">
      <c r="A128" s="276" t="s">
        <v>186</v>
      </c>
      <c r="B128" s="295"/>
      <c r="C128" s="265"/>
      <c r="D128" s="606" t="str">
        <f t="shared" si="33"/>
        <v/>
      </c>
      <c r="E128" s="606" t="e">
        <f>NhuCau!#REF!</f>
        <v>#REF!</v>
      </c>
      <c r="F128" s="606" t="e">
        <f t="shared" si="44"/>
        <v>#VALUE!</v>
      </c>
      <c r="G128" s="601"/>
      <c r="H128" s="606" t="str">
        <f t="shared" si="43"/>
        <v/>
      </c>
      <c r="I128" s="608"/>
      <c r="J128" s="592">
        <f t="shared" si="32"/>
        <v>0</v>
      </c>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283"/>
      <c r="BG128" s="283"/>
      <c r="BH128" s="283"/>
      <c r="BI128" s="283"/>
      <c r="BJ128" s="283"/>
      <c r="BK128" s="283"/>
      <c r="BL128" s="283"/>
      <c r="BM128" s="283"/>
      <c r="BN128" s="460"/>
      <c r="BO128" s="583">
        <f>VLOOKUP(B128,'[3]Phụ lục 01'!$B$12:$F$150,5,0)</f>
        <v>0</v>
      </c>
      <c r="BP128" s="583">
        <f t="shared" si="45"/>
        <v>0</v>
      </c>
      <c r="BQ128" s="469" t="e">
        <f>VLOOKUP(B128,'[2]PL01-16112024'!$D$11:$P$237,11,0)</f>
        <v>#N/A</v>
      </c>
      <c r="BR128" s="468"/>
      <c r="BS128" s="468"/>
      <c r="BT128" s="468"/>
      <c r="BU128" s="468"/>
    </row>
    <row r="129" spans="1:73" s="71" customFormat="1" ht="10.9" customHeight="1">
      <c r="A129" s="276" t="s">
        <v>186</v>
      </c>
      <c r="B129" s="295"/>
      <c r="C129" s="265"/>
      <c r="D129" s="606" t="str">
        <f t="shared" si="33"/>
        <v/>
      </c>
      <c r="E129" s="606" t="e">
        <f>NhuCau!#REF!</f>
        <v>#REF!</v>
      </c>
      <c r="F129" s="606" t="e">
        <f t="shared" si="44"/>
        <v>#VALUE!</v>
      </c>
      <c r="G129" s="601"/>
      <c r="H129" s="606" t="str">
        <f t="shared" si="43"/>
        <v/>
      </c>
      <c r="I129" s="608"/>
      <c r="J129" s="592">
        <f t="shared" si="32"/>
        <v>0</v>
      </c>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283"/>
      <c r="BG129" s="283"/>
      <c r="BH129" s="283"/>
      <c r="BI129" s="283"/>
      <c r="BJ129" s="283"/>
      <c r="BK129" s="283"/>
      <c r="BL129" s="283"/>
      <c r="BM129" s="283"/>
      <c r="BN129" s="460"/>
      <c r="BO129" s="583">
        <f>VLOOKUP(B129,'[3]Phụ lục 01'!$B$12:$F$150,5,0)</f>
        <v>0</v>
      </c>
      <c r="BP129" s="583">
        <f t="shared" si="45"/>
        <v>0</v>
      </c>
      <c r="BQ129" s="469" t="e">
        <f>VLOOKUP(B129,'[2]PL01-16112024'!$D$11:$P$237,11,0)</f>
        <v>#N/A</v>
      </c>
      <c r="BR129" s="468"/>
      <c r="BS129" s="468"/>
      <c r="BT129" s="468"/>
      <c r="BU129" s="468"/>
    </row>
    <row r="130" spans="1:73" s="71" customFormat="1" ht="10.9" customHeight="1">
      <c r="A130" s="276" t="s">
        <v>186</v>
      </c>
      <c r="B130" s="295"/>
      <c r="C130" s="265"/>
      <c r="D130" s="606" t="str">
        <f t="shared" si="33"/>
        <v/>
      </c>
      <c r="E130" s="606" t="e">
        <f>NhuCau!#REF!</f>
        <v>#REF!</v>
      </c>
      <c r="F130" s="606" t="e">
        <f t="shared" si="44"/>
        <v>#VALUE!</v>
      </c>
      <c r="G130" s="601"/>
      <c r="H130" s="606" t="str">
        <f t="shared" si="43"/>
        <v/>
      </c>
      <c r="I130" s="608"/>
      <c r="J130" s="592">
        <f t="shared" si="32"/>
        <v>0</v>
      </c>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83"/>
      <c r="BG130" s="283"/>
      <c r="BH130" s="283"/>
      <c r="BI130" s="283"/>
      <c r="BJ130" s="283"/>
      <c r="BK130" s="283"/>
      <c r="BL130" s="283"/>
      <c r="BM130" s="283"/>
      <c r="BN130" s="460"/>
      <c r="BO130" s="583">
        <f>VLOOKUP(B130,'[3]Phụ lục 01'!$B$12:$F$150,5,0)</f>
        <v>0</v>
      </c>
      <c r="BP130" s="583">
        <f t="shared" si="45"/>
        <v>0</v>
      </c>
      <c r="BQ130" s="469" t="e">
        <f>VLOOKUP(B130,'[2]PL01-16112024'!$D$11:$P$237,11,0)</f>
        <v>#N/A</v>
      </c>
      <c r="BR130" s="468"/>
      <c r="BS130" s="468"/>
      <c r="BT130" s="468"/>
      <c r="BU130" s="468"/>
    </row>
    <row r="131" spans="1:73" s="71" customFormat="1" ht="10.9" customHeight="1">
      <c r="A131" s="276" t="s">
        <v>186</v>
      </c>
      <c r="B131" s="295"/>
      <c r="C131" s="265"/>
      <c r="D131" s="606" t="str">
        <f t="shared" si="33"/>
        <v/>
      </c>
      <c r="E131" s="606" t="e">
        <f>NhuCau!#REF!</f>
        <v>#REF!</v>
      </c>
      <c r="F131" s="606" t="e">
        <f t="shared" si="44"/>
        <v>#VALUE!</v>
      </c>
      <c r="G131" s="601"/>
      <c r="H131" s="606" t="str">
        <f t="shared" si="43"/>
        <v/>
      </c>
      <c r="I131" s="608"/>
      <c r="J131" s="592">
        <f t="shared" si="32"/>
        <v>0</v>
      </c>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83"/>
      <c r="BG131" s="283"/>
      <c r="BH131" s="283"/>
      <c r="BI131" s="283"/>
      <c r="BJ131" s="283"/>
      <c r="BK131" s="283"/>
      <c r="BL131" s="283"/>
      <c r="BM131" s="283"/>
      <c r="BN131" s="460"/>
      <c r="BO131" s="583">
        <f>VLOOKUP(B131,'[3]Phụ lục 01'!$B$12:$F$150,5,0)</f>
        <v>0</v>
      </c>
      <c r="BP131" s="583">
        <f t="shared" si="45"/>
        <v>0</v>
      </c>
      <c r="BQ131" s="469" t="e">
        <f>VLOOKUP(B131,'[2]PL01-16112024'!$D$11:$P$237,11,0)</f>
        <v>#N/A</v>
      </c>
      <c r="BR131" s="468"/>
      <c r="BS131" s="468"/>
      <c r="BT131" s="468"/>
      <c r="BU131" s="468"/>
    </row>
    <row r="132" spans="1:73" s="71" customFormat="1" ht="10.9" customHeight="1">
      <c r="A132" s="276" t="s">
        <v>186</v>
      </c>
      <c r="B132" s="295"/>
      <c r="C132" s="265"/>
      <c r="D132" s="606" t="str">
        <f t="shared" si="33"/>
        <v/>
      </c>
      <c r="E132" s="606" t="e">
        <f>NhuCau!#REF!</f>
        <v>#REF!</v>
      </c>
      <c r="F132" s="606" t="e">
        <f t="shared" si="44"/>
        <v>#VALUE!</v>
      </c>
      <c r="G132" s="601"/>
      <c r="H132" s="606" t="str">
        <f t="shared" si="43"/>
        <v/>
      </c>
      <c r="I132" s="608"/>
      <c r="J132" s="592">
        <f t="shared" si="32"/>
        <v>0</v>
      </c>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83"/>
      <c r="BG132" s="283"/>
      <c r="BH132" s="283"/>
      <c r="BI132" s="283"/>
      <c r="BJ132" s="283"/>
      <c r="BK132" s="283"/>
      <c r="BL132" s="283"/>
      <c r="BM132" s="283"/>
      <c r="BN132" s="460"/>
      <c r="BO132" s="583">
        <f>VLOOKUP(B132,'[3]Phụ lục 01'!$B$12:$F$150,5,0)</f>
        <v>0</v>
      </c>
      <c r="BP132" s="583">
        <f t="shared" si="45"/>
        <v>0</v>
      </c>
      <c r="BQ132" s="469" t="e">
        <f>VLOOKUP(B132,'[2]PL01-16112024'!$D$11:$P$237,11,0)</f>
        <v>#N/A</v>
      </c>
      <c r="BR132" s="468"/>
      <c r="BS132" s="468"/>
      <c r="BT132" s="468"/>
      <c r="BU132" s="468"/>
    </row>
    <row r="133" spans="1:73" s="71" customFormat="1" ht="10.9" customHeight="1">
      <c r="A133" s="276" t="s">
        <v>186</v>
      </c>
      <c r="B133" s="295"/>
      <c r="C133" s="265"/>
      <c r="D133" s="606" t="str">
        <f t="shared" si="33"/>
        <v/>
      </c>
      <c r="E133" s="606" t="e">
        <f>NhuCau!#REF!</f>
        <v>#REF!</v>
      </c>
      <c r="F133" s="606" t="e">
        <f t="shared" si="44"/>
        <v>#VALUE!</v>
      </c>
      <c r="G133" s="601"/>
      <c r="H133" s="606" t="str">
        <f t="shared" si="43"/>
        <v/>
      </c>
      <c r="I133" s="608"/>
      <c r="J133" s="592">
        <f t="shared" si="32"/>
        <v>0</v>
      </c>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283"/>
      <c r="BM133" s="283"/>
      <c r="BN133" s="460"/>
      <c r="BO133" s="583">
        <f>VLOOKUP(B133,'[3]Phụ lục 01'!$B$12:$F$150,5,0)</f>
        <v>0</v>
      </c>
      <c r="BP133" s="583">
        <f t="shared" si="45"/>
        <v>0</v>
      </c>
      <c r="BQ133" s="469" t="e">
        <f>VLOOKUP(B133,'[2]PL01-16112024'!$D$11:$P$237,11,0)</f>
        <v>#N/A</v>
      </c>
      <c r="BR133" s="468"/>
      <c r="BS133" s="468"/>
      <c r="BT133" s="468"/>
      <c r="BU133" s="468"/>
    </row>
    <row r="134" spans="1:73" s="71" customFormat="1" ht="10.9" customHeight="1">
      <c r="A134" s="276" t="s">
        <v>186</v>
      </c>
      <c r="B134" s="295"/>
      <c r="C134" s="265"/>
      <c r="D134" s="606" t="str">
        <f t="shared" si="33"/>
        <v/>
      </c>
      <c r="E134" s="606" t="e">
        <f>NhuCau!#REF!</f>
        <v>#REF!</v>
      </c>
      <c r="F134" s="606" t="e">
        <f t="shared" si="44"/>
        <v>#VALUE!</v>
      </c>
      <c r="G134" s="601"/>
      <c r="H134" s="606" t="str">
        <f t="shared" si="43"/>
        <v/>
      </c>
      <c r="I134" s="608"/>
      <c r="J134" s="592">
        <f t="shared" si="32"/>
        <v>0</v>
      </c>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460"/>
      <c r="BO134" s="583">
        <f>VLOOKUP(B134,'[3]Phụ lục 01'!$B$12:$F$150,5,0)</f>
        <v>0</v>
      </c>
      <c r="BP134" s="583">
        <f t="shared" si="45"/>
        <v>0</v>
      </c>
      <c r="BQ134" s="469" t="e">
        <f>VLOOKUP(B134,'[2]PL01-16112024'!$D$11:$P$237,11,0)</f>
        <v>#N/A</v>
      </c>
      <c r="BR134" s="468"/>
      <c r="BS134" s="468"/>
      <c r="BT134" s="468"/>
      <c r="BU134" s="468"/>
    </row>
    <row r="135" spans="1:73" s="71" customFormat="1" ht="10.9" customHeight="1">
      <c r="A135" s="276" t="s">
        <v>186</v>
      </c>
      <c r="B135" s="295"/>
      <c r="C135" s="265"/>
      <c r="D135" s="606" t="str">
        <f t="shared" si="33"/>
        <v/>
      </c>
      <c r="E135" s="606" t="e">
        <f>NhuCau!#REF!</f>
        <v>#REF!</v>
      </c>
      <c r="F135" s="606" t="e">
        <f t="shared" si="44"/>
        <v>#VALUE!</v>
      </c>
      <c r="G135" s="601"/>
      <c r="H135" s="606" t="str">
        <f t="shared" si="43"/>
        <v/>
      </c>
      <c r="I135" s="608"/>
      <c r="J135" s="592">
        <f t="shared" si="32"/>
        <v>0</v>
      </c>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c r="BA135" s="283"/>
      <c r="BB135" s="283"/>
      <c r="BC135" s="283"/>
      <c r="BD135" s="283"/>
      <c r="BE135" s="283"/>
      <c r="BF135" s="283"/>
      <c r="BG135" s="283"/>
      <c r="BH135" s="283"/>
      <c r="BI135" s="283"/>
      <c r="BJ135" s="283"/>
      <c r="BK135" s="283"/>
      <c r="BL135" s="283"/>
      <c r="BM135" s="283"/>
      <c r="BN135" s="460"/>
      <c r="BO135" s="583">
        <f>VLOOKUP(B135,'[3]Phụ lục 01'!$B$12:$F$150,5,0)</f>
        <v>0</v>
      </c>
      <c r="BP135" s="583">
        <f t="shared" si="45"/>
        <v>0</v>
      </c>
      <c r="BQ135" s="469" t="e">
        <f>VLOOKUP(B135,'[2]PL01-16112024'!$D$11:$P$237,11,0)</f>
        <v>#N/A</v>
      </c>
      <c r="BR135" s="468"/>
      <c r="BS135" s="468"/>
      <c r="BT135" s="468"/>
      <c r="BU135" s="468"/>
    </row>
    <row r="136" spans="1:73" s="71" customFormat="1" ht="10.9" customHeight="1">
      <c r="A136" s="276" t="s">
        <v>186</v>
      </c>
      <c r="B136" s="295"/>
      <c r="C136" s="265"/>
      <c r="D136" s="606" t="str">
        <f t="shared" si="33"/>
        <v/>
      </c>
      <c r="E136" s="606" t="e">
        <f>NhuCau!#REF!</f>
        <v>#REF!</v>
      </c>
      <c r="F136" s="606" t="e">
        <f t="shared" si="44"/>
        <v>#VALUE!</v>
      </c>
      <c r="G136" s="601"/>
      <c r="H136" s="606" t="str">
        <f t="shared" si="43"/>
        <v/>
      </c>
      <c r="I136" s="608"/>
      <c r="J136" s="592">
        <f t="shared" si="32"/>
        <v>0</v>
      </c>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83"/>
      <c r="BG136" s="283"/>
      <c r="BH136" s="283"/>
      <c r="BI136" s="283"/>
      <c r="BJ136" s="283"/>
      <c r="BK136" s="283"/>
      <c r="BL136" s="283"/>
      <c r="BM136" s="283"/>
      <c r="BN136" s="460"/>
      <c r="BO136" s="583">
        <f>VLOOKUP(B136,'[3]Phụ lục 01'!$B$12:$F$150,5,0)</f>
        <v>0</v>
      </c>
      <c r="BP136" s="583">
        <f t="shared" si="45"/>
        <v>0</v>
      </c>
      <c r="BQ136" s="469" t="e">
        <f>VLOOKUP(B136,'[2]PL01-16112024'!$D$11:$P$237,11,0)</f>
        <v>#N/A</v>
      </c>
      <c r="BR136" s="468"/>
      <c r="BS136" s="468"/>
      <c r="BT136" s="468"/>
      <c r="BU136" s="468"/>
    </row>
    <row r="137" spans="1:73" s="71" customFormat="1" ht="10.9" customHeight="1">
      <c r="A137" s="276" t="s">
        <v>186</v>
      </c>
      <c r="B137" s="295"/>
      <c r="C137" s="265"/>
      <c r="D137" s="606" t="str">
        <f t="shared" si="33"/>
        <v/>
      </c>
      <c r="E137" s="606" t="e">
        <f>NhuCau!#REF!</f>
        <v>#REF!</v>
      </c>
      <c r="F137" s="606" t="e">
        <f t="shared" si="44"/>
        <v>#VALUE!</v>
      </c>
      <c r="G137" s="601"/>
      <c r="H137" s="606" t="str">
        <f t="shared" si="43"/>
        <v/>
      </c>
      <c r="I137" s="608"/>
      <c r="J137" s="592">
        <f t="shared" si="32"/>
        <v>0</v>
      </c>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c r="BA137" s="283"/>
      <c r="BB137" s="283"/>
      <c r="BC137" s="283"/>
      <c r="BD137" s="283"/>
      <c r="BE137" s="283"/>
      <c r="BF137" s="283"/>
      <c r="BG137" s="283"/>
      <c r="BH137" s="283"/>
      <c r="BI137" s="283"/>
      <c r="BJ137" s="283"/>
      <c r="BK137" s="283"/>
      <c r="BL137" s="283"/>
      <c r="BM137" s="283"/>
      <c r="BN137" s="460"/>
      <c r="BO137" s="583">
        <f>VLOOKUP(B137,'[3]Phụ lục 01'!$B$12:$F$150,5,0)</f>
        <v>0</v>
      </c>
      <c r="BP137" s="583">
        <f t="shared" si="45"/>
        <v>0</v>
      </c>
      <c r="BQ137" s="469" t="e">
        <f>VLOOKUP(B137,'[2]PL01-16112024'!$D$11:$P$237,11,0)</f>
        <v>#N/A</v>
      </c>
      <c r="BR137" s="468"/>
      <c r="BS137" s="468"/>
      <c r="BT137" s="468"/>
      <c r="BU137" s="468"/>
    </row>
    <row r="138" spans="1:73" s="71" customFormat="1" ht="10.9" customHeight="1">
      <c r="A138" s="276" t="s">
        <v>186</v>
      </c>
      <c r="B138" s="295"/>
      <c r="C138" s="265"/>
      <c r="D138" s="606" t="str">
        <f t="shared" si="33"/>
        <v/>
      </c>
      <c r="E138" s="606" t="e">
        <f>NhuCau!#REF!</f>
        <v>#REF!</v>
      </c>
      <c r="F138" s="606" t="e">
        <f t="shared" si="44"/>
        <v>#VALUE!</v>
      </c>
      <c r="G138" s="601"/>
      <c r="H138" s="606" t="str">
        <f t="shared" si="43"/>
        <v/>
      </c>
      <c r="I138" s="608"/>
      <c r="J138" s="592">
        <f t="shared" si="32"/>
        <v>0</v>
      </c>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c r="BA138" s="283"/>
      <c r="BB138" s="283"/>
      <c r="BC138" s="283"/>
      <c r="BD138" s="283"/>
      <c r="BE138" s="283"/>
      <c r="BF138" s="283"/>
      <c r="BG138" s="283"/>
      <c r="BH138" s="283"/>
      <c r="BI138" s="283"/>
      <c r="BJ138" s="283"/>
      <c r="BK138" s="283"/>
      <c r="BL138" s="283"/>
      <c r="BM138" s="283"/>
      <c r="BN138" s="460"/>
      <c r="BO138" s="583">
        <f>VLOOKUP(B138,'[3]Phụ lục 01'!$B$12:$F$150,5,0)</f>
        <v>0</v>
      </c>
      <c r="BP138" s="583">
        <f t="shared" si="45"/>
        <v>0</v>
      </c>
      <c r="BQ138" s="469" t="e">
        <f>VLOOKUP(B138,'[2]PL01-16112024'!$D$11:$P$237,11,0)</f>
        <v>#N/A</v>
      </c>
      <c r="BR138" s="468"/>
      <c r="BS138" s="468"/>
      <c r="BT138" s="468"/>
      <c r="BU138" s="468"/>
    </row>
    <row r="139" spans="1:73" s="71" customFormat="1" ht="10.9" customHeight="1">
      <c r="A139" s="276" t="s">
        <v>186</v>
      </c>
      <c r="B139" s="295"/>
      <c r="C139" s="265"/>
      <c r="D139" s="606" t="str">
        <f t="shared" si="33"/>
        <v/>
      </c>
      <c r="E139" s="606" t="e">
        <f>NhuCau!#REF!</f>
        <v>#REF!</v>
      </c>
      <c r="F139" s="606" t="e">
        <f t="shared" si="44"/>
        <v>#VALUE!</v>
      </c>
      <c r="G139" s="601"/>
      <c r="H139" s="606" t="str">
        <f t="shared" si="43"/>
        <v/>
      </c>
      <c r="I139" s="608"/>
      <c r="J139" s="592">
        <f t="shared" si="32"/>
        <v>0</v>
      </c>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283"/>
      <c r="BG139" s="283"/>
      <c r="BH139" s="283"/>
      <c r="BI139" s="283"/>
      <c r="BJ139" s="283"/>
      <c r="BK139" s="283"/>
      <c r="BL139" s="283"/>
      <c r="BM139" s="283"/>
      <c r="BN139" s="460"/>
      <c r="BO139" s="583">
        <f>VLOOKUP(B139,'[3]Phụ lục 01'!$B$12:$F$150,5,0)</f>
        <v>0</v>
      </c>
      <c r="BP139" s="583">
        <f t="shared" si="45"/>
        <v>0</v>
      </c>
      <c r="BQ139" s="469" t="e">
        <f>VLOOKUP(B139,'[2]PL01-16112024'!$D$11:$P$237,11,0)</f>
        <v>#N/A</v>
      </c>
      <c r="BR139" s="468"/>
      <c r="BS139" s="468"/>
      <c r="BT139" s="468"/>
      <c r="BU139" s="468"/>
    </row>
    <row r="140" spans="1:73" s="71" customFormat="1" ht="10.9" customHeight="1">
      <c r="A140" s="276" t="s">
        <v>186</v>
      </c>
      <c r="B140" s="295"/>
      <c r="C140" s="265"/>
      <c r="D140" s="606" t="str">
        <f t="shared" si="33"/>
        <v/>
      </c>
      <c r="E140" s="606">
        <f>NhuCau!D84</f>
        <v>0</v>
      </c>
      <c r="F140" s="606" t="e">
        <f t="shared" si="44"/>
        <v>#VALUE!</v>
      </c>
      <c r="G140" s="601"/>
      <c r="H140" s="606" t="str">
        <f t="shared" si="43"/>
        <v/>
      </c>
      <c r="I140" s="608"/>
      <c r="J140" s="592">
        <f t="shared" si="32"/>
        <v>0</v>
      </c>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283"/>
      <c r="BG140" s="283"/>
      <c r="BH140" s="283"/>
      <c r="BI140" s="283"/>
      <c r="BJ140" s="283"/>
      <c r="BK140" s="283"/>
      <c r="BL140" s="283"/>
      <c r="BM140" s="283"/>
      <c r="BN140" s="460"/>
      <c r="BO140" s="583">
        <f>VLOOKUP(B140,'[3]Phụ lục 01'!$B$12:$F$150,5,0)</f>
        <v>0</v>
      </c>
      <c r="BP140" s="583">
        <f t="shared" si="45"/>
        <v>0</v>
      </c>
      <c r="BQ140" s="469" t="e">
        <f>VLOOKUP(B140,'[2]PL01-16112024'!$D$11:$P$237,11,0)</f>
        <v>#N/A</v>
      </c>
      <c r="BR140" s="468"/>
      <c r="BS140" s="468"/>
      <c r="BT140" s="468"/>
      <c r="BU140" s="468"/>
    </row>
    <row r="141" spans="1:73" s="84" customFormat="1" ht="10.9" customHeight="1">
      <c r="A141" s="269" t="s">
        <v>43</v>
      </c>
      <c r="B141" s="270" t="s">
        <v>17</v>
      </c>
      <c r="C141" s="271"/>
      <c r="D141" s="603" t="str">
        <f>IF(C141="X",J141,"")</f>
        <v/>
      </c>
      <c r="E141" s="606" t="str">
        <f>NhuCau!D85</f>
        <v/>
      </c>
      <c r="F141" s="606" t="e">
        <f t="shared" si="44"/>
        <v>#VALUE!</v>
      </c>
      <c r="G141" s="604"/>
      <c r="H141" s="604" t="str">
        <f>IF(ISTEXT(B141)=TRUE,"ODT","")</f>
        <v>ODT</v>
      </c>
      <c r="I141" s="609"/>
      <c r="J141" s="591">
        <f>SUM(K141:BM141)</f>
        <v>4.4000000000000003E-3</v>
      </c>
      <c r="K141" s="275">
        <f>SUM(K142:K149)</f>
        <v>0</v>
      </c>
      <c r="L141" s="275">
        <f t="shared" ref="L141:BM141" si="46">SUM(L142:L149)</f>
        <v>0</v>
      </c>
      <c r="M141" s="275">
        <f t="shared" si="46"/>
        <v>4.4000000000000003E-3</v>
      </c>
      <c r="N141" s="275">
        <f t="shared" si="46"/>
        <v>0</v>
      </c>
      <c r="O141" s="275">
        <f t="shared" si="46"/>
        <v>0</v>
      </c>
      <c r="P141" s="275">
        <f t="shared" si="46"/>
        <v>0</v>
      </c>
      <c r="Q141" s="275">
        <f t="shared" si="46"/>
        <v>0</v>
      </c>
      <c r="R141" s="275">
        <f t="shared" si="46"/>
        <v>0</v>
      </c>
      <c r="S141" s="275">
        <f t="shared" si="46"/>
        <v>0</v>
      </c>
      <c r="T141" s="275">
        <f t="shared" si="46"/>
        <v>0</v>
      </c>
      <c r="U141" s="275">
        <f t="shared" si="46"/>
        <v>0</v>
      </c>
      <c r="V141" s="275">
        <f t="shared" si="46"/>
        <v>0</v>
      </c>
      <c r="W141" s="275">
        <f t="shared" si="46"/>
        <v>0</v>
      </c>
      <c r="X141" s="275">
        <f t="shared" si="46"/>
        <v>0</v>
      </c>
      <c r="Y141" s="275">
        <f t="shared" si="46"/>
        <v>0</v>
      </c>
      <c r="Z141" s="275">
        <f t="shared" si="46"/>
        <v>0</v>
      </c>
      <c r="AA141" s="275">
        <f t="shared" si="46"/>
        <v>0</v>
      </c>
      <c r="AB141" s="275">
        <f t="shared" si="46"/>
        <v>0</v>
      </c>
      <c r="AC141" s="275">
        <f t="shared" si="46"/>
        <v>0</v>
      </c>
      <c r="AD141" s="275">
        <f t="shared" si="46"/>
        <v>0</v>
      </c>
      <c r="AE141" s="275">
        <f t="shared" si="46"/>
        <v>0</v>
      </c>
      <c r="AF141" s="275">
        <f t="shared" si="46"/>
        <v>0</v>
      </c>
      <c r="AG141" s="275">
        <f t="shared" si="46"/>
        <v>0</v>
      </c>
      <c r="AH141" s="275">
        <f t="shared" si="46"/>
        <v>0</v>
      </c>
      <c r="AI141" s="275">
        <f t="shared" si="46"/>
        <v>0</v>
      </c>
      <c r="AJ141" s="275">
        <f t="shared" si="46"/>
        <v>0</v>
      </c>
      <c r="AK141" s="275">
        <f t="shared" si="46"/>
        <v>0</v>
      </c>
      <c r="AL141" s="275">
        <f t="shared" si="46"/>
        <v>0</v>
      </c>
      <c r="AM141" s="275">
        <f t="shared" si="46"/>
        <v>0</v>
      </c>
      <c r="AN141" s="275">
        <f t="shared" si="46"/>
        <v>0</v>
      </c>
      <c r="AO141" s="275">
        <f t="shared" si="46"/>
        <v>0</v>
      </c>
      <c r="AP141" s="275">
        <f t="shared" si="46"/>
        <v>0</v>
      </c>
      <c r="AQ141" s="275">
        <f t="shared" si="46"/>
        <v>0</v>
      </c>
      <c r="AR141" s="275">
        <f t="shared" si="46"/>
        <v>0</v>
      </c>
      <c r="AS141" s="275">
        <f t="shared" si="46"/>
        <v>0</v>
      </c>
      <c r="AT141" s="275">
        <f t="shared" si="46"/>
        <v>0</v>
      </c>
      <c r="AU141" s="275">
        <f t="shared" si="46"/>
        <v>0</v>
      </c>
      <c r="AV141" s="275">
        <f t="shared" si="46"/>
        <v>0</v>
      </c>
      <c r="AW141" s="275">
        <f t="shared" si="46"/>
        <v>0</v>
      </c>
      <c r="AX141" s="275">
        <f t="shared" si="46"/>
        <v>0</v>
      </c>
      <c r="AY141" s="275">
        <f t="shared" si="46"/>
        <v>0</v>
      </c>
      <c r="AZ141" s="275">
        <f t="shared" si="46"/>
        <v>0</v>
      </c>
      <c r="BA141" s="275">
        <f t="shared" si="46"/>
        <v>0</v>
      </c>
      <c r="BB141" s="275">
        <f t="shared" si="46"/>
        <v>0</v>
      </c>
      <c r="BC141" s="275">
        <f t="shared" si="46"/>
        <v>0</v>
      </c>
      <c r="BD141" s="275">
        <f t="shared" si="46"/>
        <v>0</v>
      </c>
      <c r="BE141" s="275">
        <f t="shared" si="46"/>
        <v>0</v>
      </c>
      <c r="BF141" s="275">
        <f t="shared" si="46"/>
        <v>0</v>
      </c>
      <c r="BG141" s="275">
        <f t="shared" si="46"/>
        <v>0</v>
      </c>
      <c r="BH141" s="275">
        <f t="shared" si="46"/>
        <v>0</v>
      </c>
      <c r="BI141" s="275">
        <f t="shared" si="46"/>
        <v>0</v>
      </c>
      <c r="BJ141" s="275">
        <f t="shared" si="46"/>
        <v>0</v>
      </c>
      <c r="BK141" s="275">
        <f t="shared" si="46"/>
        <v>0</v>
      </c>
      <c r="BL141" s="275">
        <f t="shared" si="46"/>
        <v>0</v>
      </c>
      <c r="BM141" s="275">
        <f t="shared" si="46"/>
        <v>0</v>
      </c>
      <c r="BN141" s="458"/>
      <c r="BO141" s="583" t="e">
        <f>VLOOKUP(B141,'[3]Phụ lục 01'!$B$12:$F$150,5,0)</f>
        <v>#N/A</v>
      </c>
      <c r="BP141" s="583" t="e">
        <f t="shared" si="45"/>
        <v>#N/A</v>
      </c>
      <c r="BQ141" s="469" t="e">
        <f>VLOOKUP(B141,'[2]PL01-16112024'!$D$11:$P$237,11,0)</f>
        <v>#N/A</v>
      </c>
      <c r="BR141" s="469"/>
      <c r="BS141" s="469"/>
      <c r="BT141" s="469"/>
      <c r="BU141" s="469"/>
    </row>
    <row r="142" spans="1:73" s="84" customFormat="1" ht="57.75" customHeight="1">
      <c r="A142" s="276" t="s">
        <v>186</v>
      </c>
      <c r="B142" s="118" t="s">
        <v>731</v>
      </c>
      <c r="C142" s="268"/>
      <c r="D142" s="606" t="str">
        <f>IF(C142="X",J142,"")</f>
        <v/>
      </c>
      <c r="E142" s="606" t="e">
        <f>NhuCau!#REF!</f>
        <v>#REF!</v>
      </c>
      <c r="F142" s="606" t="e">
        <f t="shared" si="44"/>
        <v>#VALUE!</v>
      </c>
      <c r="G142" s="610"/>
      <c r="H142" s="610" t="str">
        <f t="shared" ref="H142:H149" si="47">IF(ISTEXT(B142)=TRUE,"ODT","")</f>
        <v>ODT</v>
      </c>
      <c r="I142" s="620" t="s">
        <v>502</v>
      </c>
      <c r="J142" s="592">
        <f t="shared" ref="J142:J149" si="48">SUM(K142:BM142)</f>
        <v>4.4000000000000003E-3</v>
      </c>
      <c r="K142" s="280"/>
      <c r="L142" s="280"/>
      <c r="M142" s="500">
        <v>4.4000000000000003E-3</v>
      </c>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459"/>
      <c r="BO142" s="583" t="e">
        <f>VLOOKUP(B142,'[3]Phụ lục 01'!$B$12:$F$150,5,0)</f>
        <v>#N/A</v>
      </c>
      <c r="BP142" s="583" t="e">
        <f t="shared" si="45"/>
        <v>#N/A</v>
      </c>
      <c r="BQ142" s="266" t="e">
        <f>VLOOKUP(B142,'[2]PL01-16112024'!$D$11:$P$237,11,0)</f>
        <v>#N/A</v>
      </c>
      <c r="BR142" s="266"/>
      <c r="BS142" s="266"/>
      <c r="BT142" s="266"/>
      <c r="BU142" s="266"/>
    </row>
    <row r="143" spans="1:73" s="112" customFormat="1" ht="10.9" customHeight="1">
      <c r="A143" s="276" t="s">
        <v>186</v>
      </c>
      <c r="B143" s="300"/>
      <c r="C143" s="301"/>
      <c r="D143" s="621"/>
      <c r="E143" s="606" t="e">
        <f>NhuCau!#REF!</f>
        <v>#REF!</v>
      </c>
      <c r="F143" s="606" t="e">
        <f t="shared" si="44"/>
        <v>#REF!</v>
      </c>
      <c r="G143" s="621"/>
      <c r="H143" s="610" t="str">
        <f t="shared" si="47"/>
        <v/>
      </c>
      <c r="I143" s="622"/>
      <c r="J143" s="592">
        <f t="shared" si="48"/>
        <v>0</v>
      </c>
      <c r="K143" s="304"/>
      <c r="L143" s="304"/>
      <c r="M143" s="304"/>
      <c r="N143" s="304"/>
      <c r="O143" s="304"/>
      <c r="P143" s="304"/>
      <c r="Q143" s="304"/>
      <c r="R143" s="304"/>
      <c r="S143" s="304"/>
      <c r="T143" s="304"/>
      <c r="U143" s="305"/>
      <c r="V143" s="305"/>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304"/>
      <c r="BM143" s="304"/>
      <c r="BN143" s="465"/>
      <c r="BO143" s="583">
        <f>VLOOKUP(B143,'[3]Phụ lục 01'!$B$12:$F$150,5,0)</f>
        <v>0</v>
      </c>
      <c r="BP143" s="583">
        <f t="shared" si="45"/>
        <v>0</v>
      </c>
      <c r="BQ143" s="469" t="e">
        <f>VLOOKUP(B143,'[2]PL01-16112024'!$D$11:$P$237,11,0)</f>
        <v>#N/A</v>
      </c>
      <c r="BR143" s="471"/>
      <c r="BS143" s="471"/>
      <c r="BT143" s="471"/>
      <c r="BU143" s="471"/>
    </row>
    <row r="144" spans="1:73" s="71" customFormat="1" ht="10.9" customHeight="1">
      <c r="A144" s="276" t="s">
        <v>186</v>
      </c>
      <c r="B144" s="282"/>
      <c r="C144" s="265"/>
      <c r="D144" s="606"/>
      <c r="E144" s="606">
        <f>NhuCau!D94</f>
        <v>0</v>
      </c>
      <c r="F144" s="606">
        <f t="shared" si="44"/>
        <v>0</v>
      </c>
      <c r="G144" s="601"/>
      <c r="H144" s="610" t="str">
        <f t="shared" si="47"/>
        <v/>
      </c>
      <c r="I144" s="608"/>
      <c r="J144" s="592">
        <f t="shared" si="48"/>
        <v>0</v>
      </c>
      <c r="K144" s="306"/>
      <c r="L144" s="283"/>
      <c r="M144" s="283"/>
      <c r="N144" s="283"/>
      <c r="O144" s="283"/>
      <c r="P144" s="283"/>
      <c r="Q144" s="283"/>
      <c r="R144" s="283"/>
      <c r="S144" s="306"/>
      <c r="T144" s="283"/>
      <c r="U144" s="283"/>
      <c r="V144" s="283"/>
      <c r="W144" s="306"/>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306"/>
      <c r="AT144" s="306"/>
      <c r="AU144" s="283"/>
      <c r="AV144" s="283"/>
      <c r="AW144" s="283"/>
      <c r="AX144" s="283"/>
      <c r="AY144" s="283"/>
      <c r="AZ144" s="283"/>
      <c r="BA144" s="283"/>
      <c r="BB144" s="283"/>
      <c r="BC144" s="283"/>
      <c r="BD144" s="283"/>
      <c r="BE144" s="283"/>
      <c r="BF144" s="283"/>
      <c r="BG144" s="283"/>
      <c r="BH144" s="68"/>
      <c r="BI144" s="68"/>
      <c r="BJ144" s="68"/>
      <c r="BK144" s="68"/>
      <c r="BL144" s="68"/>
      <c r="BM144" s="68"/>
      <c r="BN144" s="460"/>
      <c r="BO144" s="583">
        <f>VLOOKUP(B144,'[3]Phụ lục 01'!$B$12:$F$150,5,0)</f>
        <v>0</v>
      </c>
      <c r="BP144" s="583">
        <f t="shared" si="45"/>
        <v>0</v>
      </c>
      <c r="BQ144" s="469" t="e">
        <f>VLOOKUP(B144,'[2]PL01-16112024'!$D$11:$P$237,11,0)</f>
        <v>#N/A</v>
      </c>
      <c r="BR144" s="468"/>
      <c r="BS144" s="468"/>
      <c r="BT144" s="468"/>
      <c r="BU144" s="468"/>
    </row>
    <row r="145" spans="1:73" s="71" customFormat="1" ht="10.9" customHeight="1">
      <c r="A145" s="276" t="s">
        <v>186</v>
      </c>
      <c r="B145" s="282"/>
      <c r="C145" s="265"/>
      <c r="D145" s="606"/>
      <c r="E145" s="606" t="e">
        <f>NhuCau!#REF!</f>
        <v>#REF!</v>
      </c>
      <c r="F145" s="606" t="e">
        <f t="shared" si="44"/>
        <v>#REF!</v>
      </c>
      <c r="G145" s="601"/>
      <c r="H145" s="610" t="str">
        <f t="shared" si="47"/>
        <v/>
      </c>
      <c r="I145" s="608"/>
      <c r="J145" s="592">
        <f t="shared" si="48"/>
        <v>0</v>
      </c>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298"/>
      <c r="BM145" s="298"/>
      <c r="BN145" s="460"/>
      <c r="BO145" s="583">
        <f>VLOOKUP(B145,'[3]Phụ lục 01'!$B$12:$F$150,5,0)</f>
        <v>0</v>
      </c>
      <c r="BP145" s="583">
        <f t="shared" si="45"/>
        <v>0</v>
      </c>
      <c r="BQ145" s="469" t="e">
        <f>VLOOKUP(B145,'[2]PL01-16112024'!$D$11:$P$237,11,0)</f>
        <v>#N/A</v>
      </c>
      <c r="BR145" s="468"/>
      <c r="BS145" s="468"/>
      <c r="BT145" s="468"/>
      <c r="BU145" s="468"/>
    </row>
    <row r="146" spans="1:73" s="112" customFormat="1" ht="10.9" customHeight="1">
      <c r="A146" s="276" t="s">
        <v>186</v>
      </c>
      <c r="B146" s="300"/>
      <c r="C146" s="301"/>
      <c r="D146" s="621"/>
      <c r="E146" s="606">
        <f>NhuCau!D95</f>
        <v>0</v>
      </c>
      <c r="F146" s="606">
        <f t="shared" si="44"/>
        <v>0</v>
      </c>
      <c r="G146" s="621"/>
      <c r="H146" s="610" t="str">
        <f t="shared" si="47"/>
        <v/>
      </c>
      <c r="I146" s="622"/>
      <c r="J146" s="592">
        <f t="shared" si="48"/>
        <v>0</v>
      </c>
      <c r="K146" s="307"/>
      <c r="L146" s="307"/>
      <c r="M146" s="267"/>
      <c r="N146" s="307"/>
      <c r="O146" s="307"/>
      <c r="P146" s="307"/>
      <c r="Q146" s="307"/>
      <c r="R146" s="307"/>
      <c r="S146" s="308"/>
      <c r="T146" s="307"/>
      <c r="U146" s="307"/>
      <c r="V146" s="307"/>
      <c r="W146" s="308"/>
      <c r="X146" s="307"/>
      <c r="Y146" s="307"/>
      <c r="Z146" s="307"/>
      <c r="AA146" s="307"/>
      <c r="AB146" s="307"/>
      <c r="AC146" s="307"/>
      <c r="AD146" s="307"/>
      <c r="AE146" s="307"/>
      <c r="AF146" s="307"/>
      <c r="AG146" s="307"/>
      <c r="AH146" s="307"/>
      <c r="AI146" s="307"/>
      <c r="AJ146" s="307"/>
      <c r="AK146" s="307"/>
      <c r="AL146" s="307"/>
      <c r="AM146" s="307"/>
      <c r="AN146" s="307"/>
      <c r="AO146" s="307"/>
      <c r="AP146" s="307"/>
      <c r="AQ146" s="307"/>
      <c r="AR146" s="307"/>
      <c r="AS146" s="308"/>
      <c r="AT146" s="308"/>
      <c r="AU146" s="307"/>
      <c r="AV146" s="307"/>
      <c r="AW146" s="307"/>
      <c r="AX146" s="307"/>
      <c r="AY146" s="307"/>
      <c r="AZ146" s="307"/>
      <c r="BA146" s="307"/>
      <c r="BB146" s="307"/>
      <c r="BC146" s="307"/>
      <c r="BD146" s="307"/>
      <c r="BE146" s="307"/>
      <c r="BF146" s="307"/>
      <c r="BG146" s="307"/>
      <c r="BH146" s="267"/>
      <c r="BI146" s="267"/>
      <c r="BJ146" s="267"/>
      <c r="BK146" s="267"/>
      <c r="BL146" s="267"/>
      <c r="BM146" s="267"/>
      <c r="BN146" s="465"/>
      <c r="BO146" s="583">
        <f>VLOOKUP(B146,'[3]Phụ lục 01'!$B$12:$F$150,5,0)</f>
        <v>0</v>
      </c>
      <c r="BP146" s="583">
        <f t="shared" si="45"/>
        <v>0</v>
      </c>
      <c r="BQ146" s="469" t="e">
        <f>VLOOKUP(B146,'[2]PL01-16112024'!$D$11:$P$237,11,0)</f>
        <v>#N/A</v>
      </c>
      <c r="BR146" s="471"/>
      <c r="BS146" s="471"/>
      <c r="BT146" s="471"/>
      <c r="BU146" s="471"/>
    </row>
    <row r="147" spans="1:73" s="71" customFormat="1" ht="10.9" customHeight="1">
      <c r="A147" s="276" t="s">
        <v>186</v>
      </c>
      <c r="B147" s="282"/>
      <c r="C147" s="265"/>
      <c r="D147" s="606"/>
      <c r="E147" s="606">
        <f>NhuCau!D96</f>
        <v>0</v>
      </c>
      <c r="F147" s="606">
        <f t="shared" si="44"/>
        <v>0</v>
      </c>
      <c r="G147" s="601"/>
      <c r="H147" s="610" t="str">
        <f t="shared" si="47"/>
        <v/>
      </c>
      <c r="I147" s="608"/>
      <c r="J147" s="592">
        <f t="shared" si="48"/>
        <v>0</v>
      </c>
      <c r="K147" s="297"/>
      <c r="L147" s="297"/>
      <c r="M147" s="297"/>
      <c r="N147" s="296"/>
      <c r="O147" s="297"/>
      <c r="P147" s="297"/>
      <c r="Q147" s="297"/>
      <c r="R147" s="297"/>
      <c r="S147" s="297"/>
      <c r="T147" s="297"/>
      <c r="U147" s="296"/>
      <c r="V147" s="296"/>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97"/>
      <c r="AS147" s="297"/>
      <c r="AT147" s="297"/>
      <c r="AU147" s="297"/>
      <c r="AV147" s="297"/>
      <c r="AW147" s="297"/>
      <c r="AX147" s="297"/>
      <c r="AY147" s="297"/>
      <c r="AZ147" s="297"/>
      <c r="BA147" s="297"/>
      <c r="BB147" s="297"/>
      <c r="BC147" s="297"/>
      <c r="BD147" s="297"/>
      <c r="BE147" s="297"/>
      <c r="BF147" s="297"/>
      <c r="BG147" s="297"/>
      <c r="BH147" s="297"/>
      <c r="BI147" s="297"/>
      <c r="BJ147" s="297"/>
      <c r="BK147" s="297"/>
      <c r="BL147" s="297"/>
      <c r="BM147" s="297"/>
      <c r="BN147" s="460"/>
      <c r="BO147" s="583">
        <f>VLOOKUP(B147,'[3]Phụ lục 01'!$B$12:$F$150,5,0)</f>
        <v>0</v>
      </c>
      <c r="BP147" s="583">
        <f t="shared" si="45"/>
        <v>0</v>
      </c>
      <c r="BQ147" s="469" t="e">
        <f>VLOOKUP(B147,'[2]PL01-16112024'!$D$11:$P$237,11,0)</f>
        <v>#N/A</v>
      </c>
      <c r="BR147" s="468"/>
      <c r="BS147" s="468"/>
      <c r="BT147" s="468"/>
      <c r="BU147" s="468"/>
    </row>
    <row r="148" spans="1:73" s="84" customFormat="1" ht="10.9" customHeight="1">
      <c r="A148" s="276" t="s">
        <v>186</v>
      </c>
      <c r="B148" s="277"/>
      <c r="C148" s="268"/>
      <c r="D148" s="606"/>
      <c r="E148" s="606">
        <f>NhuCau!D97</f>
        <v>0</v>
      </c>
      <c r="F148" s="606">
        <f t="shared" si="44"/>
        <v>0</v>
      </c>
      <c r="G148" s="606"/>
      <c r="H148" s="610" t="str">
        <f t="shared" si="47"/>
        <v/>
      </c>
      <c r="I148" s="607"/>
      <c r="J148" s="592">
        <f t="shared" si="48"/>
        <v>0</v>
      </c>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280"/>
      <c r="BM148" s="280"/>
      <c r="BN148" s="459"/>
      <c r="BO148" s="583">
        <f>VLOOKUP(B148,'[3]Phụ lục 01'!$B$12:$F$150,5,0)</f>
        <v>0</v>
      </c>
      <c r="BP148" s="583">
        <f t="shared" si="45"/>
        <v>0</v>
      </c>
      <c r="BQ148" s="469" t="e">
        <f>VLOOKUP(B148,'[2]PL01-16112024'!$D$11:$P$237,11,0)</f>
        <v>#N/A</v>
      </c>
      <c r="BR148" s="469"/>
      <c r="BS148" s="469"/>
      <c r="BT148" s="469"/>
      <c r="BU148" s="469"/>
    </row>
    <row r="149" spans="1:73" s="71" customFormat="1" ht="10.9" customHeight="1">
      <c r="A149" s="276" t="s">
        <v>186</v>
      </c>
      <c r="B149" s="309"/>
      <c r="C149" s="265"/>
      <c r="D149" s="606" t="str">
        <f>IF(C149="X",J149,"")</f>
        <v/>
      </c>
      <c r="E149" s="606">
        <f>NhuCau!D98</f>
        <v>0</v>
      </c>
      <c r="F149" s="606" t="e">
        <f t="shared" si="44"/>
        <v>#VALUE!</v>
      </c>
      <c r="G149" s="601"/>
      <c r="H149" s="610" t="str">
        <f t="shared" si="47"/>
        <v/>
      </c>
      <c r="I149" s="608"/>
      <c r="J149" s="592">
        <f t="shared" si="48"/>
        <v>0</v>
      </c>
      <c r="K149" s="297"/>
      <c r="L149" s="297"/>
      <c r="M149" s="297"/>
      <c r="N149" s="296"/>
      <c r="O149" s="297"/>
      <c r="P149" s="297"/>
      <c r="Q149" s="297"/>
      <c r="R149" s="297"/>
      <c r="S149" s="297"/>
      <c r="T149" s="297"/>
      <c r="U149" s="296"/>
      <c r="V149" s="296"/>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297"/>
      <c r="BM149" s="297"/>
      <c r="BN149" s="460"/>
      <c r="BO149" s="583">
        <f>VLOOKUP(B149,'[3]Phụ lục 01'!$B$12:$F$150,5,0)</f>
        <v>0</v>
      </c>
      <c r="BP149" s="583">
        <f t="shared" si="45"/>
        <v>0</v>
      </c>
      <c r="BQ149" s="469" t="e">
        <f>VLOOKUP(B149,'[2]PL01-16112024'!$D$11:$P$237,11,0)</f>
        <v>#N/A</v>
      </c>
      <c r="BR149" s="468"/>
      <c r="BS149" s="468"/>
      <c r="BT149" s="468"/>
      <c r="BU149" s="468"/>
    </row>
    <row r="150" spans="1:73" s="83" customFormat="1" ht="10.9" customHeight="1">
      <c r="A150" s="269" t="s">
        <v>43</v>
      </c>
      <c r="B150" s="310" t="s">
        <v>50</v>
      </c>
      <c r="C150" s="271"/>
      <c r="D150" s="603" t="str">
        <f>IF(C150="X",J150,"")</f>
        <v/>
      </c>
      <c r="E150" s="606" t="str">
        <f>NhuCau!D99</f>
        <v/>
      </c>
      <c r="F150" s="606" t="e">
        <f t="shared" si="44"/>
        <v>#VALUE!</v>
      </c>
      <c r="G150" s="604"/>
      <c r="H150" s="604" t="str">
        <f>IF(ISTEXT(B150)=TRUE,"TSC","")</f>
        <v>TSC</v>
      </c>
      <c r="I150" s="609"/>
      <c r="J150" s="591">
        <f>SUM(K150:BM150)</f>
        <v>1.33</v>
      </c>
      <c r="K150" s="275">
        <f t="shared" ref="K150:BM150" si="49">SUM(K151:K158)</f>
        <v>1.03</v>
      </c>
      <c r="L150" s="275">
        <f t="shared" si="49"/>
        <v>0</v>
      </c>
      <c r="M150" s="275">
        <f t="shared" si="49"/>
        <v>0</v>
      </c>
      <c r="N150" s="275">
        <f t="shared" si="49"/>
        <v>0</v>
      </c>
      <c r="O150" s="275">
        <f t="shared" si="49"/>
        <v>0</v>
      </c>
      <c r="P150" s="275">
        <f t="shared" si="49"/>
        <v>0</v>
      </c>
      <c r="Q150" s="275">
        <f t="shared" si="49"/>
        <v>0</v>
      </c>
      <c r="R150" s="275">
        <f t="shared" si="49"/>
        <v>0</v>
      </c>
      <c r="S150" s="275">
        <f t="shared" si="49"/>
        <v>0.3</v>
      </c>
      <c r="T150" s="275">
        <f t="shared" si="49"/>
        <v>0</v>
      </c>
      <c r="U150" s="275">
        <f t="shared" si="49"/>
        <v>0</v>
      </c>
      <c r="V150" s="275">
        <f t="shared" si="49"/>
        <v>0</v>
      </c>
      <c r="W150" s="275">
        <f t="shared" si="49"/>
        <v>0</v>
      </c>
      <c r="X150" s="275">
        <f t="shared" si="49"/>
        <v>0</v>
      </c>
      <c r="Y150" s="275">
        <f t="shared" si="49"/>
        <v>0</v>
      </c>
      <c r="Z150" s="275">
        <f t="shared" si="49"/>
        <v>0</v>
      </c>
      <c r="AA150" s="275">
        <f t="shared" si="49"/>
        <v>0</v>
      </c>
      <c r="AB150" s="275">
        <f t="shared" si="49"/>
        <v>0</v>
      </c>
      <c r="AC150" s="275">
        <f t="shared" si="49"/>
        <v>0</v>
      </c>
      <c r="AD150" s="275">
        <f t="shared" si="49"/>
        <v>0</v>
      </c>
      <c r="AE150" s="275">
        <f t="shared" si="49"/>
        <v>0</v>
      </c>
      <c r="AF150" s="275">
        <f t="shared" si="49"/>
        <v>0</v>
      </c>
      <c r="AG150" s="275">
        <f t="shared" si="49"/>
        <v>0</v>
      </c>
      <c r="AH150" s="275">
        <f t="shared" si="49"/>
        <v>0</v>
      </c>
      <c r="AI150" s="275">
        <f t="shared" si="49"/>
        <v>0</v>
      </c>
      <c r="AJ150" s="275">
        <f t="shared" si="49"/>
        <v>0</v>
      </c>
      <c r="AK150" s="275">
        <f t="shared" si="49"/>
        <v>0</v>
      </c>
      <c r="AL150" s="275">
        <f t="shared" si="49"/>
        <v>0</v>
      </c>
      <c r="AM150" s="275">
        <f t="shared" si="49"/>
        <v>0</v>
      </c>
      <c r="AN150" s="275">
        <f t="shared" si="49"/>
        <v>0</v>
      </c>
      <c r="AO150" s="275">
        <f t="shared" si="49"/>
        <v>0</v>
      </c>
      <c r="AP150" s="275">
        <f t="shared" si="49"/>
        <v>0</v>
      </c>
      <c r="AQ150" s="275">
        <f t="shared" si="49"/>
        <v>0</v>
      </c>
      <c r="AR150" s="275">
        <f t="shared" si="49"/>
        <v>0</v>
      </c>
      <c r="AS150" s="275">
        <f t="shared" si="49"/>
        <v>0</v>
      </c>
      <c r="AT150" s="275">
        <f t="shared" si="49"/>
        <v>0</v>
      </c>
      <c r="AU150" s="275">
        <f t="shared" si="49"/>
        <v>0</v>
      </c>
      <c r="AV150" s="275">
        <f t="shared" si="49"/>
        <v>0</v>
      </c>
      <c r="AW150" s="275">
        <f t="shared" si="49"/>
        <v>0</v>
      </c>
      <c r="AX150" s="275">
        <f t="shared" si="49"/>
        <v>0</v>
      </c>
      <c r="AY150" s="275">
        <f t="shared" si="49"/>
        <v>0</v>
      </c>
      <c r="AZ150" s="275">
        <f t="shared" si="49"/>
        <v>0</v>
      </c>
      <c r="BA150" s="275">
        <f t="shared" si="49"/>
        <v>0</v>
      </c>
      <c r="BB150" s="275">
        <f t="shared" si="49"/>
        <v>0</v>
      </c>
      <c r="BC150" s="275">
        <f t="shared" si="49"/>
        <v>0</v>
      </c>
      <c r="BD150" s="275">
        <f t="shared" si="49"/>
        <v>0</v>
      </c>
      <c r="BE150" s="275">
        <f t="shared" si="49"/>
        <v>0</v>
      </c>
      <c r="BF150" s="275">
        <f t="shared" si="49"/>
        <v>0</v>
      </c>
      <c r="BG150" s="275">
        <f t="shared" si="49"/>
        <v>0</v>
      </c>
      <c r="BH150" s="275">
        <f t="shared" si="49"/>
        <v>0</v>
      </c>
      <c r="BI150" s="275">
        <f t="shared" si="49"/>
        <v>0</v>
      </c>
      <c r="BJ150" s="275">
        <f t="shared" si="49"/>
        <v>0</v>
      </c>
      <c r="BK150" s="275">
        <f t="shared" si="49"/>
        <v>0</v>
      </c>
      <c r="BL150" s="275">
        <f t="shared" si="49"/>
        <v>0</v>
      </c>
      <c r="BM150" s="275">
        <f t="shared" si="49"/>
        <v>0</v>
      </c>
      <c r="BN150" s="466"/>
      <c r="BO150" s="583" t="e">
        <f>VLOOKUP(B150,'[3]Phụ lục 01'!$B$12:$F$150,5,0)</f>
        <v>#N/A</v>
      </c>
      <c r="BP150" s="583" t="e">
        <f t="shared" si="45"/>
        <v>#N/A</v>
      </c>
      <c r="BQ150" s="469" t="e">
        <f>VLOOKUP(B150,'[2]PL01-16112024'!$D$11:$P$237,11,0)</f>
        <v>#N/A</v>
      </c>
      <c r="BR150" s="472"/>
      <c r="BS150" s="472"/>
      <c r="BT150" s="472"/>
      <c r="BU150" s="472"/>
    </row>
    <row r="151" spans="1:73" s="451" customFormat="1" ht="25.5">
      <c r="A151" s="442" t="s">
        <v>186</v>
      </c>
      <c r="B151" s="476" t="s">
        <v>618</v>
      </c>
      <c r="C151" s="444" t="s">
        <v>528</v>
      </c>
      <c r="D151" s="616">
        <f>IF(C151="X",J151,"")</f>
        <v>0</v>
      </c>
      <c r="E151" s="606" t="e">
        <f>NhuCau!#REF!</f>
        <v>#REF!</v>
      </c>
      <c r="F151" s="606" t="e">
        <f t="shared" si="44"/>
        <v>#REF!</v>
      </c>
      <c r="G151" s="616" t="s">
        <v>276</v>
      </c>
      <c r="H151" s="616" t="str">
        <f>IF(ISTEXT(B151)=TRUE,"TSC","")</f>
        <v>TSC</v>
      </c>
      <c r="I151" s="623" t="s">
        <v>510</v>
      </c>
      <c r="J151" s="595">
        <f t="shared" ref="J151:J158" si="50">SUM(K151:BM151)</f>
        <v>0</v>
      </c>
      <c r="K151" s="448"/>
      <c r="L151" s="448"/>
      <c r="M151" s="47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4"/>
      <c r="BI151" s="444"/>
      <c r="BJ151" s="444"/>
      <c r="BK151" s="444"/>
      <c r="BL151" s="444"/>
      <c r="BM151" s="444"/>
      <c r="BN151" s="462"/>
      <c r="BO151" s="583" t="e">
        <f>VLOOKUP(B151,'[3]Phụ lục 01'!$B$12:$F$150,5,0)</f>
        <v>#N/A</v>
      </c>
      <c r="BP151" s="583" t="e">
        <f t="shared" si="45"/>
        <v>#N/A</v>
      </c>
      <c r="BQ151" s="444">
        <f>VLOOKUP(B151,'[2]PL01-16112024'!$D$11:$P$237,11,0)</f>
        <v>0.13</v>
      </c>
      <c r="BR151" s="444">
        <v>0.13</v>
      </c>
      <c r="BS151" s="444">
        <v>0.13</v>
      </c>
      <c r="BT151" s="444">
        <v>0</v>
      </c>
      <c r="BU151" s="444" t="s">
        <v>684</v>
      </c>
    </row>
    <row r="152" spans="1:73" s="71" customFormat="1" ht="12.75">
      <c r="A152" s="276" t="s">
        <v>186</v>
      </c>
      <c r="B152" s="425" t="s">
        <v>619</v>
      </c>
      <c r="C152" s="68"/>
      <c r="D152" s="606" t="str">
        <f t="shared" ref="D152:D157" si="51">IF(C152="X",J152,"")</f>
        <v/>
      </c>
      <c r="E152" s="606" t="e">
        <f>NhuCau!#REF!</f>
        <v>#REF!</v>
      </c>
      <c r="F152" s="606" t="e">
        <f t="shared" si="44"/>
        <v>#VALUE!</v>
      </c>
      <c r="G152" s="606" t="s">
        <v>276</v>
      </c>
      <c r="H152" s="606" t="str">
        <f t="shared" ref="H152:H158" si="52">IF(ISTEXT(B152)=TRUE,"TSC","")</f>
        <v>TSC</v>
      </c>
      <c r="I152" s="608" t="s">
        <v>514</v>
      </c>
      <c r="J152" s="592">
        <f t="shared" si="50"/>
        <v>0.46</v>
      </c>
      <c r="K152" s="283">
        <v>0.46</v>
      </c>
      <c r="L152" s="283"/>
      <c r="M152" s="312"/>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283"/>
      <c r="BG152" s="283"/>
      <c r="BH152" s="68"/>
      <c r="BI152" s="68"/>
      <c r="BJ152" s="68"/>
      <c r="BK152" s="68"/>
      <c r="BL152" s="68"/>
      <c r="BM152" s="68"/>
      <c r="BN152" s="460"/>
      <c r="BO152" s="583" t="e">
        <f>VLOOKUP(B152,'[3]Phụ lục 01'!$B$12:$F$150,5,0)</f>
        <v>#N/A</v>
      </c>
      <c r="BP152" s="583" t="e">
        <f t="shared" si="45"/>
        <v>#N/A</v>
      </c>
      <c r="BQ152" s="469">
        <f>VLOOKUP(B152,'[2]PL01-16112024'!$D$11:$P$237,11,0)</f>
        <v>0.46</v>
      </c>
      <c r="BR152" s="468">
        <v>0.46</v>
      </c>
      <c r="BS152" s="468">
        <v>0</v>
      </c>
      <c r="BT152" s="468">
        <v>0</v>
      </c>
      <c r="BU152" s="468" t="s">
        <v>688</v>
      </c>
    </row>
    <row r="153" spans="1:73" s="71" customFormat="1" ht="25.5">
      <c r="A153" s="276" t="s">
        <v>186</v>
      </c>
      <c r="B153" s="425" t="s">
        <v>620</v>
      </c>
      <c r="C153" s="68" t="s">
        <v>528</v>
      </c>
      <c r="D153" s="606">
        <f t="shared" si="51"/>
        <v>0.3</v>
      </c>
      <c r="E153" s="606" t="e">
        <f>NhuCau!#REF!</f>
        <v>#REF!</v>
      </c>
      <c r="F153" s="606" t="e">
        <f t="shared" si="44"/>
        <v>#REF!</v>
      </c>
      <c r="G153" s="606" t="s">
        <v>276</v>
      </c>
      <c r="H153" s="606" t="str">
        <f t="shared" si="52"/>
        <v>TSC</v>
      </c>
      <c r="I153" s="608" t="s">
        <v>514</v>
      </c>
      <c r="J153" s="592">
        <f t="shared" si="50"/>
        <v>0.3</v>
      </c>
      <c r="K153" s="283"/>
      <c r="L153" s="283"/>
      <c r="M153" s="312"/>
      <c r="N153" s="283"/>
      <c r="O153" s="283"/>
      <c r="P153" s="283"/>
      <c r="Q153" s="283"/>
      <c r="R153" s="283"/>
      <c r="S153" s="283">
        <v>0.3</v>
      </c>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c r="BA153" s="283"/>
      <c r="BB153" s="283"/>
      <c r="BC153" s="283"/>
      <c r="BD153" s="283"/>
      <c r="BE153" s="283"/>
      <c r="BF153" s="283"/>
      <c r="BG153" s="283"/>
      <c r="BH153" s="68"/>
      <c r="BI153" s="68"/>
      <c r="BJ153" s="68"/>
      <c r="BK153" s="68"/>
      <c r="BL153" s="68"/>
      <c r="BM153" s="68"/>
      <c r="BN153" s="460"/>
      <c r="BO153" s="583">
        <f>VLOOKUP(B153,'[3]Phụ lục 01'!$B$12:$F$150,5,0)</f>
        <v>0.3</v>
      </c>
      <c r="BP153" s="583">
        <f t="shared" si="45"/>
        <v>0</v>
      </c>
      <c r="BQ153" s="469">
        <f>VLOOKUP(B153,'[2]PL01-16112024'!$D$11:$P$237,11,0)</f>
        <v>0.3</v>
      </c>
      <c r="BR153" s="468">
        <v>0.3</v>
      </c>
      <c r="BS153" s="468">
        <v>0.3</v>
      </c>
      <c r="BT153" s="468">
        <v>0</v>
      </c>
      <c r="BU153" s="468" t="s">
        <v>688</v>
      </c>
    </row>
    <row r="154" spans="1:73" s="71" customFormat="1" ht="25.5">
      <c r="A154" s="276" t="s">
        <v>186</v>
      </c>
      <c r="B154" s="425" t="s">
        <v>621</v>
      </c>
      <c r="C154" s="68" t="s">
        <v>528</v>
      </c>
      <c r="D154" s="606">
        <f t="shared" si="51"/>
        <v>0.16</v>
      </c>
      <c r="E154" s="606" t="e">
        <f>NhuCau!#REF!</f>
        <v>#REF!</v>
      </c>
      <c r="F154" s="606" t="e">
        <f t="shared" si="44"/>
        <v>#REF!</v>
      </c>
      <c r="G154" s="606" t="s">
        <v>276</v>
      </c>
      <c r="H154" s="606" t="str">
        <f t="shared" si="52"/>
        <v>TSC</v>
      </c>
      <c r="I154" s="608" t="s">
        <v>507</v>
      </c>
      <c r="J154" s="592">
        <f t="shared" si="50"/>
        <v>0.16</v>
      </c>
      <c r="K154" s="296">
        <v>0.16</v>
      </c>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3"/>
      <c r="AN154" s="313"/>
      <c r="AO154" s="314"/>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c r="BN154" s="460"/>
      <c r="BO154" s="583">
        <f>VLOOKUP(B154,'[3]Phụ lục 01'!$B$12:$F$150,5,0)</f>
        <v>0.16</v>
      </c>
      <c r="BP154" s="583">
        <f t="shared" si="45"/>
        <v>0</v>
      </c>
      <c r="BQ154" s="469">
        <f>VLOOKUP(B154,'[2]PL01-16112024'!$D$11:$P$237,11,0)</f>
        <v>0.16</v>
      </c>
      <c r="BR154" s="468">
        <v>0.16</v>
      </c>
      <c r="BS154" s="468">
        <v>0.16</v>
      </c>
      <c r="BT154" s="468">
        <v>0.16</v>
      </c>
      <c r="BU154" s="468" t="s">
        <v>679</v>
      </c>
    </row>
    <row r="155" spans="1:73" s="71" customFormat="1" ht="25.5">
      <c r="A155" s="276" t="s">
        <v>186</v>
      </c>
      <c r="B155" s="425" t="s">
        <v>622</v>
      </c>
      <c r="C155" s="68" t="s">
        <v>528</v>
      </c>
      <c r="D155" s="606">
        <f t="shared" si="51"/>
        <v>0.12</v>
      </c>
      <c r="E155" s="606" t="e">
        <f>NhuCau!#REF!</f>
        <v>#REF!</v>
      </c>
      <c r="F155" s="606" t="e">
        <f t="shared" si="44"/>
        <v>#REF!</v>
      </c>
      <c r="G155" s="606" t="s">
        <v>276</v>
      </c>
      <c r="H155" s="606" t="str">
        <f t="shared" si="52"/>
        <v>TSC</v>
      </c>
      <c r="I155" s="608" t="s">
        <v>512</v>
      </c>
      <c r="J155" s="592">
        <f t="shared" si="50"/>
        <v>0.12</v>
      </c>
      <c r="K155" s="283">
        <v>0.12</v>
      </c>
      <c r="L155" s="283"/>
      <c r="M155" s="312"/>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c r="AY155" s="283"/>
      <c r="AZ155" s="283"/>
      <c r="BA155" s="283"/>
      <c r="BB155" s="283"/>
      <c r="BC155" s="283"/>
      <c r="BD155" s="283"/>
      <c r="BE155" s="283"/>
      <c r="BF155" s="283"/>
      <c r="BG155" s="283"/>
      <c r="BH155" s="68"/>
      <c r="BI155" s="68"/>
      <c r="BJ155" s="68"/>
      <c r="BK155" s="68"/>
      <c r="BL155" s="68"/>
      <c r="BM155" s="68"/>
      <c r="BN155" s="460"/>
      <c r="BO155" s="583">
        <f>VLOOKUP(B155,'[3]Phụ lục 01'!$B$12:$F$150,5,0)</f>
        <v>0.12</v>
      </c>
      <c r="BP155" s="583">
        <f t="shared" si="45"/>
        <v>0</v>
      </c>
      <c r="BQ155" s="469">
        <f>VLOOKUP(B155,'[2]PL01-16112024'!$D$11:$P$237,11,0)</f>
        <v>0.12</v>
      </c>
      <c r="BR155" s="468">
        <v>0.12</v>
      </c>
      <c r="BS155" s="468">
        <v>0.12</v>
      </c>
      <c r="BT155" s="468">
        <v>0.12</v>
      </c>
      <c r="BU155" s="468" t="s">
        <v>678</v>
      </c>
    </row>
    <row r="156" spans="1:73" s="71" customFormat="1" ht="25.5">
      <c r="A156" s="276" t="s">
        <v>186</v>
      </c>
      <c r="B156" s="425" t="s">
        <v>623</v>
      </c>
      <c r="C156" s="68" t="s">
        <v>528</v>
      </c>
      <c r="D156" s="606">
        <f t="shared" si="51"/>
        <v>0.15</v>
      </c>
      <c r="E156" s="606">
        <f>NhuCau!D100</f>
        <v>0.3</v>
      </c>
      <c r="F156" s="606">
        <f t="shared" si="44"/>
        <v>-0.15</v>
      </c>
      <c r="G156" s="606" t="s">
        <v>276</v>
      </c>
      <c r="H156" s="606" t="str">
        <f t="shared" si="52"/>
        <v>TSC</v>
      </c>
      <c r="I156" s="608" t="s">
        <v>511</v>
      </c>
      <c r="J156" s="592">
        <f t="shared" si="50"/>
        <v>0.15</v>
      </c>
      <c r="K156" s="296">
        <v>0.15</v>
      </c>
      <c r="L156" s="313"/>
      <c r="M156" s="313"/>
      <c r="N156" s="313"/>
      <c r="O156" s="313"/>
      <c r="P156" s="313"/>
      <c r="Q156" s="313"/>
      <c r="R156" s="313"/>
      <c r="S156" s="313"/>
      <c r="T156" s="313"/>
      <c r="U156" s="313"/>
      <c r="V156" s="313"/>
      <c r="W156" s="313"/>
      <c r="X156" s="313"/>
      <c r="Y156" s="313"/>
      <c r="Z156" s="313"/>
      <c r="AA156" s="313"/>
      <c r="AB156" s="313"/>
      <c r="AC156" s="313"/>
      <c r="AD156" s="313"/>
      <c r="AE156" s="313"/>
      <c r="AF156" s="313"/>
      <c r="AG156" s="313"/>
      <c r="AH156" s="313"/>
      <c r="AI156" s="313"/>
      <c r="AJ156" s="313"/>
      <c r="AK156" s="313"/>
      <c r="AL156" s="313"/>
      <c r="AM156" s="313"/>
      <c r="AN156" s="313"/>
      <c r="AO156" s="314"/>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c r="BN156" s="460"/>
      <c r="BO156" s="583">
        <f>VLOOKUP(B156,'[3]Phụ lục 01'!$B$12:$F$150,5,0)</f>
        <v>0.15</v>
      </c>
      <c r="BP156" s="583">
        <f t="shared" si="45"/>
        <v>0</v>
      </c>
      <c r="BQ156" s="469">
        <f>VLOOKUP(B156,'[2]PL01-16112024'!$D$11:$P$237,11,0)</f>
        <v>0.15</v>
      </c>
      <c r="BR156" s="468">
        <v>0.15</v>
      </c>
      <c r="BS156" s="468">
        <v>0.15</v>
      </c>
      <c r="BT156" s="468">
        <v>0.15</v>
      </c>
      <c r="BU156" s="468" t="s">
        <v>680</v>
      </c>
    </row>
    <row r="157" spans="1:73" s="71" customFormat="1" ht="25.5">
      <c r="A157" s="276" t="s">
        <v>186</v>
      </c>
      <c r="B157" s="425" t="s">
        <v>624</v>
      </c>
      <c r="C157" s="68" t="s">
        <v>528</v>
      </c>
      <c r="D157" s="606">
        <f t="shared" si="51"/>
        <v>0.14000000000000001</v>
      </c>
      <c r="E157" s="606">
        <f>NhuCau!D101</f>
        <v>0.2</v>
      </c>
      <c r="F157" s="606">
        <f t="shared" si="44"/>
        <v>-0.06</v>
      </c>
      <c r="G157" s="606" t="s">
        <v>276</v>
      </c>
      <c r="H157" s="606" t="str">
        <f t="shared" si="52"/>
        <v>TSC</v>
      </c>
      <c r="I157" s="608" t="s">
        <v>508</v>
      </c>
      <c r="J157" s="592">
        <f t="shared" si="50"/>
        <v>0.14000000000000001</v>
      </c>
      <c r="K157" s="283">
        <v>0.14000000000000001</v>
      </c>
      <c r="L157" s="283"/>
      <c r="M157" s="312"/>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c r="AL157" s="283"/>
      <c r="AM157" s="283"/>
      <c r="AN157" s="283"/>
      <c r="AO157" s="283"/>
      <c r="AP157" s="283"/>
      <c r="AQ157" s="283"/>
      <c r="AR157" s="283"/>
      <c r="AS157" s="283"/>
      <c r="AT157" s="283"/>
      <c r="AU157" s="283"/>
      <c r="AV157" s="283"/>
      <c r="AW157" s="283"/>
      <c r="AX157" s="283"/>
      <c r="AY157" s="283"/>
      <c r="AZ157" s="283"/>
      <c r="BA157" s="283"/>
      <c r="BB157" s="283"/>
      <c r="BC157" s="283"/>
      <c r="BD157" s="283"/>
      <c r="BE157" s="283"/>
      <c r="BF157" s="283"/>
      <c r="BG157" s="283"/>
      <c r="BH157" s="68"/>
      <c r="BI157" s="68"/>
      <c r="BJ157" s="68"/>
      <c r="BK157" s="68"/>
      <c r="BL157" s="68"/>
      <c r="BM157" s="68"/>
      <c r="BN157" s="460"/>
      <c r="BO157" s="583">
        <f>VLOOKUP(B157,'[3]Phụ lục 01'!$B$12:$F$150,5,0)</f>
        <v>0.14000000000000001</v>
      </c>
      <c r="BP157" s="583">
        <f t="shared" si="45"/>
        <v>0</v>
      </c>
      <c r="BQ157" s="469">
        <f>VLOOKUP(B157,'[2]PL01-16112024'!$D$11:$P$237,11,0)</f>
        <v>0.14000000000000001</v>
      </c>
      <c r="BR157" s="468">
        <v>0.14000000000000001</v>
      </c>
      <c r="BS157" s="468">
        <v>0.14000000000000001</v>
      </c>
      <c r="BT157" s="468">
        <v>0.14000000000000001</v>
      </c>
      <c r="BU157" s="468" t="s">
        <v>682</v>
      </c>
    </row>
    <row r="158" spans="1:73" s="71" customFormat="1" ht="10.9" customHeight="1">
      <c r="A158" s="276" t="s">
        <v>186</v>
      </c>
      <c r="B158" s="282"/>
      <c r="C158" s="68"/>
      <c r="D158" s="606"/>
      <c r="E158" s="606">
        <f>NhuCau!D102</f>
        <v>0.15</v>
      </c>
      <c r="F158" s="606">
        <f t="shared" si="44"/>
        <v>-0.15</v>
      </c>
      <c r="G158" s="601"/>
      <c r="H158" s="606" t="str">
        <f t="shared" si="52"/>
        <v/>
      </c>
      <c r="I158" s="608"/>
      <c r="J158" s="592">
        <f t="shared" si="50"/>
        <v>0</v>
      </c>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83"/>
      <c r="BG158" s="283"/>
      <c r="BH158" s="68"/>
      <c r="BI158" s="68"/>
      <c r="BJ158" s="68"/>
      <c r="BK158" s="68"/>
      <c r="BL158" s="68"/>
      <c r="BM158" s="68"/>
      <c r="BN158" s="460"/>
      <c r="BO158" s="583">
        <f>VLOOKUP(B158,'[3]Phụ lục 01'!$B$12:$F$150,5,0)</f>
        <v>0</v>
      </c>
      <c r="BP158" s="583">
        <f t="shared" si="45"/>
        <v>0</v>
      </c>
      <c r="BQ158" s="469" t="e">
        <f>VLOOKUP(B158,'[2]PL01-16112024'!$D$11:$P$237,11,0)</f>
        <v>#N/A</v>
      </c>
      <c r="BR158" s="468"/>
      <c r="BS158" s="468"/>
      <c r="BT158" s="468"/>
      <c r="BU158" s="468"/>
    </row>
    <row r="159" spans="1:73" s="84" customFormat="1" ht="10.9" customHeight="1">
      <c r="A159" s="269" t="s">
        <v>43</v>
      </c>
      <c r="B159" s="270" t="s">
        <v>18</v>
      </c>
      <c r="C159" s="271"/>
      <c r="D159" s="603" t="str">
        <f t="shared" ref="D159:D198" si="53">IF(C159="X",J159,"")</f>
        <v/>
      </c>
      <c r="E159" s="606" t="str">
        <f>NhuCau!D103</f>
        <v/>
      </c>
      <c r="F159" s="606" t="e">
        <f t="shared" si="44"/>
        <v>#VALUE!</v>
      </c>
      <c r="G159" s="604"/>
      <c r="H159" s="604" t="str">
        <f>IF(ISTEXT(B159)=TRUE,"CQP","")</f>
        <v>CQP</v>
      </c>
      <c r="I159" s="609"/>
      <c r="J159" s="591">
        <f>SUM(K159:BM159)</f>
        <v>1.5</v>
      </c>
      <c r="K159" s="275">
        <f>SUM(K161:K167)</f>
        <v>1.3</v>
      </c>
      <c r="L159" s="275">
        <f t="shared" ref="L159:BM159" si="54">SUM(L161:L167)</f>
        <v>0</v>
      </c>
      <c r="M159" s="275">
        <f t="shared" si="54"/>
        <v>0.2</v>
      </c>
      <c r="N159" s="275">
        <f t="shared" si="54"/>
        <v>0</v>
      </c>
      <c r="O159" s="275">
        <f t="shared" si="54"/>
        <v>0</v>
      </c>
      <c r="P159" s="275">
        <f t="shared" si="54"/>
        <v>0</v>
      </c>
      <c r="Q159" s="275">
        <f t="shared" si="54"/>
        <v>0</v>
      </c>
      <c r="R159" s="275">
        <f t="shared" si="54"/>
        <v>0</v>
      </c>
      <c r="S159" s="275">
        <f t="shared" si="54"/>
        <v>0</v>
      </c>
      <c r="T159" s="275">
        <f t="shared" si="54"/>
        <v>0</v>
      </c>
      <c r="U159" s="275">
        <f t="shared" si="54"/>
        <v>0</v>
      </c>
      <c r="V159" s="275">
        <f t="shared" si="54"/>
        <v>0</v>
      </c>
      <c r="W159" s="275">
        <f t="shared" si="54"/>
        <v>0</v>
      </c>
      <c r="X159" s="275">
        <f t="shared" si="54"/>
        <v>0</v>
      </c>
      <c r="Y159" s="275">
        <f t="shared" si="54"/>
        <v>0</v>
      </c>
      <c r="Z159" s="275">
        <f t="shared" si="54"/>
        <v>0</v>
      </c>
      <c r="AA159" s="275">
        <f t="shared" si="54"/>
        <v>0</v>
      </c>
      <c r="AB159" s="275">
        <f t="shared" si="54"/>
        <v>0</v>
      </c>
      <c r="AC159" s="275">
        <f t="shared" si="54"/>
        <v>0</v>
      </c>
      <c r="AD159" s="275">
        <f t="shared" si="54"/>
        <v>0</v>
      </c>
      <c r="AE159" s="275">
        <f t="shared" si="54"/>
        <v>0</v>
      </c>
      <c r="AF159" s="275">
        <f t="shared" si="54"/>
        <v>0</v>
      </c>
      <c r="AG159" s="275">
        <f t="shared" si="54"/>
        <v>0</v>
      </c>
      <c r="AH159" s="275">
        <f t="shared" si="54"/>
        <v>0</v>
      </c>
      <c r="AI159" s="275">
        <f t="shared" si="54"/>
        <v>0</v>
      </c>
      <c r="AJ159" s="275">
        <f t="shared" si="54"/>
        <v>0</v>
      </c>
      <c r="AK159" s="275">
        <f t="shared" si="54"/>
        <v>0</v>
      </c>
      <c r="AL159" s="275">
        <f t="shared" si="54"/>
        <v>0</v>
      </c>
      <c r="AM159" s="275">
        <f t="shared" si="54"/>
        <v>0</v>
      </c>
      <c r="AN159" s="275">
        <f t="shared" si="54"/>
        <v>0</v>
      </c>
      <c r="AO159" s="275">
        <f t="shared" si="54"/>
        <v>0</v>
      </c>
      <c r="AP159" s="275">
        <f t="shared" si="54"/>
        <v>0</v>
      </c>
      <c r="AQ159" s="275">
        <f t="shared" si="54"/>
        <v>0</v>
      </c>
      <c r="AR159" s="275">
        <f t="shared" si="54"/>
        <v>0</v>
      </c>
      <c r="AS159" s="275">
        <f t="shared" si="54"/>
        <v>0</v>
      </c>
      <c r="AT159" s="275">
        <f t="shared" si="54"/>
        <v>0</v>
      </c>
      <c r="AU159" s="275">
        <f t="shared" si="54"/>
        <v>0</v>
      </c>
      <c r="AV159" s="275">
        <f t="shared" si="54"/>
        <v>0</v>
      </c>
      <c r="AW159" s="275">
        <f t="shared" si="54"/>
        <v>0</v>
      </c>
      <c r="AX159" s="275">
        <f t="shared" si="54"/>
        <v>0</v>
      </c>
      <c r="AY159" s="275">
        <f t="shared" si="54"/>
        <v>0</v>
      </c>
      <c r="AZ159" s="275">
        <f t="shared" si="54"/>
        <v>0</v>
      </c>
      <c r="BA159" s="275">
        <f t="shared" si="54"/>
        <v>0</v>
      </c>
      <c r="BB159" s="275">
        <f t="shared" si="54"/>
        <v>0</v>
      </c>
      <c r="BC159" s="275">
        <f t="shared" si="54"/>
        <v>0</v>
      </c>
      <c r="BD159" s="275">
        <f t="shared" si="54"/>
        <v>0</v>
      </c>
      <c r="BE159" s="275">
        <f t="shared" si="54"/>
        <v>0</v>
      </c>
      <c r="BF159" s="275">
        <f t="shared" si="54"/>
        <v>0</v>
      </c>
      <c r="BG159" s="275">
        <f t="shared" si="54"/>
        <v>0</v>
      </c>
      <c r="BH159" s="275">
        <f t="shared" si="54"/>
        <v>0</v>
      </c>
      <c r="BI159" s="275">
        <f t="shared" si="54"/>
        <v>0</v>
      </c>
      <c r="BJ159" s="275">
        <f t="shared" si="54"/>
        <v>0</v>
      </c>
      <c r="BK159" s="275">
        <f t="shared" si="54"/>
        <v>0</v>
      </c>
      <c r="BL159" s="275">
        <f t="shared" si="54"/>
        <v>0</v>
      </c>
      <c r="BM159" s="275">
        <f t="shared" si="54"/>
        <v>0</v>
      </c>
      <c r="BN159" s="458"/>
      <c r="BO159" s="583" t="e">
        <f>VLOOKUP(B159,'[3]Phụ lục 01'!$B$12:$F$150,5,0)</f>
        <v>#N/A</v>
      </c>
      <c r="BP159" s="583" t="e">
        <f t="shared" si="45"/>
        <v>#N/A</v>
      </c>
      <c r="BQ159" s="469" t="e">
        <f>VLOOKUP(B159,'[2]PL01-16112024'!$D$11:$P$237,11,0)</f>
        <v>#N/A</v>
      </c>
      <c r="BR159" s="469"/>
      <c r="BS159" s="469"/>
      <c r="BT159" s="469"/>
      <c r="BU159" s="469"/>
    </row>
    <row r="160" spans="1:73" s="438" customFormat="1" ht="41.25" customHeight="1">
      <c r="A160" s="428" t="s">
        <v>186</v>
      </c>
      <c r="B160" s="429" t="s">
        <v>529</v>
      </c>
      <c r="C160" s="431" t="s">
        <v>528</v>
      </c>
      <c r="D160" s="614">
        <f t="shared" si="53"/>
        <v>0</v>
      </c>
      <c r="E160" s="606" t="e">
        <f>NhuCau!#REF!</f>
        <v>#REF!</v>
      </c>
      <c r="F160" s="606" t="e">
        <f t="shared" si="44"/>
        <v>#REF!</v>
      </c>
      <c r="G160" s="614"/>
      <c r="H160" s="614" t="str">
        <f>IF(ISTEXT(B160)=TRUE,"CQP","")</f>
        <v>CQP</v>
      </c>
      <c r="I160" s="624"/>
      <c r="J160" s="594">
        <f t="shared" ref="J160:J167" si="55">SUM(K160:BM160)</f>
        <v>0</v>
      </c>
      <c r="K160" s="435"/>
      <c r="L160" s="435">
        <v>0</v>
      </c>
      <c r="M160" s="435"/>
      <c r="N160" s="435"/>
      <c r="O160" s="435"/>
      <c r="P160" s="435"/>
      <c r="Q160" s="435"/>
      <c r="R160" s="435"/>
      <c r="S160" s="435">
        <v>0</v>
      </c>
      <c r="T160" s="435"/>
      <c r="U160" s="435"/>
      <c r="V160" s="435">
        <v>0</v>
      </c>
      <c r="W160" s="435">
        <v>0</v>
      </c>
      <c r="X160" s="435"/>
      <c r="Y160" s="435"/>
      <c r="Z160" s="435"/>
      <c r="AA160" s="435"/>
      <c r="AB160" s="435">
        <v>0</v>
      </c>
      <c r="AC160" s="435"/>
      <c r="AD160" s="435">
        <v>0</v>
      </c>
      <c r="AE160" s="435">
        <v>0</v>
      </c>
      <c r="AF160" s="435">
        <v>0</v>
      </c>
      <c r="AG160" s="435"/>
      <c r="AH160" s="435"/>
      <c r="AI160" s="435"/>
      <c r="AJ160" s="435"/>
      <c r="AK160" s="435"/>
      <c r="AL160" s="435"/>
      <c r="AM160" s="435"/>
      <c r="AN160" s="435"/>
      <c r="AO160" s="435"/>
      <c r="AP160" s="435">
        <v>0</v>
      </c>
      <c r="AQ160" s="435"/>
      <c r="AR160" s="435">
        <v>0</v>
      </c>
      <c r="AS160" s="435">
        <v>0</v>
      </c>
      <c r="AT160" s="435"/>
      <c r="AU160" s="435"/>
      <c r="AV160" s="435"/>
      <c r="AW160" s="435"/>
      <c r="AX160" s="435"/>
      <c r="AY160" s="435"/>
      <c r="AZ160" s="435"/>
      <c r="BA160" s="435"/>
      <c r="BB160" s="435"/>
      <c r="BC160" s="435"/>
      <c r="BD160" s="435">
        <v>0</v>
      </c>
      <c r="BE160" s="435"/>
      <c r="BF160" s="435">
        <v>0</v>
      </c>
      <c r="BG160" s="435"/>
      <c r="BH160" s="431"/>
      <c r="BI160" s="431"/>
      <c r="BJ160" s="431"/>
      <c r="BK160" s="431"/>
      <c r="BL160" s="431"/>
      <c r="BM160" s="431"/>
      <c r="BN160" s="467"/>
      <c r="BO160" s="583">
        <f>VLOOKUP(B160,'[3]Phụ lục 01'!$B$12:$F$150,5,0)</f>
        <v>1.5</v>
      </c>
      <c r="BP160" s="583">
        <f t="shared" si="45"/>
        <v>-1.5</v>
      </c>
      <c r="BQ160" s="431">
        <f>VLOOKUP(B160,'[2]PL01-16112024'!$D$11:$P$237,11,0)</f>
        <v>1.5</v>
      </c>
      <c r="BR160" s="431">
        <v>1.5</v>
      </c>
      <c r="BS160" s="431">
        <v>1.5</v>
      </c>
      <c r="BT160" s="431">
        <v>1.3</v>
      </c>
      <c r="BU160" s="431" t="s">
        <v>696</v>
      </c>
    </row>
    <row r="161" spans="1:73" s="438" customFormat="1" ht="41.25" customHeight="1">
      <c r="A161" s="428" t="s">
        <v>186</v>
      </c>
      <c r="B161" s="429" t="s">
        <v>585</v>
      </c>
      <c r="C161" s="431" t="s">
        <v>528</v>
      </c>
      <c r="D161" s="614">
        <f t="shared" si="53"/>
        <v>0.01</v>
      </c>
      <c r="E161" s="606" t="e">
        <f>NhuCau!#REF!</f>
        <v>#REF!</v>
      </c>
      <c r="F161" s="606" t="e">
        <f t="shared" si="44"/>
        <v>#REF!</v>
      </c>
      <c r="G161" s="614" t="s">
        <v>276</v>
      </c>
      <c r="H161" s="614" t="str">
        <f>IF(ISTEXT(B161)=TRUE,"CQP","")</f>
        <v>CQP</v>
      </c>
      <c r="I161" s="624" t="s">
        <v>502</v>
      </c>
      <c r="J161" s="594">
        <f t="shared" si="55"/>
        <v>0.01</v>
      </c>
      <c r="K161" s="435"/>
      <c r="L161" s="435">
        <v>0</v>
      </c>
      <c r="M161" s="435">
        <v>0.01</v>
      </c>
      <c r="N161" s="435"/>
      <c r="O161" s="435"/>
      <c r="P161" s="435"/>
      <c r="Q161" s="435"/>
      <c r="R161" s="435"/>
      <c r="S161" s="435">
        <v>0</v>
      </c>
      <c r="T161" s="435"/>
      <c r="U161" s="435"/>
      <c r="V161" s="435">
        <v>0</v>
      </c>
      <c r="W161" s="435">
        <v>0</v>
      </c>
      <c r="X161" s="435"/>
      <c r="Y161" s="435"/>
      <c r="Z161" s="435"/>
      <c r="AA161" s="435"/>
      <c r="AB161" s="435">
        <v>0</v>
      </c>
      <c r="AC161" s="435"/>
      <c r="AD161" s="435">
        <v>0</v>
      </c>
      <c r="AE161" s="435">
        <v>0</v>
      </c>
      <c r="AF161" s="435">
        <v>0</v>
      </c>
      <c r="AG161" s="435"/>
      <c r="AH161" s="435"/>
      <c r="AI161" s="435"/>
      <c r="AJ161" s="435"/>
      <c r="AK161" s="435"/>
      <c r="AL161" s="435"/>
      <c r="AM161" s="435"/>
      <c r="AN161" s="435"/>
      <c r="AO161" s="435"/>
      <c r="AP161" s="435">
        <v>0</v>
      </c>
      <c r="AQ161" s="435"/>
      <c r="AR161" s="435">
        <v>0</v>
      </c>
      <c r="AS161" s="435">
        <v>0</v>
      </c>
      <c r="AT161" s="435"/>
      <c r="AU161" s="435"/>
      <c r="AV161" s="435"/>
      <c r="AW161" s="435"/>
      <c r="AX161" s="435"/>
      <c r="AY161" s="435"/>
      <c r="AZ161" s="435"/>
      <c r="BA161" s="435"/>
      <c r="BB161" s="435"/>
      <c r="BC161" s="435"/>
      <c r="BD161" s="435">
        <v>0</v>
      </c>
      <c r="BE161" s="435"/>
      <c r="BF161" s="435">
        <v>0</v>
      </c>
      <c r="BG161" s="435"/>
      <c r="BH161" s="431"/>
      <c r="BI161" s="431"/>
      <c r="BJ161" s="431"/>
      <c r="BK161" s="431"/>
      <c r="BL161" s="431"/>
      <c r="BM161" s="431"/>
      <c r="BN161" s="467"/>
      <c r="BO161" s="583" t="e">
        <f>VLOOKUP(B161,'[3]Phụ lục 01'!$B$12:$F$150,5,0)</f>
        <v>#N/A</v>
      </c>
      <c r="BP161" s="583" t="e">
        <f t="shared" si="45"/>
        <v>#N/A</v>
      </c>
      <c r="BQ161" s="431" t="e">
        <f>VLOOKUP(B161,'[2]PL01-16112024'!$D$11:$P$237,11,0)</f>
        <v>#N/A</v>
      </c>
      <c r="BR161" s="431"/>
      <c r="BS161" s="431"/>
      <c r="BT161" s="431"/>
      <c r="BU161" s="431"/>
    </row>
    <row r="162" spans="1:73" s="436" customFormat="1" ht="24" customHeight="1">
      <c r="A162" s="428" t="s">
        <v>186</v>
      </c>
      <c r="B162" s="429" t="s">
        <v>585</v>
      </c>
      <c r="C162" s="431" t="s">
        <v>528</v>
      </c>
      <c r="D162" s="614">
        <f t="shared" si="53"/>
        <v>1.49</v>
      </c>
      <c r="E162" s="606" t="e">
        <f>NhuCau!#REF!</f>
        <v>#REF!</v>
      </c>
      <c r="F162" s="606" t="e">
        <f t="shared" si="44"/>
        <v>#REF!</v>
      </c>
      <c r="G162" s="614" t="s">
        <v>276</v>
      </c>
      <c r="H162" s="614" t="str">
        <f t="shared" ref="H162:H167" si="56">IF(ISTEXT(B162)=TRUE,"CQP","")</f>
        <v>CQP</v>
      </c>
      <c r="I162" s="624" t="s">
        <v>511</v>
      </c>
      <c r="J162" s="594">
        <f t="shared" si="55"/>
        <v>1.49</v>
      </c>
      <c r="K162" s="435">
        <v>1.3</v>
      </c>
      <c r="L162" s="479"/>
      <c r="M162" s="479">
        <v>0.19</v>
      </c>
      <c r="N162" s="479"/>
      <c r="O162" s="479"/>
      <c r="P162" s="479"/>
      <c r="Q162" s="479"/>
      <c r="R162" s="479"/>
      <c r="S162" s="479"/>
      <c r="T162" s="479"/>
      <c r="U162" s="479"/>
      <c r="V162" s="479"/>
      <c r="W162" s="479"/>
      <c r="X162" s="479"/>
      <c r="Y162" s="479"/>
      <c r="Z162" s="479"/>
      <c r="AA162" s="479"/>
      <c r="AB162" s="479"/>
      <c r="AC162" s="479"/>
      <c r="AD162" s="479"/>
      <c r="AE162" s="479"/>
      <c r="AF162" s="479"/>
      <c r="AG162" s="479"/>
      <c r="AH162" s="479"/>
      <c r="AI162" s="479"/>
      <c r="AJ162" s="479"/>
      <c r="AK162" s="479"/>
      <c r="AL162" s="479"/>
      <c r="AM162" s="479"/>
      <c r="AN162" s="479"/>
      <c r="AO162" s="479"/>
      <c r="AP162" s="479"/>
      <c r="AQ162" s="479"/>
      <c r="AR162" s="479"/>
      <c r="AS162" s="479"/>
      <c r="AT162" s="479"/>
      <c r="AU162" s="479"/>
      <c r="AV162" s="479"/>
      <c r="AW162" s="479"/>
      <c r="AX162" s="479"/>
      <c r="AY162" s="479"/>
      <c r="AZ162" s="479"/>
      <c r="BA162" s="479"/>
      <c r="BB162" s="479"/>
      <c r="BC162" s="479"/>
      <c r="BD162" s="479"/>
      <c r="BE162" s="479"/>
      <c r="BF162" s="479"/>
      <c r="BG162" s="479"/>
      <c r="BH162" s="430"/>
      <c r="BI162" s="430"/>
      <c r="BJ162" s="430"/>
      <c r="BK162" s="430"/>
      <c r="BL162" s="430"/>
      <c r="BM162" s="430"/>
      <c r="BN162" s="463"/>
      <c r="BO162" s="583" t="e">
        <f>VLOOKUP(B162,'[3]Phụ lục 01'!$B$12:$F$150,5,0)</f>
        <v>#N/A</v>
      </c>
      <c r="BP162" s="583" t="e">
        <f t="shared" si="45"/>
        <v>#N/A</v>
      </c>
      <c r="BQ162" s="431" t="e">
        <f>VLOOKUP(B162,'[2]PL01-16112024'!$D$11:$P$237,11,0)</f>
        <v>#N/A</v>
      </c>
      <c r="BR162" s="430"/>
      <c r="BS162" s="430"/>
      <c r="BT162" s="430"/>
      <c r="BU162" s="430"/>
    </row>
    <row r="163" spans="1:73" s="71" customFormat="1" ht="10.9" customHeight="1">
      <c r="A163" s="276" t="s">
        <v>186</v>
      </c>
      <c r="B163" s="277"/>
      <c r="C163" s="266"/>
      <c r="D163" s="606" t="str">
        <f t="shared" si="53"/>
        <v/>
      </c>
      <c r="E163" s="606">
        <f>NhuCau!D104</f>
        <v>0</v>
      </c>
      <c r="F163" s="606" t="e">
        <f t="shared" si="44"/>
        <v>#VALUE!</v>
      </c>
      <c r="G163" s="606"/>
      <c r="H163" s="606" t="str">
        <f t="shared" si="56"/>
        <v/>
      </c>
      <c r="I163" s="607"/>
      <c r="J163" s="592">
        <f t="shared" si="55"/>
        <v>0</v>
      </c>
      <c r="K163" s="296"/>
      <c r="L163" s="283"/>
      <c r="M163" s="297"/>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97"/>
      <c r="AT163" s="297"/>
      <c r="AU163" s="283"/>
      <c r="AV163" s="283"/>
      <c r="AW163" s="283"/>
      <c r="AX163" s="283"/>
      <c r="AY163" s="283"/>
      <c r="AZ163" s="283"/>
      <c r="BA163" s="283"/>
      <c r="BB163" s="283"/>
      <c r="BC163" s="283"/>
      <c r="BD163" s="283"/>
      <c r="BE163" s="283"/>
      <c r="BF163" s="283"/>
      <c r="BG163" s="283"/>
      <c r="BH163" s="68"/>
      <c r="BI163" s="68"/>
      <c r="BJ163" s="68"/>
      <c r="BK163" s="68"/>
      <c r="BL163" s="68"/>
      <c r="BM163" s="68"/>
      <c r="BN163" s="460"/>
      <c r="BO163" s="583">
        <f>VLOOKUP(B163,'[3]Phụ lục 01'!$B$12:$F$150,5,0)</f>
        <v>0</v>
      </c>
      <c r="BP163" s="583">
        <f t="shared" si="45"/>
        <v>0</v>
      </c>
      <c r="BQ163" s="469" t="e">
        <f>VLOOKUP(B163,'[2]PL01-16112024'!$D$11:$P$237,11,0)</f>
        <v>#N/A</v>
      </c>
      <c r="BR163" s="468"/>
      <c r="BS163" s="468"/>
      <c r="BT163" s="468"/>
      <c r="BU163" s="468"/>
    </row>
    <row r="164" spans="1:73" s="71" customFormat="1" ht="10.9" customHeight="1">
      <c r="A164" s="276" t="s">
        <v>186</v>
      </c>
      <c r="B164" s="277"/>
      <c r="C164" s="266"/>
      <c r="D164" s="606" t="str">
        <f t="shared" si="53"/>
        <v/>
      </c>
      <c r="E164" s="606">
        <f>NhuCau!D105</f>
        <v>0</v>
      </c>
      <c r="F164" s="606" t="e">
        <f t="shared" si="44"/>
        <v>#VALUE!</v>
      </c>
      <c r="G164" s="606"/>
      <c r="H164" s="606" t="str">
        <f t="shared" si="56"/>
        <v/>
      </c>
      <c r="I164" s="607"/>
      <c r="J164" s="592">
        <f t="shared" si="55"/>
        <v>0</v>
      </c>
      <c r="K164" s="296"/>
      <c r="L164" s="283"/>
      <c r="M164" s="297"/>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97"/>
      <c r="AT164" s="297"/>
      <c r="AU164" s="283"/>
      <c r="AV164" s="283"/>
      <c r="AW164" s="283"/>
      <c r="AX164" s="283"/>
      <c r="AY164" s="283"/>
      <c r="AZ164" s="283"/>
      <c r="BA164" s="283"/>
      <c r="BB164" s="283"/>
      <c r="BC164" s="283"/>
      <c r="BD164" s="283"/>
      <c r="BE164" s="283"/>
      <c r="BF164" s="283"/>
      <c r="BG164" s="283"/>
      <c r="BH164" s="68"/>
      <c r="BI164" s="68"/>
      <c r="BJ164" s="68"/>
      <c r="BK164" s="68"/>
      <c r="BL164" s="68"/>
      <c r="BM164" s="68"/>
      <c r="BN164" s="460"/>
      <c r="BO164" s="583">
        <f>VLOOKUP(B164,'[3]Phụ lục 01'!$B$12:$F$150,5,0)</f>
        <v>0</v>
      </c>
      <c r="BP164" s="583">
        <f t="shared" si="45"/>
        <v>0</v>
      </c>
      <c r="BQ164" s="469" t="e">
        <f>VLOOKUP(B164,'[2]PL01-16112024'!$D$11:$P$237,11,0)</f>
        <v>#N/A</v>
      </c>
      <c r="BR164" s="468"/>
      <c r="BS164" s="468"/>
      <c r="BT164" s="468"/>
      <c r="BU164" s="468"/>
    </row>
    <row r="165" spans="1:73" s="71" customFormat="1" ht="10.9" customHeight="1">
      <c r="A165" s="276" t="s">
        <v>186</v>
      </c>
      <c r="B165" s="277"/>
      <c r="C165" s="266"/>
      <c r="D165" s="606" t="str">
        <f t="shared" si="53"/>
        <v/>
      </c>
      <c r="E165" s="606" t="str">
        <f>NhuCau!D106</f>
        <v/>
      </c>
      <c r="F165" s="606" t="e">
        <f t="shared" si="44"/>
        <v>#VALUE!</v>
      </c>
      <c r="G165" s="606"/>
      <c r="H165" s="606" t="str">
        <f t="shared" si="56"/>
        <v/>
      </c>
      <c r="I165" s="607"/>
      <c r="J165" s="592">
        <f t="shared" si="55"/>
        <v>0</v>
      </c>
      <c r="K165" s="296"/>
      <c r="L165" s="283"/>
      <c r="M165" s="297"/>
      <c r="N165" s="283"/>
      <c r="O165" s="283"/>
      <c r="P165" s="283"/>
      <c r="Q165" s="283"/>
      <c r="R165" s="283"/>
      <c r="S165" s="297"/>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3"/>
      <c r="AP165" s="283"/>
      <c r="AQ165" s="283"/>
      <c r="AR165" s="283"/>
      <c r="AS165" s="297"/>
      <c r="AT165" s="283"/>
      <c r="AU165" s="283"/>
      <c r="AV165" s="283"/>
      <c r="AW165" s="283"/>
      <c r="AX165" s="283"/>
      <c r="AY165" s="283"/>
      <c r="AZ165" s="283"/>
      <c r="BA165" s="283"/>
      <c r="BB165" s="283"/>
      <c r="BC165" s="283"/>
      <c r="BD165" s="283"/>
      <c r="BE165" s="283"/>
      <c r="BF165" s="283"/>
      <c r="BG165" s="283"/>
      <c r="BH165" s="68"/>
      <c r="BI165" s="68"/>
      <c r="BJ165" s="68"/>
      <c r="BK165" s="68"/>
      <c r="BL165" s="68"/>
      <c r="BM165" s="68"/>
      <c r="BN165" s="460"/>
      <c r="BO165" s="583">
        <f>VLOOKUP(B165,'[3]Phụ lục 01'!$B$12:$F$150,5,0)</f>
        <v>0</v>
      </c>
      <c r="BP165" s="583">
        <f t="shared" si="45"/>
        <v>0</v>
      </c>
      <c r="BQ165" s="469" t="e">
        <f>VLOOKUP(B165,'[2]PL01-16112024'!$D$11:$P$237,11,0)</f>
        <v>#N/A</v>
      </c>
      <c r="BR165" s="468"/>
      <c r="BS165" s="468"/>
      <c r="BT165" s="468"/>
      <c r="BU165" s="468"/>
    </row>
    <row r="166" spans="1:73" s="71" customFormat="1" ht="10.9" customHeight="1">
      <c r="A166" s="276" t="s">
        <v>186</v>
      </c>
      <c r="B166" s="277"/>
      <c r="C166" s="266"/>
      <c r="D166" s="606" t="str">
        <f t="shared" si="53"/>
        <v/>
      </c>
      <c r="E166" s="606" t="str">
        <f>NhuCau!D107</f>
        <v/>
      </c>
      <c r="F166" s="606" t="e">
        <f t="shared" si="44"/>
        <v>#VALUE!</v>
      </c>
      <c r="G166" s="606"/>
      <c r="H166" s="606" t="str">
        <f t="shared" si="56"/>
        <v/>
      </c>
      <c r="I166" s="607"/>
      <c r="J166" s="592">
        <f t="shared" si="55"/>
        <v>0</v>
      </c>
      <c r="K166" s="297"/>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283"/>
      <c r="BG166" s="283"/>
      <c r="BH166" s="68"/>
      <c r="BI166" s="68"/>
      <c r="BJ166" s="68"/>
      <c r="BK166" s="68"/>
      <c r="BL166" s="68"/>
      <c r="BM166" s="68"/>
      <c r="BN166" s="460"/>
      <c r="BO166" s="583">
        <f>VLOOKUP(B166,'[3]Phụ lục 01'!$B$12:$F$150,5,0)</f>
        <v>0</v>
      </c>
      <c r="BP166" s="583">
        <f t="shared" si="45"/>
        <v>0</v>
      </c>
      <c r="BQ166" s="469" t="e">
        <f>VLOOKUP(B166,'[2]PL01-16112024'!$D$11:$P$237,11,0)</f>
        <v>#N/A</v>
      </c>
      <c r="BR166" s="468"/>
      <c r="BS166" s="468"/>
      <c r="BT166" s="468"/>
      <c r="BU166" s="468"/>
    </row>
    <row r="167" spans="1:73" s="84" customFormat="1" ht="10.9" customHeight="1">
      <c r="A167" s="276" t="s">
        <v>186</v>
      </c>
      <c r="B167" s="277"/>
      <c r="C167" s="266"/>
      <c r="D167" s="606" t="str">
        <f t="shared" si="53"/>
        <v/>
      </c>
      <c r="E167" s="606" t="str">
        <f>NhuCau!D108</f>
        <v/>
      </c>
      <c r="F167" s="606" t="e">
        <f t="shared" si="44"/>
        <v>#VALUE!</v>
      </c>
      <c r="G167" s="606"/>
      <c r="H167" s="606" t="str">
        <f t="shared" si="56"/>
        <v/>
      </c>
      <c r="I167" s="607"/>
      <c r="J167" s="592">
        <f t="shared" si="55"/>
        <v>0</v>
      </c>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66"/>
      <c r="BI167" s="266"/>
      <c r="BJ167" s="266"/>
      <c r="BK167" s="266"/>
      <c r="BL167" s="266"/>
      <c r="BM167" s="266"/>
      <c r="BN167" s="459"/>
      <c r="BO167" s="583">
        <f>VLOOKUP(B167,'[3]Phụ lục 01'!$B$12:$F$150,5,0)</f>
        <v>0</v>
      </c>
      <c r="BP167" s="583">
        <f t="shared" si="45"/>
        <v>0</v>
      </c>
      <c r="BQ167" s="469" t="e">
        <f>VLOOKUP(B167,'[2]PL01-16112024'!$D$11:$P$237,11,0)</f>
        <v>#N/A</v>
      </c>
      <c r="BR167" s="469"/>
      <c r="BS167" s="469"/>
      <c r="BT167" s="469"/>
      <c r="BU167" s="469"/>
    </row>
    <row r="168" spans="1:73" s="84" customFormat="1" ht="10.9" customHeight="1">
      <c r="A168" s="269" t="s">
        <v>43</v>
      </c>
      <c r="B168" s="270" t="s">
        <v>19</v>
      </c>
      <c r="C168" s="271"/>
      <c r="D168" s="603" t="str">
        <f t="shared" si="53"/>
        <v/>
      </c>
      <c r="E168" s="606" t="str">
        <f>NhuCau!D109</f>
        <v/>
      </c>
      <c r="F168" s="606" t="e">
        <f t="shared" si="44"/>
        <v>#VALUE!</v>
      </c>
      <c r="G168" s="604"/>
      <c r="H168" s="604" t="str">
        <f>IF(ISTEXT(B168)=TRUE,"CAN","")</f>
        <v>CAN</v>
      </c>
      <c r="I168" s="609"/>
      <c r="J168" s="591">
        <f>SUM(K168:BM168)</f>
        <v>1.1299999999999999</v>
      </c>
      <c r="K168" s="275">
        <f>SUM(K169:K179)</f>
        <v>0</v>
      </c>
      <c r="L168" s="275">
        <f t="shared" ref="L168:BM168" si="57">SUM(L169:L179)</f>
        <v>0</v>
      </c>
      <c r="M168" s="275">
        <f>SUM(M169:M179)</f>
        <v>0.35</v>
      </c>
      <c r="N168" s="275">
        <f t="shared" si="57"/>
        <v>0.39</v>
      </c>
      <c r="O168" s="275">
        <f t="shared" si="57"/>
        <v>0</v>
      </c>
      <c r="P168" s="275">
        <f t="shared" si="57"/>
        <v>0</v>
      </c>
      <c r="Q168" s="275">
        <f t="shared" si="57"/>
        <v>0</v>
      </c>
      <c r="R168" s="275">
        <f t="shared" si="57"/>
        <v>0</v>
      </c>
      <c r="S168" s="275">
        <f t="shared" si="57"/>
        <v>0.23</v>
      </c>
      <c r="T168" s="275">
        <f t="shared" si="57"/>
        <v>0</v>
      </c>
      <c r="U168" s="275">
        <f t="shared" si="57"/>
        <v>0</v>
      </c>
      <c r="V168" s="275">
        <f t="shared" si="57"/>
        <v>0</v>
      </c>
      <c r="W168" s="275">
        <f t="shared" si="57"/>
        <v>0</v>
      </c>
      <c r="X168" s="275">
        <f t="shared" si="57"/>
        <v>0</v>
      </c>
      <c r="Y168" s="275">
        <f t="shared" si="57"/>
        <v>0.16</v>
      </c>
      <c r="Z168" s="275">
        <f t="shared" si="57"/>
        <v>0</v>
      </c>
      <c r="AA168" s="275">
        <f t="shared" si="57"/>
        <v>0</v>
      </c>
      <c r="AB168" s="275">
        <f t="shared" si="57"/>
        <v>0</v>
      </c>
      <c r="AC168" s="275">
        <f t="shared" si="57"/>
        <v>0</v>
      </c>
      <c r="AD168" s="275">
        <f t="shared" si="57"/>
        <v>0</v>
      </c>
      <c r="AE168" s="275">
        <f t="shared" si="57"/>
        <v>0</v>
      </c>
      <c r="AF168" s="275">
        <f t="shared" si="57"/>
        <v>0</v>
      </c>
      <c r="AG168" s="275">
        <f t="shared" si="57"/>
        <v>0</v>
      </c>
      <c r="AH168" s="275">
        <f t="shared" si="57"/>
        <v>0</v>
      </c>
      <c r="AI168" s="275">
        <f t="shared" si="57"/>
        <v>0</v>
      </c>
      <c r="AJ168" s="275">
        <f t="shared" si="57"/>
        <v>0</v>
      </c>
      <c r="AK168" s="275">
        <f t="shared" si="57"/>
        <v>0</v>
      </c>
      <c r="AL168" s="275">
        <f t="shared" si="57"/>
        <v>0</v>
      </c>
      <c r="AM168" s="275">
        <f t="shared" si="57"/>
        <v>0</v>
      </c>
      <c r="AN168" s="275">
        <f t="shared" si="57"/>
        <v>0</v>
      </c>
      <c r="AO168" s="275">
        <f t="shared" si="57"/>
        <v>0</v>
      </c>
      <c r="AP168" s="275">
        <f t="shared" si="57"/>
        <v>0</v>
      </c>
      <c r="AQ168" s="275">
        <f t="shared" si="57"/>
        <v>0</v>
      </c>
      <c r="AR168" s="275">
        <f t="shared" si="57"/>
        <v>0</v>
      </c>
      <c r="AS168" s="275">
        <f t="shared" si="57"/>
        <v>0</v>
      </c>
      <c r="AT168" s="275">
        <f t="shared" si="57"/>
        <v>0</v>
      </c>
      <c r="AU168" s="275">
        <f t="shared" si="57"/>
        <v>0</v>
      </c>
      <c r="AV168" s="275">
        <f t="shared" si="57"/>
        <v>0</v>
      </c>
      <c r="AW168" s="275">
        <f t="shared" si="57"/>
        <v>0</v>
      </c>
      <c r="AX168" s="275">
        <f t="shared" si="57"/>
        <v>0</v>
      </c>
      <c r="AY168" s="275">
        <f t="shared" si="57"/>
        <v>0</v>
      </c>
      <c r="AZ168" s="275">
        <f t="shared" si="57"/>
        <v>0</v>
      </c>
      <c r="BA168" s="275">
        <f t="shared" si="57"/>
        <v>0</v>
      </c>
      <c r="BB168" s="275">
        <f t="shared" si="57"/>
        <v>0</v>
      </c>
      <c r="BC168" s="275">
        <f t="shared" si="57"/>
        <v>0</v>
      </c>
      <c r="BD168" s="275">
        <f t="shared" si="57"/>
        <v>0</v>
      </c>
      <c r="BE168" s="275">
        <f t="shared" si="57"/>
        <v>0</v>
      </c>
      <c r="BF168" s="275">
        <f t="shared" si="57"/>
        <v>0</v>
      </c>
      <c r="BG168" s="275">
        <f t="shared" si="57"/>
        <v>0</v>
      </c>
      <c r="BH168" s="275">
        <f t="shared" si="57"/>
        <v>0</v>
      </c>
      <c r="BI168" s="275">
        <f t="shared" si="57"/>
        <v>0</v>
      </c>
      <c r="BJ168" s="275">
        <f t="shared" si="57"/>
        <v>0</v>
      </c>
      <c r="BK168" s="275">
        <f t="shared" si="57"/>
        <v>0</v>
      </c>
      <c r="BL168" s="275">
        <f t="shared" si="57"/>
        <v>0</v>
      </c>
      <c r="BM168" s="275">
        <f t="shared" si="57"/>
        <v>0</v>
      </c>
      <c r="BN168" s="458"/>
      <c r="BO168" s="583" t="e">
        <f>VLOOKUP(B168,'[3]Phụ lục 01'!$B$12:$F$150,5,0)</f>
        <v>#N/A</v>
      </c>
      <c r="BP168" s="583" t="e">
        <f t="shared" si="45"/>
        <v>#N/A</v>
      </c>
      <c r="BQ168" s="469" t="e">
        <f>VLOOKUP(B168,'[2]PL01-16112024'!$D$11:$P$237,11,0)</f>
        <v>#N/A</v>
      </c>
      <c r="BR168" s="469"/>
      <c r="BS168" s="469"/>
      <c r="BT168" s="469"/>
      <c r="BU168" s="469"/>
    </row>
    <row r="169" spans="1:73" s="84" customFormat="1" ht="10.9" customHeight="1">
      <c r="A169" s="276" t="s">
        <v>186</v>
      </c>
      <c r="B169" s="421" t="s">
        <v>521</v>
      </c>
      <c r="C169" s="266" t="s">
        <v>528</v>
      </c>
      <c r="D169" s="606">
        <f t="shared" si="53"/>
        <v>0.2</v>
      </c>
      <c r="E169" s="606">
        <f>NhuCau!D110</f>
        <v>0</v>
      </c>
      <c r="F169" s="606">
        <f t="shared" si="44"/>
        <v>0.2</v>
      </c>
      <c r="G169" s="606" t="s">
        <v>276</v>
      </c>
      <c r="H169" s="606" t="str">
        <f>IF(ISTEXT(B169)=TRUE,"CAN","")</f>
        <v>CAN</v>
      </c>
      <c r="I169" s="625" t="s">
        <v>506</v>
      </c>
      <c r="J169" s="592">
        <f t="shared" ref="J169:J180" si="58">SUM(K169:BM169)</f>
        <v>0.2</v>
      </c>
      <c r="K169" s="281">
        <v>0</v>
      </c>
      <c r="L169" s="281">
        <v>0</v>
      </c>
      <c r="M169" s="281"/>
      <c r="N169" s="281">
        <v>0.2</v>
      </c>
      <c r="O169" s="281"/>
      <c r="P169" s="281"/>
      <c r="Q169" s="281"/>
      <c r="R169" s="281"/>
      <c r="S169" s="281">
        <v>0</v>
      </c>
      <c r="T169" s="281"/>
      <c r="U169" s="281"/>
      <c r="V169" s="281">
        <v>0</v>
      </c>
      <c r="W169" s="281">
        <v>0</v>
      </c>
      <c r="X169" s="281"/>
      <c r="Y169" s="281"/>
      <c r="Z169" s="281"/>
      <c r="AA169" s="281"/>
      <c r="AB169" s="281">
        <v>0</v>
      </c>
      <c r="AC169" s="281"/>
      <c r="AD169" s="281">
        <v>0</v>
      </c>
      <c r="AE169" s="281">
        <v>0</v>
      </c>
      <c r="AF169" s="281">
        <v>0</v>
      </c>
      <c r="AG169" s="281"/>
      <c r="AH169" s="281"/>
      <c r="AI169" s="281"/>
      <c r="AJ169" s="281"/>
      <c r="AK169" s="281"/>
      <c r="AL169" s="281"/>
      <c r="AM169" s="281"/>
      <c r="AN169" s="281"/>
      <c r="AO169" s="281"/>
      <c r="AP169" s="281">
        <v>0</v>
      </c>
      <c r="AQ169" s="281"/>
      <c r="AR169" s="281">
        <v>0</v>
      </c>
      <c r="AS169" s="281">
        <v>0</v>
      </c>
      <c r="AT169" s="281"/>
      <c r="AU169" s="281"/>
      <c r="AV169" s="281"/>
      <c r="AW169" s="281"/>
      <c r="AX169" s="281"/>
      <c r="AY169" s="281"/>
      <c r="AZ169" s="281"/>
      <c r="BA169" s="281"/>
      <c r="BB169" s="281"/>
      <c r="BC169" s="281"/>
      <c r="BD169" s="281">
        <v>0</v>
      </c>
      <c r="BE169" s="281"/>
      <c r="BF169" s="281">
        <v>0</v>
      </c>
      <c r="BG169" s="281"/>
      <c r="BH169" s="266"/>
      <c r="BI169" s="266"/>
      <c r="BJ169" s="266"/>
      <c r="BK169" s="266"/>
      <c r="BL169" s="266"/>
      <c r="BM169" s="266"/>
      <c r="BN169" s="459"/>
      <c r="BO169" s="583">
        <f>VLOOKUP(B169,'[3]Phụ lục 01'!$B$12:$F$150,5,0)</f>
        <v>0.2</v>
      </c>
      <c r="BP169" s="583">
        <f t="shared" si="45"/>
        <v>0</v>
      </c>
      <c r="BQ169" s="469">
        <f>VLOOKUP(B169,'[2]PL01-16112024'!$D$11:$P$237,11,0)</f>
        <v>0.2</v>
      </c>
      <c r="BR169" s="469">
        <v>0.2</v>
      </c>
      <c r="BS169" s="469">
        <v>0.2</v>
      </c>
      <c r="BT169" s="469">
        <v>0</v>
      </c>
      <c r="BU169" s="469" t="s">
        <v>681</v>
      </c>
    </row>
    <row r="170" spans="1:73" s="84" customFormat="1" ht="10.9" customHeight="1">
      <c r="A170" s="276" t="s">
        <v>186</v>
      </c>
      <c r="B170" s="421" t="s">
        <v>522</v>
      </c>
      <c r="C170" s="266" t="s">
        <v>528</v>
      </c>
      <c r="D170" s="606">
        <f t="shared" si="53"/>
        <v>0.2</v>
      </c>
      <c r="E170" s="606">
        <f>NhuCau!D111</f>
        <v>0</v>
      </c>
      <c r="F170" s="606">
        <f t="shared" si="44"/>
        <v>0.2</v>
      </c>
      <c r="G170" s="606" t="s">
        <v>276</v>
      </c>
      <c r="H170" s="606" t="str">
        <f t="shared" ref="H170:H179" si="59">IF(ISTEXT(B170)=TRUE,"CAN","")</f>
        <v>CAN</v>
      </c>
      <c r="I170" s="625" t="s">
        <v>503</v>
      </c>
      <c r="J170" s="592">
        <f t="shared" si="58"/>
        <v>0.2</v>
      </c>
      <c r="K170" s="281">
        <v>0</v>
      </c>
      <c r="L170" s="281"/>
      <c r="M170" s="281">
        <v>0</v>
      </c>
      <c r="N170" s="281">
        <v>0</v>
      </c>
      <c r="O170" s="281"/>
      <c r="P170" s="281"/>
      <c r="Q170" s="281"/>
      <c r="R170" s="281"/>
      <c r="S170" s="281">
        <v>0.2</v>
      </c>
      <c r="T170" s="281"/>
      <c r="U170" s="281"/>
      <c r="V170" s="281">
        <v>0</v>
      </c>
      <c r="W170" s="281">
        <v>0</v>
      </c>
      <c r="X170" s="281"/>
      <c r="Y170" s="281"/>
      <c r="Z170" s="281"/>
      <c r="AA170" s="281"/>
      <c r="AB170" s="281">
        <v>0</v>
      </c>
      <c r="AC170" s="281"/>
      <c r="AD170" s="281">
        <v>0</v>
      </c>
      <c r="AE170" s="281">
        <v>0</v>
      </c>
      <c r="AF170" s="281">
        <v>0</v>
      </c>
      <c r="AG170" s="281"/>
      <c r="AH170" s="281"/>
      <c r="AI170" s="281"/>
      <c r="AJ170" s="281"/>
      <c r="AK170" s="281"/>
      <c r="AL170" s="281"/>
      <c r="AM170" s="281"/>
      <c r="AN170" s="281"/>
      <c r="AO170" s="281"/>
      <c r="AP170" s="281">
        <v>0</v>
      </c>
      <c r="AQ170" s="281"/>
      <c r="AR170" s="281">
        <v>0</v>
      </c>
      <c r="AS170" s="281">
        <v>0</v>
      </c>
      <c r="AT170" s="281"/>
      <c r="AU170" s="281"/>
      <c r="AV170" s="281"/>
      <c r="AW170" s="281"/>
      <c r="AX170" s="281"/>
      <c r="AY170" s="281"/>
      <c r="AZ170" s="281"/>
      <c r="BA170" s="281"/>
      <c r="BB170" s="281"/>
      <c r="BC170" s="281"/>
      <c r="BD170" s="281">
        <v>0</v>
      </c>
      <c r="BE170" s="281"/>
      <c r="BF170" s="281">
        <v>0</v>
      </c>
      <c r="BG170" s="281"/>
      <c r="BH170" s="266"/>
      <c r="BI170" s="266"/>
      <c r="BJ170" s="266"/>
      <c r="BK170" s="266"/>
      <c r="BL170" s="266"/>
      <c r="BM170" s="266"/>
      <c r="BN170" s="459"/>
      <c r="BO170" s="583">
        <f>VLOOKUP(B170,'[3]Phụ lục 01'!$B$12:$F$150,5,0)</f>
        <v>0.2</v>
      </c>
      <c r="BP170" s="583">
        <f t="shared" si="45"/>
        <v>0</v>
      </c>
      <c r="BQ170" s="469">
        <f>VLOOKUP(B170,'[2]PL01-16112024'!$D$11:$P$237,11,0)</f>
        <v>0.2</v>
      </c>
      <c r="BR170" s="469">
        <v>0.2</v>
      </c>
      <c r="BS170" s="469">
        <v>0.2</v>
      </c>
      <c r="BT170" s="469">
        <v>0</v>
      </c>
      <c r="BU170" s="469" t="s">
        <v>693</v>
      </c>
    </row>
    <row r="171" spans="1:73" s="84" customFormat="1" ht="10.9" customHeight="1">
      <c r="A171" s="276" t="s">
        <v>186</v>
      </c>
      <c r="B171" s="421" t="s">
        <v>523</v>
      </c>
      <c r="C171" s="266" t="s">
        <v>528</v>
      </c>
      <c r="D171" s="606">
        <f t="shared" si="53"/>
        <v>0.1</v>
      </c>
      <c r="E171" s="606" t="str">
        <f>NhuCau!D112</f>
        <v/>
      </c>
      <c r="F171" s="606" t="e">
        <f t="shared" si="44"/>
        <v>#VALUE!</v>
      </c>
      <c r="G171" s="606" t="s">
        <v>276</v>
      </c>
      <c r="H171" s="606" t="str">
        <f t="shared" si="59"/>
        <v>CAN</v>
      </c>
      <c r="I171" s="625" t="s">
        <v>512</v>
      </c>
      <c r="J171" s="592">
        <f t="shared" si="58"/>
        <v>0.1</v>
      </c>
      <c r="K171" s="281">
        <v>0</v>
      </c>
      <c r="L171" s="281"/>
      <c r="M171" s="281">
        <v>0.1</v>
      </c>
      <c r="N171" s="281">
        <v>0</v>
      </c>
      <c r="O171" s="281"/>
      <c r="P171" s="281"/>
      <c r="Q171" s="281"/>
      <c r="R171" s="281"/>
      <c r="S171" s="281">
        <v>0</v>
      </c>
      <c r="T171" s="281"/>
      <c r="U171" s="281"/>
      <c r="V171" s="281">
        <v>0</v>
      </c>
      <c r="W171" s="281">
        <v>0</v>
      </c>
      <c r="X171" s="281"/>
      <c r="Y171" s="281"/>
      <c r="Z171" s="281"/>
      <c r="AA171" s="281"/>
      <c r="AB171" s="281">
        <v>0</v>
      </c>
      <c r="AC171" s="281"/>
      <c r="AD171" s="281">
        <v>0</v>
      </c>
      <c r="AE171" s="281">
        <v>0</v>
      </c>
      <c r="AF171" s="281">
        <v>0</v>
      </c>
      <c r="AG171" s="281"/>
      <c r="AH171" s="281"/>
      <c r="AI171" s="281"/>
      <c r="AJ171" s="281"/>
      <c r="AK171" s="281"/>
      <c r="AL171" s="281"/>
      <c r="AM171" s="281"/>
      <c r="AN171" s="281"/>
      <c r="AO171" s="281"/>
      <c r="AP171" s="281">
        <v>0</v>
      </c>
      <c r="AQ171" s="281"/>
      <c r="AR171" s="281">
        <v>0</v>
      </c>
      <c r="AS171" s="281">
        <v>0</v>
      </c>
      <c r="AT171" s="281"/>
      <c r="AU171" s="281"/>
      <c r="AV171" s="281"/>
      <c r="AW171" s="281"/>
      <c r="AX171" s="281"/>
      <c r="AY171" s="281"/>
      <c r="AZ171" s="281"/>
      <c r="BA171" s="281"/>
      <c r="BB171" s="281"/>
      <c r="BC171" s="281"/>
      <c r="BD171" s="281">
        <v>0</v>
      </c>
      <c r="BE171" s="281"/>
      <c r="BF171" s="281">
        <v>0</v>
      </c>
      <c r="BG171" s="281"/>
      <c r="BH171" s="266"/>
      <c r="BI171" s="266"/>
      <c r="BJ171" s="266"/>
      <c r="BK171" s="266"/>
      <c r="BL171" s="266"/>
      <c r="BM171" s="266"/>
      <c r="BN171" s="459"/>
      <c r="BO171" s="583">
        <f>VLOOKUP(B171,'[3]Phụ lục 01'!$B$12:$F$150,5,0)</f>
        <v>0.1</v>
      </c>
      <c r="BP171" s="583">
        <f t="shared" si="45"/>
        <v>0</v>
      </c>
      <c r="BQ171" s="469">
        <f>VLOOKUP(B171,'[2]PL01-16112024'!$D$11:$P$237,11,0)</f>
        <v>0.1</v>
      </c>
      <c r="BR171" s="469">
        <v>0.1</v>
      </c>
      <c r="BS171" s="469">
        <v>0.1</v>
      </c>
      <c r="BT171" s="469">
        <v>0</v>
      </c>
      <c r="BU171" s="469" t="s">
        <v>678</v>
      </c>
    </row>
    <row r="172" spans="1:73" s="84" customFormat="1" ht="10.9" customHeight="1">
      <c r="A172" s="276" t="s">
        <v>186</v>
      </c>
      <c r="B172" s="421" t="s">
        <v>524</v>
      </c>
      <c r="C172" s="266" t="s">
        <v>528</v>
      </c>
      <c r="D172" s="606">
        <f t="shared" si="53"/>
        <v>0.16</v>
      </c>
      <c r="E172" s="606" t="str">
        <f>NhuCau!D113</f>
        <v/>
      </c>
      <c r="F172" s="606" t="e">
        <f t="shared" si="44"/>
        <v>#VALUE!</v>
      </c>
      <c r="G172" s="606" t="s">
        <v>276</v>
      </c>
      <c r="H172" s="606" t="str">
        <f t="shared" si="59"/>
        <v>CAN</v>
      </c>
      <c r="I172" s="625" t="s">
        <v>511</v>
      </c>
      <c r="J172" s="592">
        <f t="shared" si="58"/>
        <v>0.16</v>
      </c>
      <c r="K172" s="281">
        <v>0</v>
      </c>
      <c r="L172" s="281"/>
      <c r="M172" s="281"/>
      <c r="N172" s="281">
        <v>0</v>
      </c>
      <c r="O172" s="281"/>
      <c r="P172" s="281"/>
      <c r="Q172" s="281"/>
      <c r="R172" s="281"/>
      <c r="S172" s="281">
        <v>0</v>
      </c>
      <c r="T172" s="281"/>
      <c r="U172" s="281"/>
      <c r="V172" s="281">
        <v>0</v>
      </c>
      <c r="W172" s="281"/>
      <c r="X172" s="281"/>
      <c r="Y172" s="281">
        <v>0.16</v>
      </c>
      <c r="Z172" s="281"/>
      <c r="AA172" s="281"/>
      <c r="AB172" s="281">
        <v>0</v>
      </c>
      <c r="AC172" s="281"/>
      <c r="AD172" s="281">
        <v>0</v>
      </c>
      <c r="AE172" s="281">
        <v>0</v>
      </c>
      <c r="AF172" s="281">
        <v>0</v>
      </c>
      <c r="AG172" s="281"/>
      <c r="AH172" s="281"/>
      <c r="AI172" s="281"/>
      <c r="AJ172" s="281"/>
      <c r="AK172" s="281"/>
      <c r="AL172" s="281"/>
      <c r="AM172" s="281"/>
      <c r="AN172" s="281"/>
      <c r="AO172" s="281"/>
      <c r="AP172" s="281">
        <v>0</v>
      </c>
      <c r="AQ172" s="281"/>
      <c r="AR172" s="281">
        <v>0</v>
      </c>
      <c r="AS172" s="281">
        <v>0</v>
      </c>
      <c r="AT172" s="281"/>
      <c r="AU172" s="281"/>
      <c r="AV172" s="281"/>
      <c r="AW172" s="281"/>
      <c r="AX172" s="281"/>
      <c r="AY172" s="281"/>
      <c r="AZ172" s="281"/>
      <c r="BA172" s="281"/>
      <c r="BB172" s="281"/>
      <c r="BC172" s="281"/>
      <c r="BD172" s="281">
        <v>0</v>
      </c>
      <c r="BE172" s="281"/>
      <c r="BF172" s="281">
        <v>0</v>
      </c>
      <c r="BG172" s="281"/>
      <c r="BH172" s="266"/>
      <c r="BI172" s="266"/>
      <c r="BJ172" s="266"/>
      <c r="BK172" s="266"/>
      <c r="BL172" s="266"/>
      <c r="BM172" s="266"/>
      <c r="BN172" s="459"/>
      <c r="BO172" s="583">
        <f>VLOOKUP(B172,'[3]Phụ lục 01'!$B$12:$F$150,5,0)</f>
        <v>0.16</v>
      </c>
      <c r="BP172" s="583">
        <f t="shared" si="45"/>
        <v>0</v>
      </c>
      <c r="BQ172" s="469">
        <f>VLOOKUP(B172,'[2]PL01-16112024'!$D$11:$P$237,11,0)</f>
        <v>0.16</v>
      </c>
      <c r="BR172" s="469">
        <v>0.16</v>
      </c>
      <c r="BS172" s="469">
        <v>0.16</v>
      </c>
      <c r="BT172" s="469">
        <v>0</v>
      </c>
      <c r="BU172" s="469" t="s">
        <v>680</v>
      </c>
    </row>
    <row r="173" spans="1:73" s="84" customFormat="1" ht="10.9" customHeight="1">
      <c r="A173" s="276" t="s">
        <v>186</v>
      </c>
      <c r="B173" s="421" t="s">
        <v>525</v>
      </c>
      <c r="C173" s="266" t="s">
        <v>528</v>
      </c>
      <c r="D173" s="606">
        <f t="shared" si="53"/>
        <v>0.1</v>
      </c>
      <c r="E173" s="606" t="str">
        <f>NhuCau!D114</f>
        <v/>
      </c>
      <c r="F173" s="606" t="e">
        <f t="shared" si="44"/>
        <v>#VALUE!</v>
      </c>
      <c r="G173" s="606" t="s">
        <v>276</v>
      </c>
      <c r="H173" s="606" t="str">
        <f t="shared" si="59"/>
        <v>CAN</v>
      </c>
      <c r="I173" s="625" t="s">
        <v>514</v>
      </c>
      <c r="J173" s="592">
        <f t="shared" si="58"/>
        <v>0.1</v>
      </c>
      <c r="K173" s="281">
        <v>0</v>
      </c>
      <c r="L173" s="281"/>
      <c r="M173" s="281">
        <v>7.0000000000000007E-2</v>
      </c>
      <c r="N173" s="281">
        <v>0</v>
      </c>
      <c r="O173" s="281"/>
      <c r="P173" s="281"/>
      <c r="Q173" s="281"/>
      <c r="R173" s="281"/>
      <c r="S173" s="281">
        <v>0.03</v>
      </c>
      <c r="T173" s="281"/>
      <c r="U173" s="281"/>
      <c r="V173" s="281">
        <v>0</v>
      </c>
      <c r="W173" s="281"/>
      <c r="X173" s="281"/>
      <c r="Y173" s="281"/>
      <c r="Z173" s="281"/>
      <c r="AA173" s="281"/>
      <c r="AB173" s="281">
        <v>0</v>
      </c>
      <c r="AC173" s="281"/>
      <c r="AD173" s="281">
        <v>0</v>
      </c>
      <c r="AE173" s="281">
        <v>0</v>
      </c>
      <c r="AF173" s="281">
        <v>0</v>
      </c>
      <c r="AG173" s="281"/>
      <c r="AH173" s="281"/>
      <c r="AI173" s="281"/>
      <c r="AJ173" s="281"/>
      <c r="AK173" s="281"/>
      <c r="AL173" s="281"/>
      <c r="AM173" s="281"/>
      <c r="AN173" s="281"/>
      <c r="AO173" s="281"/>
      <c r="AP173" s="281">
        <v>0</v>
      </c>
      <c r="AQ173" s="281"/>
      <c r="AR173" s="281">
        <v>0</v>
      </c>
      <c r="AS173" s="281">
        <v>0</v>
      </c>
      <c r="AT173" s="281"/>
      <c r="AU173" s="281"/>
      <c r="AV173" s="281"/>
      <c r="AW173" s="281"/>
      <c r="AX173" s="281"/>
      <c r="AY173" s="281"/>
      <c r="AZ173" s="281"/>
      <c r="BA173" s="281"/>
      <c r="BB173" s="281"/>
      <c r="BC173" s="281"/>
      <c r="BD173" s="281">
        <v>0</v>
      </c>
      <c r="BE173" s="281"/>
      <c r="BF173" s="281">
        <v>0</v>
      </c>
      <c r="BG173" s="281"/>
      <c r="BH173" s="266"/>
      <c r="BI173" s="266"/>
      <c r="BJ173" s="266"/>
      <c r="BK173" s="266"/>
      <c r="BL173" s="266"/>
      <c r="BM173" s="266"/>
      <c r="BN173" s="459"/>
      <c r="BO173" s="583">
        <f>VLOOKUP(B173,'[3]Phụ lục 01'!$B$12:$F$150,5,0)</f>
        <v>0.1</v>
      </c>
      <c r="BP173" s="583">
        <f t="shared" si="45"/>
        <v>0</v>
      </c>
      <c r="BQ173" s="469">
        <f>VLOOKUP(B173,'[2]PL01-16112024'!$D$11:$P$237,11,0)</f>
        <v>0.1</v>
      </c>
      <c r="BR173" s="469">
        <v>0.1</v>
      </c>
      <c r="BS173" s="469">
        <v>0.1</v>
      </c>
      <c r="BT173" s="469">
        <v>0</v>
      </c>
      <c r="BU173" s="469" t="s">
        <v>688</v>
      </c>
    </row>
    <row r="174" spans="1:73" s="71" customFormat="1" ht="10.9" customHeight="1">
      <c r="A174" s="276" t="s">
        <v>186</v>
      </c>
      <c r="B174" s="421" t="s">
        <v>526</v>
      </c>
      <c r="C174" s="266" t="s">
        <v>528</v>
      </c>
      <c r="D174" s="606">
        <f t="shared" si="53"/>
        <v>0.18</v>
      </c>
      <c r="E174" s="606" t="str">
        <f>NhuCau!D115</f>
        <v/>
      </c>
      <c r="F174" s="606" t="e">
        <f t="shared" si="44"/>
        <v>#VALUE!</v>
      </c>
      <c r="G174" s="606" t="s">
        <v>276</v>
      </c>
      <c r="H174" s="606" t="str">
        <f t="shared" si="59"/>
        <v>CAN</v>
      </c>
      <c r="I174" s="625" t="s">
        <v>509</v>
      </c>
      <c r="J174" s="592">
        <f t="shared" si="58"/>
        <v>0.18</v>
      </c>
      <c r="K174" s="281">
        <v>0</v>
      </c>
      <c r="L174" s="283"/>
      <c r="M174" s="281">
        <v>0.18</v>
      </c>
      <c r="N174" s="281">
        <v>0</v>
      </c>
      <c r="O174" s="283"/>
      <c r="P174" s="283"/>
      <c r="Q174" s="283"/>
      <c r="R174" s="283"/>
      <c r="S174" s="281">
        <v>0</v>
      </c>
      <c r="T174" s="283"/>
      <c r="U174" s="283"/>
      <c r="V174" s="281">
        <v>0</v>
      </c>
      <c r="W174" s="281">
        <v>0</v>
      </c>
      <c r="X174" s="283"/>
      <c r="Y174" s="283"/>
      <c r="Z174" s="283"/>
      <c r="AA174" s="283"/>
      <c r="AB174" s="281">
        <v>0</v>
      </c>
      <c r="AC174" s="283"/>
      <c r="AD174" s="281">
        <v>0</v>
      </c>
      <c r="AE174" s="281">
        <v>0</v>
      </c>
      <c r="AF174" s="281">
        <v>0</v>
      </c>
      <c r="AG174" s="283"/>
      <c r="AH174" s="283"/>
      <c r="AI174" s="283"/>
      <c r="AJ174" s="283"/>
      <c r="AK174" s="283"/>
      <c r="AL174" s="283"/>
      <c r="AM174" s="283"/>
      <c r="AN174" s="283"/>
      <c r="AO174" s="283"/>
      <c r="AP174" s="281">
        <v>0</v>
      </c>
      <c r="AQ174" s="283"/>
      <c r="AR174" s="281">
        <v>0</v>
      </c>
      <c r="AS174" s="281">
        <v>0</v>
      </c>
      <c r="AT174" s="283"/>
      <c r="AU174" s="283"/>
      <c r="AV174" s="283"/>
      <c r="AW174" s="283"/>
      <c r="AX174" s="283"/>
      <c r="AY174" s="283"/>
      <c r="AZ174" s="283"/>
      <c r="BA174" s="283"/>
      <c r="BB174" s="283"/>
      <c r="BC174" s="283"/>
      <c r="BD174" s="281">
        <v>0</v>
      </c>
      <c r="BE174" s="283"/>
      <c r="BF174" s="281">
        <v>0</v>
      </c>
      <c r="BG174" s="283"/>
      <c r="BH174" s="68"/>
      <c r="BI174" s="68"/>
      <c r="BJ174" s="68"/>
      <c r="BK174" s="68"/>
      <c r="BL174" s="68"/>
      <c r="BM174" s="68"/>
      <c r="BN174" s="460"/>
      <c r="BO174" s="583">
        <f>VLOOKUP(B174,'[3]Phụ lục 01'!$B$12:$F$150,5,0)</f>
        <v>0.18</v>
      </c>
      <c r="BP174" s="583">
        <f t="shared" si="45"/>
        <v>0</v>
      </c>
      <c r="BQ174" s="469">
        <f>VLOOKUP(B174,'[2]PL01-16112024'!$D$11:$P$237,11,0)</f>
        <v>0.18</v>
      </c>
      <c r="BR174" s="468">
        <v>0.18</v>
      </c>
      <c r="BS174" s="468">
        <v>0.18</v>
      </c>
      <c r="BT174" s="468">
        <v>0</v>
      </c>
      <c r="BU174" s="468" t="s">
        <v>683</v>
      </c>
    </row>
    <row r="175" spans="1:73" s="71" customFormat="1" ht="15" customHeight="1">
      <c r="A175" s="276" t="s">
        <v>186</v>
      </c>
      <c r="B175" s="421" t="s">
        <v>527</v>
      </c>
      <c r="C175" s="266" t="s">
        <v>528</v>
      </c>
      <c r="D175" s="606">
        <f t="shared" si="53"/>
        <v>0.19</v>
      </c>
      <c r="E175" s="606" t="str">
        <f>NhuCau!D116</f>
        <v/>
      </c>
      <c r="F175" s="606" t="e">
        <f t="shared" si="44"/>
        <v>#VALUE!</v>
      </c>
      <c r="G175" s="606" t="s">
        <v>276</v>
      </c>
      <c r="H175" s="606" t="str">
        <f t="shared" si="59"/>
        <v>CAN</v>
      </c>
      <c r="I175" s="625" t="s">
        <v>508</v>
      </c>
      <c r="J175" s="592">
        <f t="shared" si="58"/>
        <v>0.19</v>
      </c>
      <c r="K175" s="281">
        <v>0</v>
      </c>
      <c r="L175" s="283"/>
      <c r="M175" s="281"/>
      <c r="N175" s="281">
        <v>0.19</v>
      </c>
      <c r="O175" s="283"/>
      <c r="P175" s="283"/>
      <c r="Q175" s="283"/>
      <c r="R175" s="283"/>
      <c r="S175" s="281">
        <v>0</v>
      </c>
      <c r="T175" s="283"/>
      <c r="U175" s="283"/>
      <c r="V175" s="281">
        <v>0</v>
      </c>
      <c r="W175" s="281">
        <v>0</v>
      </c>
      <c r="X175" s="283"/>
      <c r="Y175" s="283"/>
      <c r="Z175" s="283"/>
      <c r="AA175" s="283"/>
      <c r="AB175" s="281">
        <v>0</v>
      </c>
      <c r="AC175" s="283"/>
      <c r="AD175" s="281">
        <v>0</v>
      </c>
      <c r="AE175" s="281">
        <v>0</v>
      </c>
      <c r="AF175" s="281">
        <v>0</v>
      </c>
      <c r="AG175" s="283"/>
      <c r="AH175" s="283"/>
      <c r="AI175" s="283"/>
      <c r="AJ175" s="283"/>
      <c r="AK175" s="283"/>
      <c r="AL175" s="283"/>
      <c r="AM175" s="283"/>
      <c r="AN175" s="283"/>
      <c r="AO175" s="283"/>
      <c r="AP175" s="281">
        <v>0</v>
      </c>
      <c r="AQ175" s="283"/>
      <c r="AR175" s="281">
        <v>0</v>
      </c>
      <c r="AS175" s="281">
        <v>0</v>
      </c>
      <c r="AT175" s="283"/>
      <c r="AU175" s="283"/>
      <c r="AV175" s="283"/>
      <c r="AW175" s="283"/>
      <c r="AX175" s="283"/>
      <c r="AY175" s="283"/>
      <c r="AZ175" s="283"/>
      <c r="BA175" s="283"/>
      <c r="BB175" s="283"/>
      <c r="BC175" s="283"/>
      <c r="BD175" s="281">
        <v>0</v>
      </c>
      <c r="BE175" s="283"/>
      <c r="BF175" s="281">
        <v>0</v>
      </c>
      <c r="BG175" s="283"/>
      <c r="BH175" s="68"/>
      <c r="BI175" s="68"/>
      <c r="BJ175" s="68"/>
      <c r="BK175" s="68"/>
      <c r="BL175" s="68"/>
      <c r="BM175" s="68"/>
      <c r="BN175" s="460"/>
      <c r="BO175" s="583">
        <f>VLOOKUP(B175,'[3]Phụ lục 01'!$B$12:$F$150,5,0)</f>
        <v>0.19</v>
      </c>
      <c r="BP175" s="583">
        <f t="shared" si="45"/>
        <v>0</v>
      </c>
      <c r="BQ175" s="469">
        <f>VLOOKUP(B175,'[2]PL01-16112024'!$D$11:$P$237,11,0)</f>
        <v>0.19</v>
      </c>
      <c r="BR175" s="468">
        <v>0.19</v>
      </c>
      <c r="BS175" s="468">
        <v>0.19</v>
      </c>
      <c r="BT175" s="468">
        <v>0</v>
      </c>
      <c r="BU175" s="468" t="s">
        <v>682</v>
      </c>
    </row>
    <row r="176" spans="1:73" s="71" customFormat="1" ht="10.9" customHeight="1">
      <c r="A176" s="276" t="s">
        <v>186</v>
      </c>
      <c r="B176" s="315"/>
      <c r="C176" s="68"/>
      <c r="D176" s="606" t="str">
        <f t="shared" si="53"/>
        <v/>
      </c>
      <c r="E176" s="606" t="str">
        <f>NhuCau!D117</f>
        <v/>
      </c>
      <c r="F176" s="606" t="e">
        <f t="shared" si="44"/>
        <v>#VALUE!</v>
      </c>
      <c r="G176" s="601"/>
      <c r="H176" s="606" t="str">
        <f t="shared" si="59"/>
        <v/>
      </c>
      <c r="I176" s="608"/>
      <c r="J176" s="592">
        <f t="shared" si="58"/>
        <v>0</v>
      </c>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83"/>
      <c r="BG176" s="283"/>
      <c r="BH176" s="68"/>
      <c r="BI176" s="68"/>
      <c r="BJ176" s="68"/>
      <c r="BK176" s="68"/>
      <c r="BL176" s="68"/>
      <c r="BM176" s="68"/>
      <c r="BN176" s="460"/>
      <c r="BO176" s="583">
        <f>VLOOKUP(B176,'[3]Phụ lục 01'!$B$12:$F$150,5,0)</f>
        <v>0</v>
      </c>
      <c r="BP176" s="583">
        <f t="shared" si="45"/>
        <v>0</v>
      </c>
      <c r="BQ176" s="469" t="e">
        <f>VLOOKUP(B176,'[2]PL01-16112024'!$D$11:$P$237,11,0)</f>
        <v>#N/A</v>
      </c>
      <c r="BR176" s="468"/>
      <c r="BS176" s="468"/>
      <c r="BT176" s="468"/>
      <c r="BU176" s="468"/>
    </row>
    <row r="177" spans="1:73" s="71" customFormat="1" ht="10.9" customHeight="1">
      <c r="A177" s="276" t="s">
        <v>186</v>
      </c>
      <c r="B177" s="315"/>
      <c r="C177" s="68"/>
      <c r="D177" s="606" t="str">
        <f t="shared" si="53"/>
        <v/>
      </c>
      <c r="E177" s="606" t="str">
        <f>NhuCau!D118</f>
        <v/>
      </c>
      <c r="F177" s="606" t="e">
        <f t="shared" si="44"/>
        <v>#VALUE!</v>
      </c>
      <c r="G177" s="601"/>
      <c r="H177" s="606" t="str">
        <f t="shared" si="59"/>
        <v/>
      </c>
      <c r="I177" s="608"/>
      <c r="J177" s="592">
        <f t="shared" si="58"/>
        <v>0</v>
      </c>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83"/>
      <c r="BG177" s="283"/>
      <c r="BH177" s="68"/>
      <c r="BI177" s="68"/>
      <c r="BJ177" s="68"/>
      <c r="BK177" s="68"/>
      <c r="BL177" s="68"/>
      <c r="BM177" s="68"/>
      <c r="BN177" s="460"/>
      <c r="BO177" s="583">
        <f>VLOOKUP(B177,'[3]Phụ lục 01'!$B$12:$F$150,5,0)</f>
        <v>0</v>
      </c>
      <c r="BP177" s="583">
        <f t="shared" si="45"/>
        <v>0</v>
      </c>
      <c r="BQ177" s="469" t="e">
        <f>VLOOKUP(B177,'[2]PL01-16112024'!$D$11:$P$237,11,0)</f>
        <v>#N/A</v>
      </c>
      <c r="BR177" s="468"/>
      <c r="BS177" s="468"/>
      <c r="BT177" s="468"/>
      <c r="BU177" s="468"/>
    </row>
    <row r="178" spans="1:73" s="71" customFormat="1" ht="10.9" customHeight="1">
      <c r="A178" s="276" t="s">
        <v>186</v>
      </c>
      <c r="B178" s="315"/>
      <c r="C178" s="68"/>
      <c r="D178" s="606" t="str">
        <f t="shared" si="53"/>
        <v/>
      </c>
      <c r="E178" s="606" t="str">
        <f>NhuCau!D119</f>
        <v/>
      </c>
      <c r="F178" s="606" t="e">
        <f t="shared" si="44"/>
        <v>#VALUE!</v>
      </c>
      <c r="G178" s="601"/>
      <c r="H178" s="606" t="str">
        <f t="shared" si="59"/>
        <v/>
      </c>
      <c r="I178" s="608"/>
      <c r="J178" s="592">
        <f t="shared" si="58"/>
        <v>0</v>
      </c>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68"/>
      <c r="BI178" s="68"/>
      <c r="BJ178" s="68"/>
      <c r="BK178" s="68"/>
      <c r="BL178" s="68"/>
      <c r="BM178" s="68"/>
      <c r="BN178" s="460"/>
      <c r="BO178" s="583">
        <f>VLOOKUP(B178,'[3]Phụ lục 01'!$B$12:$F$150,5,0)</f>
        <v>0</v>
      </c>
      <c r="BP178" s="583">
        <f t="shared" si="45"/>
        <v>0</v>
      </c>
      <c r="BQ178" s="469" t="e">
        <f>VLOOKUP(B178,'[2]PL01-16112024'!$D$11:$P$237,11,0)</f>
        <v>#N/A</v>
      </c>
      <c r="BR178" s="468"/>
      <c r="BS178" s="468"/>
      <c r="BT178" s="468"/>
      <c r="BU178" s="468"/>
    </row>
    <row r="179" spans="1:73" s="71" customFormat="1" ht="10.9" customHeight="1">
      <c r="A179" s="276" t="s">
        <v>186</v>
      </c>
      <c r="B179" s="315"/>
      <c r="C179" s="68"/>
      <c r="D179" s="606" t="str">
        <f t="shared" si="53"/>
        <v/>
      </c>
      <c r="E179" s="606" t="str">
        <f>NhuCau!D120</f>
        <v/>
      </c>
      <c r="F179" s="606" t="e">
        <f t="shared" si="44"/>
        <v>#VALUE!</v>
      </c>
      <c r="G179" s="601"/>
      <c r="H179" s="606" t="str">
        <f t="shared" si="59"/>
        <v/>
      </c>
      <c r="I179" s="608"/>
      <c r="J179" s="592">
        <f t="shared" si="58"/>
        <v>0</v>
      </c>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83"/>
      <c r="BG179" s="283"/>
      <c r="BH179" s="68"/>
      <c r="BI179" s="68"/>
      <c r="BJ179" s="68"/>
      <c r="BK179" s="68"/>
      <c r="BL179" s="68"/>
      <c r="BM179" s="68"/>
      <c r="BN179" s="460"/>
      <c r="BO179" s="583">
        <f>VLOOKUP(B179,'[3]Phụ lục 01'!$B$12:$F$150,5,0)</f>
        <v>0</v>
      </c>
      <c r="BP179" s="583">
        <f t="shared" si="45"/>
        <v>0</v>
      </c>
      <c r="BQ179" s="469" t="e">
        <f>VLOOKUP(B179,'[2]PL01-16112024'!$D$11:$P$237,11,0)</f>
        <v>#N/A</v>
      </c>
      <c r="BR179" s="468"/>
      <c r="BS179" s="468"/>
      <c r="BT179" s="468"/>
      <c r="BU179" s="468"/>
    </row>
    <row r="180" spans="1:73" s="84" customFormat="1" ht="10.9" customHeight="1">
      <c r="A180" s="276" t="s">
        <v>186</v>
      </c>
      <c r="B180" s="285"/>
      <c r="C180" s="266"/>
      <c r="D180" s="606" t="str">
        <f t="shared" si="53"/>
        <v/>
      </c>
      <c r="E180" s="606" t="str">
        <f>NhuCau!D121</f>
        <v/>
      </c>
      <c r="F180" s="606" t="e">
        <f t="shared" si="44"/>
        <v>#VALUE!</v>
      </c>
      <c r="G180" s="606"/>
      <c r="H180" s="606" t="str">
        <f>IF(ISTEXT(B180)=TRUE,"CAN","")</f>
        <v/>
      </c>
      <c r="I180" s="607"/>
      <c r="J180" s="592">
        <f t="shared" si="58"/>
        <v>0</v>
      </c>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c r="BF180" s="281"/>
      <c r="BG180" s="281"/>
      <c r="BH180" s="266"/>
      <c r="BI180" s="266"/>
      <c r="BJ180" s="266"/>
      <c r="BK180" s="266"/>
      <c r="BL180" s="266"/>
      <c r="BM180" s="266"/>
      <c r="BN180" s="459"/>
      <c r="BO180" s="583">
        <f>VLOOKUP(B180,'[3]Phụ lục 01'!$B$12:$F$150,5,0)</f>
        <v>0</v>
      </c>
      <c r="BP180" s="583">
        <f t="shared" si="45"/>
        <v>0</v>
      </c>
      <c r="BQ180" s="469" t="e">
        <f>VLOOKUP(B180,'[2]PL01-16112024'!$D$11:$P$237,11,0)</f>
        <v>#N/A</v>
      </c>
      <c r="BR180" s="469"/>
      <c r="BS180" s="469"/>
      <c r="BT180" s="469"/>
      <c r="BU180" s="469"/>
    </row>
    <row r="181" spans="1:73" s="84" customFormat="1" ht="10.9" customHeight="1">
      <c r="A181" s="269" t="s">
        <v>43</v>
      </c>
      <c r="B181" s="270" t="s">
        <v>31</v>
      </c>
      <c r="C181" s="271"/>
      <c r="D181" s="603" t="str">
        <f t="shared" si="53"/>
        <v/>
      </c>
      <c r="E181" s="606" t="str">
        <f>NhuCau!D122</f>
        <v/>
      </c>
      <c r="F181" s="606" t="e">
        <f t="shared" si="44"/>
        <v>#VALUE!</v>
      </c>
      <c r="G181" s="604"/>
      <c r="H181" s="604" t="str">
        <f>IF(ISTEXT(B181)=TRUE,"DVH","")</f>
        <v>DVH</v>
      </c>
      <c r="I181" s="609"/>
      <c r="J181" s="591">
        <f>SUM(K181:BM181)</f>
        <v>48.581000000000003</v>
      </c>
      <c r="K181" s="275">
        <f t="shared" ref="K181:BM181" si="60">SUM(K182:K207)</f>
        <v>38.540999999999997</v>
      </c>
      <c r="L181" s="275">
        <f t="shared" si="60"/>
        <v>0</v>
      </c>
      <c r="M181" s="275">
        <f t="shared" si="60"/>
        <v>5.0599999999999996</v>
      </c>
      <c r="N181" s="275">
        <f t="shared" si="60"/>
        <v>0.12</v>
      </c>
      <c r="O181" s="275">
        <f t="shared" si="60"/>
        <v>0</v>
      </c>
      <c r="P181" s="275">
        <f t="shared" si="60"/>
        <v>0</v>
      </c>
      <c r="Q181" s="275">
        <f t="shared" si="60"/>
        <v>0</v>
      </c>
      <c r="R181" s="275">
        <f t="shared" si="60"/>
        <v>0</v>
      </c>
      <c r="S181" s="275">
        <f t="shared" si="60"/>
        <v>1.92</v>
      </c>
      <c r="T181" s="275">
        <f t="shared" si="60"/>
        <v>0</v>
      </c>
      <c r="U181" s="275">
        <f t="shared" si="60"/>
        <v>0</v>
      </c>
      <c r="V181" s="275">
        <f t="shared" si="60"/>
        <v>0</v>
      </c>
      <c r="W181" s="275">
        <f t="shared" si="60"/>
        <v>0</v>
      </c>
      <c r="X181" s="275">
        <f t="shared" si="60"/>
        <v>0</v>
      </c>
      <c r="Y181" s="275">
        <f t="shared" si="60"/>
        <v>0</v>
      </c>
      <c r="Z181" s="275">
        <f t="shared" si="60"/>
        <v>0</v>
      </c>
      <c r="AA181" s="275">
        <f t="shared" si="60"/>
        <v>0</v>
      </c>
      <c r="AB181" s="275">
        <f t="shared" si="60"/>
        <v>0</v>
      </c>
      <c r="AC181" s="275">
        <f t="shared" si="60"/>
        <v>0</v>
      </c>
      <c r="AD181" s="275">
        <f t="shared" si="60"/>
        <v>0</v>
      </c>
      <c r="AE181" s="275">
        <f t="shared" si="60"/>
        <v>0</v>
      </c>
      <c r="AF181" s="275">
        <f t="shared" si="60"/>
        <v>0</v>
      </c>
      <c r="AG181" s="275">
        <f t="shared" si="60"/>
        <v>0</v>
      </c>
      <c r="AH181" s="275">
        <f t="shared" si="60"/>
        <v>0</v>
      </c>
      <c r="AI181" s="275">
        <f t="shared" si="60"/>
        <v>0</v>
      </c>
      <c r="AJ181" s="275">
        <f t="shared" si="60"/>
        <v>0</v>
      </c>
      <c r="AK181" s="275">
        <f t="shared" si="60"/>
        <v>0</v>
      </c>
      <c r="AL181" s="275">
        <f t="shared" si="60"/>
        <v>0</v>
      </c>
      <c r="AM181" s="275">
        <f t="shared" si="60"/>
        <v>0</v>
      </c>
      <c r="AN181" s="275">
        <f t="shared" si="60"/>
        <v>0</v>
      </c>
      <c r="AO181" s="275">
        <f t="shared" si="60"/>
        <v>0</v>
      </c>
      <c r="AP181" s="275">
        <f t="shared" si="60"/>
        <v>0</v>
      </c>
      <c r="AQ181" s="275">
        <f t="shared" si="60"/>
        <v>0</v>
      </c>
      <c r="AR181" s="275">
        <f t="shared" si="60"/>
        <v>0.71</v>
      </c>
      <c r="AS181" s="275">
        <f t="shared" si="60"/>
        <v>0.63</v>
      </c>
      <c r="AT181" s="275">
        <f t="shared" si="60"/>
        <v>0</v>
      </c>
      <c r="AU181" s="275">
        <f t="shared" si="60"/>
        <v>0</v>
      </c>
      <c r="AV181" s="275">
        <f t="shared" si="60"/>
        <v>0</v>
      </c>
      <c r="AW181" s="275">
        <f t="shared" si="60"/>
        <v>0</v>
      </c>
      <c r="AX181" s="275">
        <f t="shared" si="60"/>
        <v>0</v>
      </c>
      <c r="AY181" s="275">
        <f t="shared" si="60"/>
        <v>0</v>
      </c>
      <c r="AZ181" s="275">
        <f t="shared" si="60"/>
        <v>0</v>
      </c>
      <c r="BA181" s="275">
        <f t="shared" si="60"/>
        <v>0</v>
      </c>
      <c r="BB181" s="275">
        <f t="shared" si="60"/>
        <v>0</v>
      </c>
      <c r="BC181" s="275">
        <f t="shared" si="60"/>
        <v>0</v>
      </c>
      <c r="BD181" s="275">
        <f t="shared" si="60"/>
        <v>0.5</v>
      </c>
      <c r="BE181" s="275">
        <f t="shared" si="60"/>
        <v>0</v>
      </c>
      <c r="BF181" s="275">
        <f t="shared" si="60"/>
        <v>1.1000000000000001</v>
      </c>
      <c r="BG181" s="275">
        <f t="shared" si="60"/>
        <v>0</v>
      </c>
      <c r="BH181" s="275">
        <f t="shared" si="60"/>
        <v>0</v>
      </c>
      <c r="BI181" s="275">
        <f t="shared" si="60"/>
        <v>0</v>
      </c>
      <c r="BJ181" s="275">
        <f t="shared" si="60"/>
        <v>0</v>
      </c>
      <c r="BK181" s="275">
        <f t="shared" si="60"/>
        <v>0</v>
      </c>
      <c r="BL181" s="275">
        <f t="shared" si="60"/>
        <v>0</v>
      </c>
      <c r="BM181" s="275">
        <f t="shared" si="60"/>
        <v>0</v>
      </c>
      <c r="BN181" s="458"/>
      <c r="BO181" s="583" t="e">
        <f>VLOOKUP(B181,'[3]Phụ lục 01'!$B$12:$F$150,5,0)</f>
        <v>#N/A</v>
      </c>
      <c r="BP181" s="583" t="e">
        <f t="shared" si="45"/>
        <v>#N/A</v>
      </c>
      <c r="BQ181" s="469" t="e">
        <f>VLOOKUP(B181,'[2]PL01-16112024'!$D$11:$P$237,11,0)</f>
        <v>#N/A</v>
      </c>
      <c r="BR181" s="469"/>
      <c r="BS181" s="469"/>
      <c r="BT181" s="469"/>
      <c r="BU181" s="469"/>
    </row>
    <row r="182" spans="1:73" s="84" customFormat="1" ht="12.75">
      <c r="A182" s="276" t="s">
        <v>186</v>
      </c>
      <c r="B182" s="425" t="s">
        <v>595</v>
      </c>
      <c r="C182" s="266" t="s">
        <v>528</v>
      </c>
      <c r="D182" s="606">
        <f t="shared" si="53"/>
        <v>0.08</v>
      </c>
      <c r="E182" s="606" t="e">
        <f>NhuCau!#REF!</f>
        <v>#REF!</v>
      </c>
      <c r="F182" s="606" t="e">
        <f t="shared" si="44"/>
        <v>#REF!</v>
      </c>
      <c r="G182" s="606" t="s">
        <v>276</v>
      </c>
      <c r="H182" s="606" t="str">
        <f>IF(ISTEXT(B182)=TRUE,"DVH","")</f>
        <v>DVH</v>
      </c>
      <c r="I182" s="607" t="s">
        <v>507</v>
      </c>
      <c r="J182" s="592">
        <f t="shared" ref="J182:J207" si="61">SUM(K182:BM182)</f>
        <v>0.08</v>
      </c>
      <c r="K182" s="281">
        <v>0.08</v>
      </c>
      <c r="L182" s="281"/>
      <c r="M182" s="281">
        <v>0</v>
      </c>
      <c r="N182" s="281">
        <v>0</v>
      </c>
      <c r="O182" s="281"/>
      <c r="P182" s="281"/>
      <c r="Q182" s="281"/>
      <c r="R182" s="281"/>
      <c r="S182" s="281">
        <v>0</v>
      </c>
      <c r="T182" s="281"/>
      <c r="U182" s="281"/>
      <c r="V182" s="281">
        <v>0</v>
      </c>
      <c r="W182" s="281">
        <v>0</v>
      </c>
      <c r="X182" s="281"/>
      <c r="Y182" s="281"/>
      <c r="Z182" s="281"/>
      <c r="AA182" s="281"/>
      <c r="AB182" s="281">
        <v>0</v>
      </c>
      <c r="AC182" s="281"/>
      <c r="AD182" s="281">
        <v>0</v>
      </c>
      <c r="AE182" s="281">
        <v>0</v>
      </c>
      <c r="AF182" s="281">
        <v>0</v>
      </c>
      <c r="AG182" s="281"/>
      <c r="AH182" s="281"/>
      <c r="AI182" s="281"/>
      <c r="AJ182" s="281"/>
      <c r="AK182" s="281"/>
      <c r="AL182" s="281"/>
      <c r="AM182" s="281"/>
      <c r="AN182" s="281"/>
      <c r="AO182" s="281"/>
      <c r="AP182" s="281">
        <v>0</v>
      </c>
      <c r="AQ182" s="281"/>
      <c r="AR182" s="281">
        <v>0</v>
      </c>
      <c r="AS182" s="281">
        <v>0</v>
      </c>
      <c r="AT182" s="281"/>
      <c r="AU182" s="281"/>
      <c r="AV182" s="281"/>
      <c r="AW182" s="281"/>
      <c r="AX182" s="281"/>
      <c r="AY182" s="281"/>
      <c r="AZ182" s="281"/>
      <c r="BA182" s="281"/>
      <c r="BB182" s="281"/>
      <c r="BC182" s="281"/>
      <c r="BD182" s="281">
        <v>0</v>
      </c>
      <c r="BE182" s="281"/>
      <c r="BF182" s="281">
        <v>0</v>
      </c>
      <c r="BG182" s="281"/>
      <c r="BH182" s="266"/>
      <c r="BI182" s="266"/>
      <c r="BJ182" s="266"/>
      <c r="BK182" s="266"/>
      <c r="BL182" s="266"/>
      <c r="BM182" s="266"/>
      <c r="BN182" s="459"/>
      <c r="BO182" s="583">
        <f>VLOOKUP(B182,'[3]Phụ lục 01'!$B$12:$F$150,5,0)</f>
        <v>0.08</v>
      </c>
      <c r="BP182" s="583">
        <f t="shared" si="45"/>
        <v>0</v>
      </c>
      <c r="BQ182" s="469">
        <f>VLOOKUP(B182,'[2]PL01-16112024'!$D$11:$P$237,11,0)</f>
        <v>0.08</v>
      </c>
      <c r="BR182" s="469">
        <v>0.08</v>
      </c>
      <c r="BS182" s="469">
        <v>0.08</v>
      </c>
      <c r="BT182" s="469">
        <v>0</v>
      </c>
      <c r="BU182" s="469" t="s">
        <v>679</v>
      </c>
    </row>
    <row r="183" spans="1:73" s="71" customFormat="1" ht="25.5">
      <c r="A183" s="276" t="s">
        <v>186</v>
      </c>
      <c r="B183" s="425" t="s">
        <v>596</v>
      </c>
      <c r="C183" s="266" t="s">
        <v>528</v>
      </c>
      <c r="D183" s="606">
        <f t="shared" si="53"/>
        <v>0.20100000000000001</v>
      </c>
      <c r="E183" s="606" t="e">
        <f>NhuCau!#REF!</f>
        <v>#REF!</v>
      </c>
      <c r="F183" s="606" t="e">
        <f t="shared" si="44"/>
        <v>#REF!</v>
      </c>
      <c r="G183" s="606" t="s">
        <v>276</v>
      </c>
      <c r="H183" s="606" t="str">
        <f t="shared" ref="H183:H188" si="62">IF(ISTEXT(B183)=TRUE,"DVH","")</f>
        <v>DVH</v>
      </c>
      <c r="I183" s="608" t="s">
        <v>507</v>
      </c>
      <c r="J183" s="592">
        <f t="shared" si="61"/>
        <v>0.20100000000000001</v>
      </c>
      <c r="K183" s="281">
        <v>0.20100000000000001</v>
      </c>
      <c r="L183" s="281"/>
      <c r="M183" s="281">
        <v>0</v>
      </c>
      <c r="N183" s="281">
        <v>0</v>
      </c>
      <c r="O183" s="281"/>
      <c r="P183" s="281"/>
      <c r="Q183" s="281"/>
      <c r="R183" s="281"/>
      <c r="S183" s="281">
        <v>0</v>
      </c>
      <c r="T183" s="281"/>
      <c r="U183" s="281"/>
      <c r="V183" s="281">
        <v>0</v>
      </c>
      <c r="W183" s="281">
        <v>0</v>
      </c>
      <c r="X183" s="281"/>
      <c r="Y183" s="281"/>
      <c r="Z183" s="281"/>
      <c r="AA183" s="281"/>
      <c r="AB183" s="281">
        <v>0</v>
      </c>
      <c r="AC183" s="281"/>
      <c r="AD183" s="281">
        <v>0</v>
      </c>
      <c r="AE183" s="281">
        <v>0</v>
      </c>
      <c r="AF183" s="281">
        <v>0</v>
      </c>
      <c r="AG183" s="281"/>
      <c r="AH183" s="281"/>
      <c r="AI183" s="281"/>
      <c r="AJ183" s="281"/>
      <c r="AK183" s="281"/>
      <c r="AL183" s="281"/>
      <c r="AM183" s="281"/>
      <c r="AN183" s="281"/>
      <c r="AO183" s="281"/>
      <c r="AP183" s="281">
        <v>0</v>
      </c>
      <c r="AQ183" s="281"/>
      <c r="AR183" s="281">
        <v>0</v>
      </c>
      <c r="AS183" s="281">
        <v>0</v>
      </c>
      <c r="AT183" s="281"/>
      <c r="AU183" s="281"/>
      <c r="AV183" s="281"/>
      <c r="AW183" s="281"/>
      <c r="AX183" s="281"/>
      <c r="AY183" s="281"/>
      <c r="AZ183" s="281"/>
      <c r="BA183" s="281"/>
      <c r="BB183" s="281"/>
      <c r="BC183" s="281"/>
      <c r="BD183" s="281">
        <v>0</v>
      </c>
      <c r="BE183" s="281"/>
      <c r="BF183" s="281">
        <v>0</v>
      </c>
      <c r="BG183" s="281"/>
      <c r="BH183" s="266"/>
      <c r="BI183" s="266"/>
      <c r="BJ183" s="266"/>
      <c r="BK183" s="266"/>
      <c r="BL183" s="266"/>
      <c r="BM183" s="266"/>
      <c r="BN183" s="460"/>
      <c r="BO183" s="583">
        <f>VLOOKUP(B183,'[3]Phụ lục 01'!$B$12:$F$150,5,0)</f>
        <v>0.20100000000000001</v>
      </c>
      <c r="BP183" s="583">
        <f t="shared" si="45"/>
        <v>0</v>
      </c>
      <c r="BQ183" s="469">
        <f>VLOOKUP(B183,'[2]PL01-16112024'!$D$11:$P$237,11,0)</f>
        <v>0.20100000000000001</v>
      </c>
      <c r="BR183" s="468">
        <v>0.20100000000000001</v>
      </c>
      <c r="BS183" s="468">
        <v>0.20100000000000001</v>
      </c>
      <c r="BT183" s="468">
        <v>0</v>
      </c>
      <c r="BU183" s="468" t="s">
        <v>679</v>
      </c>
    </row>
    <row r="184" spans="1:73" s="71" customFormat="1" ht="25.5">
      <c r="A184" s="276" t="s">
        <v>186</v>
      </c>
      <c r="B184" s="426" t="s">
        <v>597</v>
      </c>
      <c r="C184" s="266" t="s">
        <v>528</v>
      </c>
      <c r="D184" s="606">
        <f t="shared" si="53"/>
        <v>0.23</v>
      </c>
      <c r="E184" s="606" t="e">
        <f>NhuCau!#REF!</f>
        <v>#REF!</v>
      </c>
      <c r="F184" s="606" t="e">
        <f t="shared" si="44"/>
        <v>#REF!</v>
      </c>
      <c r="G184" s="606" t="s">
        <v>276</v>
      </c>
      <c r="H184" s="606" t="str">
        <f t="shared" si="62"/>
        <v>DVH</v>
      </c>
      <c r="I184" s="608" t="s">
        <v>505</v>
      </c>
      <c r="J184" s="592">
        <f t="shared" si="61"/>
        <v>0.23</v>
      </c>
      <c r="K184" s="281">
        <v>0</v>
      </c>
      <c r="L184" s="281"/>
      <c r="M184" s="281">
        <v>0.23</v>
      </c>
      <c r="N184" s="281">
        <v>0</v>
      </c>
      <c r="O184" s="281"/>
      <c r="P184" s="281"/>
      <c r="Q184" s="281"/>
      <c r="R184" s="281"/>
      <c r="S184" s="281">
        <v>0</v>
      </c>
      <c r="T184" s="281"/>
      <c r="U184" s="281"/>
      <c r="V184" s="281">
        <v>0</v>
      </c>
      <c r="W184" s="281">
        <v>0</v>
      </c>
      <c r="X184" s="281"/>
      <c r="Y184" s="281"/>
      <c r="Z184" s="281"/>
      <c r="AA184" s="281"/>
      <c r="AB184" s="281">
        <v>0</v>
      </c>
      <c r="AC184" s="281"/>
      <c r="AD184" s="281">
        <v>0</v>
      </c>
      <c r="AE184" s="281">
        <v>0</v>
      </c>
      <c r="AF184" s="281">
        <v>0</v>
      </c>
      <c r="AG184" s="281"/>
      <c r="AH184" s="281"/>
      <c r="AI184" s="281"/>
      <c r="AJ184" s="281"/>
      <c r="AK184" s="281"/>
      <c r="AL184" s="281"/>
      <c r="AM184" s="281"/>
      <c r="AN184" s="281"/>
      <c r="AO184" s="281"/>
      <c r="AP184" s="281">
        <v>0</v>
      </c>
      <c r="AQ184" s="281"/>
      <c r="AR184" s="281">
        <v>0</v>
      </c>
      <c r="AS184" s="281">
        <v>0</v>
      </c>
      <c r="AT184" s="281"/>
      <c r="AU184" s="281"/>
      <c r="AV184" s="281"/>
      <c r="AW184" s="281"/>
      <c r="AX184" s="281"/>
      <c r="AY184" s="281"/>
      <c r="AZ184" s="281"/>
      <c r="BA184" s="281"/>
      <c r="BB184" s="281"/>
      <c r="BC184" s="281"/>
      <c r="BD184" s="281">
        <v>0</v>
      </c>
      <c r="BE184" s="281"/>
      <c r="BF184" s="281">
        <v>0</v>
      </c>
      <c r="BG184" s="281"/>
      <c r="BH184" s="266"/>
      <c r="BI184" s="266"/>
      <c r="BJ184" s="266"/>
      <c r="BK184" s="266"/>
      <c r="BL184" s="266"/>
      <c r="BM184" s="266"/>
      <c r="BN184" s="460"/>
      <c r="BO184" s="583">
        <f>VLOOKUP(B184,'[3]Phụ lục 01'!$B$12:$F$150,5,0)</f>
        <v>0.23</v>
      </c>
      <c r="BP184" s="583">
        <f t="shared" si="45"/>
        <v>0</v>
      </c>
      <c r="BQ184" s="469">
        <f>VLOOKUP(B184,'[2]PL01-16112024'!$D$11:$P$237,11,0)</f>
        <v>0.23</v>
      </c>
      <c r="BR184" s="468">
        <v>0.23</v>
      </c>
      <c r="BS184" s="468">
        <v>0.23</v>
      </c>
      <c r="BT184" s="468">
        <v>0</v>
      </c>
      <c r="BU184" s="468" t="s">
        <v>697</v>
      </c>
    </row>
    <row r="185" spans="1:73" s="71" customFormat="1" ht="25.5">
      <c r="A185" s="276" t="s">
        <v>186</v>
      </c>
      <c r="B185" s="426" t="s">
        <v>598</v>
      </c>
      <c r="C185" s="266" t="s">
        <v>528</v>
      </c>
      <c r="D185" s="606">
        <f t="shared" si="53"/>
        <v>0.3</v>
      </c>
      <c r="E185" s="606" t="e">
        <f>NhuCau!#REF!</f>
        <v>#REF!</v>
      </c>
      <c r="F185" s="606" t="e">
        <f t="shared" si="44"/>
        <v>#REF!</v>
      </c>
      <c r="G185" s="606" t="s">
        <v>276</v>
      </c>
      <c r="H185" s="606" t="str">
        <f t="shared" si="62"/>
        <v>DVH</v>
      </c>
      <c r="I185" s="608" t="s">
        <v>516</v>
      </c>
      <c r="J185" s="592">
        <f t="shared" si="61"/>
        <v>0.3</v>
      </c>
      <c r="K185" s="281">
        <v>0.3</v>
      </c>
      <c r="L185" s="281"/>
      <c r="M185" s="281">
        <v>0</v>
      </c>
      <c r="N185" s="281">
        <v>0</v>
      </c>
      <c r="O185" s="281"/>
      <c r="P185" s="281"/>
      <c r="Q185" s="281"/>
      <c r="R185" s="281"/>
      <c r="S185" s="281">
        <v>0</v>
      </c>
      <c r="T185" s="281"/>
      <c r="U185" s="281"/>
      <c r="V185" s="281">
        <v>0</v>
      </c>
      <c r="W185" s="281">
        <v>0</v>
      </c>
      <c r="X185" s="281"/>
      <c r="Y185" s="281"/>
      <c r="Z185" s="281"/>
      <c r="AA185" s="281"/>
      <c r="AB185" s="281">
        <v>0</v>
      </c>
      <c r="AC185" s="281"/>
      <c r="AD185" s="281">
        <v>0</v>
      </c>
      <c r="AE185" s="281">
        <v>0</v>
      </c>
      <c r="AF185" s="281">
        <v>0</v>
      </c>
      <c r="AG185" s="281"/>
      <c r="AH185" s="281"/>
      <c r="AI185" s="281"/>
      <c r="AJ185" s="281"/>
      <c r="AK185" s="281"/>
      <c r="AL185" s="281"/>
      <c r="AM185" s="281"/>
      <c r="AN185" s="281"/>
      <c r="AO185" s="281"/>
      <c r="AP185" s="281">
        <v>0</v>
      </c>
      <c r="AQ185" s="281"/>
      <c r="AR185" s="281">
        <v>0</v>
      </c>
      <c r="AS185" s="281">
        <v>0</v>
      </c>
      <c r="AT185" s="281"/>
      <c r="AU185" s="281"/>
      <c r="AV185" s="281"/>
      <c r="AW185" s="281"/>
      <c r="AX185" s="281"/>
      <c r="AY185" s="281"/>
      <c r="AZ185" s="281"/>
      <c r="BA185" s="281"/>
      <c r="BB185" s="281"/>
      <c r="BC185" s="281"/>
      <c r="BD185" s="281">
        <v>0</v>
      </c>
      <c r="BE185" s="281"/>
      <c r="BF185" s="281">
        <v>0</v>
      </c>
      <c r="BG185" s="281"/>
      <c r="BH185" s="266"/>
      <c r="BI185" s="266"/>
      <c r="BJ185" s="266"/>
      <c r="BK185" s="266"/>
      <c r="BL185" s="266"/>
      <c r="BM185" s="266"/>
      <c r="BN185" s="460"/>
      <c r="BO185" s="583">
        <f>VLOOKUP(B185,'[3]Phụ lục 01'!$B$12:$F$150,5,0)</f>
        <v>0.3</v>
      </c>
      <c r="BP185" s="583">
        <f t="shared" si="45"/>
        <v>0</v>
      </c>
      <c r="BQ185" s="469">
        <f>VLOOKUP(B185,'[2]PL01-16112024'!$D$11:$P$237,11,0)</f>
        <v>0.3</v>
      </c>
      <c r="BR185" s="468">
        <v>0.3</v>
      </c>
      <c r="BS185" s="468">
        <v>0.3</v>
      </c>
      <c r="BT185" s="468">
        <v>0</v>
      </c>
      <c r="BU185" s="468" t="s">
        <v>687</v>
      </c>
    </row>
    <row r="186" spans="1:73" s="449" customFormat="1" ht="36" customHeight="1">
      <c r="A186" s="442" t="s">
        <v>186</v>
      </c>
      <c r="B186" s="443" t="s">
        <v>599</v>
      </c>
      <c r="C186" s="444" t="s">
        <v>528</v>
      </c>
      <c r="D186" s="606">
        <f t="shared" si="53"/>
        <v>29.900000000000002</v>
      </c>
      <c r="E186" s="606" t="e">
        <f>NhuCau!#REF!</f>
        <v>#REF!</v>
      </c>
      <c r="F186" s="606" t="e">
        <f t="shared" si="44"/>
        <v>#REF!</v>
      </c>
      <c r="G186" s="616" t="s">
        <v>276</v>
      </c>
      <c r="H186" s="616" t="str">
        <f t="shared" si="62"/>
        <v>DVH</v>
      </c>
      <c r="I186" s="617" t="s">
        <v>513</v>
      </c>
      <c r="J186" s="595">
        <f t="shared" si="61"/>
        <v>29.900000000000002</v>
      </c>
      <c r="K186" s="448">
        <v>27.4</v>
      </c>
      <c r="L186" s="448"/>
      <c r="M186" s="448">
        <v>0.35</v>
      </c>
      <c r="N186" s="448">
        <v>0.12</v>
      </c>
      <c r="O186" s="448"/>
      <c r="P186" s="448"/>
      <c r="Q186" s="448"/>
      <c r="R186" s="448"/>
      <c r="S186" s="448">
        <v>0.53</v>
      </c>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448"/>
      <c r="AO186" s="448"/>
      <c r="AP186" s="448"/>
      <c r="AQ186" s="448"/>
      <c r="AR186" s="448">
        <v>0.5</v>
      </c>
      <c r="AS186" s="448">
        <v>0.5</v>
      </c>
      <c r="AT186" s="448"/>
      <c r="AU186" s="448"/>
      <c r="AV186" s="448"/>
      <c r="AW186" s="448"/>
      <c r="AX186" s="448"/>
      <c r="AY186" s="448"/>
      <c r="AZ186" s="448"/>
      <c r="BA186" s="448"/>
      <c r="BB186" s="448"/>
      <c r="BC186" s="448"/>
      <c r="BD186" s="448">
        <v>0.5</v>
      </c>
      <c r="BE186" s="448"/>
      <c r="BF186" s="448"/>
      <c r="BG186" s="448"/>
      <c r="BH186" s="444"/>
      <c r="BI186" s="444"/>
      <c r="BJ186" s="444"/>
      <c r="BK186" s="444"/>
      <c r="BL186" s="444"/>
      <c r="BM186" s="444"/>
      <c r="BN186" s="464"/>
      <c r="BO186" s="583">
        <f>VLOOKUP(B186,'[3]Phụ lục 01'!$B$12:$F$150,5,0)</f>
        <v>29.9</v>
      </c>
      <c r="BP186" s="583">
        <f t="shared" si="45"/>
        <v>0</v>
      </c>
      <c r="BQ186" s="469">
        <f>VLOOKUP(B186,'[2]PL01-16112024'!$D$11:$P$237,11,0)</f>
        <v>42</v>
      </c>
      <c r="BR186" s="468">
        <v>42</v>
      </c>
      <c r="BS186" s="468">
        <v>29.9</v>
      </c>
      <c r="BT186" s="468">
        <v>35</v>
      </c>
      <c r="BU186" s="468" t="s">
        <v>689</v>
      </c>
    </row>
    <row r="187" spans="1:73" s="71" customFormat="1" ht="25.5">
      <c r="A187" s="276" t="s">
        <v>186</v>
      </c>
      <c r="B187" s="425" t="s">
        <v>600</v>
      </c>
      <c r="C187" s="266"/>
      <c r="D187" s="606" t="str">
        <f t="shared" si="53"/>
        <v/>
      </c>
      <c r="E187" s="606" t="e">
        <f>NhuCau!#REF!</f>
        <v>#REF!</v>
      </c>
      <c r="F187" s="606" t="e">
        <f t="shared" si="44"/>
        <v>#VALUE!</v>
      </c>
      <c r="G187" s="606" t="s">
        <v>276</v>
      </c>
      <c r="H187" s="606" t="str">
        <f t="shared" si="62"/>
        <v>DVH</v>
      </c>
      <c r="I187" s="608" t="s">
        <v>508</v>
      </c>
      <c r="J187" s="592">
        <f t="shared" si="61"/>
        <v>0.2</v>
      </c>
      <c r="K187" s="281">
        <v>0</v>
      </c>
      <c r="L187" s="281"/>
      <c r="M187" s="281"/>
      <c r="N187" s="281">
        <v>0</v>
      </c>
      <c r="O187" s="281"/>
      <c r="P187" s="281"/>
      <c r="Q187" s="281"/>
      <c r="R187" s="281"/>
      <c r="S187" s="281">
        <v>0.2</v>
      </c>
      <c r="T187" s="281"/>
      <c r="U187" s="281"/>
      <c r="V187" s="281">
        <v>0</v>
      </c>
      <c r="W187" s="281">
        <v>0</v>
      </c>
      <c r="X187" s="281"/>
      <c r="Y187" s="281"/>
      <c r="Z187" s="281"/>
      <c r="AA187" s="281"/>
      <c r="AB187" s="281">
        <v>0</v>
      </c>
      <c r="AC187" s="281"/>
      <c r="AD187" s="281">
        <v>0</v>
      </c>
      <c r="AE187" s="281">
        <v>0</v>
      </c>
      <c r="AF187" s="281">
        <v>0</v>
      </c>
      <c r="AG187" s="281"/>
      <c r="AH187" s="281"/>
      <c r="AI187" s="281"/>
      <c r="AJ187" s="281"/>
      <c r="AK187" s="281"/>
      <c r="AL187" s="281"/>
      <c r="AM187" s="281"/>
      <c r="AN187" s="281"/>
      <c r="AO187" s="281"/>
      <c r="AP187" s="281">
        <v>0</v>
      </c>
      <c r="AQ187" s="281"/>
      <c r="AR187" s="281">
        <v>0</v>
      </c>
      <c r="AS187" s="281">
        <v>0</v>
      </c>
      <c r="AT187" s="281"/>
      <c r="AU187" s="281"/>
      <c r="AV187" s="281"/>
      <c r="AW187" s="281"/>
      <c r="AX187" s="281"/>
      <c r="AY187" s="281"/>
      <c r="AZ187" s="281"/>
      <c r="BA187" s="281"/>
      <c r="BB187" s="281"/>
      <c r="BC187" s="281"/>
      <c r="BD187" s="281">
        <v>0</v>
      </c>
      <c r="BE187" s="281"/>
      <c r="BF187" s="281">
        <v>0</v>
      </c>
      <c r="BG187" s="281"/>
      <c r="BH187" s="266"/>
      <c r="BI187" s="266"/>
      <c r="BJ187" s="266"/>
      <c r="BK187" s="266"/>
      <c r="BL187" s="266"/>
      <c r="BM187" s="266"/>
      <c r="BN187" s="460"/>
      <c r="BO187" s="583">
        <f>VLOOKUP(B187,'[3]Phụ lục 01'!$B$12:$F$150,5,0)</f>
        <v>0</v>
      </c>
      <c r="BP187" s="583">
        <f t="shared" si="45"/>
        <v>0.2</v>
      </c>
      <c r="BQ187" s="469">
        <f>VLOOKUP(B187,'[2]PL01-16112024'!$D$11:$P$237,11,0)</f>
        <v>0.2</v>
      </c>
      <c r="BR187" s="468">
        <v>0.2</v>
      </c>
      <c r="BS187" s="468">
        <v>0</v>
      </c>
      <c r="BT187" s="468">
        <v>0</v>
      </c>
      <c r="BU187" s="468" t="s">
        <v>682</v>
      </c>
    </row>
    <row r="188" spans="1:73" s="71" customFormat="1" ht="25.5">
      <c r="A188" s="276" t="s">
        <v>186</v>
      </c>
      <c r="B188" s="425" t="s">
        <v>601</v>
      </c>
      <c r="C188" s="266"/>
      <c r="D188" s="606" t="str">
        <f t="shared" si="53"/>
        <v/>
      </c>
      <c r="E188" s="606" t="e">
        <f>NhuCau!#REF!</f>
        <v>#REF!</v>
      </c>
      <c r="F188" s="606" t="e">
        <f t="shared" si="44"/>
        <v>#VALUE!</v>
      </c>
      <c r="G188" s="606" t="s">
        <v>276</v>
      </c>
      <c r="H188" s="606" t="str">
        <f t="shared" si="62"/>
        <v>DVH</v>
      </c>
      <c r="I188" s="608" t="s">
        <v>513</v>
      </c>
      <c r="J188" s="592">
        <f t="shared" si="61"/>
        <v>2</v>
      </c>
      <c r="K188" s="281">
        <v>2</v>
      </c>
      <c r="L188" s="281"/>
      <c r="M188" s="281"/>
      <c r="N188" s="281">
        <v>0</v>
      </c>
      <c r="O188" s="281"/>
      <c r="P188" s="281"/>
      <c r="Q188" s="281"/>
      <c r="R188" s="281"/>
      <c r="S188" s="281">
        <v>0</v>
      </c>
      <c r="T188" s="281"/>
      <c r="U188" s="281"/>
      <c r="V188" s="281">
        <v>0</v>
      </c>
      <c r="W188" s="281">
        <v>0</v>
      </c>
      <c r="X188" s="281"/>
      <c r="Y188" s="281"/>
      <c r="Z188" s="281"/>
      <c r="AA188" s="281"/>
      <c r="AB188" s="281">
        <v>0</v>
      </c>
      <c r="AC188" s="281"/>
      <c r="AD188" s="281">
        <v>0</v>
      </c>
      <c r="AE188" s="281">
        <v>0</v>
      </c>
      <c r="AF188" s="281">
        <v>0</v>
      </c>
      <c r="AG188" s="281"/>
      <c r="AH188" s="281"/>
      <c r="AI188" s="281"/>
      <c r="AJ188" s="281"/>
      <c r="AK188" s="281"/>
      <c r="AL188" s="281"/>
      <c r="AM188" s="281"/>
      <c r="AN188" s="281"/>
      <c r="AO188" s="281"/>
      <c r="AP188" s="281">
        <v>0</v>
      </c>
      <c r="AQ188" s="281"/>
      <c r="AR188" s="281">
        <v>0</v>
      </c>
      <c r="AS188" s="281">
        <v>0</v>
      </c>
      <c r="AT188" s="281"/>
      <c r="AU188" s="281"/>
      <c r="AV188" s="281"/>
      <c r="AW188" s="281"/>
      <c r="AX188" s="281"/>
      <c r="AY188" s="281"/>
      <c r="AZ188" s="281"/>
      <c r="BA188" s="281"/>
      <c r="BB188" s="281"/>
      <c r="BC188" s="281"/>
      <c r="BD188" s="281">
        <v>0</v>
      </c>
      <c r="BE188" s="281"/>
      <c r="BF188" s="281">
        <v>0</v>
      </c>
      <c r="BG188" s="281"/>
      <c r="BH188" s="266"/>
      <c r="BI188" s="266"/>
      <c r="BJ188" s="266"/>
      <c r="BK188" s="266"/>
      <c r="BL188" s="266"/>
      <c r="BM188" s="266"/>
      <c r="BN188" s="460"/>
      <c r="BO188" s="583">
        <f>VLOOKUP(B188,'[3]Phụ lục 01'!$B$12:$F$150,5,0)</f>
        <v>0</v>
      </c>
      <c r="BP188" s="583">
        <f t="shared" si="45"/>
        <v>2</v>
      </c>
      <c r="BQ188" s="469">
        <f>VLOOKUP(B188,'[2]PL01-16112024'!$D$11:$P$237,11,0)</f>
        <v>2</v>
      </c>
      <c r="BR188" s="468">
        <v>2</v>
      </c>
      <c r="BS188" s="468">
        <v>0</v>
      </c>
      <c r="BT188" s="468">
        <v>0</v>
      </c>
      <c r="BU188" s="468" t="s">
        <v>689</v>
      </c>
    </row>
    <row r="189" spans="1:73" s="84" customFormat="1" ht="25.5">
      <c r="A189" s="276" t="s">
        <v>186</v>
      </c>
      <c r="B189" s="425" t="s">
        <v>602</v>
      </c>
      <c r="C189" s="266" t="s">
        <v>528</v>
      </c>
      <c r="D189" s="606">
        <f t="shared" si="53"/>
        <v>1.6</v>
      </c>
      <c r="E189" s="606" t="e">
        <f>NhuCau!#REF!</f>
        <v>#REF!</v>
      </c>
      <c r="F189" s="606" t="e">
        <f t="shared" si="44"/>
        <v>#REF!</v>
      </c>
      <c r="G189" s="606" t="s">
        <v>276</v>
      </c>
      <c r="H189" s="606" t="str">
        <f>IF(ISTEXT(B189)=TRUE,"DVH","")</f>
        <v>DVH</v>
      </c>
      <c r="I189" s="607" t="s">
        <v>516</v>
      </c>
      <c r="J189" s="592">
        <f t="shared" si="61"/>
        <v>1.6</v>
      </c>
      <c r="K189" s="281">
        <v>0.5</v>
      </c>
      <c r="L189" s="281"/>
      <c r="M189" s="281">
        <v>0</v>
      </c>
      <c r="N189" s="281">
        <v>0</v>
      </c>
      <c r="O189" s="281"/>
      <c r="P189" s="281"/>
      <c r="Q189" s="281"/>
      <c r="R189" s="281"/>
      <c r="S189" s="281"/>
      <c r="T189" s="281"/>
      <c r="U189" s="281"/>
      <c r="V189" s="281">
        <v>0</v>
      </c>
      <c r="W189" s="281">
        <v>0</v>
      </c>
      <c r="X189" s="281"/>
      <c r="Y189" s="281"/>
      <c r="Z189" s="281"/>
      <c r="AA189" s="281"/>
      <c r="AB189" s="281">
        <v>0</v>
      </c>
      <c r="AC189" s="281"/>
      <c r="AD189" s="281">
        <v>0</v>
      </c>
      <c r="AE189" s="281">
        <v>0</v>
      </c>
      <c r="AF189" s="281">
        <v>0</v>
      </c>
      <c r="AG189" s="281"/>
      <c r="AH189" s="281"/>
      <c r="AI189" s="281"/>
      <c r="AJ189" s="281"/>
      <c r="AK189" s="281"/>
      <c r="AL189" s="281"/>
      <c r="AM189" s="281"/>
      <c r="AN189" s="281"/>
      <c r="AO189" s="281"/>
      <c r="AP189" s="281">
        <v>0</v>
      </c>
      <c r="AQ189" s="281"/>
      <c r="AR189" s="281">
        <v>0</v>
      </c>
      <c r="AS189" s="281">
        <v>0</v>
      </c>
      <c r="AT189" s="281"/>
      <c r="AU189" s="281"/>
      <c r="AV189" s="281"/>
      <c r="AW189" s="281"/>
      <c r="AX189" s="281"/>
      <c r="AY189" s="281"/>
      <c r="AZ189" s="281"/>
      <c r="BA189" s="281"/>
      <c r="BB189" s="281"/>
      <c r="BC189" s="281"/>
      <c r="BD189" s="281"/>
      <c r="BE189" s="281"/>
      <c r="BF189" s="281">
        <v>1.1000000000000001</v>
      </c>
      <c r="BG189" s="281"/>
      <c r="BH189" s="266"/>
      <c r="BI189" s="266"/>
      <c r="BJ189" s="266"/>
      <c r="BK189" s="266"/>
      <c r="BL189" s="266"/>
      <c r="BM189" s="266"/>
      <c r="BN189" s="459"/>
      <c r="BO189" s="583">
        <f>VLOOKUP(B189,'[3]Phụ lục 01'!$B$12:$F$150,5,0)</f>
        <v>1.6</v>
      </c>
      <c r="BP189" s="583">
        <f t="shared" si="45"/>
        <v>0</v>
      </c>
      <c r="BQ189" s="469">
        <f>VLOOKUP(B189,'[2]PL01-16112024'!$D$11:$P$237,11,0)</f>
        <v>1.64</v>
      </c>
      <c r="BR189" s="469">
        <v>1.6</v>
      </c>
      <c r="BS189" s="469">
        <v>1.6</v>
      </c>
      <c r="BT189" s="469">
        <v>0.5</v>
      </c>
      <c r="BU189" s="469" t="s">
        <v>687</v>
      </c>
    </row>
    <row r="190" spans="1:73" s="71" customFormat="1" ht="25.5">
      <c r="A190" s="276" t="s">
        <v>186</v>
      </c>
      <c r="B190" s="425" t="s">
        <v>603</v>
      </c>
      <c r="C190" s="266" t="s">
        <v>528</v>
      </c>
      <c r="D190" s="606">
        <f t="shared" si="53"/>
        <v>1.35</v>
      </c>
      <c r="E190" s="606" t="e">
        <f>NhuCau!#REF!</f>
        <v>#REF!</v>
      </c>
      <c r="F190" s="606" t="e">
        <f t="shared" ref="F190:F253" si="63">D190-E190</f>
        <v>#REF!</v>
      </c>
      <c r="G190" s="606" t="s">
        <v>276</v>
      </c>
      <c r="H190" s="606" t="str">
        <f t="shared" ref="H190:H192" si="64">IF(ISTEXT(B190)=TRUE,"DVH","")</f>
        <v>DVH</v>
      </c>
      <c r="I190" s="608" t="s">
        <v>506</v>
      </c>
      <c r="J190" s="592">
        <f t="shared" si="61"/>
        <v>1.35</v>
      </c>
      <c r="K190" s="281">
        <v>1.35</v>
      </c>
      <c r="L190" s="281"/>
      <c r="M190" s="281">
        <v>0</v>
      </c>
      <c r="N190" s="281">
        <v>0</v>
      </c>
      <c r="O190" s="281"/>
      <c r="P190" s="281"/>
      <c r="Q190" s="281"/>
      <c r="R190" s="281"/>
      <c r="S190" s="281">
        <v>0</v>
      </c>
      <c r="T190" s="281"/>
      <c r="U190" s="281"/>
      <c r="V190" s="281">
        <v>0</v>
      </c>
      <c r="W190" s="281">
        <v>0</v>
      </c>
      <c r="X190" s="281"/>
      <c r="Y190" s="281"/>
      <c r="Z190" s="281"/>
      <c r="AA190" s="281"/>
      <c r="AB190" s="281">
        <v>0</v>
      </c>
      <c r="AC190" s="281"/>
      <c r="AD190" s="281">
        <v>0</v>
      </c>
      <c r="AE190" s="281">
        <v>0</v>
      </c>
      <c r="AF190" s="281">
        <v>0</v>
      </c>
      <c r="AG190" s="281"/>
      <c r="AH190" s="281"/>
      <c r="AI190" s="281"/>
      <c r="AJ190" s="281"/>
      <c r="AK190" s="281"/>
      <c r="AL190" s="281"/>
      <c r="AM190" s="281"/>
      <c r="AN190" s="281"/>
      <c r="AO190" s="281"/>
      <c r="AP190" s="281">
        <v>0</v>
      </c>
      <c r="AQ190" s="281"/>
      <c r="AR190" s="281">
        <v>0</v>
      </c>
      <c r="AS190" s="281">
        <v>0</v>
      </c>
      <c r="AT190" s="281"/>
      <c r="AU190" s="281"/>
      <c r="AV190" s="281"/>
      <c r="AW190" s="281"/>
      <c r="AX190" s="281"/>
      <c r="AY190" s="281"/>
      <c r="AZ190" s="281"/>
      <c r="BA190" s="281"/>
      <c r="BB190" s="281"/>
      <c r="BC190" s="281"/>
      <c r="BD190" s="281">
        <v>0</v>
      </c>
      <c r="BE190" s="281"/>
      <c r="BF190" s="281">
        <v>0</v>
      </c>
      <c r="BG190" s="281"/>
      <c r="BH190" s="266"/>
      <c r="BI190" s="266"/>
      <c r="BJ190" s="266"/>
      <c r="BK190" s="266"/>
      <c r="BL190" s="266"/>
      <c r="BM190" s="266"/>
      <c r="BN190" s="460"/>
      <c r="BO190" s="583">
        <f>VLOOKUP(B190,'[3]Phụ lục 01'!$B$12:$F$150,5,0)</f>
        <v>1.35</v>
      </c>
      <c r="BP190" s="583">
        <f t="shared" ref="BP190:BP253" si="65">J190-BO190</f>
        <v>0</v>
      </c>
      <c r="BQ190" s="469">
        <f>VLOOKUP(B190,'[2]PL01-16112024'!$D$11:$P$237,11,0)</f>
        <v>1.36</v>
      </c>
      <c r="BR190" s="468">
        <v>1.35</v>
      </c>
      <c r="BS190" s="468">
        <v>1.35</v>
      </c>
      <c r="BT190" s="468">
        <v>1.36</v>
      </c>
      <c r="BU190" s="468" t="s">
        <v>681</v>
      </c>
    </row>
    <row r="191" spans="1:73" s="565" customFormat="1" ht="25.5">
      <c r="A191" s="557" t="s">
        <v>186</v>
      </c>
      <c r="B191" s="566" t="s">
        <v>604</v>
      </c>
      <c r="C191" s="469" t="s">
        <v>528</v>
      </c>
      <c r="D191" s="618">
        <f t="shared" si="53"/>
        <v>0</v>
      </c>
      <c r="E191" s="618" t="e">
        <f>NhuCau!#REF!</f>
        <v>#REF!</v>
      </c>
      <c r="F191" s="618" t="e">
        <f t="shared" si="63"/>
        <v>#REF!</v>
      </c>
      <c r="G191" s="618" t="s">
        <v>276</v>
      </c>
      <c r="H191" s="618" t="str">
        <f t="shared" si="64"/>
        <v>DVH</v>
      </c>
      <c r="I191" s="619" t="s">
        <v>510</v>
      </c>
      <c r="J191" s="593">
        <f t="shared" si="61"/>
        <v>0</v>
      </c>
      <c r="K191" s="562"/>
      <c r="L191" s="562"/>
      <c r="M191" s="562"/>
      <c r="N191" s="562"/>
      <c r="O191" s="562"/>
      <c r="P191" s="562"/>
      <c r="Q191" s="562"/>
      <c r="R191" s="562"/>
      <c r="S191" s="562"/>
      <c r="T191" s="562"/>
      <c r="U191" s="562"/>
      <c r="V191" s="562">
        <v>0</v>
      </c>
      <c r="W191" s="562"/>
      <c r="X191" s="562"/>
      <c r="Y191" s="562"/>
      <c r="Z191" s="562"/>
      <c r="AA191" s="562"/>
      <c r="AB191" s="562">
        <v>0</v>
      </c>
      <c r="AC191" s="562"/>
      <c r="AD191" s="562">
        <v>0</v>
      </c>
      <c r="AE191" s="562">
        <v>0</v>
      </c>
      <c r="AF191" s="562">
        <v>0</v>
      </c>
      <c r="AG191" s="562"/>
      <c r="AH191" s="562"/>
      <c r="AI191" s="562"/>
      <c r="AJ191" s="562"/>
      <c r="AK191" s="562"/>
      <c r="AL191" s="562"/>
      <c r="AM191" s="562"/>
      <c r="AN191" s="562"/>
      <c r="AO191" s="562"/>
      <c r="AP191" s="562">
        <v>0</v>
      </c>
      <c r="AQ191" s="562"/>
      <c r="AR191" s="562">
        <v>0</v>
      </c>
      <c r="AS191" s="562">
        <v>0</v>
      </c>
      <c r="AT191" s="562"/>
      <c r="AU191" s="562"/>
      <c r="AV191" s="562"/>
      <c r="AW191" s="562"/>
      <c r="AX191" s="562"/>
      <c r="AY191" s="562"/>
      <c r="AZ191" s="562"/>
      <c r="BA191" s="562"/>
      <c r="BB191" s="562"/>
      <c r="BC191" s="562"/>
      <c r="BD191" s="562">
        <v>0</v>
      </c>
      <c r="BE191" s="562"/>
      <c r="BF191" s="562">
        <v>0</v>
      </c>
      <c r="BG191" s="562"/>
      <c r="BH191" s="469"/>
      <c r="BI191" s="469"/>
      <c r="BJ191" s="469"/>
      <c r="BK191" s="469"/>
      <c r="BL191" s="469"/>
      <c r="BM191" s="469"/>
      <c r="BN191" s="563"/>
      <c r="BO191" s="583" t="e">
        <f>VLOOKUP(B191,'[3]Phụ lục 01'!$B$12:$F$150,5,0)</f>
        <v>#N/A</v>
      </c>
      <c r="BP191" s="583" t="e">
        <f t="shared" si="65"/>
        <v>#N/A</v>
      </c>
      <c r="BQ191" s="469">
        <f>VLOOKUP(B191,'[2]PL01-16112024'!$D$11:$P$237,11,0)</f>
        <v>2.7</v>
      </c>
      <c r="BR191" s="468">
        <v>2.5</v>
      </c>
      <c r="BS191" s="468">
        <v>2.5</v>
      </c>
      <c r="BT191" s="468">
        <v>0</v>
      </c>
      <c r="BU191" s="468" t="s">
        <v>684</v>
      </c>
    </row>
    <row r="192" spans="1:73" s="71" customFormat="1" ht="12.75">
      <c r="A192" s="276" t="s">
        <v>186</v>
      </c>
      <c r="B192" s="425" t="s">
        <v>605</v>
      </c>
      <c r="C192" s="266" t="s">
        <v>528</v>
      </c>
      <c r="D192" s="606">
        <f t="shared" si="53"/>
        <v>1.5999999999999999</v>
      </c>
      <c r="E192" s="606" t="e">
        <f>NhuCau!#REF!</f>
        <v>#REF!</v>
      </c>
      <c r="F192" s="606" t="e">
        <f t="shared" si="63"/>
        <v>#REF!</v>
      </c>
      <c r="G192" s="606" t="s">
        <v>276</v>
      </c>
      <c r="H192" s="606" t="str">
        <f t="shared" si="64"/>
        <v>DVH</v>
      </c>
      <c r="I192" s="608" t="s">
        <v>503</v>
      </c>
      <c r="J192" s="592">
        <f t="shared" si="61"/>
        <v>1.5999999999999999</v>
      </c>
      <c r="K192" s="281">
        <v>1.4</v>
      </c>
      <c r="L192" s="281"/>
      <c r="M192" s="281">
        <v>0</v>
      </c>
      <c r="N192" s="281">
        <v>0</v>
      </c>
      <c r="O192" s="281"/>
      <c r="P192" s="281"/>
      <c r="Q192" s="281"/>
      <c r="R192" s="281"/>
      <c r="S192" s="281">
        <v>0.19</v>
      </c>
      <c r="T192" s="281"/>
      <c r="U192" s="281"/>
      <c r="V192" s="281">
        <v>0</v>
      </c>
      <c r="W192" s="281">
        <v>0</v>
      </c>
      <c r="X192" s="281"/>
      <c r="Y192" s="281"/>
      <c r="Z192" s="281"/>
      <c r="AA192" s="281"/>
      <c r="AB192" s="281">
        <v>0</v>
      </c>
      <c r="AC192" s="281"/>
      <c r="AD192" s="281">
        <v>0</v>
      </c>
      <c r="AE192" s="281">
        <v>0</v>
      </c>
      <c r="AF192" s="281">
        <v>0</v>
      </c>
      <c r="AG192" s="281"/>
      <c r="AH192" s="281"/>
      <c r="AI192" s="281"/>
      <c r="AJ192" s="281"/>
      <c r="AK192" s="281"/>
      <c r="AL192" s="281"/>
      <c r="AM192" s="281"/>
      <c r="AN192" s="281"/>
      <c r="AO192" s="281"/>
      <c r="AP192" s="281">
        <v>0</v>
      </c>
      <c r="AQ192" s="281"/>
      <c r="AR192" s="281">
        <v>0.01</v>
      </c>
      <c r="AS192" s="281">
        <v>0</v>
      </c>
      <c r="AT192" s="281"/>
      <c r="AU192" s="281"/>
      <c r="AV192" s="281"/>
      <c r="AW192" s="281"/>
      <c r="AX192" s="281"/>
      <c r="AY192" s="281"/>
      <c r="AZ192" s="281"/>
      <c r="BA192" s="281"/>
      <c r="BB192" s="281"/>
      <c r="BC192" s="281"/>
      <c r="BD192" s="281">
        <v>0</v>
      </c>
      <c r="BE192" s="281"/>
      <c r="BF192" s="281">
        <v>0</v>
      </c>
      <c r="BG192" s="281"/>
      <c r="BH192" s="266"/>
      <c r="BI192" s="266"/>
      <c r="BJ192" s="266"/>
      <c r="BK192" s="266"/>
      <c r="BL192" s="266"/>
      <c r="BM192" s="266"/>
      <c r="BN192" s="460"/>
      <c r="BO192" s="583">
        <f>VLOOKUP(B192,'[3]Phụ lục 01'!$B$12:$F$150,5,0)</f>
        <v>1.6</v>
      </c>
      <c r="BP192" s="583">
        <f t="shared" si="65"/>
        <v>0</v>
      </c>
      <c r="BQ192" s="469">
        <f>VLOOKUP(B192,'[2]PL01-16112024'!$D$11:$P$237,11,0)</f>
        <v>1.66</v>
      </c>
      <c r="BR192" s="468">
        <v>1.6</v>
      </c>
      <c r="BS192" s="468">
        <v>1.6</v>
      </c>
      <c r="BT192" s="468">
        <v>1.4</v>
      </c>
      <c r="BU192" s="468" t="s">
        <v>693</v>
      </c>
    </row>
    <row r="193" spans="1:73" s="84" customFormat="1" ht="12.75">
      <c r="A193" s="276" t="s">
        <v>186</v>
      </c>
      <c r="B193" s="425" t="s">
        <v>606</v>
      </c>
      <c r="C193" s="266" t="s">
        <v>528</v>
      </c>
      <c r="D193" s="606">
        <f t="shared" si="53"/>
        <v>0.9</v>
      </c>
      <c r="E193" s="606" t="e">
        <f>NhuCau!#REF!</f>
        <v>#REF!</v>
      </c>
      <c r="F193" s="606" t="e">
        <f t="shared" si="63"/>
        <v>#REF!</v>
      </c>
      <c r="G193" s="606" t="s">
        <v>276</v>
      </c>
      <c r="H193" s="606" t="str">
        <f>IF(ISTEXT(B193)=TRUE,"DVH","")</f>
        <v>DVH</v>
      </c>
      <c r="I193" s="607" t="s">
        <v>507</v>
      </c>
      <c r="J193" s="592">
        <f t="shared" si="61"/>
        <v>0.9</v>
      </c>
      <c r="K193" s="281">
        <v>0.9</v>
      </c>
      <c r="L193" s="281"/>
      <c r="M193" s="281">
        <v>0</v>
      </c>
      <c r="N193" s="281"/>
      <c r="O193" s="281"/>
      <c r="P193" s="281"/>
      <c r="Q193" s="281"/>
      <c r="R193" s="281"/>
      <c r="S193" s="281"/>
      <c r="T193" s="281"/>
      <c r="U193" s="281"/>
      <c r="V193" s="281">
        <v>0</v>
      </c>
      <c r="W193" s="281">
        <v>0</v>
      </c>
      <c r="X193" s="281"/>
      <c r="Y193" s="281"/>
      <c r="Z193" s="281"/>
      <c r="AA193" s="281"/>
      <c r="AB193" s="281">
        <v>0</v>
      </c>
      <c r="AC193" s="281"/>
      <c r="AD193" s="281">
        <v>0</v>
      </c>
      <c r="AE193" s="281">
        <v>0</v>
      </c>
      <c r="AF193" s="281">
        <v>0</v>
      </c>
      <c r="AG193" s="281"/>
      <c r="AH193" s="281"/>
      <c r="AI193" s="281"/>
      <c r="AJ193" s="281"/>
      <c r="AK193" s="281"/>
      <c r="AL193" s="281"/>
      <c r="AM193" s="281"/>
      <c r="AN193" s="281"/>
      <c r="AO193" s="281"/>
      <c r="AP193" s="281">
        <v>0</v>
      </c>
      <c r="AQ193" s="281"/>
      <c r="AR193" s="281">
        <v>0</v>
      </c>
      <c r="AS193" s="281">
        <v>0</v>
      </c>
      <c r="AT193" s="281"/>
      <c r="AU193" s="281"/>
      <c r="AV193" s="281"/>
      <c r="AW193" s="281"/>
      <c r="AX193" s="281"/>
      <c r="AY193" s="281"/>
      <c r="AZ193" s="281"/>
      <c r="BA193" s="281"/>
      <c r="BB193" s="281"/>
      <c r="BC193" s="281"/>
      <c r="BD193" s="281">
        <v>0</v>
      </c>
      <c r="BE193" s="281"/>
      <c r="BF193" s="281">
        <v>0</v>
      </c>
      <c r="BG193" s="281"/>
      <c r="BH193" s="266"/>
      <c r="BI193" s="266"/>
      <c r="BJ193" s="266"/>
      <c r="BK193" s="266"/>
      <c r="BL193" s="266"/>
      <c r="BM193" s="266"/>
      <c r="BN193" s="459"/>
      <c r="BO193" s="583">
        <f>VLOOKUP(B193,'[3]Phụ lục 01'!$B$12:$F$150,5,0)</f>
        <v>0.9</v>
      </c>
      <c r="BP193" s="583">
        <f t="shared" si="65"/>
        <v>0</v>
      </c>
      <c r="BQ193" s="469">
        <f>VLOOKUP(B193,'[2]PL01-16112024'!$D$11:$P$237,11,0)</f>
        <v>1</v>
      </c>
      <c r="BR193" s="469">
        <v>0.9</v>
      </c>
      <c r="BS193" s="469">
        <v>0.9</v>
      </c>
      <c r="BT193" s="469">
        <v>1</v>
      </c>
      <c r="BU193" s="469" t="s">
        <v>679</v>
      </c>
    </row>
    <row r="194" spans="1:73" s="71" customFormat="1" ht="25.5">
      <c r="A194" s="276" t="s">
        <v>186</v>
      </c>
      <c r="B194" s="425" t="s">
        <v>607</v>
      </c>
      <c r="C194" s="266"/>
      <c r="D194" s="606" t="str">
        <f t="shared" si="53"/>
        <v/>
      </c>
      <c r="E194" s="606" t="e">
        <f>NhuCau!#REF!</f>
        <v>#REF!</v>
      </c>
      <c r="F194" s="606" t="e">
        <f t="shared" si="63"/>
        <v>#VALUE!</v>
      </c>
      <c r="G194" s="606" t="s">
        <v>276</v>
      </c>
      <c r="H194" s="606" t="str">
        <f t="shared" ref="H194:H198" si="66">IF(ISTEXT(B194)=TRUE,"DVH","")</f>
        <v>DVH</v>
      </c>
      <c r="I194" s="608" t="s">
        <v>509</v>
      </c>
      <c r="J194" s="592">
        <f t="shared" si="61"/>
        <v>2.82</v>
      </c>
      <c r="K194" s="281">
        <v>2.0099999999999998</v>
      </c>
      <c r="L194" s="281"/>
      <c r="M194" s="281">
        <v>0.78</v>
      </c>
      <c r="N194" s="281">
        <v>0</v>
      </c>
      <c r="O194" s="281"/>
      <c r="P194" s="281"/>
      <c r="Q194" s="281"/>
      <c r="R194" s="281"/>
      <c r="S194" s="281">
        <v>0</v>
      </c>
      <c r="T194" s="281"/>
      <c r="U194" s="281"/>
      <c r="V194" s="281">
        <v>0</v>
      </c>
      <c r="W194" s="281">
        <v>0</v>
      </c>
      <c r="X194" s="281"/>
      <c r="Y194" s="281"/>
      <c r="Z194" s="281"/>
      <c r="AA194" s="281"/>
      <c r="AB194" s="281">
        <v>0</v>
      </c>
      <c r="AC194" s="281"/>
      <c r="AD194" s="281">
        <v>0</v>
      </c>
      <c r="AE194" s="281">
        <v>0</v>
      </c>
      <c r="AF194" s="281">
        <v>0</v>
      </c>
      <c r="AG194" s="281"/>
      <c r="AH194" s="281"/>
      <c r="AI194" s="281"/>
      <c r="AJ194" s="281"/>
      <c r="AK194" s="281"/>
      <c r="AL194" s="281"/>
      <c r="AM194" s="281"/>
      <c r="AN194" s="281"/>
      <c r="AO194" s="281"/>
      <c r="AP194" s="281">
        <v>0</v>
      </c>
      <c r="AQ194" s="281"/>
      <c r="AR194" s="281">
        <v>0</v>
      </c>
      <c r="AS194" s="281">
        <v>0.03</v>
      </c>
      <c r="AT194" s="281"/>
      <c r="AU194" s="281"/>
      <c r="AV194" s="281"/>
      <c r="AW194" s="281"/>
      <c r="AX194" s="281"/>
      <c r="AY194" s="281"/>
      <c r="AZ194" s="281"/>
      <c r="BA194" s="281"/>
      <c r="BB194" s="281"/>
      <c r="BC194" s="281"/>
      <c r="BD194" s="281">
        <v>0</v>
      </c>
      <c r="BE194" s="281"/>
      <c r="BF194" s="281">
        <v>0</v>
      </c>
      <c r="BG194" s="281"/>
      <c r="BH194" s="266"/>
      <c r="BI194" s="266"/>
      <c r="BJ194" s="266"/>
      <c r="BK194" s="266"/>
      <c r="BL194" s="266"/>
      <c r="BM194" s="266"/>
      <c r="BN194" s="460"/>
      <c r="BO194" s="583">
        <f>VLOOKUP(B194,'[3]Phụ lục 01'!$B$12:$F$150,5,0)</f>
        <v>0</v>
      </c>
      <c r="BP194" s="583">
        <f t="shared" si="65"/>
        <v>2.82</v>
      </c>
      <c r="BQ194" s="469">
        <f>VLOOKUP(B194,'[2]PL01-16112024'!$D$11:$P$237,11,0)</f>
        <v>2.82</v>
      </c>
      <c r="BR194" s="468">
        <v>2.82</v>
      </c>
      <c r="BS194" s="468">
        <v>0</v>
      </c>
      <c r="BT194" s="468">
        <v>2.0099999999999998</v>
      </c>
      <c r="BU194" s="468" t="s">
        <v>683</v>
      </c>
    </row>
    <row r="195" spans="1:73" s="71" customFormat="1" ht="38.25">
      <c r="A195" s="276" t="s">
        <v>186</v>
      </c>
      <c r="B195" s="425" t="s">
        <v>608</v>
      </c>
      <c r="C195" s="266"/>
      <c r="D195" s="606" t="str">
        <f t="shared" si="53"/>
        <v/>
      </c>
      <c r="E195" s="606" t="e">
        <f>NhuCau!#REF!</f>
        <v>#REF!</v>
      </c>
      <c r="F195" s="606" t="e">
        <f t="shared" si="63"/>
        <v>#VALUE!</v>
      </c>
      <c r="G195" s="606" t="s">
        <v>276</v>
      </c>
      <c r="H195" s="606" t="str">
        <f t="shared" si="66"/>
        <v>DVH</v>
      </c>
      <c r="I195" s="608" t="s">
        <v>509</v>
      </c>
      <c r="J195" s="592">
        <f t="shared" si="61"/>
        <v>0.5</v>
      </c>
      <c r="K195" s="281">
        <v>0</v>
      </c>
      <c r="L195" s="281"/>
      <c r="M195" s="281">
        <v>0.5</v>
      </c>
      <c r="N195" s="281">
        <v>0</v>
      </c>
      <c r="O195" s="281"/>
      <c r="P195" s="281"/>
      <c r="Q195" s="281"/>
      <c r="R195" s="281"/>
      <c r="S195" s="281">
        <v>0</v>
      </c>
      <c r="T195" s="281"/>
      <c r="U195" s="281"/>
      <c r="V195" s="281">
        <v>0</v>
      </c>
      <c r="W195" s="281">
        <v>0</v>
      </c>
      <c r="X195" s="281"/>
      <c r="Y195" s="281"/>
      <c r="Z195" s="281"/>
      <c r="AA195" s="281"/>
      <c r="AB195" s="281">
        <v>0</v>
      </c>
      <c r="AC195" s="281"/>
      <c r="AD195" s="281">
        <v>0</v>
      </c>
      <c r="AE195" s="281">
        <v>0</v>
      </c>
      <c r="AF195" s="281">
        <v>0</v>
      </c>
      <c r="AG195" s="281"/>
      <c r="AH195" s="281"/>
      <c r="AI195" s="281"/>
      <c r="AJ195" s="281"/>
      <c r="AK195" s="281"/>
      <c r="AL195" s="281"/>
      <c r="AM195" s="281"/>
      <c r="AN195" s="281"/>
      <c r="AO195" s="281"/>
      <c r="AP195" s="281">
        <v>0</v>
      </c>
      <c r="AQ195" s="281"/>
      <c r="AR195" s="281">
        <v>0</v>
      </c>
      <c r="AS195" s="281">
        <v>0</v>
      </c>
      <c r="AT195" s="281"/>
      <c r="AU195" s="281"/>
      <c r="AV195" s="281"/>
      <c r="AW195" s="281"/>
      <c r="AX195" s="281"/>
      <c r="AY195" s="281"/>
      <c r="AZ195" s="281"/>
      <c r="BA195" s="281"/>
      <c r="BB195" s="281"/>
      <c r="BC195" s="281"/>
      <c r="BD195" s="281">
        <v>0</v>
      </c>
      <c r="BE195" s="281"/>
      <c r="BF195" s="281">
        <v>0</v>
      </c>
      <c r="BG195" s="281"/>
      <c r="BH195" s="266"/>
      <c r="BI195" s="266"/>
      <c r="BJ195" s="266"/>
      <c r="BK195" s="266"/>
      <c r="BL195" s="266"/>
      <c r="BM195" s="266"/>
      <c r="BN195" s="460"/>
      <c r="BO195" s="583">
        <f>VLOOKUP(B195,'[3]Phụ lục 01'!$B$12:$F$150,5,0)</f>
        <v>0</v>
      </c>
      <c r="BP195" s="583">
        <f t="shared" si="65"/>
        <v>0.5</v>
      </c>
      <c r="BQ195" s="469">
        <f>VLOOKUP(B195,'[2]PL01-16112024'!$D$11:$P$237,11,0)</f>
        <v>0.5</v>
      </c>
      <c r="BR195" s="468">
        <v>0.5</v>
      </c>
      <c r="BS195" s="468">
        <v>0</v>
      </c>
      <c r="BT195" s="468">
        <v>0</v>
      </c>
      <c r="BU195" s="468" t="s">
        <v>683</v>
      </c>
    </row>
    <row r="196" spans="1:73" s="71" customFormat="1" ht="25.5">
      <c r="A196" s="276" t="s">
        <v>186</v>
      </c>
      <c r="B196" s="441" t="s">
        <v>609</v>
      </c>
      <c r="C196" s="266" t="s">
        <v>528</v>
      </c>
      <c r="D196" s="606">
        <f t="shared" si="53"/>
        <v>2.7</v>
      </c>
      <c r="E196" s="606" t="e">
        <f>NhuCau!#REF!</f>
        <v>#REF!</v>
      </c>
      <c r="F196" s="606" t="e">
        <f t="shared" si="63"/>
        <v>#REF!</v>
      </c>
      <c r="G196" s="606" t="s">
        <v>276</v>
      </c>
      <c r="H196" s="606" t="str">
        <f t="shared" si="66"/>
        <v>DVH</v>
      </c>
      <c r="I196" s="608" t="s">
        <v>508</v>
      </c>
      <c r="J196" s="592">
        <f t="shared" si="61"/>
        <v>2.7</v>
      </c>
      <c r="K196" s="281">
        <v>2.4</v>
      </c>
      <c r="L196" s="281"/>
      <c r="M196" s="281"/>
      <c r="N196" s="281">
        <v>0</v>
      </c>
      <c r="O196" s="281"/>
      <c r="P196" s="281"/>
      <c r="Q196" s="281"/>
      <c r="R196" s="281"/>
      <c r="S196" s="281"/>
      <c r="T196" s="281"/>
      <c r="U196" s="281"/>
      <c r="V196" s="281">
        <v>0</v>
      </c>
      <c r="W196" s="281">
        <v>0</v>
      </c>
      <c r="X196" s="281"/>
      <c r="Y196" s="281"/>
      <c r="Z196" s="281"/>
      <c r="AA196" s="281"/>
      <c r="AB196" s="281">
        <v>0</v>
      </c>
      <c r="AC196" s="281"/>
      <c r="AD196" s="281">
        <v>0</v>
      </c>
      <c r="AE196" s="281">
        <v>0</v>
      </c>
      <c r="AF196" s="281">
        <v>0</v>
      </c>
      <c r="AG196" s="281"/>
      <c r="AH196" s="281"/>
      <c r="AI196" s="281"/>
      <c r="AJ196" s="281"/>
      <c r="AK196" s="281"/>
      <c r="AL196" s="281"/>
      <c r="AM196" s="281"/>
      <c r="AN196" s="281"/>
      <c r="AO196" s="281"/>
      <c r="AP196" s="281">
        <v>0</v>
      </c>
      <c r="AQ196" s="281"/>
      <c r="AR196" s="281">
        <v>0.2</v>
      </c>
      <c r="AS196" s="281">
        <v>0.1</v>
      </c>
      <c r="AT196" s="281"/>
      <c r="AU196" s="281"/>
      <c r="AV196" s="281"/>
      <c r="AW196" s="281"/>
      <c r="AX196" s="281"/>
      <c r="AY196" s="281"/>
      <c r="AZ196" s="281"/>
      <c r="BA196" s="281"/>
      <c r="BB196" s="281"/>
      <c r="BC196" s="281"/>
      <c r="BD196" s="281">
        <v>0</v>
      </c>
      <c r="BE196" s="281"/>
      <c r="BF196" s="281">
        <v>0</v>
      </c>
      <c r="BG196" s="281"/>
      <c r="BH196" s="266"/>
      <c r="BI196" s="266"/>
      <c r="BJ196" s="266"/>
      <c r="BK196" s="266"/>
      <c r="BL196" s="266"/>
      <c r="BM196" s="266"/>
      <c r="BN196" s="460"/>
      <c r="BO196" s="583">
        <f>VLOOKUP(B196,'[3]Phụ lục 01'!$B$12:$F$150,5,0)</f>
        <v>2.7</v>
      </c>
      <c r="BP196" s="583">
        <f t="shared" si="65"/>
        <v>0</v>
      </c>
      <c r="BQ196" s="469">
        <f>VLOOKUP(B196,'[2]PL01-16112024'!$D$11:$P$237,11,0)</f>
        <v>2.8</v>
      </c>
      <c r="BR196" s="468">
        <v>2.7</v>
      </c>
      <c r="BS196" s="468">
        <v>2.7</v>
      </c>
      <c r="BT196" s="468">
        <v>0</v>
      </c>
      <c r="BU196" s="468" t="s">
        <v>682</v>
      </c>
    </row>
    <row r="197" spans="1:73" s="71" customFormat="1" ht="25.5">
      <c r="A197" s="276" t="s">
        <v>186</v>
      </c>
      <c r="B197" s="425" t="s">
        <v>610</v>
      </c>
      <c r="C197" s="266" t="s">
        <v>528</v>
      </c>
      <c r="D197" s="606">
        <f t="shared" si="53"/>
        <v>1.4</v>
      </c>
      <c r="E197" s="606" t="e">
        <f>NhuCau!#REF!</f>
        <v>#REF!</v>
      </c>
      <c r="F197" s="606" t="e">
        <f t="shared" si="63"/>
        <v>#REF!</v>
      </c>
      <c r="G197" s="606" t="s">
        <v>276</v>
      </c>
      <c r="H197" s="606" t="str">
        <f t="shared" si="66"/>
        <v>DVH</v>
      </c>
      <c r="I197" s="608" t="s">
        <v>511</v>
      </c>
      <c r="J197" s="592">
        <f t="shared" si="61"/>
        <v>1.4</v>
      </c>
      <c r="K197" s="281">
        <v>0</v>
      </c>
      <c r="L197" s="281"/>
      <c r="M197" s="281">
        <v>0.4</v>
      </c>
      <c r="N197" s="281">
        <v>0</v>
      </c>
      <c r="O197" s="281"/>
      <c r="P197" s="281"/>
      <c r="Q197" s="281"/>
      <c r="R197" s="281"/>
      <c r="S197" s="281">
        <v>1</v>
      </c>
      <c r="T197" s="281"/>
      <c r="U197" s="281"/>
      <c r="V197" s="281">
        <v>0</v>
      </c>
      <c r="W197" s="281">
        <v>0</v>
      </c>
      <c r="X197" s="281"/>
      <c r="Y197" s="281"/>
      <c r="Z197" s="281"/>
      <c r="AA197" s="281"/>
      <c r="AB197" s="281">
        <v>0</v>
      </c>
      <c r="AC197" s="281"/>
      <c r="AD197" s="281">
        <v>0</v>
      </c>
      <c r="AE197" s="281">
        <v>0</v>
      </c>
      <c r="AF197" s="281">
        <v>0</v>
      </c>
      <c r="AG197" s="281"/>
      <c r="AH197" s="281"/>
      <c r="AI197" s="281"/>
      <c r="AJ197" s="281"/>
      <c r="AK197" s="281"/>
      <c r="AL197" s="281"/>
      <c r="AM197" s="281"/>
      <c r="AN197" s="281"/>
      <c r="AO197" s="281"/>
      <c r="AP197" s="281">
        <v>0</v>
      </c>
      <c r="AQ197" s="281"/>
      <c r="AR197" s="281">
        <v>0</v>
      </c>
      <c r="AS197" s="281">
        <v>0</v>
      </c>
      <c r="AT197" s="281"/>
      <c r="AU197" s="281"/>
      <c r="AV197" s="281"/>
      <c r="AW197" s="281"/>
      <c r="AX197" s="281"/>
      <c r="AY197" s="281"/>
      <c r="AZ197" s="281"/>
      <c r="BA197" s="281"/>
      <c r="BB197" s="281"/>
      <c r="BC197" s="281"/>
      <c r="BD197" s="281">
        <v>0</v>
      </c>
      <c r="BE197" s="281"/>
      <c r="BF197" s="281">
        <v>0</v>
      </c>
      <c r="BG197" s="281"/>
      <c r="BH197" s="266"/>
      <c r="BI197" s="266"/>
      <c r="BJ197" s="266"/>
      <c r="BK197" s="266"/>
      <c r="BL197" s="266"/>
      <c r="BM197" s="266"/>
      <c r="BN197" s="460"/>
      <c r="BO197" s="583">
        <f>VLOOKUP(B197,'[3]Phụ lục 01'!$B$12:$F$150,5,0)</f>
        <v>1.4</v>
      </c>
      <c r="BP197" s="583">
        <f t="shared" si="65"/>
        <v>0</v>
      </c>
      <c r="BQ197" s="469">
        <f>VLOOKUP(B197,'[2]PL01-16112024'!$D$11:$P$237,11,0)</f>
        <v>1.42</v>
      </c>
      <c r="BR197" s="468">
        <v>1.4</v>
      </c>
      <c r="BS197" s="468">
        <v>1.4</v>
      </c>
      <c r="BT197" s="468">
        <v>0</v>
      </c>
      <c r="BU197" s="468" t="s">
        <v>680</v>
      </c>
    </row>
    <row r="198" spans="1:73" s="71" customFormat="1" ht="25.5">
      <c r="A198" s="276" t="s">
        <v>186</v>
      </c>
      <c r="B198" s="425" t="s">
        <v>611</v>
      </c>
      <c r="C198" s="266" t="s">
        <v>528</v>
      </c>
      <c r="D198" s="606">
        <f t="shared" si="53"/>
        <v>2.8</v>
      </c>
      <c r="E198" s="606" t="e">
        <f>NhuCau!#REF!</f>
        <v>#REF!</v>
      </c>
      <c r="F198" s="606" t="e">
        <f t="shared" si="63"/>
        <v>#REF!</v>
      </c>
      <c r="G198" s="606" t="s">
        <v>276</v>
      </c>
      <c r="H198" s="606" t="str">
        <f t="shared" si="66"/>
        <v>DVH</v>
      </c>
      <c r="I198" s="608" t="s">
        <v>515</v>
      </c>
      <c r="J198" s="592">
        <f t="shared" si="61"/>
        <v>2.8</v>
      </c>
      <c r="K198" s="281">
        <v>0</v>
      </c>
      <c r="L198" s="281"/>
      <c r="M198" s="281">
        <v>2.8</v>
      </c>
      <c r="N198" s="281">
        <v>0</v>
      </c>
      <c r="O198" s="281"/>
      <c r="P198" s="281"/>
      <c r="Q198" s="281"/>
      <c r="R198" s="281"/>
      <c r="S198" s="281">
        <v>0</v>
      </c>
      <c r="T198" s="281"/>
      <c r="U198" s="281"/>
      <c r="V198" s="281">
        <v>0</v>
      </c>
      <c r="W198" s="281">
        <v>0</v>
      </c>
      <c r="X198" s="281"/>
      <c r="Y198" s="281"/>
      <c r="Z198" s="281"/>
      <c r="AA198" s="281"/>
      <c r="AB198" s="281">
        <v>0</v>
      </c>
      <c r="AC198" s="281"/>
      <c r="AD198" s="281">
        <v>0</v>
      </c>
      <c r="AE198" s="281">
        <v>0</v>
      </c>
      <c r="AF198" s="281">
        <v>0</v>
      </c>
      <c r="AG198" s="281"/>
      <c r="AH198" s="281"/>
      <c r="AI198" s="281"/>
      <c r="AJ198" s="281"/>
      <c r="AK198" s="281"/>
      <c r="AL198" s="281"/>
      <c r="AM198" s="281"/>
      <c r="AN198" s="281"/>
      <c r="AO198" s="281"/>
      <c r="AP198" s="281">
        <v>0</v>
      </c>
      <c r="AQ198" s="281"/>
      <c r="AR198" s="281">
        <v>0</v>
      </c>
      <c r="AS198" s="281">
        <v>0</v>
      </c>
      <c r="AT198" s="281"/>
      <c r="AU198" s="281"/>
      <c r="AV198" s="281"/>
      <c r="AW198" s="281"/>
      <c r="AX198" s="281"/>
      <c r="AY198" s="281"/>
      <c r="AZ198" s="281"/>
      <c r="BA198" s="281"/>
      <c r="BB198" s="281"/>
      <c r="BC198" s="281"/>
      <c r="BD198" s="281">
        <v>0</v>
      </c>
      <c r="BE198" s="281"/>
      <c r="BF198" s="281">
        <v>0</v>
      </c>
      <c r="BG198" s="281"/>
      <c r="BH198" s="266"/>
      <c r="BI198" s="266"/>
      <c r="BJ198" s="266"/>
      <c r="BK198" s="266"/>
      <c r="BL198" s="266"/>
      <c r="BM198" s="266"/>
      <c r="BN198" s="460"/>
      <c r="BO198" s="583">
        <f>VLOOKUP(B198,'[3]Phụ lục 01'!$B$12:$F$150,5,0)</f>
        <v>2.8</v>
      </c>
      <c r="BP198" s="583">
        <f t="shared" si="65"/>
        <v>0</v>
      </c>
      <c r="BQ198" s="469">
        <f>VLOOKUP(B198,'[2]PL01-16112024'!$D$11:$P$237,11,0)</f>
        <v>3</v>
      </c>
      <c r="BR198" s="468">
        <v>2.8</v>
      </c>
      <c r="BS198" s="468">
        <v>2.8</v>
      </c>
      <c r="BT198" s="468">
        <v>0</v>
      </c>
      <c r="BU198" s="468" t="s">
        <v>698</v>
      </c>
    </row>
    <row r="199" spans="1:73" s="84" customFormat="1" ht="10.9" customHeight="1">
      <c r="A199" s="276" t="s">
        <v>186</v>
      </c>
      <c r="B199" s="299"/>
      <c r="C199" s="266"/>
      <c r="D199" s="606" t="str">
        <f t="shared" ref="D199" si="67">IF(C199="X",J199,"")</f>
        <v/>
      </c>
      <c r="E199" s="606">
        <f>NhuCau!D123</f>
        <v>3</v>
      </c>
      <c r="F199" s="606" t="e">
        <f t="shared" si="63"/>
        <v>#VALUE!</v>
      </c>
      <c r="G199" s="606"/>
      <c r="H199" s="606" t="str">
        <f>IF(ISTEXT(B199)=TRUE,"DVH","")</f>
        <v/>
      </c>
      <c r="I199" s="607"/>
      <c r="J199" s="592">
        <f t="shared" si="61"/>
        <v>0</v>
      </c>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66"/>
      <c r="BI199" s="266"/>
      <c r="BJ199" s="266"/>
      <c r="BK199" s="266"/>
      <c r="BL199" s="266"/>
      <c r="BM199" s="266"/>
      <c r="BN199" s="459"/>
      <c r="BO199" s="583">
        <f>VLOOKUP(B199,'[3]Phụ lục 01'!$B$12:$F$150,5,0)</f>
        <v>0</v>
      </c>
      <c r="BP199" s="583">
        <f t="shared" si="65"/>
        <v>0</v>
      </c>
      <c r="BQ199" s="469" t="e">
        <f>VLOOKUP(B199,'[2]PL01-16112024'!$D$11:$P$237,11,0)</f>
        <v>#N/A</v>
      </c>
      <c r="BR199" s="469"/>
      <c r="BS199" s="469"/>
      <c r="BT199" s="469"/>
      <c r="BU199" s="469"/>
    </row>
    <row r="200" spans="1:73" s="71" customFormat="1" ht="10.9" customHeight="1">
      <c r="A200" s="276" t="s">
        <v>186</v>
      </c>
      <c r="B200" s="282"/>
      <c r="C200" s="68"/>
      <c r="D200" s="606"/>
      <c r="E200" s="606">
        <f>NhuCau!D124</f>
        <v>1.4000000000000001</v>
      </c>
      <c r="F200" s="606">
        <f t="shared" si="63"/>
        <v>-1.4000000000000001</v>
      </c>
      <c r="G200" s="601"/>
      <c r="H200" s="606" t="str">
        <f t="shared" ref="H200:H205" si="68">IF(ISTEXT(B200)=TRUE,"DVH","")</f>
        <v/>
      </c>
      <c r="I200" s="608"/>
      <c r="J200" s="592">
        <f t="shared" si="61"/>
        <v>0</v>
      </c>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3"/>
      <c r="AP200" s="283"/>
      <c r="AQ200" s="283"/>
      <c r="AR200" s="283"/>
      <c r="AS200" s="283"/>
      <c r="AT200" s="283"/>
      <c r="AU200" s="283"/>
      <c r="AV200" s="283"/>
      <c r="AW200" s="283"/>
      <c r="AX200" s="283"/>
      <c r="AY200" s="283"/>
      <c r="AZ200" s="283"/>
      <c r="BA200" s="283"/>
      <c r="BB200" s="283"/>
      <c r="BC200" s="283"/>
      <c r="BD200" s="283"/>
      <c r="BE200" s="283"/>
      <c r="BF200" s="283"/>
      <c r="BG200" s="283"/>
      <c r="BH200" s="68"/>
      <c r="BI200" s="68"/>
      <c r="BJ200" s="68"/>
      <c r="BK200" s="68"/>
      <c r="BL200" s="68"/>
      <c r="BM200" s="68"/>
      <c r="BN200" s="460"/>
      <c r="BO200" s="583">
        <f>VLOOKUP(B200,'[3]Phụ lục 01'!$B$12:$F$150,5,0)</f>
        <v>0</v>
      </c>
      <c r="BP200" s="583">
        <f t="shared" si="65"/>
        <v>0</v>
      </c>
      <c r="BQ200" s="469" t="e">
        <f>VLOOKUP(B200,'[2]PL01-16112024'!$D$11:$P$237,11,0)</f>
        <v>#N/A</v>
      </c>
      <c r="BR200" s="468"/>
      <c r="BS200" s="468"/>
      <c r="BT200" s="468"/>
      <c r="BU200" s="468"/>
    </row>
    <row r="201" spans="1:73" s="71" customFormat="1" ht="10.9" customHeight="1">
      <c r="A201" s="276" t="s">
        <v>186</v>
      </c>
      <c r="B201" s="282"/>
      <c r="C201" s="68"/>
      <c r="D201" s="606"/>
      <c r="E201" s="606">
        <f>NhuCau!D125</f>
        <v>0</v>
      </c>
      <c r="F201" s="606">
        <f t="shared" si="63"/>
        <v>0</v>
      </c>
      <c r="G201" s="601"/>
      <c r="H201" s="606" t="str">
        <f t="shared" si="68"/>
        <v/>
      </c>
      <c r="I201" s="608"/>
      <c r="J201" s="592">
        <f t="shared" si="61"/>
        <v>0</v>
      </c>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283"/>
      <c r="AV201" s="283"/>
      <c r="AW201" s="283"/>
      <c r="AX201" s="283"/>
      <c r="AY201" s="283"/>
      <c r="AZ201" s="283"/>
      <c r="BA201" s="283"/>
      <c r="BB201" s="283"/>
      <c r="BC201" s="283"/>
      <c r="BD201" s="283"/>
      <c r="BE201" s="283"/>
      <c r="BF201" s="283"/>
      <c r="BG201" s="283"/>
      <c r="BH201" s="68"/>
      <c r="BI201" s="68"/>
      <c r="BJ201" s="68"/>
      <c r="BK201" s="68"/>
      <c r="BL201" s="68"/>
      <c r="BM201" s="68"/>
      <c r="BN201" s="460"/>
      <c r="BO201" s="583">
        <f>VLOOKUP(B201,'[3]Phụ lục 01'!$B$12:$F$150,5,0)</f>
        <v>0</v>
      </c>
      <c r="BP201" s="583">
        <f t="shared" si="65"/>
        <v>0</v>
      </c>
      <c r="BQ201" s="469" t="e">
        <f>VLOOKUP(B201,'[2]PL01-16112024'!$D$11:$P$237,11,0)</f>
        <v>#N/A</v>
      </c>
      <c r="BR201" s="468"/>
      <c r="BS201" s="468"/>
      <c r="BT201" s="468"/>
      <c r="BU201" s="468"/>
    </row>
    <row r="202" spans="1:73" s="71" customFormat="1" ht="10.9" customHeight="1">
      <c r="A202" s="276" t="s">
        <v>186</v>
      </c>
      <c r="B202" s="282"/>
      <c r="C202" s="68"/>
      <c r="D202" s="606"/>
      <c r="E202" s="606">
        <f>NhuCau!D126</f>
        <v>0</v>
      </c>
      <c r="F202" s="606">
        <f t="shared" si="63"/>
        <v>0</v>
      </c>
      <c r="G202" s="601"/>
      <c r="H202" s="606" t="str">
        <f t="shared" si="68"/>
        <v/>
      </c>
      <c r="I202" s="608"/>
      <c r="J202" s="592">
        <f t="shared" si="61"/>
        <v>0</v>
      </c>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83"/>
      <c r="AV202" s="283"/>
      <c r="AW202" s="283"/>
      <c r="AX202" s="283"/>
      <c r="AY202" s="283"/>
      <c r="AZ202" s="283"/>
      <c r="BA202" s="283"/>
      <c r="BB202" s="283"/>
      <c r="BC202" s="283"/>
      <c r="BD202" s="283"/>
      <c r="BE202" s="283"/>
      <c r="BF202" s="283"/>
      <c r="BG202" s="283"/>
      <c r="BH202" s="68"/>
      <c r="BI202" s="68"/>
      <c r="BJ202" s="68"/>
      <c r="BK202" s="68"/>
      <c r="BL202" s="68"/>
      <c r="BM202" s="68"/>
      <c r="BN202" s="460"/>
      <c r="BO202" s="583">
        <f>VLOOKUP(B202,'[3]Phụ lục 01'!$B$12:$F$150,5,0)</f>
        <v>0</v>
      </c>
      <c r="BP202" s="583">
        <f t="shared" si="65"/>
        <v>0</v>
      </c>
      <c r="BQ202" s="469" t="e">
        <f>VLOOKUP(B202,'[2]PL01-16112024'!$D$11:$P$237,11,0)</f>
        <v>#N/A</v>
      </c>
      <c r="BR202" s="468"/>
      <c r="BS202" s="468"/>
      <c r="BT202" s="468"/>
      <c r="BU202" s="468"/>
    </row>
    <row r="203" spans="1:73" s="71" customFormat="1" ht="10.9" customHeight="1">
      <c r="A203" s="276" t="s">
        <v>186</v>
      </c>
      <c r="B203" s="282"/>
      <c r="C203" s="68"/>
      <c r="D203" s="606"/>
      <c r="E203" s="606">
        <f>NhuCau!D127</f>
        <v>0</v>
      </c>
      <c r="F203" s="606">
        <f t="shared" si="63"/>
        <v>0</v>
      </c>
      <c r="G203" s="601"/>
      <c r="H203" s="606" t="str">
        <f t="shared" si="68"/>
        <v/>
      </c>
      <c r="I203" s="608"/>
      <c r="J203" s="592">
        <f t="shared" si="61"/>
        <v>0</v>
      </c>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c r="AU203" s="283"/>
      <c r="AV203" s="283"/>
      <c r="AW203" s="283"/>
      <c r="AX203" s="283"/>
      <c r="AY203" s="283"/>
      <c r="AZ203" s="283"/>
      <c r="BA203" s="283"/>
      <c r="BB203" s="283"/>
      <c r="BC203" s="283"/>
      <c r="BD203" s="283"/>
      <c r="BE203" s="283"/>
      <c r="BF203" s="283"/>
      <c r="BG203" s="283"/>
      <c r="BH203" s="68"/>
      <c r="BI203" s="68"/>
      <c r="BJ203" s="68"/>
      <c r="BK203" s="68"/>
      <c r="BL203" s="68"/>
      <c r="BM203" s="68"/>
      <c r="BN203" s="460"/>
      <c r="BO203" s="583">
        <f>VLOOKUP(B203,'[3]Phụ lục 01'!$B$12:$F$150,5,0)</f>
        <v>0</v>
      </c>
      <c r="BP203" s="583">
        <f t="shared" si="65"/>
        <v>0</v>
      </c>
      <c r="BQ203" s="469" t="e">
        <f>VLOOKUP(B203,'[2]PL01-16112024'!$D$11:$P$237,11,0)</f>
        <v>#N/A</v>
      </c>
      <c r="BR203" s="468"/>
      <c r="BS203" s="468"/>
      <c r="BT203" s="468"/>
      <c r="BU203" s="468"/>
    </row>
    <row r="204" spans="1:73" s="71" customFormat="1" ht="10.9" customHeight="1">
      <c r="A204" s="276" t="s">
        <v>186</v>
      </c>
      <c r="B204" s="282"/>
      <c r="C204" s="68"/>
      <c r="D204" s="606"/>
      <c r="E204" s="606">
        <f>NhuCau!D128</f>
        <v>0</v>
      </c>
      <c r="F204" s="606">
        <f t="shared" si="63"/>
        <v>0</v>
      </c>
      <c r="G204" s="601"/>
      <c r="H204" s="606" t="str">
        <f t="shared" si="68"/>
        <v/>
      </c>
      <c r="I204" s="608"/>
      <c r="J204" s="592">
        <f t="shared" si="61"/>
        <v>0</v>
      </c>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c r="AL204" s="283"/>
      <c r="AM204" s="283"/>
      <c r="AN204" s="283"/>
      <c r="AO204" s="283"/>
      <c r="AP204" s="283"/>
      <c r="AQ204" s="283"/>
      <c r="AR204" s="283"/>
      <c r="AS204" s="283"/>
      <c r="AT204" s="283"/>
      <c r="AU204" s="283"/>
      <c r="AV204" s="283"/>
      <c r="AW204" s="283"/>
      <c r="AX204" s="283"/>
      <c r="AY204" s="283"/>
      <c r="AZ204" s="283"/>
      <c r="BA204" s="283"/>
      <c r="BB204" s="283"/>
      <c r="BC204" s="283"/>
      <c r="BD204" s="283"/>
      <c r="BE204" s="283"/>
      <c r="BF204" s="283"/>
      <c r="BG204" s="283"/>
      <c r="BH204" s="68"/>
      <c r="BI204" s="68"/>
      <c r="BJ204" s="68"/>
      <c r="BK204" s="68"/>
      <c r="BL204" s="68"/>
      <c r="BM204" s="68"/>
      <c r="BN204" s="460"/>
      <c r="BO204" s="583">
        <f>VLOOKUP(B204,'[3]Phụ lục 01'!$B$12:$F$150,5,0)</f>
        <v>0</v>
      </c>
      <c r="BP204" s="583">
        <f t="shared" si="65"/>
        <v>0</v>
      </c>
      <c r="BQ204" s="469" t="e">
        <f>VLOOKUP(B204,'[2]PL01-16112024'!$D$11:$P$237,11,0)</f>
        <v>#N/A</v>
      </c>
      <c r="BR204" s="468"/>
      <c r="BS204" s="468"/>
      <c r="BT204" s="468"/>
      <c r="BU204" s="468"/>
    </row>
    <row r="205" spans="1:73" s="71" customFormat="1" ht="10.9" customHeight="1">
      <c r="A205" s="276" t="s">
        <v>186</v>
      </c>
      <c r="B205" s="282"/>
      <c r="C205" s="68"/>
      <c r="D205" s="606"/>
      <c r="E205" s="606">
        <f>NhuCau!D129</f>
        <v>0</v>
      </c>
      <c r="F205" s="606">
        <f t="shared" si="63"/>
        <v>0</v>
      </c>
      <c r="G205" s="601"/>
      <c r="H205" s="606" t="str">
        <f t="shared" si="68"/>
        <v/>
      </c>
      <c r="I205" s="608"/>
      <c r="J205" s="592">
        <f t="shared" si="61"/>
        <v>0</v>
      </c>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3"/>
      <c r="AZ205" s="283"/>
      <c r="BA205" s="283"/>
      <c r="BB205" s="283"/>
      <c r="BC205" s="283"/>
      <c r="BD205" s="283"/>
      <c r="BE205" s="283"/>
      <c r="BF205" s="283"/>
      <c r="BG205" s="283"/>
      <c r="BH205" s="68"/>
      <c r="BI205" s="68"/>
      <c r="BJ205" s="68"/>
      <c r="BK205" s="68"/>
      <c r="BL205" s="68"/>
      <c r="BM205" s="68"/>
      <c r="BN205" s="460"/>
      <c r="BO205" s="583">
        <f>VLOOKUP(B205,'[3]Phụ lục 01'!$B$12:$F$150,5,0)</f>
        <v>0</v>
      </c>
      <c r="BP205" s="583">
        <f t="shared" si="65"/>
        <v>0</v>
      </c>
      <c r="BQ205" s="469" t="e">
        <f>VLOOKUP(B205,'[2]PL01-16112024'!$D$11:$P$237,11,0)</f>
        <v>#N/A</v>
      </c>
      <c r="BR205" s="468"/>
      <c r="BS205" s="468"/>
      <c r="BT205" s="468"/>
      <c r="BU205" s="468"/>
    </row>
    <row r="206" spans="1:73" s="84" customFormat="1" ht="10.9" customHeight="1">
      <c r="A206" s="276" t="s">
        <v>186</v>
      </c>
      <c r="B206" s="299"/>
      <c r="C206" s="266"/>
      <c r="D206" s="606" t="str">
        <f t="shared" ref="D206:D218" si="69">IF(C206="X",J206,"")</f>
        <v/>
      </c>
      <c r="E206" s="606" t="str">
        <f>NhuCau!D130</f>
        <v/>
      </c>
      <c r="F206" s="606" t="e">
        <f t="shared" si="63"/>
        <v>#VALUE!</v>
      </c>
      <c r="G206" s="606"/>
      <c r="H206" s="606" t="str">
        <f>IF(ISTEXT(B206)=TRUE,"DVH","")</f>
        <v/>
      </c>
      <c r="I206" s="607"/>
      <c r="J206" s="592">
        <f t="shared" si="61"/>
        <v>0</v>
      </c>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c r="AL206" s="281"/>
      <c r="AM206" s="281"/>
      <c r="AN206" s="281"/>
      <c r="AO206" s="281"/>
      <c r="AP206" s="281"/>
      <c r="AQ206" s="281"/>
      <c r="AR206" s="281"/>
      <c r="AS206" s="281"/>
      <c r="AT206" s="281"/>
      <c r="AU206" s="281"/>
      <c r="AV206" s="281"/>
      <c r="AW206" s="281"/>
      <c r="AX206" s="281"/>
      <c r="AY206" s="281"/>
      <c r="AZ206" s="281"/>
      <c r="BA206" s="281"/>
      <c r="BB206" s="281"/>
      <c r="BC206" s="281"/>
      <c r="BD206" s="281"/>
      <c r="BE206" s="281"/>
      <c r="BF206" s="281"/>
      <c r="BG206" s="281"/>
      <c r="BH206" s="266"/>
      <c r="BI206" s="266"/>
      <c r="BJ206" s="266"/>
      <c r="BK206" s="266"/>
      <c r="BL206" s="266"/>
      <c r="BM206" s="266"/>
      <c r="BN206" s="459"/>
      <c r="BO206" s="583">
        <f>VLOOKUP(B206,'[3]Phụ lục 01'!$B$12:$F$150,5,0)</f>
        <v>0</v>
      </c>
      <c r="BP206" s="583">
        <f t="shared" si="65"/>
        <v>0</v>
      </c>
      <c r="BQ206" s="469" t="e">
        <f>VLOOKUP(B206,'[2]PL01-16112024'!$D$11:$P$237,11,0)</f>
        <v>#N/A</v>
      </c>
      <c r="BR206" s="469"/>
      <c r="BS206" s="469"/>
      <c r="BT206" s="469"/>
      <c r="BU206" s="469"/>
    </row>
    <row r="207" spans="1:73" s="84" customFormat="1" ht="10.9" customHeight="1">
      <c r="A207" s="276" t="s">
        <v>186</v>
      </c>
      <c r="B207" s="299"/>
      <c r="C207" s="266"/>
      <c r="D207" s="606" t="str">
        <f t="shared" si="69"/>
        <v/>
      </c>
      <c r="E207" s="606" t="str">
        <f>NhuCau!D131</f>
        <v/>
      </c>
      <c r="F207" s="606" t="e">
        <f t="shared" si="63"/>
        <v>#VALUE!</v>
      </c>
      <c r="G207" s="606"/>
      <c r="H207" s="606" t="str">
        <f>IF(ISTEXT(B207)=TRUE,"DVH","")</f>
        <v/>
      </c>
      <c r="I207" s="607"/>
      <c r="J207" s="592">
        <f t="shared" si="61"/>
        <v>0</v>
      </c>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1"/>
      <c r="AR207" s="281"/>
      <c r="AS207" s="281"/>
      <c r="AT207" s="281"/>
      <c r="AU207" s="281"/>
      <c r="AV207" s="281"/>
      <c r="AW207" s="281"/>
      <c r="AX207" s="281"/>
      <c r="AY207" s="281"/>
      <c r="AZ207" s="281"/>
      <c r="BA207" s="281"/>
      <c r="BB207" s="281"/>
      <c r="BC207" s="281"/>
      <c r="BD207" s="281"/>
      <c r="BE207" s="281"/>
      <c r="BF207" s="281"/>
      <c r="BG207" s="281"/>
      <c r="BH207" s="266"/>
      <c r="BI207" s="266"/>
      <c r="BJ207" s="266"/>
      <c r="BK207" s="266"/>
      <c r="BL207" s="266"/>
      <c r="BM207" s="266"/>
      <c r="BN207" s="459"/>
      <c r="BO207" s="583">
        <f>VLOOKUP(B207,'[3]Phụ lục 01'!$B$12:$F$150,5,0)</f>
        <v>0</v>
      </c>
      <c r="BP207" s="583">
        <f t="shared" si="65"/>
        <v>0</v>
      </c>
      <c r="BQ207" s="469" t="e">
        <f>VLOOKUP(B207,'[2]PL01-16112024'!$D$11:$P$237,11,0)</f>
        <v>#N/A</v>
      </c>
      <c r="BR207" s="469"/>
      <c r="BS207" s="469"/>
      <c r="BT207" s="469"/>
      <c r="BU207" s="469"/>
    </row>
    <row r="208" spans="1:73" s="84" customFormat="1" ht="10.9" customHeight="1">
      <c r="A208" s="269" t="s">
        <v>43</v>
      </c>
      <c r="B208" s="270" t="s">
        <v>36</v>
      </c>
      <c r="C208" s="271"/>
      <c r="D208" s="603" t="str">
        <f t="shared" si="69"/>
        <v/>
      </c>
      <c r="E208" s="606" t="str">
        <f>NhuCau!D132</f>
        <v/>
      </c>
      <c r="F208" s="606" t="e">
        <f t="shared" si="63"/>
        <v>#VALUE!</v>
      </c>
      <c r="G208" s="604"/>
      <c r="H208" s="604" t="str">
        <f>IF(ISTEXT(B208)=TRUE,"DXH","")</f>
        <v>DXH</v>
      </c>
      <c r="I208" s="609"/>
      <c r="J208" s="591">
        <f>SUM(K208:BM208)</f>
        <v>0</v>
      </c>
      <c r="K208" s="275">
        <f t="shared" ref="K208:BM208" si="70">SUM(K209:K211)</f>
        <v>0</v>
      </c>
      <c r="L208" s="275">
        <f t="shared" si="70"/>
        <v>0</v>
      </c>
      <c r="M208" s="275">
        <f t="shared" si="70"/>
        <v>0</v>
      </c>
      <c r="N208" s="275">
        <f t="shared" si="70"/>
        <v>0</v>
      </c>
      <c r="O208" s="275">
        <f t="shared" si="70"/>
        <v>0</v>
      </c>
      <c r="P208" s="275">
        <f t="shared" si="70"/>
        <v>0</v>
      </c>
      <c r="Q208" s="275">
        <f t="shared" si="70"/>
        <v>0</v>
      </c>
      <c r="R208" s="275">
        <f t="shared" si="70"/>
        <v>0</v>
      </c>
      <c r="S208" s="275">
        <f t="shared" si="70"/>
        <v>0</v>
      </c>
      <c r="T208" s="275">
        <f t="shared" si="70"/>
        <v>0</v>
      </c>
      <c r="U208" s="275">
        <f t="shared" si="70"/>
        <v>0</v>
      </c>
      <c r="V208" s="275">
        <f t="shared" si="70"/>
        <v>0</v>
      </c>
      <c r="W208" s="275">
        <f t="shared" si="70"/>
        <v>0</v>
      </c>
      <c r="X208" s="275">
        <f t="shared" si="70"/>
        <v>0</v>
      </c>
      <c r="Y208" s="275">
        <f t="shared" si="70"/>
        <v>0</v>
      </c>
      <c r="Z208" s="275">
        <f t="shared" si="70"/>
        <v>0</v>
      </c>
      <c r="AA208" s="275">
        <f t="shared" si="70"/>
        <v>0</v>
      </c>
      <c r="AB208" s="275">
        <f t="shared" si="70"/>
        <v>0</v>
      </c>
      <c r="AC208" s="275">
        <f t="shared" si="70"/>
        <v>0</v>
      </c>
      <c r="AD208" s="275">
        <f t="shared" si="70"/>
        <v>0</v>
      </c>
      <c r="AE208" s="275">
        <f t="shared" si="70"/>
        <v>0</v>
      </c>
      <c r="AF208" s="275">
        <f t="shared" si="70"/>
        <v>0</v>
      </c>
      <c r="AG208" s="275">
        <f t="shared" si="70"/>
        <v>0</v>
      </c>
      <c r="AH208" s="275">
        <f t="shared" si="70"/>
        <v>0</v>
      </c>
      <c r="AI208" s="275">
        <f t="shared" si="70"/>
        <v>0</v>
      </c>
      <c r="AJ208" s="275">
        <f t="shared" si="70"/>
        <v>0</v>
      </c>
      <c r="AK208" s="275">
        <f t="shared" si="70"/>
        <v>0</v>
      </c>
      <c r="AL208" s="275">
        <f t="shared" si="70"/>
        <v>0</v>
      </c>
      <c r="AM208" s="275">
        <f t="shared" si="70"/>
        <v>0</v>
      </c>
      <c r="AN208" s="275">
        <f t="shared" si="70"/>
        <v>0</v>
      </c>
      <c r="AO208" s="275">
        <f t="shared" si="70"/>
        <v>0</v>
      </c>
      <c r="AP208" s="275">
        <f t="shared" si="70"/>
        <v>0</v>
      </c>
      <c r="AQ208" s="275">
        <f t="shared" si="70"/>
        <v>0</v>
      </c>
      <c r="AR208" s="275">
        <f t="shared" si="70"/>
        <v>0</v>
      </c>
      <c r="AS208" s="275">
        <f t="shared" si="70"/>
        <v>0</v>
      </c>
      <c r="AT208" s="275">
        <f t="shared" si="70"/>
        <v>0</v>
      </c>
      <c r="AU208" s="275">
        <f t="shared" si="70"/>
        <v>0</v>
      </c>
      <c r="AV208" s="275">
        <f t="shared" si="70"/>
        <v>0</v>
      </c>
      <c r="AW208" s="275">
        <f t="shared" si="70"/>
        <v>0</v>
      </c>
      <c r="AX208" s="275">
        <f t="shared" si="70"/>
        <v>0</v>
      </c>
      <c r="AY208" s="275">
        <f t="shared" si="70"/>
        <v>0</v>
      </c>
      <c r="AZ208" s="275">
        <f t="shared" si="70"/>
        <v>0</v>
      </c>
      <c r="BA208" s="275">
        <f t="shared" si="70"/>
        <v>0</v>
      </c>
      <c r="BB208" s="275">
        <f t="shared" si="70"/>
        <v>0</v>
      </c>
      <c r="BC208" s="275">
        <f t="shared" si="70"/>
        <v>0</v>
      </c>
      <c r="BD208" s="275">
        <f t="shared" si="70"/>
        <v>0</v>
      </c>
      <c r="BE208" s="275">
        <f t="shared" si="70"/>
        <v>0</v>
      </c>
      <c r="BF208" s="275">
        <f t="shared" si="70"/>
        <v>0</v>
      </c>
      <c r="BG208" s="275">
        <f t="shared" si="70"/>
        <v>0</v>
      </c>
      <c r="BH208" s="275">
        <f t="shared" si="70"/>
        <v>0</v>
      </c>
      <c r="BI208" s="275">
        <f t="shared" si="70"/>
        <v>0</v>
      </c>
      <c r="BJ208" s="275">
        <f t="shared" si="70"/>
        <v>0</v>
      </c>
      <c r="BK208" s="275">
        <f t="shared" si="70"/>
        <v>0</v>
      </c>
      <c r="BL208" s="275">
        <f t="shared" si="70"/>
        <v>0</v>
      </c>
      <c r="BM208" s="275">
        <f t="shared" si="70"/>
        <v>0</v>
      </c>
      <c r="BN208" s="458"/>
      <c r="BO208" s="583" t="e">
        <f>VLOOKUP(B208,'[3]Phụ lục 01'!$B$12:$F$150,5,0)</f>
        <v>#N/A</v>
      </c>
      <c r="BP208" s="583" t="e">
        <f t="shared" si="65"/>
        <v>#N/A</v>
      </c>
      <c r="BQ208" s="469" t="e">
        <f>VLOOKUP(B208,'[2]PL01-16112024'!$D$11:$P$237,11,0)</f>
        <v>#N/A</v>
      </c>
      <c r="BR208" s="469"/>
      <c r="BS208" s="469"/>
      <c r="BT208" s="469"/>
      <c r="BU208" s="469"/>
    </row>
    <row r="209" spans="1:73" s="84" customFormat="1" ht="10.9" customHeight="1">
      <c r="A209" s="276" t="s">
        <v>186</v>
      </c>
      <c r="B209" s="285"/>
      <c r="C209" s="266"/>
      <c r="D209" s="606" t="str">
        <f t="shared" si="69"/>
        <v/>
      </c>
      <c r="E209" s="606" t="str">
        <f>NhuCau!D133</f>
        <v/>
      </c>
      <c r="F209" s="606" t="e">
        <f t="shared" si="63"/>
        <v>#VALUE!</v>
      </c>
      <c r="G209" s="606"/>
      <c r="H209" s="606" t="str">
        <f>IF(ISTEXT(B209)=TRUE,"DXH","")</f>
        <v/>
      </c>
      <c r="I209" s="607"/>
      <c r="J209" s="592">
        <f t="shared" ref="J209:J212" si="71">SUM(K209:BM209)</f>
        <v>0</v>
      </c>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c r="BB209" s="281"/>
      <c r="BC209" s="281"/>
      <c r="BD209" s="281"/>
      <c r="BE209" s="281"/>
      <c r="BF209" s="281"/>
      <c r="BG209" s="281"/>
      <c r="BH209" s="266"/>
      <c r="BI209" s="266"/>
      <c r="BJ209" s="266"/>
      <c r="BK209" s="266"/>
      <c r="BL209" s="266"/>
      <c r="BM209" s="266"/>
      <c r="BN209" s="459"/>
      <c r="BO209" s="583">
        <f>VLOOKUP(B209,'[3]Phụ lục 01'!$B$12:$F$150,5,0)</f>
        <v>0</v>
      </c>
      <c r="BP209" s="583">
        <f t="shared" si="65"/>
        <v>0</v>
      </c>
      <c r="BQ209" s="469" t="e">
        <f>VLOOKUP(B209,'[2]PL01-16112024'!$D$11:$P$237,11,0)</f>
        <v>#N/A</v>
      </c>
      <c r="BR209" s="469"/>
      <c r="BS209" s="469"/>
      <c r="BT209" s="469"/>
      <c r="BU209" s="469"/>
    </row>
    <row r="210" spans="1:73" s="84" customFormat="1" ht="10.9" customHeight="1">
      <c r="A210" s="276" t="s">
        <v>186</v>
      </c>
      <c r="B210" s="277"/>
      <c r="C210" s="266"/>
      <c r="D210" s="606" t="str">
        <f t="shared" si="69"/>
        <v/>
      </c>
      <c r="E210" s="606" t="str">
        <f>NhuCau!D134</f>
        <v/>
      </c>
      <c r="F210" s="606" t="e">
        <f t="shared" si="63"/>
        <v>#VALUE!</v>
      </c>
      <c r="G210" s="606"/>
      <c r="H210" s="606" t="str">
        <f>IF(ISTEXT(B210)=TRUE,"DXH","")</f>
        <v/>
      </c>
      <c r="I210" s="607"/>
      <c r="J210" s="592">
        <f t="shared" si="71"/>
        <v>0</v>
      </c>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66"/>
      <c r="BI210" s="266"/>
      <c r="BJ210" s="266"/>
      <c r="BK210" s="266"/>
      <c r="BL210" s="266"/>
      <c r="BM210" s="266"/>
      <c r="BN210" s="459"/>
      <c r="BO210" s="583">
        <f>VLOOKUP(B210,'[3]Phụ lục 01'!$B$12:$F$150,5,0)</f>
        <v>0</v>
      </c>
      <c r="BP210" s="583">
        <f t="shared" si="65"/>
        <v>0</v>
      </c>
      <c r="BQ210" s="469" t="e">
        <f>VLOOKUP(B210,'[2]PL01-16112024'!$D$11:$P$237,11,0)</f>
        <v>#N/A</v>
      </c>
      <c r="BR210" s="469"/>
      <c r="BS210" s="469"/>
      <c r="BT210" s="469"/>
      <c r="BU210" s="469"/>
    </row>
    <row r="211" spans="1:73" s="84" customFormat="1" ht="10.9" customHeight="1">
      <c r="A211" s="276" t="s">
        <v>186</v>
      </c>
      <c r="B211" s="277"/>
      <c r="C211" s="266"/>
      <c r="D211" s="606" t="str">
        <f t="shared" si="69"/>
        <v/>
      </c>
      <c r="E211" s="606" t="str">
        <f>NhuCau!D135</f>
        <v/>
      </c>
      <c r="F211" s="606" t="e">
        <f t="shared" si="63"/>
        <v>#VALUE!</v>
      </c>
      <c r="G211" s="606"/>
      <c r="H211" s="606" t="str">
        <f>IF(ISTEXT(B211)=TRUE,"DXH","")</f>
        <v/>
      </c>
      <c r="I211" s="607"/>
      <c r="J211" s="592">
        <f t="shared" si="71"/>
        <v>0</v>
      </c>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c r="AL211" s="281"/>
      <c r="AM211" s="281"/>
      <c r="AN211" s="281"/>
      <c r="AO211" s="281"/>
      <c r="AP211" s="281"/>
      <c r="AQ211" s="281"/>
      <c r="AR211" s="281"/>
      <c r="AS211" s="281"/>
      <c r="AT211" s="281"/>
      <c r="AU211" s="281"/>
      <c r="AV211" s="281"/>
      <c r="AW211" s="281"/>
      <c r="AX211" s="281"/>
      <c r="AY211" s="281"/>
      <c r="AZ211" s="281"/>
      <c r="BA211" s="281"/>
      <c r="BB211" s="281"/>
      <c r="BC211" s="281"/>
      <c r="BD211" s="281"/>
      <c r="BE211" s="281"/>
      <c r="BF211" s="281"/>
      <c r="BG211" s="281"/>
      <c r="BH211" s="266"/>
      <c r="BI211" s="266"/>
      <c r="BJ211" s="266"/>
      <c r="BK211" s="266"/>
      <c r="BL211" s="266"/>
      <c r="BM211" s="266"/>
      <c r="BN211" s="459"/>
      <c r="BO211" s="583">
        <f>VLOOKUP(B211,'[3]Phụ lục 01'!$B$12:$F$150,5,0)</f>
        <v>0</v>
      </c>
      <c r="BP211" s="583">
        <f t="shared" si="65"/>
        <v>0</v>
      </c>
      <c r="BQ211" s="469" t="e">
        <f>VLOOKUP(B211,'[2]PL01-16112024'!$D$11:$P$237,11,0)</f>
        <v>#N/A</v>
      </c>
      <c r="BR211" s="469"/>
      <c r="BS211" s="469"/>
      <c r="BT211" s="469"/>
      <c r="BU211" s="469"/>
    </row>
    <row r="212" spans="1:73" s="84" customFormat="1" ht="10.9" customHeight="1">
      <c r="A212" s="276" t="s">
        <v>186</v>
      </c>
      <c r="B212" s="285"/>
      <c r="C212" s="266"/>
      <c r="D212" s="606" t="str">
        <f t="shared" si="69"/>
        <v/>
      </c>
      <c r="E212" s="606" t="str">
        <f>NhuCau!D136</f>
        <v/>
      </c>
      <c r="F212" s="606" t="e">
        <f t="shared" si="63"/>
        <v>#VALUE!</v>
      </c>
      <c r="G212" s="606"/>
      <c r="H212" s="606" t="str">
        <f>IF(ISTEXT(B212)=TRUE,"DXH","")</f>
        <v/>
      </c>
      <c r="I212" s="607"/>
      <c r="J212" s="592">
        <f t="shared" si="71"/>
        <v>0</v>
      </c>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c r="AL212" s="281"/>
      <c r="AM212" s="281"/>
      <c r="AN212" s="281"/>
      <c r="AO212" s="281"/>
      <c r="AP212" s="281"/>
      <c r="AQ212" s="281"/>
      <c r="AR212" s="281"/>
      <c r="AS212" s="281"/>
      <c r="AT212" s="281"/>
      <c r="AU212" s="281"/>
      <c r="AV212" s="281"/>
      <c r="AW212" s="281"/>
      <c r="AX212" s="281"/>
      <c r="AY212" s="281"/>
      <c r="AZ212" s="281"/>
      <c r="BA212" s="281"/>
      <c r="BB212" s="281"/>
      <c r="BC212" s="281"/>
      <c r="BD212" s="281"/>
      <c r="BE212" s="281"/>
      <c r="BF212" s="281"/>
      <c r="BG212" s="281"/>
      <c r="BH212" s="266"/>
      <c r="BI212" s="266"/>
      <c r="BJ212" s="266"/>
      <c r="BK212" s="266"/>
      <c r="BL212" s="266"/>
      <c r="BM212" s="266"/>
      <c r="BN212" s="459"/>
      <c r="BO212" s="583">
        <f>VLOOKUP(B212,'[3]Phụ lục 01'!$B$12:$F$150,5,0)</f>
        <v>0</v>
      </c>
      <c r="BP212" s="583">
        <f t="shared" si="65"/>
        <v>0</v>
      </c>
      <c r="BQ212" s="469" t="e">
        <f>VLOOKUP(B212,'[2]PL01-16112024'!$D$11:$P$237,11,0)</f>
        <v>#N/A</v>
      </c>
      <c r="BR212" s="469"/>
      <c r="BS212" s="469"/>
      <c r="BT212" s="469"/>
      <c r="BU212" s="469"/>
    </row>
    <row r="213" spans="1:73" s="84" customFormat="1" ht="10.9" customHeight="1">
      <c r="A213" s="269" t="s">
        <v>43</v>
      </c>
      <c r="B213" s="270" t="s">
        <v>32</v>
      </c>
      <c r="C213" s="271"/>
      <c r="D213" s="603" t="str">
        <f t="shared" si="69"/>
        <v/>
      </c>
      <c r="E213" s="606" t="str">
        <f>NhuCau!D137</f>
        <v/>
      </c>
      <c r="F213" s="606" t="e">
        <f t="shared" si="63"/>
        <v>#VALUE!</v>
      </c>
      <c r="G213" s="604"/>
      <c r="H213" s="604" t="str">
        <f>IF(ISTEXT(B213)=TRUE,"DYT","")</f>
        <v>DYT</v>
      </c>
      <c r="I213" s="609"/>
      <c r="J213" s="591">
        <f>SUM(K213:BM213)</f>
        <v>0.86140000000000005</v>
      </c>
      <c r="K213" s="275">
        <f>SUM(K214:K219)</f>
        <v>0</v>
      </c>
      <c r="L213" s="275">
        <f t="shared" ref="L213:BM213" si="72">SUM(L214:L219)</f>
        <v>0</v>
      </c>
      <c r="M213" s="275">
        <f t="shared" si="72"/>
        <v>0.79</v>
      </c>
      <c r="N213" s="275">
        <f t="shared" si="72"/>
        <v>0</v>
      </c>
      <c r="O213" s="275">
        <f t="shared" si="72"/>
        <v>0</v>
      </c>
      <c r="P213" s="275">
        <f t="shared" si="72"/>
        <v>0</v>
      </c>
      <c r="Q213" s="275">
        <f t="shared" si="72"/>
        <v>0</v>
      </c>
      <c r="R213" s="275">
        <f t="shared" si="72"/>
        <v>0</v>
      </c>
      <c r="S213" s="275">
        <f t="shared" si="72"/>
        <v>7.1400000000000005E-2</v>
      </c>
      <c r="T213" s="275">
        <f t="shared" si="72"/>
        <v>0</v>
      </c>
      <c r="U213" s="275">
        <f t="shared" si="72"/>
        <v>0</v>
      </c>
      <c r="V213" s="275">
        <f t="shared" si="72"/>
        <v>0</v>
      </c>
      <c r="W213" s="275">
        <f t="shared" si="72"/>
        <v>0</v>
      </c>
      <c r="X213" s="275">
        <f t="shared" si="72"/>
        <v>0</v>
      </c>
      <c r="Y213" s="275">
        <f t="shared" si="72"/>
        <v>0</v>
      </c>
      <c r="Z213" s="275">
        <f t="shared" si="72"/>
        <v>0</v>
      </c>
      <c r="AA213" s="275">
        <f t="shared" si="72"/>
        <v>0</v>
      </c>
      <c r="AB213" s="275">
        <f t="shared" si="72"/>
        <v>0</v>
      </c>
      <c r="AC213" s="275">
        <f t="shared" si="72"/>
        <v>0</v>
      </c>
      <c r="AD213" s="275">
        <f t="shared" si="72"/>
        <v>0</v>
      </c>
      <c r="AE213" s="275">
        <f t="shared" si="72"/>
        <v>0</v>
      </c>
      <c r="AF213" s="275">
        <f t="shared" si="72"/>
        <v>0</v>
      </c>
      <c r="AG213" s="275">
        <f t="shared" si="72"/>
        <v>0</v>
      </c>
      <c r="AH213" s="275">
        <f t="shared" si="72"/>
        <v>0</v>
      </c>
      <c r="AI213" s="275">
        <f t="shared" si="72"/>
        <v>0</v>
      </c>
      <c r="AJ213" s="275">
        <f t="shared" si="72"/>
        <v>0</v>
      </c>
      <c r="AK213" s="275">
        <f t="shared" si="72"/>
        <v>0</v>
      </c>
      <c r="AL213" s="275">
        <f t="shared" si="72"/>
        <v>0</v>
      </c>
      <c r="AM213" s="275">
        <f t="shared" si="72"/>
        <v>0</v>
      </c>
      <c r="AN213" s="275">
        <f t="shared" si="72"/>
        <v>0</v>
      </c>
      <c r="AO213" s="275">
        <f t="shared" si="72"/>
        <v>0</v>
      </c>
      <c r="AP213" s="275">
        <f t="shared" si="72"/>
        <v>0</v>
      </c>
      <c r="AQ213" s="275">
        <f t="shared" si="72"/>
        <v>0</v>
      </c>
      <c r="AR213" s="275">
        <f t="shared" si="72"/>
        <v>0</v>
      </c>
      <c r="AS213" s="275">
        <f t="shared" si="72"/>
        <v>0</v>
      </c>
      <c r="AT213" s="275">
        <f t="shared" si="72"/>
        <v>0</v>
      </c>
      <c r="AU213" s="275">
        <f t="shared" si="72"/>
        <v>0</v>
      </c>
      <c r="AV213" s="275">
        <f t="shared" si="72"/>
        <v>0</v>
      </c>
      <c r="AW213" s="275">
        <f t="shared" si="72"/>
        <v>0</v>
      </c>
      <c r="AX213" s="275">
        <f t="shared" si="72"/>
        <v>0</v>
      </c>
      <c r="AY213" s="275">
        <f t="shared" si="72"/>
        <v>0</v>
      </c>
      <c r="AZ213" s="275">
        <f t="shared" si="72"/>
        <v>0</v>
      </c>
      <c r="BA213" s="275">
        <f t="shared" si="72"/>
        <v>0</v>
      </c>
      <c r="BB213" s="275">
        <f t="shared" si="72"/>
        <v>0</v>
      </c>
      <c r="BC213" s="275">
        <f t="shared" si="72"/>
        <v>0</v>
      </c>
      <c r="BD213" s="275">
        <f t="shared" si="72"/>
        <v>0</v>
      </c>
      <c r="BE213" s="275">
        <f t="shared" si="72"/>
        <v>0</v>
      </c>
      <c r="BF213" s="275">
        <f t="shared" si="72"/>
        <v>0</v>
      </c>
      <c r="BG213" s="275">
        <f t="shared" si="72"/>
        <v>0</v>
      </c>
      <c r="BH213" s="275">
        <f t="shared" si="72"/>
        <v>0</v>
      </c>
      <c r="BI213" s="275">
        <f t="shared" si="72"/>
        <v>0</v>
      </c>
      <c r="BJ213" s="275">
        <f t="shared" si="72"/>
        <v>0</v>
      </c>
      <c r="BK213" s="275">
        <f t="shared" si="72"/>
        <v>0</v>
      </c>
      <c r="BL213" s="275">
        <f t="shared" si="72"/>
        <v>0</v>
      </c>
      <c r="BM213" s="275">
        <f t="shared" si="72"/>
        <v>0</v>
      </c>
      <c r="BN213" s="458"/>
      <c r="BO213" s="583" t="e">
        <f>VLOOKUP(B213,'[3]Phụ lục 01'!$B$12:$F$150,5,0)</f>
        <v>#N/A</v>
      </c>
      <c r="BP213" s="583" t="e">
        <f t="shared" si="65"/>
        <v>#N/A</v>
      </c>
      <c r="BQ213" s="469" t="e">
        <f>VLOOKUP(B213,'[2]PL01-16112024'!$D$11:$P$237,11,0)</f>
        <v>#N/A</v>
      </c>
      <c r="BR213" s="469"/>
      <c r="BS213" s="469"/>
      <c r="BT213" s="469"/>
      <c r="BU213" s="469"/>
    </row>
    <row r="214" spans="1:73" s="84" customFormat="1" ht="25.5">
      <c r="A214" s="276" t="s">
        <v>186</v>
      </c>
      <c r="B214" s="426" t="s">
        <v>612</v>
      </c>
      <c r="C214" s="266" t="s">
        <v>528</v>
      </c>
      <c r="D214" s="606">
        <v>0.08</v>
      </c>
      <c r="E214" s="606">
        <f>NhuCau!D138</f>
        <v>7.1400000000000005E-2</v>
      </c>
      <c r="F214" s="606">
        <f t="shared" si="63"/>
        <v>8.5999999999999965E-3</v>
      </c>
      <c r="G214" s="606" t="s">
        <v>276</v>
      </c>
      <c r="H214" s="606" t="str">
        <f>IF(ISTEXT(B214)=TRUE,"DYT","")</f>
        <v>DYT</v>
      </c>
      <c r="I214" s="607" t="s">
        <v>510</v>
      </c>
      <c r="J214" s="592">
        <f t="shared" ref="J214:J219" si="73">SUM(K214:BM214)</f>
        <v>0.08</v>
      </c>
      <c r="K214" s="281"/>
      <c r="L214" s="281"/>
      <c r="M214" s="281">
        <v>0.08</v>
      </c>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66"/>
      <c r="BI214" s="266"/>
      <c r="BJ214" s="266"/>
      <c r="BK214" s="266"/>
      <c r="BL214" s="266"/>
      <c r="BM214" s="266"/>
      <c r="BN214" s="459"/>
      <c r="BO214" s="583">
        <f>VLOOKUP(B214,'[3]Phụ lục 01'!$B$12:$F$150,5,0)</f>
        <v>0.08</v>
      </c>
      <c r="BP214" s="583">
        <f t="shared" si="65"/>
        <v>0</v>
      </c>
      <c r="BQ214" s="469">
        <f>VLOOKUP(B214,'[2]PL01-16112024'!$D$11:$P$237,11,0)</f>
        <v>0.13</v>
      </c>
      <c r="BR214" s="469">
        <v>0.13</v>
      </c>
      <c r="BS214" s="469">
        <v>0.08</v>
      </c>
      <c r="BT214" s="469">
        <v>0</v>
      </c>
      <c r="BU214" s="469" t="s">
        <v>684</v>
      </c>
    </row>
    <row r="215" spans="1:73" s="71" customFormat="1" ht="12.75">
      <c r="A215" s="276" t="s">
        <v>186</v>
      </c>
      <c r="B215" s="425" t="s">
        <v>613</v>
      </c>
      <c r="C215" s="68" t="s">
        <v>528</v>
      </c>
      <c r="D215" s="606">
        <f t="shared" si="69"/>
        <v>7.1400000000000005E-2</v>
      </c>
      <c r="E215" s="606">
        <f>NhuCau!D139</f>
        <v>0</v>
      </c>
      <c r="F215" s="606">
        <f t="shared" si="63"/>
        <v>7.1400000000000005E-2</v>
      </c>
      <c r="G215" s="606" t="s">
        <v>276</v>
      </c>
      <c r="H215" s="606" t="str">
        <f t="shared" ref="H215:H217" si="74">IF(ISTEXT(B215)=TRUE,"DYT","")</f>
        <v>DYT</v>
      </c>
      <c r="I215" s="608" t="s">
        <v>514</v>
      </c>
      <c r="J215" s="592">
        <f t="shared" si="73"/>
        <v>7.1400000000000005E-2</v>
      </c>
      <c r="K215" s="283"/>
      <c r="L215" s="283"/>
      <c r="M215" s="283"/>
      <c r="N215" s="283"/>
      <c r="O215" s="283"/>
      <c r="P215" s="283"/>
      <c r="Q215" s="283"/>
      <c r="R215" s="283"/>
      <c r="S215" s="283">
        <v>7.1400000000000005E-2</v>
      </c>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83"/>
      <c r="BG215" s="283"/>
      <c r="BH215" s="68"/>
      <c r="BI215" s="68"/>
      <c r="BJ215" s="68"/>
      <c r="BK215" s="68"/>
      <c r="BL215" s="68"/>
      <c r="BM215" s="68"/>
      <c r="BN215" s="460"/>
      <c r="BO215" s="583">
        <f>VLOOKUP(B215,'[3]Phụ lục 01'!$B$12:$F$150,5,0)</f>
        <v>7.1400000000000005E-2</v>
      </c>
      <c r="BP215" s="583">
        <f t="shared" si="65"/>
        <v>0</v>
      </c>
      <c r="BQ215" s="469">
        <f>VLOOKUP(B215,'[2]PL01-16112024'!$D$11:$P$237,11,0)</f>
        <v>7.0000000000000007E-2</v>
      </c>
      <c r="BR215" s="468">
        <v>7.0000000000000007E-2</v>
      </c>
      <c r="BS215" s="468">
        <v>7.0000000000000007E-2</v>
      </c>
      <c r="BT215" s="468">
        <v>0</v>
      </c>
      <c r="BU215" s="468" t="s">
        <v>688</v>
      </c>
    </row>
    <row r="216" spans="1:73" s="71" customFormat="1" ht="12.75">
      <c r="A216" s="276" t="s">
        <v>186</v>
      </c>
      <c r="B216" s="425" t="s">
        <v>614</v>
      </c>
      <c r="C216" s="68" t="s">
        <v>528</v>
      </c>
      <c r="D216" s="606">
        <f t="shared" si="69"/>
        <v>0.08</v>
      </c>
      <c r="E216" s="606" t="str">
        <f>NhuCau!D140</f>
        <v/>
      </c>
      <c r="F216" s="606" t="e">
        <f t="shared" si="63"/>
        <v>#VALUE!</v>
      </c>
      <c r="G216" s="606" t="s">
        <v>276</v>
      </c>
      <c r="H216" s="606" t="str">
        <f t="shared" si="74"/>
        <v>DYT</v>
      </c>
      <c r="I216" s="608" t="s">
        <v>514</v>
      </c>
      <c r="J216" s="592">
        <f t="shared" si="73"/>
        <v>0.08</v>
      </c>
      <c r="K216" s="283"/>
      <c r="L216" s="283"/>
      <c r="M216" s="283">
        <v>0.08</v>
      </c>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83"/>
      <c r="BG216" s="283"/>
      <c r="BH216" s="68"/>
      <c r="BI216" s="68"/>
      <c r="BJ216" s="68"/>
      <c r="BK216" s="68"/>
      <c r="BL216" s="68"/>
      <c r="BM216" s="68"/>
      <c r="BN216" s="460"/>
      <c r="BO216" s="583">
        <f>VLOOKUP(B216,'[3]Phụ lục 01'!$B$12:$F$150,5,0)</f>
        <v>0.08</v>
      </c>
      <c r="BP216" s="583">
        <f t="shared" si="65"/>
        <v>0</v>
      </c>
      <c r="BQ216" s="469">
        <f>VLOOKUP(B216,'[2]PL01-16112024'!$D$11:$P$237,11,0)</f>
        <v>0.08</v>
      </c>
      <c r="BR216" s="468">
        <v>0.08</v>
      </c>
      <c r="BS216" s="468">
        <v>0.08</v>
      </c>
      <c r="BT216" s="468">
        <v>0</v>
      </c>
      <c r="BU216" s="468" t="s">
        <v>688</v>
      </c>
    </row>
    <row r="217" spans="1:73" s="71" customFormat="1" ht="12.75">
      <c r="A217" s="276" t="s">
        <v>186</v>
      </c>
      <c r="B217" s="425" t="s">
        <v>615</v>
      </c>
      <c r="C217" s="68"/>
      <c r="D217" s="606" t="str">
        <f t="shared" si="69"/>
        <v/>
      </c>
      <c r="E217" s="606" t="str">
        <f>NhuCau!D141</f>
        <v/>
      </c>
      <c r="F217" s="606" t="e">
        <f t="shared" si="63"/>
        <v>#VALUE!</v>
      </c>
      <c r="G217" s="606" t="s">
        <v>276</v>
      </c>
      <c r="H217" s="606" t="str">
        <f t="shared" si="74"/>
        <v>DYT</v>
      </c>
      <c r="I217" s="608" t="s">
        <v>512</v>
      </c>
      <c r="J217" s="592">
        <f t="shared" si="73"/>
        <v>0.63</v>
      </c>
      <c r="K217" s="283"/>
      <c r="L217" s="283"/>
      <c r="M217" s="283">
        <v>0.63</v>
      </c>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68"/>
      <c r="BI217" s="68"/>
      <c r="BJ217" s="68"/>
      <c r="BK217" s="68"/>
      <c r="BL217" s="68"/>
      <c r="BM217" s="68"/>
      <c r="BN217" s="460"/>
      <c r="BO217" s="583" t="e">
        <f>VLOOKUP(B217,'[3]Phụ lục 01'!$B$12:$F$150,5,0)</f>
        <v>#N/A</v>
      </c>
      <c r="BP217" s="583" t="e">
        <f t="shared" si="65"/>
        <v>#N/A</v>
      </c>
      <c r="BQ217" s="469">
        <f>VLOOKUP(B217,'[2]PL01-16112024'!$D$11:$P$237,11,0)</f>
        <v>0.63</v>
      </c>
      <c r="BR217" s="468">
        <v>0.63</v>
      </c>
      <c r="BS217" s="468">
        <v>0</v>
      </c>
      <c r="BT217" s="468">
        <v>0</v>
      </c>
      <c r="BU217" s="468" t="s">
        <v>678</v>
      </c>
    </row>
    <row r="218" spans="1:73" s="84" customFormat="1" ht="10.9" customHeight="1">
      <c r="A218" s="276" t="s">
        <v>186</v>
      </c>
      <c r="B218" s="285"/>
      <c r="C218" s="266"/>
      <c r="D218" s="606" t="str">
        <f t="shared" si="69"/>
        <v/>
      </c>
      <c r="E218" s="606" t="str">
        <f>NhuCau!D142</f>
        <v/>
      </c>
      <c r="F218" s="606" t="e">
        <f t="shared" si="63"/>
        <v>#VALUE!</v>
      </c>
      <c r="G218" s="606"/>
      <c r="H218" s="606" t="str">
        <f>IF(ISTEXT(B218)=TRUE,"DYT","")</f>
        <v/>
      </c>
      <c r="I218" s="607"/>
      <c r="J218" s="592">
        <f t="shared" si="73"/>
        <v>0</v>
      </c>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66"/>
      <c r="BI218" s="266"/>
      <c r="BJ218" s="266"/>
      <c r="BK218" s="266"/>
      <c r="BL218" s="266"/>
      <c r="BM218" s="266"/>
      <c r="BN218" s="459"/>
      <c r="BO218" s="583">
        <f>VLOOKUP(B218,'[3]Phụ lục 01'!$B$12:$F$150,5,0)</f>
        <v>0</v>
      </c>
      <c r="BP218" s="583">
        <f t="shared" si="65"/>
        <v>0</v>
      </c>
      <c r="BQ218" s="469" t="e">
        <f>VLOOKUP(B218,'[2]PL01-16112024'!$D$11:$P$237,11,0)</f>
        <v>#N/A</v>
      </c>
      <c r="BR218" s="469"/>
      <c r="BS218" s="469"/>
      <c r="BT218" s="469"/>
      <c r="BU218" s="469"/>
    </row>
    <row r="219" spans="1:73" s="84" customFormat="1" ht="10.9" customHeight="1">
      <c r="A219" s="276" t="s">
        <v>186</v>
      </c>
      <c r="B219" s="285"/>
      <c r="C219" s="266"/>
      <c r="D219" s="606" t="str">
        <f>IF(C219="X",J219,"")</f>
        <v/>
      </c>
      <c r="E219" s="606" t="str">
        <f>NhuCau!D143</f>
        <v/>
      </c>
      <c r="F219" s="606" t="e">
        <f t="shared" si="63"/>
        <v>#VALUE!</v>
      </c>
      <c r="G219" s="606"/>
      <c r="H219" s="606" t="str">
        <f>IF(ISTEXT(B219)=TRUE,"DYT","")</f>
        <v/>
      </c>
      <c r="I219" s="607"/>
      <c r="J219" s="592">
        <f t="shared" si="73"/>
        <v>0</v>
      </c>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66"/>
      <c r="BI219" s="266"/>
      <c r="BJ219" s="266"/>
      <c r="BK219" s="266"/>
      <c r="BL219" s="266"/>
      <c r="BM219" s="266"/>
      <c r="BN219" s="459"/>
      <c r="BO219" s="583">
        <f>VLOOKUP(B219,'[3]Phụ lục 01'!$B$12:$F$150,5,0)</f>
        <v>0</v>
      </c>
      <c r="BP219" s="583">
        <f t="shared" si="65"/>
        <v>0</v>
      </c>
      <c r="BQ219" s="469" t="e">
        <f>VLOOKUP(B219,'[2]PL01-16112024'!$D$11:$P$237,11,0)</f>
        <v>#N/A</v>
      </c>
      <c r="BR219" s="469"/>
      <c r="BS219" s="469"/>
      <c r="BT219" s="469"/>
      <c r="BU219" s="469"/>
    </row>
    <row r="220" spans="1:73" s="84" customFormat="1" ht="10.9" customHeight="1">
      <c r="A220" s="269" t="s">
        <v>43</v>
      </c>
      <c r="B220" s="270" t="s">
        <v>33</v>
      </c>
      <c r="C220" s="271"/>
      <c r="D220" s="603" t="str">
        <f>IF(C220="X",J220,"")</f>
        <v/>
      </c>
      <c r="E220" s="606" t="str">
        <f>NhuCau!D144</f>
        <v/>
      </c>
      <c r="F220" s="606" t="e">
        <f t="shared" si="63"/>
        <v>#VALUE!</v>
      </c>
      <c r="G220" s="604"/>
      <c r="H220" s="604" t="str">
        <f>IF(ISTEXT(B220)=TRUE,"DGD","")</f>
        <v>DGD</v>
      </c>
      <c r="I220" s="609"/>
      <c r="J220" s="591">
        <f>SUM(K220:BM220)</f>
        <v>15.542100000000001</v>
      </c>
      <c r="K220" s="275">
        <f t="shared" ref="K220:BM220" si="75">SUM(K221:K242)</f>
        <v>7.48</v>
      </c>
      <c r="L220" s="275">
        <f t="shared" si="75"/>
        <v>0</v>
      </c>
      <c r="M220" s="275">
        <f t="shared" si="75"/>
        <v>7.7020999999999997</v>
      </c>
      <c r="N220" s="275">
        <f t="shared" si="75"/>
        <v>0.05</v>
      </c>
      <c r="O220" s="275">
        <f t="shared" si="75"/>
        <v>0</v>
      </c>
      <c r="P220" s="275">
        <f t="shared" si="75"/>
        <v>0</v>
      </c>
      <c r="Q220" s="275">
        <f t="shared" si="75"/>
        <v>0</v>
      </c>
      <c r="R220" s="275">
        <f t="shared" si="75"/>
        <v>0</v>
      </c>
      <c r="S220" s="275">
        <f t="shared" si="75"/>
        <v>0.31000000000000005</v>
      </c>
      <c r="T220" s="275">
        <f t="shared" si="75"/>
        <v>0</v>
      </c>
      <c r="U220" s="275">
        <f t="shared" si="75"/>
        <v>0</v>
      </c>
      <c r="V220" s="275">
        <f t="shared" si="75"/>
        <v>0</v>
      </c>
      <c r="W220" s="275">
        <f t="shared" si="75"/>
        <v>0</v>
      </c>
      <c r="X220" s="275">
        <f t="shared" si="75"/>
        <v>0</v>
      </c>
      <c r="Y220" s="275">
        <f t="shared" si="75"/>
        <v>0</v>
      </c>
      <c r="Z220" s="275">
        <f t="shared" si="75"/>
        <v>0</v>
      </c>
      <c r="AA220" s="275">
        <f t="shared" si="75"/>
        <v>0</v>
      </c>
      <c r="AB220" s="275">
        <f t="shared" si="75"/>
        <v>0</v>
      </c>
      <c r="AC220" s="275">
        <f t="shared" si="75"/>
        <v>0</v>
      </c>
      <c r="AD220" s="275">
        <f t="shared" si="75"/>
        <v>0</v>
      </c>
      <c r="AE220" s="275">
        <f t="shared" si="75"/>
        <v>0</v>
      </c>
      <c r="AF220" s="275">
        <f t="shared" si="75"/>
        <v>0</v>
      </c>
      <c r="AG220" s="275">
        <f t="shared" si="75"/>
        <v>0</v>
      </c>
      <c r="AH220" s="275">
        <f t="shared" si="75"/>
        <v>0</v>
      </c>
      <c r="AI220" s="275">
        <f t="shared" si="75"/>
        <v>0</v>
      </c>
      <c r="AJ220" s="275">
        <f t="shared" si="75"/>
        <v>0</v>
      </c>
      <c r="AK220" s="275">
        <f t="shared" si="75"/>
        <v>0</v>
      </c>
      <c r="AL220" s="275">
        <f t="shared" si="75"/>
        <v>0</v>
      </c>
      <c r="AM220" s="275">
        <f t="shared" si="75"/>
        <v>0</v>
      </c>
      <c r="AN220" s="275">
        <f t="shared" si="75"/>
        <v>0</v>
      </c>
      <c r="AO220" s="275">
        <f t="shared" si="75"/>
        <v>0</v>
      </c>
      <c r="AP220" s="275">
        <f t="shared" si="75"/>
        <v>0</v>
      </c>
      <c r="AQ220" s="275">
        <f t="shared" si="75"/>
        <v>0</v>
      </c>
      <c r="AR220" s="275">
        <f t="shared" si="75"/>
        <v>0</v>
      </c>
      <c r="AS220" s="275">
        <f t="shared" si="75"/>
        <v>0</v>
      </c>
      <c r="AT220" s="275">
        <f t="shared" si="75"/>
        <v>0</v>
      </c>
      <c r="AU220" s="275">
        <f t="shared" si="75"/>
        <v>0</v>
      </c>
      <c r="AV220" s="275">
        <f t="shared" si="75"/>
        <v>0</v>
      </c>
      <c r="AW220" s="275">
        <f t="shared" si="75"/>
        <v>0</v>
      </c>
      <c r="AX220" s="275">
        <f t="shared" si="75"/>
        <v>0</v>
      </c>
      <c r="AY220" s="275">
        <f t="shared" si="75"/>
        <v>0</v>
      </c>
      <c r="AZ220" s="275">
        <f t="shared" si="75"/>
        <v>0</v>
      </c>
      <c r="BA220" s="275">
        <f t="shared" si="75"/>
        <v>0</v>
      </c>
      <c r="BB220" s="275">
        <f t="shared" si="75"/>
        <v>0</v>
      </c>
      <c r="BC220" s="275">
        <f t="shared" si="75"/>
        <v>0</v>
      </c>
      <c r="BD220" s="275">
        <f t="shared" si="75"/>
        <v>0</v>
      </c>
      <c r="BE220" s="275">
        <f t="shared" si="75"/>
        <v>0</v>
      </c>
      <c r="BF220" s="275">
        <f t="shared" si="75"/>
        <v>0</v>
      </c>
      <c r="BG220" s="275">
        <f t="shared" si="75"/>
        <v>0</v>
      </c>
      <c r="BH220" s="275">
        <f t="shared" si="75"/>
        <v>0</v>
      </c>
      <c r="BI220" s="275">
        <f t="shared" si="75"/>
        <v>0</v>
      </c>
      <c r="BJ220" s="275">
        <f t="shared" si="75"/>
        <v>0</v>
      </c>
      <c r="BK220" s="275">
        <f t="shared" si="75"/>
        <v>0</v>
      </c>
      <c r="BL220" s="275">
        <f t="shared" si="75"/>
        <v>0</v>
      </c>
      <c r="BM220" s="275">
        <f t="shared" si="75"/>
        <v>0</v>
      </c>
      <c r="BN220" s="458"/>
      <c r="BO220" s="583" t="e">
        <f>VLOOKUP(B220,'[3]Phụ lục 01'!$B$12:$F$150,5,0)</f>
        <v>#N/A</v>
      </c>
      <c r="BP220" s="583" t="e">
        <f t="shared" si="65"/>
        <v>#N/A</v>
      </c>
      <c r="BQ220" s="469" t="e">
        <f>VLOOKUP(B220,'[2]PL01-16112024'!$D$11:$P$237,11,0)</f>
        <v>#N/A</v>
      </c>
      <c r="BR220" s="469"/>
      <c r="BS220" s="469"/>
      <c r="BT220" s="469"/>
      <c r="BU220" s="469"/>
    </row>
    <row r="221" spans="1:73" s="84" customFormat="1" ht="25.5">
      <c r="A221" s="276" t="s">
        <v>186</v>
      </c>
      <c r="B221" s="426" t="s">
        <v>532</v>
      </c>
      <c r="C221" s="68" t="s">
        <v>528</v>
      </c>
      <c r="D221" s="606">
        <f>IF(C221="X",J221,"")</f>
        <v>0.9</v>
      </c>
      <c r="E221" s="606" t="e">
        <f>NhuCau!#REF!</f>
        <v>#REF!</v>
      </c>
      <c r="F221" s="606" t="e">
        <f t="shared" si="63"/>
        <v>#REF!</v>
      </c>
      <c r="G221" s="606" t="s">
        <v>276</v>
      </c>
      <c r="H221" s="606" t="str">
        <f>IF(ISTEXT(B221)=TRUE,"DGD","")</f>
        <v>DGD</v>
      </c>
      <c r="I221" s="607" t="s">
        <v>503</v>
      </c>
      <c r="J221" s="592">
        <f t="shared" ref="J221:J242" si="76">SUM(K221:BM221)</f>
        <v>0.9</v>
      </c>
      <c r="K221" s="281">
        <v>0.9</v>
      </c>
      <c r="L221" s="281">
        <v>0</v>
      </c>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66"/>
      <c r="BI221" s="266"/>
      <c r="BJ221" s="266"/>
      <c r="BK221" s="266"/>
      <c r="BL221" s="266"/>
      <c r="BM221" s="266"/>
      <c r="BN221" s="459"/>
      <c r="BO221" s="583">
        <f>VLOOKUP(B221,'[3]Phụ lục 01'!$B$12:$F$150,5,0)</f>
        <v>0.9</v>
      </c>
      <c r="BP221" s="583">
        <f t="shared" si="65"/>
        <v>0</v>
      </c>
      <c r="BQ221" s="469">
        <f>VLOOKUP(B221,'[2]PL01-16112024'!$D$11:$P$237,11,0)</f>
        <v>0.9</v>
      </c>
      <c r="BR221" s="469">
        <v>0.9</v>
      </c>
      <c r="BS221" s="469">
        <v>0.9</v>
      </c>
      <c r="BT221" s="469">
        <v>0.9</v>
      </c>
      <c r="BU221" s="469" t="s">
        <v>693</v>
      </c>
    </row>
    <row r="222" spans="1:73" s="565" customFormat="1" ht="25.5">
      <c r="A222" s="557" t="s">
        <v>186</v>
      </c>
      <c r="B222" s="558" t="s">
        <v>533</v>
      </c>
      <c r="C222" s="468" t="s">
        <v>528</v>
      </c>
      <c r="D222" s="618">
        <f t="shared" ref="D222:D242" si="77">IF(C222="X",J222,"")</f>
        <v>0</v>
      </c>
      <c r="E222" s="618" t="e">
        <f>NhuCau!#REF!</f>
        <v>#REF!</v>
      </c>
      <c r="F222" s="618" t="e">
        <f t="shared" si="63"/>
        <v>#REF!</v>
      </c>
      <c r="G222" s="618" t="s">
        <v>276</v>
      </c>
      <c r="H222" s="618" t="str">
        <f t="shared" ref="H222:H239" si="78">IF(ISTEXT(B222)=TRUE,"DGD","")</f>
        <v>DGD</v>
      </c>
      <c r="I222" s="619" t="s">
        <v>507</v>
      </c>
      <c r="J222" s="593">
        <f t="shared" si="76"/>
        <v>0</v>
      </c>
      <c r="K222" s="562"/>
      <c r="L222" s="562">
        <v>0</v>
      </c>
      <c r="M222" s="562"/>
      <c r="N222" s="562"/>
      <c r="O222" s="562"/>
      <c r="P222" s="562"/>
      <c r="Q222" s="562"/>
      <c r="R222" s="562"/>
      <c r="S222" s="562"/>
      <c r="T222" s="562"/>
      <c r="U222" s="562"/>
      <c r="V222" s="562"/>
      <c r="W222" s="562"/>
      <c r="X222" s="562"/>
      <c r="Y222" s="562"/>
      <c r="Z222" s="562"/>
      <c r="AA222" s="562"/>
      <c r="AB222" s="562"/>
      <c r="AC222" s="562"/>
      <c r="AD222" s="562"/>
      <c r="AE222" s="562"/>
      <c r="AF222" s="562"/>
      <c r="AG222" s="562"/>
      <c r="AH222" s="562"/>
      <c r="AI222" s="562"/>
      <c r="AJ222" s="562"/>
      <c r="AK222" s="562"/>
      <c r="AL222" s="562"/>
      <c r="AM222" s="562"/>
      <c r="AN222" s="562"/>
      <c r="AO222" s="562"/>
      <c r="AP222" s="562"/>
      <c r="AQ222" s="562"/>
      <c r="AR222" s="562"/>
      <c r="AS222" s="562"/>
      <c r="AT222" s="562"/>
      <c r="AU222" s="562"/>
      <c r="AV222" s="562"/>
      <c r="AW222" s="562"/>
      <c r="AX222" s="562"/>
      <c r="AY222" s="562"/>
      <c r="AZ222" s="562"/>
      <c r="BA222" s="562"/>
      <c r="BB222" s="562"/>
      <c r="BC222" s="562"/>
      <c r="BD222" s="562"/>
      <c r="BE222" s="562"/>
      <c r="BF222" s="562"/>
      <c r="BG222" s="562"/>
      <c r="BH222" s="469"/>
      <c r="BI222" s="469"/>
      <c r="BJ222" s="469"/>
      <c r="BK222" s="469"/>
      <c r="BL222" s="469"/>
      <c r="BM222" s="469"/>
      <c r="BN222" s="563"/>
      <c r="BO222" s="583" t="e">
        <f>VLOOKUP(B222,'[3]Phụ lục 01'!$B$12:$F$150,5,0)</f>
        <v>#N/A</v>
      </c>
      <c r="BP222" s="583" t="e">
        <f t="shared" si="65"/>
        <v>#N/A</v>
      </c>
      <c r="BQ222" s="469">
        <f>VLOOKUP(B222,'[2]PL01-16112024'!$D$11:$P$237,11,0)</f>
        <v>0.3</v>
      </c>
      <c r="BR222" s="468">
        <v>0.3</v>
      </c>
      <c r="BS222" s="468">
        <v>0.3</v>
      </c>
      <c r="BT222" s="468">
        <v>0</v>
      </c>
      <c r="BU222" s="468" t="s">
        <v>679</v>
      </c>
    </row>
    <row r="223" spans="1:73" s="71" customFormat="1" ht="12.75">
      <c r="A223" s="276" t="s">
        <v>186</v>
      </c>
      <c r="B223" s="425" t="s">
        <v>534</v>
      </c>
      <c r="C223" s="68"/>
      <c r="D223" s="606" t="str">
        <f t="shared" si="77"/>
        <v/>
      </c>
      <c r="E223" s="606" t="e">
        <f>NhuCau!#REF!</f>
        <v>#REF!</v>
      </c>
      <c r="F223" s="606" t="e">
        <f t="shared" si="63"/>
        <v>#VALUE!</v>
      </c>
      <c r="G223" s="606" t="s">
        <v>276</v>
      </c>
      <c r="H223" s="606" t="str">
        <f t="shared" si="78"/>
        <v>DGD</v>
      </c>
      <c r="I223" s="608" t="s">
        <v>506</v>
      </c>
      <c r="J223" s="592">
        <f t="shared" si="76"/>
        <v>0.79</v>
      </c>
      <c r="K223" s="281">
        <v>0.74</v>
      </c>
      <c r="L223" s="281">
        <v>0</v>
      </c>
      <c r="M223" s="281">
        <v>0</v>
      </c>
      <c r="N223" s="281">
        <v>0.05</v>
      </c>
      <c r="O223" s="281"/>
      <c r="P223" s="281"/>
      <c r="Q223" s="281"/>
      <c r="R223" s="281"/>
      <c r="S223" s="281">
        <v>0</v>
      </c>
      <c r="T223" s="281"/>
      <c r="U223" s="281"/>
      <c r="V223" s="281">
        <v>0</v>
      </c>
      <c r="W223" s="281">
        <v>0</v>
      </c>
      <c r="X223" s="281"/>
      <c r="Y223" s="281"/>
      <c r="Z223" s="281"/>
      <c r="AA223" s="281"/>
      <c r="AB223" s="281">
        <v>0</v>
      </c>
      <c r="AC223" s="281"/>
      <c r="AD223" s="281">
        <v>0</v>
      </c>
      <c r="AE223" s="281">
        <v>0</v>
      </c>
      <c r="AF223" s="281">
        <v>0</v>
      </c>
      <c r="AG223" s="281"/>
      <c r="AH223" s="281"/>
      <c r="AI223" s="281"/>
      <c r="AJ223" s="281"/>
      <c r="AK223" s="281"/>
      <c r="AL223" s="281"/>
      <c r="AM223" s="281"/>
      <c r="AN223" s="281"/>
      <c r="AO223" s="281"/>
      <c r="AP223" s="281">
        <v>0</v>
      </c>
      <c r="AQ223" s="281"/>
      <c r="AR223" s="281">
        <v>0</v>
      </c>
      <c r="AS223" s="281">
        <v>0</v>
      </c>
      <c r="AT223" s="281"/>
      <c r="AU223" s="281"/>
      <c r="AV223" s="281"/>
      <c r="AW223" s="281"/>
      <c r="AX223" s="281"/>
      <c r="AY223" s="281"/>
      <c r="AZ223" s="281"/>
      <c r="BA223" s="281"/>
      <c r="BB223" s="281"/>
      <c r="BC223" s="281"/>
      <c r="BD223" s="281">
        <v>0</v>
      </c>
      <c r="BE223" s="281"/>
      <c r="BF223" s="281">
        <v>0</v>
      </c>
      <c r="BG223" s="281"/>
      <c r="BH223" s="266"/>
      <c r="BI223" s="266"/>
      <c r="BJ223" s="266"/>
      <c r="BK223" s="266"/>
      <c r="BL223" s="266"/>
      <c r="BM223" s="266"/>
      <c r="BN223" s="460"/>
      <c r="BO223" s="583">
        <f>VLOOKUP(B223,'[3]Phụ lục 01'!$B$12:$F$150,5,0)</f>
        <v>0</v>
      </c>
      <c r="BP223" s="583">
        <f t="shared" si="65"/>
        <v>0.79</v>
      </c>
      <c r="BQ223" s="469">
        <f>VLOOKUP(B223,'[2]PL01-16112024'!$D$11:$P$237,11,0)</f>
        <v>0.79</v>
      </c>
      <c r="BR223" s="468">
        <v>0.79</v>
      </c>
      <c r="BS223" s="468">
        <v>0</v>
      </c>
      <c r="BT223" s="468">
        <v>0.74</v>
      </c>
      <c r="BU223" s="468" t="s">
        <v>681</v>
      </c>
    </row>
    <row r="224" spans="1:73" s="71" customFormat="1" ht="25.5">
      <c r="A224" s="276" t="s">
        <v>186</v>
      </c>
      <c r="B224" s="425" t="s">
        <v>535</v>
      </c>
      <c r="C224" s="68" t="s">
        <v>528</v>
      </c>
      <c r="D224" s="606">
        <f>IF(C224="X",J224,"")</f>
        <v>0.56999999999999995</v>
      </c>
      <c r="E224" s="606" t="e">
        <f>NhuCau!#REF!</f>
        <v>#REF!</v>
      </c>
      <c r="F224" s="606" t="e">
        <f t="shared" si="63"/>
        <v>#REF!</v>
      </c>
      <c r="G224" s="606" t="s">
        <v>276</v>
      </c>
      <c r="H224" s="606" t="str">
        <f t="shared" si="78"/>
        <v>DGD</v>
      </c>
      <c r="I224" s="608" t="s">
        <v>509</v>
      </c>
      <c r="J224" s="592">
        <f t="shared" si="76"/>
        <v>0.56999999999999995</v>
      </c>
      <c r="K224" s="281">
        <v>0</v>
      </c>
      <c r="L224" s="281">
        <v>0</v>
      </c>
      <c r="M224" s="281">
        <v>0.56999999999999995</v>
      </c>
      <c r="N224" s="281">
        <v>0</v>
      </c>
      <c r="O224" s="281"/>
      <c r="P224" s="281"/>
      <c r="Q224" s="281"/>
      <c r="R224" s="281"/>
      <c r="S224" s="281">
        <v>0</v>
      </c>
      <c r="T224" s="281"/>
      <c r="U224" s="281"/>
      <c r="V224" s="281">
        <v>0</v>
      </c>
      <c r="W224" s="281">
        <v>0</v>
      </c>
      <c r="X224" s="281"/>
      <c r="Y224" s="281"/>
      <c r="Z224" s="281"/>
      <c r="AA224" s="281"/>
      <c r="AB224" s="281">
        <v>0</v>
      </c>
      <c r="AC224" s="281"/>
      <c r="AD224" s="281">
        <v>0</v>
      </c>
      <c r="AE224" s="281"/>
      <c r="AF224" s="281">
        <v>0</v>
      </c>
      <c r="AG224" s="281"/>
      <c r="AH224" s="281"/>
      <c r="AI224" s="281"/>
      <c r="AJ224" s="281"/>
      <c r="AK224" s="281"/>
      <c r="AL224" s="281"/>
      <c r="AM224" s="281"/>
      <c r="AN224" s="281"/>
      <c r="AO224" s="281"/>
      <c r="AP224" s="281">
        <v>0</v>
      </c>
      <c r="AQ224" s="281"/>
      <c r="AR224" s="281">
        <v>0</v>
      </c>
      <c r="AS224" s="281">
        <v>0</v>
      </c>
      <c r="AT224" s="281"/>
      <c r="AU224" s="281"/>
      <c r="AV224" s="281"/>
      <c r="AW224" s="281"/>
      <c r="AX224" s="281"/>
      <c r="AY224" s="281"/>
      <c r="AZ224" s="281"/>
      <c r="BA224" s="281"/>
      <c r="BB224" s="281"/>
      <c r="BC224" s="281"/>
      <c r="BD224" s="281">
        <v>0</v>
      </c>
      <c r="BE224" s="281"/>
      <c r="BF224" s="281">
        <v>0</v>
      </c>
      <c r="BG224" s="281"/>
      <c r="BH224" s="266"/>
      <c r="BI224" s="266"/>
      <c r="BJ224" s="266"/>
      <c r="BK224" s="266"/>
      <c r="BL224" s="266"/>
      <c r="BM224" s="266"/>
      <c r="BN224" s="460"/>
      <c r="BO224" s="583">
        <f>VLOOKUP(B224,'[3]Phụ lục 01'!$B$12:$F$150,5,0)</f>
        <v>0.56999999999999995</v>
      </c>
      <c r="BP224" s="583">
        <f t="shared" si="65"/>
        <v>0</v>
      </c>
      <c r="BQ224" s="469">
        <f>VLOOKUP(B224,'[2]PL01-16112024'!$D$11:$P$237,11,0)</f>
        <v>1.831</v>
      </c>
      <c r="BR224" s="468">
        <v>1.831</v>
      </c>
      <c r="BS224" s="468">
        <v>0.56999999999999995</v>
      </c>
      <c r="BT224" s="468">
        <v>0</v>
      </c>
      <c r="BU224" s="468" t="s">
        <v>683</v>
      </c>
    </row>
    <row r="225" spans="1:73" s="84" customFormat="1" ht="25.5">
      <c r="A225" s="276" t="s">
        <v>186</v>
      </c>
      <c r="B225" s="425" t="s">
        <v>536</v>
      </c>
      <c r="C225" s="68" t="s">
        <v>528</v>
      </c>
      <c r="D225" s="606">
        <f>IF(C225="X",J225,"")</f>
        <v>0.09</v>
      </c>
      <c r="E225" s="606" t="e">
        <f>NhuCau!#REF!</f>
        <v>#REF!</v>
      </c>
      <c r="F225" s="606" t="e">
        <f t="shared" si="63"/>
        <v>#REF!</v>
      </c>
      <c r="G225" s="606" t="s">
        <v>276</v>
      </c>
      <c r="H225" s="606" t="str">
        <f t="shared" si="78"/>
        <v>DGD</v>
      </c>
      <c r="I225" s="607" t="s">
        <v>511</v>
      </c>
      <c r="J225" s="592">
        <f t="shared" si="76"/>
        <v>0.09</v>
      </c>
      <c r="K225" s="281">
        <v>0</v>
      </c>
      <c r="L225" s="281">
        <v>0</v>
      </c>
      <c r="M225" s="281">
        <v>0.09</v>
      </c>
      <c r="N225" s="281"/>
      <c r="O225" s="281"/>
      <c r="P225" s="281"/>
      <c r="Q225" s="281"/>
      <c r="R225" s="281"/>
      <c r="S225" s="281">
        <v>0</v>
      </c>
      <c r="T225" s="281"/>
      <c r="U225" s="281"/>
      <c r="V225" s="281">
        <v>0</v>
      </c>
      <c r="W225" s="281"/>
      <c r="X225" s="281"/>
      <c r="Y225" s="281"/>
      <c r="Z225" s="281"/>
      <c r="AA225" s="281"/>
      <c r="AB225" s="281">
        <v>0</v>
      </c>
      <c r="AC225" s="281"/>
      <c r="AD225" s="281">
        <v>0</v>
      </c>
      <c r="AE225" s="281">
        <v>0</v>
      </c>
      <c r="AF225" s="281">
        <v>0</v>
      </c>
      <c r="AG225" s="281"/>
      <c r="AH225" s="281"/>
      <c r="AI225" s="281"/>
      <c r="AJ225" s="281"/>
      <c r="AK225" s="281"/>
      <c r="AL225" s="281"/>
      <c r="AM225" s="281"/>
      <c r="AN225" s="281"/>
      <c r="AO225" s="281"/>
      <c r="AP225" s="281"/>
      <c r="AQ225" s="281"/>
      <c r="AR225" s="281">
        <v>0</v>
      </c>
      <c r="AS225" s="281"/>
      <c r="AT225" s="281"/>
      <c r="AU225" s="281"/>
      <c r="AV225" s="281"/>
      <c r="AW225" s="281"/>
      <c r="AX225" s="281"/>
      <c r="AY225" s="281"/>
      <c r="AZ225" s="281"/>
      <c r="BA225" s="281"/>
      <c r="BB225" s="281"/>
      <c r="BC225" s="281"/>
      <c r="BD225" s="281">
        <v>0</v>
      </c>
      <c r="BE225" s="281"/>
      <c r="BF225" s="281">
        <v>0</v>
      </c>
      <c r="BG225" s="281"/>
      <c r="BH225" s="266"/>
      <c r="BI225" s="266"/>
      <c r="BJ225" s="266"/>
      <c r="BK225" s="266"/>
      <c r="BL225" s="266"/>
      <c r="BM225" s="266"/>
      <c r="BN225" s="459"/>
      <c r="BO225" s="583">
        <f>VLOOKUP(B225,'[3]Phụ lục 01'!$B$12:$F$150,5,0)</f>
        <v>0.09</v>
      </c>
      <c r="BP225" s="583">
        <f t="shared" si="65"/>
        <v>0</v>
      </c>
      <c r="BQ225" s="469">
        <f>VLOOKUP(B225,'[2]PL01-16112024'!$D$11:$P$237,11,0)</f>
        <v>0.33</v>
      </c>
      <c r="BR225" s="469">
        <v>0.33</v>
      </c>
      <c r="BS225" s="469">
        <v>0.09</v>
      </c>
      <c r="BT225" s="469">
        <v>0</v>
      </c>
      <c r="BU225" s="469" t="s">
        <v>680</v>
      </c>
    </row>
    <row r="226" spans="1:73" s="84" customFormat="1" ht="12.75">
      <c r="A226" s="276" t="s">
        <v>186</v>
      </c>
      <c r="B226" s="425" t="s">
        <v>537</v>
      </c>
      <c r="C226" s="68"/>
      <c r="D226" s="606" t="str">
        <f t="shared" si="77"/>
        <v/>
      </c>
      <c r="E226" s="606" t="e">
        <f>NhuCau!#REF!</f>
        <v>#REF!</v>
      </c>
      <c r="F226" s="606" t="e">
        <f t="shared" si="63"/>
        <v>#VALUE!</v>
      </c>
      <c r="G226" s="606" t="s">
        <v>276</v>
      </c>
      <c r="H226" s="606" t="str">
        <f>IF(ISTEXT(B226)=TRUE,"DGD","")</f>
        <v>DGD</v>
      </c>
      <c r="I226" s="607" t="s">
        <v>508</v>
      </c>
      <c r="J226" s="592">
        <f t="shared" si="76"/>
        <v>2.1</v>
      </c>
      <c r="K226" s="281">
        <v>1.84</v>
      </c>
      <c r="L226" s="281">
        <v>0</v>
      </c>
      <c r="M226" s="281">
        <v>0</v>
      </c>
      <c r="N226" s="281">
        <v>0</v>
      </c>
      <c r="O226" s="281"/>
      <c r="P226" s="281"/>
      <c r="Q226" s="281"/>
      <c r="R226" s="281"/>
      <c r="S226" s="281">
        <v>0.26</v>
      </c>
      <c r="T226" s="281"/>
      <c r="U226" s="281"/>
      <c r="V226" s="281">
        <v>0</v>
      </c>
      <c r="W226" s="281">
        <v>0</v>
      </c>
      <c r="X226" s="281"/>
      <c r="Y226" s="281"/>
      <c r="Z226" s="281"/>
      <c r="AA226" s="281"/>
      <c r="AB226" s="281">
        <v>0</v>
      </c>
      <c r="AC226" s="281"/>
      <c r="AD226" s="281">
        <v>0</v>
      </c>
      <c r="AE226" s="281">
        <v>0</v>
      </c>
      <c r="AF226" s="281">
        <v>0</v>
      </c>
      <c r="AG226" s="281"/>
      <c r="AH226" s="281"/>
      <c r="AI226" s="281"/>
      <c r="AJ226" s="281"/>
      <c r="AK226" s="281"/>
      <c r="AL226" s="281"/>
      <c r="AM226" s="281"/>
      <c r="AN226" s="281"/>
      <c r="AO226" s="281"/>
      <c r="AP226" s="281">
        <v>0</v>
      </c>
      <c r="AQ226" s="281"/>
      <c r="AR226" s="281">
        <v>0</v>
      </c>
      <c r="AS226" s="281">
        <v>0</v>
      </c>
      <c r="AT226" s="281"/>
      <c r="AU226" s="281"/>
      <c r="AV226" s="281"/>
      <c r="AW226" s="281"/>
      <c r="AX226" s="281"/>
      <c r="AY226" s="281"/>
      <c r="AZ226" s="281"/>
      <c r="BA226" s="281"/>
      <c r="BB226" s="281"/>
      <c r="BC226" s="281"/>
      <c r="BD226" s="281">
        <v>0</v>
      </c>
      <c r="BE226" s="281"/>
      <c r="BF226" s="281">
        <v>0</v>
      </c>
      <c r="BG226" s="281"/>
      <c r="BH226" s="266"/>
      <c r="BI226" s="266"/>
      <c r="BJ226" s="266"/>
      <c r="BK226" s="266"/>
      <c r="BL226" s="266"/>
      <c r="BM226" s="266"/>
      <c r="BN226" s="459"/>
      <c r="BO226" s="583">
        <f>VLOOKUP(B226,'[3]Phụ lục 01'!$B$12:$F$150,5,0)</f>
        <v>0</v>
      </c>
      <c r="BP226" s="583">
        <f t="shared" si="65"/>
        <v>2.1</v>
      </c>
      <c r="BQ226" s="469">
        <f>VLOOKUP(B226,'[2]PL01-16112024'!$D$11:$P$237,11,0)</f>
        <v>2.1</v>
      </c>
      <c r="BR226" s="469">
        <v>2.1</v>
      </c>
      <c r="BS226" s="469">
        <v>0</v>
      </c>
      <c r="BT226" s="469">
        <v>1.84</v>
      </c>
      <c r="BU226" s="469" t="s">
        <v>682</v>
      </c>
    </row>
    <row r="227" spans="1:73" s="84" customFormat="1" ht="25.5">
      <c r="A227" s="276" t="s">
        <v>186</v>
      </c>
      <c r="B227" s="425" t="s">
        <v>538</v>
      </c>
      <c r="C227" s="68" t="s">
        <v>528</v>
      </c>
      <c r="D227" s="606">
        <f>IF(C227="X",J227,"")</f>
        <v>1.5000000000000002</v>
      </c>
      <c r="E227" s="606" t="e">
        <f>NhuCau!#REF!</f>
        <v>#REF!</v>
      </c>
      <c r="F227" s="606" t="e">
        <f t="shared" si="63"/>
        <v>#REF!</v>
      </c>
      <c r="G227" s="606" t="s">
        <v>276</v>
      </c>
      <c r="H227" s="606" t="str">
        <f>IF(ISTEXT(B227)=TRUE,"DGD","")</f>
        <v>DGD</v>
      </c>
      <c r="I227" s="607" t="s">
        <v>506</v>
      </c>
      <c r="J227" s="592">
        <f t="shared" si="76"/>
        <v>1.5000000000000002</v>
      </c>
      <c r="K227" s="281">
        <f>1.85-0.4</f>
        <v>1.4500000000000002</v>
      </c>
      <c r="L227" s="281">
        <v>0</v>
      </c>
      <c r="M227" s="281">
        <v>0.03</v>
      </c>
      <c r="N227" s="281">
        <v>0</v>
      </c>
      <c r="O227" s="281"/>
      <c r="P227" s="281"/>
      <c r="Q227" s="281"/>
      <c r="R227" s="281"/>
      <c r="S227" s="281">
        <v>0.02</v>
      </c>
      <c r="T227" s="281"/>
      <c r="U227" s="281"/>
      <c r="V227" s="281">
        <v>0</v>
      </c>
      <c r="W227" s="281">
        <v>0</v>
      </c>
      <c r="X227" s="281"/>
      <c r="Y227" s="281"/>
      <c r="Z227" s="281"/>
      <c r="AA227" s="281"/>
      <c r="AB227" s="281">
        <v>0</v>
      </c>
      <c r="AC227" s="281"/>
      <c r="AD227" s="281">
        <v>0</v>
      </c>
      <c r="AE227" s="281">
        <v>0</v>
      </c>
      <c r="AF227" s="281">
        <v>0</v>
      </c>
      <c r="AG227" s="281"/>
      <c r="AH227" s="281"/>
      <c r="AI227" s="281"/>
      <c r="AJ227" s="281"/>
      <c r="AK227" s="281"/>
      <c r="AL227" s="281"/>
      <c r="AM227" s="281"/>
      <c r="AN227" s="281"/>
      <c r="AO227" s="281"/>
      <c r="AP227" s="281">
        <v>0</v>
      </c>
      <c r="AQ227" s="281"/>
      <c r="AR227" s="281">
        <v>0</v>
      </c>
      <c r="AS227" s="281">
        <v>0</v>
      </c>
      <c r="AT227" s="281"/>
      <c r="AU227" s="281"/>
      <c r="AV227" s="281"/>
      <c r="AW227" s="281"/>
      <c r="AX227" s="281"/>
      <c r="AY227" s="281"/>
      <c r="AZ227" s="281"/>
      <c r="BA227" s="281"/>
      <c r="BB227" s="281"/>
      <c r="BC227" s="281"/>
      <c r="BD227" s="281">
        <v>0</v>
      </c>
      <c r="BE227" s="281"/>
      <c r="BF227" s="281">
        <v>0</v>
      </c>
      <c r="BG227" s="281"/>
      <c r="BH227" s="266"/>
      <c r="BI227" s="266"/>
      <c r="BJ227" s="266"/>
      <c r="BK227" s="266"/>
      <c r="BL227" s="266"/>
      <c r="BM227" s="266"/>
      <c r="BN227" s="459"/>
      <c r="BO227" s="583">
        <f>VLOOKUP(B227,'[3]Phụ lục 01'!$B$12:$F$150,5,0)</f>
        <v>1.5</v>
      </c>
      <c r="BP227" s="583">
        <f t="shared" si="65"/>
        <v>0</v>
      </c>
      <c r="BQ227" s="469">
        <f>VLOOKUP(B227,'[2]PL01-16112024'!$D$11:$P$237,11,0)</f>
        <v>1.9</v>
      </c>
      <c r="BR227" s="469">
        <v>1.9</v>
      </c>
      <c r="BS227" s="469">
        <v>1.5</v>
      </c>
      <c r="BT227" s="469">
        <v>1.85</v>
      </c>
      <c r="BU227" s="469" t="s">
        <v>681</v>
      </c>
    </row>
    <row r="228" spans="1:73" s="71" customFormat="1" ht="25.5">
      <c r="A228" s="276" t="s">
        <v>186</v>
      </c>
      <c r="B228" s="425" t="s">
        <v>539</v>
      </c>
      <c r="C228" s="68" t="s">
        <v>528</v>
      </c>
      <c r="D228" s="606">
        <f t="shared" si="77"/>
        <v>0.8</v>
      </c>
      <c r="E228" s="606" t="e">
        <f>NhuCau!#REF!</f>
        <v>#REF!</v>
      </c>
      <c r="F228" s="606" t="e">
        <f t="shared" si="63"/>
        <v>#REF!</v>
      </c>
      <c r="G228" s="606" t="s">
        <v>276</v>
      </c>
      <c r="H228" s="606" t="str">
        <f t="shared" ref="H228:H229" si="79">IF(ISTEXT(B228)=TRUE,"DGD","")</f>
        <v>DGD</v>
      </c>
      <c r="I228" s="608" t="s">
        <v>514</v>
      </c>
      <c r="J228" s="592">
        <f t="shared" si="76"/>
        <v>0.8</v>
      </c>
      <c r="K228" s="281">
        <v>0.77</v>
      </c>
      <c r="L228" s="281">
        <v>0</v>
      </c>
      <c r="M228" s="281"/>
      <c r="N228" s="281"/>
      <c r="O228" s="281"/>
      <c r="P228" s="281"/>
      <c r="Q228" s="281"/>
      <c r="R228" s="281"/>
      <c r="S228" s="281">
        <v>0.03</v>
      </c>
      <c r="T228" s="281"/>
      <c r="U228" s="281"/>
      <c r="V228" s="281">
        <v>0</v>
      </c>
      <c r="W228" s="281">
        <v>0</v>
      </c>
      <c r="X228" s="281"/>
      <c r="Y228" s="281"/>
      <c r="Z228" s="281"/>
      <c r="AA228" s="281"/>
      <c r="AB228" s="281">
        <v>0</v>
      </c>
      <c r="AC228" s="281"/>
      <c r="AD228" s="281">
        <v>0</v>
      </c>
      <c r="AE228" s="281">
        <v>0</v>
      </c>
      <c r="AF228" s="281">
        <v>0</v>
      </c>
      <c r="AG228" s="281"/>
      <c r="AH228" s="281"/>
      <c r="AI228" s="281"/>
      <c r="AJ228" s="281"/>
      <c r="AK228" s="281"/>
      <c r="AL228" s="281"/>
      <c r="AM228" s="281"/>
      <c r="AN228" s="281"/>
      <c r="AO228" s="281"/>
      <c r="AP228" s="281"/>
      <c r="AQ228" s="281"/>
      <c r="AR228" s="281">
        <v>0</v>
      </c>
      <c r="AS228" s="281">
        <v>0</v>
      </c>
      <c r="AT228" s="281"/>
      <c r="AU228" s="281"/>
      <c r="AV228" s="281"/>
      <c r="AW228" s="281"/>
      <c r="AX228" s="281"/>
      <c r="AY228" s="281"/>
      <c r="AZ228" s="281"/>
      <c r="BA228" s="281"/>
      <c r="BB228" s="281"/>
      <c r="BC228" s="281"/>
      <c r="BD228" s="281">
        <v>0</v>
      </c>
      <c r="BE228" s="281"/>
      <c r="BF228" s="281">
        <v>0</v>
      </c>
      <c r="BG228" s="281"/>
      <c r="BH228" s="266"/>
      <c r="BI228" s="266"/>
      <c r="BJ228" s="266"/>
      <c r="BK228" s="266"/>
      <c r="BL228" s="266"/>
      <c r="BM228" s="266"/>
      <c r="BN228" s="460"/>
      <c r="BO228" s="583">
        <f>VLOOKUP(B228,'[3]Phụ lục 01'!$B$12:$F$150,5,0)</f>
        <v>0.8</v>
      </c>
      <c r="BP228" s="583">
        <f t="shared" si="65"/>
        <v>0</v>
      </c>
      <c r="BQ228" s="469">
        <f>VLOOKUP(B228,'[2]PL01-16112024'!$D$11:$P$237,11,0)</f>
        <v>0.8</v>
      </c>
      <c r="BR228" s="468">
        <v>0.8</v>
      </c>
      <c r="BS228" s="468">
        <v>0.8</v>
      </c>
      <c r="BT228" s="468">
        <v>0.77</v>
      </c>
      <c r="BU228" s="468" t="s">
        <v>688</v>
      </c>
    </row>
    <row r="229" spans="1:73" s="84" customFormat="1" ht="25.5">
      <c r="A229" s="276" t="s">
        <v>186</v>
      </c>
      <c r="B229" s="425" t="s">
        <v>540</v>
      </c>
      <c r="C229" s="68"/>
      <c r="D229" s="606" t="str">
        <f t="shared" si="77"/>
        <v/>
      </c>
      <c r="E229" s="606" t="e">
        <f>NhuCau!#REF!</f>
        <v>#REF!</v>
      </c>
      <c r="F229" s="606" t="e">
        <f t="shared" si="63"/>
        <v>#VALUE!</v>
      </c>
      <c r="G229" s="606" t="s">
        <v>276</v>
      </c>
      <c r="H229" s="606" t="str">
        <f t="shared" si="79"/>
        <v>DGD</v>
      </c>
      <c r="I229" s="607" t="s">
        <v>512</v>
      </c>
      <c r="J229" s="592">
        <f t="shared" si="76"/>
        <v>0.93710000000000004</v>
      </c>
      <c r="K229" s="281">
        <v>0.13</v>
      </c>
      <c r="L229" s="281">
        <v>0</v>
      </c>
      <c r="M229" s="281">
        <v>0.80710000000000004</v>
      </c>
      <c r="N229" s="281">
        <v>0</v>
      </c>
      <c r="O229" s="281"/>
      <c r="P229" s="281"/>
      <c r="Q229" s="281"/>
      <c r="R229" s="281"/>
      <c r="S229" s="281">
        <v>0</v>
      </c>
      <c r="T229" s="281"/>
      <c r="U229" s="281"/>
      <c r="V229" s="281">
        <v>0</v>
      </c>
      <c r="W229" s="281">
        <v>0</v>
      </c>
      <c r="X229" s="281"/>
      <c r="Y229" s="281"/>
      <c r="Z229" s="281"/>
      <c r="AA229" s="281"/>
      <c r="AB229" s="281">
        <v>0</v>
      </c>
      <c r="AC229" s="281"/>
      <c r="AD229" s="281">
        <v>0</v>
      </c>
      <c r="AE229" s="281">
        <v>0</v>
      </c>
      <c r="AF229" s="281">
        <v>0</v>
      </c>
      <c r="AG229" s="281"/>
      <c r="AH229" s="281"/>
      <c r="AI229" s="281"/>
      <c r="AJ229" s="281"/>
      <c r="AK229" s="281"/>
      <c r="AL229" s="281"/>
      <c r="AM229" s="281"/>
      <c r="AN229" s="281"/>
      <c r="AO229" s="281"/>
      <c r="AP229" s="281">
        <v>0</v>
      </c>
      <c r="AQ229" s="281"/>
      <c r="AR229" s="281">
        <v>0</v>
      </c>
      <c r="AS229" s="281">
        <v>0</v>
      </c>
      <c r="AT229" s="281"/>
      <c r="AU229" s="281"/>
      <c r="AV229" s="281"/>
      <c r="AW229" s="281"/>
      <c r="AX229" s="281"/>
      <c r="AY229" s="281"/>
      <c r="AZ229" s="281"/>
      <c r="BA229" s="281"/>
      <c r="BB229" s="281"/>
      <c r="BC229" s="281"/>
      <c r="BD229" s="281">
        <v>0</v>
      </c>
      <c r="BE229" s="281"/>
      <c r="BF229" s="281">
        <v>0</v>
      </c>
      <c r="BG229" s="281"/>
      <c r="BH229" s="266"/>
      <c r="BI229" s="266"/>
      <c r="BJ229" s="266"/>
      <c r="BK229" s="266"/>
      <c r="BL229" s="266"/>
      <c r="BM229" s="266"/>
      <c r="BN229" s="459"/>
      <c r="BO229" s="583">
        <f>VLOOKUP(B229,'[3]Phụ lục 01'!$B$12:$F$150,5,0)</f>
        <v>0</v>
      </c>
      <c r="BP229" s="583">
        <f t="shared" si="65"/>
        <v>0.93710000000000004</v>
      </c>
      <c r="BQ229" s="469">
        <f>VLOOKUP(B229,'[2]PL01-16112024'!$D$11:$P$237,11,0)</f>
        <v>0.93700000000000006</v>
      </c>
      <c r="BR229" s="469">
        <v>0.93700000000000006</v>
      </c>
      <c r="BS229" s="469">
        <v>0</v>
      </c>
      <c r="BT229" s="469">
        <v>0</v>
      </c>
      <c r="BU229" s="469" t="s">
        <v>678</v>
      </c>
    </row>
    <row r="230" spans="1:73" s="84" customFormat="1" ht="38.25">
      <c r="A230" s="276" t="s">
        <v>186</v>
      </c>
      <c r="B230" s="425" t="s">
        <v>541</v>
      </c>
      <c r="C230" s="68" t="s">
        <v>528</v>
      </c>
      <c r="D230" s="606">
        <f t="shared" si="77"/>
        <v>1</v>
      </c>
      <c r="E230" s="606" t="e">
        <f>NhuCau!#REF!</f>
        <v>#REF!</v>
      </c>
      <c r="F230" s="606" t="e">
        <f t="shared" si="63"/>
        <v>#REF!</v>
      </c>
      <c r="G230" s="606" t="s">
        <v>276</v>
      </c>
      <c r="H230" s="606" t="str">
        <f>IF(ISTEXT(B230)=TRUE,"DGD","")</f>
        <v>DGD</v>
      </c>
      <c r="I230" s="607" t="s">
        <v>516</v>
      </c>
      <c r="J230" s="592">
        <f t="shared" si="76"/>
        <v>1</v>
      </c>
      <c r="K230" s="281"/>
      <c r="L230" s="281"/>
      <c r="M230" s="281">
        <v>1</v>
      </c>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66"/>
      <c r="BI230" s="266"/>
      <c r="BJ230" s="266"/>
      <c r="BK230" s="266"/>
      <c r="BL230" s="266"/>
      <c r="BM230" s="266"/>
      <c r="BN230" s="459"/>
      <c r="BO230" s="583">
        <f>VLOOKUP(B230,'[3]Phụ lục 01'!$B$12:$F$150,5,0)</f>
        <v>2</v>
      </c>
      <c r="BP230" s="583">
        <f t="shared" si="65"/>
        <v>-1</v>
      </c>
      <c r="BQ230" s="469">
        <f>VLOOKUP(B230,'[2]PL01-16112024'!$D$11:$P$237,11,0)</f>
        <v>5.0999999999999996</v>
      </c>
      <c r="BR230" s="469">
        <v>2</v>
      </c>
      <c r="BS230" s="469">
        <v>2</v>
      </c>
      <c r="BT230" s="469">
        <v>0</v>
      </c>
      <c r="BU230" s="469" t="s">
        <v>694</v>
      </c>
    </row>
    <row r="231" spans="1:73" s="84" customFormat="1" ht="38.25">
      <c r="A231" s="276" t="s">
        <v>186</v>
      </c>
      <c r="B231" s="425" t="s">
        <v>541</v>
      </c>
      <c r="C231" s="68" t="s">
        <v>528</v>
      </c>
      <c r="D231" s="606">
        <f t="shared" si="77"/>
        <v>1</v>
      </c>
      <c r="E231" s="606" t="e">
        <f>NhuCau!#REF!</f>
        <v>#REF!</v>
      </c>
      <c r="F231" s="606" t="e">
        <f t="shared" si="63"/>
        <v>#REF!</v>
      </c>
      <c r="G231" s="606" t="s">
        <v>276</v>
      </c>
      <c r="H231" s="606" t="str">
        <f>IF(ISTEXT(B231)=TRUE,"DGD","")</f>
        <v>DGD</v>
      </c>
      <c r="I231" s="607" t="s">
        <v>511</v>
      </c>
      <c r="J231" s="592">
        <f t="shared" si="76"/>
        <v>1</v>
      </c>
      <c r="K231" s="281"/>
      <c r="L231" s="281"/>
      <c r="M231" s="281">
        <v>1</v>
      </c>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66"/>
      <c r="BI231" s="266"/>
      <c r="BJ231" s="266"/>
      <c r="BK231" s="266"/>
      <c r="BL231" s="266"/>
      <c r="BM231" s="266"/>
      <c r="BN231" s="459"/>
      <c r="BO231" s="583">
        <f>VLOOKUP(B231,'[3]Phụ lục 01'!$B$12:$F$150,5,0)</f>
        <v>2</v>
      </c>
      <c r="BP231" s="583">
        <f t="shared" si="65"/>
        <v>-1</v>
      </c>
      <c r="BQ231" s="469">
        <f>VLOOKUP(B231,'[2]PL01-16112024'!$D$11:$P$237,11,0)</f>
        <v>5.0999999999999996</v>
      </c>
      <c r="BR231" s="469">
        <v>2</v>
      </c>
      <c r="BS231" s="469">
        <v>2</v>
      </c>
      <c r="BT231" s="469">
        <v>0</v>
      </c>
      <c r="BU231" s="469" t="s">
        <v>694</v>
      </c>
    </row>
    <row r="232" spans="1:73" s="449" customFormat="1" ht="51" customHeight="1">
      <c r="A232" s="442" t="s">
        <v>186</v>
      </c>
      <c r="B232" s="476" t="s">
        <v>542</v>
      </c>
      <c r="C232" s="477"/>
      <c r="D232" s="616" t="str">
        <f t="shared" si="77"/>
        <v/>
      </c>
      <c r="E232" s="606" t="e">
        <f>NhuCau!#REF!</f>
        <v>#REF!</v>
      </c>
      <c r="F232" s="606" t="e">
        <f t="shared" si="63"/>
        <v>#VALUE!</v>
      </c>
      <c r="G232" s="616" t="s">
        <v>276</v>
      </c>
      <c r="H232" s="616" t="str">
        <f t="shared" ref="H232:H234" si="80">IF(ISTEXT(B232)=TRUE,"DGD","")</f>
        <v>DGD</v>
      </c>
      <c r="I232" s="617"/>
      <c r="J232" s="595">
        <f t="shared" si="76"/>
        <v>0</v>
      </c>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c r="AN232" s="448"/>
      <c r="AO232" s="448"/>
      <c r="AP232" s="448"/>
      <c r="AQ232" s="448"/>
      <c r="AR232" s="448"/>
      <c r="AS232" s="448"/>
      <c r="AT232" s="448"/>
      <c r="AU232" s="448"/>
      <c r="AV232" s="448"/>
      <c r="AW232" s="448"/>
      <c r="AX232" s="448"/>
      <c r="AY232" s="448"/>
      <c r="AZ232" s="448"/>
      <c r="BA232" s="448"/>
      <c r="BB232" s="448"/>
      <c r="BC232" s="448"/>
      <c r="BD232" s="448"/>
      <c r="BE232" s="448"/>
      <c r="BF232" s="448"/>
      <c r="BG232" s="448"/>
      <c r="BH232" s="444"/>
      <c r="BI232" s="444"/>
      <c r="BJ232" s="444"/>
      <c r="BK232" s="444"/>
      <c r="BL232" s="444"/>
      <c r="BM232" s="444"/>
      <c r="BN232" s="464"/>
      <c r="BO232" s="583">
        <f>VLOOKUP(B232,'[3]Phụ lục 01'!$B$12:$F$150,5,0)</f>
        <v>0</v>
      </c>
      <c r="BP232" s="583">
        <f t="shared" si="65"/>
        <v>0</v>
      </c>
      <c r="BQ232" s="444">
        <v>1.64</v>
      </c>
      <c r="BR232" s="444">
        <v>1.64</v>
      </c>
      <c r="BS232" s="477"/>
      <c r="BT232" s="477">
        <v>0</v>
      </c>
      <c r="BU232" s="477" t="s">
        <v>699</v>
      </c>
    </row>
    <row r="233" spans="1:73" s="71" customFormat="1" ht="51" customHeight="1">
      <c r="A233" s="276" t="s">
        <v>186</v>
      </c>
      <c r="B233" s="427" t="s">
        <v>585</v>
      </c>
      <c r="C233" s="68"/>
      <c r="D233" s="606" t="str">
        <f t="shared" si="77"/>
        <v/>
      </c>
      <c r="E233" s="606" t="e">
        <f>NhuCau!#REF!</f>
        <v>#REF!</v>
      </c>
      <c r="F233" s="606" t="e">
        <f t="shared" si="63"/>
        <v>#VALUE!</v>
      </c>
      <c r="G233" s="606" t="s">
        <v>276</v>
      </c>
      <c r="H233" s="606" t="str">
        <f t="shared" si="80"/>
        <v>DGD</v>
      </c>
      <c r="I233" s="608" t="s">
        <v>512</v>
      </c>
      <c r="J233" s="592">
        <f t="shared" si="76"/>
        <v>0.5</v>
      </c>
      <c r="K233" s="281">
        <v>0.5</v>
      </c>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66"/>
      <c r="BI233" s="266"/>
      <c r="BJ233" s="266"/>
      <c r="BK233" s="266"/>
      <c r="BL233" s="266"/>
      <c r="BM233" s="266"/>
      <c r="BN233" s="460"/>
      <c r="BO233" s="583" t="e">
        <f>VLOOKUP(B233,'[3]Phụ lục 01'!$B$12:$F$150,5,0)</f>
        <v>#N/A</v>
      </c>
      <c r="BP233" s="583" t="e">
        <f t="shared" si="65"/>
        <v>#N/A</v>
      </c>
      <c r="BQ233" s="469" t="e">
        <f>VLOOKUP(B233,'[2]PL01-16112024'!$D$11:$P$237,11,0)</f>
        <v>#N/A</v>
      </c>
      <c r="BR233" s="468"/>
      <c r="BS233" s="468"/>
      <c r="BT233" s="468"/>
      <c r="BU233" s="468"/>
    </row>
    <row r="234" spans="1:73" s="71" customFormat="1" ht="51" customHeight="1">
      <c r="A234" s="276" t="s">
        <v>186</v>
      </c>
      <c r="B234" s="427" t="s">
        <v>585</v>
      </c>
      <c r="C234" s="68"/>
      <c r="D234" s="606" t="str">
        <f t="shared" si="77"/>
        <v/>
      </c>
      <c r="E234" s="606" t="e">
        <f>NhuCau!#REF!</f>
        <v>#REF!</v>
      </c>
      <c r="F234" s="606" t="e">
        <f t="shared" si="63"/>
        <v>#VALUE!</v>
      </c>
      <c r="G234" s="606" t="s">
        <v>276</v>
      </c>
      <c r="H234" s="606" t="str">
        <f t="shared" si="80"/>
        <v>DGD</v>
      </c>
      <c r="I234" s="608" t="s">
        <v>513</v>
      </c>
      <c r="J234" s="592">
        <f t="shared" si="76"/>
        <v>1.1499999999999999</v>
      </c>
      <c r="K234" s="281">
        <v>1.1499999999999999</v>
      </c>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66"/>
      <c r="BI234" s="266"/>
      <c r="BJ234" s="266"/>
      <c r="BK234" s="266"/>
      <c r="BL234" s="266"/>
      <c r="BM234" s="266"/>
      <c r="BN234" s="460"/>
      <c r="BO234" s="583" t="e">
        <f>VLOOKUP(B234,'[3]Phụ lục 01'!$B$12:$F$150,5,0)</f>
        <v>#N/A</v>
      </c>
      <c r="BP234" s="583" t="e">
        <f t="shared" si="65"/>
        <v>#N/A</v>
      </c>
      <c r="BQ234" s="469" t="e">
        <f>VLOOKUP(B234,'[2]PL01-16112024'!$D$11:$P$237,11,0)</f>
        <v>#N/A</v>
      </c>
      <c r="BR234" s="468"/>
      <c r="BS234" s="468"/>
      <c r="BT234" s="468"/>
      <c r="BU234" s="468"/>
    </row>
    <row r="235" spans="1:73" s="84" customFormat="1" ht="38.25">
      <c r="A235" s="276" t="s">
        <v>186</v>
      </c>
      <c r="B235" s="427" t="s">
        <v>543</v>
      </c>
      <c r="C235" s="266"/>
      <c r="D235" s="606" t="str">
        <f t="shared" si="77"/>
        <v/>
      </c>
      <c r="E235" s="606" t="e">
        <f>NhuCau!#REF!</f>
        <v>#REF!</v>
      </c>
      <c r="F235" s="606" t="e">
        <f t="shared" si="63"/>
        <v>#VALUE!</v>
      </c>
      <c r="G235" s="606" t="s">
        <v>276</v>
      </c>
      <c r="H235" s="606" t="str">
        <f>IF(ISTEXT(B235)=TRUE,"DGD","")</f>
        <v>DGD</v>
      </c>
      <c r="I235" s="607" t="s">
        <v>514</v>
      </c>
      <c r="J235" s="592">
        <f t="shared" si="76"/>
        <v>1.02</v>
      </c>
      <c r="K235" s="281">
        <v>0</v>
      </c>
      <c r="L235" s="281">
        <v>0</v>
      </c>
      <c r="M235" s="281">
        <v>1.02</v>
      </c>
      <c r="N235" s="281">
        <v>0</v>
      </c>
      <c r="O235" s="281"/>
      <c r="P235" s="281"/>
      <c r="Q235" s="281"/>
      <c r="R235" s="281"/>
      <c r="S235" s="281">
        <v>0</v>
      </c>
      <c r="T235" s="281"/>
      <c r="U235" s="281"/>
      <c r="V235" s="281">
        <v>0</v>
      </c>
      <c r="W235" s="281">
        <v>0</v>
      </c>
      <c r="X235" s="281"/>
      <c r="Y235" s="281"/>
      <c r="Z235" s="281"/>
      <c r="AA235" s="281"/>
      <c r="AB235" s="281">
        <v>0</v>
      </c>
      <c r="AC235" s="281"/>
      <c r="AD235" s="281">
        <v>0</v>
      </c>
      <c r="AE235" s="281">
        <v>0</v>
      </c>
      <c r="AF235" s="281">
        <v>0</v>
      </c>
      <c r="AG235" s="281"/>
      <c r="AH235" s="281"/>
      <c r="AI235" s="281"/>
      <c r="AJ235" s="281"/>
      <c r="AK235" s="281"/>
      <c r="AL235" s="281"/>
      <c r="AM235" s="281"/>
      <c r="AN235" s="281"/>
      <c r="AO235" s="281"/>
      <c r="AP235" s="281">
        <v>0</v>
      </c>
      <c r="AQ235" s="281"/>
      <c r="AR235" s="281">
        <v>0</v>
      </c>
      <c r="AS235" s="281">
        <v>0</v>
      </c>
      <c r="AT235" s="281"/>
      <c r="AU235" s="281"/>
      <c r="AV235" s="281"/>
      <c r="AW235" s="281"/>
      <c r="AX235" s="281"/>
      <c r="AY235" s="281"/>
      <c r="AZ235" s="281"/>
      <c r="BA235" s="281"/>
      <c r="BB235" s="281"/>
      <c r="BC235" s="281"/>
      <c r="BD235" s="281">
        <v>0</v>
      </c>
      <c r="BE235" s="281"/>
      <c r="BF235" s="281">
        <v>0</v>
      </c>
      <c r="BG235" s="281"/>
      <c r="BH235" s="266"/>
      <c r="BI235" s="266"/>
      <c r="BJ235" s="266"/>
      <c r="BK235" s="266"/>
      <c r="BL235" s="266"/>
      <c r="BM235" s="266"/>
      <c r="BN235" s="459"/>
      <c r="BO235" s="583" t="e">
        <f>VLOOKUP(B235,'[3]Phụ lục 01'!$B$12:$F$150,5,0)</f>
        <v>#N/A</v>
      </c>
      <c r="BP235" s="583" t="e">
        <f t="shared" si="65"/>
        <v>#N/A</v>
      </c>
      <c r="BQ235" s="469">
        <f>VLOOKUP(B235,'[2]PL01-16112024'!$D$11:$P$237,11,0)</f>
        <v>1.0158</v>
      </c>
      <c r="BR235" s="469">
        <v>1.0158</v>
      </c>
      <c r="BS235" s="469">
        <v>0</v>
      </c>
      <c r="BT235" s="469">
        <v>0</v>
      </c>
      <c r="BU235" s="469" t="s">
        <v>688</v>
      </c>
    </row>
    <row r="236" spans="1:73" s="84" customFormat="1" ht="12.75">
      <c r="A236" s="276" t="s">
        <v>186</v>
      </c>
      <c r="B236" s="425" t="s">
        <v>544</v>
      </c>
      <c r="C236" s="266"/>
      <c r="D236" s="606" t="str">
        <f t="shared" si="77"/>
        <v/>
      </c>
      <c r="E236" s="606" t="e">
        <f>NhuCau!#REF!</f>
        <v>#REF!</v>
      </c>
      <c r="F236" s="606" t="e">
        <f t="shared" si="63"/>
        <v>#VALUE!</v>
      </c>
      <c r="G236" s="606" t="s">
        <v>276</v>
      </c>
      <c r="H236" s="606" t="str">
        <f>IF(ISTEXT(B236)=TRUE,"DGD","")</f>
        <v>DGD</v>
      </c>
      <c r="I236" s="607" t="s">
        <v>514</v>
      </c>
      <c r="J236" s="592">
        <f t="shared" si="76"/>
        <v>2.2999999999999998</v>
      </c>
      <c r="K236" s="281">
        <v>0</v>
      </c>
      <c r="L236" s="281">
        <v>0</v>
      </c>
      <c r="M236" s="281">
        <v>2.2999999999999998</v>
      </c>
      <c r="N236" s="281">
        <v>0</v>
      </c>
      <c r="O236" s="281"/>
      <c r="P236" s="281"/>
      <c r="Q236" s="281"/>
      <c r="R236" s="281"/>
      <c r="S236" s="281">
        <v>0</v>
      </c>
      <c r="T236" s="281"/>
      <c r="U236" s="281"/>
      <c r="V236" s="281">
        <v>0</v>
      </c>
      <c r="W236" s="281">
        <v>0</v>
      </c>
      <c r="X236" s="281"/>
      <c r="Y236" s="281"/>
      <c r="Z236" s="281"/>
      <c r="AA236" s="281"/>
      <c r="AB236" s="281">
        <v>0</v>
      </c>
      <c r="AC236" s="281"/>
      <c r="AD236" s="281">
        <v>0</v>
      </c>
      <c r="AE236" s="281">
        <v>0</v>
      </c>
      <c r="AF236" s="281">
        <v>0</v>
      </c>
      <c r="AG236" s="281"/>
      <c r="AH236" s="281"/>
      <c r="AI236" s="281"/>
      <c r="AJ236" s="281"/>
      <c r="AK236" s="281"/>
      <c r="AL236" s="281"/>
      <c r="AM236" s="281"/>
      <c r="AN236" s="281"/>
      <c r="AO236" s="281"/>
      <c r="AP236" s="281">
        <v>0</v>
      </c>
      <c r="AQ236" s="281"/>
      <c r="AR236" s="281">
        <v>0</v>
      </c>
      <c r="AS236" s="281">
        <v>0</v>
      </c>
      <c r="AT236" s="281"/>
      <c r="AU236" s="281"/>
      <c r="AV236" s="281"/>
      <c r="AW236" s="281"/>
      <c r="AX236" s="281"/>
      <c r="AY236" s="281"/>
      <c r="AZ236" s="281"/>
      <c r="BA236" s="281"/>
      <c r="BB236" s="281"/>
      <c r="BC236" s="281"/>
      <c r="BD236" s="281">
        <v>0</v>
      </c>
      <c r="BE236" s="281"/>
      <c r="BF236" s="281">
        <v>0</v>
      </c>
      <c r="BG236" s="281"/>
      <c r="BH236" s="266"/>
      <c r="BI236" s="266"/>
      <c r="BJ236" s="266"/>
      <c r="BK236" s="266"/>
      <c r="BL236" s="266"/>
      <c r="BM236" s="266"/>
      <c r="BN236" s="459"/>
      <c r="BO236" s="583" t="e">
        <f>VLOOKUP(B236,'[3]Phụ lục 01'!$B$12:$F$150,5,0)</f>
        <v>#N/A</v>
      </c>
      <c r="BP236" s="583" t="e">
        <f t="shared" si="65"/>
        <v>#N/A</v>
      </c>
      <c r="BQ236" s="469">
        <f>VLOOKUP(B236,'[2]PL01-16112024'!$D$11:$P$237,11,0)</f>
        <v>2.2999999999999998</v>
      </c>
      <c r="BR236" s="469">
        <v>2.2999999999999998</v>
      </c>
      <c r="BS236" s="469">
        <v>0</v>
      </c>
      <c r="BT236" s="469">
        <v>0</v>
      </c>
      <c r="BU236" s="469" t="s">
        <v>688</v>
      </c>
    </row>
    <row r="237" spans="1:73" s="449" customFormat="1" ht="10.9" customHeight="1">
      <c r="A237" s="442" t="s">
        <v>186</v>
      </c>
      <c r="B237" s="483" t="s">
        <v>717</v>
      </c>
      <c r="C237" s="477"/>
      <c r="D237" s="616" t="str">
        <f t="shared" si="77"/>
        <v/>
      </c>
      <c r="E237" s="606" t="e">
        <f>NhuCau!#REF!</f>
        <v>#REF!</v>
      </c>
      <c r="F237" s="606" t="e">
        <f t="shared" si="63"/>
        <v>#VALUE!</v>
      </c>
      <c r="G237" s="626" t="s">
        <v>276</v>
      </c>
      <c r="H237" s="616" t="str">
        <f t="shared" si="78"/>
        <v>DGD</v>
      </c>
      <c r="I237" s="617" t="s">
        <v>512</v>
      </c>
      <c r="J237" s="595">
        <f t="shared" si="76"/>
        <v>0.88500000000000001</v>
      </c>
      <c r="K237" s="485"/>
      <c r="L237" s="485"/>
      <c r="M237" s="485">
        <v>0.88500000000000001</v>
      </c>
      <c r="N237" s="485"/>
      <c r="O237" s="485"/>
      <c r="P237" s="485"/>
      <c r="Q237" s="485"/>
      <c r="R237" s="485"/>
      <c r="S237" s="485"/>
      <c r="T237" s="485"/>
      <c r="U237" s="485"/>
      <c r="V237" s="485"/>
      <c r="W237" s="485"/>
      <c r="X237" s="485"/>
      <c r="Y237" s="485"/>
      <c r="Z237" s="485"/>
      <c r="AA237" s="485"/>
      <c r="AB237" s="485"/>
      <c r="AC237" s="485"/>
      <c r="AD237" s="485"/>
      <c r="AE237" s="485"/>
      <c r="AF237" s="485"/>
      <c r="AG237" s="485"/>
      <c r="AH237" s="485"/>
      <c r="AI237" s="485"/>
      <c r="AJ237" s="485"/>
      <c r="AK237" s="485"/>
      <c r="AL237" s="485"/>
      <c r="AM237" s="485"/>
      <c r="AN237" s="485"/>
      <c r="AO237" s="485"/>
      <c r="AP237" s="485"/>
      <c r="AQ237" s="485"/>
      <c r="AR237" s="485"/>
      <c r="AS237" s="485"/>
      <c r="AT237" s="485"/>
      <c r="AU237" s="485"/>
      <c r="AV237" s="485"/>
      <c r="AW237" s="485"/>
      <c r="AX237" s="485"/>
      <c r="AY237" s="485"/>
      <c r="AZ237" s="485"/>
      <c r="BA237" s="485"/>
      <c r="BB237" s="485"/>
      <c r="BC237" s="485"/>
      <c r="BD237" s="485"/>
      <c r="BE237" s="485"/>
      <c r="BF237" s="485"/>
      <c r="BG237" s="485"/>
      <c r="BH237" s="477"/>
      <c r="BI237" s="477"/>
      <c r="BJ237" s="477"/>
      <c r="BK237" s="477"/>
      <c r="BL237" s="477"/>
      <c r="BM237" s="477"/>
      <c r="BN237" s="464"/>
      <c r="BO237" s="583" t="e">
        <f>VLOOKUP(B237,'[3]Phụ lục 01'!$B$12:$F$150,5,0)</f>
        <v>#N/A</v>
      </c>
      <c r="BP237" s="583" t="e">
        <f t="shared" si="65"/>
        <v>#N/A</v>
      </c>
      <c r="BQ237" s="444">
        <v>0.88500000000000001</v>
      </c>
      <c r="BR237" s="444">
        <v>0.88500000000000001</v>
      </c>
      <c r="BS237" s="477"/>
      <c r="BT237" s="477"/>
      <c r="BU237" s="477" t="s">
        <v>678</v>
      </c>
    </row>
    <row r="238" spans="1:73" s="71" customFormat="1" ht="10.9" customHeight="1">
      <c r="A238" s="276" t="s">
        <v>186</v>
      </c>
      <c r="B238" s="315"/>
      <c r="C238" s="68"/>
      <c r="D238" s="606" t="str">
        <f t="shared" si="77"/>
        <v/>
      </c>
      <c r="E238" s="606" t="e">
        <f>NhuCau!#REF!</f>
        <v>#REF!</v>
      </c>
      <c r="F238" s="606" t="e">
        <f t="shared" si="63"/>
        <v>#VALUE!</v>
      </c>
      <c r="G238" s="601"/>
      <c r="H238" s="606" t="str">
        <f t="shared" si="78"/>
        <v/>
      </c>
      <c r="I238" s="608"/>
      <c r="J238" s="592">
        <f t="shared" si="76"/>
        <v>0</v>
      </c>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68"/>
      <c r="BI238" s="68"/>
      <c r="BJ238" s="68"/>
      <c r="BK238" s="68"/>
      <c r="BL238" s="68"/>
      <c r="BM238" s="68"/>
      <c r="BN238" s="460"/>
      <c r="BO238" s="583">
        <f>VLOOKUP(B238,'[3]Phụ lục 01'!$B$12:$F$150,5,0)</f>
        <v>0</v>
      </c>
      <c r="BP238" s="583">
        <f t="shared" si="65"/>
        <v>0</v>
      </c>
      <c r="BQ238" s="469" t="e">
        <f>VLOOKUP(B238,'[2]PL01-16112024'!$D$11:$P$237,11,0)</f>
        <v>#N/A</v>
      </c>
      <c r="BR238" s="468"/>
      <c r="BS238" s="468"/>
      <c r="BT238" s="468"/>
      <c r="BU238" s="468"/>
    </row>
    <row r="239" spans="1:73" s="84" customFormat="1" ht="10.9" customHeight="1">
      <c r="A239" s="276" t="s">
        <v>186</v>
      </c>
      <c r="B239" s="285"/>
      <c r="C239" s="266"/>
      <c r="D239" s="606" t="str">
        <f t="shared" si="77"/>
        <v/>
      </c>
      <c r="E239" s="606" t="e">
        <f>NhuCau!#REF!</f>
        <v>#REF!</v>
      </c>
      <c r="F239" s="606" t="e">
        <f t="shared" si="63"/>
        <v>#VALUE!</v>
      </c>
      <c r="G239" s="606"/>
      <c r="H239" s="606" t="str">
        <f t="shared" si="78"/>
        <v/>
      </c>
      <c r="I239" s="607"/>
      <c r="J239" s="592">
        <f t="shared" si="76"/>
        <v>0</v>
      </c>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81"/>
      <c r="BG239" s="281"/>
      <c r="BH239" s="266"/>
      <c r="BI239" s="266"/>
      <c r="BJ239" s="266"/>
      <c r="BK239" s="266"/>
      <c r="BL239" s="266"/>
      <c r="BM239" s="266"/>
      <c r="BN239" s="459"/>
      <c r="BO239" s="583">
        <f>VLOOKUP(B239,'[3]Phụ lục 01'!$B$12:$F$150,5,0)</f>
        <v>0</v>
      </c>
      <c r="BP239" s="583">
        <f t="shared" si="65"/>
        <v>0</v>
      </c>
      <c r="BQ239" s="469" t="e">
        <f>VLOOKUP(B239,'[2]PL01-16112024'!$D$11:$P$237,11,0)</f>
        <v>#N/A</v>
      </c>
      <c r="BR239" s="469"/>
      <c r="BS239" s="469"/>
      <c r="BT239" s="469"/>
      <c r="BU239" s="469"/>
    </row>
    <row r="240" spans="1:73" s="84" customFormat="1" ht="10.9" customHeight="1">
      <c r="A240" s="276" t="s">
        <v>186</v>
      </c>
      <c r="B240" s="285"/>
      <c r="C240" s="266"/>
      <c r="D240" s="606" t="str">
        <f t="shared" si="77"/>
        <v/>
      </c>
      <c r="E240" s="606">
        <f>NhuCau!D155</f>
        <v>0.05</v>
      </c>
      <c r="F240" s="606" t="e">
        <f t="shared" si="63"/>
        <v>#VALUE!</v>
      </c>
      <c r="G240" s="606"/>
      <c r="H240" s="606" t="str">
        <f>IF(ISTEXT(B240)=TRUE,"DGD","")</f>
        <v/>
      </c>
      <c r="I240" s="607"/>
      <c r="J240" s="592">
        <f t="shared" si="76"/>
        <v>0</v>
      </c>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66"/>
      <c r="BI240" s="266"/>
      <c r="BJ240" s="266"/>
      <c r="BK240" s="266"/>
      <c r="BL240" s="266"/>
      <c r="BM240" s="266"/>
      <c r="BN240" s="459"/>
      <c r="BO240" s="583">
        <f>VLOOKUP(B240,'[3]Phụ lục 01'!$B$12:$F$150,5,0)</f>
        <v>0</v>
      </c>
      <c r="BP240" s="583">
        <f t="shared" si="65"/>
        <v>0</v>
      </c>
      <c r="BQ240" s="469" t="e">
        <f>VLOOKUP(B240,'[2]PL01-16112024'!$D$11:$P$237,11,0)</f>
        <v>#N/A</v>
      </c>
      <c r="BR240" s="469"/>
      <c r="BS240" s="469"/>
      <c r="BT240" s="469"/>
      <c r="BU240" s="469"/>
    </row>
    <row r="241" spans="1:73" s="84" customFormat="1" ht="10.9" customHeight="1">
      <c r="A241" s="276" t="s">
        <v>186</v>
      </c>
      <c r="B241" s="285"/>
      <c r="C241" s="266"/>
      <c r="D241" s="606" t="str">
        <f t="shared" si="77"/>
        <v/>
      </c>
      <c r="E241" s="606">
        <f>NhuCau!D157</f>
        <v>0</v>
      </c>
      <c r="F241" s="606" t="e">
        <f t="shared" si="63"/>
        <v>#VALUE!</v>
      </c>
      <c r="G241" s="606"/>
      <c r="H241" s="606" t="str">
        <f>IF(ISTEXT(B241)=TRUE,"DGD","")</f>
        <v/>
      </c>
      <c r="I241" s="607"/>
      <c r="J241" s="592">
        <f t="shared" si="76"/>
        <v>0</v>
      </c>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66"/>
      <c r="BI241" s="266"/>
      <c r="BJ241" s="266"/>
      <c r="BK241" s="266"/>
      <c r="BL241" s="266"/>
      <c r="BM241" s="266"/>
      <c r="BN241" s="459"/>
      <c r="BO241" s="583">
        <f>VLOOKUP(B241,'[3]Phụ lục 01'!$B$12:$F$150,5,0)</f>
        <v>0</v>
      </c>
      <c r="BP241" s="583">
        <f t="shared" si="65"/>
        <v>0</v>
      </c>
      <c r="BQ241" s="469" t="e">
        <f>VLOOKUP(B241,'[2]PL01-16112024'!$D$11:$P$237,11,0)</f>
        <v>#N/A</v>
      </c>
      <c r="BR241" s="469"/>
      <c r="BS241" s="469"/>
      <c r="BT241" s="469"/>
      <c r="BU241" s="469"/>
    </row>
    <row r="242" spans="1:73" s="84" customFormat="1" ht="10.9" customHeight="1">
      <c r="A242" s="276" t="s">
        <v>186</v>
      </c>
      <c r="B242" s="285"/>
      <c r="C242" s="266"/>
      <c r="D242" s="606" t="str">
        <f t="shared" si="77"/>
        <v/>
      </c>
      <c r="E242" s="606">
        <f>NhuCau!D158</f>
        <v>0</v>
      </c>
      <c r="F242" s="606" t="e">
        <f t="shared" si="63"/>
        <v>#VALUE!</v>
      </c>
      <c r="G242" s="606"/>
      <c r="H242" s="606" t="str">
        <f>IF(ISTEXT(B242)=TRUE,"DGD","")</f>
        <v/>
      </c>
      <c r="I242" s="607"/>
      <c r="J242" s="592">
        <f t="shared" si="76"/>
        <v>0</v>
      </c>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81"/>
      <c r="BG242" s="281"/>
      <c r="BH242" s="266"/>
      <c r="BI242" s="266"/>
      <c r="BJ242" s="266"/>
      <c r="BK242" s="266"/>
      <c r="BL242" s="266"/>
      <c r="BM242" s="266"/>
      <c r="BN242" s="459"/>
      <c r="BO242" s="583">
        <f>VLOOKUP(B242,'[3]Phụ lục 01'!$B$12:$F$150,5,0)</f>
        <v>0</v>
      </c>
      <c r="BP242" s="583">
        <f t="shared" si="65"/>
        <v>0</v>
      </c>
      <c r="BQ242" s="469" t="e">
        <f>VLOOKUP(B242,'[2]PL01-16112024'!$D$11:$P$237,11,0)</f>
        <v>#N/A</v>
      </c>
      <c r="BR242" s="469"/>
      <c r="BS242" s="469"/>
      <c r="BT242" s="469"/>
      <c r="BU242" s="469"/>
    </row>
    <row r="243" spans="1:73" s="84" customFormat="1" ht="10.9" customHeight="1">
      <c r="A243" s="269" t="s">
        <v>43</v>
      </c>
      <c r="B243" s="270" t="s">
        <v>34</v>
      </c>
      <c r="C243" s="271"/>
      <c r="D243" s="603" t="str">
        <f>IF(C243="X",J243,"")</f>
        <v/>
      </c>
      <c r="E243" s="606" t="str">
        <f>NhuCau!D159</f>
        <v/>
      </c>
      <c r="F243" s="606" t="e">
        <f t="shared" si="63"/>
        <v>#VALUE!</v>
      </c>
      <c r="G243" s="604"/>
      <c r="H243" s="604" t="str">
        <f>IF(ISTEXT(B243)=TRUE,"DTT","")</f>
        <v>DTT</v>
      </c>
      <c r="I243" s="609"/>
      <c r="J243" s="591">
        <f>SUM(K243:BM243)</f>
        <v>0.44</v>
      </c>
      <c r="K243" s="275">
        <f>SUM(K244:K249)</f>
        <v>0</v>
      </c>
      <c r="L243" s="275">
        <f t="shared" ref="L243:BM243" si="81">SUM(L244:L249)</f>
        <v>0</v>
      </c>
      <c r="M243" s="275">
        <f t="shared" si="81"/>
        <v>0</v>
      </c>
      <c r="N243" s="275">
        <f t="shared" si="81"/>
        <v>0</v>
      </c>
      <c r="O243" s="275">
        <f t="shared" si="81"/>
        <v>0</v>
      </c>
      <c r="P243" s="275">
        <f t="shared" si="81"/>
        <v>0</v>
      </c>
      <c r="Q243" s="275">
        <f t="shared" si="81"/>
        <v>0</v>
      </c>
      <c r="R243" s="275">
        <f t="shared" si="81"/>
        <v>0</v>
      </c>
      <c r="S243" s="275">
        <f t="shared" si="81"/>
        <v>0.44</v>
      </c>
      <c r="T243" s="275">
        <f t="shared" si="81"/>
        <v>0</v>
      </c>
      <c r="U243" s="275">
        <f t="shared" si="81"/>
        <v>0</v>
      </c>
      <c r="V243" s="275">
        <f t="shared" si="81"/>
        <v>0</v>
      </c>
      <c r="W243" s="275">
        <f t="shared" si="81"/>
        <v>0</v>
      </c>
      <c r="X243" s="275">
        <f t="shared" si="81"/>
        <v>0</v>
      </c>
      <c r="Y243" s="275">
        <f t="shared" si="81"/>
        <v>0</v>
      </c>
      <c r="Z243" s="275">
        <f t="shared" si="81"/>
        <v>0</v>
      </c>
      <c r="AA243" s="275">
        <f t="shared" si="81"/>
        <v>0</v>
      </c>
      <c r="AB243" s="275">
        <f t="shared" si="81"/>
        <v>0</v>
      </c>
      <c r="AC243" s="275">
        <f t="shared" si="81"/>
        <v>0</v>
      </c>
      <c r="AD243" s="275">
        <f t="shared" si="81"/>
        <v>0</v>
      </c>
      <c r="AE243" s="275">
        <f t="shared" si="81"/>
        <v>0</v>
      </c>
      <c r="AF243" s="275">
        <f t="shared" si="81"/>
        <v>0</v>
      </c>
      <c r="AG243" s="275">
        <f t="shared" si="81"/>
        <v>0</v>
      </c>
      <c r="AH243" s="275">
        <f t="shared" si="81"/>
        <v>0</v>
      </c>
      <c r="AI243" s="275">
        <f t="shared" si="81"/>
        <v>0</v>
      </c>
      <c r="AJ243" s="275">
        <f t="shared" si="81"/>
        <v>0</v>
      </c>
      <c r="AK243" s="275">
        <f t="shared" si="81"/>
        <v>0</v>
      </c>
      <c r="AL243" s="275">
        <f t="shared" si="81"/>
        <v>0</v>
      </c>
      <c r="AM243" s="275">
        <f t="shared" si="81"/>
        <v>0</v>
      </c>
      <c r="AN243" s="275">
        <f t="shared" si="81"/>
        <v>0</v>
      </c>
      <c r="AO243" s="275">
        <f t="shared" si="81"/>
        <v>0</v>
      </c>
      <c r="AP243" s="275">
        <f t="shared" si="81"/>
        <v>0</v>
      </c>
      <c r="AQ243" s="275">
        <f t="shared" si="81"/>
        <v>0</v>
      </c>
      <c r="AR243" s="275">
        <f t="shared" si="81"/>
        <v>0</v>
      </c>
      <c r="AS243" s="275">
        <f t="shared" si="81"/>
        <v>0</v>
      </c>
      <c r="AT243" s="275">
        <f t="shared" si="81"/>
        <v>0</v>
      </c>
      <c r="AU243" s="275">
        <f t="shared" si="81"/>
        <v>0</v>
      </c>
      <c r="AV243" s="275">
        <f t="shared" si="81"/>
        <v>0</v>
      </c>
      <c r="AW243" s="275">
        <f t="shared" si="81"/>
        <v>0</v>
      </c>
      <c r="AX243" s="275">
        <f t="shared" si="81"/>
        <v>0</v>
      </c>
      <c r="AY243" s="275">
        <f t="shared" si="81"/>
        <v>0</v>
      </c>
      <c r="AZ243" s="275">
        <f t="shared" si="81"/>
        <v>0</v>
      </c>
      <c r="BA243" s="275">
        <f t="shared" si="81"/>
        <v>0</v>
      </c>
      <c r="BB243" s="275">
        <f t="shared" si="81"/>
        <v>0</v>
      </c>
      <c r="BC243" s="275">
        <f t="shared" si="81"/>
        <v>0</v>
      </c>
      <c r="BD243" s="275">
        <f t="shared" si="81"/>
        <v>0</v>
      </c>
      <c r="BE243" s="275">
        <f t="shared" si="81"/>
        <v>0</v>
      </c>
      <c r="BF243" s="275">
        <f t="shared" si="81"/>
        <v>0</v>
      </c>
      <c r="BG243" s="275">
        <f t="shared" si="81"/>
        <v>0</v>
      </c>
      <c r="BH243" s="275">
        <f t="shared" si="81"/>
        <v>0</v>
      </c>
      <c r="BI243" s="275">
        <f t="shared" si="81"/>
        <v>0</v>
      </c>
      <c r="BJ243" s="275">
        <f t="shared" si="81"/>
        <v>0</v>
      </c>
      <c r="BK243" s="275">
        <f t="shared" si="81"/>
        <v>0</v>
      </c>
      <c r="BL243" s="275">
        <f t="shared" si="81"/>
        <v>0</v>
      </c>
      <c r="BM243" s="275">
        <f t="shared" si="81"/>
        <v>0</v>
      </c>
      <c r="BN243" s="458"/>
      <c r="BO243" s="583" t="e">
        <f>VLOOKUP(B243,'[3]Phụ lục 01'!$B$12:$F$150,5,0)</f>
        <v>#N/A</v>
      </c>
      <c r="BP243" s="583" t="e">
        <f t="shared" si="65"/>
        <v>#N/A</v>
      </c>
      <c r="BQ243" s="469" t="e">
        <f>VLOOKUP(B243,'[2]PL01-16112024'!$D$11:$P$237,11,0)</f>
        <v>#N/A</v>
      </c>
      <c r="BR243" s="469"/>
      <c r="BS243" s="469"/>
      <c r="BT243" s="469"/>
      <c r="BU243" s="469"/>
    </row>
    <row r="244" spans="1:73" s="84" customFormat="1" ht="42" customHeight="1">
      <c r="A244" s="276" t="s">
        <v>186</v>
      </c>
      <c r="B244" s="425" t="s">
        <v>594</v>
      </c>
      <c r="C244" s="266" t="s">
        <v>528</v>
      </c>
      <c r="D244" s="606">
        <f>IF(C244="X",J244,"")</f>
        <v>0.44</v>
      </c>
      <c r="E244" s="606" t="e">
        <f>NhuCau!#REF!</f>
        <v>#REF!</v>
      </c>
      <c r="F244" s="606" t="e">
        <f t="shared" si="63"/>
        <v>#REF!</v>
      </c>
      <c r="G244" s="606" t="s">
        <v>276</v>
      </c>
      <c r="H244" s="606" t="str">
        <f>IF(ISTEXT(B244)=TRUE,"DTT","")</f>
        <v>DTT</v>
      </c>
      <c r="I244" s="607" t="s">
        <v>511</v>
      </c>
      <c r="J244" s="592">
        <f t="shared" ref="J244:J249" si="82">SUM(K244:BM244)</f>
        <v>0.44</v>
      </c>
      <c r="K244" s="281"/>
      <c r="L244" s="281"/>
      <c r="M244" s="316"/>
      <c r="N244" s="281"/>
      <c r="O244" s="281"/>
      <c r="P244" s="281"/>
      <c r="Q244" s="281"/>
      <c r="R244" s="281"/>
      <c r="S244" s="281">
        <v>0.44</v>
      </c>
      <c r="T244" s="281"/>
      <c r="U244" s="281"/>
      <c r="V244" s="281"/>
      <c r="W244" s="281"/>
      <c r="X244" s="281"/>
      <c r="Y244" s="281"/>
      <c r="Z244" s="281"/>
      <c r="AA244" s="281"/>
      <c r="AB244" s="281"/>
      <c r="AC244" s="281"/>
      <c r="AD244" s="281"/>
      <c r="AE244" s="281"/>
      <c r="AF244" s="281"/>
      <c r="AG244" s="281"/>
      <c r="AH244" s="281"/>
      <c r="AI244" s="281"/>
      <c r="AJ244" s="281"/>
      <c r="AK244" s="281"/>
      <c r="AL244" s="281"/>
      <c r="AM244" s="281"/>
      <c r="AN244" s="281"/>
      <c r="AO244" s="281"/>
      <c r="AP244" s="281"/>
      <c r="AQ244" s="281"/>
      <c r="AR244" s="281"/>
      <c r="AS244" s="281"/>
      <c r="AT244" s="281"/>
      <c r="AU244" s="281"/>
      <c r="AV244" s="281"/>
      <c r="AW244" s="281"/>
      <c r="AX244" s="281"/>
      <c r="AY244" s="281"/>
      <c r="AZ244" s="281"/>
      <c r="BA244" s="281"/>
      <c r="BB244" s="281"/>
      <c r="BC244" s="281"/>
      <c r="BD244" s="281"/>
      <c r="BE244" s="281"/>
      <c r="BF244" s="281"/>
      <c r="BG244" s="281"/>
      <c r="BH244" s="266"/>
      <c r="BI244" s="266"/>
      <c r="BJ244" s="266"/>
      <c r="BK244" s="266"/>
      <c r="BL244" s="266"/>
      <c r="BM244" s="266"/>
      <c r="BN244" s="459"/>
      <c r="BO244" s="583">
        <f>VLOOKUP(B244,'[3]Phụ lục 01'!$B$12:$F$150,5,0)</f>
        <v>0.44</v>
      </c>
      <c r="BP244" s="583">
        <f t="shared" si="65"/>
        <v>0</v>
      </c>
      <c r="BQ244" s="469">
        <f>VLOOKUP(B244,'[2]PL01-16112024'!$D$11:$P$237,11,0)</f>
        <v>0.44</v>
      </c>
      <c r="BR244" s="469">
        <v>0.44</v>
      </c>
      <c r="BS244" s="469">
        <v>0.44</v>
      </c>
      <c r="BT244" s="469">
        <v>0</v>
      </c>
      <c r="BU244" s="469" t="s">
        <v>680</v>
      </c>
    </row>
    <row r="245" spans="1:73" s="71" customFormat="1" ht="10.9" customHeight="1">
      <c r="A245" s="276" t="s">
        <v>186</v>
      </c>
      <c r="B245" s="315"/>
      <c r="C245" s="68"/>
      <c r="D245" s="606"/>
      <c r="E245" s="606">
        <f>NhuCau!D160</f>
        <v>0</v>
      </c>
      <c r="F245" s="606">
        <f t="shared" si="63"/>
        <v>0</v>
      </c>
      <c r="G245" s="601"/>
      <c r="H245" s="606" t="str">
        <f t="shared" ref="H245:H248" si="83">IF(ISTEXT(B245)=TRUE,"DTT","")</f>
        <v/>
      </c>
      <c r="I245" s="608"/>
      <c r="J245" s="592">
        <f t="shared" si="82"/>
        <v>0</v>
      </c>
      <c r="K245" s="283"/>
      <c r="L245" s="283"/>
      <c r="M245" s="317"/>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68"/>
      <c r="BI245" s="68"/>
      <c r="BJ245" s="68"/>
      <c r="BK245" s="68"/>
      <c r="BL245" s="68"/>
      <c r="BM245" s="68"/>
      <c r="BN245" s="460"/>
      <c r="BO245" s="583">
        <f>VLOOKUP(B245,'[3]Phụ lục 01'!$B$12:$F$150,5,0)</f>
        <v>0</v>
      </c>
      <c r="BP245" s="583">
        <f t="shared" si="65"/>
        <v>0</v>
      </c>
      <c r="BQ245" s="469" t="e">
        <f>VLOOKUP(B245,'[2]PL01-16112024'!$D$11:$P$237,11,0)</f>
        <v>#N/A</v>
      </c>
      <c r="BR245" s="468"/>
      <c r="BS245" s="468"/>
      <c r="BT245" s="468"/>
      <c r="BU245" s="468"/>
    </row>
    <row r="246" spans="1:73" s="71" customFormat="1" ht="10.9" customHeight="1">
      <c r="A246" s="276" t="s">
        <v>186</v>
      </c>
      <c r="B246" s="315"/>
      <c r="C246" s="68"/>
      <c r="D246" s="606"/>
      <c r="E246" s="606">
        <f>NhuCau!D161</f>
        <v>0</v>
      </c>
      <c r="F246" s="606">
        <f t="shared" si="63"/>
        <v>0</v>
      </c>
      <c r="G246" s="601"/>
      <c r="H246" s="606" t="str">
        <f t="shared" si="83"/>
        <v/>
      </c>
      <c r="I246" s="608"/>
      <c r="J246" s="592">
        <f t="shared" si="82"/>
        <v>0</v>
      </c>
      <c r="K246" s="283"/>
      <c r="L246" s="283"/>
      <c r="M246" s="317"/>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68"/>
      <c r="BI246" s="68"/>
      <c r="BJ246" s="68"/>
      <c r="BK246" s="68"/>
      <c r="BL246" s="68"/>
      <c r="BM246" s="68"/>
      <c r="BN246" s="460"/>
      <c r="BO246" s="583">
        <f>VLOOKUP(B246,'[3]Phụ lục 01'!$B$12:$F$150,5,0)</f>
        <v>0</v>
      </c>
      <c r="BP246" s="583">
        <f t="shared" si="65"/>
        <v>0</v>
      </c>
      <c r="BQ246" s="469" t="e">
        <f>VLOOKUP(B246,'[2]PL01-16112024'!$D$11:$P$237,11,0)</f>
        <v>#N/A</v>
      </c>
      <c r="BR246" s="468"/>
      <c r="BS246" s="468"/>
      <c r="BT246" s="468"/>
      <c r="BU246" s="468"/>
    </row>
    <row r="247" spans="1:73" s="71" customFormat="1" ht="10.9" customHeight="1">
      <c r="A247" s="276" t="s">
        <v>186</v>
      </c>
      <c r="B247" s="315"/>
      <c r="C247" s="68"/>
      <c r="D247" s="606"/>
      <c r="E247" s="606">
        <f>NhuCau!D162</f>
        <v>0</v>
      </c>
      <c r="F247" s="606">
        <f t="shared" si="63"/>
        <v>0</v>
      </c>
      <c r="G247" s="601"/>
      <c r="H247" s="606" t="str">
        <f t="shared" si="83"/>
        <v/>
      </c>
      <c r="I247" s="608"/>
      <c r="J247" s="592">
        <f t="shared" si="82"/>
        <v>0</v>
      </c>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68"/>
      <c r="BI247" s="68"/>
      <c r="BJ247" s="68"/>
      <c r="BK247" s="68"/>
      <c r="BL247" s="68"/>
      <c r="BM247" s="68"/>
      <c r="BN247" s="460"/>
      <c r="BO247" s="583">
        <f>VLOOKUP(B247,'[3]Phụ lục 01'!$B$12:$F$150,5,0)</f>
        <v>0</v>
      </c>
      <c r="BP247" s="583">
        <f t="shared" si="65"/>
        <v>0</v>
      </c>
      <c r="BQ247" s="469" t="e">
        <f>VLOOKUP(B247,'[2]PL01-16112024'!$D$11:$P$237,11,0)</f>
        <v>#N/A</v>
      </c>
      <c r="BR247" s="468"/>
      <c r="BS247" s="468"/>
      <c r="BT247" s="468"/>
      <c r="BU247" s="468"/>
    </row>
    <row r="248" spans="1:73" s="71" customFormat="1" ht="10.9" customHeight="1">
      <c r="A248" s="276" t="s">
        <v>186</v>
      </c>
      <c r="B248" s="315"/>
      <c r="C248" s="68"/>
      <c r="D248" s="606"/>
      <c r="E248" s="606">
        <f>NhuCau!D163</f>
        <v>0</v>
      </c>
      <c r="F248" s="606">
        <f t="shared" si="63"/>
        <v>0</v>
      </c>
      <c r="G248" s="601"/>
      <c r="H248" s="606" t="str">
        <f t="shared" si="83"/>
        <v/>
      </c>
      <c r="I248" s="608"/>
      <c r="J248" s="592">
        <f t="shared" si="82"/>
        <v>0</v>
      </c>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68"/>
      <c r="BI248" s="68"/>
      <c r="BJ248" s="68"/>
      <c r="BK248" s="68"/>
      <c r="BL248" s="68"/>
      <c r="BM248" s="68"/>
      <c r="BN248" s="460"/>
      <c r="BO248" s="583">
        <f>VLOOKUP(B248,'[3]Phụ lục 01'!$B$12:$F$150,5,0)</f>
        <v>0</v>
      </c>
      <c r="BP248" s="583">
        <f t="shared" si="65"/>
        <v>0</v>
      </c>
      <c r="BQ248" s="469" t="e">
        <f>VLOOKUP(B248,'[2]PL01-16112024'!$D$11:$P$237,11,0)</f>
        <v>#N/A</v>
      </c>
      <c r="BR248" s="468"/>
      <c r="BS248" s="468"/>
      <c r="BT248" s="468"/>
      <c r="BU248" s="468"/>
    </row>
    <row r="249" spans="1:73" s="84" customFormat="1" ht="10.9" customHeight="1">
      <c r="A249" s="276" t="s">
        <v>186</v>
      </c>
      <c r="B249" s="285"/>
      <c r="C249" s="266"/>
      <c r="D249" s="606" t="str">
        <f t="shared" ref="D249:D286" si="84">IF(C249="X",J249,"")</f>
        <v/>
      </c>
      <c r="E249" s="606" t="str">
        <f>NhuCau!D164</f>
        <v/>
      </c>
      <c r="F249" s="606" t="e">
        <f t="shared" si="63"/>
        <v>#VALUE!</v>
      </c>
      <c r="G249" s="606"/>
      <c r="H249" s="606" t="str">
        <f>IF(ISTEXT(B249)=TRUE,"DTT","")</f>
        <v/>
      </c>
      <c r="I249" s="607"/>
      <c r="J249" s="592">
        <f t="shared" si="82"/>
        <v>0</v>
      </c>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66"/>
      <c r="BI249" s="266"/>
      <c r="BJ249" s="266"/>
      <c r="BK249" s="266"/>
      <c r="BL249" s="266"/>
      <c r="BM249" s="266"/>
      <c r="BN249" s="459"/>
      <c r="BO249" s="583">
        <f>VLOOKUP(B249,'[3]Phụ lục 01'!$B$12:$F$150,5,0)</f>
        <v>0</v>
      </c>
      <c r="BP249" s="583">
        <f t="shared" si="65"/>
        <v>0</v>
      </c>
      <c r="BQ249" s="469" t="e">
        <f>VLOOKUP(B249,'[2]PL01-16112024'!$D$11:$P$237,11,0)</f>
        <v>#N/A</v>
      </c>
      <c r="BR249" s="469"/>
      <c r="BS249" s="469"/>
      <c r="BT249" s="469"/>
      <c r="BU249" s="469"/>
    </row>
    <row r="250" spans="1:73" s="84" customFormat="1" ht="10.9" customHeight="1">
      <c r="A250" s="269" t="s">
        <v>43</v>
      </c>
      <c r="B250" s="270" t="s">
        <v>35</v>
      </c>
      <c r="C250" s="271"/>
      <c r="D250" s="603" t="str">
        <f t="shared" si="84"/>
        <v/>
      </c>
      <c r="E250" s="606" t="str">
        <f>NhuCau!D165</f>
        <v/>
      </c>
      <c r="F250" s="606" t="e">
        <f t="shared" si="63"/>
        <v>#VALUE!</v>
      </c>
      <c r="G250" s="604"/>
      <c r="H250" s="604" t="str">
        <f t="shared" ref="H250:H255" si="85">IF(ISTEXT(B250)=TRUE,"DKH","")</f>
        <v>DKH</v>
      </c>
      <c r="I250" s="609"/>
      <c r="J250" s="591">
        <f>SUM(K250:BM250)</f>
        <v>0</v>
      </c>
      <c r="K250" s="275">
        <f t="shared" ref="K250:BM250" si="86">SUM(K251:K255)</f>
        <v>0</v>
      </c>
      <c r="L250" s="275">
        <f t="shared" si="86"/>
        <v>0</v>
      </c>
      <c r="M250" s="275">
        <f t="shared" si="86"/>
        <v>0</v>
      </c>
      <c r="N250" s="275">
        <f t="shared" si="86"/>
        <v>0</v>
      </c>
      <c r="O250" s="275">
        <f t="shared" si="86"/>
        <v>0</v>
      </c>
      <c r="P250" s="275">
        <f t="shared" si="86"/>
        <v>0</v>
      </c>
      <c r="Q250" s="275">
        <f t="shared" si="86"/>
        <v>0</v>
      </c>
      <c r="R250" s="275">
        <f t="shared" si="86"/>
        <v>0</v>
      </c>
      <c r="S250" s="275">
        <f t="shared" si="86"/>
        <v>0</v>
      </c>
      <c r="T250" s="275">
        <f t="shared" si="86"/>
        <v>0</v>
      </c>
      <c r="U250" s="275">
        <f t="shared" si="86"/>
        <v>0</v>
      </c>
      <c r="V250" s="275">
        <f t="shared" si="86"/>
        <v>0</v>
      </c>
      <c r="W250" s="275">
        <f t="shared" si="86"/>
        <v>0</v>
      </c>
      <c r="X250" s="275">
        <f t="shared" si="86"/>
        <v>0</v>
      </c>
      <c r="Y250" s="275">
        <f t="shared" si="86"/>
        <v>0</v>
      </c>
      <c r="Z250" s="275">
        <f t="shared" si="86"/>
        <v>0</v>
      </c>
      <c r="AA250" s="275">
        <f t="shared" si="86"/>
        <v>0</v>
      </c>
      <c r="AB250" s="275">
        <f t="shared" si="86"/>
        <v>0</v>
      </c>
      <c r="AC250" s="275">
        <f t="shared" si="86"/>
        <v>0</v>
      </c>
      <c r="AD250" s="275">
        <f t="shared" si="86"/>
        <v>0</v>
      </c>
      <c r="AE250" s="275">
        <f t="shared" si="86"/>
        <v>0</v>
      </c>
      <c r="AF250" s="275">
        <f t="shared" si="86"/>
        <v>0</v>
      </c>
      <c r="AG250" s="275">
        <f t="shared" si="86"/>
        <v>0</v>
      </c>
      <c r="AH250" s="275">
        <f t="shared" si="86"/>
        <v>0</v>
      </c>
      <c r="AI250" s="275">
        <f t="shared" si="86"/>
        <v>0</v>
      </c>
      <c r="AJ250" s="275">
        <f t="shared" si="86"/>
        <v>0</v>
      </c>
      <c r="AK250" s="275">
        <f t="shared" si="86"/>
        <v>0</v>
      </c>
      <c r="AL250" s="275">
        <f t="shared" si="86"/>
        <v>0</v>
      </c>
      <c r="AM250" s="275">
        <f t="shared" si="86"/>
        <v>0</v>
      </c>
      <c r="AN250" s="275">
        <f t="shared" si="86"/>
        <v>0</v>
      </c>
      <c r="AO250" s="275">
        <f t="shared" si="86"/>
        <v>0</v>
      </c>
      <c r="AP250" s="275">
        <f t="shared" si="86"/>
        <v>0</v>
      </c>
      <c r="AQ250" s="275">
        <f t="shared" si="86"/>
        <v>0</v>
      </c>
      <c r="AR250" s="275">
        <f t="shared" si="86"/>
        <v>0</v>
      </c>
      <c r="AS250" s="275">
        <f t="shared" si="86"/>
        <v>0</v>
      </c>
      <c r="AT250" s="275">
        <f t="shared" si="86"/>
        <v>0</v>
      </c>
      <c r="AU250" s="275">
        <f t="shared" si="86"/>
        <v>0</v>
      </c>
      <c r="AV250" s="275">
        <f t="shared" si="86"/>
        <v>0</v>
      </c>
      <c r="AW250" s="275">
        <f t="shared" si="86"/>
        <v>0</v>
      </c>
      <c r="AX250" s="275">
        <f t="shared" si="86"/>
        <v>0</v>
      </c>
      <c r="AY250" s="275">
        <f t="shared" si="86"/>
        <v>0</v>
      </c>
      <c r="AZ250" s="275">
        <f t="shared" si="86"/>
        <v>0</v>
      </c>
      <c r="BA250" s="275">
        <f t="shared" si="86"/>
        <v>0</v>
      </c>
      <c r="BB250" s="275">
        <f t="shared" si="86"/>
        <v>0</v>
      </c>
      <c r="BC250" s="275">
        <f t="shared" si="86"/>
        <v>0</v>
      </c>
      <c r="BD250" s="275">
        <f t="shared" si="86"/>
        <v>0</v>
      </c>
      <c r="BE250" s="275">
        <f t="shared" si="86"/>
        <v>0</v>
      </c>
      <c r="BF250" s="275">
        <f t="shared" si="86"/>
        <v>0</v>
      </c>
      <c r="BG250" s="275">
        <f t="shared" si="86"/>
        <v>0</v>
      </c>
      <c r="BH250" s="275">
        <f t="shared" si="86"/>
        <v>0</v>
      </c>
      <c r="BI250" s="275">
        <f t="shared" si="86"/>
        <v>0</v>
      </c>
      <c r="BJ250" s="275">
        <f t="shared" si="86"/>
        <v>0</v>
      </c>
      <c r="BK250" s="275">
        <f t="shared" si="86"/>
        <v>0</v>
      </c>
      <c r="BL250" s="275">
        <f t="shared" si="86"/>
        <v>0</v>
      </c>
      <c r="BM250" s="275">
        <f t="shared" si="86"/>
        <v>0</v>
      </c>
      <c r="BN250" s="458"/>
      <c r="BO250" s="583" t="e">
        <f>VLOOKUP(B250,'[3]Phụ lục 01'!$B$12:$F$150,5,0)</f>
        <v>#N/A</v>
      </c>
      <c r="BP250" s="583" t="e">
        <f t="shared" si="65"/>
        <v>#N/A</v>
      </c>
      <c r="BQ250" s="469" t="e">
        <f>VLOOKUP(B250,'[2]PL01-16112024'!$D$11:$P$237,11,0)</f>
        <v>#N/A</v>
      </c>
      <c r="BR250" s="469"/>
      <c r="BS250" s="469"/>
      <c r="BT250" s="469"/>
      <c r="BU250" s="469"/>
    </row>
    <row r="251" spans="1:73" s="84" customFormat="1" ht="10.9" customHeight="1">
      <c r="A251" s="276" t="s">
        <v>186</v>
      </c>
      <c r="B251" s="285"/>
      <c r="C251" s="266"/>
      <c r="D251" s="606" t="str">
        <f t="shared" si="84"/>
        <v/>
      </c>
      <c r="E251" s="606" t="str">
        <f>NhuCau!D166</f>
        <v/>
      </c>
      <c r="F251" s="606" t="e">
        <f t="shared" si="63"/>
        <v>#VALUE!</v>
      </c>
      <c r="G251" s="606"/>
      <c r="H251" s="606" t="str">
        <f t="shared" si="85"/>
        <v/>
      </c>
      <c r="I251" s="607"/>
      <c r="J251" s="592">
        <f t="shared" ref="J251:J255" si="87">SUM(K251:BM251)</f>
        <v>0</v>
      </c>
      <c r="K251" s="281"/>
      <c r="L251" s="281"/>
      <c r="M251" s="31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1"/>
      <c r="AL251" s="281"/>
      <c r="AM251" s="281"/>
      <c r="AN251" s="281"/>
      <c r="AO251" s="281"/>
      <c r="AP251" s="281"/>
      <c r="AQ251" s="281"/>
      <c r="AR251" s="281"/>
      <c r="AS251" s="281"/>
      <c r="AT251" s="281"/>
      <c r="AU251" s="281"/>
      <c r="AV251" s="281"/>
      <c r="AW251" s="281"/>
      <c r="AX251" s="281"/>
      <c r="AY251" s="281"/>
      <c r="AZ251" s="281"/>
      <c r="BA251" s="281"/>
      <c r="BB251" s="281"/>
      <c r="BC251" s="281"/>
      <c r="BD251" s="281"/>
      <c r="BE251" s="281"/>
      <c r="BF251" s="281"/>
      <c r="BG251" s="281"/>
      <c r="BH251" s="266"/>
      <c r="BI251" s="266"/>
      <c r="BJ251" s="266"/>
      <c r="BK251" s="266"/>
      <c r="BL251" s="266"/>
      <c r="BM251" s="266"/>
      <c r="BN251" s="459"/>
      <c r="BO251" s="583">
        <f>VLOOKUP(B251,'[3]Phụ lục 01'!$B$12:$F$150,5,0)</f>
        <v>0</v>
      </c>
      <c r="BP251" s="583">
        <f t="shared" si="65"/>
        <v>0</v>
      </c>
      <c r="BQ251" s="469" t="e">
        <f>VLOOKUP(B251,'[2]PL01-16112024'!$D$11:$P$237,11,0)</f>
        <v>#N/A</v>
      </c>
      <c r="BR251" s="469"/>
      <c r="BS251" s="469"/>
      <c r="BT251" s="469"/>
      <c r="BU251" s="469"/>
    </row>
    <row r="252" spans="1:73" s="84" customFormat="1" ht="10.9" customHeight="1">
      <c r="A252" s="276" t="s">
        <v>186</v>
      </c>
      <c r="B252" s="285"/>
      <c r="C252" s="266"/>
      <c r="D252" s="606" t="str">
        <f t="shared" si="84"/>
        <v/>
      </c>
      <c r="E252" s="606" t="str">
        <f>NhuCau!D167</f>
        <v/>
      </c>
      <c r="F252" s="606" t="e">
        <f t="shared" si="63"/>
        <v>#VALUE!</v>
      </c>
      <c r="G252" s="606"/>
      <c r="H252" s="606" t="str">
        <f t="shared" si="85"/>
        <v/>
      </c>
      <c r="I252" s="607"/>
      <c r="J252" s="592">
        <f t="shared" si="87"/>
        <v>0</v>
      </c>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1"/>
      <c r="AL252" s="281"/>
      <c r="AM252" s="281"/>
      <c r="AN252" s="281"/>
      <c r="AO252" s="281"/>
      <c r="AP252" s="281"/>
      <c r="AQ252" s="281"/>
      <c r="AR252" s="281"/>
      <c r="AS252" s="281"/>
      <c r="AT252" s="281"/>
      <c r="AU252" s="281"/>
      <c r="AV252" s="281"/>
      <c r="AW252" s="281"/>
      <c r="AX252" s="281"/>
      <c r="AY252" s="281"/>
      <c r="AZ252" s="281"/>
      <c r="BA252" s="281"/>
      <c r="BB252" s="281"/>
      <c r="BC252" s="281"/>
      <c r="BD252" s="281"/>
      <c r="BE252" s="281"/>
      <c r="BF252" s="281"/>
      <c r="BG252" s="281"/>
      <c r="BH252" s="266"/>
      <c r="BI252" s="266"/>
      <c r="BJ252" s="266"/>
      <c r="BK252" s="266"/>
      <c r="BL252" s="266"/>
      <c r="BM252" s="266"/>
      <c r="BN252" s="459"/>
      <c r="BO252" s="583">
        <f>VLOOKUP(B252,'[3]Phụ lục 01'!$B$12:$F$150,5,0)</f>
        <v>0</v>
      </c>
      <c r="BP252" s="583">
        <f t="shared" si="65"/>
        <v>0</v>
      </c>
      <c r="BQ252" s="469" t="e">
        <f>VLOOKUP(B252,'[2]PL01-16112024'!$D$11:$P$237,11,0)</f>
        <v>#N/A</v>
      </c>
      <c r="BR252" s="469"/>
      <c r="BS252" s="469"/>
      <c r="BT252" s="469"/>
      <c r="BU252" s="469"/>
    </row>
    <row r="253" spans="1:73" s="84" customFormat="1" ht="10.9" customHeight="1">
      <c r="A253" s="276" t="s">
        <v>186</v>
      </c>
      <c r="B253" s="277"/>
      <c r="C253" s="266"/>
      <c r="D253" s="606" t="str">
        <f t="shared" si="84"/>
        <v/>
      </c>
      <c r="E253" s="606" t="str">
        <f>NhuCau!D168</f>
        <v/>
      </c>
      <c r="F253" s="606" t="e">
        <f t="shared" si="63"/>
        <v>#VALUE!</v>
      </c>
      <c r="G253" s="606"/>
      <c r="H253" s="606" t="str">
        <f t="shared" si="85"/>
        <v/>
      </c>
      <c r="I253" s="607"/>
      <c r="J253" s="592">
        <f t="shared" si="87"/>
        <v>0</v>
      </c>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1"/>
      <c r="AL253" s="281"/>
      <c r="AM253" s="281"/>
      <c r="AN253" s="281"/>
      <c r="AO253" s="281"/>
      <c r="AP253" s="281"/>
      <c r="AQ253" s="281"/>
      <c r="AR253" s="281"/>
      <c r="AS253" s="281"/>
      <c r="AT253" s="281"/>
      <c r="AU253" s="281"/>
      <c r="AV253" s="281"/>
      <c r="AW253" s="281"/>
      <c r="AX253" s="281"/>
      <c r="AY253" s="281"/>
      <c r="AZ253" s="281"/>
      <c r="BA253" s="281"/>
      <c r="BB253" s="281"/>
      <c r="BC253" s="281"/>
      <c r="BD253" s="281"/>
      <c r="BE253" s="281"/>
      <c r="BF253" s="281"/>
      <c r="BG253" s="281"/>
      <c r="BH253" s="266"/>
      <c r="BI253" s="266"/>
      <c r="BJ253" s="266"/>
      <c r="BK253" s="266"/>
      <c r="BL253" s="266"/>
      <c r="BM253" s="266"/>
      <c r="BN253" s="459"/>
      <c r="BO253" s="583">
        <f>VLOOKUP(B253,'[3]Phụ lục 01'!$B$12:$F$150,5,0)</f>
        <v>0</v>
      </c>
      <c r="BP253" s="583">
        <f t="shared" si="65"/>
        <v>0</v>
      </c>
      <c r="BQ253" s="469" t="e">
        <f>VLOOKUP(B253,'[2]PL01-16112024'!$D$11:$P$237,11,0)</f>
        <v>#N/A</v>
      </c>
      <c r="BR253" s="469"/>
      <c r="BS253" s="469"/>
      <c r="BT253" s="469"/>
      <c r="BU253" s="469"/>
    </row>
    <row r="254" spans="1:73" s="84" customFormat="1" ht="10.9" customHeight="1">
      <c r="A254" s="276" t="s">
        <v>186</v>
      </c>
      <c r="B254" s="277"/>
      <c r="C254" s="266"/>
      <c r="D254" s="606" t="str">
        <f t="shared" si="84"/>
        <v/>
      </c>
      <c r="E254" s="606" t="str">
        <f>NhuCau!D169</f>
        <v/>
      </c>
      <c r="F254" s="606" t="e">
        <f t="shared" ref="F254:F317" si="88">D254-E254</f>
        <v>#VALUE!</v>
      </c>
      <c r="G254" s="606"/>
      <c r="H254" s="606" t="str">
        <f t="shared" si="85"/>
        <v/>
      </c>
      <c r="I254" s="607"/>
      <c r="J254" s="592">
        <f t="shared" si="87"/>
        <v>0</v>
      </c>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c r="AL254" s="281"/>
      <c r="AM254" s="281"/>
      <c r="AN254" s="281"/>
      <c r="AO254" s="281"/>
      <c r="AP254" s="281"/>
      <c r="AQ254" s="281"/>
      <c r="AR254" s="281"/>
      <c r="AS254" s="281"/>
      <c r="AT254" s="281"/>
      <c r="AU254" s="281"/>
      <c r="AV254" s="281"/>
      <c r="AW254" s="281"/>
      <c r="AX254" s="281"/>
      <c r="AY254" s="281"/>
      <c r="AZ254" s="281"/>
      <c r="BA254" s="281"/>
      <c r="BB254" s="281"/>
      <c r="BC254" s="281"/>
      <c r="BD254" s="281"/>
      <c r="BE254" s="281"/>
      <c r="BF254" s="281"/>
      <c r="BG254" s="281"/>
      <c r="BH254" s="266"/>
      <c r="BI254" s="266"/>
      <c r="BJ254" s="266"/>
      <c r="BK254" s="266"/>
      <c r="BL254" s="266"/>
      <c r="BM254" s="266"/>
      <c r="BN254" s="459"/>
      <c r="BO254" s="583">
        <f>VLOOKUP(B254,'[3]Phụ lục 01'!$B$12:$F$150,5,0)</f>
        <v>0</v>
      </c>
      <c r="BP254" s="583">
        <f t="shared" ref="BP254:BP317" si="89">J254-BO254</f>
        <v>0</v>
      </c>
      <c r="BQ254" s="469" t="e">
        <f>VLOOKUP(B254,'[2]PL01-16112024'!$D$11:$P$237,11,0)</f>
        <v>#N/A</v>
      </c>
      <c r="BR254" s="469"/>
      <c r="BS254" s="469"/>
      <c r="BT254" s="469"/>
      <c r="BU254" s="469"/>
    </row>
    <row r="255" spans="1:73" s="84" customFormat="1" ht="10.9" customHeight="1">
      <c r="A255" s="276" t="s">
        <v>186</v>
      </c>
      <c r="B255" s="277"/>
      <c r="C255" s="266"/>
      <c r="D255" s="606" t="str">
        <f t="shared" si="84"/>
        <v/>
      </c>
      <c r="E255" s="606" t="str">
        <f>NhuCau!D170</f>
        <v/>
      </c>
      <c r="F255" s="606" t="e">
        <f t="shared" si="88"/>
        <v>#VALUE!</v>
      </c>
      <c r="G255" s="606"/>
      <c r="H255" s="606" t="str">
        <f t="shared" si="85"/>
        <v/>
      </c>
      <c r="I255" s="607"/>
      <c r="J255" s="592">
        <f t="shared" si="87"/>
        <v>0</v>
      </c>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c r="AL255" s="281"/>
      <c r="AM255" s="281"/>
      <c r="AN255" s="281"/>
      <c r="AO255" s="281"/>
      <c r="AP255" s="281"/>
      <c r="AQ255" s="281"/>
      <c r="AR255" s="281"/>
      <c r="AS255" s="281"/>
      <c r="AT255" s="281"/>
      <c r="AU255" s="281"/>
      <c r="AV255" s="281"/>
      <c r="AW255" s="281"/>
      <c r="AX255" s="281"/>
      <c r="AY255" s="281"/>
      <c r="AZ255" s="281"/>
      <c r="BA255" s="281"/>
      <c r="BB255" s="281"/>
      <c r="BC255" s="281"/>
      <c r="BD255" s="281"/>
      <c r="BE255" s="281"/>
      <c r="BF255" s="281"/>
      <c r="BG255" s="281"/>
      <c r="BH255" s="266"/>
      <c r="BI255" s="266"/>
      <c r="BJ255" s="266"/>
      <c r="BK255" s="266"/>
      <c r="BL255" s="266"/>
      <c r="BM255" s="266"/>
      <c r="BN255" s="459"/>
      <c r="BO255" s="583">
        <f>VLOOKUP(B255,'[3]Phụ lục 01'!$B$12:$F$150,5,0)</f>
        <v>0</v>
      </c>
      <c r="BP255" s="583">
        <f t="shared" si="89"/>
        <v>0</v>
      </c>
      <c r="BQ255" s="469" t="e">
        <f>VLOOKUP(B255,'[2]PL01-16112024'!$D$11:$P$237,11,0)</f>
        <v>#N/A</v>
      </c>
      <c r="BR255" s="469"/>
      <c r="BS255" s="469"/>
      <c r="BT255" s="469"/>
      <c r="BU255" s="469"/>
    </row>
    <row r="256" spans="1:73" s="84" customFormat="1" ht="10.9" customHeight="1">
      <c r="A256" s="269" t="s">
        <v>43</v>
      </c>
      <c r="B256" s="270" t="s">
        <v>202</v>
      </c>
      <c r="C256" s="271"/>
      <c r="D256" s="603" t="str">
        <f t="shared" si="84"/>
        <v/>
      </c>
      <c r="E256" s="606" t="str">
        <f>NhuCau!D171</f>
        <v/>
      </c>
      <c r="F256" s="606" t="e">
        <f t="shared" si="88"/>
        <v>#VALUE!</v>
      </c>
      <c r="G256" s="604"/>
      <c r="H256" s="604" t="str">
        <f>IF(ISTEXT(B256)=TRUE,"DMT","")</f>
        <v>DMT</v>
      </c>
      <c r="I256" s="609"/>
      <c r="J256" s="591">
        <f>SUM(K256:BM256)</f>
        <v>0</v>
      </c>
      <c r="K256" s="275">
        <f t="shared" ref="K256:BM256" si="90">SUM(K257:K261)</f>
        <v>0</v>
      </c>
      <c r="L256" s="275">
        <f t="shared" si="90"/>
        <v>0</v>
      </c>
      <c r="M256" s="275">
        <f t="shared" si="90"/>
        <v>0</v>
      </c>
      <c r="N256" s="275">
        <f t="shared" si="90"/>
        <v>0</v>
      </c>
      <c r="O256" s="275">
        <f t="shared" si="90"/>
        <v>0</v>
      </c>
      <c r="P256" s="275">
        <f t="shared" si="90"/>
        <v>0</v>
      </c>
      <c r="Q256" s="275">
        <f t="shared" si="90"/>
        <v>0</v>
      </c>
      <c r="R256" s="275">
        <f t="shared" si="90"/>
        <v>0</v>
      </c>
      <c r="S256" s="275">
        <f t="shared" si="90"/>
        <v>0</v>
      </c>
      <c r="T256" s="275">
        <f t="shared" si="90"/>
        <v>0</v>
      </c>
      <c r="U256" s="275">
        <f t="shared" si="90"/>
        <v>0</v>
      </c>
      <c r="V256" s="275">
        <f t="shared" si="90"/>
        <v>0</v>
      </c>
      <c r="W256" s="275">
        <f t="shared" si="90"/>
        <v>0</v>
      </c>
      <c r="X256" s="275">
        <f t="shared" si="90"/>
        <v>0</v>
      </c>
      <c r="Y256" s="275">
        <f t="shared" si="90"/>
        <v>0</v>
      </c>
      <c r="Z256" s="275">
        <f t="shared" si="90"/>
        <v>0</v>
      </c>
      <c r="AA256" s="275">
        <f t="shared" si="90"/>
        <v>0</v>
      </c>
      <c r="AB256" s="275">
        <f t="shared" si="90"/>
        <v>0</v>
      </c>
      <c r="AC256" s="275">
        <f t="shared" si="90"/>
        <v>0</v>
      </c>
      <c r="AD256" s="275">
        <f t="shared" si="90"/>
        <v>0</v>
      </c>
      <c r="AE256" s="275">
        <f t="shared" si="90"/>
        <v>0</v>
      </c>
      <c r="AF256" s="275">
        <f t="shared" si="90"/>
        <v>0</v>
      </c>
      <c r="AG256" s="275">
        <f t="shared" si="90"/>
        <v>0</v>
      </c>
      <c r="AH256" s="275">
        <f t="shared" si="90"/>
        <v>0</v>
      </c>
      <c r="AI256" s="275">
        <f t="shared" si="90"/>
        <v>0</v>
      </c>
      <c r="AJ256" s="275">
        <f t="shared" si="90"/>
        <v>0</v>
      </c>
      <c r="AK256" s="275">
        <f t="shared" si="90"/>
        <v>0</v>
      </c>
      <c r="AL256" s="275">
        <f t="shared" si="90"/>
        <v>0</v>
      </c>
      <c r="AM256" s="275">
        <f t="shared" si="90"/>
        <v>0</v>
      </c>
      <c r="AN256" s="275">
        <f t="shared" si="90"/>
        <v>0</v>
      </c>
      <c r="AO256" s="275">
        <f t="shared" si="90"/>
        <v>0</v>
      </c>
      <c r="AP256" s="275">
        <f t="shared" si="90"/>
        <v>0</v>
      </c>
      <c r="AQ256" s="275">
        <f t="shared" si="90"/>
        <v>0</v>
      </c>
      <c r="AR256" s="275">
        <f t="shared" si="90"/>
        <v>0</v>
      </c>
      <c r="AS256" s="275">
        <f t="shared" si="90"/>
        <v>0</v>
      </c>
      <c r="AT256" s="275">
        <f t="shared" si="90"/>
        <v>0</v>
      </c>
      <c r="AU256" s="275">
        <f t="shared" si="90"/>
        <v>0</v>
      </c>
      <c r="AV256" s="275">
        <f t="shared" si="90"/>
        <v>0</v>
      </c>
      <c r="AW256" s="275">
        <f t="shared" si="90"/>
        <v>0</v>
      </c>
      <c r="AX256" s="275">
        <f t="shared" si="90"/>
        <v>0</v>
      </c>
      <c r="AY256" s="275">
        <f t="shared" si="90"/>
        <v>0</v>
      </c>
      <c r="AZ256" s="275">
        <f t="shared" si="90"/>
        <v>0</v>
      </c>
      <c r="BA256" s="275">
        <f t="shared" si="90"/>
        <v>0</v>
      </c>
      <c r="BB256" s="275">
        <f t="shared" si="90"/>
        <v>0</v>
      </c>
      <c r="BC256" s="275">
        <f t="shared" si="90"/>
        <v>0</v>
      </c>
      <c r="BD256" s="275">
        <f t="shared" si="90"/>
        <v>0</v>
      </c>
      <c r="BE256" s="275">
        <f t="shared" si="90"/>
        <v>0</v>
      </c>
      <c r="BF256" s="275">
        <f t="shared" si="90"/>
        <v>0</v>
      </c>
      <c r="BG256" s="275">
        <f t="shared" si="90"/>
        <v>0</v>
      </c>
      <c r="BH256" s="275">
        <f t="shared" si="90"/>
        <v>0</v>
      </c>
      <c r="BI256" s="275">
        <f t="shared" si="90"/>
        <v>0</v>
      </c>
      <c r="BJ256" s="275">
        <f t="shared" si="90"/>
        <v>0</v>
      </c>
      <c r="BK256" s="275">
        <f t="shared" si="90"/>
        <v>0</v>
      </c>
      <c r="BL256" s="275">
        <f t="shared" si="90"/>
        <v>0</v>
      </c>
      <c r="BM256" s="275">
        <f t="shared" si="90"/>
        <v>0</v>
      </c>
      <c r="BN256" s="458"/>
      <c r="BO256" s="583" t="e">
        <f>VLOOKUP(B256,'[3]Phụ lục 01'!$B$12:$F$150,5,0)</f>
        <v>#N/A</v>
      </c>
      <c r="BP256" s="583" t="e">
        <f t="shared" si="89"/>
        <v>#N/A</v>
      </c>
      <c r="BQ256" s="469" t="e">
        <f>VLOOKUP(B256,'[2]PL01-16112024'!$D$11:$P$237,11,0)</f>
        <v>#N/A</v>
      </c>
      <c r="BR256" s="469"/>
      <c r="BS256" s="469"/>
      <c r="BT256" s="469"/>
      <c r="BU256" s="469"/>
    </row>
    <row r="257" spans="1:73" s="84" customFormat="1" ht="10.9" customHeight="1">
      <c r="A257" s="276" t="s">
        <v>186</v>
      </c>
      <c r="B257" s="277"/>
      <c r="C257" s="266"/>
      <c r="D257" s="606" t="str">
        <f t="shared" si="84"/>
        <v/>
      </c>
      <c r="E257" s="606" t="str">
        <f>NhuCau!D172</f>
        <v/>
      </c>
      <c r="F257" s="606" t="e">
        <f t="shared" si="88"/>
        <v>#VALUE!</v>
      </c>
      <c r="G257" s="606"/>
      <c r="H257" s="606" t="str">
        <f>IF(ISTEXT(B257)=TRUE,"DMT","")</f>
        <v/>
      </c>
      <c r="I257" s="607"/>
      <c r="J257" s="592">
        <f t="shared" ref="J257:J261" si="91">SUM(K257:BM257)</f>
        <v>0</v>
      </c>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1"/>
      <c r="AL257" s="281"/>
      <c r="AM257" s="281"/>
      <c r="AN257" s="281"/>
      <c r="AO257" s="281"/>
      <c r="AP257" s="281"/>
      <c r="AQ257" s="281"/>
      <c r="AR257" s="281"/>
      <c r="AS257" s="281"/>
      <c r="AT257" s="281"/>
      <c r="AU257" s="281"/>
      <c r="AV257" s="281"/>
      <c r="AW257" s="281"/>
      <c r="AX257" s="281"/>
      <c r="AY257" s="281"/>
      <c r="AZ257" s="281"/>
      <c r="BA257" s="281"/>
      <c r="BB257" s="281"/>
      <c r="BC257" s="281"/>
      <c r="BD257" s="281"/>
      <c r="BE257" s="281"/>
      <c r="BF257" s="281"/>
      <c r="BG257" s="281"/>
      <c r="BH257" s="266"/>
      <c r="BI257" s="266"/>
      <c r="BJ257" s="266"/>
      <c r="BK257" s="266"/>
      <c r="BL257" s="266"/>
      <c r="BM257" s="266"/>
      <c r="BN257" s="459"/>
      <c r="BO257" s="583">
        <f>VLOOKUP(B257,'[3]Phụ lục 01'!$B$12:$F$150,5,0)</f>
        <v>0</v>
      </c>
      <c r="BP257" s="583">
        <f t="shared" si="89"/>
        <v>0</v>
      </c>
      <c r="BQ257" s="469" t="e">
        <f>VLOOKUP(B257,'[2]PL01-16112024'!$D$11:$P$237,11,0)</f>
        <v>#N/A</v>
      </c>
      <c r="BR257" s="469"/>
      <c r="BS257" s="469"/>
      <c r="BT257" s="469"/>
      <c r="BU257" s="469"/>
    </row>
    <row r="258" spans="1:73" s="84" customFormat="1" ht="10.9" customHeight="1">
      <c r="A258" s="276" t="s">
        <v>186</v>
      </c>
      <c r="B258" s="277"/>
      <c r="C258" s="266"/>
      <c r="D258" s="606" t="str">
        <f t="shared" si="84"/>
        <v/>
      </c>
      <c r="E258" s="606" t="str">
        <f>NhuCau!D173</f>
        <v/>
      </c>
      <c r="F258" s="606" t="e">
        <f t="shared" si="88"/>
        <v>#VALUE!</v>
      </c>
      <c r="G258" s="606"/>
      <c r="H258" s="606" t="str">
        <f t="shared" ref="H258:H261" si="92">IF(ISTEXT(B258)=TRUE,"DMT","")</f>
        <v/>
      </c>
      <c r="I258" s="607"/>
      <c r="J258" s="592">
        <f t="shared" si="91"/>
        <v>0</v>
      </c>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81"/>
      <c r="BG258" s="281"/>
      <c r="BH258" s="266"/>
      <c r="BI258" s="266"/>
      <c r="BJ258" s="266"/>
      <c r="BK258" s="266"/>
      <c r="BL258" s="266"/>
      <c r="BM258" s="266"/>
      <c r="BN258" s="459"/>
      <c r="BO258" s="583">
        <f>VLOOKUP(B258,'[3]Phụ lục 01'!$B$12:$F$150,5,0)</f>
        <v>0</v>
      </c>
      <c r="BP258" s="583">
        <f t="shared" si="89"/>
        <v>0</v>
      </c>
      <c r="BQ258" s="469" t="e">
        <f>VLOOKUP(B258,'[2]PL01-16112024'!$D$11:$P$237,11,0)</f>
        <v>#N/A</v>
      </c>
      <c r="BR258" s="469"/>
      <c r="BS258" s="469"/>
      <c r="BT258" s="469"/>
      <c r="BU258" s="469"/>
    </row>
    <row r="259" spans="1:73" s="84" customFormat="1" ht="10.9" customHeight="1">
      <c r="A259" s="276" t="s">
        <v>186</v>
      </c>
      <c r="B259" s="277"/>
      <c r="C259" s="266"/>
      <c r="D259" s="606" t="str">
        <f t="shared" si="84"/>
        <v/>
      </c>
      <c r="E259" s="606" t="str">
        <f>NhuCau!D174</f>
        <v/>
      </c>
      <c r="F259" s="606" t="e">
        <f t="shared" si="88"/>
        <v>#VALUE!</v>
      </c>
      <c r="G259" s="606"/>
      <c r="H259" s="606" t="str">
        <f t="shared" si="92"/>
        <v/>
      </c>
      <c r="I259" s="607"/>
      <c r="J259" s="592">
        <f t="shared" si="91"/>
        <v>0</v>
      </c>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1"/>
      <c r="AL259" s="281"/>
      <c r="AM259" s="281"/>
      <c r="AN259" s="281"/>
      <c r="AO259" s="281"/>
      <c r="AP259" s="281"/>
      <c r="AQ259" s="281"/>
      <c r="AR259" s="281"/>
      <c r="AS259" s="281"/>
      <c r="AT259" s="281"/>
      <c r="AU259" s="281"/>
      <c r="AV259" s="281"/>
      <c r="AW259" s="281"/>
      <c r="AX259" s="281"/>
      <c r="AY259" s="281"/>
      <c r="AZ259" s="281"/>
      <c r="BA259" s="281"/>
      <c r="BB259" s="281"/>
      <c r="BC259" s="281"/>
      <c r="BD259" s="281"/>
      <c r="BE259" s="281"/>
      <c r="BF259" s="281"/>
      <c r="BG259" s="281"/>
      <c r="BH259" s="266"/>
      <c r="BI259" s="266"/>
      <c r="BJ259" s="266"/>
      <c r="BK259" s="266"/>
      <c r="BL259" s="266"/>
      <c r="BM259" s="266"/>
      <c r="BN259" s="459"/>
      <c r="BO259" s="583">
        <f>VLOOKUP(B259,'[3]Phụ lục 01'!$B$12:$F$150,5,0)</f>
        <v>0</v>
      </c>
      <c r="BP259" s="583">
        <f t="shared" si="89"/>
        <v>0</v>
      </c>
      <c r="BQ259" s="469" t="e">
        <f>VLOOKUP(B259,'[2]PL01-16112024'!$D$11:$P$237,11,0)</f>
        <v>#N/A</v>
      </c>
      <c r="BR259" s="469"/>
      <c r="BS259" s="469"/>
      <c r="BT259" s="469"/>
      <c r="BU259" s="469"/>
    </row>
    <row r="260" spans="1:73" s="84" customFormat="1" ht="10.9" customHeight="1">
      <c r="A260" s="276" t="s">
        <v>186</v>
      </c>
      <c r="B260" s="277"/>
      <c r="C260" s="266"/>
      <c r="D260" s="606" t="str">
        <f t="shared" si="84"/>
        <v/>
      </c>
      <c r="E260" s="606" t="str">
        <f>NhuCau!D175</f>
        <v/>
      </c>
      <c r="F260" s="606" t="e">
        <f t="shared" si="88"/>
        <v>#VALUE!</v>
      </c>
      <c r="G260" s="606"/>
      <c r="H260" s="606" t="str">
        <f t="shared" si="92"/>
        <v/>
      </c>
      <c r="I260" s="607"/>
      <c r="J260" s="592">
        <f t="shared" si="91"/>
        <v>0</v>
      </c>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c r="AL260" s="281"/>
      <c r="AM260" s="281"/>
      <c r="AN260" s="281"/>
      <c r="AO260" s="281"/>
      <c r="AP260" s="281"/>
      <c r="AQ260" s="281"/>
      <c r="AR260" s="281"/>
      <c r="AS260" s="281"/>
      <c r="AT260" s="281"/>
      <c r="AU260" s="281"/>
      <c r="AV260" s="281"/>
      <c r="AW260" s="281"/>
      <c r="AX260" s="281"/>
      <c r="AY260" s="281"/>
      <c r="AZ260" s="281"/>
      <c r="BA260" s="281"/>
      <c r="BB260" s="281"/>
      <c r="BC260" s="281"/>
      <c r="BD260" s="281"/>
      <c r="BE260" s="281"/>
      <c r="BF260" s="281"/>
      <c r="BG260" s="281"/>
      <c r="BH260" s="266"/>
      <c r="BI260" s="266"/>
      <c r="BJ260" s="266"/>
      <c r="BK260" s="266"/>
      <c r="BL260" s="266"/>
      <c r="BM260" s="266"/>
      <c r="BN260" s="459"/>
      <c r="BO260" s="583">
        <f>VLOOKUP(B260,'[3]Phụ lục 01'!$B$12:$F$150,5,0)</f>
        <v>0</v>
      </c>
      <c r="BP260" s="583">
        <f t="shared" si="89"/>
        <v>0</v>
      </c>
      <c r="BQ260" s="469" t="e">
        <f>VLOOKUP(B260,'[2]PL01-16112024'!$D$11:$P$237,11,0)</f>
        <v>#N/A</v>
      </c>
      <c r="BR260" s="469"/>
      <c r="BS260" s="469"/>
      <c r="BT260" s="469"/>
      <c r="BU260" s="469"/>
    </row>
    <row r="261" spans="1:73" s="84" customFormat="1" ht="10.9" customHeight="1">
      <c r="A261" s="276" t="s">
        <v>186</v>
      </c>
      <c r="B261" s="277"/>
      <c r="C261" s="266"/>
      <c r="D261" s="606" t="str">
        <f t="shared" si="84"/>
        <v/>
      </c>
      <c r="E261" s="606" t="str">
        <f>NhuCau!D176</f>
        <v/>
      </c>
      <c r="F261" s="606" t="e">
        <f t="shared" si="88"/>
        <v>#VALUE!</v>
      </c>
      <c r="G261" s="606"/>
      <c r="H261" s="606" t="str">
        <f t="shared" si="92"/>
        <v/>
      </c>
      <c r="I261" s="607"/>
      <c r="J261" s="592">
        <f t="shared" si="91"/>
        <v>0</v>
      </c>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c r="AL261" s="281"/>
      <c r="AM261" s="281"/>
      <c r="AN261" s="281"/>
      <c r="AO261" s="281"/>
      <c r="AP261" s="281"/>
      <c r="AQ261" s="281"/>
      <c r="AR261" s="281"/>
      <c r="AS261" s="281"/>
      <c r="AT261" s="281"/>
      <c r="AU261" s="281"/>
      <c r="AV261" s="281"/>
      <c r="AW261" s="281"/>
      <c r="AX261" s="281"/>
      <c r="AY261" s="281"/>
      <c r="AZ261" s="281"/>
      <c r="BA261" s="281"/>
      <c r="BB261" s="281"/>
      <c r="BC261" s="281"/>
      <c r="BD261" s="281"/>
      <c r="BE261" s="281"/>
      <c r="BF261" s="281"/>
      <c r="BG261" s="281"/>
      <c r="BH261" s="266"/>
      <c r="BI261" s="266"/>
      <c r="BJ261" s="266"/>
      <c r="BK261" s="266"/>
      <c r="BL261" s="266"/>
      <c r="BM261" s="266"/>
      <c r="BN261" s="459"/>
      <c r="BO261" s="583">
        <f>VLOOKUP(B261,'[3]Phụ lục 01'!$B$12:$F$150,5,0)</f>
        <v>0</v>
      </c>
      <c r="BP261" s="583">
        <f t="shared" si="89"/>
        <v>0</v>
      </c>
      <c r="BQ261" s="469" t="e">
        <f>VLOOKUP(B261,'[2]PL01-16112024'!$D$11:$P$237,11,0)</f>
        <v>#N/A</v>
      </c>
      <c r="BR261" s="469"/>
      <c r="BS261" s="469"/>
      <c r="BT261" s="469"/>
      <c r="BU261" s="469"/>
    </row>
    <row r="262" spans="1:73" s="84" customFormat="1" ht="10.9" customHeight="1">
      <c r="A262" s="269" t="s">
        <v>43</v>
      </c>
      <c r="B262" s="270" t="s">
        <v>203</v>
      </c>
      <c r="C262" s="271"/>
      <c r="D262" s="603" t="str">
        <f t="shared" si="84"/>
        <v/>
      </c>
      <c r="E262" s="606" t="str">
        <f>NhuCau!D177</f>
        <v/>
      </c>
      <c r="F262" s="606" t="e">
        <f t="shared" si="88"/>
        <v>#VALUE!</v>
      </c>
      <c r="G262" s="604"/>
      <c r="H262" s="604" t="str">
        <f>IF(ISTEXT(B262)=TRUE,"DKT","")</f>
        <v>DKT</v>
      </c>
      <c r="I262" s="609"/>
      <c r="J262" s="591">
        <f>SUM(K262:BM262)</f>
        <v>0</v>
      </c>
      <c r="K262" s="275">
        <f t="shared" ref="K262:BM262" si="93">SUM(K263:K267)</f>
        <v>0</v>
      </c>
      <c r="L262" s="275">
        <f t="shared" si="93"/>
        <v>0</v>
      </c>
      <c r="M262" s="275">
        <f t="shared" si="93"/>
        <v>0</v>
      </c>
      <c r="N262" s="275">
        <f t="shared" si="93"/>
        <v>0</v>
      </c>
      <c r="O262" s="275">
        <f t="shared" si="93"/>
        <v>0</v>
      </c>
      <c r="P262" s="275">
        <f t="shared" si="93"/>
        <v>0</v>
      </c>
      <c r="Q262" s="275">
        <f t="shared" si="93"/>
        <v>0</v>
      </c>
      <c r="R262" s="275">
        <f t="shared" si="93"/>
        <v>0</v>
      </c>
      <c r="S262" s="275">
        <f t="shared" si="93"/>
        <v>0</v>
      </c>
      <c r="T262" s="275">
        <f t="shared" si="93"/>
        <v>0</v>
      </c>
      <c r="U262" s="275">
        <f t="shared" si="93"/>
        <v>0</v>
      </c>
      <c r="V262" s="275">
        <f t="shared" si="93"/>
        <v>0</v>
      </c>
      <c r="W262" s="275">
        <f t="shared" si="93"/>
        <v>0</v>
      </c>
      <c r="X262" s="275">
        <f t="shared" si="93"/>
        <v>0</v>
      </c>
      <c r="Y262" s="275">
        <f t="shared" si="93"/>
        <v>0</v>
      </c>
      <c r="Z262" s="275">
        <f t="shared" si="93"/>
        <v>0</v>
      </c>
      <c r="AA262" s="275">
        <f t="shared" si="93"/>
        <v>0</v>
      </c>
      <c r="AB262" s="275">
        <f t="shared" si="93"/>
        <v>0</v>
      </c>
      <c r="AC262" s="275">
        <f t="shared" si="93"/>
        <v>0</v>
      </c>
      <c r="AD262" s="275">
        <f t="shared" si="93"/>
        <v>0</v>
      </c>
      <c r="AE262" s="275">
        <f t="shared" si="93"/>
        <v>0</v>
      </c>
      <c r="AF262" s="275">
        <f t="shared" si="93"/>
        <v>0</v>
      </c>
      <c r="AG262" s="275">
        <f t="shared" si="93"/>
        <v>0</v>
      </c>
      <c r="AH262" s="275">
        <f t="shared" si="93"/>
        <v>0</v>
      </c>
      <c r="AI262" s="275">
        <f t="shared" si="93"/>
        <v>0</v>
      </c>
      <c r="AJ262" s="275">
        <f t="shared" si="93"/>
        <v>0</v>
      </c>
      <c r="AK262" s="275">
        <f t="shared" si="93"/>
        <v>0</v>
      </c>
      <c r="AL262" s="275">
        <f t="shared" si="93"/>
        <v>0</v>
      </c>
      <c r="AM262" s="275">
        <f t="shared" si="93"/>
        <v>0</v>
      </c>
      <c r="AN262" s="275">
        <f t="shared" si="93"/>
        <v>0</v>
      </c>
      <c r="AO262" s="275">
        <f t="shared" si="93"/>
        <v>0</v>
      </c>
      <c r="AP262" s="275">
        <f t="shared" si="93"/>
        <v>0</v>
      </c>
      <c r="AQ262" s="275">
        <f t="shared" si="93"/>
        <v>0</v>
      </c>
      <c r="AR262" s="275">
        <f t="shared" si="93"/>
        <v>0</v>
      </c>
      <c r="AS262" s="275">
        <f t="shared" si="93"/>
        <v>0</v>
      </c>
      <c r="AT262" s="275">
        <f t="shared" si="93"/>
        <v>0</v>
      </c>
      <c r="AU262" s="275">
        <f t="shared" si="93"/>
        <v>0</v>
      </c>
      <c r="AV262" s="275">
        <f t="shared" si="93"/>
        <v>0</v>
      </c>
      <c r="AW262" s="275">
        <f t="shared" si="93"/>
        <v>0</v>
      </c>
      <c r="AX262" s="275">
        <f t="shared" si="93"/>
        <v>0</v>
      </c>
      <c r="AY262" s="275">
        <f t="shared" si="93"/>
        <v>0</v>
      </c>
      <c r="AZ262" s="275">
        <f t="shared" si="93"/>
        <v>0</v>
      </c>
      <c r="BA262" s="275">
        <f t="shared" si="93"/>
        <v>0</v>
      </c>
      <c r="BB262" s="275">
        <f t="shared" si="93"/>
        <v>0</v>
      </c>
      <c r="BC262" s="275">
        <f t="shared" si="93"/>
        <v>0</v>
      </c>
      <c r="BD262" s="275">
        <f t="shared" si="93"/>
        <v>0</v>
      </c>
      <c r="BE262" s="275">
        <f t="shared" si="93"/>
        <v>0</v>
      </c>
      <c r="BF262" s="275">
        <f t="shared" si="93"/>
        <v>0</v>
      </c>
      <c r="BG262" s="275">
        <f t="shared" si="93"/>
        <v>0</v>
      </c>
      <c r="BH262" s="275">
        <f t="shared" si="93"/>
        <v>0</v>
      </c>
      <c r="BI262" s="275">
        <f t="shared" si="93"/>
        <v>0</v>
      </c>
      <c r="BJ262" s="275">
        <f t="shared" si="93"/>
        <v>0</v>
      </c>
      <c r="BK262" s="275">
        <f t="shared" si="93"/>
        <v>0</v>
      </c>
      <c r="BL262" s="275">
        <f t="shared" si="93"/>
        <v>0</v>
      </c>
      <c r="BM262" s="275">
        <f t="shared" si="93"/>
        <v>0</v>
      </c>
      <c r="BN262" s="458"/>
      <c r="BO262" s="583" t="e">
        <f>VLOOKUP(B262,'[3]Phụ lục 01'!$B$12:$F$150,5,0)</f>
        <v>#N/A</v>
      </c>
      <c r="BP262" s="583" t="e">
        <f t="shared" si="89"/>
        <v>#N/A</v>
      </c>
      <c r="BQ262" s="469" t="e">
        <f>VLOOKUP(B262,'[2]PL01-16112024'!$D$11:$P$237,11,0)</f>
        <v>#N/A</v>
      </c>
      <c r="BR262" s="469"/>
      <c r="BS262" s="469"/>
      <c r="BT262" s="469"/>
      <c r="BU262" s="469"/>
    </row>
    <row r="263" spans="1:73" s="84" customFormat="1" ht="10.9" customHeight="1">
      <c r="A263" s="276" t="s">
        <v>186</v>
      </c>
      <c r="B263" s="277"/>
      <c r="C263" s="266"/>
      <c r="D263" s="606" t="str">
        <f t="shared" si="84"/>
        <v/>
      </c>
      <c r="E263" s="606" t="str">
        <f>NhuCau!D178</f>
        <v/>
      </c>
      <c r="F263" s="606" t="e">
        <f t="shared" si="88"/>
        <v>#VALUE!</v>
      </c>
      <c r="G263" s="606"/>
      <c r="H263" s="606" t="str">
        <f>IF(ISTEXT(B263)=TRUE,"DKT","")</f>
        <v/>
      </c>
      <c r="I263" s="607"/>
      <c r="J263" s="592">
        <f t="shared" ref="J263:J267" si="94">SUM(K263:BM263)</f>
        <v>0</v>
      </c>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1"/>
      <c r="AL263" s="281"/>
      <c r="AM263" s="281"/>
      <c r="AN263" s="281"/>
      <c r="AO263" s="281"/>
      <c r="AP263" s="281"/>
      <c r="AQ263" s="281"/>
      <c r="AR263" s="281"/>
      <c r="AS263" s="281"/>
      <c r="AT263" s="281"/>
      <c r="AU263" s="281"/>
      <c r="AV263" s="281"/>
      <c r="AW263" s="281"/>
      <c r="AX263" s="281"/>
      <c r="AY263" s="281"/>
      <c r="AZ263" s="281"/>
      <c r="BA263" s="281"/>
      <c r="BB263" s="281"/>
      <c r="BC263" s="281"/>
      <c r="BD263" s="281"/>
      <c r="BE263" s="281"/>
      <c r="BF263" s="281"/>
      <c r="BG263" s="281"/>
      <c r="BH263" s="266"/>
      <c r="BI263" s="266"/>
      <c r="BJ263" s="266"/>
      <c r="BK263" s="266"/>
      <c r="BL263" s="266"/>
      <c r="BM263" s="266"/>
      <c r="BN263" s="459"/>
      <c r="BO263" s="583">
        <f>VLOOKUP(B263,'[3]Phụ lục 01'!$B$12:$F$150,5,0)</f>
        <v>0</v>
      </c>
      <c r="BP263" s="583">
        <f t="shared" si="89"/>
        <v>0</v>
      </c>
      <c r="BQ263" s="469" t="e">
        <f>VLOOKUP(B263,'[2]PL01-16112024'!$D$11:$P$237,11,0)</f>
        <v>#N/A</v>
      </c>
      <c r="BR263" s="469"/>
      <c r="BS263" s="469"/>
      <c r="BT263" s="469"/>
      <c r="BU263" s="469"/>
    </row>
    <row r="264" spans="1:73" s="84" customFormat="1" ht="10.9" customHeight="1">
      <c r="A264" s="276" t="s">
        <v>186</v>
      </c>
      <c r="B264" s="277"/>
      <c r="C264" s="266"/>
      <c r="D264" s="606" t="str">
        <f t="shared" si="84"/>
        <v/>
      </c>
      <c r="E264" s="606" t="str">
        <f>NhuCau!D179</f>
        <v/>
      </c>
      <c r="F264" s="606" t="e">
        <f t="shared" si="88"/>
        <v>#VALUE!</v>
      </c>
      <c r="G264" s="606"/>
      <c r="H264" s="606" t="str">
        <f t="shared" ref="H264:H267" si="95">IF(ISTEXT(B264)=TRUE,"DKT","")</f>
        <v/>
      </c>
      <c r="I264" s="607"/>
      <c r="J264" s="592">
        <f t="shared" si="94"/>
        <v>0</v>
      </c>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1"/>
      <c r="AL264" s="281"/>
      <c r="AM264" s="281"/>
      <c r="AN264" s="281"/>
      <c r="AO264" s="281"/>
      <c r="AP264" s="281"/>
      <c r="AQ264" s="281"/>
      <c r="AR264" s="281"/>
      <c r="AS264" s="281"/>
      <c r="AT264" s="281"/>
      <c r="AU264" s="281"/>
      <c r="AV264" s="281"/>
      <c r="AW264" s="281"/>
      <c r="AX264" s="281"/>
      <c r="AY264" s="281"/>
      <c r="AZ264" s="281"/>
      <c r="BA264" s="281"/>
      <c r="BB264" s="281"/>
      <c r="BC264" s="281"/>
      <c r="BD264" s="281"/>
      <c r="BE264" s="281"/>
      <c r="BF264" s="281"/>
      <c r="BG264" s="281"/>
      <c r="BH264" s="266"/>
      <c r="BI264" s="266"/>
      <c r="BJ264" s="266"/>
      <c r="BK264" s="266"/>
      <c r="BL264" s="266"/>
      <c r="BM264" s="266"/>
      <c r="BN264" s="459"/>
      <c r="BO264" s="583">
        <f>VLOOKUP(B264,'[3]Phụ lục 01'!$B$12:$F$150,5,0)</f>
        <v>0</v>
      </c>
      <c r="BP264" s="583">
        <f t="shared" si="89"/>
        <v>0</v>
      </c>
      <c r="BQ264" s="469" t="e">
        <f>VLOOKUP(B264,'[2]PL01-16112024'!$D$11:$P$237,11,0)</f>
        <v>#N/A</v>
      </c>
      <c r="BR264" s="469"/>
      <c r="BS264" s="469"/>
      <c r="BT264" s="469"/>
      <c r="BU264" s="469"/>
    </row>
    <row r="265" spans="1:73" s="84" customFormat="1" ht="10.9" customHeight="1">
      <c r="A265" s="276" t="s">
        <v>186</v>
      </c>
      <c r="B265" s="277"/>
      <c r="C265" s="266"/>
      <c r="D265" s="606" t="str">
        <f t="shared" si="84"/>
        <v/>
      </c>
      <c r="E265" s="606" t="str">
        <f>NhuCau!D180</f>
        <v/>
      </c>
      <c r="F265" s="606" t="e">
        <f t="shared" si="88"/>
        <v>#VALUE!</v>
      </c>
      <c r="G265" s="606"/>
      <c r="H265" s="606" t="str">
        <f t="shared" si="95"/>
        <v/>
      </c>
      <c r="I265" s="607"/>
      <c r="J265" s="592">
        <f t="shared" si="94"/>
        <v>0</v>
      </c>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c r="AL265" s="281"/>
      <c r="AM265" s="281"/>
      <c r="AN265" s="281"/>
      <c r="AO265" s="281"/>
      <c r="AP265" s="281"/>
      <c r="AQ265" s="281"/>
      <c r="AR265" s="281"/>
      <c r="AS265" s="281"/>
      <c r="AT265" s="281"/>
      <c r="AU265" s="281"/>
      <c r="AV265" s="281"/>
      <c r="AW265" s="281"/>
      <c r="AX265" s="281"/>
      <c r="AY265" s="281"/>
      <c r="AZ265" s="281"/>
      <c r="BA265" s="281"/>
      <c r="BB265" s="281"/>
      <c r="BC265" s="281"/>
      <c r="BD265" s="281"/>
      <c r="BE265" s="281"/>
      <c r="BF265" s="281"/>
      <c r="BG265" s="281"/>
      <c r="BH265" s="266"/>
      <c r="BI265" s="266"/>
      <c r="BJ265" s="266"/>
      <c r="BK265" s="266"/>
      <c r="BL265" s="266"/>
      <c r="BM265" s="266"/>
      <c r="BN265" s="459"/>
      <c r="BO265" s="583">
        <f>VLOOKUP(B265,'[3]Phụ lục 01'!$B$12:$F$150,5,0)</f>
        <v>0</v>
      </c>
      <c r="BP265" s="583">
        <f t="shared" si="89"/>
        <v>0</v>
      </c>
      <c r="BQ265" s="469" t="e">
        <f>VLOOKUP(B265,'[2]PL01-16112024'!$D$11:$P$237,11,0)</f>
        <v>#N/A</v>
      </c>
      <c r="BR265" s="469"/>
      <c r="BS265" s="469"/>
      <c r="BT265" s="469"/>
      <c r="BU265" s="469"/>
    </row>
    <row r="266" spans="1:73" s="84" customFormat="1" ht="10.9" customHeight="1">
      <c r="A266" s="276" t="s">
        <v>186</v>
      </c>
      <c r="B266" s="277"/>
      <c r="C266" s="266"/>
      <c r="D266" s="606" t="str">
        <f t="shared" si="84"/>
        <v/>
      </c>
      <c r="E266" s="606" t="str">
        <f>NhuCau!D181</f>
        <v/>
      </c>
      <c r="F266" s="606" t="e">
        <f t="shared" si="88"/>
        <v>#VALUE!</v>
      </c>
      <c r="G266" s="606"/>
      <c r="H266" s="606" t="str">
        <f t="shared" si="95"/>
        <v/>
      </c>
      <c r="I266" s="607"/>
      <c r="J266" s="592">
        <f t="shared" si="94"/>
        <v>0</v>
      </c>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c r="AL266" s="281"/>
      <c r="AM266" s="281"/>
      <c r="AN266" s="281"/>
      <c r="AO266" s="281"/>
      <c r="AP266" s="281"/>
      <c r="AQ266" s="281"/>
      <c r="AR266" s="281"/>
      <c r="AS266" s="281"/>
      <c r="AT266" s="281"/>
      <c r="AU266" s="281"/>
      <c r="AV266" s="281"/>
      <c r="AW266" s="281"/>
      <c r="AX266" s="281"/>
      <c r="AY266" s="281"/>
      <c r="AZ266" s="281"/>
      <c r="BA266" s="281"/>
      <c r="BB266" s="281"/>
      <c r="BC266" s="281"/>
      <c r="BD266" s="281"/>
      <c r="BE266" s="281"/>
      <c r="BF266" s="281"/>
      <c r="BG266" s="281"/>
      <c r="BH266" s="266"/>
      <c r="BI266" s="266"/>
      <c r="BJ266" s="266"/>
      <c r="BK266" s="266"/>
      <c r="BL266" s="266"/>
      <c r="BM266" s="266"/>
      <c r="BN266" s="459"/>
      <c r="BO266" s="583">
        <f>VLOOKUP(B266,'[3]Phụ lục 01'!$B$12:$F$150,5,0)</f>
        <v>0</v>
      </c>
      <c r="BP266" s="583">
        <f t="shared" si="89"/>
        <v>0</v>
      </c>
      <c r="BQ266" s="469" t="e">
        <f>VLOOKUP(B266,'[2]PL01-16112024'!$D$11:$P$237,11,0)</f>
        <v>#N/A</v>
      </c>
      <c r="BR266" s="469"/>
      <c r="BS266" s="469"/>
      <c r="BT266" s="469"/>
      <c r="BU266" s="469"/>
    </row>
    <row r="267" spans="1:73" s="84" customFormat="1" ht="10.9" customHeight="1">
      <c r="A267" s="276" t="s">
        <v>186</v>
      </c>
      <c r="B267" s="277"/>
      <c r="C267" s="266"/>
      <c r="D267" s="606" t="str">
        <f t="shared" si="84"/>
        <v/>
      </c>
      <c r="E267" s="606" t="str">
        <f>NhuCau!D182</f>
        <v/>
      </c>
      <c r="F267" s="606" t="e">
        <f t="shared" si="88"/>
        <v>#VALUE!</v>
      </c>
      <c r="G267" s="606"/>
      <c r="H267" s="606" t="str">
        <f t="shared" si="95"/>
        <v/>
      </c>
      <c r="I267" s="607"/>
      <c r="J267" s="592">
        <f t="shared" si="94"/>
        <v>0</v>
      </c>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1"/>
      <c r="AL267" s="281"/>
      <c r="AM267" s="281"/>
      <c r="AN267" s="281"/>
      <c r="AO267" s="281"/>
      <c r="AP267" s="281"/>
      <c r="AQ267" s="281"/>
      <c r="AR267" s="281"/>
      <c r="AS267" s="281"/>
      <c r="AT267" s="281"/>
      <c r="AU267" s="281"/>
      <c r="AV267" s="281"/>
      <c r="AW267" s="281"/>
      <c r="AX267" s="281"/>
      <c r="AY267" s="281"/>
      <c r="AZ267" s="281"/>
      <c r="BA267" s="281"/>
      <c r="BB267" s="281"/>
      <c r="BC267" s="281"/>
      <c r="BD267" s="281"/>
      <c r="BE267" s="281"/>
      <c r="BF267" s="281"/>
      <c r="BG267" s="281"/>
      <c r="BH267" s="266"/>
      <c r="BI267" s="266"/>
      <c r="BJ267" s="266"/>
      <c r="BK267" s="266"/>
      <c r="BL267" s="266"/>
      <c r="BM267" s="266"/>
      <c r="BN267" s="459"/>
      <c r="BO267" s="583">
        <f>VLOOKUP(B267,'[3]Phụ lục 01'!$B$12:$F$150,5,0)</f>
        <v>0</v>
      </c>
      <c r="BP267" s="583">
        <f t="shared" si="89"/>
        <v>0</v>
      </c>
      <c r="BQ267" s="469" t="e">
        <f>VLOOKUP(B267,'[2]PL01-16112024'!$D$11:$P$237,11,0)</f>
        <v>#N/A</v>
      </c>
      <c r="BR267" s="469"/>
      <c r="BS267" s="469"/>
      <c r="BT267" s="469"/>
      <c r="BU267" s="469"/>
    </row>
    <row r="268" spans="1:73" s="84" customFormat="1" ht="10.9" customHeight="1">
      <c r="A268" s="269" t="s">
        <v>43</v>
      </c>
      <c r="B268" s="270" t="s">
        <v>51</v>
      </c>
      <c r="C268" s="271"/>
      <c r="D268" s="603" t="str">
        <f t="shared" si="84"/>
        <v/>
      </c>
      <c r="E268" s="606" t="str">
        <f>NhuCau!D183</f>
        <v/>
      </c>
      <c r="F268" s="606" t="e">
        <f t="shared" si="88"/>
        <v>#VALUE!</v>
      </c>
      <c r="G268" s="604"/>
      <c r="H268" s="604" t="str">
        <f t="shared" ref="H268:H273" si="96">IF(ISTEXT(B268)=TRUE,"DNG","")</f>
        <v>DNG</v>
      </c>
      <c r="I268" s="609"/>
      <c r="J268" s="591">
        <f>SUM(K268:BM268)</f>
        <v>0</v>
      </c>
      <c r="K268" s="275">
        <f t="shared" ref="K268:BM268" si="97">SUM(K269:K273)</f>
        <v>0</v>
      </c>
      <c r="L268" s="275">
        <f t="shared" si="97"/>
        <v>0</v>
      </c>
      <c r="M268" s="275">
        <f t="shared" si="97"/>
        <v>0</v>
      </c>
      <c r="N268" s="275">
        <f t="shared" si="97"/>
        <v>0</v>
      </c>
      <c r="O268" s="275">
        <f t="shared" si="97"/>
        <v>0</v>
      </c>
      <c r="P268" s="275">
        <f t="shared" si="97"/>
        <v>0</v>
      </c>
      <c r="Q268" s="275">
        <f t="shared" si="97"/>
        <v>0</v>
      </c>
      <c r="R268" s="275">
        <f t="shared" si="97"/>
        <v>0</v>
      </c>
      <c r="S268" s="275">
        <f t="shared" si="97"/>
        <v>0</v>
      </c>
      <c r="T268" s="275">
        <f t="shared" si="97"/>
        <v>0</v>
      </c>
      <c r="U268" s="275">
        <f t="shared" si="97"/>
        <v>0</v>
      </c>
      <c r="V268" s="275">
        <f t="shared" si="97"/>
        <v>0</v>
      </c>
      <c r="W268" s="275">
        <f t="shared" si="97"/>
        <v>0</v>
      </c>
      <c r="X268" s="275">
        <f t="shared" si="97"/>
        <v>0</v>
      </c>
      <c r="Y268" s="275">
        <f t="shared" si="97"/>
        <v>0</v>
      </c>
      <c r="Z268" s="275">
        <f t="shared" si="97"/>
        <v>0</v>
      </c>
      <c r="AA268" s="275">
        <f t="shared" si="97"/>
        <v>0</v>
      </c>
      <c r="AB268" s="275">
        <f t="shared" si="97"/>
        <v>0</v>
      </c>
      <c r="AC268" s="275">
        <f t="shared" si="97"/>
        <v>0</v>
      </c>
      <c r="AD268" s="275">
        <f t="shared" si="97"/>
        <v>0</v>
      </c>
      <c r="AE268" s="275">
        <f t="shared" si="97"/>
        <v>0</v>
      </c>
      <c r="AF268" s="275">
        <f t="shared" si="97"/>
        <v>0</v>
      </c>
      <c r="AG268" s="275">
        <f t="shared" si="97"/>
        <v>0</v>
      </c>
      <c r="AH268" s="275">
        <f t="shared" si="97"/>
        <v>0</v>
      </c>
      <c r="AI268" s="275">
        <f t="shared" si="97"/>
        <v>0</v>
      </c>
      <c r="AJ268" s="275">
        <f t="shared" si="97"/>
        <v>0</v>
      </c>
      <c r="AK268" s="275">
        <f t="shared" si="97"/>
        <v>0</v>
      </c>
      <c r="AL268" s="275">
        <f t="shared" si="97"/>
        <v>0</v>
      </c>
      <c r="AM268" s="275">
        <f t="shared" si="97"/>
        <v>0</v>
      </c>
      <c r="AN268" s="275">
        <f t="shared" si="97"/>
        <v>0</v>
      </c>
      <c r="AO268" s="275">
        <f t="shared" si="97"/>
        <v>0</v>
      </c>
      <c r="AP268" s="275">
        <f t="shared" si="97"/>
        <v>0</v>
      </c>
      <c r="AQ268" s="275">
        <f t="shared" si="97"/>
        <v>0</v>
      </c>
      <c r="AR268" s="275">
        <f t="shared" si="97"/>
        <v>0</v>
      </c>
      <c r="AS268" s="275">
        <f t="shared" si="97"/>
        <v>0</v>
      </c>
      <c r="AT268" s="275">
        <f t="shared" si="97"/>
        <v>0</v>
      </c>
      <c r="AU268" s="275">
        <f t="shared" si="97"/>
        <v>0</v>
      </c>
      <c r="AV268" s="275">
        <f t="shared" si="97"/>
        <v>0</v>
      </c>
      <c r="AW268" s="275">
        <f t="shared" si="97"/>
        <v>0</v>
      </c>
      <c r="AX268" s="275">
        <f t="shared" si="97"/>
        <v>0</v>
      </c>
      <c r="AY268" s="275">
        <f t="shared" si="97"/>
        <v>0</v>
      </c>
      <c r="AZ268" s="275">
        <f t="shared" si="97"/>
        <v>0</v>
      </c>
      <c r="BA268" s="275">
        <f t="shared" si="97"/>
        <v>0</v>
      </c>
      <c r="BB268" s="275">
        <f t="shared" si="97"/>
        <v>0</v>
      </c>
      <c r="BC268" s="275">
        <f t="shared" si="97"/>
        <v>0</v>
      </c>
      <c r="BD268" s="275">
        <f t="shared" si="97"/>
        <v>0</v>
      </c>
      <c r="BE268" s="275">
        <f t="shared" si="97"/>
        <v>0</v>
      </c>
      <c r="BF268" s="275">
        <f t="shared" si="97"/>
        <v>0</v>
      </c>
      <c r="BG268" s="275">
        <f t="shared" si="97"/>
        <v>0</v>
      </c>
      <c r="BH268" s="275">
        <f t="shared" si="97"/>
        <v>0</v>
      </c>
      <c r="BI268" s="275">
        <f t="shared" si="97"/>
        <v>0</v>
      </c>
      <c r="BJ268" s="275">
        <f t="shared" si="97"/>
        <v>0</v>
      </c>
      <c r="BK268" s="275">
        <f t="shared" si="97"/>
        <v>0</v>
      </c>
      <c r="BL268" s="275">
        <f t="shared" si="97"/>
        <v>0</v>
      </c>
      <c r="BM268" s="275">
        <f t="shared" si="97"/>
        <v>0</v>
      </c>
      <c r="BN268" s="458"/>
      <c r="BO268" s="583" t="e">
        <f>VLOOKUP(B268,'[3]Phụ lục 01'!$B$12:$F$150,5,0)</f>
        <v>#N/A</v>
      </c>
      <c r="BP268" s="583" t="e">
        <f t="shared" si="89"/>
        <v>#N/A</v>
      </c>
      <c r="BQ268" s="469" t="e">
        <f>VLOOKUP(B268,'[2]PL01-16112024'!$D$11:$P$237,11,0)</f>
        <v>#N/A</v>
      </c>
      <c r="BR268" s="469"/>
      <c r="BS268" s="469"/>
      <c r="BT268" s="469"/>
      <c r="BU268" s="469"/>
    </row>
    <row r="269" spans="1:73" s="84" customFormat="1" ht="10.9" customHeight="1">
      <c r="A269" s="276" t="s">
        <v>186</v>
      </c>
      <c r="B269" s="277"/>
      <c r="C269" s="266"/>
      <c r="D269" s="606" t="str">
        <f t="shared" si="84"/>
        <v/>
      </c>
      <c r="E269" s="606" t="str">
        <f>NhuCau!D184</f>
        <v/>
      </c>
      <c r="F269" s="606" t="e">
        <f t="shared" si="88"/>
        <v>#VALUE!</v>
      </c>
      <c r="G269" s="606"/>
      <c r="H269" s="606" t="str">
        <f t="shared" si="96"/>
        <v/>
      </c>
      <c r="I269" s="607"/>
      <c r="J269" s="592">
        <f t="shared" ref="J269:J273" si="98">SUM(K269:BM269)</f>
        <v>0</v>
      </c>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81"/>
      <c r="BG269" s="281"/>
      <c r="BH269" s="266"/>
      <c r="BI269" s="266"/>
      <c r="BJ269" s="266"/>
      <c r="BK269" s="266"/>
      <c r="BL269" s="266"/>
      <c r="BM269" s="266"/>
      <c r="BN269" s="459"/>
      <c r="BO269" s="583">
        <f>VLOOKUP(B269,'[3]Phụ lục 01'!$B$12:$F$150,5,0)</f>
        <v>0</v>
      </c>
      <c r="BP269" s="583">
        <f t="shared" si="89"/>
        <v>0</v>
      </c>
      <c r="BQ269" s="469" t="e">
        <f>VLOOKUP(B269,'[2]PL01-16112024'!$D$11:$P$237,11,0)</f>
        <v>#N/A</v>
      </c>
      <c r="BR269" s="469"/>
      <c r="BS269" s="469"/>
      <c r="BT269" s="469"/>
      <c r="BU269" s="469"/>
    </row>
    <row r="270" spans="1:73" s="84" customFormat="1" ht="10.9" customHeight="1">
      <c r="A270" s="276" t="s">
        <v>186</v>
      </c>
      <c r="B270" s="277"/>
      <c r="C270" s="266"/>
      <c r="D270" s="606" t="str">
        <f t="shared" si="84"/>
        <v/>
      </c>
      <c r="E270" s="606" t="str">
        <f>NhuCau!D185</f>
        <v/>
      </c>
      <c r="F270" s="606" t="e">
        <f t="shared" si="88"/>
        <v>#VALUE!</v>
      </c>
      <c r="G270" s="606"/>
      <c r="H270" s="606" t="str">
        <f t="shared" si="96"/>
        <v/>
      </c>
      <c r="I270" s="607"/>
      <c r="J270" s="592">
        <f t="shared" si="98"/>
        <v>0</v>
      </c>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66"/>
      <c r="BI270" s="266"/>
      <c r="BJ270" s="266"/>
      <c r="BK270" s="266"/>
      <c r="BL270" s="266"/>
      <c r="BM270" s="266"/>
      <c r="BN270" s="459"/>
      <c r="BO270" s="583">
        <f>VLOOKUP(B270,'[3]Phụ lục 01'!$B$12:$F$150,5,0)</f>
        <v>0</v>
      </c>
      <c r="BP270" s="583">
        <f t="shared" si="89"/>
        <v>0</v>
      </c>
      <c r="BQ270" s="469" t="e">
        <f>VLOOKUP(B270,'[2]PL01-16112024'!$D$11:$P$237,11,0)</f>
        <v>#N/A</v>
      </c>
      <c r="BR270" s="469"/>
      <c r="BS270" s="469"/>
      <c r="BT270" s="469"/>
      <c r="BU270" s="469"/>
    </row>
    <row r="271" spans="1:73" s="84" customFormat="1" ht="10.9" customHeight="1">
      <c r="A271" s="276" t="s">
        <v>186</v>
      </c>
      <c r="B271" s="277"/>
      <c r="C271" s="266"/>
      <c r="D271" s="606" t="str">
        <f t="shared" si="84"/>
        <v/>
      </c>
      <c r="E271" s="606" t="str">
        <f>NhuCau!D186</f>
        <v/>
      </c>
      <c r="F271" s="606" t="e">
        <f t="shared" si="88"/>
        <v>#VALUE!</v>
      </c>
      <c r="G271" s="606"/>
      <c r="H271" s="606" t="str">
        <f t="shared" si="96"/>
        <v/>
      </c>
      <c r="I271" s="607"/>
      <c r="J271" s="592">
        <f t="shared" si="98"/>
        <v>0</v>
      </c>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66"/>
      <c r="BI271" s="266"/>
      <c r="BJ271" s="266"/>
      <c r="BK271" s="266"/>
      <c r="BL271" s="266"/>
      <c r="BM271" s="266"/>
      <c r="BN271" s="459"/>
      <c r="BO271" s="583">
        <f>VLOOKUP(B271,'[3]Phụ lục 01'!$B$12:$F$150,5,0)</f>
        <v>0</v>
      </c>
      <c r="BP271" s="583">
        <f t="shared" si="89"/>
        <v>0</v>
      </c>
      <c r="BQ271" s="469" t="e">
        <f>VLOOKUP(B271,'[2]PL01-16112024'!$D$11:$P$237,11,0)</f>
        <v>#N/A</v>
      </c>
      <c r="BR271" s="469"/>
      <c r="BS271" s="469"/>
      <c r="BT271" s="469"/>
      <c r="BU271" s="469"/>
    </row>
    <row r="272" spans="1:73" s="84" customFormat="1" ht="10.9" customHeight="1">
      <c r="A272" s="276" t="s">
        <v>186</v>
      </c>
      <c r="B272" s="277"/>
      <c r="C272" s="266"/>
      <c r="D272" s="606" t="str">
        <f t="shared" si="84"/>
        <v/>
      </c>
      <c r="E272" s="606" t="str">
        <f>NhuCau!D187</f>
        <v/>
      </c>
      <c r="F272" s="606" t="e">
        <f t="shared" si="88"/>
        <v>#VALUE!</v>
      </c>
      <c r="G272" s="606"/>
      <c r="H272" s="606" t="str">
        <f t="shared" si="96"/>
        <v/>
      </c>
      <c r="I272" s="607"/>
      <c r="J272" s="592">
        <f t="shared" si="98"/>
        <v>0</v>
      </c>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66"/>
      <c r="BI272" s="266"/>
      <c r="BJ272" s="266"/>
      <c r="BK272" s="266"/>
      <c r="BL272" s="266"/>
      <c r="BM272" s="266"/>
      <c r="BN272" s="459"/>
      <c r="BO272" s="583">
        <f>VLOOKUP(B272,'[3]Phụ lục 01'!$B$12:$F$150,5,0)</f>
        <v>0</v>
      </c>
      <c r="BP272" s="583">
        <f t="shared" si="89"/>
        <v>0</v>
      </c>
      <c r="BQ272" s="469" t="e">
        <f>VLOOKUP(B272,'[2]PL01-16112024'!$D$11:$P$237,11,0)</f>
        <v>#N/A</v>
      </c>
      <c r="BR272" s="469"/>
      <c r="BS272" s="469"/>
      <c r="BT272" s="469"/>
      <c r="BU272" s="469"/>
    </row>
    <row r="273" spans="1:73" s="84" customFormat="1" ht="10.9" customHeight="1">
      <c r="A273" s="276" t="s">
        <v>186</v>
      </c>
      <c r="B273" s="277"/>
      <c r="C273" s="266"/>
      <c r="D273" s="606" t="str">
        <f t="shared" si="84"/>
        <v/>
      </c>
      <c r="E273" s="606" t="str">
        <f>NhuCau!D188</f>
        <v/>
      </c>
      <c r="F273" s="606" t="e">
        <f t="shared" si="88"/>
        <v>#VALUE!</v>
      </c>
      <c r="G273" s="606"/>
      <c r="H273" s="606" t="str">
        <f t="shared" si="96"/>
        <v/>
      </c>
      <c r="I273" s="607"/>
      <c r="J273" s="592">
        <f t="shared" si="98"/>
        <v>0</v>
      </c>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66"/>
      <c r="BI273" s="266"/>
      <c r="BJ273" s="266"/>
      <c r="BK273" s="266"/>
      <c r="BL273" s="266"/>
      <c r="BM273" s="266"/>
      <c r="BN273" s="459"/>
      <c r="BO273" s="583">
        <f>VLOOKUP(B273,'[3]Phụ lục 01'!$B$12:$F$150,5,0)</f>
        <v>0</v>
      </c>
      <c r="BP273" s="583">
        <f t="shared" si="89"/>
        <v>0</v>
      </c>
      <c r="BQ273" s="469" t="e">
        <f>VLOOKUP(B273,'[2]PL01-16112024'!$D$11:$P$237,11,0)</f>
        <v>#N/A</v>
      </c>
      <c r="BR273" s="469"/>
      <c r="BS273" s="469"/>
      <c r="BT273" s="469"/>
      <c r="BU273" s="469"/>
    </row>
    <row r="274" spans="1:73" s="84" customFormat="1" ht="10.9" customHeight="1">
      <c r="A274" s="269" t="s">
        <v>43</v>
      </c>
      <c r="B274" s="270" t="s">
        <v>52</v>
      </c>
      <c r="C274" s="271"/>
      <c r="D274" s="603" t="str">
        <f t="shared" si="84"/>
        <v/>
      </c>
      <c r="E274" s="606" t="str">
        <f>NhuCau!D189</f>
        <v/>
      </c>
      <c r="F274" s="606" t="e">
        <f t="shared" si="88"/>
        <v>#VALUE!</v>
      </c>
      <c r="G274" s="604"/>
      <c r="H274" s="604" t="str">
        <f>IF(ISTEXT(B274)=TRUE,"DSK","")</f>
        <v>DSK</v>
      </c>
      <c r="I274" s="609"/>
      <c r="J274" s="591">
        <f>SUM(K274:BM274)</f>
        <v>0</v>
      </c>
      <c r="K274" s="275">
        <f t="shared" ref="K274:BM274" si="99">SUM(K275:K278)</f>
        <v>0</v>
      </c>
      <c r="L274" s="275">
        <f t="shared" si="99"/>
        <v>0</v>
      </c>
      <c r="M274" s="275">
        <f t="shared" si="99"/>
        <v>0</v>
      </c>
      <c r="N274" s="275">
        <f t="shared" si="99"/>
        <v>0</v>
      </c>
      <c r="O274" s="275">
        <f t="shared" si="99"/>
        <v>0</v>
      </c>
      <c r="P274" s="275">
        <f t="shared" si="99"/>
        <v>0</v>
      </c>
      <c r="Q274" s="275">
        <f t="shared" si="99"/>
        <v>0</v>
      </c>
      <c r="R274" s="275">
        <f t="shared" si="99"/>
        <v>0</v>
      </c>
      <c r="S274" s="275">
        <f t="shared" si="99"/>
        <v>0</v>
      </c>
      <c r="T274" s="275">
        <f t="shared" si="99"/>
        <v>0</v>
      </c>
      <c r="U274" s="275">
        <f t="shared" si="99"/>
        <v>0</v>
      </c>
      <c r="V274" s="275">
        <f t="shared" si="99"/>
        <v>0</v>
      </c>
      <c r="W274" s="275">
        <f t="shared" si="99"/>
        <v>0</v>
      </c>
      <c r="X274" s="275">
        <f t="shared" si="99"/>
        <v>0</v>
      </c>
      <c r="Y274" s="275">
        <f t="shared" si="99"/>
        <v>0</v>
      </c>
      <c r="Z274" s="275">
        <f t="shared" si="99"/>
        <v>0</v>
      </c>
      <c r="AA274" s="275">
        <f t="shared" si="99"/>
        <v>0</v>
      </c>
      <c r="AB274" s="275">
        <f t="shared" si="99"/>
        <v>0</v>
      </c>
      <c r="AC274" s="275">
        <f t="shared" si="99"/>
        <v>0</v>
      </c>
      <c r="AD274" s="275">
        <f t="shared" si="99"/>
        <v>0</v>
      </c>
      <c r="AE274" s="275">
        <f t="shared" si="99"/>
        <v>0</v>
      </c>
      <c r="AF274" s="275">
        <f t="shared" si="99"/>
        <v>0</v>
      </c>
      <c r="AG274" s="275">
        <f t="shared" si="99"/>
        <v>0</v>
      </c>
      <c r="AH274" s="275">
        <f t="shared" si="99"/>
        <v>0</v>
      </c>
      <c r="AI274" s="275">
        <f t="shared" si="99"/>
        <v>0</v>
      </c>
      <c r="AJ274" s="275">
        <f t="shared" si="99"/>
        <v>0</v>
      </c>
      <c r="AK274" s="275">
        <f t="shared" si="99"/>
        <v>0</v>
      </c>
      <c r="AL274" s="275">
        <f t="shared" si="99"/>
        <v>0</v>
      </c>
      <c r="AM274" s="275">
        <f t="shared" si="99"/>
        <v>0</v>
      </c>
      <c r="AN274" s="275">
        <f t="shared" si="99"/>
        <v>0</v>
      </c>
      <c r="AO274" s="275">
        <f t="shared" si="99"/>
        <v>0</v>
      </c>
      <c r="AP274" s="275">
        <f t="shared" si="99"/>
        <v>0</v>
      </c>
      <c r="AQ274" s="275">
        <f t="shared" si="99"/>
        <v>0</v>
      </c>
      <c r="AR274" s="275">
        <f t="shared" si="99"/>
        <v>0</v>
      </c>
      <c r="AS274" s="275">
        <f t="shared" si="99"/>
        <v>0</v>
      </c>
      <c r="AT274" s="275">
        <f t="shared" si="99"/>
        <v>0</v>
      </c>
      <c r="AU274" s="275">
        <f t="shared" si="99"/>
        <v>0</v>
      </c>
      <c r="AV274" s="275">
        <f t="shared" si="99"/>
        <v>0</v>
      </c>
      <c r="AW274" s="275">
        <f t="shared" si="99"/>
        <v>0</v>
      </c>
      <c r="AX274" s="275">
        <f t="shared" si="99"/>
        <v>0</v>
      </c>
      <c r="AY274" s="275">
        <f t="shared" si="99"/>
        <v>0</v>
      </c>
      <c r="AZ274" s="275">
        <f t="shared" si="99"/>
        <v>0</v>
      </c>
      <c r="BA274" s="275">
        <f t="shared" si="99"/>
        <v>0</v>
      </c>
      <c r="BB274" s="275">
        <f t="shared" si="99"/>
        <v>0</v>
      </c>
      <c r="BC274" s="275">
        <f t="shared" si="99"/>
        <v>0</v>
      </c>
      <c r="BD274" s="275">
        <f t="shared" si="99"/>
        <v>0</v>
      </c>
      <c r="BE274" s="275">
        <f t="shared" si="99"/>
        <v>0</v>
      </c>
      <c r="BF274" s="275">
        <f t="shared" si="99"/>
        <v>0</v>
      </c>
      <c r="BG274" s="275">
        <f t="shared" si="99"/>
        <v>0</v>
      </c>
      <c r="BH274" s="275">
        <f t="shared" si="99"/>
        <v>0</v>
      </c>
      <c r="BI274" s="275">
        <f t="shared" si="99"/>
        <v>0</v>
      </c>
      <c r="BJ274" s="275">
        <f t="shared" si="99"/>
        <v>0</v>
      </c>
      <c r="BK274" s="275">
        <f t="shared" si="99"/>
        <v>0</v>
      </c>
      <c r="BL274" s="275">
        <f t="shared" si="99"/>
        <v>0</v>
      </c>
      <c r="BM274" s="275">
        <f t="shared" si="99"/>
        <v>0</v>
      </c>
      <c r="BN274" s="458"/>
      <c r="BO274" s="583" t="e">
        <f>VLOOKUP(B274,'[3]Phụ lục 01'!$B$12:$F$150,5,0)</f>
        <v>#N/A</v>
      </c>
      <c r="BP274" s="583" t="e">
        <f t="shared" si="89"/>
        <v>#N/A</v>
      </c>
      <c r="BQ274" s="469" t="e">
        <f>VLOOKUP(B274,'[2]PL01-16112024'!$D$11:$P$237,11,0)</f>
        <v>#N/A</v>
      </c>
      <c r="BR274" s="469"/>
      <c r="BS274" s="469"/>
      <c r="BT274" s="469"/>
      <c r="BU274" s="469"/>
    </row>
    <row r="275" spans="1:73" s="84" customFormat="1" ht="10.9" customHeight="1">
      <c r="A275" s="276" t="s">
        <v>186</v>
      </c>
      <c r="B275" s="277"/>
      <c r="C275" s="266"/>
      <c r="D275" s="606" t="str">
        <f t="shared" si="84"/>
        <v/>
      </c>
      <c r="E275" s="606">
        <f>NhuCau!D190</f>
        <v>0.46</v>
      </c>
      <c r="F275" s="606" t="e">
        <f t="shared" si="88"/>
        <v>#VALUE!</v>
      </c>
      <c r="G275" s="606"/>
      <c r="H275" s="606" t="str">
        <f>IF(ISTEXT(B275)=TRUE,"DSK","")</f>
        <v/>
      </c>
      <c r="I275" s="607"/>
      <c r="J275" s="592">
        <f t="shared" ref="J275:J278" si="100">SUM(K275:BM275)</f>
        <v>0</v>
      </c>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66"/>
      <c r="BI275" s="266"/>
      <c r="BJ275" s="266"/>
      <c r="BK275" s="266"/>
      <c r="BL275" s="266"/>
      <c r="BM275" s="266"/>
      <c r="BN275" s="459"/>
      <c r="BO275" s="583">
        <f>VLOOKUP(B275,'[3]Phụ lục 01'!$B$12:$F$150,5,0)</f>
        <v>0</v>
      </c>
      <c r="BP275" s="583">
        <f t="shared" si="89"/>
        <v>0</v>
      </c>
      <c r="BQ275" s="469" t="e">
        <f>VLOOKUP(B275,'[2]PL01-16112024'!$D$11:$P$237,11,0)</f>
        <v>#N/A</v>
      </c>
      <c r="BR275" s="469"/>
      <c r="BS275" s="469"/>
      <c r="BT275" s="469"/>
      <c r="BU275" s="469"/>
    </row>
    <row r="276" spans="1:73" s="84" customFormat="1" ht="10.9" customHeight="1">
      <c r="A276" s="276" t="s">
        <v>186</v>
      </c>
      <c r="B276" s="277"/>
      <c r="C276" s="266"/>
      <c r="D276" s="606" t="str">
        <f t="shared" si="84"/>
        <v/>
      </c>
      <c r="E276" s="606" t="str">
        <f>NhuCau!D191</f>
        <v/>
      </c>
      <c r="F276" s="606" t="e">
        <f t="shared" si="88"/>
        <v>#VALUE!</v>
      </c>
      <c r="G276" s="606"/>
      <c r="H276" s="606" t="str">
        <f>IF(ISTEXT(B276)=TRUE,"DSK","")</f>
        <v/>
      </c>
      <c r="I276" s="607"/>
      <c r="J276" s="592">
        <f t="shared" si="100"/>
        <v>0</v>
      </c>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66"/>
      <c r="BI276" s="266"/>
      <c r="BJ276" s="266"/>
      <c r="BK276" s="266"/>
      <c r="BL276" s="266"/>
      <c r="BM276" s="266"/>
      <c r="BN276" s="459"/>
      <c r="BO276" s="583">
        <f>VLOOKUP(B276,'[3]Phụ lục 01'!$B$12:$F$150,5,0)</f>
        <v>0</v>
      </c>
      <c r="BP276" s="583">
        <f t="shared" si="89"/>
        <v>0</v>
      </c>
      <c r="BQ276" s="469" t="e">
        <f>VLOOKUP(B276,'[2]PL01-16112024'!$D$11:$P$237,11,0)</f>
        <v>#N/A</v>
      </c>
      <c r="BR276" s="469"/>
      <c r="BS276" s="469"/>
      <c r="BT276" s="469"/>
      <c r="BU276" s="469"/>
    </row>
    <row r="277" spans="1:73" s="84" customFormat="1" ht="10.9" customHeight="1">
      <c r="A277" s="276" t="s">
        <v>186</v>
      </c>
      <c r="B277" s="277"/>
      <c r="C277" s="266"/>
      <c r="D277" s="606" t="str">
        <f t="shared" si="84"/>
        <v/>
      </c>
      <c r="E277" s="606" t="str">
        <f>NhuCau!D192</f>
        <v/>
      </c>
      <c r="F277" s="606" t="e">
        <f t="shared" si="88"/>
        <v>#VALUE!</v>
      </c>
      <c r="G277" s="606"/>
      <c r="H277" s="606" t="str">
        <f>IF(ISTEXT(B277)=TRUE,"DSK","")</f>
        <v/>
      </c>
      <c r="I277" s="607"/>
      <c r="J277" s="592">
        <f t="shared" si="100"/>
        <v>0</v>
      </c>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66"/>
      <c r="BI277" s="266"/>
      <c r="BJ277" s="266"/>
      <c r="BK277" s="266"/>
      <c r="BL277" s="266"/>
      <c r="BM277" s="266"/>
      <c r="BN277" s="459"/>
      <c r="BO277" s="583">
        <f>VLOOKUP(B277,'[3]Phụ lục 01'!$B$12:$F$150,5,0)</f>
        <v>0</v>
      </c>
      <c r="BP277" s="583">
        <f t="shared" si="89"/>
        <v>0</v>
      </c>
      <c r="BQ277" s="469" t="e">
        <f>VLOOKUP(B277,'[2]PL01-16112024'!$D$11:$P$237,11,0)</f>
        <v>#N/A</v>
      </c>
      <c r="BR277" s="469"/>
      <c r="BS277" s="469"/>
      <c r="BT277" s="469"/>
      <c r="BU277" s="469"/>
    </row>
    <row r="278" spans="1:73" s="84" customFormat="1" ht="10.9" customHeight="1">
      <c r="A278" s="276" t="s">
        <v>186</v>
      </c>
      <c r="B278" s="277"/>
      <c r="C278" s="266"/>
      <c r="D278" s="606" t="str">
        <f t="shared" si="84"/>
        <v/>
      </c>
      <c r="E278" s="606" t="str">
        <f>NhuCau!D193</f>
        <v/>
      </c>
      <c r="F278" s="606" t="e">
        <f t="shared" si="88"/>
        <v>#VALUE!</v>
      </c>
      <c r="G278" s="606"/>
      <c r="H278" s="606" t="str">
        <f>IF(ISTEXT(B278)=TRUE,"DSK","")</f>
        <v/>
      </c>
      <c r="I278" s="607"/>
      <c r="J278" s="592">
        <f t="shared" si="100"/>
        <v>0</v>
      </c>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66"/>
      <c r="BI278" s="266"/>
      <c r="BJ278" s="266"/>
      <c r="BK278" s="266"/>
      <c r="BL278" s="266"/>
      <c r="BM278" s="266"/>
      <c r="BN278" s="459"/>
      <c r="BO278" s="583">
        <f>VLOOKUP(B278,'[3]Phụ lục 01'!$B$12:$F$150,5,0)</f>
        <v>0</v>
      </c>
      <c r="BP278" s="583">
        <f t="shared" si="89"/>
        <v>0</v>
      </c>
      <c r="BQ278" s="469" t="e">
        <f>VLOOKUP(B278,'[2]PL01-16112024'!$D$11:$P$237,11,0)</f>
        <v>#N/A</v>
      </c>
      <c r="BR278" s="469"/>
      <c r="BS278" s="469"/>
      <c r="BT278" s="469"/>
      <c r="BU278" s="469"/>
    </row>
    <row r="279" spans="1:73" s="84" customFormat="1" ht="10.9" customHeight="1">
      <c r="A279" s="269" t="s">
        <v>43</v>
      </c>
      <c r="B279" s="270" t="s">
        <v>20</v>
      </c>
      <c r="C279" s="271"/>
      <c r="D279" s="603" t="str">
        <f t="shared" si="84"/>
        <v/>
      </c>
      <c r="E279" s="606" t="str">
        <f>NhuCau!D194</f>
        <v/>
      </c>
      <c r="F279" s="606" t="e">
        <f t="shared" si="88"/>
        <v>#VALUE!</v>
      </c>
      <c r="G279" s="604"/>
      <c r="H279" s="604" t="str">
        <f t="shared" ref="H279:H284" si="101">IF(ISTEXT(B279)=TRUE,"SKK","")</f>
        <v>SKK</v>
      </c>
      <c r="I279" s="609"/>
      <c r="J279" s="591">
        <f>SUM(K279:BM279)</f>
        <v>0</v>
      </c>
      <c r="K279" s="275">
        <f t="shared" ref="K279:BM279" si="102">SUM(K280:K284)</f>
        <v>0</v>
      </c>
      <c r="L279" s="275">
        <f t="shared" si="102"/>
        <v>0</v>
      </c>
      <c r="M279" s="275">
        <f t="shared" si="102"/>
        <v>0</v>
      </c>
      <c r="N279" s="275">
        <f t="shared" si="102"/>
        <v>0</v>
      </c>
      <c r="O279" s="275">
        <f t="shared" si="102"/>
        <v>0</v>
      </c>
      <c r="P279" s="275">
        <f t="shared" si="102"/>
        <v>0</v>
      </c>
      <c r="Q279" s="275">
        <f t="shared" si="102"/>
        <v>0</v>
      </c>
      <c r="R279" s="275">
        <f t="shared" si="102"/>
        <v>0</v>
      </c>
      <c r="S279" s="275">
        <f t="shared" si="102"/>
        <v>0</v>
      </c>
      <c r="T279" s="275">
        <f t="shared" si="102"/>
        <v>0</v>
      </c>
      <c r="U279" s="275">
        <f t="shared" si="102"/>
        <v>0</v>
      </c>
      <c r="V279" s="275">
        <f t="shared" si="102"/>
        <v>0</v>
      </c>
      <c r="W279" s="275">
        <f t="shared" si="102"/>
        <v>0</v>
      </c>
      <c r="X279" s="275">
        <f t="shared" si="102"/>
        <v>0</v>
      </c>
      <c r="Y279" s="275">
        <f t="shared" si="102"/>
        <v>0</v>
      </c>
      <c r="Z279" s="275">
        <f t="shared" si="102"/>
        <v>0</v>
      </c>
      <c r="AA279" s="275">
        <f t="shared" si="102"/>
        <v>0</v>
      </c>
      <c r="AB279" s="275">
        <f t="shared" si="102"/>
        <v>0</v>
      </c>
      <c r="AC279" s="275">
        <f t="shared" si="102"/>
        <v>0</v>
      </c>
      <c r="AD279" s="275">
        <f t="shared" si="102"/>
        <v>0</v>
      </c>
      <c r="AE279" s="275">
        <f t="shared" si="102"/>
        <v>0</v>
      </c>
      <c r="AF279" s="275">
        <f t="shared" si="102"/>
        <v>0</v>
      </c>
      <c r="AG279" s="275">
        <f t="shared" si="102"/>
        <v>0</v>
      </c>
      <c r="AH279" s="275">
        <f t="shared" si="102"/>
        <v>0</v>
      </c>
      <c r="AI279" s="275">
        <f t="shared" si="102"/>
        <v>0</v>
      </c>
      <c r="AJ279" s="275">
        <f t="shared" si="102"/>
        <v>0</v>
      </c>
      <c r="AK279" s="275">
        <f t="shared" si="102"/>
        <v>0</v>
      </c>
      <c r="AL279" s="275">
        <f t="shared" si="102"/>
        <v>0</v>
      </c>
      <c r="AM279" s="275">
        <f t="shared" si="102"/>
        <v>0</v>
      </c>
      <c r="AN279" s="275">
        <f t="shared" si="102"/>
        <v>0</v>
      </c>
      <c r="AO279" s="275">
        <f t="shared" si="102"/>
        <v>0</v>
      </c>
      <c r="AP279" s="275">
        <f t="shared" si="102"/>
        <v>0</v>
      </c>
      <c r="AQ279" s="275">
        <f t="shared" si="102"/>
        <v>0</v>
      </c>
      <c r="AR279" s="275">
        <f t="shared" si="102"/>
        <v>0</v>
      </c>
      <c r="AS279" s="275">
        <f t="shared" si="102"/>
        <v>0</v>
      </c>
      <c r="AT279" s="275">
        <f t="shared" si="102"/>
        <v>0</v>
      </c>
      <c r="AU279" s="275">
        <f t="shared" si="102"/>
        <v>0</v>
      </c>
      <c r="AV279" s="275">
        <f t="shared" si="102"/>
        <v>0</v>
      </c>
      <c r="AW279" s="275">
        <f t="shared" si="102"/>
        <v>0</v>
      </c>
      <c r="AX279" s="275">
        <f t="shared" si="102"/>
        <v>0</v>
      </c>
      <c r="AY279" s="275">
        <f t="shared" si="102"/>
        <v>0</v>
      </c>
      <c r="AZ279" s="275">
        <f t="shared" si="102"/>
        <v>0</v>
      </c>
      <c r="BA279" s="275">
        <f t="shared" si="102"/>
        <v>0</v>
      </c>
      <c r="BB279" s="275">
        <f t="shared" si="102"/>
        <v>0</v>
      </c>
      <c r="BC279" s="275">
        <f t="shared" si="102"/>
        <v>0</v>
      </c>
      <c r="BD279" s="275">
        <f t="shared" si="102"/>
        <v>0</v>
      </c>
      <c r="BE279" s="275">
        <f t="shared" si="102"/>
        <v>0</v>
      </c>
      <c r="BF279" s="275">
        <f t="shared" si="102"/>
        <v>0</v>
      </c>
      <c r="BG279" s="275">
        <f t="shared" si="102"/>
        <v>0</v>
      </c>
      <c r="BH279" s="275">
        <f t="shared" si="102"/>
        <v>0</v>
      </c>
      <c r="BI279" s="275">
        <f t="shared" si="102"/>
        <v>0</v>
      </c>
      <c r="BJ279" s="275">
        <f t="shared" si="102"/>
        <v>0</v>
      </c>
      <c r="BK279" s="275">
        <f t="shared" si="102"/>
        <v>0</v>
      </c>
      <c r="BL279" s="275">
        <f t="shared" si="102"/>
        <v>0</v>
      </c>
      <c r="BM279" s="275">
        <f t="shared" si="102"/>
        <v>0</v>
      </c>
      <c r="BN279" s="458"/>
      <c r="BO279" s="583" t="e">
        <f>VLOOKUP(B279,'[3]Phụ lục 01'!$B$12:$F$150,5,0)</f>
        <v>#N/A</v>
      </c>
      <c r="BP279" s="583" t="e">
        <f t="shared" si="89"/>
        <v>#N/A</v>
      </c>
      <c r="BQ279" s="469" t="e">
        <f>VLOOKUP(B279,'[2]PL01-16112024'!$D$11:$P$237,11,0)</f>
        <v>#N/A</v>
      </c>
      <c r="BR279" s="469"/>
      <c r="BS279" s="469"/>
      <c r="BT279" s="469"/>
      <c r="BU279" s="469"/>
    </row>
    <row r="280" spans="1:73" s="84" customFormat="1" ht="10.9" customHeight="1">
      <c r="A280" s="276" t="s">
        <v>186</v>
      </c>
      <c r="B280" s="277"/>
      <c r="C280" s="266"/>
      <c r="D280" s="606" t="str">
        <f t="shared" si="84"/>
        <v/>
      </c>
      <c r="E280" s="606" t="str">
        <f>NhuCau!D195</f>
        <v/>
      </c>
      <c r="F280" s="606" t="e">
        <f t="shared" si="88"/>
        <v>#VALUE!</v>
      </c>
      <c r="G280" s="606"/>
      <c r="H280" s="606" t="str">
        <f t="shared" si="101"/>
        <v/>
      </c>
      <c r="I280" s="607"/>
      <c r="J280" s="592">
        <f t="shared" ref="J280:J284" si="103">SUM(K280:BM280)</f>
        <v>0</v>
      </c>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1"/>
      <c r="AL280" s="281"/>
      <c r="AM280" s="281"/>
      <c r="AN280" s="281"/>
      <c r="AO280" s="281"/>
      <c r="AP280" s="281"/>
      <c r="AQ280" s="281"/>
      <c r="AR280" s="281"/>
      <c r="AS280" s="281"/>
      <c r="AT280" s="281"/>
      <c r="AU280" s="281"/>
      <c r="AV280" s="281"/>
      <c r="AW280" s="281"/>
      <c r="AX280" s="281"/>
      <c r="AY280" s="281"/>
      <c r="AZ280" s="281"/>
      <c r="BA280" s="281"/>
      <c r="BB280" s="281"/>
      <c r="BC280" s="281"/>
      <c r="BD280" s="281"/>
      <c r="BE280" s="281"/>
      <c r="BF280" s="281"/>
      <c r="BG280" s="281"/>
      <c r="BH280" s="266"/>
      <c r="BI280" s="266"/>
      <c r="BJ280" s="266"/>
      <c r="BK280" s="266"/>
      <c r="BL280" s="266"/>
      <c r="BM280" s="266"/>
      <c r="BN280" s="459"/>
      <c r="BO280" s="583">
        <f>VLOOKUP(B280,'[3]Phụ lục 01'!$B$12:$F$150,5,0)</f>
        <v>0</v>
      </c>
      <c r="BP280" s="583">
        <f t="shared" si="89"/>
        <v>0</v>
      </c>
      <c r="BQ280" s="469" t="e">
        <f>VLOOKUP(B280,'[2]PL01-16112024'!$D$11:$P$237,11,0)</f>
        <v>#N/A</v>
      </c>
      <c r="BR280" s="469"/>
      <c r="BS280" s="469"/>
      <c r="BT280" s="469"/>
      <c r="BU280" s="469"/>
    </row>
    <row r="281" spans="1:73" s="84" customFormat="1" ht="10.9" customHeight="1">
      <c r="A281" s="276" t="s">
        <v>186</v>
      </c>
      <c r="B281" s="277"/>
      <c r="C281" s="266"/>
      <c r="D281" s="606" t="str">
        <f t="shared" si="84"/>
        <v/>
      </c>
      <c r="E281" s="606" t="str">
        <f>NhuCau!D196</f>
        <v/>
      </c>
      <c r="F281" s="606" t="e">
        <f t="shared" si="88"/>
        <v>#VALUE!</v>
      </c>
      <c r="G281" s="606"/>
      <c r="H281" s="606" t="str">
        <f t="shared" si="101"/>
        <v/>
      </c>
      <c r="I281" s="607"/>
      <c r="J281" s="592">
        <f t="shared" si="103"/>
        <v>0</v>
      </c>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1"/>
      <c r="AL281" s="281"/>
      <c r="AM281" s="281"/>
      <c r="AN281" s="281"/>
      <c r="AO281" s="281"/>
      <c r="AP281" s="281"/>
      <c r="AQ281" s="281"/>
      <c r="AR281" s="281"/>
      <c r="AS281" s="281"/>
      <c r="AT281" s="281"/>
      <c r="AU281" s="281"/>
      <c r="AV281" s="281"/>
      <c r="AW281" s="281"/>
      <c r="AX281" s="281"/>
      <c r="AY281" s="281"/>
      <c r="AZ281" s="281"/>
      <c r="BA281" s="281"/>
      <c r="BB281" s="281"/>
      <c r="BC281" s="281"/>
      <c r="BD281" s="281"/>
      <c r="BE281" s="281"/>
      <c r="BF281" s="281"/>
      <c r="BG281" s="281"/>
      <c r="BH281" s="266"/>
      <c r="BI281" s="266"/>
      <c r="BJ281" s="266"/>
      <c r="BK281" s="266"/>
      <c r="BL281" s="266"/>
      <c r="BM281" s="266"/>
      <c r="BN281" s="459"/>
      <c r="BO281" s="583">
        <f>VLOOKUP(B281,'[3]Phụ lục 01'!$B$12:$F$150,5,0)</f>
        <v>0</v>
      </c>
      <c r="BP281" s="583">
        <f t="shared" si="89"/>
        <v>0</v>
      </c>
      <c r="BQ281" s="469" t="e">
        <f>VLOOKUP(B281,'[2]PL01-16112024'!$D$11:$P$237,11,0)</f>
        <v>#N/A</v>
      </c>
      <c r="BR281" s="469"/>
      <c r="BS281" s="469"/>
      <c r="BT281" s="469"/>
      <c r="BU281" s="469"/>
    </row>
    <row r="282" spans="1:73" s="84" customFormat="1" ht="10.9" customHeight="1">
      <c r="A282" s="276" t="s">
        <v>186</v>
      </c>
      <c r="B282" s="277"/>
      <c r="C282" s="266"/>
      <c r="D282" s="606" t="str">
        <f t="shared" si="84"/>
        <v/>
      </c>
      <c r="E282" s="606" t="str">
        <f>NhuCau!D197</f>
        <v/>
      </c>
      <c r="F282" s="606" t="e">
        <f t="shared" si="88"/>
        <v>#VALUE!</v>
      </c>
      <c r="G282" s="606"/>
      <c r="H282" s="606" t="str">
        <f t="shared" si="101"/>
        <v/>
      </c>
      <c r="I282" s="607"/>
      <c r="J282" s="592">
        <f t="shared" si="103"/>
        <v>0</v>
      </c>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1"/>
      <c r="AL282" s="281"/>
      <c r="AM282" s="281"/>
      <c r="AN282" s="281"/>
      <c r="AO282" s="281"/>
      <c r="AP282" s="281"/>
      <c r="AQ282" s="281"/>
      <c r="AR282" s="281"/>
      <c r="AS282" s="281"/>
      <c r="AT282" s="281"/>
      <c r="AU282" s="281"/>
      <c r="AV282" s="281"/>
      <c r="AW282" s="281"/>
      <c r="AX282" s="281"/>
      <c r="AY282" s="281"/>
      <c r="AZ282" s="281"/>
      <c r="BA282" s="281"/>
      <c r="BB282" s="281"/>
      <c r="BC282" s="281"/>
      <c r="BD282" s="281"/>
      <c r="BE282" s="281"/>
      <c r="BF282" s="281"/>
      <c r="BG282" s="281"/>
      <c r="BH282" s="266"/>
      <c r="BI282" s="266"/>
      <c r="BJ282" s="266"/>
      <c r="BK282" s="266"/>
      <c r="BL282" s="266"/>
      <c r="BM282" s="266"/>
      <c r="BN282" s="459"/>
      <c r="BO282" s="583">
        <f>VLOOKUP(B282,'[3]Phụ lục 01'!$B$12:$F$150,5,0)</f>
        <v>0</v>
      </c>
      <c r="BP282" s="583">
        <f t="shared" si="89"/>
        <v>0</v>
      </c>
      <c r="BQ282" s="469" t="e">
        <f>VLOOKUP(B282,'[2]PL01-16112024'!$D$11:$P$237,11,0)</f>
        <v>#N/A</v>
      </c>
      <c r="BR282" s="469"/>
      <c r="BS282" s="469"/>
      <c r="BT282" s="469"/>
      <c r="BU282" s="469"/>
    </row>
    <row r="283" spans="1:73" s="84" customFormat="1" ht="10.9" customHeight="1">
      <c r="A283" s="276" t="s">
        <v>186</v>
      </c>
      <c r="B283" s="277"/>
      <c r="C283" s="266"/>
      <c r="D283" s="606" t="str">
        <f t="shared" si="84"/>
        <v/>
      </c>
      <c r="E283" s="606" t="str">
        <f>NhuCau!D198</f>
        <v/>
      </c>
      <c r="F283" s="606" t="e">
        <f t="shared" si="88"/>
        <v>#VALUE!</v>
      </c>
      <c r="G283" s="606"/>
      <c r="H283" s="606" t="str">
        <f t="shared" si="101"/>
        <v/>
      </c>
      <c r="I283" s="607"/>
      <c r="J283" s="592">
        <f t="shared" si="103"/>
        <v>0</v>
      </c>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1"/>
      <c r="AL283" s="281"/>
      <c r="AM283" s="281"/>
      <c r="AN283" s="281"/>
      <c r="AO283" s="281"/>
      <c r="AP283" s="281"/>
      <c r="AQ283" s="281"/>
      <c r="AR283" s="281"/>
      <c r="AS283" s="281"/>
      <c r="AT283" s="281"/>
      <c r="AU283" s="281"/>
      <c r="AV283" s="281"/>
      <c r="AW283" s="281"/>
      <c r="AX283" s="281"/>
      <c r="AY283" s="281"/>
      <c r="AZ283" s="281"/>
      <c r="BA283" s="281"/>
      <c r="BB283" s="281"/>
      <c r="BC283" s="281"/>
      <c r="BD283" s="281"/>
      <c r="BE283" s="281"/>
      <c r="BF283" s="281"/>
      <c r="BG283" s="281"/>
      <c r="BH283" s="266"/>
      <c r="BI283" s="266"/>
      <c r="BJ283" s="266"/>
      <c r="BK283" s="266"/>
      <c r="BL283" s="266"/>
      <c r="BM283" s="266"/>
      <c r="BN283" s="459"/>
      <c r="BO283" s="583">
        <f>VLOOKUP(B283,'[3]Phụ lục 01'!$B$12:$F$150,5,0)</f>
        <v>0</v>
      </c>
      <c r="BP283" s="583">
        <f t="shared" si="89"/>
        <v>0</v>
      </c>
      <c r="BQ283" s="469" t="e">
        <f>VLOOKUP(B283,'[2]PL01-16112024'!$D$11:$P$237,11,0)</f>
        <v>#N/A</v>
      </c>
      <c r="BR283" s="469"/>
      <c r="BS283" s="469"/>
      <c r="BT283" s="469"/>
      <c r="BU283" s="469"/>
    </row>
    <row r="284" spans="1:73" s="84" customFormat="1" ht="10.9" customHeight="1">
      <c r="A284" s="276" t="s">
        <v>186</v>
      </c>
      <c r="B284" s="277"/>
      <c r="C284" s="266"/>
      <c r="D284" s="606" t="str">
        <f t="shared" si="84"/>
        <v/>
      </c>
      <c r="E284" s="606" t="str">
        <f>NhuCau!D199</f>
        <v/>
      </c>
      <c r="F284" s="606" t="e">
        <f t="shared" si="88"/>
        <v>#VALUE!</v>
      </c>
      <c r="G284" s="606"/>
      <c r="H284" s="606" t="str">
        <f t="shared" si="101"/>
        <v/>
      </c>
      <c r="I284" s="607"/>
      <c r="J284" s="592">
        <f t="shared" si="103"/>
        <v>0</v>
      </c>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1"/>
      <c r="AL284" s="281"/>
      <c r="AM284" s="281"/>
      <c r="AN284" s="281"/>
      <c r="AO284" s="281"/>
      <c r="AP284" s="281"/>
      <c r="AQ284" s="281"/>
      <c r="AR284" s="281"/>
      <c r="AS284" s="281"/>
      <c r="AT284" s="281"/>
      <c r="AU284" s="281"/>
      <c r="AV284" s="281"/>
      <c r="AW284" s="281"/>
      <c r="AX284" s="281"/>
      <c r="AY284" s="281"/>
      <c r="AZ284" s="281"/>
      <c r="BA284" s="281"/>
      <c r="BB284" s="281"/>
      <c r="BC284" s="281"/>
      <c r="BD284" s="281"/>
      <c r="BE284" s="281"/>
      <c r="BF284" s="281"/>
      <c r="BG284" s="281"/>
      <c r="BH284" s="266"/>
      <c r="BI284" s="266"/>
      <c r="BJ284" s="266"/>
      <c r="BK284" s="266"/>
      <c r="BL284" s="266"/>
      <c r="BM284" s="266"/>
      <c r="BN284" s="459"/>
      <c r="BO284" s="583">
        <f>VLOOKUP(B284,'[3]Phụ lục 01'!$B$12:$F$150,5,0)</f>
        <v>0</v>
      </c>
      <c r="BP284" s="583">
        <f t="shared" si="89"/>
        <v>0</v>
      </c>
      <c r="BQ284" s="469" t="e">
        <f>VLOOKUP(B284,'[2]PL01-16112024'!$D$11:$P$237,11,0)</f>
        <v>#N/A</v>
      </c>
      <c r="BR284" s="469"/>
      <c r="BS284" s="469"/>
      <c r="BT284" s="469"/>
      <c r="BU284" s="469"/>
    </row>
    <row r="285" spans="1:73" s="84" customFormat="1" ht="10.9" customHeight="1">
      <c r="A285" s="269" t="s">
        <v>43</v>
      </c>
      <c r="B285" s="270" t="s">
        <v>53</v>
      </c>
      <c r="C285" s="271"/>
      <c r="D285" s="603" t="str">
        <f t="shared" si="84"/>
        <v/>
      </c>
      <c r="E285" s="606" t="str">
        <f>NhuCau!D200</f>
        <v/>
      </c>
      <c r="F285" s="606" t="e">
        <f t="shared" si="88"/>
        <v>#VALUE!</v>
      </c>
      <c r="G285" s="604"/>
      <c r="H285" s="604" t="str">
        <f>IF(ISTEXT(B285)=TRUE,"SKN","")</f>
        <v>SKN</v>
      </c>
      <c r="I285" s="609"/>
      <c r="J285" s="591">
        <f>SUM(K285:BM285)</f>
        <v>0</v>
      </c>
      <c r="K285" s="275">
        <f t="shared" ref="K285:BM285" si="104">SUM(K286:K292)</f>
        <v>0</v>
      </c>
      <c r="L285" s="275">
        <f t="shared" si="104"/>
        <v>0</v>
      </c>
      <c r="M285" s="275">
        <f t="shared" si="104"/>
        <v>0</v>
      </c>
      <c r="N285" s="275">
        <f t="shared" si="104"/>
        <v>0</v>
      </c>
      <c r="O285" s="275">
        <f t="shared" si="104"/>
        <v>0</v>
      </c>
      <c r="P285" s="275">
        <f t="shared" si="104"/>
        <v>0</v>
      </c>
      <c r="Q285" s="275">
        <f t="shared" si="104"/>
        <v>0</v>
      </c>
      <c r="R285" s="275">
        <f t="shared" si="104"/>
        <v>0</v>
      </c>
      <c r="S285" s="275">
        <f t="shared" si="104"/>
        <v>0</v>
      </c>
      <c r="T285" s="275">
        <f t="shared" si="104"/>
        <v>0</v>
      </c>
      <c r="U285" s="275">
        <f t="shared" si="104"/>
        <v>0</v>
      </c>
      <c r="V285" s="275">
        <f t="shared" si="104"/>
        <v>0</v>
      </c>
      <c r="W285" s="275">
        <f t="shared" si="104"/>
        <v>0</v>
      </c>
      <c r="X285" s="275">
        <f t="shared" si="104"/>
        <v>0</v>
      </c>
      <c r="Y285" s="275">
        <f t="shared" si="104"/>
        <v>0</v>
      </c>
      <c r="Z285" s="275">
        <f t="shared" si="104"/>
        <v>0</v>
      </c>
      <c r="AA285" s="275">
        <f t="shared" si="104"/>
        <v>0</v>
      </c>
      <c r="AB285" s="275">
        <f t="shared" si="104"/>
        <v>0</v>
      </c>
      <c r="AC285" s="275">
        <f t="shared" si="104"/>
        <v>0</v>
      </c>
      <c r="AD285" s="275">
        <f t="shared" si="104"/>
        <v>0</v>
      </c>
      <c r="AE285" s="275">
        <f t="shared" si="104"/>
        <v>0</v>
      </c>
      <c r="AF285" s="275">
        <f t="shared" si="104"/>
        <v>0</v>
      </c>
      <c r="AG285" s="275">
        <f t="shared" si="104"/>
        <v>0</v>
      </c>
      <c r="AH285" s="275">
        <f t="shared" si="104"/>
        <v>0</v>
      </c>
      <c r="AI285" s="275">
        <f t="shared" si="104"/>
        <v>0</v>
      </c>
      <c r="AJ285" s="275">
        <f t="shared" si="104"/>
        <v>0</v>
      </c>
      <c r="AK285" s="275">
        <f t="shared" si="104"/>
        <v>0</v>
      </c>
      <c r="AL285" s="275">
        <f t="shared" si="104"/>
        <v>0</v>
      </c>
      <c r="AM285" s="275">
        <f t="shared" si="104"/>
        <v>0</v>
      </c>
      <c r="AN285" s="275">
        <f t="shared" si="104"/>
        <v>0</v>
      </c>
      <c r="AO285" s="275">
        <f t="shared" si="104"/>
        <v>0</v>
      </c>
      <c r="AP285" s="275">
        <f t="shared" si="104"/>
        <v>0</v>
      </c>
      <c r="AQ285" s="275">
        <f t="shared" si="104"/>
        <v>0</v>
      </c>
      <c r="AR285" s="275">
        <f t="shared" si="104"/>
        <v>0</v>
      </c>
      <c r="AS285" s="275">
        <f t="shared" si="104"/>
        <v>0</v>
      </c>
      <c r="AT285" s="275">
        <f t="shared" si="104"/>
        <v>0</v>
      </c>
      <c r="AU285" s="275">
        <f t="shared" si="104"/>
        <v>0</v>
      </c>
      <c r="AV285" s="275">
        <f t="shared" si="104"/>
        <v>0</v>
      </c>
      <c r="AW285" s="275">
        <f t="shared" si="104"/>
        <v>0</v>
      </c>
      <c r="AX285" s="275">
        <f t="shared" si="104"/>
        <v>0</v>
      </c>
      <c r="AY285" s="275">
        <f t="shared" si="104"/>
        <v>0</v>
      </c>
      <c r="AZ285" s="275">
        <f t="shared" si="104"/>
        <v>0</v>
      </c>
      <c r="BA285" s="275">
        <f t="shared" si="104"/>
        <v>0</v>
      </c>
      <c r="BB285" s="275">
        <f t="shared" si="104"/>
        <v>0</v>
      </c>
      <c r="BC285" s="275">
        <f t="shared" si="104"/>
        <v>0</v>
      </c>
      <c r="BD285" s="275">
        <f t="shared" si="104"/>
        <v>0</v>
      </c>
      <c r="BE285" s="275">
        <f t="shared" si="104"/>
        <v>0</v>
      </c>
      <c r="BF285" s="275">
        <f t="shared" si="104"/>
        <v>0</v>
      </c>
      <c r="BG285" s="275">
        <f t="shared" si="104"/>
        <v>0</v>
      </c>
      <c r="BH285" s="275">
        <f t="shared" si="104"/>
        <v>0</v>
      </c>
      <c r="BI285" s="275">
        <f t="shared" si="104"/>
        <v>0</v>
      </c>
      <c r="BJ285" s="275">
        <f t="shared" si="104"/>
        <v>0</v>
      </c>
      <c r="BK285" s="275">
        <f t="shared" si="104"/>
        <v>0</v>
      </c>
      <c r="BL285" s="275">
        <f t="shared" si="104"/>
        <v>0</v>
      </c>
      <c r="BM285" s="275">
        <f t="shared" si="104"/>
        <v>0</v>
      </c>
      <c r="BN285" s="458"/>
      <c r="BO285" s="583" t="e">
        <f>VLOOKUP(B285,'[3]Phụ lục 01'!$B$12:$F$150,5,0)</f>
        <v>#N/A</v>
      </c>
      <c r="BP285" s="583" t="e">
        <f t="shared" si="89"/>
        <v>#N/A</v>
      </c>
      <c r="BQ285" s="469" t="e">
        <f>VLOOKUP(B285,'[2]PL01-16112024'!$D$11:$P$237,11,0)</f>
        <v>#N/A</v>
      </c>
      <c r="BR285" s="469"/>
      <c r="BS285" s="469"/>
      <c r="BT285" s="469"/>
      <c r="BU285" s="469"/>
    </row>
    <row r="286" spans="1:73" s="84" customFormat="1" ht="10.9" customHeight="1">
      <c r="A286" s="276" t="s">
        <v>186</v>
      </c>
      <c r="B286" s="285"/>
      <c r="C286" s="266"/>
      <c r="D286" s="606" t="str">
        <f t="shared" si="84"/>
        <v/>
      </c>
      <c r="E286" s="606" t="e">
        <f>NhuCau!#REF!</f>
        <v>#REF!</v>
      </c>
      <c r="F286" s="606" t="e">
        <f t="shared" si="88"/>
        <v>#VALUE!</v>
      </c>
      <c r="G286" s="606"/>
      <c r="H286" s="606" t="str">
        <f>IF(ISTEXT(B286)=TRUE,"SKN","")</f>
        <v/>
      </c>
      <c r="I286" s="607"/>
      <c r="J286" s="592">
        <f t="shared" ref="J286:J292" si="105">SUM(K286:BM286)</f>
        <v>0</v>
      </c>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c r="AL286" s="281"/>
      <c r="AM286" s="281"/>
      <c r="AN286" s="281"/>
      <c r="AO286" s="281"/>
      <c r="AP286" s="281"/>
      <c r="AQ286" s="281"/>
      <c r="AR286" s="281"/>
      <c r="AS286" s="281"/>
      <c r="AT286" s="281"/>
      <c r="AU286" s="281"/>
      <c r="AV286" s="281"/>
      <c r="AW286" s="281"/>
      <c r="AX286" s="281"/>
      <c r="AY286" s="281"/>
      <c r="AZ286" s="281"/>
      <c r="BA286" s="281"/>
      <c r="BB286" s="281"/>
      <c r="BC286" s="281"/>
      <c r="BD286" s="281"/>
      <c r="BE286" s="281"/>
      <c r="BF286" s="281"/>
      <c r="BG286" s="281"/>
      <c r="BH286" s="266"/>
      <c r="BI286" s="266"/>
      <c r="BJ286" s="266"/>
      <c r="BK286" s="266"/>
      <c r="BL286" s="266"/>
      <c r="BM286" s="266"/>
      <c r="BN286" s="459"/>
      <c r="BO286" s="583">
        <f>VLOOKUP(B286,'[3]Phụ lục 01'!$B$12:$F$150,5,0)</f>
        <v>0</v>
      </c>
      <c r="BP286" s="583">
        <f t="shared" si="89"/>
        <v>0</v>
      </c>
      <c r="BQ286" s="469" t="e">
        <f>VLOOKUP(B286,'[2]PL01-16112024'!$D$11:$P$237,11,0)</f>
        <v>#N/A</v>
      </c>
      <c r="BR286" s="469"/>
      <c r="BS286" s="469"/>
      <c r="BT286" s="469"/>
      <c r="BU286" s="469"/>
    </row>
    <row r="287" spans="1:73" s="84" customFormat="1" ht="10.9" customHeight="1">
      <c r="A287" s="276" t="s">
        <v>186</v>
      </c>
      <c r="B287" s="285"/>
      <c r="C287" s="266"/>
      <c r="D287" s="606"/>
      <c r="E287" s="606">
        <f>NhuCau!D201</f>
        <v>0</v>
      </c>
      <c r="F287" s="606">
        <f t="shared" si="88"/>
        <v>0</v>
      </c>
      <c r="G287" s="606"/>
      <c r="H287" s="606"/>
      <c r="I287" s="607"/>
      <c r="J287" s="592">
        <f t="shared" si="105"/>
        <v>0</v>
      </c>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1"/>
      <c r="AT287" s="281"/>
      <c r="AU287" s="281"/>
      <c r="AV287" s="281"/>
      <c r="AW287" s="281"/>
      <c r="AX287" s="281"/>
      <c r="AY287" s="281"/>
      <c r="AZ287" s="281"/>
      <c r="BA287" s="281"/>
      <c r="BB287" s="281"/>
      <c r="BC287" s="281"/>
      <c r="BD287" s="281"/>
      <c r="BE287" s="281"/>
      <c r="BF287" s="281"/>
      <c r="BG287" s="281"/>
      <c r="BH287" s="266"/>
      <c r="BI287" s="266"/>
      <c r="BJ287" s="266"/>
      <c r="BK287" s="266"/>
      <c r="BL287" s="266"/>
      <c r="BM287" s="266"/>
      <c r="BN287" s="459"/>
      <c r="BO287" s="583">
        <f>VLOOKUP(B287,'[3]Phụ lục 01'!$B$12:$F$150,5,0)</f>
        <v>0</v>
      </c>
      <c r="BP287" s="583">
        <f t="shared" si="89"/>
        <v>0</v>
      </c>
      <c r="BQ287" s="469" t="e">
        <f>VLOOKUP(B287,'[2]PL01-16112024'!$D$11:$P$237,11,0)</f>
        <v>#N/A</v>
      </c>
      <c r="BR287" s="469"/>
      <c r="BS287" s="469"/>
      <c r="BT287" s="469"/>
      <c r="BU287" s="469"/>
    </row>
    <row r="288" spans="1:73" s="71" customFormat="1" ht="10.9" customHeight="1">
      <c r="A288" s="276" t="s">
        <v>186</v>
      </c>
      <c r="B288" s="315"/>
      <c r="C288" s="68"/>
      <c r="D288" s="606"/>
      <c r="E288" s="606" t="str">
        <f>NhuCau!D202</f>
        <v/>
      </c>
      <c r="F288" s="606" t="e">
        <f t="shared" si="88"/>
        <v>#VALUE!</v>
      </c>
      <c r="G288" s="601"/>
      <c r="H288" s="601"/>
      <c r="I288" s="608"/>
      <c r="J288" s="592">
        <f t="shared" si="105"/>
        <v>0</v>
      </c>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283"/>
      <c r="BG288" s="283"/>
      <c r="BH288" s="68"/>
      <c r="BI288" s="68"/>
      <c r="BJ288" s="68"/>
      <c r="BK288" s="68"/>
      <c r="BL288" s="68"/>
      <c r="BM288" s="68"/>
      <c r="BN288" s="460"/>
      <c r="BO288" s="583">
        <f>VLOOKUP(B288,'[3]Phụ lục 01'!$B$12:$F$150,5,0)</f>
        <v>0</v>
      </c>
      <c r="BP288" s="583">
        <f t="shared" si="89"/>
        <v>0</v>
      </c>
      <c r="BQ288" s="469" t="e">
        <f>VLOOKUP(B288,'[2]PL01-16112024'!$D$11:$P$237,11,0)</f>
        <v>#N/A</v>
      </c>
      <c r="BR288" s="468"/>
      <c r="BS288" s="468"/>
      <c r="BT288" s="468"/>
      <c r="BU288" s="468"/>
    </row>
    <row r="289" spans="1:73" s="84" customFormat="1" ht="10.9" customHeight="1">
      <c r="A289" s="276" t="s">
        <v>186</v>
      </c>
      <c r="B289" s="285"/>
      <c r="C289" s="266"/>
      <c r="D289" s="606"/>
      <c r="E289" s="606" t="str">
        <f>NhuCau!D203</f>
        <v/>
      </c>
      <c r="F289" s="606" t="e">
        <f t="shared" si="88"/>
        <v>#VALUE!</v>
      </c>
      <c r="G289" s="606"/>
      <c r="H289" s="606"/>
      <c r="I289" s="607"/>
      <c r="J289" s="592">
        <f t="shared" si="105"/>
        <v>0</v>
      </c>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281"/>
      <c r="AR289" s="281"/>
      <c r="AS289" s="281"/>
      <c r="AT289" s="281"/>
      <c r="AU289" s="281"/>
      <c r="AV289" s="281"/>
      <c r="AW289" s="281"/>
      <c r="AX289" s="281"/>
      <c r="AY289" s="281"/>
      <c r="AZ289" s="281"/>
      <c r="BA289" s="281"/>
      <c r="BB289" s="281"/>
      <c r="BC289" s="281"/>
      <c r="BD289" s="281"/>
      <c r="BE289" s="281"/>
      <c r="BF289" s="281"/>
      <c r="BG289" s="281"/>
      <c r="BH289" s="266"/>
      <c r="BI289" s="266"/>
      <c r="BJ289" s="266"/>
      <c r="BK289" s="266"/>
      <c r="BL289" s="266"/>
      <c r="BM289" s="266"/>
      <c r="BN289" s="459"/>
      <c r="BO289" s="583">
        <f>VLOOKUP(B289,'[3]Phụ lục 01'!$B$12:$F$150,5,0)</f>
        <v>0</v>
      </c>
      <c r="BP289" s="583">
        <f t="shared" si="89"/>
        <v>0</v>
      </c>
      <c r="BQ289" s="469" t="e">
        <f>VLOOKUP(B289,'[2]PL01-16112024'!$D$11:$P$237,11,0)</f>
        <v>#N/A</v>
      </c>
      <c r="BR289" s="469"/>
      <c r="BS289" s="469"/>
      <c r="BT289" s="469"/>
      <c r="BU289" s="469"/>
    </row>
    <row r="290" spans="1:73" s="71" customFormat="1" ht="10.9" customHeight="1">
      <c r="A290" s="276" t="s">
        <v>186</v>
      </c>
      <c r="B290" s="315"/>
      <c r="C290" s="68"/>
      <c r="D290" s="606"/>
      <c r="E290" s="606" t="str">
        <f>NhuCau!D204</f>
        <v/>
      </c>
      <c r="F290" s="606" t="e">
        <f t="shared" si="88"/>
        <v>#VALUE!</v>
      </c>
      <c r="G290" s="601"/>
      <c r="H290" s="601"/>
      <c r="I290" s="608"/>
      <c r="J290" s="592">
        <f t="shared" si="105"/>
        <v>0</v>
      </c>
      <c r="K290" s="296"/>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297"/>
      <c r="AO290" s="297"/>
      <c r="AP290" s="297"/>
      <c r="AQ290" s="297"/>
      <c r="AR290" s="297"/>
      <c r="AS290" s="297"/>
      <c r="AT290" s="297"/>
      <c r="AU290" s="297"/>
      <c r="AV290" s="297"/>
      <c r="AW290" s="297"/>
      <c r="AX290" s="297"/>
      <c r="AY290" s="297"/>
      <c r="AZ290" s="297"/>
      <c r="BA290" s="297"/>
      <c r="BB290" s="297"/>
      <c r="BC290" s="297"/>
      <c r="BD290" s="297"/>
      <c r="BE290" s="297"/>
      <c r="BF290" s="297"/>
      <c r="BG290" s="297"/>
      <c r="BH290" s="297"/>
      <c r="BI290" s="297"/>
      <c r="BJ290" s="297"/>
      <c r="BK290" s="297"/>
      <c r="BL290" s="297"/>
      <c r="BM290" s="297"/>
      <c r="BN290" s="460"/>
      <c r="BO290" s="583">
        <f>VLOOKUP(B290,'[3]Phụ lục 01'!$B$12:$F$150,5,0)</f>
        <v>0</v>
      </c>
      <c r="BP290" s="583">
        <f t="shared" si="89"/>
        <v>0</v>
      </c>
      <c r="BQ290" s="469" t="e">
        <f>VLOOKUP(B290,'[2]PL01-16112024'!$D$11:$P$237,11,0)</f>
        <v>#N/A</v>
      </c>
      <c r="BR290" s="468"/>
      <c r="BS290" s="468"/>
      <c r="BT290" s="468"/>
      <c r="BU290" s="468"/>
    </row>
    <row r="291" spans="1:73" s="71" customFormat="1" ht="10.9" customHeight="1">
      <c r="A291" s="276" t="s">
        <v>186</v>
      </c>
      <c r="B291" s="315"/>
      <c r="C291" s="68"/>
      <c r="D291" s="606" t="str">
        <f t="shared" ref="D291:D299" si="106">IF(C291="X",J291,"")</f>
        <v/>
      </c>
      <c r="E291" s="606" t="str">
        <f>NhuCau!D205</f>
        <v/>
      </c>
      <c r="F291" s="606" t="e">
        <f t="shared" si="88"/>
        <v>#VALUE!</v>
      </c>
      <c r="G291" s="601"/>
      <c r="H291" s="601" t="str">
        <f>IF(ISTEXT(B291)=TRUE,"SKN","")</f>
        <v/>
      </c>
      <c r="I291" s="608"/>
      <c r="J291" s="592">
        <f t="shared" si="105"/>
        <v>0</v>
      </c>
      <c r="K291" s="296"/>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3"/>
      <c r="AP291" s="283"/>
      <c r="AQ291" s="283"/>
      <c r="AR291" s="283"/>
      <c r="AS291" s="297"/>
      <c r="AT291" s="297"/>
      <c r="AU291" s="283"/>
      <c r="AV291" s="283"/>
      <c r="AW291" s="283"/>
      <c r="AX291" s="283"/>
      <c r="AY291" s="283"/>
      <c r="AZ291" s="283"/>
      <c r="BA291" s="283"/>
      <c r="BB291" s="283"/>
      <c r="BC291" s="283"/>
      <c r="BD291" s="283"/>
      <c r="BE291" s="283"/>
      <c r="BF291" s="283"/>
      <c r="BG291" s="283"/>
      <c r="BH291" s="68"/>
      <c r="BI291" s="68"/>
      <c r="BJ291" s="68"/>
      <c r="BK291" s="68"/>
      <c r="BL291" s="68"/>
      <c r="BM291" s="68"/>
      <c r="BN291" s="460"/>
      <c r="BO291" s="583">
        <f>VLOOKUP(B291,'[3]Phụ lục 01'!$B$12:$F$150,5,0)</f>
        <v>0</v>
      </c>
      <c r="BP291" s="583">
        <f t="shared" si="89"/>
        <v>0</v>
      </c>
      <c r="BQ291" s="469" t="e">
        <f>VLOOKUP(B291,'[2]PL01-16112024'!$D$11:$P$237,11,0)</f>
        <v>#N/A</v>
      </c>
      <c r="BR291" s="468"/>
      <c r="BS291" s="468"/>
      <c r="BT291" s="468"/>
      <c r="BU291" s="468"/>
    </row>
    <row r="292" spans="1:73" s="84" customFormat="1" ht="10.9" customHeight="1">
      <c r="A292" s="276" t="s">
        <v>186</v>
      </c>
      <c r="B292" s="277"/>
      <c r="C292" s="266"/>
      <c r="D292" s="606" t="str">
        <f t="shared" si="106"/>
        <v/>
      </c>
      <c r="E292" s="606" t="str">
        <f>NhuCau!D206</f>
        <v/>
      </c>
      <c r="F292" s="606" t="e">
        <f t="shared" si="88"/>
        <v>#VALUE!</v>
      </c>
      <c r="G292" s="606"/>
      <c r="H292" s="606" t="str">
        <f>IF(ISTEXT(B292)=TRUE,"SKN","")</f>
        <v/>
      </c>
      <c r="I292" s="607"/>
      <c r="J292" s="592">
        <f t="shared" si="105"/>
        <v>0</v>
      </c>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1"/>
      <c r="AL292" s="281"/>
      <c r="AM292" s="281"/>
      <c r="AN292" s="281"/>
      <c r="AO292" s="281"/>
      <c r="AP292" s="281"/>
      <c r="AQ292" s="281"/>
      <c r="AR292" s="281"/>
      <c r="AS292" s="281"/>
      <c r="AT292" s="281"/>
      <c r="AU292" s="281"/>
      <c r="AV292" s="281"/>
      <c r="AW292" s="281"/>
      <c r="AX292" s="281"/>
      <c r="AY292" s="281"/>
      <c r="AZ292" s="281"/>
      <c r="BA292" s="281"/>
      <c r="BB292" s="281"/>
      <c r="BC292" s="281"/>
      <c r="BD292" s="281"/>
      <c r="BE292" s="281"/>
      <c r="BF292" s="281"/>
      <c r="BG292" s="281"/>
      <c r="BH292" s="266"/>
      <c r="BI292" s="266"/>
      <c r="BJ292" s="266"/>
      <c r="BK292" s="266"/>
      <c r="BL292" s="266"/>
      <c r="BM292" s="266"/>
      <c r="BN292" s="459"/>
      <c r="BO292" s="583">
        <f>VLOOKUP(B292,'[3]Phụ lục 01'!$B$12:$F$150,5,0)</f>
        <v>0</v>
      </c>
      <c r="BP292" s="583">
        <f t="shared" si="89"/>
        <v>0</v>
      </c>
      <c r="BQ292" s="469" t="e">
        <f>VLOOKUP(B292,'[2]PL01-16112024'!$D$11:$P$237,11,0)</f>
        <v>#N/A</v>
      </c>
      <c r="BR292" s="469"/>
      <c r="BS292" s="469"/>
      <c r="BT292" s="469"/>
      <c r="BU292" s="469"/>
    </row>
    <row r="293" spans="1:73" s="84" customFormat="1" ht="10.9" customHeight="1">
      <c r="A293" s="269" t="s">
        <v>43</v>
      </c>
      <c r="B293" s="270" t="s">
        <v>205</v>
      </c>
      <c r="C293" s="271"/>
      <c r="D293" s="603" t="str">
        <f t="shared" si="106"/>
        <v/>
      </c>
      <c r="E293" s="606" t="str">
        <f>NhuCau!D207</f>
        <v/>
      </c>
      <c r="F293" s="606" t="e">
        <f t="shared" si="88"/>
        <v>#VALUE!</v>
      </c>
      <c r="G293" s="604"/>
      <c r="H293" s="604" t="str">
        <f>IF(ISTEXT(B293)=TRUE,"SCT","")</f>
        <v>SCT</v>
      </c>
      <c r="I293" s="609"/>
      <c r="J293" s="591">
        <f>SUM(K293:BM293)</f>
        <v>0</v>
      </c>
      <c r="K293" s="275">
        <f t="shared" ref="K293:BM293" si="107">SUM(K294:K297)</f>
        <v>0</v>
      </c>
      <c r="L293" s="275">
        <f t="shared" si="107"/>
        <v>0</v>
      </c>
      <c r="M293" s="275">
        <f t="shared" si="107"/>
        <v>0</v>
      </c>
      <c r="N293" s="275">
        <f t="shared" si="107"/>
        <v>0</v>
      </c>
      <c r="O293" s="275">
        <f t="shared" si="107"/>
        <v>0</v>
      </c>
      <c r="P293" s="275">
        <f t="shared" si="107"/>
        <v>0</v>
      </c>
      <c r="Q293" s="275">
        <f t="shared" si="107"/>
        <v>0</v>
      </c>
      <c r="R293" s="275">
        <f t="shared" si="107"/>
        <v>0</v>
      </c>
      <c r="S293" s="275">
        <f t="shared" si="107"/>
        <v>0</v>
      </c>
      <c r="T293" s="275">
        <f t="shared" si="107"/>
        <v>0</v>
      </c>
      <c r="U293" s="275">
        <f t="shared" si="107"/>
        <v>0</v>
      </c>
      <c r="V293" s="275">
        <f t="shared" si="107"/>
        <v>0</v>
      </c>
      <c r="W293" s="275">
        <f t="shared" si="107"/>
        <v>0</v>
      </c>
      <c r="X293" s="275">
        <f t="shared" si="107"/>
        <v>0</v>
      </c>
      <c r="Y293" s="275">
        <f t="shared" si="107"/>
        <v>0</v>
      </c>
      <c r="Z293" s="275">
        <f t="shared" si="107"/>
        <v>0</v>
      </c>
      <c r="AA293" s="275">
        <f t="shared" si="107"/>
        <v>0</v>
      </c>
      <c r="AB293" s="275">
        <f t="shared" si="107"/>
        <v>0</v>
      </c>
      <c r="AC293" s="275">
        <f t="shared" si="107"/>
        <v>0</v>
      </c>
      <c r="AD293" s="275">
        <f t="shared" si="107"/>
        <v>0</v>
      </c>
      <c r="AE293" s="275">
        <f t="shared" si="107"/>
        <v>0</v>
      </c>
      <c r="AF293" s="275">
        <f t="shared" si="107"/>
        <v>0</v>
      </c>
      <c r="AG293" s="275">
        <f t="shared" si="107"/>
        <v>0</v>
      </c>
      <c r="AH293" s="275">
        <f t="shared" si="107"/>
        <v>0</v>
      </c>
      <c r="AI293" s="275">
        <f t="shared" si="107"/>
        <v>0</v>
      </c>
      <c r="AJ293" s="275">
        <f t="shared" si="107"/>
        <v>0</v>
      </c>
      <c r="AK293" s="275">
        <f t="shared" si="107"/>
        <v>0</v>
      </c>
      <c r="AL293" s="275">
        <f t="shared" si="107"/>
        <v>0</v>
      </c>
      <c r="AM293" s="275">
        <f t="shared" si="107"/>
        <v>0</v>
      </c>
      <c r="AN293" s="275">
        <f t="shared" si="107"/>
        <v>0</v>
      </c>
      <c r="AO293" s="275">
        <f t="shared" si="107"/>
        <v>0</v>
      </c>
      <c r="AP293" s="275">
        <f t="shared" si="107"/>
        <v>0</v>
      </c>
      <c r="AQ293" s="275">
        <f t="shared" si="107"/>
        <v>0</v>
      </c>
      <c r="AR293" s="275">
        <f t="shared" si="107"/>
        <v>0</v>
      </c>
      <c r="AS293" s="275">
        <f t="shared" si="107"/>
        <v>0</v>
      </c>
      <c r="AT293" s="275">
        <f t="shared" si="107"/>
        <v>0</v>
      </c>
      <c r="AU293" s="275">
        <f t="shared" si="107"/>
        <v>0</v>
      </c>
      <c r="AV293" s="275">
        <f t="shared" si="107"/>
        <v>0</v>
      </c>
      <c r="AW293" s="275">
        <f t="shared" si="107"/>
        <v>0</v>
      </c>
      <c r="AX293" s="275">
        <f t="shared" si="107"/>
        <v>0</v>
      </c>
      <c r="AY293" s="275">
        <f t="shared" si="107"/>
        <v>0</v>
      </c>
      <c r="AZ293" s="275">
        <f t="shared" si="107"/>
        <v>0</v>
      </c>
      <c r="BA293" s="275">
        <f t="shared" si="107"/>
        <v>0</v>
      </c>
      <c r="BB293" s="275">
        <f t="shared" si="107"/>
        <v>0</v>
      </c>
      <c r="BC293" s="275">
        <f t="shared" si="107"/>
        <v>0</v>
      </c>
      <c r="BD293" s="275">
        <f t="shared" si="107"/>
        <v>0</v>
      </c>
      <c r="BE293" s="275">
        <f t="shared" si="107"/>
        <v>0</v>
      </c>
      <c r="BF293" s="275">
        <f t="shared" si="107"/>
        <v>0</v>
      </c>
      <c r="BG293" s="275">
        <f t="shared" si="107"/>
        <v>0</v>
      </c>
      <c r="BH293" s="275">
        <f t="shared" si="107"/>
        <v>0</v>
      </c>
      <c r="BI293" s="275">
        <f t="shared" si="107"/>
        <v>0</v>
      </c>
      <c r="BJ293" s="275">
        <f t="shared" si="107"/>
        <v>0</v>
      </c>
      <c r="BK293" s="275">
        <f t="shared" si="107"/>
        <v>0</v>
      </c>
      <c r="BL293" s="275">
        <f t="shared" si="107"/>
        <v>0</v>
      </c>
      <c r="BM293" s="275">
        <f t="shared" si="107"/>
        <v>0</v>
      </c>
      <c r="BN293" s="458"/>
      <c r="BO293" s="583" t="e">
        <f>VLOOKUP(B293,'[3]Phụ lục 01'!$B$12:$F$150,5,0)</f>
        <v>#N/A</v>
      </c>
      <c r="BP293" s="583" t="e">
        <f t="shared" si="89"/>
        <v>#N/A</v>
      </c>
      <c r="BQ293" s="469" t="e">
        <f>VLOOKUP(B293,'[2]PL01-16112024'!$D$11:$P$237,11,0)</f>
        <v>#N/A</v>
      </c>
      <c r="BR293" s="469"/>
      <c r="BS293" s="469"/>
      <c r="BT293" s="469"/>
      <c r="BU293" s="469"/>
    </row>
    <row r="294" spans="1:73" s="84" customFormat="1" ht="10.9" customHeight="1">
      <c r="A294" s="276" t="s">
        <v>186</v>
      </c>
      <c r="B294" s="277"/>
      <c r="C294" s="266"/>
      <c r="D294" s="606" t="str">
        <f t="shared" si="106"/>
        <v/>
      </c>
      <c r="E294" s="606" t="str">
        <f>NhuCau!D208</f>
        <v/>
      </c>
      <c r="F294" s="606" t="e">
        <f t="shared" si="88"/>
        <v>#VALUE!</v>
      </c>
      <c r="G294" s="606"/>
      <c r="H294" s="606" t="str">
        <f>IF(ISTEXT(B294)=TRUE,"SCT","")</f>
        <v/>
      </c>
      <c r="I294" s="607"/>
      <c r="J294" s="592">
        <f t="shared" ref="J294:J298" si="108">SUM(K294:BM294)</f>
        <v>0</v>
      </c>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1"/>
      <c r="AT294" s="281"/>
      <c r="AU294" s="281"/>
      <c r="AV294" s="281"/>
      <c r="AW294" s="281"/>
      <c r="AX294" s="281"/>
      <c r="AY294" s="281"/>
      <c r="AZ294" s="281"/>
      <c r="BA294" s="281"/>
      <c r="BB294" s="281"/>
      <c r="BC294" s="281"/>
      <c r="BD294" s="281"/>
      <c r="BE294" s="281"/>
      <c r="BF294" s="281"/>
      <c r="BG294" s="281"/>
      <c r="BH294" s="266"/>
      <c r="BI294" s="266"/>
      <c r="BJ294" s="266"/>
      <c r="BK294" s="266"/>
      <c r="BL294" s="266"/>
      <c r="BM294" s="266"/>
      <c r="BN294" s="459"/>
      <c r="BO294" s="583">
        <f>VLOOKUP(B294,'[3]Phụ lục 01'!$B$12:$F$150,5,0)</f>
        <v>0</v>
      </c>
      <c r="BP294" s="583">
        <f t="shared" si="89"/>
        <v>0</v>
      </c>
      <c r="BQ294" s="469" t="e">
        <f>VLOOKUP(B294,'[2]PL01-16112024'!$D$11:$P$237,11,0)</f>
        <v>#N/A</v>
      </c>
      <c r="BR294" s="469"/>
      <c r="BS294" s="469"/>
      <c r="BT294" s="469"/>
      <c r="BU294" s="469"/>
    </row>
    <row r="295" spans="1:73" s="84" customFormat="1" ht="10.9" customHeight="1">
      <c r="A295" s="276" t="s">
        <v>186</v>
      </c>
      <c r="B295" s="277"/>
      <c r="C295" s="266"/>
      <c r="D295" s="606" t="str">
        <f t="shared" si="106"/>
        <v/>
      </c>
      <c r="E295" s="606" t="str">
        <f>NhuCau!D209</f>
        <v/>
      </c>
      <c r="F295" s="606" t="e">
        <f t="shared" si="88"/>
        <v>#VALUE!</v>
      </c>
      <c r="G295" s="606"/>
      <c r="H295" s="606" t="str">
        <f t="shared" ref="H295:H298" si="109">IF(ISTEXT(B295)=TRUE,"SCT","")</f>
        <v/>
      </c>
      <c r="I295" s="607"/>
      <c r="J295" s="592">
        <f t="shared" si="108"/>
        <v>0</v>
      </c>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1"/>
      <c r="AL295" s="281"/>
      <c r="AM295" s="281"/>
      <c r="AN295" s="281"/>
      <c r="AO295" s="281"/>
      <c r="AP295" s="281"/>
      <c r="AQ295" s="281"/>
      <c r="AR295" s="281"/>
      <c r="AS295" s="281"/>
      <c r="AT295" s="281"/>
      <c r="AU295" s="281"/>
      <c r="AV295" s="281"/>
      <c r="AW295" s="281"/>
      <c r="AX295" s="281"/>
      <c r="AY295" s="281"/>
      <c r="AZ295" s="281"/>
      <c r="BA295" s="281"/>
      <c r="BB295" s="281"/>
      <c r="BC295" s="281"/>
      <c r="BD295" s="281"/>
      <c r="BE295" s="281"/>
      <c r="BF295" s="281"/>
      <c r="BG295" s="281"/>
      <c r="BH295" s="266"/>
      <c r="BI295" s="266"/>
      <c r="BJ295" s="266"/>
      <c r="BK295" s="266"/>
      <c r="BL295" s="266"/>
      <c r="BM295" s="266"/>
      <c r="BN295" s="459"/>
      <c r="BO295" s="583">
        <f>VLOOKUP(B295,'[3]Phụ lục 01'!$B$12:$F$150,5,0)</f>
        <v>0</v>
      </c>
      <c r="BP295" s="583">
        <f t="shared" si="89"/>
        <v>0</v>
      </c>
      <c r="BQ295" s="469" t="e">
        <f>VLOOKUP(B295,'[2]PL01-16112024'!$D$11:$P$237,11,0)</f>
        <v>#N/A</v>
      </c>
      <c r="BR295" s="469"/>
      <c r="BS295" s="469"/>
      <c r="BT295" s="469"/>
      <c r="BU295" s="469"/>
    </row>
    <row r="296" spans="1:73" s="84" customFormat="1" ht="10.9" customHeight="1">
      <c r="A296" s="276" t="s">
        <v>186</v>
      </c>
      <c r="B296" s="277"/>
      <c r="C296" s="266"/>
      <c r="D296" s="606" t="str">
        <f t="shared" si="106"/>
        <v/>
      </c>
      <c r="E296" s="606" t="str">
        <f>NhuCau!D210</f>
        <v/>
      </c>
      <c r="F296" s="606" t="e">
        <f t="shared" si="88"/>
        <v>#VALUE!</v>
      </c>
      <c r="G296" s="606"/>
      <c r="H296" s="606" t="str">
        <f t="shared" si="109"/>
        <v/>
      </c>
      <c r="I296" s="607"/>
      <c r="J296" s="592">
        <f t="shared" si="108"/>
        <v>0</v>
      </c>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1"/>
      <c r="AL296" s="281"/>
      <c r="AM296" s="281"/>
      <c r="AN296" s="281"/>
      <c r="AO296" s="281"/>
      <c r="AP296" s="281"/>
      <c r="AQ296" s="281"/>
      <c r="AR296" s="281"/>
      <c r="AS296" s="281"/>
      <c r="AT296" s="281"/>
      <c r="AU296" s="281"/>
      <c r="AV296" s="281"/>
      <c r="AW296" s="281"/>
      <c r="AX296" s="281"/>
      <c r="AY296" s="281"/>
      <c r="AZ296" s="281"/>
      <c r="BA296" s="281"/>
      <c r="BB296" s="281"/>
      <c r="BC296" s="281"/>
      <c r="BD296" s="281"/>
      <c r="BE296" s="281"/>
      <c r="BF296" s="281"/>
      <c r="BG296" s="281"/>
      <c r="BH296" s="266"/>
      <c r="BI296" s="266"/>
      <c r="BJ296" s="266"/>
      <c r="BK296" s="266"/>
      <c r="BL296" s="266"/>
      <c r="BM296" s="266"/>
      <c r="BN296" s="459"/>
      <c r="BO296" s="583">
        <f>VLOOKUP(B296,'[3]Phụ lục 01'!$B$12:$F$150,5,0)</f>
        <v>0</v>
      </c>
      <c r="BP296" s="583">
        <f t="shared" si="89"/>
        <v>0</v>
      </c>
      <c r="BQ296" s="469" t="e">
        <f>VLOOKUP(B296,'[2]PL01-16112024'!$D$11:$P$237,11,0)</f>
        <v>#N/A</v>
      </c>
      <c r="BR296" s="469"/>
      <c r="BS296" s="469"/>
      <c r="BT296" s="469"/>
      <c r="BU296" s="469"/>
    </row>
    <row r="297" spans="1:73" s="84" customFormat="1" ht="10.9" customHeight="1">
      <c r="A297" s="276" t="s">
        <v>186</v>
      </c>
      <c r="B297" s="277"/>
      <c r="C297" s="266"/>
      <c r="D297" s="606" t="str">
        <f t="shared" si="106"/>
        <v/>
      </c>
      <c r="E297" s="606" t="str">
        <f>NhuCau!D211</f>
        <v/>
      </c>
      <c r="F297" s="606" t="e">
        <f t="shared" si="88"/>
        <v>#VALUE!</v>
      </c>
      <c r="G297" s="606"/>
      <c r="H297" s="606" t="str">
        <f t="shared" si="109"/>
        <v/>
      </c>
      <c r="I297" s="607"/>
      <c r="J297" s="592">
        <f t="shared" si="108"/>
        <v>0</v>
      </c>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1"/>
      <c r="AL297" s="281"/>
      <c r="AM297" s="281"/>
      <c r="AN297" s="281"/>
      <c r="AO297" s="281"/>
      <c r="AP297" s="281"/>
      <c r="AQ297" s="281"/>
      <c r="AR297" s="281"/>
      <c r="AS297" s="281"/>
      <c r="AT297" s="281"/>
      <c r="AU297" s="281"/>
      <c r="AV297" s="281"/>
      <c r="AW297" s="281"/>
      <c r="AX297" s="281"/>
      <c r="AY297" s="281"/>
      <c r="AZ297" s="281"/>
      <c r="BA297" s="281"/>
      <c r="BB297" s="281"/>
      <c r="BC297" s="281"/>
      <c r="BD297" s="281"/>
      <c r="BE297" s="281"/>
      <c r="BF297" s="281"/>
      <c r="BG297" s="281"/>
      <c r="BH297" s="266"/>
      <c r="BI297" s="266"/>
      <c r="BJ297" s="266"/>
      <c r="BK297" s="266"/>
      <c r="BL297" s="266"/>
      <c r="BM297" s="266"/>
      <c r="BN297" s="459"/>
      <c r="BO297" s="583">
        <f>VLOOKUP(B297,'[3]Phụ lục 01'!$B$12:$F$150,5,0)</f>
        <v>0</v>
      </c>
      <c r="BP297" s="583">
        <f t="shared" si="89"/>
        <v>0</v>
      </c>
      <c r="BQ297" s="469" t="e">
        <f>VLOOKUP(B297,'[2]PL01-16112024'!$D$11:$P$237,11,0)</f>
        <v>#N/A</v>
      </c>
      <c r="BR297" s="469"/>
      <c r="BS297" s="469"/>
      <c r="BT297" s="469"/>
      <c r="BU297" s="469"/>
    </row>
    <row r="298" spans="1:73" s="84" customFormat="1" ht="10.9" customHeight="1">
      <c r="A298" s="276" t="s">
        <v>186</v>
      </c>
      <c r="B298" s="285"/>
      <c r="C298" s="266"/>
      <c r="D298" s="606" t="str">
        <f t="shared" si="106"/>
        <v/>
      </c>
      <c r="E298" s="606" t="str">
        <f>NhuCau!D212</f>
        <v/>
      </c>
      <c r="F298" s="606" t="e">
        <f t="shared" si="88"/>
        <v>#VALUE!</v>
      </c>
      <c r="G298" s="606"/>
      <c r="H298" s="606" t="str">
        <f t="shared" si="109"/>
        <v/>
      </c>
      <c r="I298" s="607"/>
      <c r="J298" s="592">
        <f t="shared" si="108"/>
        <v>0</v>
      </c>
      <c r="K298" s="281"/>
      <c r="L298" s="281"/>
      <c r="M298" s="31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1"/>
      <c r="AL298" s="281"/>
      <c r="AM298" s="281"/>
      <c r="AN298" s="281"/>
      <c r="AO298" s="281"/>
      <c r="AP298" s="281"/>
      <c r="AQ298" s="281"/>
      <c r="AR298" s="281"/>
      <c r="AS298" s="281"/>
      <c r="AT298" s="281"/>
      <c r="AU298" s="281"/>
      <c r="AV298" s="281"/>
      <c r="AW298" s="281"/>
      <c r="AX298" s="281"/>
      <c r="AY298" s="281"/>
      <c r="AZ298" s="281"/>
      <c r="BA298" s="281"/>
      <c r="BB298" s="281"/>
      <c r="BC298" s="281"/>
      <c r="BD298" s="281"/>
      <c r="BE298" s="281"/>
      <c r="BF298" s="281"/>
      <c r="BG298" s="281"/>
      <c r="BH298" s="266"/>
      <c r="BI298" s="266"/>
      <c r="BJ298" s="266"/>
      <c r="BK298" s="266"/>
      <c r="BL298" s="266"/>
      <c r="BM298" s="266"/>
      <c r="BN298" s="459"/>
      <c r="BO298" s="583">
        <f>VLOOKUP(B298,'[3]Phụ lục 01'!$B$12:$F$150,5,0)</f>
        <v>0</v>
      </c>
      <c r="BP298" s="583">
        <f t="shared" si="89"/>
        <v>0</v>
      </c>
      <c r="BQ298" s="469" t="e">
        <f>VLOOKUP(B298,'[2]PL01-16112024'!$D$11:$P$237,11,0)</f>
        <v>#N/A</v>
      </c>
      <c r="BR298" s="469"/>
      <c r="BS298" s="469"/>
      <c r="BT298" s="469"/>
      <c r="BU298" s="469"/>
    </row>
    <row r="299" spans="1:73" s="84" customFormat="1" ht="10.9" customHeight="1">
      <c r="A299" s="269" t="s">
        <v>43</v>
      </c>
      <c r="B299" s="270" t="s">
        <v>54</v>
      </c>
      <c r="C299" s="271"/>
      <c r="D299" s="603" t="str">
        <f t="shared" si="106"/>
        <v/>
      </c>
      <c r="E299" s="606" t="str">
        <f>NhuCau!D213</f>
        <v/>
      </c>
      <c r="F299" s="606" t="e">
        <f t="shared" si="88"/>
        <v>#VALUE!</v>
      </c>
      <c r="G299" s="604"/>
      <c r="H299" s="604" t="str">
        <f>IF(ISTEXT(B299)=TRUE,"TMD","")</f>
        <v>TMD</v>
      </c>
      <c r="I299" s="609"/>
      <c r="J299" s="591">
        <f>SUM(K299:BM299)</f>
        <v>28.73</v>
      </c>
      <c r="K299" s="275">
        <f t="shared" ref="K299:BM299" si="110">SUM(K300:K322)</f>
        <v>22.18</v>
      </c>
      <c r="L299" s="275">
        <f t="shared" si="110"/>
        <v>0</v>
      </c>
      <c r="M299" s="275">
        <f t="shared" si="110"/>
        <v>0.37000000000000005</v>
      </c>
      <c r="N299" s="275">
        <f t="shared" si="110"/>
        <v>0</v>
      </c>
      <c r="O299" s="275">
        <f t="shared" si="110"/>
        <v>0</v>
      </c>
      <c r="P299" s="275">
        <f t="shared" si="110"/>
        <v>0</v>
      </c>
      <c r="Q299" s="275">
        <f t="shared" si="110"/>
        <v>0</v>
      </c>
      <c r="R299" s="275">
        <f t="shared" si="110"/>
        <v>0</v>
      </c>
      <c r="S299" s="275">
        <f t="shared" si="110"/>
        <v>5.77</v>
      </c>
      <c r="T299" s="275">
        <f t="shared" si="110"/>
        <v>0</v>
      </c>
      <c r="U299" s="275">
        <f t="shared" si="110"/>
        <v>0</v>
      </c>
      <c r="V299" s="275">
        <f t="shared" si="110"/>
        <v>0</v>
      </c>
      <c r="W299" s="275">
        <f t="shared" si="110"/>
        <v>0</v>
      </c>
      <c r="X299" s="275">
        <f t="shared" si="110"/>
        <v>0</v>
      </c>
      <c r="Y299" s="275">
        <f t="shared" si="110"/>
        <v>0</v>
      </c>
      <c r="Z299" s="275">
        <f t="shared" si="110"/>
        <v>0</v>
      </c>
      <c r="AA299" s="275">
        <f t="shared" si="110"/>
        <v>0</v>
      </c>
      <c r="AB299" s="275">
        <f t="shared" si="110"/>
        <v>0</v>
      </c>
      <c r="AC299" s="275">
        <f t="shared" si="110"/>
        <v>0</v>
      </c>
      <c r="AD299" s="275">
        <f t="shared" si="110"/>
        <v>0</v>
      </c>
      <c r="AE299" s="275">
        <f t="shared" si="110"/>
        <v>0</v>
      </c>
      <c r="AF299" s="275">
        <f t="shared" si="110"/>
        <v>0</v>
      </c>
      <c r="AG299" s="275">
        <f t="shared" si="110"/>
        <v>0</v>
      </c>
      <c r="AH299" s="275">
        <f t="shared" si="110"/>
        <v>0</v>
      </c>
      <c r="AI299" s="275">
        <f t="shared" si="110"/>
        <v>0</v>
      </c>
      <c r="AJ299" s="275">
        <f t="shared" si="110"/>
        <v>0</v>
      </c>
      <c r="AK299" s="275">
        <f t="shared" si="110"/>
        <v>0</v>
      </c>
      <c r="AL299" s="275">
        <f t="shared" si="110"/>
        <v>0</v>
      </c>
      <c r="AM299" s="275">
        <f t="shared" si="110"/>
        <v>0</v>
      </c>
      <c r="AN299" s="275">
        <f t="shared" si="110"/>
        <v>0</v>
      </c>
      <c r="AO299" s="275">
        <f t="shared" si="110"/>
        <v>0</v>
      </c>
      <c r="AP299" s="275">
        <f t="shared" si="110"/>
        <v>0</v>
      </c>
      <c r="AQ299" s="275">
        <f t="shared" si="110"/>
        <v>0</v>
      </c>
      <c r="AR299" s="275">
        <f t="shared" si="110"/>
        <v>0.05</v>
      </c>
      <c r="AS299" s="275">
        <f t="shared" si="110"/>
        <v>0.36</v>
      </c>
      <c r="AT299" s="275">
        <f t="shared" si="110"/>
        <v>0</v>
      </c>
      <c r="AU299" s="275">
        <f t="shared" si="110"/>
        <v>0</v>
      </c>
      <c r="AV299" s="275">
        <f t="shared" si="110"/>
        <v>0</v>
      </c>
      <c r="AW299" s="275">
        <f t="shared" si="110"/>
        <v>0</v>
      </c>
      <c r="AX299" s="275">
        <f t="shared" si="110"/>
        <v>0</v>
      </c>
      <c r="AY299" s="275">
        <f t="shared" si="110"/>
        <v>0</v>
      </c>
      <c r="AZ299" s="275">
        <f t="shared" si="110"/>
        <v>0</v>
      </c>
      <c r="BA299" s="275">
        <f t="shared" si="110"/>
        <v>0</v>
      </c>
      <c r="BB299" s="275">
        <f t="shared" si="110"/>
        <v>0</v>
      </c>
      <c r="BC299" s="275">
        <f t="shared" si="110"/>
        <v>0</v>
      </c>
      <c r="BD299" s="275">
        <f t="shared" si="110"/>
        <v>0</v>
      </c>
      <c r="BE299" s="275">
        <f t="shared" si="110"/>
        <v>0</v>
      </c>
      <c r="BF299" s="275">
        <f t="shared" si="110"/>
        <v>0</v>
      </c>
      <c r="BG299" s="275">
        <f t="shared" si="110"/>
        <v>0</v>
      </c>
      <c r="BH299" s="275">
        <f t="shared" si="110"/>
        <v>0</v>
      </c>
      <c r="BI299" s="275">
        <f t="shared" si="110"/>
        <v>0</v>
      </c>
      <c r="BJ299" s="275">
        <f t="shared" si="110"/>
        <v>0</v>
      </c>
      <c r="BK299" s="275">
        <f t="shared" si="110"/>
        <v>0</v>
      </c>
      <c r="BL299" s="275">
        <f t="shared" si="110"/>
        <v>0</v>
      </c>
      <c r="BM299" s="275">
        <f t="shared" si="110"/>
        <v>0</v>
      </c>
      <c r="BN299" s="458"/>
      <c r="BO299" s="583" t="e">
        <f>VLOOKUP(B299,'[3]Phụ lục 01'!$B$12:$F$150,5,0)</f>
        <v>#N/A</v>
      </c>
      <c r="BP299" s="583" t="e">
        <f t="shared" si="89"/>
        <v>#N/A</v>
      </c>
      <c r="BQ299" s="469" t="e">
        <f>VLOOKUP(B299,'[2]PL01-16112024'!$D$11:$P$237,11,0)</f>
        <v>#N/A</v>
      </c>
      <c r="BR299" s="469"/>
      <c r="BS299" s="469"/>
      <c r="BT299" s="469"/>
      <c r="BU299" s="469"/>
    </row>
    <row r="300" spans="1:73" s="84" customFormat="1" ht="35.25" customHeight="1">
      <c r="A300" s="276" t="s">
        <v>186</v>
      </c>
      <c r="B300" s="427" t="s">
        <v>625</v>
      </c>
      <c r="C300" s="266"/>
      <c r="D300" s="606"/>
      <c r="E300" s="606" t="e">
        <f>NhuCau!#REF!</f>
        <v>#REF!</v>
      </c>
      <c r="F300" s="606" t="e">
        <f t="shared" si="88"/>
        <v>#REF!</v>
      </c>
      <c r="G300" s="606" t="s">
        <v>276</v>
      </c>
      <c r="H300" s="606" t="str">
        <f t="shared" ref="H300:H322" si="111">IF(ISTEXT(B300)=TRUE,"TMD","")</f>
        <v>TMD</v>
      </c>
      <c r="I300" s="607" t="s">
        <v>507</v>
      </c>
      <c r="J300" s="592">
        <f t="shared" ref="J300:J311" si="112">SUM(K300:BM300)</f>
        <v>1.02</v>
      </c>
      <c r="K300" s="281">
        <v>0.85</v>
      </c>
      <c r="L300" s="281">
        <v>0</v>
      </c>
      <c r="M300" s="281">
        <v>0.17000000000000004</v>
      </c>
      <c r="N300" s="281">
        <v>0</v>
      </c>
      <c r="O300" s="281"/>
      <c r="P300" s="281"/>
      <c r="Q300" s="281"/>
      <c r="R300" s="281"/>
      <c r="S300" s="281">
        <v>0</v>
      </c>
      <c r="T300" s="281"/>
      <c r="U300" s="281"/>
      <c r="V300" s="281">
        <v>0</v>
      </c>
      <c r="W300" s="281">
        <v>0</v>
      </c>
      <c r="X300" s="281"/>
      <c r="Y300" s="281"/>
      <c r="Z300" s="281"/>
      <c r="AA300" s="281"/>
      <c r="AB300" s="281">
        <v>0</v>
      </c>
      <c r="AC300" s="281"/>
      <c r="AD300" s="281">
        <v>0</v>
      </c>
      <c r="AE300" s="281">
        <v>0</v>
      </c>
      <c r="AF300" s="281">
        <v>0</v>
      </c>
      <c r="AG300" s="281"/>
      <c r="AH300" s="281"/>
      <c r="AI300" s="281"/>
      <c r="AJ300" s="281"/>
      <c r="AK300" s="281"/>
      <c r="AL300" s="281"/>
      <c r="AM300" s="281"/>
      <c r="AN300" s="281"/>
      <c r="AO300" s="281"/>
      <c r="AP300" s="281">
        <v>0</v>
      </c>
      <c r="AQ300" s="281"/>
      <c r="AR300" s="281">
        <v>0</v>
      </c>
      <c r="AS300" s="281">
        <v>0</v>
      </c>
      <c r="AT300" s="281"/>
      <c r="AU300" s="281"/>
      <c r="AV300" s="281"/>
      <c r="AW300" s="281"/>
      <c r="AX300" s="281"/>
      <c r="AY300" s="281"/>
      <c r="AZ300" s="281"/>
      <c r="BA300" s="281"/>
      <c r="BB300" s="281"/>
      <c r="BC300" s="281"/>
      <c r="BD300" s="281">
        <v>0</v>
      </c>
      <c r="BE300" s="281"/>
      <c r="BF300" s="281">
        <v>0</v>
      </c>
      <c r="BG300" s="281"/>
      <c r="BH300" s="266"/>
      <c r="BI300" s="266"/>
      <c r="BJ300" s="266"/>
      <c r="BK300" s="266"/>
      <c r="BL300" s="266"/>
      <c r="BM300" s="266"/>
      <c r="BN300" s="459"/>
      <c r="BO300" s="583" t="e">
        <f>VLOOKUP(B300,'[3]Phụ lục 01'!$B$12:$F$150,5,0)</f>
        <v>#N/A</v>
      </c>
      <c r="BP300" s="583" t="e">
        <f t="shared" si="89"/>
        <v>#N/A</v>
      </c>
      <c r="BQ300" s="469">
        <f>VLOOKUP(B300,'[2]PL01-16112024'!$D$11:$P$237,11,0)</f>
        <v>1.02</v>
      </c>
      <c r="BR300" s="469">
        <v>1.02</v>
      </c>
      <c r="BS300" s="469">
        <v>0</v>
      </c>
      <c r="BT300" s="469">
        <v>0</v>
      </c>
      <c r="BU300" s="469" t="s">
        <v>679</v>
      </c>
    </row>
    <row r="301" spans="1:73" s="84" customFormat="1" ht="25.5">
      <c r="A301" s="276" t="s">
        <v>186</v>
      </c>
      <c r="B301" s="427" t="s">
        <v>626</v>
      </c>
      <c r="C301" s="266"/>
      <c r="D301" s="606"/>
      <c r="E301" s="606" t="e">
        <f>NhuCau!#REF!</f>
        <v>#REF!</v>
      </c>
      <c r="F301" s="606" t="e">
        <f t="shared" si="88"/>
        <v>#REF!</v>
      </c>
      <c r="G301" s="606" t="s">
        <v>276</v>
      </c>
      <c r="H301" s="606" t="str">
        <f t="shared" si="111"/>
        <v>TMD</v>
      </c>
      <c r="I301" s="607" t="s">
        <v>511</v>
      </c>
      <c r="J301" s="592">
        <f t="shared" si="112"/>
        <v>0.86</v>
      </c>
      <c r="K301" s="281">
        <v>0.86</v>
      </c>
      <c r="L301" s="281">
        <v>0</v>
      </c>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66"/>
      <c r="BI301" s="266"/>
      <c r="BJ301" s="266"/>
      <c r="BK301" s="266"/>
      <c r="BL301" s="266"/>
      <c r="BM301" s="266"/>
      <c r="BN301" s="459"/>
      <c r="BO301" s="583" t="e">
        <f>VLOOKUP(B301,'[3]Phụ lục 01'!$B$12:$F$150,5,0)</f>
        <v>#N/A</v>
      </c>
      <c r="BP301" s="583" t="e">
        <f t="shared" si="89"/>
        <v>#N/A</v>
      </c>
      <c r="BQ301" s="469">
        <f>VLOOKUP(B301,'[2]PL01-16112024'!$D$11:$P$237,11,0)</f>
        <v>0.86</v>
      </c>
      <c r="BR301" s="469">
        <v>0.86</v>
      </c>
      <c r="BS301" s="469">
        <v>0</v>
      </c>
      <c r="BT301" s="469">
        <v>0</v>
      </c>
      <c r="BU301" s="469" t="s">
        <v>680</v>
      </c>
    </row>
    <row r="302" spans="1:73" s="71" customFormat="1" ht="29.25" customHeight="1">
      <c r="A302" s="276" t="s">
        <v>186</v>
      </c>
      <c r="B302" s="427" t="s">
        <v>626</v>
      </c>
      <c r="C302" s="68"/>
      <c r="D302" s="606"/>
      <c r="E302" s="606" t="e">
        <f>NhuCau!#REF!</f>
        <v>#REF!</v>
      </c>
      <c r="F302" s="606" t="e">
        <f t="shared" si="88"/>
        <v>#REF!</v>
      </c>
      <c r="G302" s="606" t="s">
        <v>276</v>
      </c>
      <c r="H302" s="606" t="str">
        <f t="shared" si="111"/>
        <v>TMD</v>
      </c>
      <c r="I302" s="608" t="s">
        <v>511</v>
      </c>
      <c r="J302" s="592">
        <f t="shared" si="112"/>
        <v>1.35</v>
      </c>
      <c r="K302" s="281">
        <v>1.35</v>
      </c>
      <c r="L302" s="281">
        <v>0</v>
      </c>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c r="AL302" s="281"/>
      <c r="AM302" s="281"/>
      <c r="AN302" s="281"/>
      <c r="AO302" s="281"/>
      <c r="AP302" s="281"/>
      <c r="AQ302" s="281"/>
      <c r="AR302" s="281"/>
      <c r="AS302" s="281"/>
      <c r="AT302" s="281"/>
      <c r="AU302" s="281"/>
      <c r="AV302" s="281"/>
      <c r="AW302" s="281"/>
      <c r="AX302" s="281"/>
      <c r="AY302" s="281"/>
      <c r="AZ302" s="281"/>
      <c r="BA302" s="281"/>
      <c r="BB302" s="281"/>
      <c r="BC302" s="281"/>
      <c r="BD302" s="281"/>
      <c r="BE302" s="281"/>
      <c r="BF302" s="281"/>
      <c r="BG302" s="281"/>
      <c r="BH302" s="266"/>
      <c r="BI302" s="266"/>
      <c r="BJ302" s="266"/>
      <c r="BK302" s="266"/>
      <c r="BL302" s="266"/>
      <c r="BM302" s="266"/>
      <c r="BN302" s="460"/>
      <c r="BO302" s="583" t="e">
        <f>VLOOKUP(B302,'[3]Phụ lục 01'!$B$12:$F$150,5,0)</f>
        <v>#N/A</v>
      </c>
      <c r="BP302" s="583" t="e">
        <f t="shared" si="89"/>
        <v>#N/A</v>
      </c>
      <c r="BQ302" s="469">
        <f>VLOOKUP(B302,'[2]PL01-16112024'!$D$11:$P$237,11,0)</f>
        <v>0.86</v>
      </c>
      <c r="BR302" s="468">
        <v>1.35</v>
      </c>
      <c r="BS302" s="468">
        <v>0</v>
      </c>
      <c r="BT302" s="468">
        <v>0</v>
      </c>
      <c r="BU302" s="468" t="s">
        <v>680</v>
      </c>
    </row>
    <row r="303" spans="1:73" s="71" customFormat="1" ht="63.75">
      <c r="A303" s="276" t="s">
        <v>186</v>
      </c>
      <c r="B303" s="427" t="s">
        <v>627</v>
      </c>
      <c r="C303" s="68"/>
      <c r="D303" s="606"/>
      <c r="E303" s="606" t="e">
        <f>NhuCau!#REF!</f>
        <v>#REF!</v>
      </c>
      <c r="F303" s="606" t="e">
        <f t="shared" si="88"/>
        <v>#REF!</v>
      </c>
      <c r="G303" s="606" t="s">
        <v>276</v>
      </c>
      <c r="H303" s="606" t="str">
        <f t="shared" si="111"/>
        <v>TMD</v>
      </c>
      <c r="I303" s="608" t="s">
        <v>513</v>
      </c>
      <c r="J303" s="592">
        <f t="shared" si="112"/>
        <v>0.36</v>
      </c>
      <c r="K303" s="281">
        <v>0.36</v>
      </c>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c r="AL303" s="281"/>
      <c r="AM303" s="281"/>
      <c r="AN303" s="281"/>
      <c r="AO303" s="281"/>
      <c r="AP303" s="281"/>
      <c r="AQ303" s="281"/>
      <c r="AR303" s="281"/>
      <c r="AS303" s="281"/>
      <c r="AT303" s="281"/>
      <c r="AU303" s="281"/>
      <c r="AV303" s="281"/>
      <c r="AW303" s="281"/>
      <c r="AX303" s="281"/>
      <c r="AY303" s="281"/>
      <c r="AZ303" s="281"/>
      <c r="BA303" s="281"/>
      <c r="BB303" s="281"/>
      <c r="BC303" s="281"/>
      <c r="BD303" s="281"/>
      <c r="BE303" s="281"/>
      <c r="BF303" s="281"/>
      <c r="BG303" s="281"/>
      <c r="BH303" s="266"/>
      <c r="BI303" s="266"/>
      <c r="BJ303" s="266"/>
      <c r="BK303" s="266"/>
      <c r="BL303" s="266"/>
      <c r="BM303" s="266"/>
      <c r="BN303" s="460"/>
      <c r="BO303" s="583" t="e">
        <f>VLOOKUP(B303,'[3]Phụ lục 01'!$B$12:$F$150,5,0)</f>
        <v>#N/A</v>
      </c>
      <c r="BP303" s="583" t="e">
        <f t="shared" si="89"/>
        <v>#N/A</v>
      </c>
      <c r="BQ303" s="469">
        <f>VLOOKUP(B303,'[2]PL01-16112024'!$D$11:$P$237,11,0)</f>
        <v>0.36</v>
      </c>
      <c r="BR303" s="468">
        <v>0.36</v>
      </c>
      <c r="BS303" s="468">
        <v>0</v>
      </c>
      <c r="BT303" s="468">
        <v>0</v>
      </c>
      <c r="BU303" s="468" t="s">
        <v>689</v>
      </c>
    </row>
    <row r="304" spans="1:73" s="71" customFormat="1" ht="25.5">
      <c r="A304" s="276" t="s">
        <v>186</v>
      </c>
      <c r="B304" s="425" t="s">
        <v>628</v>
      </c>
      <c r="C304" s="68"/>
      <c r="D304" s="606"/>
      <c r="E304" s="606" t="e">
        <f>NhuCau!#REF!</f>
        <v>#REF!</v>
      </c>
      <c r="F304" s="606" t="e">
        <f t="shared" si="88"/>
        <v>#REF!</v>
      </c>
      <c r="G304" s="606" t="s">
        <v>276</v>
      </c>
      <c r="H304" s="606" t="str">
        <f t="shared" si="111"/>
        <v>TMD</v>
      </c>
      <c r="I304" s="608" t="s">
        <v>514</v>
      </c>
      <c r="J304" s="592">
        <f t="shared" si="112"/>
        <v>0.4</v>
      </c>
      <c r="K304" s="281">
        <v>0</v>
      </c>
      <c r="L304" s="281">
        <v>0</v>
      </c>
      <c r="M304" s="281">
        <v>0.2</v>
      </c>
      <c r="N304" s="281">
        <v>0</v>
      </c>
      <c r="O304" s="281"/>
      <c r="P304" s="281"/>
      <c r="Q304" s="281"/>
      <c r="R304" s="281"/>
      <c r="S304" s="281">
        <v>0.2</v>
      </c>
      <c r="T304" s="281"/>
      <c r="U304" s="281"/>
      <c r="V304" s="281">
        <v>0</v>
      </c>
      <c r="W304" s="281">
        <v>0</v>
      </c>
      <c r="X304" s="281"/>
      <c r="Y304" s="281"/>
      <c r="Z304" s="281"/>
      <c r="AA304" s="281"/>
      <c r="AB304" s="281">
        <v>0</v>
      </c>
      <c r="AC304" s="281"/>
      <c r="AD304" s="281">
        <v>0</v>
      </c>
      <c r="AE304" s="281">
        <v>0</v>
      </c>
      <c r="AF304" s="281">
        <v>0</v>
      </c>
      <c r="AG304" s="281"/>
      <c r="AH304" s="281"/>
      <c r="AI304" s="281"/>
      <c r="AJ304" s="281"/>
      <c r="AK304" s="281"/>
      <c r="AL304" s="281"/>
      <c r="AM304" s="281"/>
      <c r="AN304" s="281"/>
      <c r="AO304" s="281"/>
      <c r="AP304" s="281">
        <v>0</v>
      </c>
      <c r="AQ304" s="281"/>
      <c r="AR304" s="281">
        <v>0</v>
      </c>
      <c r="AS304" s="281">
        <v>0</v>
      </c>
      <c r="AT304" s="281"/>
      <c r="AU304" s="281"/>
      <c r="AV304" s="281"/>
      <c r="AW304" s="281"/>
      <c r="AX304" s="281"/>
      <c r="AY304" s="281"/>
      <c r="AZ304" s="281"/>
      <c r="BA304" s="281"/>
      <c r="BB304" s="281"/>
      <c r="BC304" s="281"/>
      <c r="BD304" s="281">
        <v>0</v>
      </c>
      <c r="BE304" s="281"/>
      <c r="BF304" s="281">
        <v>0</v>
      </c>
      <c r="BG304" s="281"/>
      <c r="BH304" s="266"/>
      <c r="BI304" s="266"/>
      <c r="BJ304" s="266"/>
      <c r="BK304" s="266"/>
      <c r="BL304" s="266"/>
      <c r="BM304" s="266"/>
      <c r="BN304" s="460"/>
      <c r="BO304" s="583" t="e">
        <f>VLOOKUP(B304,'[3]Phụ lục 01'!$B$12:$F$150,5,0)</f>
        <v>#N/A</v>
      </c>
      <c r="BP304" s="583" t="e">
        <f t="shared" si="89"/>
        <v>#N/A</v>
      </c>
      <c r="BQ304" s="469">
        <f>VLOOKUP(B304,'[2]PL01-16112024'!$D$11:$P$237,11,0)</f>
        <v>0.4</v>
      </c>
      <c r="BR304" s="468">
        <v>0.4</v>
      </c>
      <c r="BS304" s="468">
        <v>0</v>
      </c>
      <c r="BT304" s="468">
        <v>0</v>
      </c>
      <c r="BU304" s="468" t="s">
        <v>688</v>
      </c>
    </row>
    <row r="305" spans="1:73" s="436" customFormat="1" ht="38.25">
      <c r="A305" s="428" t="s">
        <v>186</v>
      </c>
      <c r="B305" s="429" t="s">
        <v>629</v>
      </c>
      <c r="C305" s="430"/>
      <c r="D305" s="614"/>
      <c r="E305" s="606" t="e">
        <f>NhuCau!#REF!</f>
        <v>#REF!</v>
      </c>
      <c r="F305" s="606" t="e">
        <f t="shared" si="88"/>
        <v>#REF!</v>
      </c>
      <c r="G305" s="614" t="s">
        <v>276</v>
      </c>
      <c r="H305" s="614" t="str">
        <f t="shared" si="111"/>
        <v>TMD</v>
      </c>
      <c r="I305" s="615"/>
      <c r="J305" s="594">
        <f t="shared" si="112"/>
        <v>0</v>
      </c>
      <c r="K305" s="281"/>
      <c r="L305" s="281"/>
      <c r="M305" s="281"/>
      <c r="N305" s="281"/>
      <c r="O305" s="281"/>
      <c r="P305" s="281"/>
      <c r="Q305" s="281"/>
      <c r="R305" s="281"/>
      <c r="S305" s="281"/>
      <c r="T305" s="281"/>
      <c r="U305" s="281"/>
      <c r="V305" s="281">
        <v>0</v>
      </c>
      <c r="W305" s="281">
        <v>0</v>
      </c>
      <c r="X305" s="281"/>
      <c r="Y305" s="281"/>
      <c r="Z305" s="281"/>
      <c r="AA305" s="281"/>
      <c r="AB305" s="281">
        <v>0</v>
      </c>
      <c r="AC305" s="281"/>
      <c r="AD305" s="281">
        <v>0</v>
      </c>
      <c r="AE305" s="281">
        <v>0</v>
      </c>
      <c r="AF305" s="281">
        <v>0</v>
      </c>
      <c r="AG305" s="281"/>
      <c r="AH305" s="281"/>
      <c r="AI305" s="281"/>
      <c r="AJ305" s="281"/>
      <c r="AK305" s="281"/>
      <c r="AL305" s="281"/>
      <c r="AM305" s="281"/>
      <c r="AN305" s="281"/>
      <c r="AO305" s="281"/>
      <c r="AP305" s="281">
        <v>0</v>
      </c>
      <c r="AQ305" s="281"/>
      <c r="AR305" s="281">
        <v>0</v>
      </c>
      <c r="AS305" s="281">
        <v>0</v>
      </c>
      <c r="AT305" s="281"/>
      <c r="AU305" s="281"/>
      <c r="AV305" s="281"/>
      <c r="AW305" s="281"/>
      <c r="AX305" s="281"/>
      <c r="AY305" s="281"/>
      <c r="AZ305" s="281"/>
      <c r="BA305" s="281"/>
      <c r="BB305" s="281"/>
      <c r="BC305" s="281"/>
      <c r="BD305" s="281">
        <v>0</v>
      </c>
      <c r="BE305" s="281"/>
      <c r="BF305" s="281">
        <v>0</v>
      </c>
      <c r="BG305" s="281"/>
      <c r="BH305" s="266"/>
      <c r="BI305" s="266"/>
      <c r="BJ305" s="266"/>
      <c r="BK305" s="266"/>
      <c r="BL305" s="266"/>
      <c r="BM305" s="266"/>
      <c r="BN305" s="463"/>
      <c r="BO305" s="583" t="e">
        <f>VLOOKUP(B305,'[3]Phụ lục 01'!$B$12:$F$150,5,0)</f>
        <v>#N/A</v>
      </c>
      <c r="BP305" s="583" t="e">
        <f t="shared" si="89"/>
        <v>#N/A</v>
      </c>
      <c r="BQ305" s="469">
        <f>VLOOKUP(B305,'[2]PL01-16112024'!$D$11:$P$237,11,0)</f>
        <v>1</v>
      </c>
      <c r="BR305" s="468">
        <v>1</v>
      </c>
      <c r="BS305" s="468">
        <v>0</v>
      </c>
      <c r="BT305" s="468">
        <v>0</v>
      </c>
      <c r="BU305" s="468" t="s">
        <v>700</v>
      </c>
    </row>
    <row r="306" spans="1:73" s="436" customFormat="1" ht="12.75">
      <c r="A306" s="428" t="s">
        <v>186</v>
      </c>
      <c r="B306" s="429" t="s">
        <v>585</v>
      </c>
      <c r="C306" s="430"/>
      <c r="D306" s="614"/>
      <c r="E306" s="606" t="e">
        <f>NhuCau!#REF!</f>
        <v>#REF!</v>
      </c>
      <c r="F306" s="606" t="e">
        <f t="shared" si="88"/>
        <v>#REF!</v>
      </c>
      <c r="G306" s="614" t="s">
        <v>276</v>
      </c>
      <c r="H306" s="614" t="str">
        <f t="shared" si="111"/>
        <v>TMD</v>
      </c>
      <c r="I306" s="615" t="s">
        <v>511</v>
      </c>
      <c r="J306" s="594">
        <f t="shared" si="112"/>
        <v>0.89</v>
      </c>
      <c r="K306" s="281"/>
      <c r="L306" s="281"/>
      <c r="M306" s="281"/>
      <c r="N306" s="281"/>
      <c r="O306" s="281"/>
      <c r="P306" s="281"/>
      <c r="Q306" s="281"/>
      <c r="R306" s="281"/>
      <c r="S306" s="281">
        <v>0.89</v>
      </c>
      <c r="T306" s="281"/>
      <c r="U306" s="281"/>
      <c r="V306" s="281"/>
      <c r="W306" s="281"/>
      <c r="X306" s="281"/>
      <c r="Y306" s="281"/>
      <c r="Z306" s="281"/>
      <c r="AA306" s="281"/>
      <c r="AB306" s="281"/>
      <c r="AC306" s="281"/>
      <c r="AD306" s="281"/>
      <c r="AE306" s="281"/>
      <c r="AF306" s="281"/>
      <c r="AG306" s="281"/>
      <c r="AH306" s="281"/>
      <c r="AI306" s="281"/>
      <c r="AJ306" s="281"/>
      <c r="AK306" s="281"/>
      <c r="AL306" s="281"/>
      <c r="AM306" s="281"/>
      <c r="AN306" s="281"/>
      <c r="AO306" s="281"/>
      <c r="AP306" s="281"/>
      <c r="AQ306" s="281"/>
      <c r="AR306" s="281"/>
      <c r="AS306" s="281"/>
      <c r="AT306" s="281"/>
      <c r="AU306" s="281"/>
      <c r="AV306" s="281"/>
      <c r="AW306" s="281"/>
      <c r="AX306" s="281"/>
      <c r="AY306" s="281"/>
      <c r="AZ306" s="281"/>
      <c r="BA306" s="281"/>
      <c r="BB306" s="281"/>
      <c r="BC306" s="281"/>
      <c r="BD306" s="281"/>
      <c r="BE306" s="281"/>
      <c r="BF306" s="281"/>
      <c r="BG306" s="281"/>
      <c r="BH306" s="266"/>
      <c r="BI306" s="266"/>
      <c r="BJ306" s="266"/>
      <c r="BK306" s="266"/>
      <c r="BL306" s="266"/>
      <c r="BM306" s="266"/>
      <c r="BN306" s="463"/>
      <c r="BO306" s="583" t="e">
        <f>VLOOKUP(B306,'[3]Phụ lục 01'!$B$12:$F$150,5,0)</f>
        <v>#N/A</v>
      </c>
      <c r="BP306" s="583" t="e">
        <f t="shared" si="89"/>
        <v>#N/A</v>
      </c>
      <c r="BQ306" s="469" t="e">
        <f>VLOOKUP(B306,'[2]PL01-16112024'!$D$11:$P$237,11,0)</f>
        <v>#N/A</v>
      </c>
      <c r="BR306" s="468"/>
      <c r="BS306" s="468"/>
      <c r="BT306" s="468"/>
      <c r="BU306" s="468"/>
    </row>
    <row r="307" spans="1:73" s="436" customFormat="1" ht="12.75">
      <c r="A307" s="428" t="s">
        <v>186</v>
      </c>
      <c r="B307" s="429" t="s">
        <v>585</v>
      </c>
      <c r="C307" s="430"/>
      <c r="D307" s="614"/>
      <c r="E307" s="606" t="e">
        <f>NhuCau!#REF!</f>
        <v>#REF!</v>
      </c>
      <c r="F307" s="606" t="e">
        <f t="shared" si="88"/>
        <v>#REF!</v>
      </c>
      <c r="G307" s="614" t="s">
        <v>276</v>
      </c>
      <c r="H307" s="614" t="str">
        <f t="shared" si="111"/>
        <v>TMD</v>
      </c>
      <c r="I307" s="615" t="s">
        <v>516</v>
      </c>
      <c r="J307" s="594">
        <f t="shared" si="112"/>
        <v>0.11</v>
      </c>
      <c r="K307" s="281"/>
      <c r="L307" s="281"/>
      <c r="M307" s="281"/>
      <c r="N307" s="281"/>
      <c r="O307" s="281"/>
      <c r="P307" s="281"/>
      <c r="Q307" s="281"/>
      <c r="R307" s="281"/>
      <c r="S307" s="281">
        <v>0.11</v>
      </c>
      <c r="T307" s="281"/>
      <c r="U307" s="281"/>
      <c r="V307" s="281"/>
      <c r="W307" s="281"/>
      <c r="X307" s="281"/>
      <c r="Y307" s="281"/>
      <c r="Z307" s="281"/>
      <c r="AA307" s="281"/>
      <c r="AB307" s="281"/>
      <c r="AC307" s="281"/>
      <c r="AD307" s="281"/>
      <c r="AE307" s="281"/>
      <c r="AF307" s="281"/>
      <c r="AG307" s="281"/>
      <c r="AH307" s="281"/>
      <c r="AI307" s="281"/>
      <c r="AJ307" s="281"/>
      <c r="AK307" s="281"/>
      <c r="AL307" s="281"/>
      <c r="AM307" s="281"/>
      <c r="AN307" s="281"/>
      <c r="AO307" s="281"/>
      <c r="AP307" s="281"/>
      <c r="AQ307" s="281"/>
      <c r="AR307" s="281"/>
      <c r="AS307" s="281"/>
      <c r="AT307" s="281"/>
      <c r="AU307" s="281"/>
      <c r="AV307" s="281"/>
      <c r="AW307" s="281"/>
      <c r="AX307" s="281"/>
      <c r="AY307" s="281"/>
      <c r="AZ307" s="281"/>
      <c r="BA307" s="281"/>
      <c r="BB307" s="281"/>
      <c r="BC307" s="281"/>
      <c r="BD307" s="281"/>
      <c r="BE307" s="281"/>
      <c r="BF307" s="281"/>
      <c r="BG307" s="281"/>
      <c r="BH307" s="266"/>
      <c r="BI307" s="266"/>
      <c r="BJ307" s="266"/>
      <c r="BK307" s="266"/>
      <c r="BL307" s="266"/>
      <c r="BM307" s="266"/>
      <c r="BN307" s="463"/>
      <c r="BO307" s="583" t="e">
        <f>VLOOKUP(B307,'[3]Phụ lục 01'!$B$12:$F$150,5,0)</f>
        <v>#N/A</v>
      </c>
      <c r="BP307" s="583" t="e">
        <f t="shared" si="89"/>
        <v>#N/A</v>
      </c>
      <c r="BQ307" s="469" t="e">
        <f>VLOOKUP(B307,'[2]PL01-16112024'!$D$11:$P$237,11,0)</f>
        <v>#N/A</v>
      </c>
      <c r="BR307" s="468"/>
      <c r="BS307" s="468"/>
      <c r="BT307" s="468"/>
      <c r="BU307" s="468"/>
    </row>
    <row r="308" spans="1:73" s="71" customFormat="1" ht="51">
      <c r="A308" s="428" t="s">
        <v>186</v>
      </c>
      <c r="B308" s="429" t="s">
        <v>630</v>
      </c>
      <c r="C308" s="430"/>
      <c r="D308" s="614"/>
      <c r="E308" s="606" t="e">
        <f>NhuCau!#REF!</f>
        <v>#REF!</v>
      </c>
      <c r="F308" s="606" t="e">
        <f t="shared" si="88"/>
        <v>#REF!</v>
      </c>
      <c r="G308" s="614" t="s">
        <v>276</v>
      </c>
      <c r="H308" s="614"/>
      <c r="I308" s="615"/>
      <c r="J308" s="594">
        <f t="shared" si="112"/>
        <v>0</v>
      </c>
      <c r="K308" s="281"/>
      <c r="L308" s="281">
        <v>0</v>
      </c>
      <c r="M308" s="281">
        <v>0</v>
      </c>
      <c r="N308" s="281">
        <v>0</v>
      </c>
      <c r="O308" s="281"/>
      <c r="P308" s="281"/>
      <c r="Q308" s="281"/>
      <c r="R308" s="281"/>
      <c r="S308" s="281">
        <v>0</v>
      </c>
      <c r="T308" s="281"/>
      <c r="U308" s="281"/>
      <c r="V308" s="281">
        <v>0</v>
      </c>
      <c r="W308" s="281">
        <v>0</v>
      </c>
      <c r="X308" s="281"/>
      <c r="Y308" s="281"/>
      <c r="Z308" s="281"/>
      <c r="AA308" s="281"/>
      <c r="AB308" s="281">
        <v>0</v>
      </c>
      <c r="AC308" s="281"/>
      <c r="AD308" s="281">
        <v>0</v>
      </c>
      <c r="AE308" s="281">
        <v>0</v>
      </c>
      <c r="AF308" s="281">
        <v>0</v>
      </c>
      <c r="AG308" s="281"/>
      <c r="AH308" s="281"/>
      <c r="AI308" s="281"/>
      <c r="AJ308" s="281"/>
      <c r="AK308" s="281"/>
      <c r="AL308" s="281"/>
      <c r="AM308" s="281"/>
      <c r="AN308" s="281"/>
      <c r="AO308" s="281"/>
      <c r="AP308" s="281">
        <v>0</v>
      </c>
      <c r="AQ308" s="281"/>
      <c r="AR308" s="281">
        <v>0</v>
      </c>
      <c r="AS308" s="281">
        <v>0</v>
      </c>
      <c r="AT308" s="281"/>
      <c r="AU308" s="281"/>
      <c r="AV308" s="281"/>
      <c r="AW308" s="281"/>
      <c r="AX308" s="281"/>
      <c r="AY308" s="281"/>
      <c r="AZ308" s="281"/>
      <c r="BA308" s="281"/>
      <c r="BB308" s="281"/>
      <c r="BC308" s="281"/>
      <c r="BD308" s="281">
        <v>0</v>
      </c>
      <c r="BE308" s="281"/>
      <c r="BF308" s="281">
        <v>0</v>
      </c>
      <c r="BG308" s="281"/>
      <c r="BH308" s="266"/>
      <c r="BI308" s="266"/>
      <c r="BJ308" s="266"/>
      <c r="BK308" s="266"/>
      <c r="BL308" s="266"/>
      <c r="BM308" s="266"/>
      <c r="BN308" s="460"/>
      <c r="BO308" s="583">
        <f>VLOOKUP(B308,'[3]Phụ lục 01'!$B$12:$F$150,5,0)</f>
        <v>0</v>
      </c>
      <c r="BP308" s="583">
        <f t="shared" si="89"/>
        <v>0</v>
      </c>
      <c r="BQ308" s="469">
        <f>VLOOKUP(B308,'[2]PL01-16112024'!$D$11:$P$237,11,0)</f>
        <v>0.47</v>
      </c>
      <c r="BR308" s="468">
        <v>0.47</v>
      </c>
      <c r="BS308" s="468">
        <v>0</v>
      </c>
      <c r="BT308" s="468">
        <v>0</v>
      </c>
      <c r="BU308" s="468" t="s">
        <v>700</v>
      </c>
    </row>
    <row r="309" spans="1:73" s="71" customFormat="1" ht="12.75">
      <c r="A309" s="428" t="s">
        <v>186</v>
      </c>
      <c r="B309" s="429" t="s">
        <v>585</v>
      </c>
      <c r="C309" s="430"/>
      <c r="D309" s="614"/>
      <c r="E309" s="606" t="e">
        <f>NhuCau!#REF!</f>
        <v>#REF!</v>
      </c>
      <c r="F309" s="606" t="e">
        <f t="shared" si="88"/>
        <v>#REF!</v>
      </c>
      <c r="G309" s="614" t="s">
        <v>276</v>
      </c>
      <c r="H309" s="614" t="str">
        <f t="shared" ref="H309:H310" si="113">IF(ISTEXT(B309)=TRUE,"TMD","")</f>
        <v>TMD</v>
      </c>
      <c r="I309" s="615" t="s">
        <v>511</v>
      </c>
      <c r="J309" s="594">
        <f t="shared" si="112"/>
        <v>0.4</v>
      </c>
      <c r="K309" s="281"/>
      <c r="L309" s="281"/>
      <c r="M309" s="281"/>
      <c r="N309" s="281"/>
      <c r="O309" s="281"/>
      <c r="P309" s="281"/>
      <c r="Q309" s="281"/>
      <c r="R309" s="281"/>
      <c r="S309" s="281">
        <v>0.4</v>
      </c>
      <c r="T309" s="281"/>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1"/>
      <c r="AT309" s="281"/>
      <c r="AU309" s="281"/>
      <c r="AV309" s="281"/>
      <c r="AW309" s="281"/>
      <c r="AX309" s="281"/>
      <c r="AY309" s="281"/>
      <c r="AZ309" s="281"/>
      <c r="BA309" s="281"/>
      <c r="BB309" s="281"/>
      <c r="BC309" s="281"/>
      <c r="BD309" s="281"/>
      <c r="BE309" s="281"/>
      <c r="BF309" s="281"/>
      <c r="BG309" s="281"/>
      <c r="BH309" s="266"/>
      <c r="BI309" s="266"/>
      <c r="BJ309" s="266"/>
      <c r="BK309" s="266"/>
      <c r="BL309" s="266"/>
      <c r="BM309" s="266"/>
      <c r="BN309" s="460"/>
      <c r="BO309" s="583" t="e">
        <f>VLOOKUP(B309,'[3]Phụ lục 01'!$B$12:$F$150,5,0)</f>
        <v>#N/A</v>
      </c>
      <c r="BP309" s="583" t="e">
        <f t="shared" si="89"/>
        <v>#N/A</v>
      </c>
      <c r="BQ309" s="469" t="e">
        <f>VLOOKUP(B309,'[2]PL01-16112024'!$D$11:$P$237,11,0)</f>
        <v>#N/A</v>
      </c>
      <c r="BR309" s="468"/>
      <c r="BS309" s="468"/>
      <c r="BT309" s="468"/>
      <c r="BU309" s="468"/>
    </row>
    <row r="310" spans="1:73" s="71" customFormat="1" ht="12.75">
      <c r="A310" s="428" t="s">
        <v>186</v>
      </c>
      <c r="B310" s="429" t="s">
        <v>585</v>
      </c>
      <c r="C310" s="430"/>
      <c r="D310" s="614"/>
      <c r="E310" s="606" t="e">
        <f>NhuCau!#REF!</f>
        <v>#REF!</v>
      </c>
      <c r="F310" s="606" t="e">
        <f t="shared" si="88"/>
        <v>#REF!</v>
      </c>
      <c r="G310" s="614" t="s">
        <v>276</v>
      </c>
      <c r="H310" s="614" t="str">
        <f t="shared" si="113"/>
        <v>TMD</v>
      </c>
      <c r="I310" s="615" t="s">
        <v>516</v>
      </c>
      <c r="J310" s="594">
        <f t="shared" si="112"/>
        <v>7.0000000000000007E-2</v>
      </c>
      <c r="K310" s="281"/>
      <c r="L310" s="281"/>
      <c r="M310" s="281"/>
      <c r="N310" s="281"/>
      <c r="O310" s="281"/>
      <c r="P310" s="281"/>
      <c r="Q310" s="281"/>
      <c r="R310" s="281"/>
      <c r="S310" s="281">
        <v>7.0000000000000007E-2</v>
      </c>
      <c r="T310" s="281"/>
      <c r="U310" s="281"/>
      <c r="V310" s="281"/>
      <c r="W310" s="281"/>
      <c r="X310" s="281"/>
      <c r="Y310" s="281"/>
      <c r="Z310" s="281"/>
      <c r="AA310" s="281"/>
      <c r="AB310" s="281"/>
      <c r="AC310" s="281"/>
      <c r="AD310" s="281"/>
      <c r="AE310" s="281"/>
      <c r="AF310" s="281"/>
      <c r="AG310" s="281"/>
      <c r="AH310" s="281"/>
      <c r="AI310" s="281"/>
      <c r="AJ310" s="281"/>
      <c r="AK310" s="281"/>
      <c r="AL310" s="281"/>
      <c r="AM310" s="281"/>
      <c r="AN310" s="281"/>
      <c r="AO310" s="281"/>
      <c r="AP310" s="281"/>
      <c r="AQ310" s="281"/>
      <c r="AR310" s="281"/>
      <c r="AS310" s="281"/>
      <c r="AT310" s="281"/>
      <c r="AU310" s="281"/>
      <c r="AV310" s="281"/>
      <c r="AW310" s="281"/>
      <c r="AX310" s="281"/>
      <c r="AY310" s="281"/>
      <c r="AZ310" s="281"/>
      <c r="BA310" s="281"/>
      <c r="BB310" s="281"/>
      <c r="BC310" s="281"/>
      <c r="BD310" s="281"/>
      <c r="BE310" s="281"/>
      <c r="BF310" s="281"/>
      <c r="BG310" s="281"/>
      <c r="BH310" s="266"/>
      <c r="BI310" s="266"/>
      <c r="BJ310" s="266"/>
      <c r="BK310" s="266"/>
      <c r="BL310" s="266"/>
      <c r="BM310" s="266"/>
      <c r="BN310" s="460"/>
      <c r="BO310" s="583" t="e">
        <f>VLOOKUP(B310,'[3]Phụ lục 01'!$B$12:$F$150,5,0)</f>
        <v>#N/A</v>
      </c>
      <c r="BP310" s="583" t="e">
        <f t="shared" si="89"/>
        <v>#N/A</v>
      </c>
      <c r="BQ310" s="469" t="e">
        <f>VLOOKUP(B310,'[2]PL01-16112024'!$D$11:$P$237,11,0)</f>
        <v>#N/A</v>
      </c>
      <c r="BR310" s="468"/>
      <c r="BS310" s="468"/>
      <c r="BT310" s="468"/>
      <c r="BU310" s="468"/>
    </row>
    <row r="311" spans="1:73" s="71" customFormat="1" ht="38.25">
      <c r="A311" s="276" t="s">
        <v>186</v>
      </c>
      <c r="B311" s="425" t="s">
        <v>631</v>
      </c>
      <c r="C311" s="68"/>
      <c r="D311" s="606"/>
      <c r="E311" s="606" t="e">
        <f>NhuCau!#REF!</f>
        <v>#REF!</v>
      </c>
      <c r="F311" s="606" t="e">
        <f t="shared" si="88"/>
        <v>#REF!</v>
      </c>
      <c r="G311" s="606" t="s">
        <v>276</v>
      </c>
      <c r="H311" s="606" t="str">
        <f t="shared" si="111"/>
        <v>TMD</v>
      </c>
      <c r="I311" s="608" t="s">
        <v>511</v>
      </c>
      <c r="J311" s="592">
        <f t="shared" si="112"/>
        <v>2.2000000000000002</v>
      </c>
      <c r="K311" s="281">
        <v>0</v>
      </c>
      <c r="L311" s="281">
        <v>0</v>
      </c>
      <c r="M311" s="281">
        <v>0</v>
      </c>
      <c r="N311" s="281">
        <v>0</v>
      </c>
      <c r="O311" s="281"/>
      <c r="P311" s="281"/>
      <c r="Q311" s="281"/>
      <c r="R311" s="281"/>
      <c r="S311" s="281">
        <v>2.2000000000000002</v>
      </c>
      <c r="T311" s="281"/>
      <c r="U311" s="281"/>
      <c r="V311" s="281">
        <v>0</v>
      </c>
      <c r="W311" s="281">
        <v>0</v>
      </c>
      <c r="X311" s="281"/>
      <c r="Y311" s="281"/>
      <c r="Z311" s="281"/>
      <c r="AA311" s="281"/>
      <c r="AB311" s="281">
        <v>0</v>
      </c>
      <c r="AC311" s="281"/>
      <c r="AD311" s="281">
        <v>0</v>
      </c>
      <c r="AE311" s="281">
        <v>0</v>
      </c>
      <c r="AF311" s="281">
        <v>0</v>
      </c>
      <c r="AG311" s="281"/>
      <c r="AH311" s="281"/>
      <c r="AI311" s="281"/>
      <c r="AJ311" s="281"/>
      <c r="AK311" s="281"/>
      <c r="AL311" s="281"/>
      <c r="AM311" s="281"/>
      <c r="AN311" s="281"/>
      <c r="AO311" s="281"/>
      <c r="AP311" s="281">
        <v>0</v>
      </c>
      <c r="AQ311" s="281"/>
      <c r="AR311" s="281">
        <v>0</v>
      </c>
      <c r="AS311" s="281">
        <v>0</v>
      </c>
      <c r="AT311" s="281"/>
      <c r="AU311" s="281"/>
      <c r="AV311" s="281"/>
      <c r="AW311" s="281"/>
      <c r="AX311" s="281"/>
      <c r="AY311" s="281"/>
      <c r="AZ311" s="281"/>
      <c r="BA311" s="281"/>
      <c r="BB311" s="281"/>
      <c r="BC311" s="281"/>
      <c r="BD311" s="281">
        <v>0</v>
      </c>
      <c r="BE311" s="281"/>
      <c r="BF311" s="281">
        <v>0</v>
      </c>
      <c r="BG311" s="281"/>
      <c r="BH311" s="266"/>
      <c r="BI311" s="266"/>
      <c r="BJ311" s="266"/>
      <c r="BK311" s="266"/>
      <c r="BL311" s="266"/>
      <c r="BM311" s="266"/>
      <c r="BN311" s="460"/>
      <c r="BO311" s="583" t="e">
        <f>VLOOKUP(B311,'[3]Phụ lục 01'!$B$12:$F$150,5,0)</f>
        <v>#N/A</v>
      </c>
      <c r="BP311" s="583" t="e">
        <f t="shared" si="89"/>
        <v>#N/A</v>
      </c>
      <c r="BQ311" s="469">
        <f>VLOOKUP(B311,'[2]PL01-16112024'!$D$11:$P$237,11,0)</f>
        <v>2.2000000000000002</v>
      </c>
      <c r="BR311" s="468">
        <v>2.2000000000000002</v>
      </c>
      <c r="BS311" s="468">
        <v>0</v>
      </c>
      <c r="BT311" s="468">
        <v>0</v>
      </c>
      <c r="BU311" s="468" t="s">
        <v>680</v>
      </c>
    </row>
    <row r="312" spans="1:73" s="71" customFormat="1" ht="21.75" customHeight="1">
      <c r="A312" s="276" t="s">
        <v>186</v>
      </c>
      <c r="B312" s="425" t="s">
        <v>632</v>
      </c>
      <c r="C312" s="68"/>
      <c r="D312" s="606"/>
      <c r="E312" s="606" t="e">
        <f>NhuCau!#REF!</f>
        <v>#REF!</v>
      </c>
      <c r="F312" s="606" t="e">
        <f t="shared" si="88"/>
        <v>#REF!</v>
      </c>
      <c r="G312" s="606" t="s">
        <v>276</v>
      </c>
      <c r="H312" s="606" t="str">
        <f t="shared" si="111"/>
        <v>TMD</v>
      </c>
      <c r="I312" s="608" t="s">
        <v>508</v>
      </c>
      <c r="J312" s="592">
        <f t="shared" ref="J312:J320" si="114">SUM(K312:BM312)</f>
        <v>7.3</v>
      </c>
      <c r="K312" s="281">
        <v>7.2</v>
      </c>
      <c r="L312" s="281">
        <v>0</v>
      </c>
      <c r="M312" s="281"/>
      <c r="N312" s="281">
        <v>0</v>
      </c>
      <c r="O312" s="281"/>
      <c r="P312" s="281"/>
      <c r="Q312" s="281"/>
      <c r="R312" s="281"/>
      <c r="S312" s="281">
        <v>0</v>
      </c>
      <c r="T312" s="281"/>
      <c r="U312" s="281"/>
      <c r="V312" s="281">
        <v>0</v>
      </c>
      <c r="W312" s="281">
        <v>0</v>
      </c>
      <c r="X312" s="281"/>
      <c r="Y312" s="281"/>
      <c r="Z312" s="281"/>
      <c r="AA312" s="281"/>
      <c r="AB312" s="281">
        <v>0</v>
      </c>
      <c r="AC312" s="281"/>
      <c r="AD312" s="281">
        <v>0</v>
      </c>
      <c r="AE312" s="281">
        <v>0</v>
      </c>
      <c r="AF312" s="281">
        <v>0</v>
      </c>
      <c r="AG312" s="281"/>
      <c r="AH312" s="281"/>
      <c r="AI312" s="281"/>
      <c r="AJ312" s="281"/>
      <c r="AK312" s="281"/>
      <c r="AL312" s="281"/>
      <c r="AM312" s="281"/>
      <c r="AN312" s="281"/>
      <c r="AO312" s="281"/>
      <c r="AP312" s="281">
        <v>0</v>
      </c>
      <c r="AQ312" s="281"/>
      <c r="AR312" s="281">
        <v>0.05</v>
      </c>
      <c r="AS312" s="281">
        <v>0.05</v>
      </c>
      <c r="AT312" s="281"/>
      <c r="AU312" s="281"/>
      <c r="AV312" s="281"/>
      <c r="AW312" s="281"/>
      <c r="AX312" s="281"/>
      <c r="AY312" s="281"/>
      <c r="AZ312" s="281"/>
      <c r="BA312" s="281"/>
      <c r="BB312" s="281"/>
      <c r="BC312" s="281"/>
      <c r="BD312" s="281">
        <v>0</v>
      </c>
      <c r="BE312" s="281"/>
      <c r="BF312" s="281">
        <v>0</v>
      </c>
      <c r="BG312" s="281"/>
      <c r="BH312" s="266"/>
      <c r="BI312" s="266"/>
      <c r="BJ312" s="266"/>
      <c r="BK312" s="266"/>
      <c r="BL312" s="266"/>
      <c r="BM312" s="266"/>
      <c r="BN312" s="460"/>
      <c r="BO312" s="583" t="e">
        <f>VLOOKUP(B312,'[3]Phụ lục 01'!$B$12:$F$150,5,0)</f>
        <v>#N/A</v>
      </c>
      <c r="BP312" s="583" t="e">
        <f t="shared" si="89"/>
        <v>#N/A</v>
      </c>
      <c r="BQ312" s="469">
        <f>VLOOKUP(B312,'[2]PL01-16112024'!$D$11:$P$237,11,0)</f>
        <v>7.3</v>
      </c>
      <c r="BR312" s="468">
        <v>7.3</v>
      </c>
      <c r="BS312" s="468">
        <v>0</v>
      </c>
      <c r="BT312" s="468">
        <v>0</v>
      </c>
      <c r="BU312" s="468" t="s">
        <v>682</v>
      </c>
    </row>
    <row r="313" spans="1:73" s="84" customFormat="1" ht="38.25">
      <c r="A313" s="276" t="s">
        <v>186</v>
      </c>
      <c r="B313" s="425" t="s">
        <v>633</v>
      </c>
      <c r="C313" s="266"/>
      <c r="D313" s="606"/>
      <c r="E313" s="606" t="e">
        <f>NhuCau!#REF!</f>
        <v>#REF!</v>
      </c>
      <c r="F313" s="606" t="e">
        <f t="shared" si="88"/>
        <v>#REF!</v>
      </c>
      <c r="G313" s="606" t="s">
        <v>276</v>
      </c>
      <c r="H313" s="606" t="str">
        <f t="shared" si="111"/>
        <v>TMD</v>
      </c>
      <c r="I313" s="607" t="s">
        <v>507</v>
      </c>
      <c r="J313" s="592">
        <f t="shared" si="114"/>
        <v>2.4700000000000002</v>
      </c>
      <c r="K313" s="281">
        <v>2.16</v>
      </c>
      <c r="L313" s="281">
        <v>0</v>
      </c>
      <c r="M313" s="281"/>
      <c r="N313" s="281">
        <v>0</v>
      </c>
      <c r="O313" s="281"/>
      <c r="P313" s="281"/>
      <c r="Q313" s="281"/>
      <c r="R313" s="281"/>
      <c r="S313" s="281">
        <v>0</v>
      </c>
      <c r="T313" s="281"/>
      <c r="U313" s="281"/>
      <c r="V313" s="281">
        <v>0</v>
      </c>
      <c r="W313" s="281">
        <v>0</v>
      </c>
      <c r="X313" s="281"/>
      <c r="Y313" s="281"/>
      <c r="Z313" s="281"/>
      <c r="AA313" s="281"/>
      <c r="AB313" s="281">
        <v>0</v>
      </c>
      <c r="AC313" s="281"/>
      <c r="AD313" s="281">
        <v>0</v>
      </c>
      <c r="AE313" s="281">
        <v>0</v>
      </c>
      <c r="AF313" s="281">
        <v>0</v>
      </c>
      <c r="AG313" s="281"/>
      <c r="AH313" s="281"/>
      <c r="AI313" s="281"/>
      <c r="AJ313" s="281"/>
      <c r="AK313" s="281"/>
      <c r="AL313" s="281"/>
      <c r="AM313" s="281"/>
      <c r="AN313" s="281"/>
      <c r="AO313" s="281"/>
      <c r="AP313" s="281">
        <v>0</v>
      </c>
      <c r="AQ313" s="281"/>
      <c r="AR313" s="281">
        <v>0</v>
      </c>
      <c r="AS313" s="281">
        <v>0.31</v>
      </c>
      <c r="AT313" s="281"/>
      <c r="AU313" s="281"/>
      <c r="AV313" s="281"/>
      <c r="AW313" s="281"/>
      <c r="AX313" s="281"/>
      <c r="AY313" s="281"/>
      <c r="AZ313" s="281"/>
      <c r="BA313" s="281"/>
      <c r="BB313" s="281"/>
      <c r="BC313" s="281"/>
      <c r="BD313" s="281">
        <v>0</v>
      </c>
      <c r="BE313" s="281"/>
      <c r="BF313" s="281">
        <v>0</v>
      </c>
      <c r="BG313" s="281"/>
      <c r="BH313" s="266"/>
      <c r="BI313" s="266"/>
      <c r="BJ313" s="266"/>
      <c r="BK313" s="266"/>
      <c r="BL313" s="266"/>
      <c r="BM313" s="266"/>
      <c r="BN313" s="459"/>
      <c r="BO313" s="583" t="e">
        <f>VLOOKUP(B313,'[3]Phụ lục 01'!$B$12:$F$150,5,0)</f>
        <v>#N/A</v>
      </c>
      <c r="BP313" s="583" t="e">
        <f t="shared" si="89"/>
        <v>#N/A</v>
      </c>
      <c r="BQ313" s="469">
        <f>VLOOKUP(B313,'[2]PL01-16112024'!$D$11:$P$237,11,0)</f>
        <v>2.4700000000000002</v>
      </c>
      <c r="BR313" s="469">
        <v>2.4700000000000002</v>
      </c>
      <c r="BS313" s="469">
        <v>0</v>
      </c>
      <c r="BT313" s="469">
        <v>2.16</v>
      </c>
      <c r="BU313" s="469" t="s">
        <v>679</v>
      </c>
    </row>
    <row r="314" spans="1:73" s="84" customFormat="1" ht="38.25">
      <c r="A314" s="276" t="s">
        <v>186</v>
      </c>
      <c r="B314" s="425" t="s">
        <v>634</v>
      </c>
      <c r="C314" s="266"/>
      <c r="D314" s="606"/>
      <c r="E314" s="606" t="e">
        <f>NhuCau!#REF!</f>
        <v>#REF!</v>
      </c>
      <c r="F314" s="606" t="e">
        <f t="shared" si="88"/>
        <v>#REF!</v>
      </c>
      <c r="G314" s="606" t="s">
        <v>276</v>
      </c>
      <c r="H314" s="606" t="str">
        <f t="shared" si="111"/>
        <v>TMD</v>
      </c>
      <c r="I314" s="607" t="s">
        <v>514</v>
      </c>
      <c r="J314" s="592">
        <f t="shared" si="114"/>
        <v>1</v>
      </c>
      <c r="K314" s="281">
        <v>1</v>
      </c>
      <c r="L314" s="281">
        <v>0</v>
      </c>
      <c r="M314" s="281">
        <v>0</v>
      </c>
      <c r="N314" s="281">
        <v>0</v>
      </c>
      <c r="O314" s="281"/>
      <c r="P314" s="281"/>
      <c r="Q314" s="281"/>
      <c r="R314" s="281"/>
      <c r="S314" s="281">
        <v>0</v>
      </c>
      <c r="T314" s="281"/>
      <c r="U314" s="281"/>
      <c r="V314" s="281">
        <v>0</v>
      </c>
      <c r="W314" s="281">
        <v>0</v>
      </c>
      <c r="X314" s="281"/>
      <c r="Y314" s="281"/>
      <c r="Z314" s="281"/>
      <c r="AA314" s="281"/>
      <c r="AB314" s="281">
        <v>0</v>
      </c>
      <c r="AC314" s="281"/>
      <c r="AD314" s="281">
        <v>0</v>
      </c>
      <c r="AE314" s="281">
        <v>0</v>
      </c>
      <c r="AF314" s="281">
        <v>0</v>
      </c>
      <c r="AG314" s="281"/>
      <c r="AH314" s="281"/>
      <c r="AI314" s="281"/>
      <c r="AJ314" s="281"/>
      <c r="AK314" s="281"/>
      <c r="AL314" s="281"/>
      <c r="AM314" s="281"/>
      <c r="AN314" s="281"/>
      <c r="AO314" s="281"/>
      <c r="AP314" s="281">
        <v>0</v>
      </c>
      <c r="AQ314" s="281"/>
      <c r="AR314" s="281">
        <v>0</v>
      </c>
      <c r="AS314" s="281">
        <v>0</v>
      </c>
      <c r="AT314" s="281"/>
      <c r="AU314" s="281"/>
      <c r="AV314" s="281"/>
      <c r="AW314" s="281"/>
      <c r="AX314" s="281"/>
      <c r="AY314" s="281"/>
      <c r="AZ314" s="281"/>
      <c r="BA314" s="281"/>
      <c r="BB314" s="281"/>
      <c r="BC314" s="281"/>
      <c r="BD314" s="281">
        <v>0</v>
      </c>
      <c r="BE314" s="281"/>
      <c r="BF314" s="281">
        <v>0</v>
      </c>
      <c r="BG314" s="281"/>
      <c r="BH314" s="266"/>
      <c r="BI314" s="266"/>
      <c r="BJ314" s="266"/>
      <c r="BK314" s="266"/>
      <c r="BL314" s="266"/>
      <c r="BM314" s="266"/>
      <c r="BN314" s="459"/>
      <c r="BO314" s="583" t="e">
        <f>VLOOKUP(B314,'[3]Phụ lục 01'!$B$12:$F$150,5,0)</f>
        <v>#N/A</v>
      </c>
      <c r="BP314" s="583" t="e">
        <f t="shared" si="89"/>
        <v>#N/A</v>
      </c>
      <c r="BQ314" s="469">
        <f>VLOOKUP(B314,'[2]PL01-16112024'!$D$11:$P$237,11,0)</f>
        <v>1</v>
      </c>
      <c r="BR314" s="469">
        <v>1</v>
      </c>
      <c r="BS314" s="469">
        <v>0</v>
      </c>
      <c r="BT314" s="469">
        <v>0</v>
      </c>
      <c r="BU314" s="469" t="s">
        <v>688</v>
      </c>
    </row>
    <row r="315" spans="1:73" s="71" customFormat="1" ht="12.75">
      <c r="A315" s="276" t="s">
        <v>186</v>
      </c>
      <c r="B315" s="425" t="s">
        <v>635</v>
      </c>
      <c r="C315" s="68"/>
      <c r="D315" s="606"/>
      <c r="E315" s="606" t="e">
        <f>NhuCau!#REF!</f>
        <v>#REF!</v>
      </c>
      <c r="F315" s="606" t="e">
        <f t="shared" si="88"/>
        <v>#REF!</v>
      </c>
      <c r="G315" s="606" t="s">
        <v>276</v>
      </c>
      <c r="H315" s="606" t="str">
        <f t="shared" si="111"/>
        <v>TMD</v>
      </c>
      <c r="I315" s="608" t="s">
        <v>507</v>
      </c>
      <c r="J315" s="592">
        <f t="shared" si="114"/>
        <v>4.97</v>
      </c>
      <c r="K315" s="281">
        <v>4.97</v>
      </c>
      <c r="L315" s="281">
        <v>0</v>
      </c>
      <c r="M315" s="281">
        <v>0</v>
      </c>
      <c r="N315" s="281">
        <v>0</v>
      </c>
      <c r="O315" s="281"/>
      <c r="P315" s="281"/>
      <c r="Q315" s="281"/>
      <c r="R315" s="281"/>
      <c r="S315" s="281">
        <v>0</v>
      </c>
      <c r="T315" s="281"/>
      <c r="U315" s="281"/>
      <c r="V315" s="281">
        <v>0</v>
      </c>
      <c r="W315" s="281">
        <v>0</v>
      </c>
      <c r="X315" s="281"/>
      <c r="Y315" s="281"/>
      <c r="Z315" s="281"/>
      <c r="AA315" s="281"/>
      <c r="AB315" s="281">
        <v>0</v>
      </c>
      <c r="AC315" s="281"/>
      <c r="AD315" s="281">
        <v>0</v>
      </c>
      <c r="AE315" s="281">
        <v>0</v>
      </c>
      <c r="AF315" s="281">
        <v>0</v>
      </c>
      <c r="AG315" s="281"/>
      <c r="AH315" s="281"/>
      <c r="AI315" s="281"/>
      <c r="AJ315" s="281"/>
      <c r="AK315" s="281"/>
      <c r="AL315" s="281"/>
      <c r="AM315" s="281"/>
      <c r="AN315" s="281"/>
      <c r="AO315" s="281"/>
      <c r="AP315" s="281">
        <v>0</v>
      </c>
      <c r="AQ315" s="281"/>
      <c r="AR315" s="281">
        <v>0</v>
      </c>
      <c r="AS315" s="281">
        <v>0</v>
      </c>
      <c r="AT315" s="281"/>
      <c r="AU315" s="281"/>
      <c r="AV315" s="281"/>
      <c r="AW315" s="281"/>
      <c r="AX315" s="281"/>
      <c r="AY315" s="281"/>
      <c r="AZ315" s="281"/>
      <c r="BA315" s="281"/>
      <c r="BB315" s="281"/>
      <c r="BC315" s="281"/>
      <c r="BD315" s="281">
        <v>0</v>
      </c>
      <c r="BE315" s="281"/>
      <c r="BF315" s="281">
        <v>0</v>
      </c>
      <c r="BG315" s="281"/>
      <c r="BH315" s="266"/>
      <c r="BI315" s="266"/>
      <c r="BJ315" s="266"/>
      <c r="BK315" s="266"/>
      <c r="BL315" s="266"/>
      <c r="BM315" s="266"/>
      <c r="BN315" s="460"/>
      <c r="BO315" s="583" t="e">
        <f>VLOOKUP(B315,'[3]Phụ lục 01'!$B$12:$F$150,5,0)</f>
        <v>#N/A</v>
      </c>
      <c r="BP315" s="583" t="e">
        <f t="shared" si="89"/>
        <v>#N/A</v>
      </c>
      <c r="BQ315" s="469">
        <f>VLOOKUP(B315,'[2]PL01-16112024'!$D$11:$P$237,11,0)</f>
        <v>4.97</v>
      </c>
      <c r="BR315" s="468">
        <v>4.97</v>
      </c>
      <c r="BS315" s="468">
        <v>0</v>
      </c>
      <c r="BT315" s="468">
        <v>0</v>
      </c>
      <c r="BU315" s="468" t="s">
        <v>679</v>
      </c>
    </row>
    <row r="316" spans="1:73" s="71" customFormat="1" ht="12.75">
      <c r="A316" s="276" t="s">
        <v>186</v>
      </c>
      <c r="B316" s="425" t="s">
        <v>636</v>
      </c>
      <c r="C316" s="68"/>
      <c r="D316" s="606"/>
      <c r="E316" s="606" t="e">
        <f>NhuCau!#REF!</f>
        <v>#REF!</v>
      </c>
      <c r="F316" s="606" t="e">
        <f t="shared" si="88"/>
        <v>#REF!</v>
      </c>
      <c r="G316" s="606" t="s">
        <v>276</v>
      </c>
      <c r="H316" s="606" t="str">
        <f t="shared" si="111"/>
        <v>TMD</v>
      </c>
      <c r="I316" s="608" t="s">
        <v>503</v>
      </c>
      <c r="J316" s="592">
        <f t="shared" si="114"/>
        <v>0.27</v>
      </c>
      <c r="K316" s="281">
        <v>0.27</v>
      </c>
      <c r="L316" s="281">
        <v>0</v>
      </c>
      <c r="M316" s="281">
        <v>0</v>
      </c>
      <c r="N316" s="281">
        <v>0</v>
      </c>
      <c r="O316" s="281"/>
      <c r="P316" s="281"/>
      <c r="Q316" s="281"/>
      <c r="R316" s="281"/>
      <c r="S316" s="281">
        <v>0</v>
      </c>
      <c r="T316" s="281"/>
      <c r="U316" s="281"/>
      <c r="V316" s="281">
        <v>0</v>
      </c>
      <c r="W316" s="281">
        <v>0</v>
      </c>
      <c r="X316" s="281"/>
      <c r="Y316" s="281"/>
      <c r="Z316" s="281"/>
      <c r="AA316" s="281"/>
      <c r="AB316" s="281">
        <v>0</v>
      </c>
      <c r="AC316" s="281"/>
      <c r="AD316" s="281">
        <v>0</v>
      </c>
      <c r="AE316" s="281">
        <v>0</v>
      </c>
      <c r="AF316" s="281">
        <v>0</v>
      </c>
      <c r="AG316" s="281"/>
      <c r="AH316" s="281"/>
      <c r="AI316" s="281"/>
      <c r="AJ316" s="281"/>
      <c r="AK316" s="281"/>
      <c r="AL316" s="281"/>
      <c r="AM316" s="281"/>
      <c r="AN316" s="281"/>
      <c r="AO316" s="281"/>
      <c r="AP316" s="281">
        <v>0</v>
      </c>
      <c r="AQ316" s="281"/>
      <c r="AR316" s="281">
        <v>0</v>
      </c>
      <c r="AS316" s="281">
        <v>0</v>
      </c>
      <c r="AT316" s="281"/>
      <c r="AU316" s="281"/>
      <c r="AV316" s="281"/>
      <c r="AW316" s="281"/>
      <c r="AX316" s="281"/>
      <c r="AY316" s="281"/>
      <c r="AZ316" s="281"/>
      <c r="BA316" s="281"/>
      <c r="BB316" s="281"/>
      <c r="BC316" s="281"/>
      <c r="BD316" s="281">
        <v>0</v>
      </c>
      <c r="BE316" s="281"/>
      <c r="BF316" s="281">
        <v>0</v>
      </c>
      <c r="BG316" s="281"/>
      <c r="BH316" s="266"/>
      <c r="BI316" s="266"/>
      <c r="BJ316" s="266"/>
      <c r="BK316" s="266"/>
      <c r="BL316" s="266"/>
      <c r="BM316" s="266"/>
      <c r="BN316" s="460"/>
      <c r="BO316" s="583" t="e">
        <f>VLOOKUP(B316,'[3]Phụ lục 01'!$B$12:$F$150,5,0)</f>
        <v>#N/A</v>
      </c>
      <c r="BP316" s="583" t="e">
        <f t="shared" si="89"/>
        <v>#N/A</v>
      </c>
      <c r="BQ316" s="469">
        <f>VLOOKUP(B316,'[2]PL01-16112024'!$D$11:$P$237,11,0)</f>
        <v>0.27</v>
      </c>
      <c r="BR316" s="468">
        <v>0.27</v>
      </c>
      <c r="BS316" s="468">
        <v>0</v>
      </c>
      <c r="BT316" s="468">
        <v>0</v>
      </c>
      <c r="BU316" s="468" t="s">
        <v>693</v>
      </c>
    </row>
    <row r="317" spans="1:73" s="71" customFormat="1" ht="25.5">
      <c r="A317" s="276" t="s">
        <v>186</v>
      </c>
      <c r="B317" s="425" t="s">
        <v>637</v>
      </c>
      <c r="C317" s="68"/>
      <c r="D317" s="606"/>
      <c r="E317" s="606" t="e">
        <f>NhuCau!#REF!</f>
        <v>#REF!</v>
      </c>
      <c r="F317" s="606" t="e">
        <f t="shared" si="88"/>
        <v>#REF!</v>
      </c>
      <c r="G317" s="606" t="s">
        <v>276</v>
      </c>
      <c r="H317" s="606" t="str">
        <f t="shared" si="111"/>
        <v>TMD</v>
      </c>
      <c r="I317" s="608" t="s">
        <v>514</v>
      </c>
      <c r="J317" s="592">
        <f t="shared" si="114"/>
        <v>0.3</v>
      </c>
      <c r="K317" s="281">
        <v>0</v>
      </c>
      <c r="L317" s="281">
        <v>0</v>
      </c>
      <c r="M317" s="281">
        <v>0</v>
      </c>
      <c r="N317" s="281">
        <v>0</v>
      </c>
      <c r="O317" s="281"/>
      <c r="P317" s="281"/>
      <c r="Q317" s="281"/>
      <c r="R317" s="281"/>
      <c r="S317" s="281">
        <v>0.3</v>
      </c>
      <c r="T317" s="281"/>
      <c r="U317" s="281"/>
      <c r="V317" s="281">
        <v>0</v>
      </c>
      <c r="W317" s="281">
        <v>0</v>
      </c>
      <c r="X317" s="281"/>
      <c r="Y317" s="281"/>
      <c r="Z317" s="281"/>
      <c r="AA317" s="281"/>
      <c r="AB317" s="281">
        <v>0</v>
      </c>
      <c r="AC317" s="281"/>
      <c r="AD317" s="281">
        <v>0</v>
      </c>
      <c r="AE317" s="281">
        <v>0</v>
      </c>
      <c r="AF317" s="281">
        <v>0</v>
      </c>
      <c r="AG317" s="281"/>
      <c r="AH317" s="281"/>
      <c r="AI317" s="281"/>
      <c r="AJ317" s="281"/>
      <c r="AK317" s="281"/>
      <c r="AL317" s="281"/>
      <c r="AM317" s="281"/>
      <c r="AN317" s="281"/>
      <c r="AO317" s="281"/>
      <c r="AP317" s="281">
        <v>0</v>
      </c>
      <c r="AQ317" s="281"/>
      <c r="AR317" s="281">
        <v>0</v>
      </c>
      <c r="AS317" s="281">
        <v>0</v>
      </c>
      <c r="AT317" s="281"/>
      <c r="AU317" s="281"/>
      <c r="AV317" s="281"/>
      <c r="AW317" s="281"/>
      <c r="AX317" s="281"/>
      <c r="AY317" s="281"/>
      <c r="AZ317" s="281"/>
      <c r="BA317" s="281"/>
      <c r="BB317" s="281"/>
      <c r="BC317" s="281"/>
      <c r="BD317" s="281">
        <v>0</v>
      </c>
      <c r="BE317" s="281"/>
      <c r="BF317" s="281">
        <v>0</v>
      </c>
      <c r="BG317" s="281"/>
      <c r="BH317" s="266"/>
      <c r="BI317" s="266"/>
      <c r="BJ317" s="266"/>
      <c r="BK317" s="266"/>
      <c r="BL317" s="266"/>
      <c r="BM317" s="266"/>
      <c r="BN317" s="460"/>
      <c r="BO317" s="583" t="e">
        <f>VLOOKUP(B317,'[3]Phụ lục 01'!$B$12:$F$150,5,0)</f>
        <v>#N/A</v>
      </c>
      <c r="BP317" s="583" t="e">
        <f t="shared" si="89"/>
        <v>#N/A</v>
      </c>
      <c r="BQ317" s="469">
        <f>VLOOKUP(B317,'[2]PL01-16112024'!$D$11:$P$237,11,0)</f>
        <v>0.3</v>
      </c>
      <c r="BR317" s="468">
        <v>0.3</v>
      </c>
      <c r="BS317" s="468">
        <v>0</v>
      </c>
      <c r="BT317" s="468">
        <v>0</v>
      </c>
      <c r="BU317" s="468" t="s">
        <v>688</v>
      </c>
    </row>
    <row r="318" spans="1:73" s="71" customFormat="1" ht="51">
      <c r="A318" s="276" t="s">
        <v>186</v>
      </c>
      <c r="B318" s="425" t="s">
        <v>638</v>
      </c>
      <c r="C318" s="68"/>
      <c r="D318" s="606"/>
      <c r="E318" s="606" t="e">
        <f>NhuCau!#REF!</f>
        <v>#REF!</v>
      </c>
      <c r="F318" s="606" t="e">
        <f t="shared" ref="F318:F381" si="115">D318-E318</f>
        <v>#REF!</v>
      </c>
      <c r="G318" s="606" t="s">
        <v>276</v>
      </c>
      <c r="H318" s="606" t="str">
        <f t="shared" si="111"/>
        <v>TMD</v>
      </c>
      <c r="I318" s="608" t="s">
        <v>507</v>
      </c>
      <c r="J318" s="592">
        <f t="shared" si="114"/>
        <v>1.0900000000000001</v>
      </c>
      <c r="K318" s="281"/>
      <c r="L318" s="281"/>
      <c r="M318" s="281"/>
      <c r="N318" s="281"/>
      <c r="O318" s="281"/>
      <c r="P318" s="281"/>
      <c r="Q318" s="281"/>
      <c r="R318" s="281"/>
      <c r="S318" s="281">
        <v>1.0900000000000001</v>
      </c>
      <c r="T318" s="281"/>
      <c r="U318" s="281"/>
      <c r="V318" s="281"/>
      <c r="W318" s="281"/>
      <c r="X318" s="281"/>
      <c r="Y318" s="281"/>
      <c r="Z318" s="281"/>
      <c r="AA318" s="281"/>
      <c r="AB318" s="281"/>
      <c r="AC318" s="281"/>
      <c r="AD318" s="281"/>
      <c r="AE318" s="281"/>
      <c r="AF318" s="281"/>
      <c r="AG318" s="281"/>
      <c r="AH318" s="281"/>
      <c r="AI318" s="281"/>
      <c r="AJ318" s="281"/>
      <c r="AK318" s="281"/>
      <c r="AL318" s="281"/>
      <c r="AM318" s="281"/>
      <c r="AN318" s="281"/>
      <c r="AO318" s="281"/>
      <c r="AP318" s="281"/>
      <c r="AQ318" s="281"/>
      <c r="AR318" s="281"/>
      <c r="AS318" s="281"/>
      <c r="AT318" s="281"/>
      <c r="AU318" s="281"/>
      <c r="AV318" s="281"/>
      <c r="AW318" s="281"/>
      <c r="AX318" s="281"/>
      <c r="AY318" s="281"/>
      <c r="AZ318" s="281"/>
      <c r="BA318" s="281"/>
      <c r="BB318" s="281"/>
      <c r="BC318" s="281"/>
      <c r="BD318" s="281"/>
      <c r="BE318" s="281"/>
      <c r="BF318" s="281"/>
      <c r="BG318" s="281"/>
      <c r="BH318" s="266"/>
      <c r="BI318" s="266"/>
      <c r="BJ318" s="266"/>
      <c r="BK318" s="266"/>
      <c r="BL318" s="266"/>
      <c r="BM318" s="266"/>
      <c r="BN318" s="460"/>
      <c r="BO318" s="583" t="e">
        <f>VLOOKUP(B318,'[3]Phụ lục 01'!$B$12:$F$150,5,0)</f>
        <v>#N/A</v>
      </c>
      <c r="BP318" s="583" t="e">
        <f t="shared" ref="BP318:BP381" si="116">J318-BO318</f>
        <v>#N/A</v>
      </c>
      <c r="BQ318" s="469">
        <f>VLOOKUP(B318,'[2]PL01-16112024'!$D$11:$P$237,11,0)</f>
        <v>1.0860000000000001</v>
      </c>
      <c r="BR318" s="468">
        <v>1.0860000000000001</v>
      </c>
      <c r="BS318" s="468">
        <v>0</v>
      </c>
      <c r="BT318" s="468">
        <v>0</v>
      </c>
      <c r="BU318" s="468" t="s">
        <v>679</v>
      </c>
    </row>
    <row r="319" spans="1:73" s="71" customFormat="1" ht="25.5">
      <c r="A319" s="276" t="s">
        <v>186</v>
      </c>
      <c r="B319" s="421" t="s">
        <v>639</v>
      </c>
      <c r="C319" s="68"/>
      <c r="D319" s="606"/>
      <c r="E319" s="606" t="e">
        <f>NhuCau!#REF!</f>
        <v>#REF!</v>
      </c>
      <c r="F319" s="606" t="e">
        <f t="shared" si="115"/>
        <v>#REF!</v>
      </c>
      <c r="G319" s="606" t="s">
        <v>276</v>
      </c>
      <c r="H319" s="606" t="str">
        <f t="shared" si="111"/>
        <v>TMD</v>
      </c>
      <c r="I319" s="608" t="s">
        <v>513</v>
      </c>
      <c r="J319" s="592">
        <f t="shared" si="114"/>
        <v>2.0499999999999998</v>
      </c>
      <c r="K319" s="281">
        <v>2.0499999999999998</v>
      </c>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1"/>
      <c r="AL319" s="281"/>
      <c r="AM319" s="281"/>
      <c r="AN319" s="281"/>
      <c r="AO319" s="281"/>
      <c r="AP319" s="281"/>
      <c r="AQ319" s="281"/>
      <c r="AR319" s="281"/>
      <c r="AS319" s="281"/>
      <c r="AT319" s="281"/>
      <c r="AU319" s="281"/>
      <c r="AV319" s="281"/>
      <c r="AW319" s="281"/>
      <c r="AX319" s="281"/>
      <c r="AY319" s="281"/>
      <c r="AZ319" s="281"/>
      <c r="BA319" s="281"/>
      <c r="BB319" s="281"/>
      <c r="BC319" s="281"/>
      <c r="BD319" s="281"/>
      <c r="BE319" s="281"/>
      <c r="BF319" s="281"/>
      <c r="BG319" s="281"/>
      <c r="BH319" s="266"/>
      <c r="BI319" s="266"/>
      <c r="BJ319" s="266"/>
      <c r="BK319" s="266"/>
      <c r="BL319" s="266"/>
      <c r="BM319" s="266"/>
      <c r="BN319" s="460"/>
      <c r="BO319" s="583" t="e">
        <f>VLOOKUP(B319,'[3]Phụ lục 01'!$B$12:$F$150,5,0)</f>
        <v>#N/A</v>
      </c>
      <c r="BP319" s="583" t="e">
        <f t="shared" si="116"/>
        <v>#N/A</v>
      </c>
      <c r="BQ319" s="469">
        <f>VLOOKUP(B319,'[2]PL01-16112024'!$D$11:$P$237,11,0)</f>
        <v>2.0499000000000001</v>
      </c>
      <c r="BR319" s="468">
        <v>2.0499000000000001</v>
      </c>
      <c r="BS319" s="468">
        <v>0</v>
      </c>
      <c r="BT319" s="468">
        <v>0</v>
      </c>
      <c r="BU319" s="468" t="s">
        <v>689</v>
      </c>
    </row>
    <row r="320" spans="1:73" s="71" customFormat="1" ht="25.5">
      <c r="A320" s="276" t="s">
        <v>186</v>
      </c>
      <c r="B320" s="421" t="s">
        <v>640</v>
      </c>
      <c r="C320" s="68"/>
      <c r="D320" s="606"/>
      <c r="E320" s="606" t="e">
        <f>NhuCau!#REF!</f>
        <v>#REF!</v>
      </c>
      <c r="F320" s="606" t="e">
        <f t="shared" si="115"/>
        <v>#REF!</v>
      </c>
      <c r="G320" s="606" t="s">
        <v>276</v>
      </c>
      <c r="H320" s="606" t="str">
        <f t="shared" si="111"/>
        <v>TMD</v>
      </c>
      <c r="I320" s="608" t="s">
        <v>511</v>
      </c>
      <c r="J320" s="592">
        <f t="shared" si="114"/>
        <v>1.1100000000000001</v>
      </c>
      <c r="K320" s="281">
        <v>1.1100000000000001</v>
      </c>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1"/>
      <c r="AT320" s="281"/>
      <c r="AU320" s="281"/>
      <c r="AV320" s="281"/>
      <c r="AW320" s="281"/>
      <c r="AX320" s="281"/>
      <c r="AY320" s="281"/>
      <c r="AZ320" s="281"/>
      <c r="BA320" s="281"/>
      <c r="BB320" s="281"/>
      <c r="BC320" s="281"/>
      <c r="BD320" s="281"/>
      <c r="BE320" s="281"/>
      <c r="BF320" s="281"/>
      <c r="BG320" s="281"/>
      <c r="BH320" s="266"/>
      <c r="BI320" s="266"/>
      <c r="BJ320" s="266"/>
      <c r="BK320" s="266"/>
      <c r="BL320" s="266"/>
      <c r="BM320" s="266"/>
      <c r="BN320" s="460"/>
      <c r="BO320" s="583" t="e">
        <f>VLOOKUP(B320,'[3]Phụ lục 01'!$B$12:$F$150,5,0)</f>
        <v>#N/A</v>
      </c>
      <c r="BP320" s="583" t="e">
        <f t="shared" si="116"/>
        <v>#N/A</v>
      </c>
      <c r="BQ320" s="469">
        <f>VLOOKUP(B320,'[2]PL01-16112024'!$D$11:$P$237,11,0)</f>
        <v>1.1080000000000001</v>
      </c>
      <c r="BR320" s="468">
        <v>1.1080000000000001</v>
      </c>
      <c r="BS320" s="468">
        <v>0</v>
      </c>
      <c r="BT320" s="468">
        <v>0</v>
      </c>
      <c r="BU320" s="468" t="s">
        <v>688</v>
      </c>
    </row>
    <row r="321" spans="1:73" s="71" customFormat="1" ht="38.25">
      <c r="A321" s="276" t="s">
        <v>186</v>
      </c>
      <c r="B321" s="421" t="s">
        <v>641</v>
      </c>
      <c r="C321" s="68"/>
      <c r="D321" s="606"/>
      <c r="E321" s="606" t="e">
        <f>NhuCau!#REF!</f>
        <v>#REF!</v>
      </c>
      <c r="F321" s="606" t="e">
        <f t="shared" si="115"/>
        <v>#REF!</v>
      </c>
      <c r="G321" s="606" t="s">
        <v>276</v>
      </c>
      <c r="H321" s="606" t="str">
        <f t="shared" si="111"/>
        <v>TMD</v>
      </c>
      <c r="I321" s="608" t="s">
        <v>514</v>
      </c>
      <c r="J321" s="592">
        <f t="shared" ref="J321:J322" si="117">SUM(K321:BM321)</f>
        <v>0.51</v>
      </c>
      <c r="K321" s="281"/>
      <c r="L321" s="281"/>
      <c r="M321" s="281"/>
      <c r="N321" s="281"/>
      <c r="O321" s="281"/>
      <c r="P321" s="281"/>
      <c r="Q321" s="281"/>
      <c r="R321" s="281"/>
      <c r="S321" s="281">
        <v>0.51</v>
      </c>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81"/>
      <c r="BG321" s="281"/>
      <c r="BH321" s="266"/>
      <c r="BI321" s="266"/>
      <c r="BJ321" s="266"/>
      <c r="BK321" s="266"/>
      <c r="BL321" s="266"/>
      <c r="BM321" s="266"/>
      <c r="BN321" s="460"/>
      <c r="BO321" s="583" t="e">
        <f>VLOOKUP(B321,'[3]Phụ lục 01'!$B$12:$F$150,5,0)</f>
        <v>#N/A</v>
      </c>
      <c r="BP321" s="583" t="e">
        <f t="shared" si="116"/>
        <v>#N/A</v>
      </c>
      <c r="BQ321" s="469">
        <f>VLOOKUP(B321,'[2]PL01-16112024'!$D$11:$P$237,11,0)</f>
        <v>0.51</v>
      </c>
      <c r="BR321" s="468">
        <v>0.51</v>
      </c>
      <c r="BS321" s="468">
        <v>0</v>
      </c>
      <c r="BT321" s="468">
        <v>0</v>
      </c>
      <c r="BU321" s="468" t="s">
        <v>688</v>
      </c>
    </row>
    <row r="322" spans="1:73" s="84" customFormat="1" ht="10.9" customHeight="1">
      <c r="A322" s="276" t="s">
        <v>186</v>
      </c>
      <c r="B322" s="299"/>
      <c r="C322" s="266"/>
      <c r="D322" s="606"/>
      <c r="E322" s="606">
        <f>NhuCau!D245</f>
        <v>0</v>
      </c>
      <c r="F322" s="606">
        <f t="shared" si="115"/>
        <v>0</v>
      </c>
      <c r="G322" s="606"/>
      <c r="H322" s="606" t="str">
        <f t="shared" si="111"/>
        <v/>
      </c>
      <c r="I322" s="607"/>
      <c r="J322" s="592">
        <f t="shared" si="117"/>
        <v>0</v>
      </c>
      <c r="K322" s="316"/>
      <c r="L322" s="281"/>
      <c r="M322" s="316"/>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c r="AL322" s="281"/>
      <c r="AM322" s="281"/>
      <c r="AN322" s="281"/>
      <c r="AO322" s="281"/>
      <c r="AP322" s="281"/>
      <c r="AQ322" s="281"/>
      <c r="AR322" s="281"/>
      <c r="AS322" s="281"/>
      <c r="AT322" s="281"/>
      <c r="AU322" s="281"/>
      <c r="AV322" s="281"/>
      <c r="AW322" s="281"/>
      <c r="AX322" s="281"/>
      <c r="AY322" s="281"/>
      <c r="AZ322" s="281"/>
      <c r="BA322" s="281"/>
      <c r="BB322" s="281"/>
      <c r="BC322" s="281"/>
      <c r="BD322" s="281"/>
      <c r="BE322" s="281"/>
      <c r="BF322" s="281"/>
      <c r="BG322" s="281"/>
      <c r="BH322" s="266"/>
      <c r="BI322" s="266"/>
      <c r="BJ322" s="266"/>
      <c r="BK322" s="266"/>
      <c r="BL322" s="266"/>
      <c r="BM322" s="266"/>
      <c r="BN322" s="459"/>
      <c r="BO322" s="583">
        <f>VLOOKUP(B322,'[3]Phụ lục 01'!$B$12:$F$150,5,0)</f>
        <v>0</v>
      </c>
      <c r="BP322" s="583">
        <f t="shared" si="116"/>
        <v>0</v>
      </c>
      <c r="BQ322" s="469" t="e">
        <f>VLOOKUP(B322,'[2]PL01-16112024'!$D$11:$P$237,11,0)</f>
        <v>#N/A</v>
      </c>
      <c r="BR322" s="469"/>
      <c r="BS322" s="469"/>
      <c r="BT322" s="469"/>
      <c r="BU322" s="469"/>
    </row>
    <row r="323" spans="1:73" s="84" customFormat="1" ht="10.9" customHeight="1">
      <c r="A323" s="269" t="s">
        <v>43</v>
      </c>
      <c r="B323" s="270" t="s">
        <v>21</v>
      </c>
      <c r="C323" s="271"/>
      <c r="D323" s="603" t="str">
        <f>IF(C323="X",J323,"")</f>
        <v/>
      </c>
      <c r="E323" s="606" t="str">
        <f>NhuCau!D246</f>
        <v/>
      </c>
      <c r="F323" s="606" t="e">
        <f t="shared" si="115"/>
        <v>#VALUE!</v>
      </c>
      <c r="G323" s="604"/>
      <c r="H323" s="604" t="str">
        <f>IF(ISTEXT(B323)=TRUE,"SKC","")</f>
        <v>SKC</v>
      </c>
      <c r="I323" s="609"/>
      <c r="J323" s="591">
        <f>SUM(K323:BM323)</f>
        <v>0</v>
      </c>
      <c r="K323" s="275">
        <f>SUM(K324:K333)</f>
        <v>0</v>
      </c>
      <c r="L323" s="275">
        <f t="shared" ref="L323:BM323" si="118">SUM(L324:L333)</f>
        <v>0</v>
      </c>
      <c r="M323" s="275">
        <f t="shared" si="118"/>
        <v>0</v>
      </c>
      <c r="N323" s="275">
        <f t="shared" si="118"/>
        <v>0</v>
      </c>
      <c r="O323" s="275">
        <f t="shared" si="118"/>
        <v>0</v>
      </c>
      <c r="P323" s="275">
        <f t="shared" si="118"/>
        <v>0</v>
      </c>
      <c r="Q323" s="275">
        <f t="shared" si="118"/>
        <v>0</v>
      </c>
      <c r="R323" s="275">
        <f t="shared" si="118"/>
        <v>0</v>
      </c>
      <c r="S323" s="275">
        <f t="shared" si="118"/>
        <v>0</v>
      </c>
      <c r="T323" s="275">
        <f t="shared" si="118"/>
        <v>0</v>
      </c>
      <c r="U323" s="275">
        <f t="shared" si="118"/>
        <v>0</v>
      </c>
      <c r="V323" s="275">
        <f t="shared" si="118"/>
        <v>0</v>
      </c>
      <c r="W323" s="275">
        <f t="shared" si="118"/>
        <v>0</v>
      </c>
      <c r="X323" s="275">
        <f t="shared" si="118"/>
        <v>0</v>
      </c>
      <c r="Y323" s="275">
        <f t="shared" si="118"/>
        <v>0</v>
      </c>
      <c r="Z323" s="275">
        <f t="shared" si="118"/>
        <v>0</v>
      </c>
      <c r="AA323" s="275">
        <f t="shared" si="118"/>
        <v>0</v>
      </c>
      <c r="AB323" s="275">
        <f t="shared" si="118"/>
        <v>0</v>
      </c>
      <c r="AC323" s="275">
        <f t="shared" si="118"/>
        <v>0</v>
      </c>
      <c r="AD323" s="275">
        <f t="shared" si="118"/>
        <v>0</v>
      </c>
      <c r="AE323" s="275">
        <f t="shared" si="118"/>
        <v>0</v>
      </c>
      <c r="AF323" s="275">
        <f t="shared" si="118"/>
        <v>0</v>
      </c>
      <c r="AG323" s="275">
        <f t="shared" si="118"/>
        <v>0</v>
      </c>
      <c r="AH323" s="275">
        <f t="shared" si="118"/>
        <v>0</v>
      </c>
      <c r="AI323" s="275">
        <f t="shared" si="118"/>
        <v>0</v>
      </c>
      <c r="AJ323" s="275">
        <f t="shared" si="118"/>
        <v>0</v>
      </c>
      <c r="AK323" s="275">
        <f t="shared" si="118"/>
        <v>0</v>
      </c>
      <c r="AL323" s="275">
        <f t="shared" si="118"/>
        <v>0</v>
      </c>
      <c r="AM323" s="275">
        <f t="shared" si="118"/>
        <v>0</v>
      </c>
      <c r="AN323" s="275">
        <f t="shared" si="118"/>
        <v>0</v>
      </c>
      <c r="AO323" s="275">
        <f t="shared" si="118"/>
        <v>0</v>
      </c>
      <c r="AP323" s="275">
        <f t="shared" si="118"/>
        <v>0</v>
      </c>
      <c r="AQ323" s="275">
        <f t="shared" si="118"/>
        <v>0</v>
      </c>
      <c r="AR323" s="275">
        <f t="shared" si="118"/>
        <v>0</v>
      </c>
      <c r="AS323" s="275">
        <f t="shared" si="118"/>
        <v>0</v>
      </c>
      <c r="AT323" s="275">
        <f t="shared" si="118"/>
        <v>0</v>
      </c>
      <c r="AU323" s="275">
        <f t="shared" si="118"/>
        <v>0</v>
      </c>
      <c r="AV323" s="275">
        <f t="shared" si="118"/>
        <v>0</v>
      </c>
      <c r="AW323" s="275">
        <f t="shared" si="118"/>
        <v>0</v>
      </c>
      <c r="AX323" s="275">
        <f t="shared" si="118"/>
        <v>0</v>
      </c>
      <c r="AY323" s="275">
        <f t="shared" si="118"/>
        <v>0</v>
      </c>
      <c r="AZ323" s="275">
        <f t="shared" si="118"/>
        <v>0</v>
      </c>
      <c r="BA323" s="275">
        <f t="shared" si="118"/>
        <v>0</v>
      </c>
      <c r="BB323" s="275">
        <f t="shared" si="118"/>
        <v>0</v>
      </c>
      <c r="BC323" s="275">
        <f t="shared" si="118"/>
        <v>0</v>
      </c>
      <c r="BD323" s="275">
        <f t="shared" si="118"/>
        <v>0</v>
      </c>
      <c r="BE323" s="275">
        <f t="shared" si="118"/>
        <v>0</v>
      </c>
      <c r="BF323" s="275">
        <f t="shared" si="118"/>
        <v>0</v>
      </c>
      <c r="BG323" s="275">
        <f t="shared" si="118"/>
        <v>0</v>
      </c>
      <c r="BH323" s="275">
        <f t="shared" si="118"/>
        <v>0</v>
      </c>
      <c r="BI323" s="275">
        <f t="shared" si="118"/>
        <v>0</v>
      </c>
      <c r="BJ323" s="275">
        <f t="shared" si="118"/>
        <v>0</v>
      </c>
      <c r="BK323" s="275">
        <f t="shared" si="118"/>
        <v>0</v>
      </c>
      <c r="BL323" s="275">
        <f t="shared" si="118"/>
        <v>0</v>
      </c>
      <c r="BM323" s="275">
        <f t="shared" si="118"/>
        <v>0</v>
      </c>
      <c r="BN323" s="458"/>
      <c r="BO323" s="583" t="e">
        <f>VLOOKUP(B323,'[3]Phụ lục 01'!$B$12:$F$150,5,0)</f>
        <v>#N/A</v>
      </c>
      <c r="BP323" s="583" t="e">
        <f t="shared" si="116"/>
        <v>#N/A</v>
      </c>
      <c r="BQ323" s="469" t="e">
        <f>VLOOKUP(B323,'[2]PL01-16112024'!$D$11:$P$237,11,0)</f>
        <v>#N/A</v>
      </c>
      <c r="BR323" s="469"/>
      <c r="BS323" s="469"/>
      <c r="BT323" s="469"/>
      <c r="BU323" s="469"/>
    </row>
    <row r="324" spans="1:73" s="84" customFormat="1" ht="10.9" customHeight="1">
      <c r="A324" s="276" t="s">
        <v>186</v>
      </c>
      <c r="B324" s="285"/>
      <c r="C324" s="266"/>
      <c r="D324" s="606" t="str">
        <f>IF(C324="X",J324,"")</f>
        <v/>
      </c>
      <c r="E324" s="606" t="str">
        <f>NhuCau!D247</f>
        <v/>
      </c>
      <c r="F324" s="606" t="e">
        <f t="shared" si="115"/>
        <v>#VALUE!</v>
      </c>
      <c r="G324" s="606"/>
      <c r="H324" s="606" t="str">
        <f t="shared" ref="H324:H333" si="119">IF(ISTEXT(B324)=TRUE,"SKC","")</f>
        <v/>
      </c>
      <c r="I324" s="607"/>
      <c r="J324" s="592">
        <f t="shared" ref="J324:J333" si="120">SUM(K324:BM324)</f>
        <v>0</v>
      </c>
      <c r="K324" s="281"/>
      <c r="L324" s="281"/>
      <c r="M324" s="316"/>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c r="AL324" s="281"/>
      <c r="AM324" s="281"/>
      <c r="AN324" s="281"/>
      <c r="AO324" s="281"/>
      <c r="AP324" s="281"/>
      <c r="AQ324" s="281"/>
      <c r="AR324" s="281"/>
      <c r="AS324" s="281"/>
      <c r="AT324" s="281"/>
      <c r="AU324" s="281"/>
      <c r="AV324" s="281"/>
      <c r="AW324" s="281"/>
      <c r="AX324" s="281"/>
      <c r="AY324" s="281"/>
      <c r="AZ324" s="281"/>
      <c r="BA324" s="281"/>
      <c r="BB324" s="281"/>
      <c r="BC324" s="281"/>
      <c r="BD324" s="281"/>
      <c r="BE324" s="281"/>
      <c r="BF324" s="281"/>
      <c r="BG324" s="281"/>
      <c r="BH324" s="266"/>
      <c r="BI324" s="266"/>
      <c r="BJ324" s="266"/>
      <c r="BK324" s="266"/>
      <c r="BL324" s="266"/>
      <c r="BM324" s="266"/>
      <c r="BN324" s="459"/>
      <c r="BO324" s="583">
        <f>VLOOKUP(B324,'[3]Phụ lục 01'!$B$12:$F$150,5,0)</f>
        <v>0</v>
      </c>
      <c r="BP324" s="583">
        <f t="shared" si="116"/>
        <v>0</v>
      </c>
      <c r="BQ324" s="469" t="e">
        <f>VLOOKUP(B324,'[2]PL01-16112024'!$D$11:$P$237,11,0)</f>
        <v>#N/A</v>
      </c>
      <c r="BR324" s="469"/>
      <c r="BS324" s="469"/>
      <c r="BT324" s="469"/>
      <c r="BU324" s="469"/>
    </row>
    <row r="325" spans="1:73" s="71" customFormat="1" ht="10.9" customHeight="1">
      <c r="A325" s="276" t="s">
        <v>186</v>
      </c>
      <c r="B325" s="315"/>
      <c r="C325" s="68"/>
      <c r="D325" s="606"/>
      <c r="E325" s="606">
        <f>NhuCau!D248</f>
        <v>0</v>
      </c>
      <c r="F325" s="606">
        <f t="shared" si="115"/>
        <v>0</v>
      </c>
      <c r="G325" s="601"/>
      <c r="H325" s="606" t="str">
        <f t="shared" si="119"/>
        <v/>
      </c>
      <c r="I325" s="608"/>
      <c r="J325" s="592">
        <f t="shared" si="120"/>
        <v>0</v>
      </c>
      <c r="K325" s="283"/>
      <c r="L325" s="283"/>
      <c r="M325" s="317"/>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c r="AL325" s="283"/>
      <c r="AM325" s="283"/>
      <c r="AN325" s="283"/>
      <c r="AO325" s="283"/>
      <c r="AP325" s="283"/>
      <c r="AQ325" s="283"/>
      <c r="AR325" s="283"/>
      <c r="AS325" s="283"/>
      <c r="AT325" s="283"/>
      <c r="AU325" s="283"/>
      <c r="AV325" s="283"/>
      <c r="AW325" s="283"/>
      <c r="AX325" s="283"/>
      <c r="AY325" s="283"/>
      <c r="AZ325" s="283"/>
      <c r="BA325" s="283"/>
      <c r="BB325" s="283"/>
      <c r="BC325" s="283"/>
      <c r="BD325" s="283"/>
      <c r="BE325" s="283"/>
      <c r="BF325" s="283"/>
      <c r="BG325" s="283"/>
      <c r="BH325" s="68"/>
      <c r="BI325" s="68"/>
      <c r="BJ325" s="68"/>
      <c r="BK325" s="68"/>
      <c r="BL325" s="68"/>
      <c r="BM325" s="68"/>
      <c r="BN325" s="460"/>
      <c r="BO325" s="583">
        <f>VLOOKUP(B325,'[3]Phụ lục 01'!$B$12:$F$150,5,0)</f>
        <v>0</v>
      </c>
      <c r="BP325" s="583">
        <f t="shared" si="116"/>
        <v>0</v>
      </c>
      <c r="BQ325" s="469" t="e">
        <f>VLOOKUP(B325,'[2]PL01-16112024'!$D$11:$P$237,11,0)</f>
        <v>#N/A</v>
      </c>
      <c r="BR325" s="468"/>
      <c r="BS325" s="468"/>
      <c r="BT325" s="468"/>
      <c r="BU325" s="468"/>
    </row>
    <row r="326" spans="1:73" s="71" customFormat="1" ht="10.9" customHeight="1">
      <c r="A326" s="276" t="s">
        <v>186</v>
      </c>
      <c r="B326" s="315"/>
      <c r="C326" s="68"/>
      <c r="D326" s="606"/>
      <c r="E326" s="606">
        <f>NhuCau!D249</f>
        <v>0</v>
      </c>
      <c r="F326" s="606">
        <f t="shared" si="115"/>
        <v>0</v>
      </c>
      <c r="G326" s="601"/>
      <c r="H326" s="606" t="str">
        <f t="shared" si="119"/>
        <v/>
      </c>
      <c r="I326" s="608"/>
      <c r="J326" s="592">
        <f t="shared" si="120"/>
        <v>0</v>
      </c>
      <c r="K326" s="283"/>
      <c r="L326" s="283"/>
      <c r="M326" s="317"/>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c r="AL326" s="283"/>
      <c r="AM326" s="283"/>
      <c r="AN326" s="283"/>
      <c r="AO326" s="283"/>
      <c r="AP326" s="283"/>
      <c r="AQ326" s="283"/>
      <c r="AR326" s="283"/>
      <c r="AS326" s="283"/>
      <c r="AT326" s="283"/>
      <c r="AU326" s="283"/>
      <c r="AV326" s="283"/>
      <c r="AW326" s="283"/>
      <c r="AX326" s="283"/>
      <c r="AY326" s="283"/>
      <c r="AZ326" s="283"/>
      <c r="BA326" s="283"/>
      <c r="BB326" s="283"/>
      <c r="BC326" s="283"/>
      <c r="BD326" s="283"/>
      <c r="BE326" s="283"/>
      <c r="BF326" s="283"/>
      <c r="BG326" s="283"/>
      <c r="BH326" s="68"/>
      <c r="BI326" s="68"/>
      <c r="BJ326" s="68"/>
      <c r="BK326" s="68"/>
      <c r="BL326" s="68"/>
      <c r="BM326" s="68"/>
      <c r="BN326" s="460"/>
      <c r="BO326" s="583">
        <f>VLOOKUP(B326,'[3]Phụ lục 01'!$B$12:$F$150,5,0)</f>
        <v>0</v>
      </c>
      <c r="BP326" s="583">
        <f t="shared" si="116"/>
        <v>0</v>
      </c>
      <c r="BQ326" s="469" t="e">
        <f>VLOOKUP(B326,'[2]PL01-16112024'!$D$11:$P$237,11,0)</f>
        <v>#N/A</v>
      </c>
      <c r="BR326" s="468"/>
      <c r="BS326" s="468"/>
      <c r="BT326" s="468"/>
      <c r="BU326" s="468"/>
    </row>
    <row r="327" spans="1:73" s="71" customFormat="1" ht="10.9" customHeight="1">
      <c r="A327" s="276" t="s">
        <v>186</v>
      </c>
      <c r="B327" s="315"/>
      <c r="C327" s="68"/>
      <c r="D327" s="606"/>
      <c r="E327" s="606">
        <f>NhuCau!D250</f>
        <v>0</v>
      </c>
      <c r="F327" s="606">
        <f t="shared" si="115"/>
        <v>0</v>
      </c>
      <c r="G327" s="601"/>
      <c r="H327" s="606" t="str">
        <f t="shared" si="119"/>
        <v/>
      </c>
      <c r="I327" s="608"/>
      <c r="J327" s="592">
        <f t="shared" si="120"/>
        <v>0</v>
      </c>
      <c r="K327" s="283"/>
      <c r="L327" s="283"/>
      <c r="M327" s="317"/>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c r="AL327" s="283"/>
      <c r="AM327" s="283"/>
      <c r="AN327" s="283"/>
      <c r="AO327" s="283"/>
      <c r="AP327" s="283"/>
      <c r="AQ327" s="283"/>
      <c r="AR327" s="283"/>
      <c r="AS327" s="283"/>
      <c r="AT327" s="283"/>
      <c r="AU327" s="283"/>
      <c r="AV327" s="283"/>
      <c r="AW327" s="283"/>
      <c r="AX327" s="283"/>
      <c r="AY327" s="283"/>
      <c r="AZ327" s="283"/>
      <c r="BA327" s="283"/>
      <c r="BB327" s="283"/>
      <c r="BC327" s="283"/>
      <c r="BD327" s="283"/>
      <c r="BE327" s="283"/>
      <c r="BF327" s="283"/>
      <c r="BG327" s="283"/>
      <c r="BH327" s="68"/>
      <c r="BI327" s="68"/>
      <c r="BJ327" s="68"/>
      <c r="BK327" s="68"/>
      <c r="BL327" s="68"/>
      <c r="BM327" s="68"/>
      <c r="BN327" s="460"/>
      <c r="BO327" s="583">
        <f>VLOOKUP(B327,'[3]Phụ lục 01'!$B$12:$F$150,5,0)</f>
        <v>0</v>
      </c>
      <c r="BP327" s="583">
        <f t="shared" si="116"/>
        <v>0</v>
      </c>
      <c r="BQ327" s="469" t="e">
        <f>VLOOKUP(B327,'[2]PL01-16112024'!$D$11:$P$237,11,0)</f>
        <v>#N/A</v>
      </c>
      <c r="BR327" s="468"/>
      <c r="BS327" s="468"/>
      <c r="BT327" s="468"/>
      <c r="BU327" s="468"/>
    </row>
    <row r="328" spans="1:73" s="71" customFormat="1" ht="10.9" customHeight="1">
      <c r="A328" s="276" t="s">
        <v>186</v>
      </c>
      <c r="B328" s="315"/>
      <c r="C328" s="68"/>
      <c r="D328" s="606"/>
      <c r="E328" s="606">
        <f>NhuCau!D251</f>
        <v>0</v>
      </c>
      <c r="F328" s="606">
        <f t="shared" si="115"/>
        <v>0</v>
      </c>
      <c r="G328" s="601"/>
      <c r="H328" s="606" t="str">
        <f t="shared" si="119"/>
        <v/>
      </c>
      <c r="I328" s="608"/>
      <c r="J328" s="592">
        <f t="shared" si="120"/>
        <v>0</v>
      </c>
      <c r="K328" s="283"/>
      <c r="L328" s="283"/>
      <c r="M328" s="317"/>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283"/>
      <c r="BG328" s="283"/>
      <c r="BH328" s="68"/>
      <c r="BI328" s="68"/>
      <c r="BJ328" s="68"/>
      <c r="BK328" s="68"/>
      <c r="BL328" s="68"/>
      <c r="BM328" s="68"/>
      <c r="BN328" s="460"/>
      <c r="BO328" s="583">
        <f>VLOOKUP(B328,'[3]Phụ lục 01'!$B$12:$F$150,5,0)</f>
        <v>0</v>
      </c>
      <c r="BP328" s="583">
        <f t="shared" si="116"/>
        <v>0</v>
      </c>
      <c r="BQ328" s="469" t="e">
        <f>VLOOKUP(B328,'[2]PL01-16112024'!$D$11:$P$237,11,0)</f>
        <v>#N/A</v>
      </c>
      <c r="BR328" s="468"/>
      <c r="BS328" s="468"/>
      <c r="BT328" s="468"/>
      <c r="BU328" s="468"/>
    </row>
    <row r="329" spans="1:73" s="71" customFormat="1" ht="10.9" customHeight="1">
      <c r="A329" s="276" t="s">
        <v>186</v>
      </c>
      <c r="B329" s="315"/>
      <c r="C329" s="68"/>
      <c r="D329" s="606"/>
      <c r="E329" s="606">
        <f>NhuCau!D252</f>
        <v>0</v>
      </c>
      <c r="F329" s="606">
        <f t="shared" si="115"/>
        <v>0</v>
      </c>
      <c r="G329" s="601"/>
      <c r="H329" s="606" t="str">
        <f t="shared" si="119"/>
        <v/>
      </c>
      <c r="I329" s="608"/>
      <c r="J329" s="592">
        <f t="shared" si="120"/>
        <v>0</v>
      </c>
      <c r="K329" s="283"/>
      <c r="L329" s="283"/>
      <c r="M329" s="317"/>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83"/>
      <c r="BG329" s="283"/>
      <c r="BH329" s="68"/>
      <c r="BI329" s="68"/>
      <c r="BJ329" s="68"/>
      <c r="BK329" s="68"/>
      <c r="BL329" s="68"/>
      <c r="BM329" s="68"/>
      <c r="BN329" s="460"/>
      <c r="BO329" s="583">
        <f>VLOOKUP(B329,'[3]Phụ lục 01'!$B$12:$F$150,5,0)</f>
        <v>0</v>
      </c>
      <c r="BP329" s="583">
        <f t="shared" si="116"/>
        <v>0</v>
      </c>
      <c r="BQ329" s="469" t="e">
        <f>VLOOKUP(B329,'[2]PL01-16112024'!$D$11:$P$237,11,0)</f>
        <v>#N/A</v>
      </c>
      <c r="BR329" s="468"/>
      <c r="BS329" s="468"/>
      <c r="BT329" s="468"/>
      <c r="BU329" s="468"/>
    </row>
    <row r="330" spans="1:73" s="71" customFormat="1" ht="10.9" customHeight="1">
      <c r="A330" s="276" t="s">
        <v>186</v>
      </c>
      <c r="B330" s="318"/>
      <c r="C330" s="68"/>
      <c r="D330" s="606"/>
      <c r="E330" s="606">
        <f>NhuCau!D253</f>
        <v>0</v>
      </c>
      <c r="F330" s="606">
        <f t="shared" si="115"/>
        <v>0</v>
      </c>
      <c r="G330" s="601"/>
      <c r="H330" s="606" t="str">
        <f t="shared" si="119"/>
        <v/>
      </c>
      <c r="I330" s="608"/>
      <c r="J330" s="592">
        <f t="shared" si="120"/>
        <v>0</v>
      </c>
      <c r="K330" s="296"/>
      <c r="L330" s="283"/>
      <c r="M330" s="297"/>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c r="AL330" s="283"/>
      <c r="AM330" s="283"/>
      <c r="AN330" s="283"/>
      <c r="AO330" s="283"/>
      <c r="AP330" s="283"/>
      <c r="AQ330" s="283"/>
      <c r="AR330" s="283"/>
      <c r="AS330" s="283"/>
      <c r="AT330" s="283"/>
      <c r="AU330" s="283"/>
      <c r="AV330" s="283"/>
      <c r="AW330" s="283"/>
      <c r="AX330" s="283"/>
      <c r="AY330" s="283"/>
      <c r="AZ330" s="283"/>
      <c r="BA330" s="283"/>
      <c r="BB330" s="283"/>
      <c r="BC330" s="283"/>
      <c r="BD330" s="283"/>
      <c r="BE330" s="283"/>
      <c r="BF330" s="283"/>
      <c r="BG330" s="283"/>
      <c r="BH330" s="68"/>
      <c r="BI330" s="68"/>
      <c r="BJ330" s="68"/>
      <c r="BK330" s="68"/>
      <c r="BL330" s="68"/>
      <c r="BM330" s="68"/>
      <c r="BN330" s="460"/>
      <c r="BO330" s="583">
        <f>VLOOKUP(B330,'[3]Phụ lục 01'!$B$12:$F$150,5,0)</f>
        <v>0</v>
      </c>
      <c r="BP330" s="583">
        <f t="shared" si="116"/>
        <v>0</v>
      </c>
      <c r="BQ330" s="469" t="e">
        <f>VLOOKUP(B330,'[2]PL01-16112024'!$D$11:$P$237,11,0)</f>
        <v>#N/A</v>
      </c>
      <c r="BR330" s="468"/>
      <c r="BS330" s="468"/>
      <c r="BT330" s="468"/>
      <c r="BU330" s="468"/>
    </row>
    <row r="331" spans="1:73" s="71" customFormat="1" ht="10.9" customHeight="1">
      <c r="A331" s="276" t="s">
        <v>186</v>
      </c>
      <c r="B331" s="309"/>
      <c r="C331" s="68"/>
      <c r="D331" s="606"/>
      <c r="E331" s="606">
        <f>NhuCau!D254</f>
        <v>0</v>
      </c>
      <c r="F331" s="606">
        <f t="shared" si="115"/>
        <v>0</v>
      </c>
      <c r="G331" s="601"/>
      <c r="H331" s="606" t="str">
        <f t="shared" si="119"/>
        <v/>
      </c>
      <c r="I331" s="608"/>
      <c r="J331" s="592">
        <f t="shared" si="120"/>
        <v>0</v>
      </c>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c r="AL331" s="283"/>
      <c r="AM331" s="283"/>
      <c r="AN331" s="283"/>
      <c r="AO331" s="283"/>
      <c r="AP331" s="283"/>
      <c r="AQ331" s="283"/>
      <c r="AR331" s="283"/>
      <c r="AS331" s="283"/>
      <c r="AT331" s="283"/>
      <c r="AU331" s="283"/>
      <c r="AV331" s="283"/>
      <c r="AW331" s="283"/>
      <c r="AX331" s="283"/>
      <c r="AY331" s="283"/>
      <c r="AZ331" s="283"/>
      <c r="BA331" s="283"/>
      <c r="BB331" s="283"/>
      <c r="BC331" s="283"/>
      <c r="BD331" s="283"/>
      <c r="BE331" s="283"/>
      <c r="BF331" s="283"/>
      <c r="BG331" s="283"/>
      <c r="BH331" s="68"/>
      <c r="BI331" s="68"/>
      <c r="BJ331" s="68"/>
      <c r="BK331" s="68"/>
      <c r="BL331" s="68"/>
      <c r="BM331" s="68"/>
      <c r="BN331" s="460"/>
      <c r="BO331" s="583">
        <f>VLOOKUP(B331,'[3]Phụ lục 01'!$B$12:$F$150,5,0)</f>
        <v>0</v>
      </c>
      <c r="BP331" s="583">
        <f t="shared" si="116"/>
        <v>0</v>
      </c>
      <c r="BQ331" s="469" t="e">
        <f>VLOOKUP(B331,'[2]PL01-16112024'!$D$11:$P$237,11,0)</f>
        <v>#N/A</v>
      </c>
      <c r="BR331" s="468"/>
      <c r="BS331" s="468"/>
      <c r="BT331" s="468"/>
      <c r="BU331" s="468"/>
    </row>
    <row r="332" spans="1:73" s="71" customFormat="1" ht="10.9" customHeight="1">
      <c r="A332" s="276" t="s">
        <v>186</v>
      </c>
      <c r="B332" s="309"/>
      <c r="C332" s="68"/>
      <c r="D332" s="606"/>
      <c r="E332" s="606">
        <f>NhuCau!D255</f>
        <v>0</v>
      </c>
      <c r="F332" s="606">
        <f t="shared" si="115"/>
        <v>0</v>
      </c>
      <c r="G332" s="601"/>
      <c r="H332" s="606" t="str">
        <f t="shared" si="119"/>
        <v/>
      </c>
      <c r="I332" s="608"/>
      <c r="J332" s="592">
        <f t="shared" si="120"/>
        <v>0</v>
      </c>
      <c r="K332" s="283"/>
      <c r="L332" s="283"/>
      <c r="M332" s="317"/>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83"/>
      <c r="BG332" s="283"/>
      <c r="BH332" s="68"/>
      <c r="BI332" s="68"/>
      <c r="BJ332" s="68"/>
      <c r="BK332" s="68"/>
      <c r="BL332" s="68"/>
      <c r="BM332" s="68"/>
      <c r="BN332" s="460"/>
      <c r="BO332" s="583">
        <f>VLOOKUP(B332,'[3]Phụ lục 01'!$B$12:$F$150,5,0)</f>
        <v>0</v>
      </c>
      <c r="BP332" s="583">
        <f t="shared" si="116"/>
        <v>0</v>
      </c>
      <c r="BQ332" s="469" t="e">
        <f>VLOOKUP(B332,'[2]PL01-16112024'!$D$11:$P$237,11,0)</f>
        <v>#N/A</v>
      </c>
      <c r="BR332" s="468"/>
      <c r="BS332" s="468"/>
      <c r="BT332" s="468"/>
      <c r="BU332" s="468"/>
    </row>
    <row r="333" spans="1:73" s="84" customFormat="1" ht="10.9" customHeight="1">
      <c r="A333" s="276" t="s">
        <v>186</v>
      </c>
      <c r="B333" s="285"/>
      <c r="C333" s="266"/>
      <c r="D333" s="606" t="str">
        <f>IF(C333="X",J333,"")</f>
        <v/>
      </c>
      <c r="E333" s="606" t="str">
        <f>NhuCau!D256</f>
        <v/>
      </c>
      <c r="F333" s="606" t="e">
        <f t="shared" si="115"/>
        <v>#VALUE!</v>
      </c>
      <c r="G333" s="606"/>
      <c r="H333" s="606" t="str">
        <f t="shared" si="119"/>
        <v/>
      </c>
      <c r="I333" s="607"/>
      <c r="J333" s="592">
        <f t="shared" si="120"/>
        <v>0</v>
      </c>
      <c r="K333" s="281"/>
      <c r="L333" s="281"/>
      <c r="M333" s="316"/>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66"/>
      <c r="BI333" s="266"/>
      <c r="BJ333" s="266"/>
      <c r="BK333" s="266"/>
      <c r="BL333" s="266"/>
      <c r="BM333" s="266"/>
      <c r="BN333" s="459"/>
      <c r="BO333" s="583">
        <f>VLOOKUP(B333,'[3]Phụ lục 01'!$B$12:$F$150,5,0)</f>
        <v>0</v>
      </c>
      <c r="BP333" s="583">
        <f t="shared" si="116"/>
        <v>0</v>
      </c>
      <c r="BQ333" s="469" t="e">
        <f>VLOOKUP(B333,'[2]PL01-16112024'!$D$11:$P$237,11,0)</f>
        <v>#N/A</v>
      </c>
      <c r="BR333" s="469"/>
      <c r="BS333" s="469"/>
      <c r="BT333" s="469"/>
      <c r="BU333" s="469"/>
    </row>
    <row r="334" spans="1:73" s="84" customFormat="1" ht="10.9" customHeight="1">
      <c r="A334" s="269" t="s">
        <v>43</v>
      </c>
      <c r="B334" s="270" t="s">
        <v>22</v>
      </c>
      <c r="C334" s="271"/>
      <c r="D334" s="603" t="str">
        <f>IF(C334="X",J334,"")</f>
        <v/>
      </c>
      <c r="E334" s="606" t="str">
        <f>NhuCau!D257</f>
        <v/>
      </c>
      <c r="F334" s="606" t="e">
        <f t="shared" si="115"/>
        <v>#VALUE!</v>
      </c>
      <c r="G334" s="604"/>
      <c r="H334" s="604" t="str">
        <f>IF(ISTEXT(B334)=TRUE,"SKS","")</f>
        <v>SKS</v>
      </c>
      <c r="I334" s="609"/>
      <c r="J334" s="591">
        <f>SUM(K334:BM334)</f>
        <v>0</v>
      </c>
      <c r="K334" s="275">
        <f t="shared" ref="K334:BM334" si="121">SUM(K335:K338)</f>
        <v>0</v>
      </c>
      <c r="L334" s="275">
        <f t="shared" si="121"/>
        <v>0</v>
      </c>
      <c r="M334" s="275">
        <f t="shared" si="121"/>
        <v>0</v>
      </c>
      <c r="N334" s="275">
        <f t="shared" si="121"/>
        <v>0</v>
      </c>
      <c r="O334" s="275">
        <f t="shared" si="121"/>
        <v>0</v>
      </c>
      <c r="P334" s="275">
        <f t="shared" si="121"/>
        <v>0</v>
      </c>
      <c r="Q334" s="275">
        <f t="shared" si="121"/>
        <v>0</v>
      </c>
      <c r="R334" s="275">
        <f t="shared" si="121"/>
        <v>0</v>
      </c>
      <c r="S334" s="275">
        <f t="shared" si="121"/>
        <v>0</v>
      </c>
      <c r="T334" s="275">
        <f t="shared" si="121"/>
        <v>0</v>
      </c>
      <c r="U334" s="275">
        <f t="shared" si="121"/>
        <v>0</v>
      </c>
      <c r="V334" s="275">
        <f t="shared" si="121"/>
        <v>0</v>
      </c>
      <c r="W334" s="275">
        <f t="shared" si="121"/>
        <v>0</v>
      </c>
      <c r="X334" s="275">
        <f t="shared" si="121"/>
        <v>0</v>
      </c>
      <c r="Y334" s="275">
        <f t="shared" si="121"/>
        <v>0</v>
      </c>
      <c r="Z334" s="275">
        <f t="shared" si="121"/>
        <v>0</v>
      </c>
      <c r="AA334" s="275">
        <f t="shared" si="121"/>
        <v>0</v>
      </c>
      <c r="AB334" s="275">
        <f t="shared" si="121"/>
        <v>0</v>
      </c>
      <c r="AC334" s="275">
        <f t="shared" si="121"/>
        <v>0</v>
      </c>
      <c r="AD334" s="275">
        <f t="shared" si="121"/>
        <v>0</v>
      </c>
      <c r="AE334" s="275">
        <f t="shared" si="121"/>
        <v>0</v>
      </c>
      <c r="AF334" s="275">
        <f t="shared" si="121"/>
        <v>0</v>
      </c>
      <c r="AG334" s="275">
        <f t="shared" si="121"/>
        <v>0</v>
      </c>
      <c r="AH334" s="275">
        <f t="shared" si="121"/>
        <v>0</v>
      </c>
      <c r="AI334" s="275">
        <f t="shared" si="121"/>
        <v>0</v>
      </c>
      <c r="AJ334" s="275">
        <f t="shared" si="121"/>
        <v>0</v>
      </c>
      <c r="AK334" s="275">
        <f t="shared" si="121"/>
        <v>0</v>
      </c>
      <c r="AL334" s="275">
        <f t="shared" si="121"/>
        <v>0</v>
      </c>
      <c r="AM334" s="275">
        <f t="shared" si="121"/>
        <v>0</v>
      </c>
      <c r="AN334" s="275">
        <f t="shared" si="121"/>
        <v>0</v>
      </c>
      <c r="AO334" s="275">
        <f t="shared" si="121"/>
        <v>0</v>
      </c>
      <c r="AP334" s="275">
        <f t="shared" si="121"/>
        <v>0</v>
      </c>
      <c r="AQ334" s="275">
        <f t="shared" si="121"/>
        <v>0</v>
      </c>
      <c r="AR334" s="275">
        <f t="shared" si="121"/>
        <v>0</v>
      </c>
      <c r="AS334" s="275">
        <f t="shared" si="121"/>
        <v>0</v>
      </c>
      <c r="AT334" s="275">
        <f t="shared" si="121"/>
        <v>0</v>
      </c>
      <c r="AU334" s="275">
        <f t="shared" si="121"/>
        <v>0</v>
      </c>
      <c r="AV334" s="275">
        <f t="shared" si="121"/>
        <v>0</v>
      </c>
      <c r="AW334" s="275">
        <f t="shared" si="121"/>
        <v>0</v>
      </c>
      <c r="AX334" s="275">
        <f t="shared" si="121"/>
        <v>0</v>
      </c>
      <c r="AY334" s="275">
        <f t="shared" si="121"/>
        <v>0</v>
      </c>
      <c r="AZ334" s="275">
        <f t="shared" si="121"/>
        <v>0</v>
      </c>
      <c r="BA334" s="275">
        <f t="shared" si="121"/>
        <v>0</v>
      </c>
      <c r="BB334" s="275">
        <f t="shared" si="121"/>
        <v>0</v>
      </c>
      <c r="BC334" s="275">
        <f t="shared" si="121"/>
        <v>0</v>
      </c>
      <c r="BD334" s="275">
        <f t="shared" si="121"/>
        <v>0</v>
      </c>
      <c r="BE334" s="275">
        <f t="shared" si="121"/>
        <v>0</v>
      </c>
      <c r="BF334" s="275">
        <f t="shared" si="121"/>
        <v>0</v>
      </c>
      <c r="BG334" s="275">
        <f t="shared" si="121"/>
        <v>0</v>
      </c>
      <c r="BH334" s="275">
        <f t="shared" si="121"/>
        <v>0</v>
      </c>
      <c r="BI334" s="275">
        <f t="shared" si="121"/>
        <v>0</v>
      </c>
      <c r="BJ334" s="275">
        <f t="shared" si="121"/>
        <v>0</v>
      </c>
      <c r="BK334" s="275">
        <f t="shared" si="121"/>
        <v>0</v>
      </c>
      <c r="BL334" s="275">
        <f t="shared" si="121"/>
        <v>0</v>
      </c>
      <c r="BM334" s="275">
        <f t="shared" si="121"/>
        <v>0</v>
      </c>
      <c r="BN334" s="458"/>
      <c r="BO334" s="583" t="e">
        <f>VLOOKUP(B334,'[3]Phụ lục 01'!$B$12:$F$150,5,0)</f>
        <v>#N/A</v>
      </c>
      <c r="BP334" s="583" t="e">
        <f t="shared" si="116"/>
        <v>#N/A</v>
      </c>
      <c r="BQ334" s="469" t="e">
        <f>VLOOKUP(B334,'[2]PL01-16112024'!$D$11:$P$237,11,0)</f>
        <v>#N/A</v>
      </c>
      <c r="BR334" s="469"/>
      <c r="BS334" s="469"/>
      <c r="BT334" s="469"/>
      <c r="BU334" s="469"/>
    </row>
    <row r="335" spans="1:73" s="84" customFormat="1" ht="10.9" customHeight="1">
      <c r="A335" s="276" t="s">
        <v>186</v>
      </c>
      <c r="B335" s="277"/>
      <c r="C335" s="266"/>
      <c r="D335" s="606" t="str">
        <f>IF(C335="X",J335,"")</f>
        <v/>
      </c>
      <c r="E335" s="606" t="str">
        <f>NhuCau!D258</f>
        <v/>
      </c>
      <c r="F335" s="606" t="e">
        <f t="shared" si="115"/>
        <v>#VALUE!</v>
      </c>
      <c r="G335" s="606"/>
      <c r="H335" s="606" t="str">
        <f>IF(ISTEXT(B335)=TRUE,"SKS","")</f>
        <v/>
      </c>
      <c r="I335" s="607"/>
      <c r="J335" s="592">
        <f t="shared" ref="J335:J338" si="122">SUM(K335:BM335)</f>
        <v>0</v>
      </c>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66"/>
      <c r="BI335" s="266"/>
      <c r="BJ335" s="266"/>
      <c r="BK335" s="266"/>
      <c r="BL335" s="266"/>
      <c r="BM335" s="266"/>
      <c r="BN335" s="459"/>
      <c r="BO335" s="583">
        <f>VLOOKUP(B335,'[3]Phụ lục 01'!$B$12:$F$150,5,0)</f>
        <v>0</v>
      </c>
      <c r="BP335" s="583">
        <f t="shared" si="116"/>
        <v>0</v>
      </c>
      <c r="BQ335" s="469" t="e">
        <f>VLOOKUP(B335,'[2]PL01-16112024'!$D$11:$P$237,11,0)</f>
        <v>#N/A</v>
      </c>
      <c r="BR335" s="469"/>
      <c r="BS335" s="469"/>
      <c r="BT335" s="469"/>
      <c r="BU335" s="469"/>
    </row>
    <row r="336" spans="1:73" s="71" customFormat="1" ht="10.9" customHeight="1">
      <c r="A336" s="276" t="s">
        <v>186</v>
      </c>
      <c r="B336" s="282"/>
      <c r="C336" s="68"/>
      <c r="D336" s="606"/>
      <c r="E336" s="606">
        <f>NhuCau!D259</f>
        <v>0</v>
      </c>
      <c r="F336" s="606">
        <f t="shared" si="115"/>
        <v>0</v>
      </c>
      <c r="G336" s="601"/>
      <c r="H336" s="606" t="str">
        <f>IF(ISTEXT(B336)=TRUE,"SKS","")</f>
        <v/>
      </c>
      <c r="I336" s="608"/>
      <c r="J336" s="592">
        <f t="shared" si="122"/>
        <v>0</v>
      </c>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c r="AL336" s="283"/>
      <c r="AM336" s="283"/>
      <c r="AN336" s="283"/>
      <c r="AO336" s="283"/>
      <c r="AP336" s="283"/>
      <c r="AQ336" s="283"/>
      <c r="AR336" s="283"/>
      <c r="AS336" s="283"/>
      <c r="AT336" s="283"/>
      <c r="AU336" s="283"/>
      <c r="AV336" s="283"/>
      <c r="AW336" s="283"/>
      <c r="AX336" s="283"/>
      <c r="AY336" s="283"/>
      <c r="AZ336" s="283"/>
      <c r="BA336" s="283"/>
      <c r="BB336" s="283"/>
      <c r="BC336" s="283"/>
      <c r="BD336" s="283"/>
      <c r="BE336" s="283"/>
      <c r="BF336" s="283"/>
      <c r="BG336" s="283"/>
      <c r="BH336" s="68"/>
      <c r="BI336" s="68"/>
      <c r="BJ336" s="68"/>
      <c r="BK336" s="68"/>
      <c r="BL336" s="68"/>
      <c r="BM336" s="68"/>
      <c r="BN336" s="460"/>
      <c r="BO336" s="583">
        <f>VLOOKUP(B336,'[3]Phụ lục 01'!$B$12:$F$150,5,0)</f>
        <v>0</v>
      </c>
      <c r="BP336" s="583">
        <f t="shared" si="116"/>
        <v>0</v>
      </c>
      <c r="BQ336" s="469" t="e">
        <f>VLOOKUP(B336,'[2]PL01-16112024'!$D$11:$P$237,11,0)</f>
        <v>#N/A</v>
      </c>
      <c r="BR336" s="468"/>
      <c r="BS336" s="468"/>
      <c r="BT336" s="468"/>
      <c r="BU336" s="468"/>
    </row>
    <row r="337" spans="1:73" s="84" customFormat="1" ht="10.9" customHeight="1">
      <c r="A337" s="276" t="s">
        <v>186</v>
      </c>
      <c r="B337" s="277"/>
      <c r="C337" s="266"/>
      <c r="D337" s="606" t="str">
        <f>IF(C337="X",J337,"")</f>
        <v/>
      </c>
      <c r="E337" s="606" t="str">
        <f>NhuCau!D260</f>
        <v/>
      </c>
      <c r="F337" s="606" t="e">
        <f t="shared" si="115"/>
        <v>#VALUE!</v>
      </c>
      <c r="G337" s="606"/>
      <c r="H337" s="606" t="str">
        <f>IF(ISTEXT(B337)=TRUE,"SKS","")</f>
        <v/>
      </c>
      <c r="I337" s="607"/>
      <c r="J337" s="592">
        <f t="shared" si="122"/>
        <v>0</v>
      </c>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1"/>
      <c r="AL337" s="281"/>
      <c r="AM337" s="281"/>
      <c r="AN337" s="281"/>
      <c r="AO337" s="281"/>
      <c r="AP337" s="281"/>
      <c r="AQ337" s="281"/>
      <c r="AR337" s="281"/>
      <c r="AS337" s="281"/>
      <c r="AT337" s="281"/>
      <c r="AU337" s="281"/>
      <c r="AV337" s="281"/>
      <c r="AW337" s="281"/>
      <c r="AX337" s="281"/>
      <c r="AY337" s="281"/>
      <c r="AZ337" s="281"/>
      <c r="BA337" s="281"/>
      <c r="BB337" s="281"/>
      <c r="BC337" s="281"/>
      <c r="BD337" s="281"/>
      <c r="BE337" s="281"/>
      <c r="BF337" s="281"/>
      <c r="BG337" s="281"/>
      <c r="BH337" s="266"/>
      <c r="BI337" s="266"/>
      <c r="BJ337" s="266"/>
      <c r="BK337" s="266"/>
      <c r="BL337" s="266"/>
      <c r="BM337" s="266"/>
      <c r="BN337" s="459"/>
      <c r="BO337" s="583">
        <f>VLOOKUP(B337,'[3]Phụ lục 01'!$B$12:$F$150,5,0)</f>
        <v>0</v>
      </c>
      <c r="BP337" s="583">
        <f t="shared" si="116"/>
        <v>0</v>
      </c>
      <c r="BQ337" s="469" t="e">
        <f>VLOOKUP(B337,'[2]PL01-16112024'!$D$11:$P$237,11,0)</f>
        <v>#N/A</v>
      </c>
      <c r="BR337" s="469"/>
      <c r="BS337" s="469"/>
      <c r="BT337" s="469"/>
      <c r="BU337" s="469"/>
    </row>
    <row r="338" spans="1:73" s="84" customFormat="1" ht="10.9" customHeight="1">
      <c r="A338" s="276" t="s">
        <v>186</v>
      </c>
      <c r="B338" s="277"/>
      <c r="C338" s="266"/>
      <c r="D338" s="606" t="str">
        <f>IF(C338="X",J338,"")</f>
        <v/>
      </c>
      <c r="E338" s="606" t="str">
        <f>NhuCau!D261</f>
        <v/>
      </c>
      <c r="F338" s="606" t="e">
        <f t="shared" si="115"/>
        <v>#VALUE!</v>
      </c>
      <c r="G338" s="606"/>
      <c r="H338" s="606" t="str">
        <f>IF(ISTEXT(B338)=TRUE,"SKS","")</f>
        <v/>
      </c>
      <c r="I338" s="607"/>
      <c r="J338" s="592">
        <f t="shared" si="122"/>
        <v>0</v>
      </c>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1"/>
      <c r="AL338" s="281"/>
      <c r="AM338" s="281"/>
      <c r="AN338" s="281"/>
      <c r="AO338" s="281"/>
      <c r="AP338" s="281"/>
      <c r="AQ338" s="281"/>
      <c r="AR338" s="281"/>
      <c r="AS338" s="281"/>
      <c r="AT338" s="281"/>
      <c r="AU338" s="281"/>
      <c r="AV338" s="281"/>
      <c r="AW338" s="281"/>
      <c r="AX338" s="281"/>
      <c r="AY338" s="281"/>
      <c r="AZ338" s="281"/>
      <c r="BA338" s="281"/>
      <c r="BB338" s="281"/>
      <c r="BC338" s="281"/>
      <c r="BD338" s="281"/>
      <c r="BE338" s="281"/>
      <c r="BF338" s="281"/>
      <c r="BG338" s="281"/>
      <c r="BH338" s="266"/>
      <c r="BI338" s="266"/>
      <c r="BJ338" s="266"/>
      <c r="BK338" s="266"/>
      <c r="BL338" s="266"/>
      <c r="BM338" s="266"/>
      <c r="BN338" s="459"/>
      <c r="BO338" s="583">
        <f>VLOOKUP(B338,'[3]Phụ lục 01'!$B$12:$F$150,5,0)</f>
        <v>0</v>
      </c>
      <c r="BP338" s="583">
        <f t="shared" si="116"/>
        <v>0</v>
      </c>
      <c r="BQ338" s="469" t="e">
        <f>VLOOKUP(B338,'[2]PL01-16112024'!$D$11:$P$237,11,0)</f>
        <v>#N/A</v>
      </c>
      <c r="BR338" s="469"/>
      <c r="BS338" s="469"/>
      <c r="BT338" s="469"/>
      <c r="BU338" s="469"/>
    </row>
    <row r="339" spans="1:73" s="84" customFormat="1" ht="10.9" customHeight="1">
      <c r="A339" s="269" t="s">
        <v>43</v>
      </c>
      <c r="B339" s="270" t="s">
        <v>27</v>
      </c>
      <c r="C339" s="271"/>
      <c r="D339" s="603" t="str">
        <f>IF(C339="X",J339,"")</f>
        <v/>
      </c>
      <c r="E339" s="606" t="str">
        <f>NhuCau!D262</f>
        <v/>
      </c>
      <c r="F339" s="606" t="e">
        <f t="shared" si="115"/>
        <v>#VALUE!</v>
      </c>
      <c r="G339" s="604"/>
      <c r="H339" s="604" t="str">
        <f>IF(ISTEXT(B339)=TRUE,"DGT","")</f>
        <v>DGT</v>
      </c>
      <c r="I339" s="609"/>
      <c r="J339" s="591">
        <f>SUM(K339:BM339)</f>
        <v>205.01419999999999</v>
      </c>
      <c r="K339" s="275">
        <f t="shared" ref="K339:BM339" si="123">SUM(K340:K432)</f>
        <v>98.02</v>
      </c>
      <c r="L339" s="275">
        <f t="shared" si="123"/>
        <v>0</v>
      </c>
      <c r="M339" s="275">
        <f t="shared" si="123"/>
        <v>54.017200000000017</v>
      </c>
      <c r="N339" s="275">
        <f t="shared" si="123"/>
        <v>7.4669999999999996</v>
      </c>
      <c r="O339" s="275">
        <f t="shared" si="123"/>
        <v>0</v>
      </c>
      <c r="P339" s="275">
        <f t="shared" si="123"/>
        <v>0</v>
      </c>
      <c r="Q339" s="275">
        <f t="shared" si="123"/>
        <v>0</v>
      </c>
      <c r="R339" s="275">
        <f t="shared" si="123"/>
        <v>0</v>
      </c>
      <c r="S339" s="275">
        <f t="shared" si="123"/>
        <v>34.760000000000005</v>
      </c>
      <c r="T339" s="275">
        <f t="shared" si="123"/>
        <v>0</v>
      </c>
      <c r="U339" s="275">
        <f t="shared" si="123"/>
        <v>0</v>
      </c>
      <c r="V339" s="275">
        <f t="shared" si="123"/>
        <v>0</v>
      </c>
      <c r="W339" s="275">
        <f t="shared" si="123"/>
        <v>1.2</v>
      </c>
      <c r="X339" s="275">
        <f t="shared" si="123"/>
        <v>0</v>
      </c>
      <c r="Y339" s="275">
        <f t="shared" si="123"/>
        <v>0</v>
      </c>
      <c r="Z339" s="275">
        <f t="shared" si="123"/>
        <v>0</v>
      </c>
      <c r="AA339" s="275">
        <f t="shared" si="123"/>
        <v>0</v>
      </c>
      <c r="AB339" s="275">
        <f t="shared" si="123"/>
        <v>0</v>
      </c>
      <c r="AC339" s="275">
        <f t="shared" si="123"/>
        <v>0</v>
      </c>
      <c r="AD339" s="275">
        <f t="shared" si="123"/>
        <v>0</v>
      </c>
      <c r="AE339" s="275">
        <f t="shared" si="123"/>
        <v>0</v>
      </c>
      <c r="AF339" s="275">
        <f t="shared" si="123"/>
        <v>0</v>
      </c>
      <c r="AG339" s="275">
        <f t="shared" si="123"/>
        <v>0</v>
      </c>
      <c r="AH339" s="275">
        <f t="shared" si="123"/>
        <v>0</v>
      </c>
      <c r="AI339" s="275">
        <f t="shared" si="123"/>
        <v>0</v>
      </c>
      <c r="AJ339" s="275">
        <f t="shared" si="123"/>
        <v>0</v>
      </c>
      <c r="AK339" s="275">
        <f t="shared" si="123"/>
        <v>0</v>
      </c>
      <c r="AL339" s="275">
        <f t="shared" si="123"/>
        <v>0</v>
      </c>
      <c r="AM339" s="275">
        <f t="shared" si="123"/>
        <v>0</v>
      </c>
      <c r="AN339" s="275">
        <f t="shared" si="123"/>
        <v>0</v>
      </c>
      <c r="AO339" s="275">
        <f t="shared" si="123"/>
        <v>0</v>
      </c>
      <c r="AP339" s="275">
        <f t="shared" si="123"/>
        <v>0</v>
      </c>
      <c r="AQ339" s="275">
        <f t="shared" si="123"/>
        <v>0</v>
      </c>
      <c r="AR339" s="275">
        <f t="shared" si="123"/>
        <v>0</v>
      </c>
      <c r="AS339" s="275">
        <f t="shared" si="123"/>
        <v>6.629999999999999</v>
      </c>
      <c r="AT339" s="275">
        <f t="shared" si="123"/>
        <v>0</v>
      </c>
      <c r="AU339" s="275">
        <f t="shared" si="123"/>
        <v>0</v>
      </c>
      <c r="AV339" s="275">
        <f t="shared" si="123"/>
        <v>0</v>
      </c>
      <c r="AW339" s="275">
        <f t="shared" si="123"/>
        <v>0</v>
      </c>
      <c r="AX339" s="275">
        <f t="shared" si="123"/>
        <v>0</v>
      </c>
      <c r="AY339" s="275">
        <f t="shared" si="123"/>
        <v>0</v>
      </c>
      <c r="AZ339" s="275">
        <f t="shared" si="123"/>
        <v>0</v>
      </c>
      <c r="BA339" s="275">
        <f t="shared" si="123"/>
        <v>0</v>
      </c>
      <c r="BB339" s="275">
        <f t="shared" si="123"/>
        <v>0</v>
      </c>
      <c r="BC339" s="275">
        <f t="shared" si="123"/>
        <v>0</v>
      </c>
      <c r="BD339" s="275">
        <f t="shared" si="123"/>
        <v>2.2199999999999998</v>
      </c>
      <c r="BE339" s="275">
        <f t="shared" si="123"/>
        <v>0</v>
      </c>
      <c r="BF339" s="275">
        <f t="shared" si="123"/>
        <v>0</v>
      </c>
      <c r="BG339" s="275">
        <f t="shared" si="123"/>
        <v>0.2</v>
      </c>
      <c r="BH339" s="275">
        <f t="shared" si="123"/>
        <v>0</v>
      </c>
      <c r="BI339" s="275">
        <f t="shared" si="123"/>
        <v>0</v>
      </c>
      <c r="BJ339" s="275">
        <f t="shared" si="123"/>
        <v>0.5</v>
      </c>
      <c r="BK339" s="275">
        <f t="shared" si="123"/>
        <v>0</v>
      </c>
      <c r="BL339" s="275">
        <f t="shared" si="123"/>
        <v>0</v>
      </c>
      <c r="BM339" s="275">
        <f t="shared" si="123"/>
        <v>0</v>
      </c>
      <c r="BN339" s="458"/>
      <c r="BO339" s="583" t="e">
        <f>VLOOKUP(B339,'[3]Phụ lục 01'!$B$12:$F$150,5,0)</f>
        <v>#N/A</v>
      </c>
      <c r="BP339" s="583" t="e">
        <f t="shared" si="116"/>
        <v>#N/A</v>
      </c>
      <c r="BQ339" s="469" t="e">
        <f>VLOOKUP(B339,'[2]PL01-16112024'!$D$11:$P$237,11,0)</f>
        <v>#N/A</v>
      </c>
      <c r="BR339" s="469"/>
      <c r="BS339" s="469"/>
      <c r="BT339" s="469"/>
      <c r="BU339" s="469"/>
    </row>
    <row r="340" spans="1:73" s="84" customFormat="1" ht="54.75" customHeight="1">
      <c r="A340" s="276" t="s">
        <v>186</v>
      </c>
      <c r="B340" s="425" t="s">
        <v>545</v>
      </c>
      <c r="C340" s="266"/>
      <c r="D340" s="606" t="str">
        <f t="shared" ref="D340:D344" si="124">IF(C340="X",J340,"")</f>
        <v/>
      </c>
      <c r="E340" s="606" t="e">
        <f>NhuCau!#REF!</f>
        <v>#REF!</v>
      </c>
      <c r="F340" s="606" t="e">
        <f t="shared" si="115"/>
        <v>#VALUE!</v>
      </c>
      <c r="G340" s="606"/>
      <c r="H340" s="606"/>
      <c r="I340" s="607"/>
      <c r="J340" s="592">
        <f t="shared" ref="J340:J432" si="125">SUM(K340:BM340)</f>
        <v>0</v>
      </c>
      <c r="K340" s="281">
        <v>0</v>
      </c>
      <c r="L340" s="281">
        <v>0</v>
      </c>
      <c r="M340" s="281"/>
      <c r="N340" s="281"/>
      <c r="O340" s="281"/>
      <c r="P340" s="281"/>
      <c r="Q340" s="281"/>
      <c r="R340" s="281"/>
      <c r="S340" s="281"/>
      <c r="T340" s="281"/>
      <c r="U340" s="281"/>
      <c r="V340" s="281">
        <v>0</v>
      </c>
      <c r="W340" s="281">
        <v>0</v>
      </c>
      <c r="X340" s="281"/>
      <c r="Y340" s="281"/>
      <c r="Z340" s="281"/>
      <c r="AA340" s="281"/>
      <c r="AB340" s="281">
        <v>0</v>
      </c>
      <c r="AC340" s="281"/>
      <c r="AD340" s="281">
        <v>0</v>
      </c>
      <c r="AE340" s="281">
        <v>0</v>
      </c>
      <c r="AF340" s="281">
        <v>0</v>
      </c>
      <c r="AG340" s="281"/>
      <c r="AH340" s="281"/>
      <c r="AI340" s="281"/>
      <c r="AJ340" s="281"/>
      <c r="AK340" s="281"/>
      <c r="AL340" s="281"/>
      <c r="AM340" s="281"/>
      <c r="AN340" s="281"/>
      <c r="AO340" s="281"/>
      <c r="AP340" s="281">
        <v>0</v>
      </c>
      <c r="AQ340" s="281"/>
      <c r="AR340" s="281">
        <v>0</v>
      </c>
      <c r="AS340" s="281">
        <v>0</v>
      </c>
      <c r="AT340" s="281"/>
      <c r="AU340" s="281"/>
      <c r="AV340" s="281"/>
      <c r="AW340" s="281"/>
      <c r="AX340" s="281"/>
      <c r="AY340" s="281"/>
      <c r="AZ340" s="281"/>
      <c r="BA340" s="281"/>
      <c r="BB340" s="281"/>
      <c r="BC340" s="281"/>
      <c r="BD340" s="281"/>
      <c r="BE340" s="281"/>
      <c r="BF340" s="281">
        <v>0</v>
      </c>
      <c r="BG340" s="281"/>
      <c r="BH340" s="266"/>
      <c r="BI340" s="266"/>
      <c r="BJ340" s="266"/>
      <c r="BK340" s="266"/>
      <c r="BL340" s="266"/>
      <c r="BM340" s="266"/>
      <c r="BN340" s="459"/>
      <c r="BO340" s="583">
        <f>VLOOKUP(B340,'[3]Phụ lục 01'!$B$12:$F$150,5,0)</f>
        <v>1</v>
      </c>
      <c r="BP340" s="583">
        <f t="shared" si="116"/>
        <v>-1</v>
      </c>
      <c r="BQ340" s="469">
        <f>VLOOKUP(B340,'[2]PL01-16112024'!$D$11:$P$237,11,0)</f>
        <v>2.25</v>
      </c>
      <c r="BR340" s="469">
        <v>1</v>
      </c>
      <c r="BS340" s="469">
        <v>1</v>
      </c>
      <c r="BT340" s="469"/>
      <c r="BU340" s="469" t="s">
        <v>699</v>
      </c>
    </row>
    <row r="341" spans="1:73" s="84" customFormat="1" ht="54.75" customHeight="1">
      <c r="A341" s="276" t="s">
        <v>186</v>
      </c>
      <c r="B341" s="425" t="s">
        <v>585</v>
      </c>
      <c r="C341" s="266" t="s">
        <v>528</v>
      </c>
      <c r="D341" s="606">
        <f t="shared" si="124"/>
        <v>0.5</v>
      </c>
      <c r="E341" s="606" t="e">
        <f>NhuCau!#REF!</f>
        <v>#REF!</v>
      </c>
      <c r="F341" s="606" t="e">
        <f t="shared" si="115"/>
        <v>#REF!</v>
      </c>
      <c r="G341" s="606" t="s">
        <v>276</v>
      </c>
      <c r="H341" s="606" t="str">
        <f t="shared" ref="H341:H404" si="126">IF(ISTEXT(B341)=TRUE,"DGT","")</f>
        <v>DGT</v>
      </c>
      <c r="I341" s="607" t="s">
        <v>512</v>
      </c>
      <c r="J341" s="592">
        <f t="shared" ref="J341:J342" si="127">SUM(K341:BM341)</f>
        <v>0.5</v>
      </c>
      <c r="K341" s="281"/>
      <c r="L341" s="281">
        <v>0</v>
      </c>
      <c r="M341" s="281">
        <v>0.5</v>
      </c>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c r="AL341" s="281"/>
      <c r="AM341" s="281"/>
      <c r="AN341" s="281"/>
      <c r="AO341" s="281"/>
      <c r="AP341" s="281"/>
      <c r="AQ341" s="281"/>
      <c r="AR341" s="281"/>
      <c r="AS341" s="281"/>
      <c r="AT341" s="281"/>
      <c r="AU341" s="281"/>
      <c r="AV341" s="281"/>
      <c r="AW341" s="281"/>
      <c r="AX341" s="281"/>
      <c r="AY341" s="281"/>
      <c r="AZ341" s="281"/>
      <c r="BA341" s="281"/>
      <c r="BB341" s="281"/>
      <c r="BC341" s="281"/>
      <c r="BD341" s="281"/>
      <c r="BE341" s="281"/>
      <c r="BF341" s="281"/>
      <c r="BG341" s="281"/>
      <c r="BH341" s="266"/>
      <c r="BI341" s="266"/>
      <c r="BJ341" s="266"/>
      <c r="BK341" s="266"/>
      <c r="BL341" s="266"/>
      <c r="BM341" s="266"/>
      <c r="BN341" s="459"/>
      <c r="BO341" s="583" t="e">
        <f>VLOOKUP(B341,'[3]Phụ lục 01'!$B$12:$F$150,5,0)</f>
        <v>#N/A</v>
      </c>
      <c r="BP341" s="583" t="e">
        <f t="shared" si="116"/>
        <v>#N/A</v>
      </c>
      <c r="BQ341" s="469" t="e">
        <f>VLOOKUP(B341,'[2]PL01-16112024'!$D$11:$P$237,11,0)</f>
        <v>#N/A</v>
      </c>
      <c r="BR341" s="469"/>
      <c r="BS341" s="469"/>
      <c r="BT341" s="469"/>
      <c r="BU341" s="469"/>
    </row>
    <row r="342" spans="1:73" s="84" customFormat="1" ht="54.75" customHeight="1">
      <c r="A342" s="276" t="s">
        <v>186</v>
      </c>
      <c r="B342" s="425" t="s">
        <v>585</v>
      </c>
      <c r="C342" s="266" t="s">
        <v>528</v>
      </c>
      <c r="D342" s="606">
        <f t="shared" si="124"/>
        <v>0.5</v>
      </c>
      <c r="E342" s="606" t="e">
        <f>NhuCau!#REF!</f>
        <v>#REF!</v>
      </c>
      <c r="F342" s="606" t="e">
        <f t="shared" si="115"/>
        <v>#REF!</v>
      </c>
      <c r="G342" s="606" t="s">
        <v>276</v>
      </c>
      <c r="H342" s="606" t="str">
        <f t="shared" si="126"/>
        <v>DGT</v>
      </c>
      <c r="I342" s="607" t="s">
        <v>513</v>
      </c>
      <c r="J342" s="592">
        <f t="shared" si="127"/>
        <v>0.5</v>
      </c>
      <c r="K342" s="281"/>
      <c r="L342" s="281">
        <v>0</v>
      </c>
      <c r="M342" s="281">
        <v>0.5</v>
      </c>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1"/>
      <c r="AL342" s="281"/>
      <c r="AM342" s="281"/>
      <c r="AN342" s="281"/>
      <c r="AO342" s="281"/>
      <c r="AP342" s="281"/>
      <c r="AQ342" s="281"/>
      <c r="AR342" s="281"/>
      <c r="AS342" s="281"/>
      <c r="AT342" s="281"/>
      <c r="AU342" s="281"/>
      <c r="AV342" s="281"/>
      <c r="AW342" s="281"/>
      <c r="AX342" s="281"/>
      <c r="AY342" s="281"/>
      <c r="AZ342" s="281"/>
      <c r="BA342" s="281"/>
      <c r="BB342" s="281"/>
      <c r="BC342" s="281"/>
      <c r="BD342" s="281"/>
      <c r="BE342" s="281"/>
      <c r="BF342" s="281"/>
      <c r="BG342" s="281"/>
      <c r="BH342" s="266"/>
      <c r="BI342" s="266"/>
      <c r="BJ342" s="266"/>
      <c r="BK342" s="266"/>
      <c r="BL342" s="266"/>
      <c r="BM342" s="266"/>
      <c r="BN342" s="459"/>
      <c r="BO342" s="583" t="e">
        <f>VLOOKUP(B342,'[3]Phụ lục 01'!$B$12:$F$150,5,0)</f>
        <v>#N/A</v>
      </c>
      <c r="BP342" s="583" t="e">
        <f t="shared" si="116"/>
        <v>#N/A</v>
      </c>
      <c r="BQ342" s="469" t="e">
        <f>VLOOKUP(B342,'[2]PL01-16112024'!$D$11:$P$237,11,0)</f>
        <v>#N/A</v>
      </c>
      <c r="BR342" s="469"/>
      <c r="BS342" s="469"/>
      <c r="BT342" s="469"/>
      <c r="BU342" s="469"/>
    </row>
    <row r="343" spans="1:73" s="71" customFormat="1" ht="25.5">
      <c r="A343" s="276" t="s">
        <v>186</v>
      </c>
      <c r="B343" s="425" t="s">
        <v>546</v>
      </c>
      <c r="C343" s="266" t="s">
        <v>528</v>
      </c>
      <c r="D343" s="606">
        <f t="shared" si="124"/>
        <v>0.79999999999999993</v>
      </c>
      <c r="E343" s="606" t="e">
        <f>NhuCau!#REF!</f>
        <v>#REF!</v>
      </c>
      <c r="F343" s="606" t="e">
        <f t="shared" si="115"/>
        <v>#REF!</v>
      </c>
      <c r="G343" s="606" t="s">
        <v>276</v>
      </c>
      <c r="H343" s="606" t="str">
        <f t="shared" si="126"/>
        <v>DGT</v>
      </c>
      <c r="I343" s="608" t="s">
        <v>511</v>
      </c>
      <c r="J343" s="592">
        <f>SUM(K343:BM343)</f>
        <v>0.79999999999999993</v>
      </c>
      <c r="K343" s="281"/>
      <c r="L343" s="281">
        <v>0</v>
      </c>
      <c r="M343" s="281">
        <v>0.7</v>
      </c>
      <c r="N343" s="281">
        <v>0</v>
      </c>
      <c r="O343" s="281"/>
      <c r="P343" s="281"/>
      <c r="Q343" s="281"/>
      <c r="R343" s="281"/>
      <c r="S343" s="281">
        <v>0.1</v>
      </c>
      <c r="T343" s="281"/>
      <c r="U343" s="281"/>
      <c r="V343" s="281">
        <v>0</v>
      </c>
      <c r="W343" s="281">
        <v>0</v>
      </c>
      <c r="X343" s="281"/>
      <c r="Y343" s="281"/>
      <c r="Z343" s="281"/>
      <c r="AA343" s="281"/>
      <c r="AB343" s="281">
        <v>0</v>
      </c>
      <c r="AC343" s="281"/>
      <c r="AD343" s="281">
        <v>0</v>
      </c>
      <c r="AE343" s="281">
        <v>0</v>
      </c>
      <c r="AF343" s="281">
        <v>0</v>
      </c>
      <c r="AG343" s="281"/>
      <c r="AH343" s="281"/>
      <c r="AI343" s="281"/>
      <c r="AJ343" s="281"/>
      <c r="AK343" s="281"/>
      <c r="AL343" s="281"/>
      <c r="AM343" s="281"/>
      <c r="AN343" s="281"/>
      <c r="AO343" s="281"/>
      <c r="AP343" s="281">
        <v>0</v>
      </c>
      <c r="AQ343" s="281"/>
      <c r="AR343" s="281">
        <v>0</v>
      </c>
      <c r="AS343" s="281">
        <v>0</v>
      </c>
      <c r="AT343" s="281"/>
      <c r="AU343" s="281"/>
      <c r="AV343" s="281"/>
      <c r="AW343" s="281"/>
      <c r="AX343" s="281"/>
      <c r="AY343" s="281"/>
      <c r="AZ343" s="281"/>
      <c r="BA343" s="281"/>
      <c r="BB343" s="281"/>
      <c r="BC343" s="281"/>
      <c r="BD343" s="281">
        <v>0</v>
      </c>
      <c r="BE343" s="281"/>
      <c r="BF343" s="281">
        <v>0</v>
      </c>
      <c r="BG343" s="281"/>
      <c r="BH343" s="266"/>
      <c r="BI343" s="266"/>
      <c r="BJ343" s="266"/>
      <c r="BK343" s="266"/>
      <c r="BL343" s="266"/>
      <c r="BM343" s="266"/>
      <c r="BN343" s="460"/>
      <c r="BO343" s="583">
        <f>VLOOKUP(B343,'[3]Phụ lục 01'!$B$12:$F$150,5,0)</f>
        <v>0.8</v>
      </c>
      <c r="BP343" s="583">
        <f t="shared" si="116"/>
        <v>0</v>
      </c>
      <c r="BQ343" s="469">
        <f>VLOOKUP(B343,'[2]PL01-16112024'!$D$11:$P$237,11,0)</f>
        <v>1.05</v>
      </c>
      <c r="BR343" s="468">
        <v>0.8</v>
      </c>
      <c r="BS343" s="468">
        <v>0.8</v>
      </c>
      <c r="BT343" s="468"/>
      <c r="BU343" s="468" t="s">
        <v>680</v>
      </c>
    </row>
    <row r="344" spans="1:73" s="71" customFormat="1" ht="25.5">
      <c r="A344" s="276" t="s">
        <v>186</v>
      </c>
      <c r="B344" s="425" t="s">
        <v>547</v>
      </c>
      <c r="C344" s="266" t="s">
        <v>528</v>
      </c>
      <c r="D344" s="606">
        <f t="shared" si="124"/>
        <v>5</v>
      </c>
      <c r="E344" s="606" t="e">
        <f>NhuCau!#REF!</f>
        <v>#REF!</v>
      </c>
      <c r="F344" s="606" t="e">
        <f t="shared" si="115"/>
        <v>#REF!</v>
      </c>
      <c r="G344" s="606" t="s">
        <v>276</v>
      </c>
      <c r="H344" s="606" t="str">
        <f t="shared" si="126"/>
        <v>DGT</v>
      </c>
      <c r="I344" s="608" t="s">
        <v>510</v>
      </c>
      <c r="J344" s="592">
        <f>SUM(K344:BM344)</f>
        <v>5</v>
      </c>
      <c r="K344" s="281">
        <v>2.5</v>
      </c>
      <c r="L344" s="281">
        <v>0</v>
      </c>
      <c r="M344" s="281">
        <v>1.5</v>
      </c>
      <c r="N344" s="281">
        <v>0.5</v>
      </c>
      <c r="O344" s="281"/>
      <c r="P344" s="281"/>
      <c r="Q344" s="281"/>
      <c r="R344" s="281"/>
      <c r="S344" s="281">
        <v>0.5</v>
      </c>
      <c r="T344" s="281"/>
      <c r="U344" s="281"/>
      <c r="V344" s="281">
        <v>0</v>
      </c>
      <c r="W344" s="281">
        <v>0</v>
      </c>
      <c r="X344" s="281"/>
      <c r="Y344" s="281"/>
      <c r="Z344" s="281"/>
      <c r="AA344" s="281"/>
      <c r="AB344" s="281">
        <v>0</v>
      </c>
      <c r="AC344" s="281"/>
      <c r="AD344" s="281">
        <v>0</v>
      </c>
      <c r="AE344" s="281">
        <v>0</v>
      </c>
      <c r="AF344" s="281">
        <v>0</v>
      </c>
      <c r="AG344" s="281"/>
      <c r="AH344" s="281"/>
      <c r="AI344" s="281"/>
      <c r="AJ344" s="281"/>
      <c r="AK344" s="281"/>
      <c r="AL344" s="281"/>
      <c r="AM344" s="281"/>
      <c r="AN344" s="281"/>
      <c r="AO344" s="281"/>
      <c r="AP344" s="281">
        <v>0</v>
      </c>
      <c r="AQ344" s="281"/>
      <c r="AR344" s="281">
        <v>0</v>
      </c>
      <c r="AS344" s="281">
        <v>0</v>
      </c>
      <c r="AT344" s="281"/>
      <c r="AU344" s="281"/>
      <c r="AV344" s="281"/>
      <c r="AW344" s="281"/>
      <c r="AX344" s="281"/>
      <c r="AY344" s="281"/>
      <c r="AZ344" s="281"/>
      <c r="BA344" s="281"/>
      <c r="BB344" s="281"/>
      <c r="BC344" s="281"/>
      <c r="BD344" s="281">
        <v>0</v>
      </c>
      <c r="BE344" s="281"/>
      <c r="BF344" s="281">
        <v>0</v>
      </c>
      <c r="BG344" s="281"/>
      <c r="BH344" s="266"/>
      <c r="BI344" s="266"/>
      <c r="BJ344" s="266"/>
      <c r="BK344" s="266"/>
      <c r="BL344" s="266"/>
      <c r="BM344" s="266"/>
      <c r="BN344" s="460"/>
      <c r="BO344" s="583">
        <f>VLOOKUP(B344,'[3]Phụ lục 01'!$B$12:$F$150,5,0)</f>
        <v>5</v>
      </c>
      <c r="BP344" s="583">
        <f t="shared" si="116"/>
        <v>0</v>
      </c>
      <c r="BQ344" s="469">
        <f>VLOOKUP(B344,'[2]PL01-16112024'!$D$11:$P$237,11,0)</f>
        <v>6.75</v>
      </c>
      <c r="BR344" s="468">
        <v>5</v>
      </c>
      <c r="BS344" s="468">
        <v>5</v>
      </c>
      <c r="BT344" s="468"/>
      <c r="BU344" s="468" t="s">
        <v>684</v>
      </c>
    </row>
    <row r="345" spans="1:73" s="84" customFormat="1" ht="38.25">
      <c r="A345" s="276" t="s">
        <v>186</v>
      </c>
      <c r="B345" s="425" t="s">
        <v>548</v>
      </c>
      <c r="C345" s="266" t="s">
        <v>528</v>
      </c>
      <c r="D345" s="606">
        <v>6</v>
      </c>
      <c r="E345" s="606" t="e">
        <f>NhuCau!#REF!</f>
        <v>#REF!</v>
      </c>
      <c r="F345" s="606" t="e">
        <f t="shared" si="115"/>
        <v>#REF!</v>
      </c>
      <c r="G345" s="606" t="s">
        <v>276</v>
      </c>
      <c r="H345" s="606" t="str">
        <f t="shared" si="126"/>
        <v>DGT</v>
      </c>
      <c r="I345" s="607" t="s">
        <v>514</v>
      </c>
      <c r="J345" s="592">
        <f>SUM(K345:BM345)</f>
        <v>6</v>
      </c>
      <c r="K345" s="281"/>
      <c r="L345" s="281">
        <v>0</v>
      </c>
      <c r="M345" s="281"/>
      <c r="N345" s="281"/>
      <c r="O345" s="281"/>
      <c r="P345" s="281"/>
      <c r="Q345" s="281"/>
      <c r="R345" s="281"/>
      <c r="S345" s="281">
        <v>6</v>
      </c>
      <c r="T345" s="281"/>
      <c r="U345" s="281"/>
      <c r="V345" s="281">
        <v>0</v>
      </c>
      <c r="W345" s="281"/>
      <c r="X345" s="281"/>
      <c r="Y345" s="281"/>
      <c r="Z345" s="281"/>
      <c r="AA345" s="281"/>
      <c r="AB345" s="281">
        <v>0</v>
      </c>
      <c r="AC345" s="281"/>
      <c r="AD345" s="281">
        <v>0</v>
      </c>
      <c r="AE345" s="281">
        <v>0</v>
      </c>
      <c r="AF345" s="281">
        <v>0</v>
      </c>
      <c r="AG345" s="281"/>
      <c r="AH345" s="281"/>
      <c r="AI345" s="281"/>
      <c r="AJ345" s="281"/>
      <c r="AK345" s="281"/>
      <c r="AL345" s="281"/>
      <c r="AM345" s="281"/>
      <c r="AN345" s="281"/>
      <c r="AO345" s="281"/>
      <c r="AP345" s="281">
        <v>0</v>
      </c>
      <c r="AQ345" s="281"/>
      <c r="AR345" s="281">
        <v>0</v>
      </c>
      <c r="AS345" s="281"/>
      <c r="AT345" s="281"/>
      <c r="AU345" s="281"/>
      <c r="AV345" s="281"/>
      <c r="AW345" s="281"/>
      <c r="AX345" s="281"/>
      <c r="AY345" s="281"/>
      <c r="AZ345" s="281"/>
      <c r="BA345" s="281"/>
      <c r="BB345" s="281"/>
      <c r="BC345" s="281"/>
      <c r="BD345" s="281"/>
      <c r="BE345" s="281"/>
      <c r="BF345" s="281">
        <v>0</v>
      </c>
      <c r="BG345" s="281"/>
      <c r="BH345" s="266"/>
      <c r="BI345" s="266"/>
      <c r="BJ345" s="266"/>
      <c r="BK345" s="266"/>
      <c r="BL345" s="266"/>
      <c r="BM345" s="266"/>
      <c r="BN345" s="459"/>
      <c r="BO345" s="583">
        <f>VLOOKUP(B345,'[3]Phụ lục 01'!$B$12:$F$150,5,0)</f>
        <v>6</v>
      </c>
      <c r="BP345" s="583">
        <f t="shared" si="116"/>
        <v>0</v>
      </c>
      <c r="BQ345" s="469">
        <f>VLOOKUP(B345,'[2]PL01-16112024'!$D$11:$P$237,11,0)</f>
        <v>16</v>
      </c>
      <c r="BR345" s="469">
        <v>16</v>
      </c>
      <c r="BS345" s="469">
        <v>6</v>
      </c>
      <c r="BT345" s="469"/>
      <c r="BU345" s="469" t="s">
        <v>688</v>
      </c>
    </row>
    <row r="346" spans="1:73" s="71" customFormat="1" ht="38.25">
      <c r="A346" s="276" t="s">
        <v>186</v>
      </c>
      <c r="B346" s="425" t="s">
        <v>549</v>
      </c>
      <c r="C346" s="266"/>
      <c r="D346" s="606" t="str">
        <f t="shared" ref="D346:D432" si="128">IF(C346="X",J346,"")</f>
        <v/>
      </c>
      <c r="E346" s="606" t="e">
        <f>NhuCau!#REF!</f>
        <v>#REF!</v>
      </c>
      <c r="F346" s="606" t="e">
        <f t="shared" si="115"/>
        <v>#VALUE!</v>
      </c>
      <c r="G346" s="606" t="s">
        <v>276</v>
      </c>
      <c r="H346" s="606" t="str">
        <f t="shared" si="126"/>
        <v>DGT</v>
      </c>
      <c r="I346" s="608"/>
      <c r="J346" s="592">
        <f>SUM(K346:BM346)</f>
        <v>0</v>
      </c>
      <c r="K346" s="281"/>
      <c r="L346" s="281">
        <v>0</v>
      </c>
      <c r="M346" s="281">
        <v>0</v>
      </c>
      <c r="N346" s="281">
        <v>0</v>
      </c>
      <c r="O346" s="281"/>
      <c r="P346" s="281"/>
      <c r="Q346" s="281"/>
      <c r="R346" s="281"/>
      <c r="S346" s="281">
        <v>0</v>
      </c>
      <c r="T346" s="281"/>
      <c r="U346" s="281"/>
      <c r="V346" s="281">
        <v>0</v>
      </c>
      <c r="W346" s="281">
        <v>0</v>
      </c>
      <c r="X346" s="281"/>
      <c r="Y346" s="281"/>
      <c r="Z346" s="281"/>
      <c r="AA346" s="281"/>
      <c r="AB346" s="281">
        <v>0</v>
      </c>
      <c r="AC346" s="281"/>
      <c r="AD346" s="281">
        <v>0</v>
      </c>
      <c r="AE346" s="281">
        <v>0</v>
      </c>
      <c r="AF346" s="281">
        <v>0</v>
      </c>
      <c r="AG346" s="281"/>
      <c r="AH346" s="281"/>
      <c r="AI346" s="281"/>
      <c r="AJ346" s="281"/>
      <c r="AK346" s="281"/>
      <c r="AL346" s="281"/>
      <c r="AM346" s="281"/>
      <c r="AN346" s="281"/>
      <c r="AO346" s="281"/>
      <c r="AP346" s="281">
        <v>0</v>
      </c>
      <c r="AQ346" s="281"/>
      <c r="AR346" s="281">
        <v>0</v>
      </c>
      <c r="AS346" s="281">
        <v>0</v>
      </c>
      <c r="AT346" s="281"/>
      <c r="AU346" s="281"/>
      <c r="AV346" s="281"/>
      <c r="AW346" s="281"/>
      <c r="AX346" s="281"/>
      <c r="AY346" s="281"/>
      <c r="AZ346" s="281"/>
      <c r="BA346" s="281"/>
      <c r="BB346" s="281"/>
      <c r="BC346" s="281"/>
      <c r="BD346" s="281">
        <v>0</v>
      </c>
      <c r="BE346" s="281"/>
      <c r="BF346" s="281">
        <v>0</v>
      </c>
      <c r="BG346" s="281"/>
      <c r="BH346" s="266"/>
      <c r="BI346" s="266"/>
      <c r="BJ346" s="266"/>
      <c r="BK346" s="266"/>
      <c r="BL346" s="266"/>
      <c r="BM346" s="266"/>
      <c r="BN346" s="460"/>
      <c r="BO346" s="583">
        <f>VLOOKUP(B346,'[3]Phụ lục 01'!$B$12:$F$150,5,0)</f>
        <v>9.3070000000000004</v>
      </c>
      <c r="BP346" s="583">
        <f t="shared" si="116"/>
        <v>-9.3070000000000004</v>
      </c>
      <c r="BQ346" s="469">
        <f>VLOOKUP(B346,'[2]PL01-16112024'!$D$11:$P$237,11,0)</f>
        <v>18.399999999999999</v>
      </c>
      <c r="BR346" s="468">
        <v>18.399999999999999</v>
      </c>
      <c r="BS346" s="468">
        <v>9.31</v>
      </c>
      <c r="BT346" s="468"/>
      <c r="BU346" s="468" t="s">
        <v>701</v>
      </c>
    </row>
    <row r="347" spans="1:73" s="436" customFormat="1" ht="12.75">
      <c r="A347" s="428" t="s">
        <v>186</v>
      </c>
      <c r="B347" s="429" t="s">
        <v>585</v>
      </c>
      <c r="C347" s="266"/>
      <c r="D347" s="614"/>
      <c r="E347" s="606" t="e">
        <f>NhuCau!#REF!</f>
        <v>#REF!</v>
      </c>
      <c r="F347" s="606" t="e">
        <f t="shared" si="115"/>
        <v>#REF!</v>
      </c>
      <c r="G347" s="614" t="s">
        <v>276</v>
      </c>
      <c r="H347" s="614" t="str">
        <f t="shared" si="126"/>
        <v>DGT</v>
      </c>
      <c r="I347" s="615" t="s">
        <v>514</v>
      </c>
      <c r="J347" s="594">
        <f t="shared" ref="J347:J356" si="129">SUM(K347:BM347)</f>
        <v>4</v>
      </c>
      <c r="K347" s="435">
        <v>4</v>
      </c>
      <c r="L347" s="435"/>
      <c r="M347" s="435"/>
      <c r="N347" s="435"/>
      <c r="O347" s="435"/>
      <c r="P347" s="435"/>
      <c r="Q347" s="435"/>
      <c r="R347" s="435"/>
      <c r="S347" s="435"/>
      <c r="T347" s="435"/>
      <c r="U347" s="435"/>
      <c r="V347" s="435"/>
      <c r="W347" s="435"/>
      <c r="X347" s="435"/>
      <c r="Y347" s="435"/>
      <c r="Z347" s="435"/>
      <c r="AA347" s="435"/>
      <c r="AB347" s="435"/>
      <c r="AC347" s="435"/>
      <c r="AD347" s="435"/>
      <c r="AE347" s="435"/>
      <c r="AF347" s="435"/>
      <c r="AG347" s="435"/>
      <c r="AH347" s="435"/>
      <c r="AI347" s="435"/>
      <c r="AJ347" s="435"/>
      <c r="AK347" s="435"/>
      <c r="AL347" s="435"/>
      <c r="AM347" s="435"/>
      <c r="AN347" s="435"/>
      <c r="AO347" s="435"/>
      <c r="AP347" s="435"/>
      <c r="AQ347" s="435"/>
      <c r="AR347" s="435"/>
      <c r="AS347" s="435"/>
      <c r="AT347" s="435"/>
      <c r="AU347" s="435"/>
      <c r="AV347" s="435"/>
      <c r="AW347" s="435"/>
      <c r="AX347" s="435"/>
      <c r="AY347" s="435"/>
      <c r="AZ347" s="435"/>
      <c r="BA347" s="435"/>
      <c r="BB347" s="435"/>
      <c r="BC347" s="435"/>
      <c r="BD347" s="435"/>
      <c r="BE347" s="435"/>
      <c r="BF347" s="435"/>
      <c r="BG347" s="435"/>
      <c r="BH347" s="431"/>
      <c r="BI347" s="431"/>
      <c r="BJ347" s="431"/>
      <c r="BK347" s="431"/>
      <c r="BL347" s="431"/>
      <c r="BM347" s="431"/>
      <c r="BN347" s="463"/>
      <c r="BO347" s="583" t="e">
        <f>VLOOKUP(B347,'[3]Phụ lục 01'!$B$12:$F$150,5,0)</f>
        <v>#N/A</v>
      </c>
      <c r="BP347" s="583" t="e">
        <f t="shared" si="116"/>
        <v>#N/A</v>
      </c>
      <c r="BQ347" s="469" t="e">
        <f>VLOOKUP(B347,'[2]PL01-16112024'!$D$11:$P$237,11,0)</f>
        <v>#N/A</v>
      </c>
      <c r="BR347" s="468"/>
      <c r="BS347" s="468"/>
      <c r="BT347" s="468"/>
      <c r="BU347" s="468" t="s">
        <v>514</v>
      </c>
    </row>
    <row r="348" spans="1:73" s="436" customFormat="1" ht="12.75">
      <c r="A348" s="428" t="s">
        <v>186</v>
      </c>
      <c r="B348" s="429" t="s">
        <v>585</v>
      </c>
      <c r="C348" s="266" t="s">
        <v>528</v>
      </c>
      <c r="D348" s="614">
        <f>J348</f>
        <v>4.3070000000000004</v>
      </c>
      <c r="E348" s="606" t="e">
        <f>NhuCau!#REF!</f>
        <v>#REF!</v>
      </c>
      <c r="F348" s="606" t="e">
        <f t="shared" si="115"/>
        <v>#REF!</v>
      </c>
      <c r="G348" s="614" t="s">
        <v>276</v>
      </c>
      <c r="H348" s="614" t="str">
        <f t="shared" si="126"/>
        <v>DGT</v>
      </c>
      <c r="I348" s="615" t="s">
        <v>507</v>
      </c>
      <c r="J348" s="594">
        <f t="shared" si="129"/>
        <v>4.3070000000000004</v>
      </c>
      <c r="K348" s="435"/>
      <c r="L348" s="435"/>
      <c r="M348" s="435">
        <v>1.67</v>
      </c>
      <c r="N348" s="435">
        <f>3.33-0.69-0.003</f>
        <v>2.637</v>
      </c>
      <c r="O348" s="435"/>
      <c r="P348" s="435"/>
      <c r="Q348" s="435"/>
      <c r="R348" s="435"/>
      <c r="S348" s="435"/>
      <c r="T348" s="435"/>
      <c r="U348" s="435"/>
      <c r="V348" s="435"/>
      <c r="W348" s="435"/>
      <c r="X348" s="435"/>
      <c r="Y348" s="435"/>
      <c r="Z348" s="435"/>
      <c r="AA348" s="435"/>
      <c r="AB348" s="435"/>
      <c r="AC348" s="435"/>
      <c r="AD348" s="435"/>
      <c r="AE348" s="435"/>
      <c r="AF348" s="435"/>
      <c r="AG348" s="435"/>
      <c r="AH348" s="435"/>
      <c r="AI348" s="435"/>
      <c r="AJ348" s="435"/>
      <c r="AK348" s="435"/>
      <c r="AL348" s="435"/>
      <c r="AM348" s="435"/>
      <c r="AN348" s="435"/>
      <c r="AO348" s="435"/>
      <c r="AP348" s="435"/>
      <c r="AQ348" s="435"/>
      <c r="AR348" s="435"/>
      <c r="AS348" s="435"/>
      <c r="AT348" s="435"/>
      <c r="AU348" s="435"/>
      <c r="AV348" s="435"/>
      <c r="AW348" s="435"/>
      <c r="AX348" s="435"/>
      <c r="AY348" s="435"/>
      <c r="AZ348" s="435"/>
      <c r="BA348" s="435"/>
      <c r="BB348" s="435"/>
      <c r="BC348" s="435"/>
      <c r="BD348" s="435"/>
      <c r="BE348" s="435"/>
      <c r="BF348" s="435"/>
      <c r="BG348" s="435"/>
      <c r="BH348" s="431"/>
      <c r="BI348" s="431"/>
      <c r="BJ348" s="431"/>
      <c r="BK348" s="431"/>
      <c r="BL348" s="431"/>
      <c r="BM348" s="431"/>
      <c r="BN348" s="463"/>
      <c r="BO348" s="583" t="e">
        <f>VLOOKUP(B348,'[3]Phụ lục 01'!$B$12:$F$150,5,0)</f>
        <v>#N/A</v>
      </c>
      <c r="BP348" s="583" t="e">
        <f t="shared" si="116"/>
        <v>#N/A</v>
      </c>
      <c r="BQ348" s="469" t="e">
        <f>VLOOKUP(B348,'[2]PL01-16112024'!$D$11:$P$237,11,0)</f>
        <v>#N/A</v>
      </c>
      <c r="BR348" s="468"/>
      <c r="BS348" s="468"/>
      <c r="BT348" s="468"/>
      <c r="BU348" s="468" t="s">
        <v>507</v>
      </c>
    </row>
    <row r="349" spans="1:73" s="436" customFormat="1" ht="12.75">
      <c r="A349" s="428" t="s">
        <v>186</v>
      </c>
      <c r="B349" s="429" t="s">
        <v>585</v>
      </c>
      <c r="C349" s="266" t="s">
        <v>528</v>
      </c>
      <c r="D349" s="614">
        <f t="shared" si="128"/>
        <v>5</v>
      </c>
      <c r="E349" s="606" t="e">
        <f>NhuCau!#REF!</f>
        <v>#REF!</v>
      </c>
      <c r="F349" s="606" t="e">
        <f t="shared" si="115"/>
        <v>#REF!</v>
      </c>
      <c r="G349" s="614" t="s">
        <v>276</v>
      </c>
      <c r="H349" s="614" t="str">
        <f t="shared" si="126"/>
        <v>DGT</v>
      </c>
      <c r="I349" s="615" t="s">
        <v>508</v>
      </c>
      <c r="J349" s="594">
        <f t="shared" ref="J349" si="130">SUM(K349:BM349)</f>
        <v>5</v>
      </c>
      <c r="K349" s="435">
        <v>5</v>
      </c>
      <c r="L349" s="435"/>
      <c r="M349" s="435"/>
      <c r="N349" s="435"/>
      <c r="O349" s="435"/>
      <c r="P349" s="435"/>
      <c r="Q349" s="435"/>
      <c r="R349" s="435"/>
      <c r="S349" s="435"/>
      <c r="T349" s="435"/>
      <c r="U349" s="435"/>
      <c r="V349" s="435"/>
      <c r="W349" s="435"/>
      <c r="X349" s="435"/>
      <c r="Y349" s="435"/>
      <c r="Z349" s="435"/>
      <c r="AA349" s="435"/>
      <c r="AB349" s="435"/>
      <c r="AC349" s="435"/>
      <c r="AD349" s="435"/>
      <c r="AE349" s="435"/>
      <c r="AF349" s="435"/>
      <c r="AG349" s="435"/>
      <c r="AH349" s="435"/>
      <c r="AI349" s="435"/>
      <c r="AJ349" s="435"/>
      <c r="AK349" s="435"/>
      <c r="AL349" s="435"/>
      <c r="AM349" s="435"/>
      <c r="AN349" s="435"/>
      <c r="AO349" s="435"/>
      <c r="AP349" s="435"/>
      <c r="AQ349" s="435"/>
      <c r="AR349" s="435"/>
      <c r="AS349" s="435"/>
      <c r="AT349" s="435"/>
      <c r="AU349" s="435"/>
      <c r="AV349" s="435"/>
      <c r="AW349" s="435"/>
      <c r="AX349" s="435"/>
      <c r="AY349" s="435"/>
      <c r="AZ349" s="435"/>
      <c r="BA349" s="435"/>
      <c r="BB349" s="435"/>
      <c r="BC349" s="435"/>
      <c r="BD349" s="435"/>
      <c r="BE349" s="435"/>
      <c r="BF349" s="435"/>
      <c r="BG349" s="435"/>
      <c r="BH349" s="431"/>
      <c r="BI349" s="431"/>
      <c r="BJ349" s="431"/>
      <c r="BK349" s="431"/>
      <c r="BL349" s="431"/>
      <c r="BM349" s="431"/>
      <c r="BN349" s="463"/>
      <c r="BO349" s="583" t="e">
        <f>VLOOKUP(B349,'[3]Phụ lục 01'!$B$12:$F$150,5,0)</f>
        <v>#N/A</v>
      </c>
      <c r="BP349" s="583" t="e">
        <f t="shared" si="116"/>
        <v>#N/A</v>
      </c>
      <c r="BQ349" s="469" t="e">
        <f>VLOOKUP(B349,'[2]PL01-16112024'!$D$11:$P$237,11,0)</f>
        <v>#N/A</v>
      </c>
      <c r="BR349" s="468"/>
      <c r="BS349" s="468"/>
      <c r="BT349" s="468"/>
      <c r="BU349" s="468" t="s">
        <v>508</v>
      </c>
    </row>
    <row r="350" spans="1:73" s="436" customFormat="1" ht="12.75">
      <c r="A350" s="428" t="s">
        <v>186</v>
      </c>
      <c r="B350" s="429" t="s">
        <v>585</v>
      </c>
      <c r="C350" s="266"/>
      <c r="D350" s="614"/>
      <c r="E350" s="606" t="e">
        <f>NhuCau!#REF!</f>
        <v>#REF!</v>
      </c>
      <c r="F350" s="606" t="e">
        <f t="shared" si="115"/>
        <v>#REF!</v>
      </c>
      <c r="G350" s="614" t="s">
        <v>276</v>
      </c>
      <c r="H350" s="614" t="str">
        <f t="shared" si="126"/>
        <v>DGT</v>
      </c>
      <c r="I350" s="615" t="s">
        <v>509</v>
      </c>
      <c r="J350" s="594">
        <f t="shared" si="129"/>
        <v>4.4000000000000004</v>
      </c>
      <c r="K350" s="435">
        <v>4.4000000000000004</v>
      </c>
      <c r="L350" s="435"/>
      <c r="M350" s="435"/>
      <c r="N350" s="435"/>
      <c r="O350" s="435"/>
      <c r="P350" s="435"/>
      <c r="Q350" s="435"/>
      <c r="R350" s="435"/>
      <c r="S350" s="435"/>
      <c r="T350" s="435"/>
      <c r="U350" s="435"/>
      <c r="V350" s="435"/>
      <c r="W350" s="435"/>
      <c r="X350" s="435"/>
      <c r="Y350" s="435"/>
      <c r="Z350" s="435"/>
      <c r="AA350" s="435"/>
      <c r="AB350" s="435"/>
      <c r="AC350" s="435"/>
      <c r="AD350" s="435"/>
      <c r="AE350" s="435"/>
      <c r="AF350" s="435"/>
      <c r="AG350" s="435"/>
      <c r="AH350" s="435"/>
      <c r="AI350" s="435"/>
      <c r="AJ350" s="435"/>
      <c r="AK350" s="435"/>
      <c r="AL350" s="435"/>
      <c r="AM350" s="435"/>
      <c r="AN350" s="435"/>
      <c r="AO350" s="435"/>
      <c r="AP350" s="435"/>
      <c r="AQ350" s="435"/>
      <c r="AR350" s="435"/>
      <c r="AS350" s="435"/>
      <c r="AT350" s="435"/>
      <c r="AU350" s="435"/>
      <c r="AV350" s="435"/>
      <c r="AW350" s="435"/>
      <c r="AX350" s="435"/>
      <c r="AY350" s="435"/>
      <c r="AZ350" s="435"/>
      <c r="BA350" s="435"/>
      <c r="BB350" s="435"/>
      <c r="BC350" s="435"/>
      <c r="BD350" s="435"/>
      <c r="BE350" s="435"/>
      <c r="BF350" s="435"/>
      <c r="BG350" s="435"/>
      <c r="BH350" s="431"/>
      <c r="BI350" s="431"/>
      <c r="BJ350" s="431"/>
      <c r="BK350" s="431"/>
      <c r="BL350" s="431"/>
      <c r="BM350" s="431"/>
      <c r="BN350" s="463"/>
      <c r="BO350" s="583" t="e">
        <f>VLOOKUP(B350,'[3]Phụ lục 01'!$B$12:$F$150,5,0)</f>
        <v>#N/A</v>
      </c>
      <c r="BP350" s="583" t="e">
        <f t="shared" si="116"/>
        <v>#N/A</v>
      </c>
      <c r="BQ350" s="469" t="e">
        <f>VLOOKUP(B350,'[2]PL01-16112024'!$D$11:$P$237,11,0)</f>
        <v>#N/A</v>
      </c>
      <c r="BR350" s="468"/>
      <c r="BS350" s="468"/>
      <c r="BT350" s="468"/>
      <c r="BU350" s="468" t="s">
        <v>509</v>
      </c>
    </row>
    <row r="351" spans="1:73" s="71" customFormat="1" ht="38.25">
      <c r="A351" s="276" t="s">
        <v>186</v>
      </c>
      <c r="B351" s="425" t="s">
        <v>550</v>
      </c>
      <c r="C351" s="266" t="s">
        <v>528</v>
      </c>
      <c r="D351" s="606">
        <f t="shared" si="128"/>
        <v>5.7</v>
      </c>
      <c r="E351" s="606" t="e">
        <f>NhuCau!#REF!</f>
        <v>#REF!</v>
      </c>
      <c r="F351" s="606" t="e">
        <f t="shared" si="115"/>
        <v>#REF!</v>
      </c>
      <c r="G351" s="606" t="s">
        <v>276</v>
      </c>
      <c r="H351" s="606" t="str">
        <f t="shared" si="126"/>
        <v>DGT</v>
      </c>
      <c r="I351" s="608" t="s">
        <v>512</v>
      </c>
      <c r="J351" s="592">
        <f t="shared" si="129"/>
        <v>5.7</v>
      </c>
      <c r="K351" s="281">
        <v>0</v>
      </c>
      <c r="L351" s="281">
        <v>0</v>
      </c>
      <c r="M351" s="281">
        <v>4.7</v>
      </c>
      <c r="N351" s="281"/>
      <c r="O351" s="281"/>
      <c r="P351" s="281"/>
      <c r="Q351" s="281"/>
      <c r="R351" s="281"/>
      <c r="S351" s="281">
        <v>1</v>
      </c>
      <c r="T351" s="281"/>
      <c r="U351" s="281"/>
      <c r="V351" s="281">
        <v>0</v>
      </c>
      <c r="W351" s="281">
        <v>0</v>
      </c>
      <c r="X351" s="281"/>
      <c r="Y351" s="281"/>
      <c r="Z351" s="281"/>
      <c r="AA351" s="281"/>
      <c r="AB351" s="281">
        <v>0</v>
      </c>
      <c r="AC351" s="281"/>
      <c r="AD351" s="281">
        <v>0</v>
      </c>
      <c r="AE351" s="281">
        <v>0</v>
      </c>
      <c r="AF351" s="281">
        <v>0</v>
      </c>
      <c r="AG351" s="281"/>
      <c r="AH351" s="281"/>
      <c r="AI351" s="281"/>
      <c r="AJ351" s="281"/>
      <c r="AK351" s="281"/>
      <c r="AL351" s="281"/>
      <c r="AM351" s="281"/>
      <c r="AN351" s="281"/>
      <c r="AO351" s="281"/>
      <c r="AP351" s="281">
        <v>0</v>
      </c>
      <c r="AQ351" s="281"/>
      <c r="AR351" s="281">
        <v>0</v>
      </c>
      <c r="AS351" s="281">
        <v>0</v>
      </c>
      <c r="AT351" s="281"/>
      <c r="AU351" s="281"/>
      <c r="AV351" s="281"/>
      <c r="AW351" s="281"/>
      <c r="AX351" s="281"/>
      <c r="AY351" s="281"/>
      <c r="AZ351" s="281"/>
      <c r="BA351" s="281"/>
      <c r="BB351" s="281"/>
      <c r="BC351" s="281"/>
      <c r="BD351" s="281">
        <v>0</v>
      </c>
      <c r="BE351" s="281"/>
      <c r="BF351" s="281">
        <v>0</v>
      </c>
      <c r="BG351" s="281"/>
      <c r="BH351" s="266"/>
      <c r="BI351" s="266"/>
      <c r="BJ351" s="266"/>
      <c r="BK351" s="266"/>
      <c r="BL351" s="266"/>
      <c r="BM351" s="266"/>
      <c r="BN351" s="460"/>
      <c r="BO351" s="583">
        <f>VLOOKUP(B351,'[3]Phụ lục 01'!$B$12:$F$150,5,0)</f>
        <v>5.7</v>
      </c>
      <c r="BP351" s="583">
        <f t="shared" si="116"/>
        <v>0</v>
      </c>
      <c r="BQ351" s="469">
        <f>VLOOKUP(B351,'[2]PL01-16112024'!$D$11:$P$237,11,0)</f>
        <v>5.7</v>
      </c>
      <c r="BR351" s="468">
        <v>5.7</v>
      </c>
      <c r="BS351" s="468">
        <v>5.7</v>
      </c>
      <c r="BT351" s="468"/>
      <c r="BU351" s="468" t="s">
        <v>678</v>
      </c>
    </row>
    <row r="352" spans="1:73" s="71" customFormat="1" ht="38.25">
      <c r="A352" s="276" t="s">
        <v>186</v>
      </c>
      <c r="B352" s="425" t="s">
        <v>551</v>
      </c>
      <c r="C352" s="266"/>
      <c r="D352" s="606" t="str">
        <f t="shared" si="128"/>
        <v/>
      </c>
      <c r="E352" s="606" t="e">
        <f>NhuCau!#REF!</f>
        <v>#REF!</v>
      </c>
      <c r="F352" s="606" t="e">
        <f t="shared" si="115"/>
        <v>#VALUE!</v>
      </c>
      <c r="G352" s="606" t="s">
        <v>276</v>
      </c>
      <c r="H352" s="606" t="str">
        <f t="shared" si="126"/>
        <v>DGT</v>
      </c>
      <c r="I352" s="608" t="s">
        <v>514</v>
      </c>
      <c r="J352" s="592">
        <f t="shared" si="129"/>
        <v>2.46</v>
      </c>
      <c r="K352" s="281">
        <v>0</v>
      </c>
      <c r="L352" s="281">
        <v>0</v>
      </c>
      <c r="M352" s="281"/>
      <c r="N352" s="281">
        <v>0</v>
      </c>
      <c r="O352" s="281"/>
      <c r="P352" s="281"/>
      <c r="Q352" s="281"/>
      <c r="R352" s="281"/>
      <c r="S352" s="281">
        <v>2.46</v>
      </c>
      <c r="T352" s="281"/>
      <c r="U352" s="281"/>
      <c r="V352" s="281">
        <v>0</v>
      </c>
      <c r="W352" s="281">
        <v>0</v>
      </c>
      <c r="X352" s="281"/>
      <c r="Y352" s="281"/>
      <c r="Z352" s="281"/>
      <c r="AA352" s="281"/>
      <c r="AB352" s="281">
        <v>0</v>
      </c>
      <c r="AC352" s="281"/>
      <c r="AD352" s="281">
        <v>0</v>
      </c>
      <c r="AE352" s="281">
        <v>0</v>
      </c>
      <c r="AF352" s="281">
        <v>0</v>
      </c>
      <c r="AG352" s="281"/>
      <c r="AH352" s="281"/>
      <c r="AI352" s="281"/>
      <c r="AJ352" s="281"/>
      <c r="AK352" s="281"/>
      <c r="AL352" s="281"/>
      <c r="AM352" s="281"/>
      <c r="AN352" s="281"/>
      <c r="AO352" s="281"/>
      <c r="AP352" s="281">
        <v>0</v>
      </c>
      <c r="AQ352" s="281"/>
      <c r="AR352" s="281">
        <v>0</v>
      </c>
      <c r="AS352" s="281">
        <v>0</v>
      </c>
      <c r="AT352" s="281"/>
      <c r="AU352" s="281"/>
      <c r="AV352" s="281"/>
      <c r="AW352" s="281"/>
      <c r="AX352" s="281"/>
      <c r="AY352" s="281"/>
      <c r="AZ352" s="281"/>
      <c r="BA352" s="281"/>
      <c r="BB352" s="281"/>
      <c r="BC352" s="281"/>
      <c r="BD352" s="281">
        <v>0</v>
      </c>
      <c r="BE352" s="281"/>
      <c r="BF352" s="281">
        <v>0</v>
      </c>
      <c r="BG352" s="281"/>
      <c r="BH352" s="266"/>
      <c r="BI352" s="266"/>
      <c r="BJ352" s="266"/>
      <c r="BK352" s="266"/>
      <c r="BL352" s="266"/>
      <c r="BM352" s="266"/>
      <c r="BN352" s="460"/>
      <c r="BO352" s="583">
        <f>VLOOKUP(B352,'[3]Phụ lục 01'!$B$12:$F$150,5,0)</f>
        <v>0</v>
      </c>
      <c r="BP352" s="583">
        <f t="shared" si="116"/>
        <v>2.46</v>
      </c>
      <c r="BQ352" s="469">
        <f>VLOOKUP(B352,'[2]PL01-16112024'!$D$11:$P$237,11,0)</f>
        <v>2.46</v>
      </c>
      <c r="BR352" s="468">
        <v>2.46</v>
      </c>
      <c r="BS352" s="468">
        <v>0</v>
      </c>
      <c r="BT352" s="468"/>
      <c r="BU352" s="468" t="s">
        <v>688</v>
      </c>
    </row>
    <row r="353" spans="1:73" s="71" customFormat="1" ht="38.25">
      <c r="A353" s="276" t="s">
        <v>186</v>
      </c>
      <c r="B353" s="425" t="s">
        <v>552</v>
      </c>
      <c r="C353" s="266"/>
      <c r="D353" s="606" t="str">
        <f t="shared" si="128"/>
        <v/>
      </c>
      <c r="E353" s="606" t="e">
        <f>NhuCau!#REF!</f>
        <v>#REF!</v>
      </c>
      <c r="F353" s="606" t="e">
        <f t="shared" si="115"/>
        <v>#VALUE!</v>
      </c>
      <c r="G353" s="606" t="s">
        <v>276</v>
      </c>
      <c r="H353" s="606" t="str">
        <f t="shared" si="126"/>
        <v>DGT</v>
      </c>
      <c r="I353" s="607" t="s">
        <v>506</v>
      </c>
      <c r="J353" s="592">
        <f t="shared" si="129"/>
        <v>3.4</v>
      </c>
      <c r="K353" s="281">
        <v>3.13</v>
      </c>
      <c r="L353" s="281">
        <v>0</v>
      </c>
      <c r="M353" s="281">
        <v>0.12</v>
      </c>
      <c r="N353" s="281">
        <v>0</v>
      </c>
      <c r="O353" s="281"/>
      <c r="P353" s="281"/>
      <c r="Q353" s="281"/>
      <c r="R353" s="281"/>
      <c r="S353" s="281">
        <v>5.0000000000000017E-2</v>
      </c>
      <c r="T353" s="281"/>
      <c r="U353" s="281"/>
      <c r="V353" s="281">
        <v>0</v>
      </c>
      <c r="W353" s="281">
        <v>0</v>
      </c>
      <c r="X353" s="281"/>
      <c r="Y353" s="281"/>
      <c r="Z353" s="281"/>
      <c r="AA353" s="281"/>
      <c r="AB353" s="281">
        <v>0</v>
      </c>
      <c r="AC353" s="281"/>
      <c r="AD353" s="281">
        <v>0</v>
      </c>
      <c r="AE353" s="281">
        <v>0</v>
      </c>
      <c r="AF353" s="281">
        <v>0</v>
      </c>
      <c r="AG353" s="281"/>
      <c r="AH353" s="281"/>
      <c r="AI353" s="281"/>
      <c r="AJ353" s="281"/>
      <c r="AK353" s="281"/>
      <c r="AL353" s="281"/>
      <c r="AM353" s="281"/>
      <c r="AN353" s="281"/>
      <c r="AO353" s="281"/>
      <c r="AP353" s="281">
        <v>0</v>
      </c>
      <c r="AQ353" s="281"/>
      <c r="AR353" s="281"/>
      <c r="AS353" s="281">
        <v>0.1</v>
      </c>
      <c r="AT353" s="281"/>
      <c r="AU353" s="281"/>
      <c r="AV353" s="281"/>
      <c r="AW353" s="281"/>
      <c r="AX353" s="281"/>
      <c r="AY353" s="281"/>
      <c r="AZ353" s="281"/>
      <c r="BA353" s="281"/>
      <c r="BB353" s="281"/>
      <c r="BC353" s="281"/>
      <c r="BD353" s="281">
        <v>0</v>
      </c>
      <c r="BE353" s="281"/>
      <c r="BF353" s="281">
        <v>0</v>
      </c>
      <c r="BG353" s="281"/>
      <c r="BH353" s="266"/>
      <c r="BI353" s="266"/>
      <c r="BJ353" s="266"/>
      <c r="BK353" s="266"/>
      <c r="BL353" s="266"/>
      <c r="BM353" s="266"/>
      <c r="BN353" s="460"/>
      <c r="BO353" s="583">
        <f>VLOOKUP(B353,'[3]Phụ lục 01'!$B$12:$F$150,5,0)</f>
        <v>0</v>
      </c>
      <c r="BP353" s="583">
        <f t="shared" si="116"/>
        <v>3.4</v>
      </c>
      <c r="BQ353" s="469">
        <f>VLOOKUP(B353,'[2]PL01-16112024'!$D$11:$P$237,11,0)</f>
        <v>3.4</v>
      </c>
      <c r="BR353" s="468">
        <v>3.4</v>
      </c>
      <c r="BS353" s="468">
        <v>0</v>
      </c>
      <c r="BT353" s="468"/>
      <c r="BU353" s="468" t="s">
        <v>681</v>
      </c>
    </row>
    <row r="354" spans="1:73" s="71" customFormat="1" ht="25.5">
      <c r="A354" s="276" t="s">
        <v>186</v>
      </c>
      <c r="B354" s="425" t="s">
        <v>553</v>
      </c>
      <c r="C354" s="266"/>
      <c r="D354" s="606" t="str">
        <f t="shared" si="128"/>
        <v/>
      </c>
      <c r="E354" s="606" t="e">
        <f>NhuCau!#REF!</f>
        <v>#REF!</v>
      </c>
      <c r="F354" s="606" t="e">
        <f t="shared" si="115"/>
        <v>#VALUE!</v>
      </c>
      <c r="G354" s="606" t="s">
        <v>276</v>
      </c>
      <c r="H354" s="606" t="str">
        <f t="shared" si="126"/>
        <v>DGT</v>
      </c>
      <c r="I354" s="607" t="s">
        <v>511</v>
      </c>
      <c r="J354" s="592">
        <f t="shared" si="129"/>
        <v>2.9</v>
      </c>
      <c r="K354" s="281">
        <v>2.02</v>
      </c>
      <c r="L354" s="281">
        <v>0</v>
      </c>
      <c r="M354" s="281">
        <v>0.88</v>
      </c>
      <c r="N354" s="281">
        <v>0</v>
      </c>
      <c r="O354" s="281"/>
      <c r="P354" s="281"/>
      <c r="Q354" s="281"/>
      <c r="R354" s="281"/>
      <c r="S354" s="281"/>
      <c r="T354" s="281"/>
      <c r="U354" s="281"/>
      <c r="V354" s="281">
        <v>0</v>
      </c>
      <c r="W354" s="281">
        <v>0</v>
      </c>
      <c r="X354" s="281"/>
      <c r="Y354" s="281"/>
      <c r="Z354" s="281"/>
      <c r="AA354" s="281"/>
      <c r="AB354" s="281">
        <v>0</v>
      </c>
      <c r="AC354" s="281"/>
      <c r="AD354" s="281">
        <v>0</v>
      </c>
      <c r="AE354" s="281">
        <v>0</v>
      </c>
      <c r="AF354" s="281">
        <v>0</v>
      </c>
      <c r="AG354" s="281"/>
      <c r="AH354" s="281"/>
      <c r="AI354" s="281"/>
      <c r="AJ354" s="281"/>
      <c r="AK354" s="281"/>
      <c r="AL354" s="281"/>
      <c r="AM354" s="281"/>
      <c r="AN354" s="281"/>
      <c r="AO354" s="281"/>
      <c r="AP354" s="281">
        <v>0</v>
      </c>
      <c r="AQ354" s="281"/>
      <c r="AR354" s="281">
        <v>0</v>
      </c>
      <c r="AS354" s="281">
        <v>0</v>
      </c>
      <c r="AT354" s="281"/>
      <c r="AU354" s="281"/>
      <c r="AV354" s="281"/>
      <c r="AW354" s="281"/>
      <c r="AX354" s="281"/>
      <c r="AY354" s="281"/>
      <c r="AZ354" s="281"/>
      <c r="BA354" s="281"/>
      <c r="BB354" s="281"/>
      <c r="BC354" s="281"/>
      <c r="BD354" s="281">
        <v>0</v>
      </c>
      <c r="BE354" s="281"/>
      <c r="BF354" s="281">
        <v>0</v>
      </c>
      <c r="BG354" s="281"/>
      <c r="BH354" s="266"/>
      <c r="BI354" s="266"/>
      <c r="BJ354" s="266"/>
      <c r="BK354" s="266"/>
      <c r="BL354" s="266"/>
      <c r="BM354" s="266"/>
      <c r="BN354" s="460"/>
      <c r="BO354" s="583">
        <f>VLOOKUP(B354,'[3]Phụ lục 01'!$B$12:$F$150,5,0)</f>
        <v>0</v>
      </c>
      <c r="BP354" s="583">
        <f t="shared" si="116"/>
        <v>2.9</v>
      </c>
      <c r="BQ354" s="469">
        <f>VLOOKUP(B354,'[2]PL01-16112024'!$D$11:$P$237,11,0)</f>
        <v>2.9</v>
      </c>
      <c r="BR354" s="468">
        <v>2.9</v>
      </c>
      <c r="BS354" s="468">
        <v>0</v>
      </c>
      <c r="BT354" s="468"/>
      <c r="BU354" s="468" t="s">
        <v>680</v>
      </c>
    </row>
    <row r="355" spans="1:73" s="71" customFormat="1" ht="25.5">
      <c r="A355" s="276" t="s">
        <v>186</v>
      </c>
      <c r="B355" s="425" t="s">
        <v>554</v>
      </c>
      <c r="C355" s="266" t="s">
        <v>528</v>
      </c>
      <c r="D355" s="606">
        <f t="shared" si="128"/>
        <v>1</v>
      </c>
      <c r="E355" s="606" t="e">
        <f>NhuCau!#REF!</f>
        <v>#REF!</v>
      </c>
      <c r="F355" s="606" t="e">
        <f t="shared" si="115"/>
        <v>#REF!</v>
      </c>
      <c r="G355" s="606" t="s">
        <v>276</v>
      </c>
      <c r="H355" s="606" t="str">
        <f t="shared" si="126"/>
        <v>DGT</v>
      </c>
      <c r="I355" s="608" t="s">
        <v>512</v>
      </c>
      <c r="J355" s="592">
        <f t="shared" si="129"/>
        <v>1</v>
      </c>
      <c r="K355" s="281">
        <v>0</v>
      </c>
      <c r="L355" s="281">
        <v>0</v>
      </c>
      <c r="M355" s="281">
        <v>0.4</v>
      </c>
      <c r="N355" s="281">
        <v>0</v>
      </c>
      <c r="O355" s="281"/>
      <c r="P355" s="281"/>
      <c r="Q355" s="281"/>
      <c r="R355" s="281"/>
      <c r="S355" s="281">
        <v>0.3</v>
      </c>
      <c r="T355" s="281"/>
      <c r="U355" s="281"/>
      <c r="V355" s="281">
        <v>0</v>
      </c>
      <c r="W355" s="281">
        <v>0</v>
      </c>
      <c r="X355" s="281"/>
      <c r="Y355" s="281"/>
      <c r="Z355" s="281"/>
      <c r="AA355" s="281"/>
      <c r="AB355" s="281">
        <v>0</v>
      </c>
      <c r="AC355" s="281"/>
      <c r="AD355" s="281">
        <v>0</v>
      </c>
      <c r="AE355" s="281">
        <v>0</v>
      </c>
      <c r="AF355" s="281">
        <v>0</v>
      </c>
      <c r="AG355" s="281"/>
      <c r="AH355" s="281"/>
      <c r="AI355" s="281"/>
      <c r="AJ355" s="281"/>
      <c r="AK355" s="281"/>
      <c r="AL355" s="281"/>
      <c r="AM355" s="281"/>
      <c r="AN355" s="281"/>
      <c r="AO355" s="281"/>
      <c r="AP355" s="281">
        <v>0</v>
      </c>
      <c r="AQ355" s="281"/>
      <c r="AR355" s="281">
        <v>0</v>
      </c>
      <c r="AS355" s="281">
        <v>0</v>
      </c>
      <c r="AT355" s="281"/>
      <c r="AU355" s="281"/>
      <c r="AV355" s="281"/>
      <c r="AW355" s="281"/>
      <c r="AX355" s="281"/>
      <c r="AY355" s="281"/>
      <c r="AZ355" s="281"/>
      <c r="BA355" s="281"/>
      <c r="BB355" s="281"/>
      <c r="BC355" s="281"/>
      <c r="BD355" s="281">
        <v>0.30000000000000004</v>
      </c>
      <c r="BE355" s="281"/>
      <c r="BF355" s="281">
        <v>0</v>
      </c>
      <c r="BG355" s="281"/>
      <c r="BH355" s="266"/>
      <c r="BI355" s="266"/>
      <c r="BJ355" s="266"/>
      <c r="BK355" s="266"/>
      <c r="BL355" s="266"/>
      <c r="BM355" s="266"/>
      <c r="BN355" s="460"/>
      <c r="BO355" s="583">
        <f>VLOOKUP(B355,'[3]Phụ lục 01'!$B$12:$F$150,5,0)</f>
        <v>1</v>
      </c>
      <c r="BP355" s="583">
        <f t="shared" si="116"/>
        <v>0</v>
      </c>
      <c r="BQ355" s="469">
        <f>VLOOKUP(B355,'[2]PL01-16112024'!$D$11:$P$237,11,0)</f>
        <v>1.6</v>
      </c>
      <c r="BR355" s="468">
        <v>1</v>
      </c>
      <c r="BS355" s="468">
        <v>1</v>
      </c>
      <c r="BT355" s="468">
        <v>0</v>
      </c>
      <c r="BU355" s="468" t="s">
        <v>680</v>
      </c>
    </row>
    <row r="356" spans="1:73" s="436" customFormat="1" ht="25.5">
      <c r="A356" s="428" t="s">
        <v>186</v>
      </c>
      <c r="B356" s="429" t="s">
        <v>555</v>
      </c>
      <c r="C356" s="266" t="s">
        <v>528</v>
      </c>
      <c r="D356" s="614">
        <f t="shared" si="128"/>
        <v>0</v>
      </c>
      <c r="E356" s="606" t="e">
        <f>NhuCau!#REF!</f>
        <v>#REF!</v>
      </c>
      <c r="F356" s="606" t="e">
        <f t="shared" si="115"/>
        <v>#REF!</v>
      </c>
      <c r="G356" s="614" t="s">
        <v>276</v>
      </c>
      <c r="H356" s="614" t="str">
        <f t="shared" si="126"/>
        <v>DGT</v>
      </c>
      <c r="I356" s="615"/>
      <c r="J356" s="594">
        <f t="shared" si="129"/>
        <v>0</v>
      </c>
      <c r="K356" s="435"/>
      <c r="L356" s="435">
        <v>0</v>
      </c>
      <c r="M356" s="435"/>
      <c r="N356" s="435">
        <v>0</v>
      </c>
      <c r="O356" s="435"/>
      <c r="P356" s="435"/>
      <c r="Q356" s="435"/>
      <c r="R356" s="435"/>
      <c r="S356" s="435">
        <v>0</v>
      </c>
      <c r="T356" s="435"/>
      <c r="U356" s="435"/>
      <c r="V356" s="435">
        <v>0</v>
      </c>
      <c r="W356" s="435">
        <v>0</v>
      </c>
      <c r="X356" s="435"/>
      <c r="Y356" s="435"/>
      <c r="Z356" s="435"/>
      <c r="AA356" s="435"/>
      <c r="AB356" s="435">
        <v>0</v>
      </c>
      <c r="AC356" s="435"/>
      <c r="AD356" s="435">
        <v>0</v>
      </c>
      <c r="AE356" s="435">
        <v>0</v>
      </c>
      <c r="AF356" s="435">
        <v>0</v>
      </c>
      <c r="AG356" s="435"/>
      <c r="AH356" s="435"/>
      <c r="AI356" s="435"/>
      <c r="AJ356" s="435"/>
      <c r="AK356" s="435"/>
      <c r="AL356" s="435"/>
      <c r="AM356" s="435"/>
      <c r="AN356" s="435"/>
      <c r="AO356" s="435"/>
      <c r="AP356" s="435">
        <v>0</v>
      </c>
      <c r="AQ356" s="435"/>
      <c r="AR356" s="435">
        <v>0</v>
      </c>
      <c r="AS356" s="435">
        <v>0</v>
      </c>
      <c r="AT356" s="435"/>
      <c r="AU356" s="435"/>
      <c r="AV356" s="435"/>
      <c r="AW356" s="435"/>
      <c r="AX356" s="435"/>
      <c r="AY356" s="435"/>
      <c r="AZ356" s="435"/>
      <c r="BA356" s="435"/>
      <c r="BB356" s="435"/>
      <c r="BC356" s="435"/>
      <c r="BD356" s="435">
        <v>0</v>
      </c>
      <c r="BE356" s="435"/>
      <c r="BF356" s="435">
        <v>0</v>
      </c>
      <c r="BG356" s="435"/>
      <c r="BH356" s="431"/>
      <c r="BI356" s="431"/>
      <c r="BJ356" s="431"/>
      <c r="BK356" s="431"/>
      <c r="BL356" s="431"/>
      <c r="BM356" s="431"/>
      <c r="BN356" s="463"/>
      <c r="BO356" s="583">
        <f>VLOOKUP(B356,'[3]Phụ lục 01'!$B$12:$F$150,5,0)</f>
        <v>1</v>
      </c>
      <c r="BP356" s="583">
        <f t="shared" si="116"/>
        <v>-1</v>
      </c>
      <c r="BQ356" s="469">
        <f>VLOOKUP(B356,'[2]PL01-16112024'!$D$11:$P$237,11,0)</f>
        <v>2.2000000000000002</v>
      </c>
      <c r="BR356" s="468">
        <v>2.2000000000000002</v>
      </c>
      <c r="BS356" s="468">
        <v>1</v>
      </c>
      <c r="BT356" s="468">
        <v>0</v>
      </c>
      <c r="BU356" s="468" t="s">
        <v>702</v>
      </c>
    </row>
    <row r="357" spans="1:73" s="436" customFormat="1" ht="12.75">
      <c r="A357" s="428" t="s">
        <v>186</v>
      </c>
      <c r="B357" s="429" t="s">
        <v>585</v>
      </c>
      <c r="C357" s="266"/>
      <c r="D357" s="614" t="str">
        <f t="shared" si="128"/>
        <v/>
      </c>
      <c r="E357" s="606" t="e">
        <f>NhuCau!#REF!</f>
        <v>#REF!</v>
      </c>
      <c r="F357" s="606" t="e">
        <f t="shared" si="115"/>
        <v>#VALUE!</v>
      </c>
      <c r="G357" s="614" t="s">
        <v>276</v>
      </c>
      <c r="H357" s="614" t="str">
        <f t="shared" si="126"/>
        <v>DGT</v>
      </c>
      <c r="I357" s="615" t="s">
        <v>511</v>
      </c>
      <c r="J357" s="594">
        <f t="shared" ref="J357:J358" si="131">SUM(K357:BM357)</f>
        <v>1.1040000000000001</v>
      </c>
      <c r="K357" s="435"/>
      <c r="L357" s="435">
        <v>0</v>
      </c>
      <c r="M357" s="435">
        <v>1.1040000000000001</v>
      </c>
      <c r="N357" s="435"/>
      <c r="O357" s="435"/>
      <c r="P357" s="435"/>
      <c r="Q357" s="435"/>
      <c r="R357" s="435"/>
      <c r="S357" s="435"/>
      <c r="T357" s="435"/>
      <c r="U357" s="435"/>
      <c r="V357" s="435"/>
      <c r="W357" s="435"/>
      <c r="X357" s="435"/>
      <c r="Y357" s="435"/>
      <c r="Z357" s="435"/>
      <c r="AA357" s="435"/>
      <c r="AB357" s="435"/>
      <c r="AC357" s="435"/>
      <c r="AD357" s="435"/>
      <c r="AE357" s="435"/>
      <c r="AF357" s="435"/>
      <c r="AG357" s="435"/>
      <c r="AH357" s="435"/>
      <c r="AI357" s="435"/>
      <c r="AJ357" s="435"/>
      <c r="AK357" s="435"/>
      <c r="AL357" s="435"/>
      <c r="AM357" s="435"/>
      <c r="AN357" s="435"/>
      <c r="AO357" s="435"/>
      <c r="AP357" s="435"/>
      <c r="AQ357" s="435"/>
      <c r="AR357" s="435"/>
      <c r="AS357" s="435"/>
      <c r="AT357" s="435"/>
      <c r="AU357" s="435"/>
      <c r="AV357" s="435"/>
      <c r="AW357" s="435"/>
      <c r="AX357" s="435"/>
      <c r="AY357" s="435"/>
      <c r="AZ357" s="435"/>
      <c r="BA357" s="435"/>
      <c r="BB357" s="435"/>
      <c r="BC357" s="435"/>
      <c r="BD357" s="435"/>
      <c r="BE357" s="435"/>
      <c r="BF357" s="435"/>
      <c r="BG357" s="435"/>
      <c r="BH357" s="431"/>
      <c r="BI357" s="431"/>
      <c r="BJ357" s="431"/>
      <c r="BK357" s="431"/>
      <c r="BL357" s="431"/>
      <c r="BM357" s="431"/>
      <c r="BN357" s="463"/>
      <c r="BO357" s="583" t="e">
        <f>VLOOKUP(B357,'[3]Phụ lục 01'!$B$12:$F$150,5,0)</f>
        <v>#N/A</v>
      </c>
      <c r="BP357" s="583" t="e">
        <f t="shared" si="116"/>
        <v>#N/A</v>
      </c>
      <c r="BQ357" s="469" t="e">
        <f>VLOOKUP(B357,'[2]PL01-16112024'!$D$11:$P$237,11,0)</f>
        <v>#N/A</v>
      </c>
      <c r="BR357" s="468"/>
      <c r="BS357" s="468"/>
      <c r="BT357" s="468"/>
      <c r="BU357" s="468"/>
    </row>
    <row r="358" spans="1:73" s="436" customFormat="1" ht="22.5">
      <c r="A358" s="428" t="s">
        <v>186</v>
      </c>
      <c r="B358" s="429" t="s">
        <v>585</v>
      </c>
      <c r="C358" s="266" t="s">
        <v>528</v>
      </c>
      <c r="D358" s="614">
        <v>1</v>
      </c>
      <c r="E358" s="606" t="e">
        <f>NhuCau!#REF!</f>
        <v>#REF!</v>
      </c>
      <c r="F358" s="606" t="e">
        <f t="shared" si="115"/>
        <v>#REF!</v>
      </c>
      <c r="G358" s="614" t="s">
        <v>276</v>
      </c>
      <c r="H358" s="614" t="str">
        <f t="shared" si="126"/>
        <v>DGT</v>
      </c>
      <c r="I358" s="615" t="s">
        <v>502</v>
      </c>
      <c r="J358" s="594">
        <f t="shared" si="131"/>
        <v>1</v>
      </c>
      <c r="K358" s="435"/>
      <c r="L358" s="435">
        <v>0</v>
      </c>
      <c r="M358" s="435"/>
      <c r="N358" s="435"/>
      <c r="O358" s="435"/>
      <c r="P358" s="435"/>
      <c r="Q358" s="435"/>
      <c r="R358" s="435"/>
      <c r="S358" s="435">
        <v>1</v>
      </c>
      <c r="T358" s="435"/>
      <c r="U358" s="435"/>
      <c r="V358" s="435"/>
      <c r="W358" s="435"/>
      <c r="X358" s="435"/>
      <c r="Y358" s="435"/>
      <c r="Z358" s="435"/>
      <c r="AA358" s="435"/>
      <c r="AB358" s="435"/>
      <c r="AC358" s="435"/>
      <c r="AD358" s="435"/>
      <c r="AE358" s="435"/>
      <c r="AF358" s="435"/>
      <c r="AG358" s="435"/>
      <c r="AH358" s="435"/>
      <c r="AI358" s="435"/>
      <c r="AJ358" s="435"/>
      <c r="AK358" s="435"/>
      <c r="AL358" s="435"/>
      <c r="AM358" s="435"/>
      <c r="AN358" s="435"/>
      <c r="AO358" s="435"/>
      <c r="AP358" s="435"/>
      <c r="AQ358" s="435"/>
      <c r="AR358" s="435"/>
      <c r="AS358" s="435"/>
      <c r="AT358" s="435"/>
      <c r="AU358" s="435"/>
      <c r="AV358" s="435"/>
      <c r="AW358" s="435"/>
      <c r="AX358" s="435"/>
      <c r="AY358" s="435"/>
      <c r="AZ358" s="435"/>
      <c r="BA358" s="435"/>
      <c r="BB358" s="435"/>
      <c r="BC358" s="435"/>
      <c r="BD358" s="435"/>
      <c r="BE358" s="435"/>
      <c r="BF358" s="435"/>
      <c r="BG358" s="435"/>
      <c r="BH358" s="431"/>
      <c r="BI358" s="431"/>
      <c r="BJ358" s="431"/>
      <c r="BK358" s="431"/>
      <c r="BL358" s="431"/>
      <c r="BM358" s="431"/>
      <c r="BN358" s="463"/>
      <c r="BO358" s="583" t="e">
        <f>VLOOKUP(B358,'[3]Phụ lục 01'!$B$12:$F$150,5,0)</f>
        <v>#N/A</v>
      </c>
      <c r="BP358" s="583" t="e">
        <f t="shared" si="116"/>
        <v>#N/A</v>
      </c>
      <c r="BQ358" s="469" t="e">
        <f>VLOOKUP(B358,'[2]PL01-16112024'!$D$11:$P$237,11,0)</f>
        <v>#N/A</v>
      </c>
      <c r="BR358" s="468"/>
      <c r="BS358" s="468"/>
      <c r="BT358" s="468"/>
      <c r="BU358" s="468"/>
    </row>
    <row r="359" spans="1:73" s="71" customFormat="1" ht="51">
      <c r="A359" s="276" t="s">
        <v>186</v>
      </c>
      <c r="B359" s="425" t="s">
        <v>556</v>
      </c>
      <c r="C359" s="266" t="s">
        <v>528</v>
      </c>
      <c r="D359" s="606">
        <f t="shared" si="128"/>
        <v>4</v>
      </c>
      <c r="E359" s="606" t="e">
        <f>NhuCau!#REF!</f>
        <v>#REF!</v>
      </c>
      <c r="F359" s="606" t="e">
        <f t="shared" si="115"/>
        <v>#REF!</v>
      </c>
      <c r="G359" s="606" t="s">
        <v>276</v>
      </c>
      <c r="H359" s="606" t="str">
        <f t="shared" si="126"/>
        <v>DGT</v>
      </c>
      <c r="I359" s="608" t="s">
        <v>514</v>
      </c>
      <c r="J359" s="592">
        <f>SUM(K359:BM359)</f>
        <v>4</v>
      </c>
      <c r="K359" s="281">
        <v>0</v>
      </c>
      <c r="L359" s="281">
        <v>0</v>
      </c>
      <c r="M359" s="281"/>
      <c r="N359" s="281">
        <v>0.1</v>
      </c>
      <c r="O359" s="281"/>
      <c r="P359" s="281"/>
      <c r="Q359" s="281"/>
      <c r="R359" s="281"/>
      <c r="S359" s="281">
        <v>3.1</v>
      </c>
      <c r="T359" s="281"/>
      <c r="U359" s="281"/>
      <c r="V359" s="281">
        <v>0</v>
      </c>
      <c r="W359" s="281">
        <v>0.2</v>
      </c>
      <c r="X359" s="281"/>
      <c r="Y359" s="281"/>
      <c r="Z359" s="281"/>
      <c r="AA359" s="281"/>
      <c r="AB359" s="281">
        <v>0</v>
      </c>
      <c r="AC359" s="281"/>
      <c r="AD359" s="281">
        <v>0</v>
      </c>
      <c r="AE359" s="281">
        <v>0</v>
      </c>
      <c r="AF359" s="281">
        <v>0</v>
      </c>
      <c r="AG359" s="281"/>
      <c r="AH359" s="281"/>
      <c r="AI359" s="281"/>
      <c r="AJ359" s="281"/>
      <c r="AK359" s="281"/>
      <c r="AL359" s="281"/>
      <c r="AM359" s="281"/>
      <c r="AN359" s="281"/>
      <c r="AO359" s="281"/>
      <c r="AP359" s="281">
        <v>0</v>
      </c>
      <c r="AQ359" s="281"/>
      <c r="AR359" s="281">
        <v>0</v>
      </c>
      <c r="AS359" s="281">
        <v>0.4</v>
      </c>
      <c r="AT359" s="281"/>
      <c r="AU359" s="281"/>
      <c r="AV359" s="281"/>
      <c r="AW359" s="281"/>
      <c r="AX359" s="281"/>
      <c r="AY359" s="281"/>
      <c r="AZ359" s="281"/>
      <c r="BA359" s="281"/>
      <c r="BB359" s="281"/>
      <c r="BC359" s="281"/>
      <c r="BD359" s="281">
        <v>0.2</v>
      </c>
      <c r="BE359" s="281"/>
      <c r="BF359" s="281">
        <v>0</v>
      </c>
      <c r="BG359" s="281"/>
      <c r="BH359" s="266"/>
      <c r="BI359" s="266"/>
      <c r="BJ359" s="266"/>
      <c r="BK359" s="266"/>
      <c r="BL359" s="266"/>
      <c r="BM359" s="266"/>
      <c r="BN359" s="460"/>
      <c r="BO359" s="583">
        <f>VLOOKUP(B359,'[3]Phụ lục 01'!$B$12:$F$150,5,0)</f>
        <v>4</v>
      </c>
      <c r="BP359" s="583">
        <f t="shared" si="116"/>
        <v>0</v>
      </c>
      <c r="BQ359" s="469">
        <f>VLOOKUP(B359,'[2]PL01-16112024'!$D$11:$P$237,11,0)</f>
        <v>5.7</v>
      </c>
      <c r="BR359" s="468">
        <v>4</v>
      </c>
      <c r="BS359" s="468">
        <v>4</v>
      </c>
      <c r="BT359" s="468">
        <v>0</v>
      </c>
      <c r="BU359" s="468" t="s">
        <v>688</v>
      </c>
    </row>
    <row r="360" spans="1:73" s="438" customFormat="1" ht="51">
      <c r="A360" s="428" t="s">
        <v>186</v>
      </c>
      <c r="B360" s="429" t="s">
        <v>557</v>
      </c>
      <c r="C360" s="266" t="s">
        <v>528</v>
      </c>
      <c r="D360" s="614">
        <f t="shared" si="128"/>
        <v>0</v>
      </c>
      <c r="E360" s="606" t="e">
        <f>NhuCau!#REF!</f>
        <v>#REF!</v>
      </c>
      <c r="F360" s="606" t="e">
        <f t="shared" si="115"/>
        <v>#REF!</v>
      </c>
      <c r="G360" s="614" t="s">
        <v>276</v>
      </c>
      <c r="H360" s="614" t="str">
        <f t="shared" si="126"/>
        <v>DGT</v>
      </c>
      <c r="I360" s="624"/>
      <c r="J360" s="594">
        <f>SUM(K360:BM360)</f>
        <v>0</v>
      </c>
      <c r="K360" s="435"/>
      <c r="L360" s="435"/>
      <c r="M360" s="435"/>
      <c r="N360" s="435">
        <v>0</v>
      </c>
      <c r="O360" s="435"/>
      <c r="P360" s="435"/>
      <c r="Q360" s="435"/>
      <c r="R360" s="435"/>
      <c r="S360" s="435">
        <v>0</v>
      </c>
      <c r="T360" s="435"/>
      <c r="U360" s="435"/>
      <c r="V360" s="435">
        <v>0</v>
      </c>
      <c r="W360" s="435">
        <v>0</v>
      </c>
      <c r="X360" s="435"/>
      <c r="Y360" s="435"/>
      <c r="Z360" s="435"/>
      <c r="AA360" s="435"/>
      <c r="AB360" s="435">
        <v>0</v>
      </c>
      <c r="AC360" s="435"/>
      <c r="AD360" s="435">
        <v>0</v>
      </c>
      <c r="AE360" s="435">
        <v>0</v>
      </c>
      <c r="AF360" s="435">
        <v>0</v>
      </c>
      <c r="AG360" s="435"/>
      <c r="AH360" s="435"/>
      <c r="AI360" s="435"/>
      <c r="AJ360" s="435"/>
      <c r="AK360" s="435"/>
      <c r="AL360" s="435"/>
      <c r="AM360" s="435"/>
      <c r="AN360" s="435"/>
      <c r="AO360" s="435"/>
      <c r="AP360" s="435">
        <v>0</v>
      </c>
      <c r="AQ360" s="435"/>
      <c r="AR360" s="435">
        <v>0</v>
      </c>
      <c r="AS360" s="435">
        <v>0</v>
      </c>
      <c r="AT360" s="435"/>
      <c r="AU360" s="435"/>
      <c r="AV360" s="435"/>
      <c r="AW360" s="435"/>
      <c r="AX360" s="435"/>
      <c r="AY360" s="435"/>
      <c r="AZ360" s="435"/>
      <c r="BA360" s="435"/>
      <c r="BB360" s="435"/>
      <c r="BC360" s="435"/>
      <c r="BD360" s="435">
        <v>0</v>
      </c>
      <c r="BE360" s="435"/>
      <c r="BF360" s="435">
        <v>0</v>
      </c>
      <c r="BG360" s="435"/>
      <c r="BH360" s="431"/>
      <c r="BI360" s="431"/>
      <c r="BJ360" s="431"/>
      <c r="BK360" s="431"/>
      <c r="BL360" s="431"/>
      <c r="BM360" s="431"/>
      <c r="BN360" s="467"/>
      <c r="BO360" s="583">
        <f>VLOOKUP(B360,'[3]Phụ lục 01'!$B$12:$F$150,5,0)</f>
        <v>0.25</v>
      </c>
      <c r="BP360" s="583">
        <f t="shared" si="116"/>
        <v>-0.25</v>
      </c>
      <c r="BQ360" s="469">
        <f>VLOOKUP(B360,'[2]PL01-16112024'!$D$11:$P$237,11,0)</f>
        <v>0.3</v>
      </c>
      <c r="BR360" s="469">
        <v>0.3</v>
      </c>
      <c r="BS360" s="469">
        <v>0.25</v>
      </c>
      <c r="BT360" s="469">
        <v>0.27</v>
      </c>
      <c r="BU360" s="469" t="s">
        <v>686</v>
      </c>
    </row>
    <row r="361" spans="1:73" s="438" customFormat="1" ht="12.75">
      <c r="A361" s="428" t="s">
        <v>186</v>
      </c>
      <c r="B361" s="429" t="s">
        <v>585</v>
      </c>
      <c r="C361" s="266"/>
      <c r="D361" s="614" t="str">
        <f t="shared" si="128"/>
        <v/>
      </c>
      <c r="E361" s="606" t="e">
        <f>NhuCau!#REF!</f>
        <v>#REF!</v>
      </c>
      <c r="F361" s="606" t="e">
        <f t="shared" si="115"/>
        <v>#VALUE!</v>
      </c>
      <c r="G361" s="614" t="s">
        <v>276</v>
      </c>
      <c r="H361" s="614" t="str">
        <f t="shared" si="126"/>
        <v>DGT</v>
      </c>
      <c r="I361" s="624" t="s">
        <v>512</v>
      </c>
      <c r="J361" s="594">
        <f t="shared" ref="J361:J362" si="132">SUM(K361:BM361)</f>
        <v>0.03</v>
      </c>
      <c r="K361" s="435"/>
      <c r="L361" s="435">
        <v>0</v>
      </c>
      <c r="M361" s="435">
        <v>0.03</v>
      </c>
      <c r="N361" s="435"/>
      <c r="O361" s="435"/>
      <c r="P361" s="435"/>
      <c r="Q361" s="435"/>
      <c r="R361" s="435"/>
      <c r="S361" s="435"/>
      <c r="T361" s="435"/>
      <c r="U361" s="435"/>
      <c r="V361" s="435"/>
      <c r="W361" s="435"/>
      <c r="X361" s="435"/>
      <c r="Y361" s="435"/>
      <c r="Z361" s="435"/>
      <c r="AA361" s="435"/>
      <c r="AB361" s="435"/>
      <c r="AC361" s="435"/>
      <c r="AD361" s="435"/>
      <c r="AE361" s="435"/>
      <c r="AF361" s="435"/>
      <c r="AG361" s="435"/>
      <c r="AH361" s="435"/>
      <c r="AI361" s="435"/>
      <c r="AJ361" s="435"/>
      <c r="AK361" s="435"/>
      <c r="AL361" s="435"/>
      <c r="AM361" s="435"/>
      <c r="AN361" s="435"/>
      <c r="AO361" s="435"/>
      <c r="AP361" s="435"/>
      <c r="AQ361" s="435"/>
      <c r="AR361" s="435"/>
      <c r="AS361" s="435"/>
      <c r="AT361" s="435"/>
      <c r="AU361" s="435"/>
      <c r="AV361" s="435"/>
      <c r="AW361" s="435"/>
      <c r="AX361" s="435"/>
      <c r="AY361" s="435"/>
      <c r="AZ361" s="435"/>
      <c r="BA361" s="435"/>
      <c r="BB361" s="435"/>
      <c r="BC361" s="435"/>
      <c r="BD361" s="435"/>
      <c r="BE361" s="435"/>
      <c r="BF361" s="435"/>
      <c r="BG361" s="435"/>
      <c r="BH361" s="431"/>
      <c r="BI361" s="431"/>
      <c r="BJ361" s="431"/>
      <c r="BK361" s="431"/>
      <c r="BL361" s="431"/>
      <c r="BM361" s="431"/>
      <c r="BN361" s="467"/>
      <c r="BO361" s="583" t="e">
        <f>VLOOKUP(B361,'[3]Phụ lục 01'!$B$12:$F$150,5,0)</f>
        <v>#N/A</v>
      </c>
      <c r="BP361" s="583" t="e">
        <f t="shared" si="116"/>
        <v>#N/A</v>
      </c>
      <c r="BQ361" s="469" t="e">
        <f>VLOOKUP(B361,'[2]PL01-16112024'!$D$11:$P$237,11,0)</f>
        <v>#N/A</v>
      </c>
      <c r="BR361" s="469"/>
      <c r="BS361" s="469"/>
      <c r="BT361" s="469"/>
      <c r="BU361" s="469"/>
    </row>
    <row r="362" spans="1:73" s="438" customFormat="1" ht="12.75">
      <c r="A362" s="428" t="s">
        <v>186</v>
      </c>
      <c r="B362" s="429" t="s">
        <v>585</v>
      </c>
      <c r="C362" s="266" t="s">
        <v>528</v>
      </c>
      <c r="D362" s="614">
        <v>0.25</v>
      </c>
      <c r="E362" s="606" t="e">
        <f>NhuCau!#REF!</f>
        <v>#REF!</v>
      </c>
      <c r="F362" s="606" t="e">
        <f t="shared" si="115"/>
        <v>#REF!</v>
      </c>
      <c r="G362" s="614" t="s">
        <v>276</v>
      </c>
      <c r="H362" s="614" t="str">
        <f t="shared" si="126"/>
        <v>DGT</v>
      </c>
      <c r="I362" s="624" t="s">
        <v>513</v>
      </c>
      <c r="J362" s="594">
        <f t="shared" si="132"/>
        <v>0.25</v>
      </c>
      <c r="K362" s="435">
        <v>0.25</v>
      </c>
      <c r="L362" s="435">
        <v>0</v>
      </c>
      <c r="M362" s="435"/>
      <c r="N362" s="435"/>
      <c r="O362" s="435"/>
      <c r="P362" s="435"/>
      <c r="Q362" s="435"/>
      <c r="R362" s="435"/>
      <c r="S362" s="435"/>
      <c r="T362" s="435"/>
      <c r="U362" s="435"/>
      <c r="V362" s="435"/>
      <c r="W362" s="435"/>
      <c r="X362" s="435"/>
      <c r="Y362" s="435"/>
      <c r="Z362" s="435"/>
      <c r="AA362" s="435"/>
      <c r="AB362" s="435"/>
      <c r="AC362" s="435"/>
      <c r="AD362" s="435"/>
      <c r="AE362" s="435"/>
      <c r="AF362" s="435"/>
      <c r="AG362" s="435"/>
      <c r="AH362" s="435"/>
      <c r="AI362" s="435"/>
      <c r="AJ362" s="435"/>
      <c r="AK362" s="435"/>
      <c r="AL362" s="435"/>
      <c r="AM362" s="435"/>
      <c r="AN362" s="435"/>
      <c r="AO362" s="435"/>
      <c r="AP362" s="435"/>
      <c r="AQ362" s="435"/>
      <c r="AR362" s="435"/>
      <c r="AS362" s="435"/>
      <c r="AT362" s="435"/>
      <c r="AU362" s="435"/>
      <c r="AV362" s="435"/>
      <c r="AW362" s="435"/>
      <c r="AX362" s="435"/>
      <c r="AY362" s="435"/>
      <c r="AZ362" s="435"/>
      <c r="BA362" s="435"/>
      <c r="BB362" s="435"/>
      <c r="BC362" s="435"/>
      <c r="BD362" s="435"/>
      <c r="BE362" s="435"/>
      <c r="BF362" s="435"/>
      <c r="BG362" s="435"/>
      <c r="BH362" s="431"/>
      <c r="BI362" s="431"/>
      <c r="BJ362" s="431"/>
      <c r="BK362" s="431"/>
      <c r="BL362" s="431"/>
      <c r="BM362" s="431"/>
      <c r="BN362" s="467"/>
      <c r="BO362" s="583" t="e">
        <f>VLOOKUP(B362,'[3]Phụ lục 01'!$B$12:$F$150,5,0)</f>
        <v>#N/A</v>
      </c>
      <c r="BP362" s="583" t="e">
        <f t="shared" si="116"/>
        <v>#N/A</v>
      </c>
      <c r="BQ362" s="469" t="e">
        <f>VLOOKUP(B362,'[2]PL01-16112024'!$D$11:$P$237,11,0)</f>
        <v>#N/A</v>
      </c>
      <c r="BR362" s="469"/>
      <c r="BS362" s="469"/>
      <c r="BT362" s="469"/>
      <c r="BU362" s="469"/>
    </row>
    <row r="363" spans="1:73" s="438" customFormat="1" ht="25.5">
      <c r="A363" s="428" t="s">
        <v>186</v>
      </c>
      <c r="B363" s="429" t="s">
        <v>558</v>
      </c>
      <c r="C363" s="266"/>
      <c r="D363" s="614" t="str">
        <f t="shared" si="128"/>
        <v/>
      </c>
      <c r="E363" s="606" t="e">
        <f>NhuCau!#REF!</f>
        <v>#REF!</v>
      </c>
      <c r="F363" s="606" t="e">
        <f t="shared" si="115"/>
        <v>#VALUE!</v>
      </c>
      <c r="G363" s="614" t="s">
        <v>276</v>
      </c>
      <c r="H363" s="614"/>
      <c r="I363" s="624"/>
      <c r="J363" s="594">
        <f>SUM(K363:BM363)</f>
        <v>0</v>
      </c>
      <c r="K363" s="435"/>
      <c r="L363" s="435">
        <v>0</v>
      </c>
      <c r="M363" s="435"/>
      <c r="N363" s="435">
        <v>0</v>
      </c>
      <c r="O363" s="435"/>
      <c r="P363" s="435"/>
      <c r="Q363" s="435"/>
      <c r="R363" s="435"/>
      <c r="S363" s="435">
        <v>0</v>
      </c>
      <c r="T363" s="435"/>
      <c r="U363" s="435"/>
      <c r="V363" s="435">
        <v>0</v>
      </c>
      <c r="W363" s="435">
        <v>0</v>
      </c>
      <c r="X363" s="435"/>
      <c r="Y363" s="435"/>
      <c r="Z363" s="435"/>
      <c r="AA363" s="435"/>
      <c r="AB363" s="435">
        <v>0</v>
      </c>
      <c r="AC363" s="435"/>
      <c r="AD363" s="435">
        <v>0</v>
      </c>
      <c r="AE363" s="435">
        <v>0</v>
      </c>
      <c r="AF363" s="435">
        <v>0</v>
      </c>
      <c r="AG363" s="435"/>
      <c r="AH363" s="435"/>
      <c r="AI363" s="435"/>
      <c r="AJ363" s="435"/>
      <c r="AK363" s="435"/>
      <c r="AL363" s="435"/>
      <c r="AM363" s="435"/>
      <c r="AN363" s="435"/>
      <c r="AO363" s="435"/>
      <c r="AP363" s="435">
        <v>0</v>
      </c>
      <c r="AQ363" s="435"/>
      <c r="AR363" s="435">
        <v>0</v>
      </c>
      <c r="AS363" s="435"/>
      <c r="AT363" s="435"/>
      <c r="AU363" s="435"/>
      <c r="AV363" s="435"/>
      <c r="AW363" s="435"/>
      <c r="AX363" s="435"/>
      <c r="AY363" s="435"/>
      <c r="AZ363" s="435"/>
      <c r="BA363" s="435"/>
      <c r="BB363" s="435"/>
      <c r="BC363" s="435"/>
      <c r="BD363" s="435">
        <v>0</v>
      </c>
      <c r="BE363" s="435"/>
      <c r="BF363" s="435">
        <v>0</v>
      </c>
      <c r="BG363" s="435"/>
      <c r="BH363" s="431"/>
      <c r="BI363" s="431"/>
      <c r="BJ363" s="431"/>
      <c r="BK363" s="431"/>
      <c r="BL363" s="431"/>
      <c r="BM363" s="431"/>
      <c r="BN363" s="467"/>
      <c r="BO363" s="583">
        <f>VLOOKUP(B363,'[3]Phụ lục 01'!$B$12:$F$150,5,0)</f>
        <v>6.3</v>
      </c>
      <c r="BP363" s="583">
        <f t="shared" si="116"/>
        <v>-6.3</v>
      </c>
      <c r="BQ363" s="469">
        <f>VLOOKUP(B363,'[2]PL01-16112024'!$D$11:$P$237,11,0)</f>
        <v>7.71</v>
      </c>
      <c r="BR363" s="469">
        <v>6.3</v>
      </c>
      <c r="BS363" s="469">
        <v>6.3</v>
      </c>
      <c r="BT363" s="469">
        <v>6.3</v>
      </c>
      <c r="BU363" s="469" t="s">
        <v>703</v>
      </c>
    </row>
    <row r="364" spans="1:73" s="438" customFormat="1" ht="22.5">
      <c r="A364" s="428" t="s">
        <v>186</v>
      </c>
      <c r="B364" s="429" t="s">
        <v>585</v>
      </c>
      <c r="C364" s="266" t="s">
        <v>528</v>
      </c>
      <c r="D364" s="614">
        <f t="shared" si="128"/>
        <v>0.5</v>
      </c>
      <c r="E364" s="606" t="e">
        <f>NhuCau!#REF!</f>
        <v>#REF!</v>
      </c>
      <c r="F364" s="606" t="e">
        <f t="shared" si="115"/>
        <v>#REF!</v>
      </c>
      <c r="G364" s="614" t="s">
        <v>276</v>
      </c>
      <c r="H364" s="614" t="str">
        <f t="shared" ref="H364:H366" si="133">IF(ISTEXT(B364)=TRUE,"DGT","")</f>
        <v>DGT</v>
      </c>
      <c r="I364" s="624" t="s">
        <v>502</v>
      </c>
      <c r="J364" s="594">
        <f t="shared" ref="J364:J366" si="134">SUM(K364:BM364)</f>
        <v>0.5</v>
      </c>
      <c r="K364" s="435">
        <v>0.5</v>
      </c>
      <c r="L364" s="435"/>
      <c r="M364" s="435"/>
      <c r="N364" s="435"/>
      <c r="O364" s="435"/>
      <c r="P364" s="435"/>
      <c r="Q364" s="435"/>
      <c r="R364" s="435"/>
      <c r="S364" s="435"/>
      <c r="T364" s="435"/>
      <c r="U364" s="435"/>
      <c r="V364" s="435"/>
      <c r="W364" s="435"/>
      <c r="X364" s="435"/>
      <c r="Y364" s="435"/>
      <c r="Z364" s="435"/>
      <c r="AA364" s="435"/>
      <c r="AB364" s="435"/>
      <c r="AC364" s="435"/>
      <c r="AD364" s="435"/>
      <c r="AE364" s="435"/>
      <c r="AF364" s="435"/>
      <c r="AG364" s="435"/>
      <c r="AH364" s="435"/>
      <c r="AI364" s="435"/>
      <c r="AJ364" s="435"/>
      <c r="AK364" s="435"/>
      <c r="AL364" s="435"/>
      <c r="AM364" s="435"/>
      <c r="AN364" s="435"/>
      <c r="AO364" s="435"/>
      <c r="AP364" s="435"/>
      <c r="AQ364" s="435"/>
      <c r="AR364" s="435"/>
      <c r="AS364" s="435"/>
      <c r="AT364" s="435"/>
      <c r="AU364" s="435"/>
      <c r="AV364" s="435"/>
      <c r="AW364" s="435"/>
      <c r="AX364" s="435"/>
      <c r="AY364" s="435"/>
      <c r="AZ364" s="435"/>
      <c r="BA364" s="435"/>
      <c r="BB364" s="435"/>
      <c r="BC364" s="435"/>
      <c r="BD364" s="435"/>
      <c r="BE364" s="435"/>
      <c r="BF364" s="435"/>
      <c r="BG364" s="435"/>
      <c r="BH364" s="431"/>
      <c r="BI364" s="431"/>
      <c r="BJ364" s="431"/>
      <c r="BK364" s="431"/>
      <c r="BL364" s="431"/>
      <c r="BM364" s="431"/>
      <c r="BN364" s="467"/>
      <c r="BO364" s="583" t="e">
        <f>VLOOKUP(B364,'[3]Phụ lục 01'!$B$12:$F$150,5,0)</f>
        <v>#N/A</v>
      </c>
      <c r="BP364" s="583" t="e">
        <f t="shared" si="116"/>
        <v>#N/A</v>
      </c>
      <c r="BQ364" s="469" t="e">
        <f>VLOOKUP(B364,'[2]PL01-16112024'!$D$11:$P$237,11,0)</f>
        <v>#N/A</v>
      </c>
      <c r="BR364" s="469"/>
      <c r="BS364" s="469"/>
      <c r="BT364" s="469"/>
      <c r="BU364" s="469"/>
    </row>
    <row r="365" spans="1:73" s="438" customFormat="1" ht="12.75">
      <c r="A365" s="428" t="s">
        <v>186</v>
      </c>
      <c r="B365" s="429" t="s">
        <v>585</v>
      </c>
      <c r="C365" s="266" t="s">
        <v>528</v>
      </c>
      <c r="D365" s="614">
        <f t="shared" si="128"/>
        <v>2.0299999999999998</v>
      </c>
      <c r="E365" s="606" t="e">
        <f>NhuCau!#REF!</f>
        <v>#REF!</v>
      </c>
      <c r="F365" s="606" t="e">
        <f t="shared" si="115"/>
        <v>#REF!</v>
      </c>
      <c r="G365" s="614" t="s">
        <v>276</v>
      </c>
      <c r="H365" s="614" t="str">
        <f t="shared" si="133"/>
        <v>DGT</v>
      </c>
      <c r="I365" s="624" t="s">
        <v>511</v>
      </c>
      <c r="J365" s="594">
        <f t="shared" si="134"/>
        <v>2.0299999999999998</v>
      </c>
      <c r="K365" s="435">
        <v>2.0299999999999998</v>
      </c>
      <c r="L365" s="435"/>
      <c r="M365" s="435"/>
      <c r="N365" s="435"/>
      <c r="O365" s="435"/>
      <c r="P365" s="435"/>
      <c r="Q365" s="435"/>
      <c r="R365" s="435"/>
      <c r="S365" s="435"/>
      <c r="T365" s="435"/>
      <c r="U365" s="435"/>
      <c r="V365" s="435"/>
      <c r="W365" s="435"/>
      <c r="X365" s="435"/>
      <c r="Y365" s="435"/>
      <c r="Z365" s="435"/>
      <c r="AA365" s="435"/>
      <c r="AB365" s="435"/>
      <c r="AC365" s="435"/>
      <c r="AD365" s="435"/>
      <c r="AE365" s="435"/>
      <c r="AF365" s="435"/>
      <c r="AG365" s="435"/>
      <c r="AH365" s="435"/>
      <c r="AI365" s="435"/>
      <c r="AJ365" s="435"/>
      <c r="AK365" s="435"/>
      <c r="AL365" s="435"/>
      <c r="AM365" s="435"/>
      <c r="AN365" s="435"/>
      <c r="AO365" s="435"/>
      <c r="AP365" s="435"/>
      <c r="AQ365" s="435"/>
      <c r="AR365" s="435"/>
      <c r="AS365" s="435"/>
      <c r="AT365" s="435"/>
      <c r="AU365" s="435"/>
      <c r="AV365" s="435"/>
      <c r="AW365" s="435"/>
      <c r="AX365" s="435"/>
      <c r="AY365" s="435"/>
      <c r="AZ365" s="435"/>
      <c r="BA365" s="435"/>
      <c r="BB365" s="435"/>
      <c r="BC365" s="435"/>
      <c r="BD365" s="435"/>
      <c r="BE365" s="435"/>
      <c r="BF365" s="435"/>
      <c r="BG365" s="435"/>
      <c r="BH365" s="431"/>
      <c r="BI365" s="431"/>
      <c r="BJ365" s="431"/>
      <c r="BK365" s="431"/>
      <c r="BL365" s="431"/>
      <c r="BM365" s="431"/>
      <c r="BN365" s="467"/>
      <c r="BO365" s="583" t="e">
        <f>VLOOKUP(B365,'[3]Phụ lục 01'!$B$12:$F$150,5,0)</f>
        <v>#N/A</v>
      </c>
      <c r="BP365" s="583" t="e">
        <f t="shared" si="116"/>
        <v>#N/A</v>
      </c>
      <c r="BQ365" s="469" t="e">
        <f>VLOOKUP(B365,'[2]PL01-16112024'!$D$11:$P$237,11,0)</f>
        <v>#N/A</v>
      </c>
      <c r="BR365" s="469"/>
      <c r="BS365" s="469"/>
      <c r="BT365" s="469"/>
      <c r="BU365" s="469"/>
    </row>
    <row r="366" spans="1:73" s="438" customFormat="1" ht="12.75">
      <c r="A366" s="428" t="s">
        <v>186</v>
      </c>
      <c r="B366" s="429" t="s">
        <v>585</v>
      </c>
      <c r="C366" s="266" t="s">
        <v>528</v>
      </c>
      <c r="D366" s="614">
        <f t="shared" si="128"/>
        <v>3.77</v>
      </c>
      <c r="E366" s="606" t="e">
        <f>NhuCau!#REF!</f>
        <v>#REF!</v>
      </c>
      <c r="F366" s="606" t="e">
        <f t="shared" si="115"/>
        <v>#REF!</v>
      </c>
      <c r="G366" s="614" t="s">
        <v>276</v>
      </c>
      <c r="H366" s="614" t="str">
        <f t="shared" si="133"/>
        <v>DGT</v>
      </c>
      <c r="I366" s="624" t="s">
        <v>513</v>
      </c>
      <c r="J366" s="594">
        <f t="shared" si="134"/>
        <v>3.77</v>
      </c>
      <c r="K366" s="435">
        <v>3.77</v>
      </c>
      <c r="L366" s="435"/>
      <c r="M366" s="435"/>
      <c r="N366" s="435"/>
      <c r="O366" s="435"/>
      <c r="P366" s="435"/>
      <c r="Q366" s="435"/>
      <c r="R366" s="435"/>
      <c r="S366" s="435"/>
      <c r="T366" s="435"/>
      <c r="U366" s="435"/>
      <c r="V366" s="435"/>
      <c r="W366" s="435"/>
      <c r="X366" s="435"/>
      <c r="Y366" s="435"/>
      <c r="Z366" s="435"/>
      <c r="AA366" s="435"/>
      <c r="AB366" s="435"/>
      <c r="AC366" s="435"/>
      <c r="AD366" s="435"/>
      <c r="AE366" s="435"/>
      <c r="AF366" s="435"/>
      <c r="AG366" s="435"/>
      <c r="AH366" s="435"/>
      <c r="AI366" s="435"/>
      <c r="AJ366" s="435"/>
      <c r="AK366" s="435"/>
      <c r="AL366" s="435"/>
      <c r="AM366" s="435"/>
      <c r="AN366" s="435"/>
      <c r="AO366" s="435"/>
      <c r="AP366" s="435"/>
      <c r="AQ366" s="435"/>
      <c r="AR366" s="435"/>
      <c r="AS366" s="435"/>
      <c r="AT366" s="435"/>
      <c r="AU366" s="435"/>
      <c r="AV366" s="435"/>
      <c r="AW366" s="435"/>
      <c r="AX366" s="435"/>
      <c r="AY366" s="435"/>
      <c r="AZ366" s="435"/>
      <c r="BA366" s="435"/>
      <c r="BB366" s="435"/>
      <c r="BC366" s="435"/>
      <c r="BD366" s="435"/>
      <c r="BE366" s="435"/>
      <c r="BF366" s="435"/>
      <c r="BG366" s="435"/>
      <c r="BH366" s="431"/>
      <c r="BI366" s="431"/>
      <c r="BJ366" s="431"/>
      <c r="BK366" s="431"/>
      <c r="BL366" s="431"/>
      <c r="BM366" s="431"/>
      <c r="BN366" s="467"/>
      <c r="BO366" s="583" t="e">
        <f>VLOOKUP(B366,'[3]Phụ lục 01'!$B$12:$F$150,5,0)</f>
        <v>#N/A</v>
      </c>
      <c r="BP366" s="583" t="e">
        <f t="shared" si="116"/>
        <v>#N/A</v>
      </c>
      <c r="BQ366" s="469" t="e">
        <f>VLOOKUP(B366,'[2]PL01-16112024'!$D$11:$P$237,11,0)</f>
        <v>#N/A</v>
      </c>
      <c r="BR366" s="469"/>
      <c r="BS366" s="469"/>
      <c r="BT366" s="469"/>
      <c r="BU366" s="469"/>
    </row>
    <row r="367" spans="1:73" s="71" customFormat="1" ht="25.5">
      <c r="A367" s="276" t="s">
        <v>186</v>
      </c>
      <c r="B367" s="425" t="s">
        <v>559</v>
      </c>
      <c r="C367" s="266"/>
      <c r="D367" s="606" t="str">
        <f t="shared" si="128"/>
        <v/>
      </c>
      <c r="E367" s="606" t="e">
        <f>NhuCau!#REF!</f>
        <v>#REF!</v>
      </c>
      <c r="F367" s="606" t="e">
        <f t="shared" si="115"/>
        <v>#VALUE!</v>
      </c>
      <c r="G367" s="606" t="s">
        <v>276</v>
      </c>
      <c r="H367" s="606" t="str">
        <f t="shared" si="126"/>
        <v>DGT</v>
      </c>
      <c r="I367" s="608" t="s">
        <v>507</v>
      </c>
      <c r="J367" s="592">
        <f>SUM(K367:BM367)</f>
        <v>1.01</v>
      </c>
      <c r="K367" s="281">
        <v>0.59</v>
      </c>
      <c r="L367" s="281">
        <v>0</v>
      </c>
      <c r="M367" s="281">
        <v>0.42</v>
      </c>
      <c r="N367" s="281">
        <v>0</v>
      </c>
      <c r="O367" s="281"/>
      <c r="P367" s="281"/>
      <c r="Q367" s="281"/>
      <c r="R367" s="281"/>
      <c r="S367" s="281">
        <v>0</v>
      </c>
      <c r="T367" s="281"/>
      <c r="U367" s="281"/>
      <c r="V367" s="281">
        <v>0</v>
      </c>
      <c r="W367" s="281">
        <v>0</v>
      </c>
      <c r="X367" s="281"/>
      <c r="Y367" s="281"/>
      <c r="Z367" s="281"/>
      <c r="AA367" s="281"/>
      <c r="AB367" s="281">
        <v>0</v>
      </c>
      <c r="AC367" s="281"/>
      <c r="AD367" s="281">
        <v>0</v>
      </c>
      <c r="AE367" s="281">
        <v>0</v>
      </c>
      <c r="AF367" s="281">
        <v>0</v>
      </c>
      <c r="AG367" s="281"/>
      <c r="AH367" s="281"/>
      <c r="AI367" s="281"/>
      <c r="AJ367" s="281"/>
      <c r="AK367" s="281"/>
      <c r="AL367" s="281"/>
      <c r="AM367" s="281"/>
      <c r="AN367" s="281"/>
      <c r="AO367" s="281"/>
      <c r="AP367" s="281">
        <v>0</v>
      </c>
      <c r="AQ367" s="281"/>
      <c r="AR367" s="281">
        <v>0</v>
      </c>
      <c r="AS367" s="281">
        <v>0</v>
      </c>
      <c r="AT367" s="281"/>
      <c r="AU367" s="281"/>
      <c r="AV367" s="281"/>
      <c r="AW367" s="281"/>
      <c r="AX367" s="281"/>
      <c r="AY367" s="281"/>
      <c r="AZ367" s="281"/>
      <c r="BA367" s="281"/>
      <c r="BB367" s="281"/>
      <c r="BC367" s="281"/>
      <c r="BD367" s="281">
        <v>0</v>
      </c>
      <c r="BE367" s="281"/>
      <c r="BF367" s="281">
        <v>0</v>
      </c>
      <c r="BG367" s="281"/>
      <c r="BH367" s="266"/>
      <c r="BI367" s="266"/>
      <c r="BJ367" s="266"/>
      <c r="BK367" s="266"/>
      <c r="BL367" s="266"/>
      <c r="BM367" s="266"/>
      <c r="BN367" s="460"/>
      <c r="BO367" s="583">
        <f>VLOOKUP(B367,'[3]Phụ lục 01'!$B$12:$F$150,5,0)</f>
        <v>0</v>
      </c>
      <c r="BP367" s="583">
        <f t="shared" si="116"/>
        <v>1.01</v>
      </c>
      <c r="BQ367" s="469">
        <f>VLOOKUP(B367,'[2]PL01-16112024'!$D$11:$P$237,11,0)</f>
        <v>1.008</v>
      </c>
      <c r="BR367" s="468">
        <v>1.008</v>
      </c>
      <c r="BS367" s="468">
        <v>0</v>
      </c>
      <c r="BT367" s="468">
        <v>0.59</v>
      </c>
      <c r="BU367" s="468" t="s">
        <v>679</v>
      </c>
    </row>
    <row r="368" spans="1:73" s="71" customFormat="1" ht="25.5">
      <c r="A368" s="276" t="s">
        <v>186</v>
      </c>
      <c r="B368" s="425" t="s">
        <v>560</v>
      </c>
      <c r="C368" s="266" t="s">
        <v>528</v>
      </c>
      <c r="D368" s="606">
        <f t="shared" si="128"/>
        <v>1</v>
      </c>
      <c r="E368" s="606" t="e">
        <f>NhuCau!#REF!</f>
        <v>#REF!</v>
      </c>
      <c r="F368" s="606" t="e">
        <f t="shared" si="115"/>
        <v>#REF!</v>
      </c>
      <c r="G368" s="606" t="s">
        <v>276</v>
      </c>
      <c r="H368" s="606" t="str">
        <f t="shared" si="126"/>
        <v>DGT</v>
      </c>
      <c r="I368" s="608" t="s">
        <v>509</v>
      </c>
      <c r="J368" s="592">
        <f>SUM(K368:BM368)</f>
        <v>1</v>
      </c>
      <c r="K368" s="281"/>
      <c r="L368" s="281">
        <v>0</v>
      </c>
      <c r="M368" s="281">
        <v>0.7</v>
      </c>
      <c r="N368" s="281">
        <v>0</v>
      </c>
      <c r="O368" s="281"/>
      <c r="P368" s="281"/>
      <c r="Q368" s="281"/>
      <c r="R368" s="281"/>
      <c r="S368" s="281">
        <v>0.3</v>
      </c>
      <c r="T368" s="281"/>
      <c r="U368" s="281"/>
      <c r="V368" s="281">
        <v>0</v>
      </c>
      <c r="W368" s="281">
        <v>0</v>
      </c>
      <c r="X368" s="281"/>
      <c r="Y368" s="281"/>
      <c r="Z368" s="281"/>
      <c r="AA368" s="281"/>
      <c r="AB368" s="281">
        <v>0</v>
      </c>
      <c r="AC368" s="281"/>
      <c r="AD368" s="281">
        <v>0</v>
      </c>
      <c r="AE368" s="281">
        <v>0</v>
      </c>
      <c r="AF368" s="281">
        <v>0</v>
      </c>
      <c r="AG368" s="281"/>
      <c r="AH368" s="281"/>
      <c r="AI368" s="281"/>
      <c r="AJ368" s="281"/>
      <c r="AK368" s="281"/>
      <c r="AL368" s="281"/>
      <c r="AM368" s="281"/>
      <c r="AN368" s="281"/>
      <c r="AO368" s="281"/>
      <c r="AP368" s="281">
        <v>0</v>
      </c>
      <c r="AQ368" s="281"/>
      <c r="AR368" s="281">
        <v>0</v>
      </c>
      <c r="AS368" s="281">
        <v>0</v>
      </c>
      <c r="AT368" s="281"/>
      <c r="AU368" s="281"/>
      <c r="AV368" s="281"/>
      <c r="AW368" s="281"/>
      <c r="AX368" s="281"/>
      <c r="AY368" s="281"/>
      <c r="AZ368" s="281"/>
      <c r="BA368" s="281"/>
      <c r="BB368" s="281"/>
      <c r="BC368" s="281"/>
      <c r="BD368" s="281">
        <v>0</v>
      </c>
      <c r="BE368" s="281"/>
      <c r="BF368" s="281">
        <v>0</v>
      </c>
      <c r="BG368" s="281"/>
      <c r="BH368" s="266"/>
      <c r="BI368" s="266"/>
      <c r="BJ368" s="266"/>
      <c r="BK368" s="266"/>
      <c r="BL368" s="266"/>
      <c r="BM368" s="266"/>
      <c r="BN368" s="460"/>
      <c r="BO368" s="583">
        <f>VLOOKUP(B368,'[3]Phụ lục 01'!$B$12:$F$150,5,0)</f>
        <v>1</v>
      </c>
      <c r="BP368" s="583">
        <f t="shared" si="116"/>
        <v>0</v>
      </c>
      <c r="BQ368" s="469">
        <f>VLOOKUP(B368,'[2]PL01-16112024'!$D$11:$P$237,11,0)</f>
        <v>1.43</v>
      </c>
      <c r="BR368" s="468">
        <v>1</v>
      </c>
      <c r="BS368" s="468">
        <v>1</v>
      </c>
      <c r="BT368" s="468">
        <v>0</v>
      </c>
      <c r="BU368" s="468" t="s">
        <v>683</v>
      </c>
    </row>
    <row r="369" spans="1:73" s="71" customFormat="1" ht="25.5">
      <c r="A369" s="276" t="s">
        <v>186</v>
      </c>
      <c r="B369" s="425" t="s">
        <v>561</v>
      </c>
      <c r="C369" s="266" t="s">
        <v>528</v>
      </c>
      <c r="D369" s="606">
        <f t="shared" si="128"/>
        <v>0.8</v>
      </c>
      <c r="E369" s="606" t="e">
        <f>NhuCau!#REF!</f>
        <v>#REF!</v>
      </c>
      <c r="F369" s="606" t="e">
        <f t="shared" si="115"/>
        <v>#REF!</v>
      </c>
      <c r="G369" s="606" t="s">
        <v>276</v>
      </c>
      <c r="H369" s="606" t="str">
        <f t="shared" si="126"/>
        <v>DGT</v>
      </c>
      <c r="I369" s="607" t="s">
        <v>514</v>
      </c>
      <c r="J369" s="592">
        <f>SUM(K369:BM369)</f>
        <v>0.8</v>
      </c>
      <c r="K369" s="281">
        <v>0.13</v>
      </c>
      <c r="L369" s="281">
        <v>0</v>
      </c>
      <c r="M369" s="281">
        <v>0.67</v>
      </c>
      <c r="N369" s="281">
        <v>0</v>
      </c>
      <c r="O369" s="281"/>
      <c r="P369" s="281"/>
      <c r="Q369" s="281"/>
      <c r="R369" s="281"/>
      <c r="S369" s="281">
        <v>0</v>
      </c>
      <c r="T369" s="281"/>
      <c r="U369" s="281"/>
      <c r="V369" s="281">
        <v>0</v>
      </c>
      <c r="W369" s="281">
        <v>0</v>
      </c>
      <c r="X369" s="281"/>
      <c r="Y369" s="281"/>
      <c r="Z369" s="281"/>
      <c r="AA369" s="281"/>
      <c r="AB369" s="281">
        <v>0</v>
      </c>
      <c r="AC369" s="281"/>
      <c r="AD369" s="281">
        <v>0</v>
      </c>
      <c r="AE369" s="281">
        <v>0</v>
      </c>
      <c r="AF369" s="281">
        <v>0</v>
      </c>
      <c r="AG369" s="281"/>
      <c r="AH369" s="281"/>
      <c r="AI369" s="281"/>
      <c r="AJ369" s="281"/>
      <c r="AK369" s="281"/>
      <c r="AL369" s="281"/>
      <c r="AM369" s="281"/>
      <c r="AN369" s="281"/>
      <c r="AO369" s="281"/>
      <c r="AP369" s="281">
        <v>0</v>
      </c>
      <c r="AQ369" s="281"/>
      <c r="AR369" s="281">
        <v>0</v>
      </c>
      <c r="AS369" s="281">
        <v>0</v>
      </c>
      <c r="AT369" s="281"/>
      <c r="AU369" s="281"/>
      <c r="AV369" s="281"/>
      <c r="AW369" s="281"/>
      <c r="AX369" s="281"/>
      <c r="AY369" s="281"/>
      <c r="AZ369" s="281"/>
      <c r="BA369" s="281"/>
      <c r="BB369" s="281"/>
      <c r="BC369" s="281"/>
      <c r="BD369" s="281">
        <v>0</v>
      </c>
      <c r="BE369" s="281"/>
      <c r="BF369" s="281">
        <v>0</v>
      </c>
      <c r="BG369" s="281"/>
      <c r="BH369" s="266"/>
      <c r="BI369" s="266"/>
      <c r="BJ369" s="266"/>
      <c r="BK369" s="266"/>
      <c r="BL369" s="266"/>
      <c r="BM369" s="266"/>
      <c r="BN369" s="460"/>
      <c r="BO369" s="583">
        <f>VLOOKUP(B369,'[3]Phụ lục 01'!$B$12:$F$150,5,0)</f>
        <v>0.8</v>
      </c>
      <c r="BP369" s="583">
        <f t="shared" si="116"/>
        <v>0</v>
      </c>
      <c r="BQ369" s="469">
        <f>VLOOKUP(B369,'[2]PL01-16112024'!$D$11:$P$237,11,0)</f>
        <v>0.9</v>
      </c>
      <c r="BR369" s="468">
        <v>0.8</v>
      </c>
      <c r="BS369" s="468">
        <v>0.8</v>
      </c>
      <c r="BT369" s="468">
        <v>0.13</v>
      </c>
      <c r="BU369" s="468" t="s">
        <v>688</v>
      </c>
    </row>
    <row r="370" spans="1:73" s="436" customFormat="1" ht="25.5">
      <c r="A370" s="428" t="s">
        <v>186</v>
      </c>
      <c r="B370" s="429" t="s">
        <v>562</v>
      </c>
      <c r="C370" s="266"/>
      <c r="D370" s="614" t="str">
        <f t="shared" si="128"/>
        <v/>
      </c>
      <c r="E370" s="606" t="e">
        <f>NhuCau!#REF!</f>
        <v>#REF!</v>
      </c>
      <c r="F370" s="606" t="e">
        <f t="shared" si="115"/>
        <v>#VALUE!</v>
      </c>
      <c r="G370" s="614"/>
      <c r="H370" s="614"/>
      <c r="I370" s="624"/>
      <c r="J370" s="594">
        <f>SUM(K370:BM370)</f>
        <v>0</v>
      </c>
      <c r="K370" s="435"/>
      <c r="L370" s="435"/>
      <c r="M370" s="435"/>
      <c r="N370" s="435"/>
      <c r="O370" s="435"/>
      <c r="P370" s="435"/>
      <c r="Q370" s="435"/>
      <c r="R370" s="435"/>
      <c r="S370" s="435"/>
      <c r="T370" s="435"/>
      <c r="U370" s="435"/>
      <c r="V370" s="435"/>
      <c r="W370" s="435"/>
      <c r="X370" s="435"/>
      <c r="Y370" s="435"/>
      <c r="Z370" s="435"/>
      <c r="AA370" s="435"/>
      <c r="AB370" s="435"/>
      <c r="AC370" s="435"/>
      <c r="AD370" s="435"/>
      <c r="AE370" s="435"/>
      <c r="AF370" s="435"/>
      <c r="AG370" s="435"/>
      <c r="AH370" s="435"/>
      <c r="AI370" s="435"/>
      <c r="AJ370" s="435"/>
      <c r="AK370" s="435"/>
      <c r="AL370" s="435"/>
      <c r="AM370" s="435"/>
      <c r="AN370" s="435"/>
      <c r="AO370" s="435"/>
      <c r="AP370" s="435"/>
      <c r="AQ370" s="435"/>
      <c r="AR370" s="435"/>
      <c r="AS370" s="435"/>
      <c r="AT370" s="435"/>
      <c r="AU370" s="435"/>
      <c r="AV370" s="435"/>
      <c r="AW370" s="435"/>
      <c r="AX370" s="435"/>
      <c r="AY370" s="435"/>
      <c r="AZ370" s="435"/>
      <c r="BA370" s="435"/>
      <c r="BB370" s="435"/>
      <c r="BC370" s="435"/>
      <c r="BD370" s="435"/>
      <c r="BE370" s="435"/>
      <c r="BF370" s="435"/>
      <c r="BG370" s="435"/>
      <c r="BH370" s="431"/>
      <c r="BI370" s="431"/>
      <c r="BJ370" s="431"/>
      <c r="BK370" s="431"/>
      <c r="BL370" s="431"/>
      <c r="BM370" s="431"/>
      <c r="BN370" s="463"/>
      <c r="BO370" s="583">
        <f>VLOOKUP(B370,'[3]Phụ lục 01'!$B$12:$F$150,5,0)</f>
        <v>3</v>
      </c>
      <c r="BP370" s="583">
        <f t="shared" si="116"/>
        <v>-3</v>
      </c>
      <c r="BQ370" s="469">
        <f>VLOOKUP(B370,'[2]PL01-16112024'!$D$11:$P$237,11,0)</f>
        <v>4.1399999999999997</v>
      </c>
      <c r="BR370" s="468">
        <v>3</v>
      </c>
      <c r="BS370" s="468">
        <v>3</v>
      </c>
      <c r="BT370" s="468">
        <v>0.54</v>
      </c>
      <c r="BU370" s="468" t="s">
        <v>699</v>
      </c>
    </row>
    <row r="371" spans="1:73" s="436" customFormat="1" ht="12.75">
      <c r="A371" s="428" t="s">
        <v>186</v>
      </c>
      <c r="B371" s="429" t="s">
        <v>585</v>
      </c>
      <c r="C371" s="266" t="s">
        <v>528</v>
      </c>
      <c r="D371" s="614">
        <f t="shared" si="128"/>
        <v>0.4</v>
      </c>
      <c r="E371" s="606" t="e">
        <f>NhuCau!#REF!</f>
        <v>#REF!</v>
      </c>
      <c r="F371" s="606" t="e">
        <f t="shared" si="115"/>
        <v>#REF!</v>
      </c>
      <c r="G371" s="614" t="s">
        <v>276</v>
      </c>
      <c r="H371" s="614" t="str">
        <f t="shared" ref="H371:H372" si="135">IF(ISTEXT(B371)=TRUE,"DGT","")</f>
        <v>DGT</v>
      </c>
      <c r="I371" s="624" t="s">
        <v>512</v>
      </c>
      <c r="J371" s="594">
        <f t="shared" ref="J371:J372" si="136">SUM(K371:BM371)</f>
        <v>0.4</v>
      </c>
      <c r="K371" s="435">
        <v>0.2</v>
      </c>
      <c r="L371" s="435"/>
      <c r="M371" s="435">
        <v>0.2</v>
      </c>
      <c r="N371" s="435"/>
      <c r="O371" s="435"/>
      <c r="P371" s="435"/>
      <c r="Q371" s="435"/>
      <c r="R371" s="435"/>
      <c r="S371" s="435"/>
      <c r="T371" s="435"/>
      <c r="U371" s="435"/>
      <c r="V371" s="435"/>
      <c r="W371" s="435"/>
      <c r="X371" s="435"/>
      <c r="Y371" s="435"/>
      <c r="Z371" s="435"/>
      <c r="AA371" s="435"/>
      <c r="AB371" s="435"/>
      <c r="AC371" s="435"/>
      <c r="AD371" s="435"/>
      <c r="AE371" s="435"/>
      <c r="AF371" s="435"/>
      <c r="AG371" s="435"/>
      <c r="AH371" s="435"/>
      <c r="AI371" s="435"/>
      <c r="AJ371" s="435"/>
      <c r="AK371" s="435"/>
      <c r="AL371" s="435"/>
      <c r="AM371" s="435"/>
      <c r="AN371" s="435"/>
      <c r="AO371" s="435"/>
      <c r="AP371" s="435"/>
      <c r="AQ371" s="435"/>
      <c r="AR371" s="435"/>
      <c r="AS371" s="435"/>
      <c r="AT371" s="435"/>
      <c r="AU371" s="435"/>
      <c r="AV371" s="435"/>
      <c r="AW371" s="435"/>
      <c r="AX371" s="435"/>
      <c r="AY371" s="435"/>
      <c r="AZ371" s="435"/>
      <c r="BA371" s="435"/>
      <c r="BB371" s="435"/>
      <c r="BC371" s="435"/>
      <c r="BD371" s="435"/>
      <c r="BE371" s="435"/>
      <c r="BF371" s="435"/>
      <c r="BG371" s="435"/>
      <c r="BH371" s="431"/>
      <c r="BI371" s="431"/>
      <c r="BJ371" s="431"/>
      <c r="BK371" s="431"/>
      <c r="BL371" s="431"/>
      <c r="BM371" s="431"/>
      <c r="BN371" s="463"/>
      <c r="BO371" s="583" t="e">
        <f>VLOOKUP(B371,'[3]Phụ lục 01'!$B$12:$F$150,5,0)</f>
        <v>#N/A</v>
      </c>
      <c r="BP371" s="583" t="e">
        <f t="shared" si="116"/>
        <v>#N/A</v>
      </c>
      <c r="BQ371" s="469" t="e">
        <f>VLOOKUP(B371,'[2]PL01-16112024'!$D$11:$P$237,11,0)</f>
        <v>#N/A</v>
      </c>
      <c r="BR371" s="468"/>
      <c r="BS371" s="468"/>
      <c r="BT371" s="468"/>
      <c r="BU371" s="468"/>
    </row>
    <row r="372" spans="1:73" s="436" customFormat="1" ht="12.75">
      <c r="A372" s="428" t="s">
        <v>186</v>
      </c>
      <c r="B372" s="429" t="s">
        <v>585</v>
      </c>
      <c r="C372" s="266" t="s">
        <v>528</v>
      </c>
      <c r="D372" s="614">
        <f t="shared" si="128"/>
        <v>2.5999999999999996</v>
      </c>
      <c r="E372" s="606" t="e">
        <f>NhuCau!#REF!</f>
        <v>#REF!</v>
      </c>
      <c r="F372" s="606" t="e">
        <f t="shared" si="115"/>
        <v>#REF!</v>
      </c>
      <c r="G372" s="614" t="s">
        <v>276</v>
      </c>
      <c r="H372" s="614" t="str">
        <f t="shared" si="135"/>
        <v>DGT</v>
      </c>
      <c r="I372" s="624" t="s">
        <v>513</v>
      </c>
      <c r="J372" s="594">
        <f t="shared" si="136"/>
        <v>2.5999999999999996</v>
      </c>
      <c r="K372" s="435">
        <v>2.54</v>
      </c>
      <c r="L372" s="435">
        <v>0</v>
      </c>
      <c r="M372" s="435"/>
      <c r="N372" s="435">
        <v>0</v>
      </c>
      <c r="O372" s="435"/>
      <c r="P372" s="435"/>
      <c r="Q372" s="435"/>
      <c r="R372" s="435"/>
      <c r="S372" s="435">
        <v>0.03</v>
      </c>
      <c r="T372" s="435"/>
      <c r="U372" s="435"/>
      <c r="V372" s="435">
        <v>0</v>
      </c>
      <c r="W372" s="435">
        <v>0</v>
      </c>
      <c r="X372" s="435"/>
      <c r="Y372" s="435"/>
      <c r="Z372" s="435"/>
      <c r="AA372" s="435"/>
      <c r="AB372" s="435">
        <v>0</v>
      </c>
      <c r="AC372" s="435"/>
      <c r="AD372" s="435">
        <v>0</v>
      </c>
      <c r="AE372" s="435">
        <v>0</v>
      </c>
      <c r="AF372" s="435">
        <v>0</v>
      </c>
      <c r="AG372" s="435"/>
      <c r="AH372" s="435"/>
      <c r="AI372" s="435"/>
      <c r="AJ372" s="435"/>
      <c r="AK372" s="435"/>
      <c r="AL372" s="435"/>
      <c r="AM372" s="435"/>
      <c r="AN372" s="435"/>
      <c r="AO372" s="435"/>
      <c r="AP372" s="435">
        <v>0</v>
      </c>
      <c r="AQ372" s="435"/>
      <c r="AR372" s="435">
        <v>0</v>
      </c>
      <c r="AS372" s="435">
        <v>0.02</v>
      </c>
      <c r="AT372" s="435"/>
      <c r="AU372" s="435"/>
      <c r="AV372" s="435"/>
      <c r="AW372" s="435"/>
      <c r="AX372" s="435"/>
      <c r="AY372" s="435"/>
      <c r="AZ372" s="435"/>
      <c r="BA372" s="435"/>
      <c r="BB372" s="435"/>
      <c r="BC372" s="435"/>
      <c r="BD372" s="435">
        <v>0.01</v>
      </c>
      <c r="BE372" s="435"/>
      <c r="BF372" s="435">
        <v>0</v>
      </c>
      <c r="BG372" s="435"/>
      <c r="BH372" s="431"/>
      <c r="BI372" s="431"/>
      <c r="BJ372" s="431"/>
      <c r="BK372" s="431"/>
      <c r="BL372" s="431"/>
      <c r="BM372" s="431"/>
      <c r="BN372" s="463"/>
      <c r="BO372" s="583" t="e">
        <f>VLOOKUP(B372,'[3]Phụ lục 01'!$B$12:$F$150,5,0)</f>
        <v>#N/A</v>
      </c>
      <c r="BP372" s="583" t="e">
        <f t="shared" si="116"/>
        <v>#N/A</v>
      </c>
      <c r="BQ372" s="469" t="e">
        <f>VLOOKUP(B372,'[2]PL01-16112024'!$D$11:$P$237,11,0)</f>
        <v>#N/A</v>
      </c>
      <c r="BR372" s="468"/>
      <c r="BS372" s="468"/>
      <c r="BT372" s="468"/>
      <c r="BU372" s="468"/>
    </row>
    <row r="373" spans="1:73" s="436" customFormat="1" ht="25.5">
      <c r="A373" s="428" t="s">
        <v>186</v>
      </c>
      <c r="B373" s="429" t="s">
        <v>563</v>
      </c>
      <c r="C373" s="266"/>
      <c r="D373" s="614" t="str">
        <f t="shared" si="128"/>
        <v/>
      </c>
      <c r="E373" s="606" t="e">
        <f>NhuCau!#REF!</f>
        <v>#REF!</v>
      </c>
      <c r="F373" s="606" t="e">
        <f t="shared" si="115"/>
        <v>#VALUE!</v>
      </c>
      <c r="G373" s="614" t="s">
        <v>276</v>
      </c>
      <c r="H373" s="614"/>
      <c r="I373" s="615"/>
      <c r="J373" s="594">
        <f>SUM(K373:BM373)</f>
        <v>0</v>
      </c>
      <c r="K373" s="435">
        <v>0</v>
      </c>
      <c r="L373" s="435">
        <v>0</v>
      </c>
      <c r="M373" s="435"/>
      <c r="N373" s="435"/>
      <c r="O373" s="435"/>
      <c r="P373" s="435"/>
      <c r="Q373" s="435"/>
      <c r="R373" s="435"/>
      <c r="S373" s="435"/>
      <c r="T373" s="435"/>
      <c r="U373" s="435"/>
      <c r="V373" s="435"/>
      <c r="W373" s="435"/>
      <c r="X373" s="435"/>
      <c r="Y373" s="435"/>
      <c r="Z373" s="435"/>
      <c r="AA373" s="435"/>
      <c r="AB373" s="435"/>
      <c r="AC373" s="435"/>
      <c r="AD373" s="435"/>
      <c r="AE373" s="435"/>
      <c r="AF373" s="435"/>
      <c r="AG373" s="435"/>
      <c r="AH373" s="435"/>
      <c r="AI373" s="435"/>
      <c r="AJ373" s="435"/>
      <c r="AK373" s="435"/>
      <c r="AL373" s="435"/>
      <c r="AM373" s="435"/>
      <c r="AN373" s="435"/>
      <c r="AO373" s="435"/>
      <c r="AP373" s="435"/>
      <c r="AQ373" s="435"/>
      <c r="AR373" s="435"/>
      <c r="AS373" s="435"/>
      <c r="AT373" s="435"/>
      <c r="AU373" s="435"/>
      <c r="AV373" s="435"/>
      <c r="AW373" s="435"/>
      <c r="AX373" s="435"/>
      <c r="AY373" s="435"/>
      <c r="AZ373" s="435"/>
      <c r="BA373" s="435"/>
      <c r="BB373" s="435"/>
      <c r="BC373" s="435"/>
      <c r="BD373" s="435"/>
      <c r="BE373" s="435"/>
      <c r="BF373" s="435"/>
      <c r="BG373" s="435"/>
      <c r="BH373" s="431"/>
      <c r="BI373" s="431"/>
      <c r="BJ373" s="431"/>
      <c r="BK373" s="431"/>
      <c r="BL373" s="431"/>
      <c r="BM373" s="431"/>
      <c r="BN373" s="463"/>
      <c r="BO373" s="583">
        <f>VLOOKUP(B373,'[3]Phụ lục 01'!$B$12:$F$150,5,0)</f>
        <v>6</v>
      </c>
      <c r="BP373" s="583">
        <f t="shared" si="116"/>
        <v>-6</v>
      </c>
      <c r="BQ373" s="469">
        <f>VLOOKUP(B373,'[2]PL01-16112024'!$D$11:$P$237,11,0)</f>
        <v>7.7</v>
      </c>
      <c r="BR373" s="468">
        <v>6</v>
      </c>
      <c r="BS373" s="468">
        <v>6</v>
      </c>
      <c r="BT373" s="468">
        <v>0</v>
      </c>
      <c r="BU373" s="468" t="s">
        <v>704</v>
      </c>
    </row>
    <row r="374" spans="1:73" s="436" customFormat="1" ht="22.5">
      <c r="A374" s="428" t="s">
        <v>186</v>
      </c>
      <c r="B374" s="429" t="s">
        <v>585</v>
      </c>
      <c r="C374" s="266" t="s">
        <v>528</v>
      </c>
      <c r="D374" s="614">
        <f t="shared" si="128"/>
        <v>0.6</v>
      </c>
      <c r="E374" s="606" t="e">
        <f>NhuCau!#REF!</f>
        <v>#REF!</v>
      </c>
      <c r="F374" s="606" t="e">
        <f t="shared" si="115"/>
        <v>#REF!</v>
      </c>
      <c r="G374" s="614" t="s">
        <v>276</v>
      </c>
      <c r="H374" s="614" t="str">
        <f t="shared" ref="H374:H376" si="137">IF(ISTEXT(B374)=TRUE,"DGT","")</f>
        <v>DGT</v>
      </c>
      <c r="I374" s="615" t="s">
        <v>502</v>
      </c>
      <c r="J374" s="594">
        <f t="shared" ref="J374:J376" si="138">SUM(K374:BM374)</f>
        <v>0.6</v>
      </c>
      <c r="K374" s="435"/>
      <c r="L374" s="435"/>
      <c r="M374" s="435">
        <v>0.11</v>
      </c>
      <c r="N374" s="435"/>
      <c r="O374" s="435"/>
      <c r="P374" s="435"/>
      <c r="Q374" s="435"/>
      <c r="R374" s="435"/>
      <c r="S374" s="435">
        <v>0.28999999999999998</v>
      </c>
      <c r="T374" s="435"/>
      <c r="U374" s="435"/>
      <c r="V374" s="435"/>
      <c r="W374" s="435"/>
      <c r="X374" s="435"/>
      <c r="Y374" s="435"/>
      <c r="Z374" s="435"/>
      <c r="AA374" s="435"/>
      <c r="AB374" s="435"/>
      <c r="AC374" s="435"/>
      <c r="AD374" s="435"/>
      <c r="AE374" s="435"/>
      <c r="AF374" s="435"/>
      <c r="AG374" s="435"/>
      <c r="AH374" s="435"/>
      <c r="AI374" s="435"/>
      <c r="AJ374" s="435"/>
      <c r="AK374" s="435"/>
      <c r="AL374" s="435"/>
      <c r="AM374" s="435"/>
      <c r="AN374" s="435"/>
      <c r="AO374" s="435"/>
      <c r="AP374" s="435"/>
      <c r="AQ374" s="435"/>
      <c r="AR374" s="435"/>
      <c r="AS374" s="435"/>
      <c r="AT374" s="435"/>
      <c r="AU374" s="435"/>
      <c r="AV374" s="435"/>
      <c r="AW374" s="435"/>
      <c r="AX374" s="435"/>
      <c r="AY374" s="435"/>
      <c r="AZ374" s="435"/>
      <c r="BA374" s="435"/>
      <c r="BB374" s="435"/>
      <c r="BC374" s="435"/>
      <c r="BD374" s="435"/>
      <c r="BE374" s="435"/>
      <c r="BF374" s="435"/>
      <c r="BG374" s="435">
        <v>0.2</v>
      </c>
      <c r="BH374" s="431"/>
      <c r="BI374" s="431"/>
      <c r="BJ374" s="431"/>
      <c r="BK374" s="431"/>
      <c r="BL374" s="431"/>
      <c r="BM374" s="431"/>
      <c r="BN374" s="463"/>
      <c r="BO374" s="583" t="e">
        <f>VLOOKUP(B374,'[3]Phụ lục 01'!$B$12:$F$150,5,0)</f>
        <v>#N/A</v>
      </c>
      <c r="BP374" s="583" t="e">
        <f t="shared" si="116"/>
        <v>#N/A</v>
      </c>
      <c r="BQ374" s="469" t="e">
        <f>VLOOKUP(B374,'[2]PL01-16112024'!$D$11:$P$237,11,0)</f>
        <v>#N/A</v>
      </c>
      <c r="BR374" s="468"/>
      <c r="BS374" s="468"/>
      <c r="BT374" s="468"/>
      <c r="BU374" s="468"/>
    </row>
    <row r="375" spans="1:73" s="436" customFormat="1" ht="12.75">
      <c r="A375" s="428" t="s">
        <v>186</v>
      </c>
      <c r="B375" s="429" t="s">
        <v>585</v>
      </c>
      <c r="C375" s="266" t="s">
        <v>528</v>
      </c>
      <c r="D375" s="614">
        <f t="shared" si="128"/>
        <v>3.4000000000000004</v>
      </c>
      <c r="E375" s="606" t="e">
        <f>NhuCau!#REF!</f>
        <v>#REF!</v>
      </c>
      <c r="F375" s="606" t="e">
        <f t="shared" si="115"/>
        <v>#REF!</v>
      </c>
      <c r="G375" s="614" t="s">
        <v>276</v>
      </c>
      <c r="H375" s="614" t="str">
        <f t="shared" si="137"/>
        <v>DGT</v>
      </c>
      <c r="I375" s="615" t="s">
        <v>511</v>
      </c>
      <c r="J375" s="594">
        <f t="shared" si="138"/>
        <v>3.4000000000000004</v>
      </c>
      <c r="K375" s="435"/>
      <c r="L375" s="435"/>
      <c r="M375" s="435">
        <v>1.3</v>
      </c>
      <c r="N375" s="435"/>
      <c r="O375" s="435"/>
      <c r="P375" s="435"/>
      <c r="Q375" s="435"/>
      <c r="R375" s="435"/>
      <c r="S375" s="435">
        <v>0.6</v>
      </c>
      <c r="T375" s="435"/>
      <c r="U375" s="435"/>
      <c r="V375" s="435"/>
      <c r="W375" s="435"/>
      <c r="X375" s="435"/>
      <c r="Y375" s="435"/>
      <c r="Z375" s="435"/>
      <c r="AA375" s="435"/>
      <c r="AB375" s="435"/>
      <c r="AC375" s="435"/>
      <c r="AD375" s="435"/>
      <c r="AE375" s="435"/>
      <c r="AF375" s="435"/>
      <c r="AG375" s="435"/>
      <c r="AH375" s="435"/>
      <c r="AI375" s="435"/>
      <c r="AJ375" s="435"/>
      <c r="AK375" s="435"/>
      <c r="AL375" s="435"/>
      <c r="AM375" s="435"/>
      <c r="AN375" s="435"/>
      <c r="AO375" s="435"/>
      <c r="AP375" s="435"/>
      <c r="AQ375" s="435"/>
      <c r="AR375" s="435"/>
      <c r="AS375" s="435">
        <v>0.8</v>
      </c>
      <c r="AT375" s="435"/>
      <c r="AU375" s="435"/>
      <c r="AV375" s="435"/>
      <c r="AW375" s="435"/>
      <c r="AX375" s="435"/>
      <c r="AY375" s="435"/>
      <c r="AZ375" s="435"/>
      <c r="BA375" s="435"/>
      <c r="BB375" s="435"/>
      <c r="BC375" s="435"/>
      <c r="BD375" s="435">
        <v>0.2</v>
      </c>
      <c r="BE375" s="435"/>
      <c r="BF375" s="435"/>
      <c r="BG375" s="435"/>
      <c r="BH375" s="431"/>
      <c r="BI375" s="431"/>
      <c r="BJ375" s="431">
        <v>0.5</v>
      </c>
      <c r="BK375" s="431"/>
      <c r="BL375" s="431"/>
      <c r="BM375" s="431"/>
      <c r="BN375" s="463"/>
      <c r="BO375" s="583" t="e">
        <f>VLOOKUP(B375,'[3]Phụ lục 01'!$B$12:$F$150,5,0)</f>
        <v>#N/A</v>
      </c>
      <c r="BP375" s="583" t="e">
        <f t="shared" si="116"/>
        <v>#N/A</v>
      </c>
      <c r="BQ375" s="469" t="e">
        <f>VLOOKUP(B375,'[2]PL01-16112024'!$D$11:$P$237,11,0)</f>
        <v>#N/A</v>
      </c>
      <c r="BR375" s="468"/>
      <c r="BS375" s="468"/>
      <c r="BT375" s="468"/>
      <c r="BU375" s="468"/>
    </row>
    <row r="376" spans="1:73" s="436" customFormat="1" ht="12.75">
      <c r="A376" s="428" t="s">
        <v>186</v>
      </c>
      <c r="B376" s="429" t="s">
        <v>585</v>
      </c>
      <c r="C376" s="266" t="s">
        <v>528</v>
      </c>
      <c r="D376" s="614">
        <f t="shared" si="128"/>
        <v>2</v>
      </c>
      <c r="E376" s="606" t="e">
        <f>NhuCau!#REF!</f>
        <v>#REF!</v>
      </c>
      <c r="F376" s="606" t="e">
        <f t="shared" si="115"/>
        <v>#REF!</v>
      </c>
      <c r="G376" s="614" t="s">
        <v>276</v>
      </c>
      <c r="H376" s="614" t="str">
        <f t="shared" si="137"/>
        <v>DGT</v>
      </c>
      <c r="I376" s="615" t="s">
        <v>513</v>
      </c>
      <c r="J376" s="594">
        <f t="shared" si="138"/>
        <v>2</v>
      </c>
      <c r="K376" s="435">
        <v>1.5</v>
      </c>
      <c r="L376" s="435"/>
      <c r="M376" s="435"/>
      <c r="N376" s="435"/>
      <c r="O376" s="435"/>
      <c r="P376" s="435"/>
      <c r="Q376" s="435"/>
      <c r="R376" s="435"/>
      <c r="S376" s="435">
        <v>0.3</v>
      </c>
      <c r="T376" s="435"/>
      <c r="U376" s="435"/>
      <c r="V376" s="435"/>
      <c r="W376" s="435"/>
      <c r="X376" s="435"/>
      <c r="Y376" s="435"/>
      <c r="Z376" s="435"/>
      <c r="AA376" s="435"/>
      <c r="AB376" s="435"/>
      <c r="AC376" s="435"/>
      <c r="AD376" s="435"/>
      <c r="AE376" s="435"/>
      <c r="AF376" s="435"/>
      <c r="AG376" s="435"/>
      <c r="AH376" s="435"/>
      <c r="AI376" s="435"/>
      <c r="AJ376" s="435"/>
      <c r="AK376" s="435"/>
      <c r="AL376" s="435"/>
      <c r="AM376" s="435"/>
      <c r="AN376" s="435"/>
      <c r="AO376" s="435"/>
      <c r="AP376" s="435"/>
      <c r="AQ376" s="435"/>
      <c r="AR376" s="435"/>
      <c r="AS376" s="435"/>
      <c r="AT376" s="435"/>
      <c r="AU376" s="435"/>
      <c r="AV376" s="435"/>
      <c r="AW376" s="435"/>
      <c r="AX376" s="435"/>
      <c r="AY376" s="435"/>
      <c r="AZ376" s="435"/>
      <c r="BA376" s="435"/>
      <c r="BB376" s="435"/>
      <c r="BC376" s="435"/>
      <c r="BD376" s="435">
        <v>0.2</v>
      </c>
      <c r="BE376" s="435"/>
      <c r="BF376" s="435"/>
      <c r="BG376" s="435"/>
      <c r="BH376" s="431"/>
      <c r="BI376" s="431"/>
      <c r="BJ376" s="431"/>
      <c r="BK376" s="431"/>
      <c r="BL376" s="431"/>
      <c r="BM376" s="431"/>
      <c r="BN376" s="463"/>
      <c r="BO376" s="583" t="e">
        <f>VLOOKUP(B376,'[3]Phụ lục 01'!$B$12:$F$150,5,0)</f>
        <v>#N/A</v>
      </c>
      <c r="BP376" s="583" t="e">
        <f t="shared" si="116"/>
        <v>#N/A</v>
      </c>
      <c r="BQ376" s="469" t="e">
        <f>VLOOKUP(B376,'[2]PL01-16112024'!$D$11:$P$237,11,0)</f>
        <v>#N/A</v>
      </c>
      <c r="BR376" s="468"/>
      <c r="BS376" s="468"/>
      <c r="BT376" s="468"/>
      <c r="BU376" s="468"/>
    </row>
    <row r="377" spans="1:73" s="71" customFormat="1" ht="38.25">
      <c r="A377" s="276" t="s">
        <v>186</v>
      </c>
      <c r="B377" s="425" t="s">
        <v>564</v>
      </c>
      <c r="C377" s="266" t="s">
        <v>528</v>
      </c>
      <c r="D377" s="606">
        <f t="shared" si="128"/>
        <v>1.9000000000000001</v>
      </c>
      <c r="E377" s="606" t="e">
        <f>NhuCau!#REF!</f>
        <v>#REF!</v>
      </c>
      <c r="F377" s="606" t="e">
        <f t="shared" si="115"/>
        <v>#REF!</v>
      </c>
      <c r="G377" s="606" t="s">
        <v>276</v>
      </c>
      <c r="H377" s="606" t="str">
        <f t="shared" si="126"/>
        <v>DGT</v>
      </c>
      <c r="I377" s="608" t="s">
        <v>510</v>
      </c>
      <c r="J377" s="592">
        <f t="shared" ref="J377:J426" si="139">SUM(K377:BM377)</f>
        <v>1.9000000000000001</v>
      </c>
      <c r="K377" s="281">
        <v>0</v>
      </c>
      <c r="L377" s="281">
        <v>0</v>
      </c>
      <c r="M377" s="281">
        <v>1.04</v>
      </c>
      <c r="N377" s="281">
        <v>0.05</v>
      </c>
      <c r="O377" s="281"/>
      <c r="P377" s="281"/>
      <c r="Q377" s="281"/>
      <c r="R377" s="281"/>
      <c r="S377" s="281">
        <v>0.3</v>
      </c>
      <c r="T377" s="281"/>
      <c r="U377" s="281"/>
      <c r="V377" s="281">
        <v>0</v>
      </c>
      <c r="W377" s="281">
        <v>0</v>
      </c>
      <c r="X377" s="281"/>
      <c r="Y377" s="281"/>
      <c r="Z377" s="281"/>
      <c r="AA377" s="281"/>
      <c r="AB377" s="281">
        <v>0</v>
      </c>
      <c r="AC377" s="281"/>
      <c r="AD377" s="281">
        <v>0</v>
      </c>
      <c r="AE377" s="281">
        <v>0</v>
      </c>
      <c r="AF377" s="281">
        <v>0</v>
      </c>
      <c r="AG377" s="281"/>
      <c r="AH377" s="281"/>
      <c r="AI377" s="281"/>
      <c r="AJ377" s="281"/>
      <c r="AK377" s="281"/>
      <c r="AL377" s="281"/>
      <c r="AM377" s="281"/>
      <c r="AN377" s="281"/>
      <c r="AO377" s="281"/>
      <c r="AP377" s="281">
        <v>0</v>
      </c>
      <c r="AQ377" s="281"/>
      <c r="AR377" s="281">
        <v>0</v>
      </c>
      <c r="AS377" s="281">
        <v>0.5</v>
      </c>
      <c r="AT377" s="281"/>
      <c r="AU377" s="281"/>
      <c r="AV377" s="281"/>
      <c r="AW377" s="281"/>
      <c r="AX377" s="281"/>
      <c r="AY377" s="281"/>
      <c r="AZ377" s="281"/>
      <c r="BA377" s="281"/>
      <c r="BB377" s="281"/>
      <c r="BC377" s="281"/>
      <c r="BD377" s="281">
        <v>0.01</v>
      </c>
      <c r="BE377" s="281"/>
      <c r="BF377" s="281">
        <v>0</v>
      </c>
      <c r="BG377" s="281"/>
      <c r="BH377" s="266"/>
      <c r="BI377" s="266"/>
      <c r="BJ377" s="266"/>
      <c r="BK377" s="266"/>
      <c r="BL377" s="266"/>
      <c r="BM377" s="266"/>
      <c r="BN377" s="460"/>
      <c r="BO377" s="583">
        <f>VLOOKUP(B377,'[3]Phụ lục 01'!$B$12:$F$150,5,0)</f>
        <v>1.9</v>
      </c>
      <c r="BP377" s="583">
        <f t="shared" si="116"/>
        <v>0</v>
      </c>
      <c r="BQ377" s="469">
        <f>VLOOKUP(B377,'[2]PL01-16112024'!$D$11:$P$237,11,0)</f>
        <v>2.06</v>
      </c>
      <c r="BR377" s="468">
        <v>1.9</v>
      </c>
      <c r="BS377" s="468">
        <v>1.9</v>
      </c>
      <c r="BT377" s="468">
        <v>0</v>
      </c>
      <c r="BU377" s="468" t="s">
        <v>684</v>
      </c>
    </row>
    <row r="378" spans="1:73" s="71" customFormat="1" ht="38.25">
      <c r="A378" s="276" t="s">
        <v>186</v>
      </c>
      <c r="B378" s="425" t="s">
        <v>565</v>
      </c>
      <c r="C378" s="266" t="s">
        <v>528</v>
      </c>
      <c r="D378" s="606">
        <f t="shared" si="128"/>
        <v>0</v>
      </c>
      <c r="E378" s="606" t="e">
        <f>NhuCau!#REF!</f>
        <v>#REF!</v>
      </c>
      <c r="F378" s="606" t="e">
        <f t="shared" si="115"/>
        <v>#REF!</v>
      </c>
      <c r="G378" s="606" t="s">
        <v>276</v>
      </c>
      <c r="H378" s="606" t="str">
        <f t="shared" si="126"/>
        <v>DGT</v>
      </c>
      <c r="I378" s="608"/>
      <c r="J378" s="592">
        <f t="shared" si="139"/>
        <v>0</v>
      </c>
      <c r="K378" s="281"/>
      <c r="L378" s="281">
        <v>0</v>
      </c>
      <c r="M378" s="281"/>
      <c r="N378" s="281">
        <v>0</v>
      </c>
      <c r="O378" s="281"/>
      <c r="P378" s="281"/>
      <c r="Q378" s="281"/>
      <c r="R378" s="281"/>
      <c r="S378" s="281">
        <v>0</v>
      </c>
      <c r="T378" s="281"/>
      <c r="U378" s="281"/>
      <c r="V378" s="281">
        <v>0</v>
      </c>
      <c r="W378" s="281">
        <v>0</v>
      </c>
      <c r="X378" s="281"/>
      <c r="Y378" s="281"/>
      <c r="Z378" s="281"/>
      <c r="AA378" s="281"/>
      <c r="AB378" s="281">
        <v>0</v>
      </c>
      <c r="AC378" s="281"/>
      <c r="AD378" s="281">
        <v>0</v>
      </c>
      <c r="AE378" s="281">
        <v>0</v>
      </c>
      <c r="AF378" s="281">
        <v>0</v>
      </c>
      <c r="AG378" s="281"/>
      <c r="AH378" s="281"/>
      <c r="AI378" s="281"/>
      <c r="AJ378" s="281"/>
      <c r="AK378" s="281"/>
      <c r="AL378" s="281"/>
      <c r="AM378" s="281"/>
      <c r="AN378" s="281"/>
      <c r="AO378" s="281"/>
      <c r="AP378" s="281">
        <v>0</v>
      </c>
      <c r="AQ378" s="281"/>
      <c r="AR378" s="281">
        <v>0</v>
      </c>
      <c r="AS378" s="281">
        <v>0</v>
      </c>
      <c r="AT378" s="281"/>
      <c r="AU378" s="281"/>
      <c r="AV378" s="281"/>
      <c r="AW378" s="281"/>
      <c r="AX378" s="281"/>
      <c r="AY378" s="281"/>
      <c r="AZ378" s="281"/>
      <c r="BA378" s="281"/>
      <c r="BB378" s="281"/>
      <c r="BC378" s="281"/>
      <c r="BD378" s="281">
        <v>0</v>
      </c>
      <c r="BE378" s="281"/>
      <c r="BF378" s="281">
        <v>0</v>
      </c>
      <c r="BG378" s="281"/>
      <c r="BH378" s="266"/>
      <c r="BI378" s="266"/>
      <c r="BJ378" s="266"/>
      <c r="BK378" s="266"/>
      <c r="BL378" s="266"/>
      <c r="BM378" s="266"/>
      <c r="BN378" s="460"/>
      <c r="BO378" s="583">
        <f>VLOOKUP(B378,'[3]Phụ lục 01'!$B$12:$F$150,5,0)</f>
        <v>0.91</v>
      </c>
      <c r="BP378" s="583">
        <f t="shared" si="116"/>
        <v>-0.91</v>
      </c>
      <c r="BQ378" s="469">
        <f>VLOOKUP(B378,'[2]PL01-16112024'!$D$11:$P$237,11,0)</f>
        <v>0.91</v>
      </c>
      <c r="BR378" s="468">
        <v>0.91</v>
      </c>
      <c r="BS378" s="468">
        <v>0.91</v>
      </c>
      <c r="BT378" s="468">
        <v>0.91</v>
      </c>
      <c r="BU378" s="468" t="s">
        <v>699</v>
      </c>
    </row>
    <row r="379" spans="1:73" s="71" customFormat="1" ht="12.75">
      <c r="A379" s="276" t="s">
        <v>186</v>
      </c>
      <c r="B379" s="425" t="s">
        <v>585</v>
      </c>
      <c r="C379" s="266" t="s">
        <v>528</v>
      </c>
      <c r="D379" s="606">
        <f t="shared" si="128"/>
        <v>0.87</v>
      </c>
      <c r="E379" s="606" t="e">
        <f>NhuCau!#REF!</f>
        <v>#REF!</v>
      </c>
      <c r="F379" s="606" t="e">
        <f t="shared" si="115"/>
        <v>#REF!</v>
      </c>
      <c r="G379" s="606" t="s">
        <v>276</v>
      </c>
      <c r="H379" s="606" t="str">
        <f t="shared" si="126"/>
        <v>DGT</v>
      </c>
      <c r="I379" s="608" t="s">
        <v>512</v>
      </c>
      <c r="J379" s="592">
        <f t="shared" ref="J379:J380" si="140">SUM(K379:BM379)</f>
        <v>0.87</v>
      </c>
      <c r="K379" s="281">
        <v>0.87</v>
      </c>
      <c r="L379" s="281">
        <v>0</v>
      </c>
      <c r="M379" s="281"/>
      <c r="N379" s="281">
        <v>0</v>
      </c>
      <c r="O379" s="281"/>
      <c r="P379" s="281"/>
      <c r="Q379" s="281"/>
      <c r="R379" s="281"/>
      <c r="S379" s="281">
        <v>0</v>
      </c>
      <c r="T379" s="281"/>
      <c r="U379" s="281"/>
      <c r="V379" s="281">
        <v>0</v>
      </c>
      <c r="W379" s="281">
        <v>0</v>
      </c>
      <c r="X379" s="281"/>
      <c r="Y379" s="281"/>
      <c r="Z379" s="281"/>
      <c r="AA379" s="281"/>
      <c r="AB379" s="281">
        <v>0</v>
      </c>
      <c r="AC379" s="281"/>
      <c r="AD379" s="281">
        <v>0</v>
      </c>
      <c r="AE379" s="281">
        <v>0</v>
      </c>
      <c r="AF379" s="281">
        <v>0</v>
      </c>
      <c r="AG379" s="281"/>
      <c r="AH379" s="281"/>
      <c r="AI379" s="281"/>
      <c r="AJ379" s="281"/>
      <c r="AK379" s="281"/>
      <c r="AL379" s="281"/>
      <c r="AM379" s="281"/>
      <c r="AN379" s="281"/>
      <c r="AO379" s="281"/>
      <c r="AP379" s="281">
        <v>0</v>
      </c>
      <c r="AQ379" s="281"/>
      <c r="AR379" s="281">
        <v>0</v>
      </c>
      <c r="AS379" s="281">
        <v>0</v>
      </c>
      <c r="AT379" s="281"/>
      <c r="AU379" s="281"/>
      <c r="AV379" s="281"/>
      <c r="AW379" s="281"/>
      <c r="AX379" s="281"/>
      <c r="AY379" s="281"/>
      <c r="AZ379" s="281"/>
      <c r="BA379" s="281"/>
      <c r="BB379" s="281"/>
      <c r="BC379" s="281"/>
      <c r="BD379" s="281">
        <v>0</v>
      </c>
      <c r="BE379" s="281"/>
      <c r="BF379" s="281">
        <v>0</v>
      </c>
      <c r="BG379" s="281"/>
      <c r="BH379" s="266"/>
      <c r="BI379" s="266"/>
      <c r="BJ379" s="266"/>
      <c r="BK379" s="266"/>
      <c r="BL379" s="266"/>
      <c r="BM379" s="266"/>
      <c r="BN379" s="460"/>
      <c r="BO379" s="583" t="e">
        <f>VLOOKUP(B379,'[3]Phụ lục 01'!$B$12:$F$150,5,0)</f>
        <v>#N/A</v>
      </c>
      <c r="BP379" s="583" t="e">
        <f t="shared" si="116"/>
        <v>#N/A</v>
      </c>
      <c r="BQ379" s="469" t="e">
        <f>VLOOKUP(B379,'[2]PL01-16112024'!$D$11:$P$237,11,0)</f>
        <v>#N/A</v>
      </c>
      <c r="BR379" s="468"/>
      <c r="BS379" s="468"/>
      <c r="BT379" s="468"/>
      <c r="BU379" s="468"/>
    </row>
    <row r="380" spans="1:73" s="71" customFormat="1" ht="12.75">
      <c r="A380" s="276" t="s">
        <v>186</v>
      </c>
      <c r="B380" s="425" t="s">
        <v>585</v>
      </c>
      <c r="C380" s="266" t="s">
        <v>528</v>
      </c>
      <c r="D380" s="606">
        <f t="shared" si="128"/>
        <v>0.04</v>
      </c>
      <c r="E380" s="606" t="e">
        <f>NhuCau!#REF!</f>
        <v>#REF!</v>
      </c>
      <c r="F380" s="606" t="e">
        <f t="shared" si="115"/>
        <v>#REF!</v>
      </c>
      <c r="G380" s="606" t="s">
        <v>276</v>
      </c>
      <c r="H380" s="606" t="str">
        <f t="shared" si="126"/>
        <v>DGT</v>
      </c>
      <c r="I380" s="608" t="s">
        <v>513</v>
      </c>
      <c r="J380" s="592">
        <f t="shared" si="140"/>
        <v>0.04</v>
      </c>
      <c r="K380" s="281">
        <v>0.04</v>
      </c>
      <c r="L380" s="281">
        <v>0</v>
      </c>
      <c r="M380" s="281"/>
      <c r="N380" s="281">
        <v>0</v>
      </c>
      <c r="O380" s="281"/>
      <c r="P380" s="281"/>
      <c r="Q380" s="281"/>
      <c r="R380" s="281"/>
      <c r="S380" s="281">
        <v>0</v>
      </c>
      <c r="T380" s="281"/>
      <c r="U380" s="281"/>
      <c r="V380" s="281">
        <v>0</v>
      </c>
      <c r="W380" s="281">
        <v>0</v>
      </c>
      <c r="X380" s="281"/>
      <c r="Y380" s="281"/>
      <c r="Z380" s="281"/>
      <c r="AA380" s="281"/>
      <c r="AB380" s="281">
        <v>0</v>
      </c>
      <c r="AC380" s="281"/>
      <c r="AD380" s="281">
        <v>0</v>
      </c>
      <c r="AE380" s="281">
        <v>0</v>
      </c>
      <c r="AF380" s="281">
        <v>0</v>
      </c>
      <c r="AG380" s="281"/>
      <c r="AH380" s="281"/>
      <c r="AI380" s="281"/>
      <c r="AJ380" s="281"/>
      <c r="AK380" s="281"/>
      <c r="AL380" s="281"/>
      <c r="AM380" s="281"/>
      <c r="AN380" s="281"/>
      <c r="AO380" s="281"/>
      <c r="AP380" s="281">
        <v>0</v>
      </c>
      <c r="AQ380" s="281"/>
      <c r="AR380" s="281">
        <v>0</v>
      </c>
      <c r="AS380" s="281">
        <v>0</v>
      </c>
      <c r="AT380" s="281"/>
      <c r="AU380" s="281"/>
      <c r="AV380" s="281"/>
      <c r="AW380" s="281"/>
      <c r="AX380" s="281"/>
      <c r="AY380" s="281"/>
      <c r="AZ380" s="281"/>
      <c r="BA380" s="281"/>
      <c r="BB380" s="281"/>
      <c r="BC380" s="281"/>
      <c r="BD380" s="281">
        <v>0</v>
      </c>
      <c r="BE380" s="281"/>
      <c r="BF380" s="281">
        <v>0</v>
      </c>
      <c r="BG380" s="281"/>
      <c r="BH380" s="266"/>
      <c r="BI380" s="266"/>
      <c r="BJ380" s="266"/>
      <c r="BK380" s="266"/>
      <c r="BL380" s="266"/>
      <c r="BM380" s="266"/>
      <c r="BN380" s="460"/>
      <c r="BO380" s="583" t="e">
        <f>VLOOKUP(B380,'[3]Phụ lục 01'!$B$12:$F$150,5,0)</f>
        <v>#N/A</v>
      </c>
      <c r="BP380" s="583" t="e">
        <f t="shared" si="116"/>
        <v>#N/A</v>
      </c>
      <c r="BQ380" s="469" t="e">
        <f>VLOOKUP(B380,'[2]PL01-16112024'!$D$11:$P$237,11,0)</f>
        <v>#N/A</v>
      </c>
      <c r="BR380" s="468"/>
      <c r="BS380" s="468"/>
      <c r="BT380" s="468"/>
      <c r="BU380" s="468"/>
    </row>
    <row r="381" spans="1:73" s="438" customFormat="1" ht="38.25">
      <c r="A381" s="428" t="s">
        <v>186</v>
      </c>
      <c r="B381" s="429" t="s">
        <v>566</v>
      </c>
      <c r="C381" s="266" t="s">
        <v>528</v>
      </c>
      <c r="D381" s="614">
        <f t="shared" si="128"/>
        <v>0</v>
      </c>
      <c r="E381" s="606" t="e">
        <f>NhuCau!#REF!</f>
        <v>#REF!</v>
      </c>
      <c r="F381" s="606" t="e">
        <f t="shared" si="115"/>
        <v>#REF!</v>
      </c>
      <c r="G381" s="614" t="s">
        <v>276</v>
      </c>
      <c r="H381" s="614" t="str">
        <f t="shared" si="126"/>
        <v>DGT</v>
      </c>
      <c r="I381" s="624"/>
      <c r="J381" s="594">
        <f t="shared" si="139"/>
        <v>0</v>
      </c>
      <c r="K381" s="435"/>
      <c r="L381" s="435"/>
      <c r="M381" s="435"/>
      <c r="N381" s="435"/>
      <c r="O381" s="435"/>
      <c r="P381" s="435"/>
      <c r="Q381" s="435"/>
      <c r="R381" s="435"/>
      <c r="S381" s="435"/>
      <c r="T381" s="435"/>
      <c r="U381" s="435"/>
      <c r="V381" s="435"/>
      <c r="W381" s="435"/>
      <c r="X381" s="435"/>
      <c r="Y381" s="435"/>
      <c r="Z381" s="435"/>
      <c r="AA381" s="435"/>
      <c r="AB381" s="435"/>
      <c r="AC381" s="435"/>
      <c r="AD381" s="435"/>
      <c r="AE381" s="435"/>
      <c r="AF381" s="435"/>
      <c r="AG381" s="435"/>
      <c r="AH381" s="435"/>
      <c r="AI381" s="435"/>
      <c r="AJ381" s="435"/>
      <c r="AK381" s="435"/>
      <c r="AL381" s="435"/>
      <c r="AM381" s="435"/>
      <c r="AN381" s="435"/>
      <c r="AO381" s="435"/>
      <c r="AP381" s="435"/>
      <c r="AQ381" s="435"/>
      <c r="AR381" s="435"/>
      <c r="AS381" s="435"/>
      <c r="AT381" s="435"/>
      <c r="AU381" s="435"/>
      <c r="AV381" s="435"/>
      <c r="AW381" s="435"/>
      <c r="AX381" s="435"/>
      <c r="AY381" s="435"/>
      <c r="AZ381" s="435"/>
      <c r="BA381" s="435"/>
      <c r="BB381" s="435"/>
      <c r="BC381" s="435"/>
      <c r="BD381" s="435"/>
      <c r="BE381" s="435"/>
      <c r="BF381" s="435"/>
      <c r="BG381" s="435"/>
      <c r="BH381" s="431"/>
      <c r="BI381" s="431"/>
      <c r="BJ381" s="431"/>
      <c r="BK381" s="431"/>
      <c r="BL381" s="431"/>
      <c r="BM381" s="431"/>
      <c r="BN381" s="467"/>
      <c r="BO381" s="583">
        <f>VLOOKUP(B381,'[3]Phụ lục 01'!$B$12:$F$150,5,0)</f>
        <v>4</v>
      </c>
      <c r="BP381" s="583">
        <f t="shared" si="116"/>
        <v>-4</v>
      </c>
      <c r="BQ381" s="469">
        <f>VLOOKUP(B381,'[2]PL01-16112024'!$D$11:$P$237,11,0)</f>
        <v>5.25</v>
      </c>
      <c r="BR381" s="469">
        <v>4</v>
      </c>
      <c r="BS381" s="469">
        <v>4</v>
      </c>
      <c r="BT381" s="469">
        <v>0</v>
      </c>
      <c r="BU381" s="469" t="s">
        <v>705</v>
      </c>
    </row>
    <row r="382" spans="1:73" s="438" customFormat="1" ht="12.75">
      <c r="A382" s="428" t="s">
        <v>186</v>
      </c>
      <c r="B382" s="429" t="s">
        <v>585</v>
      </c>
      <c r="C382" s="266" t="s">
        <v>528</v>
      </c>
      <c r="D382" s="614">
        <f t="shared" si="128"/>
        <v>0.2</v>
      </c>
      <c r="E382" s="606" t="e">
        <f>NhuCau!#REF!</f>
        <v>#REF!</v>
      </c>
      <c r="F382" s="606" t="e">
        <f t="shared" ref="F382:F445" si="141">D382-E382</f>
        <v>#REF!</v>
      </c>
      <c r="G382" s="614" t="s">
        <v>276</v>
      </c>
      <c r="H382" s="614" t="str">
        <f t="shared" si="126"/>
        <v>DGT</v>
      </c>
      <c r="I382" s="624" t="s">
        <v>513</v>
      </c>
      <c r="J382" s="594">
        <f t="shared" ref="J382:J384" si="142">SUM(K382:BM382)</f>
        <v>0.2</v>
      </c>
      <c r="K382" s="435"/>
      <c r="L382" s="435"/>
      <c r="M382" s="435">
        <v>0.2</v>
      </c>
      <c r="N382" s="435"/>
      <c r="O382" s="435"/>
      <c r="P382" s="435"/>
      <c r="Q382" s="435"/>
      <c r="R382" s="435"/>
      <c r="S382" s="435"/>
      <c r="T382" s="435"/>
      <c r="U382" s="435"/>
      <c r="V382" s="435"/>
      <c r="W382" s="435"/>
      <c r="X382" s="435"/>
      <c r="Y382" s="435"/>
      <c r="Z382" s="435"/>
      <c r="AA382" s="435"/>
      <c r="AB382" s="435"/>
      <c r="AC382" s="435"/>
      <c r="AD382" s="435"/>
      <c r="AE382" s="435"/>
      <c r="AF382" s="435"/>
      <c r="AG382" s="435"/>
      <c r="AH382" s="435"/>
      <c r="AI382" s="435"/>
      <c r="AJ382" s="435"/>
      <c r="AK382" s="435"/>
      <c r="AL382" s="435"/>
      <c r="AM382" s="435"/>
      <c r="AN382" s="435"/>
      <c r="AO382" s="435"/>
      <c r="AP382" s="435"/>
      <c r="AQ382" s="435"/>
      <c r="AR382" s="435"/>
      <c r="AS382" s="435"/>
      <c r="AT382" s="435"/>
      <c r="AU382" s="435"/>
      <c r="AV382" s="435"/>
      <c r="AW382" s="435"/>
      <c r="AX382" s="435"/>
      <c r="AY382" s="435"/>
      <c r="AZ382" s="435"/>
      <c r="BA382" s="435"/>
      <c r="BB382" s="435"/>
      <c r="BC382" s="435"/>
      <c r="BD382" s="435"/>
      <c r="BE382" s="435"/>
      <c r="BF382" s="435"/>
      <c r="BG382" s="435"/>
      <c r="BH382" s="431"/>
      <c r="BI382" s="431"/>
      <c r="BJ382" s="431"/>
      <c r="BK382" s="431"/>
      <c r="BL382" s="431"/>
      <c r="BM382" s="431"/>
      <c r="BN382" s="467"/>
      <c r="BO382" s="583" t="e">
        <f>VLOOKUP(B382,'[3]Phụ lục 01'!$B$12:$F$150,5,0)</f>
        <v>#N/A</v>
      </c>
      <c r="BP382" s="583" t="e">
        <f t="shared" ref="BP382:BP445" si="143">J382-BO382</f>
        <v>#N/A</v>
      </c>
      <c r="BQ382" s="469" t="e">
        <f>VLOOKUP(B382,'[2]PL01-16112024'!$D$11:$P$237,11,0)</f>
        <v>#N/A</v>
      </c>
      <c r="BR382" s="469"/>
      <c r="BS382" s="469"/>
      <c r="BT382" s="469"/>
      <c r="BU382" s="469"/>
    </row>
    <row r="383" spans="1:73" s="438" customFormat="1" ht="22.5">
      <c r="A383" s="428" t="s">
        <v>186</v>
      </c>
      <c r="B383" s="429" t="s">
        <v>585</v>
      </c>
      <c r="C383" s="266" t="s">
        <v>528</v>
      </c>
      <c r="D383" s="614">
        <f t="shared" si="128"/>
        <v>3.79</v>
      </c>
      <c r="E383" s="606" t="e">
        <f>NhuCau!#REF!</f>
        <v>#REF!</v>
      </c>
      <c r="F383" s="606" t="e">
        <f t="shared" si="141"/>
        <v>#REF!</v>
      </c>
      <c r="G383" s="614" t="s">
        <v>276</v>
      </c>
      <c r="H383" s="614" t="str">
        <f t="shared" si="126"/>
        <v>DGT</v>
      </c>
      <c r="I383" s="624" t="s">
        <v>510</v>
      </c>
      <c r="J383" s="594">
        <f t="shared" si="142"/>
        <v>3.79</v>
      </c>
      <c r="K383" s="435"/>
      <c r="L383" s="435"/>
      <c r="M383" s="435">
        <v>3.69</v>
      </c>
      <c r="N383" s="435"/>
      <c r="O383" s="435"/>
      <c r="P383" s="435"/>
      <c r="Q383" s="435"/>
      <c r="R383" s="435"/>
      <c r="S383" s="435"/>
      <c r="T383" s="435"/>
      <c r="U383" s="435"/>
      <c r="V383" s="435"/>
      <c r="W383" s="435"/>
      <c r="X383" s="435"/>
      <c r="Y383" s="435"/>
      <c r="Z383" s="435"/>
      <c r="AA383" s="435"/>
      <c r="AB383" s="435"/>
      <c r="AC383" s="435"/>
      <c r="AD383" s="435"/>
      <c r="AE383" s="435"/>
      <c r="AF383" s="435"/>
      <c r="AG383" s="435"/>
      <c r="AH383" s="435"/>
      <c r="AI383" s="435"/>
      <c r="AJ383" s="435"/>
      <c r="AK383" s="435"/>
      <c r="AL383" s="435"/>
      <c r="AM383" s="435"/>
      <c r="AN383" s="435"/>
      <c r="AO383" s="435"/>
      <c r="AP383" s="435"/>
      <c r="AQ383" s="435"/>
      <c r="AR383" s="435"/>
      <c r="AS383" s="435">
        <v>0.1</v>
      </c>
      <c r="AT383" s="435"/>
      <c r="AU383" s="435"/>
      <c r="AV383" s="435"/>
      <c r="AW383" s="435"/>
      <c r="AX383" s="435"/>
      <c r="AY383" s="435"/>
      <c r="AZ383" s="435"/>
      <c r="BA383" s="435"/>
      <c r="BB383" s="435"/>
      <c r="BC383" s="435"/>
      <c r="BD383" s="435"/>
      <c r="BE383" s="435"/>
      <c r="BF383" s="435"/>
      <c r="BG383" s="435"/>
      <c r="BH383" s="431"/>
      <c r="BI383" s="431"/>
      <c r="BJ383" s="431"/>
      <c r="BK383" s="431"/>
      <c r="BL383" s="431"/>
      <c r="BM383" s="431"/>
      <c r="BN383" s="467"/>
      <c r="BO383" s="583" t="e">
        <f>VLOOKUP(B383,'[3]Phụ lục 01'!$B$12:$F$150,5,0)</f>
        <v>#N/A</v>
      </c>
      <c r="BP383" s="583" t="e">
        <f t="shared" si="143"/>
        <v>#N/A</v>
      </c>
      <c r="BQ383" s="469" t="e">
        <f>VLOOKUP(B383,'[2]PL01-16112024'!$D$11:$P$237,11,0)</f>
        <v>#N/A</v>
      </c>
      <c r="BR383" s="469"/>
      <c r="BS383" s="469"/>
      <c r="BT383" s="469"/>
      <c r="BU383" s="469"/>
    </row>
    <row r="384" spans="1:73" s="438" customFormat="1" ht="12.75">
      <c r="A384" s="428" t="s">
        <v>186</v>
      </c>
      <c r="B384" s="429" t="s">
        <v>585</v>
      </c>
      <c r="C384" s="266" t="s">
        <v>528</v>
      </c>
      <c r="D384" s="614">
        <f t="shared" si="128"/>
        <v>0.01</v>
      </c>
      <c r="E384" s="606" t="e">
        <f>NhuCau!#REF!</f>
        <v>#REF!</v>
      </c>
      <c r="F384" s="606" t="e">
        <f t="shared" si="141"/>
        <v>#REF!</v>
      </c>
      <c r="G384" s="614" t="s">
        <v>276</v>
      </c>
      <c r="H384" s="614" t="str">
        <f t="shared" si="126"/>
        <v>DGT</v>
      </c>
      <c r="I384" s="624" t="s">
        <v>506</v>
      </c>
      <c r="J384" s="594">
        <f t="shared" si="142"/>
        <v>0.01</v>
      </c>
      <c r="K384" s="435"/>
      <c r="L384" s="435"/>
      <c r="M384" s="435">
        <v>0.01</v>
      </c>
      <c r="N384" s="435"/>
      <c r="O384" s="435"/>
      <c r="P384" s="435"/>
      <c r="Q384" s="435"/>
      <c r="R384" s="435"/>
      <c r="S384" s="435"/>
      <c r="T384" s="435"/>
      <c r="U384" s="435"/>
      <c r="V384" s="435"/>
      <c r="W384" s="435"/>
      <c r="X384" s="435"/>
      <c r="Y384" s="435"/>
      <c r="Z384" s="435"/>
      <c r="AA384" s="435"/>
      <c r="AB384" s="435"/>
      <c r="AC384" s="435"/>
      <c r="AD384" s="435"/>
      <c r="AE384" s="435"/>
      <c r="AF384" s="435"/>
      <c r="AG384" s="435"/>
      <c r="AH384" s="435"/>
      <c r="AI384" s="435"/>
      <c r="AJ384" s="435"/>
      <c r="AK384" s="435"/>
      <c r="AL384" s="435"/>
      <c r="AM384" s="435"/>
      <c r="AN384" s="435"/>
      <c r="AO384" s="435"/>
      <c r="AP384" s="435"/>
      <c r="AQ384" s="435"/>
      <c r="AR384" s="435"/>
      <c r="AS384" s="435"/>
      <c r="AT384" s="435"/>
      <c r="AU384" s="435"/>
      <c r="AV384" s="435"/>
      <c r="AW384" s="435"/>
      <c r="AX384" s="435"/>
      <c r="AY384" s="435"/>
      <c r="AZ384" s="435"/>
      <c r="BA384" s="435"/>
      <c r="BB384" s="435"/>
      <c r="BC384" s="435"/>
      <c r="BD384" s="435"/>
      <c r="BE384" s="435"/>
      <c r="BF384" s="435"/>
      <c r="BG384" s="435"/>
      <c r="BH384" s="431"/>
      <c r="BI384" s="431"/>
      <c r="BJ384" s="431"/>
      <c r="BK384" s="431"/>
      <c r="BL384" s="431"/>
      <c r="BM384" s="431"/>
      <c r="BN384" s="467"/>
      <c r="BO384" s="583" t="e">
        <f>VLOOKUP(B384,'[3]Phụ lục 01'!$B$12:$F$150,5,0)</f>
        <v>#N/A</v>
      </c>
      <c r="BP384" s="583" t="e">
        <f t="shared" si="143"/>
        <v>#N/A</v>
      </c>
      <c r="BQ384" s="469" t="e">
        <f>VLOOKUP(B384,'[2]PL01-16112024'!$D$11:$P$237,11,0)</f>
        <v>#N/A</v>
      </c>
      <c r="BR384" s="469"/>
      <c r="BS384" s="469"/>
      <c r="BT384" s="469"/>
      <c r="BU384" s="469"/>
    </row>
    <row r="385" spans="1:73" s="71" customFormat="1" ht="12.75">
      <c r="A385" s="276" t="s">
        <v>186</v>
      </c>
      <c r="B385" s="425" t="s">
        <v>567</v>
      </c>
      <c r="C385" s="266" t="s">
        <v>528</v>
      </c>
      <c r="D385" s="606">
        <f t="shared" si="128"/>
        <v>1.35</v>
      </c>
      <c r="E385" s="606" t="e">
        <f>NhuCau!#REF!</f>
        <v>#REF!</v>
      </c>
      <c r="F385" s="606" t="e">
        <f t="shared" si="141"/>
        <v>#REF!</v>
      </c>
      <c r="G385" s="606" t="s">
        <v>276</v>
      </c>
      <c r="H385" s="606" t="str">
        <f t="shared" si="126"/>
        <v>DGT</v>
      </c>
      <c r="I385" s="608" t="s">
        <v>508</v>
      </c>
      <c r="J385" s="592">
        <f t="shared" si="139"/>
        <v>1.35</v>
      </c>
      <c r="K385" s="281">
        <v>1.35</v>
      </c>
      <c r="L385" s="281">
        <v>0</v>
      </c>
      <c r="M385" s="281"/>
      <c r="N385" s="281">
        <v>0</v>
      </c>
      <c r="O385" s="281"/>
      <c r="P385" s="281"/>
      <c r="Q385" s="281"/>
      <c r="R385" s="281"/>
      <c r="S385" s="281">
        <v>0</v>
      </c>
      <c r="T385" s="281"/>
      <c r="U385" s="281"/>
      <c r="V385" s="281">
        <v>0</v>
      </c>
      <c r="W385" s="281">
        <v>0</v>
      </c>
      <c r="X385" s="281"/>
      <c r="Y385" s="281"/>
      <c r="Z385" s="281"/>
      <c r="AA385" s="281"/>
      <c r="AB385" s="281">
        <v>0</v>
      </c>
      <c r="AC385" s="281"/>
      <c r="AD385" s="281">
        <v>0</v>
      </c>
      <c r="AE385" s="281">
        <v>0</v>
      </c>
      <c r="AF385" s="281">
        <v>0</v>
      </c>
      <c r="AG385" s="281"/>
      <c r="AH385" s="281"/>
      <c r="AI385" s="281"/>
      <c r="AJ385" s="281"/>
      <c r="AK385" s="281"/>
      <c r="AL385" s="281"/>
      <c r="AM385" s="281"/>
      <c r="AN385" s="281"/>
      <c r="AO385" s="281"/>
      <c r="AP385" s="281">
        <v>0</v>
      </c>
      <c r="AQ385" s="281"/>
      <c r="AR385" s="281">
        <v>0</v>
      </c>
      <c r="AS385" s="281">
        <v>0</v>
      </c>
      <c r="AT385" s="281"/>
      <c r="AU385" s="281"/>
      <c r="AV385" s="281"/>
      <c r="AW385" s="281"/>
      <c r="AX385" s="281"/>
      <c r="AY385" s="281"/>
      <c r="AZ385" s="281"/>
      <c r="BA385" s="281"/>
      <c r="BB385" s="281"/>
      <c r="BC385" s="281"/>
      <c r="BD385" s="281">
        <v>0</v>
      </c>
      <c r="BE385" s="281"/>
      <c r="BF385" s="281">
        <v>0</v>
      </c>
      <c r="BG385" s="281"/>
      <c r="BH385" s="266"/>
      <c r="BI385" s="266"/>
      <c r="BJ385" s="266"/>
      <c r="BK385" s="266"/>
      <c r="BL385" s="266"/>
      <c r="BM385" s="266"/>
      <c r="BN385" s="460"/>
      <c r="BO385" s="583">
        <f>VLOOKUP(B385,'[3]Phụ lục 01'!$B$12:$F$150,5,0)</f>
        <v>1.35</v>
      </c>
      <c r="BP385" s="583">
        <f t="shared" si="143"/>
        <v>0</v>
      </c>
      <c r="BQ385" s="469">
        <f>VLOOKUP(B385,'[2]PL01-16112024'!$D$11:$P$237,11,0)</f>
        <v>1.35</v>
      </c>
      <c r="BR385" s="468">
        <v>1.35</v>
      </c>
      <c r="BS385" s="468">
        <v>1.35</v>
      </c>
      <c r="BT385" s="468">
        <v>0.3</v>
      </c>
      <c r="BU385" s="468" t="s">
        <v>682</v>
      </c>
    </row>
    <row r="386" spans="1:73" s="71" customFormat="1" ht="25.5">
      <c r="A386" s="276" t="s">
        <v>186</v>
      </c>
      <c r="B386" s="425" t="s">
        <v>568</v>
      </c>
      <c r="C386" s="266" t="s">
        <v>528</v>
      </c>
      <c r="D386" s="606">
        <f t="shared" si="128"/>
        <v>5</v>
      </c>
      <c r="E386" s="606" t="e">
        <f>NhuCau!#REF!</f>
        <v>#REF!</v>
      </c>
      <c r="F386" s="606" t="e">
        <f t="shared" si="141"/>
        <v>#REF!</v>
      </c>
      <c r="G386" s="606" t="s">
        <v>276</v>
      </c>
      <c r="H386" s="606" t="str">
        <f t="shared" si="126"/>
        <v>DGT</v>
      </c>
      <c r="I386" s="608" t="s">
        <v>516</v>
      </c>
      <c r="J386" s="592">
        <f t="shared" si="139"/>
        <v>5</v>
      </c>
      <c r="K386" s="281"/>
      <c r="L386" s="281">
        <v>0</v>
      </c>
      <c r="M386" s="281">
        <v>4.99</v>
      </c>
      <c r="N386" s="281">
        <v>0</v>
      </c>
      <c r="O386" s="281"/>
      <c r="P386" s="281"/>
      <c r="Q386" s="281"/>
      <c r="R386" s="281"/>
      <c r="S386" s="281">
        <v>0</v>
      </c>
      <c r="T386" s="281"/>
      <c r="U386" s="281"/>
      <c r="V386" s="281">
        <v>0</v>
      </c>
      <c r="W386" s="281">
        <v>0</v>
      </c>
      <c r="X386" s="281"/>
      <c r="Y386" s="281"/>
      <c r="Z386" s="281"/>
      <c r="AA386" s="281"/>
      <c r="AB386" s="281">
        <v>0</v>
      </c>
      <c r="AC386" s="281"/>
      <c r="AD386" s="281">
        <v>0</v>
      </c>
      <c r="AE386" s="281">
        <v>0</v>
      </c>
      <c r="AF386" s="281">
        <v>0</v>
      </c>
      <c r="AG386" s="281"/>
      <c r="AH386" s="281"/>
      <c r="AI386" s="281"/>
      <c r="AJ386" s="281"/>
      <c r="AK386" s="281"/>
      <c r="AL386" s="281"/>
      <c r="AM386" s="281"/>
      <c r="AN386" s="281"/>
      <c r="AO386" s="281"/>
      <c r="AP386" s="281">
        <v>0</v>
      </c>
      <c r="AQ386" s="281"/>
      <c r="AR386" s="281">
        <v>0</v>
      </c>
      <c r="AS386" s="281">
        <v>0.01</v>
      </c>
      <c r="AT386" s="281"/>
      <c r="AU386" s="281"/>
      <c r="AV386" s="281"/>
      <c r="AW386" s="281"/>
      <c r="AX386" s="281"/>
      <c r="AY386" s="281"/>
      <c r="AZ386" s="281"/>
      <c r="BA386" s="281"/>
      <c r="BB386" s="281"/>
      <c r="BC386" s="281"/>
      <c r="BD386" s="281">
        <v>0</v>
      </c>
      <c r="BE386" s="281"/>
      <c r="BF386" s="281">
        <v>0</v>
      </c>
      <c r="BG386" s="281"/>
      <c r="BH386" s="266"/>
      <c r="BI386" s="266"/>
      <c r="BJ386" s="266"/>
      <c r="BK386" s="266"/>
      <c r="BL386" s="266"/>
      <c r="BM386" s="266"/>
      <c r="BN386" s="460"/>
      <c r="BO386" s="583">
        <f>VLOOKUP(B386,'[3]Phụ lục 01'!$B$12:$F$150,5,0)</f>
        <v>5</v>
      </c>
      <c r="BP386" s="583">
        <f t="shared" si="143"/>
        <v>0</v>
      </c>
      <c r="BQ386" s="469">
        <f>VLOOKUP(B386,'[2]PL01-16112024'!$D$11:$P$237,11,0)</f>
        <v>5.58</v>
      </c>
      <c r="BR386" s="468">
        <v>5</v>
      </c>
      <c r="BS386" s="468">
        <v>5</v>
      </c>
      <c r="BT386" s="468">
        <v>0</v>
      </c>
      <c r="BU386" s="468" t="s">
        <v>687</v>
      </c>
    </row>
    <row r="387" spans="1:73" s="436" customFormat="1" ht="42.75" customHeight="1">
      <c r="A387" s="428" t="s">
        <v>186</v>
      </c>
      <c r="B387" s="429" t="s">
        <v>569</v>
      </c>
      <c r="C387" s="266" t="s">
        <v>528</v>
      </c>
      <c r="D387" s="614">
        <f t="shared" si="128"/>
        <v>0</v>
      </c>
      <c r="E387" s="606">
        <f>NhuCau!D263</f>
        <v>16</v>
      </c>
      <c r="F387" s="606">
        <f t="shared" si="141"/>
        <v>-16</v>
      </c>
      <c r="G387" s="614" t="s">
        <v>276</v>
      </c>
      <c r="H387" s="614" t="str">
        <f t="shared" si="126"/>
        <v>DGT</v>
      </c>
      <c r="I387" s="615"/>
      <c r="J387" s="594">
        <f t="shared" si="139"/>
        <v>0</v>
      </c>
      <c r="K387" s="435"/>
      <c r="L387" s="435"/>
      <c r="M387" s="435"/>
      <c r="N387" s="435"/>
      <c r="O387" s="435"/>
      <c r="P387" s="435"/>
      <c r="Q387" s="435"/>
      <c r="R387" s="435"/>
      <c r="S387" s="435"/>
      <c r="T387" s="435"/>
      <c r="U387" s="435"/>
      <c r="V387" s="435"/>
      <c r="W387" s="435"/>
      <c r="X387" s="435"/>
      <c r="Y387" s="435"/>
      <c r="Z387" s="435"/>
      <c r="AA387" s="435"/>
      <c r="AB387" s="435"/>
      <c r="AC387" s="435"/>
      <c r="AD387" s="435"/>
      <c r="AE387" s="435"/>
      <c r="AF387" s="435"/>
      <c r="AG387" s="435"/>
      <c r="AH387" s="435"/>
      <c r="AI387" s="435"/>
      <c r="AJ387" s="435"/>
      <c r="AK387" s="435"/>
      <c r="AL387" s="435"/>
      <c r="AM387" s="435"/>
      <c r="AN387" s="435"/>
      <c r="AO387" s="435"/>
      <c r="AP387" s="435"/>
      <c r="AQ387" s="435"/>
      <c r="AR387" s="435"/>
      <c r="AS387" s="435"/>
      <c r="AT387" s="435"/>
      <c r="AU387" s="435"/>
      <c r="AV387" s="435"/>
      <c r="AW387" s="435"/>
      <c r="AX387" s="435"/>
      <c r="AY387" s="435"/>
      <c r="AZ387" s="435"/>
      <c r="BA387" s="435"/>
      <c r="BB387" s="435"/>
      <c r="BC387" s="435"/>
      <c r="BD387" s="435"/>
      <c r="BE387" s="435"/>
      <c r="BF387" s="435"/>
      <c r="BG387" s="435"/>
      <c r="BH387" s="431"/>
      <c r="BI387" s="431"/>
      <c r="BJ387" s="431"/>
      <c r="BK387" s="431"/>
      <c r="BL387" s="431"/>
      <c r="BM387" s="431"/>
      <c r="BN387" s="463"/>
      <c r="BO387" s="583">
        <f>VLOOKUP(B387,'[3]Phụ lục 01'!$B$12:$F$150,5,0)</f>
        <v>2</v>
      </c>
      <c r="BP387" s="583">
        <f t="shared" si="143"/>
        <v>-2</v>
      </c>
      <c r="BQ387" s="469">
        <f>VLOOKUP(B387,'[2]PL01-16112024'!$D$11:$P$237,11,0)</f>
        <v>4</v>
      </c>
      <c r="BR387" s="468">
        <v>2</v>
      </c>
      <c r="BS387" s="468">
        <v>2</v>
      </c>
      <c r="BT387" s="468">
        <v>0</v>
      </c>
      <c r="BU387" s="468" t="s">
        <v>706</v>
      </c>
    </row>
    <row r="388" spans="1:73" s="436" customFormat="1" ht="12.75">
      <c r="A388" s="428" t="s">
        <v>186</v>
      </c>
      <c r="B388" s="429" t="s">
        <v>585</v>
      </c>
      <c r="C388" s="266" t="s">
        <v>528</v>
      </c>
      <c r="D388" s="614">
        <f t="shared" si="128"/>
        <v>0.01</v>
      </c>
      <c r="E388" s="606" t="e">
        <f>NhuCau!#REF!</f>
        <v>#REF!</v>
      </c>
      <c r="F388" s="606" t="e">
        <f t="shared" si="141"/>
        <v>#REF!</v>
      </c>
      <c r="G388" s="614" t="s">
        <v>276</v>
      </c>
      <c r="H388" s="614" t="str">
        <f t="shared" si="126"/>
        <v>DGT</v>
      </c>
      <c r="I388" s="615" t="s">
        <v>505</v>
      </c>
      <c r="J388" s="594">
        <f t="shared" ref="J388:J389" si="144">SUM(K388:BM388)</f>
        <v>0.01</v>
      </c>
      <c r="K388" s="435"/>
      <c r="L388" s="435"/>
      <c r="M388" s="435">
        <v>0.01</v>
      </c>
      <c r="N388" s="435"/>
      <c r="O388" s="435"/>
      <c r="P388" s="435"/>
      <c r="Q388" s="435"/>
      <c r="R388" s="435"/>
      <c r="S388" s="435"/>
      <c r="T388" s="435"/>
      <c r="U388" s="435"/>
      <c r="V388" s="435"/>
      <c r="W388" s="435"/>
      <c r="X388" s="435"/>
      <c r="Y388" s="435"/>
      <c r="Z388" s="435"/>
      <c r="AA388" s="435"/>
      <c r="AB388" s="435"/>
      <c r="AC388" s="435"/>
      <c r="AD388" s="435"/>
      <c r="AE388" s="435"/>
      <c r="AF388" s="435"/>
      <c r="AG388" s="435"/>
      <c r="AH388" s="435"/>
      <c r="AI388" s="435"/>
      <c r="AJ388" s="435"/>
      <c r="AK388" s="435"/>
      <c r="AL388" s="435"/>
      <c r="AM388" s="435"/>
      <c r="AN388" s="435"/>
      <c r="AO388" s="435"/>
      <c r="AP388" s="435"/>
      <c r="AQ388" s="435"/>
      <c r="AR388" s="435"/>
      <c r="AS388" s="435"/>
      <c r="AT388" s="435"/>
      <c r="AU388" s="435"/>
      <c r="AV388" s="435"/>
      <c r="AW388" s="435"/>
      <c r="AX388" s="435"/>
      <c r="AY388" s="435"/>
      <c r="AZ388" s="435"/>
      <c r="BA388" s="435"/>
      <c r="BB388" s="435"/>
      <c r="BC388" s="435"/>
      <c r="BD388" s="435"/>
      <c r="BE388" s="435"/>
      <c r="BF388" s="435"/>
      <c r="BG388" s="435"/>
      <c r="BH388" s="431"/>
      <c r="BI388" s="431"/>
      <c r="BJ388" s="431"/>
      <c r="BK388" s="431"/>
      <c r="BL388" s="431"/>
      <c r="BM388" s="431"/>
      <c r="BN388" s="463"/>
      <c r="BO388" s="583" t="e">
        <f>VLOOKUP(B388,'[3]Phụ lục 01'!$B$12:$F$150,5,0)</f>
        <v>#N/A</v>
      </c>
      <c r="BP388" s="583" t="e">
        <f t="shared" si="143"/>
        <v>#N/A</v>
      </c>
      <c r="BQ388" s="469" t="e">
        <f>VLOOKUP(B388,'[2]PL01-16112024'!$D$11:$P$237,11,0)</f>
        <v>#N/A</v>
      </c>
      <c r="BR388" s="468"/>
      <c r="BS388" s="468"/>
      <c r="BT388" s="468"/>
      <c r="BU388" s="468"/>
    </row>
    <row r="389" spans="1:73" s="436" customFormat="1" ht="12.75">
      <c r="A389" s="428" t="s">
        <v>186</v>
      </c>
      <c r="B389" s="429" t="s">
        <v>585</v>
      </c>
      <c r="C389" s="266" t="s">
        <v>528</v>
      </c>
      <c r="D389" s="614">
        <f t="shared" si="128"/>
        <v>1.99</v>
      </c>
      <c r="E389" s="606" t="e">
        <f>NhuCau!#REF!</f>
        <v>#REF!</v>
      </c>
      <c r="F389" s="606" t="e">
        <f t="shared" si="141"/>
        <v>#REF!</v>
      </c>
      <c r="G389" s="614" t="s">
        <v>276</v>
      </c>
      <c r="H389" s="614" t="str">
        <f t="shared" si="126"/>
        <v>DGT</v>
      </c>
      <c r="I389" s="615" t="s">
        <v>509</v>
      </c>
      <c r="J389" s="594">
        <f t="shared" si="144"/>
        <v>1.99</v>
      </c>
      <c r="K389" s="435"/>
      <c r="L389" s="435"/>
      <c r="M389" s="435"/>
      <c r="N389" s="435"/>
      <c r="O389" s="435"/>
      <c r="P389" s="435"/>
      <c r="Q389" s="435"/>
      <c r="R389" s="435"/>
      <c r="S389" s="435">
        <v>1.89</v>
      </c>
      <c r="T389" s="435"/>
      <c r="U389" s="435"/>
      <c r="V389" s="435"/>
      <c r="W389" s="435"/>
      <c r="X389" s="435"/>
      <c r="Y389" s="435"/>
      <c r="Z389" s="435"/>
      <c r="AA389" s="435"/>
      <c r="AB389" s="435"/>
      <c r="AC389" s="435"/>
      <c r="AD389" s="435"/>
      <c r="AE389" s="435"/>
      <c r="AF389" s="435"/>
      <c r="AG389" s="435"/>
      <c r="AH389" s="435"/>
      <c r="AI389" s="435"/>
      <c r="AJ389" s="435"/>
      <c r="AK389" s="435"/>
      <c r="AL389" s="435"/>
      <c r="AM389" s="435"/>
      <c r="AN389" s="435"/>
      <c r="AO389" s="435"/>
      <c r="AP389" s="435"/>
      <c r="AQ389" s="435"/>
      <c r="AR389" s="435"/>
      <c r="AS389" s="435">
        <v>0.1</v>
      </c>
      <c r="AT389" s="435"/>
      <c r="AU389" s="435"/>
      <c r="AV389" s="435"/>
      <c r="AW389" s="435"/>
      <c r="AX389" s="435"/>
      <c r="AY389" s="435"/>
      <c r="AZ389" s="435"/>
      <c r="BA389" s="435"/>
      <c r="BB389" s="435"/>
      <c r="BC389" s="435"/>
      <c r="BD389" s="435"/>
      <c r="BE389" s="435"/>
      <c r="BF389" s="435"/>
      <c r="BG389" s="435"/>
      <c r="BH389" s="431"/>
      <c r="BI389" s="431"/>
      <c r="BJ389" s="431"/>
      <c r="BK389" s="431"/>
      <c r="BL389" s="431"/>
      <c r="BM389" s="431"/>
      <c r="BN389" s="463"/>
      <c r="BO389" s="583" t="e">
        <f>VLOOKUP(B389,'[3]Phụ lục 01'!$B$12:$F$150,5,0)</f>
        <v>#N/A</v>
      </c>
      <c r="BP389" s="583" t="e">
        <f t="shared" si="143"/>
        <v>#N/A</v>
      </c>
      <c r="BQ389" s="469" t="e">
        <f>VLOOKUP(B389,'[2]PL01-16112024'!$D$11:$P$237,11,0)</f>
        <v>#N/A</v>
      </c>
      <c r="BR389" s="468"/>
      <c r="BS389" s="468"/>
      <c r="BT389" s="468"/>
      <c r="BU389" s="468"/>
    </row>
    <row r="390" spans="1:73" s="71" customFormat="1" ht="51">
      <c r="A390" s="276" t="s">
        <v>186</v>
      </c>
      <c r="B390" s="425" t="s">
        <v>570</v>
      </c>
      <c r="C390" s="266"/>
      <c r="D390" s="606" t="str">
        <f t="shared" si="128"/>
        <v/>
      </c>
      <c r="E390" s="606" t="e">
        <f>NhuCau!#REF!</f>
        <v>#REF!</v>
      </c>
      <c r="F390" s="606" t="e">
        <f t="shared" si="141"/>
        <v>#VALUE!</v>
      </c>
      <c r="G390" s="606" t="s">
        <v>276</v>
      </c>
      <c r="H390" s="606" t="str">
        <f t="shared" si="126"/>
        <v>DGT</v>
      </c>
      <c r="I390" s="607" t="s">
        <v>506</v>
      </c>
      <c r="J390" s="592">
        <f t="shared" si="139"/>
        <v>2.04</v>
      </c>
      <c r="K390" s="281">
        <v>0</v>
      </c>
      <c r="L390" s="281">
        <v>0</v>
      </c>
      <c r="M390" s="281">
        <v>0.08</v>
      </c>
      <c r="N390" s="281">
        <v>1.08</v>
      </c>
      <c r="O390" s="281"/>
      <c r="P390" s="281"/>
      <c r="Q390" s="281"/>
      <c r="R390" s="281"/>
      <c r="S390" s="281">
        <v>0.05</v>
      </c>
      <c r="T390" s="281"/>
      <c r="U390" s="281"/>
      <c r="V390" s="281">
        <v>0</v>
      </c>
      <c r="W390" s="281">
        <v>0</v>
      </c>
      <c r="X390" s="281"/>
      <c r="Y390" s="281"/>
      <c r="Z390" s="281"/>
      <c r="AA390" s="281"/>
      <c r="AB390" s="281">
        <v>0</v>
      </c>
      <c r="AC390" s="281"/>
      <c r="AD390" s="281">
        <v>0</v>
      </c>
      <c r="AE390" s="281">
        <v>0</v>
      </c>
      <c r="AF390" s="281">
        <v>0</v>
      </c>
      <c r="AG390" s="281"/>
      <c r="AH390" s="281"/>
      <c r="AI390" s="281"/>
      <c r="AJ390" s="281"/>
      <c r="AK390" s="281"/>
      <c r="AL390" s="281"/>
      <c r="AM390" s="281"/>
      <c r="AN390" s="281"/>
      <c r="AO390" s="281"/>
      <c r="AP390" s="281">
        <v>0</v>
      </c>
      <c r="AQ390" s="281"/>
      <c r="AR390" s="281">
        <v>0</v>
      </c>
      <c r="AS390" s="281">
        <v>0.03</v>
      </c>
      <c r="AT390" s="281"/>
      <c r="AU390" s="281"/>
      <c r="AV390" s="281"/>
      <c r="AW390" s="281"/>
      <c r="AX390" s="281"/>
      <c r="AY390" s="281"/>
      <c r="AZ390" s="281"/>
      <c r="BA390" s="281"/>
      <c r="BB390" s="281"/>
      <c r="BC390" s="281"/>
      <c r="BD390" s="281">
        <v>0.8</v>
      </c>
      <c r="BE390" s="281"/>
      <c r="BF390" s="281">
        <v>0</v>
      </c>
      <c r="BG390" s="281"/>
      <c r="BH390" s="266"/>
      <c r="BI390" s="266"/>
      <c r="BJ390" s="266"/>
      <c r="BK390" s="266"/>
      <c r="BL390" s="266"/>
      <c r="BM390" s="266"/>
      <c r="BN390" s="460"/>
      <c r="BO390" s="583">
        <f>VLOOKUP(B390,'[3]Phụ lục 01'!$B$12:$F$150,5,0)</f>
        <v>0</v>
      </c>
      <c r="BP390" s="583">
        <f t="shared" si="143"/>
        <v>2.04</v>
      </c>
      <c r="BQ390" s="469">
        <f>VLOOKUP(B390,'[2]PL01-16112024'!$D$11:$P$237,11,0)</f>
        <v>2.04</v>
      </c>
      <c r="BR390" s="468">
        <v>2.04</v>
      </c>
      <c r="BS390" s="468">
        <v>0</v>
      </c>
      <c r="BT390" s="468">
        <v>0</v>
      </c>
      <c r="BU390" s="468" t="s">
        <v>681</v>
      </c>
    </row>
    <row r="391" spans="1:73" s="71" customFormat="1" ht="25.5">
      <c r="A391" s="276" t="s">
        <v>186</v>
      </c>
      <c r="B391" s="425" t="s">
        <v>571</v>
      </c>
      <c r="C391" s="266" t="s">
        <v>528</v>
      </c>
      <c r="D391" s="606">
        <f t="shared" si="128"/>
        <v>3.93</v>
      </c>
      <c r="E391" s="606" t="e">
        <f>NhuCau!#REF!</f>
        <v>#REF!</v>
      </c>
      <c r="F391" s="606" t="e">
        <f t="shared" si="141"/>
        <v>#REF!</v>
      </c>
      <c r="G391" s="606" t="s">
        <v>276</v>
      </c>
      <c r="H391" s="606" t="str">
        <f t="shared" si="126"/>
        <v>DGT</v>
      </c>
      <c r="I391" s="607" t="s">
        <v>507</v>
      </c>
      <c r="J391" s="592">
        <f t="shared" si="139"/>
        <v>3.93</v>
      </c>
      <c r="K391" s="281">
        <v>3.93</v>
      </c>
      <c r="L391" s="281">
        <v>0</v>
      </c>
      <c r="M391" s="281"/>
      <c r="N391" s="281">
        <v>0</v>
      </c>
      <c r="O391" s="281"/>
      <c r="P391" s="281"/>
      <c r="Q391" s="281"/>
      <c r="R391" s="281"/>
      <c r="S391" s="281">
        <v>0</v>
      </c>
      <c r="T391" s="281"/>
      <c r="U391" s="281"/>
      <c r="V391" s="281">
        <v>0</v>
      </c>
      <c r="W391" s="281">
        <v>0</v>
      </c>
      <c r="X391" s="281"/>
      <c r="Y391" s="281"/>
      <c r="Z391" s="281"/>
      <c r="AA391" s="281"/>
      <c r="AB391" s="281">
        <v>0</v>
      </c>
      <c r="AC391" s="281"/>
      <c r="AD391" s="281">
        <v>0</v>
      </c>
      <c r="AE391" s="281">
        <v>0</v>
      </c>
      <c r="AF391" s="281">
        <v>0</v>
      </c>
      <c r="AG391" s="281"/>
      <c r="AH391" s="281"/>
      <c r="AI391" s="281"/>
      <c r="AJ391" s="281"/>
      <c r="AK391" s="281"/>
      <c r="AL391" s="281"/>
      <c r="AM391" s="281"/>
      <c r="AN391" s="281"/>
      <c r="AO391" s="281"/>
      <c r="AP391" s="281">
        <v>0</v>
      </c>
      <c r="AQ391" s="281"/>
      <c r="AR391" s="281">
        <v>0</v>
      </c>
      <c r="AS391" s="281">
        <v>0</v>
      </c>
      <c r="AT391" s="281"/>
      <c r="AU391" s="281"/>
      <c r="AV391" s="281"/>
      <c r="AW391" s="281"/>
      <c r="AX391" s="281"/>
      <c r="AY391" s="281"/>
      <c r="AZ391" s="281"/>
      <c r="BA391" s="281"/>
      <c r="BB391" s="281"/>
      <c r="BC391" s="281"/>
      <c r="BD391" s="281">
        <v>0</v>
      </c>
      <c r="BE391" s="281"/>
      <c r="BF391" s="281">
        <v>0</v>
      </c>
      <c r="BG391" s="281"/>
      <c r="BH391" s="266"/>
      <c r="BI391" s="266"/>
      <c r="BJ391" s="266"/>
      <c r="BK391" s="266"/>
      <c r="BL391" s="266"/>
      <c r="BM391" s="266"/>
      <c r="BN391" s="460"/>
      <c r="BO391" s="583">
        <f>VLOOKUP(B391,'[3]Phụ lục 01'!$B$12:$F$150,5,0)</f>
        <v>3.93</v>
      </c>
      <c r="BP391" s="583">
        <f t="shared" si="143"/>
        <v>0</v>
      </c>
      <c r="BQ391" s="469">
        <f>VLOOKUP(B391,'[2]PL01-16112024'!$D$11:$P$237,11,0)</f>
        <v>3.93</v>
      </c>
      <c r="BR391" s="468">
        <v>3.93</v>
      </c>
      <c r="BS391" s="468">
        <v>3.93</v>
      </c>
      <c r="BT391" s="468">
        <v>3.93</v>
      </c>
      <c r="BU391" s="468" t="s">
        <v>679</v>
      </c>
    </row>
    <row r="392" spans="1:73" s="449" customFormat="1" ht="25.5">
      <c r="A392" s="442" t="s">
        <v>186</v>
      </c>
      <c r="B392" s="443" t="s">
        <v>572</v>
      </c>
      <c r="C392" s="444"/>
      <c r="D392" s="616" t="str">
        <f t="shared" si="128"/>
        <v/>
      </c>
      <c r="E392" s="606" t="e">
        <f>NhuCau!#REF!</f>
        <v>#REF!</v>
      </c>
      <c r="F392" s="606" t="e">
        <f t="shared" si="141"/>
        <v>#VALUE!</v>
      </c>
      <c r="G392" s="616" t="s">
        <v>276</v>
      </c>
      <c r="H392" s="616" t="str">
        <f t="shared" si="126"/>
        <v>DGT</v>
      </c>
      <c r="I392" s="617" t="s">
        <v>505</v>
      </c>
      <c r="J392" s="595">
        <f t="shared" si="139"/>
        <v>0</v>
      </c>
      <c r="K392" s="448">
        <v>0</v>
      </c>
      <c r="L392" s="448">
        <v>0</v>
      </c>
      <c r="M392" s="448"/>
      <c r="N392" s="448">
        <v>0</v>
      </c>
      <c r="O392" s="448"/>
      <c r="P392" s="448"/>
      <c r="Q392" s="448"/>
      <c r="R392" s="448"/>
      <c r="S392" s="448">
        <v>0</v>
      </c>
      <c r="T392" s="448"/>
      <c r="U392" s="448"/>
      <c r="V392" s="448">
        <v>0</v>
      </c>
      <c r="W392" s="448">
        <v>0</v>
      </c>
      <c r="X392" s="448"/>
      <c r="Y392" s="448"/>
      <c r="Z392" s="448"/>
      <c r="AA392" s="448"/>
      <c r="AB392" s="448">
        <v>0</v>
      </c>
      <c r="AC392" s="448"/>
      <c r="AD392" s="448">
        <v>0</v>
      </c>
      <c r="AE392" s="448">
        <v>0</v>
      </c>
      <c r="AF392" s="448">
        <v>0</v>
      </c>
      <c r="AG392" s="448"/>
      <c r="AH392" s="448"/>
      <c r="AI392" s="448"/>
      <c r="AJ392" s="448"/>
      <c r="AK392" s="448"/>
      <c r="AL392" s="448"/>
      <c r="AM392" s="448"/>
      <c r="AN392" s="448"/>
      <c r="AO392" s="448"/>
      <c r="AP392" s="448">
        <v>0</v>
      </c>
      <c r="AQ392" s="448"/>
      <c r="AR392" s="448">
        <v>0</v>
      </c>
      <c r="AS392" s="448">
        <v>0</v>
      </c>
      <c r="AT392" s="448"/>
      <c r="AU392" s="448"/>
      <c r="AV392" s="448"/>
      <c r="AW392" s="448"/>
      <c r="AX392" s="448"/>
      <c r="AY392" s="448"/>
      <c r="AZ392" s="448"/>
      <c r="BA392" s="448"/>
      <c r="BB392" s="448"/>
      <c r="BC392" s="448"/>
      <c r="BD392" s="448">
        <v>0</v>
      </c>
      <c r="BE392" s="448"/>
      <c r="BF392" s="448">
        <v>0</v>
      </c>
      <c r="BG392" s="448"/>
      <c r="BH392" s="444"/>
      <c r="BI392" s="444"/>
      <c r="BJ392" s="444"/>
      <c r="BK392" s="444"/>
      <c r="BL392" s="444"/>
      <c r="BM392" s="444"/>
      <c r="BN392" s="464"/>
      <c r="BO392" s="583" t="e">
        <f>VLOOKUP(B392,'[3]Phụ lục 01'!$B$12:$F$150,5,0)</f>
        <v>#N/A</v>
      </c>
      <c r="BP392" s="583" t="e">
        <f t="shared" si="143"/>
        <v>#N/A</v>
      </c>
      <c r="BQ392" s="444">
        <f>VLOOKUP(B392,'[2]PL01-16112024'!$D$11:$P$237,11,0)</f>
        <v>0.43</v>
      </c>
      <c r="BR392" s="477">
        <v>0</v>
      </c>
      <c r="BS392" s="477">
        <v>0</v>
      </c>
      <c r="BT392" s="477">
        <v>0</v>
      </c>
      <c r="BU392" s="477" t="s">
        <v>697</v>
      </c>
    </row>
    <row r="393" spans="1:73" s="436" customFormat="1" ht="45.75" customHeight="1">
      <c r="A393" s="428" t="s">
        <v>186</v>
      </c>
      <c r="B393" s="429" t="s">
        <v>573</v>
      </c>
      <c r="C393" s="266"/>
      <c r="D393" s="614" t="str">
        <f t="shared" si="128"/>
        <v/>
      </c>
      <c r="E393" s="606">
        <f>NhuCau!D270</f>
        <v>2.8000000000000003</v>
      </c>
      <c r="F393" s="606" t="e">
        <f t="shared" si="141"/>
        <v>#VALUE!</v>
      </c>
      <c r="G393" s="614" t="s">
        <v>276</v>
      </c>
      <c r="H393" s="614" t="str">
        <f t="shared" si="126"/>
        <v>DGT</v>
      </c>
      <c r="I393" s="615"/>
      <c r="J393" s="594">
        <f t="shared" si="139"/>
        <v>0</v>
      </c>
      <c r="K393" s="435">
        <v>0</v>
      </c>
      <c r="L393" s="435">
        <v>0</v>
      </c>
      <c r="M393" s="435"/>
      <c r="N393" s="435"/>
      <c r="O393" s="435"/>
      <c r="P393" s="435"/>
      <c r="Q393" s="435"/>
      <c r="R393" s="435"/>
      <c r="S393" s="435"/>
      <c r="T393" s="435"/>
      <c r="U393" s="435"/>
      <c r="V393" s="435"/>
      <c r="W393" s="435"/>
      <c r="X393" s="435"/>
      <c r="Y393" s="435"/>
      <c r="Z393" s="435"/>
      <c r="AA393" s="435"/>
      <c r="AB393" s="435"/>
      <c r="AC393" s="435"/>
      <c r="AD393" s="435"/>
      <c r="AE393" s="435"/>
      <c r="AF393" s="435"/>
      <c r="AG393" s="435"/>
      <c r="AH393" s="435"/>
      <c r="AI393" s="435"/>
      <c r="AJ393" s="435"/>
      <c r="AK393" s="435"/>
      <c r="AL393" s="435"/>
      <c r="AM393" s="435"/>
      <c r="AN393" s="435"/>
      <c r="AO393" s="435"/>
      <c r="AP393" s="435"/>
      <c r="AQ393" s="435"/>
      <c r="AR393" s="435"/>
      <c r="AS393" s="435"/>
      <c r="AT393" s="435"/>
      <c r="AU393" s="435"/>
      <c r="AV393" s="435"/>
      <c r="AW393" s="435"/>
      <c r="AX393" s="435"/>
      <c r="AY393" s="435"/>
      <c r="AZ393" s="435"/>
      <c r="BA393" s="435"/>
      <c r="BB393" s="435"/>
      <c r="BC393" s="435"/>
      <c r="BD393" s="435"/>
      <c r="BE393" s="435"/>
      <c r="BF393" s="435"/>
      <c r="BG393" s="435"/>
      <c r="BH393" s="431"/>
      <c r="BI393" s="431"/>
      <c r="BJ393" s="431"/>
      <c r="BK393" s="431"/>
      <c r="BL393" s="431"/>
      <c r="BM393" s="431"/>
      <c r="BN393" s="463"/>
      <c r="BO393" s="583">
        <f>VLOOKUP(B393,'[3]Phụ lục 01'!$B$12:$F$150,5,0)</f>
        <v>6.52</v>
      </c>
      <c r="BP393" s="583">
        <f t="shared" si="143"/>
        <v>-6.52</v>
      </c>
      <c r="BQ393" s="469">
        <f>VLOOKUP(B393,'[2]PL01-16112024'!$D$11:$P$237,11,0)</f>
        <v>7.21</v>
      </c>
      <c r="BR393" s="468">
        <v>6.81</v>
      </c>
      <c r="BS393" s="468">
        <v>6.52</v>
      </c>
      <c r="BT393" s="468">
        <v>0</v>
      </c>
      <c r="BU393" s="468" t="s">
        <v>707</v>
      </c>
    </row>
    <row r="394" spans="1:73" s="436" customFormat="1" ht="45.75" customHeight="1">
      <c r="A394" s="428" t="s">
        <v>186</v>
      </c>
      <c r="B394" s="429" t="s">
        <v>585</v>
      </c>
      <c r="C394" s="266" t="s">
        <v>528</v>
      </c>
      <c r="D394" s="614">
        <f t="shared" si="128"/>
        <v>1.2</v>
      </c>
      <c r="E394" s="606" t="e">
        <f>NhuCau!#REF!</f>
        <v>#REF!</v>
      </c>
      <c r="F394" s="606" t="e">
        <f t="shared" si="141"/>
        <v>#REF!</v>
      </c>
      <c r="G394" s="614" t="s">
        <v>276</v>
      </c>
      <c r="H394" s="614" t="str">
        <f t="shared" si="126"/>
        <v>DGT</v>
      </c>
      <c r="I394" s="615" t="s">
        <v>509</v>
      </c>
      <c r="J394" s="594">
        <f t="shared" ref="J394:J396" si="145">SUM(K394:BM394)</f>
        <v>1.2</v>
      </c>
      <c r="K394" s="435"/>
      <c r="L394" s="435"/>
      <c r="M394" s="435">
        <v>1.2</v>
      </c>
      <c r="N394" s="435"/>
      <c r="O394" s="435"/>
      <c r="P394" s="435"/>
      <c r="Q394" s="435"/>
      <c r="R394" s="435"/>
      <c r="S394" s="435"/>
      <c r="T394" s="435"/>
      <c r="U394" s="435"/>
      <c r="V394" s="435"/>
      <c r="W394" s="435"/>
      <c r="X394" s="435"/>
      <c r="Y394" s="435"/>
      <c r="Z394" s="435"/>
      <c r="AA394" s="435"/>
      <c r="AB394" s="435"/>
      <c r="AC394" s="435"/>
      <c r="AD394" s="435"/>
      <c r="AE394" s="435"/>
      <c r="AF394" s="435"/>
      <c r="AG394" s="435"/>
      <c r="AH394" s="435"/>
      <c r="AI394" s="435"/>
      <c r="AJ394" s="435"/>
      <c r="AK394" s="435"/>
      <c r="AL394" s="435"/>
      <c r="AM394" s="435"/>
      <c r="AN394" s="435"/>
      <c r="AO394" s="435"/>
      <c r="AP394" s="435"/>
      <c r="AQ394" s="435"/>
      <c r="AR394" s="435"/>
      <c r="AS394" s="435"/>
      <c r="AT394" s="435"/>
      <c r="AU394" s="435"/>
      <c r="AV394" s="435"/>
      <c r="AW394" s="435"/>
      <c r="AX394" s="435"/>
      <c r="AY394" s="435"/>
      <c r="AZ394" s="435"/>
      <c r="BA394" s="435"/>
      <c r="BB394" s="435"/>
      <c r="BC394" s="435"/>
      <c r="BD394" s="435"/>
      <c r="BE394" s="435"/>
      <c r="BF394" s="435"/>
      <c r="BG394" s="435"/>
      <c r="BH394" s="431"/>
      <c r="BI394" s="431"/>
      <c r="BJ394" s="431"/>
      <c r="BK394" s="431"/>
      <c r="BL394" s="431"/>
      <c r="BM394" s="431"/>
      <c r="BN394" s="463"/>
      <c r="BO394" s="583" t="e">
        <f>VLOOKUP(B394,'[3]Phụ lục 01'!$B$12:$F$150,5,0)</f>
        <v>#N/A</v>
      </c>
      <c r="BP394" s="583" t="e">
        <f t="shared" si="143"/>
        <v>#N/A</v>
      </c>
      <c r="BQ394" s="469" t="e">
        <f>VLOOKUP(B394,'[2]PL01-16112024'!$D$11:$P$237,11,0)</f>
        <v>#N/A</v>
      </c>
      <c r="BR394" s="468"/>
      <c r="BS394" s="468"/>
      <c r="BT394" s="468"/>
      <c r="BU394" s="468"/>
    </row>
    <row r="395" spans="1:73" s="436" customFormat="1" ht="45.75" customHeight="1">
      <c r="A395" s="428" t="s">
        <v>186</v>
      </c>
      <c r="B395" s="429" t="s">
        <v>585</v>
      </c>
      <c r="C395" s="266" t="s">
        <v>528</v>
      </c>
      <c r="D395" s="614">
        <f t="shared" si="128"/>
        <v>5.1100000000000003</v>
      </c>
      <c r="E395" s="606" t="e">
        <f>NhuCau!#REF!</f>
        <v>#REF!</v>
      </c>
      <c r="F395" s="606" t="e">
        <f t="shared" si="141"/>
        <v>#REF!</v>
      </c>
      <c r="G395" s="614" t="s">
        <v>276</v>
      </c>
      <c r="H395" s="614" t="str">
        <f t="shared" si="126"/>
        <v>DGT</v>
      </c>
      <c r="I395" s="615" t="s">
        <v>504</v>
      </c>
      <c r="J395" s="594">
        <f t="shared" si="145"/>
        <v>5.1100000000000003</v>
      </c>
      <c r="K395" s="435"/>
      <c r="L395" s="435"/>
      <c r="M395" s="435">
        <f>5-0.29</f>
        <v>4.71</v>
      </c>
      <c r="N395" s="435"/>
      <c r="O395" s="435"/>
      <c r="P395" s="435"/>
      <c r="Q395" s="435"/>
      <c r="R395" s="435"/>
      <c r="S395" s="435">
        <v>0.2</v>
      </c>
      <c r="T395" s="435"/>
      <c r="U395" s="435"/>
      <c r="V395" s="435"/>
      <c r="W395" s="435"/>
      <c r="X395" s="435"/>
      <c r="Y395" s="435"/>
      <c r="Z395" s="435"/>
      <c r="AA395" s="435"/>
      <c r="AB395" s="435"/>
      <c r="AC395" s="435"/>
      <c r="AD395" s="435"/>
      <c r="AE395" s="435"/>
      <c r="AF395" s="435"/>
      <c r="AG395" s="435"/>
      <c r="AH395" s="435"/>
      <c r="AI395" s="435"/>
      <c r="AJ395" s="435"/>
      <c r="AK395" s="435"/>
      <c r="AL395" s="435"/>
      <c r="AM395" s="435"/>
      <c r="AN395" s="435"/>
      <c r="AO395" s="435"/>
      <c r="AP395" s="435"/>
      <c r="AQ395" s="435"/>
      <c r="AR395" s="435"/>
      <c r="AS395" s="435"/>
      <c r="AT395" s="435"/>
      <c r="AU395" s="435"/>
      <c r="AV395" s="435"/>
      <c r="AW395" s="435"/>
      <c r="AX395" s="435"/>
      <c r="AY395" s="435"/>
      <c r="AZ395" s="435"/>
      <c r="BA395" s="435"/>
      <c r="BB395" s="435"/>
      <c r="BC395" s="435"/>
      <c r="BD395" s="435">
        <v>0.2</v>
      </c>
      <c r="BE395" s="435"/>
      <c r="BF395" s="435"/>
      <c r="BG395" s="435"/>
      <c r="BH395" s="431"/>
      <c r="BI395" s="431"/>
      <c r="BJ395" s="431"/>
      <c r="BK395" s="431"/>
      <c r="BL395" s="431"/>
      <c r="BM395" s="431"/>
      <c r="BN395" s="463"/>
      <c r="BO395" s="583" t="e">
        <f>VLOOKUP(B395,'[3]Phụ lục 01'!$B$12:$F$150,5,0)</f>
        <v>#N/A</v>
      </c>
      <c r="BP395" s="583" t="e">
        <f t="shared" si="143"/>
        <v>#N/A</v>
      </c>
      <c r="BQ395" s="469" t="e">
        <f>VLOOKUP(B395,'[2]PL01-16112024'!$D$11:$P$237,11,0)</f>
        <v>#N/A</v>
      </c>
      <c r="BR395" s="468"/>
      <c r="BS395" s="468"/>
      <c r="BT395" s="468"/>
      <c r="BU395" s="468"/>
    </row>
    <row r="396" spans="1:73" s="436" customFormat="1" ht="45.75" customHeight="1">
      <c r="A396" s="428" t="s">
        <v>186</v>
      </c>
      <c r="B396" s="429" t="s">
        <v>585</v>
      </c>
      <c r="C396" s="266" t="s">
        <v>528</v>
      </c>
      <c r="D396" s="614">
        <f t="shared" si="128"/>
        <v>0.21</v>
      </c>
      <c r="E396" s="606" t="e">
        <f>NhuCau!#REF!</f>
        <v>#REF!</v>
      </c>
      <c r="F396" s="606" t="e">
        <f t="shared" si="141"/>
        <v>#REF!</v>
      </c>
      <c r="G396" s="614" t="s">
        <v>276</v>
      </c>
      <c r="H396" s="614" t="str">
        <f t="shared" si="126"/>
        <v>DGT</v>
      </c>
      <c r="I396" s="615" t="s">
        <v>505</v>
      </c>
      <c r="J396" s="594">
        <f t="shared" si="145"/>
        <v>0.21</v>
      </c>
      <c r="K396" s="435"/>
      <c r="L396" s="435"/>
      <c r="M396" s="435">
        <v>0.21</v>
      </c>
      <c r="N396" s="435"/>
      <c r="O396" s="435"/>
      <c r="P396" s="435"/>
      <c r="Q396" s="435"/>
      <c r="R396" s="435"/>
      <c r="S396" s="435"/>
      <c r="T396" s="435"/>
      <c r="U396" s="435"/>
      <c r="V396" s="435"/>
      <c r="W396" s="435"/>
      <c r="X396" s="435"/>
      <c r="Y396" s="435"/>
      <c r="Z396" s="435"/>
      <c r="AA396" s="435"/>
      <c r="AB396" s="435"/>
      <c r="AC396" s="435"/>
      <c r="AD396" s="435"/>
      <c r="AE396" s="435"/>
      <c r="AF396" s="435"/>
      <c r="AG396" s="435"/>
      <c r="AH396" s="435"/>
      <c r="AI396" s="435"/>
      <c r="AJ396" s="435"/>
      <c r="AK396" s="435"/>
      <c r="AL396" s="435"/>
      <c r="AM396" s="435"/>
      <c r="AN396" s="435"/>
      <c r="AO396" s="435"/>
      <c r="AP396" s="435"/>
      <c r="AQ396" s="435"/>
      <c r="AR396" s="435"/>
      <c r="AS396" s="435"/>
      <c r="AT396" s="435"/>
      <c r="AU396" s="435"/>
      <c r="AV396" s="435"/>
      <c r="AW396" s="435"/>
      <c r="AX396" s="435"/>
      <c r="AY396" s="435"/>
      <c r="AZ396" s="435"/>
      <c r="BA396" s="435"/>
      <c r="BB396" s="435"/>
      <c r="BC396" s="435"/>
      <c r="BD396" s="435"/>
      <c r="BE396" s="435"/>
      <c r="BF396" s="435"/>
      <c r="BG396" s="435"/>
      <c r="BH396" s="431"/>
      <c r="BI396" s="431"/>
      <c r="BJ396" s="431"/>
      <c r="BK396" s="431"/>
      <c r="BL396" s="431"/>
      <c r="BM396" s="431"/>
      <c r="BN396" s="463"/>
      <c r="BO396" s="583" t="e">
        <f>VLOOKUP(B396,'[3]Phụ lục 01'!$B$12:$F$150,5,0)</f>
        <v>#N/A</v>
      </c>
      <c r="BP396" s="583" t="e">
        <f t="shared" si="143"/>
        <v>#N/A</v>
      </c>
      <c r="BQ396" s="469" t="e">
        <f>VLOOKUP(B396,'[2]PL01-16112024'!$D$11:$P$237,11,0)</f>
        <v>#N/A</v>
      </c>
      <c r="BR396" s="468"/>
      <c r="BS396" s="468"/>
      <c r="BT396" s="468"/>
      <c r="BU396" s="468"/>
    </row>
    <row r="397" spans="1:73" s="71" customFormat="1" ht="38.25">
      <c r="A397" s="276" t="s">
        <v>186</v>
      </c>
      <c r="B397" s="425" t="s">
        <v>574</v>
      </c>
      <c r="C397" s="266" t="s">
        <v>528</v>
      </c>
      <c r="D397" s="606">
        <f t="shared" si="128"/>
        <v>0.28999999999999998</v>
      </c>
      <c r="E397" s="606" t="e">
        <f>NhuCau!#REF!</f>
        <v>#REF!</v>
      </c>
      <c r="F397" s="606" t="e">
        <f t="shared" si="141"/>
        <v>#REF!</v>
      </c>
      <c r="G397" s="606" t="s">
        <v>276</v>
      </c>
      <c r="H397" s="606" t="str">
        <f t="shared" si="126"/>
        <v>DGT</v>
      </c>
      <c r="I397" s="608" t="s">
        <v>512</v>
      </c>
      <c r="J397" s="592">
        <f t="shared" si="139"/>
        <v>0.28999999999999998</v>
      </c>
      <c r="K397" s="281">
        <v>0.28999999999999998</v>
      </c>
      <c r="L397" s="281">
        <v>0</v>
      </c>
      <c r="M397" s="281"/>
      <c r="N397" s="281">
        <v>0</v>
      </c>
      <c r="O397" s="281"/>
      <c r="P397" s="281"/>
      <c r="Q397" s="281"/>
      <c r="R397" s="281"/>
      <c r="S397" s="281">
        <v>0</v>
      </c>
      <c r="T397" s="281"/>
      <c r="U397" s="281"/>
      <c r="V397" s="281">
        <v>0</v>
      </c>
      <c r="W397" s="281">
        <v>0</v>
      </c>
      <c r="X397" s="281"/>
      <c r="Y397" s="281"/>
      <c r="Z397" s="281"/>
      <c r="AA397" s="281"/>
      <c r="AB397" s="281">
        <v>0</v>
      </c>
      <c r="AC397" s="281"/>
      <c r="AD397" s="281">
        <v>0</v>
      </c>
      <c r="AE397" s="281">
        <v>0</v>
      </c>
      <c r="AF397" s="281">
        <v>0</v>
      </c>
      <c r="AG397" s="281"/>
      <c r="AH397" s="281"/>
      <c r="AI397" s="281"/>
      <c r="AJ397" s="281"/>
      <c r="AK397" s="281"/>
      <c r="AL397" s="281"/>
      <c r="AM397" s="281"/>
      <c r="AN397" s="281"/>
      <c r="AO397" s="281"/>
      <c r="AP397" s="281">
        <v>0</v>
      </c>
      <c r="AQ397" s="281"/>
      <c r="AR397" s="281">
        <v>0</v>
      </c>
      <c r="AS397" s="281">
        <v>0</v>
      </c>
      <c r="AT397" s="281"/>
      <c r="AU397" s="281"/>
      <c r="AV397" s="281"/>
      <c r="AW397" s="281"/>
      <c r="AX397" s="281"/>
      <c r="AY397" s="281"/>
      <c r="AZ397" s="281"/>
      <c r="BA397" s="281"/>
      <c r="BB397" s="281"/>
      <c r="BC397" s="281"/>
      <c r="BD397" s="281">
        <v>0</v>
      </c>
      <c r="BE397" s="281"/>
      <c r="BF397" s="281">
        <v>0</v>
      </c>
      <c r="BG397" s="281"/>
      <c r="BH397" s="266"/>
      <c r="BI397" s="266"/>
      <c r="BJ397" s="266"/>
      <c r="BK397" s="266"/>
      <c r="BL397" s="266"/>
      <c r="BM397" s="266"/>
      <c r="BN397" s="460"/>
      <c r="BO397" s="583">
        <f>VLOOKUP(B397,'[3]Phụ lục 01'!$B$12:$F$150,5,0)</f>
        <v>0.28999999999999998</v>
      </c>
      <c r="BP397" s="583">
        <f t="shared" si="143"/>
        <v>0</v>
      </c>
      <c r="BQ397" s="469">
        <f>VLOOKUP(B397,'[2]PL01-16112024'!$D$11:$P$237,11,0)</f>
        <v>0.28999999999999998</v>
      </c>
      <c r="BR397" s="468">
        <v>0.28999999999999998</v>
      </c>
      <c r="BS397" s="468">
        <v>0.28999999999999998</v>
      </c>
      <c r="BT397" s="468">
        <v>0.28999999999999998</v>
      </c>
      <c r="BU397" s="468" t="s">
        <v>678</v>
      </c>
    </row>
    <row r="398" spans="1:73" s="438" customFormat="1" ht="63.75">
      <c r="A398" s="428" t="s">
        <v>186</v>
      </c>
      <c r="B398" s="429" t="s">
        <v>575</v>
      </c>
      <c r="C398" s="266" t="s">
        <v>528</v>
      </c>
      <c r="D398" s="614">
        <f t="shared" si="128"/>
        <v>0</v>
      </c>
      <c r="E398" s="606" t="e">
        <f>NhuCau!#REF!</f>
        <v>#REF!</v>
      </c>
      <c r="F398" s="606" t="e">
        <f t="shared" si="141"/>
        <v>#REF!</v>
      </c>
      <c r="G398" s="614" t="s">
        <v>276</v>
      </c>
      <c r="H398" s="614" t="str">
        <f t="shared" si="126"/>
        <v>DGT</v>
      </c>
      <c r="I398" s="624"/>
      <c r="J398" s="594">
        <f t="shared" si="139"/>
        <v>0</v>
      </c>
      <c r="K398" s="435"/>
      <c r="L398" s="435"/>
      <c r="M398" s="435"/>
      <c r="N398" s="435"/>
      <c r="O398" s="435"/>
      <c r="P398" s="435"/>
      <c r="Q398" s="435"/>
      <c r="R398" s="435"/>
      <c r="S398" s="435"/>
      <c r="T398" s="435"/>
      <c r="U398" s="435"/>
      <c r="V398" s="435"/>
      <c r="W398" s="435"/>
      <c r="X398" s="435"/>
      <c r="Y398" s="435"/>
      <c r="Z398" s="435"/>
      <c r="AA398" s="435"/>
      <c r="AB398" s="435"/>
      <c r="AC398" s="435"/>
      <c r="AD398" s="435"/>
      <c r="AE398" s="435"/>
      <c r="AF398" s="435"/>
      <c r="AG398" s="435"/>
      <c r="AH398" s="435"/>
      <c r="AI398" s="435"/>
      <c r="AJ398" s="435"/>
      <c r="AK398" s="435"/>
      <c r="AL398" s="435"/>
      <c r="AM398" s="435"/>
      <c r="AN398" s="435"/>
      <c r="AO398" s="435"/>
      <c r="AP398" s="435"/>
      <c r="AQ398" s="435"/>
      <c r="AR398" s="435"/>
      <c r="AS398" s="435"/>
      <c r="AT398" s="435"/>
      <c r="AU398" s="435"/>
      <c r="AV398" s="435"/>
      <c r="AW398" s="435"/>
      <c r="AX398" s="435"/>
      <c r="AY398" s="435"/>
      <c r="AZ398" s="435"/>
      <c r="BA398" s="435"/>
      <c r="BB398" s="435"/>
      <c r="BC398" s="435"/>
      <c r="BD398" s="435"/>
      <c r="BE398" s="435"/>
      <c r="BF398" s="435"/>
      <c r="BG398" s="435"/>
      <c r="BH398" s="431"/>
      <c r="BI398" s="431"/>
      <c r="BJ398" s="431"/>
      <c r="BK398" s="431"/>
      <c r="BL398" s="431"/>
      <c r="BM398" s="431"/>
      <c r="BN398" s="467"/>
      <c r="BO398" s="583">
        <f>VLOOKUP(B398,'[3]Phụ lục 01'!$B$12:$F$150,5,0)</f>
        <v>5</v>
      </c>
      <c r="BP398" s="583">
        <f t="shared" si="143"/>
        <v>-5</v>
      </c>
      <c r="BQ398" s="469">
        <f>VLOOKUP(B398,'[2]PL01-16112024'!$D$11:$P$237,11,0)</f>
        <v>10.3</v>
      </c>
      <c r="BR398" s="469">
        <v>5</v>
      </c>
      <c r="BS398" s="469">
        <v>5</v>
      </c>
      <c r="BT398" s="469">
        <v>4.5999999999999996</v>
      </c>
      <c r="BU398" s="469" t="s">
        <v>708</v>
      </c>
    </row>
    <row r="399" spans="1:73" s="438" customFormat="1" ht="12.75">
      <c r="A399" s="428" t="s">
        <v>186</v>
      </c>
      <c r="B399" s="429" t="s">
        <v>585</v>
      </c>
      <c r="C399" s="266" t="s">
        <v>528</v>
      </c>
      <c r="D399" s="614">
        <f t="shared" si="128"/>
        <v>0.1</v>
      </c>
      <c r="E399" s="606" t="e">
        <f>NhuCau!#REF!</f>
        <v>#REF!</v>
      </c>
      <c r="F399" s="606" t="e">
        <f t="shared" si="141"/>
        <v>#REF!</v>
      </c>
      <c r="G399" s="614" t="s">
        <v>276</v>
      </c>
      <c r="H399" s="614" t="str">
        <f t="shared" si="126"/>
        <v>DGT</v>
      </c>
      <c r="I399" s="624" t="s">
        <v>509</v>
      </c>
      <c r="J399" s="594">
        <f t="shared" ref="J399:J401" si="146">SUM(K399:BM399)</f>
        <v>0.1</v>
      </c>
      <c r="K399" s="435"/>
      <c r="L399" s="435"/>
      <c r="M399" s="435"/>
      <c r="N399" s="435"/>
      <c r="O399" s="435"/>
      <c r="P399" s="435"/>
      <c r="Q399" s="435"/>
      <c r="R399" s="435"/>
      <c r="S399" s="435">
        <v>0.1</v>
      </c>
      <c r="T399" s="435"/>
      <c r="U399" s="435"/>
      <c r="V399" s="435"/>
      <c r="W399" s="435"/>
      <c r="X399" s="435"/>
      <c r="Y399" s="435"/>
      <c r="Z399" s="435"/>
      <c r="AA399" s="435"/>
      <c r="AB399" s="435"/>
      <c r="AC399" s="435"/>
      <c r="AD399" s="435"/>
      <c r="AE399" s="435"/>
      <c r="AF399" s="435"/>
      <c r="AG399" s="435"/>
      <c r="AH399" s="435"/>
      <c r="AI399" s="435"/>
      <c r="AJ399" s="435"/>
      <c r="AK399" s="435"/>
      <c r="AL399" s="435"/>
      <c r="AM399" s="435"/>
      <c r="AN399" s="435"/>
      <c r="AO399" s="435"/>
      <c r="AP399" s="435"/>
      <c r="AQ399" s="435"/>
      <c r="AR399" s="435"/>
      <c r="AS399" s="435"/>
      <c r="AT399" s="435"/>
      <c r="AU399" s="435"/>
      <c r="AV399" s="435"/>
      <c r="AW399" s="435"/>
      <c r="AX399" s="435"/>
      <c r="AY399" s="435"/>
      <c r="AZ399" s="435"/>
      <c r="BA399" s="435"/>
      <c r="BB399" s="435"/>
      <c r="BC399" s="435"/>
      <c r="BD399" s="435"/>
      <c r="BE399" s="435"/>
      <c r="BF399" s="435"/>
      <c r="BG399" s="435"/>
      <c r="BH399" s="431"/>
      <c r="BI399" s="431"/>
      <c r="BJ399" s="431"/>
      <c r="BK399" s="431"/>
      <c r="BL399" s="431"/>
      <c r="BM399" s="431"/>
      <c r="BN399" s="467"/>
      <c r="BO399" s="583" t="e">
        <f>VLOOKUP(B399,'[3]Phụ lục 01'!$B$12:$F$150,5,0)</f>
        <v>#N/A</v>
      </c>
      <c r="BP399" s="583" t="e">
        <f t="shared" si="143"/>
        <v>#N/A</v>
      </c>
      <c r="BQ399" s="469" t="e">
        <f>VLOOKUP(B399,'[2]PL01-16112024'!$D$11:$P$237,11,0)</f>
        <v>#N/A</v>
      </c>
      <c r="BR399" s="469"/>
      <c r="BS399" s="469"/>
      <c r="BT399" s="469"/>
      <c r="BU399" s="469"/>
    </row>
    <row r="400" spans="1:73" s="438" customFormat="1" ht="12.75">
      <c r="A400" s="428" t="s">
        <v>186</v>
      </c>
      <c r="B400" s="429" t="s">
        <v>585</v>
      </c>
      <c r="C400" s="266" t="s">
        <v>528</v>
      </c>
      <c r="D400" s="614">
        <f t="shared" si="128"/>
        <v>3.3000000000000003</v>
      </c>
      <c r="E400" s="606" t="e">
        <f>NhuCau!#REF!</f>
        <v>#REF!</v>
      </c>
      <c r="F400" s="606" t="e">
        <f t="shared" si="141"/>
        <v>#REF!</v>
      </c>
      <c r="G400" s="614" t="s">
        <v>276</v>
      </c>
      <c r="H400" s="614" t="str">
        <f t="shared" si="126"/>
        <v>DGT</v>
      </c>
      <c r="I400" s="624" t="s">
        <v>507</v>
      </c>
      <c r="J400" s="594">
        <f t="shared" si="146"/>
        <v>3.3000000000000003</v>
      </c>
      <c r="K400" s="435">
        <v>3.1</v>
      </c>
      <c r="L400" s="435"/>
      <c r="M400" s="435"/>
      <c r="N400" s="435">
        <v>0.1</v>
      </c>
      <c r="O400" s="435"/>
      <c r="P400" s="435"/>
      <c r="Q400" s="435"/>
      <c r="R400" s="435"/>
      <c r="S400" s="435">
        <v>0.1</v>
      </c>
      <c r="T400" s="435"/>
      <c r="U400" s="435"/>
      <c r="V400" s="435"/>
      <c r="W400" s="435"/>
      <c r="X400" s="435"/>
      <c r="Y400" s="435"/>
      <c r="Z400" s="435"/>
      <c r="AA400" s="435"/>
      <c r="AB400" s="435"/>
      <c r="AC400" s="435"/>
      <c r="AD400" s="435"/>
      <c r="AE400" s="435"/>
      <c r="AF400" s="435"/>
      <c r="AG400" s="435"/>
      <c r="AH400" s="435"/>
      <c r="AI400" s="435"/>
      <c r="AJ400" s="435"/>
      <c r="AK400" s="435"/>
      <c r="AL400" s="435"/>
      <c r="AM400" s="435"/>
      <c r="AN400" s="435"/>
      <c r="AO400" s="435"/>
      <c r="AP400" s="435"/>
      <c r="AQ400" s="435"/>
      <c r="AR400" s="435"/>
      <c r="AS400" s="435"/>
      <c r="AT400" s="435"/>
      <c r="AU400" s="435"/>
      <c r="AV400" s="435"/>
      <c r="AW400" s="435"/>
      <c r="AX400" s="435"/>
      <c r="AY400" s="435"/>
      <c r="AZ400" s="435"/>
      <c r="BA400" s="435"/>
      <c r="BB400" s="435"/>
      <c r="BC400" s="435"/>
      <c r="BD400" s="435"/>
      <c r="BE400" s="435"/>
      <c r="BF400" s="435"/>
      <c r="BG400" s="435"/>
      <c r="BH400" s="431"/>
      <c r="BI400" s="431"/>
      <c r="BJ400" s="431"/>
      <c r="BK400" s="431"/>
      <c r="BL400" s="431"/>
      <c r="BM400" s="431"/>
      <c r="BN400" s="467"/>
      <c r="BO400" s="583" t="e">
        <f>VLOOKUP(B400,'[3]Phụ lục 01'!$B$12:$F$150,5,0)</f>
        <v>#N/A</v>
      </c>
      <c r="BP400" s="583" t="e">
        <f t="shared" si="143"/>
        <v>#N/A</v>
      </c>
      <c r="BQ400" s="469" t="e">
        <f>VLOOKUP(B400,'[2]PL01-16112024'!$D$11:$P$237,11,0)</f>
        <v>#N/A</v>
      </c>
      <c r="BR400" s="469"/>
      <c r="BS400" s="469"/>
      <c r="BT400" s="469"/>
      <c r="BU400" s="469"/>
    </row>
    <row r="401" spans="1:73" s="438" customFormat="1" ht="12.75">
      <c r="A401" s="428" t="s">
        <v>186</v>
      </c>
      <c r="B401" s="429" t="s">
        <v>585</v>
      </c>
      <c r="C401" s="266" t="s">
        <v>528</v>
      </c>
      <c r="D401" s="614">
        <f t="shared" si="128"/>
        <v>1.6</v>
      </c>
      <c r="E401" s="606" t="e">
        <f>NhuCau!#REF!</f>
        <v>#REF!</v>
      </c>
      <c r="F401" s="606" t="e">
        <f t="shared" si="141"/>
        <v>#REF!</v>
      </c>
      <c r="G401" s="614" t="s">
        <v>276</v>
      </c>
      <c r="H401" s="614" t="str">
        <f t="shared" si="126"/>
        <v>DGT</v>
      </c>
      <c r="I401" s="624" t="s">
        <v>508</v>
      </c>
      <c r="J401" s="594">
        <f t="shared" si="146"/>
        <v>1.6</v>
      </c>
      <c r="K401" s="435">
        <v>1.5</v>
      </c>
      <c r="L401" s="435"/>
      <c r="M401" s="435"/>
      <c r="N401" s="435"/>
      <c r="O401" s="435"/>
      <c r="P401" s="435"/>
      <c r="Q401" s="435"/>
      <c r="R401" s="435"/>
      <c r="S401" s="435">
        <v>0.1</v>
      </c>
      <c r="T401" s="435"/>
      <c r="U401" s="435"/>
      <c r="V401" s="435"/>
      <c r="W401" s="435"/>
      <c r="X401" s="435"/>
      <c r="Y401" s="435"/>
      <c r="Z401" s="435"/>
      <c r="AA401" s="435"/>
      <c r="AB401" s="435"/>
      <c r="AC401" s="435"/>
      <c r="AD401" s="435"/>
      <c r="AE401" s="435"/>
      <c r="AF401" s="435"/>
      <c r="AG401" s="435"/>
      <c r="AH401" s="435"/>
      <c r="AI401" s="435"/>
      <c r="AJ401" s="435"/>
      <c r="AK401" s="435"/>
      <c r="AL401" s="435"/>
      <c r="AM401" s="435"/>
      <c r="AN401" s="435"/>
      <c r="AO401" s="435"/>
      <c r="AP401" s="435"/>
      <c r="AQ401" s="435"/>
      <c r="AR401" s="435"/>
      <c r="AS401" s="435"/>
      <c r="AT401" s="435"/>
      <c r="AU401" s="435"/>
      <c r="AV401" s="435"/>
      <c r="AW401" s="435"/>
      <c r="AX401" s="435"/>
      <c r="AY401" s="435"/>
      <c r="AZ401" s="435"/>
      <c r="BA401" s="435"/>
      <c r="BB401" s="435"/>
      <c r="BC401" s="435"/>
      <c r="BD401" s="435"/>
      <c r="BE401" s="435"/>
      <c r="BF401" s="435"/>
      <c r="BG401" s="435"/>
      <c r="BH401" s="431"/>
      <c r="BI401" s="431"/>
      <c r="BJ401" s="431"/>
      <c r="BK401" s="431"/>
      <c r="BL401" s="431"/>
      <c r="BM401" s="431"/>
      <c r="BN401" s="467"/>
      <c r="BO401" s="583" t="e">
        <f>VLOOKUP(B401,'[3]Phụ lục 01'!$B$12:$F$150,5,0)</f>
        <v>#N/A</v>
      </c>
      <c r="BP401" s="583" t="e">
        <f t="shared" si="143"/>
        <v>#N/A</v>
      </c>
      <c r="BQ401" s="469" t="e">
        <f>VLOOKUP(B401,'[2]PL01-16112024'!$D$11:$P$237,11,0)</f>
        <v>#N/A</v>
      </c>
      <c r="BR401" s="469"/>
      <c r="BS401" s="469"/>
      <c r="BT401" s="469"/>
      <c r="BU401" s="469"/>
    </row>
    <row r="402" spans="1:73" s="438" customFormat="1" ht="38.25">
      <c r="A402" s="428" t="s">
        <v>186</v>
      </c>
      <c r="B402" s="429" t="s">
        <v>576</v>
      </c>
      <c r="C402" s="266" t="s">
        <v>528</v>
      </c>
      <c r="D402" s="614">
        <f t="shared" si="128"/>
        <v>0</v>
      </c>
      <c r="E402" s="606" t="e">
        <f>NhuCau!#REF!</f>
        <v>#REF!</v>
      </c>
      <c r="F402" s="606" t="e">
        <f t="shared" si="141"/>
        <v>#REF!</v>
      </c>
      <c r="G402" s="614" t="s">
        <v>276</v>
      </c>
      <c r="H402" s="614" t="str">
        <f t="shared" si="126"/>
        <v>DGT</v>
      </c>
      <c r="I402" s="624"/>
      <c r="J402" s="594">
        <f t="shared" si="139"/>
        <v>0</v>
      </c>
      <c r="K402" s="435"/>
      <c r="L402" s="435">
        <v>0</v>
      </c>
      <c r="M402" s="435"/>
      <c r="N402" s="435">
        <v>0</v>
      </c>
      <c r="O402" s="435"/>
      <c r="P402" s="435"/>
      <c r="Q402" s="435"/>
      <c r="R402" s="435"/>
      <c r="S402" s="435">
        <v>0</v>
      </c>
      <c r="T402" s="435"/>
      <c r="U402" s="435"/>
      <c r="V402" s="435">
        <v>0</v>
      </c>
      <c r="W402" s="435">
        <v>0</v>
      </c>
      <c r="X402" s="435"/>
      <c r="Y402" s="435"/>
      <c r="Z402" s="435"/>
      <c r="AA402" s="435"/>
      <c r="AB402" s="435">
        <v>0</v>
      </c>
      <c r="AC402" s="435"/>
      <c r="AD402" s="435">
        <v>0</v>
      </c>
      <c r="AE402" s="435">
        <v>0</v>
      </c>
      <c r="AF402" s="435">
        <v>0</v>
      </c>
      <c r="AG402" s="435"/>
      <c r="AH402" s="435"/>
      <c r="AI402" s="435"/>
      <c r="AJ402" s="435"/>
      <c r="AK402" s="435"/>
      <c r="AL402" s="435"/>
      <c r="AM402" s="435"/>
      <c r="AN402" s="435"/>
      <c r="AO402" s="435"/>
      <c r="AP402" s="435">
        <v>0</v>
      </c>
      <c r="AQ402" s="435"/>
      <c r="AR402" s="435">
        <v>0</v>
      </c>
      <c r="AS402" s="435">
        <v>0</v>
      </c>
      <c r="AT402" s="435"/>
      <c r="AU402" s="435"/>
      <c r="AV402" s="435"/>
      <c r="AW402" s="435"/>
      <c r="AX402" s="435"/>
      <c r="AY402" s="435"/>
      <c r="AZ402" s="435"/>
      <c r="BA402" s="435"/>
      <c r="BB402" s="435"/>
      <c r="BC402" s="435"/>
      <c r="BD402" s="435">
        <v>0</v>
      </c>
      <c r="BE402" s="435"/>
      <c r="BF402" s="435">
        <v>0</v>
      </c>
      <c r="BG402" s="435"/>
      <c r="BH402" s="431"/>
      <c r="BI402" s="431"/>
      <c r="BJ402" s="431"/>
      <c r="BK402" s="431"/>
      <c r="BL402" s="431"/>
      <c r="BM402" s="431"/>
      <c r="BN402" s="467"/>
      <c r="BO402" s="583">
        <f>VLOOKUP(B402,'[3]Phụ lục 01'!$B$12:$F$150,5,0)</f>
        <v>0.52</v>
      </c>
      <c r="BP402" s="583">
        <f t="shared" si="143"/>
        <v>-0.52</v>
      </c>
      <c r="BQ402" s="469">
        <f>VLOOKUP(B402,'[2]PL01-16112024'!$D$11:$P$237,11,0)</f>
        <v>0.52</v>
      </c>
      <c r="BR402" s="469">
        <v>0.52</v>
      </c>
      <c r="BS402" s="469">
        <v>0.52</v>
      </c>
      <c r="BT402" s="469">
        <v>0</v>
      </c>
      <c r="BU402" s="469" t="s">
        <v>709</v>
      </c>
    </row>
    <row r="403" spans="1:73" s="438" customFormat="1" ht="12.75">
      <c r="A403" s="428" t="s">
        <v>186</v>
      </c>
      <c r="B403" s="429" t="s">
        <v>585</v>
      </c>
      <c r="C403" s="266" t="s">
        <v>528</v>
      </c>
      <c r="D403" s="614">
        <f t="shared" si="128"/>
        <v>0.5</v>
      </c>
      <c r="E403" s="606" t="e">
        <f>NhuCau!#REF!</f>
        <v>#REF!</v>
      </c>
      <c r="F403" s="606" t="e">
        <f t="shared" si="141"/>
        <v>#REF!</v>
      </c>
      <c r="G403" s="614" t="s">
        <v>276</v>
      </c>
      <c r="H403" s="614" t="str">
        <f t="shared" si="126"/>
        <v>DGT</v>
      </c>
      <c r="I403" s="624" t="s">
        <v>514</v>
      </c>
      <c r="J403" s="594">
        <f t="shared" ref="J403:J404" si="147">SUM(K403:BM403)</f>
        <v>0.5</v>
      </c>
      <c r="K403" s="435"/>
      <c r="L403" s="435"/>
      <c r="M403" s="435"/>
      <c r="N403" s="435"/>
      <c r="O403" s="435"/>
      <c r="P403" s="435"/>
      <c r="Q403" s="435"/>
      <c r="R403" s="435"/>
      <c r="S403" s="435">
        <v>0.5</v>
      </c>
      <c r="T403" s="435"/>
      <c r="U403" s="435"/>
      <c r="V403" s="435"/>
      <c r="W403" s="435"/>
      <c r="X403" s="435"/>
      <c r="Y403" s="435"/>
      <c r="Z403" s="435"/>
      <c r="AA403" s="435"/>
      <c r="AB403" s="435"/>
      <c r="AC403" s="435"/>
      <c r="AD403" s="435"/>
      <c r="AE403" s="435"/>
      <c r="AF403" s="435"/>
      <c r="AG403" s="435"/>
      <c r="AH403" s="435"/>
      <c r="AI403" s="435"/>
      <c r="AJ403" s="435"/>
      <c r="AK403" s="435"/>
      <c r="AL403" s="435"/>
      <c r="AM403" s="435"/>
      <c r="AN403" s="435"/>
      <c r="AO403" s="435"/>
      <c r="AP403" s="435"/>
      <c r="AQ403" s="435"/>
      <c r="AR403" s="435"/>
      <c r="AS403" s="435"/>
      <c r="AT403" s="435"/>
      <c r="AU403" s="435"/>
      <c r="AV403" s="435"/>
      <c r="AW403" s="435"/>
      <c r="AX403" s="435"/>
      <c r="AY403" s="435"/>
      <c r="AZ403" s="435"/>
      <c r="BA403" s="435"/>
      <c r="BB403" s="435"/>
      <c r="BC403" s="435"/>
      <c r="BD403" s="435"/>
      <c r="BE403" s="435"/>
      <c r="BF403" s="435"/>
      <c r="BG403" s="435"/>
      <c r="BH403" s="431"/>
      <c r="BI403" s="431"/>
      <c r="BJ403" s="431"/>
      <c r="BK403" s="431"/>
      <c r="BL403" s="431"/>
      <c r="BM403" s="431"/>
      <c r="BN403" s="467"/>
      <c r="BO403" s="583" t="e">
        <f>VLOOKUP(B403,'[3]Phụ lục 01'!$B$12:$F$150,5,0)</f>
        <v>#N/A</v>
      </c>
      <c r="BP403" s="583" t="e">
        <f t="shared" si="143"/>
        <v>#N/A</v>
      </c>
      <c r="BQ403" s="469" t="e">
        <f>VLOOKUP(B403,'[2]PL01-16112024'!$D$11:$P$237,11,0)</f>
        <v>#N/A</v>
      </c>
      <c r="BR403" s="469"/>
      <c r="BS403" s="469"/>
      <c r="BT403" s="469"/>
      <c r="BU403" s="469"/>
    </row>
    <row r="404" spans="1:73" s="438" customFormat="1" ht="12.75">
      <c r="A404" s="428" t="s">
        <v>186</v>
      </c>
      <c r="B404" s="429" t="s">
        <v>585</v>
      </c>
      <c r="C404" s="266" t="s">
        <v>528</v>
      </c>
      <c r="D404" s="614">
        <f t="shared" si="128"/>
        <v>0.02</v>
      </c>
      <c r="E404" s="606" t="e">
        <f>NhuCau!#REF!</f>
        <v>#REF!</v>
      </c>
      <c r="F404" s="606" t="e">
        <f t="shared" si="141"/>
        <v>#REF!</v>
      </c>
      <c r="G404" s="614" t="s">
        <v>276</v>
      </c>
      <c r="H404" s="614" t="str">
        <f t="shared" si="126"/>
        <v>DGT</v>
      </c>
      <c r="I404" s="624" t="s">
        <v>509</v>
      </c>
      <c r="J404" s="594">
        <f t="shared" si="147"/>
        <v>0.02</v>
      </c>
      <c r="K404" s="435"/>
      <c r="L404" s="435"/>
      <c r="M404" s="435">
        <v>0.02</v>
      </c>
      <c r="N404" s="435"/>
      <c r="O404" s="435"/>
      <c r="P404" s="435"/>
      <c r="Q404" s="435"/>
      <c r="R404" s="435"/>
      <c r="S404" s="435"/>
      <c r="T404" s="435"/>
      <c r="U404" s="435"/>
      <c r="V404" s="435"/>
      <c r="W404" s="435"/>
      <c r="X404" s="435"/>
      <c r="Y404" s="435"/>
      <c r="Z404" s="435"/>
      <c r="AA404" s="435"/>
      <c r="AB404" s="435"/>
      <c r="AC404" s="435"/>
      <c r="AD404" s="435"/>
      <c r="AE404" s="435"/>
      <c r="AF404" s="435"/>
      <c r="AG404" s="435"/>
      <c r="AH404" s="435"/>
      <c r="AI404" s="435"/>
      <c r="AJ404" s="435"/>
      <c r="AK404" s="435"/>
      <c r="AL404" s="435"/>
      <c r="AM404" s="435"/>
      <c r="AN404" s="435"/>
      <c r="AO404" s="435"/>
      <c r="AP404" s="435"/>
      <c r="AQ404" s="435"/>
      <c r="AR404" s="435"/>
      <c r="AS404" s="435"/>
      <c r="AT404" s="435"/>
      <c r="AU404" s="435"/>
      <c r="AV404" s="435"/>
      <c r="AW404" s="435"/>
      <c r="AX404" s="435"/>
      <c r="AY404" s="435"/>
      <c r="AZ404" s="435"/>
      <c r="BA404" s="435"/>
      <c r="BB404" s="435"/>
      <c r="BC404" s="435"/>
      <c r="BD404" s="435"/>
      <c r="BE404" s="435"/>
      <c r="BF404" s="435"/>
      <c r="BG404" s="435"/>
      <c r="BH404" s="431"/>
      <c r="BI404" s="431"/>
      <c r="BJ404" s="431"/>
      <c r="BK404" s="431"/>
      <c r="BL404" s="431"/>
      <c r="BM404" s="431"/>
      <c r="BN404" s="467"/>
      <c r="BO404" s="583" t="e">
        <f>VLOOKUP(B404,'[3]Phụ lục 01'!$B$12:$F$150,5,0)</f>
        <v>#N/A</v>
      </c>
      <c r="BP404" s="583" t="e">
        <f t="shared" si="143"/>
        <v>#N/A</v>
      </c>
      <c r="BQ404" s="469" t="e">
        <f>VLOOKUP(B404,'[2]PL01-16112024'!$D$11:$P$237,11,0)</f>
        <v>#N/A</v>
      </c>
      <c r="BR404" s="469"/>
      <c r="BS404" s="469"/>
      <c r="BT404" s="469"/>
      <c r="BU404" s="469"/>
    </row>
    <row r="405" spans="1:73" s="436" customFormat="1" ht="60.75" customHeight="1">
      <c r="A405" s="428" t="s">
        <v>186</v>
      </c>
      <c r="B405" s="429" t="s">
        <v>577</v>
      </c>
      <c r="C405" s="266" t="s">
        <v>528</v>
      </c>
      <c r="D405" s="614">
        <f t="shared" si="128"/>
        <v>0</v>
      </c>
      <c r="E405" s="606" t="e">
        <f>NhuCau!#REF!</f>
        <v>#REF!</v>
      </c>
      <c r="F405" s="606" t="e">
        <f t="shared" si="141"/>
        <v>#REF!</v>
      </c>
      <c r="G405" s="614" t="s">
        <v>276</v>
      </c>
      <c r="H405" s="614" t="str">
        <f t="shared" ref="H405:H432" si="148">IF(ISTEXT(B405)=TRUE,"DGT","")</f>
        <v>DGT</v>
      </c>
      <c r="I405" s="615"/>
      <c r="J405" s="594">
        <f t="shared" si="139"/>
        <v>0</v>
      </c>
      <c r="K405" s="435"/>
      <c r="L405" s="435"/>
      <c r="M405" s="435"/>
      <c r="N405" s="435"/>
      <c r="O405" s="435"/>
      <c r="P405" s="435"/>
      <c r="Q405" s="435"/>
      <c r="R405" s="435"/>
      <c r="S405" s="435"/>
      <c r="T405" s="435"/>
      <c r="U405" s="435"/>
      <c r="V405" s="435"/>
      <c r="W405" s="435"/>
      <c r="X405" s="435"/>
      <c r="Y405" s="435"/>
      <c r="Z405" s="435"/>
      <c r="AA405" s="435"/>
      <c r="AB405" s="435"/>
      <c r="AC405" s="435"/>
      <c r="AD405" s="435"/>
      <c r="AE405" s="435"/>
      <c r="AF405" s="435"/>
      <c r="AG405" s="435"/>
      <c r="AH405" s="435"/>
      <c r="AI405" s="435"/>
      <c r="AJ405" s="435"/>
      <c r="AK405" s="435"/>
      <c r="AL405" s="435"/>
      <c r="AM405" s="435"/>
      <c r="AN405" s="435"/>
      <c r="AO405" s="435"/>
      <c r="AP405" s="435"/>
      <c r="AQ405" s="435"/>
      <c r="AR405" s="435"/>
      <c r="AS405" s="435"/>
      <c r="AT405" s="435"/>
      <c r="AU405" s="435"/>
      <c r="AV405" s="435"/>
      <c r="AW405" s="435"/>
      <c r="AX405" s="435"/>
      <c r="AY405" s="435"/>
      <c r="AZ405" s="435"/>
      <c r="BA405" s="435"/>
      <c r="BB405" s="435"/>
      <c r="BC405" s="435"/>
      <c r="BD405" s="435"/>
      <c r="BE405" s="435"/>
      <c r="BF405" s="435"/>
      <c r="BG405" s="435"/>
      <c r="BH405" s="431"/>
      <c r="BI405" s="431"/>
      <c r="BJ405" s="431"/>
      <c r="BK405" s="431"/>
      <c r="BL405" s="431"/>
      <c r="BM405" s="431"/>
      <c r="BN405" s="463"/>
      <c r="BO405" s="583">
        <f>VLOOKUP(B405,'[3]Phụ lục 01'!$B$12:$F$150,5,0)</f>
        <v>1.25</v>
      </c>
      <c r="BP405" s="583">
        <f t="shared" si="143"/>
        <v>-1.25</v>
      </c>
      <c r="BQ405" s="469">
        <f>VLOOKUP(B405,'[2]PL01-16112024'!$D$11:$P$237,11,0)</f>
        <v>21.5</v>
      </c>
      <c r="BR405" s="468">
        <v>21.5</v>
      </c>
      <c r="BS405" s="468">
        <v>1.25</v>
      </c>
      <c r="BT405" s="468">
        <v>19</v>
      </c>
      <c r="BU405" s="468" t="s">
        <v>710</v>
      </c>
    </row>
    <row r="406" spans="1:73" s="436" customFormat="1" ht="22.5">
      <c r="A406" s="428" t="s">
        <v>186</v>
      </c>
      <c r="B406" s="429" t="s">
        <v>585</v>
      </c>
      <c r="C406" s="266" t="s">
        <v>528</v>
      </c>
      <c r="D406" s="614">
        <v>1.25</v>
      </c>
      <c r="E406" s="606" t="e">
        <f>NhuCau!#REF!</f>
        <v>#REF!</v>
      </c>
      <c r="F406" s="606" t="e">
        <f t="shared" si="141"/>
        <v>#REF!</v>
      </c>
      <c r="G406" s="614" t="s">
        <v>276</v>
      </c>
      <c r="H406" s="614" t="str">
        <f t="shared" si="148"/>
        <v>DGT</v>
      </c>
      <c r="I406" s="615" t="s">
        <v>510</v>
      </c>
      <c r="J406" s="594">
        <f t="shared" ref="J406:J409" si="149">SUM(K406:BM406)</f>
        <v>1.25</v>
      </c>
      <c r="K406" s="435"/>
      <c r="L406" s="435"/>
      <c r="M406" s="435"/>
      <c r="N406" s="435"/>
      <c r="O406" s="435"/>
      <c r="P406" s="435"/>
      <c r="Q406" s="435"/>
      <c r="R406" s="435"/>
      <c r="S406" s="435">
        <v>1.25</v>
      </c>
      <c r="T406" s="435"/>
      <c r="U406" s="435"/>
      <c r="V406" s="435"/>
      <c r="W406" s="435"/>
      <c r="X406" s="435"/>
      <c r="Y406" s="435"/>
      <c r="Z406" s="435"/>
      <c r="AA406" s="435"/>
      <c r="AB406" s="435"/>
      <c r="AC406" s="435"/>
      <c r="AD406" s="435"/>
      <c r="AE406" s="435"/>
      <c r="AF406" s="435"/>
      <c r="AG406" s="435"/>
      <c r="AH406" s="435"/>
      <c r="AI406" s="435"/>
      <c r="AJ406" s="435"/>
      <c r="AK406" s="435"/>
      <c r="AL406" s="435"/>
      <c r="AM406" s="435"/>
      <c r="AN406" s="435"/>
      <c r="AO406" s="435"/>
      <c r="AP406" s="435"/>
      <c r="AQ406" s="435"/>
      <c r="AR406" s="435"/>
      <c r="AS406" s="435"/>
      <c r="AT406" s="435"/>
      <c r="AU406" s="435"/>
      <c r="AV406" s="435"/>
      <c r="AW406" s="435"/>
      <c r="AX406" s="435"/>
      <c r="AY406" s="435"/>
      <c r="AZ406" s="435"/>
      <c r="BA406" s="435"/>
      <c r="BB406" s="435"/>
      <c r="BC406" s="435"/>
      <c r="BD406" s="435"/>
      <c r="BE406" s="435"/>
      <c r="BF406" s="435"/>
      <c r="BG406" s="435"/>
      <c r="BH406" s="431"/>
      <c r="BI406" s="431"/>
      <c r="BJ406" s="431"/>
      <c r="BK406" s="431"/>
      <c r="BL406" s="431"/>
      <c r="BM406" s="431"/>
      <c r="BN406" s="463"/>
      <c r="BO406" s="583" t="e">
        <f>VLOOKUP(B406,'[3]Phụ lục 01'!$B$12:$F$150,5,0)</f>
        <v>#N/A</v>
      </c>
      <c r="BP406" s="583" t="e">
        <f t="shared" si="143"/>
        <v>#N/A</v>
      </c>
      <c r="BQ406" s="469" t="e">
        <f>VLOOKUP(B406,'[2]PL01-16112024'!$D$11:$P$237,11,0)</f>
        <v>#N/A</v>
      </c>
      <c r="BR406" s="468"/>
      <c r="BS406" s="468"/>
      <c r="BT406" s="468"/>
      <c r="BU406" s="468"/>
    </row>
    <row r="407" spans="1:73" s="436" customFormat="1" ht="12.75">
      <c r="A407" s="428" t="s">
        <v>186</v>
      </c>
      <c r="B407" s="429" t="s">
        <v>585</v>
      </c>
      <c r="C407" s="266"/>
      <c r="D407" s="614">
        <v>0</v>
      </c>
      <c r="E407" s="606" t="e">
        <f>NhuCau!#REF!</f>
        <v>#REF!</v>
      </c>
      <c r="F407" s="606" t="e">
        <f t="shared" si="141"/>
        <v>#REF!</v>
      </c>
      <c r="G407" s="614" t="s">
        <v>276</v>
      </c>
      <c r="H407" s="614" t="str">
        <f t="shared" si="148"/>
        <v>DGT</v>
      </c>
      <c r="I407" s="615" t="s">
        <v>503</v>
      </c>
      <c r="J407" s="594">
        <f t="shared" si="149"/>
        <v>0</v>
      </c>
      <c r="K407" s="435"/>
      <c r="L407" s="435"/>
      <c r="M407" s="435"/>
      <c r="N407" s="435"/>
      <c r="O407" s="435"/>
      <c r="P407" s="435"/>
      <c r="Q407" s="435"/>
      <c r="R407" s="435"/>
      <c r="S407" s="435"/>
      <c r="T407" s="435"/>
      <c r="U407" s="435"/>
      <c r="V407" s="435"/>
      <c r="W407" s="435"/>
      <c r="X407" s="435"/>
      <c r="Y407" s="435"/>
      <c r="Z407" s="435"/>
      <c r="AA407" s="435"/>
      <c r="AB407" s="435"/>
      <c r="AC407" s="435"/>
      <c r="AD407" s="435"/>
      <c r="AE407" s="435"/>
      <c r="AF407" s="435"/>
      <c r="AG407" s="435"/>
      <c r="AH407" s="435"/>
      <c r="AI407" s="435"/>
      <c r="AJ407" s="435"/>
      <c r="AK407" s="435"/>
      <c r="AL407" s="435"/>
      <c r="AM407" s="435"/>
      <c r="AN407" s="435"/>
      <c r="AO407" s="435"/>
      <c r="AP407" s="435"/>
      <c r="AQ407" s="435"/>
      <c r="AR407" s="435"/>
      <c r="AS407" s="435"/>
      <c r="AT407" s="435"/>
      <c r="AU407" s="435"/>
      <c r="AV407" s="435"/>
      <c r="AW407" s="435"/>
      <c r="AX407" s="435"/>
      <c r="AY407" s="435"/>
      <c r="AZ407" s="435"/>
      <c r="BA407" s="435"/>
      <c r="BB407" s="435"/>
      <c r="BC407" s="435"/>
      <c r="BD407" s="435"/>
      <c r="BE407" s="435"/>
      <c r="BF407" s="435"/>
      <c r="BG407" s="435"/>
      <c r="BH407" s="431"/>
      <c r="BI407" s="431"/>
      <c r="BJ407" s="431"/>
      <c r="BK407" s="431"/>
      <c r="BL407" s="431"/>
      <c r="BM407" s="431"/>
      <c r="BN407" s="463"/>
      <c r="BO407" s="583" t="e">
        <f>VLOOKUP(B407,'[3]Phụ lục 01'!$B$12:$F$150,5,0)</f>
        <v>#N/A</v>
      </c>
      <c r="BP407" s="583" t="e">
        <f t="shared" si="143"/>
        <v>#N/A</v>
      </c>
      <c r="BQ407" s="469" t="e">
        <f>VLOOKUP(B407,'[2]PL01-16112024'!$D$11:$P$237,11,0)</f>
        <v>#N/A</v>
      </c>
      <c r="BR407" s="468"/>
      <c r="BS407" s="468"/>
      <c r="BT407" s="468"/>
      <c r="BU407" s="468"/>
    </row>
    <row r="408" spans="1:73" s="436" customFormat="1" ht="12.75">
      <c r="A408" s="428" t="s">
        <v>186</v>
      </c>
      <c r="B408" s="429" t="s">
        <v>585</v>
      </c>
      <c r="C408" s="266"/>
      <c r="D408" s="614"/>
      <c r="E408" s="606" t="e">
        <f>NhuCau!#REF!</f>
        <v>#REF!</v>
      </c>
      <c r="F408" s="606" t="e">
        <f t="shared" si="141"/>
        <v>#REF!</v>
      </c>
      <c r="G408" s="614" t="s">
        <v>276</v>
      </c>
      <c r="H408" s="614" t="str">
        <f t="shared" si="148"/>
        <v>DGT</v>
      </c>
      <c r="I408" s="615" t="s">
        <v>507</v>
      </c>
      <c r="J408" s="594">
        <f t="shared" si="149"/>
        <v>0</v>
      </c>
      <c r="K408" s="435"/>
      <c r="L408" s="435"/>
      <c r="M408" s="435"/>
      <c r="N408" s="435"/>
      <c r="O408" s="435"/>
      <c r="P408" s="435"/>
      <c r="Q408" s="435"/>
      <c r="R408" s="435"/>
      <c r="S408" s="435"/>
      <c r="T408" s="435"/>
      <c r="U408" s="435"/>
      <c r="V408" s="435"/>
      <c r="W408" s="435"/>
      <c r="X408" s="435"/>
      <c r="Y408" s="435"/>
      <c r="Z408" s="435"/>
      <c r="AA408" s="435"/>
      <c r="AB408" s="435"/>
      <c r="AC408" s="435"/>
      <c r="AD408" s="435"/>
      <c r="AE408" s="435"/>
      <c r="AF408" s="435"/>
      <c r="AG408" s="435"/>
      <c r="AH408" s="435"/>
      <c r="AI408" s="435"/>
      <c r="AJ408" s="435"/>
      <c r="AK408" s="435"/>
      <c r="AL408" s="435"/>
      <c r="AM408" s="435"/>
      <c r="AN408" s="435"/>
      <c r="AO408" s="435"/>
      <c r="AP408" s="435"/>
      <c r="AQ408" s="435"/>
      <c r="AR408" s="435"/>
      <c r="AS408" s="435"/>
      <c r="AT408" s="435"/>
      <c r="AU408" s="435"/>
      <c r="AV408" s="435"/>
      <c r="AW408" s="435"/>
      <c r="AX408" s="435"/>
      <c r="AY408" s="435"/>
      <c r="AZ408" s="435"/>
      <c r="BA408" s="435"/>
      <c r="BB408" s="435"/>
      <c r="BC408" s="435"/>
      <c r="BD408" s="435"/>
      <c r="BE408" s="435"/>
      <c r="BF408" s="435"/>
      <c r="BG408" s="435"/>
      <c r="BH408" s="431"/>
      <c r="BI408" s="431"/>
      <c r="BJ408" s="431"/>
      <c r="BK408" s="431"/>
      <c r="BL408" s="431"/>
      <c r="BM408" s="431"/>
      <c r="BN408" s="463"/>
      <c r="BO408" s="583" t="e">
        <f>VLOOKUP(B408,'[3]Phụ lục 01'!$B$12:$F$150,5,0)</f>
        <v>#N/A</v>
      </c>
      <c r="BP408" s="583" t="e">
        <f t="shared" si="143"/>
        <v>#N/A</v>
      </c>
      <c r="BQ408" s="469" t="e">
        <f>VLOOKUP(B408,'[2]PL01-16112024'!$D$11:$P$237,11,0)</f>
        <v>#N/A</v>
      </c>
      <c r="BR408" s="468"/>
      <c r="BS408" s="468"/>
      <c r="BT408" s="468"/>
      <c r="BU408" s="468"/>
    </row>
    <row r="409" spans="1:73" s="436" customFormat="1" ht="12.75">
      <c r="A409" s="428" t="s">
        <v>186</v>
      </c>
      <c r="B409" s="429" t="s">
        <v>585</v>
      </c>
      <c r="C409" s="266"/>
      <c r="D409" s="614"/>
      <c r="E409" s="606" t="e">
        <f>NhuCau!#REF!</f>
        <v>#REF!</v>
      </c>
      <c r="F409" s="606" t="e">
        <f t="shared" si="141"/>
        <v>#REF!</v>
      </c>
      <c r="G409" s="614" t="s">
        <v>276</v>
      </c>
      <c r="H409" s="614" t="str">
        <f t="shared" si="148"/>
        <v>DGT</v>
      </c>
      <c r="I409" s="615" t="s">
        <v>508</v>
      </c>
      <c r="J409" s="594">
        <f t="shared" si="149"/>
        <v>0</v>
      </c>
      <c r="K409" s="435"/>
      <c r="L409" s="435"/>
      <c r="M409" s="435"/>
      <c r="N409" s="435"/>
      <c r="O409" s="435"/>
      <c r="P409" s="435"/>
      <c r="Q409" s="435"/>
      <c r="R409" s="435"/>
      <c r="S409" s="435"/>
      <c r="T409" s="435"/>
      <c r="U409" s="435"/>
      <c r="V409" s="435"/>
      <c r="W409" s="435"/>
      <c r="X409" s="435"/>
      <c r="Y409" s="435"/>
      <c r="Z409" s="435"/>
      <c r="AA409" s="435"/>
      <c r="AB409" s="435"/>
      <c r="AC409" s="435"/>
      <c r="AD409" s="435"/>
      <c r="AE409" s="435"/>
      <c r="AF409" s="435"/>
      <c r="AG409" s="435"/>
      <c r="AH409" s="435"/>
      <c r="AI409" s="435"/>
      <c r="AJ409" s="435"/>
      <c r="AK409" s="435"/>
      <c r="AL409" s="435"/>
      <c r="AM409" s="435"/>
      <c r="AN409" s="435"/>
      <c r="AO409" s="435"/>
      <c r="AP409" s="435"/>
      <c r="AQ409" s="435"/>
      <c r="AR409" s="435"/>
      <c r="AS409" s="435"/>
      <c r="AT409" s="435"/>
      <c r="AU409" s="435"/>
      <c r="AV409" s="435"/>
      <c r="AW409" s="435"/>
      <c r="AX409" s="435"/>
      <c r="AY409" s="435"/>
      <c r="AZ409" s="435"/>
      <c r="BA409" s="435"/>
      <c r="BB409" s="435"/>
      <c r="BC409" s="435"/>
      <c r="BD409" s="435"/>
      <c r="BE409" s="435"/>
      <c r="BF409" s="435"/>
      <c r="BG409" s="435"/>
      <c r="BH409" s="431"/>
      <c r="BI409" s="431"/>
      <c r="BJ409" s="431"/>
      <c r="BK409" s="431"/>
      <c r="BL409" s="431"/>
      <c r="BM409" s="431"/>
      <c r="BN409" s="463"/>
      <c r="BO409" s="583" t="e">
        <f>VLOOKUP(B409,'[3]Phụ lục 01'!$B$12:$F$150,5,0)</f>
        <v>#N/A</v>
      </c>
      <c r="BP409" s="583" t="e">
        <f t="shared" si="143"/>
        <v>#N/A</v>
      </c>
      <c r="BQ409" s="469" t="e">
        <f>VLOOKUP(B409,'[2]PL01-16112024'!$D$11:$P$237,11,0)</f>
        <v>#N/A</v>
      </c>
      <c r="BR409" s="468"/>
      <c r="BS409" s="468"/>
      <c r="BT409" s="468"/>
      <c r="BU409" s="468"/>
    </row>
    <row r="410" spans="1:73" s="71" customFormat="1" ht="25.5">
      <c r="A410" s="276" t="s">
        <v>186</v>
      </c>
      <c r="B410" s="425" t="s">
        <v>578</v>
      </c>
      <c r="C410" s="266" t="s">
        <v>528</v>
      </c>
      <c r="D410" s="614">
        <f t="shared" si="128"/>
        <v>0.28000000000000003</v>
      </c>
      <c r="E410" s="606" t="e">
        <f>NhuCau!#REF!</f>
        <v>#REF!</v>
      </c>
      <c r="F410" s="606" t="e">
        <f t="shared" si="141"/>
        <v>#REF!</v>
      </c>
      <c r="G410" s="606" t="s">
        <v>276</v>
      </c>
      <c r="H410" s="606" t="str">
        <f t="shared" si="148"/>
        <v>DGT</v>
      </c>
      <c r="I410" s="608" t="s">
        <v>504</v>
      </c>
      <c r="J410" s="592">
        <f t="shared" si="139"/>
        <v>0.28000000000000003</v>
      </c>
      <c r="K410" s="281">
        <v>0</v>
      </c>
      <c r="L410" s="281">
        <v>0</v>
      </c>
      <c r="M410" s="281">
        <f>0.7-0.59</f>
        <v>0.10999999999999999</v>
      </c>
      <c r="N410" s="281">
        <v>0</v>
      </c>
      <c r="O410" s="281"/>
      <c r="P410" s="281"/>
      <c r="Q410" s="281"/>
      <c r="R410" s="281"/>
      <c r="S410" s="281">
        <v>0.1</v>
      </c>
      <c r="T410" s="281"/>
      <c r="U410" s="281"/>
      <c r="V410" s="281">
        <v>0</v>
      </c>
      <c r="W410" s="281">
        <v>0</v>
      </c>
      <c r="X410" s="281"/>
      <c r="Y410" s="281"/>
      <c r="Z410" s="281"/>
      <c r="AA410" s="281"/>
      <c r="AB410" s="281">
        <v>0</v>
      </c>
      <c r="AC410" s="281"/>
      <c r="AD410" s="281">
        <v>0</v>
      </c>
      <c r="AE410" s="281">
        <v>0</v>
      </c>
      <c r="AF410" s="281">
        <v>0</v>
      </c>
      <c r="AG410" s="281"/>
      <c r="AH410" s="281"/>
      <c r="AI410" s="281"/>
      <c r="AJ410" s="281"/>
      <c r="AK410" s="281"/>
      <c r="AL410" s="281"/>
      <c r="AM410" s="281"/>
      <c r="AN410" s="281"/>
      <c r="AO410" s="281"/>
      <c r="AP410" s="281">
        <v>0</v>
      </c>
      <c r="AQ410" s="281"/>
      <c r="AR410" s="281">
        <v>0</v>
      </c>
      <c r="AS410" s="281">
        <v>7.0000000000000007E-2</v>
      </c>
      <c r="AT410" s="281"/>
      <c r="AU410" s="281"/>
      <c r="AV410" s="281"/>
      <c r="AW410" s="281"/>
      <c r="AX410" s="281"/>
      <c r="AY410" s="281"/>
      <c r="AZ410" s="281"/>
      <c r="BA410" s="281"/>
      <c r="BB410" s="281"/>
      <c r="BC410" s="281"/>
      <c r="BD410" s="281">
        <v>0</v>
      </c>
      <c r="BE410" s="281"/>
      <c r="BF410" s="281">
        <v>0</v>
      </c>
      <c r="BG410" s="281"/>
      <c r="BH410" s="266"/>
      <c r="BI410" s="266"/>
      <c r="BJ410" s="266"/>
      <c r="BK410" s="266"/>
      <c r="BL410" s="266"/>
      <c r="BM410" s="266"/>
      <c r="BN410" s="460"/>
      <c r="BO410" s="583">
        <f>VLOOKUP(B410,'[3]Phụ lục 01'!$B$12:$F$150,5,0)</f>
        <v>0.28000000000000003</v>
      </c>
      <c r="BP410" s="583">
        <f t="shared" si="143"/>
        <v>0</v>
      </c>
      <c r="BQ410" s="469">
        <f>VLOOKUP(B410,'[2]PL01-16112024'!$D$11:$P$237,11,0)</f>
        <v>0.87</v>
      </c>
      <c r="BR410" s="468">
        <v>0.87</v>
      </c>
      <c r="BS410" s="468">
        <v>0.28000000000000003</v>
      </c>
      <c r="BT410" s="468">
        <v>0</v>
      </c>
      <c r="BU410" s="468" t="s">
        <v>685</v>
      </c>
    </row>
    <row r="411" spans="1:73" s="436" customFormat="1" ht="149.25" customHeight="1">
      <c r="A411" s="428" t="s">
        <v>186</v>
      </c>
      <c r="B411" s="429" t="s">
        <v>579</v>
      </c>
      <c r="C411" s="266" t="s">
        <v>528</v>
      </c>
      <c r="D411" s="614">
        <f t="shared" si="128"/>
        <v>0</v>
      </c>
      <c r="E411" s="606" t="e">
        <f>NhuCau!#REF!</f>
        <v>#REF!</v>
      </c>
      <c r="F411" s="606" t="e">
        <f t="shared" si="141"/>
        <v>#REF!</v>
      </c>
      <c r="G411" s="614" t="s">
        <v>276</v>
      </c>
      <c r="H411" s="614" t="str">
        <f t="shared" si="148"/>
        <v>DGT</v>
      </c>
      <c r="I411" s="615"/>
      <c r="J411" s="594">
        <f t="shared" si="139"/>
        <v>0</v>
      </c>
      <c r="K411" s="435"/>
      <c r="L411" s="435"/>
      <c r="M411" s="435"/>
      <c r="N411" s="435"/>
      <c r="O411" s="435"/>
      <c r="P411" s="435"/>
      <c r="Q411" s="435"/>
      <c r="R411" s="435"/>
      <c r="S411" s="435"/>
      <c r="T411" s="435"/>
      <c r="U411" s="435"/>
      <c r="V411" s="435"/>
      <c r="W411" s="435"/>
      <c r="X411" s="435"/>
      <c r="Y411" s="435"/>
      <c r="Z411" s="435"/>
      <c r="AA411" s="435"/>
      <c r="AB411" s="435"/>
      <c r="AC411" s="435"/>
      <c r="AD411" s="435"/>
      <c r="AE411" s="435"/>
      <c r="AF411" s="435"/>
      <c r="AG411" s="435"/>
      <c r="AH411" s="435"/>
      <c r="AI411" s="435"/>
      <c r="AJ411" s="435"/>
      <c r="AK411" s="435"/>
      <c r="AL411" s="435"/>
      <c r="AM411" s="435"/>
      <c r="AN411" s="435"/>
      <c r="AO411" s="435"/>
      <c r="AP411" s="435"/>
      <c r="AQ411" s="435"/>
      <c r="AR411" s="435"/>
      <c r="AS411" s="435"/>
      <c r="AT411" s="435"/>
      <c r="AU411" s="435"/>
      <c r="AV411" s="435"/>
      <c r="AW411" s="435"/>
      <c r="AX411" s="435"/>
      <c r="AY411" s="435"/>
      <c r="AZ411" s="435"/>
      <c r="BA411" s="435"/>
      <c r="BB411" s="435"/>
      <c r="BC411" s="435"/>
      <c r="BD411" s="435"/>
      <c r="BE411" s="435"/>
      <c r="BF411" s="435"/>
      <c r="BG411" s="435"/>
      <c r="BH411" s="431"/>
      <c r="BI411" s="431"/>
      <c r="BJ411" s="431"/>
      <c r="BK411" s="431"/>
      <c r="BL411" s="431"/>
      <c r="BM411" s="431"/>
      <c r="BN411" s="463"/>
      <c r="BO411" s="583">
        <f>BQ411</f>
        <v>34.083199999999998</v>
      </c>
      <c r="BP411" s="583">
        <f t="shared" si="143"/>
        <v>-34.083199999999998</v>
      </c>
      <c r="BQ411" s="631">
        <v>34.083199999999998</v>
      </c>
      <c r="BR411" s="468">
        <v>34.083199999999998</v>
      </c>
      <c r="BS411" s="468">
        <v>34.083199999999998</v>
      </c>
      <c r="BT411" s="468"/>
      <c r="BU411" s="468" t="s">
        <v>586</v>
      </c>
    </row>
    <row r="412" spans="1:73" s="436" customFormat="1" ht="12.75">
      <c r="A412" s="428" t="s">
        <v>186</v>
      </c>
      <c r="B412" s="429" t="s">
        <v>585</v>
      </c>
      <c r="C412" s="266" t="s">
        <v>528</v>
      </c>
      <c r="D412" s="614">
        <f t="shared" si="128"/>
        <v>10.5032</v>
      </c>
      <c r="E412" s="606" t="e">
        <f>NhuCau!#REF!</f>
        <v>#REF!</v>
      </c>
      <c r="F412" s="606" t="e">
        <f t="shared" si="141"/>
        <v>#REF!</v>
      </c>
      <c r="G412" s="614" t="s">
        <v>276</v>
      </c>
      <c r="H412" s="614" t="str">
        <f t="shared" si="148"/>
        <v>DGT</v>
      </c>
      <c r="I412" s="615" t="s">
        <v>512</v>
      </c>
      <c r="J412" s="594">
        <f t="shared" ref="J412:J418" si="150">SUM(K412:BM412)</f>
        <v>10.5032</v>
      </c>
      <c r="K412" s="435">
        <v>2</v>
      </c>
      <c r="L412" s="435"/>
      <c r="M412" s="435">
        <v>8.0031999999999996</v>
      </c>
      <c r="N412" s="435"/>
      <c r="O412" s="435"/>
      <c r="P412" s="435"/>
      <c r="Q412" s="435"/>
      <c r="R412" s="435"/>
      <c r="S412" s="435"/>
      <c r="T412" s="435"/>
      <c r="U412" s="435"/>
      <c r="V412" s="435"/>
      <c r="W412" s="435"/>
      <c r="X412" s="435"/>
      <c r="Y412" s="435"/>
      <c r="Z412" s="435"/>
      <c r="AA412" s="435"/>
      <c r="AB412" s="435"/>
      <c r="AC412" s="435"/>
      <c r="AD412" s="435"/>
      <c r="AE412" s="435"/>
      <c r="AF412" s="435"/>
      <c r="AG412" s="435"/>
      <c r="AH412" s="435"/>
      <c r="AI412" s="435"/>
      <c r="AJ412" s="435"/>
      <c r="AK412" s="435"/>
      <c r="AL412" s="435"/>
      <c r="AM412" s="435"/>
      <c r="AN412" s="435"/>
      <c r="AO412" s="435"/>
      <c r="AP412" s="435"/>
      <c r="AQ412" s="435"/>
      <c r="AR412" s="435"/>
      <c r="AS412" s="435">
        <v>0.5</v>
      </c>
      <c r="AT412" s="435"/>
      <c r="AU412" s="435"/>
      <c r="AV412" s="435"/>
      <c r="AW412" s="435"/>
      <c r="AX412" s="435"/>
      <c r="AY412" s="435"/>
      <c r="AZ412" s="435"/>
      <c r="BA412" s="435"/>
      <c r="BB412" s="435"/>
      <c r="BC412" s="435"/>
      <c r="BD412" s="435"/>
      <c r="BE412" s="435"/>
      <c r="BF412" s="435"/>
      <c r="BG412" s="435"/>
      <c r="BH412" s="431"/>
      <c r="BI412" s="431"/>
      <c r="BJ412" s="431"/>
      <c r="BK412" s="431"/>
      <c r="BL412" s="431"/>
      <c r="BM412" s="431"/>
      <c r="BN412" s="463"/>
      <c r="BO412" s="583" t="e">
        <f>VLOOKUP(B412,'[3]Phụ lục 01'!$B$12:$F$150,5,0)</f>
        <v>#N/A</v>
      </c>
      <c r="BP412" s="583" t="e">
        <f t="shared" si="143"/>
        <v>#N/A</v>
      </c>
      <c r="BQ412" s="469" t="e">
        <f>VLOOKUP(B412,'[2]PL01-16112024'!$D$11:$P$237,11,0)</f>
        <v>#N/A</v>
      </c>
      <c r="BR412" s="468"/>
      <c r="BS412" s="468"/>
      <c r="BT412" s="468"/>
      <c r="BU412" s="468"/>
    </row>
    <row r="413" spans="1:73" s="436" customFormat="1" ht="12.75">
      <c r="A413" s="428" t="s">
        <v>186</v>
      </c>
      <c r="B413" s="429" t="s">
        <v>585</v>
      </c>
      <c r="C413" s="266" t="s">
        <v>528</v>
      </c>
      <c r="D413" s="614">
        <f t="shared" si="128"/>
        <v>2.7</v>
      </c>
      <c r="E413" s="606" t="e">
        <f>NhuCau!#REF!</f>
        <v>#REF!</v>
      </c>
      <c r="F413" s="606" t="e">
        <f t="shared" si="141"/>
        <v>#REF!</v>
      </c>
      <c r="G413" s="614" t="s">
        <v>276</v>
      </c>
      <c r="H413" s="614" t="str">
        <f t="shared" si="148"/>
        <v>DGT</v>
      </c>
      <c r="I413" s="615" t="s">
        <v>513</v>
      </c>
      <c r="J413" s="594">
        <f t="shared" si="150"/>
        <v>2.7</v>
      </c>
      <c r="K413" s="435">
        <v>2.5</v>
      </c>
      <c r="L413" s="435"/>
      <c r="M413" s="435"/>
      <c r="N413" s="435"/>
      <c r="O413" s="435"/>
      <c r="P413" s="435"/>
      <c r="Q413" s="435"/>
      <c r="R413" s="435"/>
      <c r="S413" s="435"/>
      <c r="T413" s="435"/>
      <c r="U413" s="435"/>
      <c r="V413" s="435"/>
      <c r="W413" s="435"/>
      <c r="X413" s="435"/>
      <c r="Y413" s="435"/>
      <c r="Z413" s="435"/>
      <c r="AA413" s="435"/>
      <c r="AB413" s="435"/>
      <c r="AC413" s="435"/>
      <c r="AD413" s="435"/>
      <c r="AE413" s="435"/>
      <c r="AF413" s="435"/>
      <c r="AG413" s="435"/>
      <c r="AH413" s="435"/>
      <c r="AI413" s="435"/>
      <c r="AJ413" s="435"/>
      <c r="AK413" s="435"/>
      <c r="AL413" s="435"/>
      <c r="AM413" s="435"/>
      <c r="AN413" s="435"/>
      <c r="AO413" s="435"/>
      <c r="AP413" s="435"/>
      <c r="AQ413" s="435"/>
      <c r="AR413" s="435"/>
      <c r="AS413" s="435">
        <v>0.2</v>
      </c>
      <c r="AT413" s="435"/>
      <c r="AU413" s="435"/>
      <c r="AV413" s="435"/>
      <c r="AW413" s="435"/>
      <c r="AX413" s="435"/>
      <c r="AY413" s="435"/>
      <c r="AZ413" s="435"/>
      <c r="BA413" s="435"/>
      <c r="BB413" s="435"/>
      <c r="BC413" s="435"/>
      <c r="BD413" s="435"/>
      <c r="BE413" s="435"/>
      <c r="BF413" s="435"/>
      <c r="BG413" s="435"/>
      <c r="BH413" s="431"/>
      <c r="BI413" s="431"/>
      <c r="BJ413" s="431"/>
      <c r="BK413" s="431"/>
      <c r="BL413" s="431"/>
      <c r="BM413" s="431"/>
      <c r="BN413" s="463"/>
      <c r="BO413" s="583" t="e">
        <f>VLOOKUP(B413,'[3]Phụ lục 01'!$B$12:$F$150,5,0)</f>
        <v>#N/A</v>
      </c>
      <c r="BP413" s="583" t="e">
        <f t="shared" si="143"/>
        <v>#N/A</v>
      </c>
      <c r="BQ413" s="469" t="e">
        <f>VLOOKUP(B413,'[2]PL01-16112024'!$D$11:$P$237,11,0)</f>
        <v>#N/A</v>
      </c>
      <c r="BR413" s="468"/>
      <c r="BS413" s="468"/>
      <c r="BT413" s="468"/>
      <c r="BU413" s="468"/>
    </row>
    <row r="414" spans="1:73" s="436" customFormat="1" ht="22.5">
      <c r="A414" s="428" t="s">
        <v>186</v>
      </c>
      <c r="B414" s="429" t="s">
        <v>585</v>
      </c>
      <c r="C414" s="266" t="s">
        <v>528</v>
      </c>
      <c r="D414" s="614">
        <f t="shared" si="128"/>
        <v>7.3019999999999996</v>
      </c>
      <c r="E414" s="606" t="e">
        <f>NhuCau!#REF!</f>
        <v>#REF!</v>
      </c>
      <c r="F414" s="606" t="e">
        <f t="shared" si="141"/>
        <v>#REF!</v>
      </c>
      <c r="G414" s="614" t="s">
        <v>276</v>
      </c>
      <c r="H414" s="614" t="str">
        <f t="shared" si="148"/>
        <v>DGT</v>
      </c>
      <c r="I414" s="615" t="s">
        <v>510</v>
      </c>
      <c r="J414" s="594">
        <f t="shared" si="150"/>
        <v>7.3019999999999996</v>
      </c>
      <c r="K414" s="435">
        <v>2</v>
      </c>
      <c r="L414" s="435"/>
      <c r="M414" s="435">
        <v>5.0019999999999998</v>
      </c>
      <c r="N414" s="435"/>
      <c r="O414" s="435"/>
      <c r="P414" s="435"/>
      <c r="Q414" s="435"/>
      <c r="R414" s="435"/>
      <c r="S414" s="435"/>
      <c r="T414" s="435"/>
      <c r="U414" s="435"/>
      <c r="V414" s="435"/>
      <c r="W414" s="435"/>
      <c r="X414" s="435"/>
      <c r="Y414" s="435"/>
      <c r="Z414" s="435"/>
      <c r="AA414" s="435"/>
      <c r="AB414" s="435"/>
      <c r="AC414" s="435"/>
      <c r="AD414" s="435"/>
      <c r="AE414" s="435"/>
      <c r="AF414" s="435"/>
      <c r="AG414" s="435"/>
      <c r="AH414" s="435"/>
      <c r="AI414" s="435"/>
      <c r="AJ414" s="435"/>
      <c r="AK414" s="435"/>
      <c r="AL414" s="435"/>
      <c r="AM414" s="435"/>
      <c r="AN414" s="435"/>
      <c r="AO414" s="435"/>
      <c r="AP414" s="435"/>
      <c r="AQ414" s="435"/>
      <c r="AR414" s="435"/>
      <c r="AS414" s="435">
        <v>0.3</v>
      </c>
      <c r="AT414" s="435"/>
      <c r="AU414" s="435"/>
      <c r="AV414" s="435"/>
      <c r="AW414" s="435"/>
      <c r="AX414" s="435"/>
      <c r="AY414" s="435"/>
      <c r="AZ414" s="435"/>
      <c r="BA414" s="435"/>
      <c r="BB414" s="435"/>
      <c r="BC414" s="435"/>
      <c r="BD414" s="435"/>
      <c r="BE414" s="435"/>
      <c r="BF414" s="435"/>
      <c r="BG414" s="435"/>
      <c r="BH414" s="431"/>
      <c r="BI414" s="431"/>
      <c r="BJ414" s="431"/>
      <c r="BK414" s="431"/>
      <c r="BL414" s="431"/>
      <c r="BM414" s="431"/>
      <c r="BN414" s="463"/>
      <c r="BO414" s="583" t="e">
        <f>VLOOKUP(B414,'[3]Phụ lục 01'!$B$12:$F$150,5,0)</f>
        <v>#N/A</v>
      </c>
      <c r="BP414" s="583" t="e">
        <f t="shared" si="143"/>
        <v>#N/A</v>
      </c>
      <c r="BQ414" s="469" t="e">
        <f>VLOOKUP(B414,'[2]PL01-16112024'!$D$11:$P$237,11,0)</f>
        <v>#N/A</v>
      </c>
      <c r="BR414" s="468"/>
      <c r="BS414" s="468"/>
      <c r="BT414" s="468"/>
      <c r="BU414" s="468"/>
    </row>
    <row r="415" spans="1:73" s="436" customFormat="1" ht="12.75">
      <c r="A415" s="428" t="s">
        <v>186</v>
      </c>
      <c r="B415" s="429" t="s">
        <v>585</v>
      </c>
      <c r="C415" s="266" t="s">
        <v>528</v>
      </c>
      <c r="D415" s="614">
        <f t="shared" si="128"/>
        <v>9.68</v>
      </c>
      <c r="E415" s="606" t="e">
        <f>NhuCau!#REF!</f>
        <v>#REF!</v>
      </c>
      <c r="F415" s="606" t="e">
        <f t="shared" si="141"/>
        <v>#REF!</v>
      </c>
      <c r="G415" s="614" t="s">
        <v>276</v>
      </c>
      <c r="H415" s="614" t="str">
        <f t="shared" si="148"/>
        <v>DGT</v>
      </c>
      <c r="I415" s="615" t="s">
        <v>511</v>
      </c>
      <c r="J415" s="594">
        <f t="shared" si="150"/>
        <v>9.68</v>
      </c>
      <c r="K415" s="435">
        <v>2</v>
      </c>
      <c r="L415" s="435"/>
      <c r="M415" s="435">
        <v>7.18</v>
      </c>
      <c r="N415" s="435"/>
      <c r="O415" s="435"/>
      <c r="P415" s="435"/>
      <c r="Q415" s="435"/>
      <c r="R415" s="435"/>
      <c r="S415" s="435"/>
      <c r="T415" s="435"/>
      <c r="U415" s="435"/>
      <c r="V415" s="435"/>
      <c r="W415" s="435"/>
      <c r="X415" s="435"/>
      <c r="Y415" s="435"/>
      <c r="Z415" s="435"/>
      <c r="AA415" s="435"/>
      <c r="AB415" s="435"/>
      <c r="AC415" s="435"/>
      <c r="AD415" s="435"/>
      <c r="AE415" s="435"/>
      <c r="AF415" s="435"/>
      <c r="AG415" s="435"/>
      <c r="AH415" s="435"/>
      <c r="AI415" s="435"/>
      <c r="AJ415" s="435"/>
      <c r="AK415" s="435"/>
      <c r="AL415" s="435"/>
      <c r="AM415" s="435"/>
      <c r="AN415" s="435"/>
      <c r="AO415" s="435"/>
      <c r="AP415" s="435"/>
      <c r="AQ415" s="435"/>
      <c r="AR415" s="435"/>
      <c r="AS415" s="435">
        <v>0.5</v>
      </c>
      <c r="AT415" s="435"/>
      <c r="AU415" s="435"/>
      <c r="AV415" s="435"/>
      <c r="AW415" s="435"/>
      <c r="AX415" s="435"/>
      <c r="AY415" s="435"/>
      <c r="AZ415" s="435"/>
      <c r="BA415" s="435"/>
      <c r="BB415" s="435"/>
      <c r="BC415" s="435"/>
      <c r="BD415" s="435"/>
      <c r="BE415" s="435"/>
      <c r="BF415" s="435"/>
      <c r="BG415" s="435"/>
      <c r="BH415" s="431"/>
      <c r="BI415" s="431"/>
      <c r="BJ415" s="431"/>
      <c r="BK415" s="431"/>
      <c r="BL415" s="431"/>
      <c r="BM415" s="431"/>
      <c r="BN415" s="463"/>
      <c r="BO415" s="583" t="e">
        <f>VLOOKUP(B415,'[3]Phụ lục 01'!$B$12:$F$150,5,0)</f>
        <v>#N/A</v>
      </c>
      <c r="BP415" s="583" t="e">
        <f t="shared" si="143"/>
        <v>#N/A</v>
      </c>
      <c r="BQ415" s="469" t="e">
        <f>VLOOKUP(B415,'[2]PL01-16112024'!$D$11:$P$237,11,0)</f>
        <v>#N/A</v>
      </c>
      <c r="BR415" s="468"/>
      <c r="BS415" s="468"/>
      <c r="BT415" s="468"/>
      <c r="BU415" s="468"/>
    </row>
    <row r="416" spans="1:73" s="436" customFormat="1" ht="12.75">
      <c r="A416" s="428" t="s">
        <v>186</v>
      </c>
      <c r="B416" s="429" t="s">
        <v>585</v>
      </c>
      <c r="C416" s="266" t="s">
        <v>528</v>
      </c>
      <c r="D416" s="614">
        <f t="shared" si="128"/>
        <v>2.7</v>
      </c>
      <c r="E416" s="606" t="e">
        <f>NhuCau!#REF!</f>
        <v>#REF!</v>
      </c>
      <c r="F416" s="606" t="e">
        <f t="shared" si="141"/>
        <v>#REF!</v>
      </c>
      <c r="G416" s="614" t="s">
        <v>276</v>
      </c>
      <c r="H416" s="614" t="str">
        <f t="shared" si="148"/>
        <v>DGT</v>
      </c>
      <c r="I416" s="615" t="s">
        <v>516</v>
      </c>
      <c r="J416" s="594">
        <f t="shared" si="150"/>
        <v>2.7</v>
      </c>
      <c r="K416" s="435">
        <v>2</v>
      </c>
      <c r="L416" s="435"/>
      <c r="M416" s="435"/>
      <c r="N416" s="435">
        <v>0.5</v>
      </c>
      <c r="O416" s="435"/>
      <c r="P416" s="435"/>
      <c r="Q416" s="435"/>
      <c r="R416" s="435"/>
      <c r="S416" s="435"/>
      <c r="T416" s="435"/>
      <c r="U416" s="435"/>
      <c r="V416" s="435"/>
      <c r="W416" s="435"/>
      <c r="X416" s="435"/>
      <c r="Y416" s="435"/>
      <c r="Z416" s="435"/>
      <c r="AA416" s="435"/>
      <c r="AB416" s="435"/>
      <c r="AC416" s="435"/>
      <c r="AD416" s="435"/>
      <c r="AE416" s="435"/>
      <c r="AF416" s="435"/>
      <c r="AG416" s="435"/>
      <c r="AH416" s="435"/>
      <c r="AI416" s="435"/>
      <c r="AJ416" s="435"/>
      <c r="AK416" s="435"/>
      <c r="AL416" s="435"/>
      <c r="AM416" s="435"/>
      <c r="AN416" s="435"/>
      <c r="AO416" s="435"/>
      <c r="AP416" s="435"/>
      <c r="AQ416" s="435"/>
      <c r="AR416" s="435"/>
      <c r="AS416" s="435">
        <v>0.2</v>
      </c>
      <c r="AT416" s="435"/>
      <c r="AU416" s="435"/>
      <c r="AV416" s="435"/>
      <c r="AW416" s="435"/>
      <c r="AX416" s="435"/>
      <c r="AY416" s="435"/>
      <c r="AZ416" s="435"/>
      <c r="BA416" s="435"/>
      <c r="BB416" s="435"/>
      <c r="BC416" s="435"/>
      <c r="BD416" s="435"/>
      <c r="BE416" s="435"/>
      <c r="BF416" s="435"/>
      <c r="BG416" s="435"/>
      <c r="BH416" s="431"/>
      <c r="BI416" s="431"/>
      <c r="BJ416" s="431"/>
      <c r="BK416" s="431"/>
      <c r="BL416" s="431"/>
      <c r="BM416" s="431"/>
      <c r="BN416" s="463"/>
      <c r="BO416" s="583" t="e">
        <f>VLOOKUP(B416,'[3]Phụ lục 01'!$B$12:$F$150,5,0)</f>
        <v>#N/A</v>
      </c>
      <c r="BP416" s="583" t="e">
        <f t="shared" si="143"/>
        <v>#N/A</v>
      </c>
      <c r="BQ416" s="469" t="e">
        <f>VLOOKUP(B416,'[2]PL01-16112024'!$D$11:$P$237,11,0)</f>
        <v>#N/A</v>
      </c>
      <c r="BR416" s="468"/>
      <c r="BS416" s="468"/>
      <c r="BT416" s="468"/>
      <c r="BU416" s="468"/>
    </row>
    <row r="417" spans="1:73" s="436" customFormat="1" ht="22.5">
      <c r="A417" s="428" t="s">
        <v>186</v>
      </c>
      <c r="B417" s="429" t="s">
        <v>585</v>
      </c>
      <c r="C417" s="266" t="s">
        <v>528</v>
      </c>
      <c r="D417" s="614">
        <f t="shared" si="128"/>
        <v>0.498</v>
      </c>
      <c r="E417" s="606" t="e">
        <f>NhuCau!#REF!</f>
        <v>#REF!</v>
      </c>
      <c r="F417" s="606" t="e">
        <f t="shared" si="141"/>
        <v>#REF!</v>
      </c>
      <c r="G417" s="614" t="s">
        <v>276</v>
      </c>
      <c r="H417" s="614" t="str">
        <f t="shared" si="148"/>
        <v>DGT</v>
      </c>
      <c r="I417" s="615" t="s">
        <v>502</v>
      </c>
      <c r="J417" s="594">
        <f t="shared" si="150"/>
        <v>0.498</v>
      </c>
      <c r="K417" s="435"/>
      <c r="L417" s="435"/>
      <c r="M417" s="435">
        <v>0.29799999999999999</v>
      </c>
      <c r="N417" s="435"/>
      <c r="O417" s="435"/>
      <c r="P417" s="435"/>
      <c r="Q417" s="435"/>
      <c r="R417" s="435"/>
      <c r="S417" s="435">
        <v>0.2</v>
      </c>
      <c r="T417" s="435"/>
      <c r="U417" s="435"/>
      <c r="V417" s="435"/>
      <c r="W417" s="435"/>
      <c r="X417" s="435"/>
      <c r="Y417" s="435"/>
      <c r="Z417" s="435"/>
      <c r="AA417" s="435"/>
      <c r="AB417" s="435"/>
      <c r="AC417" s="435"/>
      <c r="AD417" s="435"/>
      <c r="AE417" s="435"/>
      <c r="AF417" s="435"/>
      <c r="AG417" s="435"/>
      <c r="AH417" s="435"/>
      <c r="AI417" s="435"/>
      <c r="AJ417" s="435"/>
      <c r="AK417" s="435"/>
      <c r="AL417" s="435"/>
      <c r="AM417" s="435"/>
      <c r="AN417" s="435"/>
      <c r="AO417" s="435"/>
      <c r="AP417" s="435"/>
      <c r="AQ417" s="435"/>
      <c r="AR417" s="435"/>
      <c r="AS417" s="435"/>
      <c r="AT417" s="435"/>
      <c r="AU417" s="435"/>
      <c r="AV417" s="435"/>
      <c r="AW417" s="435"/>
      <c r="AX417" s="435"/>
      <c r="AY417" s="435"/>
      <c r="AZ417" s="435"/>
      <c r="BA417" s="435"/>
      <c r="BB417" s="435"/>
      <c r="BC417" s="435"/>
      <c r="BD417" s="435"/>
      <c r="BE417" s="435"/>
      <c r="BF417" s="435"/>
      <c r="BG417" s="435"/>
      <c r="BH417" s="431"/>
      <c r="BI417" s="431"/>
      <c r="BJ417" s="431"/>
      <c r="BK417" s="431"/>
      <c r="BL417" s="431"/>
      <c r="BM417" s="431"/>
      <c r="BN417" s="463"/>
      <c r="BO417" s="583" t="e">
        <f>VLOOKUP(B417,'[3]Phụ lục 01'!$B$12:$F$150,5,0)</f>
        <v>#N/A</v>
      </c>
      <c r="BP417" s="583" t="e">
        <f t="shared" si="143"/>
        <v>#N/A</v>
      </c>
      <c r="BQ417" s="469" t="e">
        <f>VLOOKUP(B417,'[2]PL01-16112024'!$D$11:$P$237,11,0)</f>
        <v>#N/A</v>
      </c>
      <c r="BR417" s="468"/>
      <c r="BS417" s="468"/>
      <c r="BT417" s="468"/>
      <c r="BU417" s="468"/>
    </row>
    <row r="418" spans="1:73" s="436" customFormat="1" ht="12.75">
      <c r="A418" s="428" t="s">
        <v>186</v>
      </c>
      <c r="B418" s="429" t="s">
        <v>585</v>
      </c>
      <c r="C418" s="266" t="s">
        <v>528</v>
      </c>
      <c r="D418" s="614">
        <f t="shared" si="128"/>
        <v>0.7</v>
      </c>
      <c r="E418" s="606" t="e">
        <f>NhuCau!#REF!</f>
        <v>#REF!</v>
      </c>
      <c r="F418" s="606" t="e">
        <f t="shared" si="141"/>
        <v>#REF!</v>
      </c>
      <c r="G418" s="614" t="s">
        <v>276</v>
      </c>
      <c r="H418" s="614" t="str">
        <f t="shared" si="148"/>
        <v>DGT</v>
      </c>
      <c r="I418" s="615" t="s">
        <v>514</v>
      </c>
      <c r="J418" s="594">
        <f t="shared" si="150"/>
        <v>0.7</v>
      </c>
      <c r="K418" s="435"/>
      <c r="L418" s="435"/>
      <c r="M418" s="435"/>
      <c r="N418" s="435"/>
      <c r="O418" s="435"/>
      <c r="P418" s="435"/>
      <c r="Q418" s="435"/>
      <c r="R418" s="435"/>
      <c r="S418" s="435">
        <v>0.7</v>
      </c>
      <c r="T418" s="435"/>
      <c r="U418" s="435"/>
      <c r="V418" s="435"/>
      <c r="W418" s="435"/>
      <c r="X418" s="435"/>
      <c r="Y418" s="435"/>
      <c r="Z418" s="435"/>
      <c r="AA418" s="435"/>
      <c r="AB418" s="435"/>
      <c r="AC418" s="435"/>
      <c r="AD418" s="435"/>
      <c r="AE418" s="435"/>
      <c r="AF418" s="435"/>
      <c r="AG418" s="435"/>
      <c r="AH418" s="435"/>
      <c r="AI418" s="435"/>
      <c r="AJ418" s="435"/>
      <c r="AK418" s="435"/>
      <c r="AL418" s="435"/>
      <c r="AM418" s="435"/>
      <c r="AN418" s="435"/>
      <c r="AO418" s="435"/>
      <c r="AP418" s="435"/>
      <c r="AQ418" s="435"/>
      <c r="AR418" s="435"/>
      <c r="AS418" s="435"/>
      <c r="AT418" s="435"/>
      <c r="AU418" s="435"/>
      <c r="AV418" s="435"/>
      <c r="AW418" s="435"/>
      <c r="AX418" s="435"/>
      <c r="AY418" s="435"/>
      <c r="AZ418" s="435"/>
      <c r="BA418" s="435"/>
      <c r="BB418" s="435"/>
      <c r="BC418" s="435"/>
      <c r="BD418" s="435"/>
      <c r="BE418" s="435"/>
      <c r="BF418" s="435"/>
      <c r="BG418" s="435"/>
      <c r="BH418" s="431"/>
      <c r="BI418" s="431"/>
      <c r="BJ418" s="431"/>
      <c r="BK418" s="431"/>
      <c r="BL418" s="431"/>
      <c r="BM418" s="431"/>
      <c r="BN418" s="463"/>
      <c r="BO418" s="583" t="e">
        <f>VLOOKUP(B418,'[3]Phụ lục 01'!$B$12:$F$150,5,0)</f>
        <v>#N/A</v>
      </c>
      <c r="BP418" s="583" t="e">
        <f t="shared" si="143"/>
        <v>#N/A</v>
      </c>
      <c r="BQ418" s="469" t="e">
        <f>VLOOKUP(B418,'[2]PL01-16112024'!$D$11:$P$237,11,0)</f>
        <v>#N/A</v>
      </c>
      <c r="BR418" s="468"/>
      <c r="BS418" s="468"/>
      <c r="BT418" s="468"/>
      <c r="BU418" s="468"/>
    </row>
    <row r="419" spans="1:73" s="436" customFormat="1" ht="95.25" customHeight="1">
      <c r="A419" s="428" t="s">
        <v>186</v>
      </c>
      <c r="B419" s="439" t="s">
        <v>580</v>
      </c>
      <c r="C419" s="266" t="s">
        <v>528</v>
      </c>
      <c r="D419" s="614">
        <f t="shared" si="128"/>
        <v>0</v>
      </c>
      <c r="E419" s="606">
        <f>NhuCau!D271</f>
        <v>0.79799999999999993</v>
      </c>
      <c r="F419" s="606">
        <f t="shared" si="141"/>
        <v>-0.79799999999999993</v>
      </c>
      <c r="G419" s="614" t="s">
        <v>276</v>
      </c>
      <c r="H419" s="614" t="str">
        <f t="shared" si="148"/>
        <v>DGT</v>
      </c>
      <c r="I419" s="624"/>
      <c r="J419" s="594">
        <f t="shared" si="139"/>
        <v>0</v>
      </c>
      <c r="K419" s="435"/>
      <c r="L419" s="435"/>
      <c r="M419" s="435"/>
      <c r="N419" s="435"/>
      <c r="O419" s="435"/>
      <c r="P419" s="435"/>
      <c r="Q419" s="435"/>
      <c r="R419" s="435"/>
      <c r="S419" s="435"/>
      <c r="T419" s="435"/>
      <c r="U419" s="435"/>
      <c r="V419" s="435"/>
      <c r="W419" s="435"/>
      <c r="X419" s="435"/>
      <c r="Y419" s="435"/>
      <c r="Z419" s="435"/>
      <c r="AA419" s="435"/>
      <c r="AB419" s="435"/>
      <c r="AC419" s="435"/>
      <c r="AD419" s="435"/>
      <c r="AE419" s="435"/>
      <c r="AF419" s="435"/>
      <c r="AG419" s="435"/>
      <c r="AH419" s="435"/>
      <c r="AI419" s="435"/>
      <c r="AJ419" s="435"/>
      <c r="AK419" s="435"/>
      <c r="AL419" s="435"/>
      <c r="AM419" s="435"/>
      <c r="AN419" s="435"/>
      <c r="AO419" s="435"/>
      <c r="AP419" s="435"/>
      <c r="AQ419" s="435"/>
      <c r="AR419" s="435"/>
      <c r="AS419" s="435"/>
      <c r="AT419" s="435"/>
      <c r="AU419" s="435"/>
      <c r="AV419" s="435"/>
      <c r="AW419" s="435"/>
      <c r="AX419" s="435"/>
      <c r="AY419" s="435"/>
      <c r="AZ419" s="435"/>
      <c r="BA419" s="435"/>
      <c r="BB419" s="435"/>
      <c r="BC419" s="435"/>
      <c r="BD419" s="435"/>
      <c r="BE419" s="435"/>
      <c r="BF419" s="435"/>
      <c r="BG419" s="435"/>
      <c r="BH419" s="431"/>
      <c r="BI419" s="431"/>
      <c r="BJ419" s="431"/>
      <c r="BK419" s="431"/>
      <c r="BL419" s="431"/>
      <c r="BM419" s="431"/>
      <c r="BN419" s="463"/>
      <c r="BO419" s="583">
        <f>VLOOKUP(B419,'[3]Phụ lục 01'!$B$12:$F$150,5,0)</f>
        <v>60</v>
      </c>
      <c r="BP419" s="583">
        <f t="shared" si="143"/>
        <v>-60</v>
      </c>
      <c r="BQ419" s="469">
        <f>VLOOKUP(B419,'[2]PL01-16112024'!$D$11:$P$237,11,0)</f>
        <v>60</v>
      </c>
      <c r="BR419" s="468">
        <v>60</v>
      </c>
      <c r="BS419" s="468">
        <v>60</v>
      </c>
      <c r="BT419" s="468">
        <v>0</v>
      </c>
      <c r="BU419" s="468" t="s">
        <v>711</v>
      </c>
    </row>
    <row r="420" spans="1:73" s="436" customFormat="1" ht="12.75">
      <c r="A420" s="428" t="s">
        <v>186</v>
      </c>
      <c r="B420" s="439" t="s">
        <v>585</v>
      </c>
      <c r="C420" s="266" t="s">
        <v>528</v>
      </c>
      <c r="D420" s="614">
        <f t="shared" si="128"/>
        <v>12.5</v>
      </c>
      <c r="E420" s="606" t="e">
        <f>NhuCau!#REF!</f>
        <v>#REF!</v>
      </c>
      <c r="F420" s="606" t="e">
        <f t="shared" si="141"/>
        <v>#REF!</v>
      </c>
      <c r="G420" s="614" t="s">
        <v>276</v>
      </c>
      <c r="H420" s="614" t="str">
        <f t="shared" si="148"/>
        <v>DGT</v>
      </c>
      <c r="I420" s="624" t="s">
        <v>516</v>
      </c>
      <c r="J420" s="594">
        <f t="shared" ref="J420:J425" si="151">SUM(K420:BM420)</f>
        <v>12.5</v>
      </c>
      <c r="K420" s="435">
        <v>9.2100000000000009</v>
      </c>
      <c r="L420" s="435"/>
      <c r="M420" s="435">
        <v>0.79</v>
      </c>
      <c r="N420" s="435"/>
      <c r="O420" s="435"/>
      <c r="P420" s="435"/>
      <c r="Q420" s="435"/>
      <c r="R420" s="435"/>
      <c r="S420" s="435">
        <v>2</v>
      </c>
      <c r="T420" s="435"/>
      <c r="U420" s="435"/>
      <c r="V420" s="435"/>
      <c r="W420" s="435"/>
      <c r="X420" s="435"/>
      <c r="Y420" s="435"/>
      <c r="Z420" s="435"/>
      <c r="AA420" s="435"/>
      <c r="AB420" s="435"/>
      <c r="AC420" s="435"/>
      <c r="AD420" s="435"/>
      <c r="AE420" s="435"/>
      <c r="AF420" s="435"/>
      <c r="AG420" s="435"/>
      <c r="AH420" s="435"/>
      <c r="AI420" s="435"/>
      <c r="AJ420" s="435"/>
      <c r="AK420" s="435"/>
      <c r="AL420" s="435"/>
      <c r="AM420" s="435"/>
      <c r="AN420" s="435"/>
      <c r="AO420" s="435"/>
      <c r="AP420" s="435"/>
      <c r="AQ420" s="435"/>
      <c r="AR420" s="435"/>
      <c r="AS420" s="435">
        <v>0.5</v>
      </c>
      <c r="AT420" s="435"/>
      <c r="AU420" s="435"/>
      <c r="AV420" s="435"/>
      <c r="AW420" s="435"/>
      <c r="AX420" s="435"/>
      <c r="AY420" s="435"/>
      <c r="AZ420" s="435"/>
      <c r="BA420" s="435"/>
      <c r="BB420" s="435"/>
      <c r="BC420" s="435"/>
      <c r="BD420" s="435"/>
      <c r="BE420" s="435"/>
      <c r="BF420" s="435"/>
      <c r="BG420" s="435"/>
      <c r="BH420" s="431"/>
      <c r="BI420" s="431"/>
      <c r="BJ420" s="431"/>
      <c r="BK420" s="431"/>
      <c r="BL420" s="431"/>
      <c r="BM420" s="431"/>
      <c r="BN420" s="463"/>
      <c r="BO420" s="583" t="e">
        <f>VLOOKUP(B420,'[3]Phụ lục 01'!$B$12:$F$150,5,0)</f>
        <v>#N/A</v>
      </c>
      <c r="BP420" s="583" t="e">
        <f t="shared" si="143"/>
        <v>#N/A</v>
      </c>
      <c r="BQ420" s="469" t="e">
        <f>VLOOKUP(B420,'[2]PL01-16112024'!$D$11:$P$237,11,0)</f>
        <v>#N/A</v>
      </c>
      <c r="BR420" s="468"/>
      <c r="BS420" s="468"/>
      <c r="BT420" s="468"/>
      <c r="BU420" s="468"/>
    </row>
    <row r="421" spans="1:73" s="436" customFormat="1" ht="12.75">
      <c r="A421" s="428" t="s">
        <v>186</v>
      </c>
      <c r="B421" s="439" t="s">
        <v>585</v>
      </c>
      <c r="C421" s="266" t="s">
        <v>528</v>
      </c>
      <c r="D421" s="614">
        <f t="shared" si="128"/>
        <v>14.5</v>
      </c>
      <c r="E421" s="606" t="e">
        <f>NhuCau!#REF!</f>
        <v>#REF!</v>
      </c>
      <c r="F421" s="606" t="e">
        <f t="shared" si="141"/>
        <v>#REF!</v>
      </c>
      <c r="G421" s="614" t="s">
        <v>276</v>
      </c>
      <c r="H421" s="614" t="str">
        <f t="shared" si="148"/>
        <v>DGT</v>
      </c>
      <c r="I421" s="624" t="s">
        <v>509</v>
      </c>
      <c r="J421" s="594">
        <f t="shared" si="151"/>
        <v>14.5</v>
      </c>
      <c r="K421" s="435">
        <v>9</v>
      </c>
      <c r="L421" s="435"/>
      <c r="M421" s="435"/>
      <c r="N421" s="435">
        <v>1.5</v>
      </c>
      <c r="O421" s="435"/>
      <c r="P421" s="435"/>
      <c r="Q421" s="435"/>
      <c r="R421" s="435"/>
      <c r="S421" s="435">
        <v>3</v>
      </c>
      <c r="T421" s="435"/>
      <c r="U421" s="435"/>
      <c r="V421" s="435"/>
      <c r="W421" s="435">
        <v>0.5</v>
      </c>
      <c r="X421" s="435"/>
      <c r="Y421" s="435"/>
      <c r="Z421" s="435"/>
      <c r="AA421" s="435"/>
      <c r="AB421" s="435"/>
      <c r="AC421" s="435"/>
      <c r="AD421" s="435"/>
      <c r="AE421" s="435"/>
      <c r="AF421" s="435"/>
      <c r="AG421" s="435"/>
      <c r="AH421" s="435"/>
      <c r="AI421" s="435"/>
      <c r="AJ421" s="435"/>
      <c r="AK421" s="435"/>
      <c r="AL421" s="435"/>
      <c r="AM421" s="435"/>
      <c r="AN421" s="435"/>
      <c r="AO421" s="435"/>
      <c r="AP421" s="435"/>
      <c r="AQ421" s="435"/>
      <c r="AR421" s="435"/>
      <c r="AS421" s="435">
        <v>0.5</v>
      </c>
      <c r="AT421" s="435"/>
      <c r="AU421" s="435"/>
      <c r="AV421" s="435"/>
      <c r="AW421" s="435"/>
      <c r="AX421" s="435"/>
      <c r="AY421" s="435"/>
      <c r="AZ421" s="435"/>
      <c r="BA421" s="435"/>
      <c r="BB421" s="435"/>
      <c r="BC421" s="435"/>
      <c r="BD421" s="435"/>
      <c r="BE421" s="435"/>
      <c r="BF421" s="435"/>
      <c r="BG421" s="435"/>
      <c r="BH421" s="431"/>
      <c r="BI421" s="431"/>
      <c r="BJ421" s="431"/>
      <c r="BK421" s="431"/>
      <c r="BL421" s="431"/>
      <c r="BM421" s="431"/>
      <c r="BN421" s="463"/>
      <c r="BO421" s="583" t="e">
        <f>VLOOKUP(B421,'[3]Phụ lục 01'!$B$12:$F$150,5,0)</f>
        <v>#N/A</v>
      </c>
      <c r="BP421" s="583" t="e">
        <f t="shared" si="143"/>
        <v>#N/A</v>
      </c>
      <c r="BQ421" s="469" t="e">
        <f>VLOOKUP(B421,'[2]PL01-16112024'!$D$11:$P$237,11,0)</f>
        <v>#N/A</v>
      </c>
      <c r="BR421" s="468"/>
      <c r="BS421" s="468"/>
      <c r="BT421" s="468"/>
      <c r="BU421" s="468"/>
    </row>
    <row r="422" spans="1:73" s="436" customFormat="1" ht="12.75">
      <c r="A422" s="428" t="s">
        <v>186</v>
      </c>
      <c r="B422" s="439" t="s">
        <v>585</v>
      </c>
      <c r="C422" s="266" t="s">
        <v>528</v>
      </c>
      <c r="D422" s="614">
        <f t="shared" si="128"/>
        <v>4.3999999999999995</v>
      </c>
      <c r="E422" s="606" t="e">
        <f>NhuCau!#REF!</f>
        <v>#REF!</v>
      </c>
      <c r="F422" s="606" t="e">
        <f t="shared" si="141"/>
        <v>#REF!</v>
      </c>
      <c r="G422" s="614" t="s">
        <v>276</v>
      </c>
      <c r="H422" s="614" t="str">
        <f t="shared" si="148"/>
        <v>DGT</v>
      </c>
      <c r="I422" s="624" t="s">
        <v>503</v>
      </c>
      <c r="J422" s="594">
        <f t="shared" si="151"/>
        <v>4.3999999999999995</v>
      </c>
      <c r="K422" s="435">
        <v>2.2999999999999998</v>
      </c>
      <c r="L422" s="435"/>
      <c r="M422" s="435"/>
      <c r="N422" s="435"/>
      <c r="O422" s="435"/>
      <c r="P422" s="435"/>
      <c r="Q422" s="435"/>
      <c r="R422" s="435"/>
      <c r="S422" s="435">
        <v>2</v>
      </c>
      <c r="T422" s="435"/>
      <c r="U422" s="435"/>
      <c r="V422" s="435"/>
      <c r="W422" s="435"/>
      <c r="X422" s="435"/>
      <c r="Y422" s="435"/>
      <c r="Z422" s="435"/>
      <c r="AA422" s="435"/>
      <c r="AB422" s="435"/>
      <c r="AC422" s="435"/>
      <c r="AD422" s="435"/>
      <c r="AE422" s="435"/>
      <c r="AF422" s="435"/>
      <c r="AG422" s="435"/>
      <c r="AH422" s="435"/>
      <c r="AI422" s="435"/>
      <c r="AJ422" s="435"/>
      <c r="AK422" s="435"/>
      <c r="AL422" s="435"/>
      <c r="AM422" s="435"/>
      <c r="AN422" s="435"/>
      <c r="AO422" s="435"/>
      <c r="AP422" s="435"/>
      <c r="AQ422" s="435"/>
      <c r="AR422" s="435"/>
      <c r="AS422" s="435">
        <v>0.1</v>
      </c>
      <c r="AT422" s="435"/>
      <c r="AU422" s="435"/>
      <c r="AV422" s="435"/>
      <c r="AW422" s="435"/>
      <c r="AX422" s="435"/>
      <c r="AY422" s="435"/>
      <c r="AZ422" s="435"/>
      <c r="BA422" s="435"/>
      <c r="BB422" s="435"/>
      <c r="BC422" s="435"/>
      <c r="BD422" s="435"/>
      <c r="BE422" s="435"/>
      <c r="BF422" s="435"/>
      <c r="BG422" s="435"/>
      <c r="BH422" s="431"/>
      <c r="BI422" s="431"/>
      <c r="BJ422" s="431"/>
      <c r="BK422" s="431"/>
      <c r="BL422" s="431"/>
      <c r="BM422" s="431"/>
      <c r="BN422" s="463"/>
      <c r="BO422" s="583" t="e">
        <f>VLOOKUP(B422,'[3]Phụ lục 01'!$B$12:$F$150,5,0)</f>
        <v>#N/A</v>
      </c>
      <c r="BP422" s="583" t="e">
        <f t="shared" si="143"/>
        <v>#N/A</v>
      </c>
      <c r="BQ422" s="469" t="e">
        <f>VLOOKUP(B422,'[2]PL01-16112024'!$D$11:$P$237,11,0)</f>
        <v>#N/A</v>
      </c>
      <c r="BR422" s="468"/>
      <c r="BS422" s="468"/>
      <c r="BT422" s="468"/>
      <c r="BU422" s="468"/>
    </row>
    <row r="423" spans="1:73" s="436" customFormat="1" ht="12.75">
      <c r="A423" s="428" t="s">
        <v>186</v>
      </c>
      <c r="B423" s="439" t="s">
        <v>585</v>
      </c>
      <c r="C423" s="266" t="s">
        <v>528</v>
      </c>
      <c r="D423" s="614">
        <f t="shared" si="128"/>
        <v>6.3</v>
      </c>
      <c r="E423" s="606" t="e">
        <f>NhuCau!#REF!</f>
        <v>#REF!</v>
      </c>
      <c r="F423" s="606" t="e">
        <f t="shared" si="141"/>
        <v>#REF!</v>
      </c>
      <c r="G423" s="614" t="s">
        <v>276</v>
      </c>
      <c r="H423" s="614" t="str">
        <f t="shared" si="148"/>
        <v>DGT</v>
      </c>
      <c r="I423" s="624" t="s">
        <v>506</v>
      </c>
      <c r="J423" s="594">
        <f t="shared" si="151"/>
        <v>6.3</v>
      </c>
      <c r="K423" s="435">
        <v>5</v>
      </c>
      <c r="L423" s="435"/>
      <c r="M423" s="435"/>
      <c r="N423" s="435"/>
      <c r="O423" s="435"/>
      <c r="P423" s="435"/>
      <c r="Q423" s="435"/>
      <c r="R423" s="435"/>
      <c r="S423" s="435">
        <v>1</v>
      </c>
      <c r="T423" s="435"/>
      <c r="U423" s="435"/>
      <c r="V423" s="435"/>
      <c r="W423" s="435"/>
      <c r="X423" s="435"/>
      <c r="Y423" s="435"/>
      <c r="Z423" s="435"/>
      <c r="AA423" s="435"/>
      <c r="AB423" s="435"/>
      <c r="AC423" s="435"/>
      <c r="AD423" s="435"/>
      <c r="AE423" s="435"/>
      <c r="AF423" s="435"/>
      <c r="AG423" s="435"/>
      <c r="AH423" s="435"/>
      <c r="AI423" s="435"/>
      <c r="AJ423" s="435"/>
      <c r="AK423" s="435"/>
      <c r="AL423" s="435"/>
      <c r="AM423" s="435"/>
      <c r="AN423" s="435"/>
      <c r="AO423" s="435"/>
      <c r="AP423" s="435"/>
      <c r="AQ423" s="435"/>
      <c r="AR423" s="435"/>
      <c r="AS423" s="435">
        <v>0.3</v>
      </c>
      <c r="AT423" s="435"/>
      <c r="AU423" s="435"/>
      <c r="AV423" s="435"/>
      <c r="AW423" s="435"/>
      <c r="AX423" s="435"/>
      <c r="AY423" s="435"/>
      <c r="AZ423" s="435"/>
      <c r="BA423" s="435"/>
      <c r="BB423" s="435"/>
      <c r="BC423" s="435"/>
      <c r="BD423" s="435"/>
      <c r="BE423" s="435"/>
      <c r="BF423" s="435"/>
      <c r="BG423" s="435"/>
      <c r="BH423" s="431"/>
      <c r="BI423" s="431"/>
      <c r="BJ423" s="431"/>
      <c r="BK423" s="431"/>
      <c r="BL423" s="431"/>
      <c r="BM423" s="431"/>
      <c r="BN423" s="463"/>
      <c r="BO423" s="583" t="e">
        <f>VLOOKUP(B423,'[3]Phụ lục 01'!$B$12:$F$150,5,0)</f>
        <v>#N/A</v>
      </c>
      <c r="BP423" s="583" t="e">
        <f t="shared" si="143"/>
        <v>#N/A</v>
      </c>
      <c r="BQ423" s="469" t="e">
        <f>VLOOKUP(B423,'[2]PL01-16112024'!$D$11:$P$237,11,0)</f>
        <v>#N/A</v>
      </c>
      <c r="BR423" s="468"/>
      <c r="BS423" s="468"/>
      <c r="BT423" s="468"/>
      <c r="BU423" s="468"/>
    </row>
    <row r="424" spans="1:73" s="436" customFormat="1" ht="12.75">
      <c r="A424" s="428" t="s">
        <v>186</v>
      </c>
      <c r="B424" s="439" t="s">
        <v>585</v>
      </c>
      <c r="C424" s="266" t="s">
        <v>528</v>
      </c>
      <c r="D424" s="614">
        <f t="shared" si="128"/>
        <v>13</v>
      </c>
      <c r="E424" s="606" t="e">
        <f>NhuCau!#REF!</f>
        <v>#REF!</v>
      </c>
      <c r="F424" s="606" t="e">
        <f t="shared" si="141"/>
        <v>#REF!</v>
      </c>
      <c r="G424" s="614" t="s">
        <v>276</v>
      </c>
      <c r="H424" s="614" t="str">
        <f t="shared" si="148"/>
        <v>DGT</v>
      </c>
      <c r="I424" s="624" t="s">
        <v>508</v>
      </c>
      <c r="J424" s="594">
        <f t="shared" si="151"/>
        <v>13</v>
      </c>
      <c r="K424" s="435">
        <v>8.8699999999999992</v>
      </c>
      <c r="L424" s="435"/>
      <c r="M424" s="435">
        <v>0.09</v>
      </c>
      <c r="N424" s="435"/>
      <c r="O424" s="435"/>
      <c r="P424" s="435"/>
      <c r="Q424" s="435"/>
      <c r="R424" s="435"/>
      <c r="S424" s="435">
        <v>3.04</v>
      </c>
      <c r="T424" s="435"/>
      <c r="U424" s="435"/>
      <c r="V424" s="435"/>
      <c r="W424" s="435">
        <v>0.5</v>
      </c>
      <c r="X424" s="435"/>
      <c r="Y424" s="435"/>
      <c r="Z424" s="435"/>
      <c r="AA424" s="435"/>
      <c r="AB424" s="435"/>
      <c r="AC424" s="435"/>
      <c r="AD424" s="435"/>
      <c r="AE424" s="435"/>
      <c r="AF424" s="435"/>
      <c r="AG424" s="435"/>
      <c r="AH424" s="435"/>
      <c r="AI424" s="435"/>
      <c r="AJ424" s="435"/>
      <c r="AK424" s="435"/>
      <c r="AL424" s="435"/>
      <c r="AM424" s="435"/>
      <c r="AN424" s="435"/>
      <c r="AO424" s="435"/>
      <c r="AP424" s="435"/>
      <c r="AQ424" s="435"/>
      <c r="AR424" s="435"/>
      <c r="AS424" s="435">
        <v>0.5</v>
      </c>
      <c r="AT424" s="435"/>
      <c r="AU424" s="435"/>
      <c r="AV424" s="435"/>
      <c r="AW424" s="435"/>
      <c r="AX424" s="435"/>
      <c r="AY424" s="435"/>
      <c r="AZ424" s="435"/>
      <c r="BA424" s="435"/>
      <c r="BB424" s="435"/>
      <c r="BC424" s="435"/>
      <c r="BD424" s="435"/>
      <c r="BE424" s="435"/>
      <c r="BF424" s="435"/>
      <c r="BG424" s="435"/>
      <c r="BH424" s="431"/>
      <c r="BI424" s="431"/>
      <c r="BJ424" s="431"/>
      <c r="BK424" s="431"/>
      <c r="BL424" s="431"/>
      <c r="BM424" s="431"/>
      <c r="BN424" s="463"/>
      <c r="BO424" s="583" t="e">
        <f>VLOOKUP(B424,'[3]Phụ lục 01'!$B$12:$F$150,5,0)</f>
        <v>#N/A</v>
      </c>
      <c r="BP424" s="583" t="e">
        <f t="shared" si="143"/>
        <v>#N/A</v>
      </c>
      <c r="BQ424" s="469" t="e">
        <f>VLOOKUP(B424,'[2]PL01-16112024'!$D$11:$P$237,11,0)</f>
        <v>#N/A</v>
      </c>
      <c r="BR424" s="468"/>
      <c r="BS424" s="468"/>
      <c r="BT424" s="468"/>
      <c r="BU424" s="468"/>
    </row>
    <row r="425" spans="1:73" s="436" customFormat="1" ht="22.5">
      <c r="A425" s="428" t="s">
        <v>186</v>
      </c>
      <c r="B425" s="439" t="s">
        <v>585</v>
      </c>
      <c r="C425" s="266" t="s">
        <v>528</v>
      </c>
      <c r="D425" s="614">
        <f t="shared" si="128"/>
        <v>9.3000000000000007</v>
      </c>
      <c r="E425" s="606" t="e">
        <f>NhuCau!#REF!</f>
        <v>#REF!</v>
      </c>
      <c r="F425" s="606" t="e">
        <f t="shared" si="141"/>
        <v>#REF!</v>
      </c>
      <c r="G425" s="614" t="s">
        <v>276</v>
      </c>
      <c r="H425" s="614" t="str">
        <f t="shared" si="148"/>
        <v>DGT</v>
      </c>
      <c r="I425" s="624" t="s">
        <v>510</v>
      </c>
      <c r="J425" s="594">
        <f t="shared" si="151"/>
        <v>9.3000000000000007</v>
      </c>
      <c r="K425" s="435">
        <v>6</v>
      </c>
      <c r="L425" s="435"/>
      <c r="M425" s="435"/>
      <c r="N425" s="435">
        <v>1</v>
      </c>
      <c r="O425" s="435"/>
      <c r="P425" s="435"/>
      <c r="Q425" s="435"/>
      <c r="R425" s="435"/>
      <c r="S425" s="435">
        <v>2</v>
      </c>
      <c r="T425" s="435"/>
      <c r="U425" s="435"/>
      <c r="V425" s="435"/>
      <c r="W425" s="435"/>
      <c r="X425" s="435"/>
      <c r="Y425" s="435"/>
      <c r="Z425" s="435"/>
      <c r="AA425" s="435"/>
      <c r="AB425" s="435"/>
      <c r="AC425" s="435"/>
      <c r="AD425" s="435"/>
      <c r="AE425" s="435"/>
      <c r="AF425" s="435"/>
      <c r="AG425" s="435"/>
      <c r="AH425" s="435"/>
      <c r="AI425" s="435"/>
      <c r="AJ425" s="435"/>
      <c r="AK425" s="435"/>
      <c r="AL425" s="435"/>
      <c r="AM425" s="435"/>
      <c r="AN425" s="435"/>
      <c r="AO425" s="435"/>
      <c r="AP425" s="435"/>
      <c r="AQ425" s="435"/>
      <c r="AR425" s="435"/>
      <c r="AS425" s="435">
        <v>0.3</v>
      </c>
      <c r="AT425" s="435"/>
      <c r="AU425" s="435"/>
      <c r="AV425" s="435"/>
      <c r="AW425" s="435"/>
      <c r="AX425" s="435"/>
      <c r="AY425" s="435"/>
      <c r="AZ425" s="435"/>
      <c r="BA425" s="435"/>
      <c r="BB425" s="435"/>
      <c r="BC425" s="435"/>
      <c r="BD425" s="435"/>
      <c r="BE425" s="435"/>
      <c r="BF425" s="435"/>
      <c r="BG425" s="435"/>
      <c r="BH425" s="431"/>
      <c r="BI425" s="431"/>
      <c r="BJ425" s="431"/>
      <c r="BK425" s="431"/>
      <c r="BL425" s="431"/>
      <c r="BM425" s="431"/>
      <c r="BN425" s="463"/>
      <c r="BO425" s="583" t="e">
        <f>VLOOKUP(B425,'[3]Phụ lục 01'!$B$12:$F$150,5,0)</f>
        <v>#N/A</v>
      </c>
      <c r="BP425" s="583" t="e">
        <f t="shared" si="143"/>
        <v>#N/A</v>
      </c>
      <c r="BQ425" s="469" t="e">
        <f>VLOOKUP(B425,'[2]PL01-16112024'!$D$11:$P$237,11,0)</f>
        <v>#N/A</v>
      </c>
      <c r="BR425" s="468"/>
      <c r="BS425" s="468"/>
      <c r="BT425" s="468"/>
      <c r="BU425" s="468"/>
    </row>
    <row r="426" spans="1:73" s="449" customFormat="1" ht="25.5">
      <c r="A426" s="442" t="s">
        <v>186</v>
      </c>
      <c r="B426" s="476" t="s">
        <v>581</v>
      </c>
      <c r="C426" s="444"/>
      <c r="D426" s="616" t="str">
        <f t="shared" si="128"/>
        <v/>
      </c>
      <c r="E426" s="606" t="e">
        <f>NhuCau!#REF!</f>
        <v>#REF!</v>
      </c>
      <c r="F426" s="606" t="e">
        <f t="shared" si="141"/>
        <v>#VALUE!</v>
      </c>
      <c r="G426" s="616" t="s">
        <v>276</v>
      </c>
      <c r="H426" s="616" t="str">
        <f t="shared" si="148"/>
        <v>DGT</v>
      </c>
      <c r="I426" s="623" t="s">
        <v>516</v>
      </c>
      <c r="J426" s="595">
        <f t="shared" si="139"/>
        <v>0</v>
      </c>
      <c r="K426" s="448"/>
      <c r="L426" s="448">
        <v>0</v>
      </c>
      <c r="M426" s="448"/>
      <c r="N426" s="448"/>
      <c r="O426" s="448"/>
      <c r="P426" s="448"/>
      <c r="Q426" s="448"/>
      <c r="R426" s="448"/>
      <c r="S426" s="448"/>
      <c r="T426" s="448"/>
      <c r="U426" s="448"/>
      <c r="V426" s="448">
        <v>0</v>
      </c>
      <c r="W426" s="448">
        <v>0</v>
      </c>
      <c r="X426" s="448"/>
      <c r="Y426" s="448"/>
      <c r="Z426" s="448"/>
      <c r="AA426" s="448"/>
      <c r="AB426" s="448">
        <v>0</v>
      </c>
      <c r="AC426" s="448"/>
      <c r="AD426" s="448">
        <v>0</v>
      </c>
      <c r="AE426" s="448">
        <v>0</v>
      </c>
      <c r="AF426" s="448">
        <v>0</v>
      </c>
      <c r="AG426" s="448"/>
      <c r="AH426" s="448"/>
      <c r="AI426" s="448"/>
      <c r="AJ426" s="448"/>
      <c r="AK426" s="448"/>
      <c r="AL426" s="448"/>
      <c r="AM426" s="448"/>
      <c r="AN426" s="448"/>
      <c r="AO426" s="448"/>
      <c r="AP426" s="448">
        <v>0</v>
      </c>
      <c r="AQ426" s="448"/>
      <c r="AR426" s="448">
        <v>0</v>
      </c>
      <c r="AS426" s="448">
        <v>0</v>
      </c>
      <c r="AT426" s="448"/>
      <c r="AU426" s="448"/>
      <c r="AV426" s="448"/>
      <c r="AW426" s="448"/>
      <c r="AX426" s="448"/>
      <c r="AY426" s="448"/>
      <c r="AZ426" s="448"/>
      <c r="BA426" s="448"/>
      <c r="BB426" s="448"/>
      <c r="BC426" s="448"/>
      <c r="BD426" s="448"/>
      <c r="BE426" s="448"/>
      <c r="BF426" s="448">
        <v>0</v>
      </c>
      <c r="BG426" s="448"/>
      <c r="BH426" s="444"/>
      <c r="BI426" s="444"/>
      <c r="BJ426" s="444"/>
      <c r="BK426" s="444"/>
      <c r="BL426" s="444"/>
      <c r="BM426" s="444"/>
      <c r="BN426" s="464"/>
      <c r="BO426" s="583" t="e">
        <f>VLOOKUP(B426,'[3]Phụ lục 01'!$B$12:$F$150,5,0)</f>
        <v>#N/A</v>
      </c>
      <c r="BP426" s="583" t="e">
        <f t="shared" si="143"/>
        <v>#N/A</v>
      </c>
      <c r="BQ426" s="444">
        <f>VLOOKUP(B426,'[2]PL01-16112024'!$D$11:$P$237,11,0)</f>
        <v>4.5599999999999996</v>
      </c>
      <c r="BR426" s="477">
        <v>4.5599999999999996</v>
      </c>
      <c r="BS426" s="477">
        <v>4.5599999999999996</v>
      </c>
      <c r="BT426" s="477">
        <v>0</v>
      </c>
      <c r="BU426" s="477" t="s">
        <v>687</v>
      </c>
    </row>
    <row r="427" spans="1:73" s="71" customFormat="1" ht="63.75">
      <c r="A427" s="276" t="s">
        <v>186</v>
      </c>
      <c r="B427" s="427" t="s">
        <v>582</v>
      </c>
      <c r="C427" s="68"/>
      <c r="D427" s="606" t="str">
        <f t="shared" si="128"/>
        <v/>
      </c>
      <c r="E427" s="606" t="e">
        <f>NhuCau!#REF!</f>
        <v>#REF!</v>
      </c>
      <c r="F427" s="606" t="e">
        <f t="shared" si="141"/>
        <v>#VALUE!</v>
      </c>
      <c r="G427" s="606" t="s">
        <v>276</v>
      </c>
      <c r="H427" s="606" t="str">
        <f t="shared" si="148"/>
        <v>DGT</v>
      </c>
      <c r="I427" s="608" t="s">
        <v>509</v>
      </c>
      <c r="J427" s="592">
        <f t="shared" si="125"/>
        <v>0.86</v>
      </c>
      <c r="K427" s="281"/>
      <c r="L427" s="281"/>
      <c r="M427" s="281">
        <v>0.86</v>
      </c>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c r="AL427" s="281"/>
      <c r="AM427" s="281"/>
      <c r="AN427" s="281"/>
      <c r="AO427" s="281"/>
      <c r="AP427" s="281"/>
      <c r="AQ427" s="281"/>
      <c r="AR427" s="281"/>
      <c r="AS427" s="281"/>
      <c r="AT427" s="281"/>
      <c r="AU427" s="281"/>
      <c r="AV427" s="281"/>
      <c r="AW427" s="281"/>
      <c r="AX427" s="281"/>
      <c r="AY427" s="281"/>
      <c r="AZ427" s="281"/>
      <c r="BA427" s="281"/>
      <c r="BB427" s="281"/>
      <c r="BC427" s="281"/>
      <c r="BD427" s="281"/>
      <c r="BE427" s="281"/>
      <c r="BF427" s="281"/>
      <c r="BG427" s="281"/>
      <c r="BH427" s="266"/>
      <c r="BI427" s="266"/>
      <c r="BJ427" s="266"/>
      <c r="BK427" s="266"/>
      <c r="BL427" s="266"/>
      <c r="BM427" s="266"/>
      <c r="BN427" s="460"/>
      <c r="BO427" s="583" t="e">
        <f>VLOOKUP(B427,'[3]Phụ lục 01'!$B$12:$F$150,5,0)</f>
        <v>#N/A</v>
      </c>
      <c r="BP427" s="583" t="e">
        <f t="shared" si="143"/>
        <v>#N/A</v>
      </c>
      <c r="BQ427" s="469">
        <f>VLOOKUP(B427,'[2]PL01-16112024'!$D$11:$P$237,11,0)</f>
        <v>0.86</v>
      </c>
      <c r="BR427" s="468">
        <v>0.86</v>
      </c>
      <c r="BS427" s="468">
        <v>0</v>
      </c>
      <c r="BT427" s="468">
        <v>0</v>
      </c>
      <c r="BU427" s="468" t="s">
        <v>683</v>
      </c>
    </row>
    <row r="428" spans="1:73" s="71" customFormat="1" ht="51">
      <c r="A428" s="276" t="s">
        <v>186</v>
      </c>
      <c r="B428" s="425" t="s">
        <v>583</v>
      </c>
      <c r="C428" s="68"/>
      <c r="D428" s="606" t="str">
        <f t="shared" si="128"/>
        <v/>
      </c>
      <c r="E428" s="606" t="e">
        <f>NhuCau!#REF!</f>
        <v>#REF!</v>
      </c>
      <c r="F428" s="606" t="e">
        <f t="shared" si="141"/>
        <v>#VALUE!</v>
      </c>
      <c r="G428" s="606" t="s">
        <v>276</v>
      </c>
      <c r="H428" s="606" t="str">
        <f t="shared" si="148"/>
        <v>DGT</v>
      </c>
      <c r="I428" s="608" t="s">
        <v>508</v>
      </c>
      <c r="J428" s="592">
        <f t="shared" si="125"/>
        <v>4.5999999999999996</v>
      </c>
      <c r="K428" s="281">
        <v>3.5</v>
      </c>
      <c r="L428" s="281">
        <v>0</v>
      </c>
      <c r="M428" s="281"/>
      <c r="N428" s="281">
        <v>0</v>
      </c>
      <c r="O428" s="281"/>
      <c r="P428" s="281"/>
      <c r="Q428" s="281"/>
      <c r="R428" s="281"/>
      <c r="S428" s="281">
        <v>0.2</v>
      </c>
      <c r="T428" s="281"/>
      <c r="U428" s="281"/>
      <c r="V428" s="281">
        <v>0</v>
      </c>
      <c r="W428" s="281">
        <v>0</v>
      </c>
      <c r="X428" s="281"/>
      <c r="Y428" s="281"/>
      <c r="Z428" s="281"/>
      <c r="AA428" s="281"/>
      <c r="AB428" s="281">
        <v>0</v>
      </c>
      <c r="AC428" s="281"/>
      <c r="AD428" s="281">
        <v>0</v>
      </c>
      <c r="AE428" s="281">
        <v>0</v>
      </c>
      <c r="AF428" s="281">
        <v>0</v>
      </c>
      <c r="AG428" s="281"/>
      <c r="AH428" s="281"/>
      <c r="AI428" s="281"/>
      <c r="AJ428" s="281"/>
      <c r="AK428" s="281"/>
      <c r="AL428" s="281"/>
      <c r="AM428" s="281"/>
      <c r="AN428" s="281"/>
      <c r="AO428" s="281"/>
      <c r="AP428" s="281">
        <v>0</v>
      </c>
      <c r="AQ428" s="281"/>
      <c r="AR428" s="281">
        <v>0</v>
      </c>
      <c r="AS428" s="281">
        <v>0.6</v>
      </c>
      <c r="AT428" s="281"/>
      <c r="AU428" s="281"/>
      <c r="AV428" s="281"/>
      <c r="AW428" s="281"/>
      <c r="AX428" s="281"/>
      <c r="AY428" s="281"/>
      <c r="AZ428" s="281"/>
      <c r="BA428" s="281"/>
      <c r="BB428" s="281"/>
      <c r="BC428" s="281"/>
      <c r="BD428" s="281">
        <v>0.3</v>
      </c>
      <c r="BE428" s="281"/>
      <c r="BF428" s="281">
        <v>0</v>
      </c>
      <c r="BG428" s="281"/>
      <c r="BH428" s="266"/>
      <c r="BI428" s="266"/>
      <c r="BJ428" s="266"/>
      <c r="BK428" s="266"/>
      <c r="BL428" s="266"/>
      <c r="BM428" s="266"/>
      <c r="BN428" s="460"/>
      <c r="BO428" s="583">
        <f>VLOOKUP(B428,'[3]Phụ lục 01'!$B$12:$F$150,5,0)</f>
        <v>0</v>
      </c>
      <c r="BP428" s="583">
        <f t="shared" si="143"/>
        <v>4.5999999999999996</v>
      </c>
      <c r="BQ428" s="469">
        <f>VLOOKUP(B428,'[2]PL01-16112024'!$D$11:$P$237,11,0)</f>
        <v>4.5999999999999996</v>
      </c>
      <c r="BR428" s="468">
        <v>4.5999999999999996</v>
      </c>
      <c r="BS428" s="468">
        <v>0</v>
      </c>
      <c r="BT428" s="468">
        <v>0</v>
      </c>
      <c r="BU428" s="468" t="s">
        <v>682</v>
      </c>
    </row>
    <row r="429" spans="1:73" s="71" customFormat="1" ht="12.75">
      <c r="A429" s="276" t="s">
        <v>186</v>
      </c>
      <c r="B429" s="427" t="s">
        <v>584</v>
      </c>
      <c r="C429" s="68"/>
      <c r="D429" s="606" t="str">
        <f t="shared" si="128"/>
        <v/>
      </c>
      <c r="E429" s="606" t="e">
        <f>NhuCau!#REF!</f>
        <v>#REF!</v>
      </c>
      <c r="F429" s="606" t="e">
        <f t="shared" si="141"/>
        <v>#VALUE!</v>
      </c>
      <c r="G429" s="606" t="s">
        <v>276</v>
      </c>
      <c r="H429" s="606" t="str">
        <f t="shared" si="148"/>
        <v>DGT</v>
      </c>
      <c r="I429" s="608" t="s">
        <v>507</v>
      </c>
      <c r="J429" s="592">
        <f t="shared" si="125"/>
        <v>0.02</v>
      </c>
      <c r="K429" s="281"/>
      <c r="L429" s="281"/>
      <c r="M429" s="281">
        <v>0.02</v>
      </c>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c r="AL429" s="281"/>
      <c r="AM429" s="281"/>
      <c r="AN429" s="281"/>
      <c r="AO429" s="281"/>
      <c r="AP429" s="281"/>
      <c r="AQ429" s="281"/>
      <c r="AR429" s="281"/>
      <c r="AS429" s="281"/>
      <c r="AT429" s="281"/>
      <c r="AU429" s="281"/>
      <c r="AV429" s="281"/>
      <c r="AW429" s="281"/>
      <c r="AX429" s="281"/>
      <c r="AY429" s="281"/>
      <c r="AZ429" s="281"/>
      <c r="BA429" s="281"/>
      <c r="BB429" s="281"/>
      <c r="BC429" s="281"/>
      <c r="BD429" s="281"/>
      <c r="BE429" s="281"/>
      <c r="BF429" s="281"/>
      <c r="BG429" s="281"/>
      <c r="BH429" s="266"/>
      <c r="BI429" s="266"/>
      <c r="BJ429" s="266"/>
      <c r="BK429" s="266"/>
      <c r="BL429" s="266"/>
      <c r="BM429" s="266"/>
      <c r="BN429" s="460"/>
      <c r="BO429" s="583" t="e">
        <f>VLOOKUP(B429,'[3]Phụ lục 01'!$B$12:$F$150,5,0)</f>
        <v>#N/A</v>
      </c>
      <c r="BP429" s="583" t="e">
        <f t="shared" si="143"/>
        <v>#N/A</v>
      </c>
      <c r="BQ429" s="469">
        <f>VLOOKUP(B429,'[2]PL01-16112024'!$D$11:$P$237,11,0)</f>
        <v>1.77E-2</v>
      </c>
      <c r="BR429" s="468">
        <v>1.77E-2</v>
      </c>
      <c r="BS429" s="468">
        <v>0</v>
      </c>
      <c r="BT429" s="468">
        <v>0</v>
      </c>
      <c r="BU429" s="468" t="s">
        <v>679</v>
      </c>
    </row>
    <row r="430" spans="1:73" s="84" customFormat="1" ht="10.9" customHeight="1">
      <c r="A430" s="276" t="s">
        <v>186</v>
      </c>
      <c r="B430" s="277"/>
      <c r="C430" s="266"/>
      <c r="D430" s="606" t="str">
        <f t="shared" si="128"/>
        <v/>
      </c>
      <c r="E430" s="606" t="e">
        <f>NhuCau!#REF!</f>
        <v>#REF!</v>
      </c>
      <c r="F430" s="606" t="e">
        <f t="shared" si="141"/>
        <v>#VALUE!</v>
      </c>
      <c r="G430" s="606"/>
      <c r="H430" s="606" t="str">
        <f t="shared" si="148"/>
        <v/>
      </c>
      <c r="I430" s="607"/>
      <c r="J430" s="592">
        <f t="shared" si="125"/>
        <v>0</v>
      </c>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1"/>
      <c r="AT430" s="281"/>
      <c r="AU430" s="281"/>
      <c r="AV430" s="281"/>
      <c r="AW430" s="281"/>
      <c r="AX430" s="281"/>
      <c r="AY430" s="281"/>
      <c r="AZ430" s="281"/>
      <c r="BA430" s="281"/>
      <c r="BB430" s="281"/>
      <c r="BC430" s="281"/>
      <c r="BD430" s="281"/>
      <c r="BE430" s="281"/>
      <c r="BF430" s="281"/>
      <c r="BG430" s="281"/>
      <c r="BH430" s="266"/>
      <c r="BI430" s="266"/>
      <c r="BJ430" s="266"/>
      <c r="BK430" s="266"/>
      <c r="BL430" s="266"/>
      <c r="BM430" s="266"/>
      <c r="BN430" s="459"/>
      <c r="BO430" s="583">
        <f>VLOOKUP(B430,'[3]Phụ lục 01'!$B$12:$F$150,5,0)</f>
        <v>0</v>
      </c>
      <c r="BP430" s="583">
        <f t="shared" si="143"/>
        <v>0</v>
      </c>
      <c r="BQ430" s="469" t="e">
        <f>VLOOKUP(B430,'[2]PL01-16112024'!$D$11:$P$237,11,0)</f>
        <v>#N/A</v>
      </c>
      <c r="BR430" s="469"/>
      <c r="BS430" s="469"/>
      <c r="BT430" s="469"/>
      <c r="BU430" s="469"/>
    </row>
    <row r="431" spans="1:73" s="84" customFormat="1" ht="10.9" customHeight="1">
      <c r="A431" s="276" t="s">
        <v>186</v>
      </c>
      <c r="B431" s="277"/>
      <c r="C431" s="266"/>
      <c r="D431" s="606" t="str">
        <f t="shared" si="128"/>
        <v/>
      </c>
      <c r="E431" s="606" t="e">
        <f>NhuCau!#REF!</f>
        <v>#REF!</v>
      </c>
      <c r="F431" s="606" t="e">
        <f t="shared" si="141"/>
        <v>#VALUE!</v>
      </c>
      <c r="G431" s="606"/>
      <c r="H431" s="606" t="str">
        <f t="shared" si="148"/>
        <v/>
      </c>
      <c r="I431" s="607"/>
      <c r="J431" s="592">
        <f t="shared" si="125"/>
        <v>0</v>
      </c>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1"/>
      <c r="AL431" s="281"/>
      <c r="AM431" s="281"/>
      <c r="AN431" s="281"/>
      <c r="AO431" s="281"/>
      <c r="AP431" s="281"/>
      <c r="AQ431" s="281"/>
      <c r="AR431" s="281"/>
      <c r="AS431" s="281"/>
      <c r="AT431" s="281"/>
      <c r="AU431" s="281"/>
      <c r="AV431" s="281"/>
      <c r="AW431" s="281"/>
      <c r="AX431" s="281"/>
      <c r="AY431" s="281"/>
      <c r="AZ431" s="281"/>
      <c r="BA431" s="281"/>
      <c r="BB431" s="281"/>
      <c r="BC431" s="281"/>
      <c r="BD431" s="281"/>
      <c r="BE431" s="281"/>
      <c r="BF431" s="281"/>
      <c r="BG431" s="281"/>
      <c r="BH431" s="266"/>
      <c r="BI431" s="266"/>
      <c r="BJ431" s="266"/>
      <c r="BK431" s="266"/>
      <c r="BL431" s="266"/>
      <c r="BM431" s="266"/>
      <c r="BN431" s="459"/>
      <c r="BO431" s="583">
        <f>VLOOKUP(B431,'[3]Phụ lục 01'!$B$12:$F$150,5,0)</f>
        <v>0</v>
      </c>
      <c r="BP431" s="583">
        <f t="shared" si="143"/>
        <v>0</v>
      </c>
      <c r="BQ431" s="469" t="e">
        <f>VLOOKUP(B431,'[2]PL01-16112024'!$D$11:$P$237,11,0)</f>
        <v>#N/A</v>
      </c>
      <c r="BR431" s="469"/>
      <c r="BS431" s="469"/>
      <c r="BT431" s="469"/>
      <c r="BU431" s="469"/>
    </row>
    <row r="432" spans="1:73" s="71" customFormat="1" ht="10.9" customHeight="1">
      <c r="A432" s="276" t="s">
        <v>186</v>
      </c>
      <c r="B432" s="282"/>
      <c r="C432" s="68"/>
      <c r="D432" s="606" t="str">
        <f t="shared" si="128"/>
        <v/>
      </c>
      <c r="E432" s="606">
        <f>NhuCau!D284</f>
        <v>0</v>
      </c>
      <c r="F432" s="606" t="e">
        <f t="shared" si="141"/>
        <v>#VALUE!</v>
      </c>
      <c r="G432" s="601"/>
      <c r="H432" s="606" t="str">
        <f t="shared" si="148"/>
        <v/>
      </c>
      <c r="I432" s="608"/>
      <c r="J432" s="592">
        <f t="shared" si="125"/>
        <v>0</v>
      </c>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83"/>
      <c r="BG432" s="283"/>
      <c r="BH432" s="68"/>
      <c r="BI432" s="68"/>
      <c r="BJ432" s="68"/>
      <c r="BK432" s="68"/>
      <c r="BL432" s="68"/>
      <c r="BM432" s="68"/>
      <c r="BN432" s="460"/>
      <c r="BO432" s="583">
        <f>VLOOKUP(B432,'[3]Phụ lục 01'!$B$12:$F$150,5,0)</f>
        <v>0</v>
      </c>
      <c r="BP432" s="583">
        <f t="shared" si="143"/>
        <v>0</v>
      </c>
      <c r="BQ432" s="469" t="e">
        <f>VLOOKUP(B432,'[2]PL01-16112024'!$D$11:$P$237,11,0)</f>
        <v>#N/A</v>
      </c>
      <c r="BR432" s="468"/>
      <c r="BS432" s="468"/>
      <c r="BT432" s="468"/>
      <c r="BU432" s="468"/>
    </row>
    <row r="433" spans="1:73" s="84" customFormat="1" ht="10.9" customHeight="1">
      <c r="A433" s="269" t="s">
        <v>43</v>
      </c>
      <c r="B433" s="270" t="s">
        <v>28</v>
      </c>
      <c r="C433" s="271"/>
      <c r="D433" s="603" t="str">
        <f>IF(C433="X",J433,"")</f>
        <v/>
      </c>
      <c r="E433" s="606" t="str">
        <f>NhuCau!D285</f>
        <v/>
      </c>
      <c r="F433" s="606" t="e">
        <f t="shared" si="141"/>
        <v>#VALUE!</v>
      </c>
      <c r="G433" s="604"/>
      <c r="H433" s="604" t="str">
        <f>IF(ISTEXT(B433)=TRUE,"DTL","")</f>
        <v>DTL</v>
      </c>
      <c r="I433" s="609"/>
      <c r="J433" s="591">
        <f>SUM(K433:BM433)</f>
        <v>0</v>
      </c>
      <c r="K433" s="275">
        <f>SUM(K434:K447)</f>
        <v>0</v>
      </c>
      <c r="L433" s="275">
        <f t="shared" ref="L433:BM433" si="152">SUM(L434:L447)</f>
        <v>0</v>
      </c>
      <c r="M433" s="275">
        <f t="shared" si="152"/>
        <v>0</v>
      </c>
      <c r="N433" s="275">
        <f t="shared" si="152"/>
        <v>0</v>
      </c>
      <c r="O433" s="275">
        <f t="shared" si="152"/>
        <v>0</v>
      </c>
      <c r="P433" s="275">
        <f t="shared" si="152"/>
        <v>0</v>
      </c>
      <c r="Q433" s="275">
        <f t="shared" si="152"/>
        <v>0</v>
      </c>
      <c r="R433" s="275">
        <f t="shared" si="152"/>
        <v>0</v>
      </c>
      <c r="S433" s="275">
        <f t="shared" si="152"/>
        <v>0</v>
      </c>
      <c r="T433" s="275">
        <f t="shared" si="152"/>
        <v>0</v>
      </c>
      <c r="U433" s="275">
        <f t="shared" si="152"/>
        <v>0</v>
      </c>
      <c r="V433" s="275">
        <f t="shared" si="152"/>
        <v>0</v>
      </c>
      <c r="W433" s="275">
        <f t="shared" si="152"/>
        <v>0</v>
      </c>
      <c r="X433" s="275">
        <f t="shared" si="152"/>
        <v>0</v>
      </c>
      <c r="Y433" s="275">
        <f t="shared" si="152"/>
        <v>0</v>
      </c>
      <c r="Z433" s="275">
        <f t="shared" si="152"/>
        <v>0</v>
      </c>
      <c r="AA433" s="275">
        <f t="shared" si="152"/>
        <v>0</v>
      </c>
      <c r="AB433" s="275">
        <f t="shared" si="152"/>
        <v>0</v>
      </c>
      <c r="AC433" s="275">
        <f t="shared" si="152"/>
        <v>0</v>
      </c>
      <c r="AD433" s="275">
        <f t="shared" si="152"/>
        <v>0</v>
      </c>
      <c r="AE433" s="275">
        <f t="shared" si="152"/>
        <v>0</v>
      </c>
      <c r="AF433" s="275">
        <f t="shared" si="152"/>
        <v>0</v>
      </c>
      <c r="AG433" s="275">
        <f t="shared" si="152"/>
        <v>0</v>
      </c>
      <c r="AH433" s="275">
        <f t="shared" si="152"/>
        <v>0</v>
      </c>
      <c r="AI433" s="275">
        <f t="shared" si="152"/>
        <v>0</v>
      </c>
      <c r="AJ433" s="275">
        <f t="shared" si="152"/>
        <v>0</v>
      </c>
      <c r="AK433" s="275">
        <f t="shared" si="152"/>
        <v>0</v>
      </c>
      <c r="AL433" s="275">
        <f t="shared" si="152"/>
        <v>0</v>
      </c>
      <c r="AM433" s="275">
        <f t="shared" si="152"/>
        <v>0</v>
      </c>
      <c r="AN433" s="275">
        <f t="shared" si="152"/>
        <v>0</v>
      </c>
      <c r="AO433" s="275">
        <f t="shared" si="152"/>
        <v>0</v>
      </c>
      <c r="AP433" s="275">
        <f t="shared" si="152"/>
        <v>0</v>
      </c>
      <c r="AQ433" s="275">
        <f t="shared" si="152"/>
        <v>0</v>
      </c>
      <c r="AR433" s="275">
        <f t="shared" si="152"/>
        <v>0</v>
      </c>
      <c r="AS433" s="275">
        <f t="shared" si="152"/>
        <v>0</v>
      </c>
      <c r="AT433" s="275">
        <f t="shared" si="152"/>
        <v>0</v>
      </c>
      <c r="AU433" s="275">
        <f t="shared" si="152"/>
        <v>0</v>
      </c>
      <c r="AV433" s="275">
        <f t="shared" si="152"/>
        <v>0</v>
      </c>
      <c r="AW433" s="275">
        <f t="shared" si="152"/>
        <v>0</v>
      </c>
      <c r="AX433" s="275">
        <f t="shared" si="152"/>
        <v>0</v>
      </c>
      <c r="AY433" s="275">
        <f t="shared" si="152"/>
        <v>0</v>
      </c>
      <c r="AZ433" s="275">
        <f t="shared" si="152"/>
        <v>0</v>
      </c>
      <c r="BA433" s="275">
        <f t="shared" si="152"/>
        <v>0</v>
      </c>
      <c r="BB433" s="275">
        <f t="shared" si="152"/>
        <v>0</v>
      </c>
      <c r="BC433" s="275">
        <f t="shared" si="152"/>
        <v>0</v>
      </c>
      <c r="BD433" s="275">
        <f t="shared" si="152"/>
        <v>0</v>
      </c>
      <c r="BE433" s="275">
        <f t="shared" si="152"/>
        <v>0</v>
      </c>
      <c r="BF433" s="275">
        <f t="shared" si="152"/>
        <v>0</v>
      </c>
      <c r="BG433" s="275">
        <f t="shared" si="152"/>
        <v>0</v>
      </c>
      <c r="BH433" s="275">
        <f t="shared" si="152"/>
        <v>0</v>
      </c>
      <c r="BI433" s="275">
        <f t="shared" si="152"/>
        <v>0</v>
      </c>
      <c r="BJ433" s="275">
        <f t="shared" si="152"/>
        <v>0</v>
      </c>
      <c r="BK433" s="275">
        <f t="shared" si="152"/>
        <v>0</v>
      </c>
      <c r="BL433" s="275">
        <f t="shared" si="152"/>
        <v>0</v>
      </c>
      <c r="BM433" s="275">
        <f t="shared" si="152"/>
        <v>0</v>
      </c>
      <c r="BN433" s="458"/>
      <c r="BO433" s="583" t="e">
        <f>VLOOKUP(B433,'[3]Phụ lục 01'!$B$12:$F$150,5,0)</f>
        <v>#N/A</v>
      </c>
      <c r="BP433" s="583" t="e">
        <f t="shared" si="143"/>
        <v>#N/A</v>
      </c>
      <c r="BQ433" s="469" t="e">
        <f>VLOOKUP(B433,'[2]PL01-16112024'!$D$11:$P$237,11,0)</f>
        <v>#N/A</v>
      </c>
      <c r="BR433" s="469"/>
      <c r="BS433" s="469"/>
      <c r="BT433" s="469"/>
      <c r="BU433" s="469"/>
    </row>
    <row r="434" spans="1:73" s="84" customFormat="1" ht="10.9" customHeight="1">
      <c r="A434" s="276" t="s">
        <v>186</v>
      </c>
      <c r="B434" s="285"/>
      <c r="C434" s="266"/>
      <c r="D434" s="606" t="str">
        <f>IF(C434="X",J434,"")</f>
        <v/>
      </c>
      <c r="E434" s="606">
        <f>NhuCau!D286</f>
        <v>2.9999999999999996</v>
      </c>
      <c r="F434" s="606" t="e">
        <f t="shared" si="141"/>
        <v>#VALUE!</v>
      </c>
      <c r="G434" s="606"/>
      <c r="H434" s="606" t="str">
        <f t="shared" ref="H434:H446" si="153">IF(ISTEXT(B434)=TRUE,"DTL","")</f>
        <v/>
      </c>
      <c r="I434" s="607"/>
      <c r="J434" s="592">
        <f t="shared" ref="J434:J447" si="154">SUM(K434:BM434)</f>
        <v>0</v>
      </c>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c r="AL434" s="281"/>
      <c r="AM434" s="281"/>
      <c r="AN434" s="281"/>
      <c r="AO434" s="281"/>
      <c r="AP434" s="281"/>
      <c r="AQ434" s="281"/>
      <c r="AR434" s="281"/>
      <c r="AS434" s="281"/>
      <c r="AT434" s="281"/>
      <c r="AU434" s="281"/>
      <c r="AV434" s="281"/>
      <c r="AW434" s="281"/>
      <c r="AX434" s="281"/>
      <c r="AY434" s="281"/>
      <c r="AZ434" s="281"/>
      <c r="BA434" s="281"/>
      <c r="BB434" s="281"/>
      <c r="BC434" s="281"/>
      <c r="BD434" s="281"/>
      <c r="BE434" s="281"/>
      <c r="BF434" s="281"/>
      <c r="BG434" s="281"/>
      <c r="BH434" s="266"/>
      <c r="BI434" s="266"/>
      <c r="BJ434" s="266"/>
      <c r="BK434" s="266"/>
      <c r="BL434" s="266"/>
      <c r="BM434" s="266"/>
      <c r="BN434" s="459"/>
      <c r="BO434" s="583">
        <f>VLOOKUP(B434,'[3]Phụ lục 01'!$B$12:$F$150,5,0)</f>
        <v>0</v>
      </c>
      <c r="BP434" s="583">
        <f t="shared" si="143"/>
        <v>0</v>
      </c>
      <c r="BQ434" s="469" t="e">
        <f>VLOOKUP(B434,'[2]PL01-16112024'!$D$11:$P$237,11,0)</f>
        <v>#N/A</v>
      </c>
      <c r="BR434" s="469"/>
      <c r="BS434" s="469"/>
      <c r="BT434" s="469"/>
      <c r="BU434" s="469"/>
    </row>
    <row r="435" spans="1:73" s="84" customFormat="1" ht="10.9" customHeight="1">
      <c r="A435" s="276" t="s">
        <v>186</v>
      </c>
      <c r="B435" s="285"/>
      <c r="C435" s="266"/>
      <c r="D435" s="606"/>
      <c r="E435" s="606">
        <f>NhuCau!D287</f>
        <v>0</v>
      </c>
      <c r="F435" s="606">
        <f t="shared" si="141"/>
        <v>0</v>
      </c>
      <c r="G435" s="606"/>
      <c r="H435" s="606" t="str">
        <f t="shared" si="153"/>
        <v/>
      </c>
      <c r="I435" s="607"/>
      <c r="J435" s="592">
        <f t="shared" si="154"/>
        <v>0</v>
      </c>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c r="AL435" s="281"/>
      <c r="AM435" s="281"/>
      <c r="AN435" s="281"/>
      <c r="AO435" s="281"/>
      <c r="AP435" s="281"/>
      <c r="AQ435" s="281"/>
      <c r="AR435" s="281"/>
      <c r="AS435" s="281"/>
      <c r="AT435" s="281"/>
      <c r="AU435" s="281"/>
      <c r="AV435" s="281"/>
      <c r="AW435" s="281"/>
      <c r="AX435" s="281"/>
      <c r="AY435" s="281"/>
      <c r="AZ435" s="281"/>
      <c r="BA435" s="281"/>
      <c r="BB435" s="281"/>
      <c r="BC435" s="281"/>
      <c r="BD435" s="281"/>
      <c r="BE435" s="281"/>
      <c r="BF435" s="281"/>
      <c r="BG435" s="281"/>
      <c r="BH435" s="266"/>
      <c r="BI435" s="266"/>
      <c r="BJ435" s="266"/>
      <c r="BK435" s="266"/>
      <c r="BL435" s="266"/>
      <c r="BM435" s="266"/>
      <c r="BN435" s="459"/>
      <c r="BO435" s="583">
        <f>VLOOKUP(B435,'[3]Phụ lục 01'!$B$12:$F$150,5,0)</f>
        <v>0</v>
      </c>
      <c r="BP435" s="583">
        <f t="shared" si="143"/>
        <v>0</v>
      </c>
      <c r="BQ435" s="469" t="e">
        <f>VLOOKUP(B435,'[2]PL01-16112024'!$D$11:$P$237,11,0)</f>
        <v>#N/A</v>
      </c>
      <c r="BR435" s="469"/>
      <c r="BS435" s="469"/>
      <c r="BT435" s="469"/>
      <c r="BU435" s="469"/>
    </row>
    <row r="436" spans="1:73" s="71" customFormat="1" ht="10.9" customHeight="1">
      <c r="A436" s="276" t="s">
        <v>186</v>
      </c>
      <c r="B436" s="315"/>
      <c r="C436" s="68"/>
      <c r="D436" s="606"/>
      <c r="E436" s="606">
        <f>NhuCau!D288</f>
        <v>0</v>
      </c>
      <c r="F436" s="606">
        <f t="shared" si="141"/>
        <v>0</v>
      </c>
      <c r="G436" s="601"/>
      <c r="H436" s="606" t="str">
        <f t="shared" si="153"/>
        <v/>
      </c>
      <c r="I436" s="608"/>
      <c r="J436" s="592">
        <f t="shared" si="154"/>
        <v>0</v>
      </c>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3"/>
      <c r="AP436" s="283"/>
      <c r="AQ436" s="283"/>
      <c r="AR436" s="283"/>
      <c r="AS436" s="283"/>
      <c r="AT436" s="283"/>
      <c r="AU436" s="283"/>
      <c r="AV436" s="283"/>
      <c r="AW436" s="283"/>
      <c r="AX436" s="283"/>
      <c r="AY436" s="283"/>
      <c r="AZ436" s="283"/>
      <c r="BA436" s="283"/>
      <c r="BB436" s="283"/>
      <c r="BC436" s="283"/>
      <c r="BD436" s="283"/>
      <c r="BE436" s="283"/>
      <c r="BF436" s="283"/>
      <c r="BG436" s="283"/>
      <c r="BH436" s="68"/>
      <c r="BI436" s="68"/>
      <c r="BJ436" s="68"/>
      <c r="BK436" s="68"/>
      <c r="BL436" s="68"/>
      <c r="BM436" s="68"/>
      <c r="BN436" s="460"/>
      <c r="BO436" s="583">
        <f>VLOOKUP(B436,'[3]Phụ lục 01'!$B$12:$F$150,5,0)</f>
        <v>0</v>
      </c>
      <c r="BP436" s="583">
        <f t="shared" si="143"/>
        <v>0</v>
      </c>
      <c r="BQ436" s="469" t="e">
        <f>VLOOKUP(B436,'[2]PL01-16112024'!$D$11:$P$237,11,0)</f>
        <v>#N/A</v>
      </c>
      <c r="BR436" s="468"/>
      <c r="BS436" s="468"/>
      <c r="BT436" s="468"/>
      <c r="BU436" s="468"/>
    </row>
    <row r="437" spans="1:73" s="84" customFormat="1" ht="10.9" customHeight="1">
      <c r="A437" s="276" t="s">
        <v>186</v>
      </c>
      <c r="B437" s="285"/>
      <c r="C437" s="266"/>
      <c r="D437" s="606"/>
      <c r="E437" s="606">
        <f>NhuCau!D289</f>
        <v>0</v>
      </c>
      <c r="F437" s="606">
        <f t="shared" si="141"/>
        <v>0</v>
      </c>
      <c r="G437" s="606"/>
      <c r="H437" s="606" t="str">
        <f t="shared" si="153"/>
        <v/>
      </c>
      <c r="I437" s="607"/>
      <c r="J437" s="592">
        <f t="shared" si="154"/>
        <v>0</v>
      </c>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66"/>
      <c r="BI437" s="266"/>
      <c r="BJ437" s="266"/>
      <c r="BK437" s="266"/>
      <c r="BL437" s="266"/>
      <c r="BM437" s="266"/>
      <c r="BN437" s="459"/>
      <c r="BO437" s="583">
        <f>VLOOKUP(B437,'[3]Phụ lục 01'!$B$12:$F$150,5,0)</f>
        <v>0</v>
      </c>
      <c r="BP437" s="583">
        <f t="shared" si="143"/>
        <v>0</v>
      </c>
      <c r="BQ437" s="469" t="e">
        <f>VLOOKUP(B437,'[2]PL01-16112024'!$D$11:$P$237,11,0)</f>
        <v>#N/A</v>
      </c>
      <c r="BR437" s="469"/>
      <c r="BS437" s="469"/>
      <c r="BT437" s="469"/>
      <c r="BU437" s="469"/>
    </row>
    <row r="438" spans="1:73" s="71" customFormat="1" ht="10.9" customHeight="1">
      <c r="A438" s="276" t="s">
        <v>186</v>
      </c>
      <c r="B438" s="315"/>
      <c r="C438" s="68"/>
      <c r="D438" s="606"/>
      <c r="E438" s="606">
        <f>NhuCau!D290</f>
        <v>0</v>
      </c>
      <c r="F438" s="606">
        <f t="shared" si="141"/>
        <v>0</v>
      </c>
      <c r="G438" s="601"/>
      <c r="H438" s="606" t="str">
        <f t="shared" si="153"/>
        <v/>
      </c>
      <c r="I438" s="608"/>
      <c r="J438" s="592">
        <f t="shared" si="154"/>
        <v>0</v>
      </c>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83"/>
      <c r="BG438" s="283"/>
      <c r="BH438" s="68"/>
      <c r="BI438" s="68"/>
      <c r="BJ438" s="68"/>
      <c r="BK438" s="68"/>
      <c r="BL438" s="68"/>
      <c r="BM438" s="68"/>
      <c r="BN438" s="460"/>
      <c r="BO438" s="583">
        <f>VLOOKUP(B438,'[3]Phụ lục 01'!$B$12:$F$150,5,0)</f>
        <v>0</v>
      </c>
      <c r="BP438" s="583">
        <f t="shared" si="143"/>
        <v>0</v>
      </c>
      <c r="BQ438" s="469" t="e">
        <f>VLOOKUP(B438,'[2]PL01-16112024'!$D$11:$P$237,11,0)</f>
        <v>#N/A</v>
      </c>
      <c r="BR438" s="468"/>
      <c r="BS438" s="468"/>
      <c r="BT438" s="468"/>
      <c r="BU438" s="468"/>
    </row>
    <row r="439" spans="1:73" s="71" customFormat="1" ht="10.9" customHeight="1">
      <c r="A439" s="276" t="s">
        <v>186</v>
      </c>
      <c r="B439" s="315"/>
      <c r="C439" s="68"/>
      <c r="D439" s="606"/>
      <c r="E439" s="606">
        <f>NhuCau!D291</f>
        <v>0</v>
      </c>
      <c r="F439" s="606">
        <f t="shared" si="141"/>
        <v>0</v>
      </c>
      <c r="G439" s="601"/>
      <c r="H439" s="606" t="str">
        <f t="shared" si="153"/>
        <v/>
      </c>
      <c r="I439" s="608"/>
      <c r="J439" s="592">
        <f t="shared" si="154"/>
        <v>0</v>
      </c>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c r="AL439" s="283"/>
      <c r="AM439" s="283"/>
      <c r="AN439" s="283"/>
      <c r="AO439" s="283"/>
      <c r="AP439" s="283"/>
      <c r="AQ439" s="283"/>
      <c r="AR439" s="283"/>
      <c r="AS439" s="283"/>
      <c r="AT439" s="283"/>
      <c r="AU439" s="283"/>
      <c r="AV439" s="283"/>
      <c r="AW439" s="283"/>
      <c r="AX439" s="283"/>
      <c r="AY439" s="283"/>
      <c r="AZ439" s="283"/>
      <c r="BA439" s="283"/>
      <c r="BB439" s="283"/>
      <c r="BC439" s="283"/>
      <c r="BD439" s="283"/>
      <c r="BE439" s="283"/>
      <c r="BF439" s="283"/>
      <c r="BG439" s="283"/>
      <c r="BH439" s="68"/>
      <c r="BI439" s="68"/>
      <c r="BJ439" s="68"/>
      <c r="BK439" s="68"/>
      <c r="BL439" s="68"/>
      <c r="BM439" s="68"/>
      <c r="BN439" s="460"/>
      <c r="BO439" s="583">
        <f>VLOOKUP(B439,'[3]Phụ lục 01'!$B$12:$F$150,5,0)</f>
        <v>0</v>
      </c>
      <c r="BP439" s="583">
        <f t="shared" si="143"/>
        <v>0</v>
      </c>
      <c r="BQ439" s="469" t="e">
        <f>VLOOKUP(B439,'[2]PL01-16112024'!$D$11:$P$237,11,0)</f>
        <v>#N/A</v>
      </c>
      <c r="BR439" s="468"/>
      <c r="BS439" s="468"/>
      <c r="BT439" s="468"/>
      <c r="BU439" s="468"/>
    </row>
    <row r="440" spans="1:73" s="71" customFormat="1" ht="10.9" customHeight="1">
      <c r="A440" s="276" t="s">
        <v>186</v>
      </c>
      <c r="B440" s="315"/>
      <c r="C440" s="68"/>
      <c r="D440" s="606"/>
      <c r="E440" s="606">
        <f>NhuCau!D292</f>
        <v>0</v>
      </c>
      <c r="F440" s="606">
        <f t="shared" si="141"/>
        <v>0</v>
      </c>
      <c r="G440" s="601"/>
      <c r="H440" s="606" t="str">
        <f t="shared" si="153"/>
        <v/>
      </c>
      <c r="I440" s="608"/>
      <c r="J440" s="592">
        <f t="shared" si="154"/>
        <v>0</v>
      </c>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83"/>
      <c r="BG440" s="283"/>
      <c r="BH440" s="68"/>
      <c r="BI440" s="68"/>
      <c r="BJ440" s="68"/>
      <c r="BK440" s="68"/>
      <c r="BL440" s="68"/>
      <c r="BM440" s="68"/>
      <c r="BN440" s="460"/>
      <c r="BO440" s="583">
        <f>VLOOKUP(B440,'[3]Phụ lục 01'!$B$12:$F$150,5,0)</f>
        <v>0</v>
      </c>
      <c r="BP440" s="583">
        <f t="shared" si="143"/>
        <v>0</v>
      </c>
      <c r="BQ440" s="469" t="e">
        <f>VLOOKUP(B440,'[2]PL01-16112024'!$D$11:$P$237,11,0)</f>
        <v>#N/A</v>
      </c>
      <c r="BR440" s="468"/>
      <c r="BS440" s="468"/>
      <c r="BT440" s="468"/>
      <c r="BU440" s="468"/>
    </row>
    <row r="441" spans="1:73" s="84" customFormat="1" ht="10.9" customHeight="1">
      <c r="A441" s="276" t="s">
        <v>186</v>
      </c>
      <c r="B441" s="285"/>
      <c r="C441" s="266"/>
      <c r="D441" s="606"/>
      <c r="E441" s="606">
        <f>NhuCau!D293</f>
        <v>0</v>
      </c>
      <c r="F441" s="606">
        <f t="shared" si="141"/>
        <v>0</v>
      </c>
      <c r="G441" s="606"/>
      <c r="H441" s="606" t="str">
        <f t="shared" si="153"/>
        <v/>
      </c>
      <c r="I441" s="607"/>
      <c r="J441" s="592">
        <f t="shared" si="154"/>
        <v>0</v>
      </c>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66"/>
      <c r="BI441" s="266"/>
      <c r="BJ441" s="266"/>
      <c r="BK441" s="266"/>
      <c r="BL441" s="266"/>
      <c r="BM441" s="266"/>
      <c r="BN441" s="459"/>
      <c r="BO441" s="583">
        <f>VLOOKUP(B441,'[3]Phụ lục 01'!$B$12:$F$150,5,0)</f>
        <v>0</v>
      </c>
      <c r="BP441" s="583">
        <f t="shared" si="143"/>
        <v>0</v>
      </c>
      <c r="BQ441" s="469" t="e">
        <f>VLOOKUP(B441,'[2]PL01-16112024'!$D$11:$P$237,11,0)</f>
        <v>#N/A</v>
      </c>
      <c r="BR441" s="469"/>
      <c r="BS441" s="469"/>
      <c r="BT441" s="469"/>
      <c r="BU441" s="469"/>
    </row>
    <row r="442" spans="1:73" s="84" customFormat="1" ht="10.9" customHeight="1">
      <c r="A442" s="276" t="s">
        <v>186</v>
      </c>
      <c r="B442" s="285"/>
      <c r="C442" s="266"/>
      <c r="D442" s="606"/>
      <c r="E442" s="606">
        <f>NhuCau!D294</f>
        <v>0</v>
      </c>
      <c r="F442" s="606">
        <f t="shared" si="141"/>
        <v>0</v>
      </c>
      <c r="G442" s="606"/>
      <c r="H442" s="606" t="str">
        <f t="shared" si="153"/>
        <v/>
      </c>
      <c r="I442" s="607"/>
      <c r="J442" s="592">
        <f t="shared" si="154"/>
        <v>0</v>
      </c>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66"/>
      <c r="BI442" s="266"/>
      <c r="BJ442" s="266"/>
      <c r="BK442" s="266"/>
      <c r="BL442" s="266"/>
      <c r="BM442" s="266"/>
      <c r="BN442" s="459"/>
      <c r="BO442" s="583">
        <f>VLOOKUP(B442,'[3]Phụ lục 01'!$B$12:$F$150,5,0)</f>
        <v>0</v>
      </c>
      <c r="BP442" s="583">
        <f t="shared" si="143"/>
        <v>0</v>
      </c>
      <c r="BQ442" s="469" t="e">
        <f>VLOOKUP(B442,'[2]PL01-16112024'!$D$11:$P$237,11,0)</f>
        <v>#N/A</v>
      </c>
      <c r="BR442" s="469"/>
      <c r="BS442" s="469"/>
      <c r="BT442" s="469"/>
      <c r="BU442" s="469"/>
    </row>
    <row r="443" spans="1:73" s="71" customFormat="1" ht="10.9" customHeight="1">
      <c r="A443" s="276" t="s">
        <v>186</v>
      </c>
      <c r="B443" s="315"/>
      <c r="C443" s="68"/>
      <c r="D443" s="606"/>
      <c r="E443" s="606">
        <f>NhuCau!D295</f>
        <v>0</v>
      </c>
      <c r="F443" s="606">
        <f t="shared" si="141"/>
        <v>0</v>
      </c>
      <c r="G443" s="601"/>
      <c r="H443" s="606" t="str">
        <f t="shared" si="153"/>
        <v/>
      </c>
      <c r="I443" s="608"/>
      <c r="J443" s="592">
        <f t="shared" si="154"/>
        <v>0</v>
      </c>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83"/>
      <c r="BG443" s="283"/>
      <c r="BH443" s="68"/>
      <c r="BI443" s="68"/>
      <c r="BJ443" s="68"/>
      <c r="BK443" s="68"/>
      <c r="BL443" s="68"/>
      <c r="BM443" s="68"/>
      <c r="BN443" s="460"/>
      <c r="BO443" s="583">
        <f>VLOOKUP(B443,'[3]Phụ lục 01'!$B$12:$F$150,5,0)</f>
        <v>0</v>
      </c>
      <c r="BP443" s="583">
        <f t="shared" si="143"/>
        <v>0</v>
      </c>
      <c r="BQ443" s="469" t="e">
        <f>VLOOKUP(B443,'[2]PL01-16112024'!$D$11:$P$237,11,0)</f>
        <v>#N/A</v>
      </c>
      <c r="BR443" s="468"/>
      <c r="BS443" s="468"/>
      <c r="BT443" s="468"/>
      <c r="BU443" s="468"/>
    </row>
    <row r="444" spans="1:73" s="71" customFormat="1" ht="10.9" customHeight="1">
      <c r="A444" s="276" t="s">
        <v>186</v>
      </c>
      <c r="B444" s="315"/>
      <c r="C444" s="68"/>
      <c r="D444" s="606"/>
      <c r="E444" s="606">
        <f>NhuCau!D296</f>
        <v>0</v>
      </c>
      <c r="F444" s="606">
        <f t="shared" si="141"/>
        <v>0</v>
      </c>
      <c r="G444" s="601"/>
      <c r="H444" s="606" t="str">
        <f t="shared" si="153"/>
        <v/>
      </c>
      <c r="I444" s="608"/>
      <c r="J444" s="592">
        <f t="shared" si="154"/>
        <v>0</v>
      </c>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83"/>
      <c r="BG444" s="283"/>
      <c r="BH444" s="68"/>
      <c r="BI444" s="68"/>
      <c r="BJ444" s="68"/>
      <c r="BK444" s="68"/>
      <c r="BL444" s="68"/>
      <c r="BM444" s="68"/>
      <c r="BN444" s="460"/>
      <c r="BO444" s="583">
        <f>VLOOKUP(B444,'[3]Phụ lục 01'!$B$12:$F$150,5,0)</f>
        <v>0</v>
      </c>
      <c r="BP444" s="583">
        <f t="shared" si="143"/>
        <v>0</v>
      </c>
      <c r="BQ444" s="469" t="e">
        <f>VLOOKUP(B444,'[2]PL01-16112024'!$D$11:$P$237,11,0)</f>
        <v>#N/A</v>
      </c>
      <c r="BR444" s="468"/>
      <c r="BS444" s="468"/>
      <c r="BT444" s="468"/>
      <c r="BU444" s="468"/>
    </row>
    <row r="445" spans="1:73" s="71" customFormat="1" ht="10.9" customHeight="1">
      <c r="A445" s="276" t="s">
        <v>186</v>
      </c>
      <c r="B445" s="315"/>
      <c r="C445" s="68"/>
      <c r="D445" s="606" t="str">
        <f t="shared" ref="D445:D483" si="155">IF(C445="X",J445,"")</f>
        <v/>
      </c>
      <c r="E445" s="606" t="str">
        <f>NhuCau!D297</f>
        <v/>
      </c>
      <c r="F445" s="606" t="e">
        <f t="shared" si="141"/>
        <v>#VALUE!</v>
      </c>
      <c r="G445" s="601"/>
      <c r="H445" s="606" t="str">
        <f t="shared" si="153"/>
        <v/>
      </c>
      <c r="I445" s="608"/>
      <c r="J445" s="592">
        <f t="shared" si="154"/>
        <v>0</v>
      </c>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3"/>
      <c r="AN445" s="283"/>
      <c r="AO445" s="283"/>
      <c r="AP445" s="283"/>
      <c r="AQ445" s="283"/>
      <c r="AR445" s="283"/>
      <c r="AS445" s="283"/>
      <c r="AT445" s="283"/>
      <c r="AU445" s="283"/>
      <c r="AV445" s="283"/>
      <c r="AW445" s="283"/>
      <c r="AX445" s="283"/>
      <c r="AY445" s="283"/>
      <c r="AZ445" s="283"/>
      <c r="BA445" s="283"/>
      <c r="BB445" s="283"/>
      <c r="BC445" s="283"/>
      <c r="BD445" s="283"/>
      <c r="BE445" s="283"/>
      <c r="BF445" s="283"/>
      <c r="BG445" s="283"/>
      <c r="BH445" s="68"/>
      <c r="BI445" s="68"/>
      <c r="BJ445" s="68"/>
      <c r="BK445" s="68"/>
      <c r="BL445" s="68"/>
      <c r="BM445" s="68"/>
      <c r="BN445" s="460"/>
      <c r="BO445" s="583">
        <f>VLOOKUP(B445,'[3]Phụ lục 01'!$B$12:$F$150,5,0)</f>
        <v>0</v>
      </c>
      <c r="BP445" s="583">
        <f t="shared" si="143"/>
        <v>0</v>
      </c>
      <c r="BQ445" s="469" t="e">
        <f>VLOOKUP(B445,'[2]PL01-16112024'!$D$11:$P$237,11,0)</f>
        <v>#N/A</v>
      </c>
      <c r="BR445" s="468"/>
      <c r="BS445" s="468"/>
      <c r="BT445" s="468"/>
      <c r="BU445" s="468"/>
    </row>
    <row r="446" spans="1:73" s="71" customFormat="1" ht="10.9" customHeight="1">
      <c r="A446" s="276" t="s">
        <v>186</v>
      </c>
      <c r="B446" s="315"/>
      <c r="C446" s="68"/>
      <c r="D446" s="606" t="str">
        <f t="shared" si="155"/>
        <v/>
      </c>
      <c r="E446" s="606" t="str">
        <f>NhuCau!D298</f>
        <v/>
      </c>
      <c r="F446" s="606" t="e">
        <f t="shared" ref="F446:F509" si="156">D446-E446</f>
        <v>#VALUE!</v>
      </c>
      <c r="G446" s="601"/>
      <c r="H446" s="606" t="str">
        <f t="shared" si="153"/>
        <v/>
      </c>
      <c r="I446" s="608"/>
      <c r="J446" s="592">
        <f t="shared" si="154"/>
        <v>0</v>
      </c>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c r="AL446" s="283"/>
      <c r="AM446" s="283"/>
      <c r="AN446" s="283"/>
      <c r="AO446" s="283"/>
      <c r="AP446" s="283"/>
      <c r="AQ446" s="283"/>
      <c r="AR446" s="283"/>
      <c r="AS446" s="283"/>
      <c r="AT446" s="283"/>
      <c r="AU446" s="283"/>
      <c r="AV446" s="283"/>
      <c r="AW446" s="283"/>
      <c r="AX446" s="283"/>
      <c r="AY446" s="283"/>
      <c r="AZ446" s="283"/>
      <c r="BA446" s="283"/>
      <c r="BB446" s="283"/>
      <c r="BC446" s="283"/>
      <c r="BD446" s="283"/>
      <c r="BE446" s="283"/>
      <c r="BF446" s="283"/>
      <c r="BG446" s="283"/>
      <c r="BH446" s="68"/>
      <c r="BI446" s="68"/>
      <c r="BJ446" s="68"/>
      <c r="BK446" s="68"/>
      <c r="BL446" s="68"/>
      <c r="BM446" s="68"/>
      <c r="BN446" s="460"/>
      <c r="BO446" s="583">
        <f>VLOOKUP(B446,'[3]Phụ lục 01'!$B$12:$F$150,5,0)</f>
        <v>0</v>
      </c>
      <c r="BP446" s="583">
        <f t="shared" ref="BP446:BP509" si="157">J446-BO446</f>
        <v>0</v>
      </c>
      <c r="BQ446" s="469" t="e">
        <f>VLOOKUP(B446,'[2]PL01-16112024'!$D$11:$P$237,11,0)</f>
        <v>#N/A</v>
      </c>
      <c r="BR446" s="468"/>
      <c r="BS446" s="468"/>
      <c r="BT446" s="468"/>
      <c r="BU446" s="468"/>
    </row>
    <row r="447" spans="1:73" s="84" customFormat="1" ht="10.9" customHeight="1">
      <c r="A447" s="276" t="s">
        <v>186</v>
      </c>
      <c r="B447" s="277"/>
      <c r="C447" s="266"/>
      <c r="D447" s="606" t="str">
        <f t="shared" si="155"/>
        <v/>
      </c>
      <c r="E447" s="606" t="str">
        <f>NhuCau!D299</f>
        <v/>
      </c>
      <c r="F447" s="606" t="e">
        <f t="shared" si="156"/>
        <v>#VALUE!</v>
      </c>
      <c r="G447" s="606"/>
      <c r="H447" s="606" t="str">
        <f>IF(ISTEXT(B447)=TRUE,"DTL","")</f>
        <v/>
      </c>
      <c r="I447" s="607"/>
      <c r="J447" s="592">
        <f t="shared" si="154"/>
        <v>0</v>
      </c>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66"/>
      <c r="BI447" s="266"/>
      <c r="BJ447" s="266"/>
      <c r="BK447" s="266"/>
      <c r="BL447" s="266"/>
      <c r="BM447" s="266"/>
      <c r="BN447" s="459"/>
      <c r="BO447" s="583">
        <f>VLOOKUP(B447,'[3]Phụ lục 01'!$B$12:$F$150,5,0)</f>
        <v>0</v>
      </c>
      <c r="BP447" s="583">
        <f t="shared" si="157"/>
        <v>0</v>
      </c>
      <c r="BQ447" s="469" t="e">
        <f>VLOOKUP(B447,'[2]PL01-16112024'!$D$11:$P$237,11,0)</f>
        <v>#N/A</v>
      </c>
      <c r="BR447" s="469"/>
      <c r="BS447" s="469"/>
      <c r="BT447" s="469"/>
      <c r="BU447" s="469"/>
    </row>
    <row r="448" spans="1:73" s="84" customFormat="1" ht="10.9" customHeight="1">
      <c r="A448" s="269" t="s">
        <v>43</v>
      </c>
      <c r="B448" s="270" t="s">
        <v>206</v>
      </c>
      <c r="C448" s="271"/>
      <c r="D448" s="603" t="str">
        <f t="shared" si="155"/>
        <v/>
      </c>
      <c r="E448" s="606" t="str">
        <f>NhuCau!D300</f>
        <v/>
      </c>
      <c r="F448" s="606" t="e">
        <f t="shared" si="156"/>
        <v>#VALUE!</v>
      </c>
      <c r="G448" s="603"/>
      <c r="H448" s="604" t="str">
        <f>IF(ISTEXT(B448)=TRUE,"DCT","")</f>
        <v>DCT</v>
      </c>
      <c r="I448" s="609"/>
      <c r="J448" s="591">
        <f>SUM(K448:BM448)</f>
        <v>6.2770000000000001</v>
      </c>
      <c r="K448" s="275">
        <f t="shared" ref="K448:BM448" si="158">SUM(K450:K457)</f>
        <v>2.2000000000000002</v>
      </c>
      <c r="L448" s="275">
        <f t="shared" si="158"/>
        <v>0</v>
      </c>
      <c r="M448" s="275">
        <f t="shared" si="158"/>
        <v>4.077</v>
      </c>
      <c r="N448" s="275">
        <f t="shared" si="158"/>
        <v>0</v>
      </c>
      <c r="O448" s="275">
        <f t="shared" si="158"/>
        <v>0</v>
      </c>
      <c r="P448" s="275">
        <f t="shared" si="158"/>
        <v>0</v>
      </c>
      <c r="Q448" s="275">
        <f t="shared" si="158"/>
        <v>0</v>
      </c>
      <c r="R448" s="275">
        <f t="shared" si="158"/>
        <v>0</v>
      </c>
      <c r="S448" s="275">
        <f t="shared" si="158"/>
        <v>0</v>
      </c>
      <c r="T448" s="275">
        <f t="shared" si="158"/>
        <v>0</v>
      </c>
      <c r="U448" s="275">
        <f t="shared" si="158"/>
        <v>0</v>
      </c>
      <c r="V448" s="275">
        <f t="shared" si="158"/>
        <v>0</v>
      </c>
      <c r="W448" s="275">
        <f t="shared" si="158"/>
        <v>0</v>
      </c>
      <c r="X448" s="275">
        <f t="shared" si="158"/>
        <v>0</v>
      </c>
      <c r="Y448" s="275">
        <f t="shared" si="158"/>
        <v>0</v>
      </c>
      <c r="Z448" s="275">
        <f t="shared" si="158"/>
        <v>0</v>
      </c>
      <c r="AA448" s="275">
        <f t="shared" si="158"/>
        <v>0</v>
      </c>
      <c r="AB448" s="275">
        <f t="shared" si="158"/>
        <v>0</v>
      </c>
      <c r="AC448" s="275">
        <f t="shared" si="158"/>
        <v>0</v>
      </c>
      <c r="AD448" s="275">
        <f t="shared" si="158"/>
        <v>0</v>
      </c>
      <c r="AE448" s="275">
        <f t="shared" si="158"/>
        <v>0</v>
      </c>
      <c r="AF448" s="275">
        <f t="shared" si="158"/>
        <v>0</v>
      </c>
      <c r="AG448" s="275">
        <f t="shared" si="158"/>
        <v>0</v>
      </c>
      <c r="AH448" s="275">
        <f t="shared" si="158"/>
        <v>0</v>
      </c>
      <c r="AI448" s="275">
        <f t="shared" si="158"/>
        <v>0</v>
      </c>
      <c r="AJ448" s="275">
        <f t="shared" si="158"/>
        <v>0</v>
      </c>
      <c r="AK448" s="275">
        <f t="shared" si="158"/>
        <v>0</v>
      </c>
      <c r="AL448" s="275">
        <f t="shared" si="158"/>
        <v>0</v>
      </c>
      <c r="AM448" s="275">
        <f t="shared" si="158"/>
        <v>0</v>
      </c>
      <c r="AN448" s="275">
        <f t="shared" si="158"/>
        <v>0</v>
      </c>
      <c r="AO448" s="275">
        <f t="shared" si="158"/>
        <v>0</v>
      </c>
      <c r="AP448" s="275">
        <f t="shared" si="158"/>
        <v>0</v>
      </c>
      <c r="AQ448" s="275">
        <f t="shared" si="158"/>
        <v>0</v>
      </c>
      <c r="AR448" s="275">
        <f t="shared" si="158"/>
        <v>0</v>
      </c>
      <c r="AS448" s="275">
        <f t="shared" si="158"/>
        <v>0</v>
      </c>
      <c r="AT448" s="275">
        <f t="shared" si="158"/>
        <v>0</v>
      </c>
      <c r="AU448" s="275">
        <f t="shared" si="158"/>
        <v>0</v>
      </c>
      <c r="AV448" s="275">
        <f t="shared" si="158"/>
        <v>0</v>
      </c>
      <c r="AW448" s="275">
        <f t="shared" si="158"/>
        <v>0</v>
      </c>
      <c r="AX448" s="275">
        <f t="shared" si="158"/>
        <v>0</v>
      </c>
      <c r="AY448" s="275">
        <f t="shared" si="158"/>
        <v>0</v>
      </c>
      <c r="AZ448" s="275">
        <f t="shared" si="158"/>
        <v>0</v>
      </c>
      <c r="BA448" s="275">
        <f t="shared" si="158"/>
        <v>0</v>
      </c>
      <c r="BB448" s="275">
        <f t="shared" si="158"/>
        <v>0</v>
      </c>
      <c r="BC448" s="275">
        <f t="shared" si="158"/>
        <v>0</v>
      </c>
      <c r="BD448" s="275">
        <f t="shared" si="158"/>
        <v>0</v>
      </c>
      <c r="BE448" s="275">
        <f t="shared" si="158"/>
        <v>0</v>
      </c>
      <c r="BF448" s="275">
        <f t="shared" si="158"/>
        <v>0</v>
      </c>
      <c r="BG448" s="275">
        <f t="shared" si="158"/>
        <v>0</v>
      </c>
      <c r="BH448" s="275">
        <f t="shared" si="158"/>
        <v>0</v>
      </c>
      <c r="BI448" s="275">
        <f t="shared" si="158"/>
        <v>0</v>
      </c>
      <c r="BJ448" s="275">
        <f t="shared" si="158"/>
        <v>0</v>
      </c>
      <c r="BK448" s="275">
        <f t="shared" si="158"/>
        <v>0</v>
      </c>
      <c r="BL448" s="275">
        <f t="shared" si="158"/>
        <v>0</v>
      </c>
      <c r="BM448" s="275">
        <f t="shared" si="158"/>
        <v>0</v>
      </c>
      <c r="BN448" s="458"/>
      <c r="BO448" s="583" t="e">
        <f>VLOOKUP(B448,'[3]Phụ lục 01'!$B$12:$F$150,5,0)</f>
        <v>#N/A</v>
      </c>
      <c r="BP448" s="583" t="e">
        <f t="shared" si="157"/>
        <v>#N/A</v>
      </c>
      <c r="BQ448" s="469" t="e">
        <f>VLOOKUP(B448,'[2]PL01-16112024'!$D$11:$P$237,11,0)</f>
        <v>#N/A</v>
      </c>
      <c r="BR448" s="469"/>
      <c r="BS448" s="469"/>
      <c r="BT448" s="469"/>
      <c r="BU448" s="469"/>
    </row>
    <row r="449" spans="1:73" s="84" customFormat="1" ht="25.5">
      <c r="A449" s="276" t="s">
        <v>186</v>
      </c>
      <c r="B449" s="421" t="s">
        <v>531</v>
      </c>
      <c r="C449" s="266" t="s">
        <v>528</v>
      </c>
      <c r="D449" s="606"/>
      <c r="E449" s="606">
        <f>NhuCau!D301</f>
        <v>0</v>
      </c>
      <c r="F449" s="606">
        <f t="shared" si="156"/>
        <v>0</v>
      </c>
      <c r="G449" s="606" t="s">
        <v>276</v>
      </c>
      <c r="H449" s="606" t="str">
        <f>IF(ISTEXT(B449)=TRUE,"DCT","")</f>
        <v>DCT</v>
      </c>
      <c r="I449" s="607"/>
      <c r="J449" s="592">
        <f t="shared" ref="J449:J457" si="159">SUM(K449:BM449)</f>
        <v>0</v>
      </c>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c r="AL449" s="281"/>
      <c r="AM449" s="281"/>
      <c r="AN449" s="281"/>
      <c r="AO449" s="281"/>
      <c r="AP449" s="281"/>
      <c r="AQ449" s="281"/>
      <c r="AR449" s="281"/>
      <c r="AS449" s="281"/>
      <c r="AT449" s="281"/>
      <c r="AU449" s="281"/>
      <c r="AV449" s="281"/>
      <c r="AW449" s="281"/>
      <c r="AX449" s="281"/>
      <c r="AY449" s="281"/>
      <c r="AZ449" s="281"/>
      <c r="BA449" s="281"/>
      <c r="BB449" s="281"/>
      <c r="BC449" s="281"/>
      <c r="BD449" s="281"/>
      <c r="BE449" s="281"/>
      <c r="BF449" s="281"/>
      <c r="BG449" s="281"/>
      <c r="BH449" s="266"/>
      <c r="BI449" s="266"/>
      <c r="BJ449" s="266"/>
      <c r="BK449" s="266"/>
      <c r="BL449" s="266"/>
      <c r="BM449" s="266"/>
      <c r="BN449" s="459"/>
      <c r="BO449" s="583">
        <f>VLOOKUP(B449,'[3]Phụ lục 01'!$B$12:$F$150,5,0)</f>
        <v>6.2770000000000001</v>
      </c>
      <c r="BP449" s="583">
        <f t="shared" si="157"/>
        <v>-6.2770000000000001</v>
      </c>
      <c r="BQ449" s="469">
        <f>VLOOKUP(B449,'[2]PL01-16112024'!$D$11:$P$237,11,0)</f>
        <v>6.2770000000000001</v>
      </c>
      <c r="BR449" s="469">
        <v>6.2770000000000001</v>
      </c>
      <c r="BS449" s="469">
        <v>6.2770000000000001</v>
      </c>
      <c r="BT449" s="469">
        <v>0</v>
      </c>
      <c r="BU449" s="469" t="s">
        <v>712</v>
      </c>
    </row>
    <row r="450" spans="1:73" s="84" customFormat="1" ht="10.9" customHeight="1">
      <c r="A450" s="276" t="s">
        <v>186</v>
      </c>
      <c r="B450" s="421" t="s">
        <v>585</v>
      </c>
      <c r="C450" s="266" t="s">
        <v>528</v>
      </c>
      <c r="D450" s="606">
        <f t="shared" si="155"/>
        <v>2.7970000000000002</v>
      </c>
      <c r="E450" s="606" t="str">
        <f>NhuCau!D302</f>
        <v/>
      </c>
      <c r="F450" s="606" t="e">
        <f t="shared" si="156"/>
        <v>#VALUE!</v>
      </c>
      <c r="G450" s="606" t="s">
        <v>276</v>
      </c>
      <c r="H450" s="606" t="str">
        <f>IF(ISTEXT(B450)=TRUE,"DCT","")</f>
        <v>DCT</v>
      </c>
      <c r="I450" s="607" t="s">
        <v>512</v>
      </c>
      <c r="J450" s="592">
        <f t="shared" si="159"/>
        <v>2.7970000000000002</v>
      </c>
      <c r="K450" s="281"/>
      <c r="L450" s="281"/>
      <c r="M450" s="281">
        <v>2.7970000000000002</v>
      </c>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1"/>
      <c r="AL450" s="281"/>
      <c r="AM450" s="281"/>
      <c r="AN450" s="281"/>
      <c r="AO450" s="281"/>
      <c r="AP450" s="281"/>
      <c r="AQ450" s="281"/>
      <c r="AR450" s="281"/>
      <c r="AS450" s="281"/>
      <c r="AT450" s="281"/>
      <c r="AU450" s="281"/>
      <c r="AV450" s="281"/>
      <c r="AW450" s="281"/>
      <c r="AX450" s="281"/>
      <c r="AY450" s="281"/>
      <c r="AZ450" s="281"/>
      <c r="BA450" s="281"/>
      <c r="BB450" s="281"/>
      <c r="BC450" s="281"/>
      <c r="BD450" s="281"/>
      <c r="BE450" s="281"/>
      <c r="BF450" s="281"/>
      <c r="BG450" s="281"/>
      <c r="BH450" s="266"/>
      <c r="BI450" s="266"/>
      <c r="BJ450" s="266"/>
      <c r="BK450" s="266"/>
      <c r="BL450" s="266"/>
      <c r="BM450" s="266"/>
      <c r="BN450" s="459"/>
      <c r="BO450" s="583" t="e">
        <f>VLOOKUP(B450,'[3]Phụ lục 01'!$B$12:$F$150,5,0)</f>
        <v>#N/A</v>
      </c>
      <c r="BP450" s="583" t="e">
        <f t="shared" si="157"/>
        <v>#N/A</v>
      </c>
      <c r="BQ450" s="469" t="e">
        <f>VLOOKUP(B450,'[2]PL01-16112024'!$D$11:$P$237,11,0)</f>
        <v>#N/A</v>
      </c>
      <c r="BR450" s="469"/>
      <c r="BS450" s="469"/>
      <c r="BT450" s="469"/>
      <c r="BU450" s="469"/>
    </row>
    <row r="451" spans="1:73" s="84" customFormat="1" ht="10.9" customHeight="1">
      <c r="A451" s="276" t="s">
        <v>186</v>
      </c>
      <c r="B451" s="421" t="s">
        <v>585</v>
      </c>
      <c r="C451" s="266" t="s">
        <v>528</v>
      </c>
      <c r="D451" s="606">
        <f t="shared" si="155"/>
        <v>2.2000000000000002</v>
      </c>
      <c r="E451" s="606" t="str">
        <f>NhuCau!D303</f>
        <v/>
      </c>
      <c r="F451" s="606" t="e">
        <f t="shared" si="156"/>
        <v>#VALUE!</v>
      </c>
      <c r="G451" s="606" t="s">
        <v>276</v>
      </c>
      <c r="H451" s="606" t="str">
        <f t="shared" ref="H451:H457" si="160">IF(ISTEXT(B451)=TRUE,"DCT","")</f>
        <v>DCT</v>
      </c>
      <c r="I451" s="607" t="s">
        <v>513</v>
      </c>
      <c r="J451" s="592">
        <f t="shared" si="159"/>
        <v>2.2000000000000002</v>
      </c>
      <c r="K451" s="281">
        <v>2.2000000000000002</v>
      </c>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1"/>
      <c r="AL451" s="281"/>
      <c r="AM451" s="281"/>
      <c r="AN451" s="281"/>
      <c r="AO451" s="281"/>
      <c r="AP451" s="281"/>
      <c r="AQ451" s="281"/>
      <c r="AR451" s="281"/>
      <c r="AS451" s="281"/>
      <c r="AT451" s="281"/>
      <c r="AU451" s="281"/>
      <c r="AV451" s="281"/>
      <c r="AW451" s="281"/>
      <c r="AX451" s="281"/>
      <c r="AY451" s="281"/>
      <c r="AZ451" s="281"/>
      <c r="BA451" s="281"/>
      <c r="BB451" s="281"/>
      <c r="BC451" s="281"/>
      <c r="BD451" s="281"/>
      <c r="BE451" s="281"/>
      <c r="BF451" s="281"/>
      <c r="BG451" s="281"/>
      <c r="BH451" s="266"/>
      <c r="BI451" s="266"/>
      <c r="BJ451" s="266"/>
      <c r="BK451" s="266"/>
      <c r="BL451" s="266"/>
      <c r="BM451" s="266"/>
      <c r="BN451" s="459"/>
      <c r="BO451" s="583" t="e">
        <f>VLOOKUP(B451,'[3]Phụ lục 01'!$B$12:$F$150,5,0)</f>
        <v>#N/A</v>
      </c>
      <c r="BP451" s="583" t="e">
        <f t="shared" si="157"/>
        <v>#N/A</v>
      </c>
      <c r="BQ451" s="469" t="e">
        <f>VLOOKUP(B451,'[2]PL01-16112024'!$D$11:$P$237,11,0)</f>
        <v>#N/A</v>
      </c>
      <c r="BR451" s="469"/>
      <c r="BS451" s="469"/>
      <c r="BT451" s="469"/>
      <c r="BU451" s="469"/>
    </row>
    <row r="452" spans="1:73" s="84" customFormat="1" ht="10.9" customHeight="1">
      <c r="A452" s="276" t="s">
        <v>186</v>
      </c>
      <c r="B452" s="421" t="s">
        <v>585</v>
      </c>
      <c r="C452" s="266" t="s">
        <v>528</v>
      </c>
      <c r="D452" s="606">
        <f t="shared" si="155"/>
        <v>1.28</v>
      </c>
      <c r="E452" s="606" t="str">
        <f>NhuCau!D304</f>
        <v/>
      </c>
      <c r="F452" s="606" t="e">
        <f t="shared" si="156"/>
        <v>#VALUE!</v>
      </c>
      <c r="G452" s="606" t="s">
        <v>276</v>
      </c>
      <c r="H452" s="606" t="str">
        <f t="shared" si="160"/>
        <v>DCT</v>
      </c>
      <c r="I452" s="607" t="s">
        <v>510</v>
      </c>
      <c r="J452" s="592">
        <f t="shared" si="159"/>
        <v>1.28</v>
      </c>
      <c r="K452" s="281"/>
      <c r="L452" s="281"/>
      <c r="M452" s="281">
        <v>1.28</v>
      </c>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1"/>
      <c r="AL452" s="281"/>
      <c r="AM452" s="281"/>
      <c r="AN452" s="281"/>
      <c r="AO452" s="281"/>
      <c r="AP452" s="281"/>
      <c r="AQ452" s="281"/>
      <c r="AR452" s="281"/>
      <c r="AS452" s="281"/>
      <c r="AT452" s="281"/>
      <c r="AU452" s="281"/>
      <c r="AV452" s="281"/>
      <c r="AW452" s="281"/>
      <c r="AX452" s="281"/>
      <c r="AY452" s="281"/>
      <c r="AZ452" s="281"/>
      <c r="BA452" s="281"/>
      <c r="BB452" s="281"/>
      <c r="BC452" s="281"/>
      <c r="BD452" s="281"/>
      <c r="BE452" s="281"/>
      <c r="BF452" s="281"/>
      <c r="BG452" s="281"/>
      <c r="BH452" s="266"/>
      <c r="BI452" s="266"/>
      <c r="BJ452" s="266"/>
      <c r="BK452" s="266"/>
      <c r="BL452" s="266"/>
      <c r="BM452" s="266"/>
      <c r="BN452" s="459"/>
      <c r="BO452" s="583" t="e">
        <f>VLOOKUP(B452,'[3]Phụ lục 01'!$B$12:$F$150,5,0)</f>
        <v>#N/A</v>
      </c>
      <c r="BP452" s="583" t="e">
        <f t="shared" si="157"/>
        <v>#N/A</v>
      </c>
      <c r="BQ452" s="469" t="e">
        <f>VLOOKUP(B452,'[2]PL01-16112024'!$D$11:$P$237,11,0)</f>
        <v>#N/A</v>
      </c>
      <c r="BR452" s="469"/>
      <c r="BS452" s="469"/>
      <c r="BT452" s="469"/>
      <c r="BU452" s="469"/>
    </row>
    <row r="453" spans="1:73" s="84" customFormat="1" ht="10.9" customHeight="1">
      <c r="A453" s="276" t="s">
        <v>186</v>
      </c>
      <c r="B453" s="277"/>
      <c r="C453" s="266"/>
      <c r="D453" s="606" t="str">
        <f t="shared" si="155"/>
        <v/>
      </c>
      <c r="E453" s="606" t="str">
        <f>NhuCau!D305</f>
        <v/>
      </c>
      <c r="F453" s="606" t="e">
        <f t="shared" si="156"/>
        <v>#VALUE!</v>
      </c>
      <c r="G453" s="606"/>
      <c r="H453" s="606" t="str">
        <f t="shared" si="160"/>
        <v/>
      </c>
      <c r="I453" s="607"/>
      <c r="J453" s="592">
        <f t="shared" si="159"/>
        <v>0</v>
      </c>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1"/>
      <c r="AL453" s="281"/>
      <c r="AM453" s="281"/>
      <c r="AN453" s="281"/>
      <c r="AO453" s="281"/>
      <c r="AP453" s="281"/>
      <c r="AQ453" s="281"/>
      <c r="AR453" s="281"/>
      <c r="AS453" s="281"/>
      <c r="AT453" s="281"/>
      <c r="AU453" s="281"/>
      <c r="AV453" s="281"/>
      <c r="AW453" s="281"/>
      <c r="AX453" s="281"/>
      <c r="AY453" s="281"/>
      <c r="AZ453" s="281"/>
      <c r="BA453" s="281"/>
      <c r="BB453" s="281"/>
      <c r="BC453" s="281"/>
      <c r="BD453" s="281"/>
      <c r="BE453" s="281"/>
      <c r="BF453" s="281"/>
      <c r="BG453" s="281"/>
      <c r="BH453" s="266"/>
      <c r="BI453" s="266"/>
      <c r="BJ453" s="266"/>
      <c r="BK453" s="266"/>
      <c r="BL453" s="266"/>
      <c r="BM453" s="266"/>
      <c r="BN453" s="459"/>
      <c r="BO453" s="583">
        <f>VLOOKUP(B453,'[3]Phụ lục 01'!$B$12:$F$150,5,0)</f>
        <v>0</v>
      </c>
      <c r="BP453" s="583">
        <f t="shared" si="157"/>
        <v>0</v>
      </c>
      <c r="BQ453" s="469" t="e">
        <f>VLOOKUP(B453,'[2]PL01-16112024'!$D$11:$P$237,11,0)</f>
        <v>#N/A</v>
      </c>
      <c r="BR453" s="469"/>
      <c r="BS453" s="469"/>
      <c r="BT453" s="469"/>
      <c r="BU453" s="469"/>
    </row>
    <row r="454" spans="1:73" s="84" customFormat="1" ht="10.9" customHeight="1">
      <c r="A454" s="276" t="s">
        <v>186</v>
      </c>
      <c r="B454" s="277"/>
      <c r="C454" s="266"/>
      <c r="D454" s="606" t="str">
        <f t="shared" si="155"/>
        <v/>
      </c>
      <c r="E454" s="606" t="str">
        <f>NhuCau!D306</f>
        <v/>
      </c>
      <c r="F454" s="606" t="e">
        <f t="shared" si="156"/>
        <v>#VALUE!</v>
      </c>
      <c r="G454" s="606"/>
      <c r="H454" s="606" t="str">
        <f t="shared" si="160"/>
        <v/>
      </c>
      <c r="I454" s="607"/>
      <c r="J454" s="592">
        <f t="shared" si="159"/>
        <v>0</v>
      </c>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1"/>
      <c r="AL454" s="281"/>
      <c r="AM454" s="281"/>
      <c r="AN454" s="281"/>
      <c r="AO454" s="281"/>
      <c r="AP454" s="281"/>
      <c r="AQ454" s="281"/>
      <c r="AR454" s="281"/>
      <c r="AS454" s="281"/>
      <c r="AT454" s="281"/>
      <c r="AU454" s="281"/>
      <c r="AV454" s="281"/>
      <c r="AW454" s="281"/>
      <c r="AX454" s="281"/>
      <c r="AY454" s="281"/>
      <c r="AZ454" s="281"/>
      <c r="BA454" s="281"/>
      <c r="BB454" s="281"/>
      <c r="BC454" s="281"/>
      <c r="BD454" s="281"/>
      <c r="BE454" s="281"/>
      <c r="BF454" s="281"/>
      <c r="BG454" s="281"/>
      <c r="BH454" s="266"/>
      <c r="BI454" s="266"/>
      <c r="BJ454" s="266"/>
      <c r="BK454" s="266"/>
      <c r="BL454" s="266"/>
      <c r="BM454" s="266"/>
      <c r="BN454" s="459"/>
      <c r="BO454" s="583">
        <f>VLOOKUP(B454,'[3]Phụ lục 01'!$B$12:$F$150,5,0)</f>
        <v>0</v>
      </c>
      <c r="BP454" s="583">
        <f t="shared" si="157"/>
        <v>0</v>
      </c>
      <c r="BQ454" s="469" t="e">
        <f>VLOOKUP(B454,'[2]PL01-16112024'!$D$11:$P$237,11,0)</f>
        <v>#N/A</v>
      </c>
      <c r="BR454" s="469"/>
      <c r="BS454" s="469"/>
      <c r="BT454" s="469"/>
      <c r="BU454" s="469"/>
    </row>
    <row r="455" spans="1:73" s="84" customFormat="1" ht="10.9" customHeight="1">
      <c r="A455" s="276" t="s">
        <v>186</v>
      </c>
      <c r="B455" s="277"/>
      <c r="C455" s="266"/>
      <c r="D455" s="606" t="str">
        <f t="shared" si="155"/>
        <v/>
      </c>
      <c r="E455" s="606" t="str">
        <f>NhuCau!D307</f>
        <v/>
      </c>
      <c r="F455" s="606" t="e">
        <f t="shared" si="156"/>
        <v>#VALUE!</v>
      </c>
      <c r="G455" s="606"/>
      <c r="H455" s="606" t="str">
        <f t="shared" si="160"/>
        <v/>
      </c>
      <c r="I455" s="607"/>
      <c r="J455" s="592">
        <f t="shared" si="159"/>
        <v>0</v>
      </c>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1"/>
      <c r="AL455" s="281"/>
      <c r="AM455" s="281"/>
      <c r="AN455" s="281"/>
      <c r="AO455" s="281"/>
      <c r="AP455" s="281"/>
      <c r="AQ455" s="281"/>
      <c r="AR455" s="281"/>
      <c r="AS455" s="281"/>
      <c r="AT455" s="281"/>
      <c r="AU455" s="281"/>
      <c r="AV455" s="281"/>
      <c r="AW455" s="281"/>
      <c r="AX455" s="281"/>
      <c r="AY455" s="281"/>
      <c r="AZ455" s="281"/>
      <c r="BA455" s="281"/>
      <c r="BB455" s="281"/>
      <c r="BC455" s="281"/>
      <c r="BD455" s="281"/>
      <c r="BE455" s="281"/>
      <c r="BF455" s="281"/>
      <c r="BG455" s="281"/>
      <c r="BH455" s="266"/>
      <c r="BI455" s="266"/>
      <c r="BJ455" s="266"/>
      <c r="BK455" s="266"/>
      <c r="BL455" s="266"/>
      <c r="BM455" s="266"/>
      <c r="BN455" s="459"/>
      <c r="BO455" s="583">
        <f>VLOOKUP(B455,'[3]Phụ lục 01'!$B$12:$F$150,5,0)</f>
        <v>0</v>
      </c>
      <c r="BP455" s="583">
        <f t="shared" si="157"/>
        <v>0</v>
      </c>
      <c r="BQ455" s="469" t="e">
        <f>VLOOKUP(B455,'[2]PL01-16112024'!$D$11:$P$237,11,0)</f>
        <v>#N/A</v>
      </c>
      <c r="BR455" s="469"/>
      <c r="BS455" s="469"/>
      <c r="BT455" s="469"/>
      <c r="BU455" s="469"/>
    </row>
    <row r="456" spans="1:73" s="84" customFormat="1" ht="10.9" customHeight="1">
      <c r="A456" s="276" t="s">
        <v>186</v>
      </c>
      <c r="B456" s="277"/>
      <c r="C456" s="266"/>
      <c r="D456" s="606" t="str">
        <f t="shared" si="155"/>
        <v/>
      </c>
      <c r="E456" s="606" t="str">
        <f>NhuCau!D308</f>
        <v/>
      </c>
      <c r="F456" s="606" t="e">
        <f t="shared" si="156"/>
        <v>#VALUE!</v>
      </c>
      <c r="G456" s="606"/>
      <c r="H456" s="606" t="str">
        <f t="shared" si="160"/>
        <v/>
      </c>
      <c r="I456" s="607"/>
      <c r="J456" s="592">
        <f t="shared" si="159"/>
        <v>0</v>
      </c>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66"/>
      <c r="BI456" s="266"/>
      <c r="BJ456" s="266"/>
      <c r="BK456" s="266"/>
      <c r="BL456" s="266"/>
      <c r="BM456" s="266"/>
      <c r="BN456" s="459"/>
      <c r="BO456" s="583">
        <f>VLOOKUP(B456,'[3]Phụ lục 01'!$B$12:$F$150,5,0)</f>
        <v>0</v>
      </c>
      <c r="BP456" s="583">
        <f t="shared" si="157"/>
        <v>0</v>
      </c>
      <c r="BQ456" s="469" t="e">
        <f>VLOOKUP(B456,'[2]PL01-16112024'!$D$11:$P$237,11,0)</f>
        <v>#N/A</v>
      </c>
      <c r="BR456" s="469"/>
      <c r="BS456" s="469"/>
      <c r="BT456" s="469"/>
      <c r="BU456" s="469"/>
    </row>
    <row r="457" spans="1:73" s="84" customFormat="1" ht="10.9" customHeight="1">
      <c r="A457" s="276" t="s">
        <v>186</v>
      </c>
      <c r="B457" s="277"/>
      <c r="C457" s="266"/>
      <c r="D457" s="606" t="str">
        <f t="shared" si="155"/>
        <v/>
      </c>
      <c r="E457" s="606" t="str">
        <f>NhuCau!D309</f>
        <v/>
      </c>
      <c r="F457" s="606" t="e">
        <f t="shared" si="156"/>
        <v>#VALUE!</v>
      </c>
      <c r="G457" s="606"/>
      <c r="H457" s="606" t="str">
        <f t="shared" si="160"/>
        <v/>
      </c>
      <c r="I457" s="607"/>
      <c r="J457" s="592">
        <f t="shared" si="159"/>
        <v>0</v>
      </c>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1"/>
      <c r="AL457" s="281"/>
      <c r="AM457" s="281"/>
      <c r="AN457" s="281"/>
      <c r="AO457" s="281"/>
      <c r="AP457" s="281"/>
      <c r="AQ457" s="281"/>
      <c r="AR457" s="281"/>
      <c r="AS457" s="281"/>
      <c r="AT457" s="281"/>
      <c r="AU457" s="281"/>
      <c r="AV457" s="281"/>
      <c r="AW457" s="281"/>
      <c r="AX457" s="281"/>
      <c r="AY457" s="281"/>
      <c r="AZ457" s="281"/>
      <c r="BA457" s="281"/>
      <c r="BB457" s="281"/>
      <c r="BC457" s="281"/>
      <c r="BD457" s="281"/>
      <c r="BE457" s="281"/>
      <c r="BF457" s="281"/>
      <c r="BG457" s="281"/>
      <c r="BH457" s="266"/>
      <c r="BI457" s="266"/>
      <c r="BJ457" s="266"/>
      <c r="BK457" s="266"/>
      <c r="BL457" s="266"/>
      <c r="BM457" s="266"/>
      <c r="BN457" s="459"/>
      <c r="BO457" s="583">
        <f>VLOOKUP(B457,'[3]Phụ lục 01'!$B$12:$F$150,5,0)</f>
        <v>0</v>
      </c>
      <c r="BP457" s="583">
        <f t="shared" si="157"/>
        <v>0</v>
      </c>
      <c r="BQ457" s="469" t="e">
        <f>VLOOKUP(B457,'[2]PL01-16112024'!$D$11:$P$237,11,0)</f>
        <v>#N/A</v>
      </c>
      <c r="BR457" s="469"/>
      <c r="BS457" s="469"/>
      <c r="BT457" s="469"/>
      <c r="BU457" s="469"/>
    </row>
    <row r="458" spans="1:73" s="84" customFormat="1" ht="10.9" customHeight="1">
      <c r="A458" s="269" t="s">
        <v>43</v>
      </c>
      <c r="B458" s="270" t="s">
        <v>207</v>
      </c>
      <c r="C458" s="271"/>
      <c r="D458" s="603" t="str">
        <f t="shared" si="155"/>
        <v/>
      </c>
      <c r="E458" s="606" t="str">
        <f>NhuCau!D310</f>
        <v/>
      </c>
      <c r="F458" s="606" t="e">
        <f t="shared" si="156"/>
        <v>#VALUE!</v>
      </c>
      <c r="G458" s="603"/>
      <c r="H458" s="604" t="str">
        <f>IF(ISTEXT(B458)=TRUE,"DPC","")</f>
        <v>DPC</v>
      </c>
      <c r="I458" s="609"/>
      <c r="J458" s="591">
        <f>SUM(K458:BM458)</f>
        <v>0</v>
      </c>
      <c r="K458" s="275">
        <f t="shared" ref="K458:BM458" si="161">SUM(K459:K466)</f>
        <v>0</v>
      </c>
      <c r="L458" s="275">
        <f t="shared" si="161"/>
        <v>0</v>
      </c>
      <c r="M458" s="275">
        <f t="shared" si="161"/>
        <v>0</v>
      </c>
      <c r="N458" s="275">
        <f t="shared" si="161"/>
        <v>0</v>
      </c>
      <c r="O458" s="275">
        <f t="shared" si="161"/>
        <v>0</v>
      </c>
      <c r="P458" s="275">
        <f t="shared" si="161"/>
        <v>0</v>
      </c>
      <c r="Q458" s="275">
        <f t="shared" si="161"/>
        <v>0</v>
      </c>
      <c r="R458" s="275">
        <f t="shared" si="161"/>
        <v>0</v>
      </c>
      <c r="S458" s="275">
        <f t="shared" si="161"/>
        <v>0</v>
      </c>
      <c r="T458" s="275">
        <f t="shared" si="161"/>
        <v>0</v>
      </c>
      <c r="U458" s="275">
        <f t="shared" si="161"/>
        <v>0</v>
      </c>
      <c r="V458" s="275">
        <f t="shared" si="161"/>
        <v>0</v>
      </c>
      <c r="W458" s="275">
        <f t="shared" si="161"/>
        <v>0</v>
      </c>
      <c r="X458" s="275">
        <f t="shared" si="161"/>
        <v>0</v>
      </c>
      <c r="Y458" s="275">
        <f t="shared" si="161"/>
        <v>0</v>
      </c>
      <c r="Z458" s="275">
        <f t="shared" si="161"/>
        <v>0</v>
      </c>
      <c r="AA458" s="275">
        <f t="shared" si="161"/>
        <v>0</v>
      </c>
      <c r="AB458" s="275">
        <f t="shared" si="161"/>
        <v>0</v>
      </c>
      <c r="AC458" s="275">
        <f t="shared" si="161"/>
        <v>0</v>
      </c>
      <c r="AD458" s="275">
        <f t="shared" si="161"/>
        <v>0</v>
      </c>
      <c r="AE458" s="275">
        <f t="shared" si="161"/>
        <v>0</v>
      </c>
      <c r="AF458" s="275">
        <f t="shared" si="161"/>
        <v>0</v>
      </c>
      <c r="AG458" s="275">
        <f t="shared" si="161"/>
        <v>0</v>
      </c>
      <c r="AH458" s="275">
        <f t="shared" si="161"/>
        <v>0</v>
      </c>
      <c r="AI458" s="275">
        <f t="shared" si="161"/>
        <v>0</v>
      </c>
      <c r="AJ458" s="275">
        <f t="shared" si="161"/>
        <v>0</v>
      </c>
      <c r="AK458" s="275">
        <f t="shared" si="161"/>
        <v>0</v>
      </c>
      <c r="AL458" s="275">
        <f t="shared" si="161"/>
        <v>0</v>
      </c>
      <c r="AM458" s="275">
        <f t="shared" si="161"/>
        <v>0</v>
      </c>
      <c r="AN458" s="275">
        <f t="shared" si="161"/>
        <v>0</v>
      </c>
      <c r="AO458" s="275">
        <f t="shared" si="161"/>
        <v>0</v>
      </c>
      <c r="AP458" s="275">
        <f t="shared" si="161"/>
        <v>0</v>
      </c>
      <c r="AQ458" s="275">
        <f t="shared" si="161"/>
        <v>0</v>
      </c>
      <c r="AR458" s="275">
        <f t="shared" si="161"/>
        <v>0</v>
      </c>
      <c r="AS458" s="275">
        <f t="shared" si="161"/>
        <v>0</v>
      </c>
      <c r="AT458" s="275">
        <f t="shared" si="161"/>
        <v>0</v>
      </c>
      <c r="AU458" s="275">
        <f t="shared" si="161"/>
        <v>0</v>
      </c>
      <c r="AV458" s="275">
        <f t="shared" si="161"/>
        <v>0</v>
      </c>
      <c r="AW458" s="275">
        <f t="shared" si="161"/>
        <v>0</v>
      </c>
      <c r="AX458" s="275">
        <f t="shared" si="161"/>
        <v>0</v>
      </c>
      <c r="AY458" s="275">
        <f t="shared" si="161"/>
        <v>0</v>
      </c>
      <c r="AZ458" s="275">
        <f t="shared" si="161"/>
        <v>0</v>
      </c>
      <c r="BA458" s="275">
        <f t="shared" si="161"/>
        <v>0</v>
      </c>
      <c r="BB458" s="275">
        <f t="shared" si="161"/>
        <v>0</v>
      </c>
      <c r="BC458" s="275">
        <f t="shared" si="161"/>
        <v>0</v>
      </c>
      <c r="BD458" s="275">
        <f t="shared" si="161"/>
        <v>0</v>
      </c>
      <c r="BE458" s="275">
        <f t="shared" si="161"/>
        <v>0</v>
      </c>
      <c r="BF458" s="275">
        <f t="shared" si="161"/>
        <v>0</v>
      </c>
      <c r="BG458" s="275">
        <f t="shared" si="161"/>
        <v>0</v>
      </c>
      <c r="BH458" s="275">
        <f t="shared" si="161"/>
        <v>0</v>
      </c>
      <c r="BI458" s="275">
        <f t="shared" si="161"/>
        <v>0</v>
      </c>
      <c r="BJ458" s="275">
        <f t="shared" si="161"/>
        <v>0</v>
      </c>
      <c r="BK458" s="275">
        <f t="shared" si="161"/>
        <v>0</v>
      </c>
      <c r="BL458" s="275">
        <f t="shared" si="161"/>
        <v>0</v>
      </c>
      <c r="BM458" s="275">
        <f t="shared" si="161"/>
        <v>0</v>
      </c>
      <c r="BN458" s="458"/>
      <c r="BO458" s="583" t="e">
        <f>VLOOKUP(B458,'[3]Phụ lục 01'!$B$12:$F$150,5,0)</f>
        <v>#N/A</v>
      </c>
      <c r="BP458" s="583" t="e">
        <f t="shared" si="157"/>
        <v>#N/A</v>
      </c>
      <c r="BQ458" s="469" t="e">
        <f>VLOOKUP(B458,'[2]PL01-16112024'!$D$11:$P$237,11,0)</f>
        <v>#N/A</v>
      </c>
      <c r="BR458" s="469"/>
      <c r="BS458" s="469"/>
      <c r="BT458" s="469"/>
      <c r="BU458" s="469"/>
    </row>
    <row r="459" spans="1:73" s="84" customFormat="1" ht="10.9" customHeight="1">
      <c r="A459" s="276" t="s">
        <v>186</v>
      </c>
      <c r="B459" s="277"/>
      <c r="C459" s="266"/>
      <c r="D459" s="606" t="str">
        <f t="shared" si="155"/>
        <v/>
      </c>
      <c r="E459" s="606" t="str">
        <f>NhuCau!D311</f>
        <v/>
      </c>
      <c r="F459" s="606" t="e">
        <f t="shared" si="156"/>
        <v>#VALUE!</v>
      </c>
      <c r="G459" s="606"/>
      <c r="H459" s="606" t="str">
        <f>IF(ISTEXT(B459)=TRUE,"DPC","")</f>
        <v/>
      </c>
      <c r="I459" s="607"/>
      <c r="J459" s="592">
        <f t="shared" ref="J459:J466" si="162">SUM(K459:BM459)</f>
        <v>0</v>
      </c>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66"/>
      <c r="BI459" s="266"/>
      <c r="BJ459" s="266"/>
      <c r="BK459" s="266"/>
      <c r="BL459" s="266"/>
      <c r="BM459" s="266"/>
      <c r="BN459" s="459"/>
      <c r="BO459" s="583">
        <f>VLOOKUP(B459,'[3]Phụ lục 01'!$B$12:$F$150,5,0)</f>
        <v>0</v>
      </c>
      <c r="BP459" s="583">
        <f t="shared" si="157"/>
        <v>0</v>
      </c>
      <c r="BQ459" s="469" t="e">
        <f>VLOOKUP(B459,'[2]PL01-16112024'!$D$11:$P$237,11,0)</f>
        <v>#N/A</v>
      </c>
      <c r="BR459" s="469"/>
      <c r="BS459" s="469"/>
      <c r="BT459" s="469"/>
      <c r="BU459" s="469"/>
    </row>
    <row r="460" spans="1:73" s="84" customFormat="1" ht="10.9" customHeight="1">
      <c r="A460" s="276" t="s">
        <v>186</v>
      </c>
      <c r="B460" s="277"/>
      <c r="C460" s="266"/>
      <c r="D460" s="606" t="str">
        <f t="shared" si="155"/>
        <v/>
      </c>
      <c r="E460" s="606" t="str">
        <f>NhuCau!D312</f>
        <v/>
      </c>
      <c r="F460" s="606" t="e">
        <f t="shared" si="156"/>
        <v>#VALUE!</v>
      </c>
      <c r="G460" s="606"/>
      <c r="H460" s="606" t="str">
        <f t="shared" ref="H460:H466" si="163">IF(ISTEXT(B460)=TRUE,"DPC","")</f>
        <v/>
      </c>
      <c r="I460" s="607"/>
      <c r="J460" s="592">
        <f t="shared" si="162"/>
        <v>0</v>
      </c>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66"/>
      <c r="BI460" s="266"/>
      <c r="BJ460" s="266"/>
      <c r="BK460" s="266"/>
      <c r="BL460" s="266"/>
      <c r="BM460" s="266"/>
      <c r="BN460" s="459"/>
      <c r="BO460" s="583">
        <f>VLOOKUP(B460,'[3]Phụ lục 01'!$B$12:$F$150,5,0)</f>
        <v>0</v>
      </c>
      <c r="BP460" s="583">
        <f t="shared" si="157"/>
        <v>0</v>
      </c>
      <c r="BQ460" s="469" t="e">
        <f>VLOOKUP(B460,'[2]PL01-16112024'!$D$11:$P$237,11,0)</f>
        <v>#N/A</v>
      </c>
      <c r="BR460" s="469"/>
      <c r="BS460" s="469"/>
      <c r="BT460" s="469"/>
      <c r="BU460" s="469"/>
    </row>
    <row r="461" spans="1:73" s="84" customFormat="1" ht="10.9" customHeight="1">
      <c r="A461" s="276" t="s">
        <v>186</v>
      </c>
      <c r="B461" s="277"/>
      <c r="C461" s="266"/>
      <c r="D461" s="606" t="str">
        <f t="shared" si="155"/>
        <v/>
      </c>
      <c r="E461" s="606" t="str">
        <f>NhuCau!D313</f>
        <v/>
      </c>
      <c r="F461" s="606" t="e">
        <f t="shared" si="156"/>
        <v>#VALUE!</v>
      </c>
      <c r="G461" s="606"/>
      <c r="H461" s="606" t="str">
        <f t="shared" si="163"/>
        <v/>
      </c>
      <c r="I461" s="607"/>
      <c r="J461" s="592">
        <f t="shared" si="162"/>
        <v>0</v>
      </c>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66"/>
      <c r="BI461" s="266"/>
      <c r="BJ461" s="266"/>
      <c r="BK461" s="266"/>
      <c r="BL461" s="266"/>
      <c r="BM461" s="266"/>
      <c r="BN461" s="459"/>
      <c r="BO461" s="583">
        <f>VLOOKUP(B461,'[3]Phụ lục 01'!$B$12:$F$150,5,0)</f>
        <v>0</v>
      </c>
      <c r="BP461" s="583">
        <f t="shared" si="157"/>
        <v>0</v>
      </c>
      <c r="BQ461" s="469" t="e">
        <f>VLOOKUP(B461,'[2]PL01-16112024'!$D$11:$P$237,11,0)</f>
        <v>#N/A</v>
      </c>
      <c r="BR461" s="469"/>
      <c r="BS461" s="469"/>
      <c r="BT461" s="469"/>
      <c r="BU461" s="469"/>
    </row>
    <row r="462" spans="1:73" s="84" customFormat="1" ht="10.9" customHeight="1">
      <c r="A462" s="276" t="s">
        <v>186</v>
      </c>
      <c r="B462" s="277"/>
      <c r="C462" s="266"/>
      <c r="D462" s="606" t="str">
        <f t="shared" si="155"/>
        <v/>
      </c>
      <c r="E462" s="606" t="str">
        <f>NhuCau!D314</f>
        <v/>
      </c>
      <c r="F462" s="606" t="e">
        <f t="shared" si="156"/>
        <v>#VALUE!</v>
      </c>
      <c r="G462" s="606"/>
      <c r="H462" s="606" t="str">
        <f t="shared" si="163"/>
        <v/>
      </c>
      <c r="I462" s="607"/>
      <c r="J462" s="592">
        <f t="shared" si="162"/>
        <v>0</v>
      </c>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1"/>
      <c r="AL462" s="281"/>
      <c r="AM462" s="281"/>
      <c r="AN462" s="281"/>
      <c r="AO462" s="281"/>
      <c r="AP462" s="281"/>
      <c r="AQ462" s="281"/>
      <c r="AR462" s="281"/>
      <c r="AS462" s="281"/>
      <c r="AT462" s="281"/>
      <c r="AU462" s="281"/>
      <c r="AV462" s="281"/>
      <c r="AW462" s="281"/>
      <c r="AX462" s="281"/>
      <c r="AY462" s="281"/>
      <c r="AZ462" s="281"/>
      <c r="BA462" s="281"/>
      <c r="BB462" s="281"/>
      <c r="BC462" s="281"/>
      <c r="BD462" s="281"/>
      <c r="BE462" s="281"/>
      <c r="BF462" s="281"/>
      <c r="BG462" s="281"/>
      <c r="BH462" s="266"/>
      <c r="BI462" s="266"/>
      <c r="BJ462" s="266"/>
      <c r="BK462" s="266"/>
      <c r="BL462" s="266"/>
      <c r="BM462" s="266"/>
      <c r="BN462" s="459"/>
      <c r="BO462" s="583">
        <f>VLOOKUP(B462,'[3]Phụ lục 01'!$B$12:$F$150,5,0)</f>
        <v>0</v>
      </c>
      <c r="BP462" s="583">
        <f t="shared" si="157"/>
        <v>0</v>
      </c>
      <c r="BQ462" s="469" t="e">
        <f>VLOOKUP(B462,'[2]PL01-16112024'!$D$11:$P$237,11,0)</f>
        <v>#N/A</v>
      </c>
      <c r="BR462" s="469"/>
      <c r="BS462" s="469"/>
      <c r="BT462" s="469"/>
      <c r="BU462" s="469"/>
    </row>
    <row r="463" spans="1:73" s="84" customFormat="1" ht="10.9" customHeight="1">
      <c r="A463" s="276" t="s">
        <v>186</v>
      </c>
      <c r="B463" s="277"/>
      <c r="C463" s="266"/>
      <c r="D463" s="606" t="str">
        <f t="shared" si="155"/>
        <v/>
      </c>
      <c r="E463" s="606" t="str">
        <f>NhuCau!D315</f>
        <v/>
      </c>
      <c r="F463" s="606" t="e">
        <f t="shared" si="156"/>
        <v>#VALUE!</v>
      </c>
      <c r="G463" s="606"/>
      <c r="H463" s="606" t="str">
        <f t="shared" si="163"/>
        <v/>
      </c>
      <c r="I463" s="607"/>
      <c r="J463" s="592">
        <f t="shared" si="162"/>
        <v>0</v>
      </c>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1"/>
      <c r="AL463" s="281"/>
      <c r="AM463" s="281"/>
      <c r="AN463" s="281"/>
      <c r="AO463" s="281"/>
      <c r="AP463" s="281"/>
      <c r="AQ463" s="281"/>
      <c r="AR463" s="281"/>
      <c r="AS463" s="281"/>
      <c r="AT463" s="281"/>
      <c r="AU463" s="281"/>
      <c r="AV463" s="281"/>
      <c r="AW463" s="281"/>
      <c r="AX463" s="281"/>
      <c r="AY463" s="281"/>
      <c r="AZ463" s="281"/>
      <c r="BA463" s="281"/>
      <c r="BB463" s="281"/>
      <c r="BC463" s="281"/>
      <c r="BD463" s="281"/>
      <c r="BE463" s="281"/>
      <c r="BF463" s="281"/>
      <c r="BG463" s="281"/>
      <c r="BH463" s="266"/>
      <c r="BI463" s="266"/>
      <c r="BJ463" s="266"/>
      <c r="BK463" s="266"/>
      <c r="BL463" s="266"/>
      <c r="BM463" s="266"/>
      <c r="BN463" s="459"/>
      <c r="BO463" s="583">
        <f>VLOOKUP(B463,'[3]Phụ lục 01'!$B$12:$F$150,5,0)</f>
        <v>0</v>
      </c>
      <c r="BP463" s="583">
        <f t="shared" si="157"/>
        <v>0</v>
      </c>
      <c r="BQ463" s="469" t="e">
        <f>VLOOKUP(B463,'[2]PL01-16112024'!$D$11:$P$237,11,0)</f>
        <v>#N/A</v>
      </c>
      <c r="BR463" s="469"/>
      <c r="BS463" s="469"/>
      <c r="BT463" s="469"/>
      <c r="BU463" s="469"/>
    </row>
    <row r="464" spans="1:73" s="84" customFormat="1" ht="10.9" customHeight="1">
      <c r="A464" s="276" t="s">
        <v>186</v>
      </c>
      <c r="B464" s="277"/>
      <c r="C464" s="266"/>
      <c r="D464" s="606" t="str">
        <f t="shared" si="155"/>
        <v/>
      </c>
      <c r="E464" s="606" t="str">
        <f>NhuCau!D316</f>
        <v/>
      </c>
      <c r="F464" s="606" t="e">
        <f t="shared" si="156"/>
        <v>#VALUE!</v>
      </c>
      <c r="G464" s="606"/>
      <c r="H464" s="606" t="str">
        <f t="shared" si="163"/>
        <v/>
      </c>
      <c r="I464" s="607"/>
      <c r="J464" s="592">
        <f t="shared" si="162"/>
        <v>0</v>
      </c>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1"/>
      <c r="AL464" s="281"/>
      <c r="AM464" s="281"/>
      <c r="AN464" s="281"/>
      <c r="AO464" s="281"/>
      <c r="AP464" s="281"/>
      <c r="AQ464" s="281"/>
      <c r="AR464" s="281"/>
      <c r="AS464" s="281"/>
      <c r="AT464" s="281"/>
      <c r="AU464" s="281"/>
      <c r="AV464" s="281"/>
      <c r="AW464" s="281"/>
      <c r="AX464" s="281"/>
      <c r="AY464" s="281"/>
      <c r="AZ464" s="281"/>
      <c r="BA464" s="281"/>
      <c r="BB464" s="281"/>
      <c r="BC464" s="281"/>
      <c r="BD464" s="281"/>
      <c r="BE464" s="281"/>
      <c r="BF464" s="281"/>
      <c r="BG464" s="281"/>
      <c r="BH464" s="266"/>
      <c r="BI464" s="266"/>
      <c r="BJ464" s="266"/>
      <c r="BK464" s="266"/>
      <c r="BL464" s="266"/>
      <c r="BM464" s="266"/>
      <c r="BN464" s="459"/>
      <c r="BO464" s="583">
        <f>VLOOKUP(B464,'[3]Phụ lục 01'!$B$12:$F$150,5,0)</f>
        <v>0</v>
      </c>
      <c r="BP464" s="583">
        <f t="shared" si="157"/>
        <v>0</v>
      </c>
      <c r="BQ464" s="469" t="e">
        <f>VLOOKUP(B464,'[2]PL01-16112024'!$D$11:$P$237,11,0)</f>
        <v>#N/A</v>
      </c>
      <c r="BR464" s="469"/>
      <c r="BS464" s="469"/>
      <c r="BT464" s="469"/>
      <c r="BU464" s="469"/>
    </row>
    <row r="465" spans="1:73" s="84" customFormat="1" ht="10.9" customHeight="1">
      <c r="A465" s="276" t="s">
        <v>186</v>
      </c>
      <c r="B465" s="277"/>
      <c r="C465" s="266"/>
      <c r="D465" s="606" t="str">
        <f t="shared" si="155"/>
        <v/>
      </c>
      <c r="E465" s="606" t="str">
        <f>NhuCau!D317</f>
        <v/>
      </c>
      <c r="F465" s="606" t="e">
        <f t="shared" si="156"/>
        <v>#VALUE!</v>
      </c>
      <c r="G465" s="606"/>
      <c r="H465" s="606" t="str">
        <f t="shared" si="163"/>
        <v/>
      </c>
      <c r="I465" s="607"/>
      <c r="J465" s="592">
        <f t="shared" si="162"/>
        <v>0</v>
      </c>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1"/>
      <c r="AL465" s="281"/>
      <c r="AM465" s="281"/>
      <c r="AN465" s="281"/>
      <c r="AO465" s="281"/>
      <c r="AP465" s="281"/>
      <c r="AQ465" s="281"/>
      <c r="AR465" s="281"/>
      <c r="AS465" s="281"/>
      <c r="AT465" s="281"/>
      <c r="AU465" s="281"/>
      <c r="AV465" s="281"/>
      <c r="AW465" s="281"/>
      <c r="AX465" s="281"/>
      <c r="AY465" s="281"/>
      <c r="AZ465" s="281"/>
      <c r="BA465" s="281"/>
      <c r="BB465" s="281"/>
      <c r="BC465" s="281"/>
      <c r="BD465" s="281"/>
      <c r="BE465" s="281"/>
      <c r="BF465" s="281"/>
      <c r="BG465" s="281"/>
      <c r="BH465" s="266"/>
      <c r="BI465" s="266"/>
      <c r="BJ465" s="266"/>
      <c r="BK465" s="266"/>
      <c r="BL465" s="266"/>
      <c r="BM465" s="266"/>
      <c r="BN465" s="459"/>
      <c r="BO465" s="583">
        <f>VLOOKUP(B465,'[3]Phụ lục 01'!$B$12:$F$150,5,0)</f>
        <v>0</v>
      </c>
      <c r="BP465" s="583">
        <f t="shared" si="157"/>
        <v>0</v>
      </c>
      <c r="BQ465" s="469" t="e">
        <f>VLOOKUP(B465,'[2]PL01-16112024'!$D$11:$P$237,11,0)</f>
        <v>#N/A</v>
      </c>
      <c r="BR465" s="469"/>
      <c r="BS465" s="469"/>
      <c r="BT465" s="469"/>
      <c r="BU465" s="469"/>
    </row>
    <row r="466" spans="1:73" s="84" customFormat="1" ht="10.9" customHeight="1">
      <c r="A466" s="276" t="s">
        <v>186</v>
      </c>
      <c r="B466" s="277"/>
      <c r="C466" s="266"/>
      <c r="D466" s="606" t="str">
        <f t="shared" si="155"/>
        <v/>
      </c>
      <c r="E466" s="606" t="str">
        <f>NhuCau!D318</f>
        <v/>
      </c>
      <c r="F466" s="606" t="e">
        <f t="shared" si="156"/>
        <v>#VALUE!</v>
      </c>
      <c r="G466" s="606"/>
      <c r="H466" s="606" t="str">
        <f t="shared" si="163"/>
        <v/>
      </c>
      <c r="I466" s="607"/>
      <c r="J466" s="592">
        <f t="shared" si="162"/>
        <v>0</v>
      </c>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1"/>
      <c r="AL466" s="281"/>
      <c r="AM466" s="281"/>
      <c r="AN466" s="281"/>
      <c r="AO466" s="281"/>
      <c r="AP466" s="281"/>
      <c r="AQ466" s="281"/>
      <c r="AR466" s="281"/>
      <c r="AS466" s="281"/>
      <c r="AT466" s="281"/>
      <c r="AU466" s="281"/>
      <c r="AV466" s="281"/>
      <c r="AW466" s="281"/>
      <c r="AX466" s="281"/>
      <c r="AY466" s="281"/>
      <c r="AZ466" s="281"/>
      <c r="BA466" s="281"/>
      <c r="BB466" s="281"/>
      <c r="BC466" s="281"/>
      <c r="BD466" s="281"/>
      <c r="BE466" s="281"/>
      <c r="BF466" s="281"/>
      <c r="BG466" s="281"/>
      <c r="BH466" s="266"/>
      <c r="BI466" s="266"/>
      <c r="BJ466" s="266"/>
      <c r="BK466" s="266"/>
      <c r="BL466" s="266"/>
      <c r="BM466" s="266"/>
      <c r="BN466" s="459"/>
      <c r="BO466" s="583">
        <f>VLOOKUP(B466,'[3]Phụ lục 01'!$B$12:$F$150,5,0)</f>
        <v>0</v>
      </c>
      <c r="BP466" s="583">
        <f t="shared" si="157"/>
        <v>0</v>
      </c>
      <c r="BQ466" s="469" t="e">
        <f>VLOOKUP(B466,'[2]PL01-16112024'!$D$11:$P$237,11,0)</f>
        <v>#N/A</v>
      </c>
      <c r="BR466" s="469"/>
      <c r="BS466" s="469"/>
      <c r="BT466" s="469"/>
      <c r="BU466" s="469"/>
    </row>
    <row r="467" spans="1:73" s="84" customFormat="1" ht="10.9" customHeight="1">
      <c r="A467" s="269" t="s">
        <v>43</v>
      </c>
      <c r="B467" s="270" t="s">
        <v>208</v>
      </c>
      <c r="C467" s="271"/>
      <c r="D467" s="603" t="str">
        <f t="shared" si="155"/>
        <v/>
      </c>
      <c r="E467" s="606" t="str">
        <f>NhuCau!D319</f>
        <v/>
      </c>
      <c r="F467" s="606" t="e">
        <f t="shared" si="156"/>
        <v>#VALUE!</v>
      </c>
      <c r="G467" s="603"/>
      <c r="H467" s="604" t="str">
        <f>IF(ISTEXT(B467)=TRUE,"DDD","")</f>
        <v>DDD</v>
      </c>
      <c r="I467" s="609"/>
      <c r="J467" s="591">
        <f>SUM(K467:BM467)</f>
        <v>0</v>
      </c>
      <c r="K467" s="275">
        <f t="shared" ref="K467:BM467" si="164">SUM(K468:K475)</f>
        <v>0</v>
      </c>
      <c r="L467" s="275">
        <f t="shared" si="164"/>
        <v>0</v>
      </c>
      <c r="M467" s="275">
        <f t="shared" si="164"/>
        <v>0</v>
      </c>
      <c r="N467" s="275">
        <f t="shared" si="164"/>
        <v>0</v>
      </c>
      <c r="O467" s="275">
        <f t="shared" si="164"/>
        <v>0</v>
      </c>
      <c r="P467" s="275">
        <f t="shared" si="164"/>
        <v>0</v>
      </c>
      <c r="Q467" s="275">
        <f t="shared" si="164"/>
        <v>0</v>
      </c>
      <c r="R467" s="275">
        <f t="shared" si="164"/>
        <v>0</v>
      </c>
      <c r="S467" s="275">
        <f t="shared" si="164"/>
        <v>0</v>
      </c>
      <c r="T467" s="275">
        <f t="shared" si="164"/>
        <v>0</v>
      </c>
      <c r="U467" s="275">
        <f t="shared" si="164"/>
        <v>0</v>
      </c>
      <c r="V467" s="275">
        <f t="shared" si="164"/>
        <v>0</v>
      </c>
      <c r="W467" s="275">
        <f t="shared" si="164"/>
        <v>0</v>
      </c>
      <c r="X467" s="275">
        <f t="shared" si="164"/>
        <v>0</v>
      </c>
      <c r="Y467" s="275">
        <f t="shared" si="164"/>
        <v>0</v>
      </c>
      <c r="Z467" s="275">
        <f t="shared" si="164"/>
        <v>0</v>
      </c>
      <c r="AA467" s="275">
        <f t="shared" si="164"/>
        <v>0</v>
      </c>
      <c r="AB467" s="275">
        <f t="shared" si="164"/>
        <v>0</v>
      </c>
      <c r="AC467" s="275">
        <f t="shared" si="164"/>
        <v>0</v>
      </c>
      <c r="AD467" s="275">
        <f t="shared" si="164"/>
        <v>0</v>
      </c>
      <c r="AE467" s="275">
        <f t="shared" si="164"/>
        <v>0</v>
      </c>
      <c r="AF467" s="275">
        <f t="shared" si="164"/>
        <v>0</v>
      </c>
      <c r="AG467" s="275">
        <f t="shared" si="164"/>
        <v>0</v>
      </c>
      <c r="AH467" s="275">
        <f t="shared" si="164"/>
        <v>0</v>
      </c>
      <c r="AI467" s="275">
        <f t="shared" si="164"/>
        <v>0</v>
      </c>
      <c r="AJ467" s="275">
        <f t="shared" si="164"/>
        <v>0</v>
      </c>
      <c r="AK467" s="275">
        <f t="shared" si="164"/>
        <v>0</v>
      </c>
      <c r="AL467" s="275">
        <f t="shared" si="164"/>
        <v>0</v>
      </c>
      <c r="AM467" s="275">
        <f t="shared" si="164"/>
        <v>0</v>
      </c>
      <c r="AN467" s="275">
        <f t="shared" si="164"/>
        <v>0</v>
      </c>
      <c r="AO467" s="275">
        <f t="shared" si="164"/>
        <v>0</v>
      </c>
      <c r="AP467" s="275">
        <f t="shared" si="164"/>
        <v>0</v>
      </c>
      <c r="AQ467" s="275">
        <f t="shared" si="164"/>
        <v>0</v>
      </c>
      <c r="AR467" s="275">
        <f t="shared" si="164"/>
        <v>0</v>
      </c>
      <c r="AS467" s="275">
        <f t="shared" si="164"/>
        <v>0</v>
      </c>
      <c r="AT467" s="275">
        <f t="shared" si="164"/>
        <v>0</v>
      </c>
      <c r="AU467" s="275">
        <f t="shared" si="164"/>
        <v>0</v>
      </c>
      <c r="AV467" s="275">
        <f t="shared" si="164"/>
        <v>0</v>
      </c>
      <c r="AW467" s="275">
        <f t="shared" si="164"/>
        <v>0</v>
      </c>
      <c r="AX467" s="275">
        <f t="shared" si="164"/>
        <v>0</v>
      </c>
      <c r="AY467" s="275">
        <f t="shared" si="164"/>
        <v>0</v>
      </c>
      <c r="AZ467" s="275">
        <f t="shared" si="164"/>
        <v>0</v>
      </c>
      <c r="BA467" s="275">
        <f t="shared" si="164"/>
        <v>0</v>
      </c>
      <c r="BB467" s="275">
        <f t="shared" si="164"/>
        <v>0</v>
      </c>
      <c r="BC467" s="275">
        <f t="shared" si="164"/>
        <v>0</v>
      </c>
      <c r="BD467" s="275">
        <f t="shared" si="164"/>
        <v>0</v>
      </c>
      <c r="BE467" s="275">
        <f t="shared" si="164"/>
        <v>0</v>
      </c>
      <c r="BF467" s="275">
        <f t="shared" si="164"/>
        <v>0</v>
      </c>
      <c r="BG467" s="275">
        <f t="shared" si="164"/>
        <v>0</v>
      </c>
      <c r="BH467" s="275">
        <f t="shared" si="164"/>
        <v>0</v>
      </c>
      <c r="BI467" s="275">
        <f t="shared" si="164"/>
        <v>0</v>
      </c>
      <c r="BJ467" s="275">
        <f t="shared" si="164"/>
        <v>0</v>
      </c>
      <c r="BK467" s="275">
        <f t="shared" si="164"/>
        <v>0</v>
      </c>
      <c r="BL467" s="275">
        <f t="shared" si="164"/>
        <v>0</v>
      </c>
      <c r="BM467" s="275">
        <f t="shared" si="164"/>
        <v>0</v>
      </c>
      <c r="BN467" s="458"/>
      <c r="BO467" s="583" t="e">
        <f>VLOOKUP(B467,'[3]Phụ lục 01'!$B$12:$F$150,5,0)</f>
        <v>#N/A</v>
      </c>
      <c r="BP467" s="583" t="e">
        <f t="shared" si="157"/>
        <v>#N/A</v>
      </c>
      <c r="BQ467" s="469" t="e">
        <f>VLOOKUP(B467,'[2]PL01-16112024'!$D$11:$P$237,11,0)</f>
        <v>#N/A</v>
      </c>
      <c r="BR467" s="469"/>
      <c r="BS467" s="469"/>
      <c r="BT467" s="469"/>
      <c r="BU467" s="469"/>
    </row>
    <row r="468" spans="1:73" s="84" customFormat="1" ht="10.9" customHeight="1">
      <c r="A468" s="276" t="s">
        <v>186</v>
      </c>
      <c r="B468" s="277"/>
      <c r="C468" s="266"/>
      <c r="D468" s="606" t="str">
        <f t="shared" si="155"/>
        <v/>
      </c>
      <c r="E468" s="606" t="str">
        <f>NhuCau!D320</f>
        <v/>
      </c>
      <c r="F468" s="606" t="e">
        <f t="shared" si="156"/>
        <v>#VALUE!</v>
      </c>
      <c r="G468" s="606"/>
      <c r="H468" s="606" t="str">
        <f>IF(ISTEXT(B468)=TRUE,"DDD","")</f>
        <v/>
      </c>
      <c r="I468" s="607"/>
      <c r="J468" s="592">
        <f t="shared" ref="J468:J475" si="165">SUM(K468:BM468)</f>
        <v>0</v>
      </c>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c r="AL468" s="281"/>
      <c r="AM468" s="281"/>
      <c r="AN468" s="281"/>
      <c r="AO468" s="281"/>
      <c r="AP468" s="281"/>
      <c r="AQ468" s="281"/>
      <c r="AR468" s="281"/>
      <c r="AS468" s="281"/>
      <c r="AT468" s="281"/>
      <c r="AU468" s="281"/>
      <c r="AV468" s="281"/>
      <c r="AW468" s="281"/>
      <c r="AX468" s="281"/>
      <c r="AY468" s="281"/>
      <c r="AZ468" s="281"/>
      <c r="BA468" s="281"/>
      <c r="BB468" s="281"/>
      <c r="BC468" s="281"/>
      <c r="BD468" s="281"/>
      <c r="BE468" s="281"/>
      <c r="BF468" s="281"/>
      <c r="BG468" s="281"/>
      <c r="BH468" s="266"/>
      <c r="BI468" s="266"/>
      <c r="BJ468" s="266"/>
      <c r="BK468" s="266"/>
      <c r="BL468" s="266"/>
      <c r="BM468" s="266"/>
      <c r="BN468" s="459"/>
      <c r="BO468" s="583">
        <f>VLOOKUP(B468,'[3]Phụ lục 01'!$B$12:$F$150,5,0)</f>
        <v>0</v>
      </c>
      <c r="BP468" s="583">
        <f t="shared" si="157"/>
        <v>0</v>
      </c>
      <c r="BQ468" s="469" t="e">
        <f>VLOOKUP(B468,'[2]PL01-16112024'!$D$11:$P$237,11,0)</f>
        <v>#N/A</v>
      </c>
      <c r="BR468" s="469"/>
      <c r="BS468" s="469"/>
      <c r="BT468" s="469"/>
      <c r="BU468" s="469"/>
    </row>
    <row r="469" spans="1:73" s="84" customFormat="1" ht="10.9" customHeight="1">
      <c r="A469" s="276" t="s">
        <v>186</v>
      </c>
      <c r="B469" s="277"/>
      <c r="C469" s="266"/>
      <c r="D469" s="606" t="str">
        <f t="shared" si="155"/>
        <v/>
      </c>
      <c r="E469" s="606" t="str">
        <f>NhuCau!D321</f>
        <v/>
      </c>
      <c r="F469" s="606" t="e">
        <f t="shared" si="156"/>
        <v>#VALUE!</v>
      </c>
      <c r="G469" s="606"/>
      <c r="H469" s="606" t="str">
        <f t="shared" ref="H469:H475" si="166">IF(ISTEXT(B469)=TRUE,"DDD","")</f>
        <v/>
      </c>
      <c r="I469" s="607"/>
      <c r="J469" s="592">
        <f t="shared" si="165"/>
        <v>0</v>
      </c>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1"/>
      <c r="AR469" s="281"/>
      <c r="AS469" s="281"/>
      <c r="AT469" s="281"/>
      <c r="AU469" s="281"/>
      <c r="AV469" s="281"/>
      <c r="AW469" s="281"/>
      <c r="AX469" s="281"/>
      <c r="AY469" s="281"/>
      <c r="AZ469" s="281"/>
      <c r="BA469" s="281"/>
      <c r="BB469" s="281"/>
      <c r="BC469" s="281"/>
      <c r="BD469" s="281"/>
      <c r="BE469" s="281"/>
      <c r="BF469" s="281"/>
      <c r="BG469" s="281"/>
      <c r="BH469" s="266"/>
      <c r="BI469" s="266"/>
      <c r="BJ469" s="266"/>
      <c r="BK469" s="266"/>
      <c r="BL469" s="266"/>
      <c r="BM469" s="266"/>
      <c r="BN469" s="459"/>
      <c r="BO469" s="583">
        <f>VLOOKUP(B469,'[3]Phụ lục 01'!$B$12:$F$150,5,0)</f>
        <v>0</v>
      </c>
      <c r="BP469" s="583">
        <f t="shared" si="157"/>
        <v>0</v>
      </c>
      <c r="BQ469" s="469" t="e">
        <f>VLOOKUP(B469,'[2]PL01-16112024'!$D$11:$P$237,11,0)</f>
        <v>#N/A</v>
      </c>
      <c r="BR469" s="469"/>
      <c r="BS469" s="469"/>
      <c r="BT469" s="469"/>
      <c r="BU469" s="469"/>
    </row>
    <row r="470" spans="1:73" s="84" customFormat="1" ht="10.9" customHeight="1">
      <c r="A470" s="276" t="s">
        <v>186</v>
      </c>
      <c r="B470" s="277"/>
      <c r="C470" s="266"/>
      <c r="D470" s="606" t="str">
        <f t="shared" si="155"/>
        <v/>
      </c>
      <c r="E470" s="606" t="str">
        <f>NhuCau!D322</f>
        <v/>
      </c>
      <c r="F470" s="606" t="e">
        <f t="shared" si="156"/>
        <v>#VALUE!</v>
      </c>
      <c r="G470" s="606"/>
      <c r="H470" s="606" t="str">
        <f t="shared" si="166"/>
        <v/>
      </c>
      <c r="I470" s="607"/>
      <c r="J470" s="592">
        <f t="shared" si="165"/>
        <v>0</v>
      </c>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1"/>
      <c r="AL470" s="281"/>
      <c r="AM470" s="281"/>
      <c r="AN470" s="281"/>
      <c r="AO470" s="281"/>
      <c r="AP470" s="281"/>
      <c r="AQ470" s="281"/>
      <c r="AR470" s="281"/>
      <c r="AS470" s="281"/>
      <c r="AT470" s="281"/>
      <c r="AU470" s="281"/>
      <c r="AV470" s="281"/>
      <c r="AW470" s="281"/>
      <c r="AX470" s="281"/>
      <c r="AY470" s="281"/>
      <c r="AZ470" s="281"/>
      <c r="BA470" s="281"/>
      <c r="BB470" s="281"/>
      <c r="BC470" s="281"/>
      <c r="BD470" s="281"/>
      <c r="BE470" s="281"/>
      <c r="BF470" s="281"/>
      <c r="BG470" s="281"/>
      <c r="BH470" s="266"/>
      <c r="BI470" s="266"/>
      <c r="BJ470" s="266"/>
      <c r="BK470" s="266"/>
      <c r="BL470" s="266"/>
      <c r="BM470" s="266"/>
      <c r="BN470" s="459"/>
      <c r="BO470" s="583">
        <f>VLOOKUP(B470,'[3]Phụ lục 01'!$B$12:$F$150,5,0)</f>
        <v>0</v>
      </c>
      <c r="BP470" s="583">
        <f t="shared" si="157"/>
        <v>0</v>
      </c>
      <c r="BQ470" s="469" t="e">
        <f>VLOOKUP(B470,'[2]PL01-16112024'!$D$11:$P$237,11,0)</f>
        <v>#N/A</v>
      </c>
      <c r="BR470" s="469"/>
      <c r="BS470" s="469"/>
      <c r="BT470" s="469"/>
      <c r="BU470" s="469"/>
    </row>
    <row r="471" spans="1:73" s="84" customFormat="1" ht="10.9" customHeight="1">
      <c r="A471" s="276" t="s">
        <v>186</v>
      </c>
      <c r="B471" s="277"/>
      <c r="C471" s="266"/>
      <c r="D471" s="606" t="str">
        <f t="shared" si="155"/>
        <v/>
      </c>
      <c r="E471" s="606" t="str">
        <f>NhuCau!D323</f>
        <v/>
      </c>
      <c r="F471" s="606" t="e">
        <f t="shared" si="156"/>
        <v>#VALUE!</v>
      </c>
      <c r="G471" s="606"/>
      <c r="H471" s="606" t="str">
        <f t="shared" si="166"/>
        <v/>
      </c>
      <c r="I471" s="607"/>
      <c r="J471" s="592">
        <f t="shared" si="165"/>
        <v>0</v>
      </c>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c r="AL471" s="281"/>
      <c r="AM471" s="281"/>
      <c r="AN471" s="281"/>
      <c r="AO471" s="281"/>
      <c r="AP471" s="281"/>
      <c r="AQ471" s="281"/>
      <c r="AR471" s="281"/>
      <c r="AS471" s="281"/>
      <c r="AT471" s="281"/>
      <c r="AU471" s="281"/>
      <c r="AV471" s="281"/>
      <c r="AW471" s="281"/>
      <c r="AX471" s="281"/>
      <c r="AY471" s="281"/>
      <c r="AZ471" s="281"/>
      <c r="BA471" s="281"/>
      <c r="BB471" s="281"/>
      <c r="BC471" s="281"/>
      <c r="BD471" s="281"/>
      <c r="BE471" s="281"/>
      <c r="BF471" s="281"/>
      <c r="BG471" s="281"/>
      <c r="BH471" s="266"/>
      <c r="BI471" s="266"/>
      <c r="BJ471" s="266"/>
      <c r="BK471" s="266"/>
      <c r="BL471" s="266"/>
      <c r="BM471" s="266"/>
      <c r="BN471" s="459"/>
      <c r="BO471" s="583">
        <f>VLOOKUP(B471,'[3]Phụ lục 01'!$B$12:$F$150,5,0)</f>
        <v>0</v>
      </c>
      <c r="BP471" s="583">
        <f t="shared" si="157"/>
        <v>0</v>
      </c>
      <c r="BQ471" s="469" t="e">
        <f>VLOOKUP(B471,'[2]PL01-16112024'!$D$11:$P$237,11,0)</f>
        <v>#N/A</v>
      </c>
      <c r="BR471" s="469"/>
      <c r="BS471" s="469"/>
      <c r="BT471" s="469"/>
      <c r="BU471" s="469"/>
    </row>
    <row r="472" spans="1:73" s="84" customFormat="1" ht="10.9" customHeight="1">
      <c r="A472" s="276" t="s">
        <v>186</v>
      </c>
      <c r="B472" s="277"/>
      <c r="C472" s="266"/>
      <c r="D472" s="606" t="str">
        <f t="shared" si="155"/>
        <v/>
      </c>
      <c r="E472" s="606" t="str">
        <f>NhuCau!D324</f>
        <v/>
      </c>
      <c r="F472" s="606" t="e">
        <f t="shared" si="156"/>
        <v>#VALUE!</v>
      </c>
      <c r="G472" s="606"/>
      <c r="H472" s="606" t="str">
        <f t="shared" si="166"/>
        <v/>
      </c>
      <c r="I472" s="607"/>
      <c r="J472" s="592">
        <f t="shared" si="165"/>
        <v>0</v>
      </c>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1"/>
      <c r="AL472" s="281"/>
      <c r="AM472" s="281"/>
      <c r="AN472" s="281"/>
      <c r="AO472" s="281"/>
      <c r="AP472" s="281"/>
      <c r="AQ472" s="281"/>
      <c r="AR472" s="281"/>
      <c r="AS472" s="281"/>
      <c r="AT472" s="281"/>
      <c r="AU472" s="281"/>
      <c r="AV472" s="281"/>
      <c r="AW472" s="281"/>
      <c r="AX472" s="281"/>
      <c r="AY472" s="281"/>
      <c r="AZ472" s="281"/>
      <c r="BA472" s="281"/>
      <c r="BB472" s="281"/>
      <c r="BC472" s="281"/>
      <c r="BD472" s="281"/>
      <c r="BE472" s="281"/>
      <c r="BF472" s="281"/>
      <c r="BG472" s="281"/>
      <c r="BH472" s="266"/>
      <c r="BI472" s="266"/>
      <c r="BJ472" s="266"/>
      <c r="BK472" s="266"/>
      <c r="BL472" s="266"/>
      <c r="BM472" s="266"/>
      <c r="BN472" s="459"/>
      <c r="BO472" s="583">
        <f>VLOOKUP(B472,'[3]Phụ lục 01'!$B$12:$F$150,5,0)</f>
        <v>0</v>
      </c>
      <c r="BP472" s="583">
        <f t="shared" si="157"/>
        <v>0</v>
      </c>
      <c r="BQ472" s="469" t="e">
        <f>VLOOKUP(B472,'[2]PL01-16112024'!$D$11:$P$237,11,0)</f>
        <v>#N/A</v>
      </c>
      <c r="BR472" s="469"/>
      <c r="BS472" s="469"/>
      <c r="BT472" s="469"/>
      <c r="BU472" s="469"/>
    </row>
    <row r="473" spans="1:73" s="84" customFormat="1" ht="10.9" customHeight="1">
      <c r="A473" s="276" t="s">
        <v>186</v>
      </c>
      <c r="B473" s="277"/>
      <c r="C473" s="266"/>
      <c r="D473" s="606" t="str">
        <f t="shared" si="155"/>
        <v/>
      </c>
      <c r="E473" s="606" t="str">
        <f>NhuCau!D325</f>
        <v/>
      </c>
      <c r="F473" s="606" t="e">
        <f t="shared" si="156"/>
        <v>#VALUE!</v>
      </c>
      <c r="G473" s="606"/>
      <c r="H473" s="606" t="str">
        <f t="shared" si="166"/>
        <v/>
      </c>
      <c r="I473" s="607"/>
      <c r="J473" s="592">
        <f t="shared" si="165"/>
        <v>0</v>
      </c>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1"/>
      <c r="AL473" s="281"/>
      <c r="AM473" s="281"/>
      <c r="AN473" s="281"/>
      <c r="AO473" s="281"/>
      <c r="AP473" s="281"/>
      <c r="AQ473" s="281"/>
      <c r="AR473" s="281"/>
      <c r="AS473" s="281"/>
      <c r="AT473" s="281"/>
      <c r="AU473" s="281"/>
      <c r="AV473" s="281"/>
      <c r="AW473" s="281"/>
      <c r="AX473" s="281"/>
      <c r="AY473" s="281"/>
      <c r="AZ473" s="281"/>
      <c r="BA473" s="281"/>
      <c r="BB473" s="281"/>
      <c r="BC473" s="281"/>
      <c r="BD473" s="281"/>
      <c r="BE473" s="281"/>
      <c r="BF473" s="281"/>
      <c r="BG473" s="281"/>
      <c r="BH473" s="266"/>
      <c r="BI473" s="266"/>
      <c r="BJ473" s="266"/>
      <c r="BK473" s="266"/>
      <c r="BL473" s="266"/>
      <c r="BM473" s="266"/>
      <c r="BN473" s="459"/>
      <c r="BO473" s="583">
        <f>VLOOKUP(B473,'[3]Phụ lục 01'!$B$12:$F$150,5,0)</f>
        <v>0</v>
      </c>
      <c r="BP473" s="583">
        <f t="shared" si="157"/>
        <v>0</v>
      </c>
      <c r="BQ473" s="469" t="e">
        <f>VLOOKUP(B473,'[2]PL01-16112024'!$D$11:$P$237,11,0)</f>
        <v>#N/A</v>
      </c>
      <c r="BR473" s="469"/>
      <c r="BS473" s="469"/>
      <c r="BT473" s="469"/>
      <c r="BU473" s="469"/>
    </row>
    <row r="474" spans="1:73" s="84" customFormat="1" ht="10.9" customHeight="1">
      <c r="A474" s="276" t="s">
        <v>186</v>
      </c>
      <c r="B474" s="277"/>
      <c r="C474" s="266"/>
      <c r="D474" s="606" t="str">
        <f t="shared" si="155"/>
        <v/>
      </c>
      <c r="E474" s="606" t="str">
        <f>NhuCau!D326</f>
        <v/>
      </c>
      <c r="F474" s="606" t="e">
        <f t="shared" si="156"/>
        <v>#VALUE!</v>
      </c>
      <c r="G474" s="606"/>
      <c r="H474" s="606" t="str">
        <f t="shared" si="166"/>
        <v/>
      </c>
      <c r="I474" s="607"/>
      <c r="J474" s="592">
        <f t="shared" si="165"/>
        <v>0</v>
      </c>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1"/>
      <c r="AL474" s="281"/>
      <c r="AM474" s="281"/>
      <c r="AN474" s="281"/>
      <c r="AO474" s="281"/>
      <c r="AP474" s="281"/>
      <c r="AQ474" s="281"/>
      <c r="AR474" s="281"/>
      <c r="AS474" s="281"/>
      <c r="AT474" s="281"/>
      <c r="AU474" s="281"/>
      <c r="AV474" s="281"/>
      <c r="AW474" s="281"/>
      <c r="AX474" s="281"/>
      <c r="AY474" s="281"/>
      <c r="AZ474" s="281"/>
      <c r="BA474" s="281"/>
      <c r="BB474" s="281"/>
      <c r="BC474" s="281"/>
      <c r="BD474" s="281"/>
      <c r="BE474" s="281"/>
      <c r="BF474" s="281"/>
      <c r="BG474" s="281"/>
      <c r="BH474" s="266"/>
      <c r="BI474" s="266"/>
      <c r="BJ474" s="266"/>
      <c r="BK474" s="266"/>
      <c r="BL474" s="266"/>
      <c r="BM474" s="266"/>
      <c r="BN474" s="459"/>
      <c r="BO474" s="583">
        <f>VLOOKUP(B474,'[3]Phụ lục 01'!$B$12:$F$150,5,0)</f>
        <v>0</v>
      </c>
      <c r="BP474" s="583">
        <f t="shared" si="157"/>
        <v>0</v>
      </c>
      <c r="BQ474" s="469" t="e">
        <f>VLOOKUP(B474,'[2]PL01-16112024'!$D$11:$P$237,11,0)</f>
        <v>#N/A</v>
      </c>
      <c r="BR474" s="469"/>
      <c r="BS474" s="469"/>
      <c r="BT474" s="469"/>
      <c r="BU474" s="469"/>
    </row>
    <row r="475" spans="1:73" s="84" customFormat="1" ht="10.9" customHeight="1">
      <c r="A475" s="276" t="s">
        <v>186</v>
      </c>
      <c r="B475" s="277"/>
      <c r="C475" s="266"/>
      <c r="D475" s="606" t="str">
        <f t="shared" si="155"/>
        <v/>
      </c>
      <c r="E475" s="606" t="str">
        <f>NhuCau!D327</f>
        <v/>
      </c>
      <c r="F475" s="606" t="e">
        <f t="shared" si="156"/>
        <v>#VALUE!</v>
      </c>
      <c r="G475" s="606"/>
      <c r="H475" s="606" t="str">
        <f t="shared" si="166"/>
        <v/>
      </c>
      <c r="I475" s="607"/>
      <c r="J475" s="592">
        <f t="shared" si="165"/>
        <v>0</v>
      </c>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1"/>
      <c r="AL475" s="281"/>
      <c r="AM475" s="281"/>
      <c r="AN475" s="281"/>
      <c r="AO475" s="281"/>
      <c r="AP475" s="281"/>
      <c r="AQ475" s="281"/>
      <c r="AR475" s="281"/>
      <c r="AS475" s="281"/>
      <c r="AT475" s="281"/>
      <c r="AU475" s="281"/>
      <c r="AV475" s="281"/>
      <c r="AW475" s="281"/>
      <c r="AX475" s="281"/>
      <c r="AY475" s="281"/>
      <c r="AZ475" s="281"/>
      <c r="BA475" s="281"/>
      <c r="BB475" s="281"/>
      <c r="BC475" s="281"/>
      <c r="BD475" s="281"/>
      <c r="BE475" s="281"/>
      <c r="BF475" s="281"/>
      <c r="BG475" s="281"/>
      <c r="BH475" s="266"/>
      <c r="BI475" s="266"/>
      <c r="BJ475" s="266"/>
      <c r="BK475" s="266"/>
      <c r="BL475" s="266"/>
      <c r="BM475" s="266"/>
      <c r="BN475" s="459"/>
      <c r="BO475" s="583">
        <f>VLOOKUP(B475,'[3]Phụ lục 01'!$B$12:$F$150,5,0)</f>
        <v>0</v>
      </c>
      <c r="BP475" s="583">
        <f t="shared" si="157"/>
        <v>0</v>
      </c>
      <c r="BQ475" s="469" t="e">
        <f>VLOOKUP(B475,'[2]PL01-16112024'!$D$11:$P$237,11,0)</f>
        <v>#N/A</v>
      </c>
      <c r="BR475" s="469"/>
      <c r="BS475" s="469"/>
      <c r="BT475" s="469"/>
      <c r="BU475" s="469"/>
    </row>
    <row r="476" spans="1:73" s="84" customFormat="1" ht="10.9" customHeight="1">
      <c r="A476" s="269" t="s">
        <v>43</v>
      </c>
      <c r="B476" s="270" t="s">
        <v>23</v>
      </c>
      <c r="C476" s="271"/>
      <c r="D476" s="603" t="str">
        <f t="shared" si="155"/>
        <v/>
      </c>
      <c r="E476" s="606" t="str">
        <f>NhuCau!D328</f>
        <v/>
      </c>
      <c r="F476" s="606" t="e">
        <f t="shared" si="156"/>
        <v>#VALUE!</v>
      </c>
      <c r="G476" s="604"/>
      <c r="H476" s="604" t="str">
        <f>IF(ISTEXT(B476)=TRUE,"DRA","")</f>
        <v>DRA</v>
      </c>
      <c r="I476" s="609"/>
      <c r="J476" s="591">
        <f>SUM(K476:BM476)</f>
        <v>0</v>
      </c>
      <c r="K476" s="275">
        <f t="shared" ref="K476:BM476" si="167">SUM(K477:K482)</f>
        <v>0</v>
      </c>
      <c r="L476" s="275">
        <f t="shared" si="167"/>
        <v>0</v>
      </c>
      <c r="M476" s="275">
        <f t="shared" si="167"/>
        <v>0</v>
      </c>
      <c r="N476" s="275">
        <f t="shared" si="167"/>
        <v>0</v>
      </c>
      <c r="O476" s="275">
        <f t="shared" si="167"/>
        <v>0</v>
      </c>
      <c r="P476" s="275">
        <f t="shared" si="167"/>
        <v>0</v>
      </c>
      <c r="Q476" s="275">
        <f t="shared" si="167"/>
        <v>0</v>
      </c>
      <c r="R476" s="275">
        <f t="shared" si="167"/>
        <v>0</v>
      </c>
      <c r="S476" s="275">
        <f t="shared" si="167"/>
        <v>0</v>
      </c>
      <c r="T476" s="275">
        <f t="shared" si="167"/>
        <v>0</v>
      </c>
      <c r="U476" s="275">
        <f t="shared" si="167"/>
        <v>0</v>
      </c>
      <c r="V476" s="275">
        <f t="shared" si="167"/>
        <v>0</v>
      </c>
      <c r="W476" s="275">
        <f t="shared" si="167"/>
        <v>0</v>
      </c>
      <c r="X476" s="275">
        <f t="shared" si="167"/>
        <v>0</v>
      </c>
      <c r="Y476" s="275">
        <f t="shared" si="167"/>
        <v>0</v>
      </c>
      <c r="Z476" s="275">
        <f t="shared" si="167"/>
        <v>0</v>
      </c>
      <c r="AA476" s="275">
        <f t="shared" si="167"/>
        <v>0</v>
      </c>
      <c r="AB476" s="275">
        <f t="shared" si="167"/>
        <v>0</v>
      </c>
      <c r="AC476" s="275">
        <f t="shared" si="167"/>
        <v>0</v>
      </c>
      <c r="AD476" s="275">
        <f t="shared" si="167"/>
        <v>0</v>
      </c>
      <c r="AE476" s="275">
        <f t="shared" si="167"/>
        <v>0</v>
      </c>
      <c r="AF476" s="275">
        <f t="shared" si="167"/>
        <v>0</v>
      </c>
      <c r="AG476" s="275">
        <f t="shared" si="167"/>
        <v>0</v>
      </c>
      <c r="AH476" s="275">
        <f t="shared" si="167"/>
        <v>0</v>
      </c>
      <c r="AI476" s="275">
        <f t="shared" si="167"/>
        <v>0</v>
      </c>
      <c r="AJ476" s="275">
        <f t="shared" si="167"/>
        <v>0</v>
      </c>
      <c r="AK476" s="275">
        <f t="shared" si="167"/>
        <v>0</v>
      </c>
      <c r="AL476" s="275">
        <f t="shared" si="167"/>
        <v>0</v>
      </c>
      <c r="AM476" s="275">
        <f t="shared" si="167"/>
        <v>0</v>
      </c>
      <c r="AN476" s="275">
        <f t="shared" si="167"/>
        <v>0</v>
      </c>
      <c r="AO476" s="275">
        <f t="shared" si="167"/>
        <v>0</v>
      </c>
      <c r="AP476" s="275">
        <f t="shared" si="167"/>
        <v>0</v>
      </c>
      <c r="AQ476" s="275">
        <f t="shared" si="167"/>
        <v>0</v>
      </c>
      <c r="AR476" s="275">
        <f t="shared" si="167"/>
        <v>0</v>
      </c>
      <c r="AS476" s="275">
        <f t="shared" si="167"/>
        <v>0</v>
      </c>
      <c r="AT476" s="275">
        <f t="shared" si="167"/>
        <v>0</v>
      </c>
      <c r="AU476" s="275">
        <f t="shared" si="167"/>
        <v>0</v>
      </c>
      <c r="AV476" s="275">
        <f t="shared" si="167"/>
        <v>0</v>
      </c>
      <c r="AW476" s="275">
        <f t="shared" si="167"/>
        <v>0</v>
      </c>
      <c r="AX476" s="275">
        <f t="shared" si="167"/>
        <v>0</v>
      </c>
      <c r="AY476" s="275">
        <f t="shared" si="167"/>
        <v>0</v>
      </c>
      <c r="AZ476" s="275">
        <f t="shared" si="167"/>
        <v>0</v>
      </c>
      <c r="BA476" s="275">
        <f t="shared" si="167"/>
        <v>0</v>
      </c>
      <c r="BB476" s="275">
        <f t="shared" si="167"/>
        <v>0</v>
      </c>
      <c r="BC476" s="275">
        <f t="shared" si="167"/>
        <v>0</v>
      </c>
      <c r="BD476" s="275">
        <f t="shared" si="167"/>
        <v>0</v>
      </c>
      <c r="BE476" s="275">
        <f t="shared" si="167"/>
        <v>0</v>
      </c>
      <c r="BF476" s="275">
        <f t="shared" si="167"/>
        <v>0</v>
      </c>
      <c r="BG476" s="275">
        <f t="shared" si="167"/>
        <v>0</v>
      </c>
      <c r="BH476" s="275">
        <f t="shared" si="167"/>
        <v>0</v>
      </c>
      <c r="BI476" s="275">
        <f t="shared" si="167"/>
        <v>0</v>
      </c>
      <c r="BJ476" s="275">
        <f t="shared" si="167"/>
        <v>0</v>
      </c>
      <c r="BK476" s="275">
        <f t="shared" si="167"/>
        <v>0</v>
      </c>
      <c r="BL476" s="275">
        <f t="shared" si="167"/>
        <v>0</v>
      </c>
      <c r="BM476" s="275">
        <f t="shared" si="167"/>
        <v>0</v>
      </c>
      <c r="BN476" s="458"/>
      <c r="BO476" s="583" t="e">
        <f>VLOOKUP(B476,'[3]Phụ lục 01'!$B$12:$F$150,5,0)</f>
        <v>#N/A</v>
      </c>
      <c r="BP476" s="583" t="e">
        <f t="shared" si="157"/>
        <v>#N/A</v>
      </c>
      <c r="BQ476" s="469" t="e">
        <f>VLOOKUP(B476,'[2]PL01-16112024'!$D$11:$P$237,11,0)</f>
        <v>#N/A</v>
      </c>
      <c r="BR476" s="469"/>
      <c r="BS476" s="469"/>
      <c r="BT476" s="469"/>
      <c r="BU476" s="469"/>
    </row>
    <row r="477" spans="1:73" s="84" customFormat="1" ht="10.9" customHeight="1">
      <c r="A477" s="276" t="s">
        <v>186</v>
      </c>
      <c r="B477" s="277"/>
      <c r="C477" s="266"/>
      <c r="D477" s="606" t="str">
        <f t="shared" si="155"/>
        <v/>
      </c>
      <c r="E477" s="606">
        <f>NhuCau!D329</f>
        <v>0</v>
      </c>
      <c r="F477" s="606" t="e">
        <f t="shared" si="156"/>
        <v>#VALUE!</v>
      </c>
      <c r="G477" s="606"/>
      <c r="H477" s="606" t="str">
        <f>IF(ISTEXT(B477)=TRUE,"DRA","")</f>
        <v/>
      </c>
      <c r="I477" s="607"/>
      <c r="J477" s="592">
        <f t="shared" ref="J477:J482" si="168">SUM(K477:BM477)</f>
        <v>0</v>
      </c>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1"/>
      <c r="AL477" s="281"/>
      <c r="AM477" s="281"/>
      <c r="AN477" s="281"/>
      <c r="AO477" s="281"/>
      <c r="AP477" s="281"/>
      <c r="AQ477" s="281"/>
      <c r="AR477" s="281"/>
      <c r="AS477" s="281"/>
      <c r="AT477" s="281"/>
      <c r="AU477" s="281"/>
      <c r="AV477" s="281"/>
      <c r="AW477" s="281"/>
      <c r="AX477" s="281"/>
      <c r="AY477" s="281"/>
      <c r="AZ477" s="281"/>
      <c r="BA477" s="281"/>
      <c r="BB477" s="281"/>
      <c r="BC477" s="281"/>
      <c r="BD477" s="281"/>
      <c r="BE477" s="281"/>
      <c r="BF477" s="281"/>
      <c r="BG477" s="281"/>
      <c r="BH477" s="266"/>
      <c r="BI477" s="266"/>
      <c r="BJ477" s="266"/>
      <c r="BK477" s="266"/>
      <c r="BL477" s="266"/>
      <c r="BM477" s="266"/>
      <c r="BN477" s="459"/>
      <c r="BO477" s="583">
        <f>VLOOKUP(B477,'[3]Phụ lục 01'!$B$12:$F$150,5,0)</f>
        <v>0</v>
      </c>
      <c r="BP477" s="583">
        <f t="shared" si="157"/>
        <v>0</v>
      </c>
      <c r="BQ477" s="469" t="e">
        <f>VLOOKUP(B477,'[2]PL01-16112024'!$D$11:$P$237,11,0)</f>
        <v>#N/A</v>
      </c>
      <c r="BR477" s="469"/>
      <c r="BS477" s="469"/>
      <c r="BT477" s="469"/>
      <c r="BU477" s="469"/>
    </row>
    <row r="478" spans="1:73" s="84" customFormat="1" ht="10.9" customHeight="1">
      <c r="A478" s="276" t="s">
        <v>186</v>
      </c>
      <c r="B478" s="277"/>
      <c r="C478" s="266"/>
      <c r="D478" s="606" t="str">
        <f t="shared" si="155"/>
        <v/>
      </c>
      <c r="E478" s="606" t="str">
        <f>NhuCau!D330</f>
        <v/>
      </c>
      <c r="F478" s="606" t="e">
        <f t="shared" si="156"/>
        <v>#VALUE!</v>
      </c>
      <c r="G478" s="606"/>
      <c r="H478" s="606" t="str">
        <f t="shared" ref="H478:H482" si="169">IF(ISTEXT(B478)=TRUE,"DRA","")</f>
        <v/>
      </c>
      <c r="I478" s="607"/>
      <c r="J478" s="592">
        <f t="shared" si="168"/>
        <v>0</v>
      </c>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1"/>
      <c r="AL478" s="281"/>
      <c r="AM478" s="281"/>
      <c r="AN478" s="281"/>
      <c r="AO478" s="281"/>
      <c r="AP478" s="281"/>
      <c r="AQ478" s="281"/>
      <c r="AR478" s="281"/>
      <c r="AS478" s="281"/>
      <c r="AT478" s="281"/>
      <c r="AU478" s="281"/>
      <c r="AV478" s="281"/>
      <c r="AW478" s="281"/>
      <c r="AX478" s="281"/>
      <c r="AY478" s="281"/>
      <c r="AZ478" s="281"/>
      <c r="BA478" s="281"/>
      <c r="BB478" s="281"/>
      <c r="BC478" s="281"/>
      <c r="BD478" s="281"/>
      <c r="BE478" s="281"/>
      <c r="BF478" s="281"/>
      <c r="BG478" s="281"/>
      <c r="BH478" s="266"/>
      <c r="BI478" s="266"/>
      <c r="BJ478" s="266"/>
      <c r="BK478" s="266"/>
      <c r="BL478" s="266"/>
      <c r="BM478" s="266"/>
      <c r="BN478" s="459"/>
      <c r="BO478" s="583">
        <f>VLOOKUP(B478,'[3]Phụ lục 01'!$B$12:$F$150,5,0)</f>
        <v>0</v>
      </c>
      <c r="BP478" s="583">
        <f t="shared" si="157"/>
        <v>0</v>
      </c>
      <c r="BQ478" s="469" t="e">
        <f>VLOOKUP(B478,'[2]PL01-16112024'!$D$11:$P$237,11,0)</f>
        <v>#N/A</v>
      </c>
      <c r="BR478" s="469"/>
      <c r="BS478" s="469"/>
      <c r="BT478" s="469"/>
      <c r="BU478" s="469"/>
    </row>
    <row r="479" spans="1:73" s="84" customFormat="1" ht="10.9" customHeight="1">
      <c r="A479" s="276" t="s">
        <v>186</v>
      </c>
      <c r="B479" s="277"/>
      <c r="C479" s="266"/>
      <c r="D479" s="606" t="str">
        <f t="shared" si="155"/>
        <v/>
      </c>
      <c r="E479" s="606" t="str">
        <f>NhuCau!D331</f>
        <v/>
      </c>
      <c r="F479" s="606" t="e">
        <f t="shared" si="156"/>
        <v>#VALUE!</v>
      </c>
      <c r="G479" s="606"/>
      <c r="H479" s="606" t="str">
        <f t="shared" si="169"/>
        <v/>
      </c>
      <c r="I479" s="607"/>
      <c r="J479" s="592">
        <f t="shared" si="168"/>
        <v>0</v>
      </c>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1"/>
      <c r="AL479" s="281"/>
      <c r="AM479" s="281"/>
      <c r="AN479" s="281"/>
      <c r="AO479" s="281"/>
      <c r="AP479" s="281"/>
      <c r="AQ479" s="281"/>
      <c r="AR479" s="281"/>
      <c r="AS479" s="281"/>
      <c r="AT479" s="281"/>
      <c r="AU479" s="281"/>
      <c r="AV479" s="281"/>
      <c r="AW479" s="281"/>
      <c r="AX479" s="281"/>
      <c r="AY479" s="281"/>
      <c r="AZ479" s="281"/>
      <c r="BA479" s="281"/>
      <c r="BB479" s="281"/>
      <c r="BC479" s="281"/>
      <c r="BD479" s="281"/>
      <c r="BE479" s="281"/>
      <c r="BF479" s="281"/>
      <c r="BG479" s="281"/>
      <c r="BH479" s="266"/>
      <c r="BI479" s="266"/>
      <c r="BJ479" s="266"/>
      <c r="BK479" s="266"/>
      <c r="BL479" s="266"/>
      <c r="BM479" s="266"/>
      <c r="BN479" s="459"/>
      <c r="BO479" s="583">
        <f>VLOOKUP(B479,'[3]Phụ lục 01'!$B$12:$F$150,5,0)</f>
        <v>0</v>
      </c>
      <c r="BP479" s="583">
        <f t="shared" si="157"/>
        <v>0</v>
      </c>
      <c r="BQ479" s="469" t="e">
        <f>VLOOKUP(B479,'[2]PL01-16112024'!$D$11:$P$237,11,0)</f>
        <v>#N/A</v>
      </c>
      <c r="BR479" s="469"/>
      <c r="BS479" s="469"/>
      <c r="BT479" s="469"/>
      <c r="BU479" s="469"/>
    </row>
    <row r="480" spans="1:73" s="84" customFormat="1" ht="10.9" customHeight="1">
      <c r="A480" s="276" t="s">
        <v>186</v>
      </c>
      <c r="B480" s="277"/>
      <c r="C480" s="266"/>
      <c r="D480" s="606" t="str">
        <f t="shared" si="155"/>
        <v/>
      </c>
      <c r="E480" s="606" t="str">
        <f>NhuCau!D332</f>
        <v/>
      </c>
      <c r="F480" s="606" t="e">
        <f t="shared" si="156"/>
        <v>#VALUE!</v>
      </c>
      <c r="G480" s="606"/>
      <c r="H480" s="606" t="str">
        <f t="shared" si="169"/>
        <v/>
      </c>
      <c r="I480" s="607"/>
      <c r="J480" s="592">
        <f t="shared" si="168"/>
        <v>0</v>
      </c>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1"/>
      <c r="AL480" s="281"/>
      <c r="AM480" s="281"/>
      <c r="AN480" s="281"/>
      <c r="AO480" s="281"/>
      <c r="AP480" s="281"/>
      <c r="AQ480" s="281"/>
      <c r="AR480" s="281"/>
      <c r="AS480" s="281"/>
      <c r="AT480" s="281"/>
      <c r="AU480" s="281"/>
      <c r="AV480" s="281"/>
      <c r="AW480" s="281"/>
      <c r="AX480" s="281"/>
      <c r="AY480" s="281"/>
      <c r="AZ480" s="281"/>
      <c r="BA480" s="281"/>
      <c r="BB480" s="281"/>
      <c r="BC480" s="281"/>
      <c r="BD480" s="281"/>
      <c r="BE480" s="281"/>
      <c r="BF480" s="281"/>
      <c r="BG480" s="281"/>
      <c r="BH480" s="266"/>
      <c r="BI480" s="266"/>
      <c r="BJ480" s="266"/>
      <c r="BK480" s="266"/>
      <c r="BL480" s="266"/>
      <c r="BM480" s="266"/>
      <c r="BN480" s="459"/>
      <c r="BO480" s="583">
        <f>VLOOKUP(B480,'[3]Phụ lục 01'!$B$12:$F$150,5,0)</f>
        <v>0</v>
      </c>
      <c r="BP480" s="583">
        <f t="shared" si="157"/>
        <v>0</v>
      </c>
      <c r="BQ480" s="469" t="e">
        <f>VLOOKUP(B480,'[2]PL01-16112024'!$D$11:$P$237,11,0)</f>
        <v>#N/A</v>
      </c>
      <c r="BR480" s="469"/>
      <c r="BS480" s="469"/>
      <c r="BT480" s="469"/>
      <c r="BU480" s="469"/>
    </row>
    <row r="481" spans="1:73" s="84" customFormat="1" ht="10.9" customHeight="1">
      <c r="A481" s="276" t="s">
        <v>186</v>
      </c>
      <c r="B481" s="277"/>
      <c r="C481" s="266"/>
      <c r="D481" s="606" t="str">
        <f t="shared" si="155"/>
        <v/>
      </c>
      <c r="E481" s="606" t="str">
        <f>NhuCau!D333</f>
        <v/>
      </c>
      <c r="F481" s="606" t="e">
        <f t="shared" si="156"/>
        <v>#VALUE!</v>
      </c>
      <c r="G481" s="606"/>
      <c r="H481" s="606" t="str">
        <f t="shared" si="169"/>
        <v/>
      </c>
      <c r="I481" s="607"/>
      <c r="J481" s="592">
        <f t="shared" si="168"/>
        <v>0</v>
      </c>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1"/>
      <c r="AL481" s="281"/>
      <c r="AM481" s="281"/>
      <c r="AN481" s="281"/>
      <c r="AO481" s="281"/>
      <c r="AP481" s="281"/>
      <c r="AQ481" s="281"/>
      <c r="AR481" s="281"/>
      <c r="AS481" s="281"/>
      <c r="AT481" s="281"/>
      <c r="AU481" s="281"/>
      <c r="AV481" s="281"/>
      <c r="AW481" s="281"/>
      <c r="AX481" s="281"/>
      <c r="AY481" s="281"/>
      <c r="AZ481" s="281"/>
      <c r="BA481" s="281"/>
      <c r="BB481" s="281"/>
      <c r="BC481" s="281"/>
      <c r="BD481" s="281"/>
      <c r="BE481" s="281"/>
      <c r="BF481" s="281"/>
      <c r="BG481" s="281"/>
      <c r="BH481" s="266"/>
      <c r="BI481" s="266"/>
      <c r="BJ481" s="266"/>
      <c r="BK481" s="266"/>
      <c r="BL481" s="266"/>
      <c r="BM481" s="266"/>
      <c r="BN481" s="459"/>
      <c r="BO481" s="583">
        <f>VLOOKUP(B481,'[3]Phụ lục 01'!$B$12:$F$150,5,0)</f>
        <v>0</v>
      </c>
      <c r="BP481" s="583">
        <f t="shared" si="157"/>
        <v>0</v>
      </c>
      <c r="BQ481" s="469" t="e">
        <f>VLOOKUP(B481,'[2]PL01-16112024'!$D$11:$P$237,11,0)</f>
        <v>#N/A</v>
      </c>
      <c r="BR481" s="469"/>
      <c r="BS481" s="469"/>
      <c r="BT481" s="469"/>
      <c r="BU481" s="469"/>
    </row>
    <row r="482" spans="1:73" s="84" customFormat="1" ht="10.9" customHeight="1">
      <c r="A482" s="276" t="s">
        <v>186</v>
      </c>
      <c r="B482" s="277"/>
      <c r="C482" s="266"/>
      <c r="D482" s="606" t="str">
        <f t="shared" si="155"/>
        <v/>
      </c>
      <c r="E482" s="606" t="str">
        <f>NhuCau!D334</f>
        <v/>
      </c>
      <c r="F482" s="606" t="e">
        <f t="shared" si="156"/>
        <v>#VALUE!</v>
      </c>
      <c r="G482" s="606"/>
      <c r="H482" s="606" t="str">
        <f t="shared" si="169"/>
        <v/>
      </c>
      <c r="I482" s="607"/>
      <c r="J482" s="592">
        <f t="shared" si="168"/>
        <v>0</v>
      </c>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c r="AL482" s="281"/>
      <c r="AM482" s="281"/>
      <c r="AN482" s="281"/>
      <c r="AO482" s="281"/>
      <c r="AP482" s="281"/>
      <c r="AQ482" s="281"/>
      <c r="AR482" s="281"/>
      <c r="AS482" s="281"/>
      <c r="AT482" s="281"/>
      <c r="AU482" s="281"/>
      <c r="AV482" s="281"/>
      <c r="AW482" s="281"/>
      <c r="AX482" s="281"/>
      <c r="AY482" s="281"/>
      <c r="AZ482" s="281"/>
      <c r="BA482" s="281"/>
      <c r="BB482" s="281"/>
      <c r="BC482" s="281"/>
      <c r="BD482" s="281"/>
      <c r="BE482" s="281"/>
      <c r="BF482" s="281"/>
      <c r="BG482" s="281"/>
      <c r="BH482" s="266"/>
      <c r="BI482" s="266"/>
      <c r="BJ482" s="266"/>
      <c r="BK482" s="266"/>
      <c r="BL482" s="266"/>
      <c r="BM482" s="266"/>
      <c r="BN482" s="459"/>
      <c r="BO482" s="583">
        <f>VLOOKUP(B482,'[3]Phụ lục 01'!$B$12:$F$150,5,0)</f>
        <v>0</v>
      </c>
      <c r="BP482" s="583">
        <f t="shared" si="157"/>
        <v>0</v>
      </c>
      <c r="BQ482" s="469" t="e">
        <f>VLOOKUP(B482,'[2]PL01-16112024'!$D$11:$P$237,11,0)</f>
        <v>#N/A</v>
      </c>
      <c r="BR482" s="469"/>
      <c r="BS482" s="469"/>
      <c r="BT482" s="469"/>
      <c r="BU482" s="469"/>
    </row>
    <row r="483" spans="1:73" s="84" customFormat="1" ht="10.9" customHeight="1">
      <c r="A483" s="269" t="s">
        <v>43</v>
      </c>
      <c r="B483" s="270" t="s">
        <v>29</v>
      </c>
      <c r="C483" s="271"/>
      <c r="D483" s="603" t="str">
        <f t="shared" si="155"/>
        <v/>
      </c>
      <c r="E483" s="606" t="str">
        <f>NhuCau!D335</f>
        <v/>
      </c>
      <c r="F483" s="606" t="e">
        <f t="shared" si="156"/>
        <v>#VALUE!</v>
      </c>
      <c r="G483" s="604"/>
      <c r="H483" s="604" t="str">
        <f>IF(ISTEXT(B483)=TRUE,"DNL","")</f>
        <v>DNL</v>
      </c>
      <c r="I483" s="609"/>
      <c r="J483" s="591">
        <f>SUM(K483:BM483)</f>
        <v>10.98</v>
      </c>
      <c r="K483" s="275">
        <f t="shared" ref="K483:BM483" si="170">SUM(K484:K498)</f>
        <v>6.7</v>
      </c>
      <c r="L483" s="275">
        <f t="shared" si="170"/>
        <v>0</v>
      </c>
      <c r="M483" s="275">
        <f t="shared" si="170"/>
        <v>0.48000000000000004</v>
      </c>
      <c r="N483" s="275">
        <f t="shared" si="170"/>
        <v>0</v>
      </c>
      <c r="O483" s="275">
        <f t="shared" si="170"/>
        <v>0</v>
      </c>
      <c r="P483" s="275">
        <f t="shared" si="170"/>
        <v>0</v>
      </c>
      <c r="Q483" s="275">
        <f t="shared" si="170"/>
        <v>0</v>
      </c>
      <c r="R483" s="275">
        <f t="shared" si="170"/>
        <v>0</v>
      </c>
      <c r="S483" s="275">
        <f t="shared" si="170"/>
        <v>3.7</v>
      </c>
      <c r="T483" s="275">
        <f t="shared" si="170"/>
        <v>0</v>
      </c>
      <c r="U483" s="275">
        <f t="shared" si="170"/>
        <v>0</v>
      </c>
      <c r="V483" s="275">
        <f t="shared" si="170"/>
        <v>0</v>
      </c>
      <c r="W483" s="275">
        <f t="shared" si="170"/>
        <v>0</v>
      </c>
      <c r="X483" s="275">
        <f t="shared" si="170"/>
        <v>0</v>
      </c>
      <c r="Y483" s="275">
        <f t="shared" si="170"/>
        <v>0</v>
      </c>
      <c r="Z483" s="275">
        <f t="shared" si="170"/>
        <v>0</v>
      </c>
      <c r="AA483" s="275">
        <f t="shared" si="170"/>
        <v>0</v>
      </c>
      <c r="AB483" s="275">
        <f t="shared" si="170"/>
        <v>0</v>
      </c>
      <c r="AC483" s="275">
        <f t="shared" si="170"/>
        <v>0</v>
      </c>
      <c r="AD483" s="275">
        <f t="shared" si="170"/>
        <v>0</v>
      </c>
      <c r="AE483" s="275">
        <f t="shared" si="170"/>
        <v>0</v>
      </c>
      <c r="AF483" s="275">
        <f t="shared" si="170"/>
        <v>0</v>
      </c>
      <c r="AG483" s="275">
        <f t="shared" si="170"/>
        <v>0</v>
      </c>
      <c r="AH483" s="275">
        <f t="shared" si="170"/>
        <v>0</v>
      </c>
      <c r="AI483" s="275">
        <f t="shared" si="170"/>
        <v>0</v>
      </c>
      <c r="AJ483" s="275">
        <f t="shared" si="170"/>
        <v>0</v>
      </c>
      <c r="AK483" s="275">
        <f t="shared" si="170"/>
        <v>0</v>
      </c>
      <c r="AL483" s="275">
        <f t="shared" si="170"/>
        <v>0</v>
      </c>
      <c r="AM483" s="275">
        <f t="shared" si="170"/>
        <v>0</v>
      </c>
      <c r="AN483" s="275">
        <f t="shared" si="170"/>
        <v>0</v>
      </c>
      <c r="AO483" s="275">
        <f t="shared" si="170"/>
        <v>0</v>
      </c>
      <c r="AP483" s="275">
        <f t="shared" si="170"/>
        <v>0</v>
      </c>
      <c r="AQ483" s="275">
        <f t="shared" si="170"/>
        <v>0</v>
      </c>
      <c r="AR483" s="275">
        <f t="shared" si="170"/>
        <v>0</v>
      </c>
      <c r="AS483" s="275">
        <f t="shared" si="170"/>
        <v>0.1</v>
      </c>
      <c r="AT483" s="275">
        <f t="shared" si="170"/>
        <v>0</v>
      </c>
      <c r="AU483" s="275">
        <f t="shared" si="170"/>
        <v>0</v>
      </c>
      <c r="AV483" s="275">
        <f t="shared" si="170"/>
        <v>0</v>
      </c>
      <c r="AW483" s="275">
        <f t="shared" si="170"/>
        <v>0</v>
      </c>
      <c r="AX483" s="275">
        <f t="shared" si="170"/>
        <v>0</v>
      </c>
      <c r="AY483" s="275">
        <f t="shared" si="170"/>
        <v>0</v>
      </c>
      <c r="AZ483" s="275">
        <f t="shared" si="170"/>
        <v>0</v>
      </c>
      <c r="BA483" s="275">
        <f t="shared" si="170"/>
        <v>0</v>
      </c>
      <c r="BB483" s="275">
        <f t="shared" si="170"/>
        <v>0</v>
      </c>
      <c r="BC483" s="275">
        <f t="shared" si="170"/>
        <v>0</v>
      </c>
      <c r="BD483" s="275">
        <f t="shared" si="170"/>
        <v>0</v>
      </c>
      <c r="BE483" s="275">
        <f t="shared" si="170"/>
        <v>0</v>
      </c>
      <c r="BF483" s="275">
        <f t="shared" si="170"/>
        <v>0</v>
      </c>
      <c r="BG483" s="275">
        <f t="shared" si="170"/>
        <v>0</v>
      </c>
      <c r="BH483" s="275">
        <f t="shared" si="170"/>
        <v>0</v>
      </c>
      <c r="BI483" s="275">
        <f t="shared" si="170"/>
        <v>0</v>
      </c>
      <c r="BJ483" s="275">
        <f t="shared" si="170"/>
        <v>0</v>
      </c>
      <c r="BK483" s="275">
        <f t="shared" si="170"/>
        <v>0</v>
      </c>
      <c r="BL483" s="275">
        <f t="shared" si="170"/>
        <v>0</v>
      </c>
      <c r="BM483" s="275">
        <f t="shared" si="170"/>
        <v>0</v>
      </c>
      <c r="BN483" s="458"/>
      <c r="BO483" s="583" t="e">
        <f>VLOOKUP(B483,'[3]Phụ lục 01'!$B$12:$F$150,5,0)</f>
        <v>#N/A</v>
      </c>
      <c r="BP483" s="583" t="e">
        <f t="shared" si="157"/>
        <v>#N/A</v>
      </c>
      <c r="BQ483" s="469" t="e">
        <f>VLOOKUP(B483,'[2]PL01-16112024'!$D$11:$P$237,11,0)</f>
        <v>#N/A</v>
      </c>
      <c r="BR483" s="469"/>
      <c r="BS483" s="469"/>
      <c r="BT483" s="469"/>
      <c r="BU483" s="469"/>
    </row>
    <row r="484" spans="1:73" s="438" customFormat="1" ht="42" customHeight="1">
      <c r="A484" s="428" t="s">
        <v>186</v>
      </c>
      <c r="B484" s="429" t="s">
        <v>589</v>
      </c>
      <c r="C484" s="431"/>
      <c r="D484" s="614"/>
      <c r="E484" s="606">
        <f>NhuCau!D336</f>
        <v>0.13</v>
      </c>
      <c r="F484" s="606">
        <f t="shared" si="156"/>
        <v>-0.13</v>
      </c>
      <c r="G484" s="614" t="s">
        <v>276</v>
      </c>
      <c r="H484" s="614" t="str">
        <f>IF(ISTEXT(B484)=TRUE,"DNL","")</f>
        <v>DNL</v>
      </c>
      <c r="I484" s="624"/>
      <c r="J484" s="594"/>
      <c r="K484" s="435"/>
      <c r="L484" s="435"/>
      <c r="M484" s="435"/>
      <c r="N484" s="435"/>
      <c r="O484" s="435"/>
      <c r="P484" s="435"/>
      <c r="Q484" s="435"/>
      <c r="R484" s="435"/>
      <c r="S484" s="435"/>
      <c r="T484" s="435"/>
      <c r="U484" s="435"/>
      <c r="V484" s="435"/>
      <c r="W484" s="435"/>
      <c r="X484" s="435"/>
      <c r="Y484" s="435"/>
      <c r="Z484" s="435"/>
      <c r="AA484" s="435"/>
      <c r="AB484" s="435"/>
      <c r="AC484" s="435"/>
      <c r="AD484" s="435"/>
      <c r="AE484" s="435"/>
      <c r="AF484" s="435"/>
      <c r="AG484" s="435"/>
      <c r="AH484" s="435"/>
      <c r="AI484" s="435"/>
      <c r="AJ484" s="435"/>
      <c r="AK484" s="435"/>
      <c r="AL484" s="435"/>
      <c r="AM484" s="435"/>
      <c r="AN484" s="435"/>
      <c r="AO484" s="435"/>
      <c r="AP484" s="435"/>
      <c r="AQ484" s="435"/>
      <c r="AR484" s="435"/>
      <c r="AS484" s="435"/>
      <c r="AT484" s="435"/>
      <c r="AU484" s="435"/>
      <c r="AV484" s="435"/>
      <c r="AW484" s="435"/>
      <c r="AX484" s="435"/>
      <c r="AY484" s="435"/>
      <c r="AZ484" s="435"/>
      <c r="BA484" s="435"/>
      <c r="BB484" s="435"/>
      <c r="BC484" s="435"/>
      <c r="BD484" s="435"/>
      <c r="BE484" s="435"/>
      <c r="BF484" s="435"/>
      <c r="BG484" s="435"/>
      <c r="BH484" s="431"/>
      <c r="BI484" s="431"/>
      <c r="BJ484" s="431"/>
      <c r="BK484" s="431"/>
      <c r="BL484" s="431"/>
      <c r="BM484" s="431"/>
      <c r="BN484" s="467"/>
      <c r="BO484" s="583">
        <f>VLOOKUP(B484,'[3]Phụ lục 01'!$B$12:$F$150,5,0)</f>
        <v>9.9</v>
      </c>
      <c r="BP484" s="583">
        <f t="shared" si="157"/>
        <v>-9.9</v>
      </c>
      <c r="BQ484" s="469">
        <f>VLOOKUP(B484,'[2]PL01-16112024'!$D$11:$P$237,11,0)</f>
        <v>9.9</v>
      </c>
      <c r="BR484" s="469">
        <v>9.9</v>
      </c>
      <c r="BS484" s="469">
        <v>9.9</v>
      </c>
      <c r="BT484" s="469">
        <v>0</v>
      </c>
      <c r="BU484" s="469" t="s">
        <v>713</v>
      </c>
    </row>
    <row r="485" spans="1:73" s="438" customFormat="1" ht="42" customHeight="1">
      <c r="A485" s="428" t="s">
        <v>186</v>
      </c>
      <c r="B485" s="429" t="s">
        <v>585</v>
      </c>
      <c r="C485" s="431" t="s">
        <v>528</v>
      </c>
      <c r="D485" s="614">
        <f t="shared" ref="D485:D492" si="171">IF(C485="X",J485,"")</f>
        <v>9.6</v>
      </c>
      <c r="E485" s="606" t="e">
        <f>NhuCau!#REF!</f>
        <v>#REF!</v>
      </c>
      <c r="F485" s="606" t="e">
        <f t="shared" si="156"/>
        <v>#REF!</v>
      </c>
      <c r="G485" s="614" t="s">
        <v>276</v>
      </c>
      <c r="H485" s="614" t="str">
        <f t="shared" ref="H485:H496" si="172">IF(ISTEXT(B485)=TRUE,"DNL","")</f>
        <v>DNL</v>
      </c>
      <c r="I485" s="624" t="s">
        <v>516</v>
      </c>
      <c r="J485" s="594">
        <f t="shared" ref="J485:J498" si="173">SUM(K485:BM485)</f>
        <v>9.6</v>
      </c>
      <c r="K485" s="435">
        <v>5.8</v>
      </c>
      <c r="L485" s="435"/>
      <c r="M485" s="435"/>
      <c r="N485" s="435"/>
      <c r="O485" s="435"/>
      <c r="P485" s="435"/>
      <c r="Q485" s="435"/>
      <c r="R485" s="435"/>
      <c r="S485" s="435">
        <v>3.7</v>
      </c>
      <c r="T485" s="435"/>
      <c r="U485" s="435"/>
      <c r="V485" s="435"/>
      <c r="W485" s="435"/>
      <c r="X485" s="435"/>
      <c r="Y485" s="435"/>
      <c r="Z485" s="435"/>
      <c r="AA485" s="435"/>
      <c r="AB485" s="435"/>
      <c r="AC485" s="435"/>
      <c r="AD485" s="435"/>
      <c r="AE485" s="435"/>
      <c r="AF485" s="435"/>
      <c r="AG485" s="435"/>
      <c r="AH485" s="435"/>
      <c r="AI485" s="435"/>
      <c r="AJ485" s="435"/>
      <c r="AK485" s="435"/>
      <c r="AL485" s="435"/>
      <c r="AM485" s="435"/>
      <c r="AN485" s="435"/>
      <c r="AO485" s="435"/>
      <c r="AP485" s="435"/>
      <c r="AQ485" s="435"/>
      <c r="AR485" s="435"/>
      <c r="AS485" s="435">
        <v>0.1</v>
      </c>
      <c r="AT485" s="435"/>
      <c r="AU485" s="435"/>
      <c r="AV485" s="435"/>
      <c r="AW485" s="435"/>
      <c r="AX485" s="435"/>
      <c r="AY485" s="435"/>
      <c r="AZ485" s="435"/>
      <c r="BA485" s="435"/>
      <c r="BB485" s="435"/>
      <c r="BC485" s="435"/>
      <c r="BD485" s="435"/>
      <c r="BE485" s="435"/>
      <c r="BF485" s="435"/>
      <c r="BG485" s="435"/>
      <c r="BH485" s="431"/>
      <c r="BI485" s="431"/>
      <c r="BJ485" s="431"/>
      <c r="BK485" s="431"/>
      <c r="BL485" s="431"/>
      <c r="BM485" s="431"/>
      <c r="BN485" s="467"/>
      <c r="BO485" s="583" t="e">
        <f>VLOOKUP(B485,'[3]Phụ lục 01'!$B$12:$F$150,5,0)</f>
        <v>#N/A</v>
      </c>
      <c r="BP485" s="583" t="e">
        <f t="shared" si="157"/>
        <v>#N/A</v>
      </c>
      <c r="BQ485" s="469" t="e">
        <f>VLOOKUP(B485,'[2]PL01-16112024'!$D$11:$P$237,11,0)</f>
        <v>#N/A</v>
      </c>
      <c r="BR485" s="469"/>
      <c r="BS485" s="469"/>
      <c r="BT485" s="469"/>
      <c r="BU485" s="469"/>
    </row>
    <row r="486" spans="1:73" s="438" customFormat="1" ht="42" customHeight="1">
      <c r="A486" s="428" t="s">
        <v>186</v>
      </c>
      <c r="B486" s="429" t="s">
        <v>585</v>
      </c>
      <c r="C486" s="431" t="s">
        <v>528</v>
      </c>
      <c r="D486" s="614">
        <f t="shared" si="171"/>
        <v>0.3</v>
      </c>
      <c r="E486" s="606" t="e">
        <f>NhuCau!#REF!</f>
        <v>#REF!</v>
      </c>
      <c r="F486" s="606" t="e">
        <f t="shared" si="156"/>
        <v>#REF!</v>
      </c>
      <c r="G486" s="614" t="s">
        <v>276</v>
      </c>
      <c r="H486" s="614" t="str">
        <f t="shared" si="172"/>
        <v>DNL</v>
      </c>
      <c r="I486" s="624" t="s">
        <v>503</v>
      </c>
      <c r="J486" s="594">
        <f t="shared" si="173"/>
        <v>0.3</v>
      </c>
      <c r="K486" s="435">
        <v>0.3</v>
      </c>
      <c r="L486" s="435"/>
      <c r="M486" s="435"/>
      <c r="N486" s="435"/>
      <c r="O486" s="435"/>
      <c r="P486" s="435"/>
      <c r="Q486" s="435"/>
      <c r="R486" s="435"/>
      <c r="S486" s="435"/>
      <c r="T486" s="435"/>
      <c r="U486" s="435"/>
      <c r="V486" s="435"/>
      <c r="W486" s="435"/>
      <c r="X486" s="435"/>
      <c r="Y486" s="435"/>
      <c r="Z486" s="435"/>
      <c r="AA486" s="435"/>
      <c r="AB486" s="435"/>
      <c r="AC486" s="435"/>
      <c r="AD486" s="435"/>
      <c r="AE486" s="435"/>
      <c r="AF486" s="435"/>
      <c r="AG486" s="435"/>
      <c r="AH486" s="435"/>
      <c r="AI486" s="435"/>
      <c r="AJ486" s="435"/>
      <c r="AK486" s="435"/>
      <c r="AL486" s="435"/>
      <c r="AM486" s="435"/>
      <c r="AN486" s="435"/>
      <c r="AO486" s="435"/>
      <c r="AP486" s="435"/>
      <c r="AQ486" s="435"/>
      <c r="AR486" s="435"/>
      <c r="AS486" s="435"/>
      <c r="AT486" s="435"/>
      <c r="AU486" s="435"/>
      <c r="AV486" s="435"/>
      <c r="AW486" s="435"/>
      <c r="AX486" s="435"/>
      <c r="AY486" s="435"/>
      <c r="AZ486" s="435"/>
      <c r="BA486" s="435"/>
      <c r="BB486" s="435"/>
      <c r="BC486" s="435"/>
      <c r="BD486" s="435"/>
      <c r="BE486" s="435"/>
      <c r="BF486" s="435"/>
      <c r="BG486" s="435"/>
      <c r="BH486" s="431"/>
      <c r="BI486" s="431"/>
      <c r="BJ486" s="431"/>
      <c r="BK486" s="431"/>
      <c r="BL486" s="431"/>
      <c r="BM486" s="431"/>
      <c r="BN486" s="467"/>
      <c r="BO486" s="583" t="e">
        <f>VLOOKUP(B486,'[3]Phụ lục 01'!$B$12:$F$150,5,0)</f>
        <v>#N/A</v>
      </c>
      <c r="BP486" s="583" t="e">
        <f t="shared" si="157"/>
        <v>#N/A</v>
      </c>
      <c r="BQ486" s="469" t="e">
        <f>VLOOKUP(B486,'[2]PL01-16112024'!$D$11:$P$237,11,0)</f>
        <v>#N/A</v>
      </c>
      <c r="BR486" s="469"/>
      <c r="BS486" s="469"/>
      <c r="BT486" s="469"/>
      <c r="BU486" s="469"/>
    </row>
    <row r="487" spans="1:73" s="438" customFormat="1" ht="52.5" customHeight="1">
      <c r="A487" s="428" t="s">
        <v>186</v>
      </c>
      <c r="B487" s="429" t="s">
        <v>590</v>
      </c>
      <c r="C487" s="431" t="s">
        <v>528</v>
      </c>
      <c r="D487" s="614">
        <f t="shared" si="171"/>
        <v>0</v>
      </c>
      <c r="E487" s="606" t="e">
        <f>NhuCau!#REF!</f>
        <v>#REF!</v>
      </c>
      <c r="F487" s="606" t="e">
        <f t="shared" si="156"/>
        <v>#REF!</v>
      </c>
      <c r="G487" s="627" t="s">
        <v>276</v>
      </c>
      <c r="H487" s="614" t="str">
        <f t="shared" si="172"/>
        <v>DNL</v>
      </c>
      <c r="I487" s="624"/>
      <c r="J487" s="594">
        <f t="shared" si="173"/>
        <v>0</v>
      </c>
      <c r="K487" s="435"/>
      <c r="L487" s="435"/>
      <c r="M487" s="435"/>
      <c r="N487" s="435"/>
      <c r="O487" s="435"/>
      <c r="P487" s="435"/>
      <c r="Q487" s="435"/>
      <c r="R487" s="435"/>
      <c r="S487" s="435"/>
      <c r="T487" s="435"/>
      <c r="U487" s="435"/>
      <c r="V487" s="435"/>
      <c r="W487" s="435"/>
      <c r="X487" s="435"/>
      <c r="Y487" s="435"/>
      <c r="Z487" s="435"/>
      <c r="AA487" s="435"/>
      <c r="AB487" s="435"/>
      <c r="AC487" s="435"/>
      <c r="AD487" s="435"/>
      <c r="AE487" s="435"/>
      <c r="AF487" s="435"/>
      <c r="AG487" s="435"/>
      <c r="AH487" s="435"/>
      <c r="AI487" s="435"/>
      <c r="AJ487" s="435"/>
      <c r="AK487" s="435"/>
      <c r="AL487" s="435"/>
      <c r="AM487" s="435"/>
      <c r="AN487" s="435"/>
      <c r="AO487" s="435"/>
      <c r="AP487" s="435"/>
      <c r="AQ487" s="435"/>
      <c r="AR487" s="435"/>
      <c r="AS487" s="435"/>
      <c r="AT487" s="435"/>
      <c r="AU487" s="435"/>
      <c r="AV487" s="435"/>
      <c r="AW487" s="435"/>
      <c r="AX487" s="435"/>
      <c r="AY487" s="435"/>
      <c r="AZ487" s="435"/>
      <c r="BA487" s="435"/>
      <c r="BB487" s="435"/>
      <c r="BC487" s="435"/>
      <c r="BD487" s="435"/>
      <c r="BE487" s="435"/>
      <c r="BF487" s="435"/>
      <c r="BG487" s="435"/>
      <c r="BH487" s="431"/>
      <c r="BI487" s="431"/>
      <c r="BJ487" s="431"/>
      <c r="BK487" s="431"/>
      <c r="BL487" s="431"/>
      <c r="BM487" s="431"/>
      <c r="BN487" s="467"/>
      <c r="BO487" s="583">
        <f>VLOOKUP(B487,'[3]Phụ lục 01'!$B$12:$F$150,5,0)</f>
        <v>0.46</v>
      </c>
      <c r="BP487" s="583">
        <f t="shared" si="157"/>
        <v>-0.46</v>
      </c>
      <c r="BQ487" s="469">
        <f>VLOOKUP(B487,'[2]PL01-16112024'!$D$11:$P$237,11,0)</f>
        <v>0.46</v>
      </c>
      <c r="BR487" s="469">
        <v>0.46</v>
      </c>
      <c r="BS487" s="469">
        <v>0.46</v>
      </c>
      <c r="BT487" s="469">
        <v>0</v>
      </c>
      <c r="BU487" s="469" t="s">
        <v>714</v>
      </c>
    </row>
    <row r="488" spans="1:73" s="438" customFormat="1" ht="52.5" customHeight="1">
      <c r="A488" s="428" t="s">
        <v>186</v>
      </c>
      <c r="B488" s="429" t="s">
        <v>585</v>
      </c>
      <c r="C488" s="431" t="s">
        <v>528</v>
      </c>
      <c r="D488" s="614">
        <f t="shared" si="171"/>
        <v>0.05</v>
      </c>
      <c r="E488" s="606" t="e">
        <f>NhuCau!#REF!</f>
        <v>#REF!</v>
      </c>
      <c r="F488" s="606" t="e">
        <f t="shared" si="156"/>
        <v>#REF!</v>
      </c>
      <c r="G488" s="627" t="s">
        <v>276</v>
      </c>
      <c r="H488" s="614" t="str">
        <f t="shared" si="172"/>
        <v>DNL</v>
      </c>
      <c r="I488" s="624" t="s">
        <v>514</v>
      </c>
      <c r="J488" s="594">
        <f t="shared" si="173"/>
        <v>0.05</v>
      </c>
      <c r="K488" s="435">
        <v>0.05</v>
      </c>
      <c r="L488" s="435"/>
      <c r="M488" s="435"/>
      <c r="N488" s="435"/>
      <c r="O488" s="435"/>
      <c r="P488" s="435"/>
      <c r="Q488" s="435"/>
      <c r="R488" s="435"/>
      <c r="S488" s="435"/>
      <c r="T488" s="435"/>
      <c r="U488" s="435"/>
      <c r="V488" s="435"/>
      <c r="W488" s="435"/>
      <c r="X488" s="435"/>
      <c r="Y488" s="435"/>
      <c r="Z488" s="435"/>
      <c r="AA488" s="435"/>
      <c r="AB488" s="435"/>
      <c r="AC488" s="435"/>
      <c r="AD488" s="435"/>
      <c r="AE488" s="435"/>
      <c r="AF488" s="435"/>
      <c r="AG488" s="435"/>
      <c r="AH488" s="435"/>
      <c r="AI488" s="435"/>
      <c r="AJ488" s="435"/>
      <c r="AK488" s="435"/>
      <c r="AL488" s="435"/>
      <c r="AM488" s="435"/>
      <c r="AN488" s="435"/>
      <c r="AO488" s="435"/>
      <c r="AP488" s="435"/>
      <c r="AQ488" s="435"/>
      <c r="AR488" s="435"/>
      <c r="AS488" s="435"/>
      <c r="AT488" s="435"/>
      <c r="AU488" s="435"/>
      <c r="AV488" s="435"/>
      <c r="AW488" s="435"/>
      <c r="AX488" s="435"/>
      <c r="AY488" s="435"/>
      <c r="AZ488" s="435"/>
      <c r="BA488" s="435"/>
      <c r="BB488" s="435"/>
      <c r="BC488" s="435"/>
      <c r="BD488" s="435"/>
      <c r="BE488" s="435"/>
      <c r="BF488" s="435"/>
      <c r="BG488" s="435"/>
      <c r="BH488" s="431"/>
      <c r="BI488" s="431"/>
      <c r="BJ488" s="431"/>
      <c r="BK488" s="431"/>
      <c r="BL488" s="431"/>
      <c r="BM488" s="431"/>
      <c r="BN488" s="467"/>
      <c r="BO488" s="583" t="e">
        <f>VLOOKUP(B488,'[3]Phụ lục 01'!$B$12:$F$150,5,0)</f>
        <v>#N/A</v>
      </c>
      <c r="BP488" s="583" t="e">
        <f t="shared" si="157"/>
        <v>#N/A</v>
      </c>
      <c r="BQ488" s="469" t="e">
        <f>VLOOKUP(B488,'[2]PL01-16112024'!$D$11:$P$237,11,0)</f>
        <v>#N/A</v>
      </c>
      <c r="BR488" s="469"/>
      <c r="BS488" s="469"/>
      <c r="BT488" s="469"/>
      <c r="BU488" s="469"/>
    </row>
    <row r="489" spans="1:73" s="438" customFormat="1" ht="52.5" customHeight="1">
      <c r="A489" s="428" t="s">
        <v>186</v>
      </c>
      <c r="B489" s="429" t="s">
        <v>585</v>
      </c>
      <c r="C489" s="431" t="s">
        <v>528</v>
      </c>
      <c r="D489" s="614">
        <f t="shared" si="171"/>
        <v>0.17</v>
      </c>
      <c r="E489" s="606" t="e">
        <f>NhuCau!#REF!</f>
        <v>#REF!</v>
      </c>
      <c r="F489" s="606" t="e">
        <f t="shared" si="156"/>
        <v>#REF!</v>
      </c>
      <c r="G489" s="627" t="s">
        <v>276</v>
      </c>
      <c r="H489" s="614" t="str">
        <f t="shared" si="172"/>
        <v>DNL</v>
      </c>
      <c r="I489" s="624" t="s">
        <v>509</v>
      </c>
      <c r="J489" s="594">
        <f t="shared" si="173"/>
        <v>0.17</v>
      </c>
      <c r="K489" s="435"/>
      <c r="L489" s="435"/>
      <c r="M489" s="435">
        <v>0.17</v>
      </c>
      <c r="N489" s="435"/>
      <c r="O489" s="435"/>
      <c r="P489" s="435"/>
      <c r="Q489" s="435"/>
      <c r="R489" s="435"/>
      <c r="S489" s="435"/>
      <c r="T489" s="435"/>
      <c r="U489" s="435"/>
      <c r="V489" s="435"/>
      <c r="W489" s="435"/>
      <c r="X489" s="435"/>
      <c r="Y489" s="435"/>
      <c r="Z489" s="435"/>
      <c r="AA489" s="435"/>
      <c r="AB489" s="435"/>
      <c r="AC489" s="435"/>
      <c r="AD489" s="435"/>
      <c r="AE489" s="435"/>
      <c r="AF489" s="435"/>
      <c r="AG489" s="435"/>
      <c r="AH489" s="435"/>
      <c r="AI489" s="435"/>
      <c r="AJ489" s="435"/>
      <c r="AK489" s="435"/>
      <c r="AL489" s="435"/>
      <c r="AM489" s="435"/>
      <c r="AN489" s="435"/>
      <c r="AO489" s="435"/>
      <c r="AP489" s="435"/>
      <c r="AQ489" s="435"/>
      <c r="AR489" s="435"/>
      <c r="AS489" s="435"/>
      <c r="AT489" s="435"/>
      <c r="AU489" s="435"/>
      <c r="AV489" s="435"/>
      <c r="AW489" s="435"/>
      <c r="AX489" s="435"/>
      <c r="AY489" s="435"/>
      <c r="AZ489" s="435"/>
      <c r="BA489" s="435"/>
      <c r="BB489" s="435"/>
      <c r="BC489" s="435"/>
      <c r="BD489" s="435"/>
      <c r="BE489" s="435"/>
      <c r="BF489" s="435"/>
      <c r="BG489" s="435"/>
      <c r="BH489" s="431"/>
      <c r="BI489" s="431"/>
      <c r="BJ489" s="431"/>
      <c r="BK489" s="431"/>
      <c r="BL489" s="431"/>
      <c r="BM489" s="431"/>
      <c r="BN489" s="467"/>
      <c r="BO489" s="583" t="e">
        <f>VLOOKUP(B489,'[3]Phụ lục 01'!$B$12:$F$150,5,0)</f>
        <v>#N/A</v>
      </c>
      <c r="BP489" s="583" t="e">
        <f t="shared" si="157"/>
        <v>#N/A</v>
      </c>
      <c r="BQ489" s="469" t="e">
        <f>VLOOKUP(B489,'[2]PL01-16112024'!$D$11:$P$237,11,0)</f>
        <v>#N/A</v>
      </c>
      <c r="BR489" s="469"/>
      <c r="BS489" s="469"/>
      <c r="BT489" s="469"/>
      <c r="BU489" s="469"/>
    </row>
    <row r="490" spans="1:73" s="438" customFormat="1" ht="52.5" customHeight="1">
      <c r="A490" s="428" t="s">
        <v>186</v>
      </c>
      <c r="B490" s="429" t="s">
        <v>585</v>
      </c>
      <c r="C490" s="431" t="s">
        <v>528</v>
      </c>
      <c r="D490" s="614">
        <f t="shared" si="171"/>
        <v>0.24</v>
      </c>
      <c r="E490" s="606" t="e">
        <f>NhuCau!#REF!</f>
        <v>#REF!</v>
      </c>
      <c r="F490" s="606" t="e">
        <f t="shared" si="156"/>
        <v>#REF!</v>
      </c>
      <c r="G490" s="627" t="s">
        <v>276</v>
      </c>
      <c r="H490" s="614" t="str">
        <f t="shared" si="172"/>
        <v>DNL</v>
      </c>
      <c r="I490" s="624" t="s">
        <v>504</v>
      </c>
      <c r="J490" s="594">
        <f t="shared" si="173"/>
        <v>0.24</v>
      </c>
      <c r="K490" s="435"/>
      <c r="L490" s="435"/>
      <c r="M490" s="435">
        <v>0.24</v>
      </c>
      <c r="N490" s="435"/>
      <c r="O490" s="435"/>
      <c r="P490" s="435"/>
      <c r="Q490" s="435"/>
      <c r="R490" s="435"/>
      <c r="S490" s="435"/>
      <c r="T490" s="435"/>
      <c r="U490" s="435"/>
      <c r="V490" s="435"/>
      <c r="W490" s="435"/>
      <c r="X490" s="435"/>
      <c r="Y490" s="435"/>
      <c r="Z490" s="435"/>
      <c r="AA490" s="435"/>
      <c r="AB490" s="435"/>
      <c r="AC490" s="435"/>
      <c r="AD490" s="435"/>
      <c r="AE490" s="435"/>
      <c r="AF490" s="435"/>
      <c r="AG490" s="435"/>
      <c r="AH490" s="435"/>
      <c r="AI490" s="435"/>
      <c r="AJ490" s="435"/>
      <c r="AK490" s="435"/>
      <c r="AL490" s="435"/>
      <c r="AM490" s="435"/>
      <c r="AN490" s="435"/>
      <c r="AO490" s="435"/>
      <c r="AP490" s="435"/>
      <c r="AQ490" s="435"/>
      <c r="AR490" s="435"/>
      <c r="AS490" s="435"/>
      <c r="AT490" s="435"/>
      <c r="AU490" s="435"/>
      <c r="AV490" s="435"/>
      <c r="AW490" s="435"/>
      <c r="AX490" s="435"/>
      <c r="AY490" s="435"/>
      <c r="AZ490" s="435"/>
      <c r="BA490" s="435"/>
      <c r="BB490" s="435"/>
      <c r="BC490" s="435"/>
      <c r="BD490" s="435"/>
      <c r="BE490" s="435"/>
      <c r="BF490" s="435"/>
      <c r="BG490" s="435"/>
      <c r="BH490" s="431"/>
      <c r="BI490" s="431"/>
      <c r="BJ490" s="431"/>
      <c r="BK490" s="431"/>
      <c r="BL490" s="431"/>
      <c r="BM490" s="431"/>
      <c r="BN490" s="467"/>
      <c r="BO490" s="583" t="e">
        <f>VLOOKUP(B490,'[3]Phụ lục 01'!$B$12:$F$150,5,0)</f>
        <v>#N/A</v>
      </c>
      <c r="BP490" s="583" t="e">
        <f t="shared" si="157"/>
        <v>#N/A</v>
      </c>
      <c r="BQ490" s="469" t="e">
        <f>VLOOKUP(B490,'[2]PL01-16112024'!$D$11:$P$237,11,0)</f>
        <v>#N/A</v>
      </c>
      <c r="BR490" s="469"/>
      <c r="BS490" s="469"/>
      <c r="BT490" s="469"/>
      <c r="BU490" s="469"/>
    </row>
    <row r="491" spans="1:73" s="71" customFormat="1" ht="36" customHeight="1">
      <c r="A491" s="276" t="s">
        <v>186</v>
      </c>
      <c r="B491" s="425" t="s">
        <v>591</v>
      </c>
      <c r="C491" s="68" t="s">
        <v>528</v>
      </c>
      <c r="D491" s="614">
        <f t="shared" si="171"/>
        <v>0.15</v>
      </c>
      <c r="E491" s="606" t="e">
        <f>NhuCau!#REF!</f>
        <v>#REF!</v>
      </c>
      <c r="F491" s="606" t="e">
        <f t="shared" si="156"/>
        <v>#REF!</v>
      </c>
      <c r="G491" s="601" t="s">
        <v>276</v>
      </c>
      <c r="H491" s="606" t="str">
        <f t="shared" si="172"/>
        <v>DNL</v>
      </c>
      <c r="I491" s="608" t="s">
        <v>511</v>
      </c>
      <c r="J491" s="592">
        <f t="shared" si="173"/>
        <v>0.15</v>
      </c>
      <c r="K491" s="281">
        <v>0.15</v>
      </c>
      <c r="L491" s="281">
        <v>0</v>
      </c>
      <c r="M491" s="281">
        <v>0</v>
      </c>
      <c r="N491" s="281">
        <v>0</v>
      </c>
      <c r="O491" s="281"/>
      <c r="P491" s="281"/>
      <c r="Q491" s="281"/>
      <c r="R491" s="281"/>
      <c r="S491" s="281">
        <v>0</v>
      </c>
      <c r="T491" s="281"/>
      <c r="U491" s="281"/>
      <c r="V491" s="281">
        <v>0</v>
      </c>
      <c r="W491" s="281">
        <v>0</v>
      </c>
      <c r="X491" s="281"/>
      <c r="Y491" s="281"/>
      <c r="Z491" s="281"/>
      <c r="AA491" s="281"/>
      <c r="AB491" s="281">
        <v>0</v>
      </c>
      <c r="AC491" s="281"/>
      <c r="AD491" s="281">
        <v>0</v>
      </c>
      <c r="AE491" s="281">
        <v>0</v>
      </c>
      <c r="AF491" s="281">
        <v>0</v>
      </c>
      <c r="AG491" s="281"/>
      <c r="AH491" s="281"/>
      <c r="AI491" s="281"/>
      <c r="AJ491" s="281"/>
      <c r="AK491" s="281"/>
      <c r="AL491" s="281"/>
      <c r="AM491" s="281"/>
      <c r="AN491" s="281"/>
      <c r="AO491" s="281"/>
      <c r="AP491" s="281">
        <v>0</v>
      </c>
      <c r="AQ491" s="281"/>
      <c r="AR491" s="281">
        <v>0</v>
      </c>
      <c r="AS491" s="281">
        <v>0</v>
      </c>
      <c r="AT491" s="281"/>
      <c r="AU491" s="281"/>
      <c r="AV491" s="281"/>
      <c r="AW491" s="281"/>
      <c r="AX491" s="281"/>
      <c r="AY491" s="281"/>
      <c r="AZ491" s="281"/>
      <c r="BA491" s="281"/>
      <c r="BB491" s="281"/>
      <c r="BC491" s="281"/>
      <c r="BD491" s="281">
        <v>0</v>
      </c>
      <c r="BE491" s="281"/>
      <c r="BF491" s="281">
        <v>0</v>
      </c>
      <c r="BG491" s="281"/>
      <c r="BH491" s="266"/>
      <c r="BI491" s="266"/>
      <c r="BJ491" s="266"/>
      <c r="BK491" s="266"/>
      <c r="BL491" s="266"/>
      <c r="BM491" s="266"/>
      <c r="BN491" s="460"/>
      <c r="BO491" s="583">
        <f>VLOOKUP(B491,'[3]Phụ lục 01'!$B$12:$F$150,5,0)</f>
        <v>0.15</v>
      </c>
      <c r="BP491" s="583">
        <f t="shared" si="157"/>
        <v>0</v>
      </c>
      <c r="BQ491" s="469">
        <f>VLOOKUP(B491,'[2]PL01-16112024'!$D$11:$P$237,11,0)</f>
        <v>0.15</v>
      </c>
      <c r="BR491" s="468">
        <v>0.15</v>
      </c>
      <c r="BS491" s="468">
        <v>0.15</v>
      </c>
      <c r="BT491" s="468">
        <v>0.15</v>
      </c>
      <c r="BU491" s="468" t="s">
        <v>680</v>
      </c>
    </row>
    <row r="492" spans="1:73" s="71" customFormat="1" ht="71.25" customHeight="1">
      <c r="A492" s="276" t="s">
        <v>186</v>
      </c>
      <c r="B492" s="425" t="s">
        <v>592</v>
      </c>
      <c r="C492" s="68" t="s">
        <v>528</v>
      </c>
      <c r="D492" s="614">
        <f t="shared" si="171"/>
        <v>0.4</v>
      </c>
      <c r="E492" s="606" t="e">
        <f>NhuCau!#REF!</f>
        <v>#REF!</v>
      </c>
      <c r="F492" s="606" t="e">
        <f t="shared" si="156"/>
        <v>#REF!</v>
      </c>
      <c r="G492" s="601" t="s">
        <v>276</v>
      </c>
      <c r="H492" s="606" t="str">
        <f t="shared" si="172"/>
        <v>DNL</v>
      </c>
      <c r="I492" s="608" t="s">
        <v>509</v>
      </c>
      <c r="J492" s="592">
        <f t="shared" si="173"/>
        <v>0.4</v>
      </c>
      <c r="K492" s="281">
        <v>0.4</v>
      </c>
      <c r="L492" s="281">
        <v>0</v>
      </c>
      <c r="M492" s="281">
        <v>0</v>
      </c>
      <c r="N492" s="281">
        <v>0</v>
      </c>
      <c r="O492" s="281"/>
      <c r="P492" s="281"/>
      <c r="Q492" s="281"/>
      <c r="R492" s="281"/>
      <c r="S492" s="281">
        <v>0</v>
      </c>
      <c r="T492" s="281"/>
      <c r="U492" s="281"/>
      <c r="V492" s="281">
        <v>0</v>
      </c>
      <c r="W492" s="281">
        <v>0</v>
      </c>
      <c r="X492" s="281"/>
      <c r="Y492" s="281"/>
      <c r="Z492" s="281"/>
      <c r="AA492" s="281"/>
      <c r="AB492" s="281">
        <v>0</v>
      </c>
      <c r="AC492" s="281"/>
      <c r="AD492" s="281">
        <v>0</v>
      </c>
      <c r="AE492" s="281">
        <v>0</v>
      </c>
      <c r="AF492" s="281">
        <v>0</v>
      </c>
      <c r="AG492" s="281"/>
      <c r="AH492" s="281"/>
      <c r="AI492" s="281"/>
      <c r="AJ492" s="281"/>
      <c r="AK492" s="281"/>
      <c r="AL492" s="281"/>
      <c r="AM492" s="281"/>
      <c r="AN492" s="281"/>
      <c r="AO492" s="281"/>
      <c r="AP492" s="281">
        <v>0</v>
      </c>
      <c r="AQ492" s="281"/>
      <c r="AR492" s="281">
        <v>0</v>
      </c>
      <c r="AS492" s="281">
        <v>0</v>
      </c>
      <c r="AT492" s="281"/>
      <c r="AU492" s="281"/>
      <c r="AV492" s="281"/>
      <c r="AW492" s="281"/>
      <c r="AX492" s="281"/>
      <c r="AY492" s="281"/>
      <c r="AZ492" s="281"/>
      <c r="BA492" s="281"/>
      <c r="BB492" s="281"/>
      <c r="BC492" s="281"/>
      <c r="BD492" s="281">
        <v>0</v>
      </c>
      <c r="BE492" s="281"/>
      <c r="BF492" s="281">
        <v>0</v>
      </c>
      <c r="BG492" s="281"/>
      <c r="BH492" s="266"/>
      <c r="BI492" s="266"/>
      <c r="BJ492" s="266"/>
      <c r="BK492" s="266"/>
      <c r="BL492" s="266"/>
      <c r="BM492" s="266"/>
      <c r="BN492" s="460"/>
      <c r="BO492" s="583">
        <f>VLOOKUP(B492,'[3]Phụ lục 01'!$B$12:$F$150,5,0)</f>
        <v>0.4</v>
      </c>
      <c r="BP492" s="583">
        <f t="shared" si="157"/>
        <v>0</v>
      </c>
      <c r="BQ492" s="469">
        <f>VLOOKUP(B492,'[2]PL01-16112024'!$D$11:$P$237,11,0)</f>
        <v>0.4</v>
      </c>
      <c r="BR492" s="468">
        <v>0.4</v>
      </c>
      <c r="BS492" s="468">
        <v>0.4</v>
      </c>
      <c r="BT492" s="468">
        <v>0</v>
      </c>
      <c r="BU492" s="468" t="s">
        <v>683</v>
      </c>
    </row>
    <row r="493" spans="1:73" s="71" customFormat="1" ht="30" customHeight="1">
      <c r="A493" s="276" t="s">
        <v>186</v>
      </c>
      <c r="B493" s="425" t="s">
        <v>593</v>
      </c>
      <c r="C493" s="68"/>
      <c r="D493" s="606"/>
      <c r="E493" s="606" t="e">
        <f>NhuCau!#REF!</f>
        <v>#REF!</v>
      </c>
      <c r="F493" s="606" t="e">
        <f t="shared" si="156"/>
        <v>#REF!</v>
      </c>
      <c r="G493" s="601" t="s">
        <v>276</v>
      </c>
      <c r="H493" s="606" t="str">
        <f t="shared" si="172"/>
        <v>DNL</v>
      </c>
      <c r="I493" s="608" t="s">
        <v>513</v>
      </c>
      <c r="J493" s="592">
        <f t="shared" si="173"/>
        <v>7.0000000000000007E-2</v>
      </c>
      <c r="K493" s="281">
        <v>0</v>
      </c>
      <c r="L493" s="281">
        <v>0</v>
      </c>
      <c r="M493" s="281">
        <v>7.0000000000000007E-2</v>
      </c>
      <c r="N493" s="281">
        <v>0</v>
      </c>
      <c r="O493" s="281"/>
      <c r="P493" s="281"/>
      <c r="Q493" s="281"/>
      <c r="R493" s="281"/>
      <c r="S493" s="281">
        <v>0</v>
      </c>
      <c r="T493" s="281"/>
      <c r="U493" s="281"/>
      <c r="V493" s="281">
        <v>0</v>
      </c>
      <c r="W493" s="281">
        <v>0</v>
      </c>
      <c r="X493" s="281"/>
      <c r="Y493" s="281"/>
      <c r="Z493" s="281"/>
      <c r="AA493" s="281"/>
      <c r="AB493" s="281">
        <v>0</v>
      </c>
      <c r="AC493" s="281"/>
      <c r="AD493" s="281">
        <v>0</v>
      </c>
      <c r="AE493" s="281">
        <v>0</v>
      </c>
      <c r="AF493" s="281">
        <v>0</v>
      </c>
      <c r="AG493" s="281"/>
      <c r="AH493" s="281"/>
      <c r="AI493" s="281"/>
      <c r="AJ493" s="281"/>
      <c r="AK493" s="281"/>
      <c r="AL493" s="281"/>
      <c r="AM493" s="281"/>
      <c r="AN493" s="281"/>
      <c r="AO493" s="281"/>
      <c r="AP493" s="281">
        <v>0</v>
      </c>
      <c r="AQ493" s="281"/>
      <c r="AR493" s="281">
        <v>0</v>
      </c>
      <c r="AS493" s="281">
        <v>0</v>
      </c>
      <c r="AT493" s="281"/>
      <c r="AU493" s="281"/>
      <c r="AV493" s="281"/>
      <c r="AW493" s="281"/>
      <c r="AX493" s="281"/>
      <c r="AY493" s="281"/>
      <c r="AZ493" s="281"/>
      <c r="BA493" s="281"/>
      <c r="BB493" s="281"/>
      <c r="BC493" s="281"/>
      <c r="BD493" s="281">
        <v>0</v>
      </c>
      <c r="BE493" s="281"/>
      <c r="BF493" s="281">
        <v>0</v>
      </c>
      <c r="BG493" s="281"/>
      <c r="BH493" s="266"/>
      <c r="BI493" s="266"/>
      <c r="BJ493" s="266"/>
      <c r="BK493" s="266"/>
      <c r="BL493" s="266"/>
      <c r="BM493" s="266"/>
      <c r="BN493" s="460"/>
      <c r="BO493" s="583">
        <f>VLOOKUP(B493,'[3]Phụ lục 01'!$B$12:$F$150,5,0)</f>
        <v>0</v>
      </c>
      <c r="BP493" s="583">
        <f t="shared" si="157"/>
        <v>7.0000000000000007E-2</v>
      </c>
      <c r="BQ493" s="469">
        <f>VLOOKUP(B493,'[2]PL01-16112024'!$D$11:$P$237,11,0)</f>
        <v>7.0000000000000007E-2</v>
      </c>
      <c r="BR493" s="468">
        <v>7.0000000000000007E-2</v>
      </c>
      <c r="BS493" s="468">
        <v>0</v>
      </c>
      <c r="BT493" s="468">
        <v>0</v>
      </c>
      <c r="BU493" s="468" t="s">
        <v>689</v>
      </c>
    </row>
    <row r="494" spans="1:73" s="71" customFormat="1" ht="10.9" customHeight="1">
      <c r="A494" s="276" t="s">
        <v>186</v>
      </c>
      <c r="B494" s="321"/>
      <c r="C494" s="68"/>
      <c r="D494" s="606"/>
      <c r="E494" s="606">
        <f>NhuCau!D337</f>
        <v>0</v>
      </c>
      <c r="F494" s="606">
        <f t="shared" si="156"/>
        <v>0</v>
      </c>
      <c r="G494" s="601"/>
      <c r="H494" s="606" t="str">
        <f t="shared" si="172"/>
        <v/>
      </c>
      <c r="I494" s="608"/>
      <c r="J494" s="592">
        <f t="shared" si="173"/>
        <v>0</v>
      </c>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3"/>
      <c r="AP494" s="283"/>
      <c r="AQ494" s="283"/>
      <c r="AR494" s="283"/>
      <c r="AS494" s="283"/>
      <c r="AT494" s="283"/>
      <c r="AU494" s="283"/>
      <c r="AV494" s="283"/>
      <c r="AW494" s="283"/>
      <c r="AX494" s="283"/>
      <c r="AY494" s="283"/>
      <c r="AZ494" s="283"/>
      <c r="BA494" s="283"/>
      <c r="BB494" s="283"/>
      <c r="BC494" s="283"/>
      <c r="BD494" s="283"/>
      <c r="BE494" s="283"/>
      <c r="BF494" s="283"/>
      <c r="BG494" s="283"/>
      <c r="BH494" s="68"/>
      <c r="BI494" s="68"/>
      <c r="BJ494" s="68"/>
      <c r="BK494" s="68"/>
      <c r="BL494" s="68"/>
      <c r="BM494" s="68"/>
      <c r="BN494" s="460"/>
      <c r="BO494" s="583">
        <f>VLOOKUP(B494,'[3]Phụ lục 01'!$B$12:$F$150,5,0)</f>
        <v>0</v>
      </c>
      <c r="BP494" s="583">
        <f t="shared" si="157"/>
        <v>0</v>
      </c>
      <c r="BQ494" s="469" t="e">
        <f>VLOOKUP(B494,'[2]PL01-16112024'!$D$11:$P$237,11,0)</f>
        <v>#N/A</v>
      </c>
      <c r="BR494" s="468"/>
      <c r="BS494" s="468"/>
      <c r="BT494" s="468"/>
      <c r="BU494" s="468"/>
    </row>
    <row r="495" spans="1:73" s="71" customFormat="1" ht="10.9" customHeight="1">
      <c r="A495" s="276" t="s">
        <v>186</v>
      </c>
      <c r="B495" s="321"/>
      <c r="C495" s="68"/>
      <c r="D495" s="606"/>
      <c r="E495" s="606">
        <f>NhuCau!D338</f>
        <v>0</v>
      </c>
      <c r="F495" s="606">
        <f t="shared" si="156"/>
        <v>0</v>
      </c>
      <c r="G495" s="601"/>
      <c r="H495" s="606" t="str">
        <f t="shared" si="172"/>
        <v/>
      </c>
      <c r="I495" s="608"/>
      <c r="J495" s="592">
        <f t="shared" si="173"/>
        <v>0</v>
      </c>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c r="AL495" s="283"/>
      <c r="AM495" s="283"/>
      <c r="AN495" s="283"/>
      <c r="AO495" s="283"/>
      <c r="AP495" s="283"/>
      <c r="AQ495" s="283"/>
      <c r="AR495" s="283"/>
      <c r="AS495" s="283"/>
      <c r="AT495" s="283"/>
      <c r="AU495" s="283"/>
      <c r="AV495" s="283"/>
      <c r="AW495" s="283"/>
      <c r="AX495" s="283"/>
      <c r="AY495" s="283"/>
      <c r="AZ495" s="283"/>
      <c r="BA495" s="283"/>
      <c r="BB495" s="283"/>
      <c r="BC495" s="283"/>
      <c r="BD495" s="283"/>
      <c r="BE495" s="283"/>
      <c r="BF495" s="283"/>
      <c r="BG495" s="283"/>
      <c r="BH495" s="68"/>
      <c r="BI495" s="68"/>
      <c r="BJ495" s="68"/>
      <c r="BK495" s="68"/>
      <c r="BL495" s="68"/>
      <c r="BM495" s="68"/>
      <c r="BN495" s="460"/>
      <c r="BO495" s="583">
        <f>VLOOKUP(B495,'[3]Phụ lục 01'!$B$12:$F$150,5,0)</f>
        <v>0</v>
      </c>
      <c r="BP495" s="583">
        <f t="shared" si="157"/>
        <v>0</v>
      </c>
      <c r="BQ495" s="469" t="e">
        <f>VLOOKUP(B495,'[2]PL01-16112024'!$D$11:$P$237,11,0)</f>
        <v>#N/A</v>
      </c>
      <c r="BR495" s="468"/>
      <c r="BS495" s="468"/>
      <c r="BT495" s="468"/>
      <c r="BU495" s="468"/>
    </row>
    <row r="496" spans="1:73" s="84" customFormat="1" ht="10.9" customHeight="1">
      <c r="A496" s="276" t="s">
        <v>186</v>
      </c>
      <c r="B496" s="277"/>
      <c r="C496" s="266"/>
      <c r="D496" s="606" t="str">
        <f>IF(C496="X",J496,"")</f>
        <v/>
      </c>
      <c r="E496" s="606" t="str">
        <f>NhuCau!D339</f>
        <v/>
      </c>
      <c r="F496" s="606" t="e">
        <f t="shared" si="156"/>
        <v>#VALUE!</v>
      </c>
      <c r="G496" s="606"/>
      <c r="H496" s="606" t="str">
        <f t="shared" si="172"/>
        <v/>
      </c>
      <c r="I496" s="607"/>
      <c r="J496" s="592">
        <f t="shared" si="173"/>
        <v>0</v>
      </c>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66"/>
      <c r="BI496" s="266"/>
      <c r="BJ496" s="266"/>
      <c r="BK496" s="266"/>
      <c r="BL496" s="266"/>
      <c r="BM496" s="266"/>
      <c r="BN496" s="459"/>
      <c r="BO496" s="583">
        <f>VLOOKUP(B496,'[3]Phụ lục 01'!$B$12:$F$150,5,0)</f>
        <v>0</v>
      </c>
      <c r="BP496" s="583">
        <f t="shared" si="157"/>
        <v>0</v>
      </c>
      <c r="BQ496" s="469" t="e">
        <f>VLOOKUP(B496,'[2]PL01-16112024'!$D$11:$P$237,11,0)</f>
        <v>#N/A</v>
      </c>
      <c r="BR496" s="469"/>
      <c r="BS496" s="469"/>
      <c r="BT496" s="469"/>
      <c r="BU496" s="469"/>
    </row>
    <row r="497" spans="1:73" s="84" customFormat="1" ht="10.9" customHeight="1">
      <c r="A497" s="276" t="s">
        <v>186</v>
      </c>
      <c r="B497" s="277"/>
      <c r="C497" s="266"/>
      <c r="D497" s="606" t="str">
        <f>IF(C497="X",J497,"")</f>
        <v/>
      </c>
      <c r="E497" s="606" t="str">
        <f>NhuCau!D340</f>
        <v/>
      </c>
      <c r="F497" s="606" t="e">
        <f t="shared" si="156"/>
        <v>#VALUE!</v>
      </c>
      <c r="G497" s="606"/>
      <c r="H497" s="606" t="str">
        <f>IF(ISTEXT(B497)=TRUE,"DNL","")</f>
        <v/>
      </c>
      <c r="I497" s="607"/>
      <c r="J497" s="592">
        <f t="shared" si="173"/>
        <v>0</v>
      </c>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66"/>
      <c r="BI497" s="266"/>
      <c r="BJ497" s="266"/>
      <c r="BK497" s="266"/>
      <c r="BL497" s="266"/>
      <c r="BM497" s="266"/>
      <c r="BN497" s="459"/>
      <c r="BO497" s="583">
        <f>VLOOKUP(B497,'[3]Phụ lục 01'!$B$12:$F$150,5,0)</f>
        <v>0</v>
      </c>
      <c r="BP497" s="583">
        <f t="shared" si="157"/>
        <v>0</v>
      </c>
      <c r="BQ497" s="469" t="e">
        <f>VLOOKUP(B497,'[2]PL01-16112024'!$D$11:$P$237,11,0)</f>
        <v>#N/A</v>
      </c>
      <c r="BR497" s="469"/>
      <c r="BS497" s="469"/>
      <c r="BT497" s="469"/>
      <c r="BU497" s="469"/>
    </row>
    <row r="498" spans="1:73" s="84" customFormat="1" ht="10.9" customHeight="1">
      <c r="A498" s="276" t="s">
        <v>186</v>
      </c>
      <c r="B498" s="277"/>
      <c r="C498" s="266"/>
      <c r="D498" s="606" t="str">
        <f>IF(C498="X",J498,"")</f>
        <v/>
      </c>
      <c r="E498" s="606" t="str">
        <f>NhuCau!D341</f>
        <v/>
      </c>
      <c r="F498" s="606" t="e">
        <f t="shared" si="156"/>
        <v>#VALUE!</v>
      </c>
      <c r="G498" s="606"/>
      <c r="H498" s="606" t="str">
        <f>IF(ISTEXT(B498)=TRUE,"DNL","")</f>
        <v/>
      </c>
      <c r="I498" s="607"/>
      <c r="J498" s="592">
        <f t="shared" si="173"/>
        <v>0</v>
      </c>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66"/>
      <c r="BI498" s="266"/>
      <c r="BJ498" s="266"/>
      <c r="BK498" s="266"/>
      <c r="BL498" s="266"/>
      <c r="BM498" s="266"/>
      <c r="BN498" s="459"/>
      <c r="BO498" s="583">
        <f>VLOOKUP(B498,'[3]Phụ lục 01'!$B$12:$F$150,5,0)</f>
        <v>0</v>
      </c>
      <c r="BP498" s="583">
        <f t="shared" si="157"/>
        <v>0</v>
      </c>
      <c r="BQ498" s="469" t="e">
        <f>VLOOKUP(B498,'[2]PL01-16112024'!$D$11:$P$237,11,0)</f>
        <v>#N/A</v>
      </c>
      <c r="BR498" s="469"/>
      <c r="BS498" s="469"/>
      <c r="BT498" s="469"/>
      <c r="BU498" s="469"/>
    </row>
    <row r="499" spans="1:73" s="84" customFormat="1" ht="10.9" customHeight="1">
      <c r="A499" s="269" t="s">
        <v>43</v>
      </c>
      <c r="B499" s="270" t="s">
        <v>30</v>
      </c>
      <c r="C499" s="271"/>
      <c r="D499" s="603" t="str">
        <f>IF(C499="X",J499,"")</f>
        <v/>
      </c>
      <c r="E499" s="606" t="str">
        <f>NhuCau!D342</f>
        <v/>
      </c>
      <c r="F499" s="606" t="e">
        <f t="shared" si="156"/>
        <v>#VALUE!</v>
      </c>
      <c r="G499" s="604"/>
      <c r="H499" s="604" t="str">
        <f>IF(ISTEXT(B499)=TRUE,"DBV","")</f>
        <v>DBV</v>
      </c>
      <c r="I499" s="609"/>
      <c r="J499" s="591">
        <f>SUM(K499:BM499)</f>
        <v>0</v>
      </c>
      <c r="K499" s="275">
        <f t="shared" ref="K499:BM499" si="174">SUM(K500:K504)</f>
        <v>0</v>
      </c>
      <c r="L499" s="275">
        <f t="shared" si="174"/>
        <v>0</v>
      </c>
      <c r="M499" s="275">
        <f t="shared" si="174"/>
        <v>0</v>
      </c>
      <c r="N499" s="275">
        <f t="shared" si="174"/>
        <v>0</v>
      </c>
      <c r="O499" s="275">
        <f t="shared" si="174"/>
        <v>0</v>
      </c>
      <c r="P499" s="275">
        <f t="shared" si="174"/>
        <v>0</v>
      </c>
      <c r="Q499" s="275">
        <f t="shared" si="174"/>
        <v>0</v>
      </c>
      <c r="R499" s="275">
        <f t="shared" si="174"/>
        <v>0</v>
      </c>
      <c r="S499" s="275">
        <f t="shared" si="174"/>
        <v>0</v>
      </c>
      <c r="T499" s="275">
        <f t="shared" si="174"/>
        <v>0</v>
      </c>
      <c r="U499" s="275">
        <f t="shared" si="174"/>
        <v>0</v>
      </c>
      <c r="V499" s="275">
        <f t="shared" si="174"/>
        <v>0</v>
      </c>
      <c r="W499" s="275">
        <f t="shared" si="174"/>
        <v>0</v>
      </c>
      <c r="X499" s="275">
        <f t="shared" si="174"/>
        <v>0</v>
      </c>
      <c r="Y499" s="275">
        <f t="shared" si="174"/>
        <v>0</v>
      </c>
      <c r="Z499" s="275">
        <f t="shared" si="174"/>
        <v>0</v>
      </c>
      <c r="AA499" s="275">
        <f t="shared" si="174"/>
        <v>0</v>
      </c>
      <c r="AB499" s="275">
        <f t="shared" si="174"/>
        <v>0</v>
      </c>
      <c r="AC499" s="275">
        <f t="shared" si="174"/>
        <v>0</v>
      </c>
      <c r="AD499" s="275">
        <f t="shared" si="174"/>
        <v>0</v>
      </c>
      <c r="AE499" s="275">
        <f t="shared" si="174"/>
        <v>0</v>
      </c>
      <c r="AF499" s="275">
        <f t="shared" si="174"/>
        <v>0</v>
      </c>
      <c r="AG499" s="275">
        <f t="shared" si="174"/>
        <v>0</v>
      </c>
      <c r="AH499" s="275">
        <f t="shared" si="174"/>
        <v>0</v>
      </c>
      <c r="AI499" s="275">
        <f t="shared" si="174"/>
        <v>0</v>
      </c>
      <c r="AJ499" s="275">
        <f t="shared" si="174"/>
        <v>0</v>
      </c>
      <c r="AK499" s="275">
        <f t="shared" si="174"/>
        <v>0</v>
      </c>
      <c r="AL499" s="275">
        <f t="shared" si="174"/>
        <v>0</v>
      </c>
      <c r="AM499" s="275">
        <f t="shared" si="174"/>
        <v>0</v>
      </c>
      <c r="AN499" s="275">
        <f t="shared" si="174"/>
        <v>0</v>
      </c>
      <c r="AO499" s="275">
        <f t="shared" si="174"/>
        <v>0</v>
      </c>
      <c r="AP499" s="275">
        <f t="shared" si="174"/>
        <v>0</v>
      </c>
      <c r="AQ499" s="275">
        <f t="shared" si="174"/>
        <v>0</v>
      </c>
      <c r="AR499" s="275">
        <f t="shared" si="174"/>
        <v>0</v>
      </c>
      <c r="AS499" s="275">
        <f t="shared" si="174"/>
        <v>0</v>
      </c>
      <c r="AT499" s="275">
        <f t="shared" si="174"/>
        <v>0</v>
      </c>
      <c r="AU499" s="275">
        <f t="shared" si="174"/>
        <v>0</v>
      </c>
      <c r="AV499" s="275">
        <f t="shared" si="174"/>
        <v>0</v>
      </c>
      <c r="AW499" s="275">
        <f t="shared" si="174"/>
        <v>0</v>
      </c>
      <c r="AX499" s="275">
        <f t="shared" si="174"/>
        <v>0</v>
      </c>
      <c r="AY499" s="275">
        <f t="shared" si="174"/>
        <v>0</v>
      </c>
      <c r="AZ499" s="275">
        <f t="shared" si="174"/>
        <v>0</v>
      </c>
      <c r="BA499" s="275">
        <f t="shared" si="174"/>
        <v>0</v>
      </c>
      <c r="BB499" s="275">
        <f t="shared" si="174"/>
        <v>0</v>
      </c>
      <c r="BC499" s="275">
        <f t="shared" si="174"/>
        <v>0</v>
      </c>
      <c r="BD499" s="275">
        <f t="shared" si="174"/>
        <v>0</v>
      </c>
      <c r="BE499" s="275">
        <f t="shared" si="174"/>
        <v>0</v>
      </c>
      <c r="BF499" s="275">
        <f t="shared" si="174"/>
        <v>0</v>
      </c>
      <c r="BG499" s="275">
        <f t="shared" si="174"/>
        <v>0</v>
      </c>
      <c r="BH499" s="275">
        <f t="shared" si="174"/>
        <v>0</v>
      </c>
      <c r="BI499" s="275">
        <f t="shared" si="174"/>
        <v>0</v>
      </c>
      <c r="BJ499" s="275">
        <f t="shared" si="174"/>
        <v>0</v>
      </c>
      <c r="BK499" s="275">
        <f t="shared" si="174"/>
        <v>0</v>
      </c>
      <c r="BL499" s="275">
        <f t="shared" si="174"/>
        <v>0</v>
      </c>
      <c r="BM499" s="275">
        <f t="shared" si="174"/>
        <v>0</v>
      </c>
      <c r="BN499" s="458"/>
      <c r="BO499" s="583" t="e">
        <f>VLOOKUP(B499,'[3]Phụ lục 01'!$B$12:$F$150,5,0)</f>
        <v>#N/A</v>
      </c>
      <c r="BP499" s="583" t="e">
        <f t="shared" si="157"/>
        <v>#N/A</v>
      </c>
      <c r="BQ499" s="469" t="e">
        <f>VLOOKUP(B499,'[2]PL01-16112024'!$D$11:$P$237,11,0)</f>
        <v>#N/A</v>
      </c>
      <c r="BR499" s="469"/>
      <c r="BS499" s="469"/>
      <c r="BT499" s="469"/>
      <c r="BU499" s="469"/>
    </row>
    <row r="500" spans="1:73" s="84" customFormat="1" ht="10.9" customHeight="1">
      <c r="A500" s="276" t="s">
        <v>186</v>
      </c>
      <c r="B500" s="277"/>
      <c r="C500" s="266"/>
      <c r="D500" s="606" t="str">
        <f>IF(C500="X",J500,"")</f>
        <v/>
      </c>
      <c r="E500" s="606" t="str">
        <f>NhuCau!D343</f>
        <v/>
      </c>
      <c r="F500" s="606" t="e">
        <f t="shared" si="156"/>
        <v>#VALUE!</v>
      </c>
      <c r="G500" s="606"/>
      <c r="H500" s="606" t="str">
        <f t="shared" ref="H500:H502" si="175">IF(ISTEXT(B500)=TRUE,"DBV","")</f>
        <v/>
      </c>
      <c r="I500" s="607"/>
      <c r="J500" s="592">
        <f t="shared" ref="J500:J504" si="176">SUM(K500:BM500)</f>
        <v>0</v>
      </c>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66"/>
      <c r="BI500" s="266"/>
      <c r="BJ500" s="266"/>
      <c r="BK500" s="266"/>
      <c r="BL500" s="266"/>
      <c r="BM500" s="266"/>
      <c r="BN500" s="459"/>
      <c r="BO500" s="583">
        <f>VLOOKUP(B500,'[3]Phụ lục 01'!$B$12:$F$150,5,0)</f>
        <v>0</v>
      </c>
      <c r="BP500" s="583">
        <f t="shared" si="157"/>
        <v>0</v>
      </c>
      <c r="BQ500" s="469" t="e">
        <f>VLOOKUP(B500,'[2]PL01-16112024'!$D$11:$P$237,11,0)</f>
        <v>#N/A</v>
      </c>
      <c r="BR500" s="469"/>
      <c r="BS500" s="469"/>
      <c r="BT500" s="469"/>
      <c r="BU500" s="469"/>
    </row>
    <row r="501" spans="1:73" s="71" customFormat="1" ht="10.9" customHeight="1">
      <c r="A501" s="276" t="s">
        <v>186</v>
      </c>
      <c r="B501" s="322"/>
      <c r="C501" s="68"/>
      <c r="D501" s="606"/>
      <c r="E501" s="606">
        <f>NhuCau!D344</f>
        <v>0</v>
      </c>
      <c r="F501" s="606">
        <f t="shared" si="156"/>
        <v>0</v>
      </c>
      <c r="G501" s="601"/>
      <c r="H501" s="606" t="str">
        <f t="shared" si="175"/>
        <v/>
      </c>
      <c r="I501" s="608"/>
      <c r="J501" s="592">
        <f t="shared" si="176"/>
        <v>0</v>
      </c>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3"/>
      <c r="AP501" s="283"/>
      <c r="AQ501" s="283"/>
      <c r="AR501" s="283"/>
      <c r="AS501" s="283"/>
      <c r="AT501" s="283"/>
      <c r="AU501" s="283"/>
      <c r="AV501" s="283"/>
      <c r="AW501" s="283"/>
      <c r="AX501" s="283"/>
      <c r="AY501" s="283"/>
      <c r="AZ501" s="283"/>
      <c r="BA501" s="283"/>
      <c r="BB501" s="283"/>
      <c r="BC501" s="283"/>
      <c r="BD501" s="283"/>
      <c r="BE501" s="283"/>
      <c r="BF501" s="283"/>
      <c r="BG501" s="283"/>
      <c r="BH501" s="68"/>
      <c r="BI501" s="68"/>
      <c r="BJ501" s="68"/>
      <c r="BK501" s="68"/>
      <c r="BL501" s="68"/>
      <c r="BM501" s="68"/>
      <c r="BN501" s="460"/>
      <c r="BO501" s="583">
        <f>VLOOKUP(B501,'[3]Phụ lục 01'!$B$12:$F$150,5,0)</f>
        <v>0</v>
      </c>
      <c r="BP501" s="583">
        <f t="shared" si="157"/>
        <v>0</v>
      </c>
      <c r="BQ501" s="469" t="e">
        <f>VLOOKUP(B501,'[2]PL01-16112024'!$D$11:$P$237,11,0)</f>
        <v>#N/A</v>
      </c>
      <c r="BR501" s="468"/>
      <c r="BS501" s="468"/>
      <c r="BT501" s="468"/>
      <c r="BU501" s="468"/>
    </row>
    <row r="502" spans="1:73" s="84" customFormat="1" ht="10.9" customHeight="1">
      <c r="A502" s="276" t="s">
        <v>186</v>
      </c>
      <c r="B502" s="277"/>
      <c r="C502" s="266"/>
      <c r="D502" s="606" t="str">
        <f>IF(C502="X",J502,"")</f>
        <v/>
      </c>
      <c r="E502" s="606" t="str">
        <f>NhuCau!D345</f>
        <v/>
      </c>
      <c r="F502" s="606" t="e">
        <f t="shared" si="156"/>
        <v>#VALUE!</v>
      </c>
      <c r="G502" s="606"/>
      <c r="H502" s="606" t="str">
        <f t="shared" si="175"/>
        <v/>
      </c>
      <c r="I502" s="607"/>
      <c r="J502" s="592">
        <f t="shared" si="176"/>
        <v>0</v>
      </c>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66"/>
      <c r="BI502" s="266"/>
      <c r="BJ502" s="266"/>
      <c r="BK502" s="266"/>
      <c r="BL502" s="266"/>
      <c r="BM502" s="266"/>
      <c r="BN502" s="459"/>
      <c r="BO502" s="583">
        <f>VLOOKUP(B502,'[3]Phụ lục 01'!$B$12:$F$150,5,0)</f>
        <v>0</v>
      </c>
      <c r="BP502" s="583">
        <f t="shared" si="157"/>
        <v>0</v>
      </c>
      <c r="BQ502" s="469" t="e">
        <f>VLOOKUP(B502,'[2]PL01-16112024'!$D$11:$P$237,11,0)</f>
        <v>#N/A</v>
      </c>
      <c r="BR502" s="469"/>
      <c r="BS502" s="469"/>
      <c r="BT502" s="469"/>
      <c r="BU502" s="469"/>
    </row>
    <row r="503" spans="1:73" s="84" customFormat="1" ht="10.9" customHeight="1">
      <c r="A503" s="276" t="s">
        <v>186</v>
      </c>
      <c r="B503" s="277"/>
      <c r="C503" s="266"/>
      <c r="D503" s="606" t="str">
        <f>IF(C503="X",J503,"")</f>
        <v/>
      </c>
      <c r="E503" s="606" t="str">
        <f>NhuCau!D346</f>
        <v/>
      </c>
      <c r="F503" s="606" t="e">
        <f t="shared" si="156"/>
        <v>#VALUE!</v>
      </c>
      <c r="G503" s="606"/>
      <c r="H503" s="606" t="str">
        <f>IF(ISTEXT(B503)=TRUE,"DBV","")</f>
        <v/>
      </c>
      <c r="I503" s="607"/>
      <c r="J503" s="592">
        <f t="shared" si="176"/>
        <v>0</v>
      </c>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66"/>
      <c r="BI503" s="266"/>
      <c r="BJ503" s="266"/>
      <c r="BK503" s="266"/>
      <c r="BL503" s="266"/>
      <c r="BM503" s="266"/>
      <c r="BN503" s="459"/>
      <c r="BO503" s="583">
        <f>VLOOKUP(B503,'[3]Phụ lục 01'!$B$12:$F$150,5,0)</f>
        <v>0</v>
      </c>
      <c r="BP503" s="583">
        <f t="shared" si="157"/>
        <v>0</v>
      </c>
      <c r="BQ503" s="469" t="e">
        <f>VLOOKUP(B503,'[2]PL01-16112024'!$D$11:$P$237,11,0)</f>
        <v>#N/A</v>
      </c>
      <c r="BR503" s="469"/>
      <c r="BS503" s="469"/>
      <c r="BT503" s="469"/>
      <c r="BU503" s="469"/>
    </row>
    <row r="504" spans="1:73" s="84" customFormat="1" ht="10.9" customHeight="1">
      <c r="A504" s="276" t="s">
        <v>186</v>
      </c>
      <c r="B504" s="277"/>
      <c r="C504" s="266"/>
      <c r="D504" s="606" t="str">
        <f>IF(C504="X",J504,"")</f>
        <v/>
      </c>
      <c r="E504" s="606" t="str">
        <f>NhuCau!D347</f>
        <v/>
      </c>
      <c r="F504" s="606" t="e">
        <f t="shared" si="156"/>
        <v>#VALUE!</v>
      </c>
      <c r="G504" s="606"/>
      <c r="H504" s="606" t="str">
        <f>IF(ISTEXT(B504)=TRUE,"DBV","")</f>
        <v/>
      </c>
      <c r="I504" s="607"/>
      <c r="J504" s="592">
        <f t="shared" si="176"/>
        <v>0</v>
      </c>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c r="AG504" s="281"/>
      <c r="AH504" s="281"/>
      <c r="AI504" s="281"/>
      <c r="AJ504" s="281"/>
      <c r="AK504" s="281"/>
      <c r="AL504" s="281"/>
      <c r="AM504" s="281"/>
      <c r="AN504" s="281"/>
      <c r="AO504" s="281"/>
      <c r="AP504" s="281"/>
      <c r="AQ504" s="281"/>
      <c r="AR504" s="281"/>
      <c r="AS504" s="281"/>
      <c r="AT504" s="281"/>
      <c r="AU504" s="281"/>
      <c r="AV504" s="281"/>
      <c r="AW504" s="281"/>
      <c r="AX504" s="281"/>
      <c r="AY504" s="281"/>
      <c r="AZ504" s="281"/>
      <c r="BA504" s="281"/>
      <c r="BB504" s="281"/>
      <c r="BC504" s="281"/>
      <c r="BD504" s="281"/>
      <c r="BE504" s="281"/>
      <c r="BF504" s="281"/>
      <c r="BG504" s="281"/>
      <c r="BH504" s="266"/>
      <c r="BI504" s="266"/>
      <c r="BJ504" s="266"/>
      <c r="BK504" s="266"/>
      <c r="BL504" s="266"/>
      <c r="BM504" s="266"/>
      <c r="BN504" s="459"/>
      <c r="BO504" s="583">
        <f>VLOOKUP(B504,'[3]Phụ lục 01'!$B$12:$F$150,5,0)</f>
        <v>0</v>
      </c>
      <c r="BP504" s="583">
        <f t="shared" si="157"/>
        <v>0</v>
      </c>
      <c r="BQ504" s="469" t="e">
        <f>VLOOKUP(B504,'[2]PL01-16112024'!$D$11:$P$237,11,0)</f>
        <v>#N/A</v>
      </c>
      <c r="BR504" s="469"/>
      <c r="BS504" s="469"/>
      <c r="BT504" s="469"/>
      <c r="BU504" s="469"/>
    </row>
    <row r="505" spans="1:73" s="84" customFormat="1" ht="10.9" customHeight="1">
      <c r="A505" s="269" t="s">
        <v>43</v>
      </c>
      <c r="B505" s="270" t="s">
        <v>37</v>
      </c>
      <c r="C505" s="271"/>
      <c r="D505" s="603" t="str">
        <f>IF(C505="X",J505,"")</f>
        <v/>
      </c>
      <c r="E505" s="606" t="str">
        <f>NhuCau!D348</f>
        <v/>
      </c>
      <c r="F505" s="606" t="e">
        <f t="shared" si="156"/>
        <v>#VALUE!</v>
      </c>
      <c r="G505" s="604"/>
      <c r="H505" s="604" t="str">
        <f>IF(ISTEXT(B505)=TRUE,"DCH","")</f>
        <v>DCH</v>
      </c>
      <c r="I505" s="609"/>
      <c r="J505" s="591">
        <f>SUM(K505:BM505)</f>
        <v>0.64</v>
      </c>
      <c r="K505" s="275">
        <f t="shared" ref="K505:BM505" si="177">SUM(K506:K508)</f>
        <v>0</v>
      </c>
      <c r="L505" s="275">
        <f t="shared" si="177"/>
        <v>0</v>
      </c>
      <c r="M505" s="275">
        <f t="shared" si="177"/>
        <v>0</v>
      </c>
      <c r="N505" s="275">
        <f t="shared" si="177"/>
        <v>0</v>
      </c>
      <c r="O505" s="275">
        <f t="shared" si="177"/>
        <v>0</v>
      </c>
      <c r="P505" s="275">
        <f t="shared" si="177"/>
        <v>0</v>
      </c>
      <c r="Q505" s="275">
        <f t="shared" si="177"/>
        <v>0</v>
      </c>
      <c r="R505" s="275">
        <f t="shared" si="177"/>
        <v>0</v>
      </c>
      <c r="S505" s="275">
        <f t="shared" si="177"/>
        <v>0</v>
      </c>
      <c r="T505" s="275">
        <f t="shared" si="177"/>
        <v>0</v>
      </c>
      <c r="U505" s="275">
        <f t="shared" si="177"/>
        <v>0</v>
      </c>
      <c r="V505" s="275">
        <f t="shared" si="177"/>
        <v>0</v>
      </c>
      <c r="W505" s="275">
        <f t="shared" si="177"/>
        <v>0.38</v>
      </c>
      <c r="X505" s="275">
        <f t="shared" si="177"/>
        <v>0</v>
      </c>
      <c r="Y505" s="275">
        <f t="shared" si="177"/>
        <v>0</v>
      </c>
      <c r="Z505" s="275">
        <f t="shared" si="177"/>
        <v>0</v>
      </c>
      <c r="AA505" s="275">
        <f t="shared" si="177"/>
        <v>0</v>
      </c>
      <c r="AB505" s="275">
        <f t="shared" si="177"/>
        <v>0</v>
      </c>
      <c r="AC505" s="275">
        <f t="shared" si="177"/>
        <v>0</v>
      </c>
      <c r="AD505" s="275">
        <f t="shared" si="177"/>
        <v>0</v>
      </c>
      <c r="AE505" s="275">
        <f t="shared" si="177"/>
        <v>0</v>
      </c>
      <c r="AF505" s="275">
        <f t="shared" si="177"/>
        <v>0</v>
      </c>
      <c r="AG505" s="275">
        <f t="shared" si="177"/>
        <v>0</v>
      </c>
      <c r="AH505" s="275">
        <f t="shared" si="177"/>
        <v>0</v>
      </c>
      <c r="AI505" s="275">
        <f t="shared" si="177"/>
        <v>0</v>
      </c>
      <c r="AJ505" s="275">
        <f t="shared" si="177"/>
        <v>0</v>
      </c>
      <c r="AK505" s="275">
        <f t="shared" si="177"/>
        <v>0</v>
      </c>
      <c r="AL505" s="275">
        <f t="shared" si="177"/>
        <v>0</v>
      </c>
      <c r="AM505" s="275">
        <f t="shared" si="177"/>
        <v>0</v>
      </c>
      <c r="AN505" s="275">
        <f t="shared" si="177"/>
        <v>0</v>
      </c>
      <c r="AO505" s="275">
        <f t="shared" si="177"/>
        <v>0</v>
      </c>
      <c r="AP505" s="275">
        <f t="shared" si="177"/>
        <v>0</v>
      </c>
      <c r="AQ505" s="275">
        <f t="shared" si="177"/>
        <v>0</v>
      </c>
      <c r="AR505" s="275">
        <f t="shared" si="177"/>
        <v>0</v>
      </c>
      <c r="AS505" s="275">
        <f t="shared" si="177"/>
        <v>0.06</v>
      </c>
      <c r="AT505" s="275">
        <f t="shared" si="177"/>
        <v>0</v>
      </c>
      <c r="AU505" s="275">
        <f t="shared" si="177"/>
        <v>0</v>
      </c>
      <c r="AV505" s="275">
        <f t="shared" si="177"/>
        <v>0</v>
      </c>
      <c r="AW505" s="275">
        <f t="shared" si="177"/>
        <v>0</v>
      </c>
      <c r="AX505" s="275">
        <f t="shared" si="177"/>
        <v>0</v>
      </c>
      <c r="AY505" s="275">
        <f t="shared" si="177"/>
        <v>0</v>
      </c>
      <c r="AZ505" s="275">
        <f t="shared" si="177"/>
        <v>0</v>
      </c>
      <c r="BA505" s="275">
        <f t="shared" si="177"/>
        <v>0</v>
      </c>
      <c r="BB505" s="275">
        <f t="shared" si="177"/>
        <v>0</v>
      </c>
      <c r="BC505" s="275">
        <f t="shared" si="177"/>
        <v>0</v>
      </c>
      <c r="BD505" s="275">
        <f t="shared" si="177"/>
        <v>0.2</v>
      </c>
      <c r="BE505" s="275">
        <f t="shared" si="177"/>
        <v>0</v>
      </c>
      <c r="BF505" s="275">
        <f t="shared" si="177"/>
        <v>0</v>
      </c>
      <c r="BG505" s="275">
        <f t="shared" si="177"/>
        <v>0</v>
      </c>
      <c r="BH505" s="275">
        <f t="shared" si="177"/>
        <v>0</v>
      </c>
      <c r="BI505" s="275">
        <f t="shared" si="177"/>
        <v>0</v>
      </c>
      <c r="BJ505" s="275">
        <f t="shared" si="177"/>
        <v>0</v>
      </c>
      <c r="BK505" s="275">
        <f t="shared" si="177"/>
        <v>0</v>
      </c>
      <c r="BL505" s="275">
        <f t="shared" si="177"/>
        <v>0</v>
      </c>
      <c r="BM505" s="275">
        <f t="shared" si="177"/>
        <v>0</v>
      </c>
      <c r="BN505" s="458"/>
      <c r="BO505" s="583" t="e">
        <f>VLOOKUP(B505,'[3]Phụ lục 01'!$B$12:$F$150,5,0)</f>
        <v>#N/A</v>
      </c>
      <c r="BP505" s="583" t="e">
        <f t="shared" si="157"/>
        <v>#N/A</v>
      </c>
      <c r="BQ505" s="469" t="e">
        <f>VLOOKUP(B505,'[2]PL01-16112024'!$D$11:$P$237,11,0)</f>
        <v>#N/A</v>
      </c>
      <c r="BR505" s="469"/>
      <c r="BS505" s="469"/>
      <c r="BT505" s="469"/>
      <c r="BU505" s="469"/>
    </row>
    <row r="506" spans="1:73" s="71" customFormat="1" ht="25.5">
      <c r="A506" s="276" t="s">
        <v>186</v>
      </c>
      <c r="B506" s="421" t="s">
        <v>894</v>
      </c>
      <c r="C506" s="68" t="s">
        <v>528</v>
      </c>
      <c r="D506" s="606">
        <f>IF(C506="X",J506,"")</f>
        <v>0.64</v>
      </c>
      <c r="E506" s="606" t="e">
        <f>NhuCau!#REF!</f>
        <v>#REF!</v>
      </c>
      <c r="F506" s="606" t="e">
        <f t="shared" si="156"/>
        <v>#REF!</v>
      </c>
      <c r="G506" s="601" t="s">
        <v>276</v>
      </c>
      <c r="H506" s="601" t="str">
        <f>IF(ISTEXT(B506)=TRUE,"DCH","")</f>
        <v>DCH</v>
      </c>
      <c r="I506" s="608" t="s">
        <v>512</v>
      </c>
      <c r="J506" s="592">
        <f t="shared" ref="J506:J509" si="178">SUM(K506:BM506)</f>
        <v>0.64</v>
      </c>
      <c r="K506" s="283"/>
      <c r="L506" s="283"/>
      <c r="M506" s="283"/>
      <c r="N506" s="283"/>
      <c r="O506" s="283"/>
      <c r="P506" s="283"/>
      <c r="Q506" s="283"/>
      <c r="R506" s="283"/>
      <c r="S506" s="283"/>
      <c r="T506" s="283"/>
      <c r="U506" s="283"/>
      <c r="V506" s="283"/>
      <c r="W506" s="283">
        <v>0.38</v>
      </c>
      <c r="X506" s="283"/>
      <c r="Y506" s="283"/>
      <c r="Z506" s="283"/>
      <c r="AA506" s="283"/>
      <c r="AB506" s="283"/>
      <c r="AC506" s="283"/>
      <c r="AD506" s="283"/>
      <c r="AE506" s="283"/>
      <c r="AF506" s="283"/>
      <c r="AG506" s="283"/>
      <c r="AH506" s="283"/>
      <c r="AI506" s="283"/>
      <c r="AJ506" s="283"/>
      <c r="AK506" s="283"/>
      <c r="AL506" s="283"/>
      <c r="AM506" s="283"/>
      <c r="AN506" s="283"/>
      <c r="AO506" s="283"/>
      <c r="AP506" s="283"/>
      <c r="AQ506" s="283"/>
      <c r="AR506" s="283"/>
      <c r="AS506" s="283">
        <v>0.06</v>
      </c>
      <c r="AT506" s="283"/>
      <c r="AU506" s="283"/>
      <c r="AV506" s="283"/>
      <c r="AW506" s="283"/>
      <c r="AX506" s="283"/>
      <c r="AY506" s="283"/>
      <c r="AZ506" s="283"/>
      <c r="BA506" s="283"/>
      <c r="BB506" s="283"/>
      <c r="BC506" s="283"/>
      <c r="BD506" s="283">
        <v>0.2</v>
      </c>
      <c r="BE506" s="283"/>
      <c r="BF506" s="283"/>
      <c r="BG506" s="283"/>
      <c r="BH506" s="68"/>
      <c r="BI506" s="68"/>
      <c r="BJ506" s="68"/>
      <c r="BK506" s="68"/>
      <c r="BL506" s="68"/>
      <c r="BM506" s="68"/>
      <c r="BN506" s="460"/>
      <c r="BO506" s="583">
        <f>VLOOKUP(B506,'[3]Phụ lục 01'!$B$12:$F$150,5,0)</f>
        <v>0.64</v>
      </c>
      <c r="BP506" s="583">
        <f t="shared" si="157"/>
        <v>0</v>
      </c>
      <c r="BQ506" s="469" t="e">
        <f>VLOOKUP(B506,'[2]PL01-16112024'!$D$11:$P$237,11,0)</f>
        <v>#N/A</v>
      </c>
      <c r="BR506" s="468">
        <v>0.64</v>
      </c>
      <c r="BS506" s="468">
        <v>0.64</v>
      </c>
      <c r="BT506" s="468">
        <v>0</v>
      </c>
      <c r="BU506" s="468"/>
    </row>
    <row r="507" spans="1:73" s="71" customFormat="1" ht="10.9" customHeight="1">
      <c r="A507" s="276" t="s">
        <v>186</v>
      </c>
      <c r="B507" s="282"/>
      <c r="C507" s="68"/>
      <c r="D507" s="606"/>
      <c r="E507" s="606">
        <f>NhuCau!D349</f>
        <v>0</v>
      </c>
      <c r="F507" s="606">
        <f t="shared" si="156"/>
        <v>0</v>
      </c>
      <c r="G507" s="601"/>
      <c r="H507" s="601" t="str">
        <f t="shared" ref="H507:H509" si="179">IF(ISTEXT(B507)=TRUE,"DCH","")</f>
        <v/>
      </c>
      <c r="I507" s="608"/>
      <c r="J507" s="592">
        <f t="shared" si="178"/>
        <v>0</v>
      </c>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c r="AL507" s="283"/>
      <c r="AM507" s="283"/>
      <c r="AN507" s="283"/>
      <c r="AO507" s="283"/>
      <c r="AP507" s="283"/>
      <c r="AQ507" s="283"/>
      <c r="AR507" s="283"/>
      <c r="AS507" s="283"/>
      <c r="AT507" s="283"/>
      <c r="AU507" s="283"/>
      <c r="AV507" s="283"/>
      <c r="AW507" s="283"/>
      <c r="AX507" s="283"/>
      <c r="AY507" s="283"/>
      <c r="AZ507" s="283"/>
      <c r="BA507" s="283"/>
      <c r="BB507" s="283"/>
      <c r="BC507" s="283"/>
      <c r="BD507" s="283"/>
      <c r="BE507" s="283"/>
      <c r="BF507" s="283"/>
      <c r="BG507" s="283"/>
      <c r="BH507" s="68"/>
      <c r="BI507" s="68"/>
      <c r="BJ507" s="68"/>
      <c r="BK507" s="68"/>
      <c r="BL507" s="68"/>
      <c r="BM507" s="68"/>
      <c r="BN507" s="460"/>
      <c r="BO507" s="583">
        <f>VLOOKUP(B507,'[3]Phụ lục 01'!$B$12:$F$150,5,0)</f>
        <v>0</v>
      </c>
      <c r="BP507" s="583">
        <f t="shared" si="157"/>
        <v>0</v>
      </c>
      <c r="BQ507" s="469" t="e">
        <f>VLOOKUP(B507,'[2]PL01-16112024'!$D$11:$P$237,11,0)</f>
        <v>#N/A</v>
      </c>
      <c r="BR507" s="468"/>
      <c r="BS507" s="468"/>
      <c r="BT507" s="468"/>
      <c r="BU507" s="468"/>
    </row>
    <row r="508" spans="1:73" s="71" customFormat="1" ht="10.9" customHeight="1">
      <c r="A508" s="276" t="s">
        <v>186</v>
      </c>
      <c r="B508" s="282"/>
      <c r="C508" s="68"/>
      <c r="D508" s="606" t="str">
        <f>IF(C508="X",J508,"")</f>
        <v/>
      </c>
      <c r="E508" s="606" t="str">
        <f>NhuCau!D350</f>
        <v/>
      </c>
      <c r="F508" s="606" t="e">
        <f t="shared" si="156"/>
        <v>#VALUE!</v>
      </c>
      <c r="G508" s="601"/>
      <c r="H508" s="601" t="str">
        <f t="shared" si="179"/>
        <v/>
      </c>
      <c r="I508" s="608"/>
      <c r="J508" s="592">
        <f t="shared" si="178"/>
        <v>0</v>
      </c>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3"/>
      <c r="AN508" s="283"/>
      <c r="AO508" s="283"/>
      <c r="AP508" s="283"/>
      <c r="AQ508" s="283"/>
      <c r="AR508" s="283"/>
      <c r="AS508" s="283"/>
      <c r="AT508" s="283"/>
      <c r="AU508" s="283"/>
      <c r="AV508" s="283"/>
      <c r="AW508" s="283"/>
      <c r="AX508" s="283"/>
      <c r="AY508" s="283"/>
      <c r="AZ508" s="283"/>
      <c r="BA508" s="283"/>
      <c r="BB508" s="283"/>
      <c r="BC508" s="283"/>
      <c r="BD508" s="283"/>
      <c r="BE508" s="283"/>
      <c r="BF508" s="283"/>
      <c r="BG508" s="283"/>
      <c r="BH508" s="68"/>
      <c r="BI508" s="68"/>
      <c r="BJ508" s="68"/>
      <c r="BK508" s="68"/>
      <c r="BL508" s="68"/>
      <c r="BM508" s="68"/>
      <c r="BN508" s="460"/>
      <c r="BO508" s="583">
        <f>VLOOKUP(B508,'[3]Phụ lục 01'!$B$12:$F$150,5,0)</f>
        <v>0</v>
      </c>
      <c r="BP508" s="583">
        <f t="shared" si="157"/>
        <v>0</v>
      </c>
      <c r="BQ508" s="469" t="e">
        <f>VLOOKUP(B508,'[2]PL01-16112024'!$D$11:$P$237,11,0)</f>
        <v>#N/A</v>
      </c>
      <c r="BR508" s="468"/>
      <c r="BS508" s="468"/>
      <c r="BT508" s="468"/>
      <c r="BU508" s="468"/>
    </row>
    <row r="509" spans="1:73" s="84" customFormat="1" ht="10.9" customHeight="1">
      <c r="A509" s="276" t="s">
        <v>186</v>
      </c>
      <c r="B509" s="277"/>
      <c r="C509" s="266"/>
      <c r="D509" s="606" t="str">
        <f>IF(C509="X",J509,"")</f>
        <v/>
      </c>
      <c r="E509" s="606" t="str">
        <f>NhuCau!D351</f>
        <v/>
      </c>
      <c r="F509" s="606" t="e">
        <f t="shared" si="156"/>
        <v>#VALUE!</v>
      </c>
      <c r="G509" s="606"/>
      <c r="H509" s="601" t="str">
        <f t="shared" si="179"/>
        <v/>
      </c>
      <c r="I509" s="607"/>
      <c r="J509" s="592">
        <f t="shared" si="178"/>
        <v>0</v>
      </c>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c r="AL509" s="281"/>
      <c r="AM509" s="281"/>
      <c r="AN509" s="281"/>
      <c r="AO509" s="281"/>
      <c r="AP509" s="281"/>
      <c r="AQ509" s="281"/>
      <c r="AR509" s="281"/>
      <c r="AS509" s="281"/>
      <c r="AT509" s="281"/>
      <c r="AU509" s="281"/>
      <c r="AV509" s="281"/>
      <c r="AW509" s="281"/>
      <c r="AX509" s="281"/>
      <c r="AY509" s="281"/>
      <c r="AZ509" s="281"/>
      <c r="BA509" s="281"/>
      <c r="BB509" s="281"/>
      <c r="BC509" s="281"/>
      <c r="BD509" s="281"/>
      <c r="BE509" s="281"/>
      <c r="BF509" s="281"/>
      <c r="BG509" s="281"/>
      <c r="BH509" s="266"/>
      <c r="BI509" s="266"/>
      <c r="BJ509" s="266"/>
      <c r="BK509" s="266"/>
      <c r="BL509" s="266"/>
      <c r="BM509" s="266"/>
      <c r="BN509" s="459"/>
      <c r="BO509" s="583">
        <f>VLOOKUP(B509,'[3]Phụ lục 01'!$B$12:$F$150,5,0)</f>
        <v>0</v>
      </c>
      <c r="BP509" s="583">
        <f t="shared" si="157"/>
        <v>0</v>
      </c>
      <c r="BQ509" s="469" t="e">
        <f>VLOOKUP(B509,'[2]PL01-16112024'!$D$11:$P$237,11,0)</f>
        <v>#N/A</v>
      </c>
      <c r="BR509" s="469"/>
      <c r="BS509" s="469"/>
      <c r="BT509" s="469"/>
      <c r="BU509" s="469"/>
    </row>
    <row r="510" spans="1:73" s="84" customFormat="1" ht="10.9" customHeight="1">
      <c r="A510" s="269" t="s">
        <v>43</v>
      </c>
      <c r="B510" s="270" t="s">
        <v>55</v>
      </c>
      <c r="C510" s="271"/>
      <c r="D510" s="603" t="str">
        <f>IF(C510="X",J510,"")</f>
        <v/>
      </c>
      <c r="E510" s="606" t="str">
        <f>NhuCau!D352</f>
        <v/>
      </c>
      <c r="F510" s="606" t="e">
        <f t="shared" ref="F510:F573" si="180">D510-E510</f>
        <v>#VALUE!</v>
      </c>
      <c r="G510" s="604"/>
      <c r="H510" s="604" t="str">
        <f>IF(ISTEXT(B510)=TRUE,"DKV","")</f>
        <v>DKV</v>
      </c>
      <c r="I510" s="609"/>
      <c r="J510" s="591">
        <f>SUM(K510:BM510)</f>
        <v>2.0646</v>
      </c>
      <c r="K510" s="275">
        <f t="shared" ref="K510:BM510" si="181">SUM(K511:K519)</f>
        <v>0.54</v>
      </c>
      <c r="L510" s="275">
        <f t="shared" si="181"/>
        <v>0</v>
      </c>
      <c r="M510" s="275">
        <f t="shared" si="181"/>
        <v>1.5246</v>
      </c>
      <c r="N510" s="275">
        <f t="shared" si="181"/>
        <v>0</v>
      </c>
      <c r="O510" s="275">
        <f t="shared" si="181"/>
        <v>0</v>
      </c>
      <c r="P510" s="275">
        <f t="shared" si="181"/>
        <v>0</v>
      </c>
      <c r="Q510" s="275">
        <f t="shared" si="181"/>
        <v>0</v>
      </c>
      <c r="R510" s="275">
        <f t="shared" si="181"/>
        <v>0</v>
      </c>
      <c r="S510" s="275">
        <f t="shared" si="181"/>
        <v>0</v>
      </c>
      <c r="T510" s="275">
        <f t="shared" si="181"/>
        <v>0</v>
      </c>
      <c r="U510" s="275">
        <f t="shared" si="181"/>
        <v>0</v>
      </c>
      <c r="V510" s="275">
        <f t="shared" si="181"/>
        <v>0</v>
      </c>
      <c r="W510" s="275">
        <f t="shared" si="181"/>
        <v>0</v>
      </c>
      <c r="X510" s="275">
        <f t="shared" si="181"/>
        <v>0</v>
      </c>
      <c r="Y510" s="275">
        <f t="shared" si="181"/>
        <v>0</v>
      </c>
      <c r="Z510" s="275">
        <f t="shared" si="181"/>
        <v>0</v>
      </c>
      <c r="AA510" s="275">
        <f t="shared" si="181"/>
        <v>0</v>
      </c>
      <c r="AB510" s="275">
        <f t="shared" si="181"/>
        <v>0</v>
      </c>
      <c r="AC510" s="275">
        <f t="shared" si="181"/>
        <v>0</v>
      </c>
      <c r="AD510" s="275">
        <f t="shared" si="181"/>
        <v>0</v>
      </c>
      <c r="AE510" s="275">
        <f t="shared" si="181"/>
        <v>0</v>
      </c>
      <c r="AF510" s="275">
        <f t="shared" si="181"/>
        <v>0</v>
      </c>
      <c r="AG510" s="275">
        <f t="shared" si="181"/>
        <v>0</v>
      </c>
      <c r="AH510" s="275">
        <f t="shared" si="181"/>
        <v>0</v>
      </c>
      <c r="AI510" s="275">
        <f t="shared" si="181"/>
        <v>0</v>
      </c>
      <c r="AJ510" s="275">
        <f t="shared" si="181"/>
        <v>0</v>
      </c>
      <c r="AK510" s="275">
        <f t="shared" si="181"/>
        <v>0</v>
      </c>
      <c r="AL510" s="275">
        <f t="shared" si="181"/>
        <v>0</v>
      </c>
      <c r="AM510" s="275">
        <f t="shared" si="181"/>
        <v>0</v>
      </c>
      <c r="AN510" s="275">
        <f t="shared" si="181"/>
        <v>0</v>
      </c>
      <c r="AO510" s="275">
        <f t="shared" si="181"/>
        <v>0</v>
      </c>
      <c r="AP510" s="275">
        <f t="shared" si="181"/>
        <v>0</v>
      </c>
      <c r="AQ510" s="275">
        <f t="shared" si="181"/>
        <v>0</v>
      </c>
      <c r="AR510" s="275">
        <f t="shared" si="181"/>
        <v>0</v>
      </c>
      <c r="AS510" s="275">
        <f t="shared" si="181"/>
        <v>0</v>
      </c>
      <c r="AT510" s="275">
        <f t="shared" si="181"/>
        <v>0</v>
      </c>
      <c r="AU510" s="275">
        <f t="shared" si="181"/>
        <v>0</v>
      </c>
      <c r="AV510" s="275">
        <f t="shared" si="181"/>
        <v>0</v>
      </c>
      <c r="AW510" s="275">
        <f t="shared" si="181"/>
        <v>0</v>
      </c>
      <c r="AX510" s="275">
        <f t="shared" si="181"/>
        <v>0</v>
      </c>
      <c r="AY510" s="275">
        <f t="shared" si="181"/>
        <v>0</v>
      </c>
      <c r="AZ510" s="275">
        <f t="shared" si="181"/>
        <v>0</v>
      </c>
      <c r="BA510" s="275">
        <f t="shared" si="181"/>
        <v>0</v>
      </c>
      <c r="BB510" s="275">
        <f t="shared" si="181"/>
        <v>0</v>
      </c>
      <c r="BC510" s="275">
        <f t="shared" si="181"/>
        <v>0</v>
      </c>
      <c r="BD510" s="275">
        <f t="shared" si="181"/>
        <v>0</v>
      </c>
      <c r="BE510" s="275">
        <f t="shared" si="181"/>
        <v>0</v>
      </c>
      <c r="BF510" s="275">
        <f t="shared" si="181"/>
        <v>0</v>
      </c>
      <c r="BG510" s="275">
        <f t="shared" si="181"/>
        <v>0</v>
      </c>
      <c r="BH510" s="275">
        <f t="shared" si="181"/>
        <v>0</v>
      </c>
      <c r="BI510" s="275">
        <f t="shared" si="181"/>
        <v>0</v>
      </c>
      <c r="BJ510" s="275">
        <f t="shared" si="181"/>
        <v>0</v>
      </c>
      <c r="BK510" s="275">
        <f t="shared" si="181"/>
        <v>0</v>
      </c>
      <c r="BL510" s="275">
        <f t="shared" si="181"/>
        <v>0</v>
      </c>
      <c r="BM510" s="275">
        <f t="shared" si="181"/>
        <v>0</v>
      </c>
      <c r="BN510" s="458"/>
      <c r="BO510" s="583" t="e">
        <f>VLOOKUP(B510,'[3]Phụ lục 01'!$B$12:$F$150,5,0)</f>
        <v>#N/A</v>
      </c>
      <c r="BP510" s="583" t="e">
        <f t="shared" ref="BP510:BP573" si="182">J510-BO510</f>
        <v>#N/A</v>
      </c>
      <c r="BQ510" s="469" t="e">
        <f>VLOOKUP(B510,'[2]PL01-16112024'!$D$11:$P$237,11,0)</f>
        <v>#N/A</v>
      </c>
      <c r="BR510" s="469"/>
      <c r="BS510" s="469"/>
      <c r="BT510" s="469"/>
      <c r="BU510" s="469"/>
    </row>
    <row r="511" spans="1:73" s="71" customFormat="1" ht="36" customHeight="1">
      <c r="A511" s="276" t="s">
        <v>186</v>
      </c>
      <c r="B511" s="427" t="s">
        <v>587</v>
      </c>
      <c r="C511" s="68" t="s">
        <v>528</v>
      </c>
      <c r="D511" s="606">
        <f>IF(C511="X",J511,"")</f>
        <v>0.91459999999999997</v>
      </c>
      <c r="E511" s="606" t="e">
        <f>NhuCau!#REF!</f>
        <v>#REF!</v>
      </c>
      <c r="F511" s="606" t="e">
        <f t="shared" si="180"/>
        <v>#REF!</v>
      </c>
      <c r="G511" s="601" t="s">
        <v>276</v>
      </c>
      <c r="H511" s="601" t="str">
        <f>IF(ISTEXT(B511)=TRUE,"DKV","")</f>
        <v>DKV</v>
      </c>
      <c r="I511" s="608" t="s">
        <v>513</v>
      </c>
      <c r="J511" s="592">
        <f t="shared" ref="J511:J519" si="183">SUM(K511:BM511)</f>
        <v>0.91459999999999997</v>
      </c>
      <c r="K511" s="281">
        <v>0</v>
      </c>
      <c r="L511" s="281">
        <v>0</v>
      </c>
      <c r="M511" s="281">
        <v>0.91459999999999997</v>
      </c>
      <c r="N511" s="281">
        <v>0</v>
      </c>
      <c r="O511" s="281"/>
      <c r="P511" s="281"/>
      <c r="Q511" s="281"/>
      <c r="R511" s="281"/>
      <c r="S511" s="281">
        <v>0</v>
      </c>
      <c r="T511" s="281"/>
      <c r="U511" s="281"/>
      <c r="V511" s="281">
        <v>0</v>
      </c>
      <c r="W511" s="281">
        <v>0</v>
      </c>
      <c r="X511" s="281"/>
      <c r="Y511" s="281"/>
      <c r="Z511" s="281"/>
      <c r="AA511" s="281"/>
      <c r="AB511" s="281">
        <v>0</v>
      </c>
      <c r="AC511" s="281"/>
      <c r="AD511" s="281">
        <v>0</v>
      </c>
      <c r="AE511" s="281">
        <v>0</v>
      </c>
      <c r="AF511" s="281">
        <v>0</v>
      </c>
      <c r="AG511" s="281"/>
      <c r="AH511" s="281"/>
      <c r="AI511" s="281"/>
      <c r="AJ511" s="281"/>
      <c r="AK511" s="281"/>
      <c r="AL511" s="281"/>
      <c r="AM511" s="281"/>
      <c r="AN511" s="281"/>
      <c r="AO511" s="281"/>
      <c r="AP511" s="281">
        <v>0</v>
      </c>
      <c r="AQ511" s="281"/>
      <c r="AR511" s="281">
        <v>0</v>
      </c>
      <c r="AS511" s="281"/>
      <c r="AT511" s="281"/>
      <c r="AU511" s="281"/>
      <c r="AV511" s="281"/>
      <c r="AW511" s="281"/>
      <c r="AX511" s="281"/>
      <c r="AY511" s="281"/>
      <c r="AZ511" s="281"/>
      <c r="BA511" s="281"/>
      <c r="BB511" s="281"/>
      <c r="BC511" s="281"/>
      <c r="BD511" s="281">
        <v>0</v>
      </c>
      <c r="BE511" s="281"/>
      <c r="BF511" s="281">
        <v>0</v>
      </c>
      <c r="BG511" s="281"/>
      <c r="BH511" s="266"/>
      <c r="BI511" s="266"/>
      <c r="BJ511" s="266"/>
      <c r="BK511" s="266"/>
      <c r="BL511" s="266"/>
      <c r="BM511" s="266"/>
      <c r="BN511" s="460"/>
      <c r="BO511" s="583">
        <f>VLOOKUP(B511,'[3]Phụ lục 01'!$B$12:$F$150,5,0)</f>
        <v>0.91459999999999997</v>
      </c>
      <c r="BP511" s="583">
        <f t="shared" si="182"/>
        <v>0</v>
      </c>
      <c r="BQ511" s="469">
        <f>VLOOKUP(B511,'[2]PL01-16112024'!$D$11:$P$237,11,0)</f>
        <v>1</v>
      </c>
      <c r="BR511" s="468">
        <v>1</v>
      </c>
      <c r="BS511" s="468">
        <v>0.91459999999999997</v>
      </c>
      <c r="BT511" s="468">
        <v>0</v>
      </c>
      <c r="BU511" s="468"/>
    </row>
    <row r="512" spans="1:73" s="71" customFormat="1" ht="48.75" customHeight="1">
      <c r="A512" s="276" t="s">
        <v>186</v>
      </c>
      <c r="B512" s="425" t="s">
        <v>588</v>
      </c>
      <c r="C512" s="68" t="s">
        <v>528</v>
      </c>
      <c r="D512" s="606">
        <f>IF(C512="X",J512,"")</f>
        <v>0.55000000000000004</v>
      </c>
      <c r="E512" s="606" t="e">
        <f>NhuCau!#REF!</f>
        <v>#REF!</v>
      </c>
      <c r="F512" s="606" t="e">
        <f t="shared" si="180"/>
        <v>#REF!</v>
      </c>
      <c r="G512" s="601" t="s">
        <v>276</v>
      </c>
      <c r="H512" s="601" t="str">
        <f t="shared" ref="H512:H519" si="184">IF(ISTEXT(B512)=TRUE,"DKV","")</f>
        <v>DKV</v>
      </c>
      <c r="I512" s="608" t="s">
        <v>514</v>
      </c>
      <c r="J512" s="592">
        <f t="shared" si="183"/>
        <v>0.55000000000000004</v>
      </c>
      <c r="K512" s="283">
        <v>0.54</v>
      </c>
      <c r="L512" s="283"/>
      <c r="M512" s="283">
        <v>0.01</v>
      </c>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c r="AL512" s="283"/>
      <c r="AM512" s="283"/>
      <c r="AN512" s="283"/>
      <c r="AO512" s="283"/>
      <c r="AP512" s="283"/>
      <c r="AQ512" s="283"/>
      <c r="AR512" s="283"/>
      <c r="AS512" s="283"/>
      <c r="AT512" s="283"/>
      <c r="AU512" s="283"/>
      <c r="AV512" s="283"/>
      <c r="AW512" s="283"/>
      <c r="AX512" s="283"/>
      <c r="AY512" s="283"/>
      <c r="AZ512" s="283"/>
      <c r="BA512" s="283"/>
      <c r="BB512" s="283"/>
      <c r="BC512" s="283"/>
      <c r="BD512" s="283"/>
      <c r="BE512" s="283"/>
      <c r="BF512" s="283"/>
      <c r="BG512" s="283"/>
      <c r="BH512" s="68"/>
      <c r="BI512" s="68"/>
      <c r="BJ512" s="68"/>
      <c r="BK512" s="68"/>
      <c r="BL512" s="68"/>
      <c r="BM512" s="68"/>
      <c r="BN512" s="460"/>
      <c r="BO512" s="583">
        <f>VLOOKUP(B512,'[3]Phụ lục 01'!$B$12:$F$150,5,0)</f>
        <v>0.55000000000000004</v>
      </c>
      <c r="BP512" s="583">
        <f t="shared" si="182"/>
        <v>0</v>
      </c>
      <c r="BQ512" s="469">
        <f>VLOOKUP(B512,'[2]PL01-16112024'!$D$11:$P$237,11,0)</f>
        <v>0.55000000000000004</v>
      </c>
      <c r="BR512" s="468">
        <v>0.55000000000000004</v>
      </c>
      <c r="BS512" s="468">
        <v>0</v>
      </c>
      <c r="BT512" s="468">
        <v>0.54</v>
      </c>
      <c r="BU512" s="468"/>
    </row>
    <row r="513" spans="1:73" s="71" customFormat="1" ht="21" customHeight="1">
      <c r="A513" s="276" t="s">
        <v>186</v>
      </c>
      <c r="B513" s="427" t="s">
        <v>718</v>
      </c>
      <c r="C513" s="68"/>
      <c r="D513" s="606"/>
      <c r="E513" s="606" t="e">
        <f>NhuCau!#REF!</f>
        <v>#REF!</v>
      </c>
      <c r="F513" s="606" t="e">
        <f t="shared" si="180"/>
        <v>#REF!</v>
      </c>
      <c r="G513" s="601" t="s">
        <v>276</v>
      </c>
      <c r="H513" s="601" t="str">
        <f t="shared" si="184"/>
        <v>DKV</v>
      </c>
      <c r="I513" s="608" t="s">
        <v>513</v>
      </c>
      <c r="J513" s="592">
        <f t="shared" si="183"/>
        <v>0.6</v>
      </c>
      <c r="K513" s="283"/>
      <c r="L513" s="283"/>
      <c r="M513" s="283">
        <v>0.6</v>
      </c>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c r="AL513" s="283"/>
      <c r="AM513" s="283"/>
      <c r="AN513" s="283"/>
      <c r="AO513" s="283"/>
      <c r="AP513" s="283"/>
      <c r="AQ513" s="283"/>
      <c r="AR513" s="283"/>
      <c r="AS513" s="283"/>
      <c r="AT513" s="283"/>
      <c r="AU513" s="283"/>
      <c r="AV513" s="283"/>
      <c r="AW513" s="283"/>
      <c r="AX513" s="283"/>
      <c r="AY513" s="283"/>
      <c r="AZ513" s="283"/>
      <c r="BA513" s="283"/>
      <c r="BB513" s="283"/>
      <c r="BC513" s="283"/>
      <c r="BD513" s="283"/>
      <c r="BE513" s="283"/>
      <c r="BF513" s="283"/>
      <c r="BG513" s="283"/>
      <c r="BH513" s="68"/>
      <c r="BI513" s="68"/>
      <c r="BJ513" s="68"/>
      <c r="BK513" s="68"/>
      <c r="BL513" s="68"/>
      <c r="BM513" s="68"/>
      <c r="BN513" s="460"/>
      <c r="BO513" s="583">
        <f>VLOOKUP(B513,'[3]Phụ lục 01'!$B$12:$F$150,5,0)</f>
        <v>0</v>
      </c>
      <c r="BP513" s="583">
        <f t="shared" si="182"/>
        <v>0.6</v>
      </c>
      <c r="BQ513" s="469">
        <f>VLOOKUP(B513,'[2]PL01-16112024'!$D$11:$P$237,11,0)</f>
        <v>0.6</v>
      </c>
      <c r="BR513" s="468"/>
      <c r="BS513" s="468"/>
      <c r="BT513" s="468"/>
      <c r="BU513" s="468"/>
    </row>
    <row r="514" spans="1:73" s="71" customFormat="1" ht="10.9" customHeight="1">
      <c r="A514" s="276" t="s">
        <v>186</v>
      </c>
      <c r="B514" s="282"/>
      <c r="C514" s="68"/>
      <c r="D514" s="606"/>
      <c r="E514" s="606">
        <f>NhuCau!D353</f>
        <v>0</v>
      </c>
      <c r="F514" s="606">
        <f t="shared" si="180"/>
        <v>0</v>
      </c>
      <c r="G514" s="601"/>
      <c r="H514" s="601" t="str">
        <f t="shared" si="184"/>
        <v/>
      </c>
      <c r="I514" s="608"/>
      <c r="J514" s="592">
        <f t="shared" si="183"/>
        <v>0</v>
      </c>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c r="AL514" s="283"/>
      <c r="AM514" s="283"/>
      <c r="AN514" s="283"/>
      <c r="AO514" s="283"/>
      <c r="AP514" s="283"/>
      <c r="AQ514" s="283"/>
      <c r="AR514" s="283"/>
      <c r="AS514" s="283"/>
      <c r="AT514" s="283"/>
      <c r="AU514" s="283"/>
      <c r="AV514" s="283"/>
      <c r="AW514" s="283"/>
      <c r="AX514" s="283"/>
      <c r="AY514" s="283"/>
      <c r="AZ514" s="283"/>
      <c r="BA514" s="283"/>
      <c r="BB514" s="283"/>
      <c r="BC514" s="283"/>
      <c r="BD514" s="283"/>
      <c r="BE514" s="283"/>
      <c r="BF514" s="283"/>
      <c r="BG514" s="283"/>
      <c r="BH514" s="68"/>
      <c r="BI514" s="68"/>
      <c r="BJ514" s="68"/>
      <c r="BK514" s="68"/>
      <c r="BL514" s="68"/>
      <c r="BM514" s="68"/>
      <c r="BN514" s="460"/>
      <c r="BO514" s="583">
        <f>VLOOKUP(B514,'[3]Phụ lục 01'!$B$12:$F$150,5,0)</f>
        <v>0</v>
      </c>
      <c r="BP514" s="583">
        <f t="shared" si="182"/>
        <v>0</v>
      </c>
      <c r="BQ514" s="469" t="e">
        <f>VLOOKUP(B514,'[2]PL01-16112024'!$D$11:$P$237,11,0)</f>
        <v>#N/A</v>
      </c>
      <c r="BR514" s="468"/>
      <c r="BS514" s="468"/>
      <c r="BT514" s="468"/>
      <c r="BU514" s="468"/>
    </row>
    <row r="515" spans="1:73" s="71" customFormat="1" ht="10.9" customHeight="1">
      <c r="A515" s="276" t="s">
        <v>186</v>
      </c>
      <c r="B515" s="282"/>
      <c r="C515" s="68"/>
      <c r="D515" s="606"/>
      <c r="E515" s="606">
        <f>NhuCau!D354</f>
        <v>0</v>
      </c>
      <c r="F515" s="606">
        <f t="shared" si="180"/>
        <v>0</v>
      </c>
      <c r="G515" s="601"/>
      <c r="H515" s="601" t="str">
        <f t="shared" si="184"/>
        <v/>
      </c>
      <c r="I515" s="608"/>
      <c r="J515" s="592">
        <f t="shared" si="183"/>
        <v>0</v>
      </c>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83"/>
      <c r="AV515" s="283"/>
      <c r="AW515" s="283"/>
      <c r="AX515" s="283"/>
      <c r="AY515" s="283"/>
      <c r="AZ515" s="283"/>
      <c r="BA515" s="283"/>
      <c r="BB515" s="283"/>
      <c r="BC515" s="283"/>
      <c r="BD515" s="283"/>
      <c r="BE515" s="283"/>
      <c r="BF515" s="283"/>
      <c r="BG515" s="283"/>
      <c r="BH515" s="68"/>
      <c r="BI515" s="68"/>
      <c r="BJ515" s="68"/>
      <c r="BK515" s="68"/>
      <c r="BL515" s="68"/>
      <c r="BM515" s="68"/>
      <c r="BN515" s="460"/>
      <c r="BO515" s="583">
        <f>VLOOKUP(B515,'[3]Phụ lục 01'!$B$12:$F$150,5,0)</f>
        <v>0</v>
      </c>
      <c r="BP515" s="583">
        <f t="shared" si="182"/>
        <v>0</v>
      </c>
      <c r="BQ515" s="469" t="e">
        <f>VLOOKUP(B515,'[2]PL01-16112024'!$D$11:$P$237,11,0)</f>
        <v>#N/A</v>
      </c>
      <c r="BR515" s="468"/>
      <c r="BS515" s="468"/>
      <c r="BT515" s="468"/>
      <c r="BU515" s="468"/>
    </row>
    <row r="516" spans="1:73" s="71" customFormat="1" ht="10.9" customHeight="1">
      <c r="A516" s="276" t="s">
        <v>186</v>
      </c>
      <c r="B516" s="282"/>
      <c r="C516" s="68"/>
      <c r="D516" s="606"/>
      <c r="E516" s="606">
        <f>NhuCau!D355</f>
        <v>0</v>
      </c>
      <c r="F516" s="606">
        <f t="shared" si="180"/>
        <v>0</v>
      </c>
      <c r="G516" s="601"/>
      <c r="H516" s="601" t="str">
        <f t="shared" si="184"/>
        <v/>
      </c>
      <c r="I516" s="608"/>
      <c r="J516" s="592">
        <f t="shared" si="183"/>
        <v>0</v>
      </c>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3"/>
      <c r="AP516" s="283"/>
      <c r="AQ516" s="283"/>
      <c r="AR516" s="283"/>
      <c r="AS516" s="283"/>
      <c r="AT516" s="283"/>
      <c r="AU516" s="283"/>
      <c r="AV516" s="283"/>
      <c r="AW516" s="283"/>
      <c r="AX516" s="283"/>
      <c r="AY516" s="283"/>
      <c r="AZ516" s="283"/>
      <c r="BA516" s="283"/>
      <c r="BB516" s="283"/>
      <c r="BC516" s="283"/>
      <c r="BD516" s="283"/>
      <c r="BE516" s="283"/>
      <c r="BF516" s="283"/>
      <c r="BG516" s="283"/>
      <c r="BH516" s="68"/>
      <c r="BI516" s="68"/>
      <c r="BJ516" s="68"/>
      <c r="BK516" s="68"/>
      <c r="BL516" s="68"/>
      <c r="BM516" s="68"/>
      <c r="BN516" s="460"/>
      <c r="BO516" s="583">
        <f>VLOOKUP(B516,'[3]Phụ lục 01'!$B$12:$F$150,5,0)</f>
        <v>0</v>
      </c>
      <c r="BP516" s="583">
        <f t="shared" si="182"/>
        <v>0</v>
      </c>
      <c r="BQ516" s="469" t="e">
        <f>VLOOKUP(B516,'[2]PL01-16112024'!$D$11:$P$237,11,0)</f>
        <v>#N/A</v>
      </c>
      <c r="BR516" s="468"/>
      <c r="BS516" s="468"/>
      <c r="BT516" s="468"/>
      <c r="BU516" s="468"/>
    </row>
    <row r="517" spans="1:73" s="71" customFormat="1" ht="10.9" customHeight="1">
      <c r="A517" s="276" t="s">
        <v>186</v>
      </c>
      <c r="B517" s="15"/>
      <c r="C517" s="68"/>
      <c r="D517" s="606" t="str">
        <f>IF(C517="X",J517,"")</f>
        <v/>
      </c>
      <c r="E517" s="606" t="str">
        <f>NhuCau!D356</f>
        <v/>
      </c>
      <c r="F517" s="606" t="e">
        <f t="shared" si="180"/>
        <v>#VALUE!</v>
      </c>
      <c r="G517" s="601"/>
      <c r="H517" s="601" t="str">
        <f t="shared" si="184"/>
        <v/>
      </c>
      <c r="I517" s="608"/>
      <c r="J517" s="592">
        <f t="shared" si="183"/>
        <v>0</v>
      </c>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c r="AL517" s="283"/>
      <c r="AM517" s="283"/>
      <c r="AN517" s="283"/>
      <c r="AO517" s="283"/>
      <c r="AP517" s="283"/>
      <c r="AQ517" s="283"/>
      <c r="AR517" s="283"/>
      <c r="AS517" s="283"/>
      <c r="AT517" s="283"/>
      <c r="AU517" s="283"/>
      <c r="AV517" s="283"/>
      <c r="AW517" s="283"/>
      <c r="AX517" s="283"/>
      <c r="AY517" s="283"/>
      <c r="AZ517" s="283"/>
      <c r="BA517" s="283"/>
      <c r="BB517" s="283"/>
      <c r="BC517" s="283"/>
      <c r="BD517" s="283"/>
      <c r="BE517" s="283"/>
      <c r="BF517" s="283"/>
      <c r="BG517" s="283"/>
      <c r="BH517" s="68"/>
      <c r="BI517" s="68"/>
      <c r="BJ517" s="68"/>
      <c r="BK517" s="68"/>
      <c r="BL517" s="68"/>
      <c r="BM517" s="68"/>
      <c r="BN517" s="460"/>
      <c r="BO517" s="583">
        <f>VLOOKUP(B517,'[3]Phụ lục 01'!$B$12:$F$150,5,0)</f>
        <v>0</v>
      </c>
      <c r="BP517" s="583">
        <f t="shared" si="182"/>
        <v>0</v>
      </c>
      <c r="BQ517" s="469" t="e">
        <f>VLOOKUP(B517,'[2]PL01-16112024'!$D$11:$P$237,11,0)</f>
        <v>#N/A</v>
      </c>
      <c r="BR517" s="468"/>
      <c r="BS517" s="468"/>
      <c r="BT517" s="468"/>
      <c r="BU517" s="468"/>
    </row>
    <row r="518" spans="1:73" s="71" customFormat="1" ht="10.9" customHeight="1">
      <c r="A518" s="276" t="s">
        <v>186</v>
      </c>
      <c r="B518" s="282"/>
      <c r="C518" s="68"/>
      <c r="D518" s="606" t="str">
        <f>IF(C518="X",J518,"")</f>
        <v/>
      </c>
      <c r="E518" s="606" t="str">
        <f>NhuCau!D357</f>
        <v/>
      </c>
      <c r="F518" s="606" t="e">
        <f t="shared" si="180"/>
        <v>#VALUE!</v>
      </c>
      <c r="G518" s="601"/>
      <c r="H518" s="601" t="str">
        <f t="shared" si="184"/>
        <v/>
      </c>
      <c r="I518" s="608"/>
      <c r="J518" s="592">
        <f t="shared" si="183"/>
        <v>0</v>
      </c>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c r="AL518" s="283"/>
      <c r="AM518" s="283"/>
      <c r="AN518" s="283"/>
      <c r="AO518" s="283"/>
      <c r="AP518" s="283"/>
      <c r="AQ518" s="283"/>
      <c r="AR518" s="283"/>
      <c r="AS518" s="283"/>
      <c r="AT518" s="283"/>
      <c r="AU518" s="283"/>
      <c r="AV518" s="283"/>
      <c r="AW518" s="283"/>
      <c r="AX518" s="283"/>
      <c r="AY518" s="283"/>
      <c r="AZ518" s="283"/>
      <c r="BA518" s="283"/>
      <c r="BB518" s="283"/>
      <c r="BC518" s="283"/>
      <c r="BD518" s="283"/>
      <c r="BE518" s="283"/>
      <c r="BF518" s="67"/>
      <c r="BG518" s="283"/>
      <c r="BH518" s="68"/>
      <c r="BI518" s="68"/>
      <c r="BJ518" s="68"/>
      <c r="BK518" s="68"/>
      <c r="BL518" s="68"/>
      <c r="BM518" s="68"/>
      <c r="BN518" s="460"/>
      <c r="BO518" s="583">
        <f>VLOOKUP(B518,'[3]Phụ lục 01'!$B$12:$F$150,5,0)</f>
        <v>0</v>
      </c>
      <c r="BP518" s="583">
        <f t="shared" si="182"/>
        <v>0</v>
      </c>
      <c r="BQ518" s="469" t="e">
        <f>VLOOKUP(B518,'[2]PL01-16112024'!$D$11:$P$237,11,0)</f>
        <v>#N/A</v>
      </c>
      <c r="BR518" s="468"/>
      <c r="BS518" s="468"/>
      <c r="BT518" s="468"/>
      <c r="BU518" s="468"/>
    </row>
    <row r="519" spans="1:73" s="71" customFormat="1" ht="10.9" customHeight="1">
      <c r="A519" s="276" t="s">
        <v>186</v>
      </c>
      <c r="B519" s="282"/>
      <c r="C519" s="68"/>
      <c r="D519" s="606" t="str">
        <f>IF(C519="X",J519,"")</f>
        <v/>
      </c>
      <c r="E519" s="606" t="str">
        <f>NhuCau!D358</f>
        <v/>
      </c>
      <c r="F519" s="606" t="e">
        <f t="shared" si="180"/>
        <v>#VALUE!</v>
      </c>
      <c r="G519" s="601"/>
      <c r="H519" s="601" t="str">
        <f t="shared" si="184"/>
        <v/>
      </c>
      <c r="I519" s="608"/>
      <c r="J519" s="592">
        <f t="shared" si="183"/>
        <v>0</v>
      </c>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c r="AL519" s="283"/>
      <c r="AM519" s="283"/>
      <c r="AN519" s="283"/>
      <c r="AO519" s="283"/>
      <c r="AP519" s="283"/>
      <c r="AQ519" s="283"/>
      <c r="AR519" s="283"/>
      <c r="AS519" s="283"/>
      <c r="AT519" s="283"/>
      <c r="AU519" s="283"/>
      <c r="AV519" s="283"/>
      <c r="AW519" s="283"/>
      <c r="AX519" s="283"/>
      <c r="AY519" s="283"/>
      <c r="AZ519" s="283"/>
      <c r="BA519" s="283"/>
      <c r="BB519" s="283"/>
      <c r="BC519" s="283"/>
      <c r="BD519" s="283"/>
      <c r="BE519" s="283"/>
      <c r="BF519" s="283"/>
      <c r="BG519" s="283"/>
      <c r="BH519" s="68"/>
      <c r="BI519" s="68"/>
      <c r="BJ519" s="68"/>
      <c r="BK519" s="68"/>
      <c r="BL519" s="68"/>
      <c r="BM519" s="68"/>
      <c r="BN519" s="460"/>
      <c r="BO519" s="583">
        <f>VLOOKUP(B519,'[3]Phụ lục 01'!$B$12:$F$150,5,0)</f>
        <v>0</v>
      </c>
      <c r="BP519" s="583">
        <f t="shared" si="182"/>
        <v>0</v>
      </c>
      <c r="BQ519" s="469" t="e">
        <f>VLOOKUP(B519,'[2]PL01-16112024'!$D$11:$P$237,11,0)</f>
        <v>#N/A</v>
      </c>
      <c r="BR519" s="468"/>
      <c r="BS519" s="468"/>
      <c r="BT519" s="468"/>
      <c r="BU519" s="468"/>
    </row>
    <row r="520" spans="1:73" s="84" customFormat="1" ht="10.9" customHeight="1">
      <c r="A520" s="269" t="s">
        <v>43</v>
      </c>
      <c r="B520" s="270" t="s">
        <v>56</v>
      </c>
      <c r="C520" s="271"/>
      <c r="D520" s="603" t="str">
        <f>IF(C520="X",J520,"")</f>
        <v/>
      </c>
      <c r="E520" s="606" t="str">
        <f>NhuCau!D359</f>
        <v/>
      </c>
      <c r="F520" s="606" t="e">
        <f t="shared" si="180"/>
        <v>#VALUE!</v>
      </c>
      <c r="G520" s="604"/>
      <c r="H520" s="604" t="str">
        <f>IF(ISTEXT(B520)=TRUE,"TON","")</f>
        <v>TON</v>
      </c>
      <c r="I520" s="609"/>
      <c r="J520" s="591">
        <f>SUM(K520:BM520)</f>
        <v>0</v>
      </c>
      <c r="K520" s="275">
        <f>SUM(K521:K529)</f>
        <v>0</v>
      </c>
      <c r="L520" s="275">
        <f t="shared" ref="L520:BM520" si="185">SUM(L521:L529)</f>
        <v>0</v>
      </c>
      <c r="M520" s="275">
        <f t="shared" si="185"/>
        <v>0</v>
      </c>
      <c r="N520" s="275">
        <f t="shared" si="185"/>
        <v>0</v>
      </c>
      <c r="O520" s="275">
        <f t="shared" si="185"/>
        <v>0</v>
      </c>
      <c r="P520" s="275">
        <f t="shared" si="185"/>
        <v>0</v>
      </c>
      <c r="Q520" s="275">
        <f t="shared" si="185"/>
        <v>0</v>
      </c>
      <c r="R520" s="275">
        <f t="shared" si="185"/>
        <v>0</v>
      </c>
      <c r="S520" s="275">
        <f t="shared" si="185"/>
        <v>0</v>
      </c>
      <c r="T520" s="275">
        <f t="shared" si="185"/>
        <v>0</v>
      </c>
      <c r="U520" s="275">
        <f t="shared" si="185"/>
        <v>0</v>
      </c>
      <c r="V520" s="275">
        <f t="shared" si="185"/>
        <v>0</v>
      </c>
      <c r="W520" s="275">
        <f t="shared" si="185"/>
        <v>0</v>
      </c>
      <c r="X520" s="275">
        <f t="shared" si="185"/>
        <v>0</v>
      </c>
      <c r="Y520" s="275">
        <f t="shared" si="185"/>
        <v>0</v>
      </c>
      <c r="Z520" s="275">
        <f t="shared" si="185"/>
        <v>0</v>
      </c>
      <c r="AA520" s="275">
        <f t="shared" si="185"/>
        <v>0</v>
      </c>
      <c r="AB520" s="275">
        <f t="shared" si="185"/>
        <v>0</v>
      </c>
      <c r="AC520" s="275">
        <f t="shared" si="185"/>
        <v>0</v>
      </c>
      <c r="AD520" s="275">
        <f t="shared" si="185"/>
        <v>0</v>
      </c>
      <c r="AE520" s="275">
        <f t="shared" si="185"/>
        <v>0</v>
      </c>
      <c r="AF520" s="275">
        <f t="shared" si="185"/>
        <v>0</v>
      </c>
      <c r="AG520" s="275">
        <f t="shared" si="185"/>
        <v>0</v>
      </c>
      <c r="AH520" s="275">
        <f t="shared" si="185"/>
        <v>0</v>
      </c>
      <c r="AI520" s="275">
        <f t="shared" si="185"/>
        <v>0</v>
      </c>
      <c r="AJ520" s="275">
        <f t="shared" si="185"/>
        <v>0</v>
      </c>
      <c r="AK520" s="275">
        <f t="shared" si="185"/>
        <v>0</v>
      </c>
      <c r="AL520" s="275">
        <f t="shared" si="185"/>
        <v>0</v>
      </c>
      <c r="AM520" s="275">
        <f t="shared" si="185"/>
        <v>0</v>
      </c>
      <c r="AN520" s="275">
        <f t="shared" si="185"/>
        <v>0</v>
      </c>
      <c r="AO520" s="275">
        <f t="shared" si="185"/>
        <v>0</v>
      </c>
      <c r="AP520" s="275">
        <f t="shared" si="185"/>
        <v>0</v>
      </c>
      <c r="AQ520" s="275">
        <f t="shared" si="185"/>
        <v>0</v>
      </c>
      <c r="AR520" s="275">
        <f t="shared" si="185"/>
        <v>0</v>
      </c>
      <c r="AS520" s="275">
        <f t="shared" si="185"/>
        <v>0</v>
      </c>
      <c r="AT520" s="275">
        <f t="shared" si="185"/>
        <v>0</v>
      </c>
      <c r="AU520" s="275">
        <f t="shared" si="185"/>
        <v>0</v>
      </c>
      <c r="AV520" s="275">
        <f t="shared" si="185"/>
        <v>0</v>
      </c>
      <c r="AW520" s="275">
        <f t="shared" si="185"/>
        <v>0</v>
      </c>
      <c r="AX520" s="275">
        <f t="shared" si="185"/>
        <v>0</v>
      </c>
      <c r="AY520" s="275">
        <f t="shared" si="185"/>
        <v>0</v>
      </c>
      <c r="AZ520" s="275">
        <f t="shared" si="185"/>
        <v>0</v>
      </c>
      <c r="BA520" s="275">
        <f t="shared" si="185"/>
        <v>0</v>
      </c>
      <c r="BB520" s="275">
        <f t="shared" si="185"/>
        <v>0</v>
      </c>
      <c r="BC520" s="275">
        <f t="shared" si="185"/>
        <v>0</v>
      </c>
      <c r="BD520" s="275">
        <f t="shared" si="185"/>
        <v>0</v>
      </c>
      <c r="BE520" s="275">
        <f t="shared" si="185"/>
        <v>0</v>
      </c>
      <c r="BF520" s="275">
        <f t="shared" si="185"/>
        <v>0</v>
      </c>
      <c r="BG520" s="275">
        <f t="shared" si="185"/>
        <v>0</v>
      </c>
      <c r="BH520" s="275">
        <f t="shared" si="185"/>
        <v>0</v>
      </c>
      <c r="BI520" s="275">
        <f t="shared" si="185"/>
        <v>0</v>
      </c>
      <c r="BJ520" s="275">
        <f t="shared" si="185"/>
        <v>0</v>
      </c>
      <c r="BK520" s="275">
        <f t="shared" si="185"/>
        <v>0</v>
      </c>
      <c r="BL520" s="275">
        <f t="shared" si="185"/>
        <v>0</v>
      </c>
      <c r="BM520" s="275">
        <f t="shared" si="185"/>
        <v>0</v>
      </c>
      <c r="BN520" s="458"/>
      <c r="BO520" s="583" t="e">
        <f>VLOOKUP(B520,'[3]Phụ lục 01'!$B$12:$F$150,5,0)</f>
        <v>#N/A</v>
      </c>
      <c r="BP520" s="583" t="e">
        <f t="shared" si="182"/>
        <v>#N/A</v>
      </c>
      <c r="BQ520" s="469" t="e">
        <f>VLOOKUP(B520,'[2]PL01-16112024'!$D$11:$P$237,11,0)</f>
        <v>#N/A</v>
      </c>
      <c r="BR520" s="469"/>
      <c r="BS520" s="469"/>
      <c r="BT520" s="469"/>
      <c r="BU520" s="469"/>
    </row>
    <row r="521" spans="1:73" s="84" customFormat="1" ht="10.9" customHeight="1">
      <c r="A521" s="276" t="s">
        <v>186</v>
      </c>
      <c r="B521" s="299"/>
      <c r="C521" s="311"/>
      <c r="D521" s="606" t="str">
        <f>IF(C521="X",J521,"")</f>
        <v/>
      </c>
      <c r="E521" s="606">
        <f>NhuCau!D360</f>
        <v>0</v>
      </c>
      <c r="F521" s="606" t="e">
        <f t="shared" si="180"/>
        <v>#VALUE!</v>
      </c>
      <c r="G521" s="606"/>
      <c r="H521" s="610" t="str">
        <f t="shared" ref="H521:H529" si="186">IF(ISTEXT(B521)=TRUE,"TON","")</f>
        <v/>
      </c>
      <c r="I521" s="607"/>
      <c r="J521" s="592">
        <f t="shared" ref="J521:J529" si="187">SUM(K521:BM521)</f>
        <v>0</v>
      </c>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c r="AJ521" s="281"/>
      <c r="AK521" s="281"/>
      <c r="AL521" s="281"/>
      <c r="AM521" s="281"/>
      <c r="AN521" s="281"/>
      <c r="AO521" s="281"/>
      <c r="AP521" s="281"/>
      <c r="AQ521" s="281"/>
      <c r="AR521" s="281"/>
      <c r="AS521" s="281"/>
      <c r="AT521" s="281"/>
      <c r="AU521" s="281"/>
      <c r="AV521" s="281"/>
      <c r="AW521" s="281"/>
      <c r="AX521" s="281"/>
      <c r="AY521" s="281"/>
      <c r="AZ521" s="281"/>
      <c r="BA521" s="281"/>
      <c r="BB521" s="281"/>
      <c r="BC521" s="281"/>
      <c r="BD521" s="281"/>
      <c r="BE521" s="281"/>
      <c r="BF521" s="281"/>
      <c r="BG521" s="281"/>
      <c r="BH521" s="266"/>
      <c r="BI521" s="266"/>
      <c r="BJ521" s="266"/>
      <c r="BK521" s="266"/>
      <c r="BL521" s="266"/>
      <c r="BM521" s="266"/>
      <c r="BN521" s="459"/>
      <c r="BO521" s="583">
        <f>VLOOKUP(B521,'[3]Phụ lục 01'!$B$12:$F$150,5,0)</f>
        <v>0</v>
      </c>
      <c r="BP521" s="583">
        <f t="shared" si="182"/>
        <v>0</v>
      </c>
      <c r="BQ521" s="469" t="e">
        <f>VLOOKUP(B521,'[2]PL01-16112024'!$D$11:$P$237,11,0)</f>
        <v>#N/A</v>
      </c>
      <c r="BR521" s="469"/>
      <c r="BS521" s="469"/>
      <c r="BT521" s="469"/>
      <c r="BU521" s="469"/>
    </row>
    <row r="522" spans="1:73" s="71" customFormat="1" ht="10.9" customHeight="1">
      <c r="A522" s="276" t="s">
        <v>186</v>
      </c>
      <c r="B522" s="309"/>
      <c r="C522" s="312"/>
      <c r="D522" s="606"/>
      <c r="E522" s="606">
        <f>NhuCau!D361</f>
        <v>0</v>
      </c>
      <c r="F522" s="606">
        <f t="shared" si="180"/>
        <v>0</v>
      </c>
      <c r="G522" s="601"/>
      <c r="H522" s="610" t="str">
        <f t="shared" si="186"/>
        <v/>
      </c>
      <c r="I522" s="608"/>
      <c r="J522" s="592">
        <f t="shared" si="187"/>
        <v>0</v>
      </c>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c r="AL522" s="283"/>
      <c r="AM522" s="283"/>
      <c r="AN522" s="283"/>
      <c r="AO522" s="283"/>
      <c r="AP522" s="283"/>
      <c r="AQ522" s="283"/>
      <c r="AR522" s="283"/>
      <c r="AS522" s="283"/>
      <c r="AT522" s="283"/>
      <c r="AU522" s="283"/>
      <c r="AV522" s="283"/>
      <c r="AW522" s="283"/>
      <c r="AX522" s="283"/>
      <c r="AY522" s="283"/>
      <c r="AZ522" s="283"/>
      <c r="BA522" s="283"/>
      <c r="BB522" s="283"/>
      <c r="BC522" s="283"/>
      <c r="BD522" s="283"/>
      <c r="BE522" s="283"/>
      <c r="BF522" s="283"/>
      <c r="BG522" s="283"/>
      <c r="BH522" s="68"/>
      <c r="BI522" s="68"/>
      <c r="BJ522" s="68"/>
      <c r="BK522" s="68"/>
      <c r="BL522" s="68"/>
      <c r="BM522" s="68"/>
      <c r="BN522" s="460"/>
      <c r="BO522" s="583">
        <f>VLOOKUP(B522,'[3]Phụ lục 01'!$B$12:$F$150,5,0)</f>
        <v>0</v>
      </c>
      <c r="BP522" s="583">
        <f t="shared" si="182"/>
        <v>0</v>
      </c>
      <c r="BQ522" s="469" t="e">
        <f>VLOOKUP(B522,'[2]PL01-16112024'!$D$11:$P$237,11,0)</f>
        <v>#N/A</v>
      </c>
      <c r="BR522" s="468"/>
      <c r="BS522" s="468"/>
      <c r="BT522" s="468"/>
      <c r="BU522" s="468"/>
    </row>
    <row r="523" spans="1:73" s="71" customFormat="1" ht="10.9" customHeight="1">
      <c r="A523" s="276" t="s">
        <v>186</v>
      </c>
      <c r="B523" s="309"/>
      <c r="C523" s="312"/>
      <c r="D523" s="606"/>
      <c r="E523" s="606">
        <f>NhuCau!D362</f>
        <v>0</v>
      </c>
      <c r="F523" s="606">
        <f t="shared" si="180"/>
        <v>0</v>
      </c>
      <c r="G523" s="601"/>
      <c r="H523" s="610" t="str">
        <f t="shared" si="186"/>
        <v/>
      </c>
      <c r="I523" s="608"/>
      <c r="J523" s="592">
        <f t="shared" si="187"/>
        <v>0</v>
      </c>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c r="AL523" s="283"/>
      <c r="AM523" s="283"/>
      <c r="AN523" s="283"/>
      <c r="AO523" s="283"/>
      <c r="AP523" s="283"/>
      <c r="AQ523" s="283"/>
      <c r="AR523" s="283"/>
      <c r="AS523" s="283"/>
      <c r="AT523" s="283"/>
      <c r="AU523" s="283"/>
      <c r="AV523" s="283"/>
      <c r="AW523" s="283"/>
      <c r="AX523" s="283"/>
      <c r="AY523" s="283"/>
      <c r="AZ523" s="283"/>
      <c r="BA523" s="283"/>
      <c r="BB523" s="283"/>
      <c r="BC523" s="283"/>
      <c r="BD523" s="283"/>
      <c r="BE523" s="283"/>
      <c r="BF523" s="283"/>
      <c r="BG523" s="283"/>
      <c r="BH523" s="68"/>
      <c r="BI523" s="68"/>
      <c r="BJ523" s="68"/>
      <c r="BK523" s="68"/>
      <c r="BL523" s="68"/>
      <c r="BM523" s="68"/>
      <c r="BN523" s="460"/>
      <c r="BO523" s="583">
        <f>VLOOKUP(B523,'[3]Phụ lục 01'!$B$12:$F$150,5,0)</f>
        <v>0</v>
      </c>
      <c r="BP523" s="583">
        <f t="shared" si="182"/>
        <v>0</v>
      </c>
      <c r="BQ523" s="469" t="e">
        <f>VLOOKUP(B523,'[2]PL01-16112024'!$D$11:$P$237,11,0)</f>
        <v>#N/A</v>
      </c>
      <c r="BR523" s="468"/>
      <c r="BS523" s="468"/>
      <c r="BT523" s="468"/>
      <c r="BU523" s="468"/>
    </row>
    <row r="524" spans="1:73" s="71" customFormat="1" ht="10.9" customHeight="1">
      <c r="A524" s="276" t="s">
        <v>186</v>
      </c>
      <c r="B524" s="309"/>
      <c r="C524" s="312"/>
      <c r="D524" s="606"/>
      <c r="E524" s="606">
        <f>NhuCau!D363</f>
        <v>0</v>
      </c>
      <c r="F524" s="606">
        <f t="shared" si="180"/>
        <v>0</v>
      </c>
      <c r="G524" s="601"/>
      <c r="H524" s="610" t="str">
        <f t="shared" si="186"/>
        <v/>
      </c>
      <c r="I524" s="608"/>
      <c r="J524" s="592">
        <f t="shared" si="187"/>
        <v>0</v>
      </c>
      <c r="K524" s="296"/>
      <c r="L524" s="297"/>
      <c r="M524" s="297"/>
      <c r="N524" s="297"/>
      <c r="O524" s="297"/>
      <c r="P524" s="297"/>
      <c r="Q524" s="297"/>
      <c r="R524" s="297"/>
      <c r="S524" s="297"/>
      <c r="T524" s="297"/>
      <c r="U524" s="297"/>
      <c r="V524" s="297"/>
      <c r="W524" s="297"/>
      <c r="X524" s="297"/>
      <c r="Y524" s="297"/>
      <c r="Z524" s="297"/>
      <c r="AA524" s="297"/>
      <c r="AB524" s="297"/>
      <c r="AC524" s="297"/>
      <c r="AD524" s="297"/>
      <c r="AE524" s="297"/>
      <c r="AF524" s="297"/>
      <c r="AG524" s="297"/>
      <c r="AH524" s="297"/>
      <c r="AI524" s="297"/>
      <c r="AJ524" s="297"/>
      <c r="AK524" s="297"/>
      <c r="AL524" s="297"/>
      <c r="AM524" s="297"/>
      <c r="AN524" s="297"/>
      <c r="AO524" s="297"/>
      <c r="AP524" s="297"/>
      <c r="AQ524" s="297"/>
      <c r="AR524" s="297"/>
      <c r="AS524" s="297"/>
      <c r="AT524" s="297"/>
      <c r="AU524" s="297"/>
      <c r="AV524" s="297"/>
      <c r="AW524" s="297"/>
      <c r="AX524" s="297"/>
      <c r="AY524" s="297"/>
      <c r="AZ524" s="297"/>
      <c r="BA524" s="297"/>
      <c r="BB524" s="297"/>
      <c r="BC524" s="297"/>
      <c r="BD524" s="297"/>
      <c r="BE524" s="297"/>
      <c r="BF524" s="297"/>
      <c r="BG524" s="297"/>
      <c r="BH524" s="297"/>
      <c r="BI524" s="297"/>
      <c r="BJ524" s="297"/>
      <c r="BK524" s="297"/>
      <c r="BL524" s="297"/>
      <c r="BM524" s="297"/>
      <c r="BN524" s="460"/>
      <c r="BO524" s="583">
        <f>VLOOKUP(B524,'[3]Phụ lục 01'!$B$12:$F$150,5,0)</f>
        <v>0</v>
      </c>
      <c r="BP524" s="583">
        <f t="shared" si="182"/>
        <v>0</v>
      </c>
      <c r="BQ524" s="469" t="e">
        <f>VLOOKUP(B524,'[2]PL01-16112024'!$D$11:$P$237,11,0)</f>
        <v>#N/A</v>
      </c>
      <c r="BR524" s="468"/>
      <c r="BS524" s="468"/>
      <c r="BT524" s="468"/>
      <c r="BU524" s="468"/>
    </row>
    <row r="525" spans="1:73" s="71" customFormat="1" ht="10.9" customHeight="1">
      <c r="A525" s="276" t="s">
        <v>186</v>
      </c>
      <c r="B525" s="309"/>
      <c r="C525" s="312"/>
      <c r="D525" s="606"/>
      <c r="E525" s="606">
        <f>NhuCau!D364</f>
        <v>0</v>
      </c>
      <c r="F525" s="606">
        <f t="shared" si="180"/>
        <v>0</v>
      </c>
      <c r="G525" s="601"/>
      <c r="H525" s="610" t="str">
        <f t="shared" si="186"/>
        <v/>
      </c>
      <c r="I525" s="608"/>
      <c r="J525" s="592">
        <f t="shared" si="187"/>
        <v>0</v>
      </c>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c r="AL525" s="283"/>
      <c r="AM525" s="283"/>
      <c r="AN525" s="283"/>
      <c r="AO525" s="283"/>
      <c r="AP525" s="283"/>
      <c r="AQ525" s="283"/>
      <c r="AR525" s="283"/>
      <c r="AS525" s="283"/>
      <c r="AT525" s="283"/>
      <c r="AU525" s="283"/>
      <c r="AV525" s="283"/>
      <c r="AW525" s="283"/>
      <c r="AX525" s="283"/>
      <c r="AY525" s="283"/>
      <c r="AZ525" s="283"/>
      <c r="BA525" s="283"/>
      <c r="BB525" s="283"/>
      <c r="BC525" s="283"/>
      <c r="BD525" s="283"/>
      <c r="BE525" s="283"/>
      <c r="BF525" s="283"/>
      <c r="BG525" s="283"/>
      <c r="BH525" s="68"/>
      <c r="BI525" s="68"/>
      <c r="BJ525" s="68"/>
      <c r="BK525" s="68"/>
      <c r="BL525" s="68"/>
      <c r="BM525" s="68"/>
      <c r="BN525" s="460"/>
      <c r="BO525" s="583">
        <f>VLOOKUP(B525,'[3]Phụ lục 01'!$B$12:$F$150,5,0)</f>
        <v>0</v>
      </c>
      <c r="BP525" s="583">
        <f t="shared" si="182"/>
        <v>0</v>
      </c>
      <c r="BQ525" s="469" t="e">
        <f>VLOOKUP(B525,'[2]PL01-16112024'!$D$11:$P$237,11,0)</f>
        <v>#N/A</v>
      </c>
      <c r="BR525" s="468"/>
      <c r="BS525" s="468"/>
      <c r="BT525" s="468"/>
      <c r="BU525" s="468"/>
    </row>
    <row r="526" spans="1:73" s="71" customFormat="1" ht="10.9" customHeight="1">
      <c r="A526" s="276" t="s">
        <v>186</v>
      </c>
      <c r="B526" s="309"/>
      <c r="C526" s="312"/>
      <c r="D526" s="606"/>
      <c r="E526" s="606">
        <f>NhuCau!D365</f>
        <v>0</v>
      </c>
      <c r="F526" s="606">
        <f t="shared" si="180"/>
        <v>0</v>
      </c>
      <c r="G526" s="601"/>
      <c r="H526" s="610" t="str">
        <f t="shared" si="186"/>
        <v/>
      </c>
      <c r="I526" s="608"/>
      <c r="J526" s="592">
        <f t="shared" si="187"/>
        <v>0</v>
      </c>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c r="AL526" s="283"/>
      <c r="AM526" s="283"/>
      <c r="AN526" s="283"/>
      <c r="AO526" s="283"/>
      <c r="AP526" s="283"/>
      <c r="AQ526" s="283"/>
      <c r="AR526" s="283"/>
      <c r="AS526" s="283"/>
      <c r="AT526" s="283"/>
      <c r="AU526" s="283"/>
      <c r="AV526" s="283"/>
      <c r="AW526" s="283"/>
      <c r="AX526" s="283"/>
      <c r="AY526" s="283"/>
      <c r="AZ526" s="283"/>
      <c r="BA526" s="283"/>
      <c r="BB526" s="283"/>
      <c r="BC526" s="283"/>
      <c r="BD526" s="283"/>
      <c r="BE526" s="283"/>
      <c r="BF526" s="283"/>
      <c r="BG526" s="283"/>
      <c r="BH526" s="68"/>
      <c r="BI526" s="68"/>
      <c r="BJ526" s="68"/>
      <c r="BK526" s="68"/>
      <c r="BL526" s="68"/>
      <c r="BM526" s="68"/>
      <c r="BN526" s="460"/>
      <c r="BO526" s="583">
        <f>VLOOKUP(B526,'[3]Phụ lục 01'!$B$12:$F$150,5,0)</f>
        <v>0</v>
      </c>
      <c r="BP526" s="583">
        <f t="shared" si="182"/>
        <v>0</v>
      </c>
      <c r="BQ526" s="469" t="e">
        <f>VLOOKUP(B526,'[2]PL01-16112024'!$D$11:$P$237,11,0)</f>
        <v>#N/A</v>
      </c>
      <c r="BR526" s="468"/>
      <c r="BS526" s="468"/>
      <c r="BT526" s="468"/>
      <c r="BU526" s="468"/>
    </row>
    <row r="527" spans="1:73" s="71" customFormat="1" ht="10.9" customHeight="1">
      <c r="A527" s="276" t="s">
        <v>186</v>
      </c>
      <c r="B527" s="309"/>
      <c r="C527" s="312"/>
      <c r="D527" s="606"/>
      <c r="E527" s="606">
        <f>NhuCau!D366</f>
        <v>0</v>
      </c>
      <c r="F527" s="606">
        <f t="shared" si="180"/>
        <v>0</v>
      </c>
      <c r="G527" s="601"/>
      <c r="H527" s="610" t="str">
        <f t="shared" si="186"/>
        <v/>
      </c>
      <c r="I527" s="608"/>
      <c r="J527" s="592">
        <f t="shared" si="187"/>
        <v>0</v>
      </c>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83"/>
      <c r="AV527" s="283"/>
      <c r="AW527" s="283"/>
      <c r="AX527" s="283"/>
      <c r="AY527" s="283"/>
      <c r="AZ527" s="283"/>
      <c r="BA527" s="283"/>
      <c r="BB527" s="283"/>
      <c r="BC527" s="283"/>
      <c r="BD527" s="283"/>
      <c r="BE527" s="283"/>
      <c r="BF527" s="283"/>
      <c r="BG527" s="283"/>
      <c r="BH527" s="68"/>
      <c r="BI527" s="68"/>
      <c r="BJ527" s="68"/>
      <c r="BK527" s="68"/>
      <c r="BL527" s="68"/>
      <c r="BM527" s="68"/>
      <c r="BN527" s="460"/>
      <c r="BO527" s="583">
        <f>VLOOKUP(B527,'[3]Phụ lục 01'!$B$12:$F$150,5,0)</f>
        <v>0</v>
      </c>
      <c r="BP527" s="583">
        <f t="shared" si="182"/>
        <v>0</v>
      </c>
      <c r="BQ527" s="469" t="e">
        <f>VLOOKUP(B527,'[2]PL01-16112024'!$D$11:$P$237,11,0)</f>
        <v>#N/A</v>
      </c>
      <c r="BR527" s="468"/>
      <c r="BS527" s="468"/>
      <c r="BT527" s="468"/>
      <c r="BU527" s="468"/>
    </row>
    <row r="528" spans="1:73" s="71" customFormat="1" ht="10.9" customHeight="1">
      <c r="A528" s="276" t="s">
        <v>186</v>
      </c>
      <c r="B528" s="309"/>
      <c r="C528" s="312"/>
      <c r="D528" s="606"/>
      <c r="E528" s="606">
        <f>NhuCau!D367</f>
        <v>0</v>
      </c>
      <c r="F528" s="606">
        <f t="shared" si="180"/>
        <v>0</v>
      </c>
      <c r="G528" s="601"/>
      <c r="H528" s="610" t="str">
        <f t="shared" si="186"/>
        <v/>
      </c>
      <c r="I528" s="608"/>
      <c r="J528" s="592">
        <f t="shared" si="187"/>
        <v>0</v>
      </c>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c r="AL528" s="283"/>
      <c r="AM528" s="283"/>
      <c r="AN528" s="283"/>
      <c r="AO528" s="283"/>
      <c r="AP528" s="283"/>
      <c r="AQ528" s="283"/>
      <c r="AR528" s="283"/>
      <c r="AS528" s="283"/>
      <c r="AT528" s="283"/>
      <c r="AU528" s="283"/>
      <c r="AV528" s="283"/>
      <c r="AW528" s="283"/>
      <c r="AX528" s="283"/>
      <c r="AY528" s="283"/>
      <c r="AZ528" s="283"/>
      <c r="BA528" s="283"/>
      <c r="BB528" s="283"/>
      <c r="BC528" s="283"/>
      <c r="BD528" s="283"/>
      <c r="BE528" s="283"/>
      <c r="BF528" s="283"/>
      <c r="BG528" s="283"/>
      <c r="BH528" s="68"/>
      <c r="BI528" s="68"/>
      <c r="BJ528" s="68"/>
      <c r="BK528" s="68"/>
      <c r="BL528" s="68"/>
      <c r="BM528" s="68"/>
      <c r="BN528" s="460"/>
      <c r="BO528" s="583">
        <f>VLOOKUP(B528,'[3]Phụ lục 01'!$B$12:$F$150,5,0)</f>
        <v>0</v>
      </c>
      <c r="BP528" s="583">
        <f t="shared" si="182"/>
        <v>0</v>
      </c>
      <c r="BQ528" s="469" t="e">
        <f>VLOOKUP(B528,'[2]PL01-16112024'!$D$11:$P$237,11,0)</f>
        <v>#N/A</v>
      </c>
      <c r="BR528" s="468"/>
      <c r="BS528" s="468"/>
      <c r="BT528" s="468"/>
      <c r="BU528" s="468"/>
    </row>
    <row r="529" spans="1:73" s="84" customFormat="1" ht="10.9" customHeight="1">
      <c r="A529" s="276" t="s">
        <v>186</v>
      </c>
      <c r="B529" s="299"/>
      <c r="C529" s="311"/>
      <c r="D529" s="606" t="str">
        <f>IF(C529="X",J529,"")</f>
        <v/>
      </c>
      <c r="E529" s="606" t="str">
        <f>NhuCau!D368</f>
        <v/>
      </c>
      <c r="F529" s="606" t="e">
        <f t="shared" si="180"/>
        <v>#VALUE!</v>
      </c>
      <c r="G529" s="606"/>
      <c r="H529" s="610" t="str">
        <f t="shared" si="186"/>
        <v/>
      </c>
      <c r="I529" s="607"/>
      <c r="J529" s="592">
        <f t="shared" si="187"/>
        <v>0</v>
      </c>
      <c r="K529" s="323"/>
      <c r="L529" s="281"/>
      <c r="M529" s="323"/>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c r="AJ529" s="281"/>
      <c r="AK529" s="281"/>
      <c r="AL529" s="281"/>
      <c r="AM529" s="281"/>
      <c r="AN529" s="281"/>
      <c r="AO529" s="281"/>
      <c r="AP529" s="281"/>
      <c r="AQ529" s="281"/>
      <c r="AR529" s="281"/>
      <c r="AS529" s="281"/>
      <c r="AT529" s="281"/>
      <c r="AU529" s="281"/>
      <c r="AV529" s="281"/>
      <c r="AW529" s="281"/>
      <c r="AX529" s="281"/>
      <c r="AY529" s="281"/>
      <c r="AZ529" s="281"/>
      <c r="BA529" s="281"/>
      <c r="BB529" s="281"/>
      <c r="BC529" s="281"/>
      <c r="BD529" s="281"/>
      <c r="BE529" s="281"/>
      <c r="BF529" s="281"/>
      <c r="BG529" s="281"/>
      <c r="BH529" s="266"/>
      <c r="BI529" s="266"/>
      <c r="BJ529" s="266"/>
      <c r="BK529" s="266"/>
      <c r="BL529" s="266"/>
      <c r="BM529" s="266"/>
      <c r="BN529" s="459"/>
      <c r="BO529" s="583">
        <f>VLOOKUP(B529,'[3]Phụ lục 01'!$B$12:$F$150,5,0)</f>
        <v>0</v>
      </c>
      <c r="BP529" s="583">
        <f t="shared" si="182"/>
        <v>0</v>
      </c>
      <c r="BQ529" s="469" t="e">
        <f>VLOOKUP(B529,'[2]PL01-16112024'!$D$11:$P$237,11,0)</f>
        <v>#N/A</v>
      </c>
      <c r="BR529" s="469"/>
      <c r="BS529" s="469"/>
      <c r="BT529" s="469"/>
      <c r="BU529" s="469"/>
    </row>
    <row r="530" spans="1:73" s="84" customFormat="1" ht="10.9" customHeight="1">
      <c r="A530" s="269" t="s">
        <v>43</v>
      </c>
      <c r="B530" s="270" t="s">
        <v>57</v>
      </c>
      <c r="C530" s="271"/>
      <c r="D530" s="603" t="str">
        <f>IF(C530="X",J530,"")</f>
        <v/>
      </c>
      <c r="E530" s="606" t="str">
        <f>NhuCau!D369</f>
        <v/>
      </c>
      <c r="F530" s="606" t="e">
        <f t="shared" si="180"/>
        <v>#VALUE!</v>
      </c>
      <c r="G530" s="604"/>
      <c r="H530" s="604" t="str">
        <f>IF(ISTEXT(B530)=TRUE,"TIN","")</f>
        <v>TIN</v>
      </c>
      <c r="I530" s="609"/>
      <c r="J530" s="591">
        <f>SUM(K530:BM530)</f>
        <v>0</v>
      </c>
      <c r="K530" s="275">
        <f>SUM(K531:K541)</f>
        <v>0</v>
      </c>
      <c r="L530" s="275">
        <f t="shared" ref="L530:BM530" si="188">SUM(L531:L541)</f>
        <v>0</v>
      </c>
      <c r="M530" s="275">
        <f t="shared" si="188"/>
        <v>0</v>
      </c>
      <c r="N530" s="275">
        <f t="shared" si="188"/>
        <v>0</v>
      </c>
      <c r="O530" s="275">
        <f t="shared" si="188"/>
        <v>0</v>
      </c>
      <c r="P530" s="275">
        <f t="shared" si="188"/>
        <v>0</v>
      </c>
      <c r="Q530" s="275">
        <f t="shared" si="188"/>
        <v>0</v>
      </c>
      <c r="R530" s="275">
        <f t="shared" si="188"/>
        <v>0</v>
      </c>
      <c r="S530" s="275">
        <f t="shared" si="188"/>
        <v>0</v>
      </c>
      <c r="T530" s="275">
        <f t="shared" si="188"/>
        <v>0</v>
      </c>
      <c r="U530" s="275">
        <f t="shared" si="188"/>
        <v>0</v>
      </c>
      <c r="V530" s="275">
        <f t="shared" si="188"/>
        <v>0</v>
      </c>
      <c r="W530" s="275">
        <f t="shared" si="188"/>
        <v>0</v>
      </c>
      <c r="X530" s="275">
        <f t="shared" si="188"/>
        <v>0</v>
      </c>
      <c r="Y530" s="275">
        <f t="shared" si="188"/>
        <v>0</v>
      </c>
      <c r="Z530" s="275">
        <f t="shared" si="188"/>
        <v>0</v>
      </c>
      <c r="AA530" s="275">
        <f t="shared" si="188"/>
        <v>0</v>
      </c>
      <c r="AB530" s="275">
        <f t="shared" si="188"/>
        <v>0</v>
      </c>
      <c r="AC530" s="275">
        <f t="shared" si="188"/>
        <v>0</v>
      </c>
      <c r="AD530" s="275">
        <f t="shared" si="188"/>
        <v>0</v>
      </c>
      <c r="AE530" s="275">
        <f t="shared" si="188"/>
        <v>0</v>
      </c>
      <c r="AF530" s="275">
        <f t="shared" si="188"/>
        <v>0</v>
      </c>
      <c r="AG530" s="275">
        <f t="shared" si="188"/>
        <v>0</v>
      </c>
      <c r="AH530" s="275">
        <f t="shared" si="188"/>
        <v>0</v>
      </c>
      <c r="AI530" s="275">
        <f t="shared" si="188"/>
        <v>0</v>
      </c>
      <c r="AJ530" s="275">
        <f t="shared" si="188"/>
        <v>0</v>
      </c>
      <c r="AK530" s="275">
        <f t="shared" si="188"/>
        <v>0</v>
      </c>
      <c r="AL530" s="275">
        <f t="shared" si="188"/>
        <v>0</v>
      </c>
      <c r="AM530" s="275">
        <f t="shared" si="188"/>
        <v>0</v>
      </c>
      <c r="AN530" s="275">
        <f t="shared" si="188"/>
        <v>0</v>
      </c>
      <c r="AO530" s="275">
        <f t="shared" si="188"/>
        <v>0</v>
      </c>
      <c r="AP530" s="275">
        <f t="shared" si="188"/>
        <v>0</v>
      </c>
      <c r="AQ530" s="275">
        <f t="shared" si="188"/>
        <v>0</v>
      </c>
      <c r="AR530" s="275">
        <f t="shared" si="188"/>
        <v>0</v>
      </c>
      <c r="AS530" s="275">
        <f t="shared" si="188"/>
        <v>0</v>
      </c>
      <c r="AT530" s="275">
        <f t="shared" si="188"/>
        <v>0</v>
      </c>
      <c r="AU530" s="275">
        <f t="shared" si="188"/>
        <v>0</v>
      </c>
      <c r="AV530" s="275">
        <f t="shared" si="188"/>
        <v>0</v>
      </c>
      <c r="AW530" s="275">
        <f t="shared" si="188"/>
        <v>0</v>
      </c>
      <c r="AX530" s="275">
        <f t="shared" si="188"/>
        <v>0</v>
      </c>
      <c r="AY530" s="275">
        <f t="shared" si="188"/>
        <v>0</v>
      </c>
      <c r="AZ530" s="275">
        <f t="shared" si="188"/>
        <v>0</v>
      </c>
      <c r="BA530" s="275">
        <f t="shared" si="188"/>
        <v>0</v>
      </c>
      <c r="BB530" s="275">
        <f t="shared" si="188"/>
        <v>0</v>
      </c>
      <c r="BC530" s="275">
        <f t="shared" si="188"/>
        <v>0</v>
      </c>
      <c r="BD530" s="275">
        <f t="shared" si="188"/>
        <v>0</v>
      </c>
      <c r="BE530" s="275">
        <f t="shared" si="188"/>
        <v>0</v>
      </c>
      <c r="BF530" s="275">
        <f t="shared" si="188"/>
        <v>0</v>
      </c>
      <c r="BG530" s="275">
        <f t="shared" si="188"/>
        <v>0</v>
      </c>
      <c r="BH530" s="275">
        <f t="shared" si="188"/>
        <v>0</v>
      </c>
      <c r="BI530" s="275">
        <f t="shared" si="188"/>
        <v>0</v>
      </c>
      <c r="BJ530" s="275">
        <f t="shared" si="188"/>
        <v>0</v>
      </c>
      <c r="BK530" s="275">
        <f t="shared" si="188"/>
        <v>0</v>
      </c>
      <c r="BL530" s="275">
        <f t="shared" si="188"/>
        <v>0</v>
      </c>
      <c r="BM530" s="275">
        <f t="shared" si="188"/>
        <v>0</v>
      </c>
      <c r="BN530" s="458"/>
      <c r="BO530" s="583" t="e">
        <f>VLOOKUP(B530,'[3]Phụ lục 01'!$B$12:$F$150,5,0)</f>
        <v>#N/A</v>
      </c>
      <c r="BP530" s="583" t="e">
        <f t="shared" si="182"/>
        <v>#N/A</v>
      </c>
      <c r="BQ530" s="469" t="e">
        <f>VLOOKUP(B530,'[2]PL01-16112024'!$D$11:$P$237,11,0)</f>
        <v>#N/A</v>
      </c>
      <c r="BR530" s="469"/>
      <c r="BS530" s="469"/>
      <c r="BT530" s="469"/>
      <c r="BU530" s="469"/>
    </row>
    <row r="531" spans="1:73" s="84" customFormat="1" ht="10.9" customHeight="1">
      <c r="A531" s="276" t="s">
        <v>186</v>
      </c>
      <c r="B531" s="324"/>
      <c r="C531" s="311"/>
      <c r="D531" s="606" t="str">
        <f>IF(C531="X",J531,"")</f>
        <v/>
      </c>
      <c r="E531" s="606" t="str">
        <f>NhuCau!D370</f>
        <v/>
      </c>
      <c r="F531" s="606" t="e">
        <f t="shared" si="180"/>
        <v>#VALUE!</v>
      </c>
      <c r="G531" s="606"/>
      <c r="H531" s="606" t="str">
        <f>IF(ISTEXT(B531)=TRUE,"TIN","")</f>
        <v/>
      </c>
      <c r="I531" s="607"/>
      <c r="J531" s="592">
        <f t="shared" ref="J531:J541" si="189">SUM(K531:BM531)</f>
        <v>0</v>
      </c>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c r="AJ531" s="281"/>
      <c r="AK531" s="281"/>
      <c r="AL531" s="281"/>
      <c r="AM531" s="281"/>
      <c r="AN531" s="281"/>
      <c r="AO531" s="281"/>
      <c r="AP531" s="281"/>
      <c r="AQ531" s="281"/>
      <c r="AR531" s="281"/>
      <c r="AS531" s="281"/>
      <c r="AT531" s="281"/>
      <c r="AU531" s="281"/>
      <c r="AV531" s="281"/>
      <c r="AW531" s="281"/>
      <c r="AX531" s="281"/>
      <c r="AY531" s="281"/>
      <c r="AZ531" s="281"/>
      <c r="BA531" s="281"/>
      <c r="BB531" s="281"/>
      <c r="BC531" s="281"/>
      <c r="BD531" s="281"/>
      <c r="BE531" s="281"/>
      <c r="BF531" s="281"/>
      <c r="BG531" s="281"/>
      <c r="BH531" s="266"/>
      <c r="BI531" s="266"/>
      <c r="BJ531" s="266"/>
      <c r="BK531" s="266"/>
      <c r="BL531" s="266"/>
      <c r="BM531" s="266"/>
      <c r="BN531" s="459"/>
      <c r="BO531" s="583">
        <f>VLOOKUP(B531,'[3]Phụ lục 01'!$B$12:$F$150,5,0)</f>
        <v>0</v>
      </c>
      <c r="BP531" s="583">
        <f t="shared" si="182"/>
        <v>0</v>
      </c>
      <c r="BQ531" s="469" t="e">
        <f>VLOOKUP(B531,'[2]PL01-16112024'!$D$11:$P$237,11,0)</f>
        <v>#N/A</v>
      </c>
      <c r="BR531" s="469"/>
      <c r="BS531" s="469"/>
      <c r="BT531" s="469"/>
      <c r="BU531" s="469"/>
    </row>
    <row r="532" spans="1:73" s="71" customFormat="1" ht="10.9" customHeight="1">
      <c r="A532" s="276" t="s">
        <v>186</v>
      </c>
      <c r="B532" s="325"/>
      <c r="C532" s="312"/>
      <c r="D532" s="606"/>
      <c r="E532" s="606">
        <f>NhuCau!D371</f>
        <v>0</v>
      </c>
      <c r="F532" s="606">
        <f t="shared" si="180"/>
        <v>0</v>
      </c>
      <c r="G532" s="601"/>
      <c r="H532" s="606" t="str">
        <f t="shared" ref="H532:H540" si="190">IF(ISTEXT(B532)=TRUE,"TIN","")</f>
        <v/>
      </c>
      <c r="I532" s="608"/>
      <c r="J532" s="592">
        <f t="shared" si="189"/>
        <v>0</v>
      </c>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c r="AL532" s="283"/>
      <c r="AM532" s="283"/>
      <c r="AN532" s="283"/>
      <c r="AO532" s="283"/>
      <c r="AP532" s="283"/>
      <c r="AQ532" s="283"/>
      <c r="AR532" s="283"/>
      <c r="AS532" s="283"/>
      <c r="AT532" s="283"/>
      <c r="AU532" s="283"/>
      <c r="AV532" s="283"/>
      <c r="AW532" s="283"/>
      <c r="AX532" s="283"/>
      <c r="AY532" s="283"/>
      <c r="AZ532" s="283"/>
      <c r="BA532" s="283"/>
      <c r="BB532" s="283"/>
      <c r="BC532" s="283"/>
      <c r="BD532" s="283"/>
      <c r="BE532" s="283"/>
      <c r="BF532" s="283"/>
      <c r="BG532" s="283"/>
      <c r="BH532" s="68"/>
      <c r="BI532" s="68"/>
      <c r="BJ532" s="68"/>
      <c r="BK532" s="68"/>
      <c r="BL532" s="68"/>
      <c r="BM532" s="68"/>
      <c r="BN532" s="460"/>
      <c r="BO532" s="583">
        <f>VLOOKUP(B532,'[3]Phụ lục 01'!$B$12:$F$150,5,0)</f>
        <v>0</v>
      </c>
      <c r="BP532" s="583">
        <f t="shared" si="182"/>
        <v>0</v>
      </c>
      <c r="BQ532" s="469" t="e">
        <f>VLOOKUP(B532,'[2]PL01-16112024'!$D$11:$P$237,11,0)</f>
        <v>#N/A</v>
      </c>
      <c r="BR532" s="468"/>
      <c r="BS532" s="468"/>
      <c r="BT532" s="468"/>
      <c r="BU532" s="468"/>
    </row>
    <row r="533" spans="1:73" s="71" customFormat="1" ht="10.9" customHeight="1">
      <c r="A533" s="276" t="s">
        <v>186</v>
      </c>
      <c r="B533" s="325"/>
      <c r="C533" s="312"/>
      <c r="D533" s="606"/>
      <c r="E533" s="606">
        <f>NhuCau!D372</f>
        <v>0</v>
      </c>
      <c r="F533" s="606">
        <f t="shared" si="180"/>
        <v>0</v>
      </c>
      <c r="G533" s="601"/>
      <c r="H533" s="606" t="str">
        <f t="shared" si="190"/>
        <v/>
      </c>
      <c r="I533" s="608"/>
      <c r="J533" s="592">
        <f t="shared" si="189"/>
        <v>0</v>
      </c>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c r="AL533" s="283"/>
      <c r="AM533" s="283"/>
      <c r="AN533" s="283"/>
      <c r="AO533" s="283"/>
      <c r="AP533" s="283"/>
      <c r="AQ533" s="283"/>
      <c r="AR533" s="283"/>
      <c r="AS533" s="283"/>
      <c r="AT533" s="283"/>
      <c r="AU533" s="283"/>
      <c r="AV533" s="283"/>
      <c r="AW533" s="283"/>
      <c r="AX533" s="283"/>
      <c r="AY533" s="283"/>
      <c r="AZ533" s="283"/>
      <c r="BA533" s="283"/>
      <c r="BB533" s="283"/>
      <c r="BC533" s="283"/>
      <c r="BD533" s="283"/>
      <c r="BE533" s="283"/>
      <c r="BF533" s="283"/>
      <c r="BG533" s="283"/>
      <c r="BH533" s="68"/>
      <c r="BI533" s="68"/>
      <c r="BJ533" s="68"/>
      <c r="BK533" s="68"/>
      <c r="BL533" s="68"/>
      <c r="BM533" s="68"/>
      <c r="BN533" s="460"/>
      <c r="BO533" s="583">
        <f>VLOOKUP(B533,'[3]Phụ lục 01'!$B$12:$F$150,5,0)</f>
        <v>0</v>
      </c>
      <c r="BP533" s="583">
        <f t="shared" si="182"/>
        <v>0</v>
      </c>
      <c r="BQ533" s="469" t="e">
        <f>VLOOKUP(B533,'[2]PL01-16112024'!$D$11:$P$237,11,0)</f>
        <v>#N/A</v>
      </c>
      <c r="BR533" s="468"/>
      <c r="BS533" s="468"/>
      <c r="BT533" s="468"/>
      <c r="BU533" s="468"/>
    </row>
    <row r="534" spans="1:73" s="71" customFormat="1" ht="10.9" customHeight="1">
      <c r="A534" s="276" t="s">
        <v>186</v>
      </c>
      <c r="B534" s="325"/>
      <c r="C534" s="312"/>
      <c r="D534" s="606"/>
      <c r="E534" s="606">
        <f>NhuCau!D373</f>
        <v>0</v>
      </c>
      <c r="F534" s="606">
        <f t="shared" si="180"/>
        <v>0</v>
      </c>
      <c r="G534" s="601"/>
      <c r="H534" s="606" t="str">
        <f t="shared" si="190"/>
        <v/>
      </c>
      <c r="I534" s="608"/>
      <c r="J534" s="592">
        <f t="shared" si="189"/>
        <v>0</v>
      </c>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c r="AL534" s="283"/>
      <c r="AM534" s="283"/>
      <c r="AN534" s="283"/>
      <c r="AO534" s="283"/>
      <c r="AP534" s="283"/>
      <c r="AQ534" s="283"/>
      <c r="AR534" s="283"/>
      <c r="AS534" s="283"/>
      <c r="AT534" s="283"/>
      <c r="AU534" s="283"/>
      <c r="AV534" s="283"/>
      <c r="AW534" s="283"/>
      <c r="AX534" s="283"/>
      <c r="AY534" s="283"/>
      <c r="AZ534" s="283"/>
      <c r="BA534" s="283"/>
      <c r="BB534" s="283"/>
      <c r="BC534" s="283"/>
      <c r="BD534" s="283"/>
      <c r="BE534" s="283"/>
      <c r="BF534" s="283"/>
      <c r="BG534" s="283"/>
      <c r="BH534" s="68"/>
      <c r="BI534" s="68"/>
      <c r="BJ534" s="68"/>
      <c r="BK534" s="68"/>
      <c r="BL534" s="68"/>
      <c r="BM534" s="68"/>
      <c r="BN534" s="460"/>
      <c r="BO534" s="583">
        <f>VLOOKUP(B534,'[3]Phụ lục 01'!$B$12:$F$150,5,0)</f>
        <v>0</v>
      </c>
      <c r="BP534" s="583">
        <f t="shared" si="182"/>
        <v>0</v>
      </c>
      <c r="BQ534" s="469" t="e">
        <f>VLOOKUP(B534,'[2]PL01-16112024'!$D$11:$P$237,11,0)</f>
        <v>#N/A</v>
      </c>
      <c r="BR534" s="468"/>
      <c r="BS534" s="468"/>
      <c r="BT534" s="468"/>
      <c r="BU534" s="468"/>
    </row>
    <row r="535" spans="1:73" s="71" customFormat="1" ht="10.9" customHeight="1">
      <c r="A535" s="276" t="s">
        <v>186</v>
      </c>
      <c r="B535" s="325"/>
      <c r="C535" s="312"/>
      <c r="D535" s="606"/>
      <c r="E535" s="606">
        <f>NhuCau!D374</f>
        <v>0</v>
      </c>
      <c r="F535" s="606">
        <f t="shared" si="180"/>
        <v>0</v>
      </c>
      <c r="G535" s="601"/>
      <c r="H535" s="606" t="str">
        <f t="shared" si="190"/>
        <v/>
      </c>
      <c r="I535" s="608"/>
      <c r="J535" s="592">
        <f t="shared" si="189"/>
        <v>0</v>
      </c>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c r="AL535" s="283"/>
      <c r="AM535" s="283"/>
      <c r="AN535" s="283"/>
      <c r="AO535" s="283"/>
      <c r="AP535" s="283"/>
      <c r="AQ535" s="283"/>
      <c r="AR535" s="283"/>
      <c r="AS535" s="283"/>
      <c r="AT535" s="283"/>
      <c r="AU535" s="283"/>
      <c r="AV535" s="283"/>
      <c r="AW535" s="283"/>
      <c r="AX535" s="283"/>
      <c r="AY535" s="283"/>
      <c r="AZ535" s="283"/>
      <c r="BA535" s="283"/>
      <c r="BB535" s="283"/>
      <c r="BC535" s="283"/>
      <c r="BD535" s="283"/>
      <c r="BE535" s="283"/>
      <c r="BF535" s="283"/>
      <c r="BG535" s="283"/>
      <c r="BH535" s="68"/>
      <c r="BI535" s="68"/>
      <c r="BJ535" s="68"/>
      <c r="BK535" s="68"/>
      <c r="BL535" s="68"/>
      <c r="BM535" s="68"/>
      <c r="BN535" s="460"/>
      <c r="BO535" s="583">
        <f>VLOOKUP(B535,'[3]Phụ lục 01'!$B$12:$F$150,5,0)</f>
        <v>0</v>
      </c>
      <c r="BP535" s="583">
        <f t="shared" si="182"/>
        <v>0</v>
      </c>
      <c r="BQ535" s="469" t="e">
        <f>VLOOKUP(B535,'[2]PL01-16112024'!$D$11:$P$237,11,0)</f>
        <v>#N/A</v>
      </c>
      <c r="BR535" s="468"/>
      <c r="BS535" s="468"/>
      <c r="BT535" s="468"/>
      <c r="BU535" s="468"/>
    </row>
    <row r="536" spans="1:73" s="71" customFormat="1" ht="10.9" customHeight="1">
      <c r="A536" s="276" t="s">
        <v>186</v>
      </c>
      <c r="B536" s="325"/>
      <c r="C536" s="312"/>
      <c r="D536" s="606"/>
      <c r="E536" s="606">
        <f>NhuCau!D375</f>
        <v>0</v>
      </c>
      <c r="F536" s="606">
        <f t="shared" si="180"/>
        <v>0</v>
      </c>
      <c r="G536" s="601"/>
      <c r="H536" s="606" t="str">
        <f t="shared" si="190"/>
        <v/>
      </c>
      <c r="I536" s="608"/>
      <c r="J536" s="592">
        <f t="shared" si="189"/>
        <v>0</v>
      </c>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c r="AL536" s="283"/>
      <c r="AM536" s="283"/>
      <c r="AN536" s="283"/>
      <c r="AO536" s="283"/>
      <c r="AP536" s="283"/>
      <c r="AQ536" s="283"/>
      <c r="AR536" s="283"/>
      <c r="AS536" s="283"/>
      <c r="AT536" s="283"/>
      <c r="AU536" s="283"/>
      <c r="AV536" s="283"/>
      <c r="AW536" s="283"/>
      <c r="AX536" s="283"/>
      <c r="AY536" s="283"/>
      <c r="AZ536" s="283"/>
      <c r="BA536" s="283"/>
      <c r="BB536" s="283"/>
      <c r="BC536" s="283"/>
      <c r="BD536" s="283"/>
      <c r="BE536" s="283"/>
      <c r="BF536" s="283"/>
      <c r="BG536" s="283"/>
      <c r="BH536" s="68"/>
      <c r="BI536" s="68"/>
      <c r="BJ536" s="68"/>
      <c r="BK536" s="68"/>
      <c r="BL536" s="68"/>
      <c r="BM536" s="68"/>
      <c r="BN536" s="460"/>
      <c r="BO536" s="583">
        <f>VLOOKUP(B536,'[3]Phụ lục 01'!$B$12:$F$150,5,0)</f>
        <v>0</v>
      </c>
      <c r="BP536" s="583">
        <f t="shared" si="182"/>
        <v>0</v>
      </c>
      <c r="BQ536" s="469" t="e">
        <f>VLOOKUP(B536,'[2]PL01-16112024'!$D$11:$P$237,11,0)</f>
        <v>#N/A</v>
      </c>
      <c r="BR536" s="468"/>
      <c r="BS536" s="468"/>
      <c r="BT536" s="468"/>
      <c r="BU536" s="468"/>
    </row>
    <row r="537" spans="1:73" s="71" customFormat="1" ht="10.9" customHeight="1">
      <c r="A537" s="276" t="s">
        <v>186</v>
      </c>
      <c r="B537" s="325"/>
      <c r="C537" s="312"/>
      <c r="D537" s="606"/>
      <c r="E537" s="606">
        <f>NhuCau!D376</f>
        <v>0</v>
      </c>
      <c r="F537" s="606">
        <f t="shared" si="180"/>
        <v>0</v>
      </c>
      <c r="G537" s="601"/>
      <c r="H537" s="606" t="str">
        <f t="shared" si="190"/>
        <v/>
      </c>
      <c r="I537" s="608"/>
      <c r="J537" s="592">
        <f t="shared" si="189"/>
        <v>0</v>
      </c>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c r="AL537" s="283"/>
      <c r="AM537" s="283"/>
      <c r="AN537" s="283"/>
      <c r="AO537" s="283"/>
      <c r="AP537" s="283"/>
      <c r="AQ537" s="283"/>
      <c r="AR537" s="283"/>
      <c r="AS537" s="283"/>
      <c r="AT537" s="283"/>
      <c r="AU537" s="283"/>
      <c r="AV537" s="283"/>
      <c r="AW537" s="283"/>
      <c r="AX537" s="283"/>
      <c r="AY537" s="283"/>
      <c r="AZ537" s="283"/>
      <c r="BA537" s="283"/>
      <c r="BB537" s="283"/>
      <c r="BC537" s="283"/>
      <c r="BD537" s="283"/>
      <c r="BE537" s="283"/>
      <c r="BF537" s="283"/>
      <c r="BG537" s="283"/>
      <c r="BH537" s="68"/>
      <c r="BI537" s="68"/>
      <c r="BJ537" s="68"/>
      <c r="BK537" s="68"/>
      <c r="BL537" s="68"/>
      <c r="BM537" s="68"/>
      <c r="BN537" s="460"/>
      <c r="BO537" s="583">
        <f>VLOOKUP(B537,'[3]Phụ lục 01'!$B$12:$F$150,5,0)</f>
        <v>0</v>
      </c>
      <c r="BP537" s="583">
        <f t="shared" si="182"/>
        <v>0</v>
      </c>
      <c r="BQ537" s="469" t="e">
        <f>VLOOKUP(B537,'[2]PL01-16112024'!$D$11:$P$237,11,0)</f>
        <v>#N/A</v>
      </c>
      <c r="BR537" s="468"/>
      <c r="BS537" s="468"/>
      <c r="BT537" s="468"/>
      <c r="BU537" s="468"/>
    </row>
    <row r="538" spans="1:73" s="71" customFormat="1" ht="10.9" customHeight="1">
      <c r="A538" s="276" t="s">
        <v>186</v>
      </c>
      <c r="B538" s="325"/>
      <c r="C538" s="312"/>
      <c r="D538" s="606"/>
      <c r="E538" s="606">
        <f>NhuCau!D377</f>
        <v>0</v>
      </c>
      <c r="F538" s="606">
        <f t="shared" si="180"/>
        <v>0</v>
      </c>
      <c r="G538" s="601"/>
      <c r="H538" s="606" t="str">
        <f t="shared" si="190"/>
        <v/>
      </c>
      <c r="I538" s="608"/>
      <c r="J538" s="592">
        <f t="shared" si="189"/>
        <v>0</v>
      </c>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283"/>
      <c r="AV538" s="283"/>
      <c r="AW538" s="283"/>
      <c r="AX538" s="283"/>
      <c r="AY538" s="283"/>
      <c r="AZ538" s="283"/>
      <c r="BA538" s="283"/>
      <c r="BB538" s="283"/>
      <c r="BC538" s="283"/>
      <c r="BD538" s="283"/>
      <c r="BE538" s="283"/>
      <c r="BF538" s="283"/>
      <c r="BG538" s="283"/>
      <c r="BH538" s="68"/>
      <c r="BI538" s="68"/>
      <c r="BJ538" s="68"/>
      <c r="BK538" s="68"/>
      <c r="BL538" s="68"/>
      <c r="BM538" s="68"/>
      <c r="BN538" s="460"/>
      <c r="BO538" s="583">
        <f>VLOOKUP(B538,'[3]Phụ lục 01'!$B$12:$F$150,5,0)</f>
        <v>0</v>
      </c>
      <c r="BP538" s="583">
        <f t="shared" si="182"/>
        <v>0</v>
      </c>
      <c r="BQ538" s="469" t="e">
        <f>VLOOKUP(B538,'[2]PL01-16112024'!$D$11:$P$237,11,0)</f>
        <v>#N/A</v>
      </c>
      <c r="BR538" s="468"/>
      <c r="BS538" s="468"/>
      <c r="BT538" s="468"/>
      <c r="BU538" s="468"/>
    </row>
    <row r="539" spans="1:73" s="71" customFormat="1" ht="10.9" customHeight="1">
      <c r="A539" s="276" t="s">
        <v>186</v>
      </c>
      <c r="B539" s="309"/>
      <c r="C539" s="312"/>
      <c r="D539" s="606"/>
      <c r="E539" s="606">
        <f>NhuCau!D378</f>
        <v>0</v>
      </c>
      <c r="F539" s="606">
        <f t="shared" si="180"/>
        <v>0</v>
      </c>
      <c r="G539" s="601"/>
      <c r="H539" s="606" t="str">
        <f t="shared" si="190"/>
        <v/>
      </c>
      <c r="I539" s="608"/>
      <c r="J539" s="592">
        <f t="shared" si="189"/>
        <v>0</v>
      </c>
      <c r="K539" s="296"/>
      <c r="L539" s="297"/>
      <c r="M539" s="297"/>
      <c r="N539" s="297"/>
      <c r="O539" s="297"/>
      <c r="P539" s="297"/>
      <c r="Q539" s="297"/>
      <c r="R539" s="297"/>
      <c r="S539" s="297"/>
      <c r="T539" s="297"/>
      <c r="U539" s="314"/>
      <c r="V539" s="297"/>
      <c r="W539" s="297"/>
      <c r="X539" s="297"/>
      <c r="Y539" s="297"/>
      <c r="Z539" s="297"/>
      <c r="AA539" s="297"/>
      <c r="AB539" s="297"/>
      <c r="AC539" s="297"/>
      <c r="AD539" s="297"/>
      <c r="AE539" s="297"/>
      <c r="AF539" s="297"/>
      <c r="AG539" s="297"/>
      <c r="AH539" s="297"/>
      <c r="AI539" s="297"/>
      <c r="AJ539" s="297"/>
      <c r="AK539" s="297"/>
      <c r="AL539" s="297"/>
      <c r="AM539" s="297"/>
      <c r="AN539" s="297"/>
      <c r="AO539" s="297"/>
      <c r="AP539" s="297"/>
      <c r="AQ539" s="297"/>
      <c r="AR539" s="297"/>
      <c r="AS539" s="297"/>
      <c r="AT539" s="297"/>
      <c r="AU539" s="297"/>
      <c r="AV539" s="297"/>
      <c r="AW539" s="297"/>
      <c r="AX539" s="297"/>
      <c r="AY539" s="297"/>
      <c r="AZ539" s="297"/>
      <c r="BA539" s="297"/>
      <c r="BB539" s="297"/>
      <c r="BC539" s="297"/>
      <c r="BD539" s="297"/>
      <c r="BE539" s="297"/>
      <c r="BF539" s="297"/>
      <c r="BG539" s="297"/>
      <c r="BH539" s="297"/>
      <c r="BI539" s="297"/>
      <c r="BJ539" s="297"/>
      <c r="BK539" s="297"/>
      <c r="BL539" s="297"/>
      <c r="BM539" s="297"/>
      <c r="BN539" s="460"/>
      <c r="BO539" s="583">
        <f>VLOOKUP(B539,'[3]Phụ lục 01'!$B$12:$F$150,5,0)</f>
        <v>0</v>
      </c>
      <c r="BP539" s="583">
        <f t="shared" si="182"/>
        <v>0</v>
      </c>
      <c r="BQ539" s="469" t="e">
        <f>VLOOKUP(B539,'[2]PL01-16112024'!$D$11:$P$237,11,0)</f>
        <v>#N/A</v>
      </c>
      <c r="BR539" s="468"/>
      <c r="BS539" s="468"/>
      <c r="BT539" s="468"/>
      <c r="BU539" s="468"/>
    </row>
    <row r="540" spans="1:73" s="71" customFormat="1" ht="10.9" customHeight="1">
      <c r="A540" s="276" t="s">
        <v>186</v>
      </c>
      <c r="B540" s="309"/>
      <c r="C540" s="312"/>
      <c r="D540" s="606"/>
      <c r="E540" s="606">
        <f>NhuCau!D379</f>
        <v>0</v>
      </c>
      <c r="F540" s="606">
        <f t="shared" si="180"/>
        <v>0</v>
      </c>
      <c r="G540" s="601"/>
      <c r="H540" s="606" t="str">
        <f t="shared" si="190"/>
        <v/>
      </c>
      <c r="I540" s="608"/>
      <c r="J540" s="592">
        <f t="shared" si="189"/>
        <v>0</v>
      </c>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3"/>
      <c r="AP540" s="283"/>
      <c r="AQ540" s="283"/>
      <c r="AR540" s="283"/>
      <c r="AS540" s="283"/>
      <c r="AT540" s="283"/>
      <c r="AU540" s="283"/>
      <c r="AV540" s="283"/>
      <c r="AW540" s="283"/>
      <c r="AX540" s="283"/>
      <c r="AY540" s="283"/>
      <c r="AZ540" s="283"/>
      <c r="BA540" s="283"/>
      <c r="BB540" s="283"/>
      <c r="BC540" s="283"/>
      <c r="BD540" s="283"/>
      <c r="BE540" s="283"/>
      <c r="BF540" s="283"/>
      <c r="BG540" s="283"/>
      <c r="BH540" s="68"/>
      <c r="BI540" s="68"/>
      <c r="BJ540" s="68"/>
      <c r="BK540" s="68"/>
      <c r="BL540" s="68"/>
      <c r="BM540" s="68"/>
      <c r="BN540" s="460"/>
      <c r="BO540" s="583">
        <f>VLOOKUP(B540,'[3]Phụ lục 01'!$B$12:$F$150,5,0)</f>
        <v>0</v>
      </c>
      <c r="BP540" s="583">
        <f t="shared" si="182"/>
        <v>0</v>
      </c>
      <c r="BQ540" s="469" t="e">
        <f>VLOOKUP(B540,'[2]PL01-16112024'!$D$11:$P$237,11,0)</f>
        <v>#N/A</v>
      </c>
      <c r="BR540" s="468"/>
      <c r="BS540" s="468"/>
      <c r="BT540" s="468"/>
      <c r="BU540" s="468"/>
    </row>
    <row r="541" spans="1:73" s="84" customFormat="1" ht="10.9" customHeight="1">
      <c r="A541" s="276" t="s">
        <v>186</v>
      </c>
      <c r="B541" s="277"/>
      <c r="C541" s="266"/>
      <c r="D541" s="606" t="str">
        <f>IF(C541="X",J541,"")</f>
        <v/>
      </c>
      <c r="E541" s="606" t="str">
        <f>NhuCau!D380</f>
        <v/>
      </c>
      <c r="F541" s="606" t="e">
        <f t="shared" si="180"/>
        <v>#VALUE!</v>
      </c>
      <c r="G541" s="606"/>
      <c r="H541" s="606" t="str">
        <f>IF(ISTEXT(B541)=TRUE,"TIN","")</f>
        <v/>
      </c>
      <c r="I541" s="607"/>
      <c r="J541" s="592">
        <f t="shared" si="189"/>
        <v>0</v>
      </c>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c r="AG541" s="281"/>
      <c r="AH541" s="281"/>
      <c r="AI541" s="281"/>
      <c r="AJ541" s="281"/>
      <c r="AK541" s="281"/>
      <c r="AL541" s="281"/>
      <c r="AM541" s="281"/>
      <c r="AN541" s="281"/>
      <c r="AO541" s="281"/>
      <c r="AP541" s="281"/>
      <c r="AQ541" s="281"/>
      <c r="AR541" s="281"/>
      <c r="AS541" s="281"/>
      <c r="AT541" s="281"/>
      <c r="AU541" s="281"/>
      <c r="AV541" s="281"/>
      <c r="AW541" s="281"/>
      <c r="AX541" s="281"/>
      <c r="AY541" s="281"/>
      <c r="AZ541" s="281"/>
      <c r="BA541" s="281"/>
      <c r="BB541" s="281"/>
      <c r="BC541" s="281"/>
      <c r="BD541" s="281"/>
      <c r="BE541" s="281"/>
      <c r="BF541" s="281"/>
      <c r="BG541" s="281"/>
      <c r="BH541" s="266"/>
      <c r="BI541" s="266"/>
      <c r="BJ541" s="266"/>
      <c r="BK541" s="266"/>
      <c r="BL541" s="266"/>
      <c r="BM541" s="266"/>
      <c r="BN541" s="459"/>
      <c r="BO541" s="583">
        <f>VLOOKUP(B541,'[3]Phụ lục 01'!$B$12:$F$150,5,0)</f>
        <v>0</v>
      </c>
      <c r="BP541" s="583">
        <f t="shared" si="182"/>
        <v>0</v>
      </c>
      <c r="BQ541" s="469" t="e">
        <f>VLOOKUP(B541,'[2]PL01-16112024'!$D$11:$P$237,11,0)</f>
        <v>#N/A</v>
      </c>
      <c r="BR541" s="469"/>
      <c r="BS541" s="469"/>
      <c r="BT541" s="469"/>
      <c r="BU541" s="469"/>
    </row>
    <row r="542" spans="1:73" s="84" customFormat="1" ht="10.9" customHeight="1">
      <c r="A542" s="269" t="s">
        <v>43</v>
      </c>
      <c r="B542" s="270" t="s">
        <v>24</v>
      </c>
      <c r="C542" s="271"/>
      <c r="D542" s="603" t="str">
        <f>IF(C542="X",J542,"")</f>
        <v/>
      </c>
      <c r="E542" s="606" t="str">
        <f>NhuCau!D381</f>
        <v/>
      </c>
      <c r="F542" s="606" t="e">
        <f t="shared" si="180"/>
        <v>#VALUE!</v>
      </c>
      <c r="G542" s="604"/>
      <c r="H542" s="604" t="str">
        <f>IF(ISTEXT(B542)=TRUE,"NTD","")</f>
        <v>NTD</v>
      </c>
      <c r="I542" s="609"/>
      <c r="J542" s="591">
        <f>SUM(K542:BM542)</f>
        <v>0.54</v>
      </c>
      <c r="K542" s="275">
        <f>SUM(K543:K552)</f>
        <v>0.54</v>
      </c>
      <c r="L542" s="275">
        <f t="shared" ref="L542:BM542" si="191">SUM(L543:L552)</f>
        <v>0</v>
      </c>
      <c r="M542" s="275">
        <f t="shared" si="191"/>
        <v>0</v>
      </c>
      <c r="N542" s="275">
        <f t="shared" si="191"/>
        <v>0</v>
      </c>
      <c r="O542" s="275">
        <f t="shared" si="191"/>
        <v>0</v>
      </c>
      <c r="P542" s="275">
        <f t="shared" si="191"/>
        <v>0</v>
      </c>
      <c r="Q542" s="275">
        <f t="shared" si="191"/>
        <v>0</v>
      </c>
      <c r="R542" s="275">
        <f t="shared" si="191"/>
        <v>0</v>
      </c>
      <c r="S542" s="275">
        <f t="shared" si="191"/>
        <v>0</v>
      </c>
      <c r="T542" s="275">
        <f t="shared" si="191"/>
        <v>0</v>
      </c>
      <c r="U542" s="275">
        <f t="shared" si="191"/>
        <v>0</v>
      </c>
      <c r="V542" s="275">
        <f t="shared" si="191"/>
        <v>0</v>
      </c>
      <c r="W542" s="275">
        <f t="shared" si="191"/>
        <v>0</v>
      </c>
      <c r="X542" s="275">
        <f t="shared" si="191"/>
        <v>0</v>
      </c>
      <c r="Y542" s="275">
        <f t="shared" si="191"/>
        <v>0</v>
      </c>
      <c r="Z542" s="275">
        <f t="shared" si="191"/>
        <v>0</v>
      </c>
      <c r="AA542" s="275">
        <f t="shared" si="191"/>
        <v>0</v>
      </c>
      <c r="AB542" s="275">
        <f t="shared" si="191"/>
        <v>0</v>
      </c>
      <c r="AC542" s="275">
        <f t="shared" si="191"/>
        <v>0</v>
      </c>
      <c r="AD542" s="275">
        <f t="shared" si="191"/>
        <v>0</v>
      </c>
      <c r="AE542" s="275">
        <f t="shared" si="191"/>
        <v>0</v>
      </c>
      <c r="AF542" s="275">
        <f t="shared" si="191"/>
        <v>0</v>
      </c>
      <c r="AG542" s="275">
        <f t="shared" si="191"/>
        <v>0</v>
      </c>
      <c r="AH542" s="275">
        <f t="shared" si="191"/>
        <v>0</v>
      </c>
      <c r="AI542" s="275">
        <f t="shared" si="191"/>
        <v>0</v>
      </c>
      <c r="AJ542" s="275">
        <f t="shared" si="191"/>
        <v>0</v>
      </c>
      <c r="AK542" s="275">
        <f t="shared" si="191"/>
        <v>0</v>
      </c>
      <c r="AL542" s="275">
        <f t="shared" si="191"/>
        <v>0</v>
      </c>
      <c r="AM542" s="275">
        <f t="shared" si="191"/>
        <v>0</v>
      </c>
      <c r="AN542" s="275">
        <f t="shared" si="191"/>
        <v>0</v>
      </c>
      <c r="AO542" s="275">
        <f t="shared" si="191"/>
        <v>0</v>
      </c>
      <c r="AP542" s="275">
        <f t="shared" si="191"/>
        <v>0</v>
      </c>
      <c r="AQ542" s="275">
        <f t="shared" si="191"/>
        <v>0</v>
      </c>
      <c r="AR542" s="275">
        <f t="shared" si="191"/>
        <v>0</v>
      </c>
      <c r="AS542" s="275">
        <f t="shared" si="191"/>
        <v>0</v>
      </c>
      <c r="AT542" s="275">
        <f t="shared" si="191"/>
        <v>0</v>
      </c>
      <c r="AU542" s="275">
        <f t="shared" si="191"/>
        <v>0</v>
      </c>
      <c r="AV542" s="275">
        <f t="shared" si="191"/>
        <v>0</v>
      </c>
      <c r="AW542" s="275">
        <f t="shared" si="191"/>
        <v>0</v>
      </c>
      <c r="AX542" s="275">
        <f t="shared" si="191"/>
        <v>0</v>
      </c>
      <c r="AY542" s="275">
        <f t="shared" si="191"/>
        <v>0</v>
      </c>
      <c r="AZ542" s="275">
        <f t="shared" si="191"/>
        <v>0</v>
      </c>
      <c r="BA542" s="275">
        <f t="shared" si="191"/>
        <v>0</v>
      </c>
      <c r="BB542" s="275">
        <f t="shared" si="191"/>
        <v>0</v>
      </c>
      <c r="BC542" s="275">
        <f t="shared" si="191"/>
        <v>0</v>
      </c>
      <c r="BD542" s="275">
        <f t="shared" si="191"/>
        <v>0</v>
      </c>
      <c r="BE542" s="275">
        <f t="shared" si="191"/>
        <v>0</v>
      </c>
      <c r="BF542" s="275">
        <f t="shared" si="191"/>
        <v>0</v>
      </c>
      <c r="BG542" s="275">
        <f t="shared" si="191"/>
        <v>0</v>
      </c>
      <c r="BH542" s="275">
        <f t="shared" si="191"/>
        <v>0</v>
      </c>
      <c r="BI542" s="275">
        <f t="shared" si="191"/>
        <v>0</v>
      </c>
      <c r="BJ542" s="275">
        <f t="shared" si="191"/>
        <v>0</v>
      </c>
      <c r="BK542" s="275">
        <f t="shared" si="191"/>
        <v>0</v>
      </c>
      <c r="BL542" s="275">
        <f t="shared" si="191"/>
        <v>0</v>
      </c>
      <c r="BM542" s="275">
        <f t="shared" si="191"/>
        <v>0</v>
      </c>
      <c r="BN542" s="458"/>
      <c r="BO542" s="583" t="e">
        <f>VLOOKUP(B542,'[3]Phụ lục 01'!$B$12:$F$150,5,0)</f>
        <v>#N/A</v>
      </c>
      <c r="BP542" s="583" t="e">
        <f t="shared" si="182"/>
        <v>#N/A</v>
      </c>
      <c r="BQ542" s="469" t="e">
        <f>VLOOKUP(B542,'[2]PL01-16112024'!$D$11:$P$237,11,0)</f>
        <v>#N/A</v>
      </c>
      <c r="BR542" s="469"/>
      <c r="BS542" s="469"/>
      <c r="BT542" s="469"/>
      <c r="BU542" s="469"/>
    </row>
    <row r="543" spans="1:73" s="84" customFormat="1" ht="39.75" customHeight="1">
      <c r="A543" s="276" t="s">
        <v>186</v>
      </c>
      <c r="B543" s="425" t="s">
        <v>616</v>
      </c>
      <c r="C543" s="266"/>
      <c r="D543" s="606" t="str">
        <f>IF(C543="X",J543,"")</f>
        <v/>
      </c>
      <c r="E543" s="606" t="e">
        <f>NhuCau!#REF!</f>
        <v>#REF!</v>
      </c>
      <c r="F543" s="606" t="e">
        <f t="shared" si="180"/>
        <v>#VALUE!</v>
      </c>
      <c r="G543" s="606" t="s">
        <v>276</v>
      </c>
      <c r="H543" s="606" t="str">
        <f>IF(ISTEXT(B543)=TRUE,"NTD","")</f>
        <v>NTD</v>
      </c>
      <c r="I543" s="607" t="s">
        <v>511</v>
      </c>
      <c r="J543" s="592">
        <f t="shared" ref="J543:J552" si="192">SUM(K543:BM543)</f>
        <v>0.54</v>
      </c>
      <c r="K543" s="281">
        <v>0.54</v>
      </c>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66"/>
      <c r="BI543" s="266"/>
      <c r="BJ543" s="266"/>
      <c r="BK543" s="266"/>
      <c r="BL543" s="266"/>
      <c r="BM543" s="266"/>
      <c r="BN543" s="459"/>
      <c r="BO543" s="583">
        <f>VLOOKUP(B543,'[3]Phụ lục 01'!$B$12:$F$150,5,0)</f>
        <v>0</v>
      </c>
      <c r="BP543" s="583">
        <f t="shared" si="182"/>
        <v>0.54</v>
      </c>
      <c r="BQ543" s="469">
        <f>VLOOKUP(B543,'[2]PL01-16112024'!$D$11:$P$237,11,0)</f>
        <v>0.54</v>
      </c>
      <c r="BR543" s="469">
        <v>0.54</v>
      </c>
      <c r="BS543" s="469">
        <v>0</v>
      </c>
      <c r="BT543" s="469">
        <v>0.54</v>
      </c>
      <c r="BU543" s="469"/>
    </row>
    <row r="544" spans="1:73" s="71" customFormat="1" ht="10.9" customHeight="1">
      <c r="A544" s="276" t="s">
        <v>186</v>
      </c>
      <c r="B544" s="282"/>
      <c r="C544" s="68"/>
      <c r="D544" s="606"/>
      <c r="E544" s="606">
        <f>NhuCau!D382</f>
        <v>0</v>
      </c>
      <c r="F544" s="606">
        <f t="shared" si="180"/>
        <v>0</v>
      </c>
      <c r="G544" s="601"/>
      <c r="H544" s="606" t="str">
        <f t="shared" ref="H544:H548" si="193">IF(ISTEXT(B544)=TRUE,"NTD","")</f>
        <v/>
      </c>
      <c r="I544" s="608"/>
      <c r="J544" s="592">
        <f t="shared" si="192"/>
        <v>0</v>
      </c>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c r="AL544" s="283"/>
      <c r="AM544" s="283"/>
      <c r="AN544" s="283"/>
      <c r="AO544" s="283"/>
      <c r="AP544" s="283"/>
      <c r="AQ544" s="283"/>
      <c r="AR544" s="283"/>
      <c r="AS544" s="283"/>
      <c r="AT544" s="283"/>
      <c r="AU544" s="283"/>
      <c r="AV544" s="283"/>
      <c r="AW544" s="283"/>
      <c r="AX544" s="283"/>
      <c r="AY544" s="283"/>
      <c r="AZ544" s="283"/>
      <c r="BA544" s="283"/>
      <c r="BB544" s="283"/>
      <c r="BC544" s="283"/>
      <c r="BD544" s="283"/>
      <c r="BE544" s="283"/>
      <c r="BF544" s="283"/>
      <c r="BG544" s="283"/>
      <c r="BH544" s="68"/>
      <c r="BI544" s="68"/>
      <c r="BJ544" s="68"/>
      <c r="BK544" s="68"/>
      <c r="BL544" s="68"/>
      <c r="BM544" s="68"/>
      <c r="BN544" s="460"/>
      <c r="BO544" s="583">
        <f>VLOOKUP(B544,'[3]Phụ lục 01'!$B$12:$F$150,5,0)</f>
        <v>0</v>
      </c>
      <c r="BP544" s="583">
        <f t="shared" si="182"/>
        <v>0</v>
      </c>
      <c r="BQ544" s="468"/>
      <c r="BR544" s="468"/>
      <c r="BS544" s="468"/>
      <c r="BT544" s="468"/>
      <c r="BU544" s="468"/>
    </row>
    <row r="545" spans="1:73" s="71" customFormat="1" ht="10.9" customHeight="1">
      <c r="A545" s="276" t="s">
        <v>186</v>
      </c>
      <c r="B545" s="282"/>
      <c r="C545" s="68"/>
      <c r="D545" s="606"/>
      <c r="E545" s="606">
        <f>NhuCau!D383</f>
        <v>0</v>
      </c>
      <c r="F545" s="606">
        <f t="shared" si="180"/>
        <v>0</v>
      </c>
      <c r="G545" s="601"/>
      <c r="H545" s="606" t="str">
        <f t="shared" si="193"/>
        <v/>
      </c>
      <c r="I545" s="608"/>
      <c r="J545" s="592">
        <f t="shared" si="192"/>
        <v>0</v>
      </c>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c r="AL545" s="283"/>
      <c r="AM545" s="283"/>
      <c r="AN545" s="283"/>
      <c r="AO545" s="283"/>
      <c r="AP545" s="283"/>
      <c r="AQ545" s="283"/>
      <c r="AR545" s="283"/>
      <c r="AS545" s="283"/>
      <c r="AT545" s="283"/>
      <c r="AU545" s="283"/>
      <c r="AV545" s="283"/>
      <c r="AW545" s="283"/>
      <c r="AX545" s="283"/>
      <c r="AY545" s="283"/>
      <c r="AZ545" s="283"/>
      <c r="BA545" s="283"/>
      <c r="BB545" s="283"/>
      <c r="BC545" s="283"/>
      <c r="BD545" s="283"/>
      <c r="BE545" s="283"/>
      <c r="BF545" s="283"/>
      <c r="BG545" s="283"/>
      <c r="BH545" s="68"/>
      <c r="BI545" s="68"/>
      <c r="BJ545" s="68"/>
      <c r="BK545" s="68"/>
      <c r="BL545" s="68"/>
      <c r="BM545" s="68"/>
      <c r="BN545" s="460"/>
      <c r="BO545" s="583">
        <f>VLOOKUP(B545,'[3]Phụ lục 01'!$B$12:$F$150,5,0)</f>
        <v>0</v>
      </c>
      <c r="BP545" s="583">
        <f t="shared" si="182"/>
        <v>0</v>
      </c>
      <c r="BQ545" s="468"/>
      <c r="BR545" s="468"/>
      <c r="BS545" s="468"/>
      <c r="BT545" s="468"/>
      <c r="BU545" s="468"/>
    </row>
    <row r="546" spans="1:73" s="71" customFormat="1" ht="10.9" customHeight="1">
      <c r="A546" s="276" t="s">
        <v>186</v>
      </c>
      <c r="B546" s="282"/>
      <c r="C546" s="68"/>
      <c r="D546" s="606"/>
      <c r="E546" s="606">
        <f>NhuCau!D384</f>
        <v>0</v>
      </c>
      <c r="F546" s="606">
        <f t="shared" si="180"/>
        <v>0</v>
      </c>
      <c r="G546" s="601"/>
      <c r="H546" s="606" t="str">
        <f t="shared" si="193"/>
        <v/>
      </c>
      <c r="I546" s="608"/>
      <c r="J546" s="592">
        <f t="shared" si="192"/>
        <v>0</v>
      </c>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c r="AL546" s="283"/>
      <c r="AM546" s="283"/>
      <c r="AN546" s="283"/>
      <c r="AO546" s="283"/>
      <c r="AP546" s="283"/>
      <c r="AQ546" s="283"/>
      <c r="AR546" s="283"/>
      <c r="AS546" s="283"/>
      <c r="AT546" s="283"/>
      <c r="AU546" s="283"/>
      <c r="AV546" s="283"/>
      <c r="AW546" s="283"/>
      <c r="AX546" s="283"/>
      <c r="AY546" s="283"/>
      <c r="AZ546" s="283"/>
      <c r="BA546" s="283"/>
      <c r="BB546" s="283"/>
      <c r="BC546" s="283"/>
      <c r="BD546" s="283"/>
      <c r="BE546" s="283"/>
      <c r="BF546" s="283"/>
      <c r="BG546" s="283"/>
      <c r="BH546" s="68"/>
      <c r="BI546" s="68"/>
      <c r="BJ546" s="68"/>
      <c r="BK546" s="68"/>
      <c r="BL546" s="68"/>
      <c r="BM546" s="68"/>
      <c r="BN546" s="460"/>
      <c r="BO546" s="583">
        <f>VLOOKUP(B546,'[3]Phụ lục 01'!$B$12:$F$150,5,0)</f>
        <v>0</v>
      </c>
      <c r="BP546" s="583">
        <f t="shared" si="182"/>
        <v>0</v>
      </c>
      <c r="BQ546" s="468"/>
      <c r="BR546" s="468"/>
      <c r="BS546" s="468"/>
      <c r="BT546" s="468"/>
      <c r="BU546" s="468"/>
    </row>
    <row r="547" spans="1:73" s="71" customFormat="1" ht="10.9" customHeight="1">
      <c r="A547" s="276" t="s">
        <v>186</v>
      </c>
      <c r="B547" s="282"/>
      <c r="C547" s="68"/>
      <c r="D547" s="606"/>
      <c r="E547" s="606">
        <f>NhuCau!D385</f>
        <v>0</v>
      </c>
      <c r="F547" s="606">
        <f t="shared" si="180"/>
        <v>0</v>
      </c>
      <c r="G547" s="601"/>
      <c r="H547" s="606" t="str">
        <f t="shared" si="193"/>
        <v/>
      </c>
      <c r="I547" s="608"/>
      <c r="J547" s="592">
        <f t="shared" si="192"/>
        <v>0</v>
      </c>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c r="AL547" s="283"/>
      <c r="AM547" s="283"/>
      <c r="AN547" s="283"/>
      <c r="AO547" s="283"/>
      <c r="AP547" s="283"/>
      <c r="AQ547" s="283"/>
      <c r="AR547" s="283"/>
      <c r="AS547" s="283"/>
      <c r="AT547" s="283"/>
      <c r="AU547" s="283"/>
      <c r="AV547" s="283"/>
      <c r="AW547" s="283"/>
      <c r="AX547" s="283"/>
      <c r="AY547" s="283"/>
      <c r="AZ547" s="283"/>
      <c r="BA547" s="283"/>
      <c r="BB547" s="283"/>
      <c r="BC547" s="283"/>
      <c r="BD547" s="283"/>
      <c r="BE547" s="283"/>
      <c r="BF547" s="283"/>
      <c r="BG547" s="283"/>
      <c r="BH547" s="68"/>
      <c r="BI547" s="68"/>
      <c r="BJ547" s="68"/>
      <c r="BK547" s="68"/>
      <c r="BL547" s="68"/>
      <c r="BM547" s="68"/>
      <c r="BN547" s="460"/>
      <c r="BO547" s="583">
        <f>VLOOKUP(B547,'[3]Phụ lục 01'!$B$12:$F$150,5,0)</f>
        <v>0</v>
      </c>
      <c r="BP547" s="583">
        <f t="shared" si="182"/>
        <v>0</v>
      </c>
      <c r="BQ547" s="468"/>
      <c r="BR547" s="468"/>
      <c r="BS547" s="468"/>
      <c r="BT547" s="468"/>
      <c r="BU547" s="468"/>
    </row>
    <row r="548" spans="1:73" s="71" customFormat="1" ht="10.9" customHeight="1">
      <c r="A548" s="276" t="s">
        <v>186</v>
      </c>
      <c r="B548" s="282"/>
      <c r="C548" s="68"/>
      <c r="D548" s="606"/>
      <c r="E548" s="606">
        <f>NhuCau!D386</f>
        <v>0</v>
      </c>
      <c r="F548" s="606">
        <f t="shared" si="180"/>
        <v>0</v>
      </c>
      <c r="G548" s="601"/>
      <c r="H548" s="606" t="str">
        <f t="shared" si="193"/>
        <v/>
      </c>
      <c r="I548" s="608"/>
      <c r="J548" s="592">
        <f t="shared" si="192"/>
        <v>0</v>
      </c>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c r="AL548" s="283"/>
      <c r="AM548" s="283"/>
      <c r="AN548" s="283"/>
      <c r="AO548" s="283"/>
      <c r="AP548" s="283"/>
      <c r="AQ548" s="283"/>
      <c r="AR548" s="283"/>
      <c r="AS548" s="283"/>
      <c r="AT548" s="283"/>
      <c r="AU548" s="283"/>
      <c r="AV548" s="283"/>
      <c r="AW548" s="283"/>
      <c r="AX548" s="283"/>
      <c r="AY548" s="283"/>
      <c r="AZ548" s="283"/>
      <c r="BA548" s="283"/>
      <c r="BB548" s="283"/>
      <c r="BC548" s="283"/>
      <c r="BD548" s="283"/>
      <c r="BE548" s="283"/>
      <c r="BF548" s="283"/>
      <c r="BG548" s="283"/>
      <c r="BH548" s="68"/>
      <c r="BI548" s="68"/>
      <c r="BJ548" s="68"/>
      <c r="BK548" s="68"/>
      <c r="BL548" s="68"/>
      <c r="BM548" s="68"/>
      <c r="BN548" s="460"/>
      <c r="BO548" s="583">
        <f>VLOOKUP(B548,'[3]Phụ lục 01'!$B$12:$F$150,5,0)</f>
        <v>0</v>
      </c>
      <c r="BP548" s="583">
        <f t="shared" si="182"/>
        <v>0</v>
      </c>
      <c r="BQ548" s="468"/>
      <c r="BR548" s="468"/>
      <c r="BS548" s="468"/>
      <c r="BT548" s="468"/>
      <c r="BU548" s="468"/>
    </row>
    <row r="549" spans="1:73" s="84" customFormat="1" ht="10.9" customHeight="1">
      <c r="A549" s="276" t="s">
        <v>186</v>
      </c>
      <c r="B549" s="277"/>
      <c r="C549" s="266"/>
      <c r="D549" s="606" t="str">
        <f t="shared" ref="D549:D604" si="194">IF(C549="X",J549,"")</f>
        <v/>
      </c>
      <c r="E549" s="606" t="str">
        <f>NhuCau!D387</f>
        <v/>
      </c>
      <c r="F549" s="606" t="e">
        <f t="shared" si="180"/>
        <v>#VALUE!</v>
      </c>
      <c r="G549" s="606"/>
      <c r="H549" s="606" t="str">
        <f>IF(ISTEXT(B549)=TRUE,"NTD","")</f>
        <v/>
      </c>
      <c r="I549" s="607"/>
      <c r="J549" s="592">
        <f t="shared" si="192"/>
        <v>0</v>
      </c>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66"/>
      <c r="BI549" s="266"/>
      <c r="BJ549" s="266"/>
      <c r="BK549" s="266"/>
      <c r="BL549" s="266"/>
      <c r="BM549" s="266"/>
      <c r="BN549" s="459"/>
      <c r="BO549" s="583">
        <f>VLOOKUP(B549,'[3]Phụ lục 01'!$B$12:$F$150,5,0)</f>
        <v>0</v>
      </c>
      <c r="BP549" s="583">
        <f t="shared" si="182"/>
        <v>0</v>
      </c>
      <c r="BQ549" s="469"/>
      <c r="BR549" s="469"/>
      <c r="BS549" s="469"/>
      <c r="BT549" s="469"/>
      <c r="BU549" s="469"/>
    </row>
    <row r="550" spans="1:73" s="84" customFormat="1" ht="10.9" customHeight="1">
      <c r="A550" s="276" t="s">
        <v>186</v>
      </c>
      <c r="B550" s="320"/>
      <c r="C550" s="266"/>
      <c r="D550" s="606" t="str">
        <f t="shared" si="194"/>
        <v/>
      </c>
      <c r="E550" s="606" t="str">
        <f>NhuCau!D388</f>
        <v/>
      </c>
      <c r="F550" s="606" t="e">
        <f t="shared" si="180"/>
        <v>#VALUE!</v>
      </c>
      <c r="G550" s="606"/>
      <c r="H550" s="606" t="str">
        <f>IF(ISTEXT(B550)=TRUE,"NTD","")</f>
        <v/>
      </c>
      <c r="I550" s="607"/>
      <c r="J550" s="592">
        <f t="shared" si="192"/>
        <v>0</v>
      </c>
      <c r="K550" s="326"/>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66"/>
      <c r="BI550" s="266"/>
      <c r="BJ550" s="266"/>
      <c r="BK550" s="266"/>
      <c r="BL550" s="266"/>
      <c r="BM550" s="266"/>
      <c r="BN550" s="459"/>
      <c r="BO550" s="583">
        <f>VLOOKUP(B550,'[3]Phụ lục 01'!$B$12:$F$150,5,0)</f>
        <v>0</v>
      </c>
      <c r="BP550" s="583">
        <f t="shared" si="182"/>
        <v>0</v>
      </c>
      <c r="BQ550" s="469"/>
      <c r="BR550" s="469"/>
      <c r="BS550" s="469"/>
      <c r="BT550" s="469"/>
      <c r="BU550" s="469"/>
    </row>
    <row r="551" spans="1:73" s="84" customFormat="1" ht="10.9" customHeight="1">
      <c r="A551" s="276" t="s">
        <v>186</v>
      </c>
      <c r="B551" s="277"/>
      <c r="C551" s="266"/>
      <c r="D551" s="606" t="str">
        <f t="shared" si="194"/>
        <v/>
      </c>
      <c r="E551" s="606" t="str">
        <f>NhuCau!D389</f>
        <v/>
      </c>
      <c r="F551" s="606" t="e">
        <f t="shared" si="180"/>
        <v>#VALUE!</v>
      </c>
      <c r="G551" s="606"/>
      <c r="H551" s="606" t="str">
        <f>IF(ISTEXT(B551)=TRUE,"NTD","")</f>
        <v/>
      </c>
      <c r="I551" s="607"/>
      <c r="J551" s="592">
        <f t="shared" si="192"/>
        <v>0</v>
      </c>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66"/>
      <c r="BI551" s="266"/>
      <c r="BJ551" s="266"/>
      <c r="BK551" s="266"/>
      <c r="BL551" s="266"/>
      <c r="BM551" s="266"/>
      <c r="BN551" s="459"/>
      <c r="BO551" s="583">
        <f>VLOOKUP(B551,'[3]Phụ lục 01'!$B$12:$F$150,5,0)</f>
        <v>0</v>
      </c>
      <c r="BP551" s="583">
        <f t="shared" si="182"/>
        <v>0</v>
      </c>
      <c r="BQ551" s="469"/>
      <c r="BR551" s="469"/>
      <c r="BS551" s="469"/>
      <c r="BT551" s="469"/>
      <c r="BU551" s="469"/>
    </row>
    <row r="552" spans="1:73" s="84" customFormat="1" ht="10.9" customHeight="1">
      <c r="A552" s="276" t="s">
        <v>186</v>
      </c>
      <c r="B552" s="277"/>
      <c r="C552" s="266"/>
      <c r="D552" s="606" t="str">
        <f t="shared" si="194"/>
        <v/>
      </c>
      <c r="E552" s="606" t="str">
        <f>NhuCau!D390</f>
        <v/>
      </c>
      <c r="F552" s="606" t="e">
        <f t="shared" si="180"/>
        <v>#VALUE!</v>
      </c>
      <c r="G552" s="606"/>
      <c r="H552" s="606" t="str">
        <f>IF(ISTEXT(B552)=TRUE,"NTD","")</f>
        <v/>
      </c>
      <c r="I552" s="607"/>
      <c r="J552" s="592">
        <f t="shared" si="192"/>
        <v>0</v>
      </c>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66"/>
      <c r="BI552" s="266"/>
      <c r="BJ552" s="266"/>
      <c r="BK552" s="266"/>
      <c r="BL552" s="266"/>
      <c r="BM552" s="266"/>
      <c r="BN552" s="459"/>
      <c r="BO552" s="583">
        <f>VLOOKUP(B552,'[3]Phụ lục 01'!$B$12:$F$150,5,0)</f>
        <v>0</v>
      </c>
      <c r="BP552" s="583">
        <f t="shared" si="182"/>
        <v>0</v>
      </c>
      <c r="BQ552" s="469"/>
      <c r="BR552" s="469"/>
      <c r="BS552" s="469"/>
      <c r="BT552" s="469"/>
      <c r="BU552" s="469"/>
    </row>
    <row r="553" spans="1:73" s="84" customFormat="1" ht="10.9" customHeight="1">
      <c r="A553" s="269" t="s">
        <v>43</v>
      </c>
      <c r="B553" s="270" t="s">
        <v>209</v>
      </c>
      <c r="C553" s="271"/>
      <c r="D553" s="603" t="str">
        <f t="shared" si="194"/>
        <v/>
      </c>
      <c r="E553" s="606" t="str">
        <f>NhuCau!D391</f>
        <v/>
      </c>
      <c r="F553" s="606" t="e">
        <f t="shared" si="180"/>
        <v>#VALUE!</v>
      </c>
      <c r="G553" s="604"/>
      <c r="H553" s="604" t="str">
        <f>IF(ISTEXT(B553)=TRUE,"TVC","")</f>
        <v>TVC</v>
      </c>
      <c r="I553" s="609"/>
      <c r="J553" s="591">
        <f>SUM(K553:BM553)</f>
        <v>0</v>
      </c>
      <c r="K553" s="275">
        <f t="shared" ref="K553:BM553" si="195">SUM(K554:K557)</f>
        <v>0</v>
      </c>
      <c r="L553" s="275">
        <f t="shared" si="195"/>
        <v>0</v>
      </c>
      <c r="M553" s="275">
        <f t="shared" si="195"/>
        <v>0</v>
      </c>
      <c r="N553" s="275">
        <f t="shared" si="195"/>
        <v>0</v>
      </c>
      <c r="O553" s="275">
        <f t="shared" si="195"/>
        <v>0</v>
      </c>
      <c r="P553" s="275">
        <f t="shared" si="195"/>
        <v>0</v>
      </c>
      <c r="Q553" s="275">
        <f t="shared" si="195"/>
        <v>0</v>
      </c>
      <c r="R553" s="275">
        <f t="shared" si="195"/>
        <v>0</v>
      </c>
      <c r="S553" s="275">
        <f t="shared" si="195"/>
        <v>0</v>
      </c>
      <c r="T553" s="275">
        <f t="shared" si="195"/>
        <v>0</v>
      </c>
      <c r="U553" s="275">
        <f t="shared" si="195"/>
        <v>0</v>
      </c>
      <c r="V553" s="275">
        <f t="shared" si="195"/>
        <v>0</v>
      </c>
      <c r="W553" s="275">
        <f t="shared" si="195"/>
        <v>0</v>
      </c>
      <c r="X553" s="275">
        <f t="shared" si="195"/>
        <v>0</v>
      </c>
      <c r="Y553" s="275">
        <f t="shared" si="195"/>
        <v>0</v>
      </c>
      <c r="Z553" s="275">
        <f t="shared" si="195"/>
        <v>0</v>
      </c>
      <c r="AA553" s="275">
        <f t="shared" si="195"/>
        <v>0</v>
      </c>
      <c r="AB553" s="275">
        <f t="shared" si="195"/>
        <v>0</v>
      </c>
      <c r="AC553" s="275">
        <f t="shared" si="195"/>
        <v>0</v>
      </c>
      <c r="AD553" s="275">
        <f t="shared" si="195"/>
        <v>0</v>
      </c>
      <c r="AE553" s="275">
        <f t="shared" si="195"/>
        <v>0</v>
      </c>
      <c r="AF553" s="275">
        <f t="shared" si="195"/>
        <v>0</v>
      </c>
      <c r="AG553" s="275">
        <f t="shared" si="195"/>
        <v>0</v>
      </c>
      <c r="AH553" s="275">
        <f t="shared" si="195"/>
        <v>0</v>
      </c>
      <c r="AI553" s="275">
        <f t="shared" si="195"/>
        <v>0</v>
      </c>
      <c r="AJ553" s="275">
        <f t="shared" si="195"/>
        <v>0</v>
      </c>
      <c r="AK553" s="275">
        <f t="shared" si="195"/>
        <v>0</v>
      </c>
      <c r="AL553" s="275">
        <f t="shared" si="195"/>
        <v>0</v>
      </c>
      <c r="AM553" s="275">
        <f t="shared" si="195"/>
        <v>0</v>
      </c>
      <c r="AN553" s="275">
        <f t="shared" si="195"/>
        <v>0</v>
      </c>
      <c r="AO553" s="275">
        <f t="shared" si="195"/>
        <v>0</v>
      </c>
      <c r="AP553" s="275">
        <f t="shared" si="195"/>
        <v>0</v>
      </c>
      <c r="AQ553" s="275">
        <f t="shared" si="195"/>
        <v>0</v>
      </c>
      <c r="AR553" s="275">
        <f t="shared" si="195"/>
        <v>0</v>
      </c>
      <c r="AS553" s="275">
        <f t="shared" si="195"/>
        <v>0</v>
      </c>
      <c r="AT553" s="275">
        <f t="shared" si="195"/>
        <v>0</v>
      </c>
      <c r="AU553" s="275">
        <f t="shared" si="195"/>
        <v>0</v>
      </c>
      <c r="AV553" s="275">
        <f t="shared" si="195"/>
        <v>0</v>
      </c>
      <c r="AW553" s="275">
        <f t="shared" si="195"/>
        <v>0</v>
      </c>
      <c r="AX553" s="275">
        <f t="shared" si="195"/>
        <v>0</v>
      </c>
      <c r="AY553" s="275">
        <f t="shared" si="195"/>
        <v>0</v>
      </c>
      <c r="AZ553" s="275">
        <f t="shared" si="195"/>
        <v>0</v>
      </c>
      <c r="BA553" s="275">
        <f t="shared" si="195"/>
        <v>0</v>
      </c>
      <c r="BB553" s="275">
        <f t="shared" si="195"/>
        <v>0</v>
      </c>
      <c r="BC553" s="275">
        <f t="shared" si="195"/>
        <v>0</v>
      </c>
      <c r="BD553" s="275">
        <f t="shared" si="195"/>
        <v>0</v>
      </c>
      <c r="BE553" s="275">
        <f t="shared" si="195"/>
        <v>0</v>
      </c>
      <c r="BF553" s="275">
        <f t="shared" si="195"/>
        <v>0</v>
      </c>
      <c r="BG553" s="275">
        <f t="shared" si="195"/>
        <v>0</v>
      </c>
      <c r="BH553" s="275">
        <f t="shared" si="195"/>
        <v>0</v>
      </c>
      <c r="BI553" s="275">
        <f t="shared" si="195"/>
        <v>0</v>
      </c>
      <c r="BJ553" s="275">
        <f t="shared" si="195"/>
        <v>0</v>
      </c>
      <c r="BK553" s="275">
        <f t="shared" si="195"/>
        <v>0</v>
      </c>
      <c r="BL553" s="275">
        <f t="shared" si="195"/>
        <v>0</v>
      </c>
      <c r="BM553" s="275">
        <f t="shared" si="195"/>
        <v>0</v>
      </c>
      <c r="BN553" s="458"/>
      <c r="BO553" s="583" t="e">
        <f>VLOOKUP(B553,'[3]Phụ lục 01'!$B$12:$F$150,5,0)</f>
        <v>#N/A</v>
      </c>
      <c r="BP553" s="583" t="e">
        <f t="shared" si="182"/>
        <v>#N/A</v>
      </c>
      <c r="BQ553" s="469"/>
      <c r="BR553" s="469"/>
      <c r="BS553" s="469"/>
      <c r="BT553" s="469"/>
      <c r="BU553" s="469"/>
    </row>
    <row r="554" spans="1:73" s="84" customFormat="1" ht="10.9" customHeight="1">
      <c r="A554" s="276" t="s">
        <v>186</v>
      </c>
      <c r="B554" s="277"/>
      <c r="C554" s="266"/>
      <c r="D554" s="606" t="str">
        <f t="shared" si="194"/>
        <v/>
      </c>
      <c r="E554" s="606" t="str">
        <f>NhuCau!D392</f>
        <v/>
      </c>
      <c r="F554" s="606" t="e">
        <f t="shared" si="180"/>
        <v>#VALUE!</v>
      </c>
      <c r="G554" s="606"/>
      <c r="H554" s="606" t="str">
        <f>IF(ISTEXT(B554)=TRUE,"TVC","")</f>
        <v/>
      </c>
      <c r="I554" s="607"/>
      <c r="J554" s="592">
        <f t="shared" ref="J554:J557" si="196">SUM(K554:BM554)</f>
        <v>0</v>
      </c>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66"/>
      <c r="BI554" s="266"/>
      <c r="BJ554" s="266"/>
      <c r="BK554" s="266"/>
      <c r="BL554" s="266"/>
      <c r="BM554" s="266"/>
      <c r="BN554" s="459"/>
      <c r="BO554" s="583">
        <f>VLOOKUP(B554,'[3]Phụ lục 01'!$B$12:$F$150,5,0)</f>
        <v>0</v>
      </c>
      <c r="BP554" s="583">
        <f t="shared" si="182"/>
        <v>0</v>
      </c>
      <c r="BQ554" s="469"/>
      <c r="BR554" s="469"/>
      <c r="BS554" s="469"/>
      <c r="BT554" s="469"/>
      <c r="BU554" s="469"/>
    </row>
    <row r="555" spans="1:73" s="84" customFormat="1" ht="10.9" customHeight="1">
      <c r="A555" s="276" t="s">
        <v>186</v>
      </c>
      <c r="B555" s="277"/>
      <c r="C555" s="266"/>
      <c r="D555" s="606" t="str">
        <f t="shared" si="194"/>
        <v/>
      </c>
      <c r="E555" s="606" t="str">
        <f>NhuCau!D393</f>
        <v/>
      </c>
      <c r="F555" s="606" t="e">
        <f t="shared" si="180"/>
        <v>#VALUE!</v>
      </c>
      <c r="G555" s="606"/>
      <c r="H555" s="606" t="str">
        <f t="shared" ref="H555:H557" si="197">IF(ISTEXT(B555)=TRUE,"TVC","")</f>
        <v/>
      </c>
      <c r="I555" s="607"/>
      <c r="J555" s="592">
        <f t="shared" si="196"/>
        <v>0</v>
      </c>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66"/>
      <c r="BI555" s="266"/>
      <c r="BJ555" s="266"/>
      <c r="BK555" s="266"/>
      <c r="BL555" s="266"/>
      <c r="BM555" s="266"/>
      <c r="BN555" s="459"/>
      <c r="BO555" s="583">
        <f>VLOOKUP(B555,'[3]Phụ lục 01'!$B$12:$F$150,5,0)</f>
        <v>0</v>
      </c>
      <c r="BP555" s="583">
        <f t="shared" si="182"/>
        <v>0</v>
      </c>
      <c r="BQ555" s="469"/>
      <c r="BR555" s="469"/>
      <c r="BS555" s="469"/>
      <c r="BT555" s="469"/>
      <c r="BU555" s="469"/>
    </row>
    <row r="556" spans="1:73" s="84" customFormat="1" ht="10.9" customHeight="1">
      <c r="A556" s="276" t="s">
        <v>186</v>
      </c>
      <c r="B556" s="277"/>
      <c r="C556" s="266"/>
      <c r="D556" s="606" t="str">
        <f t="shared" si="194"/>
        <v/>
      </c>
      <c r="E556" s="606" t="str">
        <f>NhuCau!D394</f>
        <v/>
      </c>
      <c r="F556" s="606" t="e">
        <f t="shared" si="180"/>
        <v>#VALUE!</v>
      </c>
      <c r="G556" s="606"/>
      <c r="H556" s="606" t="str">
        <f t="shared" si="197"/>
        <v/>
      </c>
      <c r="I556" s="607"/>
      <c r="J556" s="592">
        <f t="shared" si="196"/>
        <v>0</v>
      </c>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66"/>
      <c r="BI556" s="266"/>
      <c r="BJ556" s="266"/>
      <c r="BK556" s="266"/>
      <c r="BL556" s="266"/>
      <c r="BM556" s="266"/>
      <c r="BN556" s="459"/>
      <c r="BO556" s="583">
        <f>VLOOKUP(B556,'[3]Phụ lục 01'!$B$12:$F$150,5,0)</f>
        <v>0</v>
      </c>
      <c r="BP556" s="583">
        <f t="shared" si="182"/>
        <v>0</v>
      </c>
      <c r="BQ556" s="469"/>
      <c r="BR556" s="469"/>
      <c r="BS556" s="469"/>
      <c r="BT556" s="469"/>
      <c r="BU556" s="469"/>
    </row>
    <row r="557" spans="1:73" s="84" customFormat="1" ht="10.9" customHeight="1">
      <c r="A557" s="276" t="s">
        <v>186</v>
      </c>
      <c r="B557" s="277"/>
      <c r="C557" s="266"/>
      <c r="D557" s="606" t="str">
        <f t="shared" si="194"/>
        <v/>
      </c>
      <c r="E557" s="606" t="str">
        <f>NhuCau!D395</f>
        <v/>
      </c>
      <c r="F557" s="606" t="e">
        <f t="shared" si="180"/>
        <v>#VALUE!</v>
      </c>
      <c r="G557" s="606"/>
      <c r="H557" s="606" t="str">
        <f t="shared" si="197"/>
        <v/>
      </c>
      <c r="I557" s="607"/>
      <c r="J557" s="592">
        <f t="shared" si="196"/>
        <v>0</v>
      </c>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66"/>
      <c r="BI557" s="266"/>
      <c r="BJ557" s="266"/>
      <c r="BK557" s="266"/>
      <c r="BL557" s="266"/>
      <c r="BM557" s="266"/>
      <c r="BN557" s="459"/>
      <c r="BO557" s="583">
        <f>VLOOKUP(B557,'[3]Phụ lục 01'!$B$12:$F$150,5,0)</f>
        <v>0</v>
      </c>
      <c r="BP557" s="583">
        <f t="shared" si="182"/>
        <v>0</v>
      </c>
      <c r="BQ557" s="469"/>
      <c r="BR557" s="469"/>
      <c r="BS557" s="469"/>
      <c r="BT557" s="469"/>
      <c r="BU557" s="469"/>
    </row>
    <row r="558" spans="1:73" s="84" customFormat="1" ht="10.9" customHeight="1">
      <c r="A558" s="269" t="s">
        <v>43</v>
      </c>
      <c r="B558" s="270" t="s">
        <v>26</v>
      </c>
      <c r="C558" s="271"/>
      <c r="D558" s="603" t="str">
        <f t="shared" si="194"/>
        <v/>
      </c>
      <c r="E558" s="606" t="str">
        <f>NhuCau!D396</f>
        <v/>
      </c>
      <c r="F558" s="606" t="e">
        <f t="shared" si="180"/>
        <v>#VALUE!</v>
      </c>
      <c r="G558" s="604"/>
      <c r="H558" s="604" t="str">
        <f>IF(ISTEXT(B558)=TRUE,"MNC","")</f>
        <v>MNC</v>
      </c>
      <c r="I558" s="609"/>
      <c r="J558" s="591">
        <f>SUM(K558:BM558)</f>
        <v>0</v>
      </c>
      <c r="K558" s="275">
        <f t="shared" ref="K558:BM558" si="198">SUM(K559:K562)</f>
        <v>0</v>
      </c>
      <c r="L558" s="275">
        <f t="shared" si="198"/>
        <v>0</v>
      </c>
      <c r="M558" s="275">
        <f t="shared" si="198"/>
        <v>0</v>
      </c>
      <c r="N558" s="275">
        <f t="shared" si="198"/>
        <v>0</v>
      </c>
      <c r="O558" s="275">
        <f t="shared" si="198"/>
        <v>0</v>
      </c>
      <c r="P558" s="275">
        <f t="shared" si="198"/>
        <v>0</v>
      </c>
      <c r="Q558" s="275">
        <f t="shared" si="198"/>
        <v>0</v>
      </c>
      <c r="R558" s="275">
        <f t="shared" si="198"/>
        <v>0</v>
      </c>
      <c r="S558" s="275">
        <f t="shared" si="198"/>
        <v>0</v>
      </c>
      <c r="T558" s="275">
        <f t="shared" si="198"/>
        <v>0</v>
      </c>
      <c r="U558" s="275">
        <f t="shared" si="198"/>
        <v>0</v>
      </c>
      <c r="V558" s="275">
        <f t="shared" si="198"/>
        <v>0</v>
      </c>
      <c r="W558" s="275">
        <f t="shared" si="198"/>
        <v>0</v>
      </c>
      <c r="X558" s="275">
        <f t="shared" si="198"/>
        <v>0</v>
      </c>
      <c r="Y558" s="275">
        <f t="shared" si="198"/>
        <v>0</v>
      </c>
      <c r="Z558" s="275">
        <f t="shared" si="198"/>
        <v>0</v>
      </c>
      <c r="AA558" s="275">
        <f t="shared" si="198"/>
        <v>0</v>
      </c>
      <c r="AB558" s="275">
        <f t="shared" si="198"/>
        <v>0</v>
      </c>
      <c r="AC558" s="275">
        <f t="shared" si="198"/>
        <v>0</v>
      </c>
      <c r="AD558" s="275">
        <f t="shared" si="198"/>
        <v>0</v>
      </c>
      <c r="AE558" s="275">
        <f t="shared" si="198"/>
        <v>0</v>
      </c>
      <c r="AF558" s="275">
        <f t="shared" si="198"/>
        <v>0</v>
      </c>
      <c r="AG558" s="275">
        <f t="shared" si="198"/>
        <v>0</v>
      </c>
      <c r="AH558" s="275">
        <f t="shared" si="198"/>
        <v>0</v>
      </c>
      <c r="AI558" s="275">
        <f t="shared" si="198"/>
        <v>0</v>
      </c>
      <c r="AJ558" s="275">
        <f t="shared" si="198"/>
        <v>0</v>
      </c>
      <c r="AK558" s="275">
        <f t="shared" si="198"/>
        <v>0</v>
      </c>
      <c r="AL558" s="275">
        <f t="shared" si="198"/>
        <v>0</v>
      </c>
      <c r="AM558" s="275">
        <f t="shared" si="198"/>
        <v>0</v>
      </c>
      <c r="AN558" s="275">
        <f t="shared" si="198"/>
        <v>0</v>
      </c>
      <c r="AO558" s="275">
        <f t="shared" si="198"/>
        <v>0</v>
      </c>
      <c r="AP558" s="275">
        <f t="shared" si="198"/>
        <v>0</v>
      </c>
      <c r="AQ558" s="275">
        <f t="shared" si="198"/>
        <v>0</v>
      </c>
      <c r="AR558" s="275">
        <f t="shared" si="198"/>
        <v>0</v>
      </c>
      <c r="AS558" s="275">
        <f t="shared" si="198"/>
        <v>0</v>
      </c>
      <c r="AT558" s="275">
        <f t="shared" si="198"/>
        <v>0</v>
      </c>
      <c r="AU558" s="275">
        <f t="shared" si="198"/>
        <v>0</v>
      </c>
      <c r="AV558" s="275">
        <f t="shared" si="198"/>
        <v>0</v>
      </c>
      <c r="AW558" s="275">
        <f t="shared" si="198"/>
        <v>0</v>
      </c>
      <c r="AX558" s="275">
        <f t="shared" si="198"/>
        <v>0</v>
      </c>
      <c r="AY558" s="275">
        <f t="shared" si="198"/>
        <v>0</v>
      </c>
      <c r="AZ558" s="275">
        <f t="shared" si="198"/>
        <v>0</v>
      </c>
      <c r="BA558" s="275">
        <f t="shared" si="198"/>
        <v>0</v>
      </c>
      <c r="BB558" s="275">
        <f t="shared" si="198"/>
        <v>0</v>
      </c>
      <c r="BC558" s="275">
        <f t="shared" si="198"/>
        <v>0</v>
      </c>
      <c r="BD558" s="275">
        <f t="shared" si="198"/>
        <v>0</v>
      </c>
      <c r="BE558" s="275">
        <f t="shared" si="198"/>
        <v>0</v>
      </c>
      <c r="BF558" s="275">
        <f t="shared" si="198"/>
        <v>0</v>
      </c>
      <c r="BG558" s="275">
        <f t="shared" si="198"/>
        <v>0</v>
      </c>
      <c r="BH558" s="275">
        <f t="shared" si="198"/>
        <v>0</v>
      </c>
      <c r="BI558" s="275">
        <f t="shared" si="198"/>
        <v>0</v>
      </c>
      <c r="BJ558" s="275">
        <f t="shared" si="198"/>
        <v>0</v>
      </c>
      <c r="BK558" s="275">
        <f t="shared" si="198"/>
        <v>0</v>
      </c>
      <c r="BL558" s="275">
        <f t="shared" si="198"/>
        <v>0</v>
      </c>
      <c r="BM558" s="275">
        <f t="shared" si="198"/>
        <v>0</v>
      </c>
      <c r="BN558" s="458"/>
      <c r="BO558" s="583" t="e">
        <f>VLOOKUP(B558,'[3]Phụ lục 01'!$B$12:$F$150,5,0)</f>
        <v>#N/A</v>
      </c>
      <c r="BP558" s="583" t="e">
        <f t="shared" si="182"/>
        <v>#N/A</v>
      </c>
      <c r="BQ558" s="469"/>
      <c r="BR558" s="469"/>
      <c r="BS558" s="469"/>
      <c r="BT558" s="469"/>
      <c r="BU558" s="469"/>
    </row>
    <row r="559" spans="1:73" s="84" customFormat="1" ht="10.9" customHeight="1">
      <c r="A559" s="276" t="s">
        <v>186</v>
      </c>
      <c r="B559" s="277"/>
      <c r="C559" s="266"/>
      <c r="D559" s="606" t="str">
        <f t="shared" si="194"/>
        <v/>
      </c>
      <c r="E559" s="606">
        <f>NhuCau!D397</f>
        <v>0</v>
      </c>
      <c r="F559" s="606" t="e">
        <f t="shared" si="180"/>
        <v>#VALUE!</v>
      </c>
      <c r="G559" s="606"/>
      <c r="H559" s="606" t="str">
        <f>IF(ISTEXT(B559)=TRUE,"MNC","")</f>
        <v/>
      </c>
      <c r="I559" s="607"/>
      <c r="J559" s="592">
        <f t="shared" ref="J559:J562" si="199">SUM(K559:BM559)</f>
        <v>0</v>
      </c>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66"/>
      <c r="BI559" s="266"/>
      <c r="BJ559" s="266"/>
      <c r="BK559" s="266"/>
      <c r="BL559" s="266"/>
      <c r="BM559" s="266"/>
      <c r="BN559" s="459"/>
      <c r="BO559" s="583">
        <f>VLOOKUP(B559,'[3]Phụ lục 01'!$B$12:$F$150,5,0)</f>
        <v>0</v>
      </c>
      <c r="BP559" s="583">
        <f t="shared" si="182"/>
        <v>0</v>
      </c>
      <c r="BQ559" s="469"/>
      <c r="BR559" s="469"/>
      <c r="BS559" s="469"/>
      <c r="BT559" s="469"/>
      <c r="BU559" s="469"/>
    </row>
    <row r="560" spans="1:73" s="84" customFormat="1" ht="10.9" customHeight="1">
      <c r="A560" s="276" t="s">
        <v>186</v>
      </c>
      <c r="B560" s="277"/>
      <c r="C560" s="266"/>
      <c r="D560" s="606" t="str">
        <f t="shared" si="194"/>
        <v/>
      </c>
      <c r="E560" s="606" t="str">
        <f>NhuCau!D398</f>
        <v/>
      </c>
      <c r="F560" s="606" t="e">
        <f t="shared" si="180"/>
        <v>#VALUE!</v>
      </c>
      <c r="G560" s="606"/>
      <c r="H560" s="606" t="str">
        <f t="shared" ref="H560:H562" si="200">IF(ISTEXT(B560)=TRUE,"MNC","")</f>
        <v/>
      </c>
      <c r="I560" s="607"/>
      <c r="J560" s="592">
        <f t="shared" si="199"/>
        <v>0</v>
      </c>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c r="AG560" s="281"/>
      <c r="AH560" s="281"/>
      <c r="AI560" s="281"/>
      <c r="AJ560" s="281"/>
      <c r="AK560" s="281"/>
      <c r="AL560" s="281"/>
      <c r="AM560" s="281"/>
      <c r="AN560" s="281"/>
      <c r="AO560" s="281"/>
      <c r="AP560" s="281"/>
      <c r="AQ560" s="281"/>
      <c r="AR560" s="281"/>
      <c r="AS560" s="281"/>
      <c r="AT560" s="281"/>
      <c r="AU560" s="281"/>
      <c r="AV560" s="281"/>
      <c r="AW560" s="281"/>
      <c r="AX560" s="281"/>
      <c r="AY560" s="281"/>
      <c r="AZ560" s="281"/>
      <c r="BA560" s="281"/>
      <c r="BB560" s="281"/>
      <c r="BC560" s="281"/>
      <c r="BD560" s="281"/>
      <c r="BE560" s="281"/>
      <c r="BF560" s="281"/>
      <c r="BG560" s="281"/>
      <c r="BH560" s="266"/>
      <c r="BI560" s="266"/>
      <c r="BJ560" s="266"/>
      <c r="BK560" s="266"/>
      <c r="BL560" s="266"/>
      <c r="BM560" s="266"/>
      <c r="BN560" s="459"/>
      <c r="BO560" s="583">
        <f>VLOOKUP(B560,'[3]Phụ lục 01'!$B$12:$F$150,5,0)</f>
        <v>0</v>
      </c>
      <c r="BP560" s="583">
        <f t="shared" si="182"/>
        <v>0</v>
      </c>
      <c r="BQ560" s="469"/>
      <c r="BR560" s="469"/>
      <c r="BS560" s="469"/>
      <c r="BT560" s="469"/>
      <c r="BU560" s="469"/>
    </row>
    <row r="561" spans="1:73" s="84" customFormat="1" ht="10.9" customHeight="1">
      <c r="A561" s="276" t="s">
        <v>186</v>
      </c>
      <c r="B561" s="277"/>
      <c r="C561" s="266"/>
      <c r="D561" s="606" t="str">
        <f t="shared" si="194"/>
        <v/>
      </c>
      <c r="E561" s="606" t="str">
        <f>NhuCau!D399</f>
        <v/>
      </c>
      <c r="F561" s="606" t="e">
        <f t="shared" si="180"/>
        <v>#VALUE!</v>
      </c>
      <c r="G561" s="606"/>
      <c r="H561" s="606" t="str">
        <f t="shared" si="200"/>
        <v/>
      </c>
      <c r="I561" s="607"/>
      <c r="J561" s="592">
        <f t="shared" si="199"/>
        <v>0</v>
      </c>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c r="AJ561" s="281"/>
      <c r="AK561" s="281"/>
      <c r="AL561" s="281"/>
      <c r="AM561" s="281"/>
      <c r="AN561" s="281"/>
      <c r="AO561" s="281"/>
      <c r="AP561" s="281"/>
      <c r="AQ561" s="281"/>
      <c r="AR561" s="281"/>
      <c r="AS561" s="281"/>
      <c r="AT561" s="281"/>
      <c r="AU561" s="281"/>
      <c r="AV561" s="281"/>
      <c r="AW561" s="281"/>
      <c r="AX561" s="281"/>
      <c r="AY561" s="281"/>
      <c r="AZ561" s="281"/>
      <c r="BA561" s="281"/>
      <c r="BB561" s="281"/>
      <c r="BC561" s="281"/>
      <c r="BD561" s="281"/>
      <c r="BE561" s="281"/>
      <c r="BF561" s="281"/>
      <c r="BG561" s="281"/>
      <c r="BH561" s="266"/>
      <c r="BI561" s="266"/>
      <c r="BJ561" s="266"/>
      <c r="BK561" s="266"/>
      <c r="BL561" s="266"/>
      <c r="BM561" s="266"/>
      <c r="BN561" s="459"/>
      <c r="BO561" s="583">
        <f>VLOOKUP(B561,'[3]Phụ lục 01'!$B$12:$F$150,5,0)</f>
        <v>0</v>
      </c>
      <c r="BP561" s="583">
        <f t="shared" si="182"/>
        <v>0</v>
      </c>
      <c r="BQ561" s="469"/>
      <c r="BR561" s="469"/>
      <c r="BS561" s="469"/>
      <c r="BT561" s="469"/>
      <c r="BU561" s="469"/>
    </row>
    <row r="562" spans="1:73" s="84" customFormat="1" ht="10.9" customHeight="1">
      <c r="A562" s="276" t="s">
        <v>186</v>
      </c>
      <c r="B562" s="277"/>
      <c r="C562" s="266"/>
      <c r="D562" s="606" t="str">
        <f t="shared" si="194"/>
        <v/>
      </c>
      <c r="E562" s="606" t="str">
        <f>NhuCau!D400</f>
        <v/>
      </c>
      <c r="F562" s="606" t="e">
        <f t="shared" si="180"/>
        <v>#VALUE!</v>
      </c>
      <c r="G562" s="606"/>
      <c r="H562" s="606" t="str">
        <f t="shared" si="200"/>
        <v/>
      </c>
      <c r="I562" s="607"/>
      <c r="J562" s="592">
        <f t="shared" si="199"/>
        <v>0</v>
      </c>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c r="AJ562" s="281"/>
      <c r="AK562" s="281"/>
      <c r="AL562" s="281"/>
      <c r="AM562" s="281"/>
      <c r="AN562" s="281"/>
      <c r="AO562" s="281"/>
      <c r="AP562" s="281"/>
      <c r="AQ562" s="281"/>
      <c r="AR562" s="281"/>
      <c r="AS562" s="281"/>
      <c r="AT562" s="281"/>
      <c r="AU562" s="281"/>
      <c r="AV562" s="281"/>
      <c r="AW562" s="281"/>
      <c r="AX562" s="281"/>
      <c r="AY562" s="281"/>
      <c r="AZ562" s="281"/>
      <c r="BA562" s="281"/>
      <c r="BB562" s="281"/>
      <c r="BC562" s="281"/>
      <c r="BD562" s="281"/>
      <c r="BE562" s="281"/>
      <c r="BF562" s="281"/>
      <c r="BG562" s="281"/>
      <c r="BH562" s="266"/>
      <c r="BI562" s="266"/>
      <c r="BJ562" s="266"/>
      <c r="BK562" s="266"/>
      <c r="BL562" s="266"/>
      <c r="BM562" s="266"/>
      <c r="BN562" s="459"/>
      <c r="BO562" s="583">
        <f>VLOOKUP(B562,'[3]Phụ lục 01'!$B$12:$F$150,5,0)</f>
        <v>0</v>
      </c>
      <c r="BP562" s="583">
        <f t="shared" si="182"/>
        <v>0</v>
      </c>
      <c r="BQ562" s="469"/>
      <c r="BR562" s="469"/>
      <c r="BS562" s="469"/>
      <c r="BT562" s="469"/>
      <c r="BU562" s="469"/>
    </row>
    <row r="563" spans="1:73" s="84" customFormat="1" ht="10.9" customHeight="1">
      <c r="A563" s="269" t="s">
        <v>43</v>
      </c>
      <c r="B563" s="270" t="s">
        <v>25</v>
      </c>
      <c r="C563" s="271"/>
      <c r="D563" s="603" t="str">
        <f t="shared" si="194"/>
        <v/>
      </c>
      <c r="E563" s="606" t="str">
        <f>NhuCau!D401</f>
        <v/>
      </c>
      <c r="F563" s="606" t="e">
        <f t="shared" si="180"/>
        <v>#VALUE!</v>
      </c>
      <c r="G563" s="604"/>
      <c r="H563" s="604" t="str">
        <f>IF(ISTEXT(B563)=TRUE,"SON","")</f>
        <v>SON</v>
      </c>
      <c r="I563" s="609"/>
      <c r="J563" s="591">
        <f>SUM(K563:BM563)</f>
        <v>0</v>
      </c>
      <c r="K563" s="275">
        <f t="shared" ref="K563:BM563" si="201">SUM(K564:K568)</f>
        <v>0</v>
      </c>
      <c r="L563" s="275">
        <f t="shared" si="201"/>
        <v>0</v>
      </c>
      <c r="M563" s="275">
        <f t="shared" si="201"/>
        <v>0</v>
      </c>
      <c r="N563" s="275">
        <f t="shared" si="201"/>
        <v>0</v>
      </c>
      <c r="O563" s="275">
        <f t="shared" si="201"/>
        <v>0</v>
      </c>
      <c r="P563" s="275">
        <f t="shared" si="201"/>
        <v>0</v>
      </c>
      <c r="Q563" s="275">
        <f t="shared" si="201"/>
        <v>0</v>
      </c>
      <c r="R563" s="275">
        <f t="shared" si="201"/>
        <v>0</v>
      </c>
      <c r="S563" s="275">
        <f t="shared" si="201"/>
        <v>0</v>
      </c>
      <c r="T563" s="275">
        <f t="shared" si="201"/>
        <v>0</v>
      </c>
      <c r="U563" s="275">
        <f t="shared" si="201"/>
        <v>0</v>
      </c>
      <c r="V563" s="275">
        <f t="shared" si="201"/>
        <v>0</v>
      </c>
      <c r="W563" s="275">
        <f t="shared" si="201"/>
        <v>0</v>
      </c>
      <c r="X563" s="275">
        <f t="shared" si="201"/>
        <v>0</v>
      </c>
      <c r="Y563" s="275">
        <f t="shared" si="201"/>
        <v>0</v>
      </c>
      <c r="Z563" s="275">
        <f t="shared" si="201"/>
        <v>0</v>
      </c>
      <c r="AA563" s="275">
        <f t="shared" si="201"/>
        <v>0</v>
      </c>
      <c r="AB563" s="275">
        <f t="shared" si="201"/>
        <v>0</v>
      </c>
      <c r="AC563" s="275">
        <f t="shared" si="201"/>
        <v>0</v>
      </c>
      <c r="AD563" s="275">
        <f t="shared" si="201"/>
        <v>0</v>
      </c>
      <c r="AE563" s="275">
        <f t="shared" si="201"/>
        <v>0</v>
      </c>
      <c r="AF563" s="275">
        <f t="shared" si="201"/>
        <v>0</v>
      </c>
      <c r="AG563" s="275">
        <f t="shared" si="201"/>
        <v>0</v>
      </c>
      <c r="AH563" s="275">
        <f t="shared" si="201"/>
        <v>0</v>
      </c>
      <c r="AI563" s="275">
        <f t="shared" si="201"/>
        <v>0</v>
      </c>
      <c r="AJ563" s="275">
        <f t="shared" si="201"/>
        <v>0</v>
      </c>
      <c r="AK563" s="275">
        <f t="shared" si="201"/>
        <v>0</v>
      </c>
      <c r="AL563" s="275">
        <f t="shared" si="201"/>
        <v>0</v>
      </c>
      <c r="AM563" s="275">
        <f t="shared" si="201"/>
        <v>0</v>
      </c>
      <c r="AN563" s="275">
        <f t="shared" si="201"/>
        <v>0</v>
      </c>
      <c r="AO563" s="275">
        <f t="shared" si="201"/>
        <v>0</v>
      </c>
      <c r="AP563" s="275">
        <f t="shared" si="201"/>
        <v>0</v>
      </c>
      <c r="AQ563" s="275">
        <f t="shared" si="201"/>
        <v>0</v>
      </c>
      <c r="AR563" s="275">
        <f t="shared" si="201"/>
        <v>0</v>
      </c>
      <c r="AS563" s="275">
        <f t="shared" si="201"/>
        <v>0</v>
      </c>
      <c r="AT563" s="275">
        <f t="shared" si="201"/>
        <v>0</v>
      </c>
      <c r="AU563" s="275">
        <f t="shared" si="201"/>
        <v>0</v>
      </c>
      <c r="AV563" s="275">
        <f t="shared" si="201"/>
        <v>0</v>
      </c>
      <c r="AW563" s="275">
        <f t="shared" si="201"/>
        <v>0</v>
      </c>
      <c r="AX563" s="275">
        <f t="shared" si="201"/>
        <v>0</v>
      </c>
      <c r="AY563" s="275">
        <f t="shared" si="201"/>
        <v>0</v>
      </c>
      <c r="AZ563" s="275">
        <f t="shared" si="201"/>
        <v>0</v>
      </c>
      <c r="BA563" s="275">
        <f t="shared" si="201"/>
        <v>0</v>
      </c>
      <c r="BB563" s="275">
        <f t="shared" si="201"/>
        <v>0</v>
      </c>
      <c r="BC563" s="275">
        <f t="shared" si="201"/>
        <v>0</v>
      </c>
      <c r="BD563" s="275">
        <f t="shared" si="201"/>
        <v>0</v>
      </c>
      <c r="BE563" s="275">
        <f t="shared" si="201"/>
        <v>0</v>
      </c>
      <c r="BF563" s="275">
        <f t="shared" si="201"/>
        <v>0</v>
      </c>
      <c r="BG563" s="275">
        <f t="shared" si="201"/>
        <v>0</v>
      </c>
      <c r="BH563" s="275">
        <f t="shared" si="201"/>
        <v>0</v>
      </c>
      <c r="BI563" s="275">
        <f t="shared" si="201"/>
        <v>0</v>
      </c>
      <c r="BJ563" s="275">
        <f t="shared" si="201"/>
        <v>0</v>
      </c>
      <c r="BK563" s="275">
        <f t="shared" si="201"/>
        <v>0</v>
      </c>
      <c r="BL563" s="275">
        <f t="shared" si="201"/>
        <v>0</v>
      </c>
      <c r="BM563" s="275">
        <f t="shared" si="201"/>
        <v>0</v>
      </c>
      <c r="BN563" s="458"/>
      <c r="BO563" s="583" t="e">
        <f>VLOOKUP(B563,'[3]Phụ lục 01'!$B$12:$F$150,5,0)</f>
        <v>#N/A</v>
      </c>
      <c r="BP563" s="583" t="e">
        <f t="shared" si="182"/>
        <v>#N/A</v>
      </c>
      <c r="BQ563" s="469"/>
      <c r="BR563" s="469"/>
      <c r="BS563" s="469"/>
      <c r="BT563" s="469"/>
      <c r="BU563" s="469"/>
    </row>
    <row r="564" spans="1:73" s="84" customFormat="1" ht="10.9" customHeight="1">
      <c r="A564" s="276" t="s">
        <v>186</v>
      </c>
      <c r="B564" s="277"/>
      <c r="C564" s="266"/>
      <c r="D564" s="606" t="str">
        <f t="shared" si="194"/>
        <v/>
      </c>
      <c r="E564" s="606" t="str">
        <f>NhuCau!D402</f>
        <v/>
      </c>
      <c r="F564" s="606" t="e">
        <f t="shared" si="180"/>
        <v>#VALUE!</v>
      </c>
      <c r="G564" s="606"/>
      <c r="H564" s="606" t="str">
        <f>IF(ISTEXT(B564)=TRUE,"SON","")</f>
        <v/>
      </c>
      <c r="I564" s="607"/>
      <c r="J564" s="592">
        <f t="shared" ref="J564:J568" si="202">SUM(K564:BM564)</f>
        <v>0</v>
      </c>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c r="AJ564" s="281"/>
      <c r="AK564" s="281"/>
      <c r="AL564" s="281"/>
      <c r="AM564" s="281"/>
      <c r="AN564" s="281"/>
      <c r="AO564" s="281"/>
      <c r="AP564" s="281"/>
      <c r="AQ564" s="281"/>
      <c r="AR564" s="281"/>
      <c r="AS564" s="281"/>
      <c r="AT564" s="281"/>
      <c r="AU564" s="281"/>
      <c r="AV564" s="281"/>
      <c r="AW564" s="281"/>
      <c r="AX564" s="281"/>
      <c r="AY564" s="281"/>
      <c r="AZ564" s="281"/>
      <c r="BA564" s="281"/>
      <c r="BB564" s="281"/>
      <c r="BC564" s="281"/>
      <c r="BD564" s="281"/>
      <c r="BE564" s="281"/>
      <c r="BF564" s="281"/>
      <c r="BG564" s="281"/>
      <c r="BH564" s="266"/>
      <c r="BI564" s="266"/>
      <c r="BJ564" s="266"/>
      <c r="BK564" s="266"/>
      <c r="BL564" s="266"/>
      <c r="BM564" s="266"/>
      <c r="BN564" s="459"/>
      <c r="BO564" s="583">
        <f>VLOOKUP(B564,'[3]Phụ lục 01'!$B$12:$F$150,5,0)</f>
        <v>0</v>
      </c>
      <c r="BP564" s="583">
        <f t="shared" si="182"/>
        <v>0</v>
      </c>
      <c r="BQ564" s="469"/>
      <c r="BR564" s="469"/>
      <c r="BS564" s="469"/>
      <c r="BT564" s="469"/>
      <c r="BU564" s="469"/>
    </row>
    <row r="565" spans="1:73" s="84" customFormat="1" ht="10.9" customHeight="1">
      <c r="A565" s="276" t="s">
        <v>186</v>
      </c>
      <c r="B565" s="277"/>
      <c r="C565" s="266"/>
      <c r="D565" s="606" t="str">
        <f t="shared" si="194"/>
        <v/>
      </c>
      <c r="E565" s="606" t="str">
        <f>NhuCau!D403</f>
        <v/>
      </c>
      <c r="F565" s="606" t="e">
        <f t="shared" si="180"/>
        <v>#VALUE!</v>
      </c>
      <c r="G565" s="606"/>
      <c r="H565" s="606" t="str">
        <f t="shared" ref="H565:H568" si="203">IF(ISTEXT(B565)=TRUE,"SON","")</f>
        <v/>
      </c>
      <c r="I565" s="607"/>
      <c r="J565" s="592">
        <f t="shared" si="202"/>
        <v>0</v>
      </c>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c r="AJ565" s="281"/>
      <c r="AK565" s="281"/>
      <c r="AL565" s="281"/>
      <c r="AM565" s="281"/>
      <c r="AN565" s="281"/>
      <c r="AO565" s="281"/>
      <c r="AP565" s="281"/>
      <c r="AQ565" s="281"/>
      <c r="AR565" s="281"/>
      <c r="AS565" s="281"/>
      <c r="AT565" s="281"/>
      <c r="AU565" s="281"/>
      <c r="AV565" s="281"/>
      <c r="AW565" s="281"/>
      <c r="AX565" s="281"/>
      <c r="AY565" s="281"/>
      <c r="AZ565" s="281"/>
      <c r="BA565" s="281"/>
      <c r="BB565" s="281"/>
      <c r="BC565" s="281"/>
      <c r="BD565" s="281"/>
      <c r="BE565" s="281"/>
      <c r="BF565" s="281"/>
      <c r="BG565" s="281"/>
      <c r="BH565" s="266"/>
      <c r="BI565" s="266"/>
      <c r="BJ565" s="266"/>
      <c r="BK565" s="266"/>
      <c r="BL565" s="266"/>
      <c r="BM565" s="266"/>
      <c r="BN565" s="459"/>
      <c r="BO565" s="583">
        <f>VLOOKUP(B565,'[3]Phụ lục 01'!$B$12:$F$150,5,0)</f>
        <v>0</v>
      </c>
      <c r="BP565" s="583">
        <f t="shared" si="182"/>
        <v>0</v>
      </c>
      <c r="BQ565" s="469"/>
      <c r="BR565" s="469"/>
      <c r="BS565" s="469"/>
      <c r="BT565" s="469"/>
      <c r="BU565" s="469"/>
    </row>
    <row r="566" spans="1:73" s="84" customFormat="1" ht="10.9" customHeight="1">
      <c r="A566" s="276" t="s">
        <v>186</v>
      </c>
      <c r="B566" s="277"/>
      <c r="C566" s="266"/>
      <c r="D566" s="606" t="str">
        <f t="shared" si="194"/>
        <v/>
      </c>
      <c r="E566" s="606" t="str">
        <f>NhuCau!D404</f>
        <v/>
      </c>
      <c r="F566" s="606" t="e">
        <f t="shared" si="180"/>
        <v>#VALUE!</v>
      </c>
      <c r="G566" s="606"/>
      <c r="H566" s="606" t="str">
        <f t="shared" si="203"/>
        <v/>
      </c>
      <c r="I566" s="607"/>
      <c r="J566" s="592">
        <f t="shared" si="202"/>
        <v>0</v>
      </c>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c r="AJ566" s="281"/>
      <c r="AK566" s="281"/>
      <c r="AL566" s="281"/>
      <c r="AM566" s="281"/>
      <c r="AN566" s="281"/>
      <c r="AO566" s="281"/>
      <c r="AP566" s="281"/>
      <c r="AQ566" s="281"/>
      <c r="AR566" s="281"/>
      <c r="AS566" s="281"/>
      <c r="AT566" s="281"/>
      <c r="AU566" s="281"/>
      <c r="AV566" s="281"/>
      <c r="AW566" s="281"/>
      <c r="AX566" s="281"/>
      <c r="AY566" s="281"/>
      <c r="AZ566" s="281"/>
      <c r="BA566" s="281"/>
      <c r="BB566" s="281"/>
      <c r="BC566" s="281"/>
      <c r="BD566" s="281"/>
      <c r="BE566" s="281"/>
      <c r="BF566" s="281"/>
      <c r="BG566" s="281"/>
      <c r="BH566" s="266"/>
      <c r="BI566" s="266"/>
      <c r="BJ566" s="266"/>
      <c r="BK566" s="266"/>
      <c r="BL566" s="266"/>
      <c r="BM566" s="266"/>
      <c r="BN566" s="459"/>
      <c r="BO566" s="583">
        <f>VLOOKUP(B566,'[3]Phụ lục 01'!$B$12:$F$150,5,0)</f>
        <v>0</v>
      </c>
      <c r="BP566" s="583">
        <f t="shared" si="182"/>
        <v>0</v>
      </c>
      <c r="BQ566" s="469"/>
      <c r="BR566" s="469"/>
      <c r="BS566" s="469"/>
      <c r="BT566" s="469"/>
      <c r="BU566" s="469"/>
    </row>
    <row r="567" spans="1:73" s="84" customFormat="1" ht="10.9" customHeight="1">
      <c r="A567" s="276" t="s">
        <v>186</v>
      </c>
      <c r="B567" s="277"/>
      <c r="C567" s="266"/>
      <c r="D567" s="606" t="str">
        <f t="shared" si="194"/>
        <v/>
      </c>
      <c r="E567" s="606" t="str">
        <f>NhuCau!D405</f>
        <v/>
      </c>
      <c r="F567" s="606" t="e">
        <f t="shared" si="180"/>
        <v>#VALUE!</v>
      </c>
      <c r="G567" s="606"/>
      <c r="H567" s="606" t="str">
        <f t="shared" si="203"/>
        <v/>
      </c>
      <c r="I567" s="607"/>
      <c r="J567" s="592">
        <f t="shared" si="202"/>
        <v>0</v>
      </c>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c r="AJ567" s="281"/>
      <c r="AK567" s="281"/>
      <c r="AL567" s="281"/>
      <c r="AM567" s="281"/>
      <c r="AN567" s="281"/>
      <c r="AO567" s="281"/>
      <c r="AP567" s="281"/>
      <c r="AQ567" s="281"/>
      <c r="AR567" s="281"/>
      <c r="AS567" s="281"/>
      <c r="AT567" s="281"/>
      <c r="AU567" s="281"/>
      <c r="AV567" s="281"/>
      <c r="AW567" s="281"/>
      <c r="AX567" s="281"/>
      <c r="AY567" s="281"/>
      <c r="AZ567" s="281"/>
      <c r="BA567" s="281"/>
      <c r="BB567" s="281"/>
      <c r="BC567" s="281"/>
      <c r="BD567" s="281"/>
      <c r="BE567" s="281"/>
      <c r="BF567" s="281"/>
      <c r="BG567" s="281"/>
      <c r="BH567" s="266"/>
      <c r="BI567" s="266"/>
      <c r="BJ567" s="266"/>
      <c r="BK567" s="266"/>
      <c r="BL567" s="266"/>
      <c r="BM567" s="266"/>
      <c r="BN567" s="459"/>
      <c r="BO567" s="583">
        <f>VLOOKUP(B567,'[3]Phụ lục 01'!$B$12:$F$150,5,0)</f>
        <v>0</v>
      </c>
      <c r="BP567" s="583">
        <f t="shared" si="182"/>
        <v>0</v>
      </c>
      <c r="BQ567" s="469"/>
      <c r="BR567" s="469"/>
      <c r="BS567" s="469"/>
      <c r="BT567" s="469"/>
      <c r="BU567" s="469"/>
    </row>
    <row r="568" spans="1:73" s="84" customFormat="1" ht="10.9" customHeight="1">
      <c r="A568" s="276" t="s">
        <v>186</v>
      </c>
      <c r="B568" s="277"/>
      <c r="C568" s="266"/>
      <c r="D568" s="606" t="str">
        <f t="shared" si="194"/>
        <v/>
      </c>
      <c r="E568" s="606" t="str">
        <f>NhuCau!D406</f>
        <v/>
      </c>
      <c r="F568" s="606" t="e">
        <f t="shared" si="180"/>
        <v>#VALUE!</v>
      </c>
      <c r="G568" s="606"/>
      <c r="H568" s="606" t="str">
        <f t="shared" si="203"/>
        <v/>
      </c>
      <c r="I568" s="607"/>
      <c r="J568" s="592">
        <f t="shared" si="202"/>
        <v>0</v>
      </c>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c r="AJ568" s="281"/>
      <c r="AK568" s="281"/>
      <c r="AL568" s="281"/>
      <c r="AM568" s="281"/>
      <c r="AN568" s="281"/>
      <c r="AO568" s="281"/>
      <c r="AP568" s="281"/>
      <c r="AQ568" s="281"/>
      <c r="AR568" s="281"/>
      <c r="AS568" s="281"/>
      <c r="AT568" s="281"/>
      <c r="AU568" s="281"/>
      <c r="AV568" s="281"/>
      <c r="AW568" s="281"/>
      <c r="AX568" s="281"/>
      <c r="AY568" s="281"/>
      <c r="AZ568" s="281"/>
      <c r="BA568" s="281"/>
      <c r="BB568" s="281"/>
      <c r="BC568" s="281"/>
      <c r="BD568" s="281"/>
      <c r="BE568" s="281"/>
      <c r="BF568" s="281"/>
      <c r="BG568" s="281"/>
      <c r="BH568" s="266"/>
      <c r="BI568" s="266"/>
      <c r="BJ568" s="266"/>
      <c r="BK568" s="266"/>
      <c r="BL568" s="266"/>
      <c r="BM568" s="266"/>
      <c r="BN568" s="459"/>
      <c r="BO568" s="583">
        <f>VLOOKUP(B568,'[3]Phụ lục 01'!$B$12:$F$150,5,0)</f>
        <v>0</v>
      </c>
      <c r="BP568" s="583">
        <f t="shared" si="182"/>
        <v>0</v>
      </c>
      <c r="BQ568" s="469"/>
      <c r="BR568" s="469"/>
      <c r="BS568" s="469"/>
      <c r="BT568" s="469"/>
      <c r="BU568" s="469"/>
    </row>
    <row r="569" spans="1:73" s="84" customFormat="1" ht="10.9" customHeight="1">
      <c r="A569" s="269" t="s">
        <v>43</v>
      </c>
      <c r="B569" s="270" t="s">
        <v>38</v>
      </c>
      <c r="C569" s="272"/>
      <c r="D569" s="603" t="str">
        <f t="shared" si="194"/>
        <v/>
      </c>
      <c r="E569" s="606" t="str">
        <f>NhuCau!D407</f>
        <v/>
      </c>
      <c r="F569" s="606" t="e">
        <f t="shared" si="180"/>
        <v>#VALUE!</v>
      </c>
      <c r="G569" s="604"/>
      <c r="H569" s="604" t="str">
        <f t="shared" ref="H569:H574" si="204">IF(ISTEXT(B569)=TRUE,"PNK","")</f>
        <v>PNK</v>
      </c>
      <c r="I569" s="609"/>
      <c r="J569" s="591">
        <f>SUM(K569:BM569)</f>
        <v>0</v>
      </c>
      <c r="K569" s="275">
        <f t="shared" ref="K569:BM569" si="205">SUM(K570:K574)</f>
        <v>0</v>
      </c>
      <c r="L569" s="275">
        <f t="shared" si="205"/>
        <v>0</v>
      </c>
      <c r="M569" s="275">
        <f t="shared" si="205"/>
        <v>0</v>
      </c>
      <c r="N569" s="275">
        <f t="shared" si="205"/>
        <v>0</v>
      </c>
      <c r="O569" s="275">
        <f t="shared" si="205"/>
        <v>0</v>
      </c>
      <c r="P569" s="275">
        <f t="shared" si="205"/>
        <v>0</v>
      </c>
      <c r="Q569" s="275">
        <f t="shared" si="205"/>
        <v>0</v>
      </c>
      <c r="R569" s="275">
        <f t="shared" si="205"/>
        <v>0</v>
      </c>
      <c r="S569" s="275">
        <f t="shared" si="205"/>
        <v>0</v>
      </c>
      <c r="T569" s="275">
        <f t="shared" si="205"/>
        <v>0</v>
      </c>
      <c r="U569" s="275">
        <f t="shared" si="205"/>
        <v>0</v>
      </c>
      <c r="V569" s="275">
        <f t="shared" si="205"/>
        <v>0</v>
      </c>
      <c r="W569" s="275">
        <f t="shared" si="205"/>
        <v>0</v>
      </c>
      <c r="X569" s="275">
        <f t="shared" si="205"/>
        <v>0</v>
      </c>
      <c r="Y569" s="275">
        <f t="shared" si="205"/>
        <v>0</v>
      </c>
      <c r="Z569" s="275">
        <f t="shared" si="205"/>
        <v>0</v>
      </c>
      <c r="AA569" s="275">
        <f t="shared" si="205"/>
        <v>0</v>
      </c>
      <c r="AB569" s="275">
        <f t="shared" si="205"/>
        <v>0</v>
      </c>
      <c r="AC569" s="275">
        <f t="shared" si="205"/>
        <v>0</v>
      </c>
      <c r="AD569" s="275">
        <f t="shared" si="205"/>
        <v>0</v>
      </c>
      <c r="AE569" s="275">
        <f t="shared" si="205"/>
        <v>0</v>
      </c>
      <c r="AF569" s="275">
        <f t="shared" si="205"/>
        <v>0</v>
      </c>
      <c r="AG569" s="275">
        <f t="shared" si="205"/>
        <v>0</v>
      </c>
      <c r="AH569" s="275">
        <f t="shared" si="205"/>
        <v>0</v>
      </c>
      <c r="AI569" s="275">
        <f t="shared" si="205"/>
        <v>0</v>
      </c>
      <c r="AJ569" s="275">
        <f t="shared" si="205"/>
        <v>0</v>
      </c>
      <c r="AK569" s="275">
        <f t="shared" si="205"/>
        <v>0</v>
      </c>
      <c r="AL569" s="275">
        <f t="shared" si="205"/>
        <v>0</v>
      </c>
      <c r="AM569" s="275">
        <f t="shared" si="205"/>
        <v>0</v>
      </c>
      <c r="AN569" s="275">
        <f t="shared" si="205"/>
        <v>0</v>
      </c>
      <c r="AO569" s="275">
        <f t="shared" si="205"/>
        <v>0</v>
      </c>
      <c r="AP569" s="275">
        <f t="shared" si="205"/>
        <v>0</v>
      </c>
      <c r="AQ569" s="275">
        <f t="shared" si="205"/>
        <v>0</v>
      </c>
      <c r="AR569" s="275">
        <f t="shared" si="205"/>
        <v>0</v>
      </c>
      <c r="AS569" s="275">
        <f t="shared" si="205"/>
        <v>0</v>
      </c>
      <c r="AT569" s="275">
        <f t="shared" si="205"/>
        <v>0</v>
      </c>
      <c r="AU569" s="275">
        <f t="shared" si="205"/>
        <v>0</v>
      </c>
      <c r="AV569" s="275">
        <f t="shared" si="205"/>
        <v>0</v>
      </c>
      <c r="AW569" s="275">
        <f t="shared" si="205"/>
        <v>0</v>
      </c>
      <c r="AX569" s="275">
        <f t="shared" si="205"/>
        <v>0</v>
      </c>
      <c r="AY569" s="275">
        <f t="shared" si="205"/>
        <v>0</v>
      </c>
      <c r="AZ569" s="275">
        <f t="shared" si="205"/>
        <v>0</v>
      </c>
      <c r="BA569" s="275">
        <f t="shared" si="205"/>
        <v>0</v>
      </c>
      <c r="BB569" s="275">
        <f t="shared" si="205"/>
        <v>0</v>
      </c>
      <c r="BC569" s="275">
        <f t="shared" si="205"/>
        <v>0</v>
      </c>
      <c r="BD569" s="275">
        <f t="shared" si="205"/>
        <v>0</v>
      </c>
      <c r="BE569" s="275">
        <f t="shared" si="205"/>
        <v>0</v>
      </c>
      <c r="BF569" s="275">
        <f t="shared" si="205"/>
        <v>0</v>
      </c>
      <c r="BG569" s="275">
        <f t="shared" si="205"/>
        <v>0</v>
      </c>
      <c r="BH569" s="275">
        <f t="shared" si="205"/>
        <v>0</v>
      </c>
      <c r="BI569" s="275">
        <f t="shared" si="205"/>
        <v>0</v>
      </c>
      <c r="BJ569" s="275">
        <f t="shared" si="205"/>
        <v>0</v>
      </c>
      <c r="BK569" s="275">
        <f t="shared" si="205"/>
        <v>0</v>
      </c>
      <c r="BL569" s="275">
        <f t="shared" si="205"/>
        <v>0</v>
      </c>
      <c r="BM569" s="275">
        <f t="shared" si="205"/>
        <v>0</v>
      </c>
      <c r="BN569" s="458"/>
      <c r="BO569" s="583" t="e">
        <f>VLOOKUP(B569,'[3]Phụ lục 01'!$B$12:$F$150,5,0)</f>
        <v>#N/A</v>
      </c>
      <c r="BP569" s="583" t="e">
        <f t="shared" si="182"/>
        <v>#N/A</v>
      </c>
      <c r="BQ569" s="469"/>
      <c r="BR569" s="469"/>
      <c r="BS569" s="469"/>
      <c r="BT569" s="469"/>
      <c r="BU569" s="469"/>
    </row>
    <row r="570" spans="1:73" s="84" customFormat="1" ht="10.9" customHeight="1">
      <c r="A570" s="276" t="s">
        <v>186</v>
      </c>
      <c r="B570" s="277"/>
      <c r="C570" s="266"/>
      <c r="D570" s="606" t="str">
        <f t="shared" si="194"/>
        <v/>
      </c>
      <c r="E570" s="606" t="str">
        <f>NhuCau!D408</f>
        <v/>
      </c>
      <c r="F570" s="606" t="e">
        <f t="shared" si="180"/>
        <v>#VALUE!</v>
      </c>
      <c r="G570" s="606"/>
      <c r="H570" s="606" t="str">
        <f t="shared" si="204"/>
        <v/>
      </c>
      <c r="I570" s="607"/>
      <c r="J570" s="592">
        <f t="shared" ref="J570:J574" si="206">SUM(K570:BM570)</f>
        <v>0</v>
      </c>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c r="AL570" s="281"/>
      <c r="AM570" s="281"/>
      <c r="AN570" s="281"/>
      <c r="AO570" s="281"/>
      <c r="AP570" s="281"/>
      <c r="AQ570" s="281"/>
      <c r="AR570" s="281"/>
      <c r="AS570" s="281"/>
      <c r="AT570" s="281"/>
      <c r="AU570" s="281"/>
      <c r="AV570" s="281"/>
      <c r="AW570" s="281"/>
      <c r="AX570" s="281"/>
      <c r="AY570" s="281"/>
      <c r="AZ570" s="281"/>
      <c r="BA570" s="281"/>
      <c r="BB570" s="281"/>
      <c r="BC570" s="281"/>
      <c r="BD570" s="281"/>
      <c r="BE570" s="281"/>
      <c r="BF570" s="281"/>
      <c r="BG570" s="281"/>
      <c r="BH570" s="266"/>
      <c r="BI570" s="266"/>
      <c r="BJ570" s="266"/>
      <c r="BK570" s="266"/>
      <c r="BL570" s="266"/>
      <c r="BM570" s="266"/>
      <c r="BN570" s="459"/>
      <c r="BO570" s="583">
        <f>VLOOKUP(B570,'[3]Phụ lục 01'!$B$12:$F$150,5,0)</f>
        <v>0</v>
      </c>
      <c r="BP570" s="583">
        <f t="shared" si="182"/>
        <v>0</v>
      </c>
      <c r="BQ570" s="469"/>
      <c r="BR570" s="469"/>
      <c r="BS570" s="469"/>
      <c r="BT570" s="469"/>
      <c r="BU570" s="469"/>
    </row>
    <row r="571" spans="1:73" s="84" customFormat="1" ht="10.9" customHeight="1">
      <c r="A571" s="276" t="s">
        <v>186</v>
      </c>
      <c r="B571" s="277"/>
      <c r="C571" s="266"/>
      <c r="D571" s="606" t="str">
        <f t="shared" si="194"/>
        <v/>
      </c>
      <c r="E571" s="606" t="str">
        <f>NhuCau!D409</f>
        <v/>
      </c>
      <c r="F571" s="606" t="e">
        <f t="shared" si="180"/>
        <v>#VALUE!</v>
      </c>
      <c r="G571" s="606"/>
      <c r="H571" s="606" t="str">
        <f t="shared" si="204"/>
        <v/>
      </c>
      <c r="I571" s="607"/>
      <c r="J571" s="592">
        <f t="shared" si="206"/>
        <v>0</v>
      </c>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c r="AJ571" s="281"/>
      <c r="AK571" s="281"/>
      <c r="AL571" s="281"/>
      <c r="AM571" s="281"/>
      <c r="AN571" s="281"/>
      <c r="AO571" s="281"/>
      <c r="AP571" s="281"/>
      <c r="AQ571" s="281"/>
      <c r="AR571" s="281"/>
      <c r="AS571" s="281"/>
      <c r="AT571" s="281"/>
      <c r="AU571" s="281"/>
      <c r="AV571" s="281"/>
      <c r="AW571" s="281"/>
      <c r="AX571" s="281"/>
      <c r="AY571" s="281"/>
      <c r="AZ571" s="281"/>
      <c r="BA571" s="281"/>
      <c r="BB571" s="281"/>
      <c r="BC571" s="281"/>
      <c r="BD571" s="281"/>
      <c r="BE571" s="281"/>
      <c r="BF571" s="281"/>
      <c r="BG571" s="281"/>
      <c r="BH571" s="266"/>
      <c r="BI571" s="266"/>
      <c r="BJ571" s="266"/>
      <c r="BK571" s="266"/>
      <c r="BL571" s="266"/>
      <c r="BM571" s="266"/>
      <c r="BN571" s="459"/>
      <c r="BO571" s="583">
        <f>VLOOKUP(B571,'[3]Phụ lục 01'!$B$12:$F$150,5,0)</f>
        <v>0</v>
      </c>
      <c r="BP571" s="583">
        <f t="shared" si="182"/>
        <v>0</v>
      </c>
      <c r="BQ571" s="469"/>
      <c r="BR571" s="469"/>
      <c r="BS571" s="469"/>
      <c r="BT571" s="469"/>
      <c r="BU571" s="469"/>
    </row>
    <row r="572" spans="1:73" s="84" customFormat="1" ht="10.9" customHeight="1">
      <c r="A572" s="276" t="s">
        <v>186</v>
      </c>
      <c r="B572" s="277"/>
      <c r="C572" s="266"/>
      <c r="D572" s="606" t="str">
        <f t="shared" si="194"/>
        <v/>
      </c>
      <c r="E572" s="606" t="str">
        <f>NhuCau!D410</f>
        <v/>
      </c>
      <c r="F572" s="606" t="e">
        <f t="shared" si="180"/>
        <v>#VALUE!</v>
      </c>
      <c r="G572" s="606"/>
      <c r="H572" s="606" t="str">
        <f t="shared" si="204"/>
        <v/>
      </c>
      <c r="I572" s="607"/>
      <c r="J572" s="592">
        <f t="shared" si="206"/>
        <v>0</v>
      </c>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c r="AJ572" s="281"/>
      <c r="AK572" s="281"/>
      <c r="AL572" s="281"/>
      <c r="AM572" s="281"/>
      <c r="AN572" s="281"/>
      <c r="AO572" s="281"/>
      <c r="AP572" s="281"/>
      <c r="AQ572" s="281"/>
      <c r="AR572" s="281"/>
      <c r="AS572" s="281"/>
      <c r="AT572" s="281"/>
      <c r="AU572" s="281"/>
      <c r="AV572" s="281"/>
      <c r="AW572" s="281"/>
      <c r="AX572" s="281"/>
      <c r="AY572" s="281"/>
      <c r="AZ572" s="281"/>
      <c r="BA572" s="281"/>
      <c r="BB572" s="281"/>
      <c r="BC572" s="281"/>
      <c r="BD572" s="281"/>
      <c r="BE572" s="281"/>
      <c r="BF572" s="281"/>
      <c r="BG572" s="281"/>
      <c r="BH572" s="266"/>
      <c r="BI572" s="266"/>
      <c r="BJ572" s="266"/>
      <c r="BK572" s="266"/>
      <c r="BL572" s="266"/>
      <c r="BM572" s="266"/>
      <c r="BN572" s="459"/>
      <c r="BO572" s="583">
        <f>VLOOKUP(B572,'[3]Phụ lục 01'!$B$12:$F$150,5,0)</f>
        <v>0</v>
      </c>
      <c r="BP572" s="583">
        <f t="shared" si="182"/>
        <v>0</v>
      </c>
      <c r="BQ572" s="469"/>
      <c r="BR572" s="469"/>
      <c r="BS572" s="469"/>
      <c r="BT572" s="469"/>
      <c r="BU572" s="469"/>
    </row>
    <row r="573" spans="1:73" s="84" customFormat="1" ht="10.9" customHeight="1">
      <c r="A573" s="276" t="s">
        <v>186</v>
      </c>
      <c r="B573" s="277"/>
      <c r="C573" s="266"/>
      <c r="D573" s="606" t="str">
        <f t="shared" si="194"/>
        <v/>
      </c>
      <c r="E573" s="606" t="str">
        <f>NhuCau!D411</f>
        <v/>
      </c>
      <c r="F573" s="606" t="e">
        <f t="shared" si="180"/>
        <v>#VALUE!</v>
      </c>
      <c r="G573" s="606"/>
      <c r="H573" s="606" t="str">
        <f t="shared" si="204"/>
        <v/>
      </c>
      <c r="I573" s="607"/>
      <c r="J573" s="592">
        <f t="shared" si="206"/>
        <v>0</v>
      </c>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c r="AJ573" s="281"/>
      <c r="AK573" s="281"/>
      <c r="AL573" s="281"/>
      <c r="AM573" s="281"/>
      <c r="AN573" s="281"/>
      <c r="AO573" s="281"/>
      <c r="AP573" s="281"/>
      <c r="AQ573" s="281"/>
      <c r="AR573" s="281"/>
      <c r="AS573" s="281"/>
      <c r="AT573" s="281"/>
      <c r="AU573" s="281"/>
      <c r="AV573" s="281"/>
      <c r="AW573" s="281"/>
      <c r="AX573" s="281"/>
      <c r="AY573" s="281"/>
      <c r="AZ573" s="281"/>
      <c r="BA573" s="281"/>
      <c r="BB573" s="281"/>
      <c r="BC573" s="281"/>
      <c r="BD573" s="281"/>
      <c r="BE573" s="281"/>
      <c r="BF573" s="281"/>
      <c r="BG573" s="281"/>
      <c r="BH573" s="266"/>
      <c r="BI573" s="266"/>
      <c r="BJ573" s="266"/>
      <c r="BK573" s="266"/>
      <c r="BL573" s="266"/>
      <c r="BM573" s="266"/>
      <c r="BN573" s="459"/>
      <c r="BO573" s="583">
        <f>VLOOKUP(B573,'[3]Phụ lục 01'!$B$12:$F$150,5,0)</f>
        <v>0</v>
      </c>
      <c r="BP573" s="583">
        <f t="shared" si="182"/>
        <v>0</v>
      </c>
      <c r="BQ573" s="469"/>
      <c r="BR573" s="469"/>
      <c r="BS573" s="469"/>
      <c r="BT573" s="469"/>
      <c r="BU573" s="469"/>
    </row>
    <row r="574" spans="1:73" s="84" customFormat="1" ht="10.9" customHeight="1">
      <c r="A574" s="276" t="s">
        <v>186</v>
      </c>
      <c r="B574" s="277"/>
      <c r="C574" s="266"/>
      <c r="D574" s="606" t="str">
        <f t="shared" si="194"/>
        <v/>
      </c>
      <c r="E574" s="606" t="str">
        <f>NhuCau!D412</f>
        <v/>
      </c>
      <c r="F574" s="606" t="e">
        <f t="shared" ref="F574:F604" si="207">D574-E574</f>
        <v>#VALUE!</v>
      </c>
      <c r="G574" s="606"/>
      <c r="H574" s="606" t="str">
        <f t="shared" si="204"/>
        <v/>
      </c>
      <c r="I574" s="607"/>
      <c r="J574" s="592">
        <f t="shared" si="206"/>
        <v>0</v>
      </c>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c r="AJ574" s="281"/>
      <c r="AK574" s="281"/>
      <c r="AL574" s="281"/>
      <c r="AM574" s="281"/>
      <c r="AN574" s="281"/>
      <c r="AO574" s="281"/>
      <c r="AP574" s="281"/>
      <c r="AQ574" s="281"/>
      <c r="AR574" s="281"/>
      <c r="AS574" s="281"/>
      <c r="AT574" s="281"/>
      <c r="AU574" s="281"/>
      <c r="AV574" s="281"/>
      <c r="AW574" s="281"/>
      <c r="AX574" s="281"/>
      <c r="AY574" s="281"/>
      <c r="AZ574" s="281"/>
      <c r="BA574" s="281"/>
      <c r="BB574" s="281"/>
      <c r="BC574" s="281"/>
      <c r="BD574" s="281"/>
      <c r="BE574" s="281"/>
      <c r="BF574" s="281"/>
      <c r="BG574" s="281"/>
      <c r="BH574" s="266"/>
      <c r="BI574" s="266"/>
      <c r="BJ574" s="266"/>
      <c r="BK574" s="266"/>
      <c r="BL574" s="266"/>
      <c r="BM574" s="266"/>
      <c r="BN574" s="459"/>
      <c r="BO574" s="583">
        <f>VLOOKUP(B574,'[3]Phụ lục 01'!$B$12:$F$150,5,0)</f>
        <v>0</v>
      </c>
      <c r="BP574" s="583">
        <f t="shared" ref="BP574:BP604" si="208">J574-BO574</f>
        <v>0</v>
      </c>
      <c r="BQ574" s="469"/>
      <c r="BR574" s="469"/>
      <c r="BS574" s="469"/>
      <c r="BT574" s="469"/>
      <c r="BU574" s="469"/>
    </row>
    <row r="575" spans="1:73" s="84" customFormat="1" ht="10.9" customHeight="1">
      <c r="A575" s="269" t="s">
        <v>43</v>
      </c>
      <c r="B575" s="270" t="s">
        <v>210</v>
      </c>
      <c r="C575" s="272"/>
      <c r="D575" s="603" t="str">
        <f t="shared" si="194"/>
        <v/>
      </c>
      <c r="E575" s="606" t="str">
        <f>NhuCau!D413</f>
        <v/>
      </c>
      <c r="F575" s="606" t="e">
        <f t="shared" si="207"/>
        <v>#VALUE!</v>
      </c>
      <c r="G575" s="604"/>
      <c r="H575" s="604" t="str">
        <f>IF(ISTEXT(B575)=TRUE,"CGT","")</f>
        <v>CGT</v>
      </c>
      <c r="I575" s="609"/>
      <c r="J575" s="591">
        <f>SUM(K575:BM575)</f>
        <v>0</v>
      </c>
      <c r="K575" s="275">
        <f t="shared" ref="K575:BM575" si="209">SUM(K576:K580)</f>
        <v>0</v>
      </c>
      <c r="L575" s="275">
        <f t="shared" si="209"/>
        <v>0</v>
      </c>
      <c r="M575" s="275">
        <f t="shared" si="209"/>
        <v>0</v>
      </c>
      <c r="N575" s="275">
        <f t="shared" si="209"/>
        <v>0</v>
      </c>
      <c r="O575" s="275">
        <f t="shared" si="209"/>
        <v>0</v>
      </c>
      <c r="P575" s="275">
        <f t="shared" si="209"/>
        <v>0</v>
      </c>
      <c r="Q575" s="275">
        <f t="shared" si="209"/>
        <v>0</v>
      </c>
      <c r="R575" s="275">
        <f t="shared" si="209"/>
        <v>0</v>
      </c>
      <c r="S575" s="275">
        <f t="shared" si="209"/>
        <v>0</v>
      </c>
      <c r="T575" s="275">
        <f t="shared" si="209"/>
        <v>0</v>
      </c>
      <c r="U575" s="275">
        <f t="shared" si="209"/>
        <v>0</v>
      </c>
      <c r="V575" s="275">
        <f t="shared" si="209"/>
        <v>0</v>
      </c>
      <c r="W575" s="275">
        <f t="shared" si="209"/>
        <v>0</v>
      </c>
      <c r="X575" s="275">
        <f t="shared" si="209"/>
        <v>0</v>
      </c>
      <c r="Y575" s="275">
        <f t="shared" si="209"/>
        <v>0</v>
      </c>
      <c r="Z575" s="275">
        <f t="shared" si="209"/>
        <v>0</v>
      </c>
      <c r="AA575" s="275">
        <f t="shared" si="209"/>
        <v>0</v>
      </c>
      <c r="AB575" s="275">
        <f t="shared" si="209"/>
        <v>0</v>
      </c>
      <c r="AC575" s="275">
        <f t="shared" si="209"/>
        <v>0</v>
      </c>
      <c r="AD575" s="275">
        <f t="shared" si="209"/>
        <v>0</v>
      </c>
      <c r="AE575" s="275">
        <f t="shared" si="209"/>
        <v>0</v>
      </c>
      <c r="AF575" s="275">
        <f t="shared" si="209"/>
        <v>0</v>
      </c>
      <c r="AG575" s="275">
        <f t="shared" si="209"/>
        <v>0</v>
      </c>
      <c r="AH575" s="275">
        <f t="shared" si="209"/>
        <v>0</v>
      </c>
      <c r="AI575" s="275">
        <f t="shared" si="209"/>
        <v>0</v>
      </c>
      <c r="AJ575" s="275">
        <f t="shared" si="209"/>
        <v>0</v>
      </c>
      <c r="AK575" s="275">
        <f t="shared" si="209"/>
        <v>0</v>
      </c>
      <c r="AL575" s="275">
        <f t="shared" si="209"/>
        <v>0</v>
      </c>
      <c r="AM575" s="275">
        <f t="shared" si="209"/>
        <v>0</v>
      </c>
      <c r="AN575" s="275">
        <f t="shared" si="209"/>
        <v>0</v>
      </c>
      <c r="AO575" s="275">
        <f t="shared" si="209"/>
        <v>0</v>
      </c>
      <c r="AP575" s="275">
        <f t="shared" si="209"/>
        <v>0</v>
      </c>
      <c r="AQ575" s="275">
        <f t="shared" si="209"/>
        <v>0</v>
      </c>
      <c r="AR575" s="275">
        <f t="shared" si="209"/>
        <v>0</v>
      </c>
      <c r="AS575" s="275">
        <f t="shared" si="209"/>
        <v>0</v>
      </c>
      <c r="AT575" s="275">
        <f t="shared" si="209"/>
        <v>0</v>
      </c>
      <c r="AU575" s="275">
        <f t="shared" si="209"/>
        <v>0</v>
      </c>
      <c r="AV575" s="275">
        <f t="shared" si="209"/>
        <v>0</v>
      </c>
      <c r="AW575" s="275">
        <f t="shared" si="209"/>
        <v>0</v>
      </c>
      <c r="AX575" s="275">
        <f t="shared" si="209"/>
        <v>0</v>
      </c>
      <c r="AY575" s="275">
        <f t="shared" si="209"/>
        <v>0</v>
      </c>
      <c r="AZ575" s="275">
        <f t="shared" si="209"/>
        <v>0</v>
      </c>
      <c r="BA575" s="275">
        <f t="shared" si="209"/>
        <v>0</v>
      </c>
      <c r="BB575" s="275">
        <f t="shared" si="209"/>
        <v>0</v>
      </c>
      <c r="BC575" s="275">
        <f t="shared" si="209"/>
        <v>0</v>
      </c>
      <c r="BD575" s="275">
        <f t="shared" si="209"/>
        <v>0</v>
      </c>
      <c r="BE575" s="275">
        <f t="shared" si="209"/>
        <v>0</v>
      </c>
      <c r="BF575" s="275">
        <f t="shared" si="209"/>
        <v>0</v>
      </c>
      <c r="BG575" s="275">
        <f t="shared" si="209"/>
        <v>0</v>
      </c>
      <c r="BH575" s="275">
        <f t="shared" si="209"/>
        <v>0</v>
      </c>
      <c r="BI575" s="275">
        <f t="shared" si="209"/>
        <v>0</v>
      </c>
      <c r="BJ575" s="275">
        <f t="shared" si="209"/>
        <v>0</v>
      </c>
      <c r="BK575" s="275">
        <f t="shared" si="209"/>
        <v>0</v>
      </c>
      <c r="BL575" s="275">
        <f t="shared" si="209"/>
        <v>0</v>
      </c>
      <c r="BM575" s="275">
        <f t="shared" si="209"/>
        <v>0</v>
      </c>
      <c r="BN575" s="458"/>
      <c r="BO575" s="583" t="e">
        <f>VLOOKUP(B575,'[3]Phụ lục 01'!$B$12:$F$150,5,0)</f>
        <v>#N/A</v>
      </c>
      <c r="BP575" s="583" t="e">
        <f t="shared" si="208"/>
        <v>#N/A</v>
      </c>
      <c r="BQ575" s="469"/>
      <c r="BR575" s="469"/>
      <c r="BS575" s="469"/>
      <c r="BT575" s="469"/>
      <c r="BU575" s="469"/>
    </row>
    <row r="576" spans="1:73" s="84" customFormat="1" ht="10.9" customHeight="1">
      <c r="A576" s="276" t="s">
        <v>186</v>
      </c>
      <c r="B576" s="277"/>
      <c r="C576" s="266"/>
      <c r="D576" s="606" t="str">
        <f t="shared" si="194"/>
        <v/>
      </c>
      <c r="E576" s="606" t="str">
        <f>NhuCau!D414</f>
        <v/>
      </c>
      <c r="F576" s="606" t="e">
        <f t="shared" si="207"/>
        <v>#VALUE!</v>
      </c>
      <c r="G576" s="606"/>
      <c r="H576" s="606" t="str">
        <f>IF(ISTEXT(B576)=TRUE,"CGT","")</f>
        <v/>
      </c>
      <c r="I576" s="607"/>
      <c r="J576" s="592">
        <f t="shared" ref="J576:J580" si="210">SUM(K576:BM576)</f>
        <v>0</v>
      </c>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c r="AJ576" s="281"/>
      <c r="AK576" s="281"/>
      <c r="AL576" s="281"/>
      <c r="AM576" s="281"/>
      <c r="AN576" s="281"/>
      <c r="AO576" s="281"/>
      <c r="AP576" s="281"/>
      <c r="AQ576" s="281"/>
      <c r="AR576" s="281"/>
      <c r="AS576" s="281"/>
      <c r="AT576" s="281"/>
      <c r="AU576" s="281"/>
      <c r="AV576" s="281"/>
      <c r="AW576" s="281"/>
      <c r="AX576" s="281"/>
      <c r="AY576" s="281"/>
      <c r="AZ576" s="281"/>
      <c r="BA576" s="281"/>
      <c r="BB576" s="281"/>
      <c r="BC576" s="281"/>
      <c r="BD576" s="281"/>
      <c r="BE576" s="281"/>
      <c r="BF576" s="281"/>
      <c r="BG576" s="281"/>
      <c r="BH576" s="266"/>
      <c r="BI576" s="266"/>
      <c r="BJ576" s="266"/>
      <c r="BK576" s="266"/>
      <c r="BL576" s="266"/>
      <c r="BM576" s="266"/>
      <c r="BN576" s="459"/>
      <c r="BO576" s="583">
        <f>VLOOKUP(B576,'[3]Phụ lục 01'!$B$12:$F$150,5,0)</f>
        <v>0</v>
      </c>
      <c r="BP576" s="583">
        <f t="shared" si="208"/>
        <v>0</v>
      </c>
      <c r="BQ576" s="469"/>
      <c r="BR576" s="469"/>
      <c r="BS576" s="469"/>
      <c r="BT576" s="469"/>
      <c r="BU576" s="469"/>
    </row>
    <row r="577" spans="1:73" s="84" customFormat="1" ht="10.9" customHeight="1">
      <c r="A577" s="276" t="s">
        <v>186</v>
      </c>
      <c r="B577" s="277"/>
      <c r="C577" s="266"/>
      <c r="D577" s="606" t="str">
        <f t="shared" si="194"/>
        <v/>
      </c>
      <c r="E577" s="606" t="str">
        <f>NhuCau!D415</f>
        <v/>
      </c>
      <c r="F577" s="606" t="e">
        <f t="shared" si="207"/>
        <v>#VALUE!</v>
      </c>
      <c r="G577" s="606"/>
      <c r="H577" s="606" t="str">
        <f t="shared" ref="H577:H580" si="211">IF(ISTEXT(B577)=TRUE,"CGT","")</f>
        <v/>
      </c>
      <c r="I577" s="607"/>
      <c r="J577" s="592">
        <f t="shared" si="210"/>
        <v>0</v>
      </c>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c r="AJ577" s="281"/>
      <c r="AK577" s="281"/>
      <c r="AL577" s="281"/>
      <c r="AM577" s="281"/>
      <c r="AN577" s="281"/>
      <c r="AO577" s="281"/>
      <c r="AP577" s="281"/>
      <c r="AQ577" s="281"/>
      <c r="AR577" s="281"/>
      <c r="AS577" s="281"/>
      <c r="AT577" s="281"/>
      <c r="AU577" s="281"/>
      <c r="AV577" s="281"/>
      <c r="AW577" s="281"/>
      <c r="AX577" s="281"/>
      <c r="AY577" s="281"/>
      <c r="AZ577" s="281"/>
      <c r="BA577" s="281"/>
      <c r="BB577" s="281"/>
      <c r="BC577" s="281"/>
      <c r="BD577" s="281"/>
      <c r="BE577" s="281"/>
      <c r="BF577" s="281"/>
      <c r="BG577" s="281"/>
      <c r="BH577" s="266"/>
      <c r="BI577" s="266"/>
      <c r="BJ577" s="266"/>
      <c r="BK577" s="266"/>
      <c r="BL577" s="266"/>
      <c r="BM577" s="266"/>
      <c r="BN577" s="459"/>
      <c r="BO577" s="583">
        <f>VLOOKUP(B577,'[3]Phụ lục 01'!$B$12:$F$150,5,0)</f>
        <v>0</v>
      </c>
      <c r="BP577" s="583">
        <f t="shared" si="208"/>
        <v>0</v>
      </c>
      <c r="BQ577" s="469"/>
      <c r="BR577" s="469"/>
      <c r="BS577" s="469"/>
      <c r="BT577" s="469"/>
      <c r="BU577" s="469"/>
    </row>
    <row r="578" spans="1:73" s="84" customFormat="1" ht="10.9" customHeight="1">
      <c r="A578" s="276" t="s">
        <v>186</v>
      </c>
      <c r="B578" s="277"/>
      <c r="C578" s="266"/>
      <c r="D578" s="606" t="str">
        <f t="shared" si="194"/>
        <v/>
      </c>
      <c r="E578" s="606" t="str">
        <f>NhuCau!D416</f>
        <v/>
      </c>
      <c r="F578" s="606" t="e">
        <f t="shared" si="207"/>
        <v>#VALUE!</v>
      </c>
      <c r="G578" s="606"/>
      <c r="H578" s="606" t="str">
        <f t="shared" si="211"/>
        <v/>
      </c>
      <c r="I578" s="607"/>
      <c r="J578" s="592">
        <f t="shared" si="210"/>
        <v>0</v>
      </c>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c r="AJ578" s="281"/>
      <c r="AK578" s="281"/>
      <c r="AL578" s="281"/>
      <c r="AM578" s="281"/>
      <c r="AN578" s="281"/>
      <c r="AO578" s="281"/>
      <c r="AP578" s="281"/>
      <c r="AQ578" s="281"/>
      <c r="AR578" s="281"/>
      <c r="AS578" s="281"/>
      <c r="AT578" s="281"/>
      <c r="AU578" s="281"/>
      <c r="AV578" s="281"/>
      <c r="AW578" s="281"/>
      <c r="AX578" s="281"/>
      <c r="AY578" s="281"/>
      <c r="AZ578" s="281"/>
      <c r="BA578" s="281"/>
      <c r="BB578" s="281"/>
      <c r="BC578" s="281"/>
      <c r="BD578" s="281"/>
      <c r="BE578" s="281"/>
      <c r="BF578" s="281"/>
      <c r="BG578" s="281"/>
      <c r="BH578" s="266"/>
      <c r="BI578" s="266"/>
      <c r="BJ578" s="266"/>
      <c r="BK578" s="266"/>
      <c r="BL578" s="266"/>
      <c r="BM578" s="266"/>
      <c r="BN578" s="459"/>
      <c r="BO578" s="583">
        <f>VLOOKUP(B578,'[3]Phụ lục 01'!$B$12:$F$150,5,0)</f>
        <v>0</v>
      </c>
      <c r="BP578" s="583">
        <f t="shared" si="208"/>
        <v>0</v>
      </c>
      <c r="BQ578" s="469"/>
      <c r="BR578" s="469"/>
      <c r="BS578" s="469"/>
      <c r="BT578" s="469"/>
      <c r="BU578" s="469"/>
    </row>
    <row r="579" spans="1:73" s="84" customFormat="1" ht="10.9" customHeight="1">
      <c r="A579" s="276" t="s">
        <v>186</v>
      </c>
      <c r="B579" s="277"/>
      <c r="C579" s="266"/>
      <c r="D579" s="606" t="str">
        <f t="shared" si="194"/>
        <v/>
      </c>
      <c r="E579" s="606" t="str">
        <f>NhuCau!D417</f>
        <v/>
      </c>
      <c r="F579" s="606" t="e">
        <f t="shared" si="207"/>
        <v>#VALUE!</v>
      </c>
      <c r="G579" s="606"/>
      <c r="H579" s="606" t="str">
        <f t="shared" si="211"/>
        <v/>
      </c>
      <c r="I579" s="607"/>
      <c r="J579" s="592">
        <f t="shared" si="210"/>
        <v>0</v>
      </c>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c r="AJ579" s="281"/>
      <c r="AK579" s="281"/>
      <c r="AL579" s="281"/>
      <c r="AM579" s="281"/>
      <c r="AN579" s="281"/>
      <c r="AO579" s="281"/>
      <c r="AP579" s="281"/>
      <c r="AQ579" s="281"/>
      <c r="AR579" s="281"/>
      <c r="AS579" s="281"/>
      <c r="AT579" s="281"/>
      <c r="AU579" s="281"/>
      <c r="AV579" s="281"/>
      <c r="AW579" s="281"/>
      <c r="AX579" s="281"/>
      <c r="AY579" s="281"/>
      <c r="AZ579" s="281"/>
      <c r="BA579" s="281"/>
      <c r="BB579" s="281"/>
      <c r="BC579" s="281"/>
      <c r="BD579" s="281"/>
      <c r="BE579" s="281"/>
      <c r="BF579" s="281"/>
      <c r="BG579" s="281"/>
      <c r="BH579" s="266"/>
      <c r="BI579" s="266"/>
      <c r="BJ579" s="266"/>
      <c r="BK579" s="266"/>
      <c r="BL579" s="266"/>
      <c r="BM579" s="266"/>
      <c r="BN579" s="459"/>
      <c r="BO579" s="583">
        <f>VLOOKUP(B579,'[3]Phụ lục 01'!$B$12:$F$150,5,0)</f>
        <v>0</v>
      </c>
      <c r="BP579" s="583">
        <f t="shared" si="208"/>
        <v>0</v>
      </c>
      <c r="BQ579" s="469"/>
      <c r="BR579" s="469"/>
      <c r="BS579" s="469"/>
      <c r="BT579" s="469"/>
      <c r="BU579" s="469"/>
    </row>
    <row r="580" spans="1:73" s="84" customFormat="1" ht="10.9" customHeight="1">
      <c r="A580" s="276" t="s">
        <v>186</v>
      </c>
      <c r="B580" s="277"/>
      <c r="C580" s="266"/>
      <c r="D580" s="606" t="str">
        <f t="shared" si="194"/>
        <v/>
      </c>
      <c r="E580" s="606" t="str">
        <f>NhuCau!D418</f>
        <v/>
      </c>
      <c r="F580" s="606" t="e">
        <f t="shared" si="207"/>
        <v>#VALUE!</v>
      </c>
      <c r="G580" s="606"/>
      <c r="H580" s="606" t="str">
        <f t="shared" si="211"/>
        <v/>
      </c>
      <c r="I580" s="607"/>
      <c r="J580" s="592">
        <f t="shared" si="210"/>
        <v>0</v>
      </c>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c r="AJ580" s="281"/>
      <c r="AK580" s="281"/>
      <c r="AL580" s="281"/>
      <c r="AM580" s="281"/>
      <c r="AN580" s="281"/>
      <c r="AO580" s="281"/>
      <c r="AP580" s="281"/>
      <c r="AQ580" s="281"/>
      <c r="AR580" s="281"/>
      <c r="AS580" s="281"/>
      <c r="AT580" s="281"/>
      <c r="AU580" s="281"/>
      <c r="AV580" s="281"/>
      <c r="AW580" s="281"/>
      <c r="AX580" s="281"/>
      <c r="AY580" s="281"/>
      <c r="AZ580" s="281"/>
      <c r="BA580" s="281"/>
      <c r="BB580" s="281"/>
      <c r="BC580" s="281"/>
      <c r="BD580" s="281"/>
      <c r="BE580" s="281"/>
      <c r="BF580" s="281"/>
      <c r="BG580" s="281"/>
      <c r="BH580" s="266"/>
      <c r="BI580" s="266"/>
      <c r="BJ580" s="266"/>
      <c r="BK580" s="266"/>
      <c r="BL580" s="266"/>
      <c r="BM580" s="266"/>
      <c r="BN580" s="459"/>
      <c r="BO580" s="583">
        <f>VLOOKUP(B580,'[3]Phụ lục 01'!$B$12:$F$150,5,0)</f>
        <v>0</v>
      </c>
      <c r="BP580" s="583">
        <f t="shared" si="208"/>
        <v>0</v>
      </c>
      <c r="BQ580" s="469"/>
      <c r="BR580" s="469"/>
      <c r="BS580" s="469"/>
      <c r="BT580" s="469"/>
      <c r="BU580" s="469"/>
    </row>
    <row r="581" spans="1:73" s="84" customFormat="1" ht="10.9" customHeight="1">
      <c r="A581" s="269" t="s">
        <v>43</v>
      </c>
      <c r="B581" s="270" t="s">
        <v>39</v>
      </c>
      <c r="C581" s="272"/>
      <c r="D581" s="603" t="str">
        <f t="shared" si="194"/>
        <v/>
      </c>
      <c r="E581" s="606" t="str">
        <f>NhuCau!D419</f>
        <v/>
      </c>
      <c r="F581" s="606" t="e">
        <f t="shared" si="207"/>
        <v>#VALUE!</v>
      </c>
      <c r="G581" s="604"/>
      <c r="H581" s="604" t="str">
        <f t="shared" ref="H581:H586" si="212">IF(ISTEXT(B581)=TRUE,"BCS","")</f>
        <v>BCS</v>
      </c>
      <c r="I581" s="609"/>
      <c r="J581" s="591">
        <f>SUM(K581:BM581)</f>
        <v>0</v>
      </c>
      <c r="K581" s="275">
        <f t="shared" ref="K581:BM581" si="213">SUM(K582:K586)</f>
        <v>0</v>
      </c>
      <c r="L581" s="275">
        <f t="shared" si="213"/>
        <v>0</v>
      </c>
      <c r="M581" s="275">
        <f t="shared" si="213"/>
        <v>0</v>
      </c>
      <c r="N581" s="275">
        <f t="shared" si="213"/>
        <v>0</v>
      </c>
      <c r="O581" s="275">
        <f t="shared" si="213"/>
        <v>0</v>
      </c>
      <c r="P581" s="275">
        <f t="shared" si="213"/>
        <v>0</v>
      </c>
      <c r="Q581" s="275">
        <f t="shared" si="213"/>
        <v>0</v>
      </c>
      <c r="R581" s="275">
        <f t="shared" si="213"/>
        <v>0</v>
      </c>
      <c r="S581" s="275">
        <f t="shared" si="213"/>
        <v>0</v>
      </c>
      <c r="T581" s="275">
        <f t="shared" si="213"/>
        <v>0</v>
      </c>
      <c r="U581" s="275">
        <f t="shared" si="213"/>
        <v>0</v>
      </c>
      <c r="V581" s="275">
        <f t="shared" si="213"/>
        <v>0</v>
      </c>
      <c r="W581" s="275">
        <f t="shared" si="213"/>
        <v>0</v>
      </c>
      <c r="X581" s="275">
        <f t="shared" si="213"/>
        <v>0</v>
      </c>
      <c r="Y581" s="275">
        <f t="shared" si="213"/>
        <v>0</v>
      </c>
      <c r="Z581" s="275">
        <f t="shared" si="213"/>
        <v>0</v>
      </c>
      <c r="AA581" s="275">
        <f t="shared" si="213"/>
        <v>0</v>
      </c>
      <c r="AB581" s="275">
        <f t="shared" si="213"/>
        <v>0</v>
      </c>
      <c r="AC581" s="275">
        <f t="shared" si="213"/>
        <v>0</v>
      </c>
      <c r="AD581" s="275">
        <f t="shared" si="213"/>
        <v>0</v>
      </c>
      <c r="AE581" s="275">
        <f t="shared" si="213"/>
        <v>0</v>
      </c>
      <c r="AF581" s="275">
        <f t="shared" si="213"/>
        <v>0</v>
      </c>
      <c r="AG581" s="275">
        <f t="shared" si="213"/>
        <v>0</v>
      </c>
      <c r="AH581" s="275">
        <f t="shared" si="213"/>
        <v>0</v>
      </c>
      <c r="AI581" s="275">
        <f t="shared" si="213"/>
        <v>0</v>
      </c>
      <c r="AJ581" s="275">
        <f t="shared" si="213"/>
        <v>0</v>
      </c>
      <c r="AK581" s="275">
        <f t="shared" si="213"/>
        <v>0</v>
      </c>
      <c r="AL581" s="275">
        <f t="shared" si="213"/>
        <v>0</v>
      </c>
      <c r="AM581" s="275">
        <f t="shared" si="213"/>
        <v>0</v>
      </c>
      <c r="AN581" s="275">
        <f t="shared" si="213"/>
        <v>0</v>
      </c>
      <c r="AO581" s="275">
        <f t="shared" si="213"/>
        <v>0</v>
      </c>
      <c r="AP581" s="275">
        <f t="shared" si="213"/>
        <v>0</v>
      </c>
      <c r="AQ581" s="275">
        <f t="shared" si="213"/>
        <v>0</v>
      </c>
      <c r="AR581" s="275">
        <f t="shared" si="213"/>
        <v>0</v>
      </c>
      <c r="AS581" s="275">
        <f t="shared" si="213"/>
        <v>0</v>
      </c>
      <c r="AT581" s="275">
        <f t="shared" si="213"/>
        <v>0</v>
      </c>
      <c r="AU581" s="275">
        <f t="shared" si="213"/>
        <v>0</v>
      </c>
      <c r="AV581" s="275">
        <f t="shared" si="213"/>
        <v>0</v>
      </c>
      <c r="AW581" s="275">
        <f t="shared" si="213"/>
        <v>0</v>
      </c>
      <c r="AX581" s="275">
        <f t="shared" si="213"/>
        <v>0</v>
      </c>
      <c r="AY581" s="275">
        <f t="shared" si="213"/>
        <v>0</v>
      </c>
      <c r="AZ581" s="275">
        <f t="shared" si="213"/>
        <v>0</v>
      </c>
      <c r="BA581" s="275">
        <f t="shared" si="213"/>
        <v>0</v>
      </c>
      <c r="BB581" s="275">
        <f t="shared" si="213"/>
        <v>0</v>
      </c>
      <c r="BC581" s="275">
        <f t="shared" si="213"/>
        <v>0</v>
      </c>
      <c r="BD581" s="275">
        <f t="shared" si="213"/>
        <v>0</v>
      </c>
      <c r="BE581" s="275">
        <f t="shared" si="213"/>
        <v>0</v>
      </c>
      <c r="BF581" s="275">
        <f t="shared" si="213"/>
        <v>0</v>
      </c>
      <c r="BG581" s="275">
        <f t="shared" si="213"/>
        <v>0</v>
      </c>
      <c r="BH581" s="275">
        <f t="shared" si="213"/>
        <v>0</v>
      </c>
      <c r="BI581" s="275">
        <f t="shared" si="213"/>
        <v>0</v>
      </c>
      <c r="BJ581" s="275">
        <f t="shared" si="213"/>
        <v>0</v>
      </c>
      <c r="BK581" s="275">
        <f t="shared" si="213"/>
        <v>0</v>
      </c>
      <c r="BL581" s="275">
        <f t="shared" si="213"/>
        <v>0</v>
      </c>
      <c r="BM581" s="275">
        <f t="shared" si="213"/>
        <v>0</v>
      </c>
      <c r="BN581" s="458"/>
      <c r="BO581" s="583" t="e">
        <f>VLOOKUP(B581,'[3]Phụ lục 01'!$B$12:$F$150,5,0)</f>
        <v>#N/A</v>
      </c>
      <c r="BP581" s="583" t="e">
        <f t="shared" si="208"/>
        <v>#N/A</v>
      </c>
      <c r="BQ581" s="469"/>
      <c r="BR581" s="469"/>
      <c r="BS581" s="469"/>
      <c r="BT581" s="469"/>
      <c r="BU581" s="469"/>
    </row>
    <row r="582" spans="1:73" s="84" customFormat="1" ht="10.9" customHeight="1">
      <c r="A582" s="276" t="s">
        <v>186</v>
      </c>
      <c r="B582" s="277"/>
      <c r="C582" s="266"/>
      <c r="D582" s="606" t="str">
        <f t="shared" si="194"/>
        <v/>
      </c>
      <c r="E582" s="606" t="str">
        <f>NhuCau!D420</f>
        <v/>
      </c>
      <c r="F582" s="606" t="e">
        <f t="shared" si="207"/>
        <v>#VALUE!</v>
      </c>
      <c r="G582" s="606"/>
      <c r="H582" s="606" t="str">
        <f t="shared" si="212"/>
        <v/>
      </c>
      <c r="I582" s="607"/>
      <c r="J582" s="592">
        <f t="shared" ref="J582:J586" si="214">SUM(K582:BM582)</f>
        <v>0</v>
      </c>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c r="AJ582" s="281"/>
      <c r="AK582" s="281"/>
      <c r="AL582" s="281"/>
      <c r="AM582" s="281"/>
      <c r="AN582" s="281"/>
      <c r="AO582" s="281"/>
      <c r="AP582" s="281"/>
      <c r="AQ582" s="281"/>
      <c r="AR582" s="281"/>
      <c r="AS582" s="281"/>
      <c r="AT582" s="281"/>
      <c r="AU582" s="281"/>
      <c r="AV582" s="281"/>
      <c r="AW582" s="281"/>
      <c r="AX582" s="281"/>
      <c r="AY582" s="281"/>
      <c r="AZ582" s="281"/>
      <c r="BA582" s="281"/>
      <c r="BB582" s="281"/>
      <c r="BC582" s="281"/>
      <c r="BD582" s="281"/>
      <c r="BE582" s="281"/>
      <c r="BF582" s="281"/>
      <c r="BG582" s="281"/>
      <c r="BH582" s="266"/>
      <c r="BI582" s="266"/>
      <c r="BJ582" s="266"/>
      <c r="BK582" s="266"/>
      <c r="BL582" s="266"/>
      <c r="BM582" s="266"/>
      <c r="BN582" s="459"/>
      <c r="BO582" s="583">
        <f>VLOOKUP(B582,'[3]Phụ lục 01'!$B$12:$F$150,5,0)</f>
        <v>0</v>
      </c>
      <c r="BP582" s="583">
        <f t="shared" si="208"/>
        <v>0</v>
      </c>
      <c r="BQ582" s="469"/>
      <c r="BR582" s="469"/>
      <c r="BS582" s="469"/>
      <c r="BT582" s="469"/>
      <c r="BU582" s="469"/>
    </row>
    <row r="583" spans="1:73" s="84" customFormat="1" ht="10.9" customHeight="1">
      <c r="A583" s="276" t="s">
        <v>186</v>
      </c>
      <c r="B583" s="277"/>
      <c r="C583" s="266"/>
      <c r="D583" s="606" t="str">
        <f t="shared" si="194"/>
        <v/>
      </c>
      <c r="E583" s="606" t="str">
        <f>NhuCau!D421</f>
        <v/>
      </c>
      <c r="F583" s="606" t="e">
        <f t="shared" si="207"/>
        <v>#VALUE!</v>
      </c>
      <c r="G583" s="606"/>
      <c r="H583" s="606" t="str">
        <f t="shared" si="212"/>
        <v/>
      </c>
      <c r="I583" s="607"/>
      <c r="J583" s="592">
        <f t="shared" si="214"/>
        <v>0</v>
      </c>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c r="AG583" s="281"/>
      <c r="AH583" s="281"/>
      <c r="AI583" s="281"/>
      <c r="AJ583" s="281"/>
      <c r="AK583" s="281"/>
      <c r="AL583" s="281"/>
      <c r="AM583" s="281"/>
      <c r="AN583" s="281"/>
      <c r="AO583" s="281"/>
      <c r="AP583" s="281"/>
      <c r="AQ583" s="281"/>
      <c r="AR583" s="281"/>
      <c r="AS583" s="281"/>
      <c r="AT583" s="281"/>
      <c r="AU583" s="281"/>
      <c r="AV583" s="281"/>
      <c r="AW583" s="281"/>
      <c r="AX583" s="281"/>
      <c r="AY583" s="281"/>
      <c r="AZ583" s="281"/>
      <c r="BA583" s="281"/>
      <c r="BB583" s="281"/>
      <c r="BC583" s="281"/>
      <c r="BD583" s="281"/>
      <c r="BE583" s="281"/>
      <c r="BF583" s="281"/>
      <c r="BG583" s="281"/>
      <c r="BH583" s="266"/>
      <c r="BI583" s="266"/>
      <c r="BJ583" s="266"/>
      <c r="BK583" s="266"/>
      <c r="BL583" s="266"/>
      <c r="BM583" s="266"/>
      <c r="BN583" s="459"/>
      <c r="BO583" s="583">
        <f>VLOOKUP(B583,'[3]Phụ lục 01'!$B$12:$F$150,5,0)</f>
        <v>0</v>
      </c>
      <c r="BP583" s="583">
        <f t="shared" si="208"/>
        <v>0</v>
      </c>
      <c r="BQ583" s="469"/>
      <c r="BR583" s="469"/>
      <c r="BS583" s="469"/>
      <c r="BT583" s="469"/>
      <c r="BU583" s="469"/>
    </row>
    <row r="584" spans="1:73" s="84" customFormat="1" ht="10.9" customHeight="1">
      <c r="A584" s="276" t="s">
        <v>186</v>
      </c>
      <c r="B584" s="277"/>
      <c r="C584" s="266"/>
      <c r="D584" s="606" t="str">
        <f t="shared" si="194"/>
        <v/>
      </c>
      <c r="E584" s="606" t="str">
        <f>NhuCau!D422</f>
        <v/>
      </c>
      <c r="F584" s="606" t="e">
        <f t="shared" si="207"/>
        <v>#VALUE!</v>
      </c>
      <c r="G584" s="606"/>
      <c r="H584" s="606" t="str">
        <f t="shared" si="212"/>
        <v/>
      </c>
      <c r="I584" s="607"/>
      <c r="J584" s="592">
        <f t="shared" si="214"/>
        <v>0</v>
      </c>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c r="AJ584" s="281"/>
      <c r="AK584" s="281"/>
      <c r="AL584" s="281"/>
      <c r="AM584" s="281"/>
      <c r="AN584" s="281"/>
      <c r="AO584" s="281"/>
      <c r="AP584" s="281"/>
      <c r="AQ584" s="281"/>
      <c r="AR584" s="281"/>
      <c r="AS584" s="281"/>
      <c r="AT584" s="281"/>
      <c r="AU584" s="281"/>
      <c r="AV584" s="281"/>
      <c r="AW584" s="281"/>
      <c r="AX584" s="281"/>
      <c r="AY584" s="281"/>
      <c r="AZ584" s="281"/>
      <c r="BA584" s="281"/>
      <c r="BB584" s="281"/>
      <c r="BC584" s="281"/>
      <c r="BD584" s="281"/>
      <c r="BE584" s="281"/>
      <c r="BF584" s="281"/>
      <c r="BG584" s="281"/>
      <c r="BH584" s="266"/>
      <c r="BI584" s="266"/>
      <c r="BJ584" s="266"/>
      <c r="BK584" s="266"/>
      <c r="BL584" s="266"/>
      <c r="BM584" s="266"/>
      <c r="BN584" s="459"/>
      <c r="BO584" s="583">
        <f>VLOOKUP(B584,'[3]Phụ lục 01'!$B$12:$F$150,5,0)</f>
        <v>0</v>
      </c>
      <c r="BP584" s="583">
        <f t="shared" si="208"/>
        <v>0</v>
      </c>
      <c r="BQ584" s="469"/>
      <c r="BR584" s="469"/>
      <c r="BS584" s="469"/>
      <c r="BT584" s="469"/>
      <c r="BU584" s="469"/>
    </row>
    <row r="585" spans="1:73" s="84" customFormat="1" ht="10.9" customHeight="1">
      <c r="A585" s="276" t="s">
        <v>186</v>
      </c>
      <c r="B585" s="277"/>
      <c r="C585" s="266"/>
      <c r="D585" s="606" t="str">
        <f t="shared" si="194"/>
        <v/>
      </c>
      <c r="E585" s="606" t="str">
        <f>NhuCau!D423</f>
        <v/>
      </c>
      <c r="F585" s="606" t="e">
        <f t="shared" si="207"/>
        <v>#VALUE!</v>
      </c>
      <c r="G585" s="606"/>
      <c r="H585" s="606" t="str">
        <f t="shared" si="212"/>
        <v/>
      </c>
      <c r="I585" s="607"/>
      <c r="J585" s="592">
        <f t="shared" si="214"/>
        <v>0</v>
      </c>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c r="AJ585" s="281"/>
      <c r="AK585" s="281"/>
      <c r="AL585" s="281"/>
      <c r="AM585" s="281"/>
      <c r="AN585" s="281"/>
      <c r="AO585" s="281"/>
      <c r="AP585" s="281"/>
      <c r="AQ585" s="281"/>
      <c r="AR585" s="281"/>
      <c r="AS585" s="281"/>
      <c r="AT585" s="281"/>
      <c r="AU585" s="281"/>
      <c r="AV585" s="281"/>
      <c r="AW585" s="281"/>
      <c r="AX585" s="281"/>
      <c r="AY585" s="281"/>
      <c r="AZ585" s="281"/>
      <c r="BA585" s="281"/>
      <c r="BB585" s="281"/>
      <c r="BC585" s="281"/>
      <c r="BD585" s="281"/>
      <c r="BE585" s="281"/>
      <c r="BF585" s="281"/>
      <c r="BG585" s="281"/>
      <c r="BH585" s="266"/>
      <c r="BI585" s="266"/>
      <c r="BJ585" s="266"/>
      <c r="BK585" s="266"/>
      <c r="BL585" s="266"/>
      <c r="BM585" s="266"/>
      <c r="BN585" s="459"/>
      <c r="BO585" s="583">
        <f>VLOOKUP(B585,'[3]Phụ lục 01'!$B$12:$F$150,5,0)</f>
        <v>0</v>
      </c>
      <c r="BP585" s="583">
        <f t="shared" si="208"/>
        <v>0</v>
      </c>
      <c r="BQ585" s="469"/>
      <c r="BR585" s="469"/>
      <c r="BS585" s="469"/>
      <c r="BT585" s="469"/>
      <c r="BU585" s="469"/>
    </row>
    <row r="586" spans="1:73" s="84" customFormat="1" ht="10.9" customHeight="1">
      <c r="A586" s="276" t="s">
        <v>186</v>
      </c>
      <c r="B586" s="277"/>
      <c r="C586" s="266"/>
      <c r="D586" s="606" t="str">
        <f t="shared" si="194"/>
        <v/>
      </c>
      <c r="E586" s="606" t="str">
        <f>NhuCau!D424</f>
        <v/>
      </c>
      <c r="F586" s="606" t="e">
        <f t="shared" si="207"/>
        <v>#VALUE!</v>
      </c>
      <c r="G586" s="606"/>
      <c r="H586" s="606" t="str">
        <f t="shared" si="212"/>
        <v/>
      </c>
      <c r="I586" s="607"/>
      <c r="J586" s="592">
        <f t="shared" si="214"/>
        <v>0</v>
      </c>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c r="AJ586" s="281"/>
      <c r="AK586" s="281"/>
      <c r="AL586" s="281"/>
      <c r="AM586" s="281"/>
      <c r="AN586" s="281"/>
      <c r="AO586" s="281"/>
      <c r="AP586" s="281"/>
      <c r="AQ586" s="281"/>
      <c r="AR586" s="281"/>
      <c r="AS586" s="281"/>
      <c r="AT586" s="281"/>
      <c r="AU586" s="281"/>
      <c r="AV586" s="281"/>
      <c r="AW586" s="281"/>
      <c r="AX586" s="281"/>
      <c r="AY586" s="281"/>
      <c r="AZ586" s="281"/>
      <c r="BA586" s="281"/>
      <c r="BB586" s="281"/>
      <c r="BC586" s="281"/>
      <c r="BD586" s="281"/>
      <c r="BE586" s="281"/>
      <c r="BF586" s="281"/>
      <c r="BG586" s="281"/>
      <c r="BH586" s="266"/>
      <c r="BI586" s="266"/>
      <c r="BJ586" s="266"/>
      <c r="BK586" s="266"/>
      <c r="BL586" s="266"/>
      <c r="BM586" s="266"/>
      <c r="BN586" s="459"/>
      <c r="BO586" s="583">
        <f>VLOOKUP(B586,'[3]Phụ lục 01'!$B$12:$F$150,5,0)</f>
        <v>0</v>
      </c>
      <c r="BP586" s="583">
        <f t="shared" si="208"/>
        <v>0</v>
      </c>
      <c r="BQ586" s="469"/>
      <c r="BR586" s="469"/>
      <c r="BS586" s="469"/>
      <c r="BT586" s="469"/>
      <c r="BU586" s="469"/>
    </row>
    <row r="587" spans="1:73" s="84" customFormat="1" ht="10.9" customHeight="1">
      <c r="A587" s="269" t="s">
        <v>43</v>
      </c>
      <c r="B587" s="270" t="s">
        <v>40</v>
      </c>
      <c r="C587" s="272"/>
      <c r="D587" s="603" t="str">
        <f t="shared" si="194"/>
        <v/>
      </c>
      <c r="E587" s="606" t="str">
        <f>NhuCau!D425</f>
        <v/>
      </c>
      <c r="F587" s="606" t="e">
        <f t="shared" si="207"/>
        <v>#VALUE!</v>
      </c>
      <c r="G587" s="604"/>
      <c r="H587" s="604" t="str">
        <f t="shared" ref="H587:H592" si="215">IF(ISTEXT(B587)=TRUE,"DCS","")</f>
        <v>DCS</v>
      </c>
      <c r="I587" s="609"/>
      <c r="J587" s="591">
        <f>SUM(K587:BM587)</f>
        <v>0</v>
      </c>
      <c r="K587" s="275">
        <f t="shared" ref="K587:BM587" si="216">SUM(K588:K592)</f>
        <v>0</v>
      </c>
      <c r="L587" s="275">
        <f t="shared" si="216"/>
        <v>0</v>
      </c>
      <c r="M587" s="275">
        <f t="shared" si="216"/>
        <v>0</v>
      </c>
      <c r="N587" s="275">
        <f t="shared" si="216"/>
        <v>0</v>
      </c>
      <c r="O587" s="275">
        <f t="shared" si="216"/>
        <v>0</v>
      </c>
      <c r="P587" s="275">
        <f t="shared" si="216"/>
        <v>0</v>
      </c>
      <c r="Q587" s="275">
        <f t="shared" si="216"/>
        <v>0</v>
      </c>
      <c r="R587" s="275">
        <f t="shared" si="216"/>
        <v>0</v>
      </c>
      <c r="S587" s="275">
        <f t="shared" si="216"/>
        <v>0</v>
      </c>
      <c r="T587" s="275">
        <f t="shared" si="216"/>
        <v>0</v>
      </c>
      <c r="U587" s="275">
        <f t="shared" si="216"/>
        <v>0</v>
      </c>
      <c r="V587" s="275">
        <f t="shared" si="216"/>
        <v>0</v>
      </c>
      <c r="W587" s="275">
        <f t="shared" si="216"/>
        <v>0</v>
      </c>
      <c r="X587" s="275">
        <f t="shared" si="216"/>
        <v>0</v>
      </c>
      <c r="Y587" s="275">
        <f t="shared" si="216"/>
        <v>0</v>
      </c>
      <c r="Z587" s="275">
        <f t="shared" si="216"/>
        <v>0</v>
      </c>
      <c r="AA587" s="275">
        <f t="shared" si="216"/>
        <v>0</v>
      </c>
      <c r="AB587" s="275">
        <f t="shared" si="216"/>
        <v>0</v>
      </c>
      <c r="AC587" s="275">
        <f t="shared" si="216"/>
        <v>0</v>
      </c>
      <c r="AD587" s="275">
        <f t="shared" si="216"/>
        <v>0</v>
      </c>
      <c r="AE587" s="275">
        <f t="shared" si="216"/>
        <v>0</v>
      </c>
      <c r="AF587" s="275">
        <f t="shared" si="216"/>
        <v>0</v>
      </c>
      <c r="AG587" s="275">
        <f t="shared" si="216"/>
        <v>0</v>
      </c>
      <c r="AH587" s="275">
        <f t="shared" si="216"/>
        <v>0</v>
      </c>
      <c r="AI587" s="275">
        <f t="shared" si="216"/>
        <v>0</v>
      </c>
      <c r="AJ587" s="275">
        <f t="shared" si="216"/>
        <v>0</v>
      </c>
      <c r="AK587" s="275">
        <f t="shared" si="216"/>
        <v>0</v>
      </c>
      <c r="AL587" s="275">
        <f t="shared" si="216"/>
        <v>0</v>
      </c>
      <c r="AM587" s="275">
        <f t="shared" si="216"/>
        <v>0</v>
      </c>
      <c r="AN587" s="275">
        <f t="shared" si="216"/>
        <v>0</v>
      </c>
      <c r="AO587" s="275">
        <f t="shared" si="216"/>
        <v>0</v>
      </c>
      <c r="AP587" s="275">
        <f t="shared" si="216"/>
        <v>0</v>
      </c>
      <c r="AQ587" s="275">
        <f t="shared" si="216"/>
        <v>0</v>
      </c>
      <c r="AR587" s="275">
        <f t="shared" si="216"/>
        <v>0</v>
      </c>
      <c r="AS587" s="275">
        <f t="shared" si="216"/>
        <v>0</v>
      </c>
      <c r="AT587" s="275">
        <f t="shared" si="216"/>
        <v>0</v>
      </c>
      <c r="AU587" s="275">
        <f t="shared" si="216"/>
        <v>0</v>
      </c>
      <c r="AV587" s="275">
        <f t="shared" si="216"/>
        <v>0</v>
      </c>
      <c r="AW587" s="275">
        <f t="shared" si="216"/>
        <v>0</v>
      </c>
      <c r="AX587" s="275">
        <f t="shared" si="216"/>
        <v>0</v>
      </c>
      <c r="AY587" s="275">
        <f t="shared" si="216"/>
        <v>0</v>
      </c>
      <c r="AZ587" s="275">
        <f t="shared" si="216"/>
        <v>0</v>
      </c>
      <c r="BA587" s="275">
        <f t="shared" si="216"/>
        <v>0</v>
      </c>
      <c r="BB587" s="275">
        <f t="shared" si="216"/>
        <v>0</v>
      </c>
      <c r="BC587" s="275">
        <f t="shared" si="216"/>
        <v>0</v>
      </c>
      <c r="BD587" s="275">
        <f t="shared" si="216"/>
        <v>0</v>
      </c>
      <c r="BE587" s="275">
        <f t="shared" si="216"/>
        <v>0</v>
      </c>
      <c r="BF587" s="275">
        <f t="shared" si="216"/>
        <v>0</v>
      </c>
      <c r="BG587" s="275">
        <f t="shared" si="216"/>
        <v>0</v>
      </c>
      <c r="BH587" s="275">
        <f t="shared" si="216"/>
        <v>0</v>
      </c>
      <c r="BI587" s="275">
        <f t="shared" si="216"/>
        <v>0</v>
      </c>
      <c r="BJ587" s="275">
        <f t="shared" si="216"/>
        <v>0</v>
      </c>
      <c r="BK587" s="275">
        <f t="shared" si="216"/>
        <v>0</v>
      </c>
      <c r="BL587" s="275">
        <f t="shared" si="216"/>
        <v>0</v>
      </c>
      <c r="BM587" s="275">
        <f t="shared" si="216"/>
        <v>0</v>
      </c>
      <c r="BN587" s="458"/>
      <c r="BO587" s="583" t="e">
        <f>VLOOKUP(B587,'[3]Phụ lục 01'!$B$12:$F$150,5,0)</f>
        <v>#N/A</v>
      </c>
      <c r="BP587" s="583" t="e">
        <f t="shared" si="208"/>
        <v>#N/A</v>
      </c>
      <c r="BQ587" s="469"/>
      <c r="BR587" s="469"/>
      <c r="BS587" s="469"/>
      <c r="BT587" s="469"/>
      <c r="BU587" s="469"/>
    </row>
    <row r="588" spans="1:73" s="84" customFormat="1" ht="10.9" customHeight="1">
      <c r="A588" s="276" t="s">
        <v>186</v>
      </c>
      <c r="B588" s="277"/>
      <c r="C588" s="266"/>
      <c r="D588" s="606" t="str">
        <f t="shared" si="194"/>
        <v/>
      </c>
      <c r="E588" s="606" t="e">
        <f>VLOOKUP(B588,NhuCau!$B$60:$D$442,3,0)</f>
        <v>#N/A</v>
      </c>
      <c r="F588" s="606" t="e">
        <f t="shared" si="207"/>
        <v>#VALUE!</v>
      </c>
      <c r="G588" s="606"/>
      <c r="H588" s="606" t="str">
        <f t="shared" si="215"/>
        <v/>
      </c>
      <c r="I588" s="607"/>
      <c r="J588" s="592">
        <f t="shared" ref="J588:J592" si="217">SUM(K588:BM588)</f>
        <v>0</v>
      </c>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281"/>
      <c r="AI588" s="281"/>
      <c r="AJ588" s="281"/>
      <c r="AK588" s="281"/>
      <c r="AL588" s="281"/>
      <c r="AM588" s="281"/>
      <c r="AN588" s="281"/>
      <c r="AO588" s="281"/>
      <c r="AP588" s="281"/>
      <c r="AQ588" s="281"/>
      <c r="AR588" s="281"/>
      <c r="AS588" s="281"/>
      <c r="AT588" s="281"/>
      <c r="AU588" s="281"/>
      <c r="AV588" s="281"/>
      <c r="AW588" s="281"/>
      <c r="AX588" s="281"/>
      <c r="AY588" s="281"/>
      <c r="AZ588" s="281"/>
      <c r="BA588" s="281"/>
      <c r="BB588" s="281"/>
      <c r="BC588" s="281"/>
      <c r="BD588" s="281"/>
      <c r="BE588" s="281"/>
      <c r="BF588" s="281"/>
      <c r="BG588" s="281"/>
      <c r="BH588" s="266"/>
      <c r="BI588" s="266"/>
      <c r="BJ588" s="266"/>
      <c r="BK588" s="266"/>
      <c r="BL588" s="266"/>
      <c r="BM588" s="266"/>
      <c r="BN588" s="459"/>
      <c r="BO588" s="583">
        <f>VLOOKUP(B588,'[3]Phụ lục 01'!$B$12:$F$150,5,0)</f>
        <v>0</v>
      </c>
      <c r="BP588" s="583">
        <f t="shared" si="208"/>
        <v>0</v>
      </c>
      <c r="BQ588" s="469"/>
      <c r="BR588" s="469"/>
      <c r="BS588" s="469"/>
      <c r="BT588" s="469"/>
      <c r="BU588" s="469"/>
    </row>
    <row r="589" spans="1:73" s="84" customFormat="1" ht="10.9" customHeight="1">
      <c r="A589" s="276" t="s">
        <v>186</v>
      </c>
      <c r="B589" s="277"/>
      <c r="C589" s="266"/>
      <c r="D589" s="606" t="str">
        <f t="shared" si="194"/>
        <v/>
      </c>
      <c r="E589" s="606" t="e">
        <f>VLOOKUP(B589,NhuCau!$B$60:$D$442,3,0)</f>
        <v>#N/A</v>
      </c>
      <c r="F589" s="606" t="e">
        <f t="shared" si="207"/>
        <v>#VALUE!</v>
      </c>
      <c r="G589" s="606"/>
      <c r="H589" s="606" t="str">
        <f t="shared" si="215"/>
        <v/>
      </c>
      <c r="I589" s="607"/>
      <c r="J589" s="592">
        <f t="shared" si="217"/>
        <v>0</v>
      </c>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c r="AL589" s="281"/>
      <c r="AM589" s="281"/>
      <c r="AN589" s="281"/>
      <c r="AO589" s="281"/>
      <c r="AP589" s="281"/>
      <c r="AQ589" s="281"/>
      <c r="AR589" s="281"/>
      <c r="AS589" s="281"/>
      <c r="AT589" s="281"/>
      <c r="AU589" s="281"/>
      <c r="AV589" s="281"/>
      <c r="AW589" s="281"/>
      <c r="AX589" s="281"/>
      <c r="AY589" s="281"/>
      <c r="AZ589" s="281"/>
      <c r="BA589" s="281"/>
      <c r="BB589" s="281"/>
      <c r="BC589" s="281"/>
      <c r="BD589" s="281"/>
      <c r="BE589" s="281"/>
      <c r="BF589" s="281"/>
      <c r="BG589" s="281"/>
      <c r="BH589" s="266"/>
      <c r="BI589" s="266"/>
      <c r="BJ589" s="266"/>
      <c r="BK589" s="266"/>
      <c r="BL589" s="266"/>
      <c r="BM589" s="266"/>
      <c r="BN589" s="459"/>
      <c r="BO589" s="583">
        <f>VLOOKUP(B589,'[3]Phụ lục 01'!$B$12:$F$150,5,0)</f>
        <v>0</v>
      </c>
      <c r="BP589" s="583">
        <f t="shared" si="208"/>
        <v>0</v>
      </c>
      <c r="BQ589" s="469"/>
      <c r="BR589" s="469"/>
      <c r="BS589" s="469"/>
      <c r="BT589" s="469"/>
      <c r="BU589" s="469"/>
    </row>
    <row r="590" spans="1:73" s="84" customFormat="1" ht="10.9" customHeight="1">
      <c r="A590" s="276" t="s">
        <v>186</v>
      </c>
      <c r="B590" s="277"/>
      <c r="C590" s="266"/>
      <c r="D590" s="606" t="str">
        <f t="shared" si="194"/>
        <v/>
      </c>
      <c r="E590" s="606" t="e">
        <f>VLOOKUP(B590,NhuCau!$B$60:$D$442,3,0)</f>
        <v>#N/A</v>
      </c>
      <c r="F590" s="606" t="e">
        <f t="shared" si="207"/>
        <v>#VALUE!</v>
      </c>
      <c r="G590" s="606"/>
      <c r="H590" s="606" t="str">
        <f t="shared" si="215"/>
        <v/>
      </c>
      <c r="I590" s="607"/>
      <c r="J590" s="592">
        <f t="shared" si="217"/>
        <v>0</v>
      </c>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c r="AJ590" s="281"/>
      <c r="AK590" s="281"/>
      <c r="AL590" s="281"/>
      <c r="AM590" s="281"/>
      <c r="AN590" s="281"/>
      <c r="AO590" s="281"/>
      <c r="AP590" s="281"/>
      <c r="AQ590" s="281"/>
      <c r="AR590" s="281"/>
      <c r="AS590" s="281"/>
      <c r="AT590" s="281"/>
      <c r="AU590" s="281"/>
      <c r="AV590" s="281"/>
      <c r="AW590" s="281"/>
      <c r="AX590" s="281"/>
      <c r="AY590" s="281"/>
      <c r="AZ590" s="281"/>
      <c r="BA590" s="281"/>
      <c r="BB590" s="281"/>
      <c r="BC590" s="281"/>
      <c r="BD590" s="281"/>
      <c r="BE590" s="281"/>
      <c r="BF590" s="281"/>
      <c r="BG590" s="281"/>
      <c r="BH590" s="266"/>
      <c r="BI590" s="266"/>
      <c r="BJ590" s="266"/>
      <c r="BK590" s="266"/>
      <c r="BL590" s="266"/>
      <c r="BM590" s="266"/>
      <c r="BN590" s="459"/>
      <c r="BO590" s="583">
        <f>VLOOKUP(B590,'[3]Phụ lục 01'!$B$12:$F$150,5,0)</f>
        <v>0</v>
      </c>
      <c r="BP590" s="583">
        <f t="shared" si="208"/>
        <v>0</v>
      </c>
      <c r="BQ590" s="469"/>
      <c r="BR590" s="469"/>
      <c r="BS590" s="469"/>
      <c r="BT590" s="469"/>
      <c r="BU590" s="469"/>
    </row>
    <row r="591" spans="1:73" s="84" customFormat="1" ht="10.9" customHeight="1">
      <c r="A591" s="276" t="s">
        <v>186</v>
      </c>
      <c r="B591" s="277"/>
      <c r="C591" s="266"/>
      <c r="D591" s="606" t="str">
        <f t="shared" si="194"/>
        <v/>
      </c>
      <c r="E591" s="606" t="e">
        <f>VLOOKUP(B591,NhuCau!$B$60:$D$442,3,0)</f>
        <v>#N/A</v>
      </c>
      <c r="F591" s="606" t="e">
        <f t="shared" si="207"/>
        <v>#VALUE!</v>
      </c>
      <c r="G591" s="606"/>
      <c r="H591" s="606" t="str">
        <f t="shared" si="215"/>
        <v/>
      </c>
      <c r="I591" s="607"/>
      <c r="J591" s="592">
        <f t="shared" si="217"/>
        <v>0</v>
      </c>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c r="AJ591" s="281"/>
      <c r="AK591" s="281"/>
      <c r="AL591" s="281"/>
      <c r="AM591" s="281"/>
      <c r="AN591" s="281"/>
      <c r="AO591" s="281"/>
      <c r="AP591" s="281"/>
      <c r="AQ591" s="281"/>
      <c r="AR591" s="281"/>
      <c r="AS591" s="281"/>
      <c r="AT591" s="281"/>
      <c r="AU591" s="281"/>
      <c r="AV591" s="281"/>
      <c r="AW591" s="281"/>
      <c r="AX591" s="281"/>
      <c r="AY591" s="281"/>
      <c r="AZ591" s="281"/>
      <c r="BA591" s="281"/>
      <c r="BB591" s="281"/>
      <c r="BC591" s="281"/>
      <c r="BD591" s="281"/>
      <c r="BE591" s="281"/>
      <c r="BF591" s="281"/>
      <c r="BG591" s="281"/>
      <c r="BH591" s="266"/>
      <c r="BI591" s="266"/>
      <c r="BJ591" s="266"/>
      <c r="BK591" s="266"/>
      <c r="BL591" s="266"/>
      <c r="BM591" s="266"/>
      <c r="BN591" s="459"/>
      <c r="BO591" s="583">
        <f>VLOOKUP(B591,'[3]Phụ lục 01'!$B$12:$F$150,5,0)</f>
        <v>0</v>
      </c>
      <c r="BP591" s="583">
        <f t="shared" si="208"/>
        <v>0</v>
      </c>
      <c r="BQ591" s="469"/>
      <c r="BR591" s="469"/>
      <c r="BS591" s="469"/>
      <c r="BT591" s="469"/>
      <c r="BU591" s="469"/>
    </row>
    <row r="592" spans="1:73" s="84" customFormat="1" ht="10.9" customHeight="1">
      <c r="A592" s="276" t="s">
        <v>186</v>
      </c>
      <c r="B592" s="277"/>
      <c r="C592" s="266"/>
      <c r="D592" s="606" t="str">
        <f t="shared" si="194"/>
        <v/>
      </c>
      <c r="E592" s="606" t="e">
        <f>VLOOKUP(B592,NhuCau!$B$60:$D$442,3,0)</f>
        <v>#N/A</v>
      </c>
      <c r="F592" s="606" t="e">
        <f t="shared" si="207"/>
        <v>#VALUE!</v>
      </c>
      <c r="G592" s="606"/>
      <c r="H592" s="606" t="str">
        <f t="shared" si="215"/>
        <v/>
      </c>
      <c r="I592" s="607"/>
      <c r="J592" s="592">
        <f t="shared" si="217"/>
        <v>0</v>
      </c>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266"/>
      <c r="BI592" s="266"/>
      <c r="BJ592" s="266"/>
      <c r="BK592" s="266"/>
      <c r="BL592" s="266"/>
      <c r="BM592" s="266"/>
      <c r="BN592" s="459"/>
      <c r="BO592" s="583">
        <f>VLOOKUP(B592,'[3]Phụ lục 01'!$B$12:$F$150,5,0)</f>
        <v>0</v>
      </c>
      <c r="BP592" s="583">
        <f t="shared" si="208"/>
        <v>0</v>
      </c>
      <c r="BQ592" s="469"/>
      <c r="BR592" s="469"/>
      <c r="BS592" s="469"/>
      <c r="BT592" s="469"/>
      <c r="BU592" s="469"/>
    </row>
    <row r="593" spans="1:73" s="84" customFormat="1" ht="10.9" customHeight="1">
      <c r="A593" s="269" t="s">
        <v>43</v>
      </c>
      <c r="B593" s="270" t="s">
        <v>41</v>
      </c>
      <c r="C593" s="272"/>
      <c r="D593" s="603" t="str">
        <f t="shared" si="194"/>
        <v/>
      </c>
      <c r="E593" s="606" t="str">
        <f>VLOOKUP(B593,NhuCau!$B$60:$D$442,3,0)</f>
        <v/>
      </c>
      <c r="F593" s="606" t="e">
        <f t="shared" si="207"/>
        <v>#VALUE!</v>
      </c>
      <c r="G593" s="604"/>
      <c r="H593" s="604" t="str">
        <f>IF(ISTEXT(B593)=TRUE,"NCS","")</f>
        <v>NCS</v>
      </c>
      <c r="I593" s="609"/>
      <c r="J593" s="591">
        <f>SUM(K593:BM593)</f>
        <v>0</v>
      </c>
      <c r="K593" s="275">
        <f t="shared" ref="K593:BM593" si="218">SUM(K594:K598)</f>
        <v>0</v>
      </c>
      <c r="L593" s="275">
        <f t="shared" si="218"/>
        <v>0</v>
      </c>
      <c r="M593" s="275">
        <f t="shared" si="218"/>
        <v>0</v>
      </c>
      <c r="N593" s="275">
        <f t="shared" si="218"/>
        <v>0</v>
      </c>
      <c r="O593" s="275">
        <f t="shared" si="218"/>
        <v>0</v>
      </c>
      <c r="P593" s="275">
        <f t="shared" si="218"/>
        <v>0</v>
      </c>
      <c r="Q593" s="275">
        <f t="shared" si="218"/>
        <v>0</v>
      </c>
      <c r="R593" s="275">
        <f t="shared" si="218"/>
        <v>0</v>
      </c>
      <c r="S593" s="275">
        <f t="shared" si="218"/>
        <v>0</v>
      </c>
      <c r="T593" s="275">
        <f t="shared" si="218"/>
        <v>0</v>
      </c>
      <c r="U593" s="275">
        <f t="shared" si="218"/>
        <v>0</v>
      </c>
      <c r="V593" s="275">
        <f t="shared" si="218"/>
        <v>0</v>
      </c>
      <c r="W593" s="275">
        <f t="shared" si="218"/>
        <v>0</v>
      </c>
      <c r="X593" s="275">
        <f t="shared" si="218"/>
        <v>0</v>
      </c>
      <c r="Y593" s="275">
        <f t="shared" si="218"/>
        <v>0</v>
      </c>
      <c r="Z593" s="275">
        <f t="shared" si="218"/>
        <v>0</v>
      </c>
      <c r="AA593" s="275">
        <f t="shared" si="218"/>
        <v>0</v>
      </c>
      <c r="AB593" s="275">
        <f t="shared" si="218"/>
        <v>0</v>
      </c>
      <c r="AC593" s="275">
        <f t="shared" si="218"/>
        <v>0</v>
      </c>
      <c r="AD593" s="275">
        <f t="shared" si="218"/>
        <v>0</v>
      </c>
      <c r="AE593" s="275">
        <f t="shared" si="218"/>
        <v>0</v>
      </c>
      <c r="AF593" s="275">
        <f t="shared" si="218"/>
        <v>0</v>
      </c>
      <c r="AG593" s="275">
        <f t="shared" si="218"/>
        <v>0</v>
      </c>
      <c r="AH593" s="275">
        <f t="shared" si="218"/>
        <v>0</v>
      </c>
      <c r="AI593" s="275">
        <f t="shared" si="218"/>
        <v>0</v>
      </c>
      <c r="AJ593" s="275">
        <f t="shared" si="218"/>
        <v>0</v>
      </c>
      <c r="AK593" s="275">
        <f t="shared" si="218"/>
        <v>0</v>
      </c>
      <c r="AL593" s="275">
        <f t="shared" si="218"/>
        <v>0</v>
      </c>
      <c r="AM593" s="275">
        <f t="shared" si="218"/>
        <v>0</v>
      </c>
      <c r="AN593" s="275">
        <f t="shared" si="218"/>
        <v>0</v>
      </c>
      <c r="AO593" s="275">
        <f t="shared" si="218"/>
        <v>0</v>
      </c>
      <c r="AP593" s="275">
        <f t="shared" si="218"/>
        <v>0</v>
      </c>
      <c r="AQ593" s="275">
        <f t="shared" si="218"/>
        <v>0</v>
      </c>
      <c r="AR593" s="275">
        <f t="shared" si="218"/>
        <v>0</v>
      </c>
      <c r="AS593" s="275">
        <f t="shared" si="218"/>
        <v>0</v>
      </c>
      <c r="AT593" s="275">
        <f t="shared" si="218"/>
        <v>0</v>
      </c>
      <c r="AU593" s="275">
        <f t="shared" si="218"/>
        <v>0</v>
      </c>
      <c r="AV593" s="275">
        <f t="shared" si="218"/>
        <v>0</v>
      </c>
      <c r="AW593" s="275">
        <f t="shared" si="218"/>
        <v>0</v>
      </c>
      <c r="AX593" s="275">
        <f t="shared" si="218"/>
        <v>0</v>
      </c>
      <c r="AY593" s="275">
        <f t="shared" si="218"/>
        <v>0</v>
      </c>
      <c r="AZ593" s="275">
        <f t="shared" si="218"/>
        <v>0</v>
      </c>
      <c r="BA593" s="275">
        <f t="shared" si="218"/>
        <v>0</v>
      </c>
      <c r="BB593" s="275">
        <f t="shared" si="218"/>
        <v>0</v>
      </c>
      <c r="BC593" s="275">
        <f t="shared" si="218"/>
        <v>0</v>
      </c>
      <c r="BD593" s="275">
        <f t="shared" si="218"/>
        <v>0</v>
      </c>
      <c r="BE593" s="275">
        <f t="shared" si="218"/>
        <v>0</v>
      </c>
      <c r="BF593" s="275">
        <f t="shared" si="218"/>
        <v>0</v>
      </c>
      <c r="BG593" s="275">
        <f t="shared" si="218"/>
        <v>0</v>
      </c>
      <c r="BH593" s="275">
        <f t="shared" si="218"/>
        <v>0</v>
      </c>
      <c r="BI593" s="275">
        <f t="shared" si="218"/>
        <v>0</v>
      </c>
      <c r="BJ593" s="275">
        <f t="shared" si="218"/>
        <v>0</v>
      </c>
      <c r="BK593" s="275">
        <f t="shared" si="218"/>
        <v>0</v>
      </c>
      <c r="BL593" s="275">
        <f t="shared" si="218"/>
        <v>0</v>
      </c>
      <c r="BM593" s="275">
        <f t="shared" si="218"/>
        <v>0</v>
      </c>
      <c r="BN593" s="458"/>
      <c r="BO593" s="583" t="e">
        <f>VLOOKUP(B593,'[3]Phụ lục 01'!$B$12:$F$150,5,0)</f>
        <v>#N/A</v>
      </c>
      <c r="BP593" s="583" t="e">
        <f t="shared" si="208"/>
        <v>#N/A</v>
      </c>
      <c r="BQ593" s="469"/>
      <c r="BR593" s="469"/>
      <c r="BS593" s="469"/>
      <c r="BT593" s="469"/>
      <c r="BU593" s="469"/>
    </row>
    <row r="594" spans="1:73" s="84" customFormat="1" ht="10.9" customHeight="1">
      <c r="A594" s="276" t="s">
        <v>186</v>
      </c>
      <c r="B594" s="277"/>
      <c r="C594" s="266"/>
      <c r="D594" s="606" t="str">
        <f t="shared" si="194"/>
        <v/>
      </c>
      <c r="E594" s="606" t="e">
        <f>VLOOKUP(B594,NhuCau!$B$60:$D$442,3,0)</f>
        <v>#N/A</v>
      </c>
      <c r="F594" s="606" t="e">
        <f t="shared" si="207"/>
        <v>#VALUE!</v>
      </c>
      <c r="G594" s="606"/>
      <c r="H594" s="606" t="str">
        <f>IF(ISTEXT(B594)=TRUE,"NCS","")</f>
        <v/>
      </c>
      <c r="I594" s="607"/>
      <c r="J594" s="592">
        <f t="shared" ref="J594:J598" si="219">SUM(K594:BM594)</f>
        <v>0</v>
      </c>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c r="AJ594" s="281"/>
      <c r="AK594" s="281"/>
      <c r="AL594" s="281"/>
      <c r="AM594" s="281"/>
      <c r="AN594" s="281"/>
      <c r="AO594" s="281"/>
      <c r="AP594" s="281"/>
      <c r="AQ594" s="281"/>
      <c r="AR594" s="281"/>
      <c r="AS594" s="281"/>
      <c r="AT594" s="281"/>
      <c r="AU594" s="281"/>
      <c r="AV594" s="281"/>
      <c r="AW594" s="281"/>
      <c r="AX594" s="281"/>
      <c r="AY594" s="281"/>
      <c r="AZ594" s="281"/>
      <c r="BA594" s="281"/>
      <c r="BB594" s="281"/>
      <c r="BC594" s="281"/>
      <c r="BD594" s="281"/>
      <c r="BE594" s="281"/>
      <c r="BF594" s="281"/>
      <c r="BG594" s="281"/>
      <c r="BH594" s="266"/>
      <c r="BI594" s="266"/>
      <c r="BJ594" s="266"/>
      <c r="BK594" s="266"/>
      <c r="BL594" s="266"/>
      <c r="BM594" s="266"/>
      <c r="BN594" s="459"/>
      <c r="BO594" s="583">
        <f>VLOOKUP(B594,'[3]Phụ lục 01'!$B$12:$F$150,5,0)</f>
        <v>0</v>
      </c>
      <c r="BP594" s="583">
        <f t="shared" si="208"/>
        <v>0</v>
      </c>
      <c r="BQ594" s="469"/>
      <c r="BR594" s="469"/>
      <c r="BS594" s="469"/>
      <c r="BT594" s="469"/>
      <c r="BU594" s="469"/>
    </row>
    <row r="595" spans="1:73" s="84" customFormat="1" ht="10.9" customHeight="1">
      <c r="A595" s="276" t="s">
        <v>186</v>
      </c>
      <c r="B595" s="277"/>
      <c r="C595" s="266"/>
      <c r="D595" s="606" t="str">
        <f t="shared" si="194"/>
        <v/>
      </c>
      <c r="E595" s="606" t="e">
        <f>VLOOKUP(B595,NhuCau!$B$60:$D$442,3,0)</f>
        <v>#N/A</v>
      </c>
      <c r="F595" s="606" t="e">
        <f t="shared" si="207"/>
        <v>#VALUE!</v>
      </c>
      <c r="G595" s="606"/>
      <c r="H595" s="606" t="str">
        <f>IF(ISTEXT(B595)=TRUE,"NCS","")</f>
        <v/>
      </c>
      <c r="I595" s="607"/>
      <c r="J595" s="592">
        <f t="shared" si="219"/>
        <v>0</v>
      </c>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c r="AJ595" s="281"/>
      <c r="AK595" s="281"/>
      <c r="AL595" s="281"/>
      <c r="AM595" s="281"/>
      <c r="AN595" s="281"/>
      <c r="AO595" s="281"/>
      <c r="AP595" s="281"/>
      <c r="AQ595" s="281"/>
      <c r="AR595" s="281"/>
      <c r="AS595" s="281"/>
      <c r="AT595" s="281"/>
      <c r="AU595" s="281"/>
      <c r="AV595" s="281"/>
      <c r="AW595" s="281"/>
      <c r="AX595" s="281"/>
      <c r="AY595" s="281"/>
      <c r="AZ595" s="281"/>
      <c r="BA595" s="281"/>
      <c r="BB595" s="281"/>
      <c r="BC595" s="281"/>
      <c r="BD595" s="281"/>
      <c r="BE595" s="281"/>
      <c r="BF595" s="281"/>
      <c r="BG595" s="281"/>
      <c r="BH595" s="266"/>
      <c r="BI595" s="266"/>
      <c r="BJ595" s="266"/>
      <c r="BK595" s="266"/>
      <c r="BL595" s="266"/>
      <c r="BM595" s="266"/>
      <c r="BN595" s="459"/>
      <c r="BO595" s="583">
        <f>VLOOKUP(B595,'[3]Phụ lục 01'!$B$12:$F$150,5,0)</f>
        <v>0</v>
      </c>
      <c r="BP595" s="583">
        <f t="shared" si="208"/>
        <v>0</v>
      </c>
      <c r="BQ595" s="469"/>
      <c r="BR595" s="469"/>
      <c r="BS595" s="469"/>
      <c r="BT595" s="469"/>
      <c r="BU595" s="469"/>
    </row>
    <row r="596" spans="1:73" s="84" customFormat="1" ht="10.9" customHeight="1">
      <c r="A596" s="276" t="s">
        <v>186</v>
      </c>
      <c r="B596" s="277"/>
      <c r="C596" s="266"/>
      <c r="D596" s="606" t="str">
        <f t="shared" si="194"/>
        <v/>
      </c>
      <c r="E596" s="606" t="e">
        <f>VLOOKUP(B596,NhuCau!$B$60:$D$442,3,0)</f>
        <v>#N/A</v>
      </c>
      <c r="F596" s="606" t="e">
        <f t="shared" si="207"/>
        <v>#VALUE!</v>
      </c>
      <c r="G596" s="606"/>
      <c r="H596" s="606" t="str">
        <f>IF(ISTEXT(B596)=TRUE,"NCS","")</f>
        <v/>
      </c>
      <c r="I596" s="607"/>
      <c r="J596" s="592">
        <f t="shared" si="219"/>
        <v>0</v>
      </c>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c r="AG596" s="281"/>
      <c r="AH596" s="281"/>
      <c r="AI596" s="281"/>
      <c r="AJ596" s="281"/>
      <c r="AK596" s="281"/>
      <c r="AL596" s="281"/>
      <c r="AM596" s="281"/>
      <c r="AN596" s="281"/>
      <c r="AO596" s="281"/>
      <c r="AP596" s="281"/>
      <c r="AQ596" s="281"/>
      <c r="AR596" s="281"/>
      <c r="AS596" s="281"/>
      <c r="AT596" s="281"/>
      <c r="AU596" s="281"/>
      <c r="AV596" s="281"/>
      <c r="AW596" s="281"/>
      <c r="AX596" s="281"/>
      <c r="AY596" s="281"/>
      <c r="AZ596" s="281"/>
      <c r="BA596" s="281"/>
      <c r="BB596" s="281"/>
      <c r="BC596" s="281"/>
      <c r="BD596" s="281"/>
      <c r="BE596" s="281"/>
      <c r="BF596" s="281"/>
      <c r="BG596" s="281"/>
      <c r="BH596" s="266"/>
      <c r="BI596" s="266"/>
      <c r="BJ596" s="266"/>
      <c r="BK596" s="266"/>
      <c r="BL596" s="266"/>
      <c r="BM596" s="266"/>
      <c r="BN596" s="459"/>
      <c r="BO596" s="583">
        <f>VLOOKUP(B596,'[3]Phụ lục 01'!$B$12:$F$150,5,0)</f>
        <v>0</v>
      </c>
      <c r="BP596" s="583">
        <f t="shared" si="208"/>
        <v>0</v>
      </c>
      <c r="BQ596" s="469"/>
      <c r="BR596" s="469"/>
      <c r="BS596" s="469"/>
      <c r="BT596" s="469"/>
      <c r="BU596" s="469"/>
    </row>
    <row r="597" spans="1:73" s="84" customFormat="1" ht="10.9" customHeight="1">
      <c r="A597" s="276" t="s">
        <v>186</v>
      </c>
      <c r="B597" s="277"/>
      <c r="C597" s="266"/>
      <c r="D597" s="606" t="str">
        <f t="shared" si="194"/>
        <v/>
      </c>
      <c r="E597" s="606" t="e">
        <f>VLOOKUP(B597,NhuCau!$B$60:$D$442,3,0)</f>
        <v>#N/A</v>
      </c>
      <c r="F597" s="606" t="e">
        <f t="shared" si="207"/>
        <v>#VALUE!</v>
      </c>
      <c r="G597" s="606"/>
      <c r="H597" s="606" t="str">
        <f>IF(ISTEXT(B597)=TRUE,"NCS","")</f>
        <v/>
      </c>
      <c r="I597" s="607"/>
      <c r="J597" s="592">
        <f t="shared" si="219"/>
        <v>0</v>
      </c>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c r="AJ597" s="281"/>
      <c r="AK597" s="281"/>
      <c r="AL597" s="281"/>
      <c r="AM597" s="281"/>
      <c r="AN597" s="281"/>
      <c r="AO597" s="281"/>
      <c r="AP597" s="281"/>
      <c r="AQ597" s="281"/>
      <c r="AR597" s="281"/>
      <c r="AS597" s="281"/>
      <c r="AT597" s="281"/>
      <c r="AU597" s="281"/>
      <c r="AV597" s="281"/>
      <c r="AW597" s="281"/>
      <c r="AX597" s="281"/>
      <c r="AY597" s="281"/>
      <c r="AZ597" s="281"/>
      <c r="BA597" s="281"/>
      <c r="BB597" s="281"/>
      <c r="BC597" s="281"/>
      <c r="BD597" s="281"/>
      <c r="BE597" s="281"/>
      <c r="BF597" s="281"/>
      <c r="BG597" s="281"/>
      <c r="BH597" s="266"/>
      <c r="BI597" s="266"/>
      <c r="BJ597" s="266"/>
      <c r="BK597" s="266"/>
      <c r="BL597" s="266"/>
      <c r="BM597" s="266"/>
      <c r="BN597" s="459"/>
      <c r="BO597" s="583">
        <f>VLOOKUP(B597,'[3]Phụ lục 01'!$B$12:$F$150,5,0)</f>
        <v>0</v>
      </c>
      <c r="BP597" s="583">
        <f t="shared" si="208"/>
        <v>0</v>
      </c>
      <c r="BQ597" s="469"/>
      <c r="BR597" s="469"/>
      <c r="BS597" s="469"/>
      <c r="BT597" s="469"/>
      <c r="BU597" s="469"/>
    </row>
    <row r="598" spans="1:73" s="84" customFormat="1" ht="10.9" customHeight="1">
      <c r="A598" s="276" t="s">
        <v>186</v>
      </c>
      <c r="B598" s="277"/>
      <c r="C598" s="266"/>
      <c r="D598" s="606" t="str">
        <f t="shared" si="194"/>
        <v/>
      </c>
      <c r="E598" s="606" t="e">
        <f>VLOOKUP(B598,NhuCau!$B$60:$D$442,3,0)</f>
        <v>#N/A</v>
      </c>
      <c r="F598" s="606" t="e">
        <f t="shared" si="207"/>
        <v>#VALUE!</v>
      </c>
      <c r="G598" s="606"/>
      <c r="H598" s="606" t="str">
        <f>IF(ISTEXT(B598)=TRUE,"DBT","")</f>
        <v/>
      </c>
      <c r="I598" s="607"/>
      <c r="J598" s="592">
        <f t="shared" si="219"/>
        <v>0</v>
      </c>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c r="AJ598" s="281"/>
      <c r="AK598" s="281"/>
      <c r="AL598" s="281"/>
      <c r="AM598" s="281"/>
      <c r="AN598" s="281"/>
      <c r="AO598" s="281"/>
      <c r="AP598" s="281"/>
      <c r="AQ598" s="281"/>
      <c r="AR598" s="281"/>
      <c r="AS598" s="281"/>
      <c r="AT598" s="281"/>
      <c r="AU598" s="281"/>
      <c r="AV598" s="281"/>
      <c r="AW598" s="281"/>
      <c r="AX598" s="281"/>
      <c r="AY598" s="281"/>
      <c r="AZ598" s="281"/>
      <c r="BA598" s="281"/>
      <c r="BB598" s="281"/>
      <c r="BC598" s="281"/>
      <c r="BD598" s="281"/>
      <c r="BE598" s="281"/>
      <c r="BF598" s="281"/>
      <c r="BG598" s="281"/>
      <c r="BH598" s="266"/>
      <c r="BI598" s="266"/>
      <c r="BJ598" s="266"/>
      <c r="BK598" s="266"/>
      <c r="BL598" s="266"/>
      <c r="BM598" s="266"/>
      <c r="BN598" s="459"/>
      <c r="BO598" s="583">
        <f>VLOOKUP(B598,'[3]Phụ lục 01'!$B$12:$F$150,5,0)</f>
        <v>0</v>
      </c>
      <c r="BP598" s="583">
        <f t="shared" si="208"/>
        <v>0</v>
      </c>
      <c r="BQ598" s="469"/>
      <c r="BR598" s="469"/>
      <c r="BS598" s="469"/>
      <c r="BT598" s="469"/>
      <c r="BU598" s="469"/>
    </row>
    <row r="599" spans="1:73" s="84" customFormat="1" ht="10.9" customHeight="1">
      <c r="A599" s="269" t="s">
        <v>43</v>
      </c>
      <c r="B599" s="270" t="s">
        <v>211</v>
      </c>
      <c r="C599" s="272"/>
      <c r="D599" s="603" t="str">
        <f t="shared" si="194"/>
        <v/>
      </c>
      <c r="E599" s="606" t="str">
        <f>VLOOKUP(B599,NhuCau!$B$60:$D$442,3,0)</f>
        <v/>
      </c>
      <c r="F599" s="606" t="e">
        <f t="shared" si="207"/>
        <v>#VALUE!</v>
      </c>
      <c r="G599" s="604"/>
      <c r="H599" s="604" t="str">
        <f>IF(ISTEXT(B599)=TRUE,"MCS","")</f>
        <v>MCS</v>
      </c>
      <c r="I599" s="609"/>
      <c r="J599" s="591">
        <f>SUM(K599:BM599)</f>
        <v>0</v>
      </c>
      <c r="K599" s="275">
        <f t="shared" ref="K599:BM599" si="220">SUM(K600:K604)</f>
        <v>0</v>
      </c>
      <c r="L599" s="275">
        <f t="shared" si="220"/>
        <v>0</v>
      </c>
      <c r="M599" s="275">
        <f t="shared" si="220"/>
        <v>0</v>
      </c>
      <c r="N599" s="275">
        <f t="shared" si="220"/>
        <v>0</v>
      </c>
      <c r="O599" s="275">
        <f t="shared" si="220"/>
        <v>0</v>
      </c>
      <c r="P599" s="275">
        <f t="shared" si="220"/>
        <v>0</v>
      </c>
      <c r="Q599" s="275">
        <f t="shared" si="220"/>
        <v>0</v>
      </c>
      <c r="R599" s="275">
        <f t="shared" si="220"/>
        <v>0</v>
      </c>
      <c r="S599" s="275">
        <f t="shared" si="220"/>
        <v>0</v>
      </c>
      <c r="T599" s="275">
        <f t="shared" si="220"/>
        <v>0</v>
      </c>
      <c r="U599" s="275">
        <f t="shared" si="220"/>
        <v>0</v>
      </c>
      <c r="V599" s="275">
        <f t="shared" si="220"/>
        <v>0</v>
      </c>
      <c r="W599" s="275">
        <f t="shared" si="220"/>
        <v>0</v>
      </c>
      <c r="X599" s="275">
        <f t="shared" si="220"/>
        <v>0</v>
      </c>
      <c r="Y599" s="275">
        <f t="shared" si="220"/>
        <v>0</v>
      </c>
      <c r="Z599" s="275">
        <f t="shared" si="220"/>
        <v>0</v>
      </c>
      <c r="AA599" s="275">
        <f t="shared" si="220"/>
        <v>0</v>
      </c>
      <c r="AB599" s="275">
        <f t="shared" si="220"/>
        <v>0</v>
      </c>
      <c r="AC599" s="275">
        <f t="shared" si="220"/>
        <v>0</v>
      </c>
      <c r="AD599" s="275">
        <f t="shared" si="220"/>
        <v>0</v>
      </c>
      <c r="AE599" s="275">
        <f t="shared" si="220"/>
        <v>0</v>
      </c>
      <c r="AF599" s="275">
        <f t="shared" si="220"/>
        <v>0</v>
      </c>
      <c r="AG599" s="275">
        <f t="shared" si="220"/>
        <v>0</v>
      </c>
      <c r="AH599" s="275">
        <f t="shared" si="220"/>
        <v>0</v>
      </c>
      <c r="AI599" s="275">
        <f t="shared" si="220"/>
        <v>0</v>
      </c>
      <c r="AJ599" s="275">
        <f t="shared" si="220"/>
        <v>0</v>
      </c>
      <c r="AK599" s="275">
        <f t="shared" si="220"/>
        <v>0</v>
      </c>
      <c r="AL599" s="275">
        <f t="shared" si="220"/>
        <v>0</v>
      </c>
      <c r="AM599" s="275">
        <f t="shared" si="220"/>
        <v>0</v>
      </c>
      <c r="AN599" s="275">
        <f t="shared" si="220"/>
        <v>0</v>
      </c>
      <c r="AO599" s="275">
        <f t="shared" si="220"/>
        <v>0</v>
      </c>
      <c r="AP599" s="275">
        <f t="shared" si="220"/>
        <v>0</v>
      </c>
      <c r="AQ599" s="275">
        <f t="shared" si="220"/>
        <v>0</v>
      </c>
      <c r="AR599" s="275">
        <f t="shared" si="220"/>
        <v>0</v>
      </c>
      <c r="AS599" s="275">
        <f t="shared" si="220"/>
        <v>0</v>
      </c>
      <c r="AT599" s="275">
        <f t="shared" si="220"/>
        <v>0</v>
      </c>
      <c r="AU599" s="275">
        <f t="shared" si="220"/>
        <v>0</v>
      </c>
      <c r="AV599" s="275">
        <f t="shared" si="220"/>
        <v>0</v>
      </c>
      <c r="AW599" s="275">
        <f t="shared" si="220"/>
        <v>0</v>
      </c>
      <c r="AX599" s="275">
        <f t="shared" si="220"/>
        <v>0</v>
      </c>
      <c r="AY599" s="275">
        <f t="shared" si="220"/>
        <v>0</v>
      </c>
      <c r="AZ599" s="275">
        <f t="shared" si="220"/>
        <v>0</v>
      </c>
      <c r="BA599" s="275">
        <f t="shared" si="220"/>
        <v>0</v>
      </c>
      <c r="BB599" s="275">
        <f t="shared" si="220"/>
        <v>0</v>
      </c>
      <c r="BC599" s="275">
        <f t="shared" si="220"/>
        <v>0</v>
      </c>
      <c r="BD599" s="275">
        <f t="shared" si="220"/>
        <v>0</v>
      </c>
      <c r="BE599" s="275">
        <f t="shared" si="220"/>
        <v>0</v>
      </c>
      <c r="BF599" s="275">
        <f t="shared" si="220"/>
        <v>0</v>
      </c>
      <c r="BG599" s="275">
        <f t="shared" si="220"/>
        <v>0</v>
      </c>
      <c r="BH599" s="275">
        <f t="shared" si="220"/>
        <v>0</v>
      </c>
      <c r="BI599" s="275">
        <f t="shared" si="220"/>
        <v>0</v>
      </c>
      <c r="BJ599" s="275">
        <f t="shared" si="220"/>
        <v>0</v>
      </c>
      <c r="BK599" s="275">
        <f t="shared" si="220"/>
        <v>0</v>
      </c>
      <c r="BL599" s="275">
        <f t="shared" si="220"/>
        <v>0</v>
      </c>
      <c r="BM599" s="275">
        <f t="shared" si="220"/>
        <v>0</v>
      </c>
      <c r="BN599" s="458"/>
      <c r="BO599" s="583" t="e">
        <f>VLOOKUP(B599,'[3]Phụ lục 01'!$B$12:$F$150,5,0)</f>
        <v>#N/A</v>
      </c>
      <c r="BP599" s="583" t="e">
        <f t="shared" si="208"/>
        <v>#N/A</v>
      </c>
      <c r="BQ599" s="469"/>
      <c r="BR599" s="469"/>
      <c r="BS599" s="469"/>
      <c r="BT599" s="469"/>
      <c r="BU599" s="469"/>
    </row>
    <row r="600" spans="1:73" s="84" customFormat="1" ht="10.9" customHeight="1">
      <c r="A600" s="276" t="s">
        <v>186</v>
      </c>
      <c r="B600" s="277"/>
      <c r="C600" s="266"/>
      <c r="D600" s="606" t="str">
        <f t="shared" si="194"/>
        <v/>
      </c>
      <c r="E600" s="606" t="e">
        <f>VLOOKUP(B600,NhuCau!$B$60:$D$442,3,0)</f>
        <v>#N/A</v>
      </c>
      <c r="F600" s="606" t="e">
        <f t="shared" si="207"/>
        <v>#VALUE!</v>
      </c>
      <c r="G600" s="606"/>
      <c r="H600" s="606" t="str">
        <f t="shared" ref="H600:H604" si="221">IF(ISTEXT(B600)=TRUE,"DDL","")</f>
        <v/>
      </c>
      <c r="I600" s="607"/>
      <c r="J600" s="592">
        <f t="shared" ref="J600:J604" si="222">SUM(K600:BM600)</f>
        <v>0</v>
      </c>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c r="AJ600" s="281"/>
      <c r="AK600" s="281"/>
      <c r="AL600" s="281"/>
      <c r="AM600" s="281"/>
      <c r="AN600" s="281"/>
      <c r="AO600" s="281"/>
      <c r="AP600" s="281"/>
      <c r="AQ600" s="281"/>
      <c r="AR600" s="281"/>
      <c r="AS600" s="281"/>
      <c r="AT600" s="281"/>
      <c r="AU600" s="281"/>
      <c r="AV600" s="281"/>
      <c r="AW600" s="281"/>
      <c r="AX600" s="281"/>
      <c r="AY600" s="281"/>
      <c r="AZ600" s="281"/>
      <c r="BA600" s="281"/>
      <c r="BB600" s="281"/>
      <c r="BC600" s="281"/>
      <c r="BD600" s="281"/>
      <c r="BE600" s="281"/>
      <c r="BF600" s="281"/>
      <c r="BG600" s="281"/>
      <c r="BH600" s="266"/>
      <c r="BI600" s="266"/>
      <c r="BJ600" s="266"/>
      <c r="BK600" s="266"/>
      <c r="BL600" s="266"/>
      <c r="BM600" s="266"/>
      <c r="BN600" s="459"/>
      <c r="BO600" s="583">
        <f>VLOOKUP(B600,'[3]Phụ lục 01'!$B$12:$F$150,5,0)</f>
        <v>0</v>
      </c>
      <c r="BP600" s="583">
        <f t="shared" si="208"/>
        <v>0</v>
      </c>
      <c r="BQ600" s="469"/>
      <c r="BR600" s="469"/>
      <c r="BS600" s="469"/>
      <c r="BT600" s="469"/>
      <c r="BU600" s="469"/>
    </row>
    <row r="601" spans="1:73" s="84" customFormat="1" ht="10.9" customHeight="1">
      <c r="A601" s="276" t="s">
        <v>186</v>
      </c>
      <c r="B601" s="277"/>
      <c r="C601" s="266"/>
      <c r="D601" s="606" t="str">
        <f t="shared" si="194"/>
        <v/>
      </c>
      <c r="E601" s="606" t="e">
        <f>VLOOKUP(B601,NhuCau!$B$60:$D$442,3,0)</f>
        <v>#N/A</v>
      </c>
      <c r="F601" s="606" t="e">
        <f t="shared" si="207"/>
        <v>#VALUE!</v>
      </c>
      <c r="G601" s="606"/>
      <c r="H601" s="606" t="str">
        <f t="shared" si="221"/>
        <v/>
      </c>
      <c r="I601" s="607"/>
      <c r="J601" s="592">
        <f t="shared" si="222"/>
        <v>0</v>
      </c>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c r="AJ601" s="281"/>
      <c r="AK601" s="281"/>
      <c r="AL601" s="281"/>
      <c r="AM601" s="281"/>
      <c r="AN601" s="281"/>
      <c r="AO601" s="281"/>
      <c r="AP601" s="281"/>
      <c r="AQ601" s="281"/>
      <c r="AR601" s="281"/>
      <c r="AS601" s="281"/>
      <c r="AT601" s="281"/>
      <c r="AU601" s="281"/>
      <c r="AV601" s="281"/>
      <c r="AW601" s="281"/>
      <c r="AX601" s="281"/>
      <c r="AY601" s="281"/>
      <c r="AZ601" s="281"/>
      <c r="BA601" s="281"/>
      <c r="BB601" s="281"/>
      <c r="BC601" s="281"/>
      <c r="BD601" s="281"/>
      <c r="BE601" s="281"/>
      <c r="BF601" s="281"/>
      <c r="BG601" s="281"/>
      <c r="BH601" s="266"/>
      <c r="BI601" s="266"/>
      <c r="BJ601" s="266"/>
      <c r="BK601" s="266"/>
      <c r="BL601" s="266"/>
      <c r="BM601" s="266"/>
      <c r="BN601" s="459"/>
      <c r="BO601" s="583">
        <f>VLOOKUP(B601,'[3]Phụ lục 01'!$B$12:$F$150,5,0)</f>
        <v>0</v>
      </c>
      <c r="BP601" s="583">
        <f t="shared" si="208"/>
        <v>0</v>
      </c>
      <c r="BQ601" s="469"/>
      <c r="BR601" s="469"/>
      <c r="BS601" s="469"/>
      <c r="BT601" s="469"/>
      <c r="BU601" s="469"/>
    </row>
    <row r="602" spans="1:73" s="84" customFormat="1" ht="10.9" customHeight="1">
      <c r="A602" s="276" t="s">
        <v>186</v>
      </c>
      <c r="B602" s="277"/>
      <c r="C602" s="266"/>
      <c r="D602" s="606" t="str">
        <f t="shared" si="194"/>
        <v/>
      </c>
      <c r="E602" s="606" t="e">
        <f>VLOOKUP(B602,NhuCau!$B$60:$D$442,3,0)</f>
        <v>#N/A</v>
      </c>
      <c r="F602" s="606" t="e">
        <f t="shared" si="207"/>
        <v>#VALUE!</v>
      </c>
      <c r="G602" s="606"/>
      <c r="H602" s="606" t="str">
        <f t="shared" si="221"/>
        <v/>
      </c>
      <c r="I602" s="607"/>
      <c r="J602" s="592">
        <f t="shared" si="222"/>
        <v>0</v>
      </c>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c r="AG602" s="281"/>
      <c r="AH602" s="281"/>
      <c r="AI602" s="281"/>
      <c r="AJ602" s="281"/>
      <c r="AK602" s="281"/>
      <c r="AL602" s="281"/>
      <c r="AM602" s="281"/>
      <c r="AN602" s="281"/>
      <c r="AO602" s="281"/>
      <c r="AP602" s="281"/>
      <c r="AQ602" s="281"/>
      <c r="AR602" s="281"/>
      <c r="AS602" s="281"/>
      <c r="AT602" s="281"/>
      <c r="AU602" s="281"/>
      <c r="AV602" s="281"/>
      <c r="AW602" s="281"/>
      <c r="AX602" s="281"/>
      <c r="AY602" s="281"/>
      <c r="AZ602" s="281"/>
      <c r="BA602" s="281"/>
      <c r="BB602" s="281"/>
      <c r="BC602" s="281"/>
      <c r="BD602" s="281"/>
      <c r="BE602" s="281"/>
      <c r="BF602" s="281"/>
      <c r="BG602" s="281"/>
      <c r="BH602" s="266"/>
      <c r="BI602" s="266"/>
      <c r="BJ602" s="266"/>
      <c r="BK602" s="266"/>
      <c r="BL602" s="266"/>
      <c r="BM602" s="266"/>
      <c r="BN602" s="459"/>
      <c r="BO602" s="583">
        <f>VLOOKUP(B602,'[3]Phụ lục 01'!$B$12:$F$150,5,0)</f>
        <v>0</v>
      </c>
      <c r="BP602" s="583">
        <f t="shared" si="208"/>
        <v>0</v>
      </c>
      <c r="BQ602" s="469"/>
      <c r="BR602" s="469"/>
      <c r="BS602" s="469"/>
      <c r="BT602" s="469"/>
      <c r="BU602" s="469"/>
    </row>
    <row r="603" spans="1:73" s="84" customFormat="1" ht="10.9" customHeight="1">
      <c r="A603" s="276" t="s">
        <v>186</v>
      </c>
      <c r="B603" s="277"/>
      <c r="C603" s="266"/>
      <c r="D603" s="606" t="str">
        <f t="shared" si="194"/>
        <v/>
      </c>
      <c r="E603" s="606" t="e">
        <f>VLOOKUP(B603,NhuCau!$B$60:$D$442,3,0)</f>
        <v>#N/A</v>
      </c>
      <c r="F603" s="606" t="e">
        <f t="shared" si="207"/>
        <v>#VALUE!</v>
      </c>
      <c r="G603" s="606"/>
      <c r="H603" s="606" t="str">
        <f t="shared" si="221"/>
        <v/>
      </c>
      <c r="I603" s="607"/>
      <c r="J603" s="592">
        <f t="shared" si="222"/>
        <v>0</v>
      </c>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c r="BB603" s="281"/>
      <c r="BC603" s="281"/>
      <c r="BD603" s="281"/>
      <c r="BE603" s="281"/>
      <c r="BF603" s="281"/>
      <c r="BG603" s="281"/>
      <c r="BH603" s="266"/>
      <c r="BI603" s="266"/>
      <c r="BJ603" s="266"/>
      <c r="BK603" s="266"/>
      <c r="BL603" s="266"/>
      <c r="BM603" s="266"/>
      <c r="BN603" s="459"/>
      <c r="BO603" s="583">
        <f>VLOOKUP(B603,'[3]Phụ lục 01'!$B$12:$F$150,5,0)</f>
        <v>0</v>
      </c>
      <c r="BP603" s="583">
        <f t="shared" si="208"/>
        <v>0</v>
      </c>
      <c r="BQ603" s="469"/>
      <c r="BR603" s="469"/>
      <c r="BS603" s="469"/>
      <c r="BT603" s="469"/>
      <c r="BU603" s="469"/>
    </row>
    <row r="604" spans="1:73" s="84" customFormat="1" ht="10.9" customHeight="1">
      <c r="A604" s="276" t="s">
        <v>186</v>
      </c>
      <c r="B604" s="277"/>
      <c r="C604" s="266"/>
      <c r="D604" s="606" t="str">
        <f t="shared" si="194"/>
        <v/>
      </c>
      <c r="E604" s="606" t="e">
        <f>VLOOKUP(B604,NhuCau!$B$60:$D$442,3,0)</f>
        <v>#N/A</v>
      </c>
      <c r="F604" s="606" t="e">
        <f t="shared" si="207"/>
        <v>#VALUE!</v>
      </c>
      <c r="G604" s="606"/>
      <c r="H604" s="606" t="str">
        <f t="shared" si="221"/>
        <v/>
      </c>
      <c r="I604" s="607"/>
      <c r="J604" s="592">
        <f t="shared" si="222"/>
        <v>0</v>
      </c>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c r="AJ604" s="281"/>
      <c r="AK604" s="281"/>
      <c r="AL604" s="281"/>
      <c r="AM604" s="281"/>
      <c r="AN604" s="281"/>
      <c r="AO604" s="281"/>
      <c r="AP604" s="281"/>
      <c r="AQ604" s="281"/>
      <c r="AR604" s="281"/>
      <c r="AS604" s="281"/>
      <c r="AT604" s="281"/>
      <c r="AU604" s="281"/>
      <c r="AV604" s="281"/>
      <c r="AW604" s="281"/>
      <c r="AX604" s="281"/>
      <c r="AY604" s="281"/>
      <c r="AZ604" s="281"/>
      <c r="BA604" s="281"/>
      <c r="BB604" s="281"/>
      <c r="BC604" s="281"/>
      <c r="BD604" s="281"/>
      <c r="BE604" s="281"/>
      <c r="BF604" s="281"/>
      <c r="BG604" s="281"/>
      <c r="BH604" s="266"/>
      <c r="BI604" s="266"/>
      <c r="BJ604" s="266"/>
      <c r="BK604" s="266"/>
      <c r="BL604" s="266"/>
      <c r="BM604" s="266"/>
      <c r="BN604" s="459"/>
      <c r="BO604" s="583">
        <f>VLOOKUP(B604,'[3]Phụ lục 01'!$B$12:$F$150,5,0)</f>
        <v>0</v>
      </c>
      <c r="BP604" s="583">
        <f t="shared" si="208"/>
        <v>0</v>
      </c>
      <c r="BQ604" s="469"/>
      <c r="BR604" s="469"/>
      <c r="BS604" s="469"/>
      <c r="BT604" s="469"/>
      <c r="BU604" s="469"/>
    </row>
    <row r="605" spans="1:73" s="88" customFormat="1" ht="10.9" customHeight="1">
      <c r="A605" s="91"/>
      <c r="B605" s="85"/>
      <c r="D605" s="585"/>
      <c r="E605" s="585"/>
      <c r="F605" s="585"/>
      <c r="G605" s="628"/>
      <c r="H605" s="585"/>
      <c r="BM605" s="585"/>
      <c r="BN605" s="473"/>
      <c r="BO605" s="473"/>
      <c r="BP605" s="473"/>
      <c r="BQ605" s="473"/>
      <c r="BR605" s="473"/>
      <c r="BS605" s="473"/>
    </row>
    <row r="606" spans="1:73" s="88" customFormat="1" ht="10.9" customHeight="1">
      <c r="A606" s="91"/>
      <c r="B606" s="85"/>
      <c r="D606" s="585"/>
      <c r="E606" s="585"/>
      <c r="F606" s="585"/>
      <c r="G606" s="628"/>
      <c r="H606" s="585"/>
      <c r="BM606" s="585"/>
    </row>
    <row r="607" spans="1:73" s="88" customFormat="1" ht="10.9" customHeight="1">
      <c r="A607" s="91"/>
      <c r="B607" s="85"/>
      <c r="D607" s="585"/>
      <c r="E607" s="585"/>
      <c r="F607" s="585"/>
      <c r="G607" s="628"/>
      <c r="H607" s="585"/>
      <c r="BM607" s="585"/>
    </row>
    <row r="608" spans="1:73" s="88" customFormat="1" ht="10.9" customHeight="1">
      <c r="A608" s="91"/>
      <c r="B608" s="85"/>
      <c r="D608" s="585"/>
      <c r="E608" s="585"/>
      <c r="F608" s="585"/>
      <c r="G608" s="628"/>
      <c r="H608" s="585"/>
      <c r="BM608" s="585"/>
    </row>
    <row r="609" spans="1:65" s="88" customFormat="1" ht="10.9" customHeight="1">
      <c r="A609" s="91"/>
      <c r="B609" s="85"/>
      <c r="D609" s="585"/>
      <c r="E609" s="585"/>
      <c r="F609" s="585"/>
      <c r="G609" s="628"/>
      <c r="H609" s="585"/>
      <c r="BM609" s="585"/>
    </row>
    <row r="610" spans="1:65" s="88" customFormat="1" ht="10.9" customHeight="1">
      <c r="A610" s="91"/>
      <c r="B610" s="90"/>
      <c r="D610" s="585"/>
      <c r="E610" s="585"/>
      <c r="F610" s="585"/>
      <c r="G610" s="628"/>
      <c r="H610" s="585"/>
      <c r="BM610" s="585"/>
    </row>
    <row r="611" spans="1:65" s="88" customFormat="1" ht="10.9" customHeight="1">
      <c r="A611" s="91"/>
      <c r="B611" s="90"/>
      <c r="D611" s="585"/>
      <c r="E611" s="585"/>
      <c r="F611" s="585"/>
      <c r="G611" s="628"/>
      <c r="H611" s="585"/>
      <c r="BM611" s="585"/>
    </row>
    <row r="612" spans="1:65" s="88" customFormat="1" ht="10.9" customHeight="1">
      <c r="A612" s="91"/>
      <c r="B612" s="90"/>
      <c r="D612" s="585"/>
      <c r="E612" s="585"/>
      <c r="F612" s="585"/>
      <c r="G612" s="628"/>
      <c r="H612" s="585"/>
      <c r="BM612" s="585"/>
    </row>
    <row r="613" spans="1:65" s="88" customFormat="1" ht="10.9" customHeight="1">
      <c r="A613" s="91"/>
      <c r="B613" s="90"/>
      <c r="D613" s="585"/>
      <c r="E613" s="585"/>
      <c r="F613" s="585"/>
      <c r="G613" s="628"/>
      <c r="H613" s="585"/>
      <c r="BM613" s="585"/>
    </row>
    <row r="614" spans="1:65" s="88" customFormat="1" ht="10.9" customHeight="1">
      <c r="A614" s="91"/>
      <c r="B614" s="90"/>
      <c r="D614" s="585"/>
      <c r="E614" s="585"/>
      <c r="F614" s="585"/>
      <c r="G614" s="628"/>
      <c r="H614" s="585"/>
      <c r="BM614" s="585"/>
    </row>
    <row r="615" spans="1:65" s="88" customFormat="1" ht="10.9" customHeight="1">
      <c r="A615" s="91"/>
      <c r="B615" s="90"/>
      <c r="D615" s="585"/>
      <c r="E615" s="585"/>
      <c r="F615" s="585"/>
      <c r="G615" s="628"/>
      <c r="H615" s="585"/>
      <c r="BM615" s="585"/>
    </row>
    <row r="616" spans="1:65" s="88" customFormat="1" ht="10.9" customHeight="1">
      <c r="A616" s="91"/>
      <c r="B616" s="90"/>
      <c r="D616" s="585"/>
      <c r="E616" s="585"/>
      <c r="F616" s="585"/>
      <c r="G616" s="628"/>
      <c r="H616" s="585"/>
      <c r="BM616" s="585"/>
    </row>
    <row r="617" spans="1:65" s="88" customFormat="1" ht="10.9" customHeight="1">
      <c r="A617" s="91"/>
      <c r="B617" s="90"/>
      <c r="D617" s="585"/>
      <c r="E617" s="585"/>
      <c r="F617" s="585"/>
      <c r="G617" s="628"/>
      <c r="H617" s="585"/>
      <c r="BM617" s="585"/>
    </row>
    <row r="618" spans="1:65" s="88" customFormat="1" ht="10.9" customHeight="1">
      <c r="A618" s="91"/>
      <c r="B618" s="90"/>
      <c r="D618" s="585"/>
      <c r="E618" s="585"/>
      <c r="F618" s="585"/>
      <c r="G618" s="628"/>
      <c r="H618" s="585"/>
      <c r="BM618" s="585"/>
    </row>
    <row r="619" spans="1:65" s="88" customFormat="1" ht="10.9" customHeight="1">
      <c r="A619" s="91"/>
      <c r="B619" s="90"/>
      <c r="D619" s="585"/>
      <c r="E619" s="585"/>
      <c r="F619" s="585"/>
      <c r="G619" s="628"/>
      <c r="H619" s="585"/>
      <c r="BM619" s="585"/>
    </row>
    <row r="620" spans="1:65" s="88" customFormat="1" ht="10.9" customHeight="1">
      <c r="A620" s="91"/>
      <c r="B620" s="90"/>
      <c r="D620" s="585"/>
      <c r="E620" s="585"/>
      <c r="F620" s="585"/>
      <c r="G620" s="628"/>
      <c r="H620" s="585"/>
      <c r="BM620" s="585"/>
    </row>
    <row r="621" spans="1:65" s="88" customFormat="1" ht="10.9" customHeight="1">
      <c r="A621" s="91"/>
      <c r="B621" s="90"/>
      <c r="D621" s="585"/>
      <c r="E621" s="585"/>
      <c r="F621" s="585"/>
      <c r="G621" s="628"/>
      <c r="H621" s="585"/>
      <c r="BM621" s="585"/>
    </row>
    <row r="622" spans="1:65" s="88" customFormat="1" ht="10.9" customHeight="1">
      <c r="A622" s="91"/>
      <c r="B622" s="90"/>
      <c r="D622" s="585"/>
      <c r="E622" s="585"/>
      <c r="F622" s="585"/>
      <c r="G622" s="628"/>
      <c r="H622" s="585"/>
      <c r="BM622" s="585"/>
    </row>
    <row r="623" spans="1:65" s="88" customFormat="1" ht="10.9" customHeight="1">
      <c r="A623" s="91"/>
      <c r="B623" s="90"/>
      <c r="D623" s="585"/>
      <c r="E623" s="585"/>
      <c r="F623" s="585"/>
      <c r="G623" s="628"/>
      <c r="H623" s="585"/>
      <c r="BM623" s="585"/>
    </row>
    <row r="624" spans="1:65" s="88" customFormat="1" ht="10.9" customHeight="1">
      <c r="A624" s="91"/>
      <c r="B624" s="90"/>
      <c r="D624" s="585"/>
      <c r="E624" s="585"/>
      <c r="F624" s="585"/>
      <c r="G624" s="628"/>
      <c r="H624" s="585"/>
      <c r="BM624" s="585"/>
    </row>
    <row r="625" spans="1:65" s="88" customFormat="1" ht="10.9" customHeight="1">
      <c r="A625" s="91"/>
      <c r="B625" s="90"/>
      <c r="D625" s="585"/>
      <c r="E625" s="585"/>
      <c r="F625" s="585"/>
      <c r="G625" s="628"/>
      <c r="H625" s="585"/>
      <c r="BM625" s="585"/>
    </row>
    <row r="626" spans="1:65" s="88" customFormat="1" ht="10.9" customHeight="1">
      <c r="A626" s="91"/>
      <c r="B626" s="90"/>
      <c r="D626" s="585"/>
      <c r="E626" s="585"/>
      <c r="F626" s="585"/>
      <c r="G626" s="628"/>
      <c r="H626" s="585"/>
      <c r="BM626" s="585"/>
    </row>
    <row r="627" spans="1:65" s="88" customFormat="1" ht="10.9" customHeight="1">
      <c r="A627" s="91"/>
      <c r="B627" s="90"/>
      <c r="D627" s="585"/>
      <c r="E627" s="585"/>
      <c r="F627" s="585"/>
      <c r="G627" s="628"/>
      <c r="H627" s="585"/>
      <c r="BM627" s="585"/>
    </row>
    <row r="628" spans="1:65" s="88" customFormat="1" ht="10.9" customHeight="1">
      <c r="A628" s="91"/>
      <c r="B628" s="90"/>
      <c r="D628" s="585"/>
      <c r="E628" s="585"/>
      <c r="F628" s="585"/>
      <c r="G628" s="628"/>
      <c r="H628" s="585"/>
      <c r="BM628" s="585"/>
    </row>
    <row r="629" spans="1:65" s="88" customFormat="1" ht="10.9" customHeight="1">
      <c r="A629" s="91"/>
      <c r="B629" s="90"/>
      <c r="D629" s="585"/>
      <c r="E629" s="585"/>
      <c r="F629" s="585"/>
      <c r="G629" s="628"/>
      <c r="H629" s="585"/>
      <c r="BM629" s="585"/>
    </row>
    <row r="630" spans="1:65" s="88" customFormat="1" ht="10.9" customHeight="1">
      <c r="A630" s="91"/>
      <c r="B630" s="90"/>
      <c r="D630" s="585"/>
      <c r="E630" s="585"/>
      <c r="F630" s="585"/>
      <c r="G630" s="628"/>
      <c r="H630" s="585"/>
      <c r="BM630" s="585"/>
    </row>
    <row r="631" spans="1:65" s="88" customFormat="1" ht="10.9" customHeight="1">
      <c r="A631" s="91"/>
      <c r="B631" s="90"/>
      <c r="D631" s="585"/>
      <c r="E631" s="585"/>
      <c r="F631" s="585"/>
      <c r="G631" s="628"/>
      <c r="H631" s="585"/>
      <c r="BM631" s="585"/>
    </row>
    <row r="632" spans="1:65" s="88" customFormat="1" ht="10.9" customHeight="1">
      <c r="A632" s="91"/>
      <c r="B632" s="90"/>
      <c r="D632" s="585"/>
      <c r="E632" s="585"/>
      <c r="F632" s="585"/>
      <c r="G632" s="628"/>
      <c r="H632" s="585"/>
      <c r="BM632" s="585"/>
    </row>
    <row r="633" spans="1:65" s="88" customFormat="1" ht="10.9" customHeight="1">
      <c r="A633" s="91"/>
      <c r="B633" s="90"/>
      <c r="D633" s="585"/>
      <c r="E633" s="585"/>
      <c r="F633" s="585"/>
      <c r="G633" s="628"/>
      <c r="H633" s="585"/>
      <c r="BM633" s="585"/>
    </row>
    <row r="634" spans="1:65" s="88" customFormat="1" ht="10.9" customHeight="1">
      <c r="A634" s="91"/>
      <c r="B634" s="90"/>
      <c r="D634" s="585"/>
      <c r="E634" s="585"/>
      <c r="F634" s="585"/>
      <c r="G634" s="628"/>
      <c r="H634" s="585"/>
      <c r="BM634" s="585"/>
    </row>
    <row r="635" spans="1:65" s="88" customFormat="1" ht="10.9" customHeight="1">
      <c r="A635" s="91"/>
      <c r="B635" s="90"/>
      <c r="D635" s="585"/>
      <c r="E635" s="585"/>
      <c r="F635" s="585"/>
      <c r="G635" s="628"/>
      <c r="H635" s="585"/>
      <c r="BM635" s="585"/>
    </row>
    <row r="636" spans="1:65" s="88" customFormat="1" ht="10.9" customHeight="1">
      <c r="A636" s="91"/>
      <c r="B636" s="90"/>
      <c r="D636" s="585"/>
      <c r="E636" s="585"/>
      <c r="F636" s="585"/>
      <c r="G636" s="628"/>
      <c r="H636" s="585"/>
      <c r="BM636" s="585"/>
    </row>
    <row r="637" spans="1:65" s="88" customFormat="1" ht="10.9" customHeight="1">
      <c r="A637" s="91"/>
      <c r="B637" s="90"/>
      <c r="D637" s="585"/>
      <c r="E637" s="585"/>
      <c r="F637" s="585"/>
      <c r="G637" s="628"/>
      <c r="H637" s="585"/>
      <c r="BM637" s="585"/>
    </row>
    <row r="638" spans="1:65" s="88" customFormat="1" ht="10.9" customHeight="1">
      <c r="A638" s="91"/>
      <c r="B638" s="90"/>
      <c r="D638" s="585"/>
      <c r="E638" s="585"/>
      <c r="F638" s="585"/>
      <c r="G638" s="628"/>
      <c r="H638" s="585"/>
      <c r="BM638" s="585"/>
    </row>
    <row r="639" spans="1:65" s="88" customFormat="1" ht="10.9" customHeight="1">
      <c r="A639" s="91"/>
      <c r="B639" s="90"/>
      <c r="D639" s="585"/>
      <c r="E639" s="585"/>
      <c r="F639" s="585"/>
      <c r="G639" s="628"/>
      <c r="H639" s="585"/>
      <c r="BM639" s="585"/>
    </row>
    <row r="640" spans="1:65" s="88" customFormat="1" ht="10.9" customHeight="1">
      <c r="A640" s="91"/>
      <c r="B640" s="90"/>
      <c r="D640" s="585"/>
      <c r="E640" s="585"/>
      <c r="F640" s="585"/>
      <c r="G640" s="628"/>
      <c r="H640" s="585"/>
      <c r="BM640" s="585"/>
    </row>
    <row r="641" spans="1:65" s="88" customFormat="1" ht="10.9" customHeight="1">
      <c r="A641" s="91"/>
      <c r="B641" s="90"/>
      <c r="D641" s="585"/>
      <c r="E641" s="585"/>
      <c r="F641" s="585"/>
      <c r="G641" s="628"/>
      <c r="H641" s="585"/>
      <c r="BM641" s="585"/>
    </row>
    <row r="642" spans="1:65" s="88" customFormat="1" ht="10.9" customHeight="1">
      <c r="A642" s="91"/>
      <c r="B642" s="90"/>
      <c r="D642" s="585"/>
      <c r="E642" s="585"/>
      <c r="F642" s="585"/>
      <c r="G642" s="628"/>
      <c r="H642" s="585"/>
      <c r="BM642" s="585"/>
    </row>
    <row r="643" spans="1:65" s="88" customFormat="1" ht="10.9" customHeight="1">
      <c r="A643" s="91"/>
      <c r="B643" s="90"/>
      <c r="D643" s="585"/>
      <c r="E643" s="585"/>
      <c r="F643" s="585"/>
      <c r="G643" s="628"/>
      <c r="H643" s="585"/>
      <c r="BM643" s="585"/>
    </row>
    <row r="644" spans="1:65" s="88" customFormat="1" ht="10.9" customHeight="1">
      <c r="A644" s="91"/>
      <c r="B644" s="90"/>
      <c r="D644" s="585"/>
      <c r="E644" s="585"/>
      <c r="F644" s="585"/>
      <c r="G644" s="628"/>
      <c r="H644" s="585"/>
      <c r="BM644" s="585"/>
    </row>
    <row r="645" spans="1:65" s="88" customFormat="1" ht="10.9" customHeight="1">
      <c r="A645" s="91"/>
      <c r="B645" s="90"/>
      <c r="D645" s="585"/>
      <c r="E645" s="585"/>
      <c r="F645" s="585"/>
      <c r="G645" s="628"/>
      <c r="H645" s="585"/>
      <c r="BM645" s="585"/>
    </row>
    <row r="646" spans="1:65" s="88" customFormat="1" ht="10.9" customHeight="1">
      <c r="A646" s="91"/>
      <c r="B646" s="90"/>
      <c r="D646" s="585"/>
      <c r="E646" s="585"/>
      <c r="F646" s="585"/>
      <c r="G646" s="628"/>
      <c r="H646" s="585"/>
      <c r="BM646" s="585"/>
    </row>
    <row r="647" spans="1:65" s="88" customFormat="1" ht="10.9" customHeight="1">
      <c r="A647" s="91"/>
      <c r="B647" s="90"/>
      <c r="D647" s="585"/>
      <c r="E647" s="585"/>
      <c r="F647" s="585"/>
      <c r="G647" s="628"/>
      <c r="H647" s="585"/>
      <c r="BM647" s="585"/>
    </row>
    <row r="648" spans="1:65" s="88" customFormat="1" ht="10.9" customHeight="1">
      <c r="A648" s="91"/>
      <c r="B648" s="90"/>
      <c r="D648" s="585"/>
      <c r="E648" s="585"/>
      <c r="F648" s="585"/>
      <c r="G648" s="628"/>
      <c r="H648" s="585"/>
      <c r="BM648" s="585"/>
    </row>
    <row r="649" spans="1:65" s="88" customFormat="1" ht="10.9" customHeight="1">
      <c r="A649" s="91"/>
      <c r="B649" s="90"/>
      <c r="D649" s="585"/>
      <c r="E649" s="585"/>
      <c r="F649" s="585"/>
      <c r="G649" s="628"/>
      <c r="H649" s="585"/>
      <c r="BM649" s="585"/>
    </row>
    <row r="650" spans="1:65" s="88" customFormat="1" ht="10.9" customHeight="1">
      <c r="A650" s="91"/>
      <c r="B650" s="90"/>
      <c r="D650" s="585"/>
      <c r="E650" s="585"/>
      <c r="F650" s="585"/>
      <c r="G650" s="628"/>
      <c r="H650" s="585"/>
      <c r="BM650" s="585"/>
    </row>
    <row r="651" spans="1:65" s="88" customFormat="1" ht="10.9" customHeight="1">
      <c r="A651" s="91"/>
      <c r="B651" s="90"/>
      <c r="D651" s="585"/>
      <c r="E651" s="585"/>
      <c r="F651" s="585"/>
      <c r="G651" s="628"/>
      <c r="H651" s="585"/>
      <c r="BM651" s="585"/>
    </row>
    <row r="652" spans="1:65" s="88" customFormat="1" ht="10.9" customHeight="1">
      <c r="A652" s="91"/>
      <c r="B652" s="90"/>
      <c r="D652" s="585"/>
      <c r="E652" s="585"/>
      <c r="F652" s="585"/>
      <c r="G652" s="628"/>
      <c r="H652" s="585"/>
      <c r="BM652" s="585"/>
    </row>
    <row r="653" spans="1:65" s="88" customFormat="1" ht="10.9" customHeight="1">
      <c r="A653" s="91"/>
      <c r="B653" s="90"/>
      <c r="D653" s="585"/>
      <c r="E653" s="585"/>
      <c r="F653" s="585"/>
      <c r="G653" s="628"/>
      <c r="H653" s="585"/>
      <c r="BM653" s="585"/>
    </row>
    <row r="654" spans="1:65" s="88" customFormat="1" ht="10.9" customHeight="1">
      <c r="A654" s="91"/>
      <c r="B654" s="90"/>
      <c r="D654" s="585"/>
      <c r="E654" s="585"/>
      <c r="F654" s="585"/>
      <c r="G654" s="628"/>
      <c r="H654" s="585"/>
      <c r="BM654" s="585"/>
    </row>
    <row r="655" spans="1:65" s="88" customFormat="1" ht="10.9" customHeight="1">
      <c r="A655" s="91"/>
      <c r="B655" s="90"/>
      <c r="D655" s="585"/>
      <c r="E655" s="585"/>
      <c r="F655" s="585"/>
      <c r="G655" s="628"/>
      <c r="H655" s="585"/>
      <c r="BM655" s="585"/>
    </row>
    <row r="656" spans="1:65" s="88" customFormat="1" ht="10.9" customHeight="1">
      <c r="A656" s="91"/>
      <c r="B656" s="90"/>
      <c r="D656" s="585"/>
      <c r="E656" s="585"/>
      <c r="F656" s="585"/>
      <c r="G656" s="628"/>
      <c r="H656" s="585"/>
      <c r="BM656" s="585"/>
    </row>
    <row r="657" spans="1:65" s="88" customFormat="1" ht="10.9" customHeight="1">
      <c r="A657" s="91"/>
      <c r="B657" s="90"/>
      <c r="D657" s="585"/>
      <c r="E657" s="585"/>
      <c r="F657" s="585"/>
      <c r="G657" s="628"/>
      <c r="H657" s="585"/>
      <c r="BM657" s="585"/>
    </row>
    <row r="658" spans="1:65" s="88" customFormat="1" ht="10.9" customHeight="1">
      <c r="A658" s="91"/>
      <c r="B658" s="90"/>
      <c r="D658" s="585"/>
      <c r="E658" s="585"/>
      <c r="F658" s="585"/>
      <c r="G658" s="628"/>
      <c r="H658" s="585"/>
      <c r="BM658" s="585"/>
    </row>
    <row r="659" spans="1:65" s="88" customFormat="1" ht="10.9" customHeight="1">
      <c r="A659" s="91"/>
      <c r="B659" s="90"/>
      <c r="D659" s="585"/>
      <c r="E659" s="585"/>
      <c r="F659" s="585"/>
      <c r="G659" s="628"/>
      <c r="H659" s="585"/>
      <c r="BM659" s="585"/>
    </row>
    <row r="660" spans="1:65" s="88" customFormat="1" ht="10.9" customHeight="1">
      <c r="A660" s="91"/>
      <c r="B660" s="90"/>
      <c r="D660" s="585"/>
      <c r="E660" s="585"/>
      <c r="F660" s="585"/>
      <c r="G660" s="628"/>
      <c r="H660" s="585"/>
      <c r="BM660" s="585"/>
    </row>
    <row r="661" spans="1:65" s="88" customFormat="1" ht="10.9" customHeight="1">
      <c r="A661" s="91"/>
      <c r="B661" s="90"/>
      <c r="D661" s="585"/>
      <c r="E661" s="585"/>
      <c r="F661" s="585"/>
      <c r="G661" s="628"/>
      <c r="H661" s="585"/>
      <c r="BM661" s="585"/>
    </row>
    <row r="662" spans="1:65" s="88" customFormat="1" ht="10.9" customHeight="1">
      <c r="A662" s="91"/>
      <c r="B662" s="90"/>
      <c r="D662" s="585"/>
      <c r="E662" s="585"/>
      <c r="F662" s="585"/>
      <c r="G662" s="628"/>
      <c r="H662" s="585"/>
      <c r="BM662" s="585"/>
    </row>
    <row r="663" spans="1:65" s="88" customFormat="1" ht="10.9" customHeight="1">
      <c r="A663" s="91"/>
      <c r="B663" s="90"/>
      <c r="D663" s="585"/>
      <c r="E663" s="585"/>
      <c r="F663" s="585"/>
      <c r="G663" s="628"/>
      <c r="H663" s="585"/>
      <c r="BM663" s="585"/>
    </row>
    <row r="664" spans="1:65" s="88" customFormat="1" ht="10.9" customHeight="1">
      <c r="A664" s="91"/>
      <c r="B664" s="90"/>
      <c r="D664" s="585"/>
      <c r="E664" s="585"/>
      <c r="F664" s="585"/>
      <c r="G664" s="628"/>
      <c r="H664" s="585"/>
      <c r="BM664" s="585"/>
    </row>
    <row r="665" spans="1:65" s="88" customFormat="1" ht="10.9" customHeight="1">
      <c r="A665" s="91"/>
      <c r="B665" s="90"/>
      <c r="D665" s="585"/>
      <c r="E665" s="585"/>
      <c r="F665" s="585"/>
      <c r="G665" s="628"/>
      <c r="H665" s="585"/>
      <c r="BM665" s="585"/>
    </row>
    <row r="666" spans="1:65" s="88" customFormat="1" ht="10.9" customHeight="1">
      <c r="A666" s="91"/>
      <c r="B666" s="90"/>
      <c r="D666" s="585"/>
      <c r="E666" s="585"/>
      <c r="F666" s="585"/>
      <c r="G666" s="628"/>
      <c r="H666" s="585"/>
      <c r="BM666" s="585"/>
    </row>
    <row r="667" spans="1:65" s="88" customFormat="1" ht="10.9" customHeight="1">
      <c r="A667" s="91"/>
      <c r="B667" s="90"/>
      <c r="D667" s="585"/>
      <c r="E667" s="585"/>
      <c r="F667" s="585"/>
      <c r="G667" s="628"/>
      <c r="H667" s="585"/>
      <c r="BM667" s="585"/>
    </row>
    <row r="668" spans="1:65" s="88" customFormat="1" ht="10.9" customHeight="1">
      <c r="A668" s="91"/>
      <c r="B668" s="90"/>
      <c r="D668" s="585"/>
      <c r="E668" s="585"/>
      <c r="F668" s="585"/>
      <c r="G668" s="628"/>
      <c r="H668" s="585"/>
      <c r="BM668" s="585"/>
    </row>
    <row r="669" spans="1:65" s="88" customFormat="1" ht="10.9" customHeight="1">
      <c r="A669" s="91"/>
      <c r="B669" s="90"/>
      <c r="D669" s="585"/>
      <c r="E669" s="585"/>
      <c r="F669" s="585"/>
      <c r="G669" s="628"/>
      <c r="H669" s="585"/>
      <c r="BM669" s="585"/>
    </row>
    <row r="670" spans="1:65" s="88" customFormat="1" ht="10.9" customHeight="1">
      <c r="A670" s="91"/>
      <c r="B670" s="90"/>
      <c r="D670" s="585"/>
      <c r="E670" s="585"/>
      <c r="F670" s="585"/>
      <c r="G670" s="628"/>
      <c r="H670" s="585"/>
      <c r="BM670" s="585"/>
    </row>
    <row r="671" spans="1:65" s="88" customFormat="1" ht="10.9" customHeight="1">
      <c r="A671" s="91"/>
      <c r="B671" s="90"/>
      <c r="D671" s="585"/>
      <c r="E671" s="585"/>
      <c r="F671" s="585"/>
      <c r="G671" s="628"/>
      <c r="H671" s="585"/>
      <c r="BM671" s="585"/>
    </row>
    <row r="672" spans="1:65" s="88" customFormat="1" ht="10.9" customHeight="1">
      <c r="A672" s="91"/>
      <c r="B672" s="90"/>
      <c r="D672" s="585"/>
      <c r="E672" s="585"/>
      <c r="F672" s="585"/>
      <c r="G672" s="628"/>
      <c r="H672" s="585"/>
      <c r="BM672" s="585"/>
    </row>
    <row r="673" spans="1:65" s="88" customFormat="1" ht="10.9" customHeight="1">
      <c r="A673" s="91"/>
      <c r="B673" s="90"/>
      <c r="D673" s="585"/>
      <c r="E673" s="585"/>
      <c r="F673" s="585"/>
      <c r="G673" s="628"/>
      <c r="H673" s="585"/>
      <c r="BM673" s="585"/>
    </row>
    <row r="674" spans="1:65" s="88" customFormat="1" ht="10.9" customHeight="1">
      <c r="A674" s="91"/>
      <c r="B674" s="90"/>
      <c r="D674" s="585"/>
      <c r="E674" s="585"/>
      <c r="F674" s="585"/>
      <c r="G674" s="628"/>
      <c r="H674" s="585"/>
      <c r="BM674" s="585"/>
    </row>
    <row r="675" spans="1:65" s="88" customFormat="1" ht="10.9" customHeight="1">
      <c r="A675" s="91"/>
      <c r="B675" s="90"/>
      <c r="D675" s="585"/>
      <c r="E675" s="585"/>
      <c r="F675" s="585"/>
      <c r="G675" s="628"/>
      <c r="H675" s="585"/>
      <c r="BM675" s="585"/>
    </row>
    <row r="676" spans="1:65" s="88" customFormat="1" ht="10.9" customHeight="1">
      <c r="A676" s="91"/>
      <c r="B676" s="90"/>
      <c r="D676" s="585"/>
      <c r="E676" s="585"/>
      <c r="F676" s="585"/>
      <c r="G676" s="628"/>
      <c r="H676" s="585"/>
      <c r="BM676" s="585"/>
    </row>
    <row r="677" spans="1:65" s="88" customFormat="1" ht="10.9" customHeight="1">
      <c r="A677" s="91"/>
      <c r="B677" s="90"/>
      <c r="D677" s="585"/>
      <c r="E677" s="585"/>
      <c r="F677" s="585"/>
      <c r="G677" s="628"/>
      <c r="H677" s="585"/>
      <c r="BM677" s="585"/>
    </row>
    <row r="678" spans="1:65" s="88" customFormat="1" ht="10.9" customHeight="1">
      <c r="A678" s="91"/>
      <c r="B678" s="90"/>
      <c r="D678" s="585"/>
      <c r="E678" s="585"/>
      <c r="F678" s="585"/>
      <c r="G678" s="628"/>
      <c r="H678" s="585"/>
      <c r="BM678" s="585"/>
    </row>
    <row r="679" spans="1:65" s="88" customFormat="1" ht="10.9" customHeight="1">
      <c r="A679" s="91"/>
      <c r="B679" s="90"/>
      <c r="D679" s="585"/>
      <c r="E679" s="585"/>
      <c r="F679" s="585"/>
      <c r="G679" s="628"/>
      <c r="H679" s="585"/>
      <c r="BM679" s="585"/>
    </row>
    <row r="680" spans="1:65" s="88" customFormat="1" ht="10.9" customHeight="1">
      <c r="A680" s="91"/>
      <c r="B680" s="90"/>
      <c r="D680" s="585"/>
      <c r="E680" s="585"/>
      <c r="F680" s="585"/>
      <c r="G680" s="628"/>
      <c r="H680" s="585"/>
      <c r="BM680" s="585"/>
    </row>
    <row r="681" spans="1:65" s="88" customFormat="1" ht="10.9" customHeight="1">
      <c r="A681" s="91"/>
      <c r="B681" s="90"/>
      <c r="D681" s="585"/>
      <c r="E681" s="585"/>
      <c r="F681" s="585"/>
      <c r="G681" s="628"/>
      <c r="H681" s="585"/>
      <c r="BM681" s="585"/>
    </row>
    <row r="682" spans="1:65" s="88" customFormat="1" ht="10.9" customHeight="1">
      <c r="A682" s="91"/>
      <c r="B682" s="90"/>
      <c r="D682" s="585"/>
      <c r="E682" s="585"/>
      <c r="F682" s="585"/>
      <c r="G682" s="628"/>
      <c r="H682" s="585"/>
      <c r="BM682" s="585"/>
    </row>
    <row r="683" spans="1:65" s="88" customFormat="1" ht="10.9" customHeight="1">
      <c r="A683" s="91"/>
      <c r="B683" s="90"/>
      <c r="D683" s="585"/>
      <c r="E683" s="585"/>
      <c r="F683" s="585"/>
      <c r="G683" s="628"/>
      <c r="H683" s="585"/>
      <c r="BM683" s="585"/>
    </row>
    <row r="684" spans="1:65" s="88" customFormat="1" ht="10.9" customHeight="1">
      <c r="A684" s="91"/>
      <c r="B684" s="90"/>
      <c r="D684" s="585"/>
      <c r="E684" s="585"/>
      <c r="F684" s="585"/>
      <c r="G684" s="628"/>
      <c r="H684" s="585"/>
      <c r="BM684" s="585"/>
    </row>
    <row r="685" spans="1:65" s="88" customFormat="1" ht="10.9" customHeight="1">
      <c r="A685" s="91"/>
      <c r="B685" s="90"/>
      <c r="D685" s="585"/>
      <c r="E685" s="585"/>
      <c r="F685" s="585"/>
      <c r="G685" s="628"/>
      <c r="H685" s="585"/>
      <c r="BM685" s="585"/>
    </row>
    <row r="686" spans="1:65" s="88" customFormat="1" ht="10.9" customHeight="1">
      <c r="A686" s="91"/>
      <c r="B686" s="90"/>
      <c r="D686" s="585"/>
      <c r="E686" s="585"/>
      <c r="F686" s="585"/>
      <c r="G686" s="628"/>
      <c r="H686" s="585"/>
      <c r="BM686" s="585"/>
    </row>
    <row r="687" spans="1:65" s="88" customFormat="1" ht="10.9" customHeight="1">
      <c r="A687" s="91"/>
      <c r="B687" s="90"/>
      <c r="D687" s="585"/>
      <c r="E687" s="585"/>
      <c r="F687" s="585"/>
      <c r="G687" s="628"/>
      <c r="H687" s="585"/>
      <c r="BM687" s="585"/>
    </row>
    <row r="688" spans="1:65" s="88" customFormat="1" ht="10.9" customHeight="1">
      <c r="A688" s="91"/>
      <c r="B688" s="90"/>
      <c r="D688" s="585"/>
      <c r="E688" s="585"/>
      <c r="F688" s="585"/>
      <c r="G688" s="628"/>
      <c r="H688" s="585"/>
      <c r="BM688" s="585"/>
    </row>
    <row r="689" spans="1:65" s="88" customFormat="1" ht="10.9" customHeight="1">
      <c r="A689" s="91"/>
      <c r="B689" s="90"/>
      <c r="D689" s="585"/>
      <c r="E689" s="585"/>
      <c r="F689" s="585"/>
      <c r="G689" s="628"/>
      <c r="H689" s="585"/>
      <c r="BM689" s="585"/>
    </row>
    <row r="690" spans="1:65" s="88" customFormat="1" ht="10.9" customHeight="1">
      <c r="A690" s="91"/>
      <c r="B690" s="90"/>
      <c r="D690" s="585"/>
      <c r="E690" s="585"/>
      <c r="F690" s="585"/>
      <c r="G690" s="628"/>
      <c r="H690" s="585"/>
      <c r="BM690" s="585"/>
    </row>
    <row r="691" spans="1:65" s="88" customFormat="1" ht="10.9" customHeight="1">
      <c r="A691" s="91"/>
      <c r="B691" s="90"/>
      <c r="D691" s="585"/>
      <c r="E691" s="585"/>
      <c r="F691" s="585"/>
      <c r="G691" s="628"/>
      <c r="H691" s="585"/>
      <c r="BM691" s="585"/>
    </row>
    <row r="692" spans="1:65" s="88" customFormat="1" ht="10.9" customHeight="1">
      <c r="A692" s="91"/>
      <c r="B692" s="90"/>
      <c r="D692" s="585"/>
      <c r="E692" s="585"/>
      <c r="F692" s="585"/>
      <c r="G692" s="628"/>
      <c r="H692" s="585"/>
      <c r="BM692" s="585"/>
    </row>
    <row r="693" spans="1:65" s="88" customFormat="1" ht="10.9" customHeight="1">
      <c r="A693" s="91"/>
      <c r="B693" s="90"/>
      <c r="D693" s="585"/>
      <c r="E693" s="585"/>
      <c r="F693" s="585"/>
      <c r="G693" s="628"/>
      <c r="H693" s="585"/>
      <c r="BM693" s="585"/>
    </row>
    <row r="694" spans="1:65" s="88" customFormat="1" ht="10.9" customHeight="1">
      <c r="A694" s="91"/>
      <c r="B694" s="90"/>
      <c r="D694" s="585"/>
      <c r="E694" s="585"/>
      <c r="F694" s="585"/>
      <c r="G694" s="628"/>
      <c r="H694" s="585"/>
      <c r="BM694" s="585"/>
    </row>
    <row r="695" spans="1:65" s="88" customFormat="1" ht="10.9" customHeight="1">
      <c r="A695" s="91"/>
      <c r="B695" s="90"/>
      <c r="D695" s="585"/>
      <c r="E695" s="585"/>
      <c r="F695" s="585"/>
      <c r="G695" s="628"/>
      <c r="H695" s="585"/>
      <c r="BM695" s="585"/>
    </row>
    <row r="696" spans="1:65" s="88" customFormat="1" ht="10.9" customHeight="1">
      <c r="A696" s="91"/>
      <c r="B696" s="90"/>
      <c r="D696" s="585"/>
      <c r="E696" s="585"/>
      <c r="F696" s="585"/>
      <c r="G696" s="628"/>
      <c r="H696" s="585"/>
      <c r="BM696" s="585"/>
    </row>
    <row r="697" spans="1:65" s="88" customFormat="1" ht="10.9" customHeight="1">
      <c r="A697" s="91"/>
      <c r="B697" s="90"/>
      <c r="D697" s="585"/>
      <c r="E697" s="585"/>
      <c r="F697" s="585"/>
      <c r="G697" s="628"/>
      <c r="H697" s="585"/>
      <c r="BM697" s="585"/>
    </row>
    <row r="698" spans="1:65" s="88" customFormat="1" ht="10.9" customHeight="1">
      <c r="A698" s="91"/>
      <c r="B698" s="90"/>
      <c r="D698" s="585"/>
      <c r="E698" s="585"/>
      <c r="F698" s="585"/>
      <c r="G698" s="628"/>
      <c r="H698" s="585"/>
      <c r="BM698" s="585"/>
    </row>
    <row r="699" spans="1:65" s="88" customFormat="1" ht="10.9" customHeight="1">
      <c r="A699" s="91"/>
      <c r="B699" s="90"/>
      <c r="D699" s="585"/>
      <c r="E699" s="585"/>
      <c r="F699" s="585"/>
      <c r="G699" s="628"/>
      <c r="H699" s="585"/>
      <c r="BM699" s="585"/>
    </row>
    <row r="700" spans="1:65" s="88" customFormat="1" ht="10.9" customHeight="1">
      <c r="A700" s="91"/>
      <c r="B700" s="90"/>
      <c r="D700" s="585"/>
      <c r="E700" s="585"/>
      <c r="F700" s="585"/>
      <c r="G700" s="628"/>
      <c r="H700" s="585"/>
      <c r="BM700" s="585"/>
    </row>
    <row r="701" spans="1:65" s="88" customFormat="1" ht="10.9" customHeight="1">
      <c r="A701" s="91"/>
      <c r="B701" s="90"/>
      <c r="D701" s="585"/>
      <c r="E701" s="585"/>
      <c r="F701" s="585"/>
      <c r="G701" s="628"/>
      <c r="H701" s="585"/>
      <c r="BM701" s="585"/>
    </row>
    <row r="702" spans="1:65" s="88" customFormat="1" ht="10.9" customHeight="1">
      <c r="A702" s="91"/>
      <c r="B702" s="90"/>
      <c r="D702" s="585"/>
      <c r="E702" s="585"/>
      <c r="F702" s="585"/>
      <c r="G702" s="628"/>
      <c r="H702" s="585"/>
      <c r="BM702" s="585"/>
    </row>
    <row r="703" spans="1:65" s="88" customFormat="1" ht="10.9" customHeight="1">
      <c r="A703" s="91"/>
      <c r="B703" s="90"/>
      <c r="D703" s="585"/>
      <c r="E703" s="585"/>
      <c r="F703" s="585"/>
      <c r="G703" s="628"/>
      <c r="H703" s="585"/>
      <c r="BM703" s="585"/>
    </row>
    <row r="704" spans="1:65" s="88" customFormat="1" ht="10.9" customHeight="1">
      <c r="A704" s="91"/>
      <c r="B704" s="90"/>
      <c r="D704" s="585"/>
      <c r="E704" s="585"/>
      <c r="F704" s="585"/>
      <c r="G704" s="628"/>
      <c r="H704" s="585"/>
      <c r="BM704" s="585"/>
    </row>
    <row r="705" spans="1:65" s="88" customFormat="1" ht="10.9" customHeight="1">
      <c r="A705" s="91"/>
      <c r="B705" s="90"/>
      <c r="D705" s="585"/>
      <c r="E705" s="585"/>
      <c r="F705" s="585"/>
      <c r="G705" s="628"/>
      <c r="H705" s="585"/>
      <c r="BM705" s="585"/>
    </row>
    <row r="706" spans="1:65" s="88" customFormat="1" ht="10.9" customHeight="1">
      <c r="A706" s="91"/>
      <c r="B706" s="90"/>
      <c r="D706" s="585"/>
      <c r="E706" s="585"/>
      <c r="F706" s="585"/>
      <c r="G706" s="628"/>
      <c r="H706" s="585"/>
      <c r="BM706" s="585"/>
    </row>
    <row r="707" spans="1:65" s="88" customFormat="1" ht="10.9" customHeight="1">
      <c r="A707" s="91"/>
      <c r="B707" s="90"/>
      <c r="D707" s="585"/>
      <c r="E707" s="585"/>
      <c r="F707" s="585"/>
      <c r="G707" s="628"/>
      <c r="H707" s="585"/>
      <c r="BM707" s="585"/>
    </row>
    <row r="708" spans="1:65" s="88" customFormat="1" ht="10.9" customHeight="1">
      <c r="A708" s="91"/>
      <c r="B708" s="90"/>
      <c r="D708" s="585"/>
      <c r="E708" s="585"/>
      <c r="F708" s="585"/>
      <c r="G708" s="628"/>
      <c r="H708" s="585"/>
      <c r="BM708" s="585"/>
    </row>
    <row r="709" spans="1:65" s="88" customFormat="1" ht="10.9" customHeight="1">
      <c r="A709" s="91"/>
      <c r="B709" s="90"/>
      <c r="D709" s="585"/>
      <c r="E709" s="585"/>
      <c r="F709" s="585"/>
      <c r="G709" s="628"/>
      <c r="H709" s="585"/>
      <c r="BM709" s="585"/>
    </row>
    <row r="710" spans="1:65" s="88" customFormat="1" ht="10.9" customHeight="1">
      <c r="A710" s="91"/>
      <c r="B710" s="90"/>
      <c r="D710" s="585"/>
      <c r="E710" s="585"/>
      <c r="F710" s="585"/>
      <c r="G710" s="628"/>
      <c r="H710" s="585"/>
      <c r="BM710" s="585"/>
    </row>
    <row r="711" spans="1:65" s="88" customFormat="1" ht="10.9" customHeight="1">
      <c r="A711" s="91"/>
      <c r="B711" s="90"/>
      <c r="D711" s="585"/>
      <c r="E711" s="585"/>
      <c r="F711" s="585"/>
      <c r="G711" s="628"/>
      <c r="H711" s="585"/>
      <c r="BM711" s="585"/>
    </row>
    <row r="712" spans="1:65" s="88" customFormat="1" ht="10.9" customHeight="1">
      <c r="A712" s="91"/>
      <c r="B712" s="90"/>
      <c r="D712" s="585"/>
      <c r="E712" s="585"/>
      <c r="F712" s="585"/>
      <c r="G712" s="628"/>
      <c r="H712" s="585"/>
      <c r="BM712" s="585"/>
    </row>
    <row r="713" spans="1:65" s="88" customFormat="1" ht="10.9" customHeight="1">
      <c r="A713" s="91"/>
      <c r="B713" s="90"/>
      <c r="D713" s="585"/>
      <c r="E713" s="585"/>
      <c r="F713" s="585"/>
      <c r="G713" s="628"/>
      <c r="H713" s="585"/>
      <c r="BM713" s="585"/>
    </row>
    <row r="714" spans="1:65" s="88" customFormat="1" ht="10.9" customHeight="1">
      <c r="A714" s="91"/>
      <c r="B714" s="90"/>
      <c r="D714" s="585"/>
      <c r="E714" s="585"/>
      <c r="F714" s="585"/>
      <c r="G714" s="628"/>
      <c r="H714" s="585"/>
      <c r="BM714" s="585"/>
    </row>
    <row r="715" spans="1:65" s="88" customFormat="1" ht="10.9" customHeight="1">
      <c r="A715" s="91"/>
      <c r="B715" s="90"/>
      <c r="D715" s="585"/>
      <c r="E715" s="585"/>
      <c r="F715" s="585"/>
      <c r="G715" s="628"/>
      <c r="H715" s="585"/>
      <c r="BM715" s="585"/>
    </row>
    <row r="716" spans="1:65" s="88" customFormat="1" ht="10.9" customHeight="1">
      <c r="A716" s="91"/>
      <c r="B716" s="90"/>
      <c r="D716" s="585"/>
      <c r="E716" s="585"/>
      <c r="F716" s="585"/>
      <c r="G716" s="628"/>
      <c r="H716" s="585"/>
      <c r="BM716" s="585"/>
    </row>
    <row r="717" spans="1:65" s="88" customFormat="1" ht="10.9" customHeight="1">
      <c r="A717" s="91"/>
      <c r="B717" s="90"/>
      <c r="D717" s="585"/>
      <c r="E717" s="585"/>
      <c r="F717" s="585"/>
      <c r="G717" s="628"/>
      <c r="H717" s="585"/>
      <c r="BM717" s="585"/>
    </row>
    <row r="718" spans="1:65" s="88" customFormat="1" ht="10.9" customHeight="1">
      <c r="A718" s="91"/>
      <c r="B718" s="90"/>
      <c r="D718" s="585"/>
      <c r="E718" s="585"/>
      <c r="F718" s="585"/>
      <c r="G718" s="628"/>
      <c r="H718" s="585"/>
      <c r="BM718" s="585"/>
    </row>
    <row r="719" spans="1:65" s="88" customFormat="1" ht="10.9" customHeight="1">
      <c r="A719" s="91"/>
      <c r="B719" s="90"/>
      <c r="D719" s="585"/>
      <c r="E719" s="585"/>
      <c r="F719" s="585"/>
      <c r="G719" s="628"/>
      <c r="H719" s="585"/>
      <c r="BM719" s="585"/>
    </row>
    <row r="720" spans="1:65" s="88" customFormat="1" ht="10.9" customHeight="1">
      <c r="A720" s="91"/>
      <c r="B720" s="90"/>
      <c r="D720" s="585"/>
      <c r="E720" s="585"/>
      <c r="F720" s="585"/>
      <c r="G720" s="628"/>
      <c r="H720" s="585"/>
      <c r="BM720" s="585"/>
    </row>
    <row r="721" spans="1:65" s="88" customFormat="1" ht="10.9" customHeight="1">
      <c r="A721" s="91"/>
      <c r="B721" s="90"/>
      <c r="D721" s="585"/>
      <c r="E721" s="585"/>
      <c r="F721" s="585"/>
      <c r="G721" s="628"/>
      <c r="H721" s="585"/>
      <c r="BM721" s="585"/>
    </row>
    <row r="722" spans="1:65" s="88" customFormat="1" ht="10.9" customHeight="1">
      <c r="A722" s="91"/>
      <c r="B722" s="90"/>
      <c r="D722" s="585"/>
      <c r="E722" s="585"/>
      <c r="F722" s="585"/>
      <c r="G722" s="628"/>
      <c r="H722" s="585"/>
      <c r="BM722" s="585"/>
    </row>
    <row r="723" spans="1:65" s="88" customFormat="1" ht="10.9" customHeight="1">
      <c r="A723" s="91"/>
      <c r="B723" s="90"/>
      <c r="D723" s="585"/>
      <c r="E723" s="585"/>
      <c r="F723" s="585"/>
      <c r="G723" s="628"/>
      <c r="H723" s="585"/>
      <c r="BM723" s="585"/>
    </row>
    <row r="724" spans="1:65" s="88" customFormat="1" ht="10.9" customHeight="1">
      <c r="A724" s="91"/>
      <c r="B724" s="90"/>
      <c r="D724" s="585"/>
      <c r="E724" s="585"/>
      <c r="F724" s="585"/>
      <c r="G724" s="628"/>
      <c r="H724" s="585"/>
      <c r="BM724" s="585"/>
    </row>
    <row r="725" spans="1:65" s="88" customFormat="1" ht="10.9" customHeight="1">
      <c r="A725" s="91"/>
      <c r="B725" s="90"/>
      <c r="D725" s="585"/>
      <c r="E725" s="585"/>
      <c r="F725" s="585"/>
      <c r="G725" s="628"/>
      <c r="H725" s="585"/>
      <c r="BM725" s="585"/>
    </row>
    <row r="726" spans="1:65" s="88" customFormat="1" ht="10.9" customHeight="1">
      <c r="A726" s="91"/>
      <c r="B726" s="90"/>
      <c r="D726" s="585"/>
      <c r="E726" s="585"/>
      <c r="F726" s="585"/>
      <c r="G726" s="628"/>
      <c r="H726" s="585"/>
      <c r="BM726" s="585"/>
    </row>
    <row r="727" spans="1:65" s="88" customFormat="1" ht="10.9" customHeight="1">
      <c r="A727" s="91"/>
      <c r="B727" s="90"/>
      <c r="D727" s="585"/>
      <c r="E727" s="585"/>
      <c r="F727" s="585"/>
      <c r="G727" s="628"/>
      <c r="H727" s="585"/>
      <c r="BM727" s="585"/>
    </row>
    <row r="728" spans="1:65" s="88" customFormat="1" ht="10.9" customHeight="1">
      <c r="A728" s="91"/>
      <c r="B728" s="90"/>
      <c r="D728" s="585"/>
      <c r="E728" s="585"/>
      <c r="F728" s="585"/>
      <c r="G728" s="628"/>
      <c r="H728" s="585"/>
      <c r="BM728" s="585"/>
    </row>
    <row r="729" spans="1:65" s="88" customFormat="1" ht="10.9" customHeight="1">
      <c r="A729" s="91"/>
      <c r="B729" s="90"/>
      <c r="D729" s="585"/>
      <c r="E729" s="585"/>
      <c r="F729" s="585"/>
      <c r="G729" s="628"/>
      <c r="H729" s="585"/>
      <c r="BM729" s="585"/>
    </row>
    <row r="730" spans="1:65" s="88" customFormat="1" ht="10.9" customHeight="1">
      <c r="A730" s="91"/>
      <c r="B730" s="90"/>
      <c r="D730" s="585"/>
      <c r="E730" s="585"/>
      <c r="F730" s="585"/>
      <c r="G730" s="628"/>
      <c r="H730" s="585"/>
      <c r="BM730" s="585"/>
    </row>
    <row r="731" spans="1:65" s="88" customFormat="1" ht="10.9" customHeight="1">
      <c r="A731" s="91"/>
      <c r="B731" s="90"/>
      <c r="D731" s="585"/>
      <c r="E731" s="585"/>
      <c r="F731" s="585"/>
      <c r="G731" s="628"/>
      <c r="H731" s="585"/>
      <c r="BM731" s="585"/>
    </row>
    <row r="732" spans="1:65" s="88" customFormat="1" ht="10.9" customHeight="1">
      <c r="A732" s="91"/>
      <c r="B732" s="90"/>
      <c r="D732" s="585"/>
      <c r="E732" s="585"/>
      <c r="F732" s="585"/>
      <c r="G732" s="628"/>
      <c r="H732" s="585"/>
      <c r="BM732" s="585"/>
    </row>
    <row r="733" spans="1:65" s="88" customFormat="1" ht="10.9" customHeight="1">
      <c r="A733" s="91"/>
      <c r="B733" s="90"/>
      <c r="D733" s="585"/>
      <c r="E733" s="585"/>
      <c r="F733" s="585"/>
      <c r="G733" s="628"/>
      <c r="H733" s="585"/>
      <c r="BM733" s="585"/>
    </row>
    <row r="734" spans="1:65" s="88" customFormat="1" ht="10.9" customHeight="1">
      <c r="A734" s="91"/>
      <c r="B734" s="90"/>
      <c r="D734" s="585"/>
      <c r="E734" s="585"/>
      <c r="F734" s="585"/>
      <c r="G734" s="628"/>
      <c r="H734" s="585"/>
      <c r="BM734" s="585"/>
    </row>
    <row r="735" spans="1:65" s="88" customFormat="1" ht="10.9" customHeight="1">
      <c r="A735" s="91"/>
      <c r="B735" s="90"/>
      <c r="D735" s="585"/>
      <c r="E735" s="585"/>
      <c r="F735" s="585"/>
      <c r="G735" s="628"/>
      <c r="H735" s="585"/>
      <c r="BM735" s="585"/>
    </row>
    <row r="736" spans="1:65" s="88" customFormat="1" ht="10.9" customHeight="1">
      <c r="A736" s="91"/>
      <c r="B736" s="90"/>
      <c r="D736" s="585"/>
      <c r="E736" s="585"/>
      <c r="F736" s="585"/>
      <c r="G736" s="628"/>
      <c r="H736" s="585"/>
      <c r="BM736" s="585"/>
    </row>
    <row r="737" spans="1:65" s="88" customFormat="1" ht="10.9" customHeight="1">
      <c r="A737" s="91"/>
      <c r="B737" s="90"/>
      <c r="D737" s="585"/>
      <c r="E737" s="585"/>
      <c r="F737" s="585"/>
      <c r="G737" s="628"/>
      <c r="H737" s="585"/>
      <c r="BM737" s="585"/>
    </row>
    <row r="738" spans="1:65" s="88" customFormat="1" ht="10.9" customHeight="1">
      <c r="A738" s="91"/>
      <c r="B738" s="90"/>
      <c r="D738" s="585"/>
      <c r="E738" s="585"/>
      <c r="F738" s="585"/>
      <c r="G738" s="628"/>
      <c r="H738" s="585"/>
      <c r="BM738" s="585"/>
    </row>
    <row r="739" spans="1:65" s="88" customFormat="1" ht="10.9" customHeight="1">
      <c r="A739" s="91"/>
      <c r="B739" s="90"/>
      <c r="D739" s="585"/>
      <c r="E739" s="585"/>
      <c r="F739" s="585"/>
      <c r="G739" s="628"/>
      <c r="H739" s="585"/>
      <c r="BM739" s="585"/>
    </row>
    <row r="740" spans="1:65" s="88" customFormat="1" ht="10.9" customHeight="1">
      <c r="A740" s="91"/>
      <c r="B740" s="90"/>
      <c r="D740" s="585"/>
      <c r="E740" s="585"/>
      <c r="F740" s="585"/>
      <c r="G740" s="628"/>
      <c r="H740" s="585"/>
      <c r="BM740" s="585"/>
    </row>
    <row r="741" spans="1:65" s="88" customFormat="1" ht="10.9" customHeight="1">
      <c r="A741" s="91"/>
      <c r="B741" s="90"/>
      <c r="D741" s="585"/>
      <c r="E741" s="585"/>
      <c r="F741" s="585"/>
      <c r="G741" s="628"/>
      <c r="H741" s="585"/>
      <c r="BM741" s="585"/>
    </row>
    <row r="742" spans="1:65" s="88" customFormat="1" ht="10.9" customHeight="1">
      <c r="A742" s="91"/>
      <c r="B742" s="90"/>
      <c r="D742" s="585"/>
      <c r="E742" s="585"/>
      <c r="F742" s="585"/>
      <c r="G742" s="628"/>
      <c r="H742" s="585"/>
      <c r="BM742" s="585"/>
    </row>
    <row r="743" spans="1:65" s="88" customFormat="1" ht="10.9" customHeight="1">
      <c r="A743" s="91"/>
      <c r="B743" s="90"/>
      <c r="D743" s="585"/>
      <c r="E743" s="585"/>
      <c r="F743" s="585"/>
      <c r="G743" s="628"/>
      <c r="H743" s="585"/>
      <c r="BM743" s="585"/>
    </row>
    <row r="744" spans="1:65" s="88" customFormat="1" ht="10.9" customHeight="1">
      <c r="A744" s="91"/>
      <c r="B744" s="90"/>
      <c r="D744" s="585"/>
      <c r="E744" s="585"/>
      <c r="F744" s="585"/>
      <c r="G744" s="628"/>
      <c r="H744" s="585"/>
      <c r="BM744" s="585"/>
    </row>
    <row r="745" spans="1:65" s="88" customFormat="1" ht="10.9" customHeight="1">
      <c r="A745" s="91"/>
      <c r="B745" s="90"/>
      <c r="D745" s="585"/>
      <c r="E745" s="585"/>
      <c r="F745" s="585"/>
      <c r="G745" s="628"/>
      <c r="H745" s="585"/>
      <c r="BM745" s="585"/>
    </row>
    <row r="746" spans="1:65" s="88" customFormat="1" ht="10.9" customHeight="1">
      <c r="A746" s="91"/>
      <c r="B746" s="90"/>
      <c r="D746" s="585"/>
      <c r="E746" s="585"/>
      <c r="F746" s="585"/>
      <c r="G746" s="628"/>
      <c r="H746" s="585"/>
      <c r="BM746" s="585"/>
    </row>
    <row r="747" spans="1:65" s="88" customFormat="1" ht="10.9" customHeight="1">
      <c r="A747" s="91"/>
      <c r="B747" s="90"/>
      <c r="D747" s="585"/>
      <c r="E747" s="585"/>
      <c r="F747" s="585"/>
      <c r="G747" s="628"/>
      <c r="H747" s="585"/>
      <c r="BM747" s="585"/>
    </row>
    <row r="748" spans="1:65" s="88" customFormat="1" ht="10.9" customHeight="1">
      <c r="A748" s="91"/>
      <c r="B748" s="90"/>
      <c r="D748" s="585"/>
      <c r="E748" s="585"/>
      <c r="F748" s="585"/>
      <c r="G748" s="628"/>
      <c r="H748" s="585"/>
      <c r="BM748" s="585"/>
    </row>
    <row r="749" spans="1:65" s="88" customFormat="1" ht="10.9" customHeight="1">
      <c r="A749" s="91"/>
      <c r="B749" s="90"/>
      <c r="D749" s="585"/>
      <c r="E749" s="585"/>
      <c r="F749" s="585"/>
      <c r="G749" s="628"/>
      <c r="H749" s="585"/>
      <c r="BM749" s="585"/>
    </row>
    <row r="750" spans="1:65" s="88" customFormat="1" ht="10.9" customHeight="1">
      <c r="A750" s="91"/>
      <c r="B750" s="90"/>
      <c r="D750" s="585"/>
      <c r="E750" s="585"/>
      <c r="F750" s="585"/>
      <c r="G750" s="628"/>
      <c r="H750" s="585"/>
      <c r="BM750" s="585"/>
    </row>
    <row r="751" spans="1:65" s="88" customFormat="1" ht="10.9" customHeight="1">
      <c r="A751" s="91"/>
      <c r="B751" s="90"/>
      <c r="D751" s="585"/>
      <c r="E751" s="585"/>
      <c r="F751" s="585"/>
      <c r="G751" s="628"/>
      <c r="H751" s="585"/>
      <c r="BM751" s="585"/>
    </row>
    <row r="752" spans="1:65" s="88" customFormat="1" ht="10.9" customHeight="1">
      <c r="A752" s="91"/>
      <c r="B752" s="90"/>
      <c r="D752" s="585"/>
      <c r="E752" s="585"/>
      <c r="F752" s="585"/>
      <c r="G752" s="628"/>
      <c r="H752" s="585"/>
      <c r="BM752" s="585"/>
    </row>
    <row r="753" spans="1:65" s="88" customFormat="1" ht="10.9" customHeight="1">
      <c r="A753" s="91"/>
      <c r="B753" s="90"/>
      <c r="D753" s="585"/>
      <c r="E753" s="585"/>
      <c r="F753" s="585"/>
      <c r="G753" s="628"/>
      <c r="H753" s="585"/>
      <c r="BM753" s="585"/>
    </row>
    <row r="754" spans="1:65" s="88" customFormat="1" ht="10.9" customHeight="1">
      <c r="A754" s="91"/>
      <c r="B754" s="90"/>
      <c r="D754" s="585"/>
      <c r="E754" s="585"/>
      <c r="F754" s="585"/>
      <c r="G754" s="628"/>
      <c r="H754" s="585"/>
      <c r="BM754" s="585"/>
    </row>
    <row r="755" spans="1:65" s="88" customFormat="1" ht="10.9" customHeight="1">
      <c r="A755" s="91"/>
      <c r="B755" s="90"/>
      <c r="D755" s="585"/>
      <c r="E755" s="585"/>
      <c r="F755" s="585"/>
      <c r="G755" s="628"/>
      <c r="H755" s="585"/>
      <c r="BM755" s="585"/>
    </row>
    <row r="756" spans="1:65" s="88" customFormat="1" ht="10.9" customHeight="1">
      <c r="A756" s="91"/>
      <c r="B756" s="90"/>
      <c r="D756" s="585"/>
      <c r="E756" s="585"/>
      <c r="F756" s="585"/>
      <c r="G756" s="628"/>
      <c r="H756" s="585"/>
      <c r="BM756" s="585"/>
    </row>
    <row r="757" spans="1:65" s="88" customFormat="1" ht="10.9" customHeight="1">
      <c r="A757" s="91"/>
      <c r="B757" s="90"/>
      <c r="D757" s="585"/>
      <c r="E757" s="585"/>
      <c r="F757" s="585"/>
      <c r="G757" s="628"/>
      <c r="H757" s="585"/>
      <c r="BM757" s="585"/>
    </row>
    <row r="758" spans="1:65" s="88" customFormat="1" ht="10.9" customHeight="1">
      <c r="A758" s="91"/>
      <c r="B758" s="90"/>
      <c r="D758" s="585"/>
      <c r="E758" s="585"/>
      <c r="F758" s="585"/>
      <c r="G758" s="628"/>
      <c r="H758" s="585"/>
      <c r="BM758" s="585"/>
    </row>
    <row r="759" spans="1:65" s="88" customFormat="1" ht="10.9" customHeight="1">
      <c r="A759" s="91"/>
      <c r="B759" s="90"/>
      <c r="D759" s="585"/>
      <c r="E759" s="585"/>
      <c r="F759" s="585"/>
      <c r="G759" s="628"/>
      <c r="H759" s="585"/>
      <c r="BM759" s="585"/>
    </row>
    <row r="760" spans="1:65" s="88" customFormat="1" ht="10.9" customHeight="1">
      <c r="A760" s="91"/>
      <c r="B760" s="90"/>
      <c r="D760" s="585"/>
      <c r="E760" s="585"/>
      <c r="F760" s="585"/>
      <c r="G760" s="628"/>
      <c r="H760" s="585"/>
      <c r="BM760" s="585"/>
    </row>
    <row r="761" spans="1:65" s="88" customFormat="1" ht="10.9" customHeight="1">
      <c r="A761" s="91"/>
      <c r="B761" s="90"/>
      <c r="D761" s="585"/>
      <c r="E761" s="585"/>
      <c r="F761" s="585"/>
      <c r="G761" s="628"/>
      <c r="H761" s="585"/>
      <c r="BM761" s="585"/>
    </row>
    <row r="762" spans="1:65" s="88" customFormat="1" ht="10.9" customHeight="1">
      <c r="A762" s="91"/>
      <c r="B762" s="90"/>
      <c r="D762" s="585"/>
      <c r="E762" s="585"/>
      <c r="F762" s="585"/>
      <c r="G762" s="628"/>
      <c r="H762" s="585"/>
      <c r="BM762" s="585"/>
    </row>
    <row r="763" spans="1:65" s="88" customFormat="1" ht="10.9" customHeight="1">
      <c r="A763" s="91"/>
      <c r="B763" s="90"/>
      <c r="D763" s="585"/>
      <c r="E763" s="585"/>
      <c r="F763" s="585"/>
      <c r="G763" s="628"/>
      <c r="H763" s="585"/>
      <c r="BM763" s="585"/>
    </row>
    <row r="764" spans="1:65" s="88" customFormat="1" ht="10.9" customHeight="1">
      <c r="A764" s="91"/>
      <c r="B764" s="90"/>
      <c r="D764" s="585"/>
      <c r="E764" s="585"/>
      <c r="F764" s="585"/>
      <c r="G764" s="628"/>
      <c r="H764" s="585"/>
      <c r="BM764" s="585"/>
    </row>
    <row r="765" spans="1:65" s="88" customFormat="1" ht="10.9" customHeight="1">
      <c r="A765" s="91"/>
      <c r="B765" s="90"/>
      <c r="D765" s="585"/>
      <c r="E765" s="585"/>
      <c r="F765" s="585"/>
      <c r="G765" s="628"/>
      <c r="H765" s="585"/>
      <c r="BM765" s="585"/>
    </row>
    <row r="766" spans="1:65" s="88" customFormat="1" ht="10.9" customHeight="1">
      <c r="A766" s="91"/>
      <c r="B766" s="90"/>
      <c r="D766" s="585"/>
      <c r="E766" s="585"/>
      <c r="F766" s="585"/>
      <c r="G766" s="628"/>
      <c r="H766" s="585"/>
      <c r="BM766" s="585"/>
    </row>
    <row r="767" spans="1:65" s="88" customFormat="1" ht="10.9" customHeight="1">
      <c r="A767" s="91"/>
      <c r="B767" s="90"/>
      <c r="D767" s="585"/>
      <c r="E767" s="585"/>
      <c r="F767" s="585"/>
      <c r="G767" s="628"/>
      <c r="H767" s="585"/>
      <c r="BM767" s="585"/>
    </row>
    <row r="768" spans="1:65" s="88" customFormat="1" ht="10.9" customHeight="1">
      <c r="A768" s="91"/>
      <c r="B768" s="90"/>
      <c r="D768" s="585"/>
      <c r="E768" s="585"/>
      <c r="F768" s="585"/>
      <c r="G768" s="628"/>
      <c r="H768" s="585"/>
      <c r="BM768" s="585"/>
    </row>
    <row r="769" spans="1:65" s="88" customFormat="1" ht="10.9" customHeight="1">
      <c r="A769" s="91"/>
      <c r="B769" s="90"/>
      <c r="D769" s="585"/>
      <c r="E769" s="585"/>
      <c r="F769" s="585"/>
      <c r="G769" s="628"/>
      <c r="H769" s="585"/>
      <c r="BM769" s="585"/>
    </row>
    <row r="770" spans="1:65" s="88" customFormat="1" ht="10.9" customHeight="1">
      <c r="A770" s="91"/>
      <c r="B770" s="90"/>
      <c r="D770" s="585"/>
      <c r="E770" s="585"/>
      <c r="F770" s="585"/>
      <c r="G770" s="628"/>
      <c r="H770" s="585"/>
      <c r="BM770" s="585"/>
    </row>
    <row r="771" spans="1:65" s="88" customFormat="1" ht="10.9" customHeight="1">
      <c r="A771" s="91"/>
      <c r="B771" s="90"/>
      <c r="D771" s="585"/>
      <c r="E771" s="585"/>
      <c r="F771" s="585"/>
      <c r="G771" s="628"/>
      <c r="H771" s="585"/>
      <c r="BM771" s="585"/>
    </row>
    <row r="772" spans="1:65" s="88" customFormat="1" ht="10.9" customHeight="1">
      <c r="A772" s="91"/>
      <c r="B772" s="90"/>
      <c r="D772" s="585"/>
      <c r="E772" s="585"/>
      <c r="F772" s="585"/>
      <c r="G772" s="628"/>
      <c r="H772" s="585"/>
      <c r="BM772" s="585"/>
    </row>
    <row r="773" spans="1:65" s="88" customFormat="1" ht="10.9" customHeight="1">
      <c r="A773" s="91"/>
      <c r="B773" s="90"/>
      <c r="D773" s="585"/>
      <c r="E773" s="585"/>
      <c r="F773" s="585"/>
      <c r="G773" s="628"/>
      <c r="H773" s="585"/>
      <c r="BM773" s="585"/>
    </row>
    <row r="774" spans="1:65" s="88" customFormat="1" ht="10.9" customHeight="1">
      <c r="A774" s="91"/>
      <c r="B774" s="90"/>
      <c r="D774" s="585"/>
      <c r="E774" s="585"/>
      <c r="F774" s="585"/>
      <c r="G774" s="628"/>
      <c r="H774" s="585"/>
      <c r="BM774" s="585"/>
    </row>
    <row r="775" spans="1:65" s="88" customFormat="1" ht="10.9" customHeight="1">
      <c r="A775" s="91"/>
      <c r="B775" s="90"/>
      <c r="D775" s="585"/>
      <c r="E775" s="585"/>
      <c r="F775" s="585"/>
      <c r="G775" s="628"/>
      <c r="H775" s="585"/>
      <c r="BM775" s="585"/>
    </row>
    <row r="776" spans="1:65" s="88" customFormat="1" ht="10.9" customHeight="1">
      <c r="A776" s="91"/>
      <c r="B776" s="90"/>
      <c r="D776" s="585"/>
      <c r="E776" s="585"/>
      <c r="F776" s="585"/>
      <c r="G776" s="628"/>
      <c r="H776" s="585"/>
      <c r="BM776" s="585"/>
    </row>
    <row r="777" spans="1:65" s="88" customFormat="1" ht="10.9" customHeight="1">
      <c r="A777" s="91"/>
      <c r="B777" s="90"/>
      <c r="D777" s="585"/>
      <c r="E777" s="585"/>
      <c r="F777" s="585"/>
      <c r="G777" s="628"/>
      <c r="H777" s="585"/>
      <c r="BM777" s="585"/>
    </row>
    <row r="778" spans="1:65" s="88" customFormat="1" ht="10.9" customHeight="1">
      <c r="A778" s="91"/>
      <c r="B778" s="90"/>
      <c r="D778" s="585"/>
      <c r="E778" s="585"/>
      <c r="F778" s="585"/>
      <c r="G778" s="628"/>
      <c r="H778" s="585"/>
      <c r="BM778" s="585"/>
    </row>
    <row r="779" spans="1:65" s="88" customFormat="1" ht="10.9" customHeight="1">
      <c r="A779" s="91"/>
      <c r="B779" s="90"/>
      <c r="D779" s="585"/>
      <c r="E779" s="585"/>
      <c r="F779" s="585"/>
      <c r="G779" s="628"/>
      <c r="H779" s="585"/>
      <c r="BM779" s="585"/>
    </row>
    <row r="780" spans="1:65" s="88" customFormat="1" ht="10.9" customHeight="1">
      <c r="A780" s="91"/>
      <c r="B780" s="90"/>
      <c r="D780" s="585"/>
      <c r="E780" s="585"/>
      <c r="F780" s="585"/>
      <c r="G780" s="628"/>
      <c r="H780" s="585"/>
      <c r="BM780" s="585"/>
    </row>
    <row r="781" spans="1:65" s="88" customFormat="1" ht="10.9" customHeight="1">
      <c r="A781" s="91"/>
      <c r="B781" s="90"/>
      <c r="D781" s="585"/>
      <c r="E781" s="585"/>
      <c r="F781" s="585"/>
      <c r="G781" s="628"/>
      <c r="H781" s="585"/>
      <c r="BM781" s="585"/>
    </row>
    <row r="782" spans="1:65" s="88" customFormat="1" ht="10.9" customHeight="1">
      <c r="A782" s="91"/>
      <c r="B782" s="90"/>
      <c r="D782" s="585"/>
      <c r="E782" s="585"/>
      <c r="F782" s="585"/>
      <c r="G782" s="628"/>
      <c r="H782" s="585"/>
      <c r="BM782" s="585"/>
    </row>
    <row r="783" spans="1:65" s="88" customFormat="1" ht="10.9" customHeight="1">
      <c r="A783" s="91"/>
      <c r="B783" s="90"/>
      <c r="D783" s="585"/>
      <c r="E783" s="585"/>
      <c r="F783" s="585"/>
      <c r="G783" s="628"/>
      <c r="H783" s="585"/>
      <c r="BM783" s="585"/>
    </row>
    <row r="784" spans="1:65" s="88" customFormat="1" ht="10.9" customHeight="1">
      <c r="A784" s="91"/>
      <c r="B784" s="90"/>
      <c r="D784" s="585"/>
      <c r="E784" s="585"/>
      <c r="F784" s="585"/>
      <c r="G784" s="628"/>
      <c r="H784" s="585"/>
      <c r="BM784" s="585"/>
    </row>
    <row r="785" spans="1:65" s="88" customFormat="1" ht="10.9" customHeight="1">
      <c r="A785" s="91"/>
      <c r="B785" s="90"/>
      <c r="D785" s="585"/>
      <c r="E785" s="585"/>
      <c r="F785" s="585"/>
      <c r="G785" s="628"/>
      <c r="H785" s="585"/>
      <c r="BM785" s="585"/>
    </row>
    <row r="786" spans="1:65" s="88" customFormat="1" ht="10.9" customHeight="1">
      <c r="A786" s="91"/>
      <c r="B786" s="90"/>
      <c r="D786" s="585"/>
      <c r="E786" s="585"/>
      <c r="F786" s="585"/>
      <c r="G786" s="628"/>
      <c r="H786" s="585"/>
      <c r="BM786" s="585"/>
    </row>
    <row r="787" spans="1:65" s="88" customFormat="1" ht="10.9" customHeight="1">
      <c r="A787" s="91"/>
      <c r="B787" s="90"/>
      <c r="D787" s="585"/>
      <c r="E787" s="585"/>
      <c r="F787" s="585"/>
      <c r="G787" s="628"/>
      <c r="H787" s="585"/>
      <c r="BM787" s="585"/>
    </row>
    <row r="788" spans="1:65" s="88" customFormat="1" ht="10.9" customHeight="1">
      <c r="A788" s="91"/>
      <c r="B788" s="90"/>
      <c r="D788" s="585"/>
      <c r="E788" s="585"/>
      <c r="F788" s="585"/>
      <c r="G788" s="628"/>
      <c r="H788" s="585"/>
      <c r="BM788" s="585"/>
    </row>
    <row r="789" spans="1:65" s="88" customFormat="1" ht="10.9" customHeight="1">
      <c r="A789" s="91"/>
      <c r="B789" s="90"/>
      <c r="D789" s="585"/>
      <c r="E789" s="585"/>
      <c r="F789" s="585"/>
      <c r="G789" s="628"/>
      <c r="H789" s="585"/>
      <c r="BM789" s="585"/>
    </row>
    <row r="790" spans="1:65" s="88" customFormat="1" ht="10.9" customHeight="1">
      <c r="A790" s="91"/>
      <c r="B790" s="90"/>
      <c r="D790" s="585"/>
      <c r="E790" s="585"/>
      <c r="F790" s="585"/>
      <c r="G790" s="628"/>
      <c r="H790" s="585"/>
      <c r="BM790" s="585"/>
    </row>
    <row r="791" spans="1:65" s="88" customFormat="1" ht="10.9" customHeight="1">
      <c r="A791" s="91"/>
      <c r="B791" s="90"/>
      <c r="D791" s="585"/>
      <c r="E791" s="585"/>
      <c r="F791" s="585"/>
      <c r="G791" s="628"/>
      <c r="H791" s="585"/>
      <c r="BM791" s="585"/>
    </row>
    <row r="792" spans="1:65" s="88" customFormat="1" ht="10.9" customHeight="1">
      <c r="A792" s="91"/>
      <c r="B792" s="90"/>
      <c r="D792" s="585"/>
      <c r="E792" s="585"/>
      <c r="F792" s="585"/>
      <c r="G792" s="628"/>
      <c r="H792" s="585"/>
      <c r="BM792" s="585"/>
    </row>
    <row r="793" spans="1:65" s="88" customFormat="1" ht="10.9" customHeight="1">
      <c r="A793" s="91"/>
      <c r="B793" s="90"/>
      <c r="D793" s="585"/>
      <c r="E793" s="585"/>
      <c r="F793" s="585"/>
      <c r="G793" s="628"/>
      <c r="H793" s="585"/>
      <c r="BM793" s="585"/>
    </row>
    <row r="794" spans="1:65" s="88" customFormat="1" ht="10.9" customHeight="1">
      <c r="A794" s="91"/>
      <c r="B794" s="90"/>
      <c r="D794" s="585"/>
      <c r="E794" s="585"/>
      <c r="F794" s="585"/>
      <c r="G794" s="628"/>
      <c r="H794" s="585"/>
      <c r="BM794" s="585"/>
    </row>
    <row r="795" spans="1:65" s="88" customFormat="1" ht="10.9" customHeight="1">
      <c r="A795" s="91"/>
      <c r="B795" s="90"/>
      <c r="D795" s="585"/>
      <c r="E795" s="585"/>
      <c r="F795" s="585"/>
      <c r="G795" s="628"/>
      <c r="H795" s="585"/>
      <c r="BM795" s="585"/>
    </row>
    <row r="796" spans="1:65" s="88" customFormat="1" ht="10.9" customHeight="1">
      <c r="A796" s="91"/>
      <c r="B796" s="90"/>
      <c r="D796" s="585"/>
      <c r="E796" s="585"/>
      <c r="F796" s="585"/>
      <c r="G796" s="628"/>
      <c r="H796" s="585"/>
      <c r="BM796" s="585"/>
    </row>
    <row r="797" spans="1:65" s="88" customFormat="1" ht="10.9" customHeight="1">
      <c r="A797" s="91"/>
      <c r="B797" s="90"/>
      <c r="D797" s="585"/>
      <c r="E797" s="585"/>
      <c r="F797" s="585"/>
      <c r="G797" s="628"/>
      <c r="H797" s="585"/>
      <c r="BM797" s="585"/>
    </row>
    <row r="798" spans="1:65" s="88" customFormat="1" ht="10.9" customHeight="1">
      <c r="A798" s="91"/>
      <c r="B798" s="90"/>
      <c r="D798" s="585"/>
      <c r="E798" s="585"/>
      <c r="F798" s="585"/>
      <c r="G798" s="628"/>
      <c r="H798" s="585"/>
      <c r="BM798" s="585"/>
    </row>
    <row r="799" spans="1:65" s="88" customFormat="1" ht="10.9" customHeight="1">
      <c r="A799" s="91"/>
      <c r="B799" s="90"/>
      <c r="D799" s="585"/>
      <c r="E799" s="585"/>
      <c r="F799" s="585"/>
      <c r="G799" s="628"/>
      <c r="H799" s="585"/>
      <c r="BM799" s="585"/>
    </row>
    <row r="800" spans="1:65" s="88" customFormat="1" ht="10.9" customHeight="1">
      <c r="A800" s="91"/>
      <c r="B800" s="90"/>
      <c r="D800" s="585"/>
      <c r="E800" s="585"/>
      <c r="F800" s="585"/>
      <c r="G800" s="628"/>
      <c r="H800" s="585"/>
      <c r="BM800" s="585"/>
    </row>
    <row r="801" spans="1:65" s="88" customFormat="1" ht="10.9" customHeight="1">
      <c r="A801" s="91"/>
      <c r="B801" s="90"/>
      <c r="D801" s="585"/>
      <c r="E801" s="585"/>
      <c r="F801" s="585"/>
      <c r="G801" s="628"/>
      <c r="H801" s="585"/>
      <c r="BM801" s="585"/>
    </row>
    <row r="802" spans="1:65" s="88" customFormat="1" ht="10.9" customHeight="1">
      <c r="A802" s="91"/>
      <c r="B802" s="90"/>
      <c r="D802" s="585"/>
      <c r="E802" s="585"/>
      <c r="F802" s="585"/>
      <c r="G802" s="628"/>
      <c r="H802" s="585"/>
      <c r="BM802" s="585"/>
    </row>
    <row r="803" spans="1:65" s="88" customFormat="1" ht="10.9" customHeight="1">
      <c r="A803" s="91"/>
      <c r="B803" s="90"/>
      <c r="D803" s="585"/>
      <c r="E803" s="585"/>
      <c r="F803" s="585"/>
      <c r="G803" s="628"/>
      <c r="H803" s="585"/>
      <c r="BM803" s="585"/>
    </row>
    <row r="804" spans="1:65" s="88" customFormat="1" ht="10.9" customHeight="1">
      <c r="A804" s="91"/>
      <c r="B804" s="90"/>
      <c r="D804" s="585"/>
      <c r="E804" s="585"/>
      <c r="F804" s="585"/>
      <c r="G804" s="628"/>
      <c r="H804" s="585"/>
      <c r="BM804" s="585"/>
    </row>
    <row r="805" spans="1:65" s="88" customFormat="1" ht="10.9" customHeight="1">
      <c r="A805" s="91"/>
      <c r="B805" s="90"/>
      <c r="D805" s="585"/>
      <c r="E805" s="585"/>
      <c r="F805" s="585"/>
      <c r="G805" s="628"/>
      <c r="H805" s="585"/>
      <c r="BM805" s="585"/>
    </row>
    <row r="806" spans="1:65" s="88" customFormat="1" ht="10.9" customHeight="1">
      <c r="A806" s="91"/>
      <c r="B806" s="90"/>
      <c r="D806" s="585"/>
      <c r="E806" s="585"/>
      <c r="F806" s="585"/>
      <c r="G806" s="628"/>
      <c r="H806" s="585"/>
      <c r="BM806" s="585"/>
    </row>
    <row r="807" spans="1:65" s="88" customFormat="1" ht="10.9" customHeight="1">
      <c r="A807" s="91"/>
      <c r="B807" s="90"/>
      <c r="D807" s="585"/>
      <c r="E807" s="585"/>
      <c r="F807" s="585"/>
      <c r="G807" s="628"/>
      <c r="H807" s="585"/>
      <c r="BM807" s="585"/>
    </row>
    <row r="808" spans="1:65" s="88" customFormat="1" ht="10.9" customHeight="1">
      <c r="A808" s="91"/>
      <c r="B808" s="90"/>
      <c r="D808" s="585"/>
      <c r="E808" s="585"/>
      <c r="F808" s="585"/>
      <c r="G808" s="628"/>
      <c r="H808" s="585"/>
      <c r="BM808" s="585"/>
    </row>
    <row r="809" spans="1:65" s="88" customFormat="1" ht="10.9" customHeight="1">
      <c r="A809" s="91"/>
      <c r="B809" s="90"/>
      <c r="D809" s="585"/>
      <c r="E809" s="585"/>
      <c r="F809" s="585"/>
      <c r="G809" s="628"/>
      <c r="H809" s="585"/>
      <c r="BM809" s="585"/>
    </row>
    <row r="810" spans="1:65" s="88" customFormat="1" ht="10.9" customHeight="1">
      <c r="A810" s="91"/>
      <c r="B810" s="90"/>
      <c r="D810" s="585"/>
      <c r="E810" s="585"/>
      <c r="F810" s="585"/>
      <c r="G810" s="628"/>
      <c r="H810" s="585"/>
      <c r="BM810" s="585"/>
    </row>
    <row r="811" spans="1:65" s="88" customFormat="1" ht="10.9" customHeight="1">
      <c r="A811" s="91"/>
      <c r="B811" s="90"/>
      <c r="D811" s="585"/>
      <c r="E811" s="585"/>
      <c r="F811" s="585"/>
      <c r="G811" s="628"/>
      <c r="H811" s="585"/>
      <c r="BM811" s="585"/>
    </row>
    <row r="812" spans="1:65" s="88" customFormat="1" ht="10.9" customHeight="1">
      <c r="A812" s="91"/>
      <c r="B812" s="90"/>
      <c r="D812" s="585"/>
      <c r="E812" s="585"/>
      <c r="F812" s="585"/>
      <c r="G812" s="628"/>
      <c r="H812" s="596"/>
      <c r="BM812" s="585"/>
    </row>
  </sheetData>
  <sheetProtection formatCells="0" formatColumns="0" formatRows="0" insertColumns="0" insertRows="0" sort="0" autoFilter="0"/>
  <protectedRanges>
    <protectedRange sqref="B506" name="Range10_1_1_4_1_1_1_1_1_2_5_1_2_6_7_1_2_1_3_1"/>
    <protectedRange sqref="B449:B452" name="Range10_1_1_4_1_1_1_1_1_2_5_1_2_6_7_1_2_1_6"/>
    <protectedRange sqref="B426" name="Range10_1_1_4_1_1_1_1_1_2_5_1_2_6_7_1_2_1_4_2"/>
    <protectedRange sqref="B429" name="Range10_1_1_4_1_1_1_1_1_2_5_1_2_6_7_1_2_1_2"/>
    <protectedRange sqref="B319" name="Range10_1_1_4_1_1_1_1_1_2_5_1_2_6_7_1_2_1_2_1"/>
    <protectedRange sqref="B320:B321" name="Range10_1_1_4_1_1_1_1_1_2_5_1_2_6_7_1_2_1_2_2"/>
    <protectedRange sqref="B105:B108" name="Range10_1_1_4_1_1_1_1_1_2_5_1_2_6_7_1_2_1_5_1"/>
    <protectedRange sqref="B109 B142" name="Range10_1_1_4_1_1_1_1_1_2_5_1_2_6_7_1_2_1_1_2_1"/>
  </protectedRanges>
  <autoFilter ref="A1:BW812"/>
  <conditionalFormatting sqref="B169:B175">
    <cfRule type="duplicateValues" dxfId="167" priority="104"/>
  </conditionalFormatting>
  <conditionalFormatting sqref="B161">
    <cfRule type="duplicateValues" dxfId="166" priority="103"/>
  </conditionalFormatting>
  <conditionalFormatting sqref="B162">
    <cfRule type="duplicateValues" dxfId="165" priority="102"/>
  </conditionalFormatting>
  <conditionalFormatting sqref="B450">
    <cfRule type="duplicateValues" dxfId="164" priority="101"/>
  </conditionalFormatting>
  <conditionalFormatting sqref="B221">
    <cfRule type="duplicateValues" dxfId="163" priority="100"/>
  </conditionalFormatting>
  <conditionalFormatting sqref="B222">
    <cfRule type="duplicateValues" dxfId="162" priority="99"/>
  </conditionalFormatting>
  <conditionalFormatting sqref="B225:B226">
    <cfRule type="duplicateValues" dxfId="161" priority="96"/>
  </conditionalFormatting>
  <conditionalFormatting sqref="B223">
    <cfRule type="duplicateValues" dxfId="160" priority="97"/>
  </conditionalFormatting>
  <conditionalFormatting sqref="B224">
    <cfRule type="duplicateValues" dxfId="159" priority="98"/>
  </conditionalFormatting>
  <conditionalFormatting sqref="B232">
    <cfRule type="duplicateValues" dxfId="158" priority="95"/>
  </conditionalFormatting>
  <conditionalFormatting sqref="B235">
    <cfRule type="duplicateValues" dxfId="157" priority="94"/>
  </conditionalFormatting>
  <conditionalFormatting sqref="B236">
    <cfRule type="duplicateValues" dxfId="156" priority="93"/>
  </conditionalFormatting>
  <conditionalFormatting sqref="B227:B230">
    <cfRule type="duplicateValues" dxfId="155" priority="105"/>
  </conditionalFormatting>
  <conditionalFormatting sqref="B231">
    <cfRule type="duplicateValues" dxfId="154" priority="92"/>
  </conditionalFormatting>
  <conditionalFormatting sqref="B352:B356">
    <cfRule type="duplicateValues" dxfId="153" priority="89"/>
  </conditionalFormatting>
  <conditionalFormatting sqref="B428 B405 B410">
    <cfRule type="duplicateValues" dxfId="152" priority="90"/>
  </conditionalFormatting>
  <conditionalFormatting sqref="B345:B346 B351">
    <cfRule type="duplicateValues" dxfId="151" priority="91"/>
  </conditionalFormatting>
  <conditionalFormatting sqref="B411 B419">
    <cfRule type="duplicateValues" dxfId="150" priority="88"/>
  </conditionalFormatting>
  <conditionalFormatting sqref="B426">
    <cfRule type="duplicateValues" dxfId="149" priority="87"/>
  </conditionalFormatting>
  <conditionalFormatting sqref="B427">
    <cfRule type="duplicateValues" dxfId="148" priority="86"/>
  </conditionalFormatting>
  <conditionalFormatting sqref="B429">
    <cfRule type="duplicateValues" dxfId="147" priority="85"/>
  </conditionalFormatting>
  <conditionalFormatting sqref="B340 B343:B344">
    <cfRule type="duplicateValues" dxfId="146" priority="106"/>
  </conditionalFormatting>
  <conditionalFormatting sqref="B347">
    <cfRule type="duplicateValues" dxfId="145" priority="84"/>
  </conditionalFormatting>
  <conditionalFormatting sqref="B348:B350">
    <cfRule type="duplicateValues" dxfId="144" priority="83"/>
  </conditionalFormatting>
  <conditionalFormatting sqref="B359:B360 B363 B367:B370 B373 B377:B378 B385:B387 B390:B393 B397:B398 B402 B381">
    <cfRule type="duplicateValues" dxfId="143" priority="107"/>
  </conditionalFormatting>
  <conditionalFormatting sqref="B341:B342">
    <cfRule type="duplicateValues" dxfId="142" priority="82"/>
  </conditionalFormatting>
  <conditionalFormatting sqref="B357:B358">
    <cfRule type="duplicateValues" dxfId="141" priority="81"/>
  </conditionalFormatting>
  <conditionalFormatting sqref="B361:B362">
    <cfRule type="duplicateValues" dxfId="140" priority="80"/>
  </conditionalFormatting>
  <conditionalFormatting sqref="B364:B366">
    <cfRule type="duplicateValues" dxfId="139" priority="79"/>
  </conditionalFormatting>
  <conditionalFormatting sqref="B371:B372">
    <cfRule type="duplicateValues" dxfId="138" priority="78"/>
  </conditionalFormatting>
  <conditionalFormatting sqref="B374:B376">
    <cfRule type="duplicateValues" dxfId="137" priority="77"/>
  </conditionalFormatting>
  <conditionalFormatting sqref="B511">
    <cfRule type="duplicateValues" dxfId="136" priority="76"/>
  </conditionalFormatting>
  <conditionalFormatting sqref="B512">
    <cfRule type="duplicateValues" dxfId="135" priority="75"/>
  </conditionalFormatting>
  <conditionalFormatting sqref="B484 B487">
    <cfRule type="duplicateValues" dxfId="134" priority="74"/>
  </conditionalFormatting>
  <conditionalFormatting sqref="B492">
    <cfRule type="duplicateValues" dxfId="133" priority="72"/>
  </conditionalFormatting>
  <conditionalFormatting sqref="B491">
    <cfRule type="duplicateValues" dxfId="132" priority="73"/>
  </conditionalFormatting>
  <conditionalFormatting sqref="B493">
    <cfRule type="duplicateValues" dxfId="131" priority="71"/>
  </conditionalFormatting>
  <conditionalFormatting sqref="B485:B486">
    <cfRule type="duplicateValues" dxfId="130" priority="70"/>
  </conditionalFormatting>
  <conditionalFormatting sqref="B488:B490">
    <cfRule type="duplicateValues" dxfId="129" priority="69"/>
  </conditionalFormatting>
  <conditionalFormatting sqref="B244">
    <cfRule type="duplicateValues" dxfId="128" priority="68"/>
  </conditionalFormatting>
  <conditionalFormatting sqref="B182:B183">
    <cfRule type="duplicateValues" dxfId="127" priority="67"/>
  </conditionalFormatting>
  <conditionalFormatting sqref="B184">
    <cfRule type="duplicateValues" dxfId="126" priority="66"/>
  </conditionalFormatting>
  <conditionalFormatting sqref="B185">
    <cfRule type="duplicateValues" dxfId="125" priority="65"/>
  </conditionalFormatting>
  <conditionalFormatting sqref="B186">
    <cfRule type="duplicateValues" dxfId="124" priority="64"/>
  </conditionalFormatting>
  <conditionalFormatting sqref="B187:B198">
    <cfRule type="duplicateValues" dxfId="123" priority="108"/>
  </conditionalFormatting>
  <conditionalFormatting sqref="B214">
    <cfRule type="duplicateValues" dxfId="122" priority="63"/>
  </conditionalFormatting>
  <conditionalFormatting sqref="B215:B216">
    <cfRule type="duplicateValues" dxfId="121" priority="62"/>
  </conditionalFormatting>
  <conditionalFormatting sqref="B217">
    <cfRule type="duplicateValues" dxfId="120" priority="61"/>
  </conditionalFormatting>
  <conditionalFormatting sqref="B543">
    <cfRule type="duplicateValues" dxfId="119" priority="60"/>
  </conditionalFormatting>
  <conditionalFormatting sqref="B151">
    <cfRule type="duplicateValues" dxfId="118" priority="59"/>
  </conditionalFormatting>
  <conditionalFormatting sqref="B152">
    <cfRule type="duplicateValues" dxfId="117" priority="58"/>
  </conditionalFormatting>
  <conditionalFormatting sqref="B153">
    <cfRule type="duplicateValues" dxfId="116" priority="57"/>
  </conditionalFormatting>
  <conditionalFormatting sqref="B154:B157">
    <cfRule type="duplicateValues" dxfId="115" priority="109"/>
  </conditionalFormatting>
  <conditionalFormatting sqref="B300">
    <cfRule type="duplicateValues" dxfId="114" priority="56"/>
  </conditionalFormatting>
  <conditionalFormatting sqref="B303">
    <cfRule type="duplicateValues" dxfId="113" priority="55"/>
  </conditionalFormatting>
  <conditionalFormatting sqref="B304:B305 B311:B318 B308">
    <cfRule type="duplicateValues" dxfId="112" priority="54"/>
  </conditionalFormatting>
  <conditionalFormatting sqref="B319:B321">
    <cfRule type="duplicateValues" dxfId="111" priority="53"/>
  </conditionalFormatting>
  <conditionalFormatting sqref="B309:B310">
    <cfRule type="duplicateValues" dxfId="110" priority="52"/>
  </conditionalFormatting>
  <conditionalFormatting sqref="B306:B307">
    <cfRule type="duplicateValues" dxfId="109" priority="51"/>
  </conditionalFormatting>
  <conditionalFormatting sqref="B61">
    <cfRule type="duplicateValues" dxfId="108" priority="50"/>
  </conditionalFormatting>
  <conditionalFormatting sqref="B62:B63">
    <cfRule type="duplicateValues" dxfId="107" priority="49"/>
  </conditionalFormatting>
  <conditionalFormatting sqref="B69">
    <cfRule type="duplicateValues" dxfId="106" priority="48"/>
  </conditionalFormatting>
  <conditionalFormatting sqref="B71">
    <cfRule type="duplicateValues" dxfId="105" priority="47"/>
  </conditionalFormatting>
  <conditionalFormatting sqref="B91">
    <cfRule type="duplicateValues" dxfId="104" priority="45"/>
  </conditionalFormatting>
  <conditionalFormatting sqref="B92">
    <cfRule type="duplicateValues" dxfId="103" priority="46"/>
  </conditionalFormatting>
  <conditionalFormatting sqref="B95:B97">
    <cfRule type="duplicateValues" dxfId="102" priority="44"/>
  </conditionalFormatting>
  <conditionalFormatting sqref="B98">
    <cfRule type="duplicateValues" dxfId="101" priority="43"/>
  </conditionalFormatting>
  <conditionalFormatting sqref="B99">
    <cfRule type="duplicateValues" dxfId="100" priority="42"/>
  </conditionalFormatting>
  <conditionalFormatting sqref="B100 B103">
    <cfRule type="duplicateValues" dxfId="99" priority="41"/>
  </conditionalFormatting>
  <conditionalFormatting sqref="B105">
    <cfRule type="duplicateValues" dxfId="98" priority="40"/>
  </conditionalFormatting>
  <conditionalFormatting sqref="B70">
    <cfRule type="duplicateValues" dxfId="97" priority="110"/>
  </conditionalFormatting>
  <conditionalFormatting sqref="B72:B73">
    <cfRule type="duplicateValues" dxfId="96" priority="111"/>
  </conditionalFormatting>
  <conditionalFormatting sqref="B74:B76 B79:B83 B86">
    <cfRule type="duplicateValues" dxfId="95" priority="112"/>
  </conditionalFormatting>
  <conditionalFormatting sqref="B87">
    <cfRule type="duplicateValues" dxfId="94" priority="113"/>
  </conditionalFormatting>
  <conditionalFormatting sqref="B77:B78">
    <cfRule type="duplicateValues" dxfId="93" priority="39"/>
  </conditionalFormatting>
  <conditionalFormatting sqref="B84:B85">
    <cfRule type="duplicateValues" dxfId="92" priority="38"/>
  </conditionalFormatting>
  <conditionalFormatting sqref="B88:B90">
    <cfRule type="duplicateValues" dxfId="91" priority="37"/>
  </conditionalFormatting>
  <conditionalFormatting sqref="B93:B94">
    <cfRule type="duplicateValues" dxfId="90" priority="36"/>
  </conditionalFormatting>
  <conditionalFormatting sqref="B101:B102">
    <cfRule type="duplicateValues" dxfId="89" priority="35"/>
  </conditionalFormatting>
  <conditionalFormatting sqref="B106:B108">
    <cfRule type="duplicateValues" dxfId="88" priority="34"/>
  </conditionalFormatting>
  <conditionalFormatting sqref="B382:B384">
    <cfRule type="duplicateValues" dxfId="87" priority="33"/>
  </conditionalFormatting>
  <conditionalFormatting sqref="B388:B389">
    <cfRule type="duplicateValues" dxfId="86" priority="32"/>
  </conditionalFormatting>
  <conditionalFormatting sqref="B394:B396">
    <cfRule type="duplicateValues" dxfId="85" priority="31"/>
  </conditionalFormatting>
  <conditionalFormatting sqref="B399:B401">
    <cfRule type="duplicateValues" dxfId="84" priority="30"/>
  </conditionalFormatting>
  <conditionalFormatting sqref="B403:B404">
    <cfRule type="duplicateValues" dxfId="83" priority="29"/>
  </conditionalFormatting>
  <conditionalFormatting sqref="B406:B409">
    <cfRule type="duplicateValues" dxfId="82" priority="28"/>
  </conditionalFormatting>
  <conditionalFormatting sqref="B412:B413">
    <cfRule type="duplicateValues" dxfId="81" priority="27"/>
  </conditionalFormatting>
  <conditionalFormatting sqref="B414:B418">
    <cfRule type="duplicateValues" dxfId="80" priority="26"/>
  </conditionalFormatting>
  <conditionalFormatting sqref="B420:B425">
    <cfRule type="duplicateValues" dxfId="79" priority="25"/>
  </conditionalFormatting>
  <conditionalFormatting sqref="B233:B234">
    <cfRule type="duplicateValues" dxfId="78" priority="24"/>
  </conditionalFormatting>
  <conditionalFormatting sqref="B449">
    <cfRule type="duplicateValues" dxfId="77" priority="23"/>
  </conditionalFormatting>
  <conditionalFormatting sqref="B451:B452">
    <cfRule type="duplicateValues" dxfId="76" priority="22"/>
  </conditionalFormatting>
  <conditionalFormatting sqref="B160">
    <cfRule type="duplicateValues" dxfId="75" priority="21"/>
  </conditionalFormatting>
  <conditionalFormatting sqref="B379:B380">
    <cfRule type="duplicateValues" dxfId="74" priority="20"/>
  </conditionalFormatting>
  <conditionalFormatting sqref="B506">
    <cfRule type="duplicateValues" dxfId="73" priority="114"/>
  </conditionalFormatting>
  <conditionalFormatting sqref="B514:B1048576 B1:B108 B140:B141 B143:B512">
    <cfRule type="duplicateValues" dxfId="72" priority="19"/>
  </conditionalFormatting>
  <conditionalFormatting sqref="B513">
    <cfRule type="duplicateValues" dxfId="71" priority="18"/>
  </conditionalFormatting>
  <conditionalFormatting sqref="B139">
    <cfRule type="duplicateValues" dxfId="70" priority="17"/>
  </conditionalFormatting>
  <conditionalFormatting sqref="B138">
    <cfRule type="duplicateValues" dxfId="69" priority="16"/>
  </conditionalFormatting>
  <conditionalFormatting sqref="B137">
    <cfRule type="duplicateValues" dxfId="68" priority="15"/>
  </conditionalFormatting>
  <conditionalFormatting sqref="B136">
    <cfRule type="duplicateValues" dxfId="67" priority="14"/>
  </conditionalFormatting>
  <conditionalFormatting sqref="B135">
    <cfRule type="duplicateValues" dxfId="66" priority="13"/>
  </conditionalFormatting>
  <conditionalFormatting sqref="B134">
    <cfRule type="duplicateValues" dxfId="65" priority="12"/>
  </conditionalFormatting>
  <conditionalFormatting sqref="B133">
    <cfRule type="duplicateValues" dxfId="64" priority="11"/>
  </conditionalFormatting>
  <conditionalFormatting sqref="B132">
    <cfRule type="duplicateValues" dxfId="63" priority="10"/>
  </conditionalFormatting>
  <conditionalFormatting sqref="B131">
    <cfRule type="duplicateValues" dxfId="62" priority="9"/>
  </conditionalFormatting>
  <conditionalFormatting sqref="B130">
    <cfRule type="duplicateValues" dxfId="61" priority="8"/>
  </conditionalFormatting>
  <conditionalFormatting sqref="B129">
    <cfRule type="duplicateValues" dxfId="60" priority="7"/>
  </conditionalFormatting>
  <conditionalFormatting sqref="B128">
    <cfRule type="duplicateValues" dxfId="59" priority="6"/>
  </conditionalFormatting>
  <conditionalFormatting sqref="B127">
    <cfRule type="duplicateValues" dxfId="58" priority="5"/>
  </conditionalFormatting>
  <conditionalFormatting sqref="B126">
    <cfRule type="duplicateValues" dxfId="57" priority="4"/>
  </conditionalFormatting>
  <conditionalFormatting sqref="B125">
    <cfRule type="duplicateValues" dxfId="56" priority="3"/>
  </conditionalFormatting>
  <conditionalFormatting sqref="B110">
    <cfRule type="duplicateValues" dxfId="55" priority="2"/>
  </conditionalFormatting>
  <conditionalFormatting sqref="B111:B124">
    <cfRule type="duplicateValues" dxfId="54" priority="1"/>
  </conditionalFormatting>
  <conditionalFormatting sqref="B64:B68">
    <cfRule type="duplicateValues" dxfId="53" priority="115"/>
  </conditionalFormatting>
  <dataValidations count="7">
    <dataValidation type="list" allowBlank="1" showInputMessage="1" showErrorMessage="1" sqref="G6:G604">
      <formula1>"Năm 2025, Năm 2026, Năm 2027, Năm 2028, Năm 2029, Năm 2030, GD 2022-2030"</formula1>
    </dataValidation>
    <dataValidation type="list" allowBlank="1" showInputMessage="1" showErrorMessage="1" sqref="C5:C604">
      <formula1>"X, "</formula1>
    </dataValidation>
    <dataValidation allowBlank="1" showInputMessage="1" showErrorMessage="1" error="Không được xoá" sqref="K2:BM3"/>
    <dataValidation type="list" allowBlank="1" showInputMessage="1" showErrorMessage="1" sqref="C4">
      <formula1>"X"</formula1>
    </dataValidation>
    <dataValidation type="list" allowBlank="1" showInputMessage="1" showErrorMessage="1" sqref="C3">
      <formula1>"""X"","""""</formula1>
    </dataValidation>
    <dataValidation type="list" allowBlank="1" showInputMessage="1" showErrorMessage="1" sqref="G4:G5">
      <formula1>$B$605:$B$609</formula1>
    </dataValidation>
    <dataValidation type="list" allowBlank="1" showInputMessage="1" showErrorMessage="1" sqref="I5">
      <formula1>Xã_...</formula1>
    </dataValidation>
  </dataValidations>
  <printOptions horizontalCentered="1"/>
  <pageMargins left="0.3" right="0.17" top="0.78740157480314965" bottom="0.78740157480314965" header="0" footer="0"/>
  <pageSetup paperSize="9" scale="70" pageOrder="overThenDown" orientation="portrait" r:id="rId1"/>
  <headerFooter alignWithMargins="0">
    <oddFooter>&amp;C1</oddFooter>
  </headerFooter>
  <rowBreaks count="3" manualBreakCount="3">
    <brk id="166" max="16383" man="1"/>
    <brk id="179" max="16383" man="1"/>
    <brk id="21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BANGTINH!$U$3:$U$38</xm:f>
          </x14:formula1>
          <xm:sqref>I6:I604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79998168889431442"/>
  </sheetPr>
  <dimension ref="A1:AN79"/>
  <sheetViews>
    <sheetView showGridLines="0" showZeros="0" zoomScaleNormal="100" workbookViewId="0">
      <pane xSplit="4" ySplit="5" topLeftCell="E6" activePane="bottomRight" state="frozen"/>
      <selection activeCell="H16" sqref="H16"/>
      <selection pane="topRight" activeCell="H16" sqref="H16"/>
      <selection pane="bottomLeft" activeCell="H16" sqref="H16"/>
      <selection pane="bottomRight" activeCell="N19" sqref="N19"/>
    </sheetView>
  </sheetViews>
  <sheetFormatPr defaultColWidth="14.3984375" defaultRowHeight="10.5"/>
  <cols>
    <col min="1" max="1" width="9.19921875" style="135" customWidth="1"/>
    <col min="2" max="2" width="46.3984375" style="135" customWidth="1"/>
    <col min="3" max="3" width="8.59765625" style="136" customWidth="1"/>
    <col min="4" max="4" width="14" style="135" customWidth="1"/>
    <col min="5" max="5" width="15.3984375" style="135" customWidth="1"/>
    <col min="6" max="20" width="10" style="135" customWidth="1"/>
    <col min="21" max="21" width="17.59765625" style="135" customWidth="1"/>
    <col min="22" max="40" width="10" style="135" customWidth="1"/>
    <col min="41" max="16384" width="14.3984375" style="135"/>
  </cols>
  <sheetData>
    <row r="1" spans="1:40">
      <c r="A1" s="134"/>
    </row>
    <row r="2" spans="1:40" ht="15">
      <c r="A2" s="964" t="s">
        <v>190</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row>
    <row r="3" spans="1:40">
      <c r="A3" s="137"/>
      <c r="B3" s="138"/>
      <c r="D3" s="138"/>
      <c r="E3" s="966" t="s">
        <v>134</v>
      </c>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row>
    <row r="4" spans="1:40" s="146" customFormat="1" ht="13.9" customHeight="1">
      <c r="A4" s="967" t="s">
        <v>3</v>
      </c>
      <c r="B4" s="968" t="s">
        <v>81</v>
      </c>
      <c r="C4" s="968" t="s">
        <v>6</v>
      </c>
      <c r="D4" s="970" t="s">
        <v>185</v>
      </c>
      <c r="E4" s="145" t="s">
        <v>138</v>
      </c>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s="146" customFormat="1" ht="45" customHeight="1">
      <c r="A5" s="967"/>
      <c r="B5" s="968"/>
      <c r="C5" s="969"/>
      <c r="D5" s="971"/>
      <c r="E5" s="147" t="str">
        <f>'CH01'!F5</f>
        <v>Thị trấn Văn Điển</v>
      </c>
      <c r="F5" s="147" t="str">
        <f>'CH01'!G5</f>
        <v>Xã Đại Áng</v>
      </c>
      <c r="G5" s="147" t="str">
        <f>'CH01'!H5</f>
        <v>Xã Đông Mỹ</v>
      </c>
      <c r="H5" s="147" t="str">
        <f>'CH01'!I5</f>
        <v>Xã Duyên Hà</v>
      </c>
      <c r="I5" s="147" t="str">
        <f>'CH01'!J5</f>
        <v>Xã Hữu Hòa</v>
      </c>
      <c r="J5" s="147" t="str">
        <f>'CH01'!K5</f>
        <v>Xã Liên Ninh</v>
      </c>
      <c r="K5" s="147" t="str">
        <f>'CH01'!L5</f>
        <v>Xã Ngọc Hồi</v>
      </c>
      <c r="L5" s="147" t="str">
        <f>'CH01'!M5</f>
        <v>Xã Ngũ Hiệp</v>
      </c>
      <c r="M5" s="147" t="str">
        <f>'CH01'!N5</f>
        <v>Xã Tả Thanh Oai</v>
      </c>
      <c r="N5" s="147" t="str">
        <f>'CH01'!O5</f>
        <v>Xã Tam Hiệp</v>
      </c>
      <c r="O5" s="147" t="str">
        <f>'CH01'!P5</f>
        <v>Xã Tân Triều</v>
      </c>
      <c r="P5" s="147" t="str">
        <f>'CH01'!Q5</f>
        <v>Xã Thanh Liệt</v>
      </c>
      <c r="Q5" s="147" t="str">
        <f>'CH01'!R5</f>
        <v>Xã Tứ Hiệp</v>
      </c>
      <c r="R5" s="147" t="str">
        <f>'CH01'!S5</f>
        <v>Xã Vạn Phúc</v>
      </c>
      <c r="S5" s="147" t="str">
        <f>'CH01'!T5</f>
        <v>Xã Vĩnh Quỳnh</v>
      </c>
      <c r="T5" s="147" t="str">
        <f>'CH01'!U5</f>
        <v>Xã Yên Mỹ</v>
      </c>
      <c r="U5" s="147" t="str">
        <f>'CH01'!V5</f>
        <v>Xã Quảng Bị</v>
      </c>
      <c r="V5" s="147" t="str">
        <f>'CH01'!W5</f>
        <v>xã …</v>
      </c>
      <c r="W5" s="147" t="str">
        <f>'CH01'!X5</f>
        <v>xã …</v>
      </c>
      <c r="X5" s="147" t="str">
        <f>'CH01'!Y5</f>
        <v>xã …</v>
      </c>
      <c r="Y5" s="147" t="str">
        <f>'CH01'!Z5</f>
        <v>xã …</v>
      </c>
      <c r="Z5" s="147" t="str">
        <f>'CH01'!AA5</f>
        <v>xã …</v>
      </c>
      <c r="AA5" s="147" t="str">
        <f>'CH01'!AB5</f>
        <v>xã …</v>
      </c>
      <c r="AB5" s="147" t="str">
        <f>'CH01'!AC5</f>
        <v>xã …</v>
      </c>
      <c r="AC5" s="147" t="str">
        <f>'CH01'!AD5</f>
        <v>xã …</v>
      </c>
      <c r="AD5" s="147" t="str">
        <f>'CH01'!AE5</f>
        <v>xã …</v>
      </c>
      <c r="AE5" s="147" t="str">
        <f>'CH01'!AF5</f>
        <v>xã …</v>
      </c>
      <c r="AF5" s="147" t="str">
        <f>'CH01'!AG5</f>
        <v>xã …</v>
      </c>
      <c r="AG5" s="147" t="str">
        <f>'CH01'!AH5</f>
        <v>xã …</v>
      </c>
      <c r="AH5" s="147" t="str">
        <f>'CH01'!AI5</f>
        <v>xã …</v>
      </c>
      <c r="AI5" s="147" t="str">
        <f>'CH01'!AJ5</f>
        <v>xã …</v>
      </c>
      <c r="AJ5" s="147" t="str">
        <f>'CH01'!AK5</f>
        <v>xã …</v>
      </c>
      <c r="AK5" s="147" t="str">
        <f>'CH01'!AL5</f>
        <v>xã …</v>
      </c>
      <c r="AL5" s="147" t="str">
        <f>'CH01'!AM5</f>
        <v>xã …</v>
      </c>
      <c r="AM5" s="147" t="str">
        <f>'CH01'!AN5</f>
        <v>xã …</v>
      </c>
      <c r="AN5" s="147" t="str">
        <f>'CH01'!AO5</f>
        <v>xã …</v>
      </c>
    </row>
    <row r="6" spans="1:40" s="149" customFormat="1" ht="10.9" customHeight="1">
      <c r="A6" s="148">
        <v>-1</v>
      </c>
      <c r="B6" s="148">
        <v>-2</v>
      </c>
      <c r="C6" s="148">
        <v>-3</v>
      </c>
      <c r="D6" s="148" t="s">
        <v>139</v>
      </c>
      <c r="E6" s="148">
        <v>-7</v>
      </c>
      <c r="F6" s="148">
        <v>-8</v>
      </c>
      <c r="G6" s="148">
        <v>-9</v>
      </c>
      <c r="H6" s="148">
        <v>-10</v>
      </c>
      <c r="I6" s="148">
        <v>-11</v>
      </c>
      <c r="J6" s="148">
        <v>-12</v>
      </c>
      <c r="K6" s="148">
        <v>-13</v>
      </c>
      <c r="L6" s="148">
        <v>-14</v>
      </c>
      <c r="M6" s="148">
        <v>-15</v>
      </c>
      <c r="N6" s="148">
        <v>-16</v>
      </c>
      <c r="O6" s="148">
        <v>-17</v>
      </c>
      <c r="P6" s="148">
        <v>-18</v>
      </c>
      <c r="Q6" s="148">
        <v>-19</v>
      </c>
      <c r="R6" s="148">
        <v>-20</v>
      </c>
      <c r="S6" s="148">
        <v>-21</v>
      </c>
      <c r="T6" s="148">
        <v>-22</v>
      </c>
      <c r="U6" s="148">
        <v>-23</v>
      </c>
      <c r="V6" s="148">
        <v>-24</v>
      </c>
      <c r="W6" s="148">
        <v>-25</v>
      </c>
      <c r="X6" s="148">
        <v>-26</v>
      </c>
      <c r="Y6" s="148">
        <v>-27</v>
      </c>
      <c r="Z6" s="148">
        <v>-28</v>
      </c>
      <c r="AA6" s="148">
        <v>-29</v>
      </c>
      <c r="AB6" s="148">
        <v>-30</v>
      </c>
      <c r="AC6" s="148">
        <v>-31</v>
      </c>
      <c r="AD6" s="148">
        <v>-32</v>
      </c>
      <c r="AE6" s="148">
        <v>-33</v>
      </c>
      <c r="AF6" s="148">
        <v>-34</v>
      </c>
      <c r="AG6" s="148">
        <v>-35</v>
      </c>
      <c r="AH6" s="148">
        <v>-36</v>
      </c>
      <c r="AI6" s="148">
        <v>-37</v>
      </c>
      <c r="AJ6" s="148">
        <v>-38</v>
      </c>
      <c r="AK6" s="148">
        <v>-39</v>
      </c>
      <c r="AL6" s="148">
        <v>-40</v>
      </c>
      <c r="AM6" s="148">
        <v>-41</v>
      </c>
      <c r="AN6" s="148">
        <v>-42</v>
      </c>
    </row>
    <row r="7" spans="1:40" s="146" customFormat="1">
      <c r="A7" s="150" t="str">
        <f>'CH01'!A7</f>
        <v>I</v>
      </c>
      <c r="B7" s="150" t="str">
        <f>'CH01'!B7</f>
        <v>LOẠI ĐẤT</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row>
    <row r="8" spans="1:40" s="146" customFormat="1">
      <c r="A8" s="152"/>
      <c r="B8" s="152" t="s">
        <v>117</v>
      </c>
      <c r="C8" s="151"/>
      <c r="D8" s="153"/>
      <c r="E8" s="241">
        <f>E9+E25+E74</f>
        <v>742.27369999999996</v>
      </c>
      <c r="F8" s="241">
        <f t="shared" ref="F8:AN8" si="0">F9+F25+F74</f>
        <v>0</v>
      </c>
      <c r="G8" s="241">
        <f t="shared" si="0"/>
        <v>0</v>
      </c>
      <c r="H8" s="241">
        <f t="shared" si="0"/>
        <v>0</v>
      </c>
      <c r="I8" s="241">
        <f t="shared" si="0"/>
        <v>0</v>
      </c>
      <c r="J8" s="241">
        <f t="shared" si="0"/>
        <v>0</v>
      </c>
      <c r="K8" s="241">
        <f t="shared" si="0"/>
        <v>0</v>
      </c>
      <c r="L8" s="241">
        <f t="shared" si="0"/>
        <v>0</v>
      </c>
      <c r="M8" s="241">
        <f t="shared" si="0"/>
        <v>0</v>
      </c>
      <c r="N8" s="241">
        <f t="shared" si="0"/>
        <v>0</v>
      </c>
      <c r="O8" s="241">
        <f t="shared" si="0"/>
        <v>0</v>
      </c>
      <c r="P8" s="241">
        <f t="shared" si="0"/>
        <v>0</v>
      </c>
      <c r="Q8" s="241">
        <f t="shared" si="0"/>
        <v>0</v>
      </c>
      <c r="R8" s="241">
        <f t="shared" si="0"/>
        <v>0</v>
      </c>
      <c r="S8" s="241">
        <f t="shared" si="0"/>
        <v>0</v>
      </c>
      <c r="T8" s="241">
        <f t="shared" si="0"/>
        <v>0</v>
      </c>
      <c r="U8" s="241">
        <f t="shared" si="0"/>
        <v>0</v>
      </c>
      <c r="V8" s="241">
        <f t="shared" si="0"/>
        <v>0</v>
      </c>
      <c r="W8" s="241">
        <f t="shared" si="0"/>
        <v>0</v>
      </c>
      <c r="X8" s="241">
        <f t="shared" si="0"/>
        <v>0</v>
      </c>
      <c r="Y8" s="241">
        <f t="shared" si="0"/>
        <v>0</v>
      </c>
      <c r="Z8" s="241">
        <f t="shared" si="0"/>
        <v>0</v>
      </c>
      <c r="AA8" s="241">
        <f t="shared" si="0"/>
        <v>0</v>
      </c>
      <c r="AB8" s="241">
        <f t="shared" si="0"/>
        <v>0</v>
      </c>
      <c r="AC8" s="241">
        <f t="shared" si="0"/>
        <v>0</v>
      </c>
      <c r="AD8" s="241">
        <f t="shared" si="0"/>
        <v>0</v>
      </c>
      <c r="AE8" s="241">
        <f t="shared" si="0"/>
        <v>0</v>
      </c>
      <c r="AF8" s="241">
        <f t="shared" si="0"/>
        <v>0</v>
      </c>
      <c r="AG8" s="241">
        <f t="shared" si="0"/>
        <v>0</v>
      </c>
      <c r="AH8" s="241">
        <f t="shared" si="0"/>
        <v>0</v>
      </c>
      <c r="AI8" s="241">
        <f t="shared" si="0"/>
        <v>0</v>
      </c>
      <c r="AJ8" s="241">
        <f t="shared" si="0"/>
        <v>0</v>
      </c>
      <c r="AK8" s="241">
        <f t="shared" si="0"/>
        <v>0</v>
      </c>
      <c r="AL8" s="241">
        <f t="shared" si="0"/>
        <v>0</v>
      </c>
      <c r="AM8" s="241">
        <f t="shared" si="0"/>
        <v>0</v>
      </c>
      <c r="AN8" s="241">
        <f t="shared" si="0"/>
        <v>0</v>
      </c>
    </row>
    <row r="9" spans="1:40" s="146" customFormat="1">
      <c r="A9" s="154">
        <f>'CH01'!A9</f>
        <v>1</v>
      </c>
      <c r="B9" s="154" t="str">
        <f>'CH01'!B9</f>
        <v>Nhóm đất nông nghiệp</v>
      </c>
      <c r="C9" s="147" t="str">
        <f>'CH01'!C9</f>
        <v>NNP</v>
      </c>
      <c r="D9" s="153"/>
      <c r="E9" s="241">
        <f>E11+E15+E16+E17+E18+E19+E21+E22+E23+E24</f>
        <v>189.8954</v>
      </c>
      <c r="F9" s="241">
        <f t="shared" ref="F9:AN9" si="1">F11+F15+F16+F17+F18+F19+F21+F22+F23+F24</f>
        <v>0</v>
      </c>
      <c r="G9" s="241">
        <f t="shared" si="1"/>
        <v>0</v>
      </c>
      <c r="H9" s="241">
        <f t="shared" si="1"/>
        <v>0</v>
      </c>
      <c r="I9" s="241">
        <f t="shared" si="1"/>
        <v>0</v>
      </c>
      <c r="J9" s="241">
        <f t="shared" si="1"/>
        <v>0</v>
      </c>
      <c r="K9" s="241">
        <f t="shared" si="1"/>
        <v>0</v>
      </c>
      <c r="L9" s="241">
        <f t="shared" si="1"/>
        <v>0</v>
      </c>
      <c r="M9" s="241">
        <f t="shared" si="1"/>
        <v>0</v>
      </c>
      <c r="N9" s="241">
        <f t="shared" si="1"/>
        <v>0</v>
      </c>
      <c r="O9" s="241">
        <f t="shared" si="1"/>
        <v>0</v>
      </c>
      <c r="P9" s="241">
        <f t="shared" si="1"/>
        <v>0</v>
      </c>
      <c r="Q9" s="241">
        <f t="shared" si="1"/>
        <v>0</v>
      </c>
      <c r="R9" s="241">
        <f t="shared" si="1"/>
        <v>0</v>
      </c>
      <c r="S9" s="241">
        <f t="shared" si="1"/>
        <v>0</v>
      </c>
      <c r="T9" s="241">
        <f t="shared" si="1"/>
        <v>0</v>
      </c>
      <c r="U9" s="241">
        <f t="shared" si="1"/>
        <v>0</v>
      </c>
      <c r="V9" s="241">
        <f t="shared" si="1"/>
        <v>0</v>
      </c>
      <c r="W9" s="241">
        <f t="shared" si="1"/>
        <v>0</v>
      </c>
      <c r="X9" s="241">
        <f t="shared" si="1"/>
        <v>0</v>
      </c>
      <c r="Y9" s="241">
        <f t="shared" si="1"/>
        <v>0</v>
      </c>
      <c r="Z9" s="241">
        <f t="shared" si="1"/>
        <v>0</v>
      </c>
      <c r="AA9" s="241">
        <f t="shared" si="1"/>
        <v>0</v>
      </c>
      <c r="AB9" s="241">
        <f t="shared" si="1"/>
        <v>0</v>
      </c>
      <c r="AC9" s="241">
        <f t="shared" si="1"/>
        <v>0</v>
      </c>
      <c r="AD9" s="241">
        <f t="shared" si="1"/>
        <v>0</v>
      </c>
      <c r="AE9" s="241">
        <f t="shared" si="1"/>
        <v>0</v>
      </c>
      <c r="AF9" s="241">
        <f t="shared" si="1"/>
        <v>0</v>
      </c>
      <c r="AG9" s="241">
        <f t="shared" si="1"/>
        <v>0</v>
      </c>
      <c r="AH9" s="241">
        <f t="shared" si="1"/>
        <v>0</v>
      </c>
      <c r="AI9" s="241">
        <f t="shared" si="1"/>
        <v>0</v>
      </c>
      <c r="AJ9" s="241">
        <f t="shared" si="1"/>
        <v>0</v>
      </c>
      <c r="AK9" s="241">
        <f t="shared" si="1"/>
        <v>0</v>
      </c>
      <c r="AL9" s="241">
        <f t="shared" si="1"/>
        <v>0</v>
      </c>
      <c r="AM9" s="241">
        <f t="shared" si="1"/>
        <v>0</v>
      </c>
      <c r="AN9" s="241">
        <f t="shared" si="1"/>
        <v>0</v>
      </c>
    </row>
    <row r="10" spans="1:40" s="158" customFormat="1">
      <c r="A10" s="155" t="e">
        <f>'CH01'!#REF!</f>
        <v>#REF!</v>
      </c>
      <c r="B10" s="155" t="e">
        <f>'CH01'!#REF!</f>
        <v>#REF!</v>
      </c>
      <c r="C10" s="156" t="e">
        <f>'CH01'!#REF!</f>
        <v>#REF!</v>
      </c>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row>
    <row r="11" spans="1:40">
      <c r="A11" s="141" t="str">
        <f>'CH01'!A10</f>
        <v>1.1</v>
      </c>
      <c r="B11" s="141" t="str">
        <f>'CH01'!B10</f>
        <v>Đất trồng lúa</v>
      </c>
      <c r="C11" s="139" t="str">
        <f>'CH01'!C10</f>
        <v>LUA</v>
      </c>
      <c r="D11" s="140">
        <f>MIN(E11:AN11)</f>
        <v>-16.67019999999998</v>
      </c>
      <c r="E11" s="140">
        <f>E13+E14</f>
        <v>-16.67019999999998</v>
      </c>
      <c r="F11" s="140">
        <f t="shared" ref="F11:AN11" si="2">F13+F14</f>
        <v>0</v>
      </c>
      <c r="G11" s="140">
        <f t="shared" si="2"/>
        <v>0</v>
      </c>
      <c r="H11" s="140">
        <f t="shared" si="2"/>
        <v>0</v>
      </c>
      <c r="I11" s="140">
        <f t="shared" si="2"/>
        <v>0</v>
      </c>
      <c r="J11" s="140">
        <f t="shared" si="2"/>
        <v>0</v>
      </c>
      <c r="K11" s="140">
        <f t="shared" si="2"/>
        <v>0</v>
      </c>
      <c r="L11" s="140">
        <f t="shared" si="2"/>
        <v>0</v>
      </c>
      <c r="M11" s="140">
        <f t="shared" si="2"/>
        <v>0</v>
      </c>
      <c r="N11" s="140">
        <f t="shared" si="2"/>
        <v>0</v>
      </c>
      <c r="O11" s="140">
        <f t="shared" si="2"/>
        <v>0</v>
      </c>
      <c r="P11" s="140">
        <f t="shared" si="2"/>
        <v>0</v>
      </c>
      <c r="Q11" s="140">
        <f t="shared" si="2"/>
        <v>0</v>
      </c>
      <c r="R11" s="140">
        <f t="shared" si="2"/>
        <v>0</v>
      </c>
      <c r="S11" s="140">
        <f t="shared" si="2"/>
        <v>0</v>
      </c>
      <c r="T11" s="140">
        <f t="shared" si="2"/>
        <v>0</v>
      </c>
      <c r="U11" s="140">
        <f t="shared" si="2"/>
        <v>0</v>
      </c>
      <c r="V11" s="140">
        <f t="shared" si="2"/>
        <v>0</v>
      </c>
      <c r="W11" s="140">
        <f t="shared" si="2"/>
        <v>0</v>
      </c>
      <c r="X11" s="140">
        <f t="shared" si="2"/>
        <v>0</v>
      </c>
      <c r="Y11" s="140">
        <f t="shared" si="2"/>
        <v>0</v>
      </c>
      <c r="Z11" s="140">
        <f t="shared" si="2"/>
        <v>0</v>
      </c>
      <c r="AA11" s="140">
        <f t="shared" si="2"/>
        <v>0</v>
      </c>
      <c r="AB11" s="140">
        <f t="shared" si="2"/>
        <v>0</v>
      </c>
      <c r="AC11" s="140">
        <f t="shared" si="2"/>
        <v>0</v>
      </c>
      <c r="AD11" s="140">
        <f t="shared" si="2"/>
        <v>0</v>
      </c>
      <c r="AE11" s="140">
        <f t="shared" si="2"/>
        <v>0</v>
      </c>
      <c r="AF11" s="140">
        <f t="shared" si="2"/>
        <v>0</v>
      </c>
      <c r="AG11" s="140">
        <f t="shared" si="2"/>
        <v>0</v>
      </c>
      <c r="AH11" s="140">
        <f t="shared" si="2"/>
        <v>0</v>
      </c>
      <c r="AI11" s="140">
        <f t="shared" si="2"/>
        <v>0</v>
      </c>
      <c r="AJ11" s="140">
        <f t="shared" si="2"/>
        <v>0</v>
      </c>
      <c r="AK11" s="140">
        <f t="shared" si="2"/>
        <v>0</v>
      </c>
      <c r="AL11" s="140">
        <f t="shared" si="2"/>
        <v>0</v>
      </c>
      <c r="AM11" s="140">
        <f t="shared" si="2"/>
        <v>0</v>
      </c>
      <c r="AN11" s="140">
        <f t="shared" si="2"/>
        <v>0</v>
      </c>
    </row>
    <row r="12" spans="1:40" s="158" customFormat="1">
      <c r="A12" s="155" t="e">
        <f>'CH01'!#REF!</f>
        <v>#REF!</v>
      </c>
      <c r="B12" s="155" t="e">
        <f>'CH01'!#REF!</f>
        <v>#REF!</v>
      </c>
      <c r="C12" s="156" t="e">
        <f>'CH01'!#REF!</f>
        <v>#REF!</v>
      </c>
      <c r="D12" s="157"/>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row>
    <row r="13" spans="1:40">
      <c r="A13" s="141" t="str">
        <f>'CH01'!A11</f>
        <v>1.1.1</v>
      </c>
      <c r="B13" s="141" t="str">
        <f>'CH01'!B11</f>
        <v>Đất chuyên trồng lúa</v>
      </c>
      <c r="C13" s="139" t="str">
        <f>'CH01'!C11</f>
        <v>LUC</v>
      </c>
      <c r="D13" s="140">
        <f t="shared" ref="D13:D25" si="3">MIN(E13:AN13)</f>
        <v>-16.67019999999998</v>
      </c>
      <c r="E13" s="140">
        <f>'CH01'!F11-SUMPRODUCT((INDEX(NC_giam,,HLOOKUP($C13,COLMadat,2,0)))*(DVHC='Kiem Tra Ptu am'!E$5))</f>
        <v>-16.67019999999998</v>
      </c>
      <c r="F13" s="140">
        <f>'CH01'!G11-SUMPRODUCT((INDEX(NC_giam,,HLOOKUP($C13,COLMadat,2,0)))*(DVHC='Kiem Tra Ptu am'!F$5))</f>
        <v>0</v>
      </c>
      <c r="G13" s="140">
        <f>'CH01'!H11-SUMPRODUCT((INDEX(NC_giam,,HLOOKUP($C13,COLMadat,2,0)))*(DVHC='Kiem Tra Ptu am'!G$5))</f>
        <v>0</v>
      </c>
      <c r="H13" s="140">
        <f>'CH01'!I11-SUMPRODUCT((INDEX(NC_giam,,HLOOKUP($C13,COLMadat,2,0)))*(DVHC='Kiem Tra Ptu am'!H$5))</f>
        <v>0</v>
      </c>
      <c r="I13" s="140">
        <f>'CH01'!J11-SUMPRODUCT((INDEX(NC_giam,,HLOOKUP($C13,COLMadat,2,0)))*(DVHC='Kiem Tra Ptu am'!I$5))</f>
        <v>0</v>
      </c>
      <c r="J13" s="140">
        <f>'CH01'!K11-SUMPRODUCT((INDEX(NC_giam,,HLOOKUP($C13,COLMadat,2,0)))*(DVHC='Kiem Tra Ptu am'!J$5))</f>
        <v>0</v>
      </c>
      <c r="K13" s="140">
        <f>'CH01'!L11-SUMPRODUCT((INDEX(NC_giam,,HLOOKUP($C13,COLMadat,2,0)))*(DVHC='Kiem Tra Ptu am'!K$5))</f>
        <v>0</v>
      </c>
      <c r="L13" s="140">
        <f>'CH01'!M11-SUMPRODUCT((INDEX(NC_giam,,HLOOKUP($C13,COLMadat,2,0)))*(DVHC='Kiem Tra Ptu am'!L$5))</f>
        <v>0</v>
      </c>
      <c r="M13" s="140">
        <f>'CH01'!N11-SUMPRODUCT((INDEX(NC_giam,,HLOOKUP($C13,COLMadat,2,0)))*(DVHC='Kiem Tra Ptu am'!M$5))</f>
        <v>0</v>
      </c>
      <c r="N13" s="140">
        <f>'CH01'!O11-SUMPRODUCT((INDEX(NC_giam,,HLOOKUP($C13,COLMadat,2,0)))*(DVHC='Kiem Tra Ptu am'!N$5))</f>
        <v>0</v>
      </c>
      <c r="O13" s="140">
        <f>'CH01'!P11-SUMPRODUCT((INDEX(NC_giam,,HLOOKUP($C13,COLMadat,2,0)))*(DVHC='Kiem Tra Ptu am'!O$5))</f>
        <v>0</v>
      </c>
      <c r="P13" s="140">
        <f>'CH01'!Q11-SUMPRODUCT((INDEX(NC_giam,,HLOOKUP($C13,COLMadat,2,0)))*(DVHC='Kiem Tra Ptu am'!P$5))</f>
        <v>0</v>
      </c>
      <c r="Q13" s="140">
        <f>'CH01'!R11-SUMPRODUCT((INDEX(NC_giam,,HLOOKUP($C13,COLMadat,2,0)))*(DVHC='Kiem Tra Ptu am'!Q$5))</f>
        <v>0</v>
      </c>
      <c r="R13" s="140">
        <f>'CH01'!S11-SUMPRODUCT((INDEX(NC_giam,,HLOOKUP($C13,COLMadat,2,0)))*(DVHC='Kiem Tra Ptu am'!R$5))</f>
        <v>0</v>
      </c>
      <c r="S13" s="140">
        <f>'CH01'!T11-SUMPRODUCT((INDEX(NC_giam,,HLOOKUP($C13,COLMadat,2,0)))*(DVHC='Kiem Tra Ptu am'!S$5))</f>
        <v>0</v>
      </c>
      <c r="T13" s="140">
        <f>'CH01'!U11-SUMPRODUCT((INDEX(NC_giam,,HLOOKUP($C13,COLMadat,2,0)))*(DVHC='Kiem Tra Ptu am'!T$5))</f>
        <v>0</v>
      </c>
      <c r="U13" s="140">
        <f>'CH01'!V11-SUMPRODUCT((INDEX(NC_giam,,HLOOKUP($C13,COLMadat,2,0)))*(DVHC='Kiem Tra Ptu am'!U$5))</f>
        <v>0</v>
      </c>
      <c r="V13" s="140">
        <f>'CH01'!W11-SUMPRODUCT((INDEX(NC_giam,,HLOOKUP($C13,COLMadat,2,0)))*(DVHC='Kiem Tra Ptu am'!V$5))</f>
        <v>0</v>
      </c>
      <c r="W13" s="140">
        <f>'CH01'!X11-SUMPRODUCT((INDEX(NC_giam,,HLOOKUP($C13,COLMadat,2,0)))*(DVHC='Kiem Tra Ptu am'!W$5))</f>
        <v>0</v>
      </c>
      <c r="X13" s="140">
        <f>'CH01'!Y11-SUMPRODUCT((INDEX(NC_giam,,HLOOKUP($C13,COLMadat,2,0)))*(DVHC='Kiem Tra Ptu am'!X$5))</f>
        <v>0</v>
      </c>
      <c r="Y13" s="140">
        <f>'CH01'!Z11-SUMPRODUCT((INDEX(NC_giam,,HLOOKUP($C13,COLMadat,2,0)))*(DVHC='Kiem Tra Ptu am'!Y$5))</f>
        <v>0</v>
      </c>
      <c r="Z13" s="140">
        <f>'CH01'!AA11-SUMPRODUCT((INDEX(NC_giam,,HLOOKUP($C13,COLMadat,2,0)))*(DVHC='Kiem Tra Ptu am'!Z$5))</f>
        <v>0</v>
      </c>
      <c r="AA13" s="140">
        <f>'CH01'!AB11-SUMPRODUCT((INDEX(NC_giam,,HLOOKUP($C13,COLMadat,2,0)))*(DVHC='Kiem Tra Ptu am'!AA$5))</f>
        <v>0</v>
      </c>
      <c r="AB13" s="140">
        <f>'CH01'!AC11-SUMPRODUCT((INDEX(NC_giam,,HLOOKUP($C13,COLMadat,2,0)))*(DVHC='Kiem Tra Ptu am'!AB$5))</f>
        <v>0</v>
      </c>
      <c r="AC13" s="140">
        <f>'CH01'!AD11-SUMPRODUCT((INDEX(NC_giam,,HLOOKUP($C13,COLMadat,2,0)))*(DVHC='Kiem Tra Ptu am'!AC$5))</f>
        <v>0</v>
      </c>
      <c r="AD13" s="140">
        <f>'CH01'!AE11-SUMPRODUCT((INDEX(NC_giam,,HLOOKUP($C13,COLMadat,2,0)))*(DVHC='Kiem Tra Ptu am'!AD$5))</f>
        <v>0</v>
      </c>
      <c r="AE13" s="140">
        <f>'CH01'!AF11-SUMPRODUCT((INDEX(NC_giam,,HLOOKUP($C13,COLMadat,2,0)))*(DVHC='Kiem Tra Ptu am'!AE$5))</f>
        <v>0</v>
      </c>
      <c r="AF13" s="140">
        <f>'CH01'!AG11-SUMPRODUCT((INDEX(NC_giam,,HLOOKUP($C13,COLMadat,2,0)))*(DVHC='Kiem Tra Ptu am'!AF$5))</f>
        <v>0</v>
      </c>
      <c r="AG13" s="140">
        <f>'CH01'!AH11-SUMPRODUCT((INDEX(NC_giam,,HLOOKUP($C13,COLMadat,2,0)))*(DVHC='Kiem Tra Ptu am'!AG$5))</f>
        <v>0</v>
      </c>
      <c r="AH13" s="140">
        <f>'CH01'!AI11-SUMPRODUCT((INDEX(NC_giam,,HLOOKUP($C13,COLMadat,2,0)))*(DVHC='Kiem Tra Ptu am'!AH$5))</f>
        <v>0</v>
      </c>
      <c r="AI13" s="140">
        <f>'CH01'!AJ11-SUMPRODUCT((INDEX(NC_giam,,HLOOKUP($C13,COLMadat,2,0)))*(DVHC='Kiem Tra Ptu am'!AI$5))</f>
        <v>0</v>
      </c>
      <c r="AJ13" s="140">
        <f>'CH01'!AK11-SUMPRODUCT((INDEX(NC_giam,,HLOOKUP($C13,COLMadat,2,0)))*(DVHC='Kiem Tra Ptu am'!AJ$5))</f>
        <v>0</v>
      </c>
      <c r="AK13" s="140">
        <f>'CH01'!AL11-SUMPRODUCT((INDEX(NC_giam,,HLOOKUP($C13,COLMadat,2,0)))*(DVHC='Kiem Tra Ptu am'!AK$5))</f>
        <v>0</v>
      </c>
      <c r="AL13" s="140">
        <f>'CH01'!AM11-SUMPRODUCT((INDEX(NC_giam,,HLOOKUP($C13,COLMadat,2,0)))*(DVHC='Kiem Tra Ptu am'!AL$5))</f>
        <v>0</v>
      </c>
      <c r="AM13" s="140">
        <f>'CH01'!AN11-SUMPRODUCT((INDEX(NC_giam,,HLOOKUP($C13,COLMadat,2,0)))*(DVHC='Kiem Tra Ptu am'!AM$5))</f>
        <v>0</v>
      </c>
      <c r="AN13" s="140">
        <f>'CH01'!AO11-SUMPRODUCT((INDEX(NC_giam,,HLOOKUP($C13,COLMadat,2,0)))*(DVHC='Kiem Tra Ptu am'!AN$5))</f>
        <v>0</v>
      </c>
    </row>
    <row r="14" spans="1:40">
      <c r="A14" s="141" t="str">
        <f>'CH01'!A12</f>
        <v>1.1.2</v>
      </c>
      <c r="B14" s="141" t="str">
        <f>'CH01'!B12</f>
        <v>Đất trồng lúa còn lại</v>
      </c>
      <c r="C14" s="139" t="str">
        <f>'CH01'!C12</f>
        <v>LUK</v>
      </c>
      <c r="D14" s="140">
        <f t="shared" si="3"/>
        <v>0</v>
      </c>
      <c r="E14" s="140">
        <f>'CH01'!F12-SUMPRODUCT((INDEX(NC_giam,,HLOOKUP($C14,COLMadat,2,0)))*(DVHC='Kiem Tra Ptu am'!E$5))</f>
        <v>0</v>
      </c>
      <c r="F14" s="140">
        <f>'CH01'!G12-SUMPRODUCT((INDEX(NC_giam,,HLOOKUP($C14,COLMadat,2,0)))*(DVHC='Kiem Tra Ptu am'!F$5))</f>
        <v>0</v>
      </c>
      <c r="G14" s="140">
        <f>'CH01'!H12-SUMPRODUCT((INDEX(NC_giam,,HLOOKUP($C14,COLMadat,2,0)))*(DVHC='Kiem Tra Ptu am'!G$5))</f>
        <v>0</v>
      </c>
      <c r="H14" s="140">
        <f>'CH01'!I12-SUMPRODUCT((INDEX(NC_giam,,HLOOKUP($C14,COLMadat,2,0)))*(DVHC='Kiem Tra Ptu am'!H$5))</f>
        <v>0</v>
      </c>
      <c r="I14" s="140">
        <f>'CH01'!J12-SUMPRODUCT((INDEX(NC_giam,,HLOOKUP($C14,COLMadat,2,0)))*(DVHC='Kiem Tra Ptu am'!I$5))</f>
        <v>0</v>
      </c>
      <c r="J14" s="140">
        <f>'CH01'!K12-SUMPRODUCT((INDEX(NC_giam,,HLOOKUP($C14,COLMadat,2,0)))*(DVHC='Kiem Tra Ptu am'!J$5))</f>
        <v>0</v>
      </c>
      <c r="K14" s="140">
        <f>'CH01'!L12-SUMPRODUCT((INDEX(NC_giam,,HLOOKUP($C14,COLMadat,2,0)))*(DVHC='Kiem Tra Ptu am'!K$5))</f>
        <v>0</v>
      </c>
      <c r="L14" s="140">
        <f>'CH01'!M12-SUMPRODUCT((INDEX(NC_giam,,HLOOKUP($C14,COLMadat,2,0)))*(DVHC='Kiem Tra Ptu am'!L$5))</f>
        <v>0</v>
      </c>
      <c r="M14" s="140">
        <f>'CH01'!N12-SUMPRODUCT((INDEX(NC_giam,,HLOOKUP($C14,COLMadat,2,0)))*(DVHC='Kiem Tra Ptu am'!M$5))</f>
        <v>0</v>
      </c>
      <c r="N14" s="140">
        <f>'CH01'!O12-SUMPRODUCT((INDEX(NC_giam,,HLOOKUP($C14,COLMadat,2,0)))*(DVHC='Kiem Tra Ptu am'!N$5))</f>
        <v>0</v>
      </c>
      <c r="O14" s="140">
        <f>'CH01'!P12-SUMPRODUCT((INDEX(NC_giam,,HLOOKUP($C14,COLMadat,2,0)))*(DVHC='Kiem Tra Ptu am'!O$5))</f>
        <v>0</v>
      </c>
      <c r="P14" s="140">
        <f>'CH01'!Q12-SUMPRODUCT((INDEX(NC_giam,,HLOOKUP($C14,COLMadat,2,0)))*(DVHC='Kiem Tra Ptu am'!P$5))</f>
        <v>0</v>
      </c>
      <c r="Q14" s="140">
        <f>'CH01'!R12-SUMPRODUCT((INDEX(NC_giam,,HLOOKUP($C14,COLMadat,2,0)))*(DVHC='Kiem Tra Ptu am'!Q$5))</f>
        <v>0</v>
      </c>
      <c r="R14" s="140">
        <f>'CH01'!S12-SUMPRODUCT((INDEX(NC_giam,,HLOOKUP($C14,COLMadat,2,0)))*(DVHC='Kiem Tra Ptu am'!R$5))</f>
        <v>0</v>
      </c>
      <c r="S14" s="140">
        <f>'CH01'!T12-SUMPRODUCT((INDEX(NC_giam,,HLOOKUP($C14,COLMadat,2,0)))*(DVHC='Kiem Tra Ptu am'!S$5))</f>
        <v>0</v>
      </c>
      <c r="T14" s="140">
        <f>'CH01'!U12-SUMPRODUCT((INDEX(NC_giam,,HLOOKUP($C14,COLMadat,2,0)))*(DVHC='Kiem Tra Ptu am'!T$5))</f>
        <v>0</v>
      </c>
      <c r="U14" s="140">
        <f>'CH01'!V12-SUMPRODUCT((INDEX(NC_giam,,HLOOKUP($C14,COLMadat,2,0)))*(DVHC='Kiem Tra Ptu am'!U$5))</f>
        <v>0</v>
      </c>
      <c r="V14" s="140">
        <f>'CH01'!W12-SUMPRODUCT((INDEX(NC_giam,,HLOOKUP($C14,COLMadat,2,0)))*(DVHC='Kiem Tra Ptu am'!V$5))</f>
        <v>0</v>
      </c>
      <c r="W14" s="140">
        <f>'CH01'!X12-SUMPRODUCT((INDEX(NC_giam,,HLOOKUP($C14,COLMadat,2,0)))*(DVHC='Kiem Tra Ptu am'!W$5))</f>
        <v>0</v>
      </c>
      <c r="X14" s="140">
        <f>'CH01'!Y12-SUMPRODUCT((INDEX(NC_giam,,HLOOKUP($C14,COLMadat,2,0)))*(DVHC='Kiem Tra Ptu am'!X$5))</f>
        <v>0</v>
      </c>
      <c r="Y14" s="140">
        <f>'CH01'!Z12-SUMPRODUCT((INDEX(NC_giam,,HLOOKUP($C14,COLMadat,2,0)))*(DVHC='Kiem Tra Ptu am'!Y$5))</f>
        <v>0</v>
      </c>
      <c r="Z14" s="140">
        <f>'CH01'!AA12-SUMPRODUCT((INDEX(NC_giam,,HLOOKUP($C14,COLMadat,2,0)))*(DVHC='Kiem Tra Ptu am'!Z$5))</f>
        <v>0</v>
      </c>
      <c r="AA14" s="140">
        <f>'CH01'!AB12-SUMPRODUCT((INDEX(NC_giam,,HLOOKUP($C14,COLMadat,2,0)))*(DVHC='Kiem Tra Ptu am'!AA$5))</f>
        <v>0</v>
      </c>
      <c r="AB14" s="140">
        <f>'CH01'!AC12-SUMPRODUCT((INDEX(NC_giam,,HLOOKUP($C14,COLMadat,2,0)))*(DVHC='Kiem Tra Ptu am'!AB$5))</f>
        <v>0</v>
      </c>
      <c r="AC14" s="140">
        <f>'CH01'!AD12-SUMPRODUCT((INDEX(NC_giam,,HLOOKUP($C14,COLMadat,2,0)))*(DVHC='Kiem Tra Ptu am'!AC$5))</f>
        <v>0</v>
      </c>
      <c r="AD14" s="140">
        <f>'CH01'!AE12-SUMPRODUCT((INDEX(NC_giam,,HLOOKUP($C14,COLMadat,2,0)))*(DVHC='Kiem Tra Ptu am'!AD$5))</f>
        <v>0</v>
      </c>
      <c r="AE14" s="140">
        <f>'CH01'!AF12-SUMPRODUCT((INDEX(NC_giam,,HLOOKUP($C14,COLMadat,2,0)))*(DVHC='Kiem Tra Ptu am'!AE$5))</f>
        <v>0</v>
      </c>
      <c r="AF14" s="140">
        <f>'CH01'!AG12-SUMPRODUCT((INDEX(NC_giam,,HLOOKUP($C14,COLMadat,2,0)))*(DVHC='Kiem Tra Ptu am'!AF$5))</f>
        <v>0</v>
      </c>
      <c r="AG14" s="140">
        <f>'CH01'!AH12-SUMPRODUCT((INDEX(NC_giam,,HLOOKUP($C14,COLMadat,2,0)))*(DVHC='Kiem Tra Ptu am'!AG$5))</f>
        <v>0</v>
      </c>
      <c r="AH14" s="140">
        <f>'CH01'!AI12-SUMPRODUCT((INDEX(NC_giam,,HLOOKUP($C14,COLMadat,2,0)))*(DVHC='Kiem Tra Ptu am'!AH$5))</f>
        <v>0</v>
      </c>
      <c r="AI14" s="140">
        <f>'CH01'!AJ12-SUMPRODUCT((INDEX(NC_giam,,HLOOKUP($C14,COLMadat,2,0)))*(DVHC='Kiem Tra Ptu am'!AI$5))</f>
        <v>0</v>
      </c>
      <c r="AJ14" s="140">
        <f>'CH01'!AK12-SUMPRODUCT((INDEX(NC_giam,,HLOOKUP($C14,COLMadat,2,0)))*(DVHC='Kiem Tra Ptu am'!AJ$5))</f>
        <v>0</v>
      </c>
      <c r="AK14" s="140">
        <f>'CH01'!AL12-SUMPRODUCT((INDEX(NC_giam,,HLOOKUP($C14,COLMadat,2,0)))*(DVHC='Kiem Tra Ptu am'!AK$5))</f>
        <v>0</v>
      </c>
      <c r="AL14" s="140">
        <f>'CH01'!AM12-SUMPRODUCT((INDEX(NC_giam,,HLOOKUP($C14,COLMadat,2,0)))*(DVHC='Kiem Tra Ptu am'!AL$5))</f>
        <v>0</v>
      </c>
      <c r="AM14" s="140">
        <f>'CH01'!AN12-SUMPRODUCT((INDEX(NC_giam,,HLOOKUP($C14,COLMadat,2,0)))*(DVHC='Kiem Tra Ptu am'!AM$5))</f>
        <v>0</v>
      </c>
      <c r="AN14" s="140">
        <f>'CH01'!AO12-SUMPRODUCT((INDEX(NC_giam,,HLOOKUP($C14,COLMadat,2,0)))*(DVHC='Kiem Tra Ptu am'!AN$5))</f>
        <v>0</v>
      </c>
    </row>
    <row r="15" spans="1:40">
      <c r="A15" s="141" t="str">
        <f>'CH01'!A13</f>
        <v>1.2</v>
      </c>
      <c r="B15" s="141" t="str">
        <f>'CH01'!B13</f>
        <v>Đất trồng cây hằng năm khác</v>
      </c>
      <c r="C15" s="139" t="str">
        <f>'CH01'!C13</f>
        <v>HNK</v>
      </c>
      <c r="D15" s="140">
        <f t="shared" si="3"/>
        <v>0</v>
      </c>
      <c r="E15" s="140">
        <f>'CH01'!F13-SUMPRODUCT((INDEX(NC_giam,,HLOOKUP($C15,COLMadat,2,0)))*(DVHC='Kiem Tra Ptu am'!E$5))</f>
        <v>49.6372</v>
      </c>
      <c r="F15" s="140">
        <f>'CH01'!G13-SUMPRODUCT((INDEX(NC_giam,,HLOOKUP($C15,COLMadat,2,0)))*(DVHC='Kiem Tra Ptu am'!F$5))</f>
        <v>0</v>
      </c>
      <c r="G15" s="140">
        <f>'CH01'!H13-SUMPRODUCT((INDEX(NC_giam,,HLOOKUP($C15,COLMadat,2,0)))*(DVHC='Kiem Tra Ptu am'!G$5))</f>
        <v>0</v>
      </c>
      <c r="H15" s="140">
        <f>'CH01'!I13-SUMPRODUCT((INDEX(NC_giam,,HLOOKUP($C15,COLMadat,2,0)))*(DVHC='Kiem Tra Ptu am'!H$5))</f>
        <v>0</v>
      </c>
      <c r="I15" s="140">
        <f>'CH01'!J13-SUMPRODUCT((INDEX(NC_giam,,HLOOKUP($C15,COLMadat,2,0)))*(DVHC='Kiem Tra Ptu am'!I$5))</f>
        <v>0</v>
      </c>
      <c r="J15" s="140">
        <f>'CH01'!K13-SUMPRODUCT((INDEX(NC_giam,,HLOOKUP($C15,COLMadat,2,0)))*(DVHC='Kiem Tra Ptu am'!J$5))</f>
        <v>0</v>
      </c>
      <c r="K15" s="140">
        <f>'CH01'!L13-SUMPRODUCT((INDEX(NC_giam,,HLOOKUP($C15,COLMadat,2,0)))*(DVHC='Kiem Tra Ptu am'!K$5))</f>
        <v>0</v>
      </c>
      <c r="L15" s="140">
        <f>'CH01'!M13-SUMPRODUCT((INDEX(NC_giam,,HLOOKUP($C15,COLMadat,2,0)))*(DVHC='Kiem Tra Ptu am'!L$5))</f>
        <v>0</v>
      </c>
      <c r="M15" s="140">
        <f>'CH01'!N13-SUMPRODUCT((INDEX(NC_giam,,HLOOKUP($C15,COLMadat,2,0)))*(DVHC='Kiem Tra Ptu am'!M$5))</f>
        <v>0</v>
      </c>
      <c r="N15" s="140">
        <f>'CH01'!O13-SUMPRODUCT((INDEX(NC_giam,,HLOOKUP($C15,COLMadat,2,0)))*(DVHC='Kiem Tra Ptu am'!N$5))</f>
        <v>0</v>
      </c>
      <c r="O15" s="140">
        <f>'CH01'!P13-SUMPRODUCT((INDEX(NC_giam,,HLOOKUP($C15,COLMadat,2,0)))*(DVHC='Kiem Tra Ptu am'!O$5))</f>
        <v>0</v>
      </c>
      <c r="P15" s="140">
        <f>'CH01'!Q13-SUMPRODUCT((INDEX(NC_giam,,HLOOKUP($C15,COLMadat,2,0)))*(DVHC='Kiem Tra Ptu am'!P$5))</f>
        <v>0</v>
      </c>
      <c r="Q15" s="140">
        <f>'CH01'!R13-SUMPRODUCT((INDEX(NC_giam,,HLOOKUP($C15,COLMadat,2,0)))*(DVHC='Kiem Tra Ptu am'!Q$5))</f>
        <v>0</v>
      </c>
      <c r="R15" s="140">
        <f>'CH01'!S13-SUMPRODUCT((INDEX(NC_giam,,HLOOKUP($C15,COLMadat,2,0)))*(DVHC='Kiem Tra Ptu am'!R$5))</f>
        <v>0</v>
      </c>
      <c r="S15" s="140">
        <f>'CH01'!T13-SUMPRODUCT((INDEX(NC_giam,,HLOOKUP($C15,COLMadat,2,0)))*(DVHC='Kiem Tra Ptu am'!S$5))</f>
        <v>0</v>
      </c>
      <c r="T15" s="140">
        <f>'CH01'!U13-SUMPRODUCT((INDEX(NC_giam,,HLOOKUP($C15,COLMadat,2,0)))*(DVHC='Kiem Tra Ptu am'!T$5))</f>
        <v>0</v>
      </c>
      <c r="U15" s="140">
        <f>'CH01'!V13-SUMPRODUCT((INDEX(NC_giam,,HLOOKUP($C15,COLMadat,2,0)))*(DVHC='Kiem Tra Ptu am'!U$5))</f>
        <v>0</v>
      </c>
      <c r="V15" s="140">
        <f>'CH01'!W13-SUMPRODUCT((INDEX(NC_giam,,HLOOKUP($C15,COLMadat,2,0)))*(DVHC='Kiem Tra Ptu am'!V$5))</f>
        <v>0</v>
      </c>
      <c r="W15" s="140">
        <f>'CH01'!X13-SUMPRODUCT((INDEX(NC_giam,,HLOOKUP($C15,COLMadat,2,0)))*(DVHC='Kiem Tra Ptu am'!W$5))</f>
        <v>0</v>
      </c>
      <c r="X15" s="140">
        <f>'CH01'!Y13-SUMPRODUCT((INDEX(NC_giam,,HLOOKUP($C15,COLMadat,2,0)))*(DVHC='Kiem Tra Ptu am'!X$5))</f>
        <v>0</v>
      </c>
      <c r="Y15" s="140">
        <f>'CH01'!Z13-SUMPRODUCT((INDEX(NC_giam,,HLOOKUP($C15,COLMadat,2,0)))*(DVHC='Kiem Tra Ptu am'!Y$5))</f>
        <v>0</v>
      </c>
      <c r="Z15" s="140">
        <f>'CH01'!AA13-SUMPRODUCT((INDEX(NC_giam,,HLOOKUP($C15,COLMadat,2,0)))*(DVHC='Kiem Tra Ptu am'!Z$5))</f>
        <v>0</v>
      </c>
      <c r="AA15" s="140">
        <f>'CH01'!AB13-SUMPRODUCT((INDEX(NC_giam,,HLOOKUP($C15,COLMadat,2,0)))*(DVHC='Kiem Tra Ptu am'!AA$5))</f>
        <v>0</v>
      </c>
      <c r="AB15" s="140">
        <f>'CH01'!AC13-SUMPRODUCT((INDEX(NC_giam,,HLOOKUP($C15,COLMadat,2,0)))*(DVHC='Kiem Tra Ptu am'!AB$5))</f>
        <v>0</v>
      </c>
      <c r="AC15" s="140">
        <f>'CH01'!AD13-SUMPRODUCT((INDEX(NC_giam,,HLOOKUP($C15,COLMadat,2,0)))*(DVHC='Kiem Tra Ptu am'!AC$5))</f>
        <v>0</v>
      </c>
      <c r="AD15" s="140">
        <f>'CH01'!AE13-SUMPRODUCT((INDEX(NC_giam,,HLOOKUP($C15,COLMadat,2,0)))*(DVHC='Kiem Tra Ptu am'!AD$5))</f>
        <v>0</v>
      </c>
      <c r="AE15" s="140">
        <f>'CH01'!AF13-SUMPRODUCT((INDEX(NC_giam,,HLOOKUP($C15,COLMadat,2,0)))*(DVHC='Kiem Tra Ptu am'!AE$5))</f>
        <v>0</v>
      </c>
      <c r="AF15" s="140">
        <f>'CH01'!AG13-SUMPRODUCT((INDEX(NC_giam,,HLOOKUP($C15,COLMadat,2,0)))*(DVHC='Kiem Tra Ptu am'!AF$5))</f>
        <v>0</v>
      </c>
      <c r="AG15" s="140">
        <f>'CH01'!AH13-SUMPRODUCT((INDEX(NC_giam,,HLOOKUP($C15,COLMadat,2,0)))*(DVHC='Kiem Tra Ptu am'!AG$5))</f>
        <v>0</v>
      </c>
      <c r="AH15" s="140">
        <f>'CH01'!AI13-SUMPRODUCT((INDEX(NC_giam,,HLOOKUP($C15,COLMadat,2,0)))*(DVHC='Kiem Tra Ptu am'!AH$5))</f>
        <v>0</v>
      </c>
      <c r="AI15" s="140">
        <f>'CH01'!AJ13-SUMPRODUCT((INDEX(NC_giam,,HLOOKUP($C15,COLMadat,2,0)))*(DVHC='Kiem Tra Ptu am'!AI$5))</f>
        <v>0</v>
      </c>
      <c r="AJ15" s="140">
        <f>'CH01'!AK13-SUMPRODUCT((INDEX(NC_giam,,HLOOKUP($C15,COLMadat,2,0)))*(DVHC='Kiem Tra Ptu am'!AJ$5))</f>
        <v>0</v>
      </c>
      <c r="AK15" s="140">
        <f>'CH01'!AL13-SUMPRODUCT((INDEX(NC_giam,,HLOOKUP($C15,COLMadat,2,0)))*(DVHC='Kiem Tra Ptu am'!AK$5))</f>
        <v>0</v>
      </c>
      <c r="AL15" s="140">
        <f>'CH01'!AM13-SUMPRODUCT((INDEX(NC_giam,,HLOOKUP($C15,COLMadat,2,0)))*(DVHC='Kiem Tra Ptu am'!AL$5))</f>
        <v>0</v>
      </c>
      <c r="AM15" s="140">
        <f>'CH01'!AN13-SUMPRODUCT((INDEX(NC_giam,,HLOOKUP($C15,COLMadat,2,0)))*(DVHC='Kiem Tra Ptu am'!AM$5))</f>
        <v>0</v>
      </c>
      <c r="AN15" s="140">
        <f>'CH01'!AO13-SUMPRODUCT((INDEX(NC_giam,,HLOOKUP($C15,COLMadat,2,0)))*(DVHC='Kiem Tra Ptu am'!AN$5))</f>
        <v>0</v>
      </c>
    </row>
    <row r="16" spans="1:40">
      <c r="A16" s="141" t="str">
        <f>'CH01'!A14</f>
        <v>1.3</v>
      </c>
      <c r="B16" s="141" t="str">
        <f>'CH01'!B14</f>
        <v>Đất trồng cây lâu năm</v>
      </c>
      <c r="C16" s="139" t="str">
        <f>'CH01'!C14</f>
        <v>CLN</v>
      </c>
      <c r="D16" s="140">
        <f t="shared" si="3"/>
        <v>0</v>
      </c>
      <c r="E16" s="140">
        <f>'CH01'!F14-SUMPRODUCT((INDEX(NC_giam,,HLOOKUP($C16,COLMadat,2,0)))*(DVHC='Kiem Tra Ptu am'!E$5))</f>
        <v>57.228099999999998</v>
      </c>
      <c r="F16" s="140">
        <f>'CH01'!G14-SUMPRODUCT((INDEX(NC_giam,,HLOOKUP($C16,COLMadat,2,0)))*(DVHC='Kiem Tra Ptu am'!F$5))</f>
        <v>0</v>
      </c>
      <c r="G16" s="140">
        <f>'CH01'!H14-SUMPRODUCT((INDEX(NC_giam,,HLOOKUP($C16,COLMadat,2,0)))*(DVHC='Kiem Tra Ptu am'!G$5))</f>
        <v>0</v>
      </c>
      <c r="H16" s="140">
        <f>'CH01'!I14-SUMPRODUCT((INDEX(NC_giam,,HLOOKUP($C16,COLMadat,2,0)))*(DVHC='Kiem Tra Ptu am'!H$5))</f>
        <v>0</v>
      </c>
      <c r="I16" s="140">
        <f>'CH01'!J14-SUMPRODUCT((INDEX(NC_giam,,HLOOKUP($C16,COLMadat,2,0)))*(DVHC='Kiem Tra Ptu am'!I$5))</f>
        <v>0</v>
      </c>
      <c r="J16" s="140">
        <f>'CH01'!K14-SUMPRODUCT((INDEX(NC_giam,,HLOOKUP($C16,COLMadat,2,0)))*(DVHC='Kiem Tra Ptu am'!J$5))</f>
        <v>0</v>
      </c>
      <c r="K16" s="140">
        <f>'CH01'!L14-SUMPRODUCT((INDEX(NC_giam,,HLOOKUP($C16,COLMadat,2,0)))*(DVHC='Kiem Tra Ptu am'!K$5))</f>
        <v>0</v>
      </c>
      <c r="L16" s="140">
        <f>'CH01'!M14-SUMPRODUCT((INDEX(NC_giam,,HLOOKUP($C16,COLMadat,2,0)))*(DVHC='Kiem Tra Ptu am'!L$5))</f>
        <v>0</v>
      </c>
      <c r="M16" s="140">
        <f>'CH01'!N14-SUMPRODUCT((INDEX(NC_giam,,HLOOKUP($C16,COLMadat,2,0)))*(DVHC='Kiem Tra Ptu am'!M$5))</f>
        <v>0</v>
      </c>
      <c r="N16" s="140">
        <f>'CH01'!O14-SUMPRODUCT((INDEX(NC_giam,,HLOOKUP($C16,COLMadat,2,0)))*(DVHC='Kiem Tra Ptu am'!N$5))</f>
        <v>0</v>
      </c>
      <c r="O16" s="140">
        <f>'CH01'!P14-SUMPRODUCT((INDEX(NC_giam,,HLOOKUP($C16,COLMadat,2,0)))*(DVHC='Kiem Tra Ptu am'!O$5))</f>
        <v>0</v>
      </c>
      <c r="P16" s="140">
        <f>'CH01'!Q14-SUMPRODUCT((INDEX(NC_giam,,HLOOKUP($C16,COLMadat,2,0)))*(DVHC='Kiem Tra Ptu am'!P$5))</f>
        <v>0</v>
      </c>
      <c r="Q16" s="140">
        <f>'CH01'!R14-SUMPRODUCT((INDEX(NC_giam,,HLOOKUP($C16,COLMadat,2,0)))*(DVHC='Kiem Tra Ptu am'!Q$5))</f>
        <v>0</v>
      </c>
      <c r="R16" s="140">
        <f>'CH01'!S14-SUMPRODUCT((INDEX(NC_giam,,HLOOKUP($C16,COLMadat,2,0)))*(DVHC='Kiem Tra Ptu am'!R$5))</f>
        <v>0</v>
      </c>
      <c r="S16" s="140">
        <f>'CH01'!T14-SUMPRODUCT((INDEX(NC_giam,,HLOOKUP($C16,COLMadat,2,0)))*(DVHC='Kiem Tra Ptu am'!S$5))</f>
        <v>0</v>
      </c>
      <c r="T16" s="140">
        <f>'CH01'!U14-SUMPRODUCT((INDEX(NC_giam,,HLOOKUP($C16,COLMadat,2,0)))*(DVHC='Kiem Tra Ptu am'!T$5))</f>
        <v>0</v>
      </c>
      <c r="U16" s="140">
        <f>'CH01'!V14-SUMPRODUCT((INDEX(NC_giam,,HLOOKUP($C16,COLMadat,2,0)))*(DVHC='Kiem Tra Ptu am'!U$5))</f>
        <v>0</v>
      </c>
      <c r="V16" s="140">
        <f>'CH01'!W14-SUMPRODUCT((INDEX(NC_giam,,HLOOKUP($C16,COLMadat,2,0)))*(DVHC='Kiem Tra Ptu am'!V$5))</f>
        <v>0</v>
      </c>
      <c r="W16" s="140">
        <f>'CH01'!X14-SUMPRODUCT((INDEX(NC_giam,,HLOOKUP($C16,COLMadat,2,0)))*(DVHC='Kiem Tra Ptu am'!W$5))</f>
        <v>0</v>
      </c>
      <c r="X16" s="140">
        <f>'CH01'!Y14-SUMPRODUCT((INDEX(NC_giam,,HLOOKUP($C16,COLMadat,2,0)))*(DVHC='Kiem Tra Ptu am'!X$5))</f>
        <v>0</v>
      </c>
      <c r="Y16" s="140">
        <f>'CH01'!Z14-SUMPRODUCT((INDEX(NC_giam,,HLOOKUP($C16,COLMadat,2,0)))*(DVHC='Kiem Tra Ptu am'!Y$5))</f>
        <v>0</v>
      </c>
      <c r="Z16" s="140">
        <f>'CH01'!AA14-SUMPRODUCT((INDEX(NC_giam,,HLOOKUP($C16,COLMadat,2,0)))*(DVHC='Kiem Tra Ptu am'!Z$5))</f>
        <v>0</v>
      </c>
      <c r="AA16" s="140">
        <f>'CH01'!AB14-SUMPRODUCT((INDEX(NC_giam,,HLOOKUP($C16,COLMadat,2,0)))*(DVHC='Kiem Tra Ptu am'!AA$5))</f>
        <v>0</v>
      </c>
      <c r="AB16" s="140">
        <f>'CH01'!AC14-SUMPRODUCT((INDEX(NC_giam,,HLOOKUP($C16,COLMadat,2,0)))*(DVHC='Kiem Tra Ptu am'!AB$5))</f>
        <v>0</v>
      </c>
      <c r="AC16" s="140">
        <f>'CH01'!AD14-SUMPRODUCT((INDEX(NC_giam,,HLOOKUP($C16,COLMadat,2,0)))*(DVHC='Kiem Tra Ptu am'!AC$5))</f>
        <v>0</v>
      </c>
      <c r="AD16" s="140">
        <f>'CH01'!AE14-SUMPRODUCT((INDEX(NC_giam,,HLOOKUP($C16,COLMadat,2,0)))*(DVHC='Kiem Tra Ptu am'!AD$5))</f>
        <v>0</v>
      </c>
      <c r="AE16" s="140">
        <f>'CH01'!AF14-SUMPRODUCT((INDEX(NC_giam,,HLOOKUP($C16,COLMadat,2,0)))*(DVHC='Kiem Tra Ptu am'!AE$5))</f>
        <v>0</v>
      </c>
      <c r="AF16" s="140">
        <f>'CH01'!AG14-SUMPRODUCT((INDEX(NC_giam,,HLOOKUP($C16,COLMadat,2,0)))*(DVHC='Kiem Tra Ptu am'!AF$5))</f>
        <v>0</v>
      </c>
      <c r="AG16" s="140">
        <f>'CH01'!AH14-SUMPRODUCT((INDEX(NC_giam,,HLOOKUP($C16,COLMadat,2,0)))*(DVHC='Kiem Tra Ptu am'!AG$5))</f>
        <v>0</v>
      </c>
      <c r="AH16" s="140">
        <f>'CH01'!AI14-SUMPRODUCT((INDEX(NC_giam,,HLOOKUP($C16,COLMadat,2,0)))*(DVHC='Kiem Tra Ptu am'!AH$5))</f>
        <v>0</v>
      </c>
      <c r="AI16" s="140">
        <f>'CH01'!AJ14-SUMPRODUCT((INDEX(NC_giam,,HLOOKUP($C16,COLMadat,2,0)))*(DVHC='Kiem Tra Ptu am'!AI$5))</f>
        <v>0</v>
      </c>
      <c r="AJ16" s="140">
        <f>'CH01'!AK14-SUMPRODUCT((INDEX(NC_giam,,HLOOKUP($C16,COLMadat,2,0)))*(DVHC='Kiem Tra Ptu am'!AJ$5))</f>
        <v>0</v>
      </c>
      <c r="AK16" s="140">
        <f>'CH01'!AL14-SUMPRODUCT((INDEX(NC_giam,,HLOOKUP($C16,COLMadat,2,0)))*(DVHC='Kiem Tra Ptu am'!AK$5))</f>
        <v>0</v>
      </c>
      <c r="AL16" s="140">
        <f>'CH01'!AM14-SUMPRODUCT((INDEX(NC_giam,,HLOOKUP($C16,COLMadat,2,0)))*(DVHC='Kiem Tra Ptu am'!AL$5))</f>
        <v>0</v>
      </c>
      <c r="AM16" s="140">
        <f>'CH01'!AN14-SUMPRODUCT((INDEX(NC_giam,,HLOOKUP($C16,COLMadat,2,0)))*(DVHC='Kiem Tra Ptu am'!AM$5))</f>
        <v>0</v>
      </c>
      <c r="AN16" s="140">
        <f>'CH01'!AO14-SUMPRODUCT((INDEX(NC_giam,,HLOOKUP($C16,COLMadat,2,0)))*(DVHC='Kiem Tra Ptu am'!AN$5))</f>
        <v>0</v>
      </c>
    </row>
    <row r="17" spans="1:40">
      <c r="A17" s="141" t="str">
        <f>'CH01'!A15</f>
        <v>1.4</v>
      </c>
      <c r="B17" s="141" t="str">
        <f>'CH01'!B15</f>
        <v>Đất rừng đặc dụng</v>
      </c>
      <c r="C17" s="139" t="str">
        <f>'CH01'!C15</f>
        <v>RDD</v>
      </c>
      <c r="D17" s="140">
        <f t="shared" si="3"/>
        <v>0</v>
      </c>
      <c r="E17" s="140">
        <f>'CH01'!F15-SUMPRODUCT((INDEX(NC_giam,,HLOOKUP($C17,COLMadat,2,0)))*(DVHC='Kiem Tra Ptu am'!E$5))</f>
        <v>0</v>
      </c>
      <c r="F17" s="140">
        <f>'CH01'!G15-SUMPRODUCT((INDEX(NC_giam,,HLOOKUP($C17,COLMadat,2,0)))*(DVHC='Kiem Tra Ptu am'!F$5))</f>
        <v>0</v>
      </c>
      <c r="G17" s="140">
        <f>'CH01'!H15-SUMPRODUCT((INDEX(NC_giam,,HLOOKUP($C17,COLMadat,2,0)))*(DVHC='Kiem Tra Ptu am'!G$5))</f>
        <v>0</v>
      </c>
      <c r="H17" s="140">
        <f>'CH01'!I15-SUMPRODUCT((INDEX(NC_giam,,HLOOKUP($C17,COLMadat,2,0)))*(DVHC='Kiem Tra Ptu am'!H$5))</f>
        <v>0</v>
      </c>
      <c r="I17" s="140">
        <f>'CH01'!J15-SUMPRODUCT((INDEX(NC_giam,,HLOOKUP($C17,COLMadat,2,0)))*(DVHC='Kiem Tra Ptu am'!I$5))</f>
        <v>0</v>
      </c>
      <c r="J17" s="140">
        <f>'CH01'!K15-SUMPRODUCT((INDEX(NC_giam,,HLOOKUP($C17,COLMadat,2,0)))*(DVHC='Kiem Tra Ptu am'!J$5))</f>
        <v>0</v>
      </c>
      <c r="K17" s="140">
        <f>'CH01'!L15-SUMPRODUCT((INDEX(NC_giam,,HLOOKUP($C17,COLMadat,2,0)))*(DVHC='Kiem Tra Ptu am'!K$5))</f>
        <v>0</v>
      </c>
      <c r="L17" s="140">
        <f>'CH01'!M15-SUMPRODUCT((INDEX(NC_giam,,HLOOKUP($C17,COLMadat,2,0)))*(DVHC='Kiem Tra Ptu am'!L$5))</f>
        <v>0</v>
      </c>
      <c r="M17" s="140">
        <f>'CH01'!N15-SUMPRODUCT((INDEX(NC_giam,,HLOOKUP($C17,COLMadat,2,0)))*(DVHC='Kiem Tra Ptu am'!M$5))</f>
        <v>0</v>
      </c>
      <c r="N17" s="140">
        <f>'CH01'!O15-SUMPRODUCT((INDEX(NC_giam,,HLOOKUP($C17,COLMadat,2,0)))*(DVHC='Kiem Tra Ptu am'!N$5))</f>
        <v>0</v>
      </c>
      <c r="O17" s="140">
        <f>'CH01'!P15-SUMPRODUCT((INDEX(NC_giam,,HLOOKUP($C17,COLMadat,2,0)))*(DVHC='Kiem Tra Ptu am'!O$5))</f>
        <v>0</v>
      </c>
      <c r="P17" s="140">
        <f>'CH01'!Q15-SUMPRODUCT((INDEX(NC_giam,,HLOOKUP($C17,COLMadat,2,0)))*(DVHC='Kiem Tra Ptu am'!P$5))</f>
        <v>0</v>
      </c>
      <c r="Q17" s="140">
        <f>'CH01'!R15-SUMPRODUCT((INDEX(NC_giam,,HLOOKUP($C17,COLMadat,2,0)))*(DVHC='Kiem Tra Ptu am'!Q$5))</f>
        <v>0</v>
      </c>
      <c r="R17" s="140">
        <f>'CH01'!S15-SUMPRODUCT((INDEX(NC_giam,,HLOOKUP($C17,COLMadat,2,0)))*(DVHC='Kiem Tra Ptu am'!R$5))</f>
        <v>0</v>
      </c>
      <c r="S17" s="140">
        <f>'CH01'!T15-SUMPRODUCT((INDEX(NC_giam,,HLOOKUP($C17,COLMadat,2,0)))*(DVHC='Kiem Tra Ptu am'!S$5))</f>
        <v>0</v>
      </c>
      <c r="T17" s="140">
        <f>'CH01'!U15-SUMPRODUCT((INDEX(NC_giam,,HLOOKUP($C17,COLMadat,2,0)))*(DVHC='Kiem Tra Ptu am'!T$5))</f>
        <v>0</v>
      </c>
      <c r="U17" s="140">
        <f>'CH01'!V15-SUMPRODUCT((INDEX(NC_giam,,HLOOKUP($C17,COLMadat,2,0)))*(DVHC='Kiem Tra Ptu am'!U$5))</f>
        <v>0</v>
      </c>
      <c r="V17" s="140">
        <f>'CH01'!W15-SUMPRODUCT((INDEX(NC_giam,,HLOOKUP($C17,COLMadat,2,0)))*(DVHC='Kiem Tra Ptu am'!V$5))</f>
        <v>0</v>
      </c>
      <c r="W17" s="140">
        <f>'CH01'!X15-SUMPRODUCT((INDEX(NC_giam,,HLOOKUP($C17,COLMadat,2,0)))*(DVHC='Kiem Tra Ptu am'!W$5))</f>
        <v>0</v>
      </c>
      <c r="X17" s="140">
        <f>'CH01'!Y15-SUMPRODUCT((INDEX(NC_giam,,HLOOKUP($C17,COLMadat,2,0)))*(DVHC='Kiem Tra Ptu am'!X$5))</f>
        <v>0</v>
      </c>
      <c r="Y17" s="140">
        <f>'CH01'!Z15-SUMPRODUCT((INDEX(NC_giam,,HLOOKUP($C17,COLMadat,2,0)))*(DVHC='Kiem Tra Ptu am'!Y$5))</f>
        <v>0</v>
      </c>
      <c r="Z17" s="140">
        <f>'CH01'!AA15-SUMPRODUCT((INDEX(NC_giam,,HLOOKUP($C17,COLMadat,2,0)))*(DVHC='Kiem Tra Ptu am'!Z$5))</f>
        <v>0</v>
      </c>
      <c r="AA17" s="140">
        <f>'CH01'!AB15-SUMPRODUCT((INDEX(NC_giam,,HLOOKUP($C17,COLMadat,2,0)))*(DVHC='Kiem Tra Ptu am'!AA$5))</f>
        <v>0</v>
      </c>
      <c r="AB17" s="140">
        <f>'CH01'!AC15-SUMPRODUCT((INDEX(NC_giam,,HLOOKUP($C17,COLMadat,2,0)))*(DVHC='Kiem Tra Ptu am'!AB$5))</f>
        <v>0</v>
      </c>
      <c r="AC17" s="140">
        <f>'CH01'!AD15-SUMPRODUCT((INDEX(NC_giam,,HLOOKUP($C17,COLMadat,2,0)))*(DVHC='Kiem Tra Ptu am'!AC$5))</f>
        <v>0</v>
      </c>
      <c r="AD17" s="140">
        <f>'CH01'!AE15-SUMPRODUCT((INDEX(NC_giam,,HLOOKUP($C17,COLMadat,2,0)))*(DVHC='Kiem Tra Ptu am'!AD$5))</f>
        <v>0</v>
      </c>
      <c r="AE17" s="140">
        <f>'CH01'!AF15-SUMPRODUCT((INDEX(NC_giam,,HLOOKUP($C17,COLMadat,2,0)))*(DVHC='Kiem Tra Ptu am'!AE$5))</f>
        <v>0</v>
      </c>
      <c r="AF17" s="140">
        <f>'CH01'!AG15-SUMPRODUCT((INDEX(NC_giam,,HLOOKUP($C17,COLMadat,2,0)))*(DVHC='Kiem Tra Ptu am'!AF$5))</f>
        <v>0</v>
      </c>
      <c r="AG17" s="140">
        <f>'CH01'!AH15-SUMPRODUCT((INDEX(NC_giam,,HLOOKUP($C17,COLMadat,2,0)))*(DVHC='Kiem Tra Ptu am'!AG$5))</f>
        <v>0</v>
      </c>
      <c r="AH17" s="140">
        <f>'CH01'!AI15-SUMPRODUCT((INDEX(NC_giam,,HLOOKUP($C17,COLMadat,2,0)))*(DVHC='Kiem Tra Ptu am'!AH$5))</f>
        <v>0</v>
      </c>
      <c r="AI17" s="140">
        <f>'CH01'!AJ15-SUMPRODUCT((INDEX(NC_giam,,HLOOKUP($C17,COLMadat,2,0)))*(DVHC='Kiem Tra Ptu am'!AI$5))</f>
        <v>0</v>
      </c>
      <c r="AJ17" s="140">
        <f>'CH01'!AK15-SUMPRODUCT((INDEX(NC_giam,,HLOOKUP($C17,COLMadat,2,0)))*(DVHC='Kiem Tra Ptu am'!AJ$5))</f>
        <v>0</v>
      </c>
      <c r="AK17" s="140">
        <f>'CH01'!AL15-SUMPRODUCT((INDEX(NC_giam,,HLOOKUP($C17,COLMadat,2,0)))*(DVHC='Kiem Tra Ptu am'!AK$5))</f>
        <v>0</v>
      </c>
      <c r="AL17" s="140">
        <f>'CH01'!AM15-SUMPRODUCT((INDEX(NC_giam,,HLOOKUP($C17,COLMadat,2,0)))*(DVHC='Kiem Tra Ptu am'!AL$5))</f>
        <v>0</v>
      </c>
      <c r="AM17" s="140">
        <f>'CH01'!AN15-SUMPRODUCT((INDEX(NC_giam,,HLOOKUP($C17,COLMadat,2,0)))*(DVHC='Kiem Tra Ptu am'!AM$5))</f>
        <v>0</v>
      </c>
      <c r="AN17" s="140">
        <f>'CH01'!AO15-SUMPRODUCT((INDEX(NC_giam,,HLOOKUP($C17,COLMadat,2,0)))*(DVHC='Kiem Tra Ptu am'!AN$5))</f>
        <v>0</v>
      </c>
    </row>
    <row r="18" spans="1:40">
      <c r="A18" s="141" t="str">
        <f>'CH01'!A16</f>
        <v>1.5</v>
      </c>
      <c r="B18" s="141" t="str">
        <f>'CH01'!B16</f>
        <v>Đất rừng phòng hộ</v>
      </c>
      <c r="C18" s="139" t="str">
        <f>'CH01'!C16</f>
        <v>RPH</v>
      </c>
      <c r="D18" s="140">
        <f t="shared" si="3"/>
        <v>0</v>
      </c>
      <c r="E18" s="140">
        <f>'CH01'!F16-SUMPRODUCT((INDEX(NC_giam,,HLOOKUP($C18,COLMadat,2,0)))*(DVHC='Kiem Tra Ptu am'!E$5))</f>
        <v>0</v>
      </c>
      <c r="F18" s="140">
        <f>'CH01'!G16-SUMPRODUCT((INDEX(NC_giam,,HLOOKUP($C18,COLMadat,2,0)))*(DVHC='Kiem Tra Ptu am'!F$5))</f>
        <v>0</v>
      </c>
      <c r="G18" s="140">
        <f>'CH01'!H16-SUMPRODUCT((INDEX(NC_giam,,HLOOKUP($C18,COLMadat,2,0)))*(DVHC='Kiem Tra Ptu am'!G$5))</f>
        <v>0</v>
      </c>
      <c r="H18" s="140">
        <f>'CH01'!I16-SUMPRODUCT((INDEX(NC_giam,,HLOOKUP($C18,COLMadat,2,0)))*(DVHC='Kiem Tra Ptu am'!H$5))</f>
        <v>0</v>
      </c>
      <c r="I18" s="140">
        <f>'CH01'!J16-SUMPRODUCT((INDEX(NC_giam,,HLOOKUP($C18,COLMadat,2,0)))*(DVHC='Kiem Tra Ptu am'!I$5))</f>
        <v>0</v>
      </c>
      <c r="J18" s="140">
        <f>'CH01'!K16-SUMPRODUCT((INDEX(NC_giam,,HLOOKUP($C18,COLMadat,2,0)))*(DVHC='Kiem Tra Ptu am'!J$5))</f>
        <v>0</v>
      </c>
      <c r="K18" s="140">
        <f>'CH01'!L16-SUMPRODUCT((INDEX(NC_giam,,HLOOKUP($C18,COLMadat,2,0)))*(DVHC='Kiem Tra Ptu am'!K$5))</f>
        <v>0</v>
      </c>
      <c r="L18" s="140">
        <f>'CH01'!M16-SUMPRODUCT((INDEX(NC_giam,,HLOOKUP($C18,COLMadat,2,0)))*(DVHC='Kiem Tra Ptu am'!L$5))</f>
        <v>0</v>
      </c>
      <c r="M18" s="140">
        <f>'CH01'!N16-SUMPRODUCT((INDEX(NC_giam,,HLOOKUP($C18,COLMadat,2,0)))*(DVHC='Kiem Tra Ptu am'!M$5))</f>
        <v>0</v>
      </c>
      <c r="N18" s="140">
        <f>'CH01'!O16-SUMPRODUCT((INDEX(NC_giam,,HLOOKUP($C18,COLMadat,2,0)))*(DVHC='Kiem Tra Ptu am'!N$5))</f>
        <v>0</v>
      </c>
      <c r="O18" s="140">
        <f>'CH01'!P16-SUMPRODUCT((INDEX(NC_giam,,HLOOKUP($C18,COLMadat,2,0)))*(DVHC='Kiem Tra Ptu am'!O$5))</f>
        <v>0</v>
      </c>
      <c r="P18" s="140">
        <f>'CH01'!Q16-SUMPRODUCT((INDEX(NC_giam,,HLOOKUP($C18,COLMadat,2,0)))*(DVHC='Kiem Tra Ptu am'!P$5))</f>
        <v>0</v>
      </c>
      <c r="Q18" s="140">
        <f>'CH01'!R16-SUMPRODUCT((INDEX(NC_giam,,HLOOKUP($C18,COLMadat,2,0)))*(DVHC='Kiem Tra Ptu am'!Q$5))</f>
        <v>0</v>
      </c>
      <c r="R18" s="140">
        <f>'CH01'!S16-SUMPRODUCT((INDEX(NC_giam,,HLOOKUP($C18,COLMadat,2,0)))*(DVHC='Kiem Tra Ptu am'!R$5))</f>
        <v>0</v>
      </c>
      <c r="S18" s="140">
        <f>'CH01'!T16-SUMPRODUCT((INDEX(NC_giam,,HLOOKUP($C18,COLMadat,2,0)))*(DVHC='Kiem Tra Ptu am'!S$5))</f>
        <v>0</v>
      </c>
      <c r="T18" s="140">
        <f>'CH01'!U16-SUMPRODUCT((INDEX(NC_giam,,HLOOKUP($C18,COLMadat,2,0)))*(DVHC='Kiem Tra Ptu am'!T$5))</f>
        <v>0</v>
      </c>
      <c r="U18" s="140">
        <f>'CH01'!V16-SUMPRODUCT((INDEX(NC_giam,,HLOOKUP($C18,COLMadat,2,0)))*(DVHC='Kiem Tra Ptu am'!U$5))</f>
        <v>0</v>
      </c>
      <c r="V18" s="140">
        <f>'CH01'!W16-SUMPRODUCT((INDEX(NC_giam,,HLOOKUP($C18,COLMadat,2,0)))*(DVHC='Kiem Tra Ptu am'!V$5))</f>
        <v>0</v>
      </c>
      <c r="W18" s="140">
        <f>'CH01'!X16-SUMPRODUCT((INDEX(NC_giam,,HLOOKUP($C18,COLMadat,2,0)))*(DVHC='Kiem Tra Ptu am'!W$5))</f>
        <v>0</v>
      </c>
      <c r="X18" s="140">
        <f>'CH01'!Y16-SUMPRODUCT((INDEX(NC_giam,,HLOOKUP($C18,COLMadat,2,0)))*(DVHC='Kiem Tra Ptu am'!X$5))</f>
        <v>0</v>
      </c>
      <c r="Y18" s="140">
        <f>'CH01'!Z16-SUMPRODUCT((INDEX(NC_giam,,HLOOKUP($C18,COLMadat,2,0)))*(DVHC='Kiem Tra Ptu am'!Y$5))</f>
        <v>0</v>
      </c>
      <c r="Z18" s="140">
        <f>'CH01'!AA16-SUMPRODUCT((INDEX(NC_giam,,HLOOKUP($C18,COLMadat,2,0)))*(DVHC='Kiem Tra Ptu am'!Z$5))</f>
        <v>0</v>
      </c>
      <c r="AA18" s="140">
        <f>'CH01'!AB16-SUMPRODUCT((INDEX(NC_giam,,HLOOKUP($C18,COLMadat,2,0)))*(DVHC='Kiem Tra Ptu am'!AA$5))</f>
        <v>0</v>
      </c>
      <c r="AB18" s="140">
        <f>'CH01'!AC16-SUMPRODUCT((INDEX(NC_giam,,HLOOKUP($C18,COLMadat,2,0)))*(DVHC='Kiem Tra Ptu am'!AB$5))</f>
        <v>0</v>
      </c>
      <c r="AC18" s="140">
        <f>'CH01'!AD16-SUMPRODUCT((INDEX(NC_giam,,HLOOKUP($C18,COLMadat,2,0)))*(DVHC='Kiem Tra Ptu am'!AC$5))</f>
        <v>0</v>
      </c>
      <c r="AD18" s="140">
        <f>'CH01'!AE16-SUMPRODUCT((INDEX(NC_giam,,HLOOKUP($C18,COLMadat,2,0)))*(DVHC='Kiem Tra Ptu am'!AD$5))</f>
        <v>0</v>
      </c>
      <c r="AE18" s="140">
        <f>'CH01'!AF16-SUMPRODUCT((INDEX(NC_giam,,HLOOKUP($C18,COLMadat,2,0)))*(DVHC='Kiem Tra Ptu am'!AE$5))</f>
        <v>0</v>
      </c>
      <c r="AF18" s="140">
        <f>'CH01'!AG16-SUMPRODUCT((INDEX(NC_giam,,HLOOKUP($C18,COLMadat,2,0)))*(DVHC='Kiem Tra Ptu am'!AF$5))</f>
        <v>0</v>
      </c>
      <c r="AG18" s="140">
        <f>'CH01'!AH16-SUMPRODUCT((INDEX(NC_giam,,HLOOKUP($C18,COLMadat,2,0)))*(DVHC='Kiem Tra Ptu am'!AG$5))</f>
        <v>0</v>
      </c>
      <c r="AH18" s="140">
        <f>'CH01'!AI16-SUMPRODUCT((INDEX(NC_giam,,HLOOKUP($C18,COLMadat,2,0)))*(DVHC='Kiem Tra Ptu am'!AH$5))</f>
        <v>0</v>
      </c>
      <c r="AI18" s="140">
        <f>'CH01'!AJ16-SUMPRODUCT((INDEX(NC_giam,,HLOOKUP($C18,COLMadat,2,0)))*(DVHC='Kiem Tra Ptu am'!AI$5))</f>
        <v>0</v>
      </c>
      <c r="AJ18" s="140">
        <f>'CH01'!AK16-SUMPRODUCT((INDEX(NC_giam,,HLOOKUP($C18,COLMadat,2,0)))*(DVHC='Kiem Tra Ptu am'!AJ$5))</f>
        <v>0</v>
      </c>
      <c r="AK18" s="140">
        <f>'CH01'!AL16-SUMPRODUCT((INDEX(NC_giam,,HLOOKUP($C18,COLMadat,2,0)))*(DVHC='Kiem Tra Ptu am'!AK$5))</f>
        <v>0</v>
      </c>
      <c r="AL18" s="140">
        <f>'CH01'!AM16-SUMPRODUCT((INDEX(NC_giam,,HLOOKUP($C18,COLMadat,2,0)))*(DVHC='Kiem Tra Ptu am'!AL$5))</f>
        <v>0</v>
      </c>
      <c r="AM18" s="140">
        <f>'CH01'!AN16-SUMPRODUCT((INDEX(NC_giam,,HLOOKUP($C18,COLMadat,2,0)))*(DVHC='Kiem Tra Ptu am'!AM$5))</f>
        <v>0</v>
      </c>
      <c r="AN18" s="140">
        <f>'CH01'!AO16-SUMPRODUCT((INDEX(NC_giam,,HLOOKUP($C18,COLMadat,2,0)))*(DVHC='Kiem Tra Ptu am'!AN$5))</f>
        <v>0</v>
      </c>
    </row>
    <row r="19" spans="1:40">
      <c r="A19" s="141" t="str">
        <f>'CH01'!A17</f>
        <v>1.6</v>
      </c>
      <c r="B19" s="141" t="str">
        <f>'CH01'!B17</f>
        <v>Đất rừng sản xuất</v>
      </c>
      <c r="C19" s="139" t="str">
        <f>'CH01'!C17</f>
        <v>RSX</v>
      </c>
      <c r="D19" s="140">
        <f t="shared" si="3"/>
        <v>0</v>
      </c>
      <c r="E19" s="140">
        <f>'CH01'!F17-SUMPRODUCT((INDEX(NC_giam,,HLOOKUP($C19,COLMadat,2,0)))*(DVHC='Kiem Tra Ptu am'!E$5))</f>
        <v>0</v>
      </c>
      <c r="F19" s="140">
        <f>'CH01'!G17-SUMPRODUCT((INDEX(NC_giam,,HLOOKUP($C19,COLMadat,2,0)))*(DVHC='Kiem Tra Ptu am'!F$5))</f>
        <v>0</v>
      </c>
      <c r="G19" s="140">
        <f>'CH01'!H17-SUMPRODUCT((INDEX(NC_giam,,HLOOKUP($C19,COLMadat,2,0)))*(DVHC='Kiem Tra Ptu am'!G$5))</f>
        <v>0</v>
      </c>
      <c r="H19" s="140">
        <f>'CH01'!I17-SUMPRODUCT((INDEX(NC_giam,,HLOOKUP($C19,COLMadat,2,0)))*(DVHC='Kiem Tra Ptu am'!H$5))</f>
        <v>0</v>
      </c>
      <c r="I19" s="140">
        <f>'CH01'!J17-SUMPRODUCT((INDEX(NC_giam,,HLOOKUP($C19,COLMadat,2,0)))*(DVHC='Kiem Tra Ptu am'!I$5))</f>
        <v>0</v>
      </c>
      <c r="J19" s="140">
        <f>'CH01'!K17-SUMPRODUCT((INDEX(NC_giam,,HLOOKUP($C19,COLMadat,2,0)))*(DVHC='Kiem Tra Ptu am'!J$5))</f>
        <v>0</v>
      </c>
      <c r="K19" s="140">
        <f>'CH01'!L17-SUMPRODUCT((INDEX(NC_giam,,HLOOKUP($C19,COLMadat,2,0)))*(DVHC='Kiem Tra Ptu am'!K$5))</f>
        <v>0</v>
      </c>
      <c r="L19" s="140">
        <f>'CH01'!M17-SUMPRODUCT((INDEX(NC_giam,,HLOOKUP($C19,COLMadat,2,0)))*(DVHC='Kiem Tra Ptu am'!L$5))</f>
        <v>0</v>
      </c>
      <c r="M19" s="140">
        <f>'CH01'!N17-SUMPRODUCT((INDEX(NC_giam,,HLOOKUP($C19,COLMadat,2,0)))*(DVHC='Kiem Tra Ptu am'!M$5))</f>
        <v>0</v>
      </c>
      <c r="N19" s="140">
        <f>'CH01'!O17-SUMPRODUCT((INDEX(NC_giam,,HLOOKUP($C19,COLMadat,2,0)))*(DVHC='Kiem Tra Ptu am'!N$5))</f>
        <v>0</v>
      </c>
      <c r="O19" s="140">
        <f>'CH01'!P17-SUMPRODUCT((INDEX(NC_giam,,HLOOKUP($C19,COLMadat,2,0)))*(DVHC='Kiem Tra Ptu am'!O$5))</f>
        <v>0</v>
      </c>
      <c r="P19" s="140">
        <f>'CH01'!Q17-SUMPRODUCT((INDEX(NC_giam,,HLOOKUP($C19,COLMadat,2,0)))*(DVHC='Kiem Tra Ptu am'!P$5))</f>
        <v>0</v>
      </c>
      <c r="Q19" s="140">
        <f>'CH01'!R17-SUMPRODUCT((INDEX(NC_giam,,HLOOKUP($C19,COLMadat,2,0)))*(DVHC='Kiem Tra Ptu am'!Q$5))</f>
        <v>0</v>
      </c>
      <c r="R19" s="140">
        <f>'CH01'!S17-SUMPRODUCT((INDEX(NC_giam,,HLOOKUP($C19,COLMadat,2,0)))*(DVHC='Kiem Tra Ptu am'!R$5))</f>
        <v>0</v>
      </c>
      <c r="S19" s="140">
        <f>'CH01'!T17-SUMPRODUCT((INDEX(NC_giam,,HLOOKUP($C19,COLMadat,2,0)))*(DVHC='Kiem Tra Ptu am'!S$5))</f>
        <v>0</v>
      </c>
      <c r="T19" s="140">
        <f>'CH01'!U17-SUMPRODUCT((INDEX(NC_giam,,HLOOKUP($C19,COLMadat,2,0)))*(DVHC='Kiem Tra Ptu am'!T$5))</f>
        <v>0</v>
      </c>
      <c r="U19" s="140">
        <f>'CH01'!V17-SUMPRODUCT((INDEX(NC_giam,,HLOOKUP($C19,COLMadat,2,0)))*(DVHC='Kiem Tra Ptu am'!U$5))</f>
        <v>0</v>
      </c>
      <c r="V19" s="140">
        <f>'CH01'!W17-SUMPRODUCT((INDEX(NC_giam,,HLOOKUP($C19,COLMadat,2,0)))*(DVHC='Kiem Tra Ptu am'!V$5))</f>
        <v>0</v>
      </c>
      <c r="W19" s="140">
        <f>'CH01'!X17-SUMPRODUCT((INDEX(NC_giam,,HLOOKUP($C19,COLMadat,2,0)))*(DVHC='Kiem Tra Ptu am'!W$5))</f>
        <v>0</v>
      </c>
      <c r="X19" s="140">
        <f>'CH01'!Y17-SUMPRODUCT((INDEX(NC_giam,,HLOOKUP($C19,COLMadat,2,0)))*(DVHC='Kiem Tra Ptu am'!X$5))</f>
        <v>0</v>
      </c>
      <c r="Y19" s="140">
        <f>'CH01'!Z17-SUMPRODUCT((INDEX(NC_giam,,HLOOKUP($C19,COLMadat,2,0)))*(DVHC='Kiem Tra Ptu am'!Y$5))</f>
        <v>0</v>
      </c>
      <c r="Z19" s="140">
        <f>'CH01'!AA17-SUMPRODUCT((INDEX(NC_giam,,HLOOKUP($C19,COLMadat,2,0)))*(DVHC='Kiem Tra Ptu am'!Z$5))</f>
        <v>0</v>
      </c>
      <c r="AA19" s="140">
        <f>'CH01'!AB17-SUMPRODUCT((INDEX(NC_giam,,HLOOKUP($C19,COLMadat,2,0)))*(DVHC='Kiem Tra Ptu am'!AA$5))</f>
        <v>0</v>
      </c>
      <c r="AB19" s="140">
        <f>'CH01'!AC17-SUMPRODUCT((INDEX(NC_giam,,HLOOKUP($C19,COLMadat,2,0)))*(DVHC='Kiem Tra Ptu am'!AB$5))</f>
        <v>0</v>
      </c>
      <c r="AC19" s="140">
        <f>'CH01'!AD17-SUMPRODUCT((INDEX(NC_giam,,HLOOKUP($C19,COLMadat,2,0)))*(DVHC='Kiem Tra Ptu am'!AC$5))</f>
        <v>0</v>
      </c>
      <c r="AD19" s="140">
        <f>'CH01'!AE17-SUMPRODUCT((INDEX(NC_giam,,HLOOKUP($C19,COLMadat,2,0)))*(DVHC='Kiem Tra Ptu am'!AD$5))</f>
        <v>0</v>
      </c>
      <c r="AE19" s="140">
        <f>'CH01'!AF17-SUMPRODUCT((INDEX(NC_giam,,HLOOKUP($C19,COLMadat,2,0)))*(DVHC='Kiem Tra Ptu am'!AE$5))</f>
        <v>0</v>
      </c>
      <c r="AF19" s="140">
        <f>'CH01'!AG17-SUMPRODUCT((INDEX(NC_giam,,HLOOKUP($C19,COLMadat,2,0)))*(DVHC='Kiem Tra Ptu am'!AF$5))</f>
        <v>0</v>
      </c>
      <c r="AG19" s="140">
        <f>'CH01'!AH17-SUMPRODUCT((INDEX(NC_giam,,HLOOKUP($C19,COLMadat,2,0)))*(DVHC='Kiem Tra Ptu am'!AG$5))</f>
        <v>0</v>
      </c>
      <c r="AH19" s="140">
        <f>'CH01'!AI17-SUMPRODUCT((INDEX(NC_giam,,HLOOKUP($C19,COLMadat,2,0)))*(DVHC='Kiem Tra Ptu am'!AH$5))</f>
        <v>0</v>
      </c>
      <c r="AI19" s="140">
        <f>'CH01'!AJ17-SUMPRODUCT((INDEX(NC_giam,,HLOOKUP($C19,COLMadat,2,0)))*(DVHC='Kiem Tra Ptu am'!AI$5))</f>
        <v>0</v>
      </c>
      <c r="AJ19" s="140">
        <f>'CH01'!AK17-SUMPRODUCT((INDEX(NC_giam,,HLOOKUP($C19,COLMadat,2,0)))*(DVHC='Kiem Tra Ptu am'!AJ$5))</f>
        <v>0</v>
      </c>
      <c r="AK19" s="140">
        <f>'CH01'!AL17-SUMPRODUCT((INDEX(NC_giam,,HLOOKUP($C19,COLMadat,2,0)))*(DVHC='Kiem Tra Ptu am'!AK$5))</f>
        <v>0</v>
      </c>
      <c r="AL19" s="140">
        <f>'CH01'!AM17-SUMPRODUCT((INDEX(NC_giam,,HLOOKUP($C19,COLMadat,2,0)))*(DVHC='Kiem Tra Ptu am'!AL$5))</f>
        <v>0</v>
      </c>
      <c r="AM19" s="140">
        <f>'CH01'!AN17-SUMPRODUCT((INDEX(NC_giam,,HLOOKUP($C19,COLMadat,2,0)))*(DVHC='Kiem Tra Ptu am'!AM$5))</f>
        <v>0</v>
      </c>
      <c r="AN19" s="140">
        <f>'CH01'!AO17-SUMPRODUCT((INDEX(NC_giam,,HLOOKUP($C19,COLMadat,2,0)))*(DVHC='Kiem Tra Ptu am'!AN$5))</f>
        <v>0</v>
      </c>
    </row>
    <row r="20" spans="1:40">
      <c r="A20" s="141">
        <f>'CH01'!A18</f>
        <v>0</v>
      </c>
      <c r="B20" s="141" t="str">
        <f>'CH01'!B18</f>
        <v>Trong đó: đất rừng sản xuất là rừng tự nhiên</v>
      </c>
      <c r="C20" s="139" t="str">
        <f>'CH01'!C18</f>
        <v>RSN</v>
      </c>
      <c r="D20" s="140">
        <f t="shared" si="3"/>
        <v>0</v>
      </c>
      <c r="E20" s="140">
        <f>'CH01'!F18-SUMPRODUCT((INDEX(NC_giam,,HLOOKUP($C20,COLMadat,2,0)))*(DVHC='Kiem Tra Ptu am'!E$5))</f>
        <v>0</v>
      </c>
      <c r="F20" s="140">
        <f>'CH01'!G18-SUMPRODUCT((INDEX(NC_giam,,HLOOKUP($C20,COLMadat,2,0)))*(DVHC='Kiem Tra Ptu am'!F$5))</f>
        <v>0</v>
      </c>
      <c r="G20" s="140">
        <f>'CH01'!H18-SUMPRODUCT((INDEX(NC_giam,,HLOOKUP($C20,COLMadat,2,0)))*(DVHC='Kiem Tra Ptu am'!G$5))</f>
        <v>0</v>
      </c>
      <c r="H20" s="140">
        <f>'CH01'!I18-SUMPRODUCT((INDEX(NC_giam,,HLOOKUP($C20,COLMadat,2,0)))*(DVHC='Kiem Tra Ptu am'!H$5))</f>
        <v>0</v>
      </c>
      <c r="I20" s="140">
        <f>'CH01'!J18-SUMPRODUCT((INDEX(NC_giam,,HLOOKUP($C20,COLMadat,2,0)))*(DVHC='Kiem Tra Ptu am'!I$5))</f>
        <v>0</v>
      </c>
      <c r="J20" s="140">
        <f>'CH01'!K18-SUMPRODUCT((INDEX(NC_giam,,HLOOKUP($C20,COLMadat,2,0)))*(DVHC='Kiem Tra Ptu am'!J$5))</f>
        <v>0</v>
      </c>
      <c r="K20" s="140">
        <f>'CH01'!L18-SUMPRODUCT((INDEX(NC_giam,,HLOOKUP($C20,COLMadat,2,0)))*(DVHC='Kiem Tra Ptu am'!K$5))</f>
        <v>0</v>
      </c>
      <c r="L20" s="140">
        <f>'CH01'!M18-SUMPRODUCT((INDEX(NC_giam,,HLOOKUP($C20,COLMadat,2,0)))*(DVHC='Kiem Tra Ptu am'!L$5))</f>
        <v>0</v>
      </c>
      <c r="M20" s="140">
        <f>'CH01'!N18-SUMPRODUCT((INDEX(NC_giam,,HLOOKUP($C20,COLMadat,2,0)))*(DVHC='Kiem Tra Ptu am'!M$5))</f>
        <v>0</v>
      </c>
      <c r="N20" s="140">
        <f>'CH01'!O18-SUMPRODUCT((INDEX(NC_giam,,HLOOKUP($C20,COLMadat,2,0)))*(DVHC='Kiem Tra Ptu am'!N$5))</f>
        <v>0</v>
      </c>
      <c r="O20" s="140">
        <f>'CH01'!P18-SUMPRODUCT((INDEX(NC_giam,,HLOOKUP($C20,COLMadat,2,0)))*(DVHC='Kiem Tra Ptu am'!O$5))</f>
        <v>0</v>
      </c>
      <c r="P20" s="140">
        <f>'CH01'!Q18-SUMPRODUCT((INDEX(NC_giam,,HLOOKUP($C20,COLMadat,2,0)))*(DVHC='Kiem Tra Ptu am'!P$5))</f>
        <v>0</v>
      </c>
      <c r="Q20" s="140">
        <f>'CH01'!R18-SUMPRODUCT((INDEX(NC_giam,,HLOOKUP($C20,COLMadat,2,0)))*(DVHC='Kiem Tra Ptu am'!Q$5))</f>
        <v>0</v>
      </c>
      <c r="R20" s="140">
        <f>'CH01'!S18-SUMPRODUCT((INDEX(NC_giam,,HLOOKUP($C20,COLMadat,2,0)))*(DVHC='Kiem Tra Ptu am'!R$5))</f>
        <v>0</v>
      </c>
      <c r="S20" s="140">
        <f>'CH01'!T18-SUMPRODUCT((INDEX(NC_giam,,HLOOKUP($C20,COLMadat,2,0)))*(DVHC='Kiem Tra Ptu am'!S$5))</f>
        <v>0</v>
      </c>
      <c r="T20" s="140">
        <f>'CH01'!U18-SUMPRODUCT((INDEX(NC_giam,,HLOOKUP($C20,COLMadat,2,0)))*(DVHC='Kiem Tra Ptu am'!T$5))</f>
        <v>0</v>
      </c>
      <c r="U20" s="140">
        <f>'CH01'!V18-SUMPRODUCT((INDEX(NC_giam,,HLOOKUP($C20,COLMadat,2,0)))*(DVHC='Kiem Tra Ptu am'!U$5))</f>
        <v>0</v>
      </c>
      <c r="V20" s="140">
        <f>'CH01'!W18-SUMPRODUCT((INDEX(NC_giam,,HLOOKUP($C20,COLMadat,2,0)))*(DVHC='Kiem Tra Ptu am'!V$5))</f>
        <v>0</v>
      </c>
      <c r="W20" s="140">
        <f>'CH01'!X18-SUMPRODUCT((INDEX(NC_giam,,HLOOKUP($C20,COLMadat,2,0)))*(DVHC='Kiem Tra Ptu am'!W$5))</f>
        <v>0</v>
      </c>
      <c r="X20" s="140">
        <f>'CH01'!Y18-SUMPRODUCT((INDEX(NC_giam,,HLOOKUP($C20,COLMadat,2,0)))*(DVHC='Kiem Tra Ptu am'!X$5))</f>
        <v>0</v>
      </c>
      <c r="Y20" s="140">
        <f>'CH01'!Z18-SUMPRODUCT((INDEX(NC_giam,,HLOOKUP($C20,COLMadat,2,0)))*(DVHC='Kiem Tra Ptu am'!Y$5))</f>
        <v>0</v>
      </c>
      <c r="Z20" s="140">
        <f>'CH01'!AA18-SUMPRODUCT((INDEX(NC_giam,,HLOOKUP($C20,COLMadat,2,0)))*(DVHC='Kiem Tra Ptu am'!Z$5))</f>
        <v>0</v>
      </c>
      <c r="AA20" s="140">
        <f>'CH01'!AB18-SUMPRODUCT((INDEX(NC_giam,,HLOOKUP($C20,COLMadat,2,0)))*(DVHC='Kiem Tra Ptu am'!AA$5))</f>
        <v>0</v>
      </c>
      <c r="AB20" s="140">
        <f>'CH01'!AC18-SUMPRODUCT((INDEX(NC_giam,,HLOOKUP($C20,COLMadat,2,0)))*(DVHC='Kiem Tra Ptu am'!AB$5))</f>
        <v>0</v>
      </c>
      <c r="AC20" s="140">
        <f>'CH01'!AD18-SUMPRODUCT((INDEX(NC_giam,,HLOOKUP($C20,COLMadat,2,0)))*(DVHC='Kiem Tra Ptu am'!AC$5))</f>
        <v>0</v>
      </c>
      <c r="AD20" s="140">
        <f>'CH01'!AE18-SUMPRODUCT((INDEX(NC_giam,,HLOOKUP($C20,COLMadat,2,0)))*(DVHC='Kiem Tra Ptu am'!AD$5))</f>
        <v>0</v>
      </c>
      <c r="AE20" s="140">
        <f>'CH01'!AF18-SUMPRODUCT((INDEX(NC_giam,,HLOOKUP($C20,COLMadat,2,0)))*(DVHC='Kiem Tra Ptu am'!AE$5))</f>
        <v>0</v>
      </c>
      <c r="AF20" s="140">
        <f>'CH01'!AG18-SUMPRODUCT((INDEX(NC_giam,,HLOOKUP($C20,COLMadat,2,0)))*(DVHC='Kiem Tra Ptu am'!AF$5))</f>
        <v>0</v>
      </c>
      <c r="AG20" s="140">
        <f>'CH01'!AH18-SUMPRODUCT((INDEX(NC_giam,,HLOOKUP($C20,COLMadat,2,0)))*(DVHC='Kiem Tra Ptu am'!AG$5))</f>
        <v>0</v>
      </c>
      <c r="AH20" s="140">
        <f>'CH01'!AI18-SUMPRODUCT((INDEX(NC_giam,,HLOOKUP($C20,COLMadat,2,0)))*(DVHC='Kiem Tra Ptu am'!AH$5))</f>
        <v>0</v>
      </c>
      <c r="AI20" s="140">
        <f>'CH01'!AJ18-SUMPRODUCT((INDEX(NC_giam,,HLOOKUP($C20,COLMadat,2,0)))*(DVHC='Kiem Tra Ptu am'!AI$5))</f>
        <v>0</v>
      </c>
      <c r="AJ20" s="140">
        <f>'CH01'!AK18-SUMPRODUCT((INDEX(NC_giam,,HLOOKUP($C20,COLMadat,2,0)))*(DVHC='Kiem Tra Ptu am'!AJ$5))</f>
        <v>0</v>
      </c>
      <c r="AK20" s="140">
        <f>'CH01'!AL18-SUMPRODUCT((INDEX(NC_giam,,HLOOKUP($C20,COLMadat,2,0)))*(DVHC='Kiem Tra Ptu am'!AK$5))</f>
        <v>0</v>
      </c>
      <c r="AL20" s="140">
        <f>'CH01'!AM18-SUMPRODUCT((INDEX(NC_giam,,HLOOKUP($C20,COLMadat,2,0)))*(DVHC='Kiem Tra Ptu am'!AL$5))</f>
        <v>0</v>
      </c>
      <c r="AM20" s="140">
        <f>'CH01'!AN18-SUMPRODUCT((INDEX(NC_giam,,HLOOKUP($C20,COLMadat,2,0)))*(DVHC='Kiem Tra Ptu am'!AM$5))</f>
        <v>0</v>
      </c>
      <c r="AN20" s="140">
        <f>'CH01'!AO18-SUMPRODUCT((INDEX(NC_giam,,HLOOKUP($C20,COLMadat,2,0)))*(DVHC='Kiem Tra Ptu am'!AN$5))</f>
        <v>0</v>
      </c>
    </row>
    <row r="21" spans="1:40">
      <c r="A21" s="141" t="str">
        <f>'CH01'!A19</f>
        <v>1.7</v>
      </c>
      <c r="B21" s="141" t="str">
        <f>'CH01'!B19</f>
        <v>Đất nuôi trồng thủy sản</v>
      </c>
      <c r="C21" s="139" t="str">
        <f>'CH01'!C19</f>
        <v>NTS</v>
      </c>
      <c r="D21" s="140">
        <f t="shared" si="3"/>
        <v>0</v>
      </c>
      <c r="E21" s="140">
        <f>'CH01'!F19-SUMPRODUCT((INDEX(NC_giam,,HLOOKUP($C21,COLMadat,2,0)))*(DVHC='Kiem Tra Ptu am'!E$5))</f>
        <v>53.249600000000001</v>
      </c>
      <c r="F21" s="140">
        <f>'CH01'!G19-SUMPRODUCT((INDEX(NC_giam,,HLOOKUP($C21,COLMadat,2,0)))*(DVHC='Kiem Tra Ptu am'!F$5))</f>
        <v>0</v>
      </c>
      <c r="G21" s="140">
        <f>'CH01'!H19-SUMPRODUCT((INDEX(NC_giam,,HLOOKUP($C21,COLMadat,2,0)))*(DVHC='Kiem Tra Ptu am'!G$5))</f>
        <v>0</v>
      </c>
      <c r="H21" s="140">
        <f>'CH01'!I19-SUMPRODUCT((INDEX(NC_giam,,HLOOKUP($C21,COLMadat,2,0)))*(DVHC='Kiem Tra Ptu am'!H$5))</f>
        <v>0</v>
      </c>
      <c r="I21" s="140">
        <f>'CH01'!J19-SUMPRODUCT((INDEX(NC_giam,,HLOOKUP($C21,COLMadat,2,0)))*(DVHC='Kiem Tra Ptu am'!I$5))</f>
        <v>0</v>
      </c>
      <c r="J21" s="140">
        <f>'CH01'!K19-SUMPRODUCT((INDEX(NC_giam,,HLOOKUP($C21,COLMadat,2,0)))*(DVHC='Kiem Tra Ptu am'!J$5))</f>
        <v>0</v>
      </c>
      <c r="K21" s="140">
        <f>'CH01'!L19-SUMPRODUCT((INDEX(NC_giam,,HLOOKUP($C21,COLMadat,2,0)))*(DVHC='Kiem Tra Ptu am'!K$5))</f>
        <v>0</v>
      </c>
      <c r="L21" s="140">
        <f>'CH01'!M19-SUMPRODUCT((INDEX(NC_giam,,HLOOKUP($C21,COLMadat,2,0)))*(DVHC='Kiem Tra Ptu am'!L$5))</f>
        <v>0</v>
      </c>
      <c r="M21" s="140">
        <f>'CH01'!N19-SUMPRODUCT((INDEX(NC_giam,,HLOOKUP($C21,COLMadat,2,0)))*(DVHC='Kiem Tra Ptu am'!M$5))</f>
        <v>0</v>
      </c>
      <c r="N21" s="140">
        <f>'CH01'!O19-SUMPRODUCT((INDEX(NC_giam,,HLOOKUP($C21,COLMadat,2,0)))*(DVHC='Kiem Tra Ptu am'!N$5))</f>
        <v>0</v>
      </c>
      <c r="O21" s="140">
        <f>'CH01'!P19-SUMPRODUCT((INDEX(NC_giam,,HLOOKUP($C21,COLMadat,2,0)))*(DVHC='Kiem Tra Ptu am'!O$5))</f>
        <v>0</v>
      </c>
      <c r="P21" s="140">
        <f>'CH01'!Q19-SUMPRODUCT((INDEX(NC_giam,,HLOOKUP($C21,COLMadat,2,0)))*(DVHC='Kiem Tra Ptu am'!P$5))</f>
        <v>0</v>
      </c>
      <c r="Q21" s="140">
        <f>'CH01'!R19-SUMPRODUCT((INDEX(NC_giam,,HLOOKUP($C21,COLMadat,2,0)))*(DVHC='Kiem Tra Ptu am'!Q$5))</f>
        <v>0</v>
      </c>
      <c r="R21" s="140">
        <f>'CH01'!S19-SUMPRODUCT((INDEX(NC_giam,,HLOOKUP($C21,COLMadat,2,0)))*(DVHC='Kiem Tra Ptu am'!R$5))</f>
        <v>0</v>
      </c>
      <c r="S21" s="140">
        <f>'CH01'!T19-SUMPRODUCT((INDEX(NC_giam,,HLOOKUP($C21,COLMadat,2,0)))*(DVHC='Kiem Tra Ptu am'!S$5))</f>
        <v>0</v>
      </c>
      <c r="T21" s="140">
        <f>'CH01'!U19-SUMPRODUCT((INDEX(NC_giam,,HLOOKUP($C21,COLMadat,2,0)))*(DVHC='Kiem Tra Ptu am'!T$5))</f>
        <v>0</v>
      </c>
      <c r="U21" s="140">
        <f>'CH01'!V19-SUMPRODUCT((INDEX(NC_giam,,HLOOKUP($C21,COLMadat,2,0)))*(DVHC='Kiem Tra Ptu am'!U$5))</f>
        <v>0</v>
      </c>
      <c r="V21" s="140">
        <f>'CH01'!W19-SUMPRODUCT((INDEX(NC_giam,,HLOOKUP($C21,COLMadat,2,0)))*(DVHC='Kiem Tra Ptu am'!V$5))</f>
        <v>0</v>
      </c>
      <c r="W21" s="140">
        <f>'CH01'!X19-SUMPRODUCT((INDEX(NC_giam,,HLOOKUP($C21,COLMadat,2,0)))*(DVHC='Kiem Tra Ptu am'!W$5))</f>
        <v>0</v>
      </c>
      <c r="X21" s="140">
        <f>'CH01'!Y19-SUMPRODUCT((INDEX(NC_giam,,HLOOKUP($C21,COLMadat,2,0)))*(DVHC='Kiem Tra Ptu am'!X$5))</f>
        <v>0</v>
      </c>
      <c r="Y21" s="140">
        <f>'CH01'!Z19-SUMPRODUCT((INDEX(NC_giam,,HLOOKUP($C21,COLMadat,2,0)))*(DVHC='Kiem Tra Ptu am'!Y$5))</f>
        <v>0</v>
      </c>
      <c r="Z21" s="140">
        <f>'CH01'!AA19-SUMPRODUCT((INDEX(NC_giam,,HLOOKUP($C21,COLMadat,2,0)))*(DVHC='Kiem Tra Ptu am'!Z$5))</f>
        <v>0</v>
      </c>
      <c r="AA21" s="140">
        <f>'CH01'!AB19-SUMPRODUCT((INDEX(NC_giam,,HLOOKUP($C21,COLMadat,2,0)))*(DVHC='Kiem Tra Ptu am'!AA$5))</f>
        <v>0</v>
      </c>
      <c r="AB21" s="140">
        <f>'CH01'!AC19-SUMPRODUCT((INDEX(NC_giam,,HLOOKUP($C21,COLMadat,2,0)))*(DVHC='Kiem Tra Ptu am'!AB$5))</f>
        <v>0</v>
      </c>
      <c r="AC21" s="140">
        <f>'CH01'!AD19-SUMPRODUCT((INDEX(NC_giam,,HLOOKUP($C21,COLMadat,2,0)))*(DVHC='Kiem Tra Ptu am'!AC$5))</f>
        <v>0</v>
      </c>
      <c r="AD21" s="140">
        <f>'CH01'!AE19-SUMPRODUCT((INDEX(NC_giam,,HLOOKUP($C21,COLMadat,2,0)))*(DVHC='Kiem Tra Ptu am'!AD$5))</f>
        <v>0</v>
      </c>
      <c r="AE21" s="140">
        <f>'CH01'!AF19-SUMPRODUCT((INDEX(NC_giam,,HLOOKUP($C21,COLMadat,2,0)))*(DVHC='Kiem Tra Ptu am'!AE$5))</f>
        <v>0</v>
      </c>
      <c r="AF21" s="140">
        <f>'CH01'!AG19-SUMPRODUCT((INDEX(NC_giam,,HLOOKUP($C21,COLMadat,2,0)))*(DVHC='Kiem Tra Ptu am'!AF$5))</f>
        <v>0</v>
      </c>
      <c r="AG21" s="140">
        <f>'CH01'!AH19-SUMPRODUCT((INDEX(NC_giam,,HLOOKUP($C21,COLMadat,2,0)))*(DVHC='Kiem Tra Ptu am'!AG$5))</f>
        <v>0</v>
      </c>
      <c r="AH21" s="140">
        <f>'CH01'!AI19-SUMPRODUCT((INDEX(NC_giam,,HLOOKUP($C21,COLMadat,2,0)))*(DVHC='Kiem Tra Ptu am'!AH$5))</f>
        <v>0</v>
      </c>
      <c r="AI21" s="140">
        <f>'CH01'!AJ19-SUMPRODUCT((INDEX(NC_giam,,HLOOKUP($C21,COLMadat,2,0)))*(DVHC='Kiem Tra Ptu am'!AI$5))</f>
        <v>0</v>
      </c>
      <c r="AJ21" s="140">
        <f>'CH01'!AK19-SUMPRODUCT((INDEX(NC_giam,,HLOOKUP($C21,COLMadat,2,0)))*(DVHC='Kiem Tra Ptu am'!AJ$5))</f>
        <v>0</v>
      </c>
      <c r="AK21" s="140">
        <f>'CH01'!AL19-SUMPRODUCT((INDEX(NC_giam,,HLOOKUP($C21,COLMadat,2,0)))*(DVHC='Kiem Tra Ptu am'!AK$5))</f>
        <v>0</v>
      </c>
      <c r="AL21" s="140">
        <f>'CH01'!AM19-SUMPRODUCT((INDEX(NC_giam,,HLOOKUP($C21,COLMadat,2,0)))*(DVHC='Kiem Tra Ptu am'!AL$5))</f>
        <v>0</v>
      </c>
      <c r="AM21" s="140">
        <f>'CH01'!AN19-SUMPRODUCT((INDEX(NC_giam,,HLOOKUP($C21,COLMadat,2,0)))*(DVHC='Kiem Tra Ptu am'!AM$5))</f>
        <v>0</v>
      </c>
      <c r="AN21" s="140">
        <f>'CH01'!AO19-SUMPRODUCT((INDEX(NC_giam,,HLOOKUP($C21,COLMadat,2,0)))*(DVHC='Kiem Tra Ptu am'!AN$5))</f>
        <v>0</v>
      </c>
    </row>
    <row r="22" spans="1:40">
      <c r="A22" s="141" t="str">
        <f>'CH01'!A20</f>
        <v>1.8</v>
      </c>
      <c r="B22" s="141" t="str">
        <f>'CH01'!B20</f>
        <v>Đất chăn nuôi tập trung</v>
      </c>
      <c r="C22" s="139" t="str">
        <f>'CH01'!C20</f>
        <v>CNT</v>
      </c>
      <c r="D22" s="140">
        <f t="shared" si="3"/>
        <v>0</v>
      </c>
      <c r="E22" s="140">
        <f>'CH01'!F20-SUMPRODUCT((INDEX(NC_giam,,HLOOKUP($C22,COLMadat,2,0)))*(DVHC='Kiem Tra Ptu am'!E$5))</f>
        <v>0</v>
      </c>
      <c r="F22" s="140">
        <f>'CH01'!G20-SUMPRODUCT((INDEX(NC_giam,,HLOOKUP($C22,COLMadat,2,0)))*(DVHC='Kiem Tra Ptu am'!F$5))</f>
        <v>0</v>
      </c>
      <c r="G22" s="140">
        <f>'CH01'!H20-SUMPRODUCT((INDEX(NC_giam,,HLOOKUP($C22,COLMadat,2,0)))*(DVHC='Kiem Tra Ptu am'!G$5))</f>
        <v>0</v>
      </c>
      <c r="H22" s="140">
        <f>'CH01'!I20-SUMPRODUCT((INDEX(NC_giam,,HLOOKUP($C22,COLMadat,2,0)))*(DVHC='Kiem Tra Ptu am'!H$5))</f>
        <v>0</v>
      </c>
      <c r="I22" s="140">
        <f>'CH01'!J20-SUMPRODUCT((INDEX(NC_giam,,HLOOKUP($C22,COLMadat,2,0)))*(DVHC='Kiem Tra Ptu am'!I$5))</f>
        <v>0</v>
      </c>
      <c r="J22" s="140">
        <f>'CH01'!K20-SUMPRODUCT((INDEX(NC_giam,,HLOOKUP($C22,COLMadat,2,0)))*(DVHC='Kiem Tra Ptu am'!J$5))</f>
        <v>0</v>
      </c>
      <c r="K22" s="140">
        <f>'CH01'!L20-SUMPRODUCT((INDEX(NC_giam,,HLOOKUP($C22,COLMadat,2,0)))*(DVHC='Kiem Tra Ptu am'!K$5))</f>
        <v>0</v>
      </c>
      <c r="L22" s="140">
        <f>'CH01'!M20-SUMPRODUCT((INDEX(NC_giam,,HLOOKUP($C22,COLMadat,2,0)))*(DVHC='Kiem Tra Ptu am'!L$5))</f>
        <v>0</v>
      </c>
      <c r="M22" s="140">
        <f>'CH01'!N20-SUMPRODUCT((INDEX(NC_giam,,HLOOKUP($C22,COLMadat,2,0)))*(DVHC='Kiem Tra Ptu am'!M$5))</f>
        <v>0</v>
      </c>
      <c r="N22" s="140">
        <f>'CH01'!O20-SUMPRODUCT((INDEX(NC_giam,,HLOOKUP($C22,COLMadat,2,0)))*(DVHC='Kiem Tra Ptu am'!N$5))</f>
        <v>0</v>
      </c>
      <c r="O22" s="140">
        <f>'CH01'!P20-SUMPRODUCT((INDEX(NC_giam,,HLOOKUP($C22,COLMadat,2,0)))*(DVHC='Kiem Tra Ptu am'!O$5))</f>
        <v>0</v>
      </c>
      <c r="P22" s="140">
        <f>'CH01'!Q20-SUMPRODUCT((INDEX(NC_giam,,HLOOKUP($C22,COLMadat,2,0)))*(DVHC='Kiem Tra Ptu am'!P$5))</f>
        <v>0</v>
      </c>
      <c r="Q22" s="140">
        <f>'CH01'!R20-SUMPRODUCT((INDEX(NC_giam,,HLOOKUP($C22,COLMadat,2,0)))*(DVHC='Kiem Tra Ptu am'!Q$5))</f>
        <v>0</v>
      </c>
      <c r="R22" s="140">
        <f>'CH01'!S20-SUMPRODUCT((INDEX(NC_giam,,HLOOKUP($C22,COLMadat,2,0)))*(DVHC='Kiem Tra Ptu am'!R$5))</f>
        <v>0</v>
      </c>
      <c r="S22" s="140">
        <f>'CH01'!T20-SUMPRODUCT((INDEX(NC_giam,,HLOOKUP($C22,COLMadat,2,0)))*(DVHC='Kiem Tra Ptu am'!S$5))</f>
        <v>0</v>
      </c>
      <c r="T22" s="140">
        <f>'CH01'!U20-SUMPRODUCT((INDEX(NC_giam,,HLOOKUP($C22,COLMadat,2,0)))*(DVHC='Kiem Tra Ptu am'!T$5))</f>
        <v>0</v>
      </c>
      <c r="U22" s="140">
        <f>'CH01'!V20-SUMPRODUCT((INDEX(NC_giam,,HLOOKUP($C22,COLMadat,2,0)))*(DVHC='Kiem Tra Ptu am'!U$5))</f>
        <v>0</v>
      </c>
      <c r="V22" s="140">
        <f>'CH01'!W20-SUMPRODUCT((INDEX(NC_giam,,HLOOKUP($C22,COLMadat,2,0)))*(DVHC='Kiem Tra Ptu am'!V$5))</f>
        <v>0</v>
      </c>
      <c r="W22" s="140">
        <f>'CH01'!X20-SUMPRODUCT((INDEX(NC_giam,,HLOOKUP($C22,COLMadat,2,0)))*(DVHC='Kiem Tra Ptu am'!W$5))</f>
        <v>0</v>
      </c>
      <c r="X22" s="140">
        <f>'CH01'!Y20-SUMPRODUCT((INDEX(NC_giam,,HLOOKUP($C22,COLMadat,2,0)))*(DVHC='Kiem Tra Ptu am'!X$5))</f>
        <v>0</v>
      </c>
      <c r="Y22" s="140">
        <f>'CH01'!Z20-SUMPRODUCT((INDEX(NC_giam,,HLOOKUP($C22,COLMadat,2,0)))*(DVHC='Kiem Tra Ptu am'!Y$5))</f>
        <v>0</v>
      </c>
      <c r="Z22" s="140">
        <f>'CH01'!AA20-SUMPRODUCT((INDEX(NC_giam,,HLOOKUP($C22,COLMadat,2,0)))*(DVHC='Kiem Tra Ptu am'!Z$5))</f>
        <v>0</v>
      </c>
      <c r="AA22" s="140">
        <f>'CH01'!AB20-SUMPRODUCT((INDEX(NC_giam,,HLOOKUP($C22,COLMadat,2,0)))*(DVHC='Kiem Tra Ptu am'!AA$5))</f>
        <v>0</v>
      </c>
      <c r="AB22" s="140">
        <f>'CH01'!AC20-SUMPRODUCT((INDEX(NC_giam,,HLOOKUP($C22,COLMadat,2,0)))*(DVHC='Kiem Tra Ptu am'!AB$5))</f>
        <v>0</v>
      </c>
      <c r="AC22" s="140">
        <f>'CH01'!AD20-SUMPRODUCT((INDEX(NC_giam,,HLOOKUP($C22,COLMadat,2,0)))*(DVHC='Kiem Tra Ptu am'!AC$5))</f>
        <v>0</v>
      </c>
      <c r="AD22" s="140">
        <f>'CH01'!AE20-SUMPRODUCT((INDEX(NC_giam,,HLOOKUP($C22,COLMadat,2,0)))*(DVHC='Kiem Tra Ptu am'!AD$5))</f>
        <v>0</v>
      </c>
      <c r="AE22" s="140">
        <f>'CH01'!AF20-SUMPRODUCT((INDEX(NC_giam,,HLOOKUP($C22,COLMadat,2,0)))*(DVHC='Kiem Tra Ptu am'!AE$5))</f>
        <v>0</v>
      </c>
      <c r="AF22" s="140">
        <f>'CH01'!AG20-SUMPRODUCT((INDEX(NC_giam,,HLOOKUP($C22,COLMadat,2,0)))*(DVHC='Kiem Tra Ptu am'!AF$5))</f>
        <v>0</v>
      </c>
      <c r="AG22" s="140">
        <f>'CH01'!AH20-SUMPRODUCT((INDEX(NC_giam,,HLOOKUP($C22,COLMadat,2,0)))*(DVHC='Kiem Tra Ptu am'!AG$5))</f>
        <v>0</v>
      </c>
      <c r="AH22" s="140">
        <f>'CH01'!AI20-SUMPRODUCT((INDEX(NC_giam,,HLOOKUP($C22,COLMadat,2,0)))*(DVHC='Kiem Tra Ptu am'!AH$5))</f>
        <v>0</v>
      </c>
      <c r="AI22" s="140">
        <f>'CH01'!AJ20-SUMPRODUCT((INDEX(NC_giam,,HLOOKUP($C22,COLMadat,2,0)))*(DVHC='Kiem Tra Ptu am'!AI$5))</f>
        <v>0</v>
      </c>
      <c r="AJ22" s="140">
        <f>'CH01'!AK20-SUMPRODUCT((INDEX(NC_giam,,HLOOKUP($C22,COLMadat,2,0)))*(DVHC='Kiem Tra Ptu am'!AJ$5))</f>
        <v>0</v>
      </c>
      <c r="AK22" s="140">
        <f>'CH01'!AL20-SUMPRODUCT((INDEX(NC_giam,,HLOOKUP($C22,COLMadat,2,0)))*(DVHC='Kiem Tra Ptu am'!AK$5))</f>
        <v>0</v>
      </c>
      <c r="AL22" s="140">
        <f>'CH01'!AM20-SUMPRODUCT((INDEX(NC_giam,,HLOOKUP($C22,COLMadat,2,0)))*(DVHC='Kiem Tra Ptu am'!AL$5))</f>
        <v>0</v>
      </c>
      <c r="AM22" s="140">
        <f>'CH01'!AN20-SUMPRODUCT((INDEX(NC_giam,,HLOOKUP($C22,COLMadat,2,0)))*(DVHC='Kiem Tra Ptu am'!AM$5))</f>
        <v>0</v>
      </c>
      <c r="AN22" s="140">
        <f>'CH01'!AO20-SUMPRODUCT((INDEX(NC_giam,,HLOOKUP($C22,COLMadat,2,0)))*(DVHC='Kiem Tra Ptu am'!AN$5))</f>
        <v>0</v>
      </c>
    </row>
    <row r="23" spans="1:40">
      <c r="A23" s="141" t="str">
        <f>'CH01'!A21</f>
        <v>1.9</v>
      </c>
      <c r="B23" s="141" t="str">
        <f>'CH01'!B21</f>
        <v>Đất làm muối</v>
      </c>
      <c r="C23" s="139" t="str">
        <f>'CH01'!C21</f>
        <v>LMU</v>
      </c>
      <c r="D23" s="140">
        <f t="shared" si="3"/>
        <v>0</v>
      </c>
      <c r="E23" s="140">
        <f>'CH01'!F21-SUMPRODUCT((INDEX(NC_giam,,HLOOKUP($C23,COLMadat,2,0)))*(DVHC='Kiem Tra Ptu am'!E$5))</f>
        <v>0</v>
      </c>
      <c r="F23" s="140">
        <f>'CH01'!G21-SUMPRODUCT((INDEX(NC_giam,,HLOOKUP($C23,COLMadat,2,0)))*(DVHC='Kiem Tra Ptu am'!F$5))</f>
        <v>0</v>
      </c>
      <c r="G23" s="140">
        <f>'CH01'!H21-SUMPRODUCT((INDEX(NC_giam,,HLOOKUP($C23,COLMadat,2,0)))*(DVHC='Kiem Tra Ptu am'!G$5))</f>
        <v>0</v>
      </c>
      <c r="H23" s="140">
        <f>'CH01'!I21-SUMPRODUCT((INDEX(NC_giam,,HLOOKUP($C23,COLMadat,2,0)))*(DVHC='Kiem Tra Ptu am'!H$5))</f>
        <v>0</v>
      </c>
      <c r="I23" s="140">
        <f>'CH01'!J21-SUMPRODUCT((INDEX(NC_giam,,HLOOKUP($C23,COLMadat,2,0)))*(DVHC='Kiem Tra Ptu am'!I$5))</f>
        <v>0</v>
      </c>
      <c r="J23" s="140">
        <f>'CH01'!K21-SUMPRODUCT((INDEX(NC_giam,,HLOOKUP($C23,COLMadat,2,0)))*(DVHC='Kiem Tra Ptu am'!J$5))</f>
        <v>0</v>
      </c>
      <c r="K23" s="140">
        <f>'CH01'!L21-SUMPRODUCT((INDEX(NC_giam,,HLOOKUP($C23,COLMadat,2,0)))*(DVHC='Kiem Tra Ptu am'!K$5))</f>
        <v>0</v>
      </c>
      <c r="L23" s="140">
        <f>'CH01'!M21-SUMPRODUCT((INDEX(NC_giam,,HLOOKUP($C23,COLMadat,2,0)))*(DVHC='Kiem Tra Ptu am'!L$5))</f>
        <v>0</v>
      </c>
      <c r="M23" s="140">
        <f>'CH01'!N21-SUMPRODUCT((INDEX(NC_giam,,HLOOKUP($C23,COLMadat,2,0)))*(DVHC='Kiem Tra Ptu am'!M$5))</f>
        <v>0</v>
      </c>
      <c r="N23" s="140">
        <f>'CH01'!O21-SUMPRODUCT((INDEX(NC_giam,,HLOOKUP($C23,COLMadat,2,0)))*(DVHC='Kiem Tra Ptu am'!N$5))</f>
        <v>0</v>
      </c>
      <c r="O23" s="140">
        <f>'CH01'!P21-SUMPRODUCT((INDEX(NC_giam,,HLOOKUP($C23,COLMadat,2,0)))*(DVHC='Kiem Tra Ptu am'!O$5))</f>
        <v>0</v>
      </c>
      <c r="P23" s="140">
        <f>'CH01'!Q21-SUMPRODUCT((INDEX(NC_giam,,HLOOKUP($C23,COLMadat,2,0)))*(DVHC='Kiem Tra Ptu am'!P$5))</f>
        <v>0</v>
      </c>
      <c r="Q23" s="140">
        <f>'CH01'!R21-SUMPRODUCT((INDEX(NC_giam,,HLOOKUP($C23,COLMadat,2,0)))*(DVHC='Kiem Tra Ptu am'!Q$5))</f>
        <v>0</v>
      </c>
      <c r="R23" s="140">
        <f>'CH01'!S21-SUMPRODUCT((INDEX(NC_giam,,HLOOKUP($C23,COLMadat,2,0)))*(DVHC='Kiem Tra Ptu am'!R$5))</f>
        <v>0</v>
      </c>
      <c r="S23" s="140">
        <f>'CH01'!T21-SUMPRODUCT((INDEX(NC_giam,,HLOOKUP($C23,COLMadat,2,0)))*(DVHC='Kiem Tra Ptu am'!S$5))</f>
        <v>0</v>
      </c>
      <c r="T23" s="140">
        <f>'CH01'!U21-SUMPRODUCT((INDEX(NC_giam,,HLOOKUP($C23,COLMadat,2,0)))*(DVHC='Kiem Tra Ptu am'!T$5))</f>
        <v>0</v>
      </c>
      <c r="U23" s="140">
        <f>'CH01'!V21-SUMPRODUCT((INDEX(NC_giam,,HLOOKUP($C23,COLMadat,2,0)))*(DVHC='Kiem Tra Ptu am'!U$5))</f>
        <v>0</v>
      </c>
      <c r="V23" s="140">
        <f>'CH01'!W21-SUMPRODUCT((INDEX(NC_giam,,HLOOKUP($C23,COLMadat,2,0)))*(DVHC='Kiem Tra Ptu am'!V$5))</f>
        <v>0</v>
      </c>
      <c r="W23" s="140">
        <f>'CH01'!X21-SUMPRODUCT((INDEX(NC_giam,,HLOOKUP($C23,COLMadat,2,0)))*(DVHC='Kiem Tra Ptu am'!W$5))</f>
        <v>0</v>
      </c>
      <c r="X23" s="140">
        <f>'CH01'!Y21-SUMPRODUCT((INDEX(NC_giam,,HLOOKUP($C23,COLMadat,2,0)))*(DVHC='Kiem Tra Ptu am'!X$5))</f>
        <v>0</v>
      </c>
      <c r="Y23" s="140">
        <f>'CH01'!Z21-SUMPRODUCT((INDEX(NC_giam,,HLOOKUP($C23,COLMadat,2,0)))*(DVHC='Kiem Tra Ptu am'!Y$5))</f>
        <v>0</v>
      </c>
      <c r="Z23" s="140">
        <f>'CH01'!AA21-SUMPRODUCT((INDEX(NC_giam,,HLOOKUP($C23,COLMadat,2,0)))*(DVHC='Kiem Tra Ptu am'!Z$5))</f>
        <v>0</v>
      </c>
      <c r="AA23" s="140">
        <f>'CH01'!AB21-SUMPRODUCT((INDEX(NC_giam,,HLOOKUP($C23,COLMadat,2,0)))*(DVHC='Kiem Tra Ptu am'!AA$5))</f>
        <v>0</v>
      </c>
      <c r="AB23" s="140">
        <f>'CH01'!AC21-SUMPRODUCT((INDEX(NC_giam,,HLOOKUP($C23,COLMadat,2,0)))*(DVHC='Kiem Tra Ptu am'!AB$5))</f>
        <v>0</v>
      </c>
      <c r="AC23" s="140">
        <f>'CH01'!AD21-SUMPRODUCT((INDEX(NC_giam,,HLOOKUP($C23,COLMadat,2,0)))*(DVHC='Kiem Tra Ptu am'!AC$5))</f>
        <v>0</v>
      </c>
      <c r="AD23" s="140">
        <f>'CH01'!AE21-SUMPRODUCT((INDEX(NC_giam,,HLOOKUP($C23,COLMadat,2,0)))*(DVHC='Kiem Tra Ptu am'!AD$5))</f>
        <v>0</v>
      </c>
      <c r="AE23" s="140">
        <f>'CH01'!AF21-SUMPRODUCT((INDEX(NC_giam,,HLOOKUP($C23,COLMadat,2,0)))*(DVHC='Kiem Tra Ptu am'!AE$5))</f>
        <v>0</v>
      </c>
      <c r="AF23" s="140">
        <f>'CH01'!AG21-SUMPRODUCT((INDEX(NC_giam,,HLOOKUP($C23,COLMadat,2,0)))*(DVHC='Kiem Tra Ptu am'!AF$5))</f>
        <v>0</v>
      </c>
      <c r="AG23" s="140">
        <f>'CH01'!AH21-SUMPRODUCT((INDEX(NC_giam,,HLOOKUP($C23,COLMadat,2,0)))*(DVHC='Kiem Tra Ptu am'!AG$5))</f>
        <v>0</v>
      </c>
      <c r="AH23" s="140">
        <f>'CH01'!AI21-SUMPRODUCT((INDEX(NC_giam,,HLOOKUP($C23,COLMadat,2,0)))*(DVHC='Kiem Tra Ptu am'!AH$5))</f>
        <v>0</v>
      </c>
      <c r="AI23" s="140">
        <f>'CH01'!AJ21-SUMPRODUCT((INDEX(NC_giam,,HLOOKUP($C23,COLMadat,2,0)))*(DVHC='Kiem Tra Ptu am'!AI$5))</f>
        <v>0</v>
      </c>
      <c r="AJ23" s="140">
        <f>'CH01'!AK21-SUMPRODUCT((INDEX(NC_giam,,HLOOKUP($C23,COLMadat,2,0)))*(DVHC='Kiem Tra Ptu am'!AJ$5))</f>
        <v>0</v>
      </c>
      <c r="AK23" s="140">
        <f>'CH01'!AL21-SUMPRODUCT((INDEX(NC_giam,,HLOOKUP($C23,COLMadat,2,0)))*(DVHC='Kiem Tra Ptu am'!AK$5))</f>
        <v>0</v>
      </c>
      <c r="AL23" s="140">
        <f>'CH01'!AM21-SUMPRODUCT((INDEX(NC_giam,,HLOOKUP($C23,COLMadat,2,0)))*(DVHC='Kiem Tra Ptu am'!AL$5))</f>
        <v>0</v>
      </c>
      <c r="AM23" s="140">
        <f>'CH01'!AN21-SUMPRODUCT((INDEX(NC_giam,,HLOOKUP($C23,COLMadat,2,0)))*(DVHC='Kiem Tra Ptu am'!AM$5))</f>
        <v>0</v>
      </c>
      <c r="AN23" s="140">
        <f>'CH01'!AO21-SUMPRODUCT((INDEX(NC_giam,,HLOOKUP($C23,COLMadat,2,0)))*(DVHC='Kiem Tra Ptu am'!AN$5))</f>
        <v>0</v>
      </c>
    </row>
    <row r="24" spans="1:40">
      <c r="A24" s="141" t="str">
        <f>'CH01'!A22</f>
        <v>1.10</v>
      </c>
      <c r="B24" s="141" t="str">
        <f>'CH01'!B22</f>
        <v>Đất nông nghiệp khác</v>
      </c>
      <c r="C24" s="139" t="str">
        <f>'CH01'!C22</f>
        <v>NKH</v>
      </c>
      <c r="D24" s="140">
        <f t="shared" si="3"/>
        <v>0</v>
      </c>
      <c r="E24" s="140">
        <f>'CH01'!F22-SUMPRODUCT((INDEX(NC_giam,,HLOOKUP($C24,COLMadat,2,0)))*(DVHC='Kiem Tra Ptu am'!E$5))</f>
        <v>46.450699999999998</v>
      </c>
      <c r="F24" s="140">
        <f>'CH01'!G22-SUMPRODUCT((INDEX(NC_giam,,HLOOKUP($C24,COLMadat,2,0)))*(DVHC='Kiem Tra Ptu am'!F$5))</f>
        <v>0</v>
      </c>
      <c r="G24" s="140">
        <f>'CH01'!H22-SUMPRODUCT((INDEX(NC_giam,,HLOOKUP($C24,COLMadat,2,0)))*(DVHC='Kiem Tra Ptu am'!G$5))</f>
        <v>0</v>
      </c>
      <c r="H24" s="140">
        <f>'CH01'!I22-SUMPRODUCT((INDEX(NC_giam,,HLOOKUP($C24,COLMadat,2,0)))*(DVHC='Kiem Tra Ptu am'!H$5))</f>
        <v>0</v>
      </c>
      <c r="I24" s="140">
        <f>'CH01'!J22-SUMPRODUCT((INDEX(NC_giam,,HLOOKUP($C24,COLMadat,2,0)))*(DVHC='Kiem Tra Ptu am'!I$5))</f>
        <v>0</v>
      </c>
      <c r="J24" s="140">
        <f>'CH01'!K22-SUMPRODUCT((INDEX(NC_giam,,HLOOKUP($C24,COLMadat,2,0)))*(DVHC='Kiem Tra Ptu am'!J$5))</f>
        <v>0</v>
      </c>
      <c r="K24" s="140">
        <f>'CH01'!L22-SUMPRODUCT((INDEX(NC_giam,,HLOOKUP($C24,COLMadat,2,0)))*(DVHC='Kiem Tra Ptu am'!K$5))</f>
        <v>0</v>
      </c>
      <c r="L24" s="140">
        <f>'CH01'!M22-SUMPRODUCT((INDEX(NC_giam,,HLOOKUP($C24,COLMadat,2,0)))*(DVHC='Kiem Tra Ptu am'!L$5))</f>
        <v>0</v>
      </c>
      <c r="M24" s="140">
        <f>'CH01'!N22-SUMPRODUCT((INDEX(NC_giam,,HLOOKUP($C24,COLMadat,2,0)))*(DVHC='Kiem Tra Ptu am'!M$5))</f>
        <v>0</v>
      </c>
      <c r="N24" s="140">
        <f>'CH01'!O22-SUMPRODUCT((INDEX(NC_giam,,HLOOKUP($C24,COLMadat,2,0)))*(DVHC='Kiem Tra Ptu am'!N$5))</f>
        <v>0</v>
      </c>
      <c r="O24" s="140">
        <f>'CH01'!P22-SUMPRODUCT((INDEX(NC_giam,,HLOOKUP($C24,COLMadat,2,0)))*(DVHC='Kiem Tra Ptu am'!O$5))</f>
        <v>0</v>
      </c>
      <c r="P24" s="140">
        <f>'CH01'!Q22-SUMPRODUCT((INDEX(NC_giam,,HLOOKUP($C24,COLMadat,2,0)))*(DVHC='Kiem Tra Ptu am'!P$5))</f>
        <v>0</v>
      </c>
      <c r="Q24" s="140">
        <f>'CH01'!R22-SUMPRODUCT((INDEX(NC_giam,,HLOOKUP($C24,COLMadat,2,0)))*(DVHC='Kiem Tra Ptu am'!Q$5))</f>
        <v>0</v>
      </c>
      <c r="R24" s="140">
        <f>'CH01'!S22-SUMPRODUCT((INDEX(NC_giam,,HLOOKUP($C24,COLMadat,2,0)))*(DVHC='Kiem Tra Ptu am'!R$5))</f>
        <v>0</v>
      </c>
      <c r="S24" s="140">
        <f>'CH01'!T22-SUMPRODUCT((INDEX(NC_giam,,HLOOKUP($C24,COLMadat,2,0)))*(DVHC='Kiem Tra Ptu am'!S$5))</f>
        <v>0</v>
      </c>
      <c r="T24" s="140">
        <f>'CH01'!U22-SUMPRODUCT((INDEX(NC_giam,,HLOOKUP($C24,COLMadat,2,0)))*(DVHC='Kiem Tra Ptu am'!T$5))</f>
        <v>0</v>
      </c>
      <c r="U24" s="140">
        <f>'CH01'!V22-SUMPRODUCT((INDEX(NC_giam,,HLOOKUP($C24,COLMadat,2,0)))*(DVHC='Kiem Tra Ptu am'!U$5))</f>
        <v>0</v>
      </c>
      <c r="V24" s="140">
        <f>'CH01'!W22-SUMPRODUCT((INDEX(NC_giam,,HLOOKUP($C24,COLMadat,2,0)))*(DVHC='Kiem Tra Ptu am'!V$5))</f>
        <v>0</v>
      </c>
      <c r="W24" s="140">
        <f>'CH01'!X22-SUMPRODUCT((INDEX(NC_giam,,HLOOKUP($C24,COLMadat,2,0)))*(DVHC='Kiem Tra Ptu am'!W$5))</f>
        <v>0</v>
      </c>
      <c r="X24" s="140">
        <f>'CH01'!Y22-SUMPRODUCT((INDEX(NC_giam,,HLOOKUP($C24,COLMadat,2,0)))*(DVHC='Kiem Tra Ptu am'!X$5))</f>
        <v>0</v>
      </c>
      <c r="Y24" s="140">
        <f>'CH01'!Z22-SUMPRODUCT((INDEX(NC_giam,,HLOOKUP($C24,COLMadat,2,0)))*(DVHC='Kiem Tra Ptu am'!Y$5))</f>
        <v>0</v>
      </c>
      <c r="Z24" s="140">
        <f>'CH01'!AA22-SUMPRODUCT((INDEX(NC_giam,,HLOOKUP($C24,COLMadat,2,0)))*(DVHC='Kiem Tra Ptu am'!Z$5))</f>
        <v>0</v>
      </c>
      <c r="AA24" s="140">
        <f>'CH01'!AB22-SUMPRODUCT((INDEX(NC_giam,,HLOOKUP($C24,COLMadat,2,0)))*(DVHC='Kiem Tra Ptu am'!AA$5))</f>
        <v>0</v>
      </c>
      <c r="AB24" s="140">
        <f>'CH01'!AC22-SUMPRODUCT((INDEX(NC_giam,,HLOOKUP($C24,COLMadat,2,0)))*(DVHC='Kiem Tra Ptu am'!AB$5))</f>
        <v>0</v>
      </c>
      <c r="AC24" s="140">
        <f>'CH01'!AD22-SUMPRODUCT((INDEX(NC_giam,,HLOOKUP($C24,COLMadat,2,0)))*(DVHC='Kiem Tra Ptu am'!AC$5))</f>
        <v>0</v>
      </c>
      <c r="AD24" s="140">
        <f>'CH01'!AE22-SUMPRODUCT((INDEX(NC_giam,,HLOOKUP($C24,COLMadat,2,0)))*(DVHC='Kiem Tra Ptu am'!AD$5))</f>
        <v>0</v>
      </c>
      <c r="AE24" s="140">
        <f>'CH01'!AF22-SUMPRODUCT((INDEX(NC_giam,,HLOOKUP($C24,COLMadat,2,0)))*(DVHC='Kiem Tra Ptu am'!AE$5))</f>
        <v>0</v>
      </c>
      <c r="AF24" s="140">
        <f>'CH01'!AG22-SUMPRODUCT((INDEX(NC_giam,,HLOOKUP($C24,COLMadat,2,0)))*(DVHC='Kiem Tra Ptu am'!AF$5))</f>
        <v>0</v>
      </c>
      <c r="AG24" s="140">
        <f>'CH01'!AH22-SUMPRODUCT((INDEX(NC_giam,,HLOOKUP($C24,COLMadat,2,0)))*(DVHC='Kiem Tra Ptu am'!AG$5))</f>
        <v>0</v>
      </c>
      <c r="AH24" s="140">
        <f>'CH01'!AI22-SUMPRODUCT((INDEX(NC_giam,,HLOOKUP($C24,COLMadat,2,0)))*(DVHC='Kiem Tra Ptu am'!AH$5))</f>
        <v>0</v>
      </c>
      <c r="AI24" s="140">
        <f>'CH01'!AJ22-SUMPRODUCT((INDEX(NC_giam,,HLOOKUP($C24,COLMadat,2,0)))*(DVHC='Kiem Tra Ptu am'!AI$5))</f>
        <v>0</v>
      </c>
      <c r="AJ24" s="140">
        <f>'CH01'!AK22-SUMPRODUCT((INDEX(NC_giam,,HLOOKUP($C24,COLMadat,2,0)))*(DVHC='Kiem Tra Ptu am'!AJ$5))</f>
        <v>0</v>
      </c>
      <c r="AK24" s="140">
        <f>'CH01'!AL22-SUMPRODUCT((INDEX(NC_giam,,HLOOKUP($C24,COLMadat,2,0)))*(DVHC='Kiem Tra Ptu am'!AK$5))</f>
        <v>0</v>
      </c>
      <c r="AL24" s="140">
        <f>'CH01'!AM22-SUMPRODUCT((INDEX(NC_giam,,HLOOKUP($C24,COLMadat,2,0)))*(DVHC='Kiem Tra Ptu am'!AL$5))</f>
        <v>0</v>
      </c>
      <c r="AM24" s="140">
        <f>'CH01'!AN22-SUMPRODUCT((INDEX(NC_giam,,HLOOKUP($C24,COLMadat,2,0)))*(DVHC='Kiem Tra Ptu am'!AM$5))</f>
        <v>0</v>
      </c>
      <c r="AN24" s="140">
        <f>'CH01'!AO22-SUMPRODUCT((INDEX(NC_giam,,HLOOKUP($C24,COLMadat,2,0)))*(DVHC='Kiem Tra Ptu am'!AN$5))</f>
        <v>0</v>
      </c>
    </row>
    <row r="25" spans="1:40" s="146" customFormat="1">
      <c r="A25" s="154">
        <f>'CH01'!A23</f>
        <v>2</v>
      </c>
      <c r="B25" s="154" t="str">
        <f>'CH01'!B23</f>
        <v>Nhóm đất phi nông nghiệp</v>
      </c>
      <c r="C25" s="147" t="str">
        <f>'CH01'!C23</f>
        <v>PNN</v>
      </c>
      <c r="D25" s="153">
        <f t="shared" si="3"/>
        <v>0</v>
      </c>
      <c r="E25" s="240">
        <f>E27+E28+E29+E30+E31+E32+E44+E54+E66+E67+E68+E69+E73</f>
        <v>552.37559999999996</v>
      </c>
      <c r="F25" s="240">
        <f t="shared" ref="F25:AN25" si="4">F27+F28+F29+F30+F31+F32+F44+F54+F66+F67+F68+F69+F73</f>
        <v>0</v>
      </c>
      <c r="G25" s="240">
        <f t="shared" si="4"/>
        <v>0</v>
      </c>
      <c r="H25" s="240">
        <f t="shared" si="4"/>
        <v>0</v>
      </c>
      <c r="I25" s="240">
        <f t="shared" si="4"/>
        <v>0</v>
      </c>
      <c r="J25" s="240">
        <f t="shared" si="4"/>
        <v>0</v>
      </c>
      <c r="K25" s="240">
        <f t="shared" si="4"/>
        <v>0</v>
      </c>
      <c r="L25" s="240">
        <f t="shared" si="4"/>
        <v>0</v>
      </c>
      <c r="M25" s="240">
        <f t="shared" si="4"/>
        <v>0</v>
      </c>
      <c r="N25" s="240">
        <f t="shared" si="4"/>
        <v>0</v>
      </c>
      <c r="O25" s="240">
        <f t="shared" si="4"/>
        <v>0</v>
      </c>
      <c r="P25" s="240">
        <f t="shared" si="4"/>
        <v>0</v>
      </c>
      <c r="Q25" s="240">
        <f t="shared" si="4"/>
        <v>0</v>
      </c>
      <c r="R25" s="240">
        <f t="shared" si="4"/>
        <v>0</v>
      </c>
      <c r="S25" s="240">
        <f t="shared" si="4"/>
        <v>0</v>
      </c>
      <c r="T25" s="240">
        <f t="shared" si="4"/>
        <v>0</v>
      </c>
      <c r="U25" s="240">
        <f t="shared" si="4"/>
        <v>0</v>
      </c>
      <c r="V25" s="240">
        <f t="shared" si="4"/>
        <v>0</v>
      </c>
      <c r="W25" s="240">
        <f t="shared" si="4"/>
        <v>0</v>
      </c>
      <c r="X25" s="240">
        <f t="shared" si="4"/>
        <v>0</v>
      </c>
      <c r="Y25" s="240">
        <f t="shared" si="4"/>
        <v>0</v>
      </c>
      <c r="Z25" s="240">
        <f t="shared" si="4"/>
        <v>0</v>
      </c>
      <c r="AA25" s="240">
        <f t="shared" si="4"/>
        <v>0</v>
      </c>
      <c r="AB25" s="240">
        <f t="shared" si="4"/>
        <v>0</v>
      </c>
      <c r="AC25" s="240">
        <f t="shared" si="4"/>
        <v>0</v>
      </c>
      <c r="AD25" s="240">
        <f t="shared" si="4"/>
        <v>0</v>
      </c>
      <c r="AE25" s="240">
        <f t="shared" si="4"/>
        <v>0</v>
      </c>
      <c r="AF25" s="240">
        <f t="shared" si="4"/>
        <v>0</v>
      </c>
      <c r="AG25" s="240">
        <f t="shared" si="4"/>
        <v>0</v>
      </c>
      <c r="AH25" s="240">
        <f t="shared" si="4"/>
        <v>0</v>
      </c>
      <c r="AI25" s="240">
        <f t="shared" si="4"/>
        <v>0</v>
      </c>
      <c r="AJ25" s="240">
        <f t="shared" si="4"/>
        <v>0</v>
      </c>
      <c r="AK25" s="240">
        <f t="shared" si="4"/>
        <v>0</v>
      </c>
      <c r="AL25" s="240">
        <f t="shared" si="4"/>
        <v>0</v>
      </c>
      <c r="AM25" s="240">
        <f t="shared" si="4"/>
        <v>0</v>
      </c>
      <c r="AN25" s="240">
        <f t="shared" si="4"/>
        <v>0</v>
      </c>
    </row>
    <row r="26" spans="1:40" s="158" customFormat="1">
      <c r="A26" s="155">
        <f>'CH01'!A24</f>
        <v>0</v>
      </c>
      <c r="B26" s="155" t="str">
        <f>'CH01'!B24</f>
        <v>Trong đó:</v>
      </c>
      <c r="C26" s="156">
        <f>'CH01'!C24</f>
        <v>0</v>
      </c>
      <c r="D26" s="157"/>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row>
    <row r="27" spans="1:40">
      <c r="A27" s="141" t="str">
        <f>'CH01'!A25</f>
        <v>2.1</v>
      </c>
      <c r="B27" s="141" t="str">
        <f>'CH01'!B25</f>
        <v>Đất ở tại nông thôn</v>
      </c>
      <c r="C27" s="139" t="str">
        <f>'CH01'!C25</f>
        <v>ONT</v>
      </c>
      <c r="D27" s="140">
        <f t="shared" ref="D27:D32" si="5">MIN(E27:AN27)</f>
        <v>0</v>
      </c>
      <c r="E27" s="140">
        <f>'CH01'!F25-SUMPRODUCT((INDEX(NC_giam,,HLOOKUP($C27,COLMadat,2,0)))*(DVHC='Kiem Tra Ptu am'!E$5))</f>
        <v>124.6538</v>
      </c>
      <c r="F27" s="140">
        <f>'CH01'!G25-SUMPRODUCT((INDEX(NC_giam,,HLOOKUP($C27,COLMadat,2,0)))*(DVHC='Kiem Tra Ptu am'!F$5))</f>
        <v>0</v>
      </c>
      <c r="G27" s="140">
        <f>'CH01'!H25-SUMPRODUCT((INDEX(NC_giam,,HLOOKUP($C27,COLMadat,2,0)))*(DVHC='Kiem Tra Ptu am'!G$5))</f>
        <v>0</v>
      </c>
      <c r="H27" s="140">
        <f>'CH01'!I25-SUMPRODUCT((INDEX(NC_giam,,HLOOKUP($C27,COLMadat,2,0)))*(DVHC='Kiem Tra Ptu am'!H$5))</f>
        <v>0</v>
      </c>
      <c r="I27" s="140">
        <f>'CH01'!J25-SUMPRODUCT((INDEX(NC_giam,,HLOOKUP($C27,COLMadat,2,0)))*(DVHC='Kiem Tra Ptu am'!I$5))</f>
        <v>0</v>
      </c>
      <c r="J27" s="140">
        <f>'CH01'!K25-SUMPRODUCT((INDEX(NC_giam,,HLOOKUP($C27,COLMadat,2,0)))*(DVHC='Kiem Tra Ptu am'!J$5))</f>
        <v>0</v>
      </c>
      <c r="K27" s="140">
        <f>'CH01'!L25-SUMPRODUCT((INDEX(NC_giam,,HLOOKUP($C27,COLMadat,2,0)))*(DVHC='Kiem Tra Ptu am'!K$5))</f>
        <v>0</v>
      </c>
      <c r="L27" s="140">
        <f>'CH01'!M25-SUMPRODUCT((INDEX(NC_giam,,HLOOKUP($C27,COLMadat,2,0)))*(DVHC='Kiem Tra Ptu am'!L$5))</f>
        <v>0</v>
      </c>
      <c r="M27" s="140">
        <f>'CH01'!N25-SUMPRODUCT((INDEX(NC_giam,,HLOOKUP($C27,COLMadat,2,0)))*(DVHC='Kiem Tra Ptu am'!M$5))</f>
        <v>0</v>
      </c>
      <c r="N27" s="140">
        <f>'CH01'!O25-SUMPRODUCT((INDEX(NC_giam,,HLOOKUP($C27,COLMadat,2,0)))*(DVHC='Kiem Tra Ptu am'!N$5))</f>
        <v>0</v>
      </c>
      <c r="O27" s="140">
        <f>'CH01'!P25-SUMPRODUCT((INDEX(NC_giam,,HLOOKUP($C27,COLMadat,2,0)))*(DVHC='Kiem Tra Ptu am'!O$5))</f>
        <v>0</v>
      </c>
      <c r="P27" s="140">
        <f>'CH01'!Q25-SUMPRODUCT((INDEX(NC_giam,,HLOOKUP($C27,COLMadat,2,0)))*(DVHC='Kiem Tra Ptu am'!P$5))</f>
        <v>0</v>
      </c>
      <c r="Q27" s="140">
        <f>'CH01'!R25-SUMPRODUCT((INDEX(NC_giam,,HLOOKUP($C27,COLMadat,2,0)))*(DVHC='Kiem Tra Ptu am'!Q$5))</f>
        <v>0</v>
      </c>
      <c r="R27" s="140">
        <f>'CH01'!S25-SUMPRODUCT((INDEX(NC_giam,,HLOOKUP($C27,COLMadat,2,0)))*(DVHC='Kiem Tra Ptu am'!R$5))</f>
        <v>0</v>
      </c>
      <c r="S27" s="140">
        <f>'CH01'!T25-SUMPRODUCT((INDEX(NC_giam,,HLOOKUP($C27,COLMadat,2,0)))*(DVHC='Kiem Tra Ptu am'!S$5))</f>
        <v>0</v>
      </c>
      <c r="T27" s="140">
        <f>'CH01'!U25-SUMPRODUCT((INDEX(NC_giam,,HLOOKUP($C27,COLMadat,2,0)))*(DVHC='Kiem Tra Ptu am'!T$5))</f>
        <v>0</v>
      </c>
      <c r="U27" s="140">
        <f>'CH01'!V25-SUMPRODUCT((INDEX(NC_giam,,HLOOKUP($C27,COLMadat,2,0)))*(DVHC='Kiem Tra Ptu am'!U$5))</f>
        <v>0</v>
      </c>
      <c r="V27" s="140">
        <f>'CH01'!W25-SUMPRODUCT((INDEX(NC_giam,,HLOOKUP($C27,COLMadat,2,0)))*(DVHC='Kiem Tra Ptu am'!V$5))</f>
        <v>0</v>
      </c>
      <c r="W27" s="140">
        <f>'CH01'!X25-SUMPRODUCT((INDEX(NC_giam,,HLOOKUP($C27,COLMadat,2,0)))*(DVHC='Kiem Tra Ptu am'!W$5))</f>
        <v>0</v>
      </c>
      <c r="X27" s="140">
        <f>'CH01'!Y25-SUMPRODUCT((INDEX(NC_giam,,HLOOKUP($C27,COLMadat,2,0)))*(DVHC='Kiem Tra Ptu am'!X$5))</f>
        <v>0</v>
      </c>
      <c r="Y27" s="140">
        <f>'CH01'!Z25-SUMPRODUCT((INDEX(NC_giam,,HLOOKUP($C27,COLMadat,2,0)))*(DVHC='Kiem Tra Ptu am'!Y$5))</f>
        <v>0</v>
      </c>
      <c r="Z27" s="140">
        <f>'CH01'!AA25-SUMPRODUCT((INDEX(NC_giam,,HLOOKUP($C27,COLMadat,2,0)))*(DVHC='Kiem Tra Ptu am'!Z$5))</f>
        <v>0</v>
      </c>
      <c r="AA27" s="140">
        <f>'CH01'!AB25-SUMPRODUCT((INDEX(NC_giam,,HLOOKUP($C27,COLMadat,2,0)))*(DVHC='Kiem Tra Ptu am'!AA$5))</f>
        <v>0</v>
      </c>
      <c r="AB27" s="140">
        <f>'CH01'!AC25-SUMPRODUCT((INDEX(NC_giam,,HLOOKUP($C27,COLMadat,2,0)))*(DVHC='Kiem Tra Ptu am'!AB$5))</f>
        <v>0</v>
      </c>
      <c r="AC27" s="140">
        <f>'CH01'!AD25-SUMPRODUCT((INDEX(NC_giam,,HLOOKUP($C27,COLMadat,2,0)))*(DVHC='Kiem Tra Ptu am'!AC$5))</f>
        <v>0</v>
      </c>
      <c r="AD27" s="140">
        <f>'CH01'!AE25-SUMPRODUCT((INDEX(NC_giam,,HLOOKUP($C27,COLMadat,2,0)))*(DVHC='Kiem Tra Ptu am'!AD$5))</f>
        <v>0</v>
      </c>
      <c r="AE27" s="140">
        <f>'CH01'!AF25-SUMPRODUCT((INDEX(NC_giam,,HLOOKUP($C27,COLMadat,2,0)))*(DVHC='Kiem Tra Ptu am'!AE$5))</f>
        <v>0</v>
      </c>
      <c r="AF27" s="140">
        <f>'CH01'!AG25-SUMPRODUCT((INDEX(NC_giam,,HLOOKUP($C27,COLMadat,2,0)))*(DVHC='Kiem Tra Ptu am'!AF$5))</f>
        <v>0</v>
      </c>
      <c r="AG27" s="140">
        <f>'CH01'!AH25-SUMPRODUCT((INDEX(NC_giam,,HLOOKUP($C27,COLMadat,2,0)))*(DVHC='Kiem Tra Ptu am'!AG$5))</f>
        <v>0</v>
      </c>
      <c r="AH27" s="140">
        <f>'CH01'!AI25-SUMPRODUCT((INDEX(NC_giam,,HLOOKUP($C27,COLMadat,2,0)))*(DVHC='Kiem Tra Ptu am'!AH$5))</f>
        <v>0</v>
      </c>
      <c r="AI27" s="140">
        <f>'CH01'!AJ25-SUMPRODUCT((INDEX(NC_giam,,HLOOKUP($C27,COLMadat,2,0)))*(DVHC='Kiem Tra Ptu am'!AI$5))</f>
        <v>0</v>
      </c>
      <c r="AJ27" s="140">
        <f>'CH01'!AK25-SUMPRODUCT((INDEX(NC_giam,,HLOOKUP($C27,COLMadat,2,0)))*(DVHC='Kiem Tra Ptu am'!AJ$5))</f>
        <v>0</v>
      </c>
      <c r="AK27" s="140">
        <f>'CH01'!AL25-SUMPRODUCT((INDEX(NC_giam,,HLOOKUP($C27,COLMadat,2,0)))*(DVHC='Kiem Tra Ptu am'!AK$5))</f>
        <v>0</v>
      </c>
      <c r="AL27" s="140">
        <f>'CH01'!AM25-SUMPRODUCT((INDEX(NC_giam,,HLOOKUP($C27,COLMadat,2,0)))*(DVHC='Kiem Tra Ptu am'!AL$5))</f>
        <v>0</v>
      </c>
      <c r="AM27" s="140">
        <f>'CH01'!AN25-SUMPRODUCT((INDEX(NC_giam,,HLOOKUP($C27,COLMadat,2,0)))*(DVHC='Kiem Tra Ptu am'!AM$5))</f>
        <v>0</v>
      </c>
      <c r="AN27" s="140">
        <f>'CH01'!AO25-SUMPRODUCT((INDEX(NC_giam,,HLOOKUP($C27,COLMadat,2,0)))*(DVHC='Kiem Tra Ptu am'!AN$5))</f>
        <v>0</v>
      </c>
    </row>
    <row r="28" spans="1:40">
      <c r="A28" s="141" t="str">
        <f>'CH01'!A26</f>
        <v>2.2</v>
      </c>
      <c r="B28" s="141" t="str">
        <f>'CH01'!B26</f>
        <v>Đất ở tại đô thị</v>
      </c>
      <c r="C28" s="139" t="str">
        <f>'CH01'!C26</f>
        <v>ODT</v>
      </c>
      <c r="D28" s="140">
        <f t="shared" si="5"/>
        <v>0</v>
      </c>
      <c r="E28" s="140">
        <f>'CH01'!F26-SUMPRODUCT((INDEX(NC_giam,,HLOOKUP($C28,COLMadat,2,0)))*(DVHC='Kiem Tra Ptu am'!E$5))</f>
        <v>12.0067</v>
      </c>
      <c r="F28" s="140">
        <f>'CH01'!G26-SUMPRODUCT((INDEX(NC_giam,,HLOOKUP($C28,COLMadat,2,0)))*(DVHC='Kiem Tra Ptu am'!F$5))</f>
        <v>0</v>
      </c>
      <c r="G28" s="140">
        <f>'CH01'!H26-SUMPRODUCT((INDEX(NC_giam,,HLOOKUP($C28,COLMadat,2,0)))*(DVHC='Kiem Tra Ptu am'!G$5))</f>
        <v>0</v>
      </c>
      <c r="H28" s="140">
        <f>'CH01'!I26-SUMPRODUCT((INDEX(NC_giam,,HLOOKUP($C28,COLMadat,2,0)))*(DVHC='Kiem Tra Ptu am'!H$5))</f>
        <v>0</v>
      </c>
      <c r="I28" s="140">
        <f>'CH01'!J26-SUMPRODUCT((INDEX(NC_giam,,HLOOKUP($C28,COLMadat,2,0)))*(DVHC='Kiem Tra Ptu am'!I$5))</f>
        <v>0</v>
      </c>
      <c r="J28" s="140">
        <f>'CH01'!K26-SUMPRODUCT((INDEX(NC_giam,,HLOOKUP($C28,COLMadat,2,0)))*(DVHC='Kiem Tra Ptu am'!J$5))</f>
        <v>0</v>
      </c>
      <c r="K28" s="140">
        <f>'CH01'!L26-SUMPRODUCT((INDEX(NC_giam,,HLOOKUP($C28,COLMadat,2,0)))*(DVHC='Kiem Tra Ptu am'!K$5))</f>
        <v>0</v>
      </c>
      <c r="L28" s="140">
        <f>'CH01'!M26-SUMPRODUCT((INDEX(NC_giam,,HLOOKUP($C28,COLMadat,2,0)))*(DVHC='Kiem Tra Ptu am'!L$5))</f>
        <v>0</v>
      </c>
      <c r="M28" s="140">
        <f>'CH01'!N26-SUMPRODUCT((INDEX(NC_giam,,HLOOKUP($C28,COLMadat,2,0)))*(DVHC='Kiem Tra Ptu am'!M$5))</f>
        <v>0</v>
      </c>
      <c r="N28" s="140">
        <f>'CH01'!O26-SUMPRODUCT((INDEX(NC_giam,,HLOOKUP($C28,COLMadat,2,0)))*(DVHC='Kiem Tra Ptu am'!N$5))</f>
        <v>0</v>
      </c>
      <c r="O28" s="140">
        <f>'CH01'!P26-SUMPRODUCT((INDEX(NC_giam,,HLOOKUP($C28,COLMadat,2,0)))*(DVHC='Kiem Tra Ptu am'!O$5))</f>
        <v>0</v>
      </c>
      <c r="P28" s="140">
        <f>'CH01'!Q26-SUMPRODUCT((INDEX(NC_giam,,HLOOKUP($C28,COLMadat,2,0)))*(DVHC='Kiem Tra Ptu am'!P$5))</f>
        <v>0</v>
      </c>
      <c r="Q28" s="140">
        <f>'CH01'!R26-SUMPRODUCT((INDEX(NC_giam,,HLOOKUP($C28,COLMadat,2,0)))*(DVHC='Kiem Tra Ptu am'!Q$5))</f>
        <v>0</v>
      </c>
      <c r="R28" s="140">
        <f>'CH01'!S26-SUMPRODUCT((INDEX(NC_giam,,HLOOKUP($C28,COLMadat,2,0)))*(DVHC='Kiem Tra Ptu am'!R$5))</f>
        <v>0</v>
      </c>
      <c r="S28" s="140">
        <f>'CH01'!T26-SUMPRODUCT((INDEX(NC_giam,,HLOOKUP($C28,COLMadat,2,0)))*(DVHC='Kiem Tra Ptu am'!S$5))</f>
        <v>0</v>
      </c>
      <c r="T28" s="140">
        <f>'CH01'!U26-SUMPRODUCT((INDEX(NC_giam,,HLOOKUP($C28,COLMadat,2,0)))*(DVHC='Kiem Tra Ptu am'!T$5))</f>
        <v>0</v>
      </c>
      <c r="U28" s="140">
        <f>'CH01'!V26-SUMPRODUCT((INDEX(NC_giam,,HLOOKUP($C28,COLMadat,2,0)))*(DVHC='Kiem Tra Ptu am'!U$5))</f>
        <v>0</v>
      </c>
      <c r="V28" s="140">
        <f>'CH01'!W26-SUMPRODUCT((INDEX(NC_giam,,HLOOKUP($C28,COLMadat,2,0)))*(DVHC='Kiem Tra Ptu am'!V$5))</f>
        <v>0</v>
      </c>
      <c r="W28" s="140">
        <f>'CH01'!X26-SUMPRODUCT((INDEX(NC_giam,,HLOOKUP($C28,COLMadat,2,0)))*(DVHC='Kiem Tra Ptu am'!W$5))</f>
        <v>0</v>
      </c>
      <c r="X28" s="140">
        <f>'CH01'!Y26-SUMPRODUCT((INDEX(NC_giam,,HLOOKUP($C28,COLMadat,2,0)))*(DVHC='Kiem Tra Ptu am'!X$5))</f>
        <v>0</v>
      </c>
      <c r="Y28" s="140">
        <f>'CH01'!Z26-SUMPRODUCT((INDEX(NC_giam,,HLOOKUP($C28,COLMadat,2,0)))*(DVHC='Kiem Tra Ptu am'!Y$5))</f>
        <v>0</v>
      </c>
      <c r="Z28" s="140">
        <f>'CH01'!AA26-SUMPRODUCT((INDEX(NC_giam,,HLOOKUP($C28,COLMadat,2,0)))*(DVHC='Kiem Tra Ptu am'!Z$5))</f>
        <v>0</v>
      </c>
      <c r="AA28" s="140">
        <f>'CH01'!AB26-SUMPRODUCT((INDEX(NC_giam,,HLOOKUP($C28,COLMadat,2,0)))*(DVHC='Kiem Tra Ptu am'!AA$5))</f>
        <v>0</v>
      </c>
      <c r="AB28" s="140">
        <f>'CH01'!AC26-SUMPRODUCT((INDEX(NC_giam,,HLOOKUP($C28,COLMadat,2,0)))*(DVHC='Kiem Tra Ptu am'!AB$5))</f>
        <v>0</v>
      </c>
      <c r="AC28" s="140">
        <f>'CH01'!AD26-SUMPRODUCT((INDEX(NC_giam,,HLOOKUP($C28,COLMadat,2,0)))*(DVHC='Kiem Tra Ptu am'!AC$5))</f>
        <v>0</v>
      </c>
      <c r="AD28" s="140">
        <f>'CH01'!AE26-SUMPRODUCT((INDEX(NC_giam,,HLOOKUP($C28,COLMadat,2,0)))*(DVHC='Kiem Tra Ptu am'!AD$5))</f>
        <v>0</v>
      </c>
      <c r="AE28" s="140">
        <f>'CH01'!AF26-SUMPRODUCT((INDEX(NC_giam,,HLOOKUP($C28,COLMadat,2,0)))*(DVHC='Kiem Tra Ptu am'!AE$5))</f>
        <v>0</v>
      </c>
      <c r="AF28" s="140">
        <f>'CH01'!AG26-SUMPRODUCT((INDEX(NC_giam,,HLOOKUP($C28,COLMadat,2,0)))*(DVHC='Kiem Tra Ptu am'!AF$5))</f>
        <v>0</v>
      </c>
      <c r="AG28" s="140">
        <f>'CH01'!AH26-SUMPRODUCT((INDEX(NC_giam,,HLOOKUP($C28,COLMadat,2,0)))*(DVHC='Kiem Tra Ptu am'!AG$5))</f>
        <v>0</v>
      </c>
      <c r="AH28" s="140">
        <f>'CH01'!AI26-SUMPRODUCT((INDEX(NC_giam,,HLOOKUP($C28,COLMadat,2,0)))*(DVHC='Kiem Tra Ptu am'!AH$5))</f>
        <v>0</v>
      </c>
      <c r="AI28" s="140">
        <f>'CH01'!AJ26-SUMPRODUCT((INDEX(NC_giam,,HLOOKUP($C28,COLMadat,2,0)))*(DVHC='Kiem Tra Ptu am'!AI$5))</f>
        <v>0</v>
      </c>
      <c r="AJ28" s="140">
        <f>'CH01'!AK26-SUMPRODUCT((INDEX(NC_giam,,HLOOKUP($C28,COLMadat,2,0)))*(DVHC='Kiem Tra Ptu am'!AJ$5))</f>
        <v>0</v>
      </c>
      <c r="AK28" s="140">
        <f>'CH01'!AL26-SUMPRODUCT((INDEX(NC_giam,,HLOOKUP($C28,COLMadat,2,0)))*(DVHC='Kiem Tra Ptu am'!AK$5))</f>
        <v>0</v>
      </c>
      <c r="AL28" s="140">
        <f>'CH01'!AM26-SUMPRODUCT((INDEX(NC_giam,,HLOOKUP($C28,COLMadat,2,0)))*(DVHC='Kiem Tra Ptu am'!AL$5))</f>
        <v>0</v>
      </c>
      <c r="AM28" s="140">
        <f>'CH01'!AN26-SUMPRODUCT((INDEX(NC_giam,,HLOOKUP($C28,COLMadat,2,0)))*(DVHC='Kiem Tra Ptu am'!AM$5))</f>
        <v>0</v>
      </c>
      <c r="AN28" s="140">
        <f>'CH01'!AO26-SUMPRODUCT((INDEX(NC_giam,,HLOOKUP($C28,COLMadat,2,0)))*(DVHC='Kiem Tra Ptu am'!AN$5))</f>
        <v>0</v>
      </c>
    </row>
    <row r="29" spans="1:40">
      <c r="A29" s="141" t="str">
        <f>'CH01'!A27</f>
        <v>2.3</v>
      </c>
      <c r="B29" s="141" t="str">
        <f>'CH01'!B27</f>
        <v>Đất xây dựng trụ sở cơ quan</v>
      </c>
      <c r="C29" s="139" t="str">
        <f>'CH01'!C27</f>
        <v>TSC</v>
      </c>
      <c r="D29" s="140">
        <f t="shared" si="5"/>
        <v>0</v>
      </c>
      <c r="E29" s="140">
        <f>'CH01'!F27-SUMPRODUCT((INDEX(NC_giam,,HLOOKUP($C29,COLMadat,2,0)))*(DVHC='Kiem Tra Ptu am'!E$5))</f>
        <v>5.6692999999999998</v>
      </c>
      <c r="F29" s="140">
        <f>'CH01'!G27-SUMPRODUCT((INDEX(NC_giam,,HLOOKUP($C29,COLMadat,2,0)))*(DVHC='Kiem Tra Ptu am'!F$5))</f>
        <v>0</v>
      </c>
      <c r="G29" s="140">
        <f>'CH01'!H27-SUMPRODUCT((INDEX(NC_giam,,HLOOKUP($C29,COLMadat,2,0)))*(DVHC='Kiem Tra Ptu am'!G$5))</f>
        <v>0</v>
      </c>
      <c r="H29" s="140">
        <f>'CH01'!I27-SUMPRODUCT((INDEX(NC_giam,,HLOOKUP($C29,COLMadat,2,0)))*(DVHC='Kiem Tra Ptu am'!H$5))</f>
        <v>0</v>
      </c>
      <c r="I29" s="140">
        <f>'CH01'!J27-SUMPRODUCT((INDEX(NC_giam,,HLOOKUP($C29,COLMadat,2,0)))*(DVHC='Kiem Tra Ptu am'!I$5))</f>
        <v>0</v>
      </c>
      <c r="J29" s="140">
        <f>'CH01'!K27-SUMPRODUCT((INDEX(NC_giam,,HLOOKUP($C29,COLMadat,2,0)))*(DVHC='Kiem Tra Ptu am'!J$5))</f>
        <v>0</v>
      </c>
      <c r="K29" s="140">
        <f>'CH01'!L27-SUMPRODUCT((INDEX(NC_giam,,HLOOKUP($C29,COLMadat,2,0)))*(DVHC='Kiem Tra Ptu am'!K$5))</f>
        <v>0</v>
      </c>
      <c r="L29" s="140">
        <f>'CH01'!M27-SUMPRODUCT((INDEX(NC_giam,,HLOOKUP($C29,COLMadat,2,0)))*(DVHC='Kiem Tra Ptu am'!L$5))</f>
        <v>0</v>
      </c>
      <c r="M29" s="140">
        <f>'CH01'!N27-SUMPRODUCT((INDEX(NC_giam,,HLOOKUP($C29,COLMadat,2,0)))*(DVHC='Kiem Tra Ptu am'!M$5))</f>
        <v>0</v>
      </c>
      <c r="N29" s="140">
        <f>'CH01'!O27-SUMPRODUCT((INDEX(NC_giam,,HLOOKUP($C29,COLMadat,2,0)))*(DVHC='Kiem Tra Ptu am'!N$5))</f>
        <v>0</v>
      </c>
      <c r="O29" s="140">
        <f>'CH01'!P27-SUMPRODUCT((INDEX(NC_giam,,HLOOKUP($C29,COLMadat,2,0)))*(DVHC='Kiem Tra Ptu am'!O$5))</f>
        <v>0</v>
      </c>
      <c r="P29" s="140">
        <f>'CH01'!Q27-SUMPRODUCT((INDEX(NC_giam,,HLOOKUP($C29,COLMadat,2,0)))*(DVHC='Kiem Tra Ptu am'!P$5))</f>
        <v>0</v>
      </c>
      <c r="Q29" s="140">
        <f>'CH01'!R27-SUMPRODUCT((INDEX(NC_giam,,HLOOKUP($C29,COLMadat,2,0)))*(DVHC='Kiem Tra Ptu am'!Q$5))</f>
        <v>0</v>
      </c>
      <c r="R29" s="140">
        <f>'CH01'!S27-SUMPRODUCT((INDEX(NC_giam,,HLOOKUP($C29,COLMadat,2,0)))*(DVHC='Kiem Tra Ptu am'!R$5))</f>
        <v>0</v>
      </c>
      <c r="S29" s="140">
        <f>'CH01'!T27-SUMPRODUCT((INDEX(NC_giam,,HLOOKUP($C29,COLMadat,2,0)))*(DVHC='Kiem Tra Ptu am'!S$5))</f>
        <v>0</v>
      </c>
      <c r="T29" s="140">
        <f>'CH01'!U27-SUMPRODUCT((INDEX(NC_giam,,HLOOKUP($C29,COLMadat,2,0)))*(DVHC='Kiem Tra Ptu am'!T$5))</f>
        <v>0</v>
      </c>
      <c r="U29" s="140">
        <f>'CH01'!V27-SUMPRODUCT((INDEX(NC_giam,,HLOOKUP($C29,COLMadat,2,0)))*(DVHC='Kiem Tra Ptu am'!U$5))</f>
        <v>0</v>
      </c>
      <c r="V29" s="140">
        <f>'CH01'!W27-SUMPRODUCT((INDEX(NC_giam,,HLOOKUP($C29,COLMadat,2,0)))*(DVHC='Kiem Tra Ptu am'!V$5))</f>
        <v>0</v>
      </c>
      <c r="W29" s="140">
        <f>'CH01'!X27-SUMPRODUCT((INDEX(NC_giam,,HLOOKUP($C29,COLMadat,2,0)))*(DVHC='Kiem Tra Ptu am'!W$5))</f>
        <v>0</v>
      </c>
      <c r="X29" s="140">
        <f>'CH01'!Y27-SUMPRODUCT((INDEX(NC_giam,,HLOOKUP($C29,COLMadat,2,0)))*(DVHC='Kiem Tra Ptu am'!X$5))</f>
        <v>0</v>
      </c>
      <c r="Y29" s="140">
        <f>'CH01'!Z27-SUMPRODUCT((INDEX(NC_giam,,HLOOKUP($C29,COLMadat,2,0)))*(DVHC='Kiem Tra Ptu am'!Y$5))</f>
        <v>0</v>
      </c>
      <c r="Z29" s="140">
        <f>'CH01'!AA27-SUMPRODUCT((INDEX(NC_giam,,HLOOKUP($C29,COLMadat,2,0)))*(DVHC='Kiem Tra Ptu am'!Z$5))</f>
        <v>0</v>
      </c>
      <c r="AA29" s="140">
        <f>'CH01'!AB27-SUMPRODUCT((INDEX(NC_giam,,HLOOKUP($C29,COLMadat,2,0)))*(DVHC='Kiem Tra Ptu am'!AA$5))</f>
        <v>0</v>
      </c>
      <c r="AB29" s="140">
        <f>'CH01'!AC27-SUMPRODUCT((INDEX(NC_giam,,HLOOKUP($C29,COLMadat,2,0)))*(DVHC='Kiem Tra Ptu am'!AB$5))</f>
        <v>0</v>
      </c>
      <c r="AC29" s="140">
        <f>'CH01'!AD27-SUMPRODUCT((INDEX(NC_giam,,HLOOKUP($C29,COLMadat,2,0)))*(DVHC='Kiem Tra Ptu am'!AC$5))</f>
        <v>0</v>
      </c>
      <c r="AD29" s="140">
        <f>'CH01'!AE27-SUMPRODUCT((INDEX(NC_giam,,HLOOKUP($C29,COLMadat,2,0)))*(DVHC='Kiem Tra Ptu am'!AD$5))</f>
        <v>0</v>
      </c>
      <c r="AE29" s="140">
        <f>'CH01'!AF27-SUMPRODUCT((INDEX(NC_giam,,HLOOKUP($C29,COLMadat,2,0)))*(DVHC='Kiem Tra Ptu am'!AE$5))</f>
        <v>0</v>
      </c>
      <c r="AF29" s="140">
        <f>'CH01'!AG27-SUMPRODUCT((INDEX(NC_giam,,HLOOKUP($C29,COLMadat,2,0)))*(DVHC='Kiem Tra Ptu am'!AF$5))</f>
        <v>0</v>
      </c>
      <c r="AG29" s="140">
        <f>'CH01'!AH27-SUMPRODUCT((INDEX(NC_giam,,HLOOKUP($C29,COLMadat,2,0)))*(DVHC='Kiem Tra Ptu am'!AG$5))</f>
        <v>0</v>
      </c>
      <c r="AH29" s="140">
        <f>'CH01'!AI27-SUMPRODUCT((INDEX(NC_giam,,HLOOKUP($C29,COLMadat,2,0)))*(DVHC='Kiem Tra Ptu am'!AH$5))</f>
        <v>0</v>
      </c>
      <c r="AI29" s="140">
        <f>'CH01'!AJ27-SUMPRODUCT((INDEX(NC_giam,,HLOOKUP($C29,COLMadat,2,0)))*(DVHC='Kiem Tra Ptu am'!AI$5))</f>
        <v>0</v>
      </c>
      <c r="AJ29" s="140">
        <f>'CH01'!AK27-SUMPRODUCT((INDEX(NC_giam,,HLOOKUP($C29,COLMadat,2,0)))*(DVHC='Kiem Tra Ptu am'!AJ$5))</f>
        <v>0</v>
      </c>
      <c r="AK29" s="140">
        <f>'CH01'!AL27-SUMPRODUCT((INDEX(NC_giam,,HLOOKUP($C29,COLMadat,2,0)))*(DVHC='Kiem Tra Ptu am'!AK$5))</f>
        <v>0</v>
      </c>
      <c r="AL29" s="140">
        <f>'CH01'!AM27-SUMPRODUCT((INDEX(NC_giam,,HLOOKUP($C29,COLMadat,2,0)))*(DVHC='Kiem Tra Ptu am'!AL$5))</f>
        <v>0</v>
      </c>
      <c r="AM29" s="140">
        <f>'CH01'!AN27-SUMPRODUCT((INDEX(NC_giam,,HLOOKUP($C29,COLMadat,2,0)))*(DVHC='Kiem Tra Ptu am'!AM$5))</f>
        <v>0</v>
      </c>
      <c r="AN29" s="140">
        <f>'CH01'!AO27-SUMPRODUCT((INDEX(NC_giam,,HLOOKUP($C29,COLMadat,2,0)))*(DVHC='Kiem Tra Ptu am'!AN$5))</f>
        <v>0</v>
      </c>
    </row>
    <row r="30" spans="1:40">
      <c r="A30" s="141" t="str">
        <f>'CH01'!A28</f>
        <v>2.4</v>
      </c>
      <c r="B30" s="141" t="str">
        <f>'CH01'!B28</f>
        <v>Đất quốc phòng</v>
      </c>
      <c r="C30" s="139" t="str">
        <f>'CH01'!C28</f>
        <v>CQP</v>
      </c>
      <c r="D30" s="140">
        <f t="shared" si="5"/>
        <v>0</v>
      </c>
      <c r="E30" s="140">
        <f>'CH01'!F28-SUMPRODUCT((INDEX(NC_giam,,HLOOKUP($C30,COLMadat,2,0)))*(DVHC='Kiem Tra Ptu am'!E$5))</f>
        <v>15.2669</v>
      </c>
      <c r="F30" s="140">
        <f>'CH01'!G28-SUMPRODUCT((INDEX(NC_giam,,HLOOKUP($C30,COLMadat,2,0)))*(DVHC='Kiem Tra Ptu am'!F$5))</f>
        <v>0</v>
      </c>
      <c r="G30" s="140">
        <f>'CH01'!H28-SUMPRODUCT((INDEX(NC_giam,,HLOOKUP($C30,COLMadat,2,0)))*(DVHC='Kiem Tra Ptu am'!G$5))</f>
        <v>0</v>
      </c>
      <c r="H30" s="140">
        <f>'CH01'!I28-SUMPRODUCT((INDEX(NC_giam,,HLOOKUP($C30,COLMadat,2,0)))*(DVHC='Kiem Tra Ptu am'!H$5))</f>
        <v>0</v>
      </c>
      <c r="I30" s="140">
        <f>'CH01'!J28-SUMPRODUCT((INDEX(NC_giam,,HLOOKUP($C30,COLMadat,2,0)))*(DVHC='Kiem Tra Ptu am'!I$5))</f>
        <v>0</v>
      </c>
      <c r="J30" s="140">
        <f>'CH01'!K28-SUMPRODUCT((INDEX(NC_giam,,HLOOKUP($C30,COLMadat,2,0)))*(DVHC='Kiem Tra Ptu am'!J$5))</f>
        <v>0</v>
      </c>
      <c r="K30" s="140">
        <f>'CH01'!L28-SUMPRODUCT((INDEX(NC_giam,,HLOOKUP($C30,COLMadat,2,0)))*(DVHC='Kiem Tra Ptu am'!K$5))</f>
        <v>0</v>
      </c>
      <c r="L30" s="140">
        <f>'CH01'!M28-SUMPRODUCT((INDEX(NC_giam,,HLOOKUP($C30,COLMadat,2,0)))*(DVHC='Kiem Tra Ptu am'!L$5))</f>
        <v>0</v>
      </c>
      <c r="M30" s="140">
        <f>'CH01'!N28-SUMPRODUCT((INDEX(NC_giam,,HLOOKUP($C30,COLMadat,2,0)))*(DVHC='Kiem Tra Ptu am'!M$5))</f>
        <v>0</v>
      </c>
      <c r="N30" s="140">
        <f>'CH01'!O28-SUMPRODUCT((INDEX(NC_giam,,HLOOKUP($C30,COLMadat,2,0)))*(DVHC='Kiem Tra Ptu am'!N$5))</f>
        <v>0</v>
      </c>
      <c r="O30" s="140">
        <f>'CH01'!P28-SUMPRODUCT((INDEX(NC_giam,,HLOOKUP($C30,COLMadat,2,0)))*(DVHC='Kiem Tra Ptu am'!O$5))</f>
        <v>0</v>
      </c>
      <c r="P30" s="140">
        <f>'CH01'!Q28-SUMPRODUCT((INDEX(NC_giam,,HLOOKUP($C30,COLMadat,2,0)))*(DVHC='Kiem Tra Ptu am'!P$5))</f>
        <v>0</v>
      </c>
      <c r="Q30" s="140">
        <f>'CH01'!R28-SUMPRODUCT((INDEX(NC_giam,,HLOOKUP($C30,COLMadat,2,0)))*(DVHC='Kiem Tra Ptu am'!Q$5))</f>
        <v>0</v>
      </c>
      <c r="R30" s="140">
        <f>'CH01'!S28-SUMPRODUCT((INDEX(NC_giam,,HLOOKUP($C30,COLMadat,2,0)))*(DVHC='Kiem Tra Ptu am'!R$5))</f>
        <v>0</v>
      </c>
      <c r="S30" s="140">
        <f>'CH01'!T28-SUMPRODUCT((INDEX(NC_giam,,HLOOKUP($C30,COLMadat,2,0)))*(DVHC='Kiem Tra Ptu am'!S$5))</f>
        <v>0</v>
      </c>
      <c r="T30" s="140">
        <f>'CH01'!U28-SUMPRODUCT((INDEX(NC_giam,,HLOOKUP($C30,COLMadat,2,0)))*(DVHC='Kiem Tra Ptu am'!T$5))</f>
        <v>0</v>
      </c>
      <c r="U30" s="140">
        <f>'CH01'!V28-SUMPRODUCT((INDEX(NC_giam,,HLOOKUP($C30,COLMadat,2,0)))*(DVHC='Kiem Tra Ptu am'!U$5))</f>
        <v>0</v>
      </c>
      <c r="V30" s="140">
        <f>'CH01'!W28-SUMPRODUCT((INDEX(NC_giam,,HLOOKUP($C30,COLMadat,2,0)))*(DVHC='Kiem Tra Ptu am'!V$5))</f>
        <v>0</v>
      </c>
      <c r="W30" s="140">
        <f>'CH01'!X28-SUMPRODUCT((INDEX(NC_giam,,HLOOKUP($C30,COLMadat,2,0)))*(DVHC='Kiem Tra Ptu am'!W$5))</f>
        <v>0</v>
      </c>
      <c r="X30" s="140">
        <f>'CH01'!Y28-SUMPRODUCT((INDEX(NC_giam,,HLOOKUP($C30,COLMadat,2,0)))*(DVHC='Kiem Tra Ptu am'!X$5))</f>
        <v>0</v>
      </c>
      <c r="Y30" s="140">
        <f>'CH01'!Z28-SUMPRODUCT((INDEX(NC_giam,,HLOOKUP($C30,COLMadat,2,0)))*(DVHC='Kiem Tra Ptu am'!Y$5))</f>
        <v>0</v>
      </c>
      <c r="Z30" s="140">
        <f>'CH01'!AA28-SUMPRODUCT((INDEX(NC_giam,,HLOOKUP($C30,COLMadat,2,0)))*(DVHC='Kiem Tra Ptu am'!Z$5))</f>
        <v>0</v>
      </c>
      <c r="AA30" s="140">
        <f>'CH01'!AB28-SUMPRODUCT((INDEX(NC_giam,,HLOOKUP($C30,COLMadat,2,0)))*(DVHC='Kiem Tra Ptu am'!AA$5))</f>
        <v>0</v>
      </c>
      <c r="AB30" s="140">
        <f>'CH01'!AC28-SUMPRODUCT((INDEX(NC_giam,,HLOOKUP($C30,COLMadat,2,0)))*(DVHC='Kiem Tra Ptu am'!AB$5))</f>
        <v>0</v>
      </c>
      <c r="AC30" s="140">
        <f>'CH01'!AD28-SUMPRODUCT((INDEX(NC_giam,,HLOOKUP($C30,COLMadat,2,0)))*(DVHC='Kiem Tra Ptu am'!AC$5))</f>
        <v>0</v>
      </c>
      <c r="AD30" s="140">
        <f>'CH01'!AE28-SUMPRODUCT((INDEX(NC_giam,,HLOOKUP($C30,COLMadat,2,0)))*(DVHC='Kiem Tra Ptu am'!AD$5))</f>
        <v>0</v>
      </c>
      <c r="AE30" s="140">
        <f>'CH01'!AF28-SUMPRODUCT((INDEX(NC_giam,,HLOOKUP($C30,COLMadat,2,0)))*(DVHC='Kiem Tra Ptu am'!AE$5))</f>
        <v>0</v>
      </c>
      <c r="AF30" s="140">
        <f>'CH01'!AG28-SUMPRODUCT((INDEX(NC_giam,,HLOOKUP($C30,COLMadat,2,0)))*(DVHC='Kiem Tra Ptu am'!AF$5))</f>
        <v>0</v>
      </c>
      <c r="AG30" s="140">
        <f>'CH01'!AH28-SUMPRODUCT((INDEX(NC_giam,,HLOOKUP($C30,COLMadat,2,0)))*(DVHC='Kiem Tra Ptu am'!AG$5))</f>
        <v>0</v>
      </c>
      <c r="AH30" s="140">
        <f>'CH01'!AI28-SUMPRODUCT((INDEX(NC_giam,,HLOOKUP($C30,COLMadat,2,0)))*(DVHC='Kiem Tra Ptu am'!AH$5))</f>
        <v>0</v>
      </c>
      <c r="AI30" s="140">
        <f>'CH01'!AJ28-SUMPRODUCT((INDEX(NC_giam,,HLOOKUP($C30,COLMadat,2,0)))*(DVHC='Kiem Tra Ptu am'!AI$5))</f>
        <v>0</v>
      </c>
      <c r="AJ30" s="140">
        <f>'CH01'!AK28-SUMPRODUCT((INDEX(NC_giam,,HLOOKUP($C30,COLMadat,2,0)))*(DVHC='Kiem Tra Ptu am'!AJ$5))</f>
        <v>0</v>
      </c>
      <c r="AK30" s="140">
        <f>'CH01'!AL28-SUMPRODUCT((INDEX(NC_giam,,HLOOKUP($C30,COLMadat,2,0)))*(DVHC='Kiem Tra Ptu am'!AK$5))</f>
        <v>0</v>
      </c>
      <c r="AL30" s="140">
        <f>'CH01'!AM28-SUMPRODUCT((INDEX(NC_giam,,HLOOKUP($C30,COLMadat,2,0)))*(DVHC='Kiem Tra Ptu am'!AL$5))</f>
        <v>0</v>
      </c>
      <c r="AM30" s="140">
        <f>'CH01'!AN28-SUMPRODUCT((INDEX(NC_giam,,HLOOKUP($C30,COLMadat,2,0)))*(DVHC='Kiem Tra Ptu am'!AM$5))</f>
        <v>0</v>
      </c>
      <c r="AN30" s="140">
        <f>'CH01'!AO28-SUMPRODUCT((INDEX(NC_giam,,HLOOKUP($C30,COLMadat,2,0)))*(DVHC='Kiem Tra Ptu am'!AN$5))</f>
        <v>0</v>
      </c>
    </row>
    <row r="31" spans="1:40">
      <c r="A31" s="141" t="str">
        <f>'CH01'!A29</f>
        <v>2.5</v>
      </c>
      <c r="B31" s="141" t="str">
        <f>'CH01'!B29</f>
        <v>Đất an ninh</v>
      </c>
      <c r="C31" s="139" t="str">
        <f>'CH01'!C29</f>
        <v>CAN</v>
      </c>
      <c r="D31" s="140">
        <f t="shared" si="5"/>
        <v>0</v>
      </c>
      <c r="E31" s="140">
        <f>'CH01'!F29-SUMPRODUCT((INDEX(NC_giam,,HLOOKUP($C31,COLMadat,2,0)))*(DVHC='Kiem Tra Ptu am'!E$5))</f>
        <v>2.4761000000000002</v>
      </c>
      <c r="F31" s="140">
        <f>'CH01'!G29-SUMPRODUCT((INDEX(NC_giam,,HLOOKUP($C31,COLMadat,2,0)))*(DVHC='Kiem Tra Ptu am'!F$5))</f>
        <v>0</v>
      </c>
      <c r="G31" s="140">
        <f>'CH01'!H29-SUMPRODUCT((INDEX(NC_giam,,HLOOKUP($C31,COLMadat,2,0)))*(DVHC='Kiem Tra Ptu am'!G$5))</f>
        <v>0</v>
      </c>
      <c r="H31" s="140">
        <f>'CH01'!I29-SUMPRODUCT((INDEX(NC_giam,,HLOOKUP($C31,COLMadat,2,0)))*(DVHC='Kiem Tra Ptu am'!H$5))</f>
        <v>0</v>
      </c>
      <c r="I31" s="140">
        <f>'CH01'!J29-SUMPRODUCT((INDEX(NC_giam,,HLOOKUP($C31,COLMadat,2,0)))*(DVHC='Kiem Tra Ptu am'!I$5))</f>
        <v>0</v>
      </c>
      <c r="J31" s="140">
        <f>'CH01'!K29-SUMPRODUCT((INDEX(NC_giam,,HLOOKUP($C31,COLMadat,2,0)))*(DVHC='Kiem Tra Ptu am'!J$5))</f>
        <v>0</v>
      </c>
      <c r="K31" s="140">
        <f>'CH01'!L29-SUMPRODUCT((INDEX(NC_giam,,HLOOKUP($C31,COLMadat,2,0)))*(DVHC='Kiem Tra Ptu am'!K$5))</f>
        <v>0</v>
      </c>
      <c r="L31" s="140">
        <f>'CH01'!M29-SUMPRODUCT((INDEX(NC_giam,,HLOOKUP($C31,COLMadat,2,0)))*(DVHC='Kiem Tra Ptu am'!L$5))</f>
        <v>0</v>
      </c>
      <c r="M31" s="140">
        <f>'CH01'!N29-SUMPRODUCT((INDEX(NC_giam,,HLOOKUP($C31,COLMadat,2,0)))*(DVHC='Kiem Tra Ptu am'!M$5))</f>
        <v>0</v>
      </c>
      <c r="N31" s="140">
        <f>'CH01'!O29-SUMPRODUCT((INDEX(NC_giam,,HLOOKUP($C31,COLMadat,2,0)))*(DVHC='Kiem Tra Ptu am'!N$5))</f>
        <v>0</v>
      </c>
      <c r="O31" s="140">
        <f>'CH01'!P29-SUMPRODUCT((INDEX(NC_giam,,HLOOKUP($C31,COLMadat,2,0)))*(DVHC='Kiem Tra Ptu am'!O$5))</f>
        <v>0</v>
      </c>
      <c r="P31" s="140">
        <f>'CH01'!Q29-SUMPRODUCT((INDEX(NC_giam,,HLOOKUP($C31,COLMadat,2,0)))*(DVHC='Kiem Tra Ptu am'!P$5))</f>
        <v>0</v>
      </c>
      <c r="Q31" s="140">
        <f>'CH01'!R29-SUMPRODUCT((INDEX(NC_giam,,HLOOKUP($C31,COLMadat,2,0)))*(DVHC='Kiem Tra Ptu am'!Q$5))</f>
        <v>0</v>
      </c>
      <c r="R31" s="140">
        <f>'CH01'!S29-SUMPRODUCT((INDEX(NC_giam,,HLOOKUP($C31,COLMadat,2,0)))*(DVHC='Kiem Tra Ptu am'!R$5))</f>
        <v>0</v>
      </c>
      <c r="S31" s="140">
        <f>'CH01'!T29-SUMPRODUCT((INDEX(NC_giam,,HLOOKUP($C31,COLMadat,2,0)))*(DVHC='Kiem Tra Ptu am'!S$5))</f>
        <v>0</v>
      </c>
      <c r="T31" s="140">
        <f>'CH01'!U29-SUMPRODUCT((INDEX(NC_giam,,HLOOKUP($C31,COLMadat,2,0)))*(DVHC='Kiem Tra Ptu am'!T$5))</f>
        <v>0</v>
      </c>
      <c r="U31" s="140">
        <f>'CH01'!V29-SUMPRODUCT((INDEX(NC_giam,,HLOOKUP($C31,COLMadat,2,0)))*(DVHC='Kiem Tra Ptu am'!U$5))</f>
        <v>0</v>
      </c>
      <c r="V31" s="140">
        <f>'CH01'!W29-SUMPRODUCT((INDEX(NC_giam,,HLOOKUP($C31,COLMadat,2,0)))*(DVHC='Kiem Tra Ptu am'!V$5))</f>
        <v>0</v>
      </c>
      <c r="W31" s="140">
        <f>'CH01'!X29-SUMPRODUCT((INDEX(NC_giam,,HLOOKUP($C31,COLMadat,2,0)))*(DVHC='Kiem Tra Ptu am'!W$5))</f>
        <v>0</v>
      </c>
      <c r="X31" s="140">
        <f>'CH01'!Y29-SUMPRODUCT((INDEX(NC_giam,,HLOOKUP($C31,COLMadat,2,0)))*(DVHC='Kiem Tra Ptu am'!X$5))</f>
        <v>0</v>
      </c>
      <c r="Y31" s="140">
        <f>'CH01'!Z29-SUMPRODUCT((INDEX(NC_giam,,HLOOKUP($C31,COLMadat,2,0)))*(DVHC='Kiem Tra Ptu am'!Y$5))</f>
        <v>0</v>
      </c>
      <c r="Z31" s="140">
        <f>'CH01'!AA29-SUMPRODUCT((INDEX(NC_giam,,HLOOKUP($C31,COLMadat,2,0)))*(DVHC='Kiem Tra Ptu am'!Z$5))</f>
        <v>0</v>
      </c>
      <c r="AA31" s="140">
        <f>'CH01'!AB29-SUMPRODUCT((INDEX(NC_giam,,HLOOKUP($C31,COLMadat,2,0)))*(DVHC='Kiem Tra Ptu am'!AA$5))</f>
        <v>0</v>
      </c>
      <c r="AB31" s="140">
        <f>'CH01'!AC29-SUMPRODUCT((INDEX(NC_giam,,HLOOKUP($C31,COLMadat,2,0)))*(DVHC='Kiem Tra Ptu am'!AB$5))</f>
        <v>0</v>
      </c>
      <c r="AC31" s="140">
        <f>'CH01'!AD29-SUMPRODUCT((INDEX(NC_giam,,HLOOKUP($C31,COLMadat,2,0)))*(DVHC='Kiem Tra Ptu am'!AC$5))</f>
        <v>0</v>
      </c>
      <c r="AD31" s="140">
        <f>'CH01'!AE29-SUMPRODUCT((INDEX(NC_giam,,HLOOKUP($C31,COLMadat,2,0)))*(DVHC='Kiem Tra Ptu am'!AD$5))</f>
        <v>0</v>
      </c>
      <c r="AE31" s="140">
        <f>'CH01'!AF29-SUMPRODUCT((INDEX(NC_giam,,HLOOKUP($C31,COLMadat,2,0)))*(DVHC='Kiem Tra Ptu am'!AE$5))</f>
        <v>0</v>
      </c>
      <c r="AF31" s="140">
        <f>'CH01'!AG29-SUMPRODUCT((INDEX(NC_giam,,HLOOKUP($C31,COLMadat,2,0)))*(DVHC='Kiem Tra Ptu am'!AF$5))</f>
        <v>0</v>
      </c>
      <c r="AG31" s="140">
        <f>'CH01'!AH29-SUMPRODUCT((INDEX(NC_giam,,HLOOKUP($C31,COLMadat,2,0)))*(DVHC='Kiem Tra Ptu am'!AG$5))</f>
        <v>0</v>
      </c>
      <c r="AH31" s="140">
        <f>'CH01'!AI29-SUMPRODUCT((INDEX(NC_giam,,HLOOKUP($C31,COLMadat,2,0)))*(DVHC='Kiem Tra Ptu am'!AH$5))</f>
        <v>0</v>
      </c>
      <c r="AI31" s="140">
        <f>'CH01'!AJ29-SUMPRODUCT((INDEX(NC_giam,,HLOOKUP($C31,COLMadat,2,0)))*(DVHC='Kiem Tra Ptu am'!AI$5))</f>
        <v>0</v>
      </c>
      <c r="AJ31" s="140">
        <f>'CH01'!AK29-SUMPRODUCT((INDEX(NC_giam,,HLOOKUP($C31,COLMadat,2,0)))*(DVHC='Kiem Tra Ptu am'!AJ$5))</f>
        <v>0</v>
      </c>
      <c r="AK31" s="140">
        <f>'CH01'!AL29-SUMPRODUCT((INDEX(NC_giam,,HLOOKUP($C31,COLMadat,2,0)))*(DVHC='Kiem Tra Ptu am'!AK$5))</f>
        <v>0</v>
      </c>
      <c r="AL31" s="140">
        <f>'CH01'!AM29-SUMPRODUCT((INDEX(NC_giam,,HLOOKUP($C31,COLMadat,2,0)))*(DVHC='Kiem Tra Ptu am'!AL$5))</f>
        <v>0</v>
      </c>
      <c r="AM31" s="140">
        <f>'CH01'!AN29-SUMPRODUCT((INDEX(NC_giam,,HLOOKUP($C31,COLMadat,2,0)))*(DVHC='Kiem Tra Ptu am'!AM$5))</f>
        <v>0</v>
      </c>
      <c r="AN31" s="140">
        <f>'CH01'!AO29-SUMPRODUCT((INDEX(NC_giam,,HLOOKUP($C31,COLMadat,2,0)))*(DVHC='Kiem Tra Ptu am'!AN$5))</f>
        <v>0</v>
      </c>
    </row>
    <row r="32" spans="1:40">
      <c r="A32" s="141" t="str">
        <f>'CH01'!A30</f>
        <v>2.6</v>
      </c>
      <c r="B32" s="141" t="str">
        <f>'CH01'!B30</f>
        <v>Đất xây dựng công trình sự nghiệp</v>
      </c>
      <c r="C32" s="139" t="str">
        <f>'CH01'!C30</f>
        <v>DSN</v>
      </c>
      <c r="D32" s="140">
        <f t="shared" si="5"/>
        <v>0</v>
      </c>
      <c r="E32" s="240">
        <f>E34+E35+E36+E37+E38+E39+E40+E41+E42+E43</f>
        <v>47.927</v>
      </c>
      <c r="F32" s="240">
        <f t="shared" ref="F32:AN32" si="6">F34+F35+F36+F37+F38+F39+F40+F41+F42+F43</f>
        <v>0</v>
      </c>
      <c r="G32" s="240">
        <f t="shared" si="6"/>
        <v>0</v>
      </c>
      <c r="H32" s="240">
        <f t="shared" si="6"/>
        <v>0</v>
      </c>
      <c r="I32" s="240">
        <f t="shared" si="6"/>
        <v>0</v>
      </c>
      <c r="J32" s="240">
        <f t="shared" si="6"/>
        <v>0</v>
      </c>
      <c r="K32" s="240">
        <f t="shared" si="6"/>
        <v>0</v>
      </c>
      <c r="L32" s="240">
        <f t="shared" si="6"/>
        <v>0</v>
      </c>
      <c r="M32" s="240">
        <f t="shared" si="6"/>
        <v>0</v>
      </c>
      <c r="N32" s="240">
        <f t="shared" si="6"/>
        <v>0</v>
      </c>
      <c r="O32" s="240">
        <f t="shared" si="6"/>
        <v>0</v>
      </c>
      <c r="P32" s="240">
        <f t="shared" si="6"/>
        <v>0</v>
      </c>
      <c r="Q32" s="240">
        <f t="shared" si="6"/>
        <v>0</v>
      </c>
      <c r="R32" s="240">
        <f t="shared" si="6"/>
        <v>0</v>
      </c>
      <c r="S32" s="240">
        <f t="shared" si="6"/>
        <v>0</v>
      </c>
      <c r="T32" s="240">
        <f t="shared" si="6"/>
        <v>0</v>
      </c>
      <c r="U32" s="240">
        <f t="shared" si="6"/>
        <v>0</v>
      </c>
      <c r="V32" s="240">
        <f t="shared" si="6"/>
        <v>0</v>
      </c>
      <c r="W32" s="240">
        <f t="shared" si="6"/>
        <v>0</v>
      </c>
      <c r="X32" s="240">
        <f t="shared" si="6"/>
        <v>0</v>
      </c>
      <c r="Y32" s="240">
        <f t="shared" si="6"/>
        <v>0</v>
      </c>
      <c r="Z32" s="240">
        <f t="shared" si="6"/>
        <v>0</v>
      </c>
      <c r="AA32" s="240">
        <f t="shared" si="6"/>
        <v>0</v>
      </c>
      <c r="AB32" s="240">
        <f t="shared" si="6"/>
        <v>0</v>
      </c>
      <c r="AC32" s="240">
        <f t="shared" si="6"/>
        <v>0</v>
      </c>
      <c r="AD32" s="240">
        <f t="shared" si="6"/>
        <v>0</v>
      </c>
      <c r="AE32" s="240">
        <f t="shared" si="6"/>
        <v>0</v>
      </c>
      <c r="AF32" s="240">
        <f t="shared" si="6"/>
        <v>0</v>
      </c>
      <c r="AG32" s="240">
        <f t="shared" si="6"/>
        <v>0</v>
      </c>
      <c r="AH32" s="240">
        <f t="shared" si="6"/>
        <v>0</v>
      </c>
      <c r="AI32" s="240">
        <f t="shared" si="6"/>
        <v>0</v>
      </c>
      <c r="AJ32" s="240">
        <f t="shared" si="6"/>
        <v>0</v>
      </c>
      <c r="AK32" s="240">
        <f t="shared" si="6"/>
        <v>0</v>
      </c>
      <c r="AL32" s="240">
        <f t="shared" si="6"/>
        <v>0</v>
      </c>
      <c r="AM32" s="240">
        <f t="shared" si="6"/>
        <v>0</v>
      </c>
      <c r="AN32" s="240">
        <f t="shared" si="6"/>
        <v>0</v>
      </c>
    </row>
    <row r="33" spans="1:40" s="158" customFormat="1">
      <c r="A33" s="155" t="e">
        <f>'CH01'!#REF!</f>
        <v>#REF!</v>
      </c>
      <c r="B33" s="155" t="e">
        <f>'CH01'!#REF!</f>
        <v>#REF!</v>
      </c>
      <c r="C33" s="156" t="e">
        <f>'CH01'!#REF!</f>
        <v>#REF!</v>
      </c>
      <c r="D33" s="157"/>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row>
    <row r="34" spans="1:40">
      <c r="A34" s="141" t="str">
        <f>'CH01'!A31</f>
        <v>2.6.1</v>
      </c>
      <c r="B34" s="141" t="str">
        <f>'CH01'!B31</f>
        <v>Đất xây dựng cơ sở văn hóa</v>
      </c>
      <c r="C34" s="139" t="str">
        <f>'CH01'!C31</f>
        <v>DVH</v>
      </c>
      <c r="D34" s="140">
        <f t="shared" ref="D34:D44" si="7">MIN(E34:AN34)</f>
        <v>0</v>
      </c>
      <c r="E34" s="140">
        <f>'CH01'!F31-SUMPRODUCT((INDEX(NC_giam,,HLOOKUP($C34,COLMadat,2,0)))*(DVHC='Kiem Tra Ptu am'!E$5))</f>
        <v>4.3086000000000002</v>
      </c>
      <c r="F34" s="140">
        <f>'CH01'!G31-SUMPRODUCT((INDEX(NC_giam,,HLOOKUP($C34,COLMadat,2,0)))*(DVHC='Kiem Tra Ptu am'!F$5))</f>
        <v>0</v>
      </c>
      <c r="G34" s="140">
        <f>'CH01'!H31-SUMPRODUCT((INDEX(NC_giam,,HLOOKUP($C34,COLMadat,2,0)))*(DVHC='Kiem Tra Ptu am'!G$5))</f>
        <v>0</v>
      </c>
      <c r="H34" s="140">
        <f>'CH01'!I31-SUMPRODUCT((INDEX(NC_giam,,HLOOKUP($C34,COLMadat,2,0)))*(DVHC='Kiem Tra Ptu am'!H$5))</f>
        <v>0</v>
      </c>
      <c r="I34" s="140">
        <f>'CH01'!J31-SUMPRODUCT((INDEX(NC_giam,,HLOOKUP($C34,COLMadat,2,0)))*(DVHC='Kiem Tra Ptu am'!I$5))</f>
        <v>0</v>
      </c>
      <c r="J34" s="140">
        <f>'CH01'!K31-SUMPRODUCT((INDEX(NC_giam,,HLOOKUP($C34,COLMadat,2,0)))*(DVHC='Kiem Tra Ptu am'!J$5))</f>
        <v>0</v>
      </c>
      <c r="K34" s="140">
        <f>'CH01'!L31-SUMPRODUCT((INDEX(NC_giam,,HLOOKUP($C34,COLMadat,2,0)))*(DVHC='Kiem Tra Ptu am'!K$5))</f>
        <v>0</v>
      </c>
      <c r="L34" s="140">
        <f>'CH01'!M31-SUMPRODUCT((INDEX(NC_giam,,HLOOKUP($C34,COLMadat,2,0)))*(DVHC='Kiem Tra Ptu am'!L$5))</f>
        <v>0</v>
      </c>
      <c r="M34" s="140">
        <f>'CH01'!N31-SUMPRODUCT((INDEX(NC_giam,,HLOOKUP($C34,COLMadat,2,0)))*(DVHC='Kiem Tra Ptu am'!M$5))</f>
        <v>0</v>
      </c>
      <c r="N34" s="140">
        <f>'CH01'!O31-SUMPRODUCT((INDEX(NC_giam,,HLOOKUP($C34,COLMadat,2,0)))*(DVHC='Kiem Tra Ptu am'!N$5))</f>
        <v>0</v>
      </c>
      <c r="O34" s="140">
        <f>'CH01'!P31-SUMPRODUCT((INDEX(NC_giam,,HLOOKUP($C34,COLMadat,2,0)))*(DVHC='Kiem Tra Ptu am'!O$5))</f>
        <v>0</v>
      </c>
      <c r="P34" s="140">
        <f>'CH01'!Q31-SUMPRODUCT((INDEX(NC_giam,,HLOOKUP($C34,COLMadat,2,0)))*(DVHC='Kiem Tra Ptu am'!P$5))</f>
        <v>0</v>
      </c>
      <c r="Q34" s="140">
        <f>'CH01'!R31-SUMPRODUCT((INDEX(NC_giam,,HLOOKUP($C34,COLMadat,2,0)))*(DVHC='Kiem Tra Ptu am'!Q$5))</f>
        <v>0</v>
      </c>
      <c r="R34" s="140">
        <f>'CH01'!S31-SUMPRODUCT((INDEX(NC_giam,,HLOOKUP($C34,COLMadat,2,0)))*(DVHC='Kiem Tra Ptu am'!R$5))</f>
        <v>0</v>
      </c>
      <c r="S34" s="140">
        <f>'CH01'!T31-SUMPRODUCT((INDEX(NC_giam,,HLOOKUP($C34,COLMadat,2,0)))*(DVHC='Kiem Tra Ptu am'!S$5))</f>
        <v>0</v>
      </c>
      <c r="T34" s="140">
        <f>'CH01'!U31-SUMPRODUCT((INDEX(NC_giam,,HLOOKUP($C34,COLMadat,2,0)))*(DVHC='Kiem Tra Ptu am'!T$5))</f>
        <v>0</v>
      </c>
      <c r="U34" s="140">
        <f>'CH01'!V31-SUMPRODUCT((INDEX(NC_giam,,HLOOKUP($C34,COLMadat,2,0)))*(DVHC='Kiem Tra Ptu am'!U$5))</f>
        <v>0</v>
      </c>
      <c r="V34" s="140">
        <f>'CH01'!W31-SUMPRODUCT((INDEX(NC_giam,,HLOOKUP($C34,COLMadat,2,0)))*(DVHC='Kiem Tra Ptu am'!V$5))</f>
        <v>0</v>
      </c>
      <c r="W34" s="140">
        <f>'CH01'!X31-SUMPRODUCT((INDEX(NC_giam,,HLOOKUP($C34,COLMadat,2,0)))*(DVHC='Kiem Tra Ptu am'!W$5))</f>
        <v>0</v>
      </c>
      <c r="X34" s="140">
        <f>'CH01'!Y31-SUMPRODUCT((INDEX(NC_giam,,HLOOKUP($C34,COLMadat,2,0)))*(DVHC='Kiem Tra Ptu am'!X$5))</f>
        <v>0</v>
      </c>
      <c r="Y34" s="140">
        <f>'CH01'!Z31-SUMPRODUCT((INDEX(NC_giam,,HLOOKUP($C34,COLMadat,2,0)))*(DVHC='Kiem Tra Ptu am'!Y$5))</f>
        <v>0</v>
      </c>
      <c r="Z34" s="140">
        <f>'CH01'!AA31-SUMPRODUCT((INDEX(NC_giam,,HLOOKUP($C34,COLMadat,2,0)))*(DVHC='Kiem Tra Ptu am'!Z$5))</f>
        <v>0</v>
      </c>
      <c r="AA34" s="140">
        <f>'CH01'!AB31-SUMPRODUCT((INDEX(NC_giam,,HLOOKUP($C34,COLMadat,2,0)))*(DVHC='Kiem Tra Ptu am'!AA$5))</f>
        <v>0</v>
      </c>
      <c r="AB34" s="140">
        <f>'CH01'!AC31-SUMPRODUCT((INDEX(NC_giam,,HLOOKUP($C34,COLMadat,2,0)))*(DVHC='Kiem Tra Ptu am'!AB$5))</f>
        <v>0</v>
      </c>
      <c r="AC34" s="140">
        <f>'CH01'!AD31-SUMPRODUCT((INDEX(NC_giam,,HLOOKUP($C34,COLMadat,2,0)))*(DVHC='Kiem Tra Ptu am'!AC$5))</f>
        <v>0</v>
      </c>
      <c r="AD34" s="140">
        <f>'CH01'!AE31-SUMPRODUCT((INDEX(NC_giam,,HLOOKUP($C34,COLMadat,2,0)))*(DVHC='Kiem Tra Ptu am'!AD$5))</f>
        <v>0</v>
      </c>
      <c r="AE34" s="140">
        <f>'CH01'!AF31-SUMPRODUCT((INDEX(NC_giam,,HLOOKUP($C34,COLMadat,2,0)))*(DVHC='Kiem Tra Ptu am'!AE$5))</f>
        <v>0</v>
      </c>
      <c r="AF34" s="140">
        <f>'CH01'!AG31-SUMPRODUCT((INDEX(NC_giam,,HLOOKUP($C34,COLMadat,2,0)))*(DVHC='Kiem Tra Ptu am'!AF$5))</f>
        <v>0</v>
      </c>
      <c r="AG34" s="140">
        <f>'CH01'!AH31-SUMPRODUCT((INDEX(NC_giam,,HLOOKUP($C34,COLMadat,2,0)))*(DVHC='Kiem Tra Ptu am'!AG$5))</f>
        <v>0</v>
      </c>
      <c r="AH34" s="140">
        <f>'CH01'!AI31-SUMPRODUCT((INDEX(NC_giam,,HLOOKUP($C34,COLMadat,2,0)))*(DVHC='Kiem Tra Ptu am'!AH$5))</f>
        <v>0</v>
      </c>
      <c r="AI34" s="140">
        <f>'CH01'!AJ31-SUMPRODUCT((INDEX(NC_giam,,HLOOKUP($C34,COLMadat,2,0)))*(DVHC='Kiem Tra Ptu am'!AI$5))</f>
        <v>0</v>
      </c>
      <c r="AJ34" s="140">
        <f>'CH01'!AK31-SUMPRODUCT((INDEX(NC_giam,,HLOOKUP($C34,COLMadat,2,0)))*(DVHC='Kiem Tra Ptu am'!AJ$5))</f>
        <v>0</v>
      </c>
      <c r="AK34" s="140">
        <f>'CH01'!AL31-SUMPRODUCT((INDEX(NC_giam,,HLOOKUP($C34,COLMadat,2,0)))*(DVHC='Kiem Tra Ptu am'!AK$5))</f>
        <v>0</v>
      </c>
      <c r="AL34" s="140">
        <f>'CH01'!AM31-SUMPRODUCT((INDEX(NC_giam,,HLOOKUP($C34,COLMadat,2,0)))*(DVHC='Kiem Tra Ptu am'!AL$5))</f>
        <v>0</v>
      </c>
      <c r="AM34" s="140">
        <f>'CH01'!AN31-SUMPRODUCT((INDEX(NC_giam,,HLOOKUP($C34,COLMadat,2,0)))*(DVHC='Kiem Tra Ptu am'!AM$5))</f>
        <v>0</v>
      </c>
      <c r="AN34" s="140">
        <f>'CH01'!AO31-SUMPRODUCT((INDEX(NC_giam,,HLOOKUP($C34,COLMadat,2,0)))*(DVHC='Kiem Tra Ptu am'!AN$5))</f>
        <v>0</v>
      </c>
    </row>
    <row r="35" spans="1:40">
      <c r="A35" s="141" t="str">
        <f>'CH01'!A32</f>
        <v>2.6.2</v>
      </c>
      <c r="B35" s="141" t="str">
        <f>'CH01'!B32</f>
        <v>Đất xây dựng cơ sở xã hội</v>
      </c>
      <c r="C35" s="139" t="str">
        <f>'CH01'!C32</f>
        <v>DXH</v>
      </c>
      <c r="D35" s="140">
        <f t="shared" si="7"/>
        <v>0</v>
      </c>
      <c r="E35" s="140">
        <f>'CH01'!F32-SUMPRODUCT((INDEX(NC_giam,,HLOOKUP($C35,COLMadat,2,0)))*(DVHC='Kiem Tra Ptu am'!E$5))</f>
        <v>0.13739999999999999</v>
      </c>
      <c r="F35" s="140">
        <f>'CH01'!G32-SUMPRODUCT((INDEX(NC_giam,,HLOOKUP($C35,COLMadat,2,0)))*(DVHC='Kiem Tra Ptu am'!F$5))</f>
        <v>0</v>
      </c>
      <c r="G35" s="140">
        <f>'CH01'!H32-SUMPRODUCT((INDEX(NC_giam,,HLOOKUP($C35,COLMadat,2,0)))*(DVHC='Kiem Tra Ptu am'!G$5))</f>
        <v>0</v>
      </c>
      <c r="H35" s="140">
        <f>'CH01'!I32-SUMPRODUCT((INDEX(NC_giam,,HLOOKUP($C35,COLMadat,2,0)))*(DVHC='Kiem Tra Ptu am'!H$5))</f>
        <v>0</v>
      </c>
      <c r="I35" s="140">
        <f>'CH01'!J32-SUMPRODUCT((INDEX(NC_giam,,HLOOKUP($C35,COLMadat,2,0)))*(DVHC='Kiem Tra Ptu am'!I$5))</f>
        <v>0</v>
      </c>
      <c r="J35" s="140">
        <f>'CH01'!K32-SUMPRODUCT((INDEX(NC_giam,,HLOOKUP($C35,COLMadat,2,0)))*(DVHC='Kiem Tra Ptu am'!J$5))</f>
        <v>0</v>
      </c>
      <c r="K35" s="140">
        <f>'CH01'!L32-SUMPRODUCT((INDEX(NC_giam,,HLOOKUP($C35,COLMadat,2,0)))*(DVHC='Kiem Tra Ptu am'!K$5))</f>
        <v>0</v>
      </c>
      <c r="L35" s="140">
        <f>'CH01'!M32-SUMPRODUCT((INDEX(NC_giam,,HLOOKUP($C35,COLMadat,2,0)))*(DVHC='Kiem Tra Ptu am'!L$5))</f>
        <v>0</v>
      </c>
      <c r="M35" s="140">
        <f>'CH01'!N32-SUMPRODUCT((INDEX(NC_giam,,HLOOKUP($C35,COLMadat,2,0)))*(DVHC='Kiem Tra Ptu am'!M$5))</f>
        <v>0</v>
      </c>
      <c r="N35" s="140">
        <f>'CH01'!O32-SUMPRODUCT((INDEX(NC_giam,,HLOOKUP($C35,COLMadat,2,0)))*(DVHC='Kiem Tra Ptu am'!N$5))</f>
        <v>0</v>
      </c>
      <c r="O35" s="140">
        <f>'CH01'!P32-SUMPRODUCT((INDEX(NC_giam,,HLOOKUP($C35,COLMadat,2,0)))*(DVHC='Kiem Tra Ptu am'!O$5))</f>
        <v>0</v>
      </c>
      <c r="P35" s="140">
        <f>'CH01'!Q32-SUMPRODUCT((INDEX(NC_giam,,HLOOKUP($C35,COLMadat,2,0)))*(DVHC='Kiem Tra Ptu am'!P$5))</f>
        <v>0</v>
      </c>
      <c r="Q35" s="140">
        <f>'CH01'!R32-SUMPRODUCT((INDEX(NC_giam,,HLOOKUP($C35,COLMadat,2,0)))*(DVHC='Kiem Tra Ptu am'!Q$5))</f>
        <v>0</v>
      </c>
      <c r="R35" s="140">
        <f>'CH01'!S32-SUMPRODUCT((INDEX(NC_giam,,HLOOKUP($C35,COLMadat,2,0)))*(DVHC='Kiem Tra Ptu am'!R$5))</f>
        <v>0</v>
      </c>
      <c r="S35" s="140">
        <f>'CH01'!T32-SUMPRODUCT((INDEX(NC_giam,,HLOOKUP($C35,COLMadat,2,0)))*(DVHC='Kiem Tra Ptu am'!S$5))</f>
        <v>0</v>
      </c>
      <c r="T35" s="140">
        <f>'CH01'!U32-SUMPRODUCT((INDEX(NC_giam,,HLOOKUP($C35,COLMadat,2,0)))*(DVHC='Kiem Tra Ptu am'!T$5))</f>
        <v>0</v>
      </c>
      <c r="U35" s="140">
        <f>'CH01'!V32-SUMPRODUCT((INDEX(NC_giam,,HLOOKUP($C35,COLMadat,2,0)))*(DVHC='Kiem Tra Ptu am'!U$5))</f>
        <v>0</v>
      </c>
      <c r="V35" s="140">
        <f>'CH01'!W32-SUMPRODUCT((INDEX(NC_giam,,HLOOKUP($C35,COLMadat,2,0)))*(DVHC='Kiem Tra Ptu am'!V$5))</f>
        <v>0</v>
      </c>
      <c r="W35" s="140">
        <f>'CH01'!X32-SUMPRODUCT((INDEX(NC_giam,,HLOOKUP($C35,COLMadat,2,0)))*(DVHC='Kiem Tra Ptu am'!W$5))</f>
        <v>0</v>
      </c>
      <c r="X35" s="140">
        <f>'CH01'!Y32-SUMPRODUCT((INDEX(NC_giam,,HLOOKUP($C35,COLMadat,2,0)))*(DVHC='Kiem Tra Ptu am'!X$5))</f>
        <v>0</v>
      </c>
      <c r="Y35" s="140">
        <f>'CH01'!Z32-SUMPRODUCT((INDEX(NC_giam,,HLOOKUP($C35,COLMadat,2,0)))*(DVHC='Kiem Tra Ptu am'!Y$5))</f>
        <v>0</v>
      </c>
      <c r="Z35" s="140">
        <f>'CH01'!AA32-SUMPRODUCT((INDEX(NC_giam,,HLOOKUP($C35,COLMadat,2,0)))*(DVHC='Kiem Tra Ptu am'!Z$5))</f>
        <v>0</v>
      </c>
      <c r="AA35" s="140">
        <f>'CH01'!AB32-SUMPRODUCT((INDEX(NC_giam,,HLOOKUP($C35,COLMadat,2,0)))*(DVHC='Kiem Tra Ptu am'!AA$5))</f>
        <v>0</v>
      </c>
      <c r="AB35" s="140">
        <f>'CH01'!AC32-SUMPRODUCT((INDEX(NC_giam,,HLOOKUP($C35,COLMadat,2,0)))*(DVHC='Kiem Tra Ptu am'!AB$5))</f>
        <v>0</v>
      </c>
      <c r="AC35" s="140">
        <f>'CH01'!AD32-SUMPRODUCT((INDEX(NC_giam,,HLOOKUP($C35,COLMadat,2,0)))*(DVHC='Kiem Tra Ptu am'!AC$5))</f>
        <v>0</v>
      </c>
      <c r="AD35" s="140">
        <f>'CH01'!AE32-SUMPRODUCT((INDEX(NC_giam,,HLOOKUP($C35,COLMadat,2,0)))*(DVHC='Kiem Tra Ptu am'!AD$5))</f>
        <v>0</v>
      </c>
      <c r="AE35" s="140">
        <f>'CH01'!AF32-SUMPRODUCT((INDEX(NC_giam,,HLOOKUP($C35,COLMadat,2,0)))*(DVHC='Kiem Tra Ptu am'!AE$5))</f>
        <v>0</v>
      </c>
      <c r="AF35" s="140">
        <f>'CH01'!AG32-SUMPRODUCT((INDEX(NC_giam,,HLOOKUP($C35,COLMadat,2,0)))*(DVHC='Kiem Tra Ptu am'!AF$5))</f>
        <v>0</v>
      </c>
      <c r="AG35" s="140">
        <f>'CH01'!AH32-SUMPRODUCT((INDEX(NC_giam,,HLOOKUP($C35,COLMadat,2,0)))*(DVHC='Kiem Tra Ptu am'!AG$5))</f>
        <v>0</v>
      </c>
      <c r="AH35" s="140">
        <f>'CH01'!AI32-SUMPRODUCT((INDEX(NC_giam,,HLOOKUP($C35,COLMadat,2,0)))*(DVHC='Kiem Tra Ptu am'!AH$5))</f>
        <v>0</v>
      </c>
      <c r="AI35" s="140">
        <f>'CH01'!AJ32-SUMPRODUCT((INDEX(NC_giam,,HLOOKUP($C35,COLMadat,2,0)))*(DVHC='Kiem Tra Ptu am'!AI$5))</f>
        <v>0</v>
      </c>
      <c r="AJ35" s="140">
        <f>'CH01'!AK32-SUMPRODUCT((INDEX(NC_giam,,HLOOKUP($C35,COLMadat,2,0)))*(DVHC='Kiem Tra Ptu am'!AJ$5))</f>
        <v>0</v>
      </c>
      <c r="AK35" s="140">
        <f>'CH01'!AL32-SUMPRODUCT((INDEX(NC_giam,,HLOOKUP($C35,COLMadat,2,0)))*(DVHC='Kiem Tra Ptu am'!AK$5))</f>
        <v>0</v>
      </c>
      <c r="AL35" s="140">
        <f>'CH01'!AM32-SUMPRODUCT((INDEX(NC_giam,,HLOOKUP($C35,COLMadat,2,0)))*(DVHC='Kiem Tra Ptu am'!AL$5))</f>
        <v>0</v>
      </c>
      <c r="AM35" s="140">
        <f>'CH01'!AN32-SUMPRODUCT((INDEX(NC_giam,,HLOOKUP($C35,COLMadat,2,0)))*(DVHC='Kiem Tra Ptu am'!AM$5))</f>
        <v>0</v>
      </c>
      <c r="AN35" s="140">
        <f>'CH01'!AO32-SUMPRODUCT((INDEX(NC_giam,,HLOOKUP($C35,COLMadat,2,0)))*(DVHC='Kiem Tra Ptu am'!AN$5))</f>
        <v>0</v>
      </c>
    </row>
    <row r="36" spans="1:40">
      <c r="A36" s="141" t="str">
        <f>'CH01'!A33</f>
        <v>2.6.3</v>
      </c>
      <c r="B36" s="141" t="str">
        <f>'CH01'!B33</f>
        <v>Đất xây dựng cơ sở y tế</v>
      </c>
      <c r="C36" s="139" t="str">
        <f>'CH01'!C33</f>
        <v>DYT</v>
      </c>
      <c r="D36" s="140">
        <f t="shared" si="7"/>
        <v>0</v>
      </c>
      <c r="E36" s="140">
        <f>'CH01'!F33-SUMPRODUCT((INDEX(NC_giam,,HLOOKUP($C36,COLMadat,2,0)))*(DVHC='Kiem Tra Ptu am'!E$5))</f>
        <v>1.5605</v>
      </c>
      <c r="F36" s="140">
        <f>'CH01'!G33-SUMPRODUCT((INDEX(NC_giam,,HLOOKUP($C36,COLMadat,2,0)))*(DVHC='Kiem Tra Ptu am'!F$5))</f>
        <v>0</v>
      </c>
      <c r="G36" s="140">
        <f>'CH01'!H33-SUMPRODUCT((INDEX(NC_giam,,HLOOKUP($C36,COLMadat,2,0)))*(DVHC='Kiem Tra Ptu am'!G$5))</f>
        <v>0</v>
      </c>
      <c r="H36" s="140">
        <f>'CH01'!I33-SUMPRODUCT((INDEX(NC_giam,,HLOOKUP($C36,COLMadat,2,0)))*(DVHC='Kiem Tra Ptu am'!H$5))</f>
        <v>0</v>
      </c>
      <c r="I36" s="140">
        <f>'CH01'!J33-SUMPRODUCT((INDEX(NC_giam,,HLOOKUP($C36,COLMadat,2,0)))*(DVHC='Kiem Tra Ptu am'!I$5))</f>
        <v>0</v>
      </c>
      <c r="J36" s="140">
        <f>'CH01'!K33-SUMPRODUCT((INDEX(NC_giam,,HLOOKUP($C36,COLMadat,2,0)))*(DVHC='Kiem Tra Ptu am'!J$5))</f>
        <v>0</v>
      </c>
      <c r="K36" s="140">
        <f>'CH01'!L33-SUMPRODUCT((INDEX(NC_giam,,HLOOKUP($C36,COLMadat,2,0)))*(DVHC='Kiem Tra Ptu am'!K$5))</f>
        <v>0</v>
      </c>
      <c r="L36" s="140">
        <f>'CH01'!M33-SUMPRODUCT((INDEX(NC_giam,,HLOOKUP($C36,COLMadat,2,0)))*(DVHC='Kiem Tra Ptu am'!L$5))</f>
        <v>0</v>
      </c>
      <c r="M36" s="140">
        <f>'CH01'!N33-SUMPRODUCT((INDEX(NC_giam,,HLOOKUP($C36,COLMadat,2,0)))*(DVHC='Kiem Tra Ptu am'!M$5))</f>
        <v>0</v>
      </c>
      <c r="N36" s="140">
        <f>'CH01'!O33-SUMPRODUCT((INDEX(NC_giam,,HLOOKUP($C36,COLMadat,2,0)))*(DVHC='Kiem Tra Ptu am'!N$5))</f>
        <v>0</v>
      </c>
      <c r="O36" s="140">
        <f>'CH01'!P33-SUMPRODUCT((INDEX(NC_giam,,HLOOKUP($C36,COLMadat,2,0)))*(DVHC='Kiem Tra Ptu am'!O$5))</f>
        <v>0</v>
      </c>
      <c r="P36" s="140">
        <f>'CH01'!Q33-SUMPRODUCT((INDEX(NC_giam,,HLOOKUP($C36,COLMadat,2,0)))*(DVHC='Kiem Tra Ptu am'!P$5))</f>
        <v>0</v>
      </c>
      <c r="Q36" s="140">
        <f>'CH01'!R33-SUMPRODUCT((INDEX(NC_giam,,HLOOKUP($C36,COLMadat,2,0)))*(DVHC='Kiem Tra Ptu am'!Q$5))</f>
        <v>0</v>
      </c>
      <c r="R36" s="140">
        <f>'CH01'!S33-SUMPRODUCT((INDEX(NC_giam,,HLOOKUP($C36,COLMadat,2,0)))*(DVHC='Kiem Tra Ptu am'!R$5))</f>
        <v>0</v>
      </c>
      <c r="S36" s="140">
        <f>'CH01'!T33-SUMPRODUCT((INDEX(NC_giam,,HLOOKUP($C36,COLMadat,2,0)))*(DVHC='Kiem Tra Ptu am'!S$5))</f>
        <v>0</v>
      </c>
      <c r="T36" s="140">
        <f>'CH01'!U33-SUMPRODUCT((INDEX(NC_giam,,HLOOKUP($C36,COLMadat,2,0)))*(DVHC='Kiem Tra Ptu am'!T$5))</f>
        <v>0</v>
      </c>
      <c r="U36" s="140">
        <f>'CH01'!V33-SUMPRODUCT((INDEX(NC_giam,,HLOOKUP($C36,COLMadat,2,0)))*(DVHC='Kiem Tra Ptu am'!U$5))</f>
        <v>0</v>
      </c>
      <c r="V36" s="140">
        <f>'CH01'!W33-SUMPRODUCT((INDEX(NC_giam,,HLOOKUP($C36,COLMadat,2,0)))*(DVHC='Kiem Tra Ptu am'!V$5))</f>
        <v>0</v>
      </c>
      <c r="W36" s="140">
        <f>'CH01'!X33-SUMPRODUCT((INDEX(NC_giam,,HLOOKUP($C36,COLMadat,2,0)))*(DVHC='Kiem Tra Ptu am'!W$5))</f>
        <v>0</v>
      </c>
      <c r="X36" s="140">
        <f>'CH01'!Y33-SUMPRODUCT((INDEX(NC_giam,,HLOOKUP($C36,COLMadat,2,0)))*(DVHC='Kiem Tra Ptu am'!X$5))</f>
        <v>0</v>
      </c>
      <c r="Y36" s="140">
        <f>'CH01'!Z33-SUMPRODUCT((INDEX(NC_giam,,HLOOKUP($C36,COLMadat,2,0)))*(DVHC='Kiem Tra Ptu am'!Y$5))</f>
        <v>0</v>
      </c>
      <c r="Z36" s="140">
        <f>'CH01'!AA33-SUMPRODUCT((INDEX(NC_giam,,HLOOKUP($C36,COLMadat,2,0)))*(DVHC='Kiem Tra Ptu am'!Z$5))</f>
        <v>0</v>
      </c>
      <c r="AA36" s="140">
        <f>'CH01'!AB33-SUMPRODUCT((INDEX(NC_giam,,HLOOKUP($C36,COLMadat,2,0)))*(DVHC='Kiem Tra Ptu am'!AA$5))</f>
        <v>0</v>
      </c>
      <c r="AB36" s="140">
        <f>'CH01'!AC33-SUMPRODUCT((INDEX(NC_giam,,HLOOKUP($C36,COLMadat,2,0)))*(DVHC='Kiem Tra Ptu am'!AB$5))</f>
        <v>0</v>
      </c>
      <c r="AC36" s="140">
        <f>'CH01'!AD33-SUMPRODUCT((INDEX(NC_giam,,HLOOKUP($C36,COLMadat,2,0)))*(DVHC='Kiem Tra Ptu am'!AC$5))</f>
        <v>0</v>
      </c>
      <c r="AD36" s="140">
        <f>'CH01'!AE33-SUMPRODUCT((INDEX(NC_giam,,HLOOKUP($C36,COLMadat,2,0)))*(DVHC='Kiem Tra Ptu am'!AD$5))</f>
        <v>0</v>
      </c>
      <c r="AE36" s="140">
        <f>'CH01'!AF33-SUMPRODUCT((INDEX(NC_giam,,HLOOKUP($C36,COLMadat,2,0)))*(DVHC='Kiem Tra Ptu am'!AE$5))</f>
        <v>0</v>
      </c>
      <c r="AF36" s="140">
        <f>'CH01'!AG33-SUMPRODUCT((INDEX(NC_giam,,HLOOKUP($C36,COLMadat,2,0)))*(DVHC='Kiem Tra Ptu am'!AF$5))</f>
        <v>0</v>
      </c>
      <c r="AG36" s="140">
        <f>'CH01'!AH33-SUMPRODUCT((INDEX(NC_giam,,HLOOKUP($C36,COLMadat,2,0)))*(DVHC='Kiem Tra Ptu am'!AG$5))</f>
        <v>0</v>
      </c>
      <c r="AH36" s="140">
        <f>'CH01'!AI33-SUMPRODUCT((INDEX(NC_giam,,HLOOKUP($C36,COLMadat,2,0)))*(DVHC='Kiem Tra Ptu am'!AH$5))</f>
        <v>0</v>
      </c>
      <c r="AI36" s="140">
        <f>'CH01'!AJ33-SUMPRODUCT((INDEX(NC_giam,,HLOOKUP($C36,COLMadat,2,0)))*(DVHC='Kiem Tra Ptu am'!AI$5))</f>
        <v>0</v>
      </c>
      <c r="AJ36" s="140">
        <f>'CH01'!AK33-SUMPRODUCT((INDEX(NC_giam,,HLOOKUP($C36,COLMadat,2,0)))*(DVHC='Kiem Tra Ptu am'!AJ$5))</f>
        <v>0</v>
      </c>
      <c r="AK36" s="140">
        <f>'CH01'!AL33-SUMPRODUCT((INDEX(NC_giam,,HLOOKUP($C36,COLMadat,2,0)))*(DVHC='Kiem Tra Ptu am'!AK$5))</f>
        <v>0</v>
      </c>
      <c r="AL36" s="140">
        <f>'CH01'!AM33-SUMPRODUCT((INDEX(NC_giam,,HLOOKUP($C36,COLMadat,2,0)))*(DVHC='Kiem Tra Ptu am'!AL$5))</f>
        <v>0</v>
      </c>
      <c r="AM36" s="140">
        <f>'CH01'!AN33-SUMPRODUCT((INDEX(NC_giam,,HLOOKUP($C36,COLMadat,2,0)))*(DVHC='Kiem Tra Ptu am'!AM$5))</f>
        <v>0</v>
      </c>
      <c r="AN36" s="140">
        <f>'CH01'!AO33-SUMPRODUCT((INDEX(NC_giam,,HLOOKUP($C36,COLMadat,2,0)))*(DVHC='Kiem Tra Ptu am'!AN$5))</f>
        <v>0</v>
      </c>
    </row>
    <row r="37" spans="1:40">
      <c r="A37" s="141" t="str">
        <f>'CH01'!A34</f>
        <v>2.6.4</v>
      </c>
      <c r="B37" s="141" t="str">
        <f>'CH01'!B34</f>
        <v>Đất xây dựng cơ sở giáo dục và đào tạo</v>
      </c>
      <c r="C37" s="139" t="str">
        <f>'CH01'!C34</f>
        <v>DGD</v>
      </c>
      <c r="D37" s="140">
        <f t="shared" si="7"/>
        <v>0</v>
      </c>
      <c r="E37" s="140">
        <f>'CH01'!F34-SUMPRODUCT((INDEX(NC_giam,,HLOOKUP($C37,COLMadat,2,0)))*(DVHC='Kiem Tra Ptu am'!E$5))</f>
        <v>10.875299999999999</v>
      </c>
      <c r="F37" s="140">
        <f>'CH01'!G34-SUMPRODUCT((INDEX(NC_giam,,HLOOKUP($C37,COLMadat,2,0)))*(DVHC='Kiem Tra Ptu am'!F$5))</f>
        <v>0</v>
      </c>
      <c r="G37" s="140">
        <f>'CH01'!H34-SUMPRODUCT((INDEX(NC_giam,,HLOOKUP($C37,COLMadat,2,0)))*(DVHC='Kiem Tra Ptu am'!G$5))</f>
        <v>0</v>
      </c>
      <c r="H37" s="140">
        <f>'CH01'!I34-SUMPRODUCT((INDEX(NC_giam,,HLOOKUP($C37,COLMadat,2,0)))*(DVHC='Kiem Tra Ptu am'!H$5))</f>
        <v>0</v>
      </c>
      <c r="I37" s="140">
        <f>'CH01'!J34-SUMPRODUCT((INDEX(NC_giam,,HLOOKUP($C37,COLMadat,2,0)))*(DVHC='Kiem Tra Ptu am'!I$5))</f>
        <v>0</v>
      </c>
      <c r="J37" s="140">
        <f>'CH01'!K34-SUMPRODUCT((INDEX(NC_giam,,HLOOKUP($C37,COLMadat,2,0)))*(DVHC='Kiem Tra Ptu am'!J$5))</f>
        <v>0</v>
      </c>
      <c r="K37" s="140">
        <f>'CH01'!L34-SUMPRODUCT((INDEX(NC_giam,,HLOOKUP($C37,COLMadat,2,0)))*(DVHC='Kiem Tra Ptu am'!K$5))</f>
        <v>0</v>
      </c>
      <c r="L37" s="140">
        <f>'CH01'!M34-SUMPRODUCT((INDEX(NC_giam,,HLOOKUP($C37,COLMadat,2,0)))*(DVHC='Kiem Tra Ptu am'!L$5))</f>
        <v>0</v>
      </c>
      <c r="M37" s="140">
        <f>'CH01'!N34-SUMPRODUCT((INDEX(NC_giam,,HLOOKUP($C37,COLMadat,2,0)))*(DVHC='Kiem Tra Ptu am'!M$5))</f>
        <v>0</v>
      </c>
      <c r="N37" s="140">
        <f>'CH01'!O34-SUMPRODUCT((INDEX(NC_giam,,HLOOKUP($C37,COLMadat,2,0)))*(DVHC='Kiem Tra Ptu am'!N$5))</f>
        <v>0</v>
      </c>
      <c r="O37" s="140">
        <f>'CH01'!P34-SUMPRODUCT((INDEX(NC_giam,,HLOOKUP($C37,COLMadat,2,0)))*(DVHC='Kiem Tra Ptu am'!O$5))</f>
        <v>0</v>
      </c>
      <c r="P37" s="140">
        <f>'CH01'!Q34-SUMPRODUCT((INDEX(NC_giam,,HLOOKUP($C37,COLMadat,2,0)))*(DVHC='Kiem Tra Ptu am'!P$5))</f>
        <v>0</v>
      </c>
      <c r="Q37" s="140">
        <f>'CH01'!R34-SUMPRODUCT((INDEX(NC_giam,,HLOOKUP($C37,COLMadat,2,0)))*(DVHC='Kiem Tra Ptu am'!Q$5))</f>
        <v>0</v>
      </c>
      <c r="R37" s="140">
        <f>'CH01'!S34-SUMPRODUCT((INDEX(NC_giam,,HLOOKUP($C37,COLMadat,2,0)))*(DVHC='Kiem Tra Ptu am'!R$5))</f>
        <v>0</v>
      </c>
      <c r="S37" s="140">
        <f>'CH01'!T34-SUMPRODUCT((INDEX(NC_giam,,HLOOKUP($C37,COLMadat,2,0)))*(DVHC='Kiem Tra Ptu am'!S$5))</f>
        <v>0</v>
      </c>
      <c r="T37" s="140">
        <f>'CH01'!U34-SUMPRODUCT((INDEX(NC_giam,,HLOOKUP($C37,COLMadat,2,0)))*(DVHC='Kiem Tra Ptu am'!T$5))</f>
        <v>0</v>
      </c>
      <c r="U37" s="140">
        <f>'CH01'!V34-SUMPRODUCT((INDEX(NC_giam,,HLOOKUP($C37,COLMadat,2,0)))*(DVHC='Kiem Tra Ptu am'!U$5))</f>
        <v>0</v>
      </c>
      <c r="V37" s="140">
        <f>'CH01'!W34-SUMPRODUCT((INDEX(NC_giam,,HLOOKUP($C37,COLMadat,2,0)))*(DVHC='Kiem Tra Ptu am'!V$5))</f>
        <v>0</v>
      </c>
      <c r="W37" s="140">
        <f>'CH01'!X34-SUMPRODUCT((INDEX(NC_giam,,HLOOKUP($C37,COLMadat,2,0)))*(DVHC='Kiem Tra Ptu am'!W$5))</f>
        <v>0</v>
      </c>
      <c r="X37" s="140">
        <f>'CH01'!Y34-SUMPRODUCT((INDEX(NC_giam,,HLOOKUP($C37,COLMadat,2,0)))*(DVHC='Kiem Tra Ptu am'!X$5))</f>
        <v>0</v>
      </c>
      <c r="Y37" s="140">
        <f>'CH01'!Z34-SUMPRODUCT((INDEX(NC_giam,,HLOOKUP($C37,COLMadat,2,0)))*(DVHC='Kiem Tra Ptu am'!Y$5))</f>
        <v>0</v>
      </c>
      <c r="Z37" s="140">
        <f>'CH01'!AA34-SUMPRODUCT((INDEX(NC_giam,,HLOOKUP($C37,COLMadat,2,0)))*(DVHC='Kiem Tra Ptu am'!Z$5))</f>
        <v>0</v>
      </c>
      <c r="AA37" s="140">
        <f>'CH01'!AB34-SUMPRODUCT((INDEX(NC_giam,,HLOOKUP($C37,COLMadat,2,0)))*(DVHC='Kiem Tra Ptu am'!AA$5))</f>
        <v>0</v>
      </c>
      <c r="AB37" s="140">
        <f>'CH01'!AC34-SUMPRODUCT((INDEX(NC_giam,,HLOOKUP($C37,COLMadat,2,0)))*(DVHC='Kiem Tra Ptu am'!AB$5))</f>
        <v>0</v>
      </c>
      <c r="AC37" s="140">
        <f>'CH01'!AD34-SUMPRODUCT((INDEX(NC_giam,,HLOOKUP($C37,COLMadat,2,0)))*(DVHC='Kiem Tra Ptu am'!AC$5))</f>
        <v>0</v>
      </c>
      <c r="AD37" s="140">
        <f>'CH01'!AE34-SUMPRODUCT((INDEX(NC_giam,,HLOOKUP($C37,COLMadat,2,0)))*(DVHC='Kiem Tra Ptu am'!AD$5))</f>
        <v>0</v>
      </c>
      <c r="AE37" s="140">
        <f>'CH01'!AF34-SUMPRODUCT((INDEX(NC_giam,,HLOOKUP($C37,COLMadat,2,0)))*(DVHC='Kiem Tra Ptu am'!AE$5))</f>
        <v>0</v>
      </c>
      <c r="AF37" s="140">
        <f>'CH01'!AG34-SUMPRODUCT((INDEX(NC_giam,,HLOOKUP($C37,COLMadat,2,0)))*(DVHC='Kiem Tra Ptu am'!AF$5))</f>
        <v>0</v>
      </c>
      <c r="AG37" s="140">
        <f>'CH01'!AH34-SUMPRODUCT((INDEX(NC_giam,,HLOOKUP($C37,COLMadat,2,0)))*(DVHC='Kiem Tra Ptu am'!AG$5))</f>
        <v>0</v>
      </c>
      <c r="AH37" s="140">
        <f>'CH01'!AI34-SUMPRODUCT((INDEX(NC_giam,,HLOOKUP($C37,COLMadat,2,0)))*(DVHC='Kiem Tra Ptu am'!AH$5))</f>
        <v>0</v>
      </c>
      <c r="AI37" s="140">
        <f>'CH01'!AJ34-SUMPRODUCT((INDEX(NC_giam,,HLOOKUP($C37,COLMadat,2,0)))*(DVHC='Kiem Tra Ptu am'!AI$5))</f>
        <v>0</v>
      </c>
      <c r="AJ37" s="140">
        <f>'CH01'!AK34-SUMPRODUCT((INDEX(NC_giam,,HLOOKUP($C37,COLMadat,2,0)))*(DVHC='Kiem Tra Ptu am'!AJ$5))</f>
        <v>0</v>
      </c>
      <c r="AK37" s="140">
        <f>'CH01'!AL34-SUMPRODUCT((INDEX(NC_giam,,HLOOKUP($C37,COLMadat,2,0)))*(DVHC='Kiem Tra Ptu am'!AK$5))</f>
        <v>0</v>
      </c>
      <c r="AL37" s="140">
        <f>'CH01'!AM34-SUMPRODUCT((INDEX(NC_giam,,HLOOKUP($C37,COLMadat,2,0)))*(DVHC='Kiem Tra Ptu am'!AL$5))</f>
        <v>0</v>
      </c>
      <c r="AM37" s="140">
        <f>'CH01'!AN34-SUMPRODUCT((INDEX(NC_giam,,HLOOKUP($C37,COLMadat,2,0)))*(DVHC='Kiem Tra Ptu am'!AM$5))</f>
        <v>0</v>
      </c>
      <c r="AN37" s="140">
        <f>'CH01'!AO34-SUMPRODUCT((INDEX(NC_giam,,HLOOKUP($C37,COLMadat,2,0)))*(DVHC='Kiem Tra Ptu am'!AN$5))</f>
        <v>0</v>
      </c>
    </row>
    <row r="38" spans="1:40">
      <c r="A38" s="141" t="str">
        <f>'CH01'!A35</f>
        <v>2.6.5</v>
      </c>
      <c r="B38" s="141" t="str">
        <f>'CH01'!B35</f>
        <v>Đất xây dựng cơ sở thể dục, thể thao</v>
      </c>
      <c r="C38" s="139" t="str">
        <f>'CH01'!C35</f>
        <v>DTT</v>
      </c>
      <c r="D38" s="140">
        <f t="shared" si="7"/>
        <v>0</v>
      </c>
      <c r="E38" s="140">
        <f>'CH01'!F35-SUMPRODUCT((INDEX(NC_giam,,HLOOKUP($C38,COLMadat,2,0)))*(DVHC='Kiem Tra Ptu am'!E$5))</f>
        <v>7.8517999999999999</v>
      </c>
      <c r="F38" s="140">
        <f>'CH01'!G35-SUMPRODUCT((INDEX(NC_giam,,HLOOKUP($C38,COLMadat,2,0)))*(DVHC='Kiem Tra Ptu am'!F$5))</f>
        <v>0</v>
      </c>
      <c r="G38" s="140">
        <f>'CH01'!H35-SUMPRODUCT((INDEX(NC_giam,,HLOOKUP($C38,COLMadat,2,0)))*(DVHC='Kiem Tra Ptu am'!G$5))</f>
        <v>0</v>
      </c>
      <c r="H38" s="140">
        <f>'CH01'!I35-SUMPRODUCT((INDEX(NC_giam,,HLOOKUP($C38,COLMadat,2,0)))*(DVHC='Kiem Tra Ptu am'!H$5))</f>
        <v>0</v>
      </c>
      <c r="I38" s="140">
        <f>'CH01'!J35-SUMPRODUCT((INDEX(NC_giam,,HLOOKUP($C38,COLMadat,2,0)))*(DVHC='Kiem Tra Ptu am'!I$5))</f>
        <v>0</v>
      </c>
      <c r="J38" s="140">
        <f>'CH01'!K35-SUMPRODUCT((INDEX(NC_giam,,HLOOKUP($C38,COLMadat,2,0)))*(DVHC='Kiem Tra Ptu am'!J$5))</f>
        <v>0</v>
      </c>
      <c r="K38" s="140">
        <f>'CH01'!L35-SUMPRODUCT((INDEX(NC_giam,,HLOOKUP($C38,COLMadat,2,0)))*(DVHC='Kiem Tra Ptu am'!K$5))</f>
        <v>0</v>
      </c>
      <c r="L38" s="140">
        <f>'CH01'!M35-SUMPRODUCT((INDEX(NC_giam,,HLOOKUP($C38,COLMadat,2,0)))*(DVHC='Kiem Tra Ptu am'!L$5))</f>
        <v>0</v>
      </c>
      <c r="M38" s="140">
        <f>'CH01'!N35-SUMPRODUCT((INDEX(NC_giam,,HLOOKUP($C38,COLMadat,2,0)))*(DVHC='Kiem Tra Ptu am'!M$5))</f>
        <v>0</v>
      </c>
      <c r="N38" s="140">
        <f>'CH01'!O35-SUMPRODUCT((INDEX(NC_giam,,HLOOKUP($C38,COLMadat,2,0)))*(DVHC='Kiem Tra Ptu am'!N$5))</f>
        <v>0</v>
      </c>
      <c r="O38" s="140">
        <f>'CH01'!P35-SUMPRODUCT((INDEX(NC_giam,,HLOOKUP($C38,COLMadat,2,0)))*(DVHC='Kiem Tra Ptu am'!O$5))</f>
        <v>0</v>
      </c>
      <c r="P38" s="140">
        <f>'CH01'!Q35-SUMPRODUCT((INDEX(NC_giam,,HLOOKUP($C38,COLMadat,2,0)))*(DVHC='Kiem Tra Ptu am'!P$5))</f>
        <v>0</v>
      </c>
      <c r="Q38" s="140">
        <f>'CH01'!R35-SUMPRODUCT((INDEX(NC_giam,,HLOOKUP($C38,COLMadat,2,0)))*(DVHC='Kiem Tra Ptu am'!Q$5))</f>
        <v>0</v>
      </c>
      <c r="R38" s="140">
        <f>'CH01'!S35-SUMPRODUCT((INDEX(NC_giam,,HLOOKUP($C38,COLMadat,2,0)))*(DVHC='Kiem Tra Ptu am'!R$5))</f>
        <v>0</v>
      </c>
      <c r="S38" s="140">
        <f>'CH01'!T35-SUMPRODUCT((INDEX(NC_giam,,HLOOKUP($C38,COLMadat,2,0)))*(DVHC='Kiem Tra Ptu am'!S$5))</f>
        <v>0</v>
      </c>
      <c r="T38" s="140">
        <f>'CH01'!U35-SUMPRODUCT((INDEX(NC_giam,,HLOOKUP($C38,COLMadat,2,0)))*(DVHC='Kiem Tra Ptu am'!T$5))</f>
        <v>0</v>
      </c>
      <c r="U38" s="140">
        <f>'CH01'!V35-SUMPRODUCT((INDEX(NC_giam,,HLOOKUP($C38,COLMadat,2,0)))*(DVHC='Kiem Tra Ptu am'!U$5))</f>
        <v>0</v>
      </c>
      <c r="V38" s="140">
        <f>'CH01'!W35-SUMPRODUCT((INDEX(NC_giam,,HLOOKUP($C38,COLMadat,2,0)))*(DVHC='Kiem Tra Ptu am'!V$5))</f>
        <v>0</v>
      </c>
      <c r="W38" s="140">
        <f>'CH01'!X35-SUMPRODUCT((INDEX(NC_giam,,HLOOKUP($C38,COLMadat,2,0)))*(DVHC='Kiem Tra Ptu am'!W$5))</f>
        <v>0</v>
      </c>
      <c r="X38" s="140">
        <f>'CH01'!Y35-SUMPRODUCT((INDEX(NC_giam,,HLOOKUP($C38,COLMadat,2,0)))*(DVHC='Kiem Tra Ptu am'!X$5))</f>
        <v>0</v>
      </c>
      <c r="Y38" s="140">
        <f>'CH01'!Z35-SUMPRODUCT((INDEX(NC_giam,,HLOOKUP($C38,COLMadat,2,0)))*(DVHC='Kiem Tra Ptu am'!Y$5))</f>
        <v>0</v>
      </c>
      <c r="Z38" s="140">
        <f>'CH01'!AA35-SUMPRODUCT((INDEX(NC_giam,,HLOOKUP($C38,COLMadat,2,0)))*(DVHC='Kiem Tra Ptu am'!Z$5))</f>
        <v>0</v>
      </c>
      <c r="AA38" s="140">
        <f>'CH01'!AB35-SUMPRODUCT((INDEX(NC_giam,,HLOOKUP($C38,COLMadat,2,0)))*(DVHC='Kiem Tra Ptu am'!AA$5))</f>
        <v>0</v>
      </c>
      <c r="AB38" s="140">
        <f>'CH01'!AC35-SUMPRODUCT((INDEX(NC_giam,,HLOOKUP($C38,COLMadat,2,0)))*(DVHC='Kiem Tra Ptu am'!AB$5))</f>
        <v>0</v>
      </c>
      <c r="AC38" s="140">
        <f>'CH01'!AD35-SUMPRODUCT((INDEX(NC_giam,,HLOOKUP($C38,COLMadat,2,0)))*(DVHC='Kiem Tra Ptu am'!AC$5))</f>
        <v>0</v>
      </c>
      <c r="AD38" s="140">
        <f>'CH01'!AE35-SUMPRODUCT((INDEX(NC_giam,,HLOOKUP($C38,COLMadat,2,0)))*(DVHC='Kiem Tra Ptu am'!AD$5))</f>
        <v>0</v>
      </c>
      <c r="AE38" s="140">
        <f>'CH01'!AF35-SUMPRODUCT((INDEX(NC_giam,,HLOOKUP($C38,COLMadat,2,0)))*(DVHC='Kiem Tra Ptu am'!AE$5))</f>
        <v>0</v>
      </c>
      <c r="AF38" s="140">
        <f>'CH01'!AG35-SUMPRODUCT((INDEX(NC_giam,,HLOOKUP($C38,COLMadat,2,0)))*(DVHC='Kiem Tra Ptu am'!AF$5))</f>
        <v>0</v>
      </c>
      <c r="AG38" s="140">
        <f>'CH01'!AH35-SUMPRODUCT((INDEX(NC_giam,,HLOOKUP($C38,COLMadat,2,0)))*(DVHC='Kiem Tra Ptu am'!AG$5))</f>
        <v>0</v>
      </c>
      <c r="AH38" s="140">
        <f>'CH01'!AI35-SUMPRODUCT((INDEX(NC_giam,,HLOOKUP($C38,COLMadat,2,0)))*(DVHC='Kiem Tra Ptu am'!AH$5))</f>
        <v>0</v>
      </c>
      <c r="AI38" s="140">
        <f>'CH01'!AJ35-SUMPRODUCT((INDEX(NC_giam,,HLOOKUP($C38,COLMadat,2,0)))*(DVHC='Kiem Tra Ptu am'!AI$5))</f>
        <v>0</v>
      </c>
      <c r="AJ38" s="140">
        <f>'CH01'!AK35-SUMPRODUCT((INDEX(NC_giam,,HLOOKUP($C38,COLMadat,2,0)))*(DVHC='Kiem Tra Ptu am'!AJ$5))</f>
        <v>0</v>
      </c>
      <c r="AK38" s="140">
        <f>'CH01'!AL35-SUMPRODUCT((INDEX(NC_giam,,HLOOKUP($C38,COLMadat,2,0)))*(DVHC='Kiem Tra Ptu am'!AK$5))</f>
        <v>0</v>
      </c>
      <c r="AL38" s="140">
        <f>'CH01'!AM35-SUMPRODUCT((INDEX(NC_giam,,HLOOKUP($C38,COLMadat,2,0)))*(DVHC='Kiem Tra Ptu am'!AL$5))</f>
        <v>0</v>
      </c>
      <c r="AM38" s="140">
        <f>'CH01'!AN35-SUMPRODUCT((INDEX(NC_giam,,HLOOKUP($C38,COLMadat,2,0)))*(DVHC='Kiem Tra Ptu am'!AM$5))</f>
        <v>0</v>
      </c>
      <c r="AN38" s="140">
        <f>'CH01'!AO35-SUMPRODUCT((INDEX(NC_giam,,HLOOKUP($C38,COLMadat,2,0)))*(DVHC='Kiem Tra Ptu am'!AN$5))</f>
        <v>0</v>
      </c>
    </row>
    <row r="39" spans="1:40">
      <c r="A39" s="141" t="str">
        <f>'CH01'!A36</f>
        <v>2.6.6</v>
      </c>
      <c r="B39" s="141" t="str">
        <f>'CH01'!B36</f>
        <v>Đất xây dựng cơ sở khoa học và công nghệ</v>
      </c>
      <c r="C39" s="139" t="str">
        <f>'CH01'!C36</f>
        <v>DKH</v>
      </c>
      <c r="D39" s="140">
        <f t="shared" si="7"/>
        <v>0</v>
      </c>
      <c r="E39" s="140">
        <f>'CH01'!F36-SUMPRODUCT((INDEX(NC_giam,,HLOOKUP($C39,COLMadat,2,0)))*(DVHC='Kiem Tra Ptu am'!E$5))</f>
        <v>9.4161999999999999</v>
      </c>
      <c r="F39" s="140">
        <f>'CH01'!G36-SUMPRODUCT((INDEX(NC_giam,,HLOOKUP($C39,COLMadat,2,0)))*(DVHC='Kiem Tra Ptu am'!F$5))</f>
        <v>0</v>
      </c>
      <c r="G39" s="140">
        <f>'CH01'!H36-SUMPRODUCT((INDEX(NC_giam,,HLOOKUP($C39,COLMadat,2,0)))*(DVHC='Kiem Tra Ptu am'!G$5))</f>
        <v>0</v>
      </c>
      <c r="H39" s="140">
        <f>'CH01'!I36-SUMPRODUCT((INDEX(NC_giam,,HLOOKUP($C39,COLMadat,2,0)))*(DVHC='Kiem Tra Ptu am'!H$5))</f>
        <v>0</v>
      </c>
      <c r="I39" s="140">
        <f>'CH01'!J36-SUMPRODUCT((INDEX(NC_giam,,HLOOKUP($C39,COLMadat,2,0)))*(DVHC='Kiem Tra Ptu am'!I$5))</f>
        <v>0</v>
      </c>
      <c r="J39" s="140">
        <f>'CH01'!K36-SUMPRODUCT((INDEX(NC_giam,,HLOOKUP($C39,COLMadat,2,0)))*(DVHC='Kiem Tra Ptu am'!J$5))</f>
        <v>0</v>
      </c>
      <c r="K39" s="140">
        <f>'CH01'!L36-SUMPRODUCT((INDEX(NC_giam,,HLOOKUP($C39,COLMadat,2,0)))*(DVHC='Kiem Tra Ptu am'!K$5))</f>
        <v>0</v>
      </c>
      <c r="L39" s="140">
        <f>'CH01'!M36-SUMPRODUCT((INDEX(NC_giam,,HLOOKUP($C39,COLMadat,2,0)))*(DVHC='Kiem Tra Ptu am'!L$5))</f>
        <v>0</v>
      </c>
      <c r="M39" s="140">
        <f>'CH01'!N36-SUMPRODUCT((INDEX(NC_giam,,HLOOKUP($C39,COLMadat,2,0)))*(DVHC='Kiem Tra Ptu am'!M$5))</f>
        <v>0</v>
      </c>
      <c r="N39" s="140">
        <f>'CH01'!O36-SUMPRODUCT((INDEX(NC_giam,,HLOOKUP($C39,COLMadat,2,0)))*(DVHC='Kiem Tra Ptu am'!N$5))</f>
        <v>0</v>
      </c>
      <c r="O39" s="140">
        <f>'CH01'!P36-SUMPRODUCT((INDEX(NC_giam,,HLOOKUP($C39,COLMadat,2,0)))*(DVHC='Kiem Tra Ptu am'!O$5))</f>
        <v>0</v>
      </c>
      <c r="P39" s="140">
        <f>'CH01'!Q36-SUMPRODUCT((INDEX(NC_giam,,HLOOKUP($C39,COLMadat,2,0)))*(DVHC='Kiem Tra Ptu am'!P$5))</f>
        <v>0</v>
      </c>
      <c r="Q39" s="140">
        <f>'CH01'!R36-SUMPRODUCT((INDEX(NC_giam,,HLOOKUP($C39,COLMadat,2,0)))*(DVHC='Kiem Tra Ptu am'!Q$5))</f>
        <v>0</v>
      </c>
      <c r="R39" s="140">
        <f>'CH01'!S36-SUMPRODUCT((INDEX(NC_giam,,HLOOKUP($C39,COLMadat,2,0)))*(DVHC='Kiem Tra Ptu am'!R$5))</f>
        <v>0</v>
      </c>
      <c r="S39" s="140">
        <f>'CH01'!T36-SUMPRODUCT((INDEX(NC_giam,,HLOOKUP($C39,COLMadat,2,0)))*(DVHC='Kiem Tra Ptu am'!S$5))</f>
        <v>0</v>
      </c>
      <c r="T39" s="140">
        <f>'CH01'!U36-SUMPRODUCT((INDEX(NC_giam,,HLOOKUP($C39,COLMadat,2,0)))*(DVHC='Kiem Tra Ptu am'!T$5))</f>
        <v>0</v>
      </c>
      <c r="U39" s="140">
        <f>'CH01'!V36-SUMPRODUCT((INDEX(NC_giam,,HLOOKUP($C39,COLMadat,2,0)))*(DVHC='Kiem Tra Ptu am'!U$5))</f>
        <v>0</v>
      </c>
      <c r="V39" s="140">
        <f>'CH01'!W36-SUMPRODUCT((INDEX(NC_giam,,HLOOKUP($C39,COLMadat,2,0)))*(DVHC='Kiem Tra Ptu am'!V$5))</f>
        <v>0</v>
      </c>
      <c r="W39" s="140">
        <f>'CH01'!X36-SUMPRODUCT((INDEX(NC_giam,,HLOOKUP($C39,COLMadat,2,0)))*(DVHC='Kiem Tra Ptu am'!W$5))</f>
        <v>0</v>
      </c>
      <c r="X39" s="140">
        <f>'CH01'!Y36-SUMPRODUCT((INDEX(NC_giam,,HLOOKUP($C39,COLMadat,2,0)))*(DVHC='Kiem Tra Ptu am'!X$5))</f>
        <v>0</v>
      </c>
      <c r="Y39" s="140">
        <f>'CH01'!Z36-SUMPRODUCT((INDEX(NC_giam,,HLOOKUP($C39,COLMadat,2,0)))*(DVHC='Kiem Tra Ptu am'!Y$5))</f>
        <v>0</v>
      </c>
      <c r="Z39" s="140">
        <f>'CH01'!AA36-SUMPRODUCT((INDEX(NC_giam,,HLOOKUP($C39,COLMadat,2,0)))*(DVHC='Kiem Tra Ptu am'!Z$5))</f>
        <v>0</v>
      </c>
      <c r="AA39" s="140">
        <f>'CH01'!AB36-SUMPRODUCT((INDEX(NC_giam,,HLOOKUP($C39,COLMadat,2,0)))*(DVHC='Kiem Tra Ptu am'!AA$5))</f>
        <v>0</v>
      </c>
      <c r="AB39" s="140">
        <f>'CH01'!AC36-SUMPRODUCT((INDEX(NC_giam,,HLOOKUP($C39,COLMadat,2,0)))*(DVHC='Kiem Tra Ptu am'!AB$5))</f>
        <v>0</v>
      </c>
      <c r="AC39" s="140">
        <f>'CH01'!AD36-SUMPRODUCT((INDEX(NC_giam,,HLOOKUP($C39,COLMadat,2,0)))*(DVHC='Kiem Tra Ptu am'!AC$5))</f>
        <v>0</v>
      </c>
      <c r="AD39" s="140">
        <f>'CH01'!AE36-SUMPRODUCT((INDEX(NC_giam,,HLOOKUP($C39,COLMadat,2,0)))*(DVHC='Kiem Tra Ptu am'!AD$5))</f>
        <v>0</v>
      </c>
      <c r="AE39" s="140">
        <f>'CH01'!AF36-SUMPRODUCT((INDEX(NC_giam,,HLOOKUP($C39,COLMadat,2,0)))*(DVHC='Kiem Tra Ptu am'!AE$5))</f>
        <v>0</v>
      </c>
      <c r="AF39" s="140">
        <f>'CH01'!AG36-SUMPRODUCT((INDEX(NC_giam,,HLOOKUP($C39,COLMadat,2,0)))*(DVHC='Kiem Tra Ptu am'!AF$5))</f>
        <v>0</v>
      </c>
      <c r="AG39" s="140">
        <f>'CH01'!AH36-SUMPRODUCT((INDEX(NC_giam,,HLOOKUP($C39,COLMadat,2,0)))*(DVHC='Kiem Tra Ptu am'!AG$5))</f>
        <v>0</v>
      </c>
      <c r="AH39" s="140">
        <f>'CH01'!AI36-SUMPRODUCT((INDEX(NC_giam,,HLOOKUP($C39,COLMadat,2,0)))*(DVHC='Kiem Tra Ptu am'!AH$5))</f>
        <v>0</v>
      </c>
      <c r="AI39" s="140">
        <f>'CH01'!AJ36-SUMPRODUCT((INDEX(NC_giam,,HLOOKUP($C39,COLMadat,2,0)))*(DVHC='Kiem Tra Ptu am'!AI$5))</f>
        <v>0</v>
      </c>
      <c r="AJ39" s="140">
        <f>'CH01'!AK36-SUMPRODUCT((INDEX(NC_giam,,HLOOKUP($C39,COLMadat,2,0)))*(DVHC='Kiem Tra Ptu am'!AJ$5))</f>
        <v>0</v>
      </c>
      <c r="AK39" s="140">
        <f>'CH01'!AL36-SUMPRODUCT((INDEX(NC_giam,,HLOOKUP($C39,COLMadat,2,0)))*(DVHC='Kiem Tra Ptu am'!AK$5))</f>
        <v>0</v>
      </c>
      <c r="AL39" s="140">
        <f>'CH01'!AM36-SUMPRODUCT((INDEX(NC_giam,,HLOOKUP($C39,COLMadat,2,0)))*(DVHC='Kiem Tra Ptu am'!AL$5))</f>
        <v>0</v>
      </c>
      <c r="AM39" s="140">
        <f>'CH01'!AN36-SUMPRODUCT((INDEX(NC_giam,,HLOOKUP($C39,COLMadat,2,0)))*(DVHC='Kiem Tra Ptu am'!AM$5))</f>
        <v>0</v>
      </c>
      <c r="AN39" s="140">
        <f>'CH01'!AO36-SUMPRODUCT((INDEX(NC_giam,,HLOOKUP($C39,COLMadat,2,0)))*(DVHC='Kiem Tra Ptu am'!AN$5))</f>
        <v>0</v>
      </c>
    </row>
    <row r="40" spans="1:40">
      <c r="A40" s="141" t="str">
        <f>'CH01'!A37</f>
        <v>2.6.7</v>
      </c>
      <c r="B40" s="141" t="str">
        <f>'CH01'!B37</f>
        <v>Đất xây dựng cơ sở môi trường</v>
      </c>
      <c r="C40" s="139" t="str">
        <f>'CH01'!C37</f>
        <v>DMT</v>
      </c>
      <c r="D40" s="140">
        <f t="shared" si="7"/>
        <v>0</v>
      </c>
      <c r="E40" s="140">
        <f>'CH01'!F37-SUMPRODUCT((INDEX(NC_giam,,HLOOKUP($C40,COLMadat,2,0)))*(DVHC='Kiem Tra Ptu am'!E$5))</f>
        <v>0</v>
      </c>
      <c r="F40" s="140">
        <f>'CH01'!G37-SUMPRODUCT((INDEX(NC_giam,,HLOOKUP($C40,COLMadat,2,0)))*(DVHC='Kiem Tra Ptu am'!F$5))</f>
        <v>0</v>
      </c>
      <c r="G40" s="140">
        <f>'CH01'!H37-SUMPRODUCT((INDEX(NC_giam,,HLOOKUP($C40,COLMadat,2,0)))*(DVHC='Kiem Tra Ptu am'!G$5))</f>
        <v>0</v>
      </c>
      <c r="H40" s="140">
        <f>'CH01'!I37-SUMPRODUCT((INDEX(NC_giam,,HLOOKUP($C40,COLMadat,2,0)))*(DVHC='Kiem Tra Ptu am'!H$5))</f>
        <v>0</v>
      </c>
      <c r="I40" s="140">
        <f>'CH01'!J37-SUMPRODUCT((INDEX(NC_giam,,HLOOKUP($C40,COLMadat,2,0)))*(DVHC='Kiem Tra Ptu am'!I$5))</f>
        <v>0</v>
      </c>
      <c r="J40" s="140">
        <f>'CH01'!K37-SUMPRODUCT((INDEX(NC_giam,,HLOOKUP($C40,COLMadat,2,0)))*(DVHC='Kiem Tra Ptu am'!J$5))</f>
        <v>0</v>
      </c>
      <c r="K40" s="140">
        <f>'CH01'!L37-SUMPRODUCT((INDEX(NC_giam,,HLOOKUP($C40,COLMadat,2,0)))*(DVHC='Kiem Tra Ptu am'!K$5))</f>
        <v>0</v>
      </c>
      <c r="L40" s="140">
        <f>'CH01'!M37-SUMPRODUCT((INDEX(NC_giam,,HLOOKUP($C40,COLMadat,2,0)))*(DVHC='Kiem Tra Ptu am'!L$5))</f>
        <v>0</v>
      </c>
      <c r="M40" s="140">
        <f>'CH01'!N37-SUMPRODUCT((INDEX(NC_giam,,HLOOKUP($C40,COLMadat,2,0)))*(DVHC='Kiem Tra Ptu am'!M$5))</f>
        <v>0</v>
      </c>
      <c r="N40" s="140">
        <f>'CH01'!O37-SUMPRODUCT((INDEX(NC_giam,,HLOOKUP($C40,COLMadat,2,0)))*(DVHC='Kiem Tra Ptu am'!N$5))</f>
        <v>0</v>
      </c>
      <c r="O40" s="140">
        <f>'CH01'!P37-SUMPRODUCT((INDEX(NC_giam,,HLOOKUP($C40,COLMadat,2,0)))*(DVHC='Kiem Tra Ptu am'!O$5))</f>
        <v>0</v>
      </c>
      <c r="P40" s="140">
        <f>'CH01'!Q37-SUMPRODUCT((INDEX(NC_giam,,HLOOKUP($C40,COLMadat,2,0)))*(DVHC='Kiem Tra Ptu am'!P$5))</f>
        <v>0</v>
      </c>
      <c r="Q40" s="140">
        <f>'CH01'!R37-SUMPRODUCT((INDEX(NC_giam,,HLOOKUP($C40,COLMadat,2,0)))*(DVHC='Kiem Tra Ptu am'!Q$5))</f>
        <v>0</v>
      </c>
      <c r="R40" s="140">
        <f>'CH01'!S37-SUMPRODUCT((INDEX(NC_giam,,HLOOKUP($C40,COLMadat,2,0)))*(DVHC='Kiem Tra Ptu am'!R$5))</f>
        <v>0</v>
      </c>
      <c r="S40" s="140">
        <f>'CH01'!T37-SUMPRODUCT((INDEX(NC_giam,,HLOOKUP($C40,COLMadat,2,0)))*(DVHC='Kiem Tra Ptu am'!S$5))</f>
        <v>0</v>
      </c>
      <c r="T40" s="140">
        <f>'CH01'!U37-SUMPRODUCT((INDEX(NC_giam,,HLOOKUP($C40,COLMadat,2,0)))*(DVHC='Kiem Tra Ptu am'!T$5))</f>
        <v>0</v>
      </c>
      <c r="U40" s="140">
        <f>'CH01'!V37-SUMPRODUCT((INDEX(NC_giam,,HLOOKUP($C40,COLMadat,2,0)))*(DVHC='Kiem Tra Ptu am'!U$5))</f>
        <v>0</v>
      </c>
      <c r="V40" s="140">
        <f>'CH01'!W37-SUMPRODUCT((INDEX(NC_giam,,HLOOKUP($C40,COLMadat,2,0)))*(DVHC='Kiem Tra Ptu am'!V$5))</f>
        <v>0</v>
      </c>
      <c r="W40" s="140">
        <f>'CH01'!X37-SUMPRODUCT((INDEX(NC_giam,,HLOOKUP($C40,COLMadat,2,0)))*(DVHC='Kiem Tra Ptu am'!W$5))</f>
        <v>0</v>
      </c>
      <c r="X40" s="140">
        <f>'CH01'!Y37-SUMPRODUCT((INDEX(NC_giam,,HLOOKUP($C40,COLMadat,2,0)))*(DVHC='Kiem Tra Ptu am'!X$5))</f>
        <v>0</v>
      </c>
      <c r="Y40" s="140">
        <f>'CH01'!Z37-SUMPRODUCT((INDEX(NC_giam,,HLOOKUP($C40,COLMadat,2,0)))*(DVHC='Kiem Tra Ptu am'!Y$5))</f>
        <v>0</v>
      </c>
      <c r="Z40" s="140">
        <f>'CH01'!AA37-SUMPRODUCT((INDEX(NC_giam,,HLOOKUP($C40,COLMadat,2,0)))*(DVHC='Kiem Tra Ptu am'!Z$5))</f>
        <v>0</v>
      </c>
      <c r="AA40" s="140">
        <f>'CH01'!AB37-SUMPRODUCT((INDEX(NC_giam,,HLOOKUP($C40,COLMadat,2,0)))*(DVHC='Kiem Tra Ptu am'!AA$5))</f>
        <v>0</v>
      </c>
      <c r="AB40" s="140">
        <f>'CH01'!AC37-SUMPRODUCT((INDEX(NC_giam,,HLOOKUP($C40,COLMadat,2,0)))*(DVHC='Kiem Tra Ptu am'!AB$5))</f>
        <v>0</v>
      </c>
      <c r="AC40" s="140">
        <f>'CH01'!AD37-SUMPRODUCT((INDEX(NC_giam,,HLOOKUP($C40,COLMadat,2,0)))*(DVHC='Kiem Tra Ptu am'!AC$5))</f>
        <v>0</v>
      </c>
      <c r="AD40" s="140">
        <f>'CH01'!AE37-SUMPRODUCT((INDEX(NC_giam,,HLOOKUP($C40,COLMadat,2,0)))*(DVHC='Kiem Tra Ptu am'!AD$5))</f>
        <v>0</v>
      </c>
      <c r="AE40" s="140">
        <f>'CH01'!AF37-SUMPRODUCT((INDEX(NC_giam,,HLOOKUP($C40,COLMadat,2,0)))*(DVHC='Kiem Tra Ptu am'!AE$5))</f>
        <v>0</v>
      </c>
      <c r="AF40" s="140">
        <f>'CH01'!AG37-SUMPRODUCT((INDEX(NC_giam,,HLOOKUP($C40,COLMadat,2,0)))*(DVHC='Kiem Tra Ptu am'!AF$5))</f>
        <v>0</v>
      </c>
      <c r="AG40" s="140">
        <f>'CH01'!AH37-SUMPRODUCT((INDEX(NC_giam,,HLOOKUP($C40,COLMadat,2,0)))*(DVHC='Kiem Tra Ptu am'!AG$5))</f>
        <v>0</v>
      </c>
      <c r="AH40" s="140">
        <f>'CH01'!AI37-SUMPRODUCT((INDEX(NC_giam,,HLOOKUP($C40,COLMadat,2,0)))*(DVHC='Kiem Tra Ptu am'!AH$5))</f>
        <v>0</v>
      </c>
      <c r="AI40" s="140">
        <f>'CH01'!AJ37-SUMPRODUCT((INDEX(NC_giam,,HLOOKUP($C40,COLMadat,2,0)))*(DVHC='Kiem Tra Ptu am'!AI$5))</f>
        <v>0</v>
      </c>
      <c r="AJ40" s="140">
        <f>'CH01'!AK37-SUMPRODUCT((INDEX(NC_giam,,HLOOKUP($C40,COLMadat,2,0)))*(DVHC='Kiem Tra Ptu am'!AJ$5))</f>
        <v>0</v>
      </c>
      <c r="AK40" s="140">
        <f>'CH01'!AL37-SUMPRODUCT((INDEX(NC_giam,,HLOOKUP($C40,COLMadat,2,0)))*(DVHC='Kiem Tra Ptu am'!AK$5))</f>
        <v>0</v>
      </c>
      <c r="AL40" s="140">
        <f>'CH01'!AM37-SUMPRODUCT((INDEX(NC_giam,,HLOOKUP($C40,COLMadat,2,0)))*(DVHC='Kiem Tra Ptu am'!AL$5))</f>
        <v>0</v>
      </c>
      <c r="AM40" s="140">
        <f>'CH01'!AN37-SUMPRODUCT((INDEX(NC_giam,,HLOOKUP($C40,COLMadat,2,0)))*(DVHC='Kiem Tra Ptu am'!AM$5))</f>
        <v>0</v>
      </c>
      <c r="AN40" s="140">
        <f>'CH01'!AO37-SUMPRODUCT((INDEX(NC_giam,,HLOOKUP($C40,COLMadat,2,0)))*(DVHC='Kiem Tra Ptu am'!AN$5))</f>
        <v>0</v>
      </c>
    </row>
    <row r="41" spans="1:40">
      <c r="A41" s="141" t="str">
        <f>'CH01'!A38</f>
        <v>2.6.8</v>
      </c>
      <c r="B41" s="141" t="str">
        <f>'CH01'!B38</f>
        <v>Đất xây dựng cơ sở khí tượng thủy văn</v>
      </c>
      <c r="C41" s="139" t="str">
        <f>'CH01'!C38</f>
        <v>DKT</v>
      </c>
      <c r="D41" s="140">
        <f t="shared" si="7"/>
        <v>0</v>
      </c>
      <c r="E41" s="140">
        <f>'CH01'!F38-SUMPRODUCT((INDEX(NC_giam,,HLOOKUP($C41,COLMadat,2,0)))*(DVHC='Kiem Tra Ptu am'!E$5))</f>
        <v>0</v>
      </c>
      <c r="F41" s="140">
        <f>'CH01'!G38-SUMPRODUCT((INDEX(NC_giam,,HLOOKUP($C41,COLMadat,2,0)))*(DVHC='Kiem Tra Ptu am'!F$5))</f>
        <v>0</v>
      </c>
      <c r="G41" s="140">
        <f>'CH01'!H38-SUMPRODUCT((INDEX(NC_giam,,HLOOKUP($C41,COLMadat,2,0)))*(DVHC='Kiem Tra Ptu am'!G$5))</f>
        <v>0</v>
      </c>
      <c r="H41" s="140">
        <f>'CH01'!I38-SUMPRODUCT((INDEX(NC_giam,,HLOOKUP($C41,COLMadat,2,0)))*(DVHC='Kiem Tra Ptu am'!H$5))</f>
        <v>0</v>
      </c>
      <c r="I41" s="140">
        <f>'CH01'!J38-SUMPRODUCT((INDEX(NC_giam,,HLOOKUP($C41,COLMadat,2,0)))*(DVHC='Kiem Tra Ptu am'!I$5))</f>
        <v>0</v>
      </c>
      <c r="J41" s="140">
        <f>'CH01'!K38-SUMPRODUCT((INDEX(NC_giam,,HLOOKUP($C41,COLMadat,2,0)))*(DVHC='Kiem Tra Ptu am'!J$5))</f>
        <v>0</v>
      </c>
      <c r="K41" s="140">
        <f>'CH01'!L38-SUMPRODUCT((INDEX(NC_giam,,HLOOKUP($C41,COLMadat,2,0)))*(DVHC='Kiem Tra Ptu am'!K$5))</f>
        <v>0</v>
      </c>
      <c r="L41" s="140">
        <f>'CH01'!M38-SUMPRODUCT((INDEX(NC_giam,,HLOOKUP($C41,COLMadat,2,0)))*(DVHC='Kiem Tra Ptu am'!L$5))</f>
        <v>0</v>
      </c>
      <c r="M41" s="140">
        <f>'CH01'!N38-SUMPRODUCT((INDEX(NC_giam,,HLOOKUP($C41,COLMadat,2,0)))*(DVHC='Kiem Tra Ptu am'!M$5))</f>
        <v>0</v>
      </c>
      <c r="N41" s="140">
        <f>'CH01'!O38-SUMPRODUCT((INDEX(NC_giam,,HLOOKUP($C41,COLMadat,2,0)))*(DVHC='Kiem Tra Ptu am'!N$5))</f>
        <v>0</v>
      </c>
      <c r="O41" s="140">
        <f>'CH01'!P38-SUMPRODUCT((INDEX(NC_giam,,HLOOKUP($C41,COLMadat,2,0)))*(DVHC='Kiem Tra Ptu am'!O$5))</f>
        <v>0</v>
      </c>
      <c r="P41" s="140">
        <f>'CH01'!Q38-SUMPRODUCT((INDEX(NC_giam,,HLOOKUP($C41,COLMadat,2,0)))*(DVHC='Kiem Tra Ptu am'!P$5))</f>
        <v>0</v>
      </c>
      <c r="Q41" s="140">
        <f>'CH01'!R38-SUMPRODUCT((INDEX(NC_giam,,HLOOKUP($C41,COLMadat,2,0)))*(DVHC='Kiem Tra Ptu am'!Q$5))</f>
        <v>0</v>
      </c>
      <c r="R41" s="140">
        <f>'CH01'!S38-SUMPRODUCT((INDEX(NC_giam,,HLOOKUP($C41,COLMadat,2,0)))*(DVHC='Kiem Tra Ptu am'!R$5))</f>
        <v>0</v>
      </c>
      <c r="S41" s="140">
        <f>'CH01'!T38-SUMPRODUCT((INDEX(NC_giam,,HLOOKUP($C41,COLMadat,2,0)))*(DVHC='Kiem Tra Ptu am'!S$5))</f>
        <v>0</v>
      </c>
      <c r="T41" s="140">
        <f>'CH01'!U38-SUMPRODUCT((INDEX(NC_giam,,HLOOKUP($C41,COLMadat,2,0)))*(DVHC='Kiem Tra Ptu am'!T$5))</f>
        <v>0</v>
      </c>
      <c r="U41" s="140">
        <f>'CH01'!V38-SUMPRODUCT((INDEX(NC_giam,,HLOOKUP($C41,COLMadat,2,0)))*(DVHC='Kiem Tra Ptu am'!U$5))</f>
        <v>0</v>
      </c>
      <c r="V41" s="140">
        <f>'CH01'!W38-SUMPRODUCT((INDEX(NC_giam,,HLOOKUP($C41,COLMadat,2,0)))*(DVHC='Kiem Tra Ptu am'!V$5))</f>
        <v>0</v>
      </c>
      <c r="W41" s="140">
        <f>'CH01'!X38-SUMPRODUCT((INDEX(NC_giam,,HLOOKUP($C41,COLMadat,2,0)))*(DVHC='Kiem Tra Ptu am'!W$5))</f>
        <v>0</v>
      </c>
      <c r="X41" s="140">
        <f>'CH01'!Y38-SUMPRODUCT((INDEX(NC_giam,,HLOOKUP($C41,COLMadat,2,0)))*(DVHC='Kiem Tra Ptu am'!X$5))</f>
        <v>0</v>
      </c>
      <c r="Y41" s="140">
        <f>'CH01'!Z38-SUMPRODUCT((INDEX(NC_giam,,HLOOKUP($C41,COLMadat,2,0)))*(DVHC='Kiem Tra Ptu am'!Y$5))</f>
        <v>0</v>
      </c>
      <c r="Z41" s="140">
        <f>'CH01'!AA38-SUMPRODUCT((INDEX(NC_giam,,HLOOKUP($C41,COLMadat,2,0)))*(DVHC='Kiem Tra Ptu am'!Z$5))</f>
        <v>0</v>
      </c>
      <c r="AA41" s="140">
        <f>'CH01'!AB38-SUMPRODUCT((INDEX(NC_giam,,HLOOKUP($C41,COLMadat,2,0)))*(DVHC='Kiem Tra Ptu am'!AA$5))</f>
        <v>0</v>
      </c>
      <c r="AB41" s="140">
        <f>'CH01'!AC38-SUMPRODUCT((INDEX(NC_giam,,HLOOKUP($C41,COLMadat,2,0)))*(DVHC='Kiem Tra Ptu am'!AB$5))</f>
        <v>0</v>
      </c>
      <c r="AC41" s="140">
        <f>'CH01'!AD38-SUMPRODUCT((INDEX(NC_giam,,HLOOKUP($C41,COLMadat,2,0)))*(DVHC='Kiem Tra Ptu am'!AC$5))</f>
        <v>0</v>
      </c>
      <c r="AD41" s="140">
        <f>'CH01'!AE38-SUMPRODUCT((INDEX(NC_giam,,HLOOKUP($C41,COLMadat,2,0)))*(DVHC='Kiem Tra Ptu am'!AD$5))</f>
        <v>0</v>
      </c>
      <c r="AE41" s="140">
        <f>'CH01'!AF38-SUMPRODUCT((INDEX(NC_giam,,HLOOKUP($C41,COLMadat,2,0)))*(DVHC='Kiem Tra Ptu am'!AE$5))</f>
        <v>0</v>
      </c>
      <c r="AF41" s="140">
        <f>'CH01'!AG38-SUMPRODUCT((INDEX(NC_giam,,HLOOKUP($C41,COLMadat,2,0)))*(DVHC='Kiem Tra Ptu am'!AF$5))</f>
        <v>0</v>
      </c>
      <c r="AG41" s="140">
        <f>'CH01'!AH38-SUMPRODUCT((INDEX(NC_giam,,HLOOKUP($C41,COLMadat,2,0)))*(DVHC='Kiem Tra Ptu am'!AG$5))</f>
        <v>0</v>
      </c>
      <c r="AH41" s="140">
        <f>'CH01'!AI38-SUMPRODUCT((INDEX(NC_giam,,HLOOKUP($C41,COLMadat,2,0)))*(DVHC='Kiem Tra Ptu am'!AH$5))</f>
        <v>0</v>
      </c>
      <c r="AI41" s="140">
        <f>'CH01'!AJ38-SUMPRODUCT((INDEX(NC_giam,,HLOOKUP($C41,COLMadat,2,0)))*(DVHC='Kiem Tra Ptu am'!AI$5))</f>
        <v>0</v>
      </c>
      <c r="AJ41" s="140">
        <f>'CH01'!AK38-SUMPRODUCT((INDEX(NC_giam,,HLOOKUP($C41,COLMadat,2,0)))*(DVHC='Kiem Tra Ptu am'!AJ$5))</f>
        <v>0</v>
      </c>
      <c r="AK41" s="140">
        <f>'CH01'!AL38-SUMPRODUCT((INDEX(NC_giam,,HLOOKUP($C41,COLMadat,2,0)))*(DVHC='Kiem Tra Ptu am'!AK$5))</f>
        <v>0</v>
      </c>
      <c r="AL41" s="140">
        <f>'CH01'!AM38-SUMPRODUCT((INDEX(NC_giam,,HLOOKUP($C41,COLMadat,2,0)))*(DVHC='Kiem Tra Ptu am'!AL$5))</f>
        <v>0</v>
      </c>
      <c r="AM41" s="140">
        <f>'CH01'!AN38-SUMPRODUCT((INDEX(NC_giam,,HLOOKUP($C41,COLMadat,2,0)))*(DVHC='Kiem Tra Ptu am'!AM$5))</f>
        <v>0</v>
      </c>
      <c r="AN41" s="140">
        <f>'CH01'!AO38-SUMPRODUCT((INDEX(NC_giam,,HLOOKUP($C41,COLMadat,2,0)))*(DVHC='Kiem Tra Ptu am'!AN$5))</f>
        <v>0</v>
      </c>
    </row>
    <row r="42" spans="1:40">
      <c r="A42" s="141" t="str">
        <f>'CH01'!A39</f>
        <v>2.6.9</v>
      </c>
      <c r="B42" s="141" t="str">
        <f>'CH01'!B39</f>
        <v>Đất xây dựng cơ sở ngoại giao</v>
      </c>
      <c r="C42" s="139" t="str">
        <f>'CH01'!C39</f>
        <v>DNG</v>
      </c>
      <c r="D42" s="140">
        <f t="shared" si="7"/>
        <v>0</v>
      </c>
      <c r="E42" s="140">
        <f>'CH01'!F39-SUMPRODUCT((INDEX(NC_giam,,HLOOKUP($C42,COLMadat,2,0)))*(DVHC='Kiem Tra Ptu am'!E$5))</f>
        <v>0</v>
      </c>
      <c r="F42" s="140">
        <f>'CH01'!G39-SUMPRODUCT((INDEX(NC_giam,,HLOOKUP($C42,COLMadat,2,0)))*(DVHC='Kiem Tra Ptu am'!F$5))</f>
        <v>0</v>
      </c>
      <c r="G42" s="140">
        <f>'CH01'!H39-SUMPRODUCT((INDEX(NC_giam,,HLOOKUP($C42,COLMadat,2,0)))*(DVHC='Kiem Tra Ptu am'!G$5))</f>
        <v>0</v>
      </c>
      <c r="H42" s="140">
        <f>'CH01'!I39-SUMPRODUCT((INDEX(NC_giam,,HLOOKUP($C42,COLMadat,2,0)))*(DVHC='Kiem Tra Ptu am'!H$5))</f>
        <v>0</v>
      </c>
      <c r="I42" s="140">
        <f>'CH01'!J39-SUMPRODUCT((INDEX(NC_giam,,HLOOKUP($C42,COLMadat,2,0)))*(DVHC='Kiem Tra Ptu am'!I$5))</f>
        <v>0</v>
      </c>
      <c r="J42" s="140">
        <f>'CH01'!K39-SUMPRODUCT((INDEX(NC_giam,,HLOOKUP($C42,COLMadat,2,0)))*(DVHC='Kiem Tra Ptu am'!J$5))</f>
        <v>0</v>
      </c>
      <c r="K42" s="140">
        <f>'CH01'!L39-SUMPRODUCT((INDEX(NC_giam,,HLOOKUP($C42,COLMadat,2,0)))*(DVHC='Kiem Tra Ptu am'!K$5))</f>
        <v>0</v>
      </c>
      <c r="L42" s="140">
        <f>'CH01'!M39-SUMPRODUCT((INDEX(NC_giam,,HLOOKUP($C42,COLMadat,2,0)))*(DVHC='Kiem Tra Ptu am'!L$5))</f>
        <v>0</v>
      </c>
      <c r="M42" s="140">
        <f>'CH01'!N39-SUMPRODUCT((INDEX(NC_giam,,HLOOKUP($C42,COLMadat,2,0)))*(DVHC='Kiem Tra Ptu am'!M$5))</f>
        <v>0</v>
      </c>
      <c r="N42" s="140">
        <f>'CH01'!O39-SUMPRODUCT((INDEX(NC_giam,,HLOOKUP($C42,COLMadat,2,0)))*(DVHC='Kiem Tra Ptu am'!N$5))</f>
        <v>0</v>
      </c>
      <c r="O42" s="140">
        <f>'CH01'!P39-SUMPRODUCT((INDEX(NC_giam,,HLOOKUP($C42,COLMadat,2,0)))*(DVHC='Kiem Tra Ptu am'!O$5))</f>
        <v>0</v>
      </c>
      <c r="P42" s="140">
        <f>'CH01'!Q39-SUMPRODUCT((INDEX(NC_giam,,HLOOKUP($C42,COLMadat,2,0)))*(DVHC='Kiem Tra Ptu am'!P$5))</f>
        <v>0</v>
      </c>
      <c r="Q42" s="140">
        <f>'CH01'!R39-SUMPRODUCT((INDEX(NC_giam,,HLOOKUP($C42,COLMadat,2,0)))*(DVHC='Kiem Tra Ptu am'!Q$5))</f>
        <v>0</v>
      </c>
      <c r="R42" s="140">
        <f>'CH01'!S39-SUMPRODUCT((INDEX(NC_giam,,HLOOKUP($C42,COLMadat,2,0)))*(DVHC='Kiem Tra Ptu am'!R$5))</f>
        <v>0</v>
      </c>
      <c r="S42" s="140">
        <f>'CH01'!T39-SUMPRODUCT((INDEX(NC_giam,,HLOOKUP($C42,COLMadat,2,0)))*(DVHC='Kiem Tra Ptu am'!S$5))</f>
        <v>0</v>
      </c>
      <c r="T42" s="140">
        <f>'CH01'!U39-SUMPRODUCT((INDEX(NC_giam,,HLOOKUP($C42,COLMadat,2,0)))*(DVHC='Kiem Tra Ptu am'!T$5))</f>
        <v>0</v>
      </c>
      <c r="U42" s="140">
        <f>'CH01'!V39-SUMPRODUCT((INDEX(NC_giam,,HLOOKUP($C42,COLMadat,2,0)))*(DVHC='Kiem Tra Ptu am'!U$5))</f>
        <v>0</v>
      </c>
      <c r="V42" s="140">
        <f>'CH01'!W39-SUMPRODUCT((INDEX(NC_giam,,HLOOKUP($C42,COLMadat,2,0)))*(DVHC='Kiem Tra Ptu am'!V$5))</f>
        <v>0</v>
      </c>
      <c r="W42" s="140">
        <f>'CH01'!X39-SUMPRODUCT((INDEX(NC_giam,,HLOOKUP($C42,COLMadat,2,0)))*(DVHC='Kiem Tra Ptu am'!W$5))</f>
        <v>0</v>
      </c>
      <c r="X42" s="140">
        <f>'CH01'!Y39-SUMPRODUCT((INDEX(NC_giam,,HLOOKUP($C42,COLMadat,2,0)))*(DVHC='Kiem Tra Ptu am'!X$5))</f>
        <v>0</v>
      </c>
      <c r="Y42" s="140">
        <f>'CH01'!Z39-SUMPRODUCT((INDEX(NC_giam,,HLOOKUP($C42,COLMadat,2,0)))*(DVHC='Kiem Tra Ptu am'!Y$5))</f>
        <v>0</v>
      </c>
      <c r="Z42" s="140">
        <f>'CH01'!AA39-SUMPRODUCT((INDEX(NC_giam,,HLOOKUP($C42,COLMadat,2,0)))*(DVHC='Kiem Tra Ptu am'!Z$5))</f>
        <v>0</v>
      </c>
      <c r="AA42" s="140">
        <f>'CH01'!AB39-SUMPRODUCT((INDEX(NC_giam,,HLOOKUP($C42,COLMadat,2,0)))*(DVHC='Kiem Tra Ptu am'!AA$5))</f>
        <v>0</v>
      </c>
      <c r="AB42" s="140">
        <f>'CH01'!AC39-SUMPRODUCT((INDEX(NC_giam,,HLOOKUP($C42,COLMadat,2,0)))*(DVHC='Kiem Tra Ptu am'!AB$5))</f>
        <v>0</v>
      </c>
      <c r="AC42" s="140">
        <f>'CH01'!AD39-SUMPRODUCT((INDEX(NC_giam,,HLOOKUP($C42,COLMadat,2,0)))*(DVHC='Kiem Tra Ptu am'!AC$5))</f>
        <v>0</v>
      </c>
      <c r="AD42" s="140">
        <f>'CH01'!AE39-SUMPRODUCT((INDEX(NC_giam,,HLOOKUP($C42,COLMadat,2,0)))*(DVHC='Kiem Tra Ptu am'!AD$5))</f>
        <v>0</v>
      </c>
      <c r="AE42" s="140">
        <f>'CH01'!AF39-SUMPRODUCT((INDEX(NC_giam,,HLOOKUP($C42,COLMadat,2,0)))*(DVHC='Kiem Tra Ptu am'!AE$5))</f>
        <v>0</v>
      </c>
      <c r="AF42" s="140">
        <f>'CH01'!AG39-SUMPRODUCT((INDEX(NC_giam,,HLOOKUP($C42,COLMadat,2,0)))*(DVHC='Kiem Tra Ptu am'!AF$5))</f>
        <v>0</v>
      </c>
      <c r="AG42" s="140">
        <f>'CH01'!AH39-SUMPRODUCT((INDEX(NC_giam,,HLOOKUP($C42,COLMadat,2,0)))*(DVHC='Kiem Tra Ptu am'!AG$5))</f>
        <v>0</v>
      </c>
      <c r="AH42" s="140">
        <f>'CH01'!AI39-SUMPRODUCT((INDEX(NC_giam,,HLOOKUP($C42,COLMadat,2,0)))*(DVHC='Kiem Tra Ptu am'!AH$5))</f>
        <v>0</v>
      </c>
      <c r="AI42" s="140">
        <f>'CH01'!AJ39-SUMPRODUCT((INDEX(NC_giam,,HLOOKUP($C42,COLMadat,2,0)))*(DVHC='Kiem Tra Ptu am'!AI$5))</f>
        <v>0</v>
      </c>
      <c r="AJ42" s="140">
        <f>'CH01'!AK39-SUMPRODUCT((INDEX(NC_giam,,HLOOKUP($C42,COLMadat,2,0)))*(DVHC='Kiem Tra Ptu am'!AJ$5))</f>
        <v>0</v>
      </c>
      <c r="AK42" s="140">
        <f>'CH01'!AL39-SUMPRODUCT((INDEX(NC_giam,,HLOOKUP($C42,COLMadat,2,0)))*(DVHC='Kiem Tra Ptu am'!AK$5))</f>
        <v>0</v>
      </c>
      <c r="AL42" s="140">
        <f>'CH01'!AM39-SUMPRODUCT((INDEX(NC_giam,,HLOOKUP($C42,COLMadat,2,0)))*(DVHC='Kiem Tra Ptu am'!AL$5))</f>
        <v>0</v>
      </c>
      <c r="AM42" s="140">
        <f>'CH01'!AN39-SUMPRODUCT((INDEX(NC_giam,,HLOOKUP($C42,COLMadat,2,0)))*(DVHC='Kiem Tra Ptu am'!AM$5))</f>
        <v>0</v>
      </c>
      <c r="AN42" s="140">
        <f>'CH01'!AO39-SUMPRODUCT((INDEX(NC_giam,,HLOOKUP($C42,COLMadat,2,0)))*(DVHC='Kiem Tra Ptu am'!AN$5))</f>
        <v>0</v>
      </c>
    </row>
    <row r="43" spans="1:40">
      <c r="A43" s="141" t="str">
        <f>'CH01'!A40</f>
        <v>2.6.10</v>
      </c>
      <c r="B43" s="141" t="str">
        <f>'CH01'!B40</f>
        <v>Đất xây dựng công trình sự nghiệp khác</v>
      </c>
      <c r="C43" s="139" t="str">
        <f>'CH01'!C40</f>
        <v>DSK</v>
      </c>
      <c r="D43" s="140">
        <f t="shared" si="7"/>
        <v>0</v>
      </c>
      <c r="E43" s="140">
        <f>'CH01'!F40-SUMPRODUCT((INDEX(NC_giam,,HLOOKUP($C43,COLMadat,2,0)))*(DVHC='Kiem Tra Ptu am'!E$5))</f>
        <v>13.777200000000001</v>
      </c>
      <c r="F43" s="140">
        <f>'CH01'!G40-SUMPRODUCT((INDEX(NC_giam,,HLOOKUP($C43,COLMadat,2,0)))*(DVHC='Kiem Tra Ptu am'!F$5))</f>
        <v>0</v>
      </c>
      <c r="G43" s="140">
        <f>'CH01'!H40-SUMPRODUCT((INDEX(NC_giam,,HLOOKUP($C43,COLMadat,2,0)))*(DVHC='Kiem Tra Ptu am'!G$5))</f>
        <v>0</v>
      </c>
      <c r="H43" s="140">
        <f>'CH01'!I40-SUMPRODUCT((INDEX(NC_giam,,HLOOKUP($C43,COLMadat,2,0)))*(DVHC='Kiem Tra Ptu am'!H$5))</f>
        <v>0</v>
      </c>
      <c r="I43" s="140">
        <f>'CH01'!J40-SUMPRODUCT((INDEX(NC_giam,,HLOOKUP($C43,COLMadat,2,0)))*(DVHC='Kiem Tra Ptu am'!I$5))</f>
        <v>0</v>
      </c>
      <c r="J43" s="140">
        <f>'CH01'!K40-SUMPRODUCT((INDEX(NC_giam,,HLOOKUP($C43,COLMadat,2,0)))*(DVHC='Kiem Tra Ptu am'!J$5))</f>
        <v>0</v>
      </c>
      <c r="K43" s="140">
        <f>'CH01'!L40-SUMPRODUCT((INDEX(NC_giam,,HLOOKUP($C43,COLMadat,2,0)))*(DVHC='Kiem Tra Ptu am'!K$5))</f>
        <v>0</v>
      </c>
      <c r="L43" s="140">
        <f>'CH01'!M40-SUMPRODUCT((INDEX(NC_giam,,HLOOKUP($C43,COLMadat,2,0)))*(DVHC='Kiem Tra Ptu am'!L$5))</f>
        <v>0</v>
      </c>
      <c r="M43" s="140">
        <f>'CH01'!N40-SUMPRODUCT((INDEX(NC_giam,,HLOOKUP($C43,COLMadat,2,0)))*(DVHC='Kiem Tra Ptu am'!M$5))</f>
        <v>0</v>
      </c>
      <c r="N43" s="140">
        <f>'CH01'!O40-SUMPRODUCT((INDEX(NC_giam,,HLOOKUP($C43,COLMadat,2,0)))*(DVHC='Kiem Tra Ptu am'!N$5))</f>
        <v>0</v>
      </c>
      <c r="O43" s="140">
        <f>'CH01'!P40-SUMPRODUCT((INDEX(NC_giam,,HLOOKUP($C43,COLMadat,2,0)))*(DVHC='Kiem Tra Ptu am'!O$5))</f>
        <v>0</v>
      </c>
      <c r="P43" s="140">
        <f>'CH01'!Q40-SUMPRODUCT((INDEX(NC_giam,,HLOOKUP($C43,COLMadat,2,0)))*(DVHC='Kiem Tra Ptu am'!P$5))</f>
        <v>0</v>
      </c>
      <c r="Q43" s="140">
        <f>'CH01'!R40-SUMPRODUCT((INDEX(NC_giam,,HLOOKUP($C43,COLMadat,2,0)))*(DVHC='Kiem Tra Ptu am'!Q$5))</f>
        <v>0</v>
      </c>
      <c r="R43" s="140">
        <f>'CH01'!S40-SUMPRODUCT((INDEX(NC_giam,,HLOOKUP($C43,COLMadat,2,0)))*(DVHC='Kiem Tra Ptu am'!R$5))</f>
        <v>0</v>
      </c>
      <c r="S43" s="140">
        <f>'CH01'!T40-SUMPRODUCT((INDEX(NC_giam,,HLOOKUP($C43,COLMadat,2,0)))*(DVHC='Kiem Tra Ptu am'!S$5))</f>
        <v>0</v>
      </c>
      <c r="T43" s="140">
        <f>'CH01'!U40-SUMPRODUCT((INDEX(NC_giam,,HLOOKUP($C43,COLMadat,2,0)))*(DVHC='Kiem Tra Ptu am'!T$5))</f>
        <v>0</v>
      </c>
      <c r="U43" s="140">
        <f>'CH01'!V40-SUMPRODUCT((INDEX(NC_giam,,HLOOKUP($C43,COLMadat,2,0)))*(DVHC='Kiem Tra Ptu am'!U$5))</f>
        <v>0</v>
      </c>
      <c r="V43" s="140">
        <f>'CH01'!W40-SUMPRODUCT((INDEX(NC_giam,,HLOOKUP($C43,COLMadat,2,0)))*(DVHC='Kiem Tra Ptu am'!V$5))</f>
        <v>0</v>
      </c>
      <c r="W43" s="140">
        <f>'CH01'!X40-SUMPRODUCT((INDEX(NC_giam,,HLOOKUP($C43,COLMadat,2,0)))*(DVHC='Kiem Tra Ptu am'!W$5))</f>
        <v>0</v>
      </c>
      <c r="X43" s="140">
        <f>'CH01'!Y40-SUMPRODUCT((INDEX(NC_giam,,HLOOKUP($C43,COLMadat,2,0)))*(DVHC='Kiem Tra Ptu am'!X$5))</f>
        <v>0</v>
      </c>
      <c r="Y43" s="140">
        <f>'CH01'!Z40-SUMPRODUCT((INDEX(NC_giam,,HLOOKUP($C43,COLMadat,2,0)))*(DVHC='Kiem Tra Ptu am'!Y$5))</f>
        <v>0</v>
      </c>
      <c r="Z43" s="140">
        <f>'CH01'!AA40-SUMPRODUCT((INDEX(NC_giam,,HLOOKUP($C43,COLMadat,2,0)))*(DVHC='Kiem Tra Ptu am'!Z$5))</f>
        <v>0</v>
      </c>
      <c r="AA43" s="140">
        <f>'CH01'!AB40-SUMPRODUCT((INDEX(NC_giam,,HLOOKUP($C43,COLMadat,2,0)))*(DVHC='Kiem Tra Ptu am'!AA$5))</f>
        <v>0</v>
      </c>
      <c r="AB43" s="140">
        <f>'CH01'!AC40-SUMPRODUCT((INDEX(NC_giam,,HLOOKUP($C43,COLMadat,2,0)))*(DVHC='Kiem Tra Ptu am'!AB$5))</f>
        <v>0</v>
      </c>
      <c r="AC43" s="140">
        <f>'CH01'!AD40-SUMPRODUCT((INDEX(NC_giam,,HLOOKUP($C43,COLMadat,2,0)))*(DVHC='Kiem Tra Ptu am'!AC$5))</f>
        <v>0</v>
      </c>
      <c r="AD43" s="140">
        <f>'CH01'!AE40-SUMPRODUCT((INDEX(NC_giam,,HLOOKUP($C43,COLMadat,2,0)))*(DVHC='Kiem Tra Ptu am'!AD$5))</f>
        <v>0</v>
      </c>
      <c r="AE43" s="140">
        <f>'CH01'!AF40-SUMPRODUCT((INDEX(NC_giam,,HLOOKUP($C43,COLMadat,2,0)))*(DVHC='Kiem Tra Ptu am'!AE$5))</f>
        <v>0</v>
      </c>
      <c r="AF43" s="140">
        <f>'CH01'!AG40-SUMPRODUCT((INDEX(NC_giam,,HLOOKUP($C43,COLMadat,2,0)))*(DVHC='Kiem Tra Ptu am'!AF$5))</f>
        <v>0</v>
      </c>
      <c r="AG43" s="140">
        <f>'CH01'!AH40-SUMPRODUCT((INDEX(NC_giam,,HLOOKUP($C43,COLMadat,2,0)))*(DVHC='Kiem Tra Ptu am'!AG$5))</f>
        <v>0</v>
      </c>
      <c r="AH43" s="140">
        <f>'CH01'!AI40-SUMPRODUCT((INDEX(NC_giam,,HLOOKUP($C43,COLMadat,2,0)))*(DVHC='Kiem Tra Ptu am'!AH$5))</f>
        <v>0</v>
      </c>
      <c r="AI43" s="140">
        <f>'CH01'!AJ40-SUMPRODUCT((INDEX(NC_giam,,HLOOKUP($C43,COLMadat,2,0)))*(DVHC='Kiem Tra Ptu am'!AI$5))</f>
        <v>0</v>
      </c>
      <c r="AJ43" s="140">
        <f>'CH01'!AK40-SUMPRODUCT((INDEX(NC_giam,,HLOOKUP($C43,COLMadat,2,0)))*(DVHC='Kiem Tra Ptu am'!AJ$5))</f>
        <v>0</v>
      </c>
      <c r="AK43" s="140">
        <f>'CH01'!AL40-SUMPRODUCT((INDEX(NC_giam,,HLOOKUP($C43,COLMadat,2,0)))*(DVHC='Kiem Tra Ptu am'!AK$5))</f>
        <v>0</v>
      </c>
      <c r="AL43" s="140">
        <f>'CH01'!AM40-SUMPRODUCT((INDEX(NC_giam,,HLOOKUP($C43,COLMadat,2,0)))*(DVHC='Kiem Tra Ptu am'!AL$5))</f>
        <v>0</v>
      </c>
      <c r="AM43" s="140">
        <f>'CH01'!AN40-SUMPRODUCT((INDEX(NC_giam,,HLOOKUP($C43,COLMadat,2,0)))*(DVHC='Kiem Tra Ptu am'!AM$5))</f>
        <v>0</v>
      </c>
      <c r="AN43" s="140">
        <f>'CH01'!AO40-SUMPRODUCT((INDEX(NC_giam,,HLOOKUP($C43,COLMadat,2,0)))*(DVHC='Kiem Tra Ptu am'!AN$5))</f>
        <v>0</v>
      </c>
    </row>
    <row r="44" spans="1:40">
      <c r="A44" s="141" t="str">
        <f>'CH01'!A41</f>
        <v>2.7</v>
      </c>
      <c r="B44" s="141" t="str">
        <f>'CH01'!B41</f>
        <v>Đất sản xuất, kinh doanh phi nông nghiệp</v>
      </c>
      <c r="C44" s="139" t="str">
        <f>'CH01'!C41</f>
        <v>CSK</v>
      </c>
      <c r="D44" s="140">
        <f t="shared" si="7"/>
        <v>0</v>
      </c>
      <c r="E44" s="140">
        <f>E46+E51+E52+E53</f>
        <v>43.6982</v>
      </c>
      <c r="F44" s="140">
        <f t="shared" ref="F44:AN44" si="8">F46+F51+F52+F53</f>
        <v>0</v>
      </c>
      <c r="G44" s="140">
        <f t="shared" si="8"/>
        <v>0</v>
      </c>
      <c r="H44" s="140">
        <f t="shared" si="8"/>
        <v>0</v>
      </c>
      <c r="I44" s="140">
        <f t="shared" si="8"/>
        <v>0</v>
      </c>
      <c r="J44" s="140">
        <f t="shared" si="8"/>
        <v>0</v>
      </c>
      <c r="K44" s="140">
        <f t="shared" si="8"/>
        <v>0</v>
      </c>
      <c r="L44" s="140">
        <f t="shared" si="8"/>
        <v>0</v>
      </c>
      <c r="M44" s="140">
        <f t="shared" si="8"/>
        <v>0</v>
      </c>
      <c r="N44" s="140">
        <f t="shared" si="8"/>
        <v>0</v>
      </c>
      <c r="O44" s="140">
        <f t="shared" si="8"/>
        <v>0</v>
      </c>
      <c r="P44" s="140">
        <f t="shared" si="8"/>
        <v>0</v>
      </c>
      <c r="Q44" s="140">
        <f t="shared" si="8"/>
        <v>0</v>
      </c>
      <c r="R44" s="140">
        <f t="shared" si="8"/>
        <v>0</v>
      </c>
      <c r="S44" s="140">
        <f t="shared" si="8"/>
        <v>0</v>
      </c>
      <c r="T44" s="140">
        <f t="shared" si="8"/>
        <v>0</v>
      </c>
      <c r="U44" s="140">
        <f t="shared" si="8"/>
        <v>0</v>
      </c>
      <c r="V44" s="140">
        <f t="shared" si="8"/>
        <v>0</v>
      </c>
      <c r="W44" s="140">
        <f t="shared" si="8"/>
        <v>0</v>
      </c>
      <c r="X44" s="140">
        <f t="shared" si="8"/>
        <v>0</v>
      </c>
      <c r="Y44" s="140">
        <f t="shared" si="8"/>
        <v>0</v>
      </c>
      <c r="Z44" s="140">
        <f t="shared" si="8"/>
        <v>0</v>
      </c>
      <c r="AA44" s="140">
        <f t="shared" si="8"/>
        <v>0</v>
      </c>
      <c r="AB44" s="140">
        <f t="shared" si="8"/>
        <v>0</v>
      </c>
      <c r="AC44" s="140">
        <f t="shared" si="8"/>
        <v>0</v>
      </c>
      <c r="AD44" s="140">
        <f t="shared" si="8"/>
        <v>0</v>
      </c>
      <c r="AE44" s="140">
        <f t="shared" si="8"/>
        <v>0</v>
      </c>
      <c r="AF44" s="140">
        <f t="shared" si="8"/>
        <v>0</v>
      </c>
      <c r="AG44" s="140">
        <f t="shared" si="8"/>
        <v>0</v>
      </c>
      <c r="AH44" s="140">
        <f t="shared" si="8"/>
        <v>0</v>
      </c>
      <c r="AI44" s="140">
        <f t="shared" si="8"/>
        <v>0</v>
      </c>
      <c r="AJ44" s="140">
        <f t="shared" si="8"/>
        <v>0</v>
      </c>
      <c r="AK44" s="140">
        <f t="shared" si="8"/>
        <v>0</v>
      </c>
      <c r="AL44" s="140">
        <f t="shared" si="8"/>
        <v>0</v>
      </c>
      <c r="AM44" s="140">
        <f t="shared" si="8"/>
        <v>0</v>
      </c>
      <c r="AN44" s="140">
        <f t="shared" si="8"/>
        <v>0</v>
      </c>
    </row>
    <row r="45" spans="1:40" s="158" customFormat="1">
      <c r="A45" s="155" t="e">
        <f>'CH01'!#REF!</f>
        <v>#REF!</v>
      </c>
      <c r="B45" s="155" t="e">
        <f>'CH01'!#REF!</f>
        <v>#REF!</v>
      </c>
      <c r="C45" s="156" t="e">
        <f>'CH01'!#REF!</f>
        <v>#REF!</v>
      </c>
      <c r="D45" s="157"/>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row>
    <row r="46" spans="1:40">
      <c r="A46" s="141" t="e">
        <f>'CH01'!#REF!</f>
        <v>#REF!</v>
      </c>
      <c r="B46" s="141" t="e">
        <f>'CH01'!#REF!</f>
        <v>#REF!</v>
      </c>
      <c r="C46" s="139" t="e">
        <f>'CH01'!#REF!</f>
        <v>#REF!</v>
      </c>
      <c r="D46" s="140">
        <f>MIN(E46:AN46)</f>
        <v>0</v>
      </c>
      <c r="E46" s="140">
        <f>E48+E49+E50</f>
        <v>0</v>
      </c>
      <c r="F46" s="140">
        <f t="shared" ref="F46:AN46" si="9">F48+F49+F50</f>
        <v>0</v>
      </c>
      <c r="G46" s="140">
        <f t="shared" si="9"/>
        <v>0</v>
      </c>
      <c r="H46" s="140">
        <f t="shared" si="9"/>
        <v>0</v>
      </c>
      <c r="I46" s="140">
        <f t="shared" si="9"/>
        <v>0</v>
      </c>
      <c r="J46" s="140">
        <f t="shared" si="9"/>
        <v>0</v>
      </c>
      <c r="K46" s="140">
        <f t="shared" si="9"/>
        <v>0</v>
      </c>
      <c r="L46" s="140">
        <f t="shared" si="9"/>
        <v>0</v>
      </c>
      <c r="M46" s="140">
        <f t="shared" si="9"/>
        <v>0</v>
      </c>
      <c r="N46" s="140">
        <f t="shared" si="9"/>
        <v>0</v>
      </c>
      <c r="O46" s="140">
        <f t="shared" si="9"/>
        <v>0</v>
      </c>
      <c r="P46" s="140">
        <f t="shared" si="9"/>
        <v>0</v>
      </c>
      <c r="Q46" s="140">
        <f t="shared" si="9"/>
        <v>0</v>
      </c>
      <c r="R46" s="140">
        <f t="shared" si="9"/>
        <v>0</v>
      </c>
      <c r="S46" s="140">
        <f t="shared" si="9"/>
        <v>0</v>
      </c>
      <c r="T46" s="140">
        <f t="shared" si="9"/>
        <v>0</v>
      </c>
      <c r="U46" s="140">
        <f t="shared" si="9"/>
        <v>0</v>
      </c>
      <c r="V46" s="140">
        <f t="shared" si="9"/>
        <v>0</v>
      </c>
      <c r="W46" s="140">
        <f t="shared" si="9"/>
        <v>0</v>
      </c>
      <c r="X46" s="140">
        <f t="shared" si="9"/>
        <v>0</v>
      </c>
      <c r="Y46" s="140">
        <f t="shared" si="9"/>
        <v>0</v>
      </c>
      <c r="Z46" s="140">
        <f t="shared" si="9"/>
        <v>0</v>
      </c>
      <c r="AA46" s="140">
        <f t="shared" si="9"/>
        <v>0</v>
      </c>
      <c r="AB46" s="140">
        <f t="shared" si="9"/>
        <v>0</v>
      </c>
      <c r="AC46" s="140">
        <f t="shared" si="9"/>
        <v>0</v>
      </c>
      <c r="AD46" s="140">
        <f t="shared" si="9"/>
        <v>0</v>
      </c>
      <c r="AE46" s="140">
        <f t="shared" si="9"/>
        <v>0</v>
      </c>
      <c r="AF46" s="140">
        <f t="shared" si="9"/>
        <v>0</v>
      </c>
      <c r="AG46" s="140">
        <f t="shared" si="9"/>
        <v>0</v>
      </c>
      <c r="AH46" s="140">
        <f t="shared" si="9"/>
        <v>0</v>
      </c>
      <c r="AI46" s="140">
        <f t="shared" si="9"/>
        <v>0</v>
      </c>
      <c r="AJ46" s="140">
        <f t="shared" si="9"/>
        <v>0</v>
      </c>
      <c r="AK46" s="140">
        <f t="shared" si="9"/>
        <v>0</v>
      </c>
      <c r="AL46" s="140">
        <f t="shared" si="9"/>
        <v>0</v>
      </c>
      <c r="AM46" s="140">
        <f t="shared" si="9"/>
        <v>0</v>
      </c>
      <c r="AN46" s="140">
        <f t="shared" si="9"/>
        <v>0</v>
      </c>
    </row>
    <row r="47" spans="1:40" s="158" customFormat="1">
      <c r="A47" s="155" t="e">
        <f>'CH01'!#REF!</f>
        <v>#REF!</v>
      </c>
      <c r="B47" s="155" t="e">
        <f>'CH01'!#REF!</f>
        <v>#REF!</v>
      </c>
      <c r="C47" s="156" t="e">
        <f>'CH01'!#REF!</f>
        <v>#REF!</v>
      </c>
      <c r="D47" s="157"/>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row>
    <row r="48" spans="1:40" ht="12.6" customHeight="1">
      <c r="A48" s="141" t="str">
        <f>'CH01'!A42</f>
        <v>2.7.1</v>
      </c>
      <c r="B48" s="141" t="str">
        <f>'CH01'!B42</f>
        <v>Đất khu công nghiệp</v>
      </c>
      <c r="C48" s="139" t="str">
        <f>'CH01'!C42</f>
        <v>SKK</v>
      </c>
      <c r="D48" s="140">
        <f t="shared" ref="D48:D54" si="10">MIN(E48:AN48)</f>
        <v>0</v>
      </c>
      <c r="E48" s="140">
        <f>'CH01'!F42-SUMPRODUCT((INDEX(NC_giam,,HLOOKUP($C48,COLMadat,2,0)))*(DVHC='Kiem Tra Ptu am'!E$5))</f>
        <v>0</v>
      </c>
      <c r="F48" s="140">
        <f>'CH01'!G42-SUMPRODUCT((INDEX(NC_giam,,HLOOKUP($C48,COLMadat,2,0)))*(DVHC='Kiem Tra Ptu am'!F$5))</f>
        <v>0</v>
      </c>
      <c r="G48" s="140">
        <f>'CH01'!H42-SUMPRODUCT((INDEX(NC_giam,,HLOOKUP($C48,COLMadat,2,0)))*(DVHC='Kiem Tra Ptu am'!G$5))</f>
        <v>0</v>
      </c>
      <c r="H48" s="140">
        <f>'CH01'!I42-SUMPRODUCT((INDEX(NC_giam,,HLOOKUP($C48,COLMadat,2,0)))*(DVHC='Kiem Tra Ptu am'!H$5))</f>
        <v>0</v>
      </c>
      <c r="I48" s="140">
        <f>'CH01'!J42-SUMPRODUCT((INDEX(NC_giam,,HLOOKUP($C48,COLMadat,2,0)))*(DVHC='Kiem Tra Ptu am'!I$5))</f>
        <v>0</v>
      </c>
      <c r="J48" s="140">
        <f>'CH01'!K42-SUMPRODUCT((INDEX(NC_giam,,HLOOKUP($C48,COLMadat,2,0)))*(DVHC='Kiem Tra Ptu am'!J$5))</f>
        <v>0</v>
      </c>
      <c r="K48" s="140">
        <f>'CH01'!L42-SUMPRODUCT((INDEX(NC_giam,,HLOOKUP($C48,COLMadat,2,0)))*(DVHC='Kiem Tra Ptu am'!K$5))</f>
        <v>0</v>
      </c>
      <c r="L48" s="140">
        <f>'CH01'!M42-SUMPRODUCT((INDEX(NC_giam,,HLOOKUP($C48,COLMadat,2,0)))*(DVHC='Kiem Tra Ptu am'!L$5))</f>
        <v>0</v>
      </c>
      <c r="M48" s="140">
        <f>'CH01'!N42-SUMPRODUCT((INDEX(NC_giam,,HLOOKUP($C48,COLMadat,2,0)))*(DVHC='Kiem Tra Ptu am'!M$5))</f>
        <v>0</v>
      </c>
      <c r="N48" s="140">
        <f>'CH01'!O42-SUMPRODUCT((INDEX(NC_giam,,HLOOKUP($C48,COLMadat,2,0)))*(DVHC='Kiem Tra Ptu am'!N$5))</f>
        <v>0</v>
      </c>
      <c r="O48" s="140">
        <f>'CH01'!P42-SUMPRODUCT((INDEX(NC_giam,,HLOOKUP($C48,COLMadat,2,0)))*(DVHC='Kiem Tra Ptu am'!O$5))</f>
        <v>0</v>
      </c>
      <c r="P48" s="140">
        <f>'CH01'!Q42-SUMPRODUCT((INDEX(NC_giam,,HLOOKUP($C48,COLMadat,2,0)))*(DVHC='Kiem Tra Ptu am'!P$5))</f>
        <v>0</v>
      </c>
      <c r="Q48" s="140">
        <f>'CH01'!R42-SUMPRODUCT((INDEX(NC_giam,,HLOOKUP($C48,COLMadat,2,0)))*(DVHC='Kiem Tra Ptu am'!Q$5))</f>
        <v>0</v>
      </c>
      <c r="R48" s="140">
        <f>'CH01'!S42-SUMPRODUCT((INDEX(NC_giam,,HLOOKUP($C48,COLMadat,2,0)))*(DVHC='Kiem Tra Ptu am'!R$5))</f>
        <v>0</v>
      </c>
      <c r="S48" s="140">
        <f>'CH01'!T42-SUMPRODUCT((INDEX(NC_giam,,HLOOKUP($C48,COLMadat,2,0)))*(DVHC='Kiem Tra Ptu am'!S$5))</f>
        <v>0</v>
      </c>
      <c r="T48" s="140">
        <f>'CH01'!U42-SUMPRODUCT((INDEX(NC_giam,,HLOOKUP($C48,COLMadat,2,0)))*(DVHC='Kiem Tra Ptu am'!T$5))</f>
        <v>0</v>
      </c>
      <c r="U48" s="140">
        <f>'CH01'!V42-SUMPRODUCT((INDEX(NC_giam,,HLOOKUP($C48,COLMadat,2,0)))*(DVHC='Kiem Tra Ptu am'!U$5))</f>
        <v>0</v>
      </c>
      <c r="V48" s="140">
        <f>'CH01'!W42-SUMPRODUCT((INDEX(NC_giam,,HLOOKUP($C48,COLMadat,2,0)))*(DVHC='Kiem Tra Ptu am'!V$5))</f>
        <v>0</v>
      </c>
      <c r="W48" s="140">
        <f>'CH01'!X42-SUMPRODUCT((INDEX(NC_giam,,HLOOKUP($C48,COLMadat,2,0)))*(DVHC='Kiem Tra Ptu am'!W$5))</f>
        <v>0</v>
      </c>
      <c r="X48" s="140">
        <f>'CH01'!Y42-SUMPRODUCT((INDEX(NC_giam,,HLOOKUP($C48,COLMadat,2,0)))*(DVHC='Kiem Tra Ptu am'!X$5))</f>
        <v>0</v>
      </c>
      <c r="Y48" s="140">
        <f>'CH01'!Z42-SUMPRODUCT((INDEX(NC_giam,,HLOOKUP($C48,COLMadat,2,0)))*(DVHC='Kiem Tra Ptu am'!Y$5))</f>
        <v>0</v>
      </c>
      <c r="Z48" s="140">
        <f>'CH01'!AA42-SUMPRODUCT((INDEX(NC_giam,,HLOOKUP($C48,COLMadat,2,0)))*(DVHC='Kiem Tra Ptu am'!Z$5))</f>
        <v>0</v>
      </c>
      <c r="AA48" s="140">
        <f>'CH01'!AB42-SUMPRODUCT((INDEX(NC_giam,,HLOOKUP($C48,COLMadat,2,0)))*(DVHC='Kiem Tra Ptu am'!AA$5))</f>
        <v>0</v>
      </c>
      <c r="AB48" s="140">
        <f>'CH01'!AC42-SUMPRODUCT((INDEX(NC_giam,,HLOOKUP($C48,COLMadat,2,0)))*(DVHC='Kiem Tra Ptu am'!AB$5))</f>
        <v>0</v>
      </c>
      <c r="AC48" s="140">
        <f>'CH01'!AD42-SUMPRODUCT((INDEX(NC_giam,,HLOOKUP($C48,COLMadat,2,0)))*(DVHC='Kiem Tra Ptu am'!AC$5))</f>
        <v>0</v>
      </c>
      <c r="AD48" s="140">
        <f>'CH01'!AE42-SUMPRODUCT((INDEX(NC_giam,,HLOOKUP($C48,COLMadat,2,0)))*(DVHC='Kiem Tra Ptu am'!AD$5))</f>
        <v>0</v>
      </c>
      <c r="AE48" s="140">
        <f>'CH01'!AF42-SUMPRODUCT((INDEX(NC_giam,,HLOOKUP($C48,COLMadat,2,0)))*(DVHC='Kiem Tra Ptu am'!AE$5))</f>
        <v>0</v>
      </c>
      <c r="AF48" s="140">
        <f>'CH01'!AG42-SUMPRODUCT((INDEX(NC_giam,,HLOOKUP($C48,COLMadat,2,0)))*(DVHC='Kiem Tra Ptu am'!AF$5))</f>
        <v>0</v>
      </c>
      <c r="AG48" s="140">
        <f>'CH01'!AH42-SUMPRODUCT((INDEX(NC_giam,,HLOOKUP($C48,COLMadat,2,0)))*(DVHC='Kiem Tra Ptu am'!AG$5))</f>
        <v>0</v>
      </c>
      <c r="AH48" s="140">
        <f>'CH01'!AI42-SUMPRODUCT((INDEX(NC_giam,,HLOOKUP($C48,COLMadat,2,0)))*(DVHC='Kiem Tra Ptu am'!AH$5))</f>
        <v>0</v>
      </c>
      <c r="AI48" s="140">
        <f>'CH01'!AJ42-SUMPRODUCT((INDEX(NC_giam,,HLOOKUP($C48,COLMadat,2,0)))*(DVHC='Kiem Tra Ptu am'!AI$5))</f>
        <v>0</v>
      </c>
      <c r="AJ48" s="140">
        <f>'CH01'!AK42-SUMPRODUCT((INDEX(NC_giam,,HLOOKUP($C48,COLMadat,2,0)))*(DVHC='Kiem Tra Ptu am'!AJ$5))</f>
        <v>0</v>
      </c>
      <c r="AK48" s="140">
        <f>'CH01'!AL42-SUMPRODUCT((INDEX(NC_giam,,HLOOKUP($C48,COLMadat,2,0)))*(DVHC='Kiem Tra Ptu am'!AK$5))</f>
        <v>0</v>
      </c>
      <c r="AL48" s="140">
        <f>'CH01'!AM42-SUMPRODUCT((INDEX(NC_giam,,HLOOKUP($C48,COLMadat,2,0)))*(DVHC='Kiem Tra Ptu am'!AL$5))</f>
        <v>0</v>
      </c>
      <c r="AM48" s="140">
        <f>'CH01'!AN42-SUMPRODUCT((INDEX(NC_giam,,HLOOKUP($C48,COLMadat,2,0)))*(DVHC='Kiem Tra Ptu am'!AM$5))</f>
        <v>0</v>
      </c>
      <c r="AN48" s="140">
        <f>'CH01'!AO42-SUMPRODUCT((INDEX(NC_giam,,HLOOKUP($C48,COLMadat,2,0)))*(DVHC='Kiem Tra Ptu am'!AN$5))</f>
        <v>0</v>
      </c>
    </row>
    <row r="49" spans="1:40" ht="12.6" customHeight="1">
      <c r="A49" s="141" t="str">
        <f>'CH01'!A43</f>
        <v>2.7.2</v>
      </c>
      <c r="B49" s="141" t="str">
        <f>'CH01'!B43</f>
        <v>Đất cụm công nghiệp</v>
      </c>
      <c r="C49" s="139" t="str">
        <f>'CH01'!C43</f>
        <v>SKN</v>
      </c>
      <c r="D49" s="140">
        <f t="shared" si="10"/>
        <v>0</v>
      </c>
      <c r="E49" s="140">
        <f>'CH01'!F43-SUMPRODUCT((INDEX(NC_giam,,HLOOKUP($C49,COLMadat,2,0)))*(DVHC='Kiem Tra Ptu am'!E$5))</f>
        <v>0</v>
      </c>
      <c r="F49" s="140">
        <f>'CH01'!G43-SUMPRODUCT((INDEX(NC_giam,,HLOOKUP($C49,COLMadat,2,0)))*(DVHC='Kiem Tra Ptu am'!F$5))</f>
        <v>0</v>
      </c>
      <c r="G49" s="140">
        <f>'CH01'!H43-SUMPRODUCT((INDEX(NC_giam,,HLOOKUP($C49,COLMadat,2,0)))*(DVHC='Kiem Tra Ptu am'!G$5))</f>
        <v>0</v>
      </c>
      <c r="H49" s="140">
        <f>'CH01'!I43-SUMPRODUCT((INDEX(NC_giam,,HLOOKUP($C49,COLMadat,2,0)))*(DVHC='Kiem Tra Ptu am'!H$5))</f>
        <v>0</v>
      </c>
      <c r="I49" s="140">
        <f>'CH01'!J43-SUMPRODUCT((INDEX(NC_giam,,HLOOKUP($C49,COLMadat,2,0)))*(DVHC='Kiem Tra Ptu am'!I$5))</f>
        <v>0</v>
      </c>
      <c r="J49" s="140">
        <f>'CH01'!K43-SUMPRODUCT((INDEX(NC_giam,,HLOOKUP($C49,COLMadat,2,0)))*(DVHC='Kiem Tra Ptu am'!J$5))</f>
        <v>0</v>
      </c>
      <c r="K49" s="140">
        <f>'CH01'!L43-SUMPRODUCT((INDEX(NC_giam,,HLOOKUP($C49,COLMadat,2,0)))*(DVHC='Kiem Tra Ptu am'!K$5))</f>
        <v>0</v>
      </c>
      <c r="L49" s="140">
        <f>'CH01'!M43-SUMPRODUCT((INDEX(NC_giam,,HLOOKUP($C49,COLMadat,2,0)))*(DVHC='Kiem Tra Ptu am'!L$5))</f>
        <v>0</v>
      </c>
      <c r="M49" s="140">
        <f>'CH01'!N43-SUMPRODUCT((INDEX(NC_giam,,HLOOKUP($C49,COLMadat,2,0)))*(DVHC='Kiem Tra Ptu am'!M$5))</f>
        <v>0</v>
      </c>
      <c r="N49" s="140">
        <f>'CH01'!O43-SUMPRODUCT((INDEX(NC_giam,,HLOOKUP($C49,COLMadat,2,0)))*(DVHC='Kiem Tra Ptu am'!N$5))</f>
        <v>0</v>
      </c>
      <c r="O49" s="140">
        <f>'CH01'!P43-SUMPRODUCT((INDEX(NC_giam,,HLOOKUP($C49,COLMadat,2,0)))*(DVHC='Kiem Tra Ptu am'!O$5))</f>
        <v>0</v>
      </c>
      <c r="P49" s="140">
        <f>'CH01'!Q43-SUMPRODUCT((INDEX(NC_giam,,HLOOKUP($C49,COLMadat,2,0)))*(DVHC='Kiem Tra Ptu am'!P$5))</f>
        <v>0</v>
      </c>
      <c r="Q49" s="140">
        <f>'CH01'!R43-SUMPRODUCT((INDEX(NC_giam,,HLOOKUP($C49,COLMadat,2,0)))*(DVHC='Kiem Tra Ptu am'!Q$5))</f>
        <v>0</v>
      </c>
      <c r="R49" s="140">
        <f>'CH01'!S43-SUMPRODUCT((INDEX(NC_giam,,HLOOKUP($C49,COLMadat,2,0)))*(DVHC='Kiem Tra Ptu am'!R$5))</f>
        <v>0</v>
      </c>
      <c r="S49" s="140">
        <f>'CH01'!T43-SUMPRODUCT((INDEX(NC_giam,,HLOOKUP($C49,COLMadat,2,0)))*(DVHC='Kiem Tra Ptu am'!S$5))</f>
        <v>0</v>
      </c>
      <c r="T49" s="140">
        <f>'CH01'!U43-SUMPRODUCT((INDEX(NC_giam,,HLOOKUP($C49,COLMadat,2,0)))*(DVHC='Kiem Tra Ptu am'!T$5))</f>
        <v>0</v>
      </c>
      <c r="U49" s="140">
        <f>'CH01'!V43-SUMPRODUCT((INDEX(NC_giam,,HLOOKUP($C49,COLMadat,2,0)))*(DVHC='Kiem Tra Ptu am'!U$5))</f>
        <v>0</v>
      </c>
      <c r="V49" s="140">
        <f>'CH01'!W43-SUMPRODUCT((INDEX(NC_giam,,HLOOKUP($C49,COLMadat,2,0)))*(DVHC='Kiem Tra Ptu am'!V$5))</f>
        <v>0</v>
      </c>
      <c r="W49" s="140">
        <f>'CH01'!X43-SUMPRODUCT((INDEX(NC_giam,,HLOOKUP($C49,COLMadat,2,0)))*(DVHC='Kiem Tra Ptu am'!W$5))</f>
        <v>0</v>
      </c>
      <c r="X49" s="140">
        <f>'CH01'!Y43-SUMPRODUCT((INDEX(NC_giam,,HLOOKUP($C49,COLMadat,2,0)))*(DVHC='Kiem Tra Ptu am'!X$5))</f>
        <v>0</v>
      </c>
      <c r="Y49" s="140">
        <f>'CH01'!Z43-SUMPRODUCT((INDEX(NC_giam,,HLOOKUP($C49,COLMadat,2,0)))*(DVHC='Kiem Tra Ptu am'!Y$5))</f>
        <v>0</v>
      </c>
      <c r="Z49" s="140">
        <f>'CH01'!AA43-SUMPRODUCT((INDEX(NC_giam,,HLOOKUP($C49,COLMadat,2,0)))*(DVHC='Kiem Tra Ptu am'!Z$5))</f>
        <v>0</v>
      </c>
      <c r="AA49" s="140">
        <f>'CH01'!AB43-SUMPRODUCT((INDEX(NC_giam,,HLOOKUP($C49,COLMadat,2,0)))*(DVHC='Kiem Tra Ptu am'!AA$5))</f>
        <v>0</v>
      </c>
      <c r="AB49" s="140">
        <f>'CH01'!AC43-SUMPRODUCT((INDEX(NC_giam,,HLOOKUP($C49,COLMadat,2,0)))*(DVHC='Kiem Tra Ptu am'!AB$5))</f>
        <v>0</v>
      </c>
      <c r="AC49" s="140">
        <f>'CH01'!AD43-SUMPRODUCT((INDEX(NC_giam,,HLOOKUP($C49,COLMadat,2,0)))*(DVHC='Kiem Tra Ptu am'!AC$5))</f>
        <v>0</v>
      </c>
      <c r="AD49" s="140">
        <f>'CH01'!AE43-SUMPRODUCT((INDEX(NC_giam,,HLOOKUP($C49,COLMadat,2,0)))*(DVHC='Kiem Tra Ptu am'!AD$5))</f>
        <v>0</v>
      </c>
      <c r="AE49" s="140">
        <f>'CH01'!AF43-SUMPRODUCT((INDEX(NC_giam,,HLOOKUP($C49,COLMadat,2,0)))*(DVHC='Kiem Tra Ptu am'!AE$5))</f>
        <v>0</v>
      </c>
      <c r="AF49" s="140">
        <f>'CH01'!AG43-SUMPRODUCT((INDEX(NC_giam,,HLOOKUP($C49,COLMadat,2,0)))*(DVHC='Kiem Tra Ptu am'!AF$5))</f>
        <v>0</v>
      </c>
      <c r="AG49" s="140">
        <f>'CH01'!AH43-SUMPRODUCT((INDEX(NC_giam,,HLOOKUP($C49,COLMadat,2,0)))*(DVHC='Kiem Tra Ptu am'!AG$5))</f>
        <v>0</v>
      </c>
      <c r="AH49" s="140">
        <f>'CH01'!AI43-SUMPRODUCT((INDEX(NC_giam,,HLOOKUP($C49,COLMadat,2,0)))*(DVHC='Kiem Tra Ptu am'!AH$5))</f>
        <v>0</v>
      </c>
      <c r="AI49" s="140">
        <f>'CH01'!AJ43-SUMPRODUCT((INDEX(NC_giam,,HLOOKUP($C49,COLMadat,2,0)))*(DVHC='Kiem Tra Ptu am'!AI$5))</f>
        <v>0</v>
      </c>
      <c r="AJ49" s="140">
        <f>'CH01'!AK43-SUMPRODUCT((INDEX(NC_giam,,HLOOKUP($C49,COLMadat,2,0)))*(DVHC='Kiem Tra Ptu am'!AJ$5))</f>
        <v>0</v>
      </c>
      <c r="AK49" s="140">
        <f>'CH01'!AL43-SUMPRODUCT((INDEX(NC_giam,,HLOOKUP($C49,COLMadat,2,0)))*(DVHC='Kiem Tra Ptu am'!AK$5))</f>
        <v>0</v>
      </c>
      <c r="AL49" s="140">
        <f>'CH01'!AM43-SUMPRODUCT((INDEX(NC_giam,,HLOOKUP($C49,COLMadat,2,0)))*(DVHC='Kiem Tra Ptu am'!AL$5))</f>
        <v>0</v>
      </c>
      <c r="AM49" s="140">
        <f>'CH01'!AN43-SUMPRODUCT((INDEX(NC_giam,,HLOOKUP($C49,COLMadat,2,0)))*(DVHC='Kiem Tra Ptu am'!AM$5))</f>
        <v>0</v>
      </c>
      <c r="AN49" s="140">
        <f>'CH01'!AO43-SUMPRODUCT((INDEX(NC_giam,,HLOOKUP($C49,COLMadat,2,0)))*(DVHC='Kiem Tra Ptu am'!AN$5))</f>
        <v>0</v>
      </c>
    </row>
    <row r="50" spans="1:40" ht="12.6" customHeight="1">
      <c r="A50" s="141" t="str">
        <f>'CH01'!A44</f>
        <v>2.7.3</v>
      </c>
      <c r="B50" s="141" t="str">
        <f>'CH01'!B44</f>
        <v>Đất khu công nghệ thông tin tập trung</v>
      </c>
      <c r="C50" s="139" t="str">
        <f>'CH01'!C44</f>
        <v>SCT</v>
      </c>
      <c r="D50" s="140">
        <f t="shared" si="10"/>
        <v>0</v>
      </c>
      <c r="E50" s="140">
        <f>'CH01'!F44-SUMPRODUCT((INDEX(NC_giam,,HLOOKUP($C50,COLMadat,2,0)))*(DVHC='Kiem Tra Ptu am'!E$5))</f>
        <v>0</v>
      </c>
      <c r="F50" s="140">
        <f>'CH01'!G44-SUMPRODUCT((INDEX(NC_giam,,HLOOKUP($C50,COLMadat,2,0)))*(DVHC='Kiem Tra Ptu am'!F$5))</f>
        <v>0</v>
      </c>
      <c r="G50" s="140">
        <f>'CH01'!H44-SUMPRODUCT((INDEX(NC_giam,,HLOOKUP($C50,COLMadat,2,0)))*(DVHC='Kiem Tra Ptu am'!G$5))</f>
        <v>0</v>
      </c>
      <c r="H50" s="140">
        <f>'CH01'!I44-SUMPRODUCT((INDEX(NC_giam,,HLOOKUP($C50,COLMadat,2,0)))*(DVHC='Kiem Tra Ptu am'!H$5))</f>
        <v>0</v>
      </c>
      <c r="I50" s="140">
        <f>'CH01'!J44-SUMPRODUCT((INDEX(NC_giam,,HLOOKUP($C50,COLMadat,2,0)))*(DVHC='Kiem Tra Ptu am'!I$5))</f>
        <v>0</v>
      </c>
      <c r="J50" s="140">
        <f>'CH01'!K44-SUMPRODUCT((INDEX(NC_giam,,HLOOKUP($C50,COLMadat,2,0)))*(DVHC='Kiem Tra Ptu am'!J$5))</f>
        <v>0</v>
      </c>
      <c r="K50" s="140">
        <f>'CH01'!L44-SUMPRODUCT((INDEX(NC_giam,,HLOOKUP($C50,COLMadat,2,0)))*(DVHC='Kiem Tra Ptu am'!K$5))</f>
        <v>0</v>
      </c>
      <c r="L50" s="140">
        <f>'CH01'!M44-SUMPRODUCT((INDEX(NC_giam,,HLOOKUP($C50,COLMadat,2,0)))*(DVHC='Kiem Tra Ptu am'!L$5))</f>
        <v>0</v>
      </c>
      <c r="M50" s="140">
        <f>'CH01'!N44-SUMPRODUCT((INDEX(NC_giam,,HLOOKUP($C50,COLMadat,2,0)))*(DVHC='Kiem Tra Ptu am'!M$5))</f>
        <v>0</v>
      </c>
      <c r="N50" s="140">
        <f>'CH01'!O44-SUMPRODUCT((INDEX(NC_giam,,HLOOKUP($C50,COLMadat,2,0)))*(DVHC='Kiem Tra Ptu am'!N$5))</f>
        <v>0</v>
      </c>
      <c r="O50" s="140">
        <f>'CH01'!P44-SUMPRODUCT((INDEX(NC_giam,,HLOOKUP($C50,COLMadat,2,0)))*(DVHC='Kiem Tra Ptu am'!O$5))</f>
        <v>0</v>
      </c>
      <c r="P50" s="140">
        <f>'CH01'!Q44-SUMPRODUCT((INDEX(NC_giam,,HLOOKUP($C50,COLMadat,2,0)))*(DVHC='Kiem Tra Ptu am'!P$5))</f>
        <v>0</v>
      </c>
      <c r="Q50" s="140">
        <f>'CH01'!R44-SUMPRODUCT((INDEX(NC_giam,,HLOOKUP($C50,COLMadat,2,0)))*(DVHC='Kiem Tra Ptu am'!Q$5))</f>
        <v>0</v>
      </c>
      <c r="R50" s="140">
        <f>'CH01'!S44-SUMPRODUCT((INDEX(NC_giam,,HLOOKUP($C50,COLMadat,2,0)))*(DVHC='Kiem Tra Ptu am'!R$5))</f>
        <v>0</v>
      </c>
      <c r="S50" s="140">
        <f>'CH01'!T44-SUMPRODUCT((INDEX(NC_giam,,HLOOKUP($C50,COLMadat,2,0)))*(DVHC='Kiem Tra Ptu am'!S$5))</f>
        <v>0</v>
      </c>
      <c r="T50" s="140">
        <f>'CH01'!U44-SUMPRODUCT((INDEX(NC_giam,,HLOOKUP($C50,COLMadat,2,0)))*(DVHC='Kiem Tra Ptu am'!T$5))</f>
        <v>0</v>
      </c>
      <c r="U50" s="140">
        <f>'CH01'!V44-SUMPRODUCT((INDEX(NC_giam,,HLOOKUP($C50,COLMadat,2,0)))*(DVHC='Kiem Tra Ptu am'!U$5))</f>
        <v>0</v>
      </c>
      <c r="V50" s="140">
        <f>'CH01'!W44-SUMPRODUCT((INDEX(NC_giam,,HLOOKUP($C50,COLMadat,2,0)))*(DVHC='Kiem Tra Ptu am'!V$5))</f>
        <v>0</v>
      </c>
      <c r="W50" s="140">
        <f>'CH01'!X44-SUMPRODUCT((INDEX(NC_giam,,HLOOKUP($C50,COLMadat,2,0)))*(DVHC='Kiem Tra Ptu am'!W$5))</f>
        <v>0</v>
      </c>
      <c r="X50" s="140">
        <f>'CH01'!Y44-SUMPRODUCT((INDEX(NC_giam,,HLOOKUP($C50,COLMadat,2,0)))*(DVHC='Kiem Tra Ptu am'!X$5))</f>
        <v>0</v>
      </c>
      <c r="Y50" s="140">
        <f>'CH01'!Z44-SUMPRODUCT((INDEX(NC_giam,,HLOOKUP($C50,COLMadat,2,0)))*(DVHC='Kiem Tra Ptu am'!Y$5))</f>
        <v>0</v>
      </c>
      <c r="Z50" s="140">
        <f>'CH01'!AA44-SUMPRODUCT((INDEX(NC_giam,,HLOOKUP($C50,COLMadat,2,0)))*(DVHC='Kiem Tra Ptu am'!Z$5))</f>
        <v>0</v>
      </c>
      <c r="AA50" s="140">
        <f>'CH01'!AB44-SUMPRODUCT((INDEX(NC_giam,,HLOOKUP($C50,COLMadat,2,0)))*(DVHC='Kiem Tra Ptu am'!AA$5))</f>
        <v>0</v>
      </c>
      <c r="AB50" s="140">
        <f>'CH01'!AC44-SUMPRODUCT((INDEX(NC_giam,,HLOOKUP($C50,COLMadat,2,0)))*(DVHC='Kiem Tra Ptu am'!AB$5))</f>
        <v>0</v>
      </c>
      <c r="AC50" s="140">
        <f>'CH01'!AD44-SUMPRODUCT((INDEX(NC_giam,,HLOOKUP($C50,COLMadat,2,0)))*(DVHC='Kiem Tra Ptu am'!AC$5))</f>
        <v>0</v>
      </c>
      <c r="AD50" s="140">
        <f>'CH01'!AE44-SUMPRODUCT((INDEX(NC_giam,,HLOOKUP($C50,COLMadat,2,0)))*(DVHC='Kiem Tra Ptu am'!AD$5))</f>
        <v>0</v>
      </c>
      <c r="AE50" s="140">
        <f>'CH01'!AF44-SUMPRODUCT((INDEX(NC_giam,,HLOOKUP($C50,COLMadat,2,0)))*(DVHC='Kiem Tra Ptu am'!AE$5))</f>
        <v>0</v>
      </c>
      <c r="AF50" s="140">
        <f>'CH01'!AG44-SUMPRODUCT((INDEX(NC_giam,,HLOOKUP($C50,COLMadat,2,0)))*(DVHC='Kiem Tra Ptu am'!AF$5))</f>
        <v>0</v>
      </c>
      <c r="AG50" s="140">
        <f>'CH01'!AH44-SUMPRODUCT((INDEX(NC_giam,,HLOOKUP($C50,COLMadat,2,0)))*(DVHC='Kiem Tra Ptu am'!AG$5))</f>
        <v>0</v>
      </c>
      <c r="AH50" s="140">
        <f>'CH01'!AI44-SUMPRODUCT((INDEX(NC_giam,,HLOOKUP($C50,COLMadat,2,0)))*(DVHC='Kiem Tra Ptu am'!AH$5))</f>
        <v>0</v>
      </c>
      <c r="AI50" s="140">
        <f>'CH01'!AJ44-SUMPRODUCT((INDEX(NC_giam,,HLOOKUP($C50,COLMadat,2,0)))*(DVHC='Kiem Tra Ptu am'!AI$5))</f>
        <v>0</v>
      </c>
      <c r="AJ50" s="140">
        <f>'CH01'!AK44-SUMPRODUCT((INDEX(NC_giam,,HLOOKUP($C50,COLMadat,2,0)))*(DVHC='Kiem Tra Ptu am'!AJ$5))</f>
        <v>0</v>
      </c>
      <c r="AK50" s="140">
        <f>'CH01'!AL44-SUMPRODUCT((INDEX(NC_giam,,HLOOKUP($C50,COLMadat,2,0)))*(DVHC='Kiem Tra Ptu am'!AK$5))</f>
        <v>0</v>
      </c>
      <c r="AL50" s="140">
        <f>'CH01'!AM44-SUMPRODUCT((INDEX(NC_giam,,HLOOKUP($C50,COLMadat,2,0)))*(DVHC='Kiem Tra Ptu am'!AL$5))</f>
        <v>0</v>
      </c>
      <c r="AM50" s="140">
        <f>'CH01'!AN44-SUMPRODUCT((INDEX(NC_giam,,HLOOKUP($C50,COLMadat,2,0)))*(DVHC='Kiem Tra Ptu am'!AM$5))</f>
        <v>0</v>
      </c>
      <c r="AN50" s="140">
        <f>'CH01'!AO44-SUMPRODUCT((INDEX(NC_giam,,HLOOKUP($C50,COLMadat,2,0)))*(DVHC='Kiem Tra Ptu am'!AN$5))</f>
        <v>0</v>
      </c>
    </row>
    <row r="51" spans="1:40">
      <c r="A51" s="141" t="str">
        <f>'CH01'!A45</f>
        <v>2.7.4</v>
      </c>
      <c r="B51" s="141" t="str">
        <f>'CH01'!B45</f>
        <v>Đất thương mại, dịch vụ</v>
      </c>
      <c r="C51" s="139" t="str">
        <f>'CH01'!C45</f>
        <v>TMD</v>
      </c>
      <c r="D51" s="140">
        <f t="shared" si="10"/>
        <v>0</v>
      </c>
      <c r="E51" s="140">
        <f>'CH01'!F45-SUMPRODUCT((INDEX(NC_giam,,HLOOKUP($C51,COLMadat,2,0)))*(DVHC='Kiem Tra Ptu am'!E$5))</f>
        <v>6.5092999999999996</v>
      </c>
      <c r="F51" s="140">
        <f>'CH01'!G45-SUMPRODUCT((INDEX(NC_giam,,HLOOKUP($C51,COLMadat,2,0)))*(DVHC='Kiem Tra Ptu am'!F$5))</f>
        <v>0</v>
      </c>
      <c r="G51" s="140">
        <f>'CH01'!H45-SUMPRODUCT((INDEX(NC_giam,,HLOOKUP($C51,COLMadat,2,0)))*(DVHC='Kiem Tra Ptu am'!G$5))</f>
        <v>0</v>
      </c>
      <c r="H51" s="140">
        <f>'CH01'!I45-SUMPRODUCT((INDEX(NC_giam,,HLOOKUP($C51,COLMadat,2,0)))*(DVHC='Kiem Tra Ptu am'!H$5))</f>
        <v>0</v>
      </c>
      <c r="I51" s="140">
        <f>'CH01'!J45-SUMPRODUCT((INDEX(NC_giam,,HLOOKUP($C51,COLMadat,2,0)))*(DVHC='Kiem Tra Ptu am'!I$5))</f>
        <v>0</v>
      </c>
      <c r="J51" s="140">
        <f>'CH01'!K45-SUMPRODUCT((INDEX(NC_giam,,HLOOKUP($C51,COLMadat,2,0)))*(DVHC='Kiem Tra Ptu am'!J$5))</f>
        <v>0</v>
      </c>
      <c r="K51" s="140">
        <f>'CH01'!L45-SUMPRODUCT((INDEX(NC_giam,,HLOOKUP($C51,COLMadat,2,0)))*(DVHC='Kiem Tra Ptu am'!K$5))</f>
        <v>0</v>
      </c>
      <c r="L51" s="140">
        <f>'CH01'!M45-SUMPRODUCT((INDEX(NC_giam,,HLOOKUP($C51,COLMadat,2,0)))*(DVHC='Kiem Tra Ptu am'!L$5))</f>
        <v>0</v>
      </c>
      <c r="M51" s="140">
        <f>'CH01'!N45-SUMPRODUCT((INDEX(NC_giam,,HLOOKUP($C51,COLMadat,2,0)))*(DVHC='Kiem Tra Ptu am'!M$5))</f>
        <v>0</v>
      </c>
      <c r="N51" s="140">
        <f>'CH01'!O45-SUMPRODUCT((INDEX(NC_giam,,HLOOKUP($C51,COLMadat,2,0)))*(DVHC='Kiem Tra Ptu am'!N$5))</f>
        <v>0</v>
      </c>
      <c r="O51" s="140">
        <f>'CH01'!P45-SUMPRODUCT((INDEX(NC_giam,,HLOOKUP($C51,COLMadat,2,0)))*(DVHC='Kiem Tra Ptu am'!O$5))</f>
        <v>0</v>
      </c>
      <c r="P51" s="140">
        <f>'CH01'!Q45-SUMPRODUCT((INDEX(NC_giam,,HLOOKUP($C51,COLMadat,2,0)))*(DVHC='Kiem Tra Ptu am'!P$5))</f>
        <v>0</v>
      </c>
      <c r="Q51" s="140">
        <f>'CH01'!R45-SUMPRODUCT((INDEX(NC_giam,,HLOOKUP($C51,COLMadat,2,0)))*(DVHC='Kiem Tra Ptu am'!Q$5))</f>
        <v>0</v>
      </c>
      <c r="R51" s="140">
        <f>'CH01'!S45-SUMPRODUCT((INDEX(NC_giam,,HLOOKUP($C51,COLMadat,2,0)))*(DVHC='Kiem Tra Ptu am'!R$5))</f>
        <v>0</v>
      </c>
      <c r="S51" s="140">
        <f>'CH01'!T45-SUMPRODUCT((INDEX(NC_giam,,HLOOKUP($C51,COLMadat,2,0)))*(DVHC='Kiem Tra Ptu am'!S$5))</f>
        <v>0</v>
      </c>
      <c r="T51" s="140">
        <f>'CH01'!U45-SUMPRODUCT((INDEX(NC_giam,,HLOOKUP($C51,COLMadat,2,0)))*(DVHC='Kiem Tra Ptu am'!T$5))</f>
        <v>0</v>
      </c>
      <c r="U51" s="140">
        <f>'CH01'!V45-SUMPRODUCT((INDEX(NC_giam,,HLOOKUP($C51,COLMadat,2,0)))*(DVHC='Kiem Tra Ptu am'!U$5))</f>
        <v>0</v>
      </c>
      <c r="V51" s="140">
        <f>'CH01'!W45-SUMPRODUCT((INDEX(NC_giam,,HLOOKUP($C51,COLMadat,2,0)))*(DVHC='Kiem Tra Ptu am'!V$5))</f>
        <v>0</v>
      </c>
      <c r="W51" s="140">
        <f>'CH01'!X45-SUMPRODUCT((INDEX(NC_giam,,HLOOKUP($C51,COLMadat,2,0)))*(DVHC='Kiem Tra Ptu am'!W$5))</f>
        <v>0</v>
      </c>
      <c r="X51" s="140">
        <f>'CH01'!Y45-SUMPRODUCT((INDEX(NC_giam,,HLOOKUP($C51,COLMadat,2,0)))*(DVHC='Kiem Tra Ptu am'!X$5))</f>
        <v>0</v>
      </c>
      <c r="Y51" s="140">
        <f>'CH01'!Z45-SUMPRODUCT((INDEX(NC_giam,,HLOOKUP($C51,COLMadat,2,0)))*(DVHC='Kiem Tra Ptu am'!Y$5))</f>
        <v>0</v>
      </c>
      <c r="Z51" s="140">
        <f>'CH01'!AA45-SUMPRODUCT((INDEX(NC_giam,,HLOOKUP($C51,COLMadat,2,0)))*(DVHC='Kiem Tra Ptu am'!Z$5))</f>
        <v>0</v>
      </c>
      <c r="AA51" s="140">
        <f>'CH01'!AB45-SUMPRODUCT((INDEX(NC_giam,,HLOOKUP($C51,COLMadat,2,0)))*(DVHC='Kiem Tra Ptu am'!AA$5))</f>
        <v>0</v>
      </c>
      <c r="AB51" s="140">
        <f>'CH01'!AC45-SUMPRODUCT((INDEX(NC_giam,,HLOOKUP($C51,COLMadat,2,0)))*(DVHC='Kiem Tra Ptu am'!AB$5))</f>
        <v>0</v>
      </c>
      <c r="AC51" s="140">
        <f>'CH01'!AD45-SUMPRODUCT((INDEX(NC_giam,,HLOOKUP($C51,COLMadat,2,0)))*(DVHC='Kiem Tra Ptu am'!AC$5))</f>
        <v>0</v>
      </c>
      <c r="AD51" s="140">
        <f>'CH01'!AE45-SUMPRODUCT((INDEX(NC_giam,,HLOOKUP($C51,COLMadat,2,0)))*(DVHC='Kiem Tra Ptu am'!AD$5))</f>
        <v>0</v>
      </c>
      <c r="AE51" s="140">
        <f>'CH01'!AF45-SUMPRODUCT((INDEX(NC_giam,,HLOOKUP($C51,COLMadat,2,0)))*(DVHC='Kiem Tra Ptu am'!AE$5))</f>
        <v>0</v>
      </c>
      <c r="AF51" s="140">
        <f>'CH01'!AG45-SUMPRODUCT((INDEX(NC_giam,,HLOOKUP($C51,COLMadat,2,0)))*(DVHC='Kiem Tra Ptu am'!AF$5))</f>
        <v>0</v>
      </c>
      <c r="AG51" s="140">
        <f>'CH01'!AH45-SUMPRODUCT((INDEX(NC_giam,,HLOOKUP($C51,COLMadat,2,0)))*(DVHC='Kiem Tra Ptu am'!AG$5))</f>
        <v>0</v>
      </c>
      <c r="AH51" s="140">
        <f>'CH01'!AI45-SUMPRODUCT((INDEX(NC_giam,,HLOOKUP($C51,COLMadat,2,0)))*(DVHC='Kiem Tra Ptu am'!AH$5))</f>
        <v>0</v>
      </c>
      <c r="AI51" s="140">
        <f>'CH01'!AJ45-SUMPRODUCT((INDEX(NC_giam,,HLOOKUP($C51,COLMadat,2,0)))*(DVHC='Kiem Tra Ptu am'!AI$5))</f>
        <v>0</v>
      </c>
      <c r="AJ51" s="140">
        <f>'CH01'!AK45-SUMPRODUCT((INDEX(NC_giam,,HLOOKUP($C51,COLMadat,2,0)))*(DVHC='Kiem Tra Ptu am'!AJ$5))</f>
        <v>0</v>
      </c>
      <c r="AK51" s="140">
        <f>'CH01'!AL45-SUMPRODUCT((INDEX(NC_giam,,HLOOKUP($C51,COLMadat,2,0)))*(DVHC='Kiem Tra Ptu am'!AK$5))</f>
        <v>0</v>
      </c>
      <c r="AL51" s="140">
        <f>'CH01'!AM45-SUMPRODUCT((INDEX(NC_giam,,HLOOKUP($C51,COLMadat,2,0)))*(DVHC='Kiem Tra Ptu am'!AL$5))</f>
        <v>0</v>
      </c>
      <c r="AM51" s="140">
        <f>'CH01'!AN45-SUMPRODUCT((INDEX(NC_giam,,HLOOKUP($C51,COLMadat,2,0)))*(DVHC='Kiem Tra Ptu am'!AM$5))</f>
        <v>0</v>
      </c>
      <c r="AN51" s="140">
        <f>'CH01'!AO45-SUMPRODUCT((INDEX(NC_giam,,HLOOKUP($C51,COLMadat,2,0)))*(DVHC='Kiem Tra Ptu am'!AN$5))</f>
        <v>0</v>
      </c>
    </row>
    <row r="52" spans="1:40">
      <c r="A52" s="141" t="str">
        <f>'CH01'!A46</f>
        <v>2.7.5</v>
      </c>
      <c r="B52" s="141" t="str">
        <f>'CH01'!B46</f>
        <v>Đất cơ sở sản xuất phi nông nghiệp</v>
      </c>
      <c r="C52" s="139" t="str">
        <f>'CH01'!C46</f>
        <v>SKC</v>
      </c>
      <c r="D52" s="140">
        <f t="shared" si="10"/>
        <v>0</v>
      </c>
      <c r="E52" s="140">
        <f>'CH01'!F46-SUMPRODUCT((INDEX(NC_giam,,HLOOKUP($C52,COLMadat,2,0)))*(DVHC='Kiem Tra Ptu am'!E$5))</f>
        <v>37.188899999999997</v>
      </c>
      <c r="F52" s="140">
        <f>'CH01'!G46-SUMPRODUCT((INDEX(NC_giam,,HLOOKUP($C52,COLMadat,2,0)))*(DVHC='Kiem Tra Ptu am'!F$5))</f>
        <v>0</v>
      </c>
      <c r="G52" s="140">
        <f>'CH01'!H46-SUMPRODUCT((INDEX(NC_giam,,HLOOKUP($C52,COLMadat,2,0)))*(DVHC='Kiem Tra Ptu am'!G$5))</f>
        <v>0</v>
      </c>
      <c r="H52" s="140">
        <f>'CH01'!I46-SUMPRODUCT((INDEX(NC_giam,,HLOOKUP($C52,COLMadat,2,0)))*(DVHC='Kiem Tra Ptu am'!H$5))</f>
        <v>0</v>
      </c>
      <c r="I52" s="140">
        <f>'CH01'!J46-SUMPRODUCT((INDEX(NC_giam,,HLOOKUP($C52,COLMadat,2,0)))*(DVHC='Kiem Tra Ptu am'!I$5))</f>
        <v>0</v>
      </c>
      <c r="J52" s="140">
        <f>'CH01'!K46-SUMPRODUCT((INDEX(NC_giam,,HLOOKUP($C52,COLMadat,2,0)))*(DVHC='Kiem Tra Ptu am'!J$5))</f>
        <v>0</v>
      </c>
      <c r="K52" s="140">
        <f>'CH01'!L46-SUMPRODUCT((INDEX(NC_giam,,HLOOKUP($C52,COLMadat,2,0)))*(DVHC='Kiem Tra Ptu am'!K$5))</f>
        <v>0</v>
      </c>
      <c r="L52" s="140">
        <f>'CH01'!M46-SUMPRODUCT((INDEX(NC_giam,,HLOOKUP($C52,COLMadat,2,0)))*(DVHC='Kiem Tra Ptu am'!L$5))</f>
        <v>0</v>
      </c>
      <c r="M52" s="140">
        <f>'CH01'!N46-SUMPRODUCT((INDEX(NC_giam,,HLOOKUP($C52,COLMadat,2,0)))*(DVHC='Kiem Tra Ptu am'!M$5))</f>
        <v>0</v>
      </c>
      <c r="N52" s="140">
        <f>'CH01'!O46-SUMPRODUCT((INDEX(NC_giam,,HLOOKUP($C52,COLMadat,2,0)))*(DVHC='Kiem Tra Ptu am'!N$5))</f>
        <v>0</v>
      </c>
      <c r="O52" s="140">
        <f>'CH01'!P46-SUMPRODUCT((INDEX(NC_giam,,HLOOKUP($C52,COLMadat,2,0)))*(DVHC='Kiem Tra Ptu am'!O$5))</f>
        <v>0</v>
      </c>
      <c r="P52" s="140">
        <f>'CH01'!Q46-SUMPRODUCT((INDEX(NC_giam,,HLOOKUP($C52,COLMadat,2,0)))*(DVHC='Kiem Tra Ptu am'!P$5))</f>
        <v>0</v>
      </c>
      <c r="Q52" s="140">
        <f>'CH01'!R46-SUMPRODUCT((INDEX(NC_giam,,HLOOKUP($C52,COLMadat,2,0)))*(DVHC='Kiem Tra Ptu am'!Q$5))</f>
        <v>0</v>
      </c>
      <c r="R52" s="140">
        <f>'CH01'!S46-SUMPRODUCT((INDEX(NC_giam,,HLOOKUP($C52,COLMadat,2,0)))*(DVHC='Kiem Tra Ptu am'!R$5))</f>
        <v>0</v>
      </c>
      <c r="S52" s="140">
        <f>'CH01'!T46-SUMPRODUCT((INDEX(NC_giam,,HLOOKUP($C52,COLMadat,2,0)))*(DVHC='Kiem Tra Ptu am'!S$5))</f>
        <v>0</v>
      </c>
      <c r="T52" s="140">
        <f>'CH01'!U46-SUMPRODUCT((INDEX(NC_giam,,HLOOKUP($C52,COLMadat,2,0)))*(DVHC='Kiem Tra Ptu am'!T$5))</f>
        <v>0</v>
      </c>
      <c r="U52" s="140">
        <f>'CH01'!V46-SUMPRODUCT((INDEX(NC_giam,,HLOOKUP($C52,COLMadat,2,0)))*(DVHC='Kiem Tra Ptu am'!U$5))</f>
        <v>0</v>
      </c>
      <c r="V52" s="140">
        <f>'CH01'!W46-SUMPRODUCT((INDEX(NC_giam,,HLOOKUP($C52,COLMadat,2,0)))*(DVHC='Kiem Tra Ptu am'!V$5))</f>
        <v>0</v>
      </c>
      <c r="W52" s="140">
        <f>'CH01'!X46-SUMPRODUCT((INDEX(NC_giam,,HLOOKUP($C52,COLMadat,2,0)))*(DVHC='Kiem Tra Ptu am'!W$5))</f>
        <v>0</v>
      </c>
      <c r="X52" s="140">
        <f>'CH01'!Y46-SUMPRODUCT((INDEX(NC_giam,,HLOOKUP($C52,COLMadat,2,0)))*(DVHC='Kiem Tra Ptu am'!X$5))</f>
        <v>0</v>
      </c>
      <c r="Y52" s="140">
        <f>'CH01'!Z46-SUMPRODUCT((INDEX(NC_giam,,HLOOKUP($C52,COLMadat,2,0)))*(DVHC='Kiem Tra Ptu am'!Y$5))</f>
        <v>0</v>
      </c>
      <c r="Z52" s="140">
        <f>'CH01'!AA46-SUMPRODUCT((INDEX(NC_giam,,HLOOKUP($C52,COLMadat,2,0)))*(DVHC='Kiem Tra Ptu am'!Z$5))</f>
        <v>0</v>
      </c>
      <c r="AA52" s="140">
        <f>'CH01'!AB46-SUMPRODUCT((INDEX(NC_giam,,HLOOKUP($C52,COLMadat,2,0)))*(DVHC='Kiem Tra Ptu am'!AA$5))</f>
        <v>0</v>
      </c>
      <c r="AB52" s="140">
        <f>'CH01'!AC46-SUMPRODUCT((INDEX(NC_giam,,HLOOKUP($C52,COLMadat,2,0)))*(DVHC='Kiem Tra Ptu am'!AB$5))</f>
        <v>0</v>
      </c>
      <c r="AC52" s="140">
        <f>'CH01'!AD46-SUMPRODUCT((INDEX(NC_giam,,HLOOKUP($C52,COLMadat,2,0)))*(DVHC='Kiem Tra Ptu am'!AC$5))</f>
        <v>0</v>
      </c>
      <c r="AD52" s="140">
        <f>'CH01'!AE46-SUMPRODUCT((INDEX(NC_giam,,HLOOKUP($C52,COLMadat,2,0)))*(DVHC='Kiem Tra Ptu am'!AD$5))</f>
        <v>0</v>
      </c>
      <c r="AE52" s="140">
        <f>'CH01'!AF46-SUMPRODUCT((INDEX(NC_giam,,HLOOKUP($C52,COLMadat,2,0)))*(DVHC='Kiem Tra Ptu am'!AE$5))</f>
        <v>0</v>
      </c>
      <c r="AF52" s="140">
        <f>'CH01'!AG46-SUMPRODUCT((INDEX(NC_giam,,HLOOKUP($C52,COLMadat,2,0)))*(DVHC='Kiem Tra Ptu am'!AF$5))</f>
        <v>0</v>
      </c>
      <c r="AG52" s="140">
        <f>'CH01'!AH46-SUMPRODUCT((INDEX(NC_giam,,HLOOKUP($C52,COLMadat,2,0)))*(DVHC='Kiem Tra Ptu am'!AG$5))</f>
        <v>0</v>
      </c>
      <c r="AH52" s="140">
        <f>'CH01'!AI46-SUMPRODUCT((INDEX(NC_giam,,HLOOKUP($C52,COLMadat,2,0)))*(DVHC='Kiem Tra Ptu am'!AH$5))</f>
        <v>0</v>
      </c>
      <c r="AI52" s="140">
        <f>'CH01'!AJ46-SUMPRODUCT((INDEX(NC_giam,,HLOOKUP($C52,COLMadat,2,0)))*(DVHC='Kiem Tra Ptu am'!AI$5))</f>
        <v>0</v>
      </c>
      <c r="AJ52" s="140">
        <f>'CH01'!AK46-SUMPRODUCT((INDEX(NC_giam,,HLOOKUP($C52,COLMadat,2,0)))*(DVHC='Kiem Tra Ptu am'!AJ$5))</f>
        <v>0</v>
      </c>
      <c r="AK52" s="140">
        <f>'CH01'!AL46-SUMPRODUCT((INDEX(NC_giam,,HLOOKUP($C52,COLMadat,2,0)))*(DVHC='Kiem Tra Ptu am'!AK$5))</f>
        <v>0</v>
      </c>
      <c r="AL52" s="140">
        <f>'CH01'!AM46-SUMPRODUCT((INDEX(NC_giam,,HLOOKUP($C52,COLMadat,2,0)))*(DVHC='Kiem Tra Ptu am'!AL$5))</f>
        <v>0</v>
      </c>
      <c r="AM52" s="140">
        <f>'CH01'!AN46-SUMPRODUCT((INDEX(NC_giam,,HLOOKUP($C52,COLMadat,2,0)))*(DVHC='Kiem Tra Ptu am'!AM$5))</f>
        <v>0</v>
      </c>
      <c r="AN52" s="140">
        <f>'CH01'!AO46-SUMPRODUCT((INDEX(NC_giam,,HLOOKUP($C52,COLMadat,2,0)))*(DVHC='Kiem Tra Ptu am'!AN$5))</f>
        <v>0</v>
      </c>
    </row>
    <row r="53" spans="1:40">
      <c r="A53" s="141" t="str">
        <f>'CH01'!A47</f>
        <v>2.7.6</v>
      </c>
      <c r="B53" s="141" t="str">
        <f>'CH01'!B47</f>
        <v>Đất sử dụng cho hoạt động khoáng sản</v>
      </c>
      <c r="C53" s="139" t="str">
        <f>'CH01'!C47</f>
        <v>SKS</v>
      </c>
      <c r="D53" s="140">
        <f t="shared" si="10"/>
        <v>0</v>
      </c>
      <c r="E53" s="140">
        <f>'CH01'!F47-SUMPRODUCT((INDEX(NC_giam,,HLOOKUP($C53,COLMadat,2,0)))*(DVHC='Kiem Tra Ptu am'!E$5))</f>
        <v>0</v>
      </c>
      <c r="F53" s="140">
        <f>'CH01'!G47-SUMPRODUCT((INDEX(NC_giam,,HLOOKUP($C53,COLMadat,2,0)))*(DVHC='Kiem Tra Ptu am'!F$5))</f>
        <v>0</v>
      </c>
      <c r="G53" s="140">
        <f>'CH01'!H47-SUMPRODUCT((INDEX(NC_giam,,HLOOKUP($C53,COLMadat,2,0)))*(DVHC='Kiem Tra Ptu am'!G$5))</f>
        <v>0</v>
      </c>
      <c r="H53" s="140">
        <f>'CH01'!I47-SUMPRODUCT((INDEX(NC_giam,,HLOOKUP($C53,COLMadat,2,0)))*(DVHC='Kiem Tra Ptu am'!H$5))</f>
        <v>0</v>
      </c>
      <c r="I53" s="140">
        <f>'CH01'!J47-SUMPRODUCT((INDEX(NC_giam,,HLOOKUP($C53,COLMadat,2,0)))*(DVHC='Kiem Tra Ptu am'!I$5))</f>
        <v>0</v>
      </c>
      <c r="J53" s="140">
        <f>'CH01'!K47-SUMPRODUCT((INDEX(NC_giam,,HLOOKUP($C53,COLMadat,2,0)))*(DVHC='Kiem Tra Ptu am'!J$5))</f>
        <v>0</v>
      </c>
      <c r="K53" s="140">
        <f>'CH01'!L47-SUMPRODUCT((INDEX(NC_giam,,HLOOKUP($C53,COLMadat,2,0)))*(DVHC='Kiem Tra Ptu am'!K$5))</f>
        <v>0</v>
      </c>
      <c r="L53" s="140">
        <f>'CH01'!M47-SUMPRODUCT((INDEX(NC_giam,,HLOOKUP($C53,COLMadat,2,0)))*(DVHC='Kiem Tra Ptu am'!L$5))</f>
        <v>0</v>
      </c>
      <c r="M53" s="140">
        <f>'CH01'!N47-SUMPRODUCT((INDEX(NC_giam,,HLOOKUP($C53,COLMadat,2,0)))*(DVHC='Kiem Tra Ptu am'!M$5))</f>
        <v>0</v>
      </c>
      <c r="N53" s="140">
        <f>'CH01'!O47-SUMPRODUCT((INDEX(NC_giam,,HLOOKUP($C53,COLMadat,2,0)))*(DVHC='Kiem Tra Ptu am'!N$5))</f>
        <v>0</v>
      </c>
      <c r="O53" s="140">
        <f>'CH01'!P47-SUMPRODUCT((INDEX(NC_giam,,HLOOKUP($C53,COLMadat,2,0)))*(DVHC='Kiem Tra Ptu am'!O$5))</f>
        <v>0</v>
      </c>
      <c r="P53" s="140">
        <f>'CH01'!Q47-SUMPRODUCT((INDEX(NC_giam,,HLOOKUP($C53,COLMadat,2,0)))*(DVHC='Kiem Tra Ptu am'!P$5))</f>
        <v>0</v>
      </c>
      <c r="Q53" s="140">
        <f>'CH01'!R47-SUMPRODUCT((INDEX(NC_giam,,HLOOKUP($C53,COLMadat,2,0)))*(DVHC='Kiem Tra Ptu am'!Q$5))</f>
        <v>0</v>
      </c>
      <c r="R53" s="140">
        <f>'CH01'!S47-SUMPRODUCT((INDEX(NC_giam,,HLOOKUP($C53,COLMadat,2,0)))*(DVHC='Kiem Tra Ptu am'!R$5))</f>
        <v>0</v>
      </c>
      <c r="S53" s="140">
        <f>'CH01'!T47-SUMPRODUCT((INDEX(NC_giam,,HLOOKUP($C53,COLMadat,2,0)))*(DVHC='Kiem Tra Ptu am'!S$5))</f>
        <v>0</v>
      </c>
      <c r="T53" s="140">
        <f>'CH01'!U47-SUMPRODUCT((INDEX(NC_giam,,HLOOKUP($C53,COLMadat,2,0)))*(DVHC='Kiem Tra Ptu am'!T$5))</f>
        <v>0</v>
      </c>
      <c r="U53" s="140">
        <f>'CH01'!V47-SUMPRODUCT((INDEX(NC_giam,,HLOOKUP($C53,COLMadat,2,0)))*(DVHC='Kiem Tra Ptu am'!U$5))</f>
        <v>0</v>
      </c>
      <c r="V53" s="140">
        <f>'CH01'!W47-SUMPRODUCT((INDEX(NC_giam,,HLOOKUP($C53,COLMadat,2,0)))*(DVHC='Kiem Tra Ptu am'!V$5))</f>
        <v>0</v>
      </c>
      <c r="W53" s="140">
        <f>'CH01'!X47-SUMPRODUCT((INDEX(NC_giam,,HLOOKUP($C53,COLMadat,2,0)))*(DVHC='Kiem Tra Ptu am'!W$5))</f>
        <v>0</v>
      </c>
      <c r="X53" s="140">
        <f>'CH01'!Y47-SUMPRODUCT((INDEX(NC_giam,,HLOOKUP($C53,COLMadat,2,0)))*(DVHC='Kiem Tra Ptu am'!X$5))</f>
        <v>0</v>
      </c>
      <c r="Y53" s="140">
        <f>'CH01'!Z47-SUMPRODUCT((INDEX(NC_giam,,HLOOKUP($C53,COLMadat,2,0)))*(DVHC='Kiem Tra Ptu am'!Y$5))</f>
        <v>0</v>
      </c>
      <c r="Z53" s="140">
        <f>'CH01'!AA47-SUMPRODUCT((INDEX(NC_giam,,HLOOKUP($C53,COLMadat,2,0)))*(DVHC='Kiem Tra Ptu am'!Z$5))</f>
        <v>0</v>
      </c>
      <c r="AA53" s="140">
        <f>'CH01'!AB47-SUMPRODUCT((INDEX(NC_giam,,HLOOKUP($C53,COLMadat,2,0)))*(DVHC='Kiem Tra Ptu am'!AA$5))</f>
        <v>0</v>
      </c>
      <c r="AB53" s="140">
        <f>'CH01'!AC47-SUMPRODUCT((INDEX(NC_giam,,HLOOKUP($C53,COLMadat,2,0)))*(DVHC='Kiem Tra Ptu am'!AB$5))</f>
        <v>0</v>
      </c>
      <c r="AC53" s="140">
        <f>'CH01'!AD47-SUMPRODUCT((INDEX(NC_giam,,HLOOKUP($C53,COLMadat,2,0)))*(DVHC='Kiem Tra Ptu am'!AC$5))</f>
        <v>0</v>
      </c>
      <c r="AD53" s="140">
        <f>'CH01'!AE47-SUMPRODUCT((INDEX(NC_giam,,HLOOKUP($C53,COLMadat,2,0)))*(DVHC='Kiem Tra Ptu am'!AD$5))</f>
        <v>0</v>
      </c>
      <c r="AE53" s="140">
        <f>'CH01'!AF47-SUMPRODUCT((INDEX(NC_giam,,HLOOKUP($C53,COLMadat,2,0)))*(DVHC='Kiem Tra Ptu am'!AE$5))</f>
        <v>0</v>
      </c>
      <c r="AF53" s="140">
        <f>'CH01'!AG47-SUMPRODUCT((INDEX(NC_giam,,HLOOKUP($C53,COLMadat,2,0)))*(DVHC='Kiem Tra Ptu am'!AF$5))</f>
        <v>0</v>
      </c>
      <c r="AG53" s="140">
        <f>'CH01'!AH47-SUMPRODUCT((INDEX(NC_giam,,HLOOKUP($C53,COLMadat,2,0)))*(DVHC='Kiem Tra Ptu am'!AG$5))</f>
        <v>0</v>
      </c>
      <c r="AH53" s="140">
        <f>'CH01'!AI47-SUMPRODUCT((INDEX(NC_giam,,HLOOKUP($C53,COLMadat,2,0)))*(DVHC='Kiem Tra Ptu am'!AH$5))</f>
        <v>0</v>
      </c>
      <c r="AI53" s="140">
        <f>'CH01'!AJ47-SUMPRODUCT((INDEX(NC_giam,,HLOOKUP($C53,COLMadat,2,0)))*(DVHC='Kiem Tra Ptu am'!AI$5))</f>
        <v>0</v>
      </c>
      <c r="AJ53" s="140">
        <f>'CH01'!AK47-SUMPRODUCT((INDEX(NC_giam,,HLOOKUP($C53,COLMadat,2,0)))*(DVHC='Kiem Tra Ptu am'!AJ$5))</f>
        <v>0</v>
      </c>
      <c r="AK53" s="140">
        <f>'CH01'!AL47-SUMPRODUCT((INDEX(NC_giam,,HLOOKUP($C53,COLMadat,2,0)))*(DVHC='Kiem Tra Ptu am'!AK$5))</f>
        <v>0</v>
      </c>
      <c r="AL53" s="140">
        <f>'CH01'!AM47-SUMPRODUCT((INDEX(NC_giam,,HLOOKUP($C53,COLMadat,2,0)))*(DVHC='Kiem Tra Ptu am'!AL$5))</f>
        <v>0</v>
      </c>
      <c r="AM53" s="140">
        <f>'CH01'!AN47-SUMPRODUCT((INDEX(NC_giam,,HLOOKUP($C53,COLMadat,2,0)))*(DVHC='Kiem Tra Ptu am'!AM$5))</f>
        <v>0</v>
      </c>
      <c r="AN53" s="140">
        <f>'CH01'!AO47-SUMPRODUCT((INDEX(NC_giam,,HLOOKUP($C53,COLMadat,2,0)))*(DVHC='Kiem Tra Ptu am'!AN$5))</f>
        <v>0</v>
      </c>
    </row>
    <row r="54" spans="1:40">
      <c r="A54" s="141" t="str">
        <f>'CH01'!A48</f>
        <v>2.8</v>
      </c>
      <c r="B54" s="141" t="str">
        <f>'CH01'!B48</f>
        <v>Đất sử dụng vào mục đích công cộng</v>
      </c>
      <c r="C54" s="139" t="str">
        <f>'CH01'!C48</f>
        <v>CCC</v>
      </c>
      <c r="D54" s="140">
        <f t="shared" si="10"/>
        <v>0</v>
      </c>
      <c r="E54" s="240">
        <f>E56+E57+E58+E59+E60+E61+E62+E63+E64+E65</f>
        <v>189.76689999999999</v>
      </c>
      <c r="F54" s="240">
        <f t="shared" ref="F54:AN54" si="11">F56+F57+F58+F59+F60+F61+F62+F63+F64+F65</f>
        <v>0</v>
      </c>
      <c r="G54" s="240">
        <f t="shared" si="11"/>
        <v>0</v>
      </c>
      <c r="H54" s="240">
        <f t="shared" si="11"/>
        <v>0</v>
      </c>
      <c r="I54" s="240">
        <f t="shared" si="11"/>
        <v>0</v>
      </c>
      <c r="J54" s="240">
        <f t="shared" si="11"/>
        <v>0</v>
      </c>
      <c r="K54" s="240">
        <f t="shared" si="11"/>
        <v>0</v>
      </c>
      <c r="L54" s="240">
        <f t="shared" si="11"/>
        <v>0</v>
      </c>
      <c r="M54" s="240">
        <f t="shared" si="11"/>
        <v>0</v>
      </c>
      <c r="N54" s="240">
        <f t="shared" si="11"/>
        <v>0</v>
      </c>
      <c r="O54" s="240">
        <f t="shared" si="11"/>
        <v>0</v>
      </c>
      <c r="P54" s="240">
        <f t="shared" si="11"/>
        <v>0</v>
      </c>
      <c r="Q54" s="240">
        <f t="shared" si="11"/>
        <v>0</v>
      </c>
      <c r="R54" s="240">
        <f t="shared" si="11"/>
        <v>0</v>
      </c>
      <c r="S54" s="240">
        <f t="shared" si="11"/>
        <v>0</v>
      </c>
      <c r="T54" s="240">
        <f t="shared" si="11"/>
        <v>0</v>
      </c>
      <c r="U54" s="240">
        <f t="shared" si="11"/>
        <v>0</v>
      </c>
      <c r="V54" s="240">
        <f t="shared" si="11"/>
        <v>0</v>
      </c>
      <c r="W54" s="240">
        <f t="shared" si="11"/>
        <v>0</v>
      </c>
      <c r="X54" s="240">
        <f t="shared" si="11"/>
        <v>0</v>
      </c>
      <c r="Y54" s="240">
        <f t="shared" si="11"/>
        <v>0</v>
      </c>
      <c r="Z54" s="240">
        <f t="shared" si="11"/>
        <v>0</v>
      </c>
      <c r="AA54" s="240">
        <f t="shared" si="11"/>
        <v>0</v>
      </c>
      <c r="AB54" s="240">
        <f t="shared" si="11"/>
        <v>0</v>
      </c>
      <c r="AC54" s="240">
        <f t="shared" si="11"/>
        <v>0</v>
      </c>
      <c r="AD54" s="240">
        <f t="shared" si="11"/>
        <v>0</v>
      </c>
      <c r="AE54" s="240">
        <f t="shared" si="11"/>
        <v>0</v>
      </c>
      <c r="AF54" s="240">
        <f t="shared" si="11"/>
        <v>0</v>
      </c>
      <c r="AG54" s="240">
        <f t="shared" si="11"/>
        <v>0</v>
      </c>
      <c r="AH54" s="240">
        <f t="shared" si="11"/>
        <v>0</v>
      </c>
      <c r="AI54" s="240">
        <f t="shared" si="11"/>
        <v>0</v>
      </c>
      <c r="AJ54" s="240">
        <f t="shared" si="11"/>
        <v>0</v>
      </c>
      <c r="AK54" s="240">
        <f t="shared" si="11"/>
        <v>0</v>
      </c>
      <c r="AL54" s="240">
        <f t="shared" si="11"/>
        <v>0</v>
      </c>
      <c r="AM54" s="240">
        <f t="shared" si="11"/>
        <v>0</v>
      </c>
      <c r="AN54" s="240">
        <f t="shared" si="11"/>
        <v>0</v>
      </c>
    </row>
    <row r="55" spans="1:40" s="158" customFormat="1">
      <c r="A55" s="155" t="e">
        <f>'CH01'!#REF!</f>
        <v>#REF!</v>
      </c>
      <c r="B55" s="155" t="e">
        <f>'CH01'!#REF!</f>
        <v>#REF!</v>
      </c>
      <c r="C55" s="156" t="e">
        <f>'CH01'!#REF!</f>
        <v>#REF!</v>
      </c>
      <c r="D55" s="157"/>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row>
    <row r="56" spans="1:40">
      <c r="A56" s="141" t="str">
        <f>'CH01'!A49</f>
        <v>2.8.1</v>
      </c>
      <c r="B56" s="141" t="str">
        <f>'CH01'!B49</f>
        <v>Đất công trình giao thông</v>
      </c>
      <c r="C56" s="139" t="str">
        <f>'CH01'!C49</f>
        <v>DGT</v>
      </c>
      <c r="D56" s="140">
        <f t="shared" ref="D56:D69" si="12">MIN(E56:AN56)</f>
        <v>0</v>
      </c>
      <c r="E56" s="140">
        <f>'CH01'!F49-SUMPRODUCT((INDEX(NC_giam,,HLOOKUP($C56,COLMadat,2,0)))*(DVHC='Kiem Tra Ptu am'!E$5))</f>
        <v>159.29949999999999</v>
      </c>
      <c r="F56" s="140">
        <f>'CH01'!G49-SUMPRODUCT((INDEX(NC_giam,,HLOOKUP($C56,COLMadat,2,0)))*(DVHC='Kiem Tra Ptu am'!F$5))</f>
        <v>0</v>
      </c>
      <c r="G56" s="140">
        <f>'CH01'!H49-SUMPRODUCT((INDEX(NC_giam,,HLOOKUP($C56,COLMadat,2,0)))*(DVHC='Kiem Tra Ptu am'!G$5))</f>
        <v>0</v>
      </c>
      <c r="H56" s="140">
        <f>'CH01'!I49-SUMPRODUCT((INDEX(NC_giam,,HLOOKUP($C56,COLMadat,2,0)))*(DVHC='Kiem Tra Ptu am'!H$5))</f>
        <v>0</v>
      </c>
      <c r="I56" s="140">
        <f>'CH01'!J49-SUMPRODUCT((INDEX(NC_giam,,HLOOKUP($C56,COLMadat,2,0)))*(DVHC='Kiem Tra Ptu am'!I$5))</f>
        <v>0</v>
      </c>
      <c r="J56" s="140">
        <f>'CH01'!K49-SUMPRODUCT((INDEX(NC_giam,,HLOOKUP($C56,COLMadat,2,0)))*(DVHC='Kiem Tra Ptu am'!J$5))</f>
        <v>0</v>
      </c>
      <c r="K56" s="140">
        <f>'CH01'!L49-SUMPRODUCT((INDEX(NC_giam,,HLOOKUP($C56,COLMadat,2,0)))*(DVHC='Kiem Tra Ptu am'!K$5))</f>
        <v>0</v>
      </c>
      <c r="L56" s="140">
        <f>'CH01'!M49-SUMPRODUCT((INDEX(NC_giam,,HLOOKUP($C56,COLMadat,2,0)))*(DVHC='Kiem Tra Ptu am'!L$5))</f>
        <v>0</v>
      </c>
      <c r="M56" s="140">
        <f>'CH01'!N49-SUMPRODUCT((INDEX(NC_giam,,HLOOKUP($C56,COLMadat,2,0)))*(DVHC='Kiem Tra Ptu am'!M$5))</f>
        <v>0</v>
      </c>
      <c r="N56" s="140">
        <f>'CH01'!O49-SUMPRODUCT((INDEX(NC_giam,,HLOOKUP($C56,COLMadat,2,0)))*(DVHC='Kiem Tra Ptu am'!N$5))</f>
        <v>0</v>
      </c>
      <c r="O56" s="140">
        <f>'CH01'!P49-SUMPRODUCT((INDEX(NC_giam,,HLOOKUP($C56,COLMadat,2,0)))*(DVHC='Kiem Tra Ptu am'!O$5))</f>
        <v>0</v>
      </c>
      <c r="P56" s="140">
        <f>'CH01'!Q49-SUMPRODUCT((INDEX(NC_giam,,HLOOKUP($C56,COLMadat,2,0)))*(DVHC='Kiem Tra Ptu am'!P$5))</f>
        <v>0</v>
      </c>
      <c r="Q56" s="140">
        <f>'CH01'!R49-SUMPRODUCT((INDEX(NC_giam,,HLOOKUP($C56,COLMadat,2,0)))*(DVHC='Kiem Tra Ptu am'!Q$5))</f>
        <v>0</v>
      </c>
      <c r="R56" s="140">
        <f>'CH01'!S49-SUMPRODUCT((INDEX(NC_giam,,HLOOKUP($C56,COLMadat,2,0)))*(DVHC='Kiem Tra Ptu am'!R$5))</f>
        <v>0</v>
      </c>
      <c r="S56" s="140">
        <f>'CH01'!T49-SUMPRODUCT((INDEX(NC_giam,,HLOOKUP($C56,COLMadat,2,0)))*(DVHC='Kiem Tra Ptu am'!S$5))</f>
        <v>0</v>
      </c>
      <c r="T56" s="140">
        <f>'CH01'!U49-SUMPRODUCT((INDEX(NC_giam,,HLOOKUP($C56,COLMadat,2,0)))*(DVHC='Kiem Tra Ptu am'!T$5))</f>
        <v>0</v>
      </c>
      <c r="U56" s="140">
        <f>'CH01'!V49-SUMPRODUCT((INDEX(NC_giam,,HLOOKUP($C56,COLMadat,2,0)))*(DVHC='Kiem Tra Ptu am'!U$5))</f>
        <v>0</v>
      </c>
      <c r="V56" s="140">
        <f>'CH01'!W49-SUMPRODUCT((INDEX(NC_giam,,HLOOKUP($C56,COLMadat,2,0)))*(DVHC='Kiem Tra Ptu am'!V$5))</f>
        <v>0</v>
      </c>
      <c r="W56" s="140">
        <f>'CH01'!X49-SUMPRODUCT((INDEX(NC_giam,,HLOOKUP($C56,COLMadat,2,0)))*(DVHC='Kiem Tra Ptu am'!W$5))</f>
        <v>0</v>
      </c>
      <c r="X56" s="140">
        <f>'CH01'!Y49-SUMPRODUCT((INDEX(NC_giam,,HLOOKUP($C56,COLMadat,2,0)))*(DVHC='Kiem Tra Ptu am'!X$5))</f>
        <v>0</v>
      </c>
      <c r="Y56" s="140">
        <f>'CH01'!Z49-SUMPRODUCT((INDEX(NC_giam,,HLOOKUP($C56,COLMadat,2,0)))*(DVHC='Kiem Tra Ptu am'!Y$5))</f>
        <v>0</v>
      </c>
      <c r="Z56" s="140">
        <f>'CH01'!AA49-SUMPRODUCT((INDEX(NC_giam,,HLOOKUP($C56,COLMadat,2,0)))*(DVHC='Kiem Tra Ptu am'!Z$5))</f>
        <v>0</v>
      </c>
      <c r="AA56" s="140">
        <f>'CH01'!AB49-SUMPRODUCT((INDEX(NC_giam,,HLOOKUP($C56,COLMadat,2,0)))*(DVHC='Kiem Tra Ptu am'!AA$5))</f>
        <v>0</v>
      </c>
      <c r="AB56" s="140">
        <f>'CH01'!AC49-SUMPRODUCT((INDEX(NC_giam,,HLOOKUP($C56,COLMadat,2,0)))*(DVHC='Kiem Tra Ptu am'!AB$5))</f>
        <v>0</v>
      </c>
      <c r="AC56" s="140">
        <f>'CH01'!AD49-SUMPRODUCT((INDEX(NC_giam,,HLOOKUP($C56,COLMadat,2,0)))*(DVHC='Kiem Tra Ptu am'!AC$5))</f>
        <v>0</v>
      </c>
      <c r="AD56" s="140">
        <f>'CH01'!AE49-SUMPRODUCT((INDEX(NC_giam,,HLOOKUP($C56,COLMadat,2,0)))*(DVHC='Kiem Tra Ptu am'!AD$5))</f>
        <v>0</v>
      </c>
      <c r="AE56" s="140">
        <f>'CH01'!AF49-SUMPRODUCT((INDEX(NC_giam,,HLOOKUP($C56,COLMadat,2,0)))*(DVHC='Kiem Tra Ptu am'!AE$5))</f>
        <v>0</v>
      </c>
      <c r="AF56" s="140">
        <f>'CH01'!AG49-SUMPRODUCT((INDEX(NC_giam,,HLOOKUP($C56,COLMadat,2,0)))*(DVHC='Kiem Tra Ptu am'!AF$5))</f>
        <v>0</v>
      </c>
      <c r="AG56" s="140">
        <f>'CH01'!AH49-SUMPRODUCT((INDEX(NC_giam,,HLOOKUP($C56,COLMadat,2,0)))*(DVHC='Kiem Tra Ptu am'!AG$5))</f>
        <v>0</v>
      </c>
      <c r="AH56" s="140">
        <f>'CH01'!AI49-SUMPRODUCT((INDEX(NC_giam,,HLOOKUP($C56,COLMadat,2,0)))*(DVHC='Kiem Tra Ptu am'!AH$5))</f>
        <v>0</v>
      </c>
      <c r="AI56" s="140">
        <f>'CH01'!AJ49-SUMPRODUCT((INDEX(NC_giam,,HLOOKUP($C56,COLMadat,2,0)))*(DVHC='Kiem Tra Ptu am'!AI$5))</f>
        <v>0</v>
      </c>
      <c r="AJ56" s="140">
        <f>'CH01'!AK49-SUMPRODUCT((INDEX(NC_giam,,HLOOKUP($C56,COLMadat,2,0)))*(DVHC='Kiem Tra Ptu am'!AJ$5))</f>
        <v>0</v>
      </c>
      <c r="AK56" s="140">
        <f>'CH01'!AL49-SUMPRODUCT((INDEX(NC_giam,,HLOOKUP($C56,COLMadat,2,0)))*(DVHC='Kiem Tra Ptu am'!AK$5))</f>
        <v>0</v>
      </c>
      <c r="AL56" s="140">
        <f>'CH01'!AM49-SUMPRODUCT((INDEX(NC_giam,,HLOOKUP($C56,COLMadat,2,0)))*(DVHC='Kiem Tra Ptu am'!AL$5))</f>
        <v>0</v>
      </c>
      <c r="AM56" s="140">
        <f>'CH01'!AN49-SUMPRODUCT((INDEX(NC_giam,,HLOOKUP($C56,COLMadat,2,0)))*(DVHC='Kiem Tra Ptu am'!AM$5))</f>
        <v>0</v>
      </c>
      <c r="AN56" s="140">
        <f>'CH01'!AO49-SUMPRODUCT((INDEX(NC_giam,,HLOOKUP($C56,COLMadat,2,0)))*(DVHC='Kiem Tra Ptu am'!AN$5))</f>
        <v>0</v>
      </c>
    </row>
    <row r="57" spans="1:40">
      <c r="A57" s="141" t="str">
        <f>'CH01'!A50</f>
        <v>2.8.2</v>
      </c>
      <c r="B57" s="141" t="str">
        <f>'CH01'!B50</f>
        <v>Đất công trình thủy lợi</v>
      </c>
      <c r="C57" s="139" t="str">
        <f>'CH01'!C50</f>
        <v>DTL</v>
      </c>
      <c r="D57" s="140">
        <f t="shared" si="12"/>
        <v>0</v>
      </c>
      <c r="E57" s="140">
        <f>'CH01'!F50-SUMPRODUCT((INDEX(NC_giam,,HLOOKUP($C57,COLMadat,2,0)))*(DVHC='Kiem Tra Ptu am'!E$5))</f>
        <v>18.418599999999998</v>
      </c>
      <c r="F57" s="140">
        <f>'CH01'!G50-SUMPRODUCT((INDEX(NC_giam,,HLOOKUP($C57,COLMadat,2,0)))*(DVHC='Kiem Tra Ptu am'!F$5))</f>
        <v>0</v>
      </c>
      <c r="G57" s="140">
        <f>'CH01'!H50-SUMPRODUCT((INDEX(NC_giam,,HLOOKUP($C57,COLMadat,2,0)))*(DVHC='Kiem Tra Ptu am'!G$5))</f>
        <v>0</v>
      </c>
      <c r="H57" s="140">
        <f>'CH01'!I50-SUMPRODUCT((INDEX(NC_giam,,HLOOKUP($C57,COLMadat,2,0)))*(DVHC='Kiem Tra Ptu am'!H$5))</f>
        <v>0</v>
      </c>
      <c r="I57" s="140">
        <f>'CH01'!J50-SUMPRODUCT((INDEX(NC_giam,,HLOOKUP($C57,COLMadat,2,0)))*(DVHC='Kiem Tra Ptu am'!I$5))</f>
        <v>0</v>
      </c>
      <c r="J57" s="140">
        <f>'CH01'!K50-SUMPRODUCT((INDEX(NC_giam,,HLOOKUP($C57,COLMadat,2,0)))*(DVHC='Kiem Tra Ptu am'!J$5))</f>
        <v>0</v>
      </c>
      <c r="K57" s="140">
        <f>'CH01'!L50-SUMPRODUCT((INDEX(NC_giam,,HLOOKUP($C57,COLMadat,2,0)))*(DVHC='Kiem Tra Ptu am'!K$5))</f>
        <v>0</v>
      </c>
      <c r="L57" s="140">
        <f>'CH01'!M50-SUMPRODUCT((INDEX(NC_giam,,HLOOKUP($C57,COLMadat,2,0)))*(DVHC='Kiem Tra Ptu am'!L$5))</f>
        <v>0</v>
      </c>
      <c r="M57" s="140">
        <f>'CH01'!N50-SUMPRODUCT((INDEX(NC_giam,,HLOOKUP($C57,COLMadat,2,0)))*(DVHC='Kiem Tra Ptu am'!M$5))</f>
        <v>0</v>
      </c>
      <c r="N57" s="140">
        <f>'CH01'!O50-SUMPRODUCT((INDEX(NC_giam,,HLOOKUP($C57,COLMadat,2,0)))*(DVHC='Kiem Tra Ptu am'!N$5))</f>
        <v>0</v>
      </c>
      <c r="O57" s="140">
        <f>'CH01'!P50-SUMPRODUCT((INDEX(NC_giam,,HLOOKUP($C57,COLMadat,2,0)))*(DVHC='Kiem Tra Ptu am'!O$5))</f>
        <v>0</v>
      </c>
      <c r="P57" s="140">
        <f>'CH01'!Q50-SUMPRODUCT((INDEX(NC_giam,,HLOOKUP($C57,COLMadat,2,0)))*(DVHC='Kiem Tra Ptu am'!P$5))</f>
        <v>0</v>
      </c>
      <c r="Q57" s="140">
        <f>'CH01'!R50-SUMPRODUCT((INDEX(NC_giam,,HLOOKUP($C57,COLMadat,2,0)))*(DVHC='Kiem Tra Ptu am'!Q$5))</f>
        <v>0</v>
      </c>
      <c r="R57" s="140">
        <f>'CH01'!S50-SUMPRODUCT((INDEX(NC_giam,,HLOOKUP($C57,COLMadat,2,0)))*(DVHC='Kiem Tra Ptu am'!R$5))</f>
        <v>0</v>
      </c>
      <c r="S57" s="140">
        <f>'CH01'!T50-SUMPRODUCT((INDEX(NC_giam,,HLOOKUP($C57,COLMadat,2,0)))*(DVHC='Kiem Tra Ptu am'!S$5))</f>
        <v>0</v>
      </c>
      <c r="T57" s="140">
        <f>'CH01'!U50-SUMPRODUCT((INDEX(NC_giam,,HLOOKUP($C57,COLMadat,2,0)))*(DVHC='Kiem Tra Ptu am'!T$5))</f>
        <v>0</v>
      </c>
      <c r="U57" s="140">
        <f>'CH01'!V50-SUMPRODUCT((INDEX(NC_giam,,HLOOKUP($C57,COLMadat,2,0)))*(DVHC='Kiem Tra Ptu am'!U$5))</f>
        <v>0</v>
      </c>
      <c r="V57" s="140">
        <f>'CH01'!W50-SUMPRODUCT((INDEX(NC_giam,,HLOOKUP($C57,COLMadat,2,0)))*(DVHC='Kiem Tra Ptu am'!V$5))</f>
        <v>0</v>
      </c>
      <c r="W57" s="140">
        <f>'CH01'!X50-SUMPRODUCT((INDEX(NC_giam,,HLOOKUP($C57,COLMadat,2,0)))*(DVHC='Kiem Tra Ptu am'!W$5))</f>
        <v>0</v>
      </c>
      <c r="X57" s="140">
        <f>'CH01'!Y50-SUMPRODUCT((INDEX(NC_giam,,HLOOKUP($C57,COLMadat,2,0)))*(DVHC='Kiem Tra Ptu am'!X$5))</f>
        <v>0</v>
      </c>
      <c r="Y57" s="140">
        <f>'CH01'!Z50-SUMPRODUCT((INDEX(NC_giam,,HLOOKUP($C57,COLMadat,2,0)))*(DVHC='Kiem Tra Ptu am'!Y$5))</f>
        <v>0</v>
      </c>
      <c r="Z57" s="140">
        <f>'CH01'!AA50-SUMPRODUCT((INDEX(NC_giam,,HLOOKUP($C57,COLMadat,2,0)))*(DVHC='Kiem Tra Ptu am'!Z$5))</f>
        <v>0</v>
      </c>
      <c r="AA57" s="140">
        <f>'CH01'!AB50-SUMPRODUCT((INDEX(NC_giam,,HLOOKUP($C57,COLMadat,2,0)))*(DVHC='Kiem Tra Ptu am'!AA$5))</f>
        <v>0</v>
      </c>
      <c r="AB57" s="140">
        <f>'CH01'!AC50-SUMPRODUCT((INDEX(NC_giam,,HLOOKUP($C57,COLMadat,2,0)))*(DVHC='Kiem Tra Ptu am'!AB$5))</f>
        <v>0</v>
      </c>
      <c r="AC57" s="140">
        <f>'CH01'!AD50-SUMPRODUCT((INDEX(NC_giam,,HLOOKUP($C57,COLMadat,2,0)))*(DVHC='Kiem Tra Ptu am'!AC$5))</f>
        <v>0</v>
      </c>
      <c r="AD57" s="140">
        <f>'CH01'!AE50-SUMPRODUCT((INDEX(NC_giam,,HLOOKUP($C57,COLMadat,2,0)))*(DVHC='Kiem Tra Ptu am'!AD$5))</f>
        <v>0</v>
      </c>
      <c r="AE57" s="140">
        <f>'CH01'!AF50-SUMPRODUCT((INDEX(NC_giam,,HLOOKUP($C57,COLMadat,2,0)))*(DVHC='Kiem Tra Ptu am'!AE$5))</f>
        <v>0</v>
      </c>
      <c r="AF57" s="140">
        <f>'CH01'!AG50-SUMPRODUCT((INDEX(NC_giam,,HLOOKUP($C57,COLMadat,2,0)))*(DVHC='Kiem Tra Ptu am'!AF$5))</f>
        <v>0</v>
      </c>
      <c r="AG57" s="140">
        <f>'CH01'!AH50-SUMPRODUCT((INDEX(NC_giam,,HLOOKUP($C57,COLMadat,2,0)))*(DVHC='Kiem Tra Ptu am'!AG$5))</f>
        <v>0</v>
      </c>
      <c r="AH57" s="140">
        <f>'CH01'!AI50-SUMPRODUCT((INDEX(NC_giam,,HLOOKUP($C57,COLMadat,2,0)))*(DVHC='Kiem Tra Ptu am'!AH$5))</f>
        <v>0</v>
      </c>
      <c r="AI57" s="140">
        <f>'CH01'!AJ50-SUMPRODUCT((INDEX(NC_giam,,HLOOKUP($C57,COLMadat,2,0)))*(DVHC='Kiem Tra Ptu am'!AI$5))</f>
        <v>0</v>
      </c>
      <c r="AJ57" s="140">
        <f>'CH01'!AK50-SUMPRODUCT((INDEX(NC_giam,,HLOOKUP($C57,COLMadat,2,0)))*(DVHC='Kiem Tra Ptu am'!AJ$5))</f>
        <v>0</v>
      </c>
      <c r="AK57" s="140">
        <f>'CH01'!AL50-SUMPRODUCT((INDEX(NC_giam,,HLOOKUP($C57,COLMadat,2,0)))*(DVHC='Kiem Tra Ptu am'!AK$5))</f>
        <v>0</v>
      </c>
      <c r="AL57" s="140">
        <f>'CH01'!AM50-SUMPRODUCT((INDEX(NC_giam,,HLOOKUP($C57,COLMadat,2,0)))*(DVHC='Kiem Tra Ptu am'!AL$5))</f>
        <v>0</v>
      </c>
      <c r="AM57" s="140">
        <f>'CH01'!AN50-SUMPRODUCT((INDEX(NC_giam,,HLOOKUP($C57,COLMadat,2,0)))*(DVHC='Kiem Tra Ptu am'!AM$5))</f>
        <v>0</v>
      </c>
      <c r="AN57" s="140">
        <f>'CH01'!AO50-SUMPRODUCT((INDEX(NC_giam,,HLOOKUP($C57,COLMadat,2,0)))*(DVHC='Kiem Tra Ptu am'!AN$5))</f>
        <v>0</v>
      </c>
    </row>
    <row r="58" spans="1:40">
      <c r="A58" s="141" t="str">
        <f>'CH01'!A51</f>
        <v>2.8.3</v>
      </c>
      <c r="B58" s="141" t="str">
        <f>'CH01'!B51</f>
        <v>Đất công trình cấp nước, thoát nước</v>
      </c>
      <c r="C58" s="139" t="str">
        <f>'CH01'!C51</f>
        <v>DCT</v>
      </c>
      <c r="D58" s="140">
        <f t="shared" si="12"/>
        <v>0</v>
      </c>
      <c r="E58" s="140">
        <f>'CH01'!F51-SUMPRODUCT((INDEX(NC_giam,,HLOOKUP($C58,COLMadat,2,0)))*(DVHC='Kiem Tra Ptu am'!E$5))</f>
        <v>0</v>
      </c>
      <c r="F58" s="140">
        <f>'CH01'!G51-SUMPRODUCT((INDEX(NC_giam,,HLOOKUP($C58,COLMadat,2,0)))*(DVHC='Kiem Tra Ptu am'!F$5))</f>
        <v>0</v>
      </c>
      <c r="G58" s="140">
        <f>'CH01'!H51-SUMPRODUCT((INDEX(NC_giam,,HLOOKUP($C58,COLMadat,2,0)))*(DVHC='Kiem Tra Ptu am'!G$5))</f>
        <v>0</v>
      </c>
      <c r="H58" s="140">
        <f>'CH01'!I51-SUMPRODUCT((INDEX(NC_giam,,HLOOKUP($C58,COLMadat,2,0)))*(DVHC='Kiem Tra Ptu am'!H$5))</f>
        <v>0</v>
      </c>
      <c r="I58" s="140">
        <f>'CH01'!J51-SUMPRODUCT((INDEX(NC_giam,,HLOOKUP($C58,COLMadat,2,0)))*(DVHC='Kiem Tra Ptu am'!I$5))</f>
        <v>0</v>
      </c>
      <c r="J58" s="140">
        <f>'CH01'!K51-SUMPRODUCT((INDEX(NC_giam,,HLOOKUP($C58,COLMadat,2,0)))*(DVHC='Kiem Tra Ptu am'!J$5))</f>
        <v>0</v>
      </c>
      <c r="K58" s="140">
        <f>'CH01'!L51-SUMPRODUCT((INDEX(NC_giam,,HLOOKUP($C58,COLMadat,2,0)))*(DVHC='Kiem Tra Ptu am'!K$5))</f>
        <v>0</v>
      </c>
      <c r="L58" s="140">
        <f>'CH01'!M51-SUMPRODUCT((INDEX(NC_giam,,HLOOKUP($C58,COLMadat,2,0)))*(DVHC='Kiem Tra Ptu am'!L$5))</f>
        <v>0</v>
      </c>
      <c r="M58" s="140">
        <f>'CH01'!N51-SUMPRODUCT((INDEX(NC_giam,,HLOOKUP($C58,COLMadat,2,0)))*(DVHC='Kiem Tra Ptu am'!M$5))</f>
        <v>0</v>
      </c>
      <c r="N58" s="140">
        <f>'CH01'!O51-SUMPRODUCT((INDEX(NC_giam,,HLOOKUP($C58,COLMadat,2,0)))*(DVHC='Kiem Tra Ptu am'!N$5))</f>
        <v>0</v>
      </c>
      <c r="O58" s="140">
        <f>'CH01'!P51-SUMPRODUCT((INDEX(NC_giam,,HLOOKUP($C58,COLMadat,2,0)))*(DVHC='Kiem Tra Ptu am'!O$5))</f>
        <v>0</v>
      </c>
      <c r="P58" s="140">
        <f>'CH01'!Q51-SUMPRODUCT((INDEX(NC_giam,,HLOOKUP($C58,COLMadat,2,0)))*(DVHC='Kiem Tra Ptu am'!P$5))</f>
        <v>0</v>
      </c>
      <c r="Q58" s="140">
        <f>'CH01'!R51-SUMPRODUCT((INDEX(NC_giam,,HLOOKUP($C58,COLMadat,2,0)))*(DVHC='Kiem Tra Ptu am'!Q$5))</f>
        <v>0</v>
      </c>
      <c r="R58" s="140">
        <f>'CH01'!S51-SUMPRODUCT((INDEX(NC_giam,,HLOOKUP($C58,COLMadat,2,0)))*(DVHC='Kiem Tra Ptu am'!R$5))</f>
        <v>0</v>
      </c>
      <c r="S58" s="140">
        <f>'CH01'!T51-SUMPRODUCT((INDEX(NC_giam,,HLOOKUP($C58,COLMadat,2,0)))*(DVHC='Kiem Tra Ptu am'!S$5))</f>
        <v>0</v>
      </c>
      <c r="T58" s="140">
        <f>'CH01'!U51-SUMPRODUCT((INDEX(NC_giam,,HLOOKUP($C58,COLMadat,2,0)))*(DVHC='Kiem Tra Ptu am'!T$5))</f>
        <v>0</v>
      </c>
      <c r="U58" s="140">
        <f>'CH01'!V51-SUMPRODUCT((INDEX(NC_giam,,HLOOKUP($C58,COLMadat,2,0)))*(DVHC='Kiem Tra Ptu am'!U$5))</f>
        <v>0</v>
      </c>
      <c r="V58" s="140">
        <f>'CH01'!W51-SUMPRODUCT((INDEX(NC_giam,,HLOOKUP($C58,COLMadat,2,0)))*(DVHC='Kiem Tra Ptu am'!V$5))</f>
        <v>0</v>
      </c>
      <c r="W58" s="140">
        <f>'CH01'!X51-SUMPRODUCT((INDEX(NC_giam,,HLOOKUP($C58,COLMadat,2,0)))*(DVHC='Kiem Tra Ptu am'!W$5))</f>
        <v>0</v>
      </c>
      <c r="X58" s="140">
        <f>'CH01'!Y51-SUMPRODUCT((INDEX(NC_giam,,HLOOKUP($C58,COLMadat,2,0)))*(DVHC='Kiem Tra Ptu am'!X$5))</f>
        <v>0</v>
      </c>
      <c r="Y58" s="140">
        <f>'CH01'!Z51-SUMPRODUCT((INDEX(NC_giam,,HLOOKUP($C58,COLMadat,2,0)))*(DVHC='Kiem Tra Ptu am'!Y$5))</f>
        <v>0</v>
      </c>
      <c r="Z58" s="140">
        <f>'CH01'!AA51-SUMPRODUCT((INDEX(NC_giam,,HLOOKUP($C58,COLMadat,2,0)))*(DVHC='Kiem Tra Ptu am'!Z$5))</f>
        <v>0</v>
      </c>
      <c r="AA58" s="140">
        <f>'CH01'!AB51-SUMPRODUCT((INDEX(NC_giam,,HLOOKUP($C58,COLMadat,2,0)))*(DVHC='Kiem Tra Ptu am'!AA$5))</f>
        <v>0</v>
      </c>
      <c r="AB58" s="140">
        <f>'CH01'!AC51-SUMPRODUCT((INDEX(NC_giam,,HLOOKUP($C58,COLMadat,2,0)))*(DVHC='Kiem Tra Ptu am'!AB$5))</f>
        <v>0</v>
      </c>
      <c r="AC58" s="140">
        <f>'CH01'!AD51-SUMPRODUCT((INDEX(NC_giam,,HLOOKUP($C58,COLMadat,2,0)))*(DVHC='Kiem Tra Ptu am'!AC$5))</f>
        <v>0</v>
      </c>
      <c r="AD58" s="140">
        <f>'CH01'!AE51-SUMPRODUCT((INDEX(NC_giam,,HLOOKUP($C58,COLMadat,2,0)))*(DVHC='Kiem Tra Ptu am'!AD$5))</f>
        <v>0</v>
      </c>
      <c r="AE58" s="140">
        <f>'CH01'!AF51-SUMPRODUCT((INDEX(NC_giam,,HLOOKUP($C58,COLMadat,2,0)))*(DVHC='Kiem Tra Ptu am'!AE$5))</f>
        <v>0</v>
      </c>
      <c r="AF58" s="140">
        <f>'CH01'!AG51-SUMPRODUCT((INDEX(NC_giam,,HLOOKUP($C58,COLMadat,2,0)))*(DVHC='Kiem Tra Ptu am'!AF$5))</f>
        <v>0</v>
      </c>
      <c r="AG58" s="140">
        <f>'CH01'!AH51-SUMPRODUCT((INDEX(NC_giam,,HLOOKUP($C58,COLMadat,2,0)))*(DVHC='Kiem Tra Ptu am'!AG$5))</f>
        <v>0</v>
      </c>
      <c r="AH58" s="140">
        <f>'CH01'!AI51-SUMPRODUCT((INDEX(NC_giam,,HLOOKUP($C58,COLMadat,2,0)))*(DVHC='Kiem Tra Ptu am'!AH$5))</f>
        <v>0</v>
      </c>
      <c r="AI58" s="140">
        <f>'CH01'!AJ51-SUMPRODUCT((INDEX(NC_giam,,HLOOKUP($C58,COLMadat,2,0)))*(DVHC='Kiem Tra Ptu am'!AI$5))</f>
        <v>0</v>
      </c>
      <c r="AJ58" s="140">
        <f>'CH01'!AK51-SUMPRODUCT((INDEX(NC_giam,,HLOOKUP($C58,COLMadat,2,0)))*(DVHC='Kiem Tra Ptu am'!AJ$5))</f>
        <v>0</v>
      </c>
      <c r="AK58" s="140">
        <f>'CH01'!AL51-SUMPRODUCT((INDEX(NC_giam,,HLOOKUP($C58,COLMadat,2,0)))*(DVHC='Kiem Tra Ptu am'!AK$5))</f>
        <v>0</v>
      </c>
      <c r="AL58" s="140">
        <f>'CH01'!AM51-SUMPRODUCT((INDEX(NC_giam,,HLOOKUP($C58,COLMadat,2,0)))*(DVHC='Kiem Tra Ptu am'!AL$5))</f>
        <v>0</v>
      </c>
      <c r="AM58" s="140">
        <f>'CH01'!AN51-SUMPRODUCT((INDEX(NC_giam,,HLOOKUP($C58,COLMadat,2,0)))*(DVHC='Kiem Tra Ptu am'!AM$5))</f>
        <v>0</v>
      </c>
      <c r="AN58" s="140">
        <f>'CH01'!AO51-SUMPRODUCT((INDEX(NC_giam,,HLOOKUP($C58,COLMadat,2,0)))*(DVHC='Kiem Tra Ptu am'!AN$5))</f>
        <v>0</v>
      </c>
    </row>
    <row r="59" spans="1:40">
      <c r="A59" s="141" t="str">
        <f>'CH01'!A52</f>
        <v>2.8.4</v>
      </c>
      <c r="B59" s="141" t="str">
        <f>'CH01'!B52</f>
        <v>Đất công trình phòng, chống thiên tai</v>
      </c>
      <c r="C59" s="139" t="str">
        <f>'CH01'!C52</f>
        <v>DPC</v>
      </c>
      <c r="D59" s="140">
        <f t="shared" si="12"/>
        <v>0</v>
      </c>
      <c r="E59" s="140">
        <f>'CH01'!F52-SUMPRODUCT((INDEX(NC_giam,,HLOOKUP($C59,COLMadat,2,0)))*(DVHC='Kiem Tra Ptu am'!E$5))</f>
        <v>0</v>
      </c>
      <c r="F59" s="140">
        <f>'CH01'!G52-SUMPRODUCT((INDEX(NC_giam,,HLOOKUP($C59,COLMadat,2,0)))*(DVHC='Kiem Tra Ptu am'!F$5))</f>
        <v>0</v>
      </c>
      <c r="G59" s="140">
        <f>'CH01'!H52-SUMPRODUCT((INDEX(NC_giam,,HLOOKUP($C59,COLMadat,2,0)))*(DVHC='Kiem Tra Ptu am'!G$5))</f>
        <v>0</v>
      </c>
      <c r="H59" s="140">
        <f>'CH01'!I52-SUMPRODUCT((INDEX(NC_giam,,HLOOKUP($C59,COLMadat,2,0)))*(DVHC='Kiem Tra Ptu am'!H$5))</f>
        <v>0</v>
      </c>
      <c r="I59" s="140">
        <f>'CH01'!J52-SUMPRODUCT((INDEX(NC_giam,,HLOOKUP($C59,COLMadat,2,0)))*(DVHC='Kiem Tra Ptu am'!I$5))</f>
        <v>0</v>
      </c>
      <c r="J59" s="140">
        <f>'CH01'!K52-SUMPRODUCT((INDEX(NC_giam,,HLOOKUP($C59,COLMadat,2,0)))*(DVHC='Kiem Tra Ptu am'!J$5))</f>
        <v>0</v>
      </c>
      <c r="K59" s="140">
        <f>'CH01'!L52-SUMPRODUCT((INDEX(NC_giam,,HLOOKUP($C59,COLMadat,2,0)))*(DVHC='Kiem Tra Ptu am'!K$5))</f>
        <v>0</v>
      </c>
      <c r="L59" s="140">
        <f>'CH01'!M52-SUMPRODUCT((INDEX(NC_giam,,HLOOKUP($C59,COLMadat,2,0)))*(DVHC='Kiem Tra Ptu am'!L$5))</f>
        <v>0</v>
      </c>
      <c r="M59" s="140">
        <f>'CH01'!N52-SUMPRODUCT((INDEX(NC_giam,,HLOOKUP($C59,COLMadat,2,0)))*(DVHC='Kiem Tra Ptu am'!M$5))</f>
        <v>0</v>
      </c>
      <c r="N59" s="140">
        <f>'CH01'!O52-SUMPRODUCT((INDEX(NC_giam,,HLOOKUP($C59,COLMadat,2,0)))*(DVHC='Kiem Tra Ptu am'!N$5))</f>
        <v>0</v>
      </c>
      <c r="O59" s="140">
        <f>'CH01'!P52-SUMPRODUCT((INDEX(NC_giam,,HLOOKUP($C59,COLMadat,2,0)))*(DVHC='Kiem Tra Ptu am'!O$5))</f>
        <v>0</v>
      </c>
      <c r="P59" s="140">
        <f>'CH01'!Q52-SUMPRODUCT((INDEX(NC_giam,,HLOOKUP($C59,COLMadat,2,0)))*(DVHC='Kiem Tra Ptu am'!P$5))</f>
        <v>0</v>
      </c>
      <c r="Q59" s="140">
        <f>'CH01'!R52-SUMPRODUCT((INDEX(NC_giam,,HLOOKUP($C59,COLMadat,2,0)))*(DVHC='Kiem Tra Ptu am'!Q$5))</f>
        <v>0</v>
      </c>
      <c r="R59" s="140">
        <f>'CH01'!S52-SUMPRODUCT((INDEX(NC_giam,,HLOOKUP($C59,COLMadat,2,0)))*(DVHC='Kiem Tra Ptu am'!R$5))</f>
        <v>0</v>
      </c>
      <c r="S59" s="140">
        <f>'CH01'!T52-SUMPRODUCT((INDEX(NC_giam,,HLOOKUP($C59,COLMadat,2,0)))*(DVHC='Kiem Tra Ptu am'!S$5))</f>
        <v>0</v>
      </c>
      <c r="T59" s="140">
        <f>'CH01'!U52-SUMPRODUCT((INDEX(NC_giam,,HLOOKUP($C59,COLMadat,2,0)))*(DVHC='Kiem Tra Ptu am'!T$5))</f>
        <v>0</v>
      </c>
      <c r="U59" s="140">
        <f>'CH01'!V52-SUMPRODUCT((INDEX(NC_giam,,HLOOKUP($C59,COLMadat,2,0)))*(DVHC='Kiem Tra Ptu am'!U$5))</f>
        <v>0</v>
      </c>
      <c r="V59" s="140">
        <f>'CH01'!W52-SUMPRODUCT((INDEX(NC_giam,,HLOOKUP($C59,COLMadat,2,0)))*(DVHC='Kiem Tra Ptu am'!V$5))</f>
        <v>0</v>
      </c>
      <c r="W59" s="140">
        <f>'CH01'!X52-SUMPRODUCT((INDEX(NC_giam,,HLOOKUP($C59,COLMadat,2,0)))*(DVHC='Kiem Tra Ptu am'!W$5))</f>
        <v>0</v>
      </c>
      <c r="X59" s="140">
        <f>'CH01'!Y52-SUMPRODUCT((INDEX(NC_giam,,HLOOKUP($C59,COLMadat,2,0)))*(DVHC='Kiem Tra Ptu am'!X$5))</f>
        <v>0</v>
      </c>
      <c r="Y59" s="140">
        <f>'CH01'!Z52-SUMPRODUCT((INDEX(NC_giam,,HLOOKUP($C59,COLMadat,2,0)))*(DVHC='Kiem Tra Ptu am'!Y$5))</f>
        <v>0</v>
      </c>
      <c r="Z59" s="140">
        <f>'CH01'!AA52-SUMPRODUCT((INDEX(NC_giam,,HLOOKUP($C59,COLMadat,2,0)))*(DVHC='Kiem Tra Ptu am'!Z$5))</f>
        <v>0</v>
      </c>
      <c r="AA59" s="140">
        <f>'CH01'!AB52-SUMPRODUCT((INDEX(NC_giam,,HLOOKUP($C59,COLMadat,2,0)))*(DVHC='Kiem Tra Ptu am'!AA$5))</f>
        <v>0</v>
      </c>
      <c r="AB59" s="140">
        <f>'CH01'!AC52-SUMPRODUCT((INDEX(NC_giam,,HLOOKUP($C59,COLMadat,2,0)))*(DVHC='Kiem Tra Ptu am'!AB$5))</f>
        <v>0</v>
      </c>
      <c r="AC59" s="140">
        <f>'CH01'!AD52-SUMPRODUCT((INDEX(NC_giam,,HLOOKUP($C59,COLMadat,2,0)))*(DVHC='Kiem Tra Ptu am'!AC$5))</f>
        <v>0</v>
      </c>
      <c r="AD59" s="140">
        <f>'CH01'!AE52-SUMPRODUCT((INDEX(NC_giam,,HLOOKUP($C59,COLMadat,2,0)))*(DVHC='Kiem Tra Ptu am'!AD$5))</f>
        <v>0</v>
      </c>
      <c r="AE59" s="140">
        <f>'CH01'!AF52-SUMPRODUCT((INDEX(NC_giam,,HLOOKUP($C59,COLMadat,2,0)))*(DVHC='Kiem Tra Ptu am'!AE$5))</f>
        <v>0</v>
      </c>
      <c r="AF59" s="140">
        <f>'CH01'!AG52-SUMPRODUCT((INDEX(NC_giam,,HLOOKUP($C59,COLMadat,2,0)))*(DVHC='Kiem Tra Ptu am'!AF$5))</f>
        <v>0</v>
      </c>
      <c r="AG59" s="140">
        <f>'CH01'!AH52-SUMPRODUCT((INDEX(NC_giam,,HLOOKUP($C59,COLMadat,2,0)))*(DVHC='Kiem Tra Ptu am'!AG$5))</f>
        <v>0</v>
      </c>
      <c r="AH59" s="140">
        <f>'CH01'!AI52-SUMPRODUCT((INDEX(NC_giam,,HLOOKUP($C59,COLMadat,2,0)))*(DVHC='Kiem Tra Ptu am'!AH$5))</f>
        <v>0</v>
      </c>
      <c r="AI59" s="140">
        <f>'CH01'!AJ52-SUMPRODUCT((INDEX(NC_giam,,HLOOKUP($C59,COLMadat,2,0)))*(DVHC='Kiem Tra Ptu am'!AI$5))</f>
        <v>0</v>
      </c>
      <c r="AJ59" s="140">
        <f>'CH01'!AK52-SUMPRODUCT((INDEX(NC_giam,,HLOOKUP($C59,COLMadat,2,0)))*(DVHC='Kiem Tra Ptu am'!AJ$5))</f>
        <v>0</v>
      </c>
      <c r="AK59" s="140">
        <f>'CH01'!AL52-SUMPRODUCT((INDEX(NC_giam,,HLOOKUP($C59,COLMadat,2,0)))*(DVHC='Kiem Tra Ptu am'!AK$5))</f>
        <v>0</v>
      </c>
      <c r="AL59" s="140">
        <f>'CH01'!AM52-SUMPRODUCT((INDEX(NC_giam,,HLOOKUP($C59,COLMadat,2,0)))*(DVHC='Kiem Tra Ptu am'!AL$5))</f>
        <v>0</v>
      </c>
      <c r="AM59" s="140">
        <f>'CH01'!AN52-SUMPRODUCT((INDEX(NC_giam,,HLOOKUP($C59,COLMadat,2,0)))*(DVHC='Kiem Tra Ptu am'!AM$5))</f>
        <v>0</v>
      </c>
      <c r="AN59" s="140">
        <f>'CH01'!AO52-SUMPRODUCT((INDEX(NC_giam,,HLOOKUP($C59,COLMadat,2,0)))*(DVHC='Kiem Tra Ptu am'!AN$5))</f>
        <v>0</v>
      </c>
    </row>
    <row r="60" spans="1:40" ht="21">
      <c r="A60" s="141" t="str">
        <f>'CH01'!A53</f>
        <v>2.8.5</v>
      </c>
      <c r="B60" s="141" t="str">
        <f>'CH01'!B53</f>
        <v>Đất có di tích lịch sử - văn hóa danh lam thắng cảnh, di sản thiên nhiên</v>
      </c>
      <c r="C60" s="139" t="str">
        <f>'CH01'!C53</f>
        <v>DDD</v>
      </c>
      <c r="D60" s="140">
        <f t="shared" si="12"/>
        <v>0</v>
      </c>
      <c r="E60" s="140">
        <f>'CH01'!F53-SUMPRODUCT((INDEX(NC_giam,,HLOOKUP($C60,COLMadat,2,0)))*(DVHC='Kiem Tra Ptu am'!E$5))</f>
        <v>1.7539</v>
      </c>
      <c r="F60" s="140">
        <f>'CH01'!G53-SUMPRODUCT((INDEX(NC_giam,,HLOOKUP($C60,COLMadat,2,0)))*(DVHC='Kiem Tra Ptu am'!F$5))</f>
        <v>0</v>
      </c>
      <c r="G60" s="140">
        <f>'CH01'!H53-SUMPRODUCT((INDEX(NC_giam,,HLOOKUP($C60,COLMadat,2,0)))*(DVHC='Kiem Tra Ptu am'!G$5))</f>
        <v>0</v>
      </c>
      <c r="H60" s="140">
        <f>'CH01'!I53-SUMPRODUCT((INDEX(NC_giam,,HLOOKUP($C60,COLMadat,2,0)))*(DVHC='Kiem Tra Ptu am'!H$5))</f>
        <v>0</v>
      </c>
      <c r="I60" s="140">
        <f>'CH01'!J53-SUMPRODUCT((INDEX(NC_giam,,HLOOKUP($C60,COLMadat,2,0)))*(DVHC='Kiem Tra Ptu am'!I$5))</f>
        <v>0</v>
      </c>
      <c r="J60" s="140">
        <f>'CH01'!K53-SUMPRODUCT((INDEX(NC_giam,,HLOOKUP($C60,COLMadat,2,0)))*(DVHC='Kiem Tra Ptu am'!J$5))</f>
        <v>0</v>
      </c>
      <c r="K60" s="140">
        <f>'CH01'!L53-SUMPRODUCT((INDEX(NC_giam,,HLOOKUP($C60,COLMadat,2,0)))*(DVHC='Kiem Tra Ptu am'!K$5))</f>
        <v>0</v>
      </c>
      <c r="L60" s="140">
        <f>'CH01'!M53-SUMPRODUCT((INDEX(NC_giam,,HLOOKUP($C60,COLMadat,2,0)))*(DVHC='Kiem Tra Ptu am'!L$5))</f>
        <v>0</v>
      </c>
      <c r="M60" s="140">
        <f>'CH01'!N53-SUMPRODUCT((INDEX(NC_giam,,HLOOKUP($C60,COLMadat,2,0)))*(DVHC='Kiem Tra Ptu am'!M$5))</f>
        <v>0</v>
      </c>
      <c r="N60" s="140">
        <f>'CH01'!O53-SUMPRODUCT((INDEX(NC_giam,,HLOOKUP($C60,COLMadat,2,0)))*(DVHC='Kiem Tra Ptu am'!N$5))</f>
        <v>0</v>
      </c>
      <c r="O60" s="140">
        <f>'CH01'!P53-SUMPRODUCT((INDEX(NC_giam,,HLOOKUP($C60,COLMadat,2,0)))*(DVHC='Kiem Tra Ptu am'!O$5))</f>
        <v>0</v>
      </c>
      <c r="P60" s="140">
        <f>'CH01'!Q53-SUMPRODUCT((INDEX(NC_giam,,HLOOKUP($C60,COLMadat,2,0)))*(DVHC='Kiem Tra Ptu am'!P$5))</f>
        <v>0</v>
      </c>
      <c r="Q60" s="140">
        <f>'CH01'!R53-SUMPRODUCT((INDEX(NC_giam,,HLOOKUP($C60,COLMadat,2,0)))*(DVHC='Kiem Tra Ptu am'!Q$5))</f>
        <v>0</v>
      </c>
      <c r="R60" s="140">
        <f>'CH01'!S53-SUMPRODUCT((INDEX(NC_giam,,HLOOKUP($C60,COLMadat,2,0)))*(DVHC='Kiem Tra Ptu am'!R$5))</f>
        <v>0</v>
      </c>
      <c r="S60" s="140">
        <f>'CH01'!T53-SUMPRODUCT((INDEX(NC_giam,,HLOOKUP($C60,COLMadat,2,0)))*(DVHC='Kiem Tra Ptu am'!S$5))</f>
        <v>0</v>
      </c>
      <c r="T60" s="140">
        <f>'CH01'!U53-SUMPRODUCT((INDEX(NC_giam,,HLOOKUP($C60,COLMadat,2,0)))*(DVHC='Kiem Tra Ptu am'!T$5))</f>
        <v>0</v>
      </c>
      <c r="U60" s="140">
        <f>'CH01'!V53-SUMPRODUCT((INDEX(NC_giam,,HLOOKUP($C60,COLMadat,2,0)))*(DVHC='Kiem Tra Ptu am'!U$5))</f>
        <v>0</v>
      </c>
      <c r="V60" s="140">
        <f>'CH01'!W53-SUMPRODUCT((INDEX(NC_giam,,HLOOKUP($C60,COLMadat,2,0)))*(DVHC='Kiem Tra Ptu am'!V$5))</f>
        <v>0</v>
      </c>
      <c r="W60" s="140">
        <f>'CH01'!X53-SUMPRODUCT((INDEX(NC_giam,,HLOOKUP($C60,COLMadat,2,0)))*(DVHC='Kiem Tra Ptu am'!W$5))</f>
        <v>0</v>
      </c>
      <c r="X60" s="140">
        <f>'CH01'!Y53-SUMPRODUCT((INDEX(NC_giam,,HLOOKUP($C60,COLMadat,2,0)))*(DVHC='Kiem Tra Ptu am'!X$5))</f>
        <v>0</v>
      </c>
      <c r="Y60" s="140">
        <f>'CH01'!Z53-SUMPRODUCT((INDEX(NC_giam,,HLOOKUP($C60,COLMadat,2,0)))*(DVHC='Kiem Tra Ptu am'!Y$5))</f>
        <v>0</v>
      </c>
      <c r="Z60" s="140">
        <f>'CH01'!AA53-SUMPRODUCT((INDEX(NC_giam,,HLOOKUP($C60,COLMadat,2,0)))*(DVHC='Kiem Tra Ptu am'!Z$5))</f>
        <v>0</v>
      </c>
      <c r="AA60" s="140">
        <f>'CH01'!AB53-SUMPRODUCT((INDEX(NC_giam,,HLOOKUP($C60,COLMadat,2,0)))*(DVHC='Kiem Tra Ptu am'!AA$5))</f>
        <v>0</v>
      </c>
      <c r="AB60" s="140">
        <f>'CH01'!AC53-SUMPRODUCT((INDEX(NC_giam,,HLOOKUP($C60,COLMadat,2,0)))*(DVHC='Kiem Tra Ptu am'!AB$5))</f>
        <v>0</v>
      </c>
      <c r="AC60" s="140">
        <f>'CH01'!AD53-SUMPRODUCT((INDEX(NC_giam,,HLOOKUP($C60,COLMadat,2,0)))*(DVHC='Kiem Tra Ptu am'!AC$5))</f>
        <v>0</v>
      </c>
      <c r="AD60" s="140">
        <f>'CH01'!AE53-SUMPRODUCT((INDEX(NC_giam,,HLOOKUP($C60,COLMadat,2,0)))*(DVHC='Kiem Tra Ptu am'!AD$5))</f>
        <v>0</v>
      </c>
      <c r="AE60" s="140">
        <f>'CH01'!AF53-SUMPRODUCT((INDEX(NC_giam,,HLOOKUP($C60,COLMadat,2,0)))*(DVHC='Kiem Tra Ptu am'!AE$5))</f>
        <v>0</v>
      </c>
      <c r="AF60" s="140">
        <f>'CH01'!AG53-SUMPRODUCT((INDEX(NC_giam,,HLOOKUP($C60,COLMadat,2,0)))*(DVHC='Kiem Tra Ptu am'!AF$5))</f>
        <v>0</v>
      </c>
      <c r="AG60" s="140">
        <f>'CH01'!AH53-SUMPRODUCT((INDEX(NC_giam,,HLOOKUP($C60,COLMadat,2,0)))*(DVHC='Kiem Tra Ptu am'!AG$5))</f>
        <v>0</v>
      </c>
      <c r="AH60" s="140">
        <f>'CH01'!AI53-SUMPRODUCT((INDEX(NC_giam,,HLOOKUP($C60,COLMadat,2,0)))*(DVHC='Kiem Tra Ptu am'!AH$5))</f>
        <v>0</v>
      </c>
      <c r="AI60" s="140">
        <f>'CH01'!AJ53-SUMPRODUCT((INDEX(NC_giam,,HLOOKUP($C60,COLMadat,2,0)))*(DVHC='Kiem Tra Ptu am'!AI$5))</f>
        <v>0</v>
      </c>
      <c r="AJ60" s="140">
        <f>'CH01'!AK53-SUMPRODUCT((INDEX(NC_giam,,HLOOKUP($C60,COLMadat,2,0)))*(DVHC='Kiem Tra Ptu am'!AJ$5))</f>
        <v>0</v>
      </c>
      <c r="AK60" s="140">
        <f>'CH01'!AL53-SUMPRODUCT((INDEX(NC_giam,,HLOOKUP($C60,COLMadat,2,0)))*(DVHC='Kiem Tra Ptu am'!AK$5))</f>
        <v>0</v>
      </c>
      <c r="AL60" s="140">
        <f>'CH01'!AM53-SUMPRODUCT((INDEX(NC_giam,,HLOOKUP($C60,COLMadat,2,0)))*(DVHC='Kiem Tra Ptu am'!AL$5))</f>
        <v>0</v>
      </c>
      <c r="AM60" s="140">
        <f>'CH01'!AN53-SUMPRODUCT((INDEX(NC_giam,,HLOOKUP($C60,COLMadat,2,0)))*(DVHC='Kiem Tra Ptu am'!AM$5))</f>
        <v>0</v>
      </c>
      <c r="AN60" s="140">
        <f>'CH01'!AO53-SUMPRODUCT((INDEX(NC_giam,,HLOOKUP($C60,COLMadat,2,0)))*(DVHC='Kiem Tra Ptu am'!AN$5))</f>
        <v>0</v>
      </c>
    </row>
    <row r="61" spans="1:40">
      <c r="A61" s="141" t="str">
        <f>'CH01'!A54</f>
        <v>2.8.6</v>
      </c>
      <c r="B61" s="141" t="str">
        <f>'CH01'!B54</f>
        <v>Đất công trình xử lý chất thải</v>
      </c>
      <c r="C61" s="139" t="str">
        <f>'CH01'!C54</f>
        <v>DRA</v>
      </c>
      <c r="D61" s="140">
        <f t="shared" si="12"/>
        <v>0</v>
      </c>
      <c r="E61" s="140">
        <f>'CH01'!F54-SUMPRODUCT((INDEX(NC_giam,,HLOOKUP($C61,COLMadat,2,0)))*(DVHC='Kiem Tra Ptu am'!E$5))</f>
        <v>0</v>
      </c>
      <c r="F61" s="140">
        <f>'CH01'!G54-SUMPRODUCT((INDEX(NC_giam,,HLOOKUP($C61,COLMadat,2,0)))*(DVHC='Kiem Tra Ptu am'!F$5))</f>
        <v>0</v>
      </c>
      <c r="G61" s="140">
        <f>'CH01'!H54-SUMPRODUCT((INDEX(NC_giam,,HLOOKUP($C61,COLMadat,2,0)))*(DVHC='Kiem Tra Ptu am'!G$5))</f>
        <v>0</v>
      </c>
      <c r="H61" s="140">
        <f>'CH01'!I54-SUMPRODUCT((INDEX(NC_giam,,HLOOKUP($C61,COLMadat,2,0)))*(DVHC='Kiem Tra Ptu am'!H$5))</f>
        <v>0</v>
      </c>
      <c r="I61" s="140">
        <f>'CH01'!J54-SUMPRODUCT((INDEX(NC_giam,,HLOOKUP($C61,COLMadat,2,0)))*(DVHC='Kiem Tra Ptu am'!I$5))</f>
        <v>0</v>
      </c>
      <c r="J61" s="140">
        <f>'CH01'!K54-SUMPRODUCT((INDEX(NC_giam,,HLOOKUP($C61,COLMadat,2,0)))*(DVHC='Kiem Tra Ptu am'!J$5))</f>
        <v>0</v>
      </c>
      <c r="K61" s="140">
        <f>'CH01'!L54-SUMPRODUCT((INDEX(NC_giam,,HLOOKUP($C61,COLMadat,2,0)))*(DVHC='Kiem Tra Ptu am'!K$5))</f>
        <v>0</v>
      </c>
      <c r="L61" s="140">
        <f>'CH01'!M54-SUMPRODUCT((INDEX(NC_giam,,HLOOKUP($C61,COLMadat,2,0)))*(DVHC='Kiem Tra Ptu am'!L$5))</f>
        <v>0</v>
      </c>
      <c r="M61" s="140">
        <f>'CH01'!N54-SUMPRODUCT((INDEX(NC_giam,,HLOOKUP($C61,COLMadat,2,0)))*(DVHC='Kiem Tra Ptu am'!M$5))</f>
        <v>0</v>
      </c>
      <c r="N61" s="140">
        <f>'CH01'!O54-SUMPRODUCT((INDEX(NC_giam,,HLOOKUP($C61,COLMadat,2,0)))*(DVHC='Kiem Tra Ptu am'!N$5))</f>
        <v>0</v>
      </c>
      <c r="O61" s="140">
        <f>'CH01'!P54-SUMPRODUCT((INDEX(NC_giam,,HLOOKUP($C61,COLMadat,2,0)))*(DVHC='Kiem Tra Ptu am'!O$5))</f>
        <v>0</v>
      </c>
      <c r="P61" s="140">
        <f>'CH01'!Q54-SUMPRODUCT((INDEX(NC_giam,,HLOOKUP($C61,COLMadat,2,0)))*(DVHC='Kiem Tra Ptu am'!P$5))</f>
        <v>0</v>
      </c>
      <c r="Q61" s="140">
        <f>'CH01'!R54-SUMPRODUCT((INDEX(NC_giam,,HLOOKUP($C61,COLMadat,2,0)))*(DVHC='Kiem Tra Ptu am'!Q$5))</f>
        <v>0</v>
      </c>
      <c r="R61" s="140">
        <f>'CH01'!S54-SUMPRODUCT((INDEX(NC_giam,,HLOOKUP($C61,COLMadat,2,0)))*(DVHC='Kiem Tra Ptu am'!R$5))</f>
        <v>0</v>
      </c>
      <c r="S61" s="140">
        <f>'CH01'!T54-SUMPRODUCT((INDEX(NC_giam,,HLOOKUP($C61,COLMadat,2,0)))*(DVHC='Kiem Tra Ptu am'!S$5))</f>
        <v>0</v>
      </c>
      <c r="T61" s="140">
        <f>'CH01'!U54-SUMPRODUCT((INDEX(NC_giam,,HLOOKUP($C61,COLMadat,2,0)))*(DVHC='Kiem Tra Ptu am'!T$5))</f>
        <v>0</v>
      </c>
      <c r="U61" s="140">
        <f>'CH01'!V54-SUMPRODUCT((INDEX(NC_giam,,HLOOKUP($C61,COLMadat,2,0)))*(DVHC='Kiem Tra Ptu am'!U$5))</f>
        <v>0</v>
      </c>
      <c r="V61" s="140">
        <f>'CH01'!W54-SUMPRODUCT((INDEX(NC_giam,,HLOOKUP($C61,COLMadat,2,0)))*(DVHC='Kiem Tra Ptu am'!V$5))</f>
        <v>0</v>
      </c>
      <c r="W61" s="140">
        <f>'CH01'!X54-SUMPRODUCT((INDEX(NC_giam,,HLOOKUP($C61,COLMadat,2,0)))*(DVHC='Kiem Tra Ptu am'!W$5))</f>
        <v>0</v>
      </c>
      <c r="X61" s="140">
        <f>'CH01'!Y54-SUMPRODUCT((INDEX(NC_giam,,HLOOKUP($C61,COLMadat,2,0)))*(DVHC='Kiem Tra Ptu am'!X$5))</f>
        <v>0</v>
      </c>
      <c r="Y61" s="140">
        <f>'CH01'!Z54-SUMPRODUCT((INDEX(NC_giam,,HLOOKUP($C61,COLMadat,2,0)))*(DVHC='Kiem Tra Ptu am'!Y$5))</f>
        <v>0</v>
      </c>
      <c r="Z61" s="140">
        <f>'CH01'!AA54-SUMPRODUCT((INDEX(NC_giam,,HLOOKUP($C61,COLMadat,2,0)))*(DVHC='Kiem Tra Ptu am'!Z$5))</f>
        <v>0</v>
      </c>
      <c r="AA61" s="140">
        <f>'CH01'!AB54-SUMPRODUCT((INDEX(NC_giam,,HLOOKUP($C61,COLMadat,2,0)))*(DVHC='Kiem Tra Ptu am'!AA$5))</f>
        <v>0</v>
      </c>
      <c r="AB61" s="140">
        <f>'CH01'!AC54-SUMPRODUCT((INDEX(NC_giam,,HLOOKUP($C61,COLMadat,2,0)))*(DVHC='Kiem Tra Ptu am'!AB$5))</f>
        <v>0</v>
      </c>
      <c r="AC61" s="140">
        <f>'CH01'!AD54-SUMPRODUCT((INDEX(NC_giam,,HLOOKUP($C61,COLMadat,2,0)))*(DVHC='Kiem Tra Ptu am'!AC$5))</f>
        <v>0</v>
      </c>
      <c r="AD61" s="140">
        <f>'CH01'!AE54-SUMPRODUCT((INDEX(NC_giam,,HLOOKUP($C61,COLMadat,2,0)))*(DVHC='Kiem Tra Ptu am'!AD$5))</f>
        <v>0</v>
      </c>
      <c r="AE61" s="140">
        <f>'CH01'!AF54-SUMPRODUCT((INDEX(NC_giam,,HLOOKUP($C61,COLMadat,2,0)))*(DVHC='Kiem Tra Ptu am'!AE$5))</f>
        <v>0</v>
      </c>
      <c r="AF61" s="140">
        <f>'CH01'!AG54-SUMPRODUCT((INDEX(NC_giam,,HLOOKUP($C61,COLMadat,2,0)))*(DVHC='Kiem Tra Ptu am'!AF$5))</f>
        <v>0</v>
      </c>
      <c r="AG61" s="140">
        <f>'CH01'!AH54-SUMPRODUCT((INDEX(NC_giam,,HLOOKUP($C61,COLMadat,2,0)))*(DVHC='Kiem Tra Ptu am'!AG$5))</f>
        <v>0</v>
      </c>
      <c r="AH61" s="140">
        <f>'CH01'!AI54-SUMPRODUCT((INDEX(NC_giam,,HLOOKUP($C61,COLMadat,2,0)))*(DVHC='Kiem Tra Ptu am'!AH$5))</f>
        <v>0</v>
      </c>
      <c r="AI61" s="140">
        <f>'CH01'!AJ54-SUMPRODUCT((INDEX(NC_giam,,HLOOKUP($C61,COLMadat,2,0)))*(DVHC='Kiem Tra Ptu am'!AI$5))</f>
        <v>0</v>
      </c>
      <c r="AJ61" s="140">
        <f>'CH01'!AK54-SUMPRODUCT((INDEX(NC_giam,,HLOOKUP($C61,COLMadat,2,0)))*(DVHC='Kiem Tra Ptu am'!AJ$5))</f>
        <v>0</v>
      </c>
      <c r="AK61" s="140">
        <f>'CH01'!AL54-SUMPRODUCT((INDEX(NC_giam,,HLOOKUP($C61,COLMadat,2,0)))*(DVHC='Kiem Tra Ptu am'!AK$5))</f>
        <v>0</v>
      </c>
      <c r="AL61" s="140">
        <f>'CH01'!AM54-SUMPRODUCT((INDEX(NC_giam,,HLOOKUP($C61,COLMadat,2,0)))*(DVHC='Kiem Tra Ptu am'!AL$5))</f>
        <v>0</v>
      </c>
      <c r="AM61" s="140">
        <f>'CH01'!AN54-SUMPRODUCT((INDEX(NC_giam,,HLOOKUP($C61,COLMadat,2,0)))*(DVHC='Kiem Tra Ptu am'!AM$5))</f>
        <v>0</v>
      </c>
      <c r="AN61" s="140">
        <f>'CH01'!AO54-SUMPRODUCT((INDEX(NC_giam,,HLOOKUP($C61,COLMadat,2,0)))*(DVHC='Kiem Tra Ptu am'!AN$5))</f>
        <v>0</v>
      </c>
    </row>
    <row r="62" spans="1:40" ht="21">
      <c r="A62" s="141" t="str">
        <f>'CH01'!A55</f>
        <v>2.8.7</v>
      </c>
      <c r="B62" s="141" t="str">
        <f>'CH01'!B55</f>
        <v>Đất công trình năng lượng, chiếu sáng công cộng</v>
      </c>
      <c r="C62" s="139" t="str">
        <f>'CH01'!C55</f>
        <v>DNL</v>
      </c>
      <c r="D62" s="140">
        <f t="shared" si="12"/>
        <v>0</v>
      </c>
      <c r="E62" s="140">
        <f>'CH01'!F55-SUMPRODUCT((INDEX(NC_giam,,HLOOKUP($C62,COLMadat,2,0)))*(DVHC='Kiem Tra Ptu am'!E$5))</f>
        <v>0.4395</v>
      </c>
      <c r="F62" s="140">
        <f>'CH01'!G55-SUMPRODUCT((INDEX(NC_giam,,HLOOKUP($C62,COLMadat,2,0)))*(DVHC='Kiem Tra Ptu am'!F$5))</f>
        <v>0</v>
      </c>
      <c r="G62" s="140">
        <f>'CH01'!H55-SUMPRODUCT((INDEX(NC_giam,,HLOOKUP($C62,COLMadat,2,0)))*(DVHC='Kiem Tra Ptu am'!G$5))</f>
        <v>0</v>
      </c>
      <c r="H62" s="140">
        <f>'CH01'!I55-SUMPRODUCT((INDEX(NC_giam,,HLOOKUP($C62,COLMadat,2,0)))*(DVHC='Kiem Tra Ptu am'!H$5))</f>
        <v>0</v>
      </c>
      <c r="I62" s="140">
        <f>'CH01'!J55-SUMPRODUCT((INDEX(NC_giam,,HLOOKUP($C62,COLMadat,2,0)))*(DVHC='Kiem Tra Ptu am'!I$5))</f>
        <v>0</v>
      </c>
      <c r="J62" s="140">
        <f>'CH01'!K55-SUMPRODUCT((INDEX(NC_giam,,HLOOKUP($C62,COLMadat,2,0)))*(DVHC='Kiem Tra Ptu am'!J$5))</f>
        <v>0</v>
      </c>
      <c r="K62" s="140">
        <f>'CH01'!L55-SUMPRODUCT((INDEX(NC_giam,,HLOOKUP($C62,COLMadat,2,0)))*(DVHC='Kiem Tra Ptu am'!K$5))</f>
        <v>0</v>
      </c>
      <c r="L62" s="140">
        <f>'CH01'!M55-SUMPRODUCT((INDEX(NC_giam,,HLOOKUP($C62,COLMadat,2,0)))*(DVHC='Kiem Tra Ptu am'!L$5))</f>
        <v>0</v>
      </c>
      <c r="M62" s="140">
        <f>'CH01'!N55-SUMPRODUCT((INDEX(NC_giam,,HLOOKUP($C62,COLMadat,2,0)))*(DVHC='Kiem Tra Ptu am'!M$5))</f>
        <v>0</v>
      </c>
      <c r="N62" s="140">
        <f>'CH01'!O55-SUMPRODUCT((INDEX(NC_giam,,HLOOKUP($C62,COLMadat,2,0)))*(DVHC='Kiem Tra Ptu am'!N$5))</f>
        <v>0</v>
      </c>
      <c r="O62" s="140">
        <f>'CH01'!P55-SUMPRODUCT((INDEX(NC_giam,,HLOOKUP($C62,COLMadat,2,0)))*(DVHC='Kiem Tra Ptu am'!O$5))</f>
        <v>0</v>
      </c>
      <c r="P62" s="140">
        <f>'CH01'!Q55-SUMPRODUCT((INDEX(NC_giam,,HLOOKUP($C62,COLMadat,2,0)))*(DVHC='Kiem Tra Ptu am'!P$5))</f>
        <v>0</v>
      </c>
      <c r="Q62" s="140">
        <f>'CH01'!R55-SUMPRODUCT((INDEX(NC_giam,,HLOOKUP($C62,COLMadat,2,0)))*(DVHC='Kiem Tra Ptu am'!Q$5))</f>
        <v>0</v>
      </c>
      <c r="R62" s="140">
        <f>'CH01'!S55-SUMPRODUCT((INDEX(NC_giam,,HLOOKUP($C62,COLMadat,2,0)))*(DVHC='Kiem Tra Ptu am'!R$5))</f>
        <v>0</v>
      </c>
      <c r="S62" s="140">
        <f>'CH01'!T55-SUMPRODUCT((INDEX(NC_giam,,HLOOKUP($C62,COLMadat,2,0)))*(DVHC='Kiem Tra Ptu am'!S$5))</f>
        <v>0</v>
      </c>
      <c r="T62" s="140">
        <f>'CH01'!U55-SUMPRODUCT((INDEX(NC_giam,,HLOOKUP($C62,COLMadat,2,0)))*(DVHC='Kiem Tra Ptu am'!T$5))</f>
        <v>0</v>
      </c>
      <c r="U62" s="140">
        <f>'CH01'!V55-SUMPRODUCT((INDEX(NC_giam,,HLOOKUP($C62,COLMadat,2,0)))*(DVHC='Kiem Tra Ptu am'!U$5))</f>
        <v>0</v>
      </c>
      <c r="V62" s="140">
        <f>'CH01'!W55-SUMPRODUCT((INDEX(NC_giam,,HLOOKUP($C62,COLMadat,2,0)))*(DVHC='Kiem Tra Ptu am'!V$5))</f>
        <v>0</v>
      </c>
      <c r="W62" s="140">
        <f>'CH01'!X55-SUMPRODUCT((INDEX(NC_giam,,HLOOKUP($C62,COLMadat,2,0)))*(DVHC='Kiem Tra Ptu am'!W$5))</f>
        <v>0</v>
      </c>
      <c r="X62" s="140">
        <f>'CH01'!Y55-SUMPRODUCT((INDEX(NC_giam,,HLOOKUP($C62,COLMadat,2,0)))*(DVHC='Kiem Tra Ptu am'!X$5))</f>
        <v>0</v>
      </c>
      <c r="Y62" s="140">
        <f>'CH01'!Z55-SUMPRODUCT((INDEX(NC_giam,,HLOOKUP($C62,COLMadat,2,0)))*(DVHC='Kiem Tra Ptu am'!Y$5))</f>
        <v>0</v>
      </c>
      <c r="Z62" s="140">
        <f>'CH01'!AA55-SUMPRODUCT((INDEX(NC_giam,,HLOOKUP($C62,COLMadat,2,0)))*(DVHC='Kiem Tra Ptu am'!Z$5))</f>
        <v>0</v>
      </c>
      <c r="AA62" s="140">
        <f>'CH01'!AB55-SUMPRODUCT((INDEX(NC_giam,,HLOOKUP($C62,COLMadat,2,0)))*(DVHC='Kiem Tra Ptu am'!AA$5))</f>
        <v>0</v>
      </c>
      <c r="AB62" s="140">
        <f>'CH01'!AC55-SUMPRODUCT((INDEX(NC_giam,,HLOOKUP($C62,COLMadat,2,0)))*(DVHC='Kiem Tra Ptu am'!AB$5))</f>
        <v>0</v>
      </c>
      <c r="AC62" s="140">
        <f>'CH01'!AD55-SUMPRODUCT((INDEX(NC_giam,,HLOOKUP($C62,COLMadat,2,0)))*(DVHC='Kiem Tra Ptu am'!AC$5))</f>
        <v>0</v>
      </c>
      <c r="AD62" s="140">
        <f>'CH01'!AE55-SUMPRODUCT((INDEX(NC_giam,,HLOOKUP($C62,COLMadat,2,0)))*(DVHC='Kiem Tra Ptu am'!AD$5))</f>
        <v>0</v>
      </c>
      <c r="AE62" s="140">
        <f>'CH01'!AF55-SUMPRODUCT((INDEX(NC_giam,,HLOOKUP($C62,COLMadat,2,0)))*(DVHC='Kiem Tra Ptu am'!AE$5))</f>
        <v>0</v>
      </c>
      <c r="AF62" s="140">
        <f>'CH01'!AG55-SUMPRODUCT((INDEX(NC_giam,,HLOOKUP($C62,COLMadat,2,0)))*(DVHC='Kiem Tra Ptu am'!AF$5))</f>
        <v>0</v>
      </c>
      <c r="AG62" s="140">
        <f>'CH01'!AH55-SUMPRODUCT((INDEX(NC_giam,,HLOOKUP($C62,COLMadat,2,0)))*(DVHC='Kiem Tra Ptu am'!AG$5))</f>
        <v>0</v>
      </c>
      <c r="AH62" s="140">
        <f>'CH01'!AI55-SUMPRODUCT((INDEX(NC_giam,,HLOOKUP($C62,COLMadat,2,0)))*(DVHC='Kiem Tra Ptu am'!AH$5))</f>
        <v>0</v>
      </c>
      <c r="AI62" s="140">
        <f>'CH01'!AJ55-SUMPRODUCT((INDEX(NC_giam,,HLOOKUP($C62,COLMadat,2,0)))*(DVHC='Kiem Tra Ptu am'!AI$5))</f>
        <v>0</v>
      </c>
      <c r="AJ62" s="140">
        <f>'CH01'!AK55-SUMPRODUCT((INDEX(NC_giam,,HLOOKUP($C62,COLMadat,2,0)))*(DVHC='Kiem Tra Ptu am'!AJ$5))</f>
        <v>0</v>
      </c>
      <c r="AK62" s="140">
        <f>'CH01'!AL55-SUMPRODUCT((INDEX(NC_giam,,HLOOKUP($C62,COLMadat,2,0)))*(DVHC='Kiem Tra Ptu am'!AK$5))</f>
        <v>0</v>
      </c>
      <c r="AL62" s="140">
        <f>'CH01'!AM55-SUMPRODUCT((INDEX(NC_giam,,HLOOKUP($C62,COLMadat,2,0)))*(DVHC='Kiem Tra Ptu am'!AL$5))</f>
        <v>0</v>
      </c>
      <c r="AM62" s="140">
        <f>'CH01'!AN55-SUMPRODUCT((INDEX(NC_giam,,HLOOKUP($C62,COLMadat,2,0)))*(DVHC='Kiem Tra Ptu am'!AM$5))</f>
        <v>0</v>
      </c>
      <c r="AN62" s="140">
        <f>'CH01'!AO55-SUMPRODUCT((INDEX(NC_giam,,HLOOKUP($C62,COLMadat,2,0)))*(DVHC='Kiem Tra Ptu am'!AN$5))</f>
        <v>0</v>
      </c>
    </row>
    <row r="63" spans="1:40" ht="21">
      <c r="A63" s="141" t="str">
        <f>'CH01'!A56</f>
        <v>2.8.8</v>
      </c>
      <c r="B63" s="141" t="str">
        <f>'CH01'!B56</f>
        <v>Đất công trình hạ tầng bưu chính, viễn thông, công nghệ thông tin</v>
      </c>
      <c r="C63" s="139" t="str">
        <f>'CH01'!C56</f>
        <v>DBV</v>
      </c>
      <c r="D63" s="140">
        <f t="shared" si="12"/>
        <v>0</v>
      </c>
      <c r="E63" s="140">
        <f>'CH01'!F56-SUMPRODUCT((INDEX(NC_giam,,HLOOKUP($C63,COLMadat,2,0)))*(DVHC='Kiem Tra Ptu am'!E$5))</f>
        <v>0.20860000000000001</v>
      </c>
      <c r="F63" s="140">
        <f>'CH01'!G56-SUMPRODUCT((INDEX(NC_giam,,HLOOKUP($C63,COLMadat,2,0)))*(DVHC='Kiem Tra Ptu am'!F$5))</f>
        <v>0</v>
      </c>
      <c r="G63" s="140">
        <f>'CH01'!H56-SUMPRODUCT((INDEX(NC_giam,,HLOOKUP($C63,COLMadat,2,0)))*(DVHC='Kiem Tra Ptu am'!G$5))</f>
        <v>0</v>
      </c>
      <c r="H63" s="140">
        <f>'CH01'!I56-SUMPRODUCT((INDEX(NC_giam,,HLOOKUP($C63,COLMadat,2,0)))*(DVHC='Kiem Tra Ptu am'!H$5))</f>
        <v>0</v>
      </c>
      <c r="I63" s="140">
        <f>'CH01'!J56-SUMPRODUCT((INDEX(NC_giam,,HLOOKUP($C63,COLMadat,2,0)))*(DVHC='Kiem Tra Ptu am'!I$5))</f>
        <v>0</v>
      </c>
      <c r="J63" s="140">
        <f>'CH01'!K56-SUMPRODUCT((INDEX(NC_giam,,HLOOKUP($C63,COLMadat,2,0)))*(DVHC='Kiem Tra Ptu am'!J$5))</f>
        <v>0</v>
      </c>
      <c r="K63" s="140">
        <f>'CH01'!L56-SUMPRODUCT((INDEX(NC_giam,,HLOOKUP($C63,COLMadat,2,0)))*(DVHC='Kiem Tra Ptu am'!K$5))</f>
        <v>0</v>
      </c>
      <c r="L63" s="140">
        <f>'CH01'!M56-SUMPRODUCT((INDEX(NC_giam,,HLOOKUP($C63,COLMadat,2,0)))*(DVHC='Kiem Tra Ptu am'!L$5))</f>
        <v>0</v>
      </c>
      <c r="M63" s="140">
        <f>'CH01'!N56-SUMPRODUCT((INDEX(NC_giam,,HLOOKUP($C63,COLMadat,2,0)))*(DVHC='Kiem Tra Ptu am'!M$5))</f>
        <v>0</v>
      </c>
      <c r="N63" s="140">
        <f>'CH01'!O56-SUMPRODUCT((INDEX(NC_giam,,HLOOKUP($C63,COLMadat,2,0)))*(DVHC='Kiem Tra Ptu am'!N$5))</f>
        <v>0</v>
      </c>
      <c r="O63" s="140">
        <f>'CH01'!P56-SUMPRODUCT((INDEX(NC_giam,,HLOOKUP($C63,COLMadat,2,0)))*(DVHC='Kiem Tra Ptu am'!O$5))</f>
        <v>0</v>
      </c>
      <c r="P63" s="140">
        <f>'CH01'!Q56-SUMPRODUCT((INDEX(NC_giam,,HLOOKUP($C63,COLMadat,2,0)))*(DVHC='Kiem Tra Ptu am'!P$5))</f>
        <v>0</v>
      </c>
      <c r="Q63" s="140">
        <f>'CH01'!R56-SUMPRODUCT((INDEX(NC_giam,,HLOOKUP($C63,COLMadat,2,0)))*(DVHC='Kiem Tra Ptu am'!Q$5))</f>
        <v>0</v>
      </c>
      <c r="R63" s="140">
        <f>'CH01'!S56-SUMPRODUCT((INDEX(NC_giam,,HLOOKUP($C63,COLMadat,2,0)))*(DVHC='Kiem Tra Ptu am'!R$5))</f>
        <v>0</v>
      </c>
      <c r="S63" s="140">
        <f>'CH01'!T56-SUMPRODUCT((INDEX(NC_giam,,HLOOKUP($C63,COLMadat,2,0)))*(DVHC='Kiem Tra Ptu am'!S$5))</f>
        <v>0</v>
      </c>
      <c r="T63" s="140">
        <f>'CH01'!U56-SUMPRODUCT((INDEX(NC_giam,,HLOOKUP($C63,COLMadat,2,0)))*(DVHC='Kiem Tra Ptu am'!T$5))</f>
        <v>0</v>
      </c>
      <c r="U63" s="140">
        <f>'CH01'!V56-SUMPRODUCT((INDEX(NC_giam,,HLOOKUP($C63,COLMadat,2,0)))*(DVHC='Kiem Tra Ptu am'!U$5))</f>
        <v>0</v>
      </c>
      <c r="V63" s="140">
        <f>'CH01'!W56-SUMPRODUCT((INDEX(NC_giam,,HLOOKUP($C63,COLMadat,2,0)))*(DVHC='Kiem Tra Ptu am'!V$5))</f>
        <v>0</v>
      </c>
      <c r="W63" s="140">
        <f>'CH01'!X56-SUMPRODUCT((INDEX(NC_giam,,HLOOKUP($C63,COLMadat,2,0)))*(DVHC='Kiem Tra Ptu am'!W$5))</f>
        <v>0</v>
      </c>
      <c r="X63" s="140">
        <f>'CH01'!Y56-SUMPRODUCT((INDEX(NC_giam,,HLOOKUP($C63,COLMadat,2,0)))*(DVHC='Kiem Tra Ptu am'!X$5))</f>
        <v>0</v>
      </c>
      <c r="Y63" s="140">
        <f>'CH01'!Z56-SUMPRODUCT((INDEX(NC_giam,,HLOOKUP($C63,COLMadat,2,0)))*(DVHC='Kiem Tra Ptu am'!Y$5))</f>
        <v>0</v>
      </c>
      <c r="Z63" s="140">
        <f>'CH01'!AA56-SUMPRODUCT((INDEX(NC_giam,,HLOOKUP($C63,COLMadat,2,0)))*(DVHC='Kiem Tra Ptu am'!Z$5))</f>
        <v>0</v>
      </c>
      <c r="AA63" s="140">
        <f>'CH01'!AB56-SUMPRODUCT((INDEX(NC_giam,,HLOOKUP($C63,COLMadat,2,0)))*(DVHC='Kiem Tra Ptu am'!AA$5))</f>
        <v>0</v>
      </c>
      <c r="AB63" s="140">
        <f>'CH01'!AC56-SUMPRODUCT((INDEX(NC_giam,,HLOOKUP($C63,COLMadat,2,0)))*(DVHC='Kiem Tra Ptu am'!AB$5))</f>
        <v>0</v>
      </c>
      <c r="AC63" s="140">
        <f>'CH01'!AD56-SUMPRODUCT((INDEX(NC_giam,,HLOOKUP($C63,COLMadat,2,0)))*(DVHC='Kiem Tra Ptu am'!AC$5))</f>
        <v>0</v>
      </c>
      <c r="AD63" s="140">
        <f>'CH01'!AE56-SUMPRODUCT((INDEX(NC_giam,,HLOOKUP($C63,COLMadat,2,0)))*(DVHC='Kiem Tra Ptu am'!AD$5))</f>
        <v>0</v>
      </c>
      <c r="AE63" s="140">
        <f>'CH01'!AF56-SUMPRODUCT((INDEX(NC_giam,,HLOOKUP($C63,COLMadat,2,0)))*(DVHC='Kiem Tra Ptu am'!AE$5))</f>
        <v>0</v>
      </c>
      <c r="AF63" s="140">
        <f>'CH01'!AG56-SUMPRODUCT((INDEX(NC_giam,,HLOOKUP($C63,COLMadat,2,0)))*(DVHC='Kiem Tra Ptu am'!AF$5))</f>
        <v>0</v>
      </c>
      <c r="AG63" s="140">
        <f>'CH01'!AH56-SUMPRODUCT((INDEX(NC_giam,,HLOOKUP($C63,COLMadat,2,0)))*(DVHC='Kiem Tra Ptu am'!AG$5))</f>
        <v>0</v>
      </c>
      <c r="AH63" s="140">
        <f>'CH01'!AI56-SUMPRODUCT((INDEX(NC_giam,,HLOOKUP($C63,COLMadat,2,0)))*(DVHC='Kiem Tra Ptu am'!AH$5))</f>
        <v>0</v>
      </c>
      <c r="AI63" s="140">
        <f>'CH01'!AJ56-SUMPRODUCT((INDEX(NC_giam,,HLOOKUP($C63,COLMadat,2,0)))*(DVHC='Kiem Tra Ptu am'!AI$5))</f>
        <v>0</v>
      </c>
      <c r="AJ63" s="140">
        <f>'CH01'!AK56-SUMPRODUCT((INDEX(NC_giam,,HLOOKUP($C63,COLMadat,2,0)))*(DVHC='Kiem Tra Ptu am'!AJ$5))</f>
        <v>0</v>
      </c>
      <c r="AK63" s="140">
        <f>'CH01'!AL56-SUMPRODUCT((INDEX(NC_giam,,HLOOKUP($C63,COLMadat,2,0)))*(DVHC='Kiem Tra Ptu am'!AK$5))</f>
        <v>0</v>
      </c>
      <c r="AL63" s="140">
        <f>'CH01'!AM56-SUMPRODUCT((INDEX(NC_giam,,HLOOKUP($C63,COLMadat,2,0)))*(DVHC='Kiem Tra Ptu am'!AL$5))</f>
        <v>0</v>
      </c>
      <c r="AM63" s="140">
        <f>'CH01'!AN56-SUMPRODUCT((INDEX(NC_giam,,HLOOKUP($C63,COLMadat,2,0)))*(DVHC='Kiem Tra Ptu am'!AM$5))</f>
        <v>0</v>
      </c>
      <c r="AN63" s="140">
        <f>'CH01'!AO56-SUMPRODUCT((INDEX(NC_giam,,HLOOKUP($C63,COLMadat,2,0)))*(DVHC='Kiem Tra Ptu am'!AN$5))</f>
        <v>0</v>
      </c>
    </row>
    <row r="64" spans="1:40">
      <c r="A64" s="141" t="str">
        <f>'CH01'!A57</f>
        <v>2.8.9</v>
      </c>
      <c r="B64" s="141" t="str">
        <f>'CH01'!B57</f>
        <v>Đất chợ dân sinh, chợ đầu mối</v>
      </c>
      <c r="C64" s="139" t="str">
        <f>'CH01'!C57</f>
        <v>DCH</v>
      </c>
      <c r="D64" s="140">
        <f t="shared" si="12"/>
        <v>0</v>
      </c>
      <c r="E64" s="140">
        <f>'CH01'!F57-SUMPRODUCT((INDEX(NC_giam,,HLOOKUP($C64,COLMadat,2,0)))*(DVHC='Kiem Tra Ptu am'!E$5))</f>
        <v>1.6028</v>
      </c>
      <c r="F64" s="140">
        <f>'CH01'!G57-SUMPRODUCT((INDEX(NC_giam,,HLOOKUP($C64,COLMadat,2,0)))*(DVHC='Kiem Tra Ptu am'!F$5))</f>
        <v>0</v>
      </c>
      <c r="G64" s="140">
        <f>'CH01'!H57-SUMPRODUCT((INDEX(NC_giam,,HLOOKUP($C64,COLMadat,2,0)))*(DVHC='Kiem Tra Ptu am'!G$5))</f>
        <v>0</v>
      </c>
      <c r="H64" s="140">
        <f>'CH01'!I57-SUMPRODUCT((INDEX(NC_giam,,HLOOKUP($C64,COLMadat,2,0)))*(DVHC='Kiem Tra Ptu am'!H$5))</f>
        <v>0</v>
      </c>
      <c r="I64" s="140">
        <f>'CH01'!J57-SUMPRODUCT((INDEX(NC_giam,,HLOOKUP($C64,COLMadat,2,0)))*(DVHC='Kiem Tra Ptu am'!I$5))</f>
        <v>0</v>
      </c>
      <c r="J64" s="140">
        <f>'CH01'!K57-SUMPRODUCT((INDEX(NC_giam,,HLOOKUP($C64,COLMadat,2,0)))*(DVHC='Kiem Tra Ptu am'!J$5))</f>
        <v>0</v>
      </c>
      <c r="K64" s="140">
        <f>'CH01'!L57-SUMPRODUCT((INDEX(NC_giam,,HLOOKUP($C64,COLMadat,2,0)))*(DVHC='Kiem Tra Ptu am'!K$5))</f>
        <v>0</v>
      </c>
      <c r="L64" s="140">
        <f>'CH01'!M57-SUMPRODUCT((INDEX(NC_giam,,HLOOKUP($C64,COLMadat,2,0)))*(DVHC='Kiem Tra Ptu am'!L$5))</f>
        <v>0</v>
      </c>
      <c r="M64" s="140">
        <f>'CH01'!N57-SUMPRODUCT((INDEX(NC_giam,,HLOOKUP($C64,COLMadat,2,0)))*(DVHC='Kiem Tra Ptu am'!M$5))</f>
        <v>0</v>
      </c>
      <c r="N64" s="140">
        <f>'CH01'!O57-SUMPRODUCT((INDEX(NC_giam,,HLOOKUP($C64,COLMadat,2,0)))*(DVHC='Kiem Tra Ptu am'!N$5))</f>
        <v>0</v>
      </c>
      <c r="O64" s="140">
        <f>'CH01'!P57-SUMPRODUCT((INDEX(NC_giam,,HLOOKUP($C64,COLMadat,2,0)))*(DVHC='Kiem Tra Ptu am'!O$5))</f>
        <v>0</v>
      </c>
      <c r="P64" s="140">
        <f>'CH01'!Q57-SUMPRODUCT((INDEX(NC_giam,,HLOOKUP($C64,COLMadat,2,0)))*(DVHC='Kiem Tra Ptu am'!P$5))</f>
        <v>0</v>
      </c>
      <c r="Q64" s="140">
        <f>'CH01'!R57-SUMPRODUCT((INDEX(NC_giam,,HLOOKUP($C64,COLMadat,2,0)))*(DVHC='Kiem Tra Ptu am'!Q$5))</f>
        <v>0</v>
      </c>
      <c r="R64" s="140">
        <f>'CH01'!S57-SUMPRODUCT((INDEX(NC_giam,,HLOOKUP($C64,COLMadat,2,0)))*(DVHC='Kiem Tra Ptu am'!R$5))</f>
        <v>0</v>
      </c>
      <c r="S64" s="140">
        <f>'CH01'!T57-SUMPRODUCT((INDEX(NC_giam,,HLOOKUP($C64,COLMadat,2,0)))*(DVHC='Kiem Tra Ptu am'!S$5))</f>
        <v>0</v>
      </c>
      <c r="T64" s="140">
        <f>'CH01'!U57-SUMPRODUCT((INDEX(NC_giam,,HLOOKUP($C64,COLMadat,2,0)))*(DVHC='Kiem Tra Ptu am'!T$5))</f>
        <v>0</v>
      </c>
      <c r="U64" s="140">
        <f>'CH01'!V57-SUMPRODUCT((INDEX(NC_giam,,HLOOKUP($C64,COLMadat,2,0)))*(DVHC='Kiem Tra Ptu am'!U$5))</f>
        <v>0</v>
      </c>
      <c r="V64" s="140">
        <f>'CH01'!W57-SUMPRODUCT((INDEX(NC_giam,,HLOOKUP($C64,COLMadat,2,0)))*(DVHC='Kiem Tra Ptu am'!V$5))</f>
        <v>0</v>
      </c>
      <c r="W64" s="140">
        <f>'CH01'!X57-SUMPRODUCT((INDEX(NC_giam,,HLOOKUP($C64,COLMadat,2,0)))*(DVHC='Kiem Tra Ptu am'!W$5))</f>
        <v>0</v>
      </c>
      <c r="X64" s="140">
        <f>'CH01'!Y57-SUMPRODUCT((INDEX(NC_giam,,HLOOKUP($C64,COLMadat,2,0)))*(DVHC='Kiem Tra Ptu am'!X$5))</f>
        <v>0</v>
      </c>
      <c r="Y64" s="140">
        <f>'CH01'!Z57-SUMPRODUCT((INDEX(NC_giam,,HLOOKUP($C64,COLMadat,2,0)))*(DVHC='Kiem Tra Ptu am'!Y$5))</f>
        <v>0</v>
      </c>
      <c r="Z64" s="140">
        <f>'CH01'!AA57-SUMPRODUCT((INDEX(NC_giam,,HLOOKUP($C64,COLMadat,2,0)))*(DVHC='Kiem Tra Ptu am'!Z$5))</f>
        <v>0</v>
      </c>
      <c r="AA64" s="140">
        <f>'CH01'!AB57-SUMPRODUCT((INDEX(NC_giam,,HLOOKUP($C64,COLMadat,2,0)))*(DVHC='Kiem Tra Ptu am'!AA$5))</f>
        <v>0</v>
      </c>
      <c r="AB64" s="140">
        <f>'CH01'!AC57-SUMPRODUCT((INDEX(NC_giam,,HLOOKUP($C64,COLMadat,2,0)))*(DVHC='Kiem Tra Ptu am'!AB$5))</f>
        <v>0</v>
      </c>
      <c r="AC64" s="140">
        <f>'CH01'!AD57-SUMPRODUCT((INDEX(NC_giam,,HLOOKUP($C64,COLMadat,2,0)))*(DVHC='Kiem Tra Ptu am'!AC$5))</f>
        <v>0</v>
      </c>
      <c r="AD64" s="140">
        <f>'CH01'!AE57-SUMPRODUCT((INDEX(NC_giam,,HLOOKUP($C64,COLMadat,2,0)))*(DVHC='Kiem Tra Ptu am'!AD$5))</f>
        <v>0</v>
      </c>
      <c r="AE64" s="140">
        <f>'CH01'!AF57-SUMPRODUCT((INDEX(NC_giam,,HLOOKUP($C64,COLMadat,2,0)))*(DVHC='Kiem Tra Ptu am'!AE$5))</f>
        <v>0</v>
      </c>
      <c r="AF64" s="140">
        <f>'CH01'!AG57-SUMPRODUCT((INDEX(NC_giam,,HLOOKUP($C64,COLMadat,2,0)))*(DVHC='Kiem Tra Ptu am'!AF$5))</f>
        <v>0</v>
      </c>
      <c r="AG64" s="140">
        <f>'CH01'!AH57-SUMPRODUCT((INDEX(NC_giam,,HLOOKUP($C64,COLMadat,2,0)))*(DVHC='Kiem Tra Ptu am'!AG$5))</f>
        <v>0</v>
      </c>
      <c r="AH64" s="140">
        <f>'CH01'!AI57-SUMPRODUCT((INDEX(NC_giam,,HLOOKUP($C64,COLMadat,2,0)))*(DVHC='Kiem Tra Ptu am'!AH$5))</f>
        <v>0</v>
      </c>
      <c r="AI64" s="140">
        <f>'CH01'!AJ57-SUMPRODUCT((INDEX(NC_giam,,HLOOKUP($C64,COLMadat,2,0)))*(DVHC='Kiem Tra Ptu am'!AI$5))</f>
        <v>0</v>
      </c>
      <c r="AJ64" s="140">
        <f>'CH01'!AK57-SUMPRODUCT((INDEX(NC_giam,,HLOOKUP($C64,COLMadat,2,0)))*(DVHC='Kiem Tra Ptu am'!AJ$5))</f>
        <v>0</v>
      </c>
      <c r="AK64" s="140">
        <f>'CH01'!AL57-SUMPRODUCT((INDEX(NC_giam,,HLOOKUP($C64,COLMadat,2,0)))*(DVHC='Kiem Tra Ptu am'!AK$5))</f>
        <v>0</v>
      </c>
      <c r="AL64" s="140">
        <f>'CH01'!AM57-SUMPRODUCT((INDEX(NC_giam,,HLOOKUP($C64,COLMadat,2,0)))*(DVHC='Kiem Tra Ptu am'!AL$5))</f>
        <v>0</v>
      </c>
      <c r="AM64" s="140">
        <f>'CH01'!AN57-SUMPRODUCT((INDEX(NC_giam,,HLOOKUP($C64,COLMadat,2,0)))*(DVHC='Kiem Tra Ptu am'!AM$5))</f>
        <v>0</v>
      </c>
      <c r="AN64" s="140">
        <f>'CH01'!AO57-SUMPRODUCT((INDEX(NC_giam,,HLOOKUP($C64,COLMadat,2,0)))*(DVHC='Kiem Tra Ptu am'!AN$5))</f>
        <v>0</v>
      </c>
    </row>
    <row r="65" spans="1:40" ht="21">
      <c r="A65" s="141" t="str">
        <f>'CH01'!A58</f>
        <v>2.8.10</v>
      </c>
      <c r="B65" s="141" t="str">
        <f>'CH01'!B58</f>
        <v>Đất khu vui chơi, giải trí công cộng, sinh hoạt cộng đồng</v>
      </c>
      <c r="C65" s="139" t="str">
        <f>'CH01'!C58</f>
        <v>DKV</v>
      </c>
      <c r="D65" s="140">
        <f t="shared" si="12"/>
        <v>0</v>
      </c>
      <c r="E65" s="140">
        <f>'CH01'!F58-SUMPRODUCT((INDEX(NC_giam,,HLOOKUP($C65,COLMadat,2,0)))*(DVHC='Kiem Tra Ptu am'!E$5))</f>
        <v>8.0440000000000005</v>
      </c>
      <c r="F65" s="140">
        <f>'CH01'!G58-SUMPRODUCT((INDEX(NC_giam,,HLOOKUP($C65,COLMadat,2,0)))*(DVHC='Kiem Tra Ptu am'!F$5))</f>
        <v>0</v>
      </c>
      <c r="G65" s="140">
        <f>'CH01'!H58-SUMPRODUCT((INDEX(NC_giam,,HLOOKUP($C65,COLMadat,2,0)))*(DVHC='Kiem Tra Ptu am'!G$5))</f>
        <v>0</v>
      </c>
      <c r="H65" s="140">
        <f>'CH01'!I58-SUMPRODUCT((INDEX(NC_giam,,HLOOKUP($C65,COLMadat,2,0)))*(DVHC='Kiem Tra Ptu am'!H$5))</f>
        <v>0</v>
      </c>
      <c r="I65" s="140">
        <f>'CH01'!J58-SUMPRODUCT((INDEX(NC_giam,,HLOOKUP($C65,COLMadat,2,0)))*(DVHC='Kiem Tra Ptu am'!I$5))</f>
        <v>0</v>
      </c>
      <c r="J65" s="140">
        <f>'CH01'!K58-SUMPRODUCT((INDEX(NC_giam,,HLOOKUP($C65,COLMadat,2,0)))*(DVHC='Kiem Tra Ptu am'!J$5))</f>
        <v>0</v>
      </c>
      <c r="K65" s="140">
        <f>'CH01'!L58-SUMPRODUCT((INDEX(NC_giam,,HLOOKUP($C65,COLMadat,2,0)))*(DVHC='Kiem Tra Ptu am'!K$5))</f>
        <v>0</v>
      </c>
      <c r="L65" s="140">
        <f>'CH01'!M58-SUMPRODUCT((INDEX(NC_giam,,HLOOKUP($C65,COLMadat,2,0)))*(DVHC='Kiem Tra Ptu am'!L$5))</f>
        <v>0</v>
      </c>
      <c r="M65" s="140">
        <f>'CH01'!N58-SUMPRODUCT((INDEX(NC_giam,,HLOOKUP($C65,COLMadat,2,0)))*(DVHC='Kiem Tra Ptu am'!M$5))</f>
        <v>0</v>
      </c>
      <c r="N65" s="140">
        <f>'CH01'!O58-SUMPRODUCT((INDEX(NC_giam,,HLOOKUP($C65,COLMadat,2,0)))*(DVHC='Kiem Tra Ptu am'!N$5))</f>
        <v>0</v>
      </c>
      <c r="O65" s="140">
        <f>'CH01'!P58-SUMPRODUCT((INDEX(NC_giam,,HLOOKUP($C65,COLMadat,2,0)))*(DVHC='Kiem Tra Ptu am'!O$5))</f>
        <v>0</v>
      </c>
      <c r="P65" s="140">
        <f>'CH01'!Q58-SUMPRODUCT((INDEX(NC_giam,,HLOOKUP($C65,COLMadat,2,0)))*(DVHC='Kiem Tra Ptu am'!P$5))</f>
        <v>0</v>
      </c>
      <c r="Q65" s="140">
        <f>'CH01'!R58-SUMPRODUCT((INDEX(NC_giam,,HLOOKUP($C65,COLMadat,2,0)))*(DVHC='Kiem Tra Ptu am'!Q$5))</f>
        <v>0</v>
      </c>
      <c r="R65" s="140">
        <f>'CH01'!S58-SUMPRODUCT((INDEX(NC_giam,,HLOOKUP($C65,COLMadat,2,0)))*(DVHC='Kiem Tra Ptu am'!R$5))</f>
        <v>0</v>
      </c>
      <c r="S65" s="140">
        <f>'CH01'!T58-SUMPRODUCT((INDEX(NC_giam,,HLOOKUP($C65,COLMadat,2,0)))*(DVHC='Kiem Tra Ptu am'!S$5))</f>
        <v>0</v>
      </c>
      <c r="T65" s="140">
        <f>'CH01'!U58-SUMPRODUCT((INDEX(NC_giam,,HLOOKUP($C65,COLMadat,2,0)))*(DVHC='Kiem Tra Ptu am'!T$5))</f>
        <v>0</v>
      </c>
      <c r="U65" s="140">
        <f>'CH01'!V58-SUMPRODUCT((INDEX(NC_giam,,HLOOKUP($C65,COLMadat,2,0)))*(DVHC='Kiem Tra Ptu am'!U$5))</f>
        <v>0</v>
      </c>
      <c r="V65" s="140">
        <f>'CH01'!W58-SUMPRODUCT((INDEX(NC_giam,,HLOOKUP($C65,COLMadat,2,0)))*(DVHC='Kiem Tra Ptu am'!V$5))</f>
        <v>0</v>
      </c>
      <c r="W65" s="140">
        <f>'CH01'!X58-SUMPRODUCT((INDEX(NC_giam,,HLOOKUP($C65,COLMadat,2,0)))*(DVHC='Kiem Tra Ptu am'!W$5))</f>
        <v>0</v>
      </c>
      <c r="X65" s="140">
        <f>'CH01'!Y58-SUMPRODUCT((INDEX(NC_giam,,HLOOKUP($C65,COLMadat,2,0)))*(DVHC='Kiem Tra Ptu am'!X$5))</f>
        <v>0</v>
      </c>
      <c r="Y65" s="140">
        <f>'CH01'!Z58-SUMPRODUCT((INDEX(NC_giam,,HLOOKUP($C65,COLMadat,2,0)))*(DVHC='Kiem Tra Ptu am'!Y$5))</f>
        <v>0</v>
      </c>
      <c r="Z65" s="140">
        <f>'CH01'!AA58-SUMPRODUCT((INDEX(NC_giam,,HLOOKUP($C65,COLMadat,2,0)))*(DVHC='Kiem Tra Ptu am'!Z$5))</f>
        <v>0</v>
      </c>
      <c r="AA65" s="140">
        <f>'CH01'!AB58-SUMPRODUCT((INDEX(NC_giam,,HLOOKUP($C65,COLMadat,2,0)))*(DVHC='Kiem Tra Ptu am'!AA$5))</f>
        <v>0</v>
      </c>
      <c r="AB65" s="140">
        <f>'CH01'!AC58-SUMPRODUCT((INDEX(NC_giam,,HLOOKUP($C65,COLMadat,2,0)))*(DVHC='Kiem Tra Ptu am'!AB$5))</f>
        <v>0</v>
      </c>
      <c r="AC65" s="140">
        <f>'CH01'!AD58-SUMPRODUCT((INDEX(NC_giam,,HLOOKUP($C65,COLMadat,2,0)))*(DVHC='Kiem Tra Ptu am'!AC$5))</f>
        <v>0</v>
      </c>
      <c r="AD65" s="140">
        <f>'CH01'!AE58-SUMPRODUCT((INDEX(NC_giam,,HLOOKUP($C65,COLMadat,2,0)))*(DVHC='Kiem Tra Ptu am'!AD$5))</f>
        <v>0</v>
      </c>
      <c r="AE65" s="140">
        <f>'CH01'!AF58-SUMPRODUCT((INDEX(NC_giam,,HLOOKUP($C65,COLMadat,2,0)))*(DVHC='Kiem Tra Ptu am'!AE$5))</f>
        <v>0</v>
      </c>
      <c r="AF65" s="140">
        <f>'CH01'!AG58-SUMPRODUCT((INDEX(NC_giam,,HLOOKUP($C65,COLMadat,2,0)))*(DVHC='Kiem Tra Ptu am'!AF$5))</f>
        <v>0</v>
      </c>
      <c r="AG65" s="140">
        <f>'CH01'!AH58-SUMPRODUCT((INDEX(NC_giam,,HLOOKUP($C65,COLMadat,2,0)))*(DVHC='Kiem Tra Ptu am'!AG$5))</f>
        <v>0</v>
      </c>
      <c r="AH65" s="140">
        <f>'CH01'!AI58-SUMPRODUCT((INDEX(NC_giam,,HLOOKUP($C65,COLMadat,2,0)))*(DVHC='Kiem Tra Ptu am'!AH$5))</f>
        <v>0</v>
      </c>
      <c r="AI65" s="140">
        <f>'CH01'!AJ58-SUMPRODUCT((INDEX(NC_giam,,HLOOKUP($C65,COLMadat,2,0)))*(DVHC='Kiem Tra Ptu am'!AI$5))</f>
        <v>0</v>
      </c>
      <c r="AJ65" s="140">
        <f>'CH01'!AK58-SUMPRODUCT((INDEX(NC_giam,,HLOOKUP($C65,COLMadat,2,0)))*(DVHC='Kiem Tra Ptu am'!AJ$5))</f>
        <v>0</v>
      </c>
      <c r="AK65" s="140">
        <f>'CH01'!AL58-SUMPRODUCT((INDEX(NC_giam,,HLOOKUP($C65,COLMadat,2,0)))*(DVHC='Kiem Tra Ptu am'!AK$5))</f>
        <v>0</v>
      </c>
      <c r="AL65" s="140">
        <f>'CH01'!AM58-SUMPRODUCT((INDEX(NC_giam,,HLOOKUP($C65,COLMadat,2,0)))*(DVHC='Kiem Tra Ptu am'!AL$5))</f>
        <v>0</v>
      </c>
      <c r="AM65" s="140">
        <f>'CH01'!AN58-SUMPRODUCT((INDEX(NC_giam,,HLOOKUP($C65,COLMadat,2,0)))*(DVHC='Kiem Tra Ptu am'!AM$5))</f>
        <v>0</v>
      </c>
      <c r="AN65" s="140">
        <f>'CH01'!AO58-SUMPRODUCT((INDEX(NC_giam,,HLOOKUP($C65,COLMadat,2,0)))*(DVHC='Kiem Tra Ptu am'!AN$5))</f>
        <v>0</v>
      </c>
    </row>
    <row r="66" spans="1:40">
      <c r="A66" s="141" t="str">
        <f>'CH01'!A59</f>
        <v>2.9</v>
      </c>
      <c r="B66" s="141" t="str">
        <f>'CH01'!B59</f>
        <v>Đất tôn giáo</v>
      </c>
      <c r="C66" s="139" t="str">
        <f>'CH01'!C59</f>
        <v>TON</v>
      </c>
      <c r="D66" s="140">
        <f t="shared" si="12"/>
        <v>0</v>
      </c>
      <c r="E66" s="140">
        <f>'CH01'!F59-SUMPRODUCT((INDEX(NC_giam,,HLOOKUP($C66,COLMadat,2,0)))*(DVHC='Kiem Tra Ptu am'!E$5))</f>
        <v>2.2484999999999999</v>
      </c>
      <c r="F66" s="140">
        <f>'CH01'!G59-SUMPRODUCT((INDEX(NC_giam,,HLOOKUP($C66,COLMadat,2,0)))*(DVHC='Kiem Tra Ptu am'!F$5))</f>
        <v>0</v>
      </c>
      <c r="G66" s="140">
        <f>'CH01'!H59-SUMPRODUCT((INDEX(NC_giam,,HLOOKUP($C66,COLMadat,2,0)))*(DVHC='Kiem Tra Ptu am'!G$5))</f>
        <v>0</v>
      </c>
      <c r="H66" s="140">
        <f>'CH01'!I59-SUMPRODUCT((INDEX(NC_giam,,HLOOKUP($C66,COLMadat,2,0)))*(DVHC='Kiem Tra Ptu am'!H$5))</f>
        <v>0</v>
      </c>
      <c r="I66" s="140">
        <f>'CH01'!J59-SUMPRODUCT((INDEX(NC_giam,,HLOOKUP($C66,COLMadat,2,0)))*(DVHC='Kiem Tra Ptu am'!I$5))</f>
        <v>0</v>
      </c>
      <c r="J66" s="140">
        <f>'CH01'!K59-SUMPRODUCT((INDEX(NC_giam,,HLOOKUP($C66,COLMadat,2,0)))*(DVHC='Kiem Tra Ptu am'!J$5))</f>
        <v>0</v>
      </c>
      <c r="K66" s="140">
        <f>'CH01'!L59-SUMPRODUCT((INDEX(NC_giam,,HLOOKUP($C66,COLMadat,2,0)))*(DVHC='Kiem Tra Ptu am'!K$5))</f>
        <v>0</v>
      </c>
      <c r="L66" s="140">
        <f>'CH01'!M59-SUMPRODUCT((INDEX(NC_giam,,HLOOKUP($C66,COLMadat,2,0)))*(DVHC='Kiem Tra Ptu am'!L$5))</f>
        <v>0</v>
      </c>
      <c r="M66" s="140">
        <f>'CH01'!N59-SUMPRODUCT((INDEX(NC_giam,,HLOOKUP($C66,COLMadat,2,0)))*(DVHC='Kiem Tra Ptu am'!M$5))</f>
        <v>0</v>
      </c>
      <c r="N66" s="140">
        <f>'CH01'!O59-SUMPRODUCT((INDEX(NC_giam,,HLOOKUP($C66,COLMadat,2,0)))*(DVHC='Kiem Tra Ptu am'!N$5))</f>
        <v>0</v>
      </c>
      <c r="O66" s="140">
        <f>'CH01'!P59-SUMPRODUCT((INDEX(NC_giam,,HLOOKUP($C66,COLMadat,2,0)))*(DVHC='Kiem Tra Ptu am'!O$5))</f>
        <v>0</v>
      </c>
      <c r="P66" s="140">
        <f>'CH01'!Q59-SUMPRODUCT((INDEX(NC_giam,,HLOOKUP($C66,COLMadat,2,0)))*(DVHC='Kiem Tra Ptu am'!P$5))</f>
        <v>0</v>
      </c>
      <c r="Q66" s="140">
        <f>'CH01'!R59-SUMPRODUCT((INDEX(NC_giam,,HLOOKUP($C66,COLMadat,2,0)))*(DVHC='Kiem Tra Ptu am'!Q$5))</f>
        <v>0</v>
      </c>
      <c r="R66" s="140">
        <f>'CH01'!S59-SUMPRODUCT((INDEX(NC_giam,,HLOOKUP($C66,COLMadat,2,0)))*(DVHC='Kiem Tra Ptu am'!R$5))</f>
        <v>0</v>
      </c>
      <c r="S66" s="140">
        <f>'CH01'!T59-SUMPRODUCT((INDEX(NC_giam,,HLOOKUP($C66,COLMadat,2,0)))*(DVHC='Kiem Tra Ptu am'!S$5))</f>
        <v>0</v>
      </c>
      <c r="T66" s="140">
        <f>'CH01'!U59-SUMPRODUCT((INDEX(NC_giam,,HLOOKUP($C66,COLMadat,2,0)))*(DVHC='Kiem Tra Ptu am'!T$5))</f>
        <v>0</v>
      </c>
      <c r="U66" s="140">
        <f>'CH01'!V59-SUMPRODUCT((INDEX(NC_giam,,HLOOKUP($C66,COLMadat,2,0)))*(DVHC='Kiem Tra Ptu am'!U$5))</f>
        <v>0</v>
      </c>
      <c r="V66" s="140">
        <f>'CH01'!W59-SUMPRODUCT((INDEX(NC_giam,,HLOOKUP($C66,COLMadat,2,0)))*(DVHC='Kiem Tra Ptu am'!V$5))</f>
        <v>0</v>
      </c>
      <c r="W66" s="140">
        <f>'CH01'!X59-SUMPRODUCT((INDEX(NC_giam,,HLOOKUP($C66,COLMadat,2,0)))*(DVHC='Kiem Tra Ptu am'!W$5))</f>
        <v>0</v>
      </c>
      <c r="X66" s="140">
        <f>'CH01'!Y59-SUMPRODUCT((INDEX(NC_giam,,HLOOKUP($C66,COLMadat,2,0)))*(DVHC='Kiem Tra Ptu am'!X$5))</f>
        <v>0</v>
      </c>
      <c r="Y66" s="140">
        <f>'CH01'!Z59-SUMPRODUCT((INDEX(NC_giam,,HLOOKUP($C66,COLMadat,2,0)))*(DVHC='Kiem Tra Ptu am'!Y$5))</f>
        <v>0</v>
      </c>
      <c r="Z66" s="140">
        <f>'CH01'!AA59-SUMPRODUCT((INDEX(NC_giam,,HLOOKUP($C66,COLMadat,2,0)))*(DVHC='Kiem Tra Ptu am'!Z$5))</f>
        <v>0</v>
      </c>
      <c r="AA66" s="140">
        <f>'CH01'!AB59-SUMPRODUCT((INDEX(NC_giam,,HLOOKUP($C66,COLMadat,2,0)))*(DVHC='Kiem Tra Ptu am'!AA$5))</f>
        <v>0</v>
      </c>
      <c r="AB66" s="140">
        <f>'CH01'!AC59-SUMPRODUCT((INDEX(NC_giam,,HLOOKUP($C66,COLMadat,2,0)))*(DVHC='Kiem Tra Ptu am'!AB$5))</f>
        <v>0</v>
      </c>
      <c r="AC66" s="140">
        <f>'CH01'!AD59-SUMPRODUCT((INDEX(NC_giam,,HLOOKUP($C66,COLMadat,2,0)))*(DVHC='Kiem Tra Ptu am'!AC$5))</f>
        <v>0</v>
      </c>
      <c r="AD66" s="140">
        <f>'CH01'!AE59-SUMPRODUCT((INDEX(NC_giam,,HLOOKUP($C66,COLMadat,2,0)))*(DVHC='Kiem Tra Ptu am'!AD$5))</f>
        <v>0</v>
      </c>
      <c r="AE66" s="140">
        <f>'CH01'!AF59-SUMPRODUCT((INDEX(NC_giam,,HLOOKUP($C66,COLMadat,2,0)))*(DVHC='Kiem Tra Ptu am'!AE$5))</f>
        <v>0</v>
      </c>
      <c r="AF66" s="140">
        <f>'CH01'!AG59-SUMPRODUCT((INDEX(NC_giam,,HLOOKUP($C66,COLMadat,2,0)))*(DVHC='Kiem Tra Ptu am'!AF$5))</f>
        <v>0</v>
      </c>
      <c r="AG66" s="140">
        <f>'CH01'!AH59-SUMPRODUCT((INDEX(NC_giam,,HLOOKUP($C66,COLMadat,2,0)))*(DVHC='Kiem Tra Ptu am'!AG$5))</f>
        <v>0</v>
      </c>
      <c r="AH66" s="140">
        <f>'CH01'!AI59-SUMPRODUCT((INDEX(NC_giam,,HLOOKUP($C66,COLMadat,2,0)))*(DVHC='Kiem Tra Ptu am'!AH$5))</f>
        <v>0</v>
      </c>
      <c r="AI66" s="140">
        <f>'CH01'!AJ59-SUMPRODUCT((INDEX(NC_giam,,HLOOKUP($C66,COLMadat,2,0)))*(DVHC='Kiem Tra Ptu am'!AI$5))</f>
        <v>0</v>
      </c>
      <c r="AJ66" s="140">
        <f>'CH01'!AK59-SUMPRODUCT((INDEX(NC_giam,,HLOOKUP($C66,COLMadat,2,0)))*(DVHC='Kiem Tra Ptu am'!AJ$5))</f>
        <v>0</v>
      </c>
      <c r="AK66" s="140">
        <f>'CH01'!AL59-SUMPRODUCT((INDEX(NC_giam,,HLOOKUP($C66,COLMadat,2,0)))*(DVHC='Kiem Tra Ptu am'!AK$5))</f>
        <v>0</v>
      </c>
      <c r="AL66" s="140">
        <f>'CH01'!AM59-SUMPRODUCT((INDEX(NC_giam,,HLOOKUP($C66,COLMadat,2,0)))*(DVHC='Kiem Tra Ptu am'!AL$5))</f>
        <v>0</v>
      </c>
      <c r="AM66" s="140">
        <f>'CH01'!AN59-SUMPRODUCT((INDEX(NC_giam,,HLOOKUP($C66,COLMadat,2,0)))*(DVHC='Kiem Tra Ptu am'!AM$5))</f>
        <v>0</v>
      </c>
      <c r="AN66" s="140">
        <f>'CH01'!AO59-SUMPRODUCT((INDEX(NC_giam,,HLOOKUP($C66,COLMadat,2,0)))*(DVHC='Kiem Tra Ptu am'!AN$5))</f>
        <v>0</v>
      </c>
    </row>
    <row r="67" spans="1:40">
      <c r="A67" s="141" t="str">
        <f>'CH01'!A60</f>
        <v>2.10</v>
      </c>
      <c r="B67" s="141" t="str">
        <f>'CH01'!B60</f>
        <v>Đất tín ngưỡng</v>
      </c>
      <c r="C67" s="139" t="str">
        <f>'CH01'!C60</f>
        <v>TIN</v>
      </c>
      <c r="D67" s="140">
        <f t="shared" si="12"/>
        <v>0</v>
      </c>
      <c r="E67" s="140">
        <f>'CH01'!F60-SUMPRODUCT((INDEX(NC_giam,,HLOOKUP($C67,COLMadat,2,0)))*(DVHC='Kiem Tra Ptu am'!E$5))</f>
        <v>7.8631000000000002</v>
      </c>
      <c r="F67" s="140">
        <f>'CH01'!G60-SUMPRODUCT((INDEX(NC_giam,,HLOOKUP($C67,COLMadat,2,0)))*(DVHC='Kiem Tra Ptu am'!F$5))</f>
        <v>0</v>
      </c>
      <c r="G67" s="140">
        <f>'CH01'!H60-SUMPRODUCT((INDEX(NC_giam,,HLOOKUP($C67,COLMadat,2,0)))*(DVHC='Kiem Tra Ptu am'!G$5))</f>
        <v>0</v>
      </c>
      <c r="H67" s="140">
        <f>'CH01'!I60-SUMPRODUCT((INDEX(NC_giam,,HLOOKUP($C67,COLMadat,2,0)))*(DVHC='Kiem Tra Ptu am'!H$5))</f>
        <v>0</v>
      </c>
      <c r="I67" s="140">
        <f>'CH01'!J60-SUMPRODUCT((INDEX(NC_giam,,HLOOKUP($C67,COLMadat,2,0)))*(DVHC='Kiem Tra Ptu am'!I$5))</f>
        <v>0</v>
      </c>
      <c r="J67" s="140">
        <f>'CH01'!K60-SUMPRODUCT((INDEX(NC_giam,,HLOOKUP($C67,COLMadat,2,0)))*(DVHC='Kiem Tra Ptu am'!J$5))</f>
        <v>0</v>
      </c>
      <c r="K67" s="140">
        <f>'CH01'!L60-SUMPRODUCT((INDEX(NC_giam,,HLOOKUP($C67,COLMadat,2,0)))*(DVHC='Kiem Tra Ptu am'!K$5))</f>
        <v>0</v>
      </c>
      <c r="L67" s="140">
        <f>'CH01'!M60-SUMPRODUCT((INDEX(NC_giam,,HLOOKUP($C67,COLMadat,2,0)))*(DVHC='Kiem Tra Ptu am'!L$5))</f>
        <v>0</v>
      </c>
      <c r="M67" s="140">
        <f>'CH01'!N60-SUMPRODUCT((INDEX(NC_giam,,HLOOKUP($C67,COLMadat,2,0)))*(DVHC='Kiem Tra Ptu am'!M$5))</f>
        <v>0</v>
      </c>
      <c r="N67" s="140">
        <f>'CH01'!O60-SUMPRODUCT((INDEX(NC_giam,,HLOOKUP($C67,COLMadat,2,0)))*(DVHC='Kiem Tra Ptu am'!N$5))</f>
        <v>0</v>
      </c>
      <c r="O67" s="140">
        <f>'CH01'!P60-SUMPRODUCT((INDEX(NC_giam,,HLOOKUP($C67,COLMadat,2,0)))*(DVHC='Kiem Tra Ptu am'!O$5))</f>
        <v>0</v>
      </c>
      <c r="P67" s="140">
        <f>'CH01'!Q60-SUMPRODUCT((INDEX(NC_giam,,HLOOKUP($C67,COLMadat,2,0)))*(DVHC='Kiem Tra Ptu am'!P$5))</f>
        <v>0</v>
      </c>
      <c r="Q67" s="140">
        <f>'CH01'!R60-SUMPRODUCT((INDEX(NC_giam,,HLOOKUP($C67,COLMadat,2,0)))*(DVHC='Kiem Tra Ptu am'!Q$5))</f>
        <v>0</v>
      </c>
      <c r="R67" s="140">
        <f>'CH01'!S60-SUMPRODUCT((INDEX(NC_giam,,HLOOKUP($C67,COLMadat,2,0)))*(DVHC='Kiem Tra Ptu am'!R$5))</f>
        <v>0</v>
      </c>
      <c r="S67" s="140">
        <f>'CH01'!T60-SUMPRODUCT((INDEX(NC_giam,,HLOOKUP($C67,COLMadat,2,0)))*(DVHC='Kiem Tra Ptu am'!S$5))</f>
        <v>0</v>
      </c>
      <c r="T67" s="140">
        <f>'CH01'!U60-SUMPRODUCT((INDEX(NC_giam,,HLOOKUP($C67,COLMadat,2,0)))*(DVHC='Kiem Tra Ptu am'!T$5))</f>
        <v>0</v>
      </c>
      <c r="U67" s="140">
        <f>'CH01'!V60-SUMPRODUCT((INDEX(NC_giam,,HLOOKUP($C67,COLMadat,2,0)))*(DVHC='Kiem Tra Ptu am'!U$5))</f>
        <v>0</v>
      </c>
      <c r="V67" s="140">
        <f>'CH01'!W60-SUMPRODUCT((INDEX(NC_giam,,HLOOKUP($C67,COLMadat,2,0)))*(DVHC='Kiem Tra Ptu am'!V$5))</f>
        <v>0</v>
      </c>
      <c r="W67" s="140">
        <f>'CH01'!X60-SUMPRODUCT((INDEX(NC_giam,,HLOOKUP($C67,COLMadat,2,0)))*(DVHC='Kiem Tra Ptu am'!W$5))</f>
        <v>0</v>
      </c>
      <c r="X67" s="140">
        <f>'CH01'!Y60-SUMPRODUCT((INDEX(NC_giam,,HLOOKUP($C67,COLMadat,2,0)))*(DVHC='Kiem Tra Ptu am'!X$5))</f>
        <v>0</v>
      </c>
      <c r="Y67" s="140">
        <f>'CH01'!Z60-SUMPRODUCT((INDEX(NC_giam,,HLOOKUP($C67,COLMadat,2,0)))*(DVHC='Kiem Tra Ptu am'!Y$5))</f>
        <v>0</v>
      </c>
      <c r="Z67" s="140">
        <f>'CH01'!AA60-SUMPRODUCT((INDEX(NC_giam,,HLOOKUP($C67,COLMadat,2,0)))*(DVHC='Kiem Tra Ptu am'!Z$5))</f>
        <v>0</v>
      </c>
      <c r="AA67" s="140">
        <f>'CH01'!AB60-SUMPRODUCT((INDEX(NC_giam,,HLOOKUP($C67,COLMadat,2,0)))*(DVHC='Kiem Tra Ptu am'!AA$5))</f>
        <v>0</v>
      </c>
      <c r="AB67" s="140">
        <f>'CH01'!AC60-SUMPRODUCT((INDEX(NC_giam,,HLOOKUP($C67,COLMadat,2,0)))*(DVHC='Kiem Tra Ptu am'!AB$5))</f>
        <v>0</v>
      </c>
      <c r="AC67" s="140">
        <f>'CH01'!AD60-SUMPRODUCT((INDEX(NC_giam,,HLOOKUP($C67,COLMadat,2,0)))*(DVHC='Kiem Tra Ptu am'!AC$5))</f>
        <v>0</v>
      </c>
      <c r="AD67" s="140">
        <f>'CH01'!AE60-SUMPRODUCT((INDEX(NC_giam,,HLOOKUP($C67,COLMadat,2,0)))*(DVHC='Kiem Tra Ptu am'!AD$5))</f>
        <v>0</v>
      </c>
      <c r="AE67" s="140">
        <f>'CH01'!AF60-SUMPRODUCT((INDEX(NC_giam,,HLOOKUP($C67,COLMadat,2,0)))*(DVHC='Kiem Tra Ptu am'!AE$5))</f>
        <v>0</v>
      </c>
      <c r="AF67" s="140">
        <f>'CH01'!AG60-SUMPRODUCT((INDEX(NC_giam,,HLOOKUP($C67,COLMadat,2,0)))*(DVHC='Kiem Tra Ptu am'!AF$5))</f>
        <v>0</v>
      </c>
      <c r="AG67" s="140">
        <f>'CH01'!AH60-SUMPRODUCT((INDEX(NC_giam,,HLOOKUP($C67,COLMadat,2,0)))*(DVHC='Kiem Tra Ptu am'!AG$5))</f>
        <v>0</v>
      </c>
      <c r="AH67" s="140">
        <f>'CH01'!AI60-SUMPRODUCT((INDEX(NC_giam,,HLOOKUP($C67,COLMadat,2,0)))*(DVHC='Kiem Tra Ptu am'!AH$5))</f>
        <v>0</v>
      </c>
      <c r="AI67" s="140">
        <f>'CH01'!AJ60-SUMPRODUCT((INDEX(NC_giam,,HLOOKUP($C67,COLMadat,2,0)))*(DVHC='Kiem Tra Ptu am'!AI$5))</f>
        <v>0</v>
      </c>
      <c r="AJ67" s="140">
        <f>'CH01'!AK60-SUMPRODUCT((INDEX(NC_giam,,HLOOKUP($C67,COLMadat,2,0)))*(DVHC='Kiem Tra Ptu am'!AJ$5))</f>
        <v>0</v>
      </c>
      <c r="AK67" s="140">
        <f>'CH01'!AL60-SUMPRODUCT((INDEX(NC_giam,,HLOOKUP($C67,COLMadat,2,0)))*(DVHC='Kiem Tra Ptu am'!AK$5))</f>
        <v>0</v>
      </c>
      <c r="AL67" s="140">
        <f>'CH01'!AM60-SUMPRODUCT((INDEX(NC_giam,,HLOOKUP($C67,COLMadat,2,0)))*(DVHC='Kiem Tra Ptu am'!AL$5))</f>
        <v>0</v>
      </c>
      <c r="AM67" s="140">
        <f>'CH01'!AN60-SUMPRODUCT((INDEX(NC_giam,,HLOOKUP($C67,COLMadat,2,0)))*(DVHC='Kiem Tra Ptu am'!AM$5))</f>
        <v>0</v>
      </c>
      <c r="AN67" s="140">
        <f>'CH01'!AO60-SUMPRODUCT((INDEX(NC_giam,,HLOOKUP($C67,COLMadat,2,0)))*(DVHC='Kiem Tra Ptu am'!AN$5))</f>
        <v>0</v>
      </c>
    </row>
    <row r="68" spans="1:40" ht="21">
      <c r="A68" s="141" t="str">
        <f>'CH01'!A61</f>
        <v>2.11</v>
      </c>
      <c r="B68" s="141" t="str">
        <f>'CH01'!B61</f>
        <v>Đất nghĩa trang, nhà tang lễ, cơ sở hỏa táng; đất cơ sở lưu giữ tro cốt</v>
      </c>
      <c r="C68" s="139" t="str">
        <f>'CH01'!C61</f>
        <v>NTD</v>
      </c>
      <c r="D68" s="140">
        <f t="shared" si="12"/>
        <v>0</v>
      </c>
      <c r="E68" s="140">
        <f>'CH01'!F61-SUMPRODUCT((INDEX(NC_giam,,HLOOKUP($C68,COLMadat,2,0)))*(DVHC='Kiem Tra Ptu am'!E$5))</f>
        <v>15.621199999999998</v>
      </c>
      <c r="F68" s="140">
        <f>'CH01'!G61-SUMPRODUCT((INDEX(NC_giam,,HLOOKUP($C68,COLMadat,2,0)))*(DVHC='Kiem Tra Ptu am'!F$5))</f>
        <v>0</v>
      </c>
      <c r="G68" s="140">
        <f>'CH01'!H61-SUMPRODUCT((INDEX(NC_giam,,HLOOKUP($C68,COLMadat,2,0)))*(DVHC='Kiem Tra Ptu am'!G$5))</f>
        <v>0</v>
      </c>
      <c r="H68" s="140">
        <f>'CH01'!I61-SUMPRODUCT((INDEX(NC_giam,,HLOOKUP($C68,COLMadat,2,0)))*(DVHC='Kiem Tra Ptu am'!H$5))</f>
        <v>0</v>
      </c>
      <c r="I68" s="140">
        <f>'CH01'!J61-SUMPRODUCT((INDEX(NC_giam,,HLOOKUP($C68,COLMadat,2,0)))*(DVHC='Kiem Tra Ptu am'!I$5))</f>
        <v>0</v>
      </c>
      <c r="J68" s="140">
        <f>'CH01'!K61-SUMPRODUCT((INDEX(NC_giam,,HLOOKUP($C68,COLMadat,2,0)))*(DVHC='Kiem Tra Ptu am'!J$5))</f>
        <v>0</v>
      </c>
      <c r="K68" s="140">
        <f>'CH01'!L61-SUMPRODUCT((INDEX(NC_giam,,HLOOKUP($C68,COLMadat,2,0)))*(DVHC='Kiem Tra Ptu am'!K$5))</f>
        <v>0</v>
      </c>
      <c r="L68" s="140">
        <f>'CH01'!M61-SUMPRODUCT((INDEX(NC_giam,,HLOOKUP($C68,COLMadat,2,0)))*(DVHC='Kiem Tra Ptu am'!L$5))</f>
        <v>0</v>
      </c>
      <c r="M68" s="140">
        <f>'CH01'!N61-SUMPRODUCT((INDEX(NC_giam,,HLOOKUP($C68,COLMadat,2,0)))*(DVHC='Kiem Tra Ptu am'!M$5))</f>
        <v>0</v>
      </c>
      <c r="N68" s="140">
        <f>'CH01'!O61-SUMPRODUCT((INDEX(NC_giam,,HLOOKUP($C68,COLMadat,2,0)))*(DVHC='Kiem Tra Ptu am'!N$5))</f>
        <v>0</v>
      </c>
      <c r="O68" s="140">
        <f>'CH01'!P61-SUMPRODUCT((INDEX(NC_giam,,HLOOKUP($C68,COLMadat,2,0)))*(DVHC='Kiem Tra Ptu am'!O$5))</f>
        <v>0</v>
      </c>
      <c r="P68" s="140">
        <f>'CH01'!Q61-SUMPRODUCT((INDEX(NC_giam,,HLOOKUP($C68,COLMadat,2,0)))*(DVHC='Kiem Tra Ptu am'!P$5))</f>
        <v>0</v>
      </c>
      <c r="Q68" s="140">
        <f>'CH01'!R61-SUMPRODUCT((INDEX(NC_giam,,HLOOKUP($C68,COLMadat,2,0)))*(DVHC='Kiem Tra Ptu am'!Q$5))</f>
        <v>0</v>
      </c>
      <c r="R68" s="140">
        <f>'CH01'!S61-SUMPRODUCT((INDEX(NC_giam,,HLOOKUP($C68,COLMadat,2,0)))*(DVHC='Kiem Tra Ptu am'!R$5))</f>
        <v>0</v>
      </c>
      <c r="S68" s="140">
        <f>'CH01'!T61-SUMPRODUCT((INDEX(NC_giam,,HLOOKUP($C68,COLMadat,2,0)))*(DVHC='Kiem Tra Ptu am'!S$5))</f>
        <v>0</v>
      </c>
      <c r="T68" s="140">
        <f>'CH01'!U61-SUMPRODUCT((INDEX(NC_giam,,HLOOKUP($C68,COLMadat,2,0)))*(DVHC='Kiem Tra Ptu am'!T$5))</f>
        <v>0</v>
      </c>
      <c r="U68" s="140">
        <f>'CH01'!V61-SUMPRODUCT((INDEX(NC_giam,,HLOOKUP($C68,COLMadat,2,0)))*(DVHC='Kiem Tra Ptu am'!U$5))</f>
        <v>0</v>
      </c>
      <c r="V68" s="140">
        <f>'CH01'!W61-SUMPRODUCT((INDEX(NC_giam,,HLOOKUP($C68,COLMadat,2,0)))*(DVHC='Kiem Tra Ptu am'!V$5))</f>
        <v>0</v>
      </c>
      <c r="W68" s="140">
        <f>'CH01'!X61-SUMPRODUCT((INDEX(NC_giam,,HLOOKUP($C68,COLMadat,2,0)))*(DVHC='Kiem Tra Ptu am'!W$5))</f>
        <v>0</v>
      </c>
      <c r="X68" s="140">
        <f>'CH01'!Y61-SUMPRODUCT((INDEX(NC_giam,,HLOOKUP($C68,COLMadat,2,0)))*(DVHC='Kiem Tra Ptu am'!X$5))</f>
        <v>0</v>
      </c>
      <c r="Y68" s="140">
        <f>'CH01'!Z61-SUMPRODUCT((INDEX(NC_giam,,HLOOKUP($C68,COLMadat,2,0)))*(DVHC='Kiem Tra Ptu am'!Y$5))</f>
        <v>0</v>
      </c>
      <c r="Z68" s="140">
        <f>'CH01'!AA61-SUMPRODUCT((INDEX(NC_giam,,HLOOKUP($C68,COLMadat,2,0)))*(DVHC='Kiem Tra Ptu am'!Z$5))</f>
        <v>0</v>
      </c>
      <c r="AA68" s="140">
        <f>'CH01'!AB61-SUMPRODUCT((INDEX(NC_giam,,HLOOKUP($C68,COLMadat,2,0)))*(DVHC='Kiem Tra Ptu am'!AA$5))</f>
        <v>0</v>
      </c>
      <c r="AB68" s="140">
        <f>'CH01'!AC61-SUMPRODUCT((INDEX(NC_giam,,HLOOKUP($C68,COLMadat,2,0)))*(DVHC='Kiem Tra Ptu am'!AB$5))</f>
        <v>0</v>
      </c>
      <c r="AC68" s="140">
        <f>'CH01'!AD61-SUMPRODUCT((INDEX(NC_giam,,HLOOKUP($C68,COLMadat,2,0)))*(DVHC='Kiem Tra Ptu am'!AC$5))</f>
        <v>0</v>
      </c>
      <c r="AD68" s="140">
        <f>'CH01'!AE61-SUMPRODUCT((INDEX(NC_giam,,HLOOKUP($C68,COLMadat,2,0)))*(DVHC='Kiem Tra Ptu am'!AD$5))</f>
        <v>0</v>
      </c>
      <c r="AE68" s="140">
        <f>'CH01'!AF61-SUMPRODUCT((INDEX(NC_giam,,HLOOKUP($C68,COLMadat,2,0)))*(DVHC='Kiem Tra Ptu am'!AE$5))</f>
        <v>0</v>
      </c>
      <c r="AF68" s="140">
        <f>'CH01'!AG61-SUMPRODUCT((INDEX(NC_giam,,HLOOKUP($C68,COLMadat,2,0)))*(DVHC='Kiem Tra Ptu am'!AF$5))</f>
        <v>0</v>
      </c>
      <c r="AG68" s="140">
        <f>'CH01'!AH61-SUMPRODUCT((INDEX(NC_giam,,HLOOKUP($C68,COLMadat,2,0)))*(DVHC='Kiem Tra Ptu am'!AG$5))</f>
        <v>0</v>
      </c>
      <c r="AH68" s="140">
        <f>'CH01'!AI61-SUMPRODUCT((INDEX(NC_giam,,HLOOKUP($C68,COLMadat,2,0)))*(DVHC='Kiem Tra Ptu am'!AH$5))</f>
        <v>0</v>
      </c>
      <c r="AI68" s="140">
        <f>'CH01'!AJ61-SUMPRODUCT((INDEX(NC_giam,,HLOOKUP($C68,COLMadat,2,0)))*(DVHC='Kiem Tra Ptu am'!AI$5))</f>
        <v>0</v>
      </c>
      <c r="AJ68" s="140">
        <f>'CH01'!AK61-SUMPRODUCT((INDEX(NC_giam,,HLOOKUP($C68,COLMadat,2,0)))*(DVHC='Kiem Tra Ptu am'!AJ$5))</f>
        <v>0</v>
      </c>
      <c r="AK68" s="140">
        <f>'CH01'!AL61-SUMPRODUCT((INDEX(NC_giam,,HLOOKUP($C68,COLMadat,2,0)))*(DVHC='Kiem Tra Ptu am'!AK$5))</f>
        <v>0</v>
      </c>
      <c r="AL68" s="140">
        <f>'CH01'!AM61-SUMPRODUCT((INDEX(NC_giam,,HLOOKUP($C68,COLMadat,2,0)))*(DVHC='Kiem Tra Ptu am'!AL$5))</f>
        <v>0</v>
      </c>
      <c r="AM68" s="140">
        <f>'CH01'!AN61-SUMPRODUCT((INDEX(NC_giam,,HLOOKUP($C68,COLMadat,2,0)))*(DVHC='Kiem Tra Ptu am'!AM$5))</f>
        <v>0</v>
      </c>
      <c r="AN68" s="140">
        <f>'CH01'!AO61-SUMPRODUCT((INDEX(NC_giam,,HLOOKUP($C68,COLMadat,2,0)))*(DVHC='Kiem Tra Ptu am'!AN$5))</f>
        <v>0</v>
      </c>
    </row>
    <row r="69" spans="1:40">
      <c r="A69" s="141" t="str">
        <f>'CH01'!A62</f>
        <v>2.12</v>
      </c>
      <c r="B69" s="141" t="str">
        <f>'CH01'!B62</f>
        <v>Đất có mặt nước chuyên dùng</v>
      </c>
      <c r="C69" s="139" t="str">
        <f>'CH01'!C62</f>
        <v>TVC</v>
      </c>
      <c r="D69" s="140">
        <f t="shared" si="12"/>
        <v>0</v>
      </c>
      <c r="E69" s="240">
        <f>E71+E72</f>
        <v>79.968400000000003</v>
      </c>
      <c r="F69" s="240">
        <f t="shared" ref="F69:AN69" si="13">F71+F72</f>
        <v>0</v>
      </c>
      <c r="G69" s="240">
        <f t="shared" si="13"/>
        <v>0</v>
      </c>
      <c r="H69" s="240">
        <f t="shared" si="13"/>
        <v>0</v>
      </c>
      <c r="I69" s="240">
        <f t="shared" si="13"/>
        <v>0</v>
      </c>
      <c r="J69" s="240">
        <f t="shared" si="13"/>
        <v>0</v>
      </c>
      <c r="K69" s="240">
        <f t="shared" si="13"/>
        <v>0</v>
      </c>
      <c r="L69" s="240">
        <f t="shared" si="13"/>
        <v>0</v>
      </c>
      <c r="M69" s="240">
        <f t="shared" si="13"/>
        <v>0</v>
      </c>
      <c r="N69" s="240">
        <f t="shared" si="13"/>
        <v>0</v>
      </c>
      <c r="O69" s="240">
        <f t="shared" si="13"/>
        <v>0</v>
      </c>
      <c r="P69" s="240">
        <f t="shared" si="13"/>
        <v>0</v>
      </c>
      <c r="Q69" s="240">
        <f t="shared" si="13"/>
        <v>0</v>
      </c>
      <c r="R69" s="240">
        <f t="shared" si="13"/>
        <v>0</v>
      </c>
      <c r="S69" s="240">
        <f t="shared" si="13"/>
        <v>0</v>
      </c>
      <c r="T69" s="240">
        <f t="shared" si="13"/>
        <v>0</v>
      </c>
      <c r="U69" s="240">
        <f t="shared" si="13"/>
        <v>0</v>
      </c>
      <c r="V69" s="240">
        <f t="shared" si="13"/>
        <v>0</v>
      </c>
      <c r="W69" s="240">
        <f t="shared" si="13"/>
        <v>0</v>
      </c>
      <c r="X69" s="240">
        <f t="shared" si="13"/>
        <v>0</v>
      </c>
      <c r="Y69" s="240">
        <f t="shared" si="13"/>
        <v>0</v>
      </c>
      <c r="Z69" s="240">
        <f t="shared" si="13"/>
        <v>0</v>
      </c>
      <c r="AA69" s="240">
        <f t="shared" si="13"/>
        <v>0</v>
      </c>
      <c r="AB69" s="240">
        <f t="shared" si="13"/>
        <v>0</v>
      </c>
      <c r="AC69" s="240">
        <f t="shared" si="13"/>
        <v>0</v>
      </c>
      <c r="AD69" s="240">
        <f t="shared" si="13"/>
        <v>0</v>
      </c>
      <c r="AE69" s="240">
        <f t="shared" si="13"/>
        <v>0</v>
      </c>
      <c r="AF69" s="240">
        <f t="shared" si="13"/>
        <v>0</v>
      </c>
      <c r="AG69" s="240">
        <f t="shared" si="13"/>
        <v>0</v>
      </c>
      <c r="AH69" s="240">
        <f t="shared" si="13"/>
        <v>0</v>
      </c>
      <c r="AI69" s="240">
        <f t="shared" si="13"/>
        <v>0</v>
      </c>
      <c r="AJ69" s="240">
        <f t="shared" si="13"/>
        <v>0</v>
      </c>
      <c r="AK69" s="240">
        <f t="shared" si="13"/>
        <v>0</v>
      </c>
      <c r="AL69" s="240">
        <f t="shared" si="13"/>
        <v>0</v>
      </c>
      <c r="AM69" s="240">
        <f t="shared" si="13"/>
        <v>0</v>
      </c>
      <c r="AN69" s="240">
        <f t="shared" si="13"/>
        <v>0</v>
      </c>
    </row>
    <row r="70" spans="1:40" s="158" customFormat="1">
      <c r="A70" s="155" t="e">
        <f>'CH01'!#REF!</f>
        <v>#REF!</v>
      </c>
      <c r="B70" s="155" t="e">
        <f>'CH01'!#REF!</f>
        <v>#REF!</v>
      </c>
      <c r="C70" s="156" t="e">
        <f>'CH01'!#REF!</f>
        <v>#REF!</v>
      </c>
      <c r="D70" s="157"/>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row>
    <row r="71" spans="1:40" ht="21">
      <c r="A71" s="141" t="str">
        <f>'CH01'!A63</f>
        <v>2.12.1</v>
      </c>
      <c r="B71" s="141" t="str">
        <f>'CH01'!B63</f>
        <v>Đất có mặt nước chuyên dùng dạng ao, hồ, đầm, phá</v>
      </c>
      <c r="C71" s="139" t="str">
        <f>'CH01'!C63</f>
        <v>MNC</v>
      </c>
      <c r="D71" s="140">
        <f t="shared" ref="D71:D78" si="14">MIN(E71:AN71)</f>
        <v>0</v>
      </c>
      <c r="E71" s="140">
        <f>'CH01'!F63-SUMPRODUCT((INDEX(NC_giam,,HLOOKUP($C71,COLMadat,2,0)))*(DVHC='Kiem Tra Ptu am'!E$5))</f>
        <v>25.36</v>
      </c>
      <c r="F71" s="140">
        <f>'CH01'!G63-SUMPRODUCT((INDEX(NC_giam,,HLOOKUP($C71,COLMadat,2,0)))*(DVHC='Kiem Tra Ptu am'!F$5))</f>
        <v>0</v>
      </c>
      <c r="G71" s="140">
        <f>'CH01'!H63-SUMPRODUCT((INDEX(NC_giam,,HLOOKUP($C71,COLMadat,2,0)))*(DVHC='Kiem Tra Ptu am'!G$5))</f>
        <v>0</v>
      </c>
      <c r="H71" s="140">
        <f>'CH01'!I63-SUMPRODUCT((INDEX(NC_giam,,HLOOKUP($C71,COLMadat,2,0)))*(DVHC='Kiem Tra Ptu am'!H$5))</f>
        <v>0</v>
      </c>
      <c r="I71" s="140">
        <f>'CH01'!J63-SUMPRODUCT((INDEX(NC_giam,,HLOOKUP($C71,COLMadat,2,0)))*(DVHC='Kiem Tra Ptu am'!I$5))</f>
        <v>0</v>
      </c>
      <c r="J71" s="140">
        <f>'CH01'!K63-SUMPRODUCT((INDEX(NC_giam,,HLOOKUP($C71,COLMadat,2,0)))*(DVHC='Kiem Tra Ptu am'!J$5))</f>
        <v>0</v>
      </c>
      <c r="K71" s="140">
        <f>'CH01'!L63-SUMPRODUCT((INDEX(NC_giam,,HLOOKUP($C71,COLMadat,2,0)))*(DVHC='Kiem Tra Ptu am'!K$5))</f>
        <v>0</v>
      </c>
      <c r="L71" s="140">
        <f>'CH01'!M63-SUMPRODUCT((INDEX(NC_giam,,HLOOKUP($C71,COLMadat,2,0)))*(DVHC='Kiem Tra Ptu am'!L$5))</f>
        <v>0</v>
      </c>
      <c r="M71" s="140">
        <f>'CH01'!N63-SUMPRODUCT((INDEX(NC_giam,,HLOOKUP($C71,COLMadat,2,0)))*(DVHC='Kiem Tra Ptu am'!M$5))</f>
        <v>0</v>
      </c>
      <c r="N71" s="140">
        <f>'CH01'!O63-SUMPRODUCT((INDEX(NC_giam,,HLOOKUP($C71,COLMadat,2,0)))*(DVHC='Kiem Tra Ptu am'!N$5))</f>
        <v>0</v>
      </c>
      <c r="O71" s="140">
        <f>'CH01'!P63-SUMPRODUCT((INDEX(NC_giam,,HLOOKUP($C71,COLMadat,2,0)))*(DVHC='Kiem Tra Ptu am'!O$5))</f>
        <v>0</v>
      </c>
      <c r="P71" s="140">
        <f>'CH01'!Q63-SUMPRODUCT((INDEX(NC_giam,,HLOOKUP($C71,COLMadat,2,0)))*(DVHC='Kiem Tra Ptu am'!P$5))</f>
        <v>0</v>
      </c>
      <c r="Q71" s="140">
        <f>'CH01'!R63-SUMPRODUCT((INDEX(NC_giam,,HLOOKUP($C71,COLMadat,2,0)))*(DVHC='Kiem Tra Ptu am'!Q$5))</f>
        <v>0</v>
      </c>
      <c r="R71" s="140">
        <f>'CH01'!S63-SUMPRODUCT((INDEX(NC_giam,,HLOOKUP($C71,COLMadat,2,0)))*(DVHC='Kiem Tra Ptu am'!R$5))</f>
        <v>0</v>
      </c>
      <c r="S71" s="140">
        <f>'CH01'!T63-SUMPRODUCT((INDEX(NC_giam,,HLOOKUP($C71,COLMadat,2,0)))*(DVHC='Kiem Tra Ptu am'!S$5))</f>
        <v>0</v>
      </c>
      <c r="T71" s="140">
        <f>'CH01'!U63-SUMPRODUCT((INDEX(NC_giam,,HLOOKUP($C71,COLMadat,2,0)))*(DVHC='Kiem Tra Ptu am'!T$5))</f>
        <v>0</v>
      </c>
      <c r="U71" s="140">
        <f>'CH01'!V63-SUMPRODUCT((INDEX(NC_giam,,HLOOKUP($C71,COLMadat,2,0)))*(DVHC='Kiem Tra Ptu am'!U$5))</f>
        <v>0</v>
      </c>
      <c r="V71" s="140">
        <f>'CH01'!W63-SUMPRODUCT((INDEX(NC_giam,,HLOOKUP($C71,COLMadat,2,0)))*(DVHC='Kiem Tra Ptu am'!V$5))</f>
        <v>0</v>
      </c>
      <c r="W71" s="140">
        <f>'CH01'!X63-SUMPRODUCT((INDEX(NC_giam,,HLOOKUP($C71,COLMadat,2,0)))*(DVHC='Kiem Tra Ptu am'!W$5))</f>
        <v>0</v>
      </c>
      <c r="X71" s="140">
        <f>'CH01'!Y63-SUMPRODUCT((INDEX(NC_giam,,HLOOKUP($C71,COLMadat,2,0)))*(DVHC='Kiem Tra Ptu am'!X$5))</f>
        <v>0</v>
      </c>
      <c r="Y71" s="140">
        <f>'CH01'!Z63-SUMPRODUCT((INDEX(NC_giam,,HLOOKUP($C71,COLMadat,2,0)))*(DVHC='Kiem Tra Ptu am'!Y$5))</f>
        <v>0</v>
      </c>
      <c r="Z71" s="140">
        <f>'CH01'!AA63-SUMPRODUCT((INDEX(NC_giam,,HLOOKUP($C71,COLMadat,2,0)))*(DVHC='Kiem Tra Ptu am'!Z$5))</f>
        <v>0</v>
      </c>
      <c r="AA71" s="140">
        <f>'CH01'!AB63-SUMPRODUCT((INDEX(NC_giam,,HLOOKUP($C71,COLMadat,2,0)))*(DVHC='Kiem Tra Ptu am'!AA$5))</f>
        <v>0</v>
      </c>
      <c r="AB71" s="140">
        <f>'CH01'!AC63-SUMPRODUCT((INDEX(NC_giam,,HLOOKUP($C71,COLMadat,2,0)))*(DVHC='Kiem Tra Ptu am'!AB$5))</f>
        <v>0</v>
      </c>
      <c r="AC71" s="140">
        <f>'CH01'!AD63-SUMPRODUCT((INDEX(NC_giam,,HLOOKUP($C71,COLMadat,2,0)))*(DVHC='Kiem Tra Ptu am'!AC$5))</f>
        <v>0</v>
      </c>
      <c r="AD71" s="140">
        <f>'CH01'!AE63-SUMPRODUCT((INDEX(NC_giam,,HLOOKUP($C71,COLMadat,2,0)))*(DVHC='Kiem Tra Ptu am'!AD$5))</f>
        <v>0</v>
      </c>
      <c r="AE71" s="140">
        <f>'CH01'!AF63-SUMPRODUCT((INDEX(NC_giam,,HLOOKUP($C71,COLMadat,2,0)))*(DVHC='Kiem Tra Ptu am'!AE$5))</f>
        <v>0</v>
      </c>
      <c r="AF71" s="140">
        <f>'CH01'!AG63-SUMPRODUCT((INDEX(NC_giam,,HLOOKUP($C71,COLMadat,2,0)))*(DVHC='Kiem Tra Ptu am'!AF$5))</f>
        <v>0</v>
      </c>
      <c r="AG71" s="140">
        <f>'CH01'!AH63-SUMPRODUCT((INDEX(NC_giam,,HLOOKUP($C71,COLMadat,2,0)))*(DVHC='Kiem Tra Ptu am'!AG$5))</f>
        <v>0</v>
      </c>
      <c r="AH71" s="140">
        <f>'CH01'!AI63-SUMPRODUCT((INDEX(NC_giam,,HLOOKUP($C71,COLMadat,2,0)))*(DVHC='Kiem Tra Ptu am'!AH$5))</f>
        <v>0</v>
      </c>
      <c r="AI71" s="140">
        <f>'CH01'!AJ63-SUMPRODUCT((INDEX(NC_giam,,HLOOKUP($C71,COLMadat,2,0)))*(DVHC='Kiem Tra Ptu am'!AI$5))</f>
        <v>0</v>
      </c>
      <c r="AJ71" s="140">
        <f>'CH01'!AK63-SUMPRODUCT((INDEX(NC_giam,,HLOOKUP($C71,COLMadat,2,0)))*(DVHC='Kiem Tra Ptu am'!AJ$5))</f>
        <v>0</v>
      </c>
      <c r="AK71" s="140">
        <f>'CH01'!AL63-SUMPRODUCT((INDEX(NC_giam,,HLOOKUP($C71,COLMadat,2,0)))*(DVHC='Kiem Tra Ptu am'!AK$5))</f>
        <v>0</v>
      </c>
      <c r="AL71" s="140">
        <f>'CH01'!AM63-SUMPRODUCT((INDEX(NC_giam,,HLOOKUP($C71,COLMadat,2,0)))*(DVHC='Kiem Tra Ptu am'!AL$5))</f>
        <v>0</v>
      </c>
      <c r="AM71" s="140">
        <f>'CH01'!AN63-SUMPRODUCT((INDEX(NC_giam,,HLOOKUP($C71,COLMadat,2,0)))*(DVHC='Kiem Tra Ptu am'!AM$5))</f>
        <v>0</v>
      </c>
      <c r="AN71" s="140">
        <f>'CH01'!AO63-SUMPRODUCT((INDEX(NC_giam,,HLOOKUP($C71,COLMadat,2,0)))*(DVHC='Kiem Tra Ptu am'!AN$5))</f>
        <v>0</v>
      </c>
    </row>
    <row r="72" spans="1:40" ht="21">
      <c r="A72" s="141" t="str">
        <f>'CH01'!A64</f>
        <v>2.12.2</v>
      </c>
      <c r="B72" s="141" t="str">
        <f>'CH01'!B64</f>
        <v>Đất có mặt nước dạng sông, ngòi, kênh, rạch, suối</v>
      </c>
      <c r="C72" s="139" t="str">
        <f>'CH01'!C64</f>
        <v>SON</v>
      </c>
      <c r="D72" s="140">
        <f t="shared" si="14"/>
        <v>0</v>
      </c>
      <c r="E72" s="140">
        <f>'CH01'!F64-SUMPRODUCT((INDEX(NC_giam,,HLOOKUP($C72,COLMadat,2,0)))*(DVHC='Kiem Tra Ptu am'!E$5))</f>
        <v>54.608400000000003</v>
      </c>
      <c r="F72" s="140">
        <f>'CH01'!G64-SUMPRODUCT((INDEX(NC_giam,,HLOOKUP($C72,COLMadat,2,0)))*(DVHC='Kiem Tra Ptu am'!F$5))</f>
        <v>0</v>
      </c>
      <c r="G72" s="140">
        <f>'CH01'!H64-SUMPRODUCT((INDEX(NC_giam,,HLOOKUP($C72,COLMadat,2,0)))*(DVHC='Kiem Tra Ptu am'!G$5))</f>
        <v>0</v>
      </c>
      <c r="H72" s="140">
        <f>'CH01'!I64-SUMPRODUCT((INDEX(NC_giam,,HLOOKUP($C72,COLMadat,2,0)))*(DVHC='Kiem Tra Ptu am'!H$5))</f>
        <v>0</v>
      </c>
      <c r="I72" s="140">
        <f>'CH01'!J64-SUMPRODUCT((INDEX(NC_giam,,HLOOKUP($C72,COLMadat,2,0)))*(DVHC='Kiem Tra Ptu am'!I$5))</f>
        <v>0</v>
      </c>
      <c r="J72" s="140">
        <f>'CH01'!K64-SUMPRODUCT((INDEX(NC_giam,,HLOOKUP($C72,COLMadat,2,0)))*(DVHC='Kiem Tra Ptu am'!J$5))</f>
        <v>0</v>
      </c>
      <c r="K72" s="140">
        <f>'CH01'!L64-SUMPRODUCT((INDEX(NC_giam,,HLOOKUP($C72,COLMadat,2,0)))*(DVHC='Kiem Tra Ptu am'!K$5))</f>
        <v>0</v>
      </c>
      <c r="L72" s="140">
        <f>'CH01'!M64-SUMPRODUCT((INDEX(NC_giam,,HLOOKUP($C72,COLMadat,2,0)))*(DVHC='Kiem Tra Ptu am'!L$5))</f>
        <v>0</v>
      </c>
      <c r="M72" s="140">
        <f>'CH01'!N64-SUMPRODUCT((INDEX(NC_giam,,HLOOKUP($C72,COLMadat,2,0)))*(DVHC='Kiem Tra Ptu am'!M$5))</f>
        <v>0</v>
      </c>
      <c r="N72" s="140">
        <f>'CH01'!O64-SUMPRODUCT((INDEX(NC_giam,,HLOOKUP($C72,COLMadat,2,0)))*(DVHC='Kiem Tra Ptu am'!N$5))</f>
        <v>0</v>
      </c>
      <c r="O72" s="140">
        <f>'CH01'!P64-SUMPRODUCT((INDEX(NC_giam,,HLOOKUP($C72,COLMadat,2,0)))*(DVHC='Kiem Tra Ptu am'!O$5))</f>
        <v>0</v>
      </c>
      <c r="P72" s="140">
        <f>'CH01'!Q64-SUMPRODUCT((INDEX(NC_giam,,HLOOKUP($C72,COLMadat,2,0)))*(DVHC='Kiem Tra Ptu am'!P$5))</f>
        <v>0</v>
      </c>
      <c r="Q72" s="140">
        <f>'CH01'!R64-SUMPRODUCT((INDEX(NC_giam,,HLOOKUP($C72,COLMadat,2,0)))*(DVHC='Kiem Tra Ptu am'!Q$5))</f>
        <v>0</v>
      </c>
      <c r="R72" s="140">
        <f>'CH01'!S64-SUMPRODUCT((INDEX(NC_giam,,HLOOKUP($C72,COLMadat,2,0)))*(DVHC='Kiem Tra Ptu am'!R$5))</f>
        <v>0</v>
      </c>
      <c r="S72" s="140">
        <f>'CH01'!T64-SUMPRODUCT((INDEX(NC_giam,,HLOOKUP($C72,COLMadat,2,0)))*(DVHC='Kiem Tra Ptu am'!S$5))</f>
        <v>0</v>
      </c>
      <c r="T72" s="140">
        <f>'CH01'!U64-SUMPRODUCT((INDEX(NC_giam,,HLOOKUP($C72,COLMadat,2,0)))*(DVHC='Kiem Tra Ptu am'!T$5))</f>
        <v>0</v>
      </c>
      <c r="U72" s="140">
        <f>'CH01'!V64-SUMPRODUCT((INDEX(NC_giam,,HLOOKUP($C72,COLMadat,2,0)))*(DVHC='Kiem Tra Ptu am'!U$5))</f>
        <v>0</v>
      </c>
      <c r="V72" s="140">
        <f>'CH01'!W64-SUMPRODUCT((INDEX(NC_giam,,HLOOKUP($C72,COLMadat,2,0)))*(DVHC='Kiem Tra Ptu am'!V$5))</f>
        <v>0</v>
      </c>
      <c r="W72" s="140">
        <f>'CH01'!X64-SUMPRODUCT((INDEX(NC_giam,,HLOOKUP($C72,COLMadat,2,0)))*(DVHC='Kiem Tra Ptu am'!W$5))</f>
        <v>0</v>
      </c>
      <c r="X72" s="140">
        <f>'CH01'!Y64-SUMPRODUCT((INDEX(NC_giam,,HLOOKUP($C72,COLMadat,2,0)))*(DVHC='Kiem Tra Ptu am'!X$5))</f>
        <v>0</v>
      </c>
      <c r="Y72" s="140">
        <f>'CH01'!Z64-SUMPRODUCT((INDEX(NC_giam,,HLOOKUP($C72,COLMadat,2,0)))*(DVHC='Kiem Tra Ptu am'!Y$5))</f>
        <v>0</v>
      </c>
      <c r="Z72" s="140">
        <f>'CH01'!AA64-SUMPRODUCT((INDEX(NC_giam,,HLOOKUP($C72,COLMadat,2,0)))*(DVHC='Kiem Tra Ptu am'!Z$5))</f>
        <v>0</v>
      </c>
      <c r="AA72" s="140">
        <f>'CH01'!AB64-SUMPRODUCT((INDEX(NC_giam,,HLOOKUP($C72,COLMadat,2,0)))*(DVHC='Kiem Tra Ptu am'!AA$5))</f>
        <v>0</v>
      </c>
      <c r="AB72" s="140">
        <f>'CH01'!AC64-SUMPRODUCT((INDEX(NC_giam,,HLOOKUP($C72,COLMadat,2,0)))*(DVHC='Kiem Tra Ptu am'!AB$5))</f>
        <v>0</v>
      </c>
      <c r="AC72" s="140">
        <f>'CH01'!AD64-SUMPRODUCT((INDEX(NC_giam,,HLOOKUP($C72,COLMadat,2,0)))*(DVHC='Kiem Tra Ptu am'!AC$5))</f>
        <v>0</v>
      </c>
      <c r="AD72" s="140">
        <f>'CH01'!AE64-SUMPRODUCT((INDEX(NC_giam,,HLOOKUP($C72,COLMadat,2,0)))*(DVHC='Kiem Tra Ptu am'!AD$5))</f>
        <v>0</v>
      </c>
      <c r="AE72" s="140">
        <f>'CH01'!AF64-SUMPRODUCT((INDEX(NC_giam,,HLOOKUP($C72,COLMadat,2,0)))*(DVHC='Kiem Tra Ptu am'!AE$5))</f>
        <v>0</v>
      </c>
      <c r="AF72" s="140">
        <f>'CH01'!AG64-SUMPRODUCT((INDEX(NC_giam,,HLOOKUP($C72,COLMadat,2,0)))*(DVHC='Kiem Tra Ptu am'!AF$5))</f>
        <v>0</v>
      </c>
      <c r="AG72" s="140">
        <f>'CH01'!AH64-SUMPRODUCT((INDEX(NC_giam,,HLOOKUP($C72,COLMadat,2,0)))*(DVHC='Kiem Tra Ptu am'!AG$5))</f>
        <v>0</v>
      </c>
      <c r="AH72" s="140">
        <f>'CH01'!AI64-SUMPRODUCT((INDEX(NC_giam,,HLOOKUP($C72,COLMadat,2,0)))*(DVHC='Kiem Tra Ptu am'!AH$5))</f>
        <v>0</v>
      </c>
      <c r="AI72" s="140">
        <f>'CH01'!AJ64-SUMPRODUCT((INDEX(NC_giam,,HLOOKUP($C72,COLMadat,2,0)))*(DVHC='Kiem Tra Ptu am'!AI$5))</f>
        <v>0</v>
      </c>
      <c r="AJ72" s="140">
        <f>'CH01'!AK64-SUMPRODUCT((INDEX(NC_giam,,HLOOKUP($C72,COLMadat,2,0)))*(DVHC='Kiem Tra Ptu am'!AJ$5))</f>
        <v>0</v>
      </c>
      <c r="AK72" s="140">
        <f>'CH01'!AL64-SUMPRODUCT((INDEX(NC_giam,,HLOOKUP($C72,COLMadat,2,0)))*(DVHC='Kiem Tra Ptu am'!AK$5))</f>
        <v>0</v>
      </c>
      <c r="AL72" s="140">
        <f>'CH01'!AM64-SUMPRODUCT((INDEX(NC_giam,,HLOOKUP($C72,COLMadat,2,0)))*(DVHC='Kiem Tra Ptu am'!AL$5))</f>
        <v>0</v>
      </c>
      <c r="AM72" s="140">
        <f>'CH01'!AN64-SUMPRODUCT((INDEX(NC_giam,,HLOOKUP($C72,COLMadat,2,0)))*(DVHC='Kiem Tra Ptu am'!AM$5))</f>
        <v>0</v>
      </c>
      <c r="AN72" s="140">
        <f>'CH01'!AO64-SUMPRODUCT((INDEX(NC_giam,,HLOOKUP($C72,COLMadat,2,0)))*(DVHC='Kiem Tra Ptu am'!AN$5))</f>
        <v>0</v>
      </c>
    </row>
    <row r="73" spans="1:40">
      <c r="A73" s="141" t="str">
        <f>'CH01'!A65</f>
        <v>2.13</v>
      </c>
      <c r="B73" s="141" t="str">
        <f>'CH01'!B65</f>
        <v>Đất phi nông nghiệp khác</v>
      </c>
      <c r="C73" s="139" t="str">
        <f>'CH01'!C65</f>
        <v>PNK</v>
      </c>
      <c r="D73" s="140">
        <f t="shared" si="14"/>
        <v>0</v>
      </c>
      <c r="E73" s="140">
        <f>'CH01'!F65-SUMPRODUCT((INDEX(NC_giam,,HLOOKUP($C73,COLMadat,2,0)))*(DVHC='Kiem Tra Ptu am'!E$5))</f>
        <v>5.2095000000000002</v>
      </c>
      <c r="F73" s="140">
        <f>'CH01'!G65-SUMPRODUCT((INDEX(NC_giam,,HLOOKUP($C73,COLMadat,2,0)))*(DVHC='Kiem Tra Ptu am'!F$5))</f>
        <v>0</v>
      </c>
      <c r="G73" s="140">
        <f>'CH01'!H65-SUMPRODUCT((INDEX(NC_giam,,HLOOKUP($C73,COLMadat,2,0)))*(DVHC='Kiem Tra Ptu am'!G$5))</f>
        <v>0</v>
      </c>
      <c r="H73" s="140">
        <f>'CH01'!I65-SUMPRODUCT((INDEX(NC_giam,,HLOOKUP($C73,COLMadat,2,0)))*(DVHC='Kiem Tra Ptu am'!H$5))</f>
        <v>0</v>
      </c>
      <c r="I73" s="140">
        <f>'CH01'!J65-SUMPRODUCT((INDEX(NC_giam,,HLOOKUP($C73,COLMadat,2,0)))*(DVHC='Kiem Tra Ptu am'!I$5))</f>
        <v>0</v>
      </c>
      <c r="J73" s="140">
        <f>'CH01'!K65-SUMPRODUCT((INDEX(NC_giam,,HLOOKUP($C73,COLMadat,2,0)))*(DVHC='Kiem Tra Ptu am'!J$5))</f>
        <v>0</v>
      </c>
      <c r="K73" s="140">
        <f>'CH01'!L65-SUMPRODUCT((INDEX(NC_giam,,HLOOKUP($C73,COLMadat,2,0)))*(DVHC='Kiem Tra Ptu am'!K$5))</f>
        <v>0</v>
      </c>
      <c r="L73" s="140">
        <f>'CH01'!M65-SUMPRODUCT((INDEX(NC_giam,,HLOOKUP($C73,COLMadat,2,0)))*(DVHC='Kiem Tra Ptu am'!L$5))</f>
        <v>0</v>
      </c>
      <c r="M73" s="140">
        <f>'CH01'!N65-SUMPRODUCT((INDEX(NC_giam,,HLOOKUP($C73,COLMadat,2,0)))*(DVHC='Kiem Tra Ptu am'!M$5))</f>
        <v>0</v>
      </c>
      <c r="N73" s="140">
        <f>'CH01'!O65-SUMPRODUCT((INDEX(NC_giam,,HLOOKUP($C73,COLMadat,2,0)))*(DVHC='Kiem Tra Ptu am'!N$5))</f>
        <v>0</v>
      </c>
      <c r="O73" s="140">
        <f>'CH01'!P65-SUMPRODUCT((INDEX(NC_giam,,HLOOKUP($C73,COLMadat,2,0)))*(DVHC='Kiem Tra Ptu am'!O$5))</f>
        <v>0</v>
      </c>
      <c r="P73" s="140">
        <f>'CH01'!Q65-SUMPRODUCT((INDEX(NC_giam,,HLOOKUP($C73,COLMadat,2,0)))*(DVHC='Kiem Tra Ptu am'!P$5))</f>
        <v>0</v>
      </c>
      <c r="Q73" s="140">
        <f>'CH01'!R65-SUMPRODUCT((INDEX(NC_giam,,HLOOKUP($C73,COLMadat,2,0)))*(DVHC='Kiem Tra Ptu am'!Q$5))</f>
        <v>0</v>
      </c>
      <c r="R73" s="140">
        <f>'CH01'!S65-SUMPRODUCT((INDEX(NC_giam,,HLOOKUP($C73,COLMadat,2,0)))*(DVHC='Kiem Tra Ptu am'!R$5))</f>
        <v>0</v>
      </c>
      <c r="S73" s="140">
        <f>'CH01'!T65-SUMPRODUCT((INDEX(NC_giam,,HLOOKUP($C73,COLMadat,2,0)))*(DVHC='Kiem Tra Ptu am'!S$5))</f>
        <v>0</v>
      </c>
      <c r="T73" s="140">
        <f>'CH01'!U65-SUMPRODUCT((INDEX(NC_giam,,HLOOKUP($C73,COLMadat,2,0)))*(DVHC='Kiem Tra Ptu am'!T$5))</f>
        <v>0</v>
      </c>
      <c r="U73" s="140">
        <f>'CH01'!V65-SUMPRODUCT((INDEX(NC_giam,,HLOOKUP($C73,COLMadat,2,0)))*(DVHC='Kiem Tra Ptu am'!U$5))</f>
        <v>0</v>
      </c>
      <c r="V73" s="140">
        <f>'CH01'!W65-SUMPRODUCT((INDEX(NC_giam,,HLOOKUP($C73,COLMadat,2,0)))*(DVHC='Kiem Tra Ptu am'!V$5))</f>
        <v>0</v>
      </c>
      <c r="W73" s="140">
        <f>'CH01'!X65-SUMPRODUCT((INDEX(NC_giam,,HLOOKUP($C73,COLMadat,2,0)))*(DVHC='Kiem Tra Ptu am'!W$5))</f>
        <v>0</v>
      </c>
      <c r="X73" s="140">
        <f>'CH01'!Y65-SUMPRODUCT((INDEX(NC_giam,,HLOOKUP($C73,COLMadat,2,0)))*(DVHC='Kiem Tra Ptu am'!X$5))</f>
        <v>0</v>
      </c>
      <c r="Y73" s="140">
        <f>'CH01'!Z65-SUMPRODUCT((INDEX(NC_giam,,HLOOKUP($C73,COLMadat,2,0)))*(DVHC='Kiem Tra Ptu am'!Y$5))</f>
        <v>0</v>
      </c>
      <c r="Z73" s="140">
        <f>'CH01'!AA65-SUMPRODUCT((INDEX(NC_giam,,HLOOKUP($C73,COLMadat,2,0)))*(DVHC='Kiem Tra Ptu am'!Z$5))</f>
        <v>0</v>
      </c>
      <c r="AA73" s="140">
        <f>'CH01'!AB65-SUMPRODUCT((INDEX(NC_giam,,HLOOKUP($C73,COLMadat,2,0)))*(DVHC='Kiem Tra Ptu am'!AA$5))</f>
        <v>0</v>
      </c>
      <c r="AB73" s="140">
        <f>'CH01'!AC65-SUMPRODUCT((INDEX(NC_giam,,HLOOKUP($C73,COLMadat,2,0)))*(DVHC='Kiem Tra Ptu am'!AB$5))</f>
        <v>0</v>
      </c>
      <c r="AC73" s="140">
        <f>'CH01'!AD65-SUMPRODUCT((INDEX(NC_giam,,HLOOKUP($C73,COLMadat,2,0)))*(DVHC='Kiem Tra Ptu am'!AC$5))</f>
        <v>0</v>
      </c>
      <c r="AD73" s="140">
        <f>'CH01'!AE65-SUMPRODUCT((INDEX(NC_giam,,HLOOKUP($C73,COLMadat,2,0)))*(DVHC='Kiem Tra Ptu am'!AD$5))</f>
        <v>0</v>
      </c>
      <c r="AE73" s="140">
        <f>'CH01'!AF65-SUMPRODUCT((INDEX(NC_giam,,HLOOKUP($C73,COLMadat,2,0)))*(DVHC='Kiem Tra Ptu am'!AE$5))</f>
        <v>0</v>
      </c>
      <c r="AF73" s="140">
        <f>'CH01'!AG65-SUMPRODUCT((INDEX(NC_giam,,HLOOKUP($C73,COLMadat,2,0)))*(DVHC='Kiem Tra Ptu am'!AF$5))</f>
        <v>0</v>
      </c>
      <c r="AG73" s="140">
        <f>'CH01'!AH65-SUMPRODUCT((INDEX(NC_giam,,HLOOKUP($C73,COLMadat,2,0)))*(DVHC='Kiem Tra Ptu am'!AG$5))</f>
        <v>0</v>
      </c>
      <c r="AH73" s="140">
        <f>'CH01'!AI65-SUMPRODUCT((INDEX(NC_giam,,HLOOKUP($C73,COLMadat,2,0)))*(DVHC='Kiem Tra Ptu am'!AH$5))</f>
        <v>0</v>
      </c>
      <c r="AI73" s="140">
        <f>'CH01'!AJ65-SUMPRODUCT((INDEX(NC_giam,,HLOOKUP($C73,COLMadat,2,0)))*(DVHC='Kiem Tra Ptu am'!AI$5))</f>
        <v>0</v>
      </c>
      <c r="AJ73" s="140">
        <f>'CH01'!AK65-SUMPRODUCT((INDEX(NC_giam,,HLOOKUP($C73,COLMadat,2,0)))*(DVHC='Kiem Tra Ptu am'!AJ$5))</f>
        <v>0</v>
      </c>
      <c r="AK73" s="140">
        <f>'CH01'!AL65-SUMPRODUCT((INDEX(NC_giam,,HLOOKUP($C73,COLMadat,2,0)))*(DVHC='Kiem Tra Ptu am'!AK$5))</f>
        <v>0</v>
      </c>
      <c r="AL73" s="140">
        <f>'CH01'!AM65-SUMPRODUCT((INDEX(NC_giam,,HLOOKUP($C73,COLMadat,2,0)))*(DVHC='Kiem Tra Ptu am'!AL$5))</f>
        <v>0</v>
      </c>
      <c r="AM73" s="140">
        <f>'CH01'!AN65-SUMPRODUCT((INDEX(NC_giam,,HLOOKUP($C73,COLMadat,2,0)))*(DVHC='Kiem Tra Ptu am'!AM$5))</f>
        <v>0</v>
      </c>
      <c r="AN73" s="140">
        <f>'CH01'!AO65-SUMPRODUCT((INDEX(NC_giam,,HLOOKUP($C73,COLMadat,2,0)))*(DVHC='Kiem Tra Ptu am'!AN$5))</f>
        <v>0</v>
      </c>
    </row>
    <row r="74" spans="1:40" s="146" customFormat="1">
      <c r="A74" s="154">
        <f>'CH01'!A66</f>
        <v>3</v>
      </c>
      <c r="B74" s="154" t="str">
        <f>'CH01'!B66</f>
        <v>Nhóm đất chưa sử dụng</v>
      </c>
      <c r="C74" s="147" t="str">
        <f>'CH01'!C66</f>
        <v>CSD</v>
      </c>
      <c r="D74" s="153">
        <f t="shared" si="14"/>
        <v>0</v>
      </c>
      <c r="E74" s="241">
        <f t="shared" ref="E74:T74" si="15">E75+E76+E77+E78</f>
        <v>2.6999999999999247E-3</v>
      </c>
      <c r="F74" s="241">
        <f t="shared" si="15"/>
        <v>0</v>
      </c>
      <c r="G74" s="241">
        <f t="shared" si="15"/>
        <v>0</v>
      </c>
      <c r="H74" s="241">
        <f t="shared" si="15"/>
        <v>0</v>
      </c>
      <c r="I74" s="241">
        <f t="shared" si="15"/>
        <v>0</v>
      </c>
      <c r="J74" s="241">
        <f t="shared" si="15"/>
        <v>0</v>
      </c>
      <c r="K74" s="241">
        <f t="shared" si="15"/>
        <v>0</v>
      </c>
      <c r="L74" s="241">
        <f t="shared" si="15"/>
        <v>0</v>
      </c>
      <c r="M74" s="241">
        <f t="shared" si="15"/>
        <v>0</v>
      </c>
      <c r="N74" s="241">
        <f t="shared" si="15"/>
        <v>0</v>
      </c>
      <c r="O74" s="241">
        <f t="shared" si="15"/>
        <v>0</v>
      </c>
      <c r="P74" s="241">
        <f t="shared" si="15"/>
        <v>0</v>
      </c>
      <c r="Q74" s="241">
        <f t="shared" si="15"/>
        <v>0</v>
      </c>
      <c r="R74" s="241">
        <f t="shared" si="15"/>
        <v>0</v>
      </c>
      <c r="S74" s="241">
        <f t="shared" si="15"/>
        <v>0</v>
      </c>
      <c r="T74" s="241">
        <f t="shared" si="15"/>
        <v>0</v>
      </c>
      <c r="U74" s="241">
        <f>U75+U76+U77+U78</f>
        <v>0</v>
      </c>
      <c r="V74" s="241">
        <f t="shared" ref="V74:AN74" si="16">V75+V76+V77+V78</f>
        <v>0</v>
      </c>
      <c r="W74" s="241">
        <f t="shared" si="16"/>
        <v>0</v>
      </c>
      <c r="X74" s="241">
        <f t="shared" si="16"/>
        <v>0</v>
      </c>
      <c r="Y74" s="241">
        <f t="shared" si="16"/>
        <v>0</v>
      </c>
      <c r="Z74" s="241">
        <f t="shared" si="16"/>
        <v>0</v>
      </c>
      <c r="AA74" s="241">
        <f t="shared" si="16"/>
        <v>0</v>
      </c>
      <c r="AB74" s="241">
        <f t="shared" si="16"/>
        <v>0</v>
      </c>
      <c r="AC74" s="241">
        <f t="shared" si="16"/>
        <v>0</v>
      </c>
      <c r="AD74" s="241">
        <f t="shared" si="16"/>
        <v>0</v>
      </c>
      <c r="AE74" s="241">
        <f t="shared" si="16"/>
        <v>0</v>
      </c>
      <c r="AF74" s="241">
        <f t="shared" si="16"/>
        <v>0</v>
      </c>
      <c r="AG74" s="241">
        <f t="shared" si="16"/>
        <v>0</v>
      </c>
      <c r="AH74" s="241">
        <f t="shared" si="16"/>
        <v>0</v>
      </c>
      <c r="AI74" s="241">
        <f t="shared" si="16"/>
        <v>0</v>
      </c>
      <c r="AJ74" s="241">
        <f t="shared" si="16"/>
        <v>0</v>
      </c>
      <c r="AK74" s="241">
        <f t="shared" si="16"/>
        <v>0</v>
      </c>
      <c r="AL74" s="241">
        <f t="shared" si="16"/>
        <v>0</v>
      </c>
      <c r="AM74" s="241">
        <f t="shared" si="16"/>
        <v>0</v>
      </c>
      <c r="AN74" s="241">
        <f t="shared" si="16"/>
        <v>0</v>
      </c>
    </row>
    <row r="75" spans="1:40">
      <c r="A75" s="141" t="str">
        <f>'CH01'!A67</f>
        <v>3.1</v>
      </c>
      <c r="B75" s="141" t="str">
        <f>'CH01'!B67</f>
        <v>Đất bằng chưa sử dụng</v>
      </c>
      <c r="C75" s="139" t="str">
        <f>'CH01'!C67</f>
        <v>BCS</v>
      </c>
      <c r="D75" s="140">
        <f t="shared" si="14"/>
        <v>0</v>
      </c>
      <c r="E75" s="140">
        <f>'CH01'!F67-SUMPRODUCT((INDEX(NC_giam,,HLOOKUP($C75,COLMadat,2,0)))*(DVHC='Kiem Tra Ptu am'!E$5))</f>
        <v>2.6999999999999247E-3</v>
      </c>
      <c r="F75" s="140">
        <f>'CH01'!G67-SUMPRODUCT((INDEX(NC_giam,,HLOOKUP($C75,COLMadat,2,0)))*(DVHC='Kiem Tra Ptu am'!F$5))</f>
        <v>0</v>
      </c>
      <c r="G75" s="140">
        <f>'CH01'!H67-SUMPRODUCT((INDEX(NC_giam,,HLOOKUP($C75,COLMadat,2,0)))*(DVHC='Kiem Tra Ptu am'!G$5))</f>
        <v>0</v>
      </c>
      <c r="H75" s="140">
        <f>'CH01'!I67-SUMPRODUCT((INDEX(NC_giam,,HLOOKUP($C75,COLMadat,2,0)))*(DVHC='Kiem Tra Ptu am'!H$5))</f>
        <v>0</v>
      </c>
      <c r="I75" s="140">
        <f>'CH01'!J67-SUMPRODUCT((INDEX(NC_giam,,HLOOKUP($C75,COLMadat,2,0)))*(DVHC='Kiem Tra Ptu am'!I$5))</f>
        <v>0</v>
      </c>
      <c r="J75" s="140">
        <f>'CH01'!K67-SUMPRODUCT((INDEX(NC_giam,,HLOOKUP($C75,COLMadat,2,0)))*(DVHC='Kiem Tra Ptu am'!J$5))</f>
        <v>0</v>
      </c>
      <c r="K75" s="140">
        <f>'CH01'!L67-SUMPRODUCT((INDEX(NC_giam,,HLOOKUP($C75,COLMadat,2,0)))*(DVHC='Kiem Tra Ptu am'!K$5))</f>
        <v>0</v>
      </c>
      <c r="L75" s="140">
        <f>'CH01'!M67-SUMPRODUCT((INDEX(NC_giam,,HLOOKUP($C75,COLMadat,2,0)))*(DVHC='Kiem Tra Ptu am'!L$5))</f>
        <v>0</v>
      </c>
      <c r="M75" s="140">
        <f>'CH01'!N67-SUMPRODUCT((INDEX(NC_giam,,HLOOKUP($C75,COLMadat,2,0)))*(DVHC='Kiem Tra Ptu am'!M$5))</f>
        <v>0</v>
      </c>
      <c r="N75" s="140">
        <f>'CH01'!O67-SUMPRODUCT((INDEX(NC_giam,,HLOOKUP($C75,COLMadat,2,0)))*(DVHC='Kiem Tra Ptu am'!N$5))</f>
        <v>0</v>
      </c>
      <c r="O75" s="140">
        <f>'CH01'!P67-SUMPRODUCT((INDEX(NC_giam,,HLOOKUP($C75,COLMadat,2,0)))*(DVHC='Kiem Tra Ptu am'!O$5))</f>
        <v>0</v>
      </c>
      <c r="P75" s="140">
        <f>'CH01'!Q67-SUMPRODUCT((INDEX(NC_giam,,HLOOKUP($C75,COLMadat,2,0)))*(DVHC='Kiem Tra Ptu am'!P$5))</f>
        <v>0</v>
      </c>
      <c r="Q75" s="140">
        <f>'CH01'!R67-SUMPRODUCT((INDEX(NC_giam,,HLOOKUP($C75,COLMadat,2,0)))*(DVHC='Kiem Tra Ptu am'!Q$5))</f>
        <v>0</v>
      </c>
      <c r="R75" s="140">
        <f>'CH01'!S67-SUMPRODUCT((INDEX(NC_giam,,HLOOKUP($C75,COLMadat,2,0)))*(DVHC='Kiem Tra Ptu am'!R$5))</f>
        <v>0</v>
      </c>
      <c r="S75" s="140">
        <f>'CH01'!T67-SUMPRODUCT((INDEX(NC_giam,,HLOOKUP($C75,COLMadat,2,0)))*(DVHC='Kiem Tra Ptu am'!S$5))</f>
        <v>0</v>
      </c>
      <c r="T75" s="140">
        <f>'CH01'!U67-SUMPRODUCT((INDEX(NC_giam,,HLOOKUP($C75,COLMadat,2,0)))*(DVHC='Kiem Tra Ptu am'!T$5))</f>
        <v>0</v>
      </c>
      <c r="U75" s="140">
        <f>'CH01'!V67-SUMPRODUCT((INDEX(NC_giam,,HLOOKUP($C75,COLMadat,2,0)))*(DVHC='Kiem Tra Ptu am'!U$5))</f>
        <v>0</v>
      </c>
      <c r="V75" s="140">
        <f>'CH01'!W67-SUMPRODUCT((INDEX(NC_giam,,HLOOKUP($C75,COLMadat,2,0)))*(DVHC='Kiem Tra Ptu am'!V$5))</f>
        <v>0</v>
      </c>
      <c r="W75" s="140">
        <f>'CH01'!X67-SUMPRODUCT((INDEX(NC_giam,,HLOOKUP($C75,COLMadat,2,0)))*(DVHC='Kiem Tra Ptu am'!W$5))</f>
        <v>0</v>
      </c>
      <c r="X75" s="140">
        <f>'CH01'!Y67-SUMPRODUCT((INDEX(NC_giam,,HLOOKUP($C75,COLMadat,2,0)))*(DVHC='Kiem Tra Ptu am'!X$5))</f>
        <v>0</v>
      </c>
      <c r="Y75" s="140">
        <f>'CH01'!Z67-SUMPRODUCT((INDEX(NC_giam,,HLOOKUP($C75,COLMadat,2,0)))*(DVHC='Kiem Tra Ptu am'!Y$5))</f>
        <v>0</v>
      </c>
      <c r="Z75" s="140">
        <f>'CH01'!AA67-SUMPRODUCT((INDEX(NC_giam,,HLOOKUP($C75,COLMadat,2,0)))*(DVHC='Kiem Tra Ptu am'!Z$5))</f>
        <v>0</v>
      </c>
      <c r="AA75" s="140">
        <f>'CH01'!AB67-SUMPRODUCT((INDEX(NC_giam,,HLOOKUP($C75,COLMadat,2,0)))*(DVHC='Kiem Tra Ptu am'!AA$5))</f>
        <v>0</v>
      </c>
      <c r="AB75" s="140">
        <f>'CH01'!AC67-SUMPRODUCT((INDEX(NC_giam,,HLOOKUP($C75,COLMadat,2,0)))*(DVHC='Kiem Tra Ptu am'!AB$5))</f>
        <v>0</v>
      </c>
      <c r="AC75" s="140">
        <f>'CH01'!AD67-SUMPRODUCT((INDEX(NC_giam,,HLOOKUP($C75,COLMadat,2,0)))*(DVHC='Kiem Tra Ptu am'!AC$5))</f>
        <v>0</v>
      </c>
      <c r="AD75" s="140">
        <f>'CH01'!AE67-SUMPRODUCT((INDEX(NC_giam,,HLOOKUP($C75,COLMadat,2,0)))*(DVHC='Kiem Tra Ptu am'!AD$5))</f>
        <v>0</v>
      </c>
      <c r="AE75" s="140">
        <f>'CH01'!AF67-SUMPRODUCT((INDEX(NC_giam,,HLOOKUP($C75,COLMadat,2,0)))*(DVHC='Kiem Tra Ptu am'!AE$5))</f>
        <v>0</v>
      </c>
      <c r="AF75" s="140">
        <f>'CH01'!AG67-SUMPRODUCT((INDEX(NC_giam,,HLOOKUP($C75,COLMadat,2,0)))*(DVHC='Kiem Tra Ptu am'!AF$5))</f>
        <v>0</v>
      </c>
      <c r="AG75" s="140">
        <f>'CH01'!AH67-SUMPRODUCT((INDEX(NC_giam,,HLOOKUP($C75,COLMadat,2,0)))*(DVHC='Kiem Tra Ptu am'!AG$5))</f>
        <v>0</v>
      </c>
      <c r="AH75" s="140">
        <f>'CH01'!AI67-SUMPRODUCT((INDEX(NC_giam,,HLOOKUP($C75,COLMadat,2,0)))*(DVHC='Kiem Tra Ptu am'!AH$5))</f>
        <v>0</v>
      </c>
      <c r="AI75" s="140">
        <f>'CH01'!AJ67-SUMPRODUCT((INDEX(NC_giam,,HLOOKUP($C75,COLMadat,2,0)))*(DVHC='Kiem Tra Ptu am'!AI$5))</f>
        <v>0</v>
      </c>
      <c r="AJ75" s="140">
        <f>'CH01'!AK67-SUMPRODUCT((INDEX(NC_giam,,HLOOKUP($C75,COLMadat,2,0)))*(DVHC='Kiem Tra Ptu am'!AJ$5))</f>
        <v>0</v>
      </c>
      <c r="AK75" s="140">
        <f>'CH01'!AL67-SUMPRODUCT((INDEX(NC_giam,,HLOOKUP($C75,COLMadat,2,0)))*(DVHC='Kiem Tra Ptu am'!AK$5))</f>
        <v>0</v>
      </c>
      <c r="AL75" s="140">
        <f>'CH01'!AM67-SUMPRODUCT((INDEX(NC_giam,,HLOOKUP($C75,COLMadat,2,0)))*(DVHC='Kiem Tra Ptu am'!AL$5))</f>
        <v>0</v>
      </c>
      <c r="AM75" s="140">
        <f>'CH01'!AN67-SUMPRODUCT((INDEX(NC_giam,,HLOOKUP($C75,COLMadat,2,0)))*(DVHC='Kiem Tra Ptu am'!AM$5))</f>
        <v>0</v>
      </c>
      <c r="AN75" s="140">
        <f>'CH01'!AO67-SUMPRODUCT((INDEX(NC_giam,,HLOOKUP($C75,COLMadat,2,0)))*(DVHC='Kiem Tra Ptu am'!AN$5))</f>
        <v>0</v>
      </c>
    </row>
    <row r="76" spans="1:40">
      <c r="A76" s="141" t="str">
        <f>'CH01'!A68</f>
        <v>3.2</v>
      </c>
      <c r="B76" s="141" t="str">
        <f>'CH01'!B68</f>
        <v>Đất đồi núi chưa sử dụng</v>
      </c>
      <c r="C76" s="139" t="str">
        <f>'CH01'!C68</f>
        <v>DCS</v>
      </c>
      <c r="D76" s="140">
        <f t="shared" si="14"/>
        <v>0</v>
      </c>
      <c r="E76" s="140">
        <f>'CH01'!F68-SUMPRODUCT((INDEX(NC_giam,,HLOOKUP($C76,COLMadat,2,0)))*(DVHC='Kiem Tra Ptu am'!E$5))</f>
        <v>0</v>
      </c>
      <c r="F76" s="140">
        <f>'CH01'!G68-SUMPRODUCT((INDEX(NC_giam,,HLOOKUP($C76,COLMadat,2,0)))*(DVHC='Kiem Tra Ptu am'!F$5))</f>
        <v>0</v>
      </c>
      <c r="G76" s="140">
        <f>'CH01'!H68-SUMPRODUCT((INDEX(NC_giam,,HLOOKUP($C76,COLMadat,2,0)))*(DVHC='Kiem Tra Ptu am'!G$5))</f>
        <v>0</v>
      </c>
      <c r="H76" s="140">
        <f>'CH01'!I68-SUMPRODUCT((INDEX(NC_giam,,HLOOKUP($C76,COLMadat,2,0)))*(DVHC='Kiem Tra Ptu am'!H$5))</f>
        <v>0</v>
      </c>
      <c r="I76" s="140">
        <f>'CH01'!J68-SUMPRODUCT((INDEX(NC_giam,,HLOOKUP($C76,COLMadat,2,0)))*(DVHC='Kiem Tra Ptu am'!I$5))</f>
        <v>0</v>
      </c>
      <c r="J76" s="140">
        <f>'CH01'!K68-SUMPRODUCT((INDEX(NC_giam,,HLOOKUP($C76,COLMadat,2,0)))*(DVHC='Kiem Tra Ptu am'!J$5))</f>
        <v>0</v>
      </c>
      <c r="K76" s="140">
        <f>'CH01'!L68-SUMPRODUCT((INDEX(NC_giam,,HLOOKUP($C76,COLMadat,2,0)))*(DVHC='Kiem Tra Ptu am'!K$5))</f>
        <v>0</v>
      </c>
      <c r="L76" s="140">
        <f>'CH01'!M68-SUMPRODUCT((INDEX(NC_giam,,HLOOKUP($C76,COLMadat,2,0)))*(DVHC='Kiem Tra Ptu am'!L$5))</f>
        <v>0</v>
      </c>
      <c r="M76" s="140">
        <f>'CH01'!N68-SUMPRODUCT((INDEX(NC_giam,,HLOOKUP($C76,COLMadat,2,0)))*(DVHC='Kiem Tra Ptu am'!M$5))</f>
        <v>0</v>
      </c>
      <c r="N76" s="140">
        <f>'CH01'!O68-SUMPRODUCT((INDEX(NC_giam,,HLOOKUP($C76,COLMadat,2,0)))*(DVHC='Kiem Tra Ptu am'!N$5))</f>
        <v>0</v>
      </c>
      <c r="O76" s="140">
        <f>'CH01'!P68-SUMPRODUCT((INDEX(NC_giam,,HLOOKUP($C76,COLMadat,2,0)))*(DVHC='Kiem Tra Ptu am'!O$5))</f>
        <v>0</v>
      </c>
      <c r="P76" s="140">
        <f>'CH01'!Q68-SUMPRODUCT((INDEX(NC_giam,,HLOOKUP($C76,COLMadat,2,0)))*(DVHC='Kiem Tra Ptu am'!P$5))</f>
        <v>0</v>
      </c>
      <c r="Q76" s="140">
        <f>'CH01'!R68-SUMPRODUCT((INDEX(NC_giam,,HLOOKUP($C76,COLMadat,2,0)))*(DVHC='Kiem Tra Ptu am'!Q$5))</f>
        <v>0</v>
      </c>
      <c r="R76" s="140">
        <f>'CH01'!S68-SUMPRODUCT((INDEX(NC_giam,,HLOOKUP($C76,COLMadat,2,0)))*(DVHC='Kiem Tra Ptu am'!R$5))</f>
        <v>0</v>
      </c>
      <c r="S76" s="140">
        <f>'CH01'!T68-SUMPRODUCT((INDEX(NC_giam,,HLOOKUP($C76,COLMadat,2,0)))*(DVHC='Kiem Tra Ptu am'!S$5))</f>
        <v>0</v>
      </c>
      <c r="T76" s="140">
        <f>'CH01'!U68-SUMPRODUCT((INDEX(NC_giam,,HLOOKUP($C76,COLMadat,2,0)))*(DVHC='Kiem Tra Ptu am'!T$5))</f>
        <v>0</v>
      </c>
      <c r="U76" s="140">
        <f>'CH01'!V68-SUMPRODUCT((INDEX(NC_giam,,HLOOKUP($C76,COLMadat,2,0)))*(DVHC='Kiem Tra Ptu am'!U$5))</f>
        <v>0</v>
      </c>
      <c r="V76" s="140">
        <f>'CH01'!W68-SUMPRODUCT((INDEX(NC_giam,,HLOOKUP($C76,COLMadat,2,0)))*(DVHC='Kiem Tra Ptu am'!V$5))</f>
        <v>0</v>
      </c>
      <c r="W76" s="140">
        <f>'CH01'!X68-SUMPRODUCT((INDEX(NC_giam,,HLOOKUP($C76,COLMadat,2,0)))*(DVHC='Kiem Tra Ptu am'!W$5))</f>
        <v>0</v>
      </c>
      <c r="X76" s="140">
        <f>'CH01'!Y68-SUMPRODUCT((INDEX(NC_giam,,HLOOKUP($C76,COLMadat,2,0)))*(DVHC='Kiem Tra Ptu am'!X$5))</f>
        <v>0</v>
      </c>
      <c r="Y76" s="140">
        <f>'CH01'!Z68-SUMPRODUCT((INDEX(NC_giam,,HLOOKUP($C76,COLMadat,2,0)))*(DVHC='Kiem Tra Ptu am'!Y$5))</f>
        <v>0</v>
      </c>
      <c r="Z76" s="140">
        <f>'CH01'!AA68-SUMPRODUCT((INDEX(NC_giam,,HLOOKUP($C76,COLMadat,2,0)))*(DVHC='Kiem Tra Ptu am'!Z$5))</f>
        <v>0</v>
      </c>
      <c r="AA76" s="140">
        <f>'CH01'!AB68-SUMPRODUCT((INDEX(NC_giam,,HLOOKUP($C76,COLMadat,2,0)))*(DVHC='Kiem Tra Ptu am'!AA$5))</f>
        <v>0</v>
      </c>
      <c r="AB76" s="140">
        <f>'CH01'!AC68-SUMPRODUCT((INDEX(NC_giam,,HLOOKUP($C76,COLMadat,2,0)))*(DVHC='Kiem Tra Ptu am'!AB$5))</f>
        <v>0</v>
      </c>
      <c r="AC76" s="140">
        <f>'CH01'!AD68-SUMPRODUCT((INDEX(NC_giam,,HLOOKUP($C76,COLMadat,2,0)))*(DVHC='Kiem Tra Ptu am'!AC$5))</f>
        <v>0</v>
      </c>
      <c r="AD76" s="140">
        <f>'CH01'!AE68-SUMPRODUCT((INDEX(NC_giam,,HLOOKUP($C76,COLMadat,2,0)))*(DVHC='Kiem Tra Ptu am'!AD$5))</f>
        <v>0</v>
      </c>
      <c r="AE76" s="140">
        <f>'CH01'!AF68-SUMPRODUCT((INDEX(NC_giam,,HLOOKUP($C76,COLMadat,2,0)))*(DVHC='Kiem Tra Ptu am'!AE$5))</f>
        <v>0</v>
      </c>
      <c r="AF76" s="140">
        <f>'CH01'!AG68-SUMPRODUCT((INDEX(NC_giam,,HLOOKUP($C76,COLMadat,2,0)))*(DVHC='Kiem Tra Ptu am'!AF$5))</f>
        <v>0</v>
      </c>
      <c r="AG76" s="140">
        <f>'CH01'!AH68-SUMPRODUCT((INDEX(NC_giam,,HLOOKUP($C76,COLMadat,2,0)))*(DVHC='Kiem Tra Ptu am'!AG$5))</f>
        <v>0</v>
      </c>
      <c r="AH76" s="140">
        <f>'CH01'!AI68-SUMPRODUCT((INDEX(NC_giam,,HLOOKUP($C76,COLMadat,2,0)))*(DVHC='Kiem Tra Ptu am'!AH$5))</f>
        <v>0</v>
      </c>
      <c r="AI76" s="140">
        <f>'CH01'!AJ68-SUMPRODUCT((INDEX(NC_giam,,HLOOKUP($C76,COLMadat,2,0)))*(DVHC='Kiem Tra Ptu am'!AI$5))</f>
        <v>0</v>
      </c>
      <c r="AJ76" s="140">
        <f>'CH01'!AK68-SUMPRODUCT((INDEX(NC_giam,,HLOOKUP($C76,COLMadat,2,0)))*(DVHC='Kiem Tra Ptu am'!AJ$5))</f>
        <v>0</v>
      </c>
      <c r="AK76" s="140">
        <f>'CH01'!AL68-SUMPRODUCT((INDEX(NC_giam,,HLOOKUP($C76,COLMadat,2,0)))*(DVHC='Kiem Tra Ptu am'!AK$5))</f>
        <v>0</v>
      </c>
      <c r="AL76" s="140">
        <f>'CH01'!AM68-SUMPRODUCT((INDEX(NC_giam,,HLOOKUP($C76,COLMadat,2,0)))*(DVHC='Kiem Tra Ptu am'!AL$5))</f>
        <v>0</v>
      </c>
      <c r="AM76" s="140">
        <f>'CH01'!AN68-SUMPRODUCT((INDEX(NC_giam,,HLOOKUP($C76,COLMadat,2,0)))*(DVHC='Kiem Tra Ptu am'!AM$5))</f>
        <v>0</v>
      </c>
      <c r="AN76" s="140">
        <f>'CH01'!AO68-SUMPRODUCT((INDEX(NC_giam,,HLOOKUP($C76,COLMadat,2,0)))*(DVHC='Kiem Tra Ptu am'!AN$5))</f>
        <v>0</v>
      </c>
    </row>
    <row r="77" spans="1:40">
      <c r="A77" s="141" t="str">
        <f>'CH01'!A69</f>
        <v>3.3</v>
      </c>
      <c r="B77" s="141" t="str">
        <f>'CH01'!B69</f>
        <v>Núi đá không có rừng cây</v>
      </c>
      <c r="C77" s="139" t="str">
        <f>'CH01'!C69</f>
        <v>NCS</v>
      </c>
      <c r="D77" s="140">
        <f t="shared" si="14"/>
        <v>0</v>
      </c>
      <c r="E77" s="140">
        <f>'CH01'!F69-SUMPRODUCT((INDEX(NC_giam,,HLOOKUP($C77,COLMadat,2,0)))*(DVHC='Kiem Tra Ptu am'!E$5))</f>
        <v>0</v>
      </c>
      <c r="F77" s="140">
        <f>'CH01'!G69-SUMPRODUCT((INDEX(NC_giam,,HLOOKUP($C77,COLMadat,2,0)))*(DVHC='Kiem Tra Ptu am'!F$5))</f>
        <v>0</v>
      </c>
      <c r="G77" s="140">
        <f>'CH01'!H69-SUMPRODUCT((INDEX(NC_giam,,HLOOKUP($C77,COLMadat,2,0)))*(DVHC='Kiem Tra Ptu am'!G$5))</f>
        <v>0</v>
      </c>
      <c r="H77" s="140">
        <f>'CH01'!I69-SUMPRODUCT((INDEX(NC_giam,,HLOOKUP($C77,COLMadat,2,0)))*(DVHC='Kiem Tra Ptu am'!H$5))</f>
        <v>0</v>
      </c>
      <c r="I77" s="140">
        <f>'CH01'!J69-SUMPRODUCT((INDEX(NC_giam,,HLOOKUP($C77,COLMadat,2,0)))*(DVHC='Kiem Tra Ptu am'!I$5))</f>
        <v>0</v>
      </c>
      <c r="J77" s="140">
        <f>'CH01'!K69-SUMPRODUCT((INDEX(NC_giam,,HLOOKUP($C77,COLMadat,2,0)))*(DVHC='Kiem Tra Ptu am'!J$5))</f>
        <v>0</v>
      </c>
      <c r="K77" s="140">
        <f>'CH01'!L69-SUMPRODUCT((INDEX(NC_giam,,HLOOKUP($C77,COLMadat,2,0)))*(DVHC='Kiem Tra Ptu am'!K$5))</f>
        <v>0</v>
      </c>
      <c r="L77" s="140">
        <f>'CH01'!M69-SUMPRODUCT((INDEX(NC_giam,,HLOOKUP($C77,COLMadat,2,0)))*(DVHC='Kiem Tra Ptu am'!L$5))</f>
        <v>0</v>
      </c>
      <c r="M77" s="140">
        <f>'CH01'!N69-SUMPRODUCT((INDEX(NC_giam,,HLOOKUP($C77,COLMadat,2,0)))*(DVHC='Kiem Tra Ptu am'!M$5))</f>
        <v>0</v>
      </c>
      <c r="N77" s="140">
        <f>'CH01'!O69-SUMPRODUCT((INDEX(NC_giam,,HLOOKUP($C77,COLMadat,2,0)))*(DVHC='Kiem Tra Ptu am'!N$5))</f>
        <v>0</v>
      </c>
      <c r="O77" s="140">
        <f>'CH01'!P69-SUMPRODUCT((INDEX(NC_giam,,HLOOKUP($C77,COLMadat,2,0)))*(DVHC='Kiem Tra Ptu am'!O$5))</f>
        <v>0</v>
      </c>
      <c r="P77" s="140">
        <f>'CH01'!Q69-SUMPRODUCT((INDEX(NC_giam,,HLOOKUP($C77,COLMadat,2,0)))*(DVHC='Kiem Tra Ptu am'!P$5))</f>
        <v>0</v>
      </c>
      <c r="Q77" s="140">
        <f>'CH01'!R69-SUMPRODUCT((INDEX(NC_giam,,HLOOKUP($C77,COLMadat,2,0)))*(DVHC='Kiem Tra Ptu am'!Q$5))</f>
        <v>0</v>
      </c>
      <c r="R77" s="140">
        <f>'CH01'!S69-SUMPRODUCT((INDEX(NC_giam,,HLOOKUP($C77,COLMadat,2,0)))*(DVHC='Kiem Tra Ptu am'!R$5))</f>
        <v>0</v>
      </c>
      <c r="S77" s="140">
        <f>'CH01'!T69-SUMPRODUCT((INDEX(NC_giam,,HLOOKUP($C77,COLMadat,2,0)))*(DVHC='Kiem Tra Ptu am'!S$5))</f>
        <v>0</v>
      </c>
      <c r="T77" s="140">
        <f>'CH01'!U69-SUMPRODUCT((INDEX(NC_giam,,HLOOKUP($C77,COLMadat,2,0)))*(DVHC='Kiem Tra Ptu am'!T$5))</f>
        <v>0</v>
      </c>
      <c r="U77" s="140">
        <f>'CH01'!V69-SUMPRODUCT((INDEX(NC_giam,,HLOOKUP($C77,COLMadat,2,0)))*(DVHC='Kiem Tra Ptu am'!U$5))</f>
        <v>0</v>
      </c>
      <c r="V77" s="140">
        <f>'CH01'!W69-SUMPRODUCT((INDEX(NC_giam,,HLOOKUP($C77,COLMadat,2,0)))*(DVHC='Kiem Tra Ptu am'!V$5))</f>
        <v>0</v>
      </c>
      <c r="W77" s="140">
        <f>'CH01'!X69-SUMPRODUCT((INDEX(NC_giam,,HLOOKUP($C77,COLMadat,2,0)))*(DVHC='Kiem Tra Ptu am'!W$5))</f>
        <v>0</v>
      </c>
      <c r="X77" s="140">
        <f>'CH01'!Y69-SUMPRODUCT((INDEX(NC_giam,,HLOOKUP($C77,COLMadat,2,0)))*(DVHC='Kiem Tra Ptu am'!X$5))</f>
        <v>0</v>
      </c>
      <c r="Y77" s="140">
        <f>'CH01'!Z69-SUMPRODUCT((INDEX(NC_giam,,HLOOKUP($C77,COLMadat,2,0)))*(DVHC='Kiem Tra Ptu am'!Y$5))</f>
        <v>0</v>
      </c>
      <c r="Z77" s="140">
        <f>'CH01'!AA69-SUMPRODUCT((INDEX(NC_giam,,HLOOKUP($C77,COLMadat,2,0)))*(DVHC='Kiem Tra Ptu am'!Z$5))</f>
        <v>0</v>
      </c>
      <c r="AA77" s="140">
        <f>'CH01'!AB69-SUMPRODUCT((INDEX(NC_giam,,HLOOKUP($C77,COLMadat,2,0)))*(DVHC='Kiem Tra Ptu am'!AA$5))</f>
        <v>0</v>
      </c>
      <c r="AB77" s="140">
        <f>'CH01'!AC69-SUMPRODUCT((INDEX(NC_giam,,HLOOKUP($C77,COLMadat,2,0)))*(DVHC='Kiem Tra Ptu am'!AB$5))</f>
        <v>0</v>
      </c>
      <c r="AC77" s="140">
        <f>'CH01'!AD69-SUMPRODUCT((INDEX(NC_giam,,HLOOKUP($C77,COLMadat,2,0)))*(DVHC='Kiem Tra Ptu am'!AC$5))</f>
        <v>0</v>
      </c>
      <c r="AD77" s="140">
        <f>'CH01'!AE69-SUMPRODUCT((INDEX(NC_giam,,HLOOKUP($C77,COLMadat,2,0)))*(DVHC='Kiem Tra Ptu am'!AD$5))</f>
        <v>0</v>
      </c>
      <c r="AE77" s="140">
        <f>'CH01'!AF69-SUMPRODUCT((INDEX(NC_giam,,HLOOKUP($C77,COLMadat,2,0)))*(DVHC='Kiem Tra Ptu am'!AE$5))</f>
        <v>0</v>
      </c>
      <c r="AF77" s="140">
        <f>'CH01'!AG69-SUMPRODUCT((INDEX(NC_giam,,HLOOKUP($C77,COLMadat,2,0)))*(DVHC='Kiem Tra Ptu am'!AF$5))</f>
        <v>0</v>
      </c>
      <c r="AG77" s="140">
        <f>'CH01'!AH69-SUMPRODUCT((INDEX(NC_giam,,HLOOKUP($C77,COLMadat,2,0)))*(DVHC='Kiem Tra Ptu am'!AG$5))</f>
        <v>0</v>
      </c>
      <c r="AH77" s="140">
        <f>'CH01'!AI69-SUMPRODUCT((INDEX(NC_giam,,HLOOKUP($C77,COLMadat,2,0)))*(DVHC='Kiem Tra Ptu am'!AH$5))</f>
        <v>0</v>
      </c>
      <c r="AI77" s="140">
        <f>'CH01'!AJ69-SUMPRODUCT((INDEX(NC_giam,,HLOOKUP($C77,COLMadat,2,0)))*(DVHC='Kiem Tra Ptu am'!AI$5))</f>
        <v>0</v>
      </c>
      <c r="AJ77" s="140">
        <f>'CH01'!AK69-SUMPRODUCT((INDEX(NC_giam,,HLOOKUP($C77,COLMadat,2,0)))*(DVHC='Kiem Tra Ptu am'!AJ$5))</f>
        <v>0</v>
      </c>
      <c r="AK77" s="140">
        <f>'CH01'!AL69-SUMPRODUCT((INDEX(NC_giam,,HLOOKUP($C77,COLMadat,2,0)))*(DVHC='Kiem Tra Ptu am'!AK$5))</f>
        <v>0</v>
      </c>
      <c r="AL77" s="140">
        <f>'CH01'!AM69-SUMPRODUCT((INDEX(NC_giam,,HLOOKUP($C77,COLMadat,2,0)))*(DVHC='Kiem Tra Ptu am'!AL$5))</f>
        <v>0</v>
      </c>
      <c r="AM77" s="140">
        <f>'CH01'!AN69-SUMPRODUCT((INDEX(NC_giam,,HLOOKUP($C77,COLMadat,2,0)))*(DVHC='Kiem Tra Ptu am'!AM$5))</f>
        <v>0</v>
      </c>
      <c r="AN77" s="140">
        <f>'CH01'!AO69-SUMPRODUCT((INDEX(NC_giam,,HLOOKUP($C77,COLMadat,2,0)))*(DVHC='Kiem Tra Ptu am'!AN$5))</f>
        <v>0</v>
      </c>
    </row>
    <row r="78" spans="1:40">
      <c r="A78" s="141" t="str">
        <f>'CH01'!A70</f>
        <v>3.4</v>
      </c>
      <c r="B78" s="141" t="str">
        <f>'CH01'!B70</f>
        <v>Đất có mặt nước chưa sử dụng</v>
      </c>
      <c r="C78" s="139" t="str">
        <f>'CH01'!C70</f>
        <v>MCS</v>
      </c>
      <c r="D78" s="140">
        <f t="shared" si="14"/>
        <v>0</v>
      </c>
      <c r="E78" s="140">
        <f>'CH01'!F70-SUMPRODUCT((INDEX(NC_giam,,HLOOKUP($C78,COLMadat,2,0)))*(DVHC='Kiem Tra Ptu am'!E$5))</f>
        <v>0</v>
      </c>
      <c r="F78" s="140">
        <f>'CH01'!G70-SUMPRODUCT((INDEX(NC_giam,,HLOOKUP($C78,COLMadat,2,0)))*(DVHC='Kiem Tra Ptu am'!F$5))</f>
        <v>0</v>
      </c>
      <c r="G78" s="140">
        <f>'CH01'!H70-SUMPRODUCT((INDEX(NC_giam,,HLOOKUP($C78,COLMadat,2,0)))*(DVHC='Kiem Tra Ptu am'!G$5))</f>
        <v>0</v>
      </c>
      <c r="H78" s="140">
        <f>'CH01'!I70-SUMPRODUCT((INDEX(NC_giam,,HLOOKUP($C78,COLMadat,2,0)))*(DVHC='Kiem Tra Ptu am'!H$5))</f>
        <v>0</v>
      </c>
      <c r="I78" s="140">
        <f>'CH01'!J70-SUMPRODUCT((INDEX(NC_giam,,HLOOKUP($C78,COLMadat,2,0)))*(DVHC='Kiem Tra Ptu am'!I$5))</f>
        <v>0</v>
      </c>
      <c r="J78" s="140">
        <f>'CH01'!K70-SUMPRODUCT((INDEX(NC_giam,,HLOOKUP($C78,COLMadat,2,0)))*(DVHC='Kiem Tra Ptu am'!J$5))</f>
        <v>0</v>
      </c>
      <c r="K78" s="140">
        <f>'CH01'!L70-SUMPRODUCT((INDEX(NC_giam,,HLOOKUP($C78,COLMadat,2,0)))*(DVHC='Kiem Tra Ptu am'!K$5))</f>
        <v>0</v>
      </c>
      <c r="L78" s="140">
        <f>'CH01'!M70-SUMPRODUCT((INDEX(NC_giam,,HLOOKUP($C78,COLMadat,2,0)))*(DVHC='Kiem Tra Ptu am'!L$5))</f>
        <v>0</v>
      </c>
      <c r="M78" s="140">
        <f>'CH01'!N70-SUMPRODUCT((INDEX(NC_giam,,HLOOKUP($C78,COLMadat,2,0)))*(DVHC='Kiem Tra Ptu am'!M$5))</f>
        <v>0</v>
      </c>
      <c r="N78" s="140">
        <f>'CH01'!O70-SUMPRODUCT((INDEX(NC_giam,,HLOOKUP($C78,COLMadat,2,0)))*(DVHC='Kiem Tra Ptu am'!N$5))</f>
        <v>0</v>
      </c>
      <c r="O78" s="140">
        <f>'CH01'!P70-SUMPRODUCT((INDEX(NC_giam,,HLOOKUP($C78,COLMadat,2,0)))*(DVHC='Kiem Tra Ptu am'!O$5))</f>
        <v>0</v>
      </c>
      <c r="P78" s="140">
        <f>'CH01'!Q70-SUMPRODUCT((INDEX(NC_giam,,HLOOKUP($C78,COLMadat,2,0)))*(DVHC='Kiem Tra Ptu am'!P$5))</f>
        <v>0</v>
      </c>
      <c r="Q78" s="140">
        <f>'CH01'!R70-SUMPRODUCT((INDEX(NC_giam,,HLOOKUP($C78,COLMadat,2,0)))*(DVHC='Kiem Tra Ptu am'!Q$5))</f>
        <v>0</v>
      </c>
      <c r="R78" s="140">
        <f>'CH01'!S70-SUMPRODUCT((INDEX(NC_giam,,HLOOKUP($C78,COLMadat,2,0)))*(DVHC='Kiem Tra Ptu am'!R$5))</f>
        <v>0</v>
      </c>
      <c r="S78" s="140">
        <f>'CH01'!T70-SUMPRODUCT((INDEX(NC_giam,,HLOOKUP($C78,COLMadat,2,0)))*(DVHC='Kiem Tra Ptu am'!S$5))</f>
        <v>0</v>
      </c>
      <c r="T78" s="140">
        <f>'CH01'!U70-SUMPRODUCT((INDEX(NC_giam,,HLOOKUP($C78,COLMadat,2,0)))*(DVHC='Kiem Tra Ptu am'!T$5))</f>
        <v>0</v>
      </c>
      <c r="U78" s="140">
        <f>'CH01'!V70-SUMPRODUCT((INDEX(NC_giam,,HLOOKUP($C78,COLMadat,2,0)))*(DVHC='Kiem Tra Ptu am'!U$5))</f>
        <v>0</v>
      </c>
      <c r="V78" s="140">
        <f>'CH01'!W70-SUMPRODUCT((INDEX(NC_giam,,HLOOKUP($C78,COLMadat,2,0)))*(DVHC='Kiem Tra Ptu am'!V$5))</f>
        <v>0</v>
      </c>
      <c r="W78" s="140">
        <f>'CH01'!X70-SUMPRODUCT((INDEX(NC_giam,,HLOOKUP($C78,COLMadat,2,0)))*(DVHC='Kiem Tra Ptu am'!W$5))</f>
        <v>0</v>
      </c>
      <c r="X78" s="140">
        <f>'CH01'!Y70-SUMPRODUCT((INDEX(NC_giam,,HLOOKUP($C78,COLMadat,2,0)))*(DVHC='Kiem Tra Ptu am'!X$5))</f>
        <v>0</v>
      </c>
      <c r="Y78" s="140">
        <f>'CH01'!Z70-SUMPRODUCT((INDEX(NC_giam,,HLOOKUP($C78,COLMadat,2,0)))*(DVHC='Kiem Tra Ptu am'!Y$5))</f>
        <v>0</v>
      </c>
      <c r="Z78" s="140">
        <f>'CH01'!AA70-SUMPRODUCT((INDEX(NC_giam,,HLOOKUP($C78,COLMadat,2,0)))*(DVHC='Kiem Tra Ptu am'!Z$5))</f>
        <v>0</v>
      </c>
      <c r="AA78" s="140">
        <f>'CH01'!AB70-SUMPRODUCT((INDEX(NC_giam,,HLOOKUP($C78,COLMadat,2,0)))*(DVHC='Kiem Tra Ptu am'!AA$5))</f>
        <v>0</v>
      </c>
      <c r="AB78" s="140">
        <f>'CH01'!AC70-SUMPRODUCT((INDEX(NC_giam,,HLOOKUP($C78,COLMadat,2,0)))*(DVHC='Kiem Tra Ptu am'!AB$5))</f>
        <v>0</v>
      </c>
      <c r="AC78" s="140">
        <f>'CH01'!AD70-SUMPRODUCT((INDEX(NC_giam,,HLOOKUP($C78,COLMadat,2,0)))*(DVHC='Kiem Tra Ptu am'!AC$5))</f>
        <v>0</v>
      </c>
      <c r="AD78" s="140">
        <f>'CH01'!AE70-SUMPRODUCT((INDEX(NC_giam,,HLOOKUP($C78,COLMadat,2,0)))*(DVHC='Kiem Tra Ptu am'!AD$5))</f>
        <v>0</v>
      </c>
      <c r="AE78" s="140">
        <f>'CH01'!AF70-SUMPRODUCT((INDEX(NC_giam,,HLOOKUP($C78,COLMadat,2,0)))*(DVHC='Kiem Tra Ptu am'!AE$5))</f>
        <v>0</v>
      </c>
      <c r="AF78" s="140">
        <f>'CH01'!AG70-SUMPRODUCT((INDEX(NC_giam,,HLOOKUP($C78,COLMadat,2,0)))*(DVHC='Kiem Tra Ptu am'!AF$5))</f>
        <v>0</v>
      </c>
      <c r="AG78" s="140">
        <f>'CH01'!AH70-SUMPRODUCT((INDEX(NC_giam,,HLOOKUP($C78,COLMadat,2,0)))*(DVHC='Kiem Tra Ptu am'!AG$5))</f>
        <v>0</v>
      </c>
      <c r="AH78" s="140">
        <f>'CH01'!AI70-SUMPRODUCT((INDEX(NC_giam,,HLOOKUP($C78,COLMadat,2,0)))*(DVHC='Kiem Tra Ptu am'!AH$5))</f>
        <v>0</v>
      </c>
      <c r="AI78" s="140">
        <f>'CH01'!AJ70-SUMPRODUCT((INDEX(NC_giam,,HLOOKUP($C78,COLMadat,2,0)))*(DVHC='Kiem Tra Ptu am'!AI$5))</f>
        <v>0</v>
      </c>
      <c r="AJ78" s="140">
        <f>'CH01'!AK70-SUMPRODUCT((INDEX(NC_giam,,HLOOKUP($C78,COLMadat,2,0)))*(DVHC='Kiem Tra Ptu am'!AJ$5))</f>
        <v>0</v>
      </c>
      <c r="AK78" s="140">
        <f>'CH01'!AL70-SUMPRODUCT((INDEX(NC_giam,,HLOOKUP($C78,COLMadat,2,0)))*(DVHC='Kiem Tra Ptu am'!AK$5))</f>
        <v>0</v>
      </c>
      <c r="AL78" s="140">
        <f>'CH01'!AM70-SUMPRODUCT((INDEX(NC_giam,,HLOOKUP($C78,COLMadat,2,0)))*(DVHC='Kiem Tra Ptu am'!AL$5))</f>
        <v>0</v>
      </c>
      <c r="AM78" s="140">
        <f>'CH01'!AN70-SUMPRODUCT((INDEX(NC_giam,,HLOOKUP($C78,COLMadat,2,0)))*(DVHC='Kiem Tra Ptu am'!AM$5))</f>
        <v>0</v>
      </c>
      <c r="AN78" s="140">
        <f>'CH01'!AO70-SUMPRODUCT((INDEX(NC_giam,,HLOOKUP($C78,COLMadat,2,0)))*(DVHC='Kiem Tra Ptu am'!AN$5))</f>
        <v>0</v>
      </c>
    </row>
    <row r="79" spans="1:40">
      <c r="A79" s="142"/>
      <c r="B79" s="159"/>
      <c r="C79" s="143"/>
      <c r="D79" s="144"/>
    </row>
  </sheetData>
  <sheetProtection formatCells="0" formatColumns="0" formatRows="0" insertColumns="0" insertRows="0" deleteColumns="0" deleteRows="0"/>
  <autoFilter ref="A6:AR78"/>
  <mergeCells count="6">
    <mergeCell ref="A2:AN2"/>
    <mergeCell ref="E3:AN3"/>
    <mergeCell ref="A4:A5"/>
    <mergeCell ref="B4:B5"/>
    <mergeCell ref="C4:C5"/>
    <mergeCell ref="D4:D5"/>
  </mergeCells>
  <phoneticPr fontId="0" type="noConversion"/>
  <conditionalFormatting sqref="D8:AN11 D12:D79 E12:AN78">
    <cfRule type="cellIs" dxfId="52" priority="1" stopIfTrue="1" operator="lessThan">
      <formula>0</formula>
    </cfRule>
  </conditionalFormatting>
  <printOptions horizontalCentered="1"/>
  <pageMargins left="0.56000000000000005" right="0.16" top="0.21" bottom="0.16" header="0.16" footer="0.16"/>
  <pageSetup paperSize="9" scale="85"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pageSetUpPr fitToPage="1"/>
  </sheetPr>
  <dimension ref="A1:C27"/>
  <sheetViews>
    <sheetView zoomScale="70" zoomScaleNormal="70" workbookViewId="0">
      <pane xSplit="2" ySplit="4" topLeftCell="C5" activePane="bottomRight" state="frozen"/>
      <selection activeCell="H16" sqref="H16"/>
      <selection pane="topRight" activeCell="H16" sqref="H16"/>
      <selection pane="bottomLeft" activeCell="H16" sqref="H16"/>
      <selection pane="bottomRight" activeCell="C7" sqref="C7"/>
    </sheetView>
  </sheetViews>
  <sheetFormatPr defaultColWidth="9.3984375" defaultRowHeight="18.75"/>
  <cols>
    <col min="1" max="1" width="9.3984375" style="776"/>
    <col min="2" max="2" width="33.19921875" style="776" customWidth="1"/>
    <col min="3" max="3" width="151" style="776" customWidth="1"/>
    <col min="4" max="16384" width="9.3984375" style="776"/>
  </cols>
  <sheetData>
    <row r="1" spans="1:3">
      <c r="A1" s="775"/>
    </row>
    <row r="2" spans="1:3" ht="27" customHeight="1">
      <c r="A2" s="775" t="s">
        <v>930</v>
      </c>
    </row>
    <row r="3" spans="1:3">
      <c r="A3" s="775" t="s">
        <v>931</v>
      </c>
    </row>
    <row r="4" spans="1:3" ht="101.25" customHeight="1">
      <c r="A4" s="777" t="s">
        <v>3</v>
      </c>
      <c r="B4" s="777" t="s">
        <v>861</v>
      </c>
      <c r="C4" s="777" t="s">
        <v>862</v>
      </c>
    </row>
    <row r="5" spans="1:3" s="780" customFormat="1" ht="101.25" customHeight="1">
      <c r="A5" s="778">
        <v>1</v>
      </c>
      <c r="B5" s="778" t="s">
        <v>80</v>
      </c>
      <c r="C5" s="779" t="s">
        <v>909</v>
      </c>
    </row>
    <row r="6" spans="1:3" s="780" customFormat="1" ht="101.25" hidden="1" customHeight="1">
      <c r="A6" s="778">
        <v>2</v>
      </c>
      <c r="B6" s="778" t="s">
        <v>131</v>
      </c>
      <c r="C6" s="779" t="s">
        <v>863</v>
      </c>
    </row>
    <row r="7" spans="1:3" ht="101.25" customHeight="1">
      <c r="A7" s="778">
        <v>2</v>
      </c>
      <c r="B7" s="781" t="s">
        <v>864</v>
      </c>
      <c r="C7" s="779" t="s">
        <v>910</v>
      </c>
    </row>
    <row r="8" spans="1:3" ht="101.25" hidden="1" customHeight="1">
      <c r="A8" s="778">
        <v>4</v>
      </c>
      <c r="B8" s="781" t="s">
        <v>864</v>
      </c>
      <c r="C8" s="782" t="s">
        <v>865</v>
      </c>
    </row>
    <row r="9" spans="1:3" ht="101.25" hidden="1" customHeight="1">
      <c r="A9" s="778">
        <v>5</v>
      </c>
      <c r="B9" s="781" t="s">
        <v>866</v>
      </c>
      <c r="C9" s="783" t="s">
        <v>867</v>
      </c>
    </row>
    <row r="10" spans="1:3" ht="101.25" hidden="1" customHeight="1">
      <c r="A10" s="778">
        <v>6</v>
      </c>
      <c r="B10" s="781" t="s">
        <v>868</v>
      </c>
      <c r="C10" s="783" t="s">
        <v>869</v>
      </c>
    </row>
    <row r="11" spans="1:3" ht="101.25" hidden="1" customHeight="1">
      <c r="A11" s="778">
        <v>7</v>
      </c>
      <c r="B11" s="781" t="s">
        <v>870</v>
      </c>
      <c r="C11" s="783" t="s">
        <v>871</v>
      </c>
    </row>
    <row r="12" spans="1:3" s="780" customFormat="1" ht="101.25" hidden="1" customHeight="1">
      <c r="A12" s="778">
        <v>8</v>
      </c>
      <c r="B12" s="781" t="s">
        <v>162</v>
      </c>
      <c r="C12" s="783" t="s">
        <v>872</v>
      </c>
    </row>
    <row r="13" spans="1:3" s="780" customFormat="1" ht="101.25" hidden="1" customHeight="1">
      <c r="A13" s="778">
        <v>9</v>
      </c>
      <c r="B13" s="781" t="s">
        <v>163</v>
      </c>
      <c r="C13" s="783" t="s">
        <v>873</v>
      </c>
    </row>
    <row r="14" spans="1:3" s="780" customFormat="1" ht="101.25" hidden="1" customHeight="1">
      <c r="A14" s="778">
        <v>10</v>
      </c>
      <c r="B14" s="781" t="s">
        <v>164</v>
      </c>
      <c r="C14" s="783" t="s">
        <v>874</v>
      </c>
    </row>
    <row r="15" spans="1:3" s="780" customFormat="1" ht="101.25" hidden="1" customHeight="1">
      <c r="A15" s="778">
        <v>11</v>
      </c>
      <c r="B15" s="781" t="s">
        <v>166</v>
      </c>
      <c r="C15" s="783" t="s">
        <v>875</v>
      </c>
    </row>
    <row r="16" spans="1:3" s="780" customFormat="1" ht="101.25" hidden="1" customHeight="1">
      <c r="A16" s="778">
        <v>12</v>
      </c>
      <c r="B16" s="781" t="s">
        <v>191</v>
      </c>
      <c r="C16" s="783" t="s">
        <v>876</v>
      </c>
    </row>
    <row r="17" spans="1:3" s="780" customFormat="1" ht="101.25" hidden="1" customHeight="1">
      <c r="A17" s="778">
        <v>13</v>
      </c>
      <c r="B17" s="781" t="s">
        <v>168</v>
      </c>
      <c r="C17" s="783" t="s">
        <v>877</v>
      </c>
    </row>
    <row r="18" spans="1:3" s="780" customFormat="1" ht="101.25" customHeight="1">
      <c r="A18" s="778">
        <v>3</v>
      </c>
      <c r="B18" s="781" t="s">
        <v>859</v>
      </c>
      <c r="C18" s="783" t="s">
        <v>911</v>
      </c>
    </row>
    <row r="19" spans="1:3" s="780" customFormat="1" ht="101.25" customHeight="1">
      <c r="A19" s="778">
        <v>4</v>
      </c>
      <c r="B19" s="781" t="s">
        <v>879</v>
      </c>
      <c r="C19" s="783" t="s">
        <v>916</v>
      </c>
    </row>
    <row r="20" spans="1:3" s="784" customFormat="1" ht="101.25" customHeight="1">
      <c r="A20" s="778">
        <v>5</v>
      </c>
      <c r="B20" s="781" t="s">
        <v>881</v>
      </c>
      <c r="C20" s="783" t="s">
        <v>913</v>
      </c>
    </row>
    <row r="21" spans="1:3" s="780" customFormat="1" ht="101.25" customHeight="1">
      <c r="A21" s="778">
        <v>6</v>
      </c>
      <c r="B21" s="781" t="s">
        <v>883</v>
      </c>
      <c r="C21" s="779" t="s">
        <v>912</v>
      </c>
    </row>
    <row r="22" spans="1:3" ht="101.25" customHeight="1">
      <c r="A22" s="778">
        <v>7</v>
      </c>
      <c r="B22" s="781" t="s">
        <v>859</v>
      </c>
      <c r="C22" s="779" t="s">
        <v>878</v>
      </c>
    </row>
    <row r="23" spans="1:3" ht="101.25" hidden="1" customHeight="1">
      <c r="A23" s="778">
        <v>19</v>
      </c>
      <c r="B23" s="781" t="s">
        <v>879</v>
      </c>
      <c r="C23" s="779" t="s">
        <v>880</v>
      </c>
    </row>
    <row r="24" spans="1:3" ht="101.25" hidden="1" customHeight="1">
      <c r="A24" s="778">
        <v>20</v>
      </c>
      <c r="B24" s="781" t="s">
        <v>881</v>
      </c>
      <c r="C24" s="779" t="s">
        <v>882</v>
      </c>
    </row>
    <row r="25" spans="1:3" ht="101.25" hidden="1" customHeight="1">
      <c r="A25" s="778">
        <v>21</v>
      </c>
      <c r="B25" s="781" t="s">
        <v>883</v>
      </c>
      <c r="C25" s="779" t="s">
        <v>884</v>
      </c>
    </row>
    <row r="26" spans="1:3" ht="101.25" customHeight="1">
      <c r="A26" s="778">
        <v>8</v>
      </c>
      <c r="B26" s="781" t="s">
        <v>888</v>
      </c>
      <c r="C26" s="779" t="s">
        <v>914</v>
      </c>
    </row>
    <row r="27" spans="1:3" ht="101.25" customHeight="1">
      <c r="A27" s="778">
        <v>9</v>
      </c>
      <c r="B27" s="781" t="s">
        <v>889</v>
      </c>
      <c r="C27" s="779" t="s">
        <v>915</v>
      </c>
    </row>
  </sheetData>
  <phoneticPr fontId="0" type="noConversion"/>
  <pageMargins left="0.84" right="0.75" top="0.75" bottom="0.5" header="0.75" footer="0.25"/>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Y76"/>
  <sheetViews>
    <sheetView showGridLines="0" showZeros="0" zoomScale="85" zoomScaleNormal="85" workbookViewId="0">
      <pane xSplit="4" ySplit="5" topLeftCell="E6" activePane="bottomRight" state="frozen"/>
      <selection activeCell="AZ112" sqref="AZ112"/>
      <selection pane="topRight" activeCell="AZ112" sqref="AZ112"/>
      <selection pane="bottomLeft" activeCell="AZ112" sqref="AZ112"/>
      <selection pane="bottomRight" activeCell="AZ112" sqref="AZ112"/>
    </sheetView>
  </sheetViews>
  <sheetFormatPr defaultColWidth="14.3984375" defaultRowHeight="15.75"/>
  <cols>
    <col min="1" max="1" width="12.19921875" style="376" customWidth="1"/>
    <col min="2" max="2" width="45.796875" style="389" customWidth="1"/>
    <col min="3" max="3" width="11.3984375" style="414" customWidth="1"/>
    <col min="4" max="4" width="16.796875" style="389" customWidth="1"/>
    <col min="5" max="5" width="12.19921875" style="376" customWidth="1"/>
    <col min="6" max="6" width="14.19921875" style="376" customWidth="1"/>
    <col min="7" max="10" width="11.19921875" style="376" customWidth="1"/>
    <col min="11" max="11" width="14.59765625" style="376" customWidth="1"/>
    <col min="12" max="19" width="11.19921875" style="376" customWidth="1"/>
    <col min="20" max="20" width="14.19921875" style="376" customWidth="1"/>
    <col min="21" max="21" width="11.19921875" style="376" customWidth="1"/>
    <col min="22" max="22" width="13.59765625" style="376" customWidth="1"/>
    <col min="23" max="36" width="11.19921875" style="376" customWidth="1"/>
    <col min="37" max="41" width="11.19921875" style="376" hidden="1" customWidth="1"/>
    <col min="42" max="16384" width="14.3984375" style="376"/>
  </cols>
  <sheetData>
    <row r="1" spans="1:51">
      <c r="A1" s="369" t="s">
        <v>393</v>
      </c>
      <c r="B1" s="370"/>
      <c r="C1" s="371"/>
      <c r="D1" s="372" t="s">
        <v>394</v>
      </c>
      <c r="E1" s="373"/>
      <c r="F1" s="374"/>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row>
    <row r="2" spans="1:51" s="377" customFormat="1">
      <c r="A2" s="972" t="s">
        <v>395</v>
      </c>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c r="AM2" s="973"/>
      <c r="AN2" s="973"/>
      <c r="AO2" s="973"/>
    </row>
    <row r="3" spans="1:51" ht="24.75" customHeight="1">
      <c r="A3" s="974" t="s">
        <v>3</v>
      </c>
      <c r="B3" s="976" t="s">
        <v>81</v>
      </c>
      <c r="C3" s="976" t="s">
        <v>6</v>
      </c>
      <c r="D3" s="977" t="s">
        <v>137</v>
      </c>
      <c r="E3" s="977" t="s">
        <v>192</v>
      </c>
      <c r="F3" s="378" t="s">
        <v>159</v>
      </c>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row>
    <row r="4" spans="1:51" ht="51" customHeight="1">
      <c r="A4" s="975"/>
      <c r="B4" s="976"/>
      <c r="C4" s="975"/>
      <c r="D4" s="978"/>
      <c r="E4" s="977"/>
      <c r="F4" s="379" t="str">
        <f>'CH01'!F5</f>
        <v>Thị trấn Văn Điển</v>
      </c>
      <c r="G4" s="379" t="str">
        <f>'CH01'!G5</f>
        <v>Xã Đại Áng</v>
      </c>
      <c r="H4" s="379" t="str">
        <f>'CH01'!H5</f>
        <v>Xã Đông Mỹ</v>
      </c>
      <c r="I4" s="379" t="str">
        <f>'CH01'!I5</f>
        <v>Xã Duyên Hà</v>
      </c>
      <c r="J4" s="379" t="str">
        <f>'CH01'!J5</f>
        <v>Xã Hữu Hòa</v>
      </c>
      <c r="K4" s="379" t="str">
        <f>'CH01'!K5</f>
        <v>Xã Liên Ninh</v>
      </c>
      <c r="L4" s="379" t="str">
        <f>'CH01'!L5</f>
        <v>Xã Ngọc Hồi</v>
      </c>
      <c r="M4" s="379" t="str">
        <f>'CH01'!M5</f>
        <v>Xã Ngũ Hiệp</v>
      </c>
      <c r="N4" s="379" t="str">
        <f>'CH01'!N5</f>
        <v>Xã Tả Thanh Oai</v>
      </c>
      <c r="O4" s="379" t="str">
        <f>'CH01'!O5</f>
        <v>Xã Tam Hiệp</v>
      </c>
      <c r="P4" s="379" t="str">
        <f>'CH01'!P5</f>
        <v>Xã Tân Triều</v>
      </c>
      <c r="Q4" s="379" t="str">
        <f>'CH01'!Q5</f>
        <v>Xã Thanh Liệt</v>
      </c>
      <c r="R4" s="379" t="str">
        <f>'CH01'!R5</f>
        <v>Xã Tứ Hiệp</v>
      </c>
      <c r="S4" s="379" t="str">
        <f>'CH01'!S5</f>
        <v>Xã Vạn Phúc</v>
      </c>
      <c r="T4" s="379" t="str">
        <f>'CH01'!T5</f>
        <v>Xã Vĩnh Quỳnh</v>
      </c>
      <c r="U4" s="379" t="str">
        <f>'CH01'!U5</f>
        <v>Xã Yên Mỹ</v>
      </c>
      <c r="V4" s="379" t="str">
        <f>'CH01'!V5</f>
        <v>Xã Quảng Bị</v>
      </c>
      <c r="W4" s="379" t="str">
        <f>'CH01'!W5</f>
        <v>xã …</v>
      </c>
      <c r="X4" s="379" t="str">
        <f>'CH01'!X5</f>
        <v>xã …</v>
      </c>
      <c r="Y4" s="379" t="str">
        <f>'CH01'!Y5</f>
        <v>xã …</v>
      </c>
      <c r="Z4" s="379" t="str">
        <f>'CH01'!Z5</f>
        <v>xã …</v>
      </c>
      <c r="AA4" s="379" t="str">
        <f>'CH01'!AA5</f>
        <v>xã …</v>
      </c>
      <c r="AB4" s="379" t="str">
        <f>'CH01'!AB5</f>
        <v>xã …</v>
      </c>
      <c r="AC4" s="379" t="str">
        <f>'CH01'!AC5</f>
        <v>xã …</v>
      </c>
      <c r="AD4" s="379" t="str">
        <f>'CH01'!AD5</f>
        <v>xã …</v>
      </c>
      <c r="AE4" s="379" t="str">
        <f>'CH01'!AE5</f>
        <v>xã …</v>
      </c>
      <c r="AF4" s="379" t="str">
        <f>'CH01'!AF5</f>
        <v>xã …</v>
      </c>
      <c r="AG4" s="379" t="str">
        <f>'CH01'!AG5</f>
        <v>xã …</v>
      </c>
      <c r="AH4" s="379" t="str">
        <f>'CH01'!AH5</f>
        <v>xã …</v>
      </c>
      <c r="AI4" s="379" t="str">
        <f>'CH01'!AI5</f>
        <v>xã …</v>
      </c>
      <c r="AJ4" s="379" t="str">
        <f>'CH01'!AJ5</f>
        <v>xã …</v>
      </c>
      <c r="AK4" s="379" t="str">
        <f>'CH01'!AK5</f>
        <v>xã …</v>
      </c>
      <c r="AL4" s="379" t="str">
        <f>'CH01'!AL5</f>
        <v>xã …</v>
      </c>
      <c r="AM4" s="379" t="str">
        <f>'CH01'!AM5</f>
        <v>xã …</v>
      </c>
      <c r="AN4" s="379" t="str">
        <f>'CH01'!AN5</f>
        <v>xã …</v>
      </c>
      <c r="AO4" s="379" t="str">
        <f>'CH01'!AO5</f>
        <v>xã …</v>
      </c>
      <c r="AQ4" s="380"/>
      <c r="AR4" s="380"/>
      <c r="AS4" s="380"/>
      <c r="AT4" s="380"/>
      <c r="AU4" s="380"/>
      <c r="AV4" s="380"/>
      <c r="AW4" s="380"/>
      <c r="AX4" s="380"/>
      <c r="AY4" s="380"/>
    </row>
    <row r="5" spans="1:51" s="383" customFormat="1" ht="30" customHeight="1">
      <c r="A5" s="381">
        <v>-1</v>
      </c>
      <c r="B5" s="382">
        <v>-2</v>
      </c>
      <c r="C5" s="381">
        <v>-3</v>
      </c>
      <c r="D5" s="382" t="s">
        <v>160</v>
      </c>
      <c r="E5" s="381"/>
      <c r="F5" s="381">
        <v>-5</v>
      </c>
      <c r="G5" s="381">
        <v>-6</v>
      </c>
      <c r="H5" s="381">
        <v>-7</v>
      </c>
      <c r="I5" s="381">
        <v>-8</v>
      </c>
      <c r="J5" s="381">
        <v>-9</v>
      </c>
      <c r="K5" s="381">
        <v>-10</v>
      </c>
      <c r="L5" s="381">
        <v>-11</v>
      </c>
      <c r="M5" s="381">
        <v>-12</v>
      </c>
      <c r="N5" s="381">
        <v>-13</v>
      </c>
      <c r="O5" s="381">
        <v>-14</v>
      </c>
      <c r="P5" s="381">
        <v>-15</v>
      </c>
      <c r="Q5" s="381">
        <v>-16</v>
      </c>
      <c r="R5" s="381">
        <v>-17</v>
      </c>
      <c r="S5" s="381">
        <v>-18</v>
      </c>
      <c r="T5" s="381">
        <v>-19</v>
      </c>
      <c r="U5" s="381">
        <v>-20</v>
      </c>
      <c r="V5" s="381">
        <v>-21</v>
      </c>
      <c r="W5" s="381">
        <v>-22</v>
      </c>
      <c r="X5" s="381">
        <v>-23</v>
      </c>
      <c r="Y5" s="381">
        <v>-24</v>
      </c>
      <c r="Z5" s="381">
        <v>-25</v>
      </c>
      <c r="AA5" s="381">
        <v>-26</v>
      </c>
      <c r="AB5" s="381">
        <v>-27</v>
      </c>
      <c r="AC5" s="381">
        <v>-28</v>
      </c>
      <c r="AD5" s="381">
        <v>-29</v>
      </c>
      <c r="AE5" s="381">
        <v>-30</v>
      </c>
      <c r="AF5" s="381">
        <v>-31</v>
      </c>
      <c r="AG5" s="381">
        <v>-32</v>
      </c>
      <c r="AH5" s="381">
        <v>-33</v>
      </c>
      <c r="AI5" s="381">
        <v>-34</v>
      </c>
      <c r="AJ5" s="381">
        <v>-35</v>
      </c>
      <c r="AK5" s="381">
        <v>-36</v>
      </c>
      <c r="AL5" s="381">
        <v>-37</v>
      </c>
      <c r="AM5" s="381">
        <v>-38</v>
      </c>
      <c r="AN5" s="381">
        <v>-39</v>
      </c>
      <c r="AO5" s="381">
        <v>-40</v>
      </c>
    </row>
    <row r="6" spans="1:51" s="389" customFormat="1">
      <c r="A6" s="384"/>
      <c r="B6" s="385" t="s">
        <v>117</v>
      </c>
      <c r="C6" s="385"/>
      <c r="D6" s="386">
        <f>D7+D25+D69</f>
        <v>996.11009999999987</v>
      </c>
      <c r="E6" s="387">
        <f t="shared" ref="E6:E69" si="0">D6*100/$D$6</f>
        <v>99.999999999999986</v>
      </c>
      <c r="F6" s="388">
        <f t="shared" ref="F6:AJ6" si="1">F7+F25+F69</f>
        <v>996.11009999999987</v>
      </c>
      <c r="G6" s="388">
        <f t="shared" si="1"/>
        <v>0</v>
      </c>
      <c r="H6" s="388">
        <f t="shared" si="1"/>
        <v>0</v>
      </c>
      <c r="I6" s="388">
        <f t="shared" si="1"/>
        <v>0</v>
      </c>
      <c r="J6" s="388">
        <f t="shared" si="1"/>
        <v>0</v>
      </c>
      <c r="K6" s="388">
        <f t="shared" si="1"/>
        <v>0</v>
      </c>
      <c r="L6" s="388">
        <f t="shared" si="1"/>
        <v>0</v>
      </c>
      <c r="M6" s="388">
        <f t="shared" si="1"/>
        <v>0</v>
      </c>
      <c r="N6" s="388">
        <f t="shared" si="1"/>
        <v>0</v>
      </c>
      <c r="O6" s="388">
        <f t="shared" si="1"/>
        <v>0</v>
      </c>
      <c r="P6" s="388">
        <f t="shared" si="1"/>
        <v>0</v>
      </c>
      <c r="Q6" s="388">
        <f t="shared" si="1"/>
        <v>0</v>
      </c>
      <c r="R6" s="388">
        <f t="shared" si="1"/>
        <v>0</v>
      </c>
      <c r="S6" s="388">
        <f t="shared" si="1"/>
        <v>0</v>
      </c>
      <c r="T6" s="388">
        <f t="shared" si="1"/>
        <v>0</v>
      </c>
      <c r="U6" s="388">
        <f t="shared" si="1"/>
        <v>0</v>
      </c>
      <c r="V6" s="388">
        <f t="shared" si="1"/>
        <v>0</v>
      </c>
      <c r="W6" s="388">
        <f t="shared" si="1"/>
        <v>0</v>
      </c>
      <c r="X6" s="388">
        <f t="shared" si="1"/>
        <v>0</v>
      </c>
      <c r="Y6" s="388">
        <f t="shared" si="1"/>
        <v>0</v>
      </c>
      <c r="Z6" s="388">
        <f t="shared" si="1"/>
        <v>0</v>
      </c>
      <c r="AA6" s="388">
        <f t="shared" si="1"/>
        <v>0</v>
      </c>
      <c r="AB6" s="388">
        <f t="shared" si="1"/>
        <v>0</v>
      </c>
      <c r="AC6" s="388">
        <f t="shared" si="1"/>
        <v>0</v>
      </c>
      <c r="AD6" s="388">
        <f t="shared" si="1"/>
        <v>0</v>
      </c>
      <c r="AE6" s="388">
        <f t="shared" si="1"/>
        <v>0</v>
      </c>
      <c r="AF6" s="388">
        <f t="shared" si="1"/>
        <v>0</v>
      </c>
      <c r="AG6" s="388">
        <f t="shared" si="1"/>
        <v>0</v>
      </c>
      <c r="AH6" s="388">
        <f t="shared" si="1"/>
        <v>0</v>
      </c>
      <c r="AI6" s="388">
        <f t="shared" si="1"/>
        <v>0</v>
      </c>
      <c r="AJ6" s="388">
        <f t="shared" si="1"/>
        <v>0</v>
      </c>
      <c r="AK6" s="388">
        <f t="shared" ref="AK6" si="2">AK7+AK25+AK69</f>
        <v>0</v>
      </c>
      <c r="AL6" s="388">
        <f t="shared" ref="AL6" si="3">AL7+AL25+AL69</f>
        <v>0</v>
      </c>
      <c r="AM6" s="388">
        <f t="shared" ref="AM6" si="4">AM7+AM25+AM69</f>
        <v>0</v>
      </c>
      <c r="AN6" s="388">
        <f t="shared" ref="AN6" si="5">AN7+AN25+AN69</f>
        <v>0</v>
      </c>
      <c r="AO6" s="388">
        <f t="shared" ref="AO6" si="6">AO7+AO25+AO69</f>
        <v>0</v>
      </c>
    </row>
    <row r="7" spans="1:51" s="393" customFormat="1" ht="15.75" customHeight="1">
      <c r="A7" s="390">
        <v>1</v>
      </c>
      <c r="B7" s="390" t="s">
        <v>83</v>
      </c>
      <c r="C7" s="391" t="s">
        <v>84</v>
      </c>
      <c r="D7" s="386">
        <f>D8+D18+D22+D23+D24</f>
        <v>429.76179999999999</v>
      </c>
      <c r="E7" s="392">
        <f t="shared" si="0"/>
        <v>43.144005868427605</v>
      </c>
      <c r="F7" s="388">
        <f t="shared" ref="F7:AJ7" si="7">F8+F18+F22+F23+F24</f>
        <v>429.76179999999999</v>
      </c>
      <c r="G7" s="388">
        <f t="shared" si="7"/>
        <v>0</v>
      </c>
      <c r="H7" s="388">
        <f t="shared" si="7"/>
        <v>0</v>
      </c>
      <c r="I7" s="388">
        <f t="shared" si="7"/>
        <v>0</v>
      </c>
      <c r="J7" s="388">
        <f t="shared" si="7"/>
        <v>0</v>
      </c>
      <c r="K7" s="388">
        <f t="shared" si="7"/>
        <v>0</v>
      </c>
      <c r="L7" s="388">
        <f t="shared" si="7"/>
        <v>0</v>
      </c>
      <c r="M7" s="388">
        <f t="shared" si="7"/>
        <v>0</v>
      </c>
      <c r="N7" s="388">
        <f t="shared" si="7"/>
        <v>0</v>
      </c>
      <c r="O7" s="388">
        <f t="shared" si="7"/>
        <v>0</v>
      </c>
      <c r="P7" s="388">
        <f t="shared" si="7"/>
        <v>0</v>
      </c>
      <c r="Q7" s="388">
        <f t="shared" si="7"/>
        <v>0</v>
      </c>
      <c r="R7" s="388">
        <f t="shared" si="7"/>
        <v>0</v>
      </c>
      <c r="S7" s="388">
        <f t="shared" si="7"/>
        <v>0</v>
      </c>
      <c r="T7" s="388">
        <f t="shared" si="7"/>
        <v>0</v>
      </c>
      <c r="U7" s="388">
        <f t="shared" si="7"/>
        <v>0</v>
      </c>
      <c r="V7" s="388">
        <f t="shared" si="7"/>
        <v>0</v>
      </c>
      <c r="W7" s="388">
        <f t="shared" si="7"/>
        <v>0</v>
      </c>
      <c r="X7" s="388">
        <f t="shared" si="7"/>
        <v>0</v>
      </c>
      <c r="Y7" s="388">
        <f t="shared" si="7"/>
        <v>0</v>
      </c>
      <c r="Z7" s="388">
        <f t="shared" si="7"/>
        <v>0</v>
      </c>
      <c r="AA7" s="388">
        <f t="shared" si="7"/>
        <v>0</v>
      </c>
      <c r="AB7" s="388">
        <f t="shared" si="7"/>
        <v>0</v>
      </c>
      <c r="AC7" s="388">
        <f t="shared" si="7"/>
        <v>0</v>
      </c>
      <c r="AD7" s="388">
        <f t="shared" si="7"/>
        <v>0</v>
      </c>
      <c r="AE7" s="388">
        <f t="shared" si="7"/>
        <v>0</v>
      </c>
      <c r="AF7" s="388">
        <f t="shared" si="7"/>
        <v>0</v>
      </c>
      <c r="AG7" s="388">
        <f t="shared" si="7"/>
        <v>0</v>
      </c>
      <c r="AH7" s="388">
        <f t="shared" si="7"/>
        <v>0</v>
      </c>
      <c r="AI7" s="388">
        <f t="shared" si="7"/>
        <v>0</v>
      </c>
      <c r="AJ7" s="388">
        <f t="shared" si="7"/>
        <v>0</v>
      </c>
      <c r="AK7" s="388">
        <f t="shared" ref="AK7" si="8">AK8+AK18+AK22+AK23+AK24</f>
        <v>0</v>
      </c>
      <c r="AL7" s="388">
        <f t="shared" ref="AL7" si="9">AL8+AL18+AL22+AL23+AL24</f>
        <v>0</v>
      </c>
      <c r="AM7" s="388">
        <f t="shared" ref="AM7" si="10">AM8+AM18+AM22+AM23+AM24</f>
        <v>0</v>
      </c>
      <c r="AN7" s="388">
        <f t="shared" ref="AN7" si="11">AN8+AN18+AN22+AN23+AN24</f>
        <v>0</v>
      </c>
      <c r="AO7" s="388">
        <f t="shared" ref="AO7" si="12">AO8+AO18+AO22+AO23+AO24</f>
        <v>0</v>
      </c>
    </row>
    <row r="8" spans="1:51" s="394" customFormat="1" ht="15.75" customHeight="1">
      <c r="A8" s="390" t="s">
        <v>85</v>
      </c>
      <c r="B8" s="390" t="s">
        <v>396</v>
      </c>
      <c r="C8" s="391" t="s">
        <v>397</v>
      </c>
      <c r="D8" s="386">
        <f>D9+D17</f>
        <v>287.08480000000003</v>
      </c>
      <c r="E8" s="392">
        <f t="shared" si="0"/>
        <v>28.82058920996786</v>
      </c>
      <c r="F8" s="388">
        <f t="shared" ref="F8:AJ8" si="13">F9+F17</f>
        <v>287.08480000000003</v>
      </c>
      <c r="G8" s="388">
        <f t="shared" si="13"/>
        <v>0</v>
      </c>
      <c r="H8" s="388">
        <f t="shared" si="13"/>
        <v>0</v>
      </c>
      <c r="I8" s="388">
        <f t="shared" si="13"/>
        <v>0</v>
      </c>
      <c r="J8" s="388">
        <f t="shared" si="13"/>
        <v>0</v>
      </c>
      <c r="K8" s="388">
        <f t="shared" si="13"/>
        <v>0</v>
      </c>
      <c r="L8" s="388">
        <f t="shared" si="13"/>
        <v>0</v>
      </c>
      <c r="M8" s="388">
        <f t="shared" si="13"/>
        <v>0</v>
      </c>
      <c r="N8" s="388">
        <f t="shared" si="13"/>
        <v>0</v>
      </c>
      <c r="O8" s="388">
        <f t="shared" si="13"/>
        <v>0</v>
      </c>
      <c r="P8" s="388">
        <f t="shared" si="13"/>
        <v>0</v>
      </c>
      <c r="Q8" s="388">
        <f t="shared" si="13"/>
        <v>0</v>
      </c>
      <c r="R8" s="388">
        <f t="shared" si="13"/>
        <v>0</v>
      </c>
      <c r="S8" s="388">
        <f t="shared" si="13"/>
        <v>0</v>
      </c>
      <c r="T8" s="388">
        <f t="shared" si="13"/>
        <v>0</v>
      </c>
      <c r="U8" s="388">
        <f t="shared" si="13"/>
        <v>0</v>
      </c>
      <c r="V8" s="388">
        <f t="shared" si="13"/>
        <v>0</v>
      </c>
      <c r="W8" s="388">
        <f t="shared" si="13"/>
        <v>0</v>
      </c>
      <c r="X8" s="388">
        <f t="shared" si="13"/>
        <v>0</v>
      </c>
      <c r="Y8" s="388">
        <f t="shared" si="13"/>
        <v>0</v>
      </c>
      <c r="Z8" s="388">
        <f t="shared" si="13"/>
        <v>0</v>
      </c>
      <c r="AA8" s="388">
        <f t="shared" si="13"/>
        <v>0</v>
      </c>
      <c r="AB8" s="388">
        <f t="shared" si="13"/>
        <v>0</v>
      </c>
      <c r="AC8" s="388">
        <f t="shared" si="13"/>
        <v>0</v>
      </c>
      <c r="AD8" s="388">
        <f t="shared" si="13"/>
        <v>0</v>
      </c>
      <c r="AE8" s="388">
        <f t="shared" si="13"/>
        <v>0</v>
      </c>
      <c r="AF8" s="388">
        <f t="shared" si="13"/>
        <v>0</v>
      </c>
      <c r="AG8" s="388">
        <f t="shared" si="13"/>
        <v>0</v>
      </c>
      <c r="AH8" s="388">
        <f t="shared" si="13"/>
        <v>0</v>
      </c>
      <c r="AI8" s="388">
        <f t="shared" si="13"/>
        <v>0</v>
      </c>
      <c r="AJ8" s="388">
        <f t="shared" si="13"/>
        <v>0</v>
      </c>
      <c r="AK8" s="388">
        <f t="shared" ref="AK8" si="14">AK9+AK17</f>
        <v>0</v>
      </c>
      <c r="AL8" s="388">
        <f t="shared" ref="AL8" si="15">AL9+AL17</f>
        <v>0</v>
      </c>
      <c r="AM8" s="388">
        <f t="shared" ref="AM8" si="16">AM9+AM17</f>
        <v>0</v>
      </c>
      <c r="AN8" s="388">
        <f t="shared" ref="AN8" si="17">AN9+AN17</f>
        <v>0</v>
      </c>
      <c r="AO8" s="388">
        <f t="shared" ref="AO8" si="18">AO9+AO17</f>
        <v>0</v>
      </c>
    </row>
    <row r="9" spans="1:51" s="397" customFormat="1" ht="15.75" customHeight="1">
      <c r="A9" s="390" t="s">
        <v>86</v>
      </c>
      <c r="B9" s="390" t="s">
        <v>398</v>
      </c>
      <c r="C9" s="391" t="s">
        <v>399</v>
      </c>
      <c r="D9" s="395">
        <f>D10+D14</f>
        <v>214.38670000000002</v>
      </c>
      <c r="E9" s="392">
        <f t="shared" si="0"/>
        <v>21.522389944645681</v>
      </c>
      <c r="F9" s="396">
        <f>F10+F14</f>
        <v>214.38670000000002</v>
      </c>
      <c r="G9" s="396">
        <f t="shared" ref="G9:AJ9" si="19">G10+G14</f>
        <v>0</v>
      </c>
      <c r="H9" s="396">
        <f t="shared" si="19"/>
        <v>0</v>
      </c>
      <c r="I9" s="396">
        <f t="shared" si="19"/>
        <v>0</v>
      </c>
      <c r="J9" s="396">
        <f t="shared" si="19"/>
        <v>0</v>
      </c>
      <c r="K9" s="396">
        <f t="shared" si="19"/>
        <v>0</v>
      </c>
      <c r="L9" s="396">
        <f t="shared" si="19"/>
        <v>0</v>
      </c>
      <c r="M9" s="396">
        <f t="shared" si="19"/>
        <v>0</v>
      </c>
      <c r="N9" s="396">
        <f t="shared" si="19"/>
        <v>0</v>
      </c>
      <c r="O9" s="396">
        <f t="shared" si="19"/>
        <v>0</v>
      </c>
      <c r="P9" s="396">
        <f t="shared" si="19"/>
        <v>0</v>
      </c>
      <c r="Q9" s="396">
        <f t="shared" si="19"/>
        <v>0</v>
      </c>
      <c r="R9" s="396">
        <f t="shared" si="19"/>
        <v>0</v>
      </c>
      <c r="S9" s="396">
        <f t="shared" si="19"/>
        <v>0</v>
      </c>
      <c r="T9" s="396">
        <f t="shared" si="19"/>
        <v>0</v>
      </c>
      <c r="U9" s="396">
        <f t="shared" si="19"/>
        <v>0</v>
      </c>
      <c r="V9" s="396">
        <f t="shared" si="19"/>
        <v>0</v>
      </c>
      <c r="W9" s="396">
        <f t="shared" si="19"/>
        <v>0</v>
      </c>
      <c r="X9" s="396">
        <f t="shared" si="19"/>
        <v>0</v>
      </c>
      <c r="Y9" s="396">
        <f t="shared" si="19"/>
        <v>0</v>
      </c>
      <c r="Z9" s="396">
        <f t="shared" si="19"/>
        <v>0</v>
      </c>
      <c r="AA9" s="396">
        <f t="shared" si="19"/>
        <v>0</v>
      </c>
      <c r="AB9" s="396">
        <f t="shared" si="19"/>
        <v>0</v>
      </c>
      <c r="AC9" s="396">
        <f t="shared" si="19"/>
        <v>0</v>
      </c>
      <c r="AD9" s="396">
        <f t="shared" si="19"/>
        <v>0</v>
      </c>
      <c r="AE9" s="396">
        <f t="shared" si="19"/>
        <v>0</v>
      </c>
      <c r="AF9" s="396">
        <f t="shared" si="19"/>
        <v>0</v>
      </c>
      <c r="AG9" s="396">
        <f t="shared" si="19"/>
        <v>0</v>
      </c>
      <c r="AH9" s="396">
        <f t="shared" si="19"/>
        <v>0</v>
      </c>
      <c r="AI9" s="396">
        <f t="shared" si="19"/>
        <v>0</v>
      </c>
      <c r="AJ9" s="396">
        <f t="shared" si="19"/>
        <v>0</v>
      </c>
      <c r="AK9" s="396">
        <f t="shared" ref="AK9:AO9" si="20">AK10+AK14</f>
        <v>0</v>
      </c>
      <c r="AL9" s="396">
        <f t="shared" si="20"/>
        <v>0</v>
      </c>
      <c r="AM9" s="396">
        <f t="shared" si="20"/>
        <v>0</v>
      </c>
      <c r="AN9" s="396">
        <f t="shared" si="20"/>
        <v>0</v>
      </c>
      <c r="AO9" s="396">
        <f t="shared" si="20"/>
        <v>0</v>
      </c>
    </row>
    <row r="10" spans="1:51" s="397" customFormat="1" ht="15.75" customHeight="1">
      <c r="A10" s="390" t="s">
        <v>400</v>
      </c>
      <c r="B10" s="390" t="s">
        <v>401</v>
      </c>
      <c r="C10" s="391" t="s">
        <v>87</v>
      </c>
      <c r="D10" s="398">
        <f>D11+D12+D13</f>
        <v>113.5468</v>
      </c>
      <c r="E10" s="392">
        <f t="shared" si="0"/>
        <v>11.399021051990138</v>
      </c>
      <c r="F10" s="399">
        <f t="shared" ref="F10:AJ10" si="21">F11+F12+F13</f>
        <v>113.5468</v>
      </c>
      <c r="G10" s="399">
        <f t="shared" si="21"/>
        <v>0</v>
      </c>
      <c r="H10" s="399">
        <f t="shared" si="21"/>
        <v>0</v>
      </c>
      <c r="I10" s="399">
        <f t="shared" si="21"/>
        <v>0</v>
      </c>
      <c r="J10" s="399">
        <f t="shared" si="21"/>
        <v>0</v>
      </c>
      <c r="K10" s="399">
        <f t="shared" si="21"/>
        <v>0</v>
      </c>
      <c r="L10" s="399">
        <f t="shared" si="21"/>
        <v>0</v>
      </c>
      <c r="M10" s="399">
        <f t="shared" si="21"/>
        <v>0</v>
      </c>
      <c r="N10" s="399">
        <f t="shared" si="21"/>
        <v>0</v>
      </c>
      <c r="O10" s="399">
        <f t="shared" si="21"/>
        <v>0</v>
      </c>
      <c r="P10" s="399">
        <f t="shared" si="21"/>
        <v>0</v>
      </c>
      <c r="Q10" s="399">
        <f t="shared" si="21"/>
        <v>0</v>
      </c>
      <c r="R10" s="399">
        <f t="shared" si="21"/>
        <v>0</v>
      </c>
      <c r="S10" s="399">
        <f t="shared" si="21"/>
        <v>0</v>
      </c>
      <c r="T10" s="399">
        <f t="shared" si="21"/>
        <v>0</v>
      </c>
      <c r="U10" s="399">
        <f t="shared" si="21"/>
        <v>0</v>
      </c>
      <c r="V10" s="399">
        <f t="shared" si="21"/>
        <v>0</v>
      </c>
      <c r="W10" s="399">
        <f t="shared" si="21"/>
        <v>0</v>
      </c>
      <c r="X10" s="399">
        <f t="shared" si="21"/>
        <v>0</v>
      </c>
      <c r="Y10" s="399">
        <f t="shared" si="21"/>
        <v>0</v>
      </c>
      <c r="Z10" s="399">
        <f t="shared" si="21"/>
        <v>0</v>
      </c>
      <c r="AA10" s="399">
        <f t="shared" si="21"/>
        <v>0</v>
      </c>
      <c r="AB10" s="399">
        <f t="shared" si="21"/>
        <v>0</v>
      </c>
      <c r="AC10" s="399">
        <f t="shared" si="21"/>
        <v>0</v>
      </c>
      <c r="AD10" s="399">
        <f t="shared" si="21"/>
        <v>0</v>
      </c>
      <c r="AE10" s="399">
        <f t="shared" si="21"/>
        <v>0</v>
      </c>
      <c r="AF10" s="399">
        <f t="shared" si="21"/>
        <v>0</v>
      </c>
      <c r="AG10" s="399">
        <f t="shared" si="21"/>
        <v>0</v>
      </c>
      <c r="AH10" s="399">
        <f t="shared" si="21"/>
        <v>0</v>
      </c>
      <c r="AI10" s="399">
        <f t="shared" si="21"/>
        <v>0</v>
      </c>
      <c r="AJ10" s="399">
        <f t="shared" si="21"/>
        <v>0</v>
      </c>
      <c r="AK10" s="399">
        <f t="shared" ref="AK10:AO10" si="22">AK11+AK12+AK13</f>
        <v>0</v>
      </c>
      <c r="AL10" s="399">
        <f t="shared" si="22"/>
        <v>0</v>
      </c>
      <c r="AM10" s="399">
        <f t="shared" si="22"/>
        <v>0</v>
      </c>
      <c r="AN10" s="399">
        <f t="shared" si="22"/>
        <v>0</v>
      </c>
      <c r="AO10" s="399">
        <f t="shared" si="22"/>
        <v>0</v>
      </c>
    </row>
    <row r="11" spans="1:51" s="397" customFormat="1" ht="15.75" customHeight="1">
      <c r="A11" s="400" t="s">
        <v>402</v>
      </c>
      <c r="B11" s="400" t="s">
        <v>403</v>
      </c>
      <c r="C11" s="401" t="s">
        <v>9</v>
      </c>
      <c r="D11" s="402">
        <f>SUM(F11:AO11)</f>
        <v>113.5468</v>
      </c>
      <c r="E11" s="403">
        <f t="shared" si="0"/>
        <v>11.399021051990138</v>
      </c>
      <c r="F11" s="404">
        <f>[4]Htrang2024!E13</f>
        <v>113.5468</v>
      </c>
      <c r="G11" s="404">
        <f>[4]Htrang2024!F13</f>
        <v>0</v>
      </c>
      <c r="H11" s="404">
        <f>[4]Htrang2024!G13</f>
        <v>0</v>
      </c>
      <c r="I11" s="404">
        <f>[4]Htrang2024!H13</f>
        <v>0</v>
      </c>
      <c r="J11" s="404">
        <f>[4]Htrang2024!I13</f>
        <v>0</v>
      </c>
      <c r="K11" s="404">
        <f>[4]Htrang2024!J13</f>
        <v>0</v>
      </c>
      <c r="L11" s="404">
        <f>[4]Htrang2024!K13</f>
        <v>0</v>
      </c>
      <c r="M11" s="404">
        <f>[4]Htrang2024!L13</f>
        <v>0</v>
      </c>
      <c r="N11" s="404">
        <f>[4]Htrang2024!M13</f>
        <v>0</v>
      </c>
      <c r="O11" s="404">
        <f>[4]Htrang2024!N13</f>
        <v>0</v>
      </c>
      <c r="P11" s="404">
        <f>[4]Htrang2024!O13</f>
        <v>0</v>
      </c>
      <c r="Q11" s="404">
        <f>[4]Htrang2024!P13</f>
        <v>0</v>
      </c>
      <c r="R11" s="404">
        <f>[4]Htrang2024!Q13</f>
        <v>0</v>
      </c>
      <c r="S11" s="404">
        <f>[4]Htrang2024!R13</f>
        <v>0</v>
      </c>
      <c r="T11" s="404">
        <f>[4]Htrang2024!S13</f>
        <v>0</v>
      </c>
      <c r="U11" s="404">
        <f>[4]Htrang2024!T13</f>
        <v>0</v>
      </c>
      <c r="V11" s="404">
        <f>[4]Htrang2024!U13</f>
        <v>0</v>
      </c>
      <c r="W11" s="404"/>
      <c r="X11" s="404"/>
      <c r="Y11" s="404"/>
      <c r="Z11" s="404"/>
      <c r="AA11" s="404"/>
      <c r="AB11" s="404"/>
      <c r="AC11" s="404"/>
      <c r="AD11" s="404"/>
      <c r="AE11" s="404"/>
      <c r="AF11" s="404"/>
      <c r="AG11" s="404"/>
      <c r="AH11" s="404"/>
      <c r="AI11" s="404"/>
      <c r="AJ11" s="404"/>
      <c r="AK11" s="404"/>
      <c r="AL11" s="404"/>
      <c r="AM11" s="404"/>
      <c r="AN11" s="404"/>
      <c r="AO11" s="404"/>
    </row>
    <row r="12" spans="1:51" s="394" customFormat="1" ht="15.75" customHeight="1">
      <c r="A12" s="400" t="s">
        <v>404</v>
      </c>
      <c r="B12" s="400" t="s">
        <v>405</v>
      </c>
      <c r="C12" s="401" t="s">
        <v>10</v>
      </c>
      <c r="D12" s="402">
        <f>SUM(F12:AO12)</f>
        <v>0</v>
      </c>
      <c r="E12" s="403">
        <f t="shared" si="0"/>
        <v>0</v>
      </c>
      <c r="F12" s="404">
        <f>[4]Htrang2024!E14</f>
        <v>0</v>
      </c>
      <c r="G12" s="404">
        <f>[4]Htrang2024!F14</f>
        <v>0</v>
      </c>
      <c r="H12" s="404">
        <f>[4]Htrang2024!G14</f>
        <v>0</v>
      </c>
      <c r="I12" s="404">
        <f>[4]Htrang2024!H14</f>
        <v>0</v>
      </c>
      <c r="J12" s="404">
        <f>[4]Htrang2024!I14</f>
        <v>0</v>
      </c>
      <c r="K12" s="404">
        <f>[4]Htrang2024!J14</f>
        <v>0</v>
      </c>
      <c r="L12" s="404">
        <f>[4]Htrang2024!K14</f>
        <v>0</v>
      </c>
      <c r="M12" s="404">
        <f>[4]Htrang2024!L14</f>
        <v>0</v>
      </c>
      <c r="N12" s="404">
        <f>[4]Htrang2024!M14</f>
        <v>0</v>
      </c>
      <c r="O12" s="404">
        <f>[4]Htrang2024!N14</f>
        <v>0</v>
      </c>
      <c r="P12" s="404">
        <f>[4]Htrang2024!O14</f>
        <v>0</v>
      </c>
      <c r="Q12" s="404">
        <f>[4]Htrang2024!P14</f>
        <v>0</v>
      </c>
      <c r="R12" s="404">
        <f>[4]Htrang2024!Q14</f>
        <v>0</v>
      </c>
      <c r="S12" s="404">
        <f>[4]Htrang2024!R14</f>
        <v>0</v>
      </c>
      <c r="T12" s="404">
        <f>[4]Htrang2024!S14</f>
        <v>0</v>
      </c>
      <c r="U12" s="404">
        <f>[4]Htrang2024!T14</f>
        <v>0</v>
      </c>
      <c r="V12" s="404">
        <f>[4]Htrang2024!U14</f>
        <v>0</v>
      </c>
      <c r="W12" s="404"/>
      <c r="X12" s="404"/>
      <c r="Y12" s="404"/>
      <c r="Z12" s="404"/>
      <c r="AA12" s="404"/>
      <c r="AB12" s="404"/>
      <c r="AC12" s="404"/>
      <c r="AD12" s="404"/>
      <c r="AE12" s="404"/>
      <c r="AF12" s="404"/>
      <c r="AG12" s="404"/>
      <c r="AH12" s="404"/>
      <c r="AI12" s="404"/>
      <c r="AJ12" s="404"/>
      <c r="AK12" s="404"/>
      <c r="AL12" s="404"/>
      <c r="AM12" s="404"/>
      <c r="AN12" s="404"/>
      <c r="AO12" s="404"/>
    </row>
    <row r="13" spans="1:51" s="394" customFormat="1" ht="15.75" customHeight="1">
      <c r="A13" s="400" t="s">
        <v>406</v>
      </c>
      <c r="B13" s="400" t="s">
        <v>407</v>
      </c>
      <c r="C13" s="401" t="s">
        <v>408</v>
      </c>
      <c r="D13" s="402">
        <f>SUM(F13:AO13)</f>
        <v>0</v>
      </c>
      <c r="E13" s="403">
        <f t="shared" si="0"/>
        <v>0</v>
      </c>
      <c r="F13" s="404"/>
      <c r="G13" s="404"/>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row>
    <row r="14" spans="1:51" s="394" customFormat="1" ht="15.75" customHeight="1">
      <c r="A14" s="390" t="s">
        <v>409</v>
      </c>
      <c r="B14" s="390" t="s">
        <v>410</v>
      </c>
      <c r="C14" s="391" t="s">
        <v>11</v>
      </c>
      <c r="D14" s="395">
        <f>D15+D16</f>
        <v>100.8399</v>
      </c>
      <c r="E14" s="392">
        <f t="shared" si="0"/>
        <v>10.123368892655542</v>
      </c>
      <c r="F14" s="396">
        <f t="shared" ref="F14:AJ14" si="23">F15+F16</f>
        <v>100.8399</v>
      </c>
      <c r="G14" s="396">
        <f t="shared" si="23"/>
        <v>0</v>
      </c>
      <c r="H14" s="396">
        <f t="shared" si="23"/>
        <v>0</v>
      </c>
      <c r="I14" s="396">
        <f t="shared" si="23"/>
        <v>0</v>
      </c>
      <c r="J14" s="396">
        <f t="shared" si="23"/>
        <v>0</v>
      </c>
      <c r="K14" s="396">
        <f t="shared" si="23"/>
        <v>0</v>
      </c>
      <c r="L14" s="396">
        <f t="shared" si="23"/>
        <v>0</v>
      </c>
      <c r="M14" s="396">
        <f t="shared" si="23"/>
        <v>0</v>
      </c>
      <c r="N14" s="396">
        <f t="shared" si="23"/>
        <v>0</v>
      </c>
      <c r="O14" s="396">
        <f t="shared" si="23"/>
        <v>0</v>
      </c>
      <c r="P14" s="396">
        <f t="shared" si="23"/>
        <v>0</v>
      </c>
      <c r="Q14" s="396">
        <f t="shared" si="23"/>
        <v>0</v>
      </c>
      <c r="R14" s="396">
        <f t="shared" si="23"/>
        <v>0</v>
      </c>
      <c r="S14" s="396">
        <f t="shared" si="23"/>
        <v>0</v>
      </c>
      <c r="T14" s="396">
        <f t="shared" si="23"/>
        <v>0</v>
      </c>
      <c r="U14" s="396">
        <f t="shared" si="23"/>
        <v>0</v>
      </c>
      <c r="V14" s="396">
        <f t="shared" si="23"/>
        <v>0</v>
      </c>
      <c r="W14" s="396">
        <f t="shared" si="23"/>
        <v>0</v>
      </c>
      <c r="X14" s="396">
        <f t="shared" si="23"/>
        <v>0</v>
      </c>
      <c r="Y14" s="396">
        <f t="shared" si="23"/>
        <v>0</v>
      </c>
      <c r="Z14" s="396">
        <f t="shared" si="23"/>
        <v>0</v>
      </c>
      <c r="AA14" s="396">
        <f t="shared" si="23"/>
        <v>0</v>
      </c>
      <c r="AB14" s="396">
        <f t="shared" si="23"/>
        <v>0</v>
      </c>
      <c r="AC14" s="396">
        <f t="shared" si="23"/>
        <v>0</v>
      </c>
      <c r="AD14" s="396">
        <f t="shared" si="23"/>
        <v>0</v>
      </c>
      <c r="AE14" s="396">
        <f t="shared" si="23"/>
        <v>0</v>
      </c>
      <c r="AF14" s="396">
        <f t="shared" si="23"/>
        <v>0</v>
      </c>
      <c r="AG14" s="396">
        <f t="shared" si="23"/>
        <v>0</v>
      </c>
      <c r="AH14" s="396">
        <f t="shared" si="23"/>
        <v>0</v>
      </c>
      <c r="AI14" s="396">
        <f t="shared" si="23"/>
        <v>0</v>
      </c>
      <c r="AJ14" s="396">
        <f t="shared" si="23"/>
        <v>0</v>
      </c>
      <c r="AK14" s="396">
        <f t="shared" ref="AK14:AO14" si="24">AK15+AK16</f>
        <v>0</v>
      </c>
      <c r="AL14" s="396">
        <f t="shared" si="24"/>
        <v>0</v>
      </c>
      <c r="AM14" s="396">
        <f t="shared" si="24"/>
        <v>0</v>
      </c>
      <c r="AN14" s="396">
        <f t="shared" si="24"/>
        <v>0</v>
      </c>
      <c r="AO14" s="396">
        <f t="shared" si="24"/>
        <v>0</v>
      </c>
    </row>
    <row r="15" spans="1:51" s="394" customFormat="1" ht="15.75" customHeight="1">
      <c r="A15" s="400" t="s">
        <v>411</v>
      </c>
      <c r="B15" s="400" t="s">
        <v>412</v>
      </c>
      <c r="C15" s="401" t="s">
        <v>519</v>
      </c>
      <c r="D15" s="405">
        <f>SUM(F15:AO15)</f>
        <v>100.8399</v>
      </c>
      <c r="E15" s="406">
        <f t="shared" si="0"/>
        <v>10.123368892655542</v>
      </c>
      <c r="F15" s="404">
        <f>[4]Htrang2024!E15</f>
        <v>100.8399</v>
      </c>
      <c r="G15" s="404">
        <f>[4]Htrang2024!F15</f>
        <v>0</v>
      </c>
      <c r="H15" s="404">
        <f>[4]Htrang2024!G15</f>
        <v>0</v>
      </c>
      <c r="I15" s="404">
        <f>[4]Htrang2024!H15</f>
        <v>0</v>
      </c>
      <c r="J15" s="404">
        <f>[4]Htrang2024!I15</f>
        <v>0</v>
      </c>
      <c r="K15" s="404">
        <f>[4]Htrang2024!J15</f>
        <v>0</v>
      </c>
      <c r="L15" s="404">
        <f>[4]Htrang2024!K15</f>
        <v>0</v>
      </c>
      <c r="M15" s="404">
        <f>[4]Htrang2024!L15</f>
        <v>0</v>
      </c>
      <c r="N15" s="404">
        <f>[4]Htrang2024!M15</f>
        <v>0</v>
      </c>
      <c r="O15" s="404">
        <f>[4]Htrang2024!N15</f>
        <v>0</v>
      </c>
      <c r="P15" s="404">
        <f>[4]Htrang2024!O15</f>
        <v>0</v>
      </c>
      <c r="Q15" s="404">
        <f>[4]Htrang2024!P15</f>
        <v>0</v>
      </c>
      <c r="R15" s="404">
        <f>[4]Htrang2024!Q15</f>
        <v>0</v>
      </c>
      <c r="S15" s="404">
        <f>[4]Htrang2024!R15</f>
        <v>0</v>
      </c>
      <c r="T15" s="404">
        <f>[4]Htrang2024!S15</f>
        <v>0</v>
      </c>
      <c r="U15" s="404">
        <f>[4]Htrang2024!T15</f>
        <v>0</v>
      </c>
      <c r="V15" s="404">
        <f>[4]Htrang2024!U15</f>
        <v>0</v>
      </c>
      <c r="W15" s="404"/>
      <c r="X15" s="404"/>
      <c r="Y15" s="404"/>
      <c r="Z15" s="404"/>
      <c r="AA15" s="404"/>
      <c r="AB15" s="404"/>
      <c r="AC15" s="404"/>
      <c r="AD15" s="404"/>
      <c r="AE15" s="404"/>
      <c r="AF15" s="404"/>
      <c r="AG15" s="404"/>
      <c r="AH15" s="404"/>
      <c r="AI15" s="404"/>
      <c r="AJ15" s="404"/>
      <c r="AK15" s="404"/>
      <c r="AL15" s="404"/>
      <c r="AM15" s="404"/>
      <c r="AN15" s="404"/>
      <c r="AO15" s="404"/>
    </row>
    <row r="16" spans="1:51" s="394" customFormat="1" ht="22.5" customHeight="1">
      <c r="A16" s="400" t="s">
        <v>413</v>
      </c>
      <c r="B16" s="400" t="s">
        <v>414</v>
      </c>
      <c r="C16" s="401" t="s">
        <v>520</v>
      </c>
      <c r="D16" s="405">
        <f>SUM(F16:AO16)</f>
        <v>0</v>
      </c>
      <c r="E16" s="406">
        <f t="shared" si="0"/>
        <v>0</v>
      </c>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row>
    <row r="17" spans="1:41" s="394" customFormat="1" ht="15.75" customHeight="1">
      <c r="A17" s="400" t="s">
        <v>88</v>
      </c>
      <c r="B17" s="400" t="s">
        <v>89</v>
      </c>
      <c r="C17" s="401" t="s">
        <v>12</v>
      </c>
      <c r="D17" s="405">
        <f>SUM(F17:AO17)</f>
        <v>72.698099999999997</v>
      </c>
      <c r="E17" s="406">
        <f t="shared" si="0"/>
        <v>7.298199265322177</v>
      </c>
      <c r="F17" s="404">
        <f>[4]Htrang2024!E16</f>
        <v>72.698099999999997</v>
      </c>
      <c r="G17" s="404">
        <f>[4]Htrang2024!F16</f>
        <v>0</v>
      </c>
      <c r="H17" s="404">
        <f>[4]Htrang2024!G16</f>
        <v>0</v>
      </c>
      <c r="I17" s="404">
        <f>[4]Htrang2024!H16</f>
        <v>0</v>
      </c>
      <c r="J17" s="404">
        <f>[4]Htrang2024!I16</f>
        <v>0</v>
      </c>
      <c r="K17" s="404">
        <f>[4]Htrang2024!J16</f>
        <v>0</v>
      </c>
      <c r="L17" s="404">
        <f>[4]Htrang2024!K16</f>
        <v>0</v>
      </c>
      <c r="M17" s="404">
        <f>[4]Htrang2024!L16</f>
        <v>0</v>
      </c>
      <c r="N17" s="404">
        <f>[4]Htrang2024!M16</f>
        <v>0</v>
      </c>
      <c r="O17" s="404">
        <f>[4]Htrang2024!N16</f>
        <v>0</v>
      </c>
      <c r="P17" s="404">
        <f>[4]Htrang2024!O16</f>
        <v>0</v>
      </c>
      <c r="Q17" s="404">
        <f>[4]Htrang2024!P16</f>
        <v>0</v>
      </c>
      <c r="R17" s="404">
        <f>[4]Htrang2024!Q16</f>
        <v>0</v>
      </c>
      <c r="S17" s="404">
        <f>[4]Htrang2024!R16</f>
        <v>0</v>
      </c>
      <c r="T17" s="404">
        <f>[4]Htrang2024!S16</f>
        <v>0</v>
      </c>
      <c r="U17" s="404">
        <f>[4]Htrang2024!T16</f>
        <v>0</v>
      </c>
      <c r="V17" s="404">
        <f>[4]Htrang2024!U16</f>
        <v>0</v>
      </c>
      <c r="W17" s="404"/>
      <c r="X17" s="404"/>
      <c r="Y17" s="404"/>
      <c r="Z17" s="404"/>
      <c r="AA17" s="404"/>
      <c r="AB17" s="404"/>
      <c r="AC17" s="404"/>
      <c r="AD17" s="404"/>
      <c r="AE17" s="404"/>
      <c r="AF17" s="404"/>
      <c r="AG17" s="404"/>
      <c r="AH17" s="404"/>
      <c r="AI17" s="404"/>
      <c r="AJ17" s="404"/>
      <c r="AK17" s="404"/>
      <c r="AL17" s="404"/>
      <c r="AM17" s="404"/>
      <c r="AN17" s="404"/>
      <c r="AO17" s="404"/>
    </row>
    <row r="18" spans="1:41" s="397" customFormat="1" ht="15.75" customHeight="1">
      <c r="A18" s="390" t="s">
        <v>90</v>
      </c>
      <c r="B18" s="390" t="s">
        <v>415</v>
      </c>
      <c r="C18" s="391" t="s">
        <v>416</v>
      </c>
      <c r="D18" s="386">
        <f>D19+D20+D21</f>
        <v>0</v>
      </c>
      <c r="E18" s="392">
        <f t="shared" si="0"/>
        <v>0</v>
      </c>
      <c r="F18" s="388">
        <f t="shared" ref="F18:AJ18" si="25">F19+F20+F21</f>
        <v>0</v>
      </c>
      <c r="G18" s="388">
        <f t="shared" si="25"/>
        <v>0</v>
      </c>
      <c r="H18" s="388">
        <f t="shared" si="25"/>
        <v>0</v>
      </c>
      <c r="I18" s="388">
        <f t="shared" si="25"/>
        <v>0</v>
      </c>
      <c r="J18" s="388">
        <f t="shared" si="25"/>
        <v>0</v>
      </c>
      <c r="K18" s="388">
        <f t="shared" si="25"/>
        <v>0</v>
      </c>
      <c r="L18" s="388">
        <f t="shared" si="25"/>
        <v>0</v>
      </c>
      <c r="M18" s="388">
        <f t="shared" si="25"/>
        <v>0</v>
      </c>
      <c r="N18" s="388">
        <f t="shared" si="25"/>
        <v>0</v>
      </c>
      <c r="O18" s="388">
        <f t="shared" si="25"/>
        <v>0</v>
      </c>
      <c r="P18" s="388">
        <f t="shared" si="25"/>
        <v>0</v>
      </c>
      <c r="Q18" s="388">
        <f t="shared" si="25"/>
        <v>0</v>
      </c>
      <c r="R18" s="388">
        <f t="shared" si="25"/>
        <v>0</v>
      </c>
      <c r="S18" s="388">
        <f t="shared" si="25"/>
        <v>0</v>
      </c>
      <c r="T18" s="388">
        <f t="shared" si="25"/>
        <v>0</v>
      </c>
      <c r="U18" s="388">
        <f t="shared" si="25"/>
        <v>0</v>
      </c>
      <c r="V18" s="388">
        <f t="shared" si="25"/>
        <v>0</v>
      </c>
      <c r="W18" s="388">
        <f t="shared" si="25"/>
        <v>0</v>
      </c>
      <c r="X18" s="388">
        <f t="shared" si="25"/>
        <v>0</v>
      </c>
      <c r="Y18" s="388">
        <f t="shared" si="25"/>
        <v>0</v>
      </c>
      <c r="Z18" s="388">
        <f t="shared" si="25"/>
        <v>0</v>
      </c>
      <c r="AA18" s="388">
        <f t="shared" si="25"/>
        <v>0</v>
      </c>
      <c r="AB18" s="388">
        <f t="shared" si="25"/>
        <v>0</v>
      </c>
      <c r="AC18" s="388">
        <f t="shared" si="25"/>
        <v>0</v>
      </c>
      <c r="AD18" s="388">
        <f t="shared" si="25"/>
        <v>0</v>
      </c>
      <c r="AE18" s="388">
        <f t="shared" si="25"/>
        <v>0</v>
      </c>
      <c r="AF18" s="388">
        <f t="shared" si="25"/>
        <v>0</v>
      </c>
      <c r="AG18" s="388">
        <f t="shared" si="25"/>
        <v>0</v>
      </c>
      <c r="AH18" s="388">
        <f t="shared" si="25"/>
        <v>0</v>
      </c>
      <c r="AI18" s="388">
        <f t="shared" si="25"/>
        <v>0</v>
      </c>
      <c r="AJ18" s="388">
        <f t="shared" si="25"/>
        <v>0</v>
      </c>
      <c r="AK18" s="388">
        <f t="shared" ref="AK18:AO18" si="26">AK19+AK20+AK21</f>
        <v>0</v>
      </c>
      <c r="AL18" s="388">
        <f t="shared" si="26"/>
        <v>0</v>
      </c>
      <c r="AM18" s="388">
        <f t="shared" si="26"/>
        <v>0</v>
      </c>
      <c r="AN18" s="388">
        <f t="shared" si="26"/>
        <v>0</v>
      </c>
      <c r="AO18" s="388">
        <f t="shared" si="26"/>
        <v>0</v>
      </c>
    </row>
    <row r="19" spans="1:41" s="397" customFormat="1" ht="15.75" customHeight="1">
      <c r="A19" s="400" t="s">
        <v>417</v>
      </c>
      <c r="B19" s="400" t="s">
        <v>130</v>
      </c>
      <c r="C19" s="401" t="s">
        <v>47</v>
      </c>
      <c r="D19" s="405">
        <f>SUM(F19:AO19)</f>
        <v>0</v>
      </c>
      <c r="E19" s="406">
        <f t="shared" si="0"/>
        <v>0</v>
      </c>
      <c r="F19" s="404">
        <f>[4]Htrang2024!E19</f>
        <v>0</v>
      </c>
      <c r="G19" s="404">
        <f>[4]Htrang2024!F19</f>
        <v>0</v>
      </c>
      <c r="H19" s="404">
        <f>[4]Htrang2024!G19</f>
        <v>0</v>
      </c>
      <c r="I19" s="404">
        <f>[4]Htrang2024!H19</f>
        <v>0</v>
      </c>
      <c r="J19" s="404">
        <f>[4]Htrang2024!I19</f>
        <v>0</v>
      </c>
      <c r="K19" s="404">
        <f>[4]Htrang2024!J19</f>
        <v>0</v>
      </c>
      <c r="L19" s="404">
        <f>[4]Htrang2024!K19</f>
        <v>0</v>
      </c>
      <c r="M19" s="404">
        <f>[4]Htrang2024!L19</f>
        <v>0</v>
      </c>
      <c r="N19" s="404">
        <f>[4]Htrang2024!M19</f>
        <v>0</v>
      </c>
      <c r="O19" s="404">
        <f>[4]Htrang2024!N19</f>
        <v>0</v>
      </c>
      <c r="P19" s="404">
        <f>[4]Htrang2024!O19</f>
        <v>0</v>
      </c>
      <c r="Q19" s="404">
        <f>[4]Htrang2024!P19</f>
        <v>0</v>
      </c>
      <c r="R19" s="404">
        <f>[4]Htrang2024!Q19</f>
        <v>0</v>
      </c>
      <c r="S19" s="404">
        <f>[4]Htrang2024!R19</f>
        <v>0</v>
      </c>
      <c r="T19" s="404">
        <f>[4]Htrang2024!S19</f>
        <v>0</v>
      </c>
      <c r="U19" s="404">
        <f>[4]Htrang2024!T19</f>
        <v>0</v>
      </c>
      <c r="V19" s="404">
        <f>[4]Htrang2024!U19</f>
        <v>0</v>
      </c>
      <c r="W19" s="404"/>
      <c r="X19" s="404"/>
      <c r="Y19" s="404"/>
      <c r="Z19" s="404"/>
      <c r="AA19" s="404"/>
      <c r="AB19" s="404"/>
      <c r="AC19" s="404"/>
      <c r="AD19" s="404"/>
      <c r="AE19" s="404"/>
      <c r="AF19" s="404"/>
      <c r="AG19" s="404"/>
      <c r="AH19" s="404"/>
      <c r="AI19" s="404"/>
      <c r="AJ19" s="404"/>
      <c r="AK19" s="404"/>
      <c r="AL19" s="404"/>
      <c r="AM19" s="404"/>
      <c r="AN19" s="404"/>
      <c r="AO19" s="404"/>
    </row>
    <row r="20" spans="1:41" s="393" customFormat="1" ht="15.75" customHeight="1">
      <c r="A20" s="400" t="s">
        <v>418</v>
      </c>
      <c r="B20" s="400" t="s">
        <v>126</v>
      </c>
      <c r="C20" s="401" t="s">
        <v>48</v>
      </c>
      <c r="D20" s="405">
        <f>SUM(F20:AJ20)</f>
        <v>0</v>
      </c>
      <c r="E20" s="406">
        <f t="shared" si="0"/>
        <v>0</v>
      </c>
      <c r="F20" s="404">
        <f>[4]Htrang2024!E18</f>
        <v>0</v>
      </c>
      <c r="G20" s="404">
        <f>[4]Htrang2024!F18</f>
        <v>0</v>
      </c>
      <c r="H20" s="404">
        <f>[4]Htrang2024!G18</f>
        <v>0</v>
      </c>
      <c r="I20" s="404">
        <f>[4]Htrang2024!H18</f>
        <v>0</v>
      </c>
      <c r="J20" s="404">
        <f>[4]Htrang2024!I18</f>
        <v>0</v>
      </c>
      <c r="K20" s="404">
        <f>[4]Htrang2024!J18</f>
        <v>0</v>
      </c>
      <c r="L20" s="404">
        <f>[4]Htrang2024!K18</f>
        <v>0</v>
      </c>
      <c r="M20" s="404">
        <f>[4]Htrang2024!L18</f>
        <v>0</v>
      </c>
      <c r="N20" s="404">
        <f>[4]Htrang2024!M18</f>
        <v>0</v>
      </c>
      <c r="O20" s="404">
        <f>[4]Htrang2024!N18</f>
        <v>0</v>
      </c>
      <c r="P20" s="404">
        <f>[4]Htrang2024!O18</f>
        <v>0</v>
      </c>
      <c r="Q20" s="404">
        <f>[4]Htrang2024!P18</f>
        <v>0</v>
      </c>
      <c r="R20" s="404">
        <f>[4]Htrang2024!Q18</f>
        <v>0</v>
      </c>
      <c r="S20" s="404">
        <f>[4]Htrang2024!R18</f>
        <v>0</v>
      </c>
      <c r="T20" s="404">
        <f>[4]Htrang2024!S18</f>
        <v>0</v>
      </c>
      <c r="U20" s="404">
        <f>[4]Htrang2024!T18</f>
        <v>0</v>
      </c>
      <c r="V20" s="404">
        <f>[4]Htrang2024!U18</f>
        <v>0</v>
      </c>
      <c r="W20" s="404"/>
      <c r="X20" s="404"/>
      <c r="Y20" s="404"/>
      <c r="Z20" s="404"/>
      <c r="AA20" s="404"/>
      <c r="AB20" s="404"/>
      <c r="AC20" s="404"/>
      <c r="AD20" s="404"/>
      <c r="AE20" s="404"/>
      <c r="AF20" s="404"/>
      <c r="AG20" s="404"/>
      <c r="AH20" s="404"/>
      <c r="AI20" s="404"/>
      <c r="AJ20" s="404"/>
      <c r="AK20" s="404"/>
      <c r="AL20" s="404"/>
      <c r="AM20" s="404"/>
      <c r="AN20" s="404"/>
      <c r="AO20" s="404"/>
    </row>
    <row r="21" spans="1:41" s="394" customFormat="1" ht="15.75" customHeight="1">
      <c r="A21" s="400" t="s">
        <v>419</v>
      </c>
      <c r="B21" s="400" t="s">
        <v>128</v>
      </c>
      <c r="C21" s="401" t="s">
        <v>49</v>
      </c>
      <c r="D21" s="405">
        <f>SUM(F21:AO21)</f>
        <v>0</v>
      </c>
      <c r="E21" s="406">
        <f t="shared" si="0"/>
        <v>0</v>
      </c>
      <c r="F21" s="404">
        <f>[4]Htrang2024!D17</f>
        <v>0</v>
      </c>
      <c r="G21" s="404">
        <f>[4]Htrang2024!F19</f>
        <v>0</v>
      </c>
      <c r="H21" s="404">
        <f>[4]Htrang2024!F17</f>
        <v>0</v>
      </c>
      <c r="I21" s="404">
        <f>[4]Htrang2024!G17</f>
        <v>0</v>
      </c>
      <c r="J21" s="404">
        <f>[4]Htrang2024!H17</f>
        <v>0</v>
      </c>
      <c r="K21" s="404">
        <f>[4]Htrang2024!I17</f>
        <v>0</v>
      </c>
      <c r="L21" s="404">
        <f>[4]Htrang2024!J17</f>
        <v>0</v>
      </c>
      <c r="M21" s="404">
        <f>[4]Htrang2024!K17</f>
        <v>0</v>
      </c>
      <c r="N21" s="404">
        <f>[4]Htrang2024!L17</f>
        <v>0</v>
      </c>
      <c r="O21" s="404">
        <f>[4]Htrang2024!M17</f>
        <v>0</v>
      </c>
      <c r="P21" s="404">
        <f>[4]Htrang2024!N17</f>
        <v>0</v>
      </c>
      <c r="Q21" s="404">
        <f>[4]Htrang2024!O17</f>
        <v>0</v>
      </c>
      <c r="R21" s="404">
        <f>[4]Htrang2024!P17</f>
        <v>0</v>
      </c>
      <c r="S21" s="404">
        <f>[4]Htrang2024!Q17</f>
        <v>0</v>
      </c>
      <c r="T21" s="404">
        <f>[4]Htrang2024!R17</f>
        <v>0</v>
      </c>
      <c r="U21" s="404">
        <f>[4]Htrang2024!S17</f>
        <v>0</v>
      </c>
      <c r="V21" s="404">
        <f>[4]Htrang2024!T17</f>
        <v>0</v>
      </c>
      <c r="W21" s="404"/>
      <c r="X21" s="404"/>
      <c r="Y21" s="404"/>
      <c r="Z21" s="404"/>
      <c r="AA21" s="404"/>
      <c r="AB21" s="404"/>
      <c r="AC21" s="404"/>
      <c r="AD21" s="404"/>
      <c r="AE21" s="404"/>
      <c r="AF21" s="404"/>
      <c r="AG21" s="404"/>
      <c r="AH21" s="404"/>
      <c r="AI21" s="404"/>
      <c r="AJ21" s="404"/>
      <c r="AK21" s="404"/>
      <c r="AL21" s="404"/>
      <c r="AM21" s="404"/>
      <c r="AN21" s="404"/>
      <c r="AO21" s="404"/>
    </row>
    <row r="22" spans="1:41" s="394" customFormat="1" ht="15.75" customHeight="1">
      <c r="A22" s="400" t="s">
        <v>91</v>
      </c>
      <c r="B22" s="400" t="s">
        <v>92</v>
      </c>
      <c r="C22" s="401" t="s">
        <v>13</v>
      </c>
      <c r="D22" s="405">
        <f>SUM(F22:AO22)</f>
        <v>96.226299999999995</v>
      </c>
      <c r="E22" s="406">
        <f t="shared" si="0"/>
        <v>9.6602072401434338</v>
      </c>
      <c r="F22" s="404">
        <f>[4]Htrang2024!E21</f>
        <v>96.226299999999995</v>
      </c>
      <c r="G22" s="404">
        <f>[4]Htrang2024!F21</f>
        <v>0</v>
      </c>
      <c r="H22" s="404">
        <f>[4]Htrang2024!G21</f>
        <v>0</v>
      </c>
      <c r="I22" s="404">
        <f>[4]Htrang2024!H21</f>
        <v>0</v>
      </c>
      <c r="J22" s="404">
        <f>[4]Htrang2024!I21</f>
        <v>0</v>
      </c>
      <c r="K22" s="404">
        <f>[4]Htrang2024!J21</f>
        <v>0</v>
      </c>
      <c r="L22" s="404">
        <f>[4]Htrang2024!K21</f>
        <v>0</v>
      </c>
      <c r="M22" s="404">
        <f>[4]Htrang2024!L21</f>
        <v>0</v>
      </c>
      <c r="N22" s="404">
        <f>[4]Htrang2024!M21</f>
        <v>0</v>
      </c>
      <c r="O22" s="404">
        <f>[4]Htrang2024!N21</f>
        <v>0</v>
      </c>
      <c r="P22" s="404">
        <f>[4]Htrang2024!O21</f>
        <v>0</v>
      </c>
      <c r="Q22" s="404">
        <f>[4]Htrang2024!P21</f>
        <v>0</v>
      </c>
      <c r="R22" s="404">
        <f>[4]Htrang2024!Q21</f>
        <v>0</v>
      </c>
      <c r="S22" s="404">
        <f>[4]Htrang2024!R21</f>
        <v>0</v>
      </c>
      <c r="T22" s="404">
        <f>[4]Htrang2024!S21</f>
        <v>0</v>
      </c>
      <c r="U22" s="404">
        <f>[4]Htrang2024!T21</f>
        <v>0</v>
      </c>
      <c r="V22" s="404">
        <f>[4]Htrang2024!U21</f>
        <v>0</v>
      </c>
      <c r="W22" s="404"/>
      <c r="X22" s="404"/>
      <c r="Y22" s="404"/>
      <c r="Z22" s="404"/>
      <c r="AA22" s="404"/>
      <c r="AB22" s="404"/>
      <c r="AC22" s="404"/>
      <c r="AD22" s="404"/>
      <c r="AE22" s="404"/>
      <c r="AF22" s="404"/>
      <c r="AG22" s="404"/>
      <c r="AH22" s="404"/>
      <c r="AI22" s="404"/>
      <c r="AJ22" s="404"/>
      <c r="AK22" s="404"/>
      <c r="AL22" s="404"/>
      <c r="AM22" s="404"/>
      <c r="AN22" s="404"/>
      <c r="AO22" s="404"/>
    </row>
    <row r="23" spans="1:41" s="394" customFormat="1" ht="15.75" customHeight="1">
      <c r="A23" s="400" t="s">
        <v>93</v>
      </c>
      <c r="B23" s="400" t="s">
        <v>94</v>
      </c>
      <c r="C23" s="401" t="s">
        <v>14</v>
      </c>
      <c r="D23" s="405">
        <f>SUM(F23:AO23)</f>
        <v>0</v>
      </c>
      <c r="E23" s="406">
        <f t="shared" si="0"/>
        <v>0</v>
      </c>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row>
    <row r="24" spans="1:41" s="394" customFormat="1" ht="15.75" customHeight="1">
      <c r="A24" s="400" t="s">
        <v>95</v>
      </c>
      <c r="B24" s="400" t="s">
        <v>96</v>
      </c>
      <c r="C24" s="401" t="s">
        <v>15</v>
      </c>
      <c r="D24" s="405">
        <f>SUM(F24:AO24)</f>
        <v>46.450699999999998</v>
      </c>
      <c r="E24" s="406">
        <f t="shared" si="0"/>
        <v>4.6632094183163089</v>
      </c>
      <c r="F24" s="404">
        <f>[4]Htrang2024!E24</f>
        <v>46.450699999999998</v>
      </c>
      <c r="G24" s="404">
        <f>[4]Htrang2024!F24</f>
        <v>0</v>
      </c>
      <c r="H24" s="404">
        <f>[4]Htrang2024!G24</f>
        <v>0</v>
      </c>
      <c r="I24" s="404">
        <f>[4]Htrang2024!H24</f>
        <v>0</v>
      </c>
      <c r="J24" s="404">
        <f>[4]Htrang2024!I24</f>
        <v>0</v>
      </c>
      <c r="K24" s="404">
        <f>[4]Htrang2024!J24</f>
        <v>0</v>
      </c>
      <c r="L24" s="404">
        <f>[4]Htrang2024!K24</f>
        <v>0</v>
      </c>
      <c r="M24" s="404">
        <f>[4]Htrang2024!L24</f>
        <v>0</v>
      </c>
      <c r="N24" s="404">
        <f>[4]Htrang2024!M24</f>
        <v>0</v>
      </c>
      <c r="O24" s="404">
        <f>[4]Htrang2024!N24</f>
        <v>0</v>
      </c>
      <c r="P24" s="404">
        <f>[4]Htrang2024!O24</f>
        <v>0</v>
      </c>
      <c r="Q24" s="404">
        <f>[4]Htrang2024!P24</f>
        <v>0</v>
      </c>
      <c r="R24" s="404">
        <f>[4]Htrang2024!Q24</f>
        <v>0</v>
      </c>
      <c r="S24" s="404">
        <f>[4]Htrang2024!R24</f>
        <v>0</v>
      </c>
      <c r="T24" s="404">
        <f>[4]Htrang2024!S24</f>
        <v>0</v>
      </c>
      <c r="U24" s="404">
        <f>[4]Htrang2024!T24</f>
        <v>0</v>
      </c>
      <c r="V24" s="404">
        <f>[4]Htrang2024!U24</f>
        <v>0</v>
      </c>
      <c r="W24" s="404"/>
      <c r="X24" s="404"/>
      <c r="Y24" s="404"/>
      <c r="Z24" s="404"/>
      <c r="AA24" s="404"/>
      <c r="AB24" s="404"/>
      <c r="AC24" s="404"/>
      <c r="AD24" s="404"/>
      <c r="AE24" s="404"/>
      <c r="AF24" s="404"/>
      <c r="AG24" s="404"/>
      <c r="AH24" s="404"/>
      <c r="AI24" s="404"/>
      <c r="AJ24" s="404"/>
      <c r="AK24" s="404"/>
      <c r="AL24" s="404"/>
      <c r="AM24" s="404"/>
      <c r="AN24" s="404"/>
      <c r="AO24" s="404"/>
    </row>
    <row r="25" spans="1:41" s="394" customFormat="1" ht="15.75" customHeight="1">
      <c r="A25" s="390">
        <v>2</v>
      </c>
      <c r="B25" s="390" t="s">
        <v>97</v>
      </c>
      <c r="C25" s="391" t="s">
        <v>98</v>
      </c>
      <c r="D25" s="386">
        <f>D26+D29+D63+D64+D65+D66+D67+D68</f>
        <v>565.80559999999991</v>
      </c>
      <c r="E25" s="392">
        <f t="shared" si="0"/>
        <v>56.801512202315784</v>
      </c>
      <c r="F25" s="388">
        <f t="shared" ref="F25:AJ25" si="27">F26+F29+F63+F64+F65+F66+F67+F68</f>
        <v>565.80559999999991</v>
      </c>
      <c r="G25" s="388">
        <f t="shared" si="27"/>
        <v>0</v>
      </c>
      <c r="H25" s="388">
        <f t="shared" si="27"/>
        <v>0</v>
      </c>
      <c r="I25" s="388">
        <f t="shared" si="27"/>
        <v>0</v>
      </c>
      <c r="J25" s="388">
        <f t="shared" si="27"/>
        <v>0</v>
      </c>
      <c r="K25" s="388">
        <f t="shared" si="27"/>
        <v>0</v>
      </c>
      <c r="L25" s="388">
        <f t="shared" si="27"/>
        <v>0</v>
      </c>
      <c r="M25" s="388">
        <f t="shared" si="27"/>
        <v>0</v>
      </c>
      <c r="N25" s="388">
        <f t="shared" si="27"/>
        <v>0</v>
      </c>
      <c r="O25" s="388">
        <f t="shared" si="27"/>
        <v>0</v>
      </c>
      <c r="P25" s="388">
        <f t="shared" si="27"/>
        <v>0</v>
      </c>
      <c r="Q25" s="388">
        <f t="shared" si="27"/>
        <v>0</v>
      </c>
      <c r="R25" s="388">
        <f t="shared" si="27"/>
        <v>0</v>
      </c>
      <c r="S25" s="388">
        <f t="shared" si="27"/>
        <v>0</v>
      </c>
      <c r="T25" s="388">
        <f t="shared" si="27"/>
        <v>0</v>
      </c>
      <c r="U25" s="388">
        <f t="shared" si="27"/>
        <v>0</v>
      </c>
      <c r="V25" s="388">
        <f t="shared" si="27"/>
        <v>0</v>
      </c>
      <c r="W25" s="388">
        <f t="shared" si="27"/>
        <v>0</v>
      </c>
      <c r="X25" s="388">
        <f t="shared" si="27"/>
        <v>0</v>
      </c>
      <c r="Y25" s="388">
        <f t="shared" si="27"/>
        <v>0</v>
      </c>
      <c r="Z25" s="388">
        <f t="shared" si="27"/>
        <v>0</v>
      </c>
      <c r="AA25" s="388">
        <f t="shared" si="27"/>
        <v>0</v>
      </c>
      <c r="AB25" s="388">
        <f t="shared" si="27"/>
        <v>0</v>
      </c>
      <c r="AC25" s="388">
        <f t="shared" si="27"/>
        <v>0</v>
      </c>
      <c r="AD25" s="388">
        <f t="shared" si="27"/>
        <v>0</v>
      </c>
      <c r="AE25" s="388">
        <f t="shared" si="27"/>
        <v>0</v>
      </c>
      <c r="AF25" s="388">
        <f t="shared" si="27"/>
        <v>0</v>
      </c>
      <c r="AG25" s="388">
        <f t="shared" si="27"/>
        <v>0</v>
      </c>
      <c r="AH25" s="388">
        <f t="shared" si="27"/>
        <v>0</v>
      </c>
      <c r="AI25" s="388">
        <f t="shared" si="27"/>
        <v>0</v>
      </c>
      <c r="AJ25" s="388">
        <f t="shared" si="27"/>
        <v>0</v>
      </c>
      <c r="AK25" s="388">
        <f t="shared" ref="AK25:AO25" si="28">AK26+AK29+AK63+AK64+AK65+AK66+AK67+AK68</f>
        <v>0</v>
      </c>
      <c r="AL25" s="388">
        <f t="shared" si="28"/>
        <v>0</v>
      </c>
      <c r="AM25" s="388">
        <f t="shared" si="28"/>
        <v>0</v>
      </c>
      <c r="AN25" s="388">
        <f t="shared" si="28"/>
        <v>0</v>
      </c>
      <c r="AO25" s="388">
        <f t="shared" si="28"/>
        <v>0</v>
      </c>
    </row>
    <row r="26" spans="1:41" s="394" customFormat="1" ht="15.75" customHeight="1">
      <c r="A26" s="390" t="s">
        <v>99</v>
      </c>
      <c r="B26" s="390" t="s">
        <v>420</v>
      </c>
      <c r="C26" s="391" t="s">
        <v>421</v>
      </c>
      <c r="D26" s="386">
        <f>D27+D28</f>
        <v>137.76050000000001</v>
      </c>
      <c r="E26" s="392">
        <f t="shared" si="0"/>
        <v>13.829846720759084</v>
      </c>
      <c r="F26" s="388">
        <f t="shared" ref="F26:AJ26" si="29">F27+F28</f>
        <v>137.76050000000001</v>
      </c>
      <c r="G26" s="388">
        <f t="shared" si="29"/>
        <v>0</v>
      </c>
      <c r="H26" s="388">
        <f t="shared" si="29"/>
        <v>0</v>
      </c>
      <c r="I26" s="388">
        <f t="shared" si="29"/>
        <v>0</v>
      </c>
      <c r="J26" s="388">
        <f t="shared" si="29"/>
        <v>0</v>
      </c>
      <c r="K26" s="388">
        <f t="shared" si="29"/>
        <v>0</v>
      </c>
      <c r="L26" s="388">
        <f t="shared" si="29"/>
        <v>0</v>
      </c>
      <c r="M26" s="388">
        <f t="shared" si="29"/>
        <v>0</v>
      </c>
      <c r="N26" s="388">
        <f t="shared" si="29"/>
        <v>0</v>
      </c>
      <c r="O26" s="388">
        <f t="shared" si="29"/>
        <v>0</v>
      </c>
      <c r="P26" s="388">
        <f t="shared" si="29"/>
        <v>0</v>
      </c>
      <c r="Q26" s="388">
        <f t="shared" si="29"/>
        <v>0</v>
      </c>
      <c r="R26" s="388">
        <f t="shared" si="29"/>
        <v>0</v>
      </c>
      <c r="S26" s="388">
        <f t="shared" si="29"/>
        <v>0</v>
      </c>
      <c r="T26" s="388">
        <f t="shared" si="29"/>
        <v>0</v>
      </c>
      <c r="U26" s="388">
        <f t="shared" si="29"/>
        <v>0</v>
      </c>
      <c r="V26" s="388">
        <f t="shared" si="29"/>
        <v>0</v>
      </c>
      <c r="W26" s="388">
        <f t="shared" si="29"/>
        <v>0</v>
      </c>
      <c r="X26" s="388">
        <f t="shared" si="29"/>
        <v>0</v>
      </c>
      <c r="Y26" s="388">
        <f t="shared" si="29"/>
        <v>0</v>
      </c>
      <c r="Z26" s="388">
        <f t="shared" si="29"/>
        <v>0</v>
      </c>
      <c r="AA26" s="388">
        <f t="shared" si="29"/>
        <v>0</v>
      </c>
      <c r="AB26" s="388">
        <f t="shared" si="29"/>
        <v>0</v>
      </c>
      <c r="AC26" s="388">
        <f t="shared" si="29"/>
        <v>0</v>
      </c>
      <c r="AD26" s="388">
        <f t="shared" si="29"/>
        <v>0</v>
      </c>
      <c r="AE26" s="388">
        <f t="shared" si="29"/>
        <v>0</v>
      </c>
      <c r="AF26" s="388">
        <f t="shared" si="29"/>
        <v>0</v>
      </c>
      <c r="AG26" s="388">
        <f t="shared" si="29"/>
        <v>0</v>
      </c>
      <c r="AH26" s="388">
        <f t="shared" si="29"/>
        <v>0</v>
      </c>
      <c r="AI26" s="388">
        <f t="shared" si="29"/>
        <v>0</v>
      </c>
      <c r="AJ26" s="388">
        <f t="shared" si="29"/>
        <v>0</v>
      </c>
      <c r="AK26" s="388">
        <f t="shared" ref="AK26:AO26" si="30">AK27+AK28</f>
        <v>0</v>
      </c>
      <c r="AL26" s="388">
        <f t="shared" si="30"/>
        <v>0</v>
      </c>
      <c r="AM26" s="388">
        <f t="shared" si="30"/>
        <v>0</v>
      </c>
      <c r="AN26" s="388">
        <f t="shared" si="30"/>
        <v>0</v>
      </c>
      <c r="AO26" s="388">
        <f t="shared" si="30"/>
        <v>0</v>
      </c>
    </row>
    <row r="27" spans="1:41" s="394" customFormat="1" ht="15.75" customHeight="1">
      <c r="A27" s="400" t="s">
        <v>422</v>
      </c>
      <c r="B27" s="400" t="s">
        <v>60</v>
      </c>
      <c r="C27" s="401" t="s">
        <v>16</v>
      </c>
      <c r="D27" s="405">
        <f>SUM(F27:AO27)</f>
        <v>125.6538</v>
      </c>
      <c r="E27" s="406">
        <f t="shared" si="0"/>
        <v>12.614448944950967</v>
      </c>
      <c r="F27" s="404">
        <f>[4]Htrang2024!E27</f>
        <v>125.6538</v>
      </c>
      <c r="G27" s="404">
        <f>[4]Htrang2024!F27</f>
        <v>0</v>
      </c>
      <c r="H27" s="404">
        <f>[4]Htrang2024!G27</f>
        <v>0</v>
      </c>
      <c r="I27" s="404">
        <f>[4]Htrang2024!H27</f>
        <v>0</v>
      </c>
      <c r="J27" s="404">
        <f>[4]Htrang2024!I27</f>
        <v>0</v>
      </c>
      <c r="K27" s="404">
        <f>[4]Htrang2024!J27</f>
        <v>0</v>
      </c>
      <c r="L27" s="404">
        <f>[4]Htrang2024!K27</f>
        <v>0</v>
      </c>
      <c r="M27" s="404">
        <f>[4]Htrang2024!L27</f>
        <v>0</v>
      </c>
      <c r="N27" s="404">
        <f>[4]Htrang2024!M27</f>
        <v>0</v>
      </c>
      <c r="O27" s="404">
        <f>[4]Htrang2024!N27</f>
        <v>0</v>
      </c>
      <c r="P27" s="404">
        <f>[4]Htrang2024!O27</f>
        <v>0</v>
      </c>
      <c r="Q27" s="404">
        <f>[4]Htrang2024!P27</f>
        <v>0</v>
      </c>
      <c r="R27" s="404">
        <f>[4]Htrang2024!Q27</f>
        <v>0</v>
      </c>
      <c r="S27" s="404">
        <f>[4]Htrang2024!R27</f>
        <v>0</v>
      </c>
      <c r="T27" s="404">
        <f>[4]Htrang2024!S27</f>
        <v>0</v>
      </c>
      <c r="U27" s="404">
        <f>[4]Htrang2024!T27</f>
        <v>0</v>
      </c>
      <c r="V27" s="404">
        <f>[4]Htrang2024!U27</f>
        <v>0</v>
      </c>
      <c r="W27" s="404"/>
      <c r="X27" s="404"/>
      <c r="Y27" s="404"/>
      <c r="Z27" s="404"/>
      <c r="AA27" s="404"/>
      <c r="AB27" s="404"/>
      <c r="AC27" s="404"/>
      <c r="AD27" s="404"/>
      <c r="AE27" s="404"/>
      <c r="AF27" s="404"/>
      <c r="AG27" s="404"/>
      <c r="AH27" s="404"/>
      <c r="AI27" s="404"/>
      <c r="AJ27" s="404"/>
      <c r="AK27" s="404"/>
      <c r="AL27" s="404"/>
      <c r="AM27" s="404"/>
      <c r="AN27" s="404"/>
      <c r="AO27" s="404"/>
    </row>
    <row r="28" spans="1:41" s="394" customFormat="1" ht="15.75" customHeight="1">
      <c r="A28" s="400" t="s">
        <v>423</v>
      </c>
      <c r="B28" s="400" t="s">
        <v>61</v>
      </c>
      <c r="C28" s="401" t="s">
        <v>17</v>
      </c>
      <c r="D28" s="405">
        <f>SUM(F28:AO28)</f>
        <v>12.1067</v>
      </c>
      <c r="E28" s="406">
        <f t="shared" si="0"/>
        <v>1.2153977758081163</v>
      </c>
      <c r="F28" s="404">
        <f>[4]Htrang2024!E28</f>
        <v>12.1067</v>
      </c>
      <c r="G28" s="404">
        <f>[4]Htrang2024!F28</f>
        <v>0</v>
      </c>
      <c r="H28" s="404">
        <f>[4]Htrang2024!G28</f>
        <v>0</v>
      </c>
      <c r="I28" s="404">
        <f>[4]Htrang2024!H28</f>
        <v>0</v>
      </c>
      <c r="J28" s="404">
        <f>[4]Htrang2024!I28</f>
        <v>0</v>
      </c>
      <c r="K28" s="404">
        <f>[4]Htrang2024!J28</f>
        <v>0</v>
      </c>
      <c r="L28" s="404">
        <f>[4]Htrang2024!K28</f>
        <v>0</v>
      </c>
      <c r="M28" s="404">
        <f>[4]Htrang2024!L28</f>
        <v>0</v>
      </c>
      <c r="N28" s="404">
        <f>[4]Htrang2024!M28</f>
        <v>0</v>
      </c>
      <c r="O28" s="404">
        <f>[4]Htrang2024!N28</f>
        <v>0</v>
      </c>
      <c r="P28" s="404">
        <f>[4]Htrang2024!O28</f>
        <v>0</v>
      </c>
      <c r="Q28" s="404">
        <f>[4]Htrang2024!P28</f>
        <v>0</v>
      </c>
      <c r="R28" s="404">
        <f>[4]Htrang2024!Q28</f>
        <v>0</v>
      </c>
      <c r="S28" s="404">
        <f>[4]Htrang2024!R28</f>
        <v>0</v>
      </c>
      <c r="T28" s="404">
        <f>[4]Htrang2024!S28</f>
        <v>0</v>
      </c>
      <c r="U28" s="404">
        <f>[4]Htrang2024!T28</f>
        <v>0</v>
      </c>
      <c r="V28" s="404">
        <f>[4]Htrang2024!U28</f>
        <v>0</v>
      </c>
      <c r="W28" s="404"/>
      <c r="X28" s="404"/>
      <c r="Y28" s="404"/>
      <c r="Z28" s="404"/>
      <c r="AA28" s="404"/>
      <c r="AB28" s="404"/>
      <c r="AC28" s="404"/>
      <c r="AD28" s="404"/>
      <c r="AE28" s="404"/>
      <c r="AF28" s="404"/>
      <c r="AG28" s="404"/>
      <c r="AH28" s="404"/>
      <c r="AI28" s="404"/>
      <c r="AJ28" s="404"/>
      <c r="AK28" s="404"/>
      <c r="AL28" s="404"/>
      <c r="AM28" s="404"/>
      <c r="AN28" s="404"/>
      <c r="AO28" s="404"/>
    </row>
    <row r="29" spans="1:41" s="394" customFormat="1" ht="18.75">
      <c r="A29" s="390" t="s">
        <v>100</v>
      </c>
      <c r="B29" s="390" t="s">
        <v>424</v>
      </c>
      <c r="C29" s="391" t="s">
        <v>425</v>
      </c>
      <c r="D29" s="386">
        <f>D30+D31+D32+D33+D43+D51</f>
        <v>313.68439999999998</v>
      </c>
      <c r="E29" s="392">
        <f t="shared" si="0"/>
        <v>31.490936594258006</v>
      </c>
      <c r="F29" s="388">
        <f>F30+F31+F32+F33+F43+F51</f>
        <v>313.68439999999998</v>
      </c>
      <c r="G29" s="388">
        <f t="shared" ref="G29:AJ29" si="31">G30+G31+G32+G33+G43+G51</f>
        <v>0</v>
      </c>
      <c r="H29" s="388">
        <f t="shared" si="31"/>
        <v>0</v>
      </c>
      <c r="I29" s="388">
        <f t="shared" si="31"/>
        <v>0</v>
      </c>
      <c r="J29" s="388">
        <f t="shared" si="31"/>
        <v>0</v>
      </c>
      <c r="K29" s="388">
        <f t="shared" si="31"/>
        <v>0</v>
      </c>
      <c r="L29" s="388">
        <f t="shared" si="31"/>
        <v>0</v>
      </c>
      <c r="M29" s="388">
        <f t="shared" si="31"/>
        <v>0</v>
      </c>
      <c r="N29" s="388">
        <f t="shared" si="31"/>
        <v>0</v>
      </c>
      <c r="O29" s="388">
        <f t="shared" si="31"/>
        <v>0</v>
      </c>
      <c r="P29" s="388">
        <f t="shared" si="31"/>
        <v>0</v>
      </c>
      <c r="Q29" s="388">
        <f t="shared" si="31"/>
        <v>0</v>
      </c>
      <c r="R29" s="388">
        <f t="shared" si="31"/>
        <v>0</v>
      </c>
      <c r="S29" s="388">
        <f t="shared" si="31"/>
        <v>0</v>
      </c>
      <c r="T29" s="388">
        <f t="shared" si="31"/>
        <v>0</v>
      </c>
      <c r="U29" s="388">
        <f t="shared" si="31"/>
        <v>0</v>
      </c>
      <c r="V29" s="388">
        <f t="shared" si="31"/>
        <v>0</v>
      </c>
      <c r="W29" s="388">
        <f t="shared" si="31"/>
        <v>0</v>
      </c>
      <c r="X29" s="388">
        <f t="shared" si="31"/>
        <v>0</v>
      </c>
      <c r="Y29" s="388">
        <f t="shared" si="31"/>
        <v>0</v>
      </c>
      <c r="Z29" s="388">
        <f t="shared" si="31"/>
        <v>0</v>
      </c>
      <c r="AA29" s="388">
        <f t="shared" si="31"/>
        <v>0</v>
      </c>
      <c r="AB29" s="388">
        <f t="shared" si="31"/>
        <v>0</v>
      </c>
      <c r="AC29" s="388">
        <f t="shared" si="31"/>
        <v>0</v>
      </c>
      <c r="AD29" s="388">
        <f t="shared" si="31"/>
        <v>0</v>
      </c>
      <c r="AE29" s="388">
        <f t="shared" si="31"/>
        <v>0</v>
      </c>
      <c r="AF29" s="388">
        <f t="shared" si="31"/>
        <v>0</v>
      </c>
      <c r="AG29" s="388">
        <f t="shared" si="31"/>
        <v>0</v>
      </c>
      <c r="AH29" s="388">
        <f t="shared" si="31"/>
        <v>0</v>
      </c>
      <c r="AI29" s="388">
        <f t="shared" si="31"/>
        <v>0</v>
      </c>
      <c r="AJ29" s="388">
        <f t="shared" si="31"/>
        <v>0</v>
      </c>
      <c r="AK29" s="388">
        <f t="shared" ref="AK29:AO29" si="32">AK30+AK31+AK32+AK33+AK43+AK51</f>
        <v>0</v>
      </c>
      <c r="AL29" s="388">
        <f t="shared" si="32"/>
        <v>0</v>
      </c>
      <c r="AM29" s="388">
        <f t="shared" si="32"/>
        <v>0</v>
      </c>
      <c r="AN29" s="388">
        <f t="shared" si="32"/>
        <v>0</v>
      </c>
      <c r="AO29" s="388">
        <f t="shared" si="32"/>
        <v>0</v>
      </c>
    </row>
    <row r="30" spans="1:41" s="394" customFormat="1" ht="18.75">
      <c r="A30" s="400" t="s">
        <v>426</v>
      </c>
      <c r="B30" s="400" t="s">
        <v>427</v>
      </c>
      <c r="C30" s="401" t="s">
        <v>50</v>
      </c>
      <c r="D30" s="405">
        <f>SUM(F30:AO30)</f>
        <v>5.6692999999999998</v>
      </c>
      <c r="E30" s="406">
        <f t="shared" si="0"/>
        <v>0.56914391290681621</v>
      </c>
      <c r="F30" s="404">
        <f>[4]Htrang2024!E29</f>
        <v>5.6692999999999998</v>
      </c>
      <c r="G30" s="404">
        <f>[4]Htrang2024!F29</f>
        <v>0</v>
      </c>
      <c r="H30" s="404">
        <f>[4]Htrang2024!G29</f>
        <v>0</v>
      </c>
      <c r="I30" s="404">
        <f>[4]Htrang2024!H29</f>
        <v>0</v>
      </c>
      <c r="J30" s="404">
        <f>[4]Htrang2024!I29</f>
        <v>0</v>
      </c>
      <c r="K30" s="404">
        <f>[4]Htrang2024!J29</f>
        <v>0</v>
      </c>
      <c r="L30" s="404">
        <f>[4]Htrang2024!K29</f>
        <v>0</v>
      </c>
      <c r="M30" s="404">
        <f>[4]Htrang2024!L29</f>
        <v>0</v>
      </c>
      <c r="N30" s="404">
        <f>[4]Htrang2024!M29</f>
        <v>0</v>
      </c>
      <c r="O30" s="404">
        <f>[4]Htrang2024!N29</f>
        <v>0</v>
      </c>
      <c r="P30" s="404">
        <f>[4]Htrang2024!O29</f>
        <v>0</v>
      </c>
      <c r="Q30" s="404">
        <f>[4]Htrang2024!P29</f>
        <v>0</v>
      </c>
      <c r="R30" s="404">
        <f>[4]Htrang2024!Q29</f>
        <v>0</v>
      </c>
      <c r="S30" s="404">
        <f>[4]Htrang2024!R29</f>
        <v>0</v>
      </c>
      <c r="T30" s="404">
        <f>[4]Htrang2024!S29</f>
        <v>0</v>
      </c>
      <c r="U30" s="404">
        <f>[4]Htrang2024!T29</f>
        <v>0</v>
      </c>
      <c r="V30" s="404">
        <f>[4]Htrang2024!U29</f>
        <v>0</v>
      </c>
      <c r="W30" s="404"/>
      <c r="X30" s="404"/>
      <c r="Y30" s="404"/>
      <c r="Z30" s="404"/>
      <c r="AA30" s="404"/>
      <c r="AB30" s="404"/>
      <c r="AC30" s="404"/>
      <c r="AD30" s="404"/>
      <c r="AE30" s="404"/>
      <c r="AF30" s="404"/>
      <c r="AG30" s="404"/>
      <c r="AH30" s="404"/>
      <c r="AI30" s="404"/>
      <c r="AJ30" s="404"/>
      <c r="AK30" s="404"/>
      <c r="AL30" s="404"/>
      <c r="AM30" s="404"/>
      <c r="AN30" s="404"/>
      <c r="AO30" s="404"/>
    </row>
    <row r="31" spans="1:41" s="394" customFormat="1" ht="18.75">
      <c r="A31" s="400" t="s">
        <v>428</v>
      </c>
      <c r="B31" s="400" t="s">
        <v>63</v>
      </c>
      <c r="C31" s="401" t="s">
        <v>18</v>
      </c>
      <c r="D31" s="405">
        <f>SUM(F31:AO31)</f>
        <v>15.2669</v>
      </c>
      <c r="E31" s="406">
        <f t="shared" si="0"/>
        <v>1.5326518624798606</v>
      </c>
      <c r="F31" s="404">
        <f>[4]Htrang2024!E30</f>
        <v>15.2669</v>
      </c>
      <c r="G31" s="404">
        <f>[4]Htrang2024!F30</f>
        <v>0</v>
      </c>
      <c r="H31" s="404">
        <f>[4]Htrang2024!G30</f>
        <v>0</v>
      </c>
      <c r="I31" s="404">
        <f>[4]Htrang2024!H30</f>
        <v>0</v>
      </c>
      <c r="J31" s="404">
        <f>[4]Htrang2024!I30</f>
        <v>0</v>
      </c>
      <c r="K31" s="404">
        <f>[4]Htrang2024!J30</f>
        <v>0</v>
      </c>
      <c r="L31" s="404">
        <f>[4]Htrang2024!K30</f>
        <v>0</v>
      </c>
      <c r="M31" s="404">
        <f>[4]Htrang2024!L30</f>
        <v>0</v>
      </c>
      <c r="N31" s="404">
        <f>[4]Htrang2024!M30</f>
        <v>0</v>
      </c>
      <c r="O31" s="404">
        <f>[4]Htrang2024!N30</f>
        <v>0</v>
      </c>
      <c r="P31" s="404">
        <f>[4]Htrang2024!O30</f>
        <v>0</v>
      </c>
      <c r="Q31" s="404">
        <f>[4]Htrang2024!P30</f>
        <v>0</v>
      </c>
      <c r="R31" s="404">
        <f>[4]Htrang2024!Q30</f>
        <v>0</v>
      </c>
      <c r="S31" s="404">
        <f>[4]Htrang2024!R30</f>
        <v>0</v>
      </c>
      <c r="T31" s="404">
        <f>[4]Htrang2024!S30</f>
        <v>0</v>
      </c>
      <c r="U31" s="404">
        <f>[4]Htrang2024!T30</f>
        <v>0</v>
      </c>
      <c r="V31" s="404">
        <f>[4]Htrang2024!U30</f>
        <v>0</v>
      </c>
      <c r="W31" s="404"/>
      <c r="X31" s="404"/>
      <c r="Y31" s="404"/>
      <c r="Z31" s="404"/>
      <c r="AA31" s="404"/>
      <c r="AB31" s="404"/>
      <c r="AC31" s="404"/>
      <c r="AD31" s="404"/>
      <c r="AE31" s="404"/>
      <c r="AF31" s="404"/>
      <c r="AG31" s="404"/>
      <c r="AH31" s="404"/>
      <c r="AI31" s="404"/>
      <c r="AJ31" s="404"/>
      <c r="AK31" s="404"/>
      <c r="AL31" s="404"/>
      <c r="AM31" s="404"/>
      <c r="AN31" s="404"/>
      <c r="AO31" s="404"/>
    </row>
    <row r="32" spans="1:41" s="394" customFormat="1" ht="18.75">
      <c r="A32" s="400" t="s">
        <v>429</v>
      </c>
      <c r="B32" s="400" t="s">
        <v>64</v>
      </c>
      <c r="C32" s="401" t="s">
        <v>19</v>
      </c>
      <c r="D32" s="405">
        <f>SUM(F32:AO32)</f>
        <v>2.4761000000000002</v>
      </c>
      <c r="E32" s="406">
        <f t="shared" si="0"/>
        <v>0.24857693943671491</v>
      </c>
      <c r="F32" s="404">
        <f>[4]Htrang2024!E31</f>
        <v>2.4761000000000002</v>
      </c>
      <c r="G32" s="404">
        <f>[4]Htrang2024!F31</f>
        <v>0</v>
      </c>
      <c r="H32" s="404">
        <f>[4]Htrang2024!G31</f>
        <v>0</v>
      </c>
      <c r="I32" s="404">
        <f>[4]Htrang2024!H31</f>
        <v>0</v>
      </c>
      <c r="J32" s="404">
        <f>[4]Htrang2024!I31</f>
        <v>0</v>
      </c>
      <c r="K32" s="404">
        <f>[4]Htrang2024!J31</f>
        <v>0</v>
      </c>
      <c r="L32" s="404">
        <f>[4]Htrang2024!K31</f>
        <v>0</v>
      </c>
      <c r="M32" s="404">
        <f>[4]Htrang2024!L31</f>
        <v>0</v>
      </c>
      <c r="N32" s="404">
        <f>[4]Htrang2024!M31</f>
        <v>0</v>
      </c>
      <c r="O32" s="404">
        <f>[4]Htrang2024!N31</f>
        <v>0</v>
      </c>
      <c r="P32" s="404">
        <f>[4]Htrang2024!O31</f>
        <v>0</v>
      </c>
      <c r="Q32" s="404">
        <f>[4]Htrang2024!P31</f>
        <v>0</v>
      </c>
      <c r="R32" s="404">
        <f>[4]Htrang2024!Q31</f>
        <v>0</v>
      </c>
      <c r="S32" s="404">
        <f>[4]Htrang2024!R31</f>
        <v>0</v>
      </c>
      <c r="T32" s="404">
        <f>[4]Htrang2024!S31</f>
        <v>0</v>
      </c>
      <c r="U32" s="404">
        <f>[4]Htrang2024!T31</f>
        <v>0</v>
      </c>
      <c r="V32" s="404">
        <f>[4]Htrang2024!U31</f>
        <v>0</v>
      </c>
      <c r="W32" s="404"/>
      <c r="X32" s="404"/>
      <c r="Y32" s="404"/>
      <c r="Z32" s="404"/>
      <c r="AA32" s="404"/>
      <c r="AB32" s="404"/>
      <c r="AC32" s="404"/>
      <c r="AD32" s="404"/>
      <c r="AE32" s="404"/>
      <c r="AF32" s="404"/>
      <c r="AG32" s="404"/>
      <c r="AH32" s="404"/>
      <c r="AI32" s="404"/>
      <c r="AJ32" s="404"/>
      <c r="AK32" s="404"/>
      <c r="AL32" s="404"/>
      <c r="AM32" s="404"/>
      <c r="AN32" s="404"/>
      <c r="AO32" s="404"/>
    </row>
    <row r="33" spans="1:41" s="394" customFormat="1" ht="18.75">
      <c r="A33" s="390" t="s">
        <v>430</v>
      </c>
      <c r="B33" s="390" t="s">
        <v>219</v>
      </c>
      <c r="C33" s="391" t="s">
        <v>101</v>
      </c>
      <c r="D33" s="386">
        <f>D34+D35+D36+D37+D38+D39+D40+D41+D42</f>
        <v>47.927</v>
      </c>
      <c r="E33" s="392">
        <f t="shared" si="0"/>
        <v>4.8114159268137131</v>
      </c>
      <c r="F33" s="396">
        <f t="shared" ref="F33:AJ33" si="33">F34+F35+F36+F37+F38+F39+F40+F41+F42</f>
        <v>47.927</v>
      </c>
      <c r="G33" s="396">
        <f t="shared" si="33"/>
        <v>0</v>
      </c>
      <c r="H33" s="396">
        <f t="shared" si="33"/>
        <v>0</v>
      </c>
      <c r="I33" s="396">
        <f t="shared" si="33"/>
        <v>0</v>
      </c>
      <c r="J33" s="396">
        <f t="shared" si="33"/>
        <v>0</v>
      </c>
      <c r="K33" s="396">
        <f t="shared" si="33"/>
        <v>0</v>
      </c>
      <c r="L33" s="396">
        <f t="shared" si="33"/>
        <v>0</v>
      </c>
      <c r="M33" s="396">
        <f t="shared" si="33"/>
        <v>0</v>
      </c>
      <c r="N33" s="396">
        <f t="shared" si="33"/>
        <v>0</v>
      </c>
      <c r="O33" s="396">
        <f t="shared" si="33"/>
        <v>0</v>
      </c>
      <c r="P33" s="396">
        <f t="shared" si="33"/>
        <v>0</v>
      </c>
      <c r="Q33" s="396">
        <f t="shared" si="33"/>
        <v>0</v>
      </c>
      <c r="R33" s="396">
        <f t="shared" si="33"/>
        <v>0</v>
      </c>
      <c r="S33" s="396">
        <f t="shared" si="33"/>
        <v>0</v>
      </c>
      <c r="T33" s="396">
        <f t="shared" si="33"/>
        <v>0</v>
      </c>
      <c r="U33" s="396">
        <f t="shared" si="33"/>
        <v>0</v>
      </c>
      <c r="V33" s="396">
        <f t="shared" si="33"/>
        <v>0</v>
      </c>
      <c r="W33" s="396">
        <f t="shared" si="33"/>
        <v>0</v>
      </c>
      <c r="X33" s="396">
        <f t="shared" si="33"/>
        <v>0</v>
      </c>
      <c r="Y33" s="396">
        <f t="shared" si="33"/>
        <v>0</v>
      </c>
      <c r="Z33" s="396">
        <f t="shared" si="33"/>
        <v>0</v>
      </c>
      <c r="AA33" s="396">
        <f t="shared" si="33"/>
        <v>0</v>
      </c>
      <c r="AB33" s="396">
        <f t="shared" si="33"/>
        <v>0</v>
      </c>
      <c r="AC33" s="396">
        <f t="shared" si="33"/>
        <v>0</v>
      </c>
      <c r="AD33" s="396">
        <f t="shared" si="33"/>
        <v>0</v>
      </c>
      <c r="AE33" s="396">
        <f t="shared" si="33"/>
        <v>0</v>
      </c>
      <c r="AF33" s="396">
        <f t="shared" si="33"/>
        <v>0</v>
      </c>
      <c r="AG33" s="396">
        <f t="shared" si="33"/>
        <v>0</v>
      </c>
      <c r="AH33" s="396">
        <f t="shared" si="33"/>
        <v>0</v>
      </c>
      <c r="AI33" s="396">
        <f t="shared" si="33"/>
        <v>0</v>
      </c>
      <c r="AJ33" s="396">
        <f t="shared" si="33"/>
        <v>0</v>
      </c>
      <c r="AK33" s="396">
        <f t="shared" ref="AK33:AO33" si="34">AK34+AK35+AK36+AK37+AK38+AK39+AK40+AK41+AK42</f>
        <v>0</v>
      </c>
      <c r="AL33" s="396">
        <f t="shared" si="34"/>
        <v>0</v>
      </c>
      <c r="AM33" s="396">
        <f t="shared" si="34"/>
        <v>0</v>
      </c>
      <c r="AN33" s="396">
        <f t="shared" si="34"/>
        <v>0</v>
      </c>
      <c r="AO33" s="396">
        <f t="shared" si="34"/>
        <v>0</v>
      </c>
    </row>
    <row r="34" spans="1:41" s="394" customFormat="1" ht="25.5">
      <c r="A34" s="400" t="s">
        <v>431</v>
      </c>
      <c r="B34" s="400" t="s">
        <v>432</v>
      </c>
      <c r="C34" s="401" t="s">
        <v>433</v>
      </c>
      <c r="D34" s="405">
        <f t="shared" ref="D34:D42" si="35">SUM(F34:AO34)</f>
        <v>0</v>
      </c>
      <c r="E34" s="406">
        <f t="shared" si="0"/>
        <v>0</v>
      </c>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row>
    <row r="35" spans="1:41" s="394" customFormat="1" ht="18.75">
      <c r="A35" s="400" t="s">
        <v>434</v>
      </c>
      <c r="B35" s="400" t="s">
        <v>435</v>
      </c>
      <c r="C35" s="401" t="s">
        <v>31</v>
      </c>
      <c r="D35" s="405">
        <f t="shared" si="35"/>
        <v>4.3086000000000002</v>
      </c>
      <c r="E35" s="406">
        <f t="shared" si="0"/>
        <v>0.43254254725456559</v>
      </c>
      <c r="F35" s="404">
        <f>[4]Htrang2024!E34</f>
        <v>4.3086000000000002</v>
      </c>
      <c r="G35" s="404">
        <f>[4]Htrang2024!F34</f>
        <v>0</v>
      </c>
      <c r="H35" s="404">
        <f>[4]Htrang2024!G34</f>
        <v>0</v>
      </c>
      <c r="I35" s="404">
        <f>[4]Htrang2024!H34</f>
        <v>0</v>
      </c>
      <c r="J35" s="404">
        <f>[4]Htrang2024!I34</f>
        <v>0</v>
      </c>
      <c r="K35" s="404">
        <f>[4]Htrang2024!J34</f>
        <v>0</v>
      </c>
      <c r="L35" s="404">
        <f>[4]Htrang2024!K34</f>
        <v>0</v>
      </c>
      <c r="M35" s="404">
        <f>[4]Htrang2024!L34</f>
        <v>0</v>
      </c>
      <c r="N35" s="404">
        <f>[4]Htrang2024!M34</f>
        <v>0</v>
      </c>
      <c r="O35" s="404">
        <f>[4]Htrang2024!N34</f>
        <v>0</v>
      </c>
      <c r="P35" s="404">
        <f>[4]Htrang2024!O34</f>
        <v>0</v>
      </c>
      <c r="Q35" s="404">
        <f>[4]Htrang2024!P34</f>
        <v>0</v>
      </c>
      <c r="R35" s="404">
        <f>[4]Htrang2024!Q34</f>
        <v>0</v>
      </c>
      <c r="S35" s="404">
        <f>[4]Htrang2024!R34</f>
        <v>0</v>
      </c>
      <c r="T35" s="404">
        <f>[4]Htrang2024!S34</f>
        <v>0</v>
      </c>
      <c r="U35" s="404">
        <f>[4]Htrang2024!T34</f>
        <v>0</v>
      </c>
      <c r="V35" s="404">
        <f>[4]Htrang2024!U34</f>
        <v>0</v>
      </c>
      <c r="W35" s="404"/>
      <c r="X35" s="404"/>
      <c r="Y35" s="404"/>
      <c r="Z35" s="404"/>
      <c r="AA35" s="404"/>
      <c r="AB35" s="404"/>
      <c r="AC35" s="404"/>
      <c r="AD35" s="404"/>
      <c r="AE35" s="404"/>
      <c r="AF35" s="404"/>
      <c r="AG35" s="404"/>
      <c r="AH35" s="404"/>
      <c r="AI35" s="404"/>
      <c r="AJ35" s="404"/>
      <c r="AK35" s="404"/>
      <c r="AL35" s="404"/>
      <c r="AM35" s="404"/>
      <c r="AN35" s="404"/>
      <c r="AO35" s="404"/>
    </row>
    <row r="36" spans="1:41" s="394" customFormat="1" ht="18.75">
      <c r="A36" s="400" t="s">
        <v>436</v>
      </c>
      <c r="B36" s="400" t="s">
        <v>437</v>
      </c>
      <c r="C36" s="401" t="s">
        <v>36</v>
      </c>
      <c r="D36" s="405">
        <f t="shared" si="35"/>
        <v>0.13739999999999999</v>
      </c>
      <c r="E36" s="406">
        <f t="shared" si="0"/>
        <v>1.3793655942249759E-2</v>
      </c>
      <c r="F36" s="404">
        <f>[4]Htrang2024!E35</f>
        <v>0.13739999999999999</v>
      </c>
      <c r="G36" s="404">
        <f>[4]Htrang2024!F35</f>
        <v>0</v>
      </c>
      <c r="H36" s="404">
        <f>[4]Htrang2024!G35</f>
        <v>0</v>
      </c>
      <c r="I36" s="404">
        <f>[4]Htrang2024!H35</f>
        <v>0</v>
      </c>
      <c r="J36" s="404">
        <f>[4]Htrang2024!I35</f>
        <v>0</v>
      </c>
      <c r="K36" s="404">
        <f>[4]Htrang2024!J35</f>
        <v>0</v>
      </c>
      <c r="L36" s="404">
        <f>[4]Htrang2024!K35</f>
        <v>0</v>
      </c>
      <c r="M36" s="404">
        <f>[4]Htrang2024!L35</f>
        <v>0</v>
      </c>
      <c r="N36" s="404">
        <f>[4]Htrang2024!M35</f>
        <v>0</v>
      </c>
      <c r="O36" s="404">
        <f>[4]Htrang2024!N35</f>
        <v>0</v>
      </c>
      <c r="P36" s="404">
        <f>[4]Htrang2024!O35</f>
        <v>0</v>
      </c>
      <c r="Q36" s="404">
        <f>[4]Htrang2024!P35</f>
        <v>0</v>
      </c>
      <c r="R36" s="404">
        <f>[4]Htrang2024!Q35</f>
        <v>0</v>
      </c>
      <c r="S36" s="404">
        <f>[4]Htrang2024!R35</f>
        <v>0</v>
      </c>
      <c r="T36" s="404">
        <f>[4]Htrang2024!S35</f>
        <v>0</v>
      </c>
      <c r="U36" s="404">
        <f>[4]Htrang2024!T35</f>
        <v>0</v>
      </c>
      <c r="V36" s="404">
        <f>[4]Htrang2024!U35</f>
        <v>0</v>
      </c>
      <c r="W36" s="404"/>
      <c r="X36" s="404"/>
      <c r="Y36" s="404"/>
      <c r="Z36" s="404"/>
      <c r="AA36" s="404"/>
      <c r="AB36" s="404"/>
      <c r="AC36" s="404"/>
      <c r="AD36" s="404"/>
      <c r="AE36" s="404"/>
      <c r="AF36" s="404"/>
      <c r="AG36" s="404"/>
      <c r="AH36" s="404"/>
      <c r="AI36" s="404"/>
      <c r="AJ36" s="404"/>
      <c r="AK36" s="404"/>
      <c r="AL36" s="404"/>
      <c r="AM36" s="404"/>
      <c r="AN36" s="404"/>
      <c r="AO36" s="404"/>
    </row>
    <row r="37" spans="1:41" s="394" customFormat="1" ht="18.75">
      <c r="A37" s="400" t="s">
        <v>438</v>
      </c>
      <c r="B37" s="400" t="s">
        <v>65</v>
      </c>
      <c r="C37" s="401" t="s">
        <v>32</v>
      </c>
      <c r="D37" s="405">
        <f t="shared" si="35"/>
        <v>1.5605</v>
      </c>
      <c r="E37" s="406">
        <f t="shared" si="0"/>
        <v>0.1566593893586663</v>
      </c>
      <c r="F37" s="404">
        <f>[4]Htrang2024!E36</f>
        <v>1.5605</v>
      </c>
      <c r="G37" s="404">
        <f>[4]Htrang2024!F36</f>
        <v>0</v>
      </c>
      <c r="H37" s="404">
        <f>[4]Htrang2024!G36</f>
        <v>0</v>
      </c>
      <c r="I37" s="404">
        <f>[4]Htrang2024!H36</f>
        <v>0</v>
      </c>
      <c r="J37" s="404">
        <f>[4]Htrang2024!I36</f>
        <v>0</v>
      </c>
      <c r="K37" s="404">
        <f>[4]Htrang2024!J36</f>
        <v>0</v>
      </c>
      <c r="L37" s="404">
        <f>[4]Htrang2024!K36</f>
        <v>0</v>
      </c>
      <c r="M37" s="404">
        <f>[4]Htrang2024!L36</f>
        <v>0</v>
      </c>
      <c r="N37" s="404">
        <f>[4]Htrang2024!M36</f>
        <v>0</v>
      </c>
      <c r="O37" s="404">
        <f>[4]Htrang2024!N36</f>
        <v>0</v>
      </c>
      <c r="P37" s="404">
        <f>[4]Htrang2024!O36</f>
        <v>0</v>
      </c>
      <c r="Q37" s="404">
        <f>[4]Htrang2024!P36</f>
        <v>0</v>
      </c>
      <c r="R37" s="404">
        <f>[4]Htrang2024!Q36</f>
        <v>0</v>
      </c>
      <c r="S37" s="404">
        <f>[4]Htrang2024!R36</f>
        <v>0</v>
      </c>
      <c r="T37" s="404">
        <f>[4]Htrang2024!S36</f>
        <v>0</v>
      </c>
      <c r="U37" s="404">
        <f>[4]Htrang2024!T36</f>
        <v>0</v>
      </c>
      <c r="V37" s="404">
        <f>[4]Htrang2024!U36</f>
        <v>0</v>
      </c>
      <c r="W37" s="404"/>
      <c r="X37" s="404"/>
      <c r="Y37" s="404"/>
      <c r="Z37" s="404"/>
      <c r="AA37" s="404"/>
      <c r="AB37" s="404"/>
      <c r="AC37" s="404"/>
      <c r="AD37" s="404"/>
      <c r="AE37" s="404"/>
      <c r="AF37" s="404"/>
      <c r="AG37" s="404"/>
      <c r="AH37" s="404"/>
      <c r="AI37" s="404"/>
      <c r="AJ37" s="404"/>
      <c r="AK37" s="404"/>
      <c r="AL37" s="404"/>
      <c r="AM37" s="404"/>
      <c r="AN37" s="404"/>
      <c r="AO37" s="404"/>
    </row>
    <row r="38" spans="1:41" s="394" customFormat="1" ht="18.75">
      <c r="A38" s="400" t="s">
        <v>439</v>
      </c>
      <c r="B38" s="400" t="s">
        <v>66</v>
      </c>
      <c r="C38" s="401" t="s">
        <v>33</v>
      </c>
      <c r="D38" s="405">
        <f t="shared" si="35"/>
        <v>10.875299999999999</v>
      </c>
      <c r="E38" s="406">
        <f t="shared" si="0"/>
        <v>1.0917769029748821</v>
      </c>
      <c r="F38" s="404">
        <f>[4]Htrang2024!E37</f>
        <v>10.875299999999999</v>
      </c>
      <c r="G38" s="404">
        <f>[4]Htrang2024!F37</f>
        <v>0</v>
      </c>
      <c r="H38" s="404">
        <f>[4]Htrang2024!G37</f>
        <v>0</v>
      </c>
      <c r="I38" s="404">
        <f>[4]Htrang2024!H37</f>
        <v>0</v>
      </c>
      <c r="J38" s="404">
        <f>[4]Htrang2024!I37</f>
        <v>0</v>
      </c>
      <c r="K38" s="404">
        <f>[4]Htrang2024!J37</f>
        <v>0</v>
      </c>
      <c r="L38" s="404">
        <f>[4]Htrang2024!K37</f>
        <v>0</v>
      </c>
      <c r="M38" s="404">
        <f>[4]Htrang2024!L37</f>
        <v>0</v>
      </c>
      <c r="N38" s="404">
        <f>[4]Htrang2024!M37</f>
        <v>0</v>
      </c>
      <c r="O38" s="404">
        <f>[4]Htrang2024!N37</f>
        <v>0</v>
      </c>
      <c r="P38" s="404">
        <f>[4]Htrang2024!O37</f>
        <v>0</v>
      </c>
      <c r="Q38" s="404">
        <f>[4]Htrang2024!P37</f>
        <v>0</v>
      </c>
      <c r="R38" s="404">
        <f>[4]Htrang2024!Q37</f>
        <v>0</v>
      </c>
      <c r="S38" s="404">
        <f>[4]Htrang2024!R37</f>
        <v>0</v>
      </c>
      <c r="T38" s="404">
        <f>[4]Htrang2024!S37</f>
        <v>0</v>
      </c>
      <c r="U38" s="404">
        <f>[4]Htrang2024!T37</f>
        <v>0</v>
      </c>
      <c r="V38" s="404">
        <f>[4]Htrang2024!U37</f>
        <v>0</v>
      </c>
      <c r="W38" s="404"/>
      <c r="X38" s="404"/>
      <c r="Y38" s="404"/>
      <c r="Z38" s="404"/>
      <c r="AA38" s="404"/>
      <c r="AB38" s="404"/>
      <c r="AC38" s="404"/>
      <c r="AD38" s="404"/>
      <c r="AE38" s="404"/>
      <c r="AF38" s="404"/>
      <c r="AG38" s="404"/>
      <c r="AH38" s="404"/>
      <c r="AI38" s="404"/>
      <c r="AJ38" s="404"/>
      <c r="AK38" s="404"/>
      <c r="AL38" s="404"/>
      <c r="AM38" s="404"/>
      <c r="AN38" s="404"/>
      <c r="AO38" s="404"/>
    </row>
    <row r="39" spans="1:41" s="394" customFormat="1" ht="18.75">
      <c r="A39" s="400" t="s">
        <v>440</v>
      </c>
      <c r="B39" s="400" t="s">
        <v>441</v>
      </c>
      <c r="C39" s="401" t="s">
        <v>34</v>
      </c>
      <c r="D39" s="405">
        <f t="shared" si="35"/>
        <v>7.8517999999999999</v>
      </c>
      <c r="E39" s="406">
        <f t="shared" si="0"/>
        <v>0.78824619888905856</v>
      </c>
      <c r="F39" s="404">
        <f>[4]Htrang2024!E38</f>
        <v>7.8517999999999999</v>
      </c>
      <c r="G39" s="404">
        <f>[4]Htrang2024!F38</f>
        <v>0</v>
      </c>
      <c r="H39" s="404">
        <f>[4]Htrang2024!G38</f>
        <v>0</v>
      </c>
      <c r="I39" s="404">
        <f>[4]Htrang2024!H38</f>
        <v>0</v>
      </c>
      <c r="J39" s="404">
        <f>[4]Htrang2024!I38</f>
        <v>0</v>
      </c>
      <c r="K39" s="404">
        <f>[4]Htrang2024!J38</f>
        <v>0</v>
      </c>
      <c r="L39" s="404">
        <f>[4]Htrang2024!K38</f>
        <v>0</v>
      </c>
      <c r="M39" s="404">
        <f>[4]Htrang2024!L38</f>
        <v>0</v>
      </c>
      <c r="N39" s="404">
        <f>[4]Htrang2024!M38</f>
        <v>0</v>
      </c>
      <c r="O39" s="404">
        <f>[4]Htrang2024!N38</f>
        <v>0</v>
      </c>
      <c r="P39" s="404">
        <f>[4]Htrang2024!O38</f>
        <v>0</v>
      </c>
      <c r="Q39" s="404">
        <f>[4]Htrang2024!P38</f>
        <v>0</v>
      </c>
      <c r="R39" s="404">
        <f>[4]Htrang2024!Q38</f>
        <v>0</v>
      </c>
      <c r="S39" s="404">
        <f>[4]Htrang2024!R38</f>
        <v>0</v>
      </c>
      <c r="T39" s="404">
        <f>[4]Htrang2024!S38</f>
        <v>0</v>
      </c>
      <c r="U39" s="404">
        <f>[4]Htrang2024!T38</f>
        <v>0</v>
      </c>
      <c r="V39" s="404">
        <f>[4]Htrang2024!U38</f>
        <v>0</v>
      </c>
      <c r="W39" s="404"/>
      <c r="X39" s="404"/>
      <c r="Y39" s="404"/>
      <c r="Z39" s="404"/>
      <c r="AA39" s="404"/>
      <c r="AB39" s="404"/>
      <c r="AC39" s="404"/>
      <c r="AD39" s="404"/>
      <c r="AE39" s="404"/>
      <c r="AF39" s="404"/>
      <c r="AG39" s="404"/>
      <c r="AH39" s="404"/>
      <c r="AI39" s="404"/>
      <c r="AJ39" s="404"/>
      <c r="AK39" s="404"/>
      <c r="AL39" s="404"/>
      <c r="AM39" s="404"/>
      <c r="AN39" s="404"/>
      <c r="AO39" s="404"/>
    </row>
    <row r="40" spans="1:41" s="394" customFormat="1" ht="25.5">
      <c r="A40" s="400" t="s">
        <v>442</v>
      </c>
      <c r="B40" s="400" t="s">
        <v>67</v>
      </c>
      <c r="C40" s="401" t="s">
        <v>35</v>
      </c>
      <c r="D40" s="405">
        <f t="shared" si="35"/>
        <v>9.4161999999999999</v>
      </c>
      <c r="E40" s="406">
        <f t="shared" si="0"/>
        <v>0.94529711123298532</v>
      </c>
      <c r="F40" s="404">
        <f>[4]Htrang2024!E39</f>
        <v>9.4161999999999999</v>
      </c>
      <c r="G40" s="404">
        <f>[4]Htrang2024!F39</f>
        <v>0</v>
      </c>
      <c r="H40" s="404">
        <f>[4]Htrang2024!G39</f>
        <v>0</v>
      </c>
      <c r="I40" s="404">
        <f>[4]Htrang2024!H39</f>
        <v>0</v>
      </c>
      <c r="J40" s="404">
        <f>[4]Htrang2024!I39</f>
        <v>0</v>
      </c>
      <c r="K40" s="404">
        <f>[4]Htrang2024!J39</f>
        <v>0</v>
      </c>
      <c r="L40" s="404">
        <f>[4]Htrang2024!K39</f>
        <v>0</v>
      </c>
      <c r="M40" s="404">
        <f>[4]Htrang2024!L39</f>
        <v>0</v>
      </c>
      <c r="N40" s="404">
        <f>[4]Htrang2024!M39</f>
        <v>0</v>
      </c>
      <c r="O40" s="404">
        <f>[4]Htrang2024!N39</f>
        <v>0</v>
      </c>
      <c r="P40" s="404">
        <f>[4]Htrang2024!O39</f>
        <v>0</v>
      </c>
      <c r="Q40" s="404">
        <f>[4]Htrang2024!P39</f>
        <v>0</v>
      </c>
      <c r="R40" s="404">
        <f>[4]Htrang2024!Q39</f>
        <v>0</v>
      </c>
      <c r="S40" s="404">
        <f>[4]Htrang2024!R39</f>
        <v>0</v>
      </c>
      <c r="T40" s="404">
        <f>[4]Htrang2024!S39</f>
        <v>0</v>
      </c>
      <c r="U40" s="404">
        <f>[4]Htrang2024!T39</f>
        <v>0</v>
      </c>
      <c r="V40" s="404">
        <f>[4]Htrang2024!U39</f>
        <v>0</v>
      </c>
      <c r="W40" s="404"/>
      <c r="X40" s="404"/>
      <c r="Y40" s="404"/>
      <c r="Z40" s="404"/>
      <c r="AA40" s="404"/>
      <c r="AB40" s="404"/>
      <c r="AC40" s="404"/>
      <c r="AD40" s="404"/>
      <c r="AE40" s="404"/>
      <c r="AF40" s="404"/>
      <c r="AG40" s="404"/>
      <c r="AH40" s="404"/>
      <c r="AI40" s="404"/>
      <c r="AJ40" s="404"/>
      <c r="AK40" s="404"/>
      <c r="AL40" s="404"/>
      <c r="AM40" s="404"/>
      <c r="AN40" s="404"/>
      <c r="AO40" s="404"/>
    </row>
    <row r="41" spans="1:41" s="397" customFormat="1" ht="15.75" customHeight="1">
      <c r="A41" s="400" t="s">
        <v>443</v>
      </c>
      <c r="B41" s="400" t="s">
        <v>68</v>
      </c>
      <c r="C41" s="401" t="s">
        <v>51</v>
      </c>
      <c r="D41" s="405">
        <f t="shared" si="35"/>
        <v>0</v>
      </c>
      <c r="E41" s="406">
        <f t="shared" si="0"/>
        <v>0</v>
      </c>
      <c r="F41" s="404">
        <f>[4]Htrang2024!E42</f>
        <v>0</v>
      </c>
      <c r="G41" s="404">
        <f>[4]Htrang2024!F42</f>
        <v>0</v>
      </c>
      <c r="H41" s="404">
        <f>[4]Htrang2024!G42</f>
        <v>0</v>
      </c>
      <c r="I41" s="404">
        <f>[4]Htrang2024!H42</f>
        <v>0</v>
      </c>
      <c r="J41" s="404">
        <f>[4]Htrang2024!I42</f>
        <v>0</v>
      </c>
      <c r="K41" s="404">
        <f>[4]Htrang2024!J42</f>
        <v>0</v>
      </c>
      <c r="L41" s="404">
        <f>[4]Htrang2024!K42</f>
        <v>0</v>
      </c>
      <c r="M41" s="404">
        <f>[4]Htrang2024!L42</f>
        <v>0</v>
      </c>
      <c r="N41" s="404">
        <f>[4]Htrang2024!M42</f>
        <v>0</v>
      </c>
      <c r="O41" s="404">
        <f>[4]Htrang2024!N42</f>
        <v>0</v>
      </c>
      <c r="P41" s="404">
        <f>[4]Htrang2024!O42</f>
        <v>0</v>
      </c>
      <c r="Q41" s="404">
        <f>[4]Htrang2024!P42</f>
        <v>0</v>
      </c>
      <c r="R41" s="404">
        <f>[4]Htrang2024!Q42</f>
        <v>0</v>
      </c>
      <c r="S41" s="404">
        <f>[4]Htrang2024!R42</f>
        <v>0</v>
      </c>
      <c r="T41" s="404">
        <f>[4]Htrang2024!S42</f>
        <v>0</v>
      </c>
      <c r="U41" s="404">
        <f>[4]Htrang2024!T42</f>
        <v>0</v>
      </c>
      <c r="V41" s="404">
        <f>[4]Htrang2024!U42</f>
        <v>0</v>
      </c>
      <c r="W41" s="404"/>
      <c r="X41" s="404"/>
      <c r="Y41" s="404"/>
      <c r="Z41" s="404"/>
      <c r="AA41" s="404"/>
      <c r="AB41" s="404"/>
      <c r="AC41" s="404"/>
      <c r="AD41" s="404"/>
      <c r="AE41" s="404"/>
      <c r="AF41" s="404"/>
      <c r="AG41" s="404"/>
      <c r="AH41" s="404"/>
      <c r="AI41" s="404"/>
      <c r="AJ41" s="404"/>
      <c r="AK41" s="404"/>
      <c r="AL41" s="404"/>
      <c r="AM41" s="404"/>
      <c r="AN41" s="404"/>
      <c r="AO41" s="404"/>
    </row>
    <row r="42" spans="1:41" s="397" customFormat="1" ht="15.75" customHeight="1">
      <c r="A42" s="400" t="s">
        <v>444</v>
      </c>
      <c r="B42" s="400" t="s">
        <v>188</v>
      </c>
      <c r="C42" s="401" t="s">
        <v>52</v>
      </c>
      <c r="D42" s="405">
        <f t="shared" si="35"/>
        <v>13.777200000000001</v>
      </c>
      <c r="E42" s="406">
        <f t="shared" si="0"/>
        <v>1.3831001211613057</v>
      </c>
      <c r="F42" s="404">
        <f>[4]Htrang2024!E43</f>
        <v>13.777200000000001</v>
      </c>
      <c r="G42" s="404">
        <f>[4]Htrang2024!F43</f>
        <v>0</v>
      </c>
      <c r="H42" s="404">
        <f>[4]Htrang2024!G43</f>
        <v>0</v>
      </c>
      <c r="I42" s="404">
        <f>[4]Htrang2024!H43</f>
        <v>0</v>
      </c>
      <c r="J42" s="404">
        <f>[4]Htrang2024!I43</f>
        <v>0</v>
      </c>
      <c r="K42" s="404">
        <f>[4]Htrang2024!J43</f>
        <v>0</v>
      </c>
      <c r="L42" s="404">
        <f>[4]Htrang2024!K43</f>
        <v>0</v>
      </c>
      <c r="M42" s="404">
        <f>[4]Htrang2024!L43</f>
        <v>0</v>
      </c>
      <c r="N42" s="404">
        <f>[4]Htrang2024!M43</f>
        <v>0</v>
      </c>
      <c r="O42" s="404">
        <f>[4]Htrang2024!N43</f>
        <v>0</v>
      </c>
      <c r="P42" s="404">
        <f>[4]Htrang2024!O43</f>
        <v>0</v>
      </c>
      <c r="Q42" s="404">
        <f>[4]Htrang2024!P43</f>
        <v>0</v>
      </c>
      <c r="R42" s="404">
        <f>[4]Htrang2024!Q43</f>
        <v>0</v>
      </c>
      <c r="S42" s="404">
        <f>[4]Htrang2024!R43</f>
        <v>0</v>
      </c>
      <c r="T42" s="404">
        <f>[4]Htrang2024!S43</f>
        <v>0</v>
      </c>
      <c r="U42" s="404">
        <f>[4]Htrang2024!T43</f>
        <v>0</v>
      </c>
      <c r="V42" s="404">
        <f>[4]Htrang2024!U43</f>
        <v>0</v>
      </c>
      <c r="W42" s="404"/>
      <c r="X42" s="404"/>
      <c r="Y42" s="404"/>
      <c r="Z42" s="404"/>
      <c r="AA42" s="404"/>
      <c r="AB42" s="404"/>
      <c r="AC42" s="404"/>
      <c r="AD42" s="404"/>
      <c r="AE42" s="404"/>
      <c r="AF42" s="404"/>
      <c r="AG42" s="404"/>
      <c r="AH42" s="404"/>
      <c r="AI42" s="404"/>
      <c r="AJ42" s="404"/>
      <c r="AK42" s="404"/>
      <c r="AL42" s="404"/>
      <c r="AM42" s="404"/>
      <c r="AN42" s="404"/>
      <c r="AO42" s="404"/>
    </row>
    <row r="43" spans="1:41" s="394" customFormat="1" ht="15.75" customHeight="1">
      <c r="A43" s="390" t="s">
        <v>445</v>
      </c>
      <c r="B43" s="390" t="s">
        <v>234</v>
      </c>
      <c r="C43" s="391" t="s">
        <v>102</v>
      </c>
      <c r="D43" s="386">
        <f>D44+D45+D46+D47+D48+D49+D50</f>
        <v>43.898200000000003</v>
      </c>
      <c r="E43" s="392">
        <f t="shared" si="0"/>
        <v>4.4069626439888534</v>
      </c>
      <c r="F43" s="388">
        <f t="shared" ref="F43:AJ43" si="36">F44+F45+F46+F47+F48+F49+F50</f>
        <v>43.898200000000003</v>
      </c>
      <c r="G43" s="388">
        <f t="shared" si="36"/>
        <v>0</v>
      </c>
      <c r="H43" s="388">
        <f t="shared" si="36"/>
        <v>0</v>
      </c>
      <c r="I43" s="388">
        <f t="shared" si="36"/>
        <v>0</v>
      </c>
      <c r="J43" s="388">
        <f t="shared" si="36"/>
        <v>0</v>
      </c>
      <c r="K43" s="388">
        <f t="shared" si="36"/>
        <v>0</v>
      </c>
      <c r="L43" s="388">
        <f t="shared" si="36"/>
        <v>0</v>
      </c>
      <c r="M43" s="388">
        <f t="shared" si="36"/>
        <v>0</v>
      </c>
      <c r="N43" s="388">
        <f t="shared" si="36"/>
        <v>0</v>
      </c>
      <c r="O43" s="388">
        <f t="shared" si="36"/>
        <v>0</v>
      </c>
      <c r="P43" s="388">
        <f t="shared" si="36"/>
        <v>0</v>
      </c>
      <c r="Q43" s="388">
        <f t="shared" si="36"/>
        <v>0</v>
      </c>
      <c r="R43" s="388">
        <f t="shared" si="36"/>
        <v>0</v>
      </c>
      <c r="S43" s="388">
        <f t="shared" si="36"/>
        <v>0</v>
      </c>
      <c r="T43" s="388">
        <f t="shared" si="36"/>
        <v>0</v>
      </c>
      <c r="U43" s="388">
        <f t="shared" si="36"/>
        <v>0</v>
      </c>
      <c r="V43" s="388">
        <f t="shared" si="36"/>
        <v>0</v>
      </c>
      <c r="W43" s="388">
        <f t="shared" si="36"/>
        <v>0</v>
      </c>
      <c r="X43" s="388">
        <f t="shared" si="36"/>
        <v>0</v>
      </c>
      <c r="Y43" s="388">
        <f t="shared" si="36"/>
        <v>0</v>
      </c>
      <c r="Z43" s="388">
        <f t="shared" si="36"/>
        <v>0</v>
      </c>
      <c r="AA43" s="388">
        <f t="shared" si="36"/>
        <v>0</v>
      </c>
      <c r="AB43" s="388">
        <f t="shared" si="36"/>
        <v>0</v>
      </c>
      <c r="AC43" s="388">
        <f t="shared" si="36"/>
        <v>0</v>
      </c>
      <c r="AD43" s="388">
        <f t="shared" si="36"/>
        <v>0</v>
      </c>
      <c r="AE43" s="388">
        <f t="shared" si="36"/>
        <v>0</v>
      </c>
      <c r="AF43" s="388">
        <f t="shared" si="36"/>
        <v>0</v>
      </c>
      <c r="AG43" s="388">
        <f t="shared" si="36"/>
        <v>0</v>
      </c>
      <c r="AH43" s="388">
        <f t="shared" si="36"/>
        <v>0</v>
      </c>
      <c r="AI43" s="388">
        <f t="shared" si="36"/>
        <v>0</v>
      </c>
      <c r="AJ43" s="388">
        <f t="shared" si="36"/>
        <v>0</v>
      </c>
      <c r="AK43" s="388">
        <f t="shared" ref="AK43:AO43" si="37">AK44+AK45+AK46+AK47+AK48+AK49+AK50</f>
        <v>0</v>
      </c>
      <c r="AL43" s="388">
        <f t="shared" si="37"/>
        <v>0</v>
      </c>
      <c r="AM43" s="388">
        <f t="shared" si="37"/>
        <v>0</v>
      </c>
      <c r="AN43" s="388">
        <f t="shared" si="37"/>
        <v>0</v>
      </c>
      <c r="AO43" s="388">
        <f t="shared" si="37"/>
        <v>0</v>
      </c>
    </row>
    <row r="44" spans="1:41" s="394" customFormat="1" ht="15.75" customHeight="1">
      <c r="A44" s="400" t="s">
        <v>446</v>
      </c>
      <c r="B44" s="400" t="s">
        <v>69</v>
      </c>
      <c r="C44" s="401" t="s">
        <v>20</v>
      </c>
      <c r="D44" s="405">
        <f t="shared" ref="D44:D50" si="38">SUM(F44:AO44)</f>
        <v>0</v>
      </c>
      <c r="E44" s="406">
        <f t="shared" si="0"/>
        <v>0</v>
      </c>
      <c r="F44" s="404">
        <f>[4]Htrang2024!E48</f>
        <v>0</v>
      </c>
      <c r="G44" s="404">
        <f>[4]Htrang2024!F48</f>
        <v>0</v>
      </c>
      <c r="H44" s="404">
        <f>[4]Htrang2024!G48</f>
        <v>0</v>
      </c>
      <c r="I44" s="404">
        <f>[4]Htrang2024!H48</f>
        <v>0</v>
      </c>
      <c r="J44" s="404">
        <f>[4]Htrang2024!I48</f>
        <v>0</v>
      </c>
      <c r="K44" s="404">
        <f>[4]Htrang2024!J48</f>
        <v>0</v>
      </c>
      <c r="L44" s="404">
        <f>[4]Htrang2024!K48</f>
        <v>0</v>
      </c>
      <c r="M44" s="404">
        <f>[4]Htrang2024!L48</f>
        <v>0</v>
      </c>
      <c r="N44" s="404">
        <f>[4]Htrang2024!M48</f>
        <v>0</v>
      </c>
      <c r="O44" s="404">
        <f>[4]Htrang2024!N48</f>
        <v>0</v>
      </c>
      <c r="P44" s="404">
        <f>[4]Htrang2024!O48</f>
        <v>0</v>
      </c>
      <c r="Q44" s="404">
        <f>[4]Htrang2024!P48</f>
        <v>0</v>
      </c>
      <c r="R44" s="404">
        <f>[4]Htrang2024!Q48</f>
        <v>0</v>
      </c>
      <c r="S44" s="404">
        <f>[4]Htrang2024!R48</f>
        <v>0</v>
      </c>
      <c r="T44" s="404">
        <f>[4]Htrang2024!S48</f>
        <v>0</v>
      </c>
      <c r="U44" s="404">
        <f>[4]Htrang2024!T48</f>
        <v>0</v>
      </c>
      <c r="V44" s="404">
        <f>[4]Htrang2024!U48</f>
        <v>0</v>
      </c>
      <c r="W44" s="404"/>
      <c r="X44" s="404"/>
      <c r="Y44" s="404"/>
      <c r="Z44" s="404"/>
      <c r="AA44" s="404"/>
      <c r="AB44" s="404"/>
      <c r="AC44" s="404"/>
      <c r="AD44" s="404"/>
      <c r="AE44" s="404"/>
      <c r="AF44" s="404"/>
      <c r="AG44" s="404"/>
      <c r="AH44" s="404"/>
      <c r="AI44" s="404"/>
      <c r="AJ44" s="404"/>
      <c r="AK44" s="404"/>
      <c r="AL44" s="404"/>
      <c r="AM44" s="404"/>
      <c r="AN44" s="404"/>
      <c r="AO44" s="404"/>
    </row>
    <row r="45" spans="1:41" ht="15.75" customHeight="1">
      <c r="A45" s="400" t="s">
        <v>447</v>
      </c>
      <c r="B45" s="400" t="s">
        <v>70</v>
      </c>
      <c r="C45" s="401" t="s">
        <v>53</v>
      </c>
      <c r="D45" s="405">
        <f t="shared" si="38"/>
        <v>0</v>
      </c>
      <c r="E45" s="406">
        <f t="shared" si="0"/>
        <v>0</v>
      </c>
      <c r="F45" s="404">
        <f>[4]Htrang2024!E49</f>
        <v>0</v>
      </c>
      <c r="G45" s="404">
        <f>[4]Htrang2024!F49</f>
        <v>0</v>
      </c>
      <c r="H45" s="404">
        <f>[4]Htrang2024!G49</f>
        <v>0</v>
      </c>
      <c r="I45" s="404">
        <f>[4]Htrang2024!H49</f>
        <v>0</v>
      </c>
      <c r="J45" s="404">
        <f>[4]Htrang2024!I49</f>
        <v>0</v>
      </c>
      <c r="K45" s="404">
        <f>[4]Htrang2024!J49</f>
        <v>0</v>
      </c>
      <c r="L45" s="404">
        <f>[4]Htrang2024!K49</f>
        <v>0</v>
      </c>
      <c r="M45" s="404">
        <f>[4]Htrang2024!L49</f>
        <v>0</v>
      </c>
      <c r="N45" s="404">
        <f>[4]Htrang2024!M49</f>
        <v>0</v>
      </c>
      <c r="O45" s="404">
        <f>[4]Htrang2024!N49</f>
        <v>0</v>
      </c>
      <c r="P45" s="404">
        <f>[4]Htrang2024!O49</f>
        <v>0</v>
      </c>
      <c r="Q45" s="404">
        <f>[4]Htrang2024!P49</f>
        <v>0</v>
      </c>
      <c r="R45" s="404">
        <f>[4]Htrang2024!Q49</f>
        <v>0</v>
      </c>
      <c r="S45" s="404">
        <f>[4]Htrang2024!R49</f>
        <v>0</v>
      </c>
      <c r="T45" s="404">
        <f>[4]Htrang2024!S49</f>
        <v>0</v>
      </c>
      <c r="U45" s="404">
        <f>[4]Htrang2024!T49</f>
        <v>0</v>
      </c>
      <c r="V45" s="404">
        <f>[4]Htrang2024!U49</f>
        <v>0</v>
      </c>
      <c r="W45" s="404"/>
      <c r="X45" s="404"/>
      <c r="Y45" s="404"/>
      <c r="Z45" s="404"/>
      <c r="AA45" s="404"/>
      <c r="AB45" s="404"/>
      <c r="AC45" s="404"/>
      <c r="AD45" s="404"/>
      <c r="AE45" s="404"/>
      <c r="AF45" s="404"/>
      <c r="AG45" s="404"/>
      <c r="AH45" s="404"/>
      <c r="AI45" s="404"/>
      <c r="AJ45" s="404"/>
      <c r="AK45" s="404"/>
      <c r="AL45" s="404"/>
      <c r="AM45" s="404"/>
      <c r="AN45" s="404"/>
      <c r="AO45" s="404"/>
    </row>
    <row r="46" spans="1:41" s="394" customFormat="1" ht="15.75" customHeight="1">
      <c r="A46" s="400" t="s">
        <v>448</v>
      </c>
      <c r="B46" s="400" t="s">
        <v>449</v>
      </c>
      <c r="C46" s="401" t="s">
        <v>450</v>
      </c>
      <c r="D46" s="405">
        <f t="shared" si="38"/>
        <v>0</v>
      </c>
      <c r="E46" s="406">
        <f t="shared" si="0"/>
        <v>0</v>
      </c>
      <c r="F46" s="404">
        <f>[4]Htrang2024!E50</f>
        <v>0</v>
      </c>
      <c r="G46" s="404">
        <f>[4]Htrang2024!F50</f>
        <v>0</v>
      </c>
      <c r="H46" s="404">
        <f>[4]Htrang2024!G50</f>
        <v>0</v>
      </c>
      <c r="I46" s="404">
        <f>[4]Htrang2024!H50</f>
        <v>0</v>
      </c>
      <c r="J46" s="404">
        <f>[4]Htrang2024!I50</f>
        <v>0</v>
      </c>
      <c r="K46" s="404">
        <f>[4]Htrang2024!J50</f>
        <v>0</v>
      </c>
      <c r="L46" s="404">
        <f>[4]Htrang2024!K50</f>
        <v>0</v>
      </c>
      <c r="M46" s="404">
        <f>[4]Htrang2024!L50</f>
        <v>0</v>
      </c>
      <c r="N46" s="404">
        <f>[4]Htrang2024!M50</f>
        <v>0</v>
      </c>
      <c r="O46" s="404">
        <f>[4]Htrang2024!N50</f>
        <v>0</v>
      </c>
      <c r="P46" s="404">
        <f>[4]Htrang2024!O50</f>
        <v>0</v>
      </c>
      <c r="Q46" s="404">
        <f>[4]Htrang2024!P50</f>
        <v>0</v>
      </c>
      <c r="R46" s="404">
        <f>[4]Htrang2024!Q50</f>
        <v>0</v>
      </c>
      <c r="S46" s="404">
        <f>[4]Htrang2024!R50</f>
        <v>0</v>
      </c>
      <c r="T46" s="404">
        <f>[4]Htrang2024!S50</f>
        <v>0</v>
      </c>
      <c r="U46" s="404">
        <f>[4]Htrang2024!T50</f>
        <v>0</v>
      </c>
      <c r="V46" s="404">
        <f>[4]Htrang2024!U50</f>
        <v>0</v>
      </c>
      <c r="W46" s="404"/>
      <c r="X46" s="404"/>
      <c r="Y46" s="404"/>
      <c r="Z46" s="404"/>
      <c r="AA46" s="404"/>
      <c r="AB46" s="404"/>
      <c r="AC46" s="404"/>
      <c r="AD46" s="404"/>
      <c r="AE46" s="404"/>
      <c r="AF46" s="404"/>
      <c r="AG46" s="404"/>
      <c r="AH46" s="404"/>
      <c r="AI46" s="404"/>
      <c r="AJ46" s="404"/>
      <c r="AK46" s="404"/>
      <c r="AL46" s="404"/>
      <c r="AM46" s="404"/>
      <c r="AN46" s="404"/>
      <c r="AO46" s="404"/>
    </row>
    <row r="47" spans="1:41" s="394" customFormat="1" ht="15.75" customHeight="1">
      <c r="A47" s="400" t="s">
        <v>451</v>
      </c>
      <c r="B47" s="400" t="s">
        <v>71</v>
      </c>
      <c r="C47" s="401" t="s">
        <v>54</v>
      </c>
      <c r="D47" s="405">
        <f t="shared" si="38"/>
        <v>6.5092999999999996</v>
      </c>
      <c r="E47" s="406">
        <f t="shared" si="0"/>
        <v>0.65347194050135626</v>
      </c>
      <c r="F47" s="404">
        <f>[4]Htrang2024!E51</f>
        <v>6.5092999999999996</v>
      </c>
      <c r="G47" s="404">
        <f>[4]Htrang2024!F51</f>
        <v>0</v>
      </c>
      <c r="H47" s="404">
        <f>[4]Htrang2024!G51</f>
        <v>0</v>
      </c>
      <c r="I47" s="404">
        <f>[4]Htrang2024!H51</f>
        <v>0</v>
      </c>
      <c r="J47" s="404">
        <f>[4]Htrang2024!I51</f>
        <v>0</v>
      </c>
      <c r="K47" s="404">
        <f>[4]Htrang2024!J51</f>
        <v>0</v>
      </c>
      <c r="L47" s="404">
        <f>[4]Htrang2024!K51</f>
        <v>0</v>
      </c>
      <c r="M47" s="404">
        <f>[4]Htrang2024!L51</f>
        <v>0</v>
      </c>
      <c r="N47" s="404">
        <f>[4]Htrang2024!M51</f>
        <v>0</v>
      </c>
      <c r="O47" s="404">
        <f>[4]Htrang2024!N51</f>
        <v>0</v>
      </c>
      <c r="P47" s="404">
        <f>[4]Htrang2024!O51</f>
        <v>0</v>
      </c>
      <c r="Q47" s="404">
        <f>[4]Htrang2024!P51</f>
        <v>0</v>
      </c>
      <c r="R47" s="404">
        <f>[4]Htrang2024!Q51</f>
        <v>0</v>
      </c>
      <c r="S47" s="404">
        <f>[4]Htrang2024!R51</f>
        <v>0</v>
      </c>
      <c r="T47" s="404">
        <f>[4]Htrang2024!S51</f>
        <v>0</v>
      </c>
      <c r="U47" s="404">
        <f>[4]Htrang2024!T51</f>
        <v>0</v>
      </c>
      <c r="V47" s="404">
        <f>[4]Htrang2024!U51</f>
        <v>0</v>
      </c>
      <c r="W47" s="404"/>
      <c r="X47" s="404"/>
      <c r="Y47" s="404"/>
      <c r="Z47" s="404"/>
      <c r="AA47" s="404"/>
      <c r="AB47" s="404"/>
      <c r="AC47" s="404"/>
      <c r="AD47" s="404"/>
      <c r="AE47" s="404"/>
      <c r="AF47" s="404"/>
      <c r="AG47" s="404"/>
      <c r="AH47" s="404"/>
      <c r="AI47" s="404"/>
      <c r="AJ47" s="404"/>
      <c r="AK47" s="404"/>
      <c r="AL47" s="404"/>
      <c r="AM47" s="404"/>
      <c r="AN47" s="404"/>
      <c r="AO47" s="404"/>
    </row>
    <row r="48" spans="1:41" s="394" customFormat="1" ht="15.75" customHeight="1">
      <c r="A48" s="400" t="s">
        <v>452</v>
      </c>
      <c r="B48" s="400" t="s">
        <v>72</v>
      </c>
      <c r="C48" s="401" t="s">
        <v>21</v>
      </c>
      <c r="D48" s="405">
        <f t="shared" si="38"/>
        <v>37.3889</v>
      </c>
      <c r="E48" s="406">
        <f t="shared" si="0"/>
        <v>3.7534907034874965</v>
      </c>
      <c r="F48" s="404">
        <f>[4]Htrang2024!E52</f>
        <v>37.3889</v>
      </c>
      <c r="G48" s="404">
        <f>[4]Htrang2024!F52</f>
        <v>0</v>
      </c>
      <c r="H48" s="404">
        <f>[4]Htrang2024!G52</f>
        <v>0</v>
      </c>
      <c r="I48" s="404">
        <f>[4]Htrang2024!H52</f>
        <v>0</v>
      </c>
      <c r="J48" s="404">
        <f>[4]Htrang2024!I52</f>
        <v>0</v>
      </c>
      <c r="K48" s="404">
        <f>[4]Htrang2024!J52</f>
        <v>0</v>
      </c>
      <c r="L48" s="404">
        <f>[4]Htrang2024!K52</f>
        <v>0</v>
      </c>
      <c r="M48" s="404">
        <f>[4]Htrang2024!L52</f>
        <v>0</v>
      </c>
      <c r="N48" s="404">
        <f>[4]Htrang2024!M52</f>
        <v>0</v>
      </c>
      <c r="O48" s="404">
        <f>[4]Htrang2024!N52</f>
        <v>0</v>
      </c>
      <c r="P48" s="404">
        <f>[4]Htrang2024!O52</f>
        <v>0</v>
      </c>
      <c r="Q48" s="404">
        <f>[4]Htrang2024!P52</f>
        <v>0</v>
      </c>
      <c r="R48" s="404">
        <f>[4]Htrang2024!Q52</f>
        <v>0</v>
      </c>
      <c r="S48" s="404">
        <f>[4]Htrang2024!R52</f>
        <v>0</v>
      </c>
      <c r="T48" s="404">
        <f>[4]Htrang2024!S52</f>
        <v>0</v>
      </c>
      <c r="U48" s="404">
        <f>[4]Htrang2024!T52</f>
        <v>0</v>
      </c>
      <c r="V48" s="404">
        <f>[4]Htrang2024!U52</f>
        <v>0</v>
      </c>
      <c r="W48" s="404"/>
      <c r="X48" s="404"/>
      <c r="Y48" s="404"/>
      <c r="Z48" s="404"/>
      <c r="AA48" s="404"/>
      <c r="AB48" s="404"/>
      <c r="AC48" s="404"/>
      <c r="AD48" s="404"/>
      <c r="AE48" s="404"/>
      <c r="AF48" s="404"/>
      <c r="AG48" s="404"/>
      <c r="AH48" s="404"/>
      <c r="AI48" s="404"/>
      <c r="AJ48" s="404"/>
      <c r="AK48" s="404"/>
      <c r="AL48" s="404"/>
      <c r="AM48" s="404"/>
      <c r="AN48" s="404"/>
      <c r="AO48" s="404"/>
    </row>
    <row r="49" spans="1:41" s="394" customFormat="1" ht="15.75" customHeight="1">
      <c r="A49" s="400" t="s">
        <v>453</v>
      </c>
      <c r="B49" s="400" t="s">
        <v>73</v>
      </c>
      <c r="C49" s="401" t="s">
        <v>22</v>
      </c>
      <c r="D49" s="405">
        <f t="shared" si="38"/>
        <v>0</v>
      </c>
      <c r="E49" s="406">
        <f t="shared" si="0"/>
        <v>0</v>
      </c>
      <c r="F49" s="404">
        <f>[4]Htrang2024!E53</f>
        <v>0</v>
      </c>
      <c r="G49" s="404">
        <f>[4]Htrang2024!F53</f>
        <v>0</v>
      </c>
      <c r="H49" s="404">
        <f>[4]Htrang2024!G53</f>
        <v>0</v>
      </c>
      <c r="I49" s="404">
        <f>[4]Htrang2024!H53</f>
        <v>0</v>
      </c>
      <c r="J49" s="404">
        <f>[4]Htrang2024!I53</f>
        <v>0</v>
      </c>
      <c r="K49" s="404">
        <f>[4]Htrang2024!J53</f>
        <v>0</v>
      </c>
      <c r="L49" s="404">
        <f>[4]Htrang2024!K53</f>
        <v>0</v>
      </c>
      <c r="M49" s="404">
        <f>[4]Htrang2024!L53</f>
        <v>0</v>
      </c>
      <c r="N49" s="404">
        <f>[4]Htrang2024!M53</f>
        <v>0</v>
      </c>
      <c r="O49" s="404">
        <f>[4]Htrang2024!N53</f>
        <v>0</v>
      </c>
      <c r="P49" s="404">
        <f>[4]Htrang2024!O53</f>
        <v>0</v>
      </c>
      <c r="Q49" s="404">
        <f>[4]Htrang2024!P53</f>
        <v>0</v>
      </c>
      <c r="R49" s="404">
        <f>[4]Htrang2024!Q53</f>
        <v>0</v>
      </c>
      <c r="S49" s="404">
        <f>[4]Htrang2024!R53</f>
        <v>0</v>
      </c>
      <c r="T49" s="404">
        <f>[4]Htrang2024!S53</f>
        <v>0</v>
      </c>
      <c r="U49" s="404">
        <f>[4]Htrang2024!T53</f>
        <v>0</v>
      </c>
      <c r="V49" s="404">
        <f>[4]Htrang2024!U53</f>
        <v>0</v>
      </c>
      <c r="W49" s="404"/>
      <c r="X49" s="404"/>
      <c r="Y49" s="404"/>
      <c r="Z49" s="404"/>
      <c r="AA49" s="404"/>
      <c r="AB49" s="404"/>
      <c r="AC49" s="404"/>
      <c r="AD49" s="404"/>
      <c r="AE49" s="404"/>
      <c r="AF49" s="404"/>
      <c r="AG49" s="404"/>
      <c r="AH49" s="404"/>
      <c r="AI49" s="404"/>
      <c r="AJ49" s="404"/>
      <c r="AK49" s="404"/>
      <c r="AL49" s="404"/>
      <c r="AM49" s="404"/>
      <c r="AN49" s="404"/>
      <c r="AO49" s="404"/>
    </row>
    <row r="50" spans="1:41" s="394" customFormat="1" ht="15.75" customHeight="1">
      <c r="A50" s="400" t="s">
        <v>454</v>
      </c>
      <c r="B50" s="400" t="s">
        <v>455</v>
      </c>
      <c r="C50" s="401" t="s">
        <v>456</v>
      </c>
      <c r="D50" s="405">
        <f t="shared" si="38"/>
        <v>0</v>
      </c>
      <c r="E50" s="406">
        <f t="shared" si="0"/>
        <v>0</v>
      </c>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row>
    <row r="51" spans="1:41" s="394" customFormat="1" ht="18.75">
      <c r="A51" s="390" t="s">
        <v>457</v>
      </c>
      <c r="B51" s="390" t="s">
        <v>458</v>
      </c>
      <c r="C51" s="391" t="s">
        <v>103</v>
      </c>
      <c r="D51" s="395">
        <f>D52+D53+D54+D55+D56+D57+D58+D59+D60+D61+D62</f>
        <v>198.4469</v>
      </c>
      <c r="E51" s="392">
        <f t="shared" si="0"/>
        <v>19.922185308632049</v>
      </c>
      <c r="F51" s="396">
        <f>SUM(F52:F62)</f>
        <v>198.4469</v>
      </c>
      <c r="G51" s="396">
        <f t="shared" ref="G51:AJ51" si="39">SUM(G52:G62)</f>
        <v>0</v>
      </c>
      <c r="H51" s="396">
        <f t="shared" si="39"/>
        <v>0</v>
      </c>
      <c r="I51" s="396">
        <f t="shared" si="39"/>
        <v>0</v>
      </c>
      <c r="J51" s="396">
        <f t="shared" si="39"/>
        <v>0</v>
      </c>
      <c r="K51" s="396">
        <f t="shared" si="39"/>
        <v>0</v>
      </c>
      <c r="L51" s="396">
        <f t="shared" si="39"/>
        <v>0</v>
      </c>
      <c r="M51" s="396">
        <f t="shared" si="39"/>
        <v>0</v>
      </c>
      <c r="N51" s="396">
        <f t="shared" si="39"/>
        <v>0</v>
      </c>
      <c r="O51" s="396">
        <f t="shared" si="39"/>
        <v>0</v>
      </c>
      <c r="P51" s="396">
        <f t="shared" si="39"/>
        <v>0</v>
      </c>
      <c r="Q51" s="396">
        <f t="shared" si="39"/>
        <v>0</v>
      </c>
      <c r="R51" s="396">
        <f t="shared" si="39"/>
        <v>0</v>
      </c>
      <c r="S51" s="396">
        <f t="shared" si="39"/>
        <v>0</v>
      </c>
      <c r="T51" s="396">
        <f t="shared" si="39"/>
        <v>0</v>
      </c>
      <c r="U51" s="396">
        <f t="shared" si="39"/>
        <v>0</v>
      </c>
      <c r="V51" s="396">
        <f t="shared" si="39"/>
        <v>0</v>
      </c>
      <c r="W51" s="396">
        <f t="shared" si="39"/>
        <v>0</v>
      </c>
      <c r="X51" s="396">
        <f t="shared" si="39"/>
        <v>0</v>
      </c>
      <c r="Y51" s="396">
        <f t="shared" si="39"/>
        <v>0</v>
      </c>
      <c r="Z51" s="396">
        <f t="shared" si="39"/>
        <v>0</v>
      </c>
      <c r="AA51" s="396">
        <f t="shared" si="39"/>
        <v>0</v>
      </c>
      <c r="AB51" s="396">
        <f t="shared" si="39"/>
        <v>0</v>
      </c>
      <c r="AC51" s="396">
        <f t="shared" si="39"/>
        <v>0</v>
      </c>
      <c r="AD51" s="396">
        <f t="shared" si="39"/>
        <v>0</v>
      </c>
      <c r="AE51" s="396">
        <f t="shared" si="39"/>
        <v>0</v>
      </c>
      <c r="AF51" s="396">
        <f t="shared" si="39"/>
        <v>0</v>
      </c>
      <c r="AG51" s="396">
        <f t="shared" si="39"/>
        <v>0</v>
      </c>
      <c r="AH51" s="396">
        <f t="shared" si="39"/>
        <v>0</v>
      </c>
      <c r="AI51" s="396">
        <f t="shared" si="39"/>
        <v>0</v>
      </c>
      <c r="AJ51" s="396">
        <f t="shared" si="39"/>
        <v>0</v>
      </c>
      <c r="AK51" s="396">
        <f t="shared" ref="AK51:AO51" si="40">SUM(AK52:AK62)</f>
        <v>0</v>
      </c>
      <c r="AL51" s="396">
        <f t="shared" si="40"/>
        <v>0</v>
      </c>
      <c r="AM51" s="396">
        <f t="shared" si="40"/>
        <v>0</v>
      </c>
      <c r="AN51" s="396">
        <f t="shared" si="40"/>
        <v>0</v>
      </c>
      <c r="AO51" s="396">
        <f t="shared" si="40"/>
        <v>0</v>
      </c>
    </row>
    <row r="52" spans="1:41" ht="13.5" customHeight="1">
      <c r="A52" s="400" t="s">
        <v>459</v>
      </c>
      <c r="B52" s="400" t="s">
        <v>460</v>
      </c>
      <c r="C52" s="401" t="s">
        <v>27</v>
      </c>
      <c r="D52" s="405">
        <f t="shared" ref="D52:D68" si="41">SUM(F52:AO52)</f>
        <v>162.62950000000001</v>
      </c>
      <c r="E52" s="406">
        <f t="shared" si="0"/>
        <v>16.326458290102675</v>
      </c>
      <c r="F52" s="404">
        <f>[4]Htrang2024!E56</f>
        <v>162.62950000000001</v>
      </c>
      <c r="G52" s="404">
        <f>[4]Htrang2024!F56</f>
        <v>0</v>
      </c>
      <c r="H52" s="404">
        <f>[4]Htrang2024!G56</f>
        <v>0</v>
      </c>
      <c r="I52" s="404">
        <f>[4]Htrang2024!H56</f>
        <v>0</v>
      </c>
      <c r="J52" s="404">
        <f>[4]Htrang2024!I56</f>
        <v>0</v>
      </c>
      <c r="K52" s="404">
        <f>[4]Htrang2024!J56</f>
        <v>0</v>
      </c>
      <c r="L52" s="404">
        <f>[4]Htrang2024!K56</f>
        <v>0</v>
      </c>
      <c r="M52" s="404">
        <f>[4]Htrang2024!L56</f>
        <v>0</v>
      </c>
      <c r="N52" s="404">
        <f>[4]Htrang2024!M56</f>
        <v>0</v>
      </c>
      <c r="O52" s="404">
        <f>[4]Htrang2024!N56</f>
        <v>0</v>
      </c>
      <c r="P52" s="404">
        <f>[4]Htrang2024!O56</f>
        <v>0</v>
      </c>
      <c r="Q52" s="404">
        <f>[4]Htrang2024!P56</f>
        <v>0</v>
      </c>
      <c r="R52" s="404">
        <f>[4]Htrang2024!Q56</f>
        <v>0</v>
      </c>
      <c r="S52" s="404">
        <f>[4]Htrang2024!R56</f>
        <v>0</v>
      </c>
      <c r="T52" s="404">
        <f>[4]Htrang2024!S56</f>
        <v>0</v>
      </c>
      <c r="U52" s="404">
        <f>[4]Htrang2024!T56</f>
        <v>0</v>
      </c>
      <c r="V52" s="404">
        <f>[4]Htrang2024!U56</f>
        <v>0</v>
      </c>
      <c r="W52" s="404"/>
      <c r="X52" s="404"/>
      <c r="Y52" s="404"/>
      <c r="Z52" s="404"/>
      <c r="AA52" s="404"/>
      <c r="AB52" s="404"/>
      <c r="AC52" s="404"/>
      <c r="AD52" s="404"/>
      <c r="AE52" s="404"/>
      <c r="AF52" s="404"/>
      <c r="AG52" s="404"/>
      <c r="AH52" s="404"/>
      <c r="AI52" s="404"/>
      <c r="AJ52" s="404"/>
      <c r="AK52" s="404"/>
      <c r="AL52" s="404"/>
      <c r="AM52" s="404"/>
      <c r="AN52" s="404"/>
      <c r="AO52" s="404"/>
    </row>
    <row r="53" spans="1:41" ht="13.5" customHeight="1">
      <c r="A53" s="400" t="s">
        <v>461</v>
      </c>
      <c r="B53" s="400" t="s">
        <v>462</v>
      </c>
      <c r="C53" s="401" t="s">
        <v>28</v>
      </c>
      <c r="D53" s="405">
        <f t="shared" si="41"/>
        <v>23.768599999999999</v>
      </c>
      <c r="E53" s="406">
        <f t="shared" si="0"/>
        <v>2.3861418531947427</v>
      </c>
      <c r="F53" s="404">
        <f>[4]Htrang2024!E57</f>
        <v>23.768599999999999</v>
      </c>
      <c r="G53" s="404">
        <f>[4]Htrang2024!F57</f>
        <v>0</v>
      </c>
      <c r="H53" s="404">
        <f>[4]Htrang2024!G57</f>
        <v>0</v>
      </c>
      <c r="I53" s="404">
        <f>[4]Htrang2024!H57</f>
        <v>0</v>
      </c>
      <c r="J53" s="404">
        <f>[4]Htrang2024!I57</f>
        <v>0</v>
      </c>
      <c r="K53" s="404">
        <f>[4]Htrang2024!J57</f>
        <v>0</v>
      </c>
      <c r="L53" s="404">
        <f>[4]Htrang2024!K57</f>
        <v>0</v>
      </c>
      <c r="M53" s="404">
        <f>[4]Htrang2024!L57</f>
        <v>0</v>
      </c>
      <c r="N53" s="404">
        <f>[4]Htrang2024!M57</f>
        <v>0</v>
      </c>
      <c r="O53" s="404">
        <f>[4]Htrang2024!N57</f>
        <v>0</v>
      </c>
      <c r="P53" s="404">
        <f>[4]Htrang2024!O57</f>
        <v>0</v>
      </c>
      <c r="Q53" s="404">
        <f>[4]Htrang2024!P57</f>
        <v>0</v>
      </c>
      <c r="R53" s="404">
        <f>[4]Htrang2024!Q57</f>
        <v>0</v>
      </c>
      <c r="S53" s="404">
        <f>[4]Htrang2024!R57</f>
        <v>0</v>
      </c>
      <c r="T53" s="404">
        <f>[4]Htrang2024!S57</f>
        <v>0</v>
      </c>
      <c r="U53" s="404">
        <f>[4]Htrang2024!T57</f>
        <v>0</v>
      </c>
      <c r="V53" s="404">
        <f>[4]Htrang2024!U57</f>
        <v>0</v>
      </c>
      <c r="W53" s="404"/>
      <c r="X53" s="404"/>
      <c r="Y53" s="404"/>
      <c r="Z53" s="404"/>
      <c r="AA53" s="404"/>
      <c r="AB53" s="404"/>
      <c r="AC53" s="404"/>
      <c r="AD53" s="404"/>
      <c r="AE53" s="404"/>
      <c r="AF53" s="404"/>
      <c r="AG53" s="404"/>
      <c r="AH53" s="404"/>
      <c r="AI53" s="404"/>
      <c r="AJ53" s="404"/>
      <c r="AK53" s="404"/>
      <c r="AL53" s="404"/>
      <c r="AM53" s="404"/>
      <c r="AN53" s="404"/>
      <c r="AO53" s="404"/>
    </row>
    <row r="54" spans="1:41" ht="13.5" customHeight="1">
      <c r="A54" s="400" t="s">
        <v>463</v>
      </c>
      <c r="B54" s="400" t="s">
        <v>464</v>
      </c>
      <c r="C54" s="401" t="s">
        <v>465</v>
      </c>
      <c r="D54" s="405">
        <f t="shared" si="41"/>
        <v>1.7539</v>
      </c>
      <c r="E54" s="406">
        <f t="shared" si="0"/>
        <v>0.17607491380721874</v>
      </c>
      <c r="F54" s="404">
        <f>[4]Htrang2024!E60</f>
        <v>1.7539</v>
      </c>
      <c r="G54" s="404">
        <f>[4]Htrang2024!F60</f>
        <v>0</v>
      </c>
      <c r="H54" s="404">
        <f>[4]Htrang2024!G60</f>
        <v>0</v>
      </c>
      <c r="I54" s="404">
        <f>[4]Htrang2024!H60</f>
        <v>0</v>
      </c>
      <c r="J54" s="404">
        <f>[4]Htrang2024!I60</f>
        <v>0</v>
      </c>
      <c r="K54" s="404">
        <f>[4]Htrang2024!J60</f>
        <v>0</v>
      </c>
      <c r="L54" s="404">
        <f>[4]Htrang2024!K60</f>
        <v>0</v>
      </c>
      <c r="M54" s="404">
        <f>[4]Htrang2024!L60</f>
        <v>0</v>
      </c>
      <c r="N54" s="404">
        <f>[4]Htrang2024!M60</f>
        <v>0</v>
      </c>
      <c r="O54" s="404">
        <f>[4]Htrang2024!N60</f>
        <v>0</v>
      </c>
      <c r="P54" s="404">
        <f>[4]Htrang2024!O60</f>
        <v>0</v>
      </c>
      <c r="Q54" s="404">
        <f>[4]Htrang2024!P60</f>
        <v>0</v>
      </c>
      <c r="R54" s="404">
        <f>[4]Htrang2024!Q60</f>
        <v>0</v>
      </c>
      <c r="S54" s="404">
        <f>[4]Htrang2024!R60</f>
        <v>0</v>
      </c>
      <c r="T54" s="404">
        <f>[4]Htrang2024!S60</f>
        <v>0</v>
      </c>
      <c r="U54" s="404">
        <f>[4]Htrang2024!T60</f>
        <v>0</v>
      </c>
      <c r="V54" s="404">
        <f>[4]Htrang2024!U60</f>
        <v>0</v>
      </c>
      <c r="W54" s="404"/>
      <c r="X54" s="404"/>
      <c r="Y54" s="404"/>
      <c r="Z54" s="404"/>
      <c r="AA54" s="404"/>
      <c r="AB54" s="404"/>
      <c r="AC54" s="404"/>
      <c r="AD54" s="404"/>
      <c r="AE54" s="404"/>
      <c r="AF54" s="404"/>
      <c r="AG54" s="404"/>
      <c r="AH54" s="404"/>
      <c r="AI54" s="404"/>
      <c r="AJ54" s="404"/>
      <c r="AK54" s="404"/>
      <c r="AL54" s="404"/>
      <c r="AM54" s="404"/>
      <c r="AN54" s="404"/>
      <c r="AO54" s="404"/>
    </row>
    <row r="55" spans="1:41" ht="13.5" customHeight="1">
      <c r="A55" s="400" t="s">
        <v>466</v>
      </c>
      <c r="B55" s="400" t="s">
        <v>467</v>
      </c>
      <c r="C55" s="401" t="s">
        <v>468</v>
      </c>
      <c r="D55" s="405">
        <f t="shared" si="41"/>
        <v>0</v>
      </c>
      <c r="E55" s="406">
        <f t="shared" si="0"/>
        <v>0</v>
      </c>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row>
    <row r="56" spans="1:41" ht="13.5" customHeight="1">
      <c r="A56" s="400" t="s">
        <v>469</v>
      </c>
      <c r="B56" s="400" t="s">
        <v>470</v>
      </c>
      <c r="C56" s="401" t="s">
        <v>471</v>
      </c>
      <c r="D56" s="405">
        <f t="shared" si="41"/>
        <v>0</v>
      </c>
      <c r="E56" s="406">
        <f t="shared" si="0"/>
        <v>0</v>
      </c>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row>
    <row r="57" spans="1:41" ht="13.5" customHeight="1">
      <c r="A57" s="400" t="s">
        <v>472</v>
      </c>
      <c r="B57" s="400" t="s">
        <v>473</v>
      </c>
      <c r="C57" s="401" t="s">
        <v>55</v>
      </c>
      <c r="D57" s="405">
        <f t="shared" si="41"/>
        <v>8.0440000000000005</v>
      </c>
      <c r="E57" s="406">
        <f t="shared" si="0"/>
        <v>0.80754125472676186</v>
      </c>
      <c r="F57" s="404">
        <f>[4]Htrang2024!E65</f>
        <v>8.0440000000000005</v>
      </c>
      <c r="G57" s="404">
        <f>[4]Htrang2024!F65</f>
        <v>0</v>
      </c>
      <c r="H57" s="404">
        <f>[4]Htrang2024!G65</f>
        <v>0</v>
      </c>
      <c r="I57" s="404">
        <f>[4]Htrang2024!H65</f>
        <v>0</v>
      </c>
      <c r="J57" s="404">
        <f>[4]Htrang2024!I65</f>
        <v>0</v>
      </c>
      <c r="K57" s="404">
        <f>[4]Htrang2024!J65</f>
        <v>0</v>
      </c>
      <c r="L57" s="404">
        <f>[4]Htrang2024!K65</f>
        <v>0</v>
      </c>
      <c r="M57" s="404">
        <f>[4]Htrang2024!L65</f>
        <v>0</v>
      </c>
      <c r="N57" s="404">
        <f>[4]Htrang2024!M65</f>
        <v>0</v>
      </c>
      <c r="O57" s="404">
        <f>[4]Htrang2024!N65</f>
        <v>0</v>
      </c>
      <c r="P57" s="404">
        <f>[4]Htrang2024!O65</f>
        <v>0</v>
      </c>
      <c r="Q57" s="404">
        <f>[4]Htrang2024!P65</f>
        <v>0</v>
      </c>
      <c r="R57" s="404">
        <f>[4]Htrang2024!Q65</f>
        <v>0</v>
      </c>
      <c r="S57" s="404">
        <f>[4]Htrang2024!R65</f>
        <v>0</v>
      </c>
      <c r="T57" s="404">
        <f>[4]Htrang2024!S65</f>
        <v>0</v>
      </c>
      <c r="U57" s="404">
        <f>[4]Htrang2024!T65</f>
        <v>0</v>
      </c>
      <c r="V57" s="404">
        <f>[4]Htrang2024!U65</f>
        <v>0</v>
      </c>
      <c r="W57" s="404"/>
      <c r="X57" s="404"/>
      <c r="Y57" s="404"/>
      <c r="Z57" s="404"/>
      <c r="AA57" s="404"/>
      <c r="AB57" s="404"/>
      <c r="AC57" s="404"/>
      <c r="AD57" s="404"/>
      <c r="AE57" s="404"/>
      <c r="AF57" s="404"/>
      <c r="AG57" s="404"/>
      <c r="AH57" s="404"/>
      <c r="AI57" s="404"/>
      <c r="AJ57" s="404"/>
      <c r="AK57" s="404"/>
      <c r="AL57" s="404"/>
      <c r="AM57" s="404"/>
      <c r="AN57" s="404"/>
      <c r="AO57" s="404"/>
    </row>
    <row r="58" spans="1:41" ht="13.5" customHeight="1">
      <c r="A58" s="400" t="s">
        <v>474</v>
      </c>
      <c r="B58" s="400" t="s">
        <v>475</v>
      </c>
      <c r="C58" s="401" t="s">
        <v>29</v>
      </c>
      <c r="D58" s="405">
        <f t="shared" si="41"/>
        <v>0.4395</v>
      </c>
      <c r="E58" s="406">
        <f t="shared" si="0"/>
        <v>4.412162872357183E-2</v>
      </c>
      <c r="F58" s="404">
        <f>[4]Htrang2024!E62</f>
        <v>0.4395</v>
      </c>
      <c r="G58" s="404">
        <f>[4]Htrang2024!F62</f>
        <v>0</v>
      </c>
      <c r="H58" s="404">
        <f>[4]Htrang2024!G62</f>
        <v>0</v>
      </c>
      <c r="I58" s="404">
        <f>[4]Htrang2024!H62</f>
        <v>0</v>
      </c>
      <c r="J58" s="404">
        <f>[4]Htrang2024!I62</f>
        <v>0</v>
      </c>
      <c r="K58" s="404">
        <f>[4]Htrang2024!J62</f>
        <v>0</v>
      </c>
      <c r="L58" s="404">
        <f>[4]Htrang2024!K62</f>
        <v>0</v>
      </c>
      <c r="M58" s="404">
        <f>[4]Htrang2024!L62</f>
        <v>0</v>
      </c>
      <c r="N58" s="404">
        <f>[4]Htrang2024!M62</f>
        <v>0</v>
      </c>
      <c r="O58" s="404">
        <f>[4]Htrang2024!N62</f>
        <v>0</v>
      </c>
      <c r="P58" s="404">
        <f>[4]Htrang2024!O62</f>
        <v>0</v>
      </c>
      <c r="Q58" s="404">
        <f>[4]Htrang2024!P62</f>
        <v>0</v>
      </c>
      <c r="R58" s="404">
        <f>[4]Htrang2024!Q62</f>
        <v>0</v>
      </c>
      <c r="S58" s="404">
        <f>[4]Htrang2024!R62</f>
        <v>0</v>
      </c>
      <c r="T58" s="404">
        <f>[4]Htrang2024!S62</f>
        <v>0</v>
      </c>
      <c r="U58" s="404">
        <f>[4]Htrang2024!T62</f>
        <v>0</v>
      </c>
      <c r="V58" s="404">
        <f>[4]Htrang2024!U62</f>
        <v>0</v>
      </c>
      <c r="W58" s="404"/>
      <c r="X58" s="404"/>
      <c r="Y58" s="404"/>
      <c r="Z58" s="404"/>
      <c r="AA58" s="404"/>
      <c r="AB58" s="404"/>
      <c r="AC58" s="404"/>
      <c r="AD58" s="404"/>
      <c r="AE58" s="404"/>
      <c r="AF58" s="404"/>
      <c r="AG58" s="404"/>
      <c r="AH58" s="404"/>
      <c r="AI58" s="404"/>
      <c r="AJ58" s="404"/>
      <c r="AK58" s="404"/>
      <c r="AL58" s="404"/>
      <c r="AM58" s="404"/>
      <c r="AN58" s="404"/>
      <c r="AO58" s="404"/>
    </row>
    <row r="59" spans="1:41" s="407" customFormat="1" ht="13.5" customHeight="1">
      <c r="A59" s="400" t="s">
        <v>476</v>
      </c>
      <c r="B59" s="400" t="s">
        <v>477</v>
      </c>
      <c r="C59" s="401" t="s">
        <v>30</v>
      </c>
      <c r="D59" s="405">
        <f t="shared" si="41"/>
        <v>0.20860000000000001</v>
      </c>
      <c r="E59" s="406">
        <f t="shared" si="0"/>
        <v>2.0941460185977437E-2</v>
      </c>
      <c r="F59" s="404">
        <f>[4]Htrang2024!E63</f>
        <v>0.20860000000000001</v>
      </c>
      <c r="G59" s="404">
        <f>[4]Htrang2024!F63</f>
        <v>0</v>
      </c>
      <c r="H59" s="404">
        <f>[4]Htrang2024!G63</f>
        <v>0</v>
      </c>
      <c r="I59" s="404">
        <f>[4]Htrang2024!H63</f>
        <v>0</v>
      </c>
      <c r="J59" s="404">
        <f>[4]Htrang2024!I63</f>
        <v>0</v>
      </c>
      <c r="K59" s="404">
        <f>[4]Htrang2024!J63</f>
        <v>0</v>
      </c>
      <c r="L59" s="404">
        <f>[4]Htrang2024!K63</f>
        <v>0</v>
      </c>
      <c r="M59" s="404">
        <f>[4]Htrang2024!L63</f>
        <v>0</v>
      </c>
      <c r="N59" s="404">
        <f>[4]Htrang2024!M63</f>
        <v>0</v>
      </c>
      <c r="O59" s="404">
        <f>[4]Htrang2024!N63</f>
        <v>0</v>
      </c>
      <c r="P59" s="404">
        <f>[4]Htrang2024!O63</f>
        <v>0</v>
      </c>
      <c r="Q59" s="404">
        <f>[4]Htrang2024!P63</f>
        <v>0</v>
      </c>
      <c r="R59" s="404">
        <f>[4]Htrang2024!Q63</f>
        <v>0</v>
      </c>
      <c r="S59" s="404">
        <f>[4]Htrang2024!R63</f>
        <v>0</v>
      </c>
      <c r="T59" s="404">
        <f>[4]Htrang2024!S63</f>
        <v>0</v>
      </c>
      <c r="U59" s="404">
        <f>[4]Htrang2024!T63</f>
        <v>0</v>
      </c>
      <c r="V59" s="404">
        <f>[4]Htrang2024!U63</f>
        <v>0</v>
      </c>
      <c r="W59" s="404"/>
      <c r="X59" s="404"/>
      <c r="Y59" s="404"/>
      <c r="Z59" s="404"/>
      <c r="AA59" s="404"/>
      <c r="AB59" s="404"/>
      <c r="AC59" s="404"/>
      <c r="AD59" s="404"/>
      <c r="AE59" s="404"/>
      <c r="AF59" s="404"/>
      <c r="AG59" s="404"/>
      <c r="AH59" s="404"/>
      <c r="AI59" s="404"/>
      <c r="AJ59" s="404"/>
      <c r="AK59" s="404"/>
      <c r="AL59" s="404"/>
      <c r="AM59" s="404"/>
      <c r="AN59" s="404"/>
      <c r="AO59" s="404"/>
    </row>
    <row r="60" spans="1:41" ht="13.5" customHeight="1">
      <c r="A60" s="400" t="s">
        <v>478</v>
      </c>
      <c r="B60" s="400" t="s">
        <v>479</v>
      </c>
      <c r="C60" s="401" t="s">
        <v>37</v>
      </c>
      <c r="D60" s="405">
        <f t="shared" si="41"/>
        <v>1.6028</v>
      </c>
      <c r="E60" s="406">
        <f t="shared" si="0"/>
        <v>0.16090590789110562</v>
      </c>
      <c r="F60" s="404">
        <f>[4]Htrang2024!E64</f>
        <v>1.6028</v>
      </c>
      <c r="G60" s="404">
        <f>[4]Htrang2024!F64</f>
        <v>0</v>
      </c>
      <c r="H60" s="404">
        <f>[4]Htrang2024!G64</f>
        <v>0</v>
      </c>
      <c r="I60" s="404">
        <f>[4]Htrang2024!H64</f>
        <v>0</v>
      </c>
      <c r="J60" s="404">
        <f>[4]Htrang2024!I64</f>
        <v>0</v>
      </c>
      <c r="K60" s="404">
        <f>[4]Htrang2024!J64</f>
        <v>0</v>
      </c>
      <c r="L60" s="404">
        <f>[4]Htrang2024!K64</f>
        <v>0</v>
      </c>
      <c r="M60" s="404">
        <f>[4]Htrang2024!L64</f>
        <v>0</v>
      </c>
      <c r="N60" s="404">
        <f>[4]Htrang2024!M64</f>
        <v>0</v>
      </c>
      <c r="O60" s="404">
        <f>[4]Htrang2024!N64</f>
        <v>0</v>
      </c>
      <c r="P60" s="404">
        <f>[4]Htrang2024!O64</f>
        <v>0</v>
      </c>
      <c r="Q60" s="404">
        <f>[4]Htrang2024!P64</f>
        <v>0</v>
      </c>
      <c r="R60" s="404">
        <f>[4]Htrang2024!Q64</f>
        <v>0</v>
      </c>
      <c r="S60" s="404">
        <f>[4]Htrang2024!R64</f>
        <v>0</v>
      </c>
      <c r="T60" s="404">
        <f>[4]Htrang2024!S64</f>
        <v>0</v>
      </c>
      <c r="U60" s="404">
        <f>[4]Htrang2024!T64</f>
        <v>0</v>
      </c>
      <c r="V60" s="404">
        <f>[4]Htrang2024!U64</f>
        <v>0</v>
      </c>
      <c r="W60" s="404"/>
      <c r="X60" s="404"/>
      <c r="Y60" s="404"/>
      <c r="Z60" s="404"/>
      <c r="AA60" s="404"/>
      <c r="AB60" s="404"/>
      <c r="AC60" s="404"/>
      <c r="AD60" s="404"/>
      <c r="AE60" s="404"/>
      <c r="AF60" s="404"/>
      <c r="AG60" s="404"/>
      <c r="AH60" s="404"/>
      <c r="AI60" s="404"/>
      <c r="AJ60" s="404"/>
      <c r="AK60" s="404"/>
      <c r="AL60" s="404"/>
      <c r="AM60" s="404"/>
      <c r="AN60" s="404"/>
      <c r="AO60" s="404"/>
    </row>
    <row r="61" spans="1:41" ht="13.5" customHeight="1">
      <c r="A61" s="400" t="s">
        <v>480</v>
      </c>
      <c r="B61" s="400" t="s">
        <v>481</v>
      </c>
      <c r="C61" s="401" t="s">
        <v>23</v>
      </c>
      <c r="D61" s="405">
        <f t="shared" si="41"/>
        <v>0</v>
      </c>
      <c r="E61" s="406">
        <f t="shared" si="0"/>
        <v>0</v>
      </c>
      <c r="F61" s="404">
        <f>[4]Htrang2024!E61</f>
        <v>0</v>
      </c>
      <c r="G61" s="404">
        <f>[4]Htrang2024!F61</f>
        <v>0</v>
      </c>
      <c r="H61" s="404">
        <f>[4]Htrang2024!G61</f>
        <v>0</v>
      </c>
      <c r="I61" s="404">
        <f>[4]Htrang2024!H61</f>
        <v>0</v>
      </c>
      <c r="J61" s="404">
        <f>[4]Htrang2024!I61</f>
        <v>0</v>
      </c>
      <c r="K61" s="404">
        <f>[4]Htrang2024!J61</f>
        <v>0</v>
      </c>
      <c r="L61" s="404">
        <f>[4]Htrang2024!K61</f>
        <v>0</v>
      </c>
      <c r="M61" s="404">
        <f>[4]Htrang2024!L61</f>
        <v>0</v>
      </c>
      <c r="N61" s="404">
        <f>[4]Htrang2024!M61</f>
        <v>0</v>
      </c>
      <c r="O61" s="404">
        <f>[4]Htrang2024!N61</f>
        <v>0</v>
      </c>
      <c r="P61" s="404">
        <f>[4]Htrang2024!O61</f>
        <v>0</v>
      </c>
      <c r="Q61" s="404">
        <f>[4]Htrang2024!P61</f>
        <v>0</v>
      </c>
      <c r="R61" s="404">
        <f>[4]Htrang2024!Q61</f>
        <v>0</v>
      </c>
      <c r="S61" s="404">
        <f>[4]Htrang2024!R61</f>
        <v>0</v>
      </c>
      <c r="T61" s="404">
        <f>[4]Htrang2024!S61</f>
        <v>0</v>
      </c>
      <c r="U61" s="404">
        <f>[4]Htrang2024!T61</f>
        <v>0</v>
      </c>
      <c r="V61" s="404">
        <f>[4]Htrang2024!U61</f>
        <v>0</v>
      </c>
      <c r="W61" s="404"/>
      <c r="X61" s="404"/>
      <c r="Y61" s="404"/>
      <c r="Z61" s="404"/>
      <c r="AA61" s="404"/>
      <c r="AB61" s="404"/>
      <c r="AC61" s="404"/>
      <c r="AD61" s="404"/>
      <c r="AE61" s="404"/>
      <c r="AF61" s="404"/>
      <c r="AG61" s="404"/>
      <c r="AH61" s="404"/>
      <c r="AI61" s="404"/>
      <c r="AJ61" s="404"/>
      <c r="AK61" s="404"/>
      <c r="AL61" s="404"/>
      <c r="AM61" s="404"/>
      <c r="AN61" s="404"/>
      <c r="AO61" s="404"/>
    </row>
    <row r="62" spans="1:41" ht="13.5" customHeight="1">
      <c r="A62" s="400" t="s">
        <v>482</v>
      </c>
      <c r="B62" s="400" t="s">
        <v>483</v>
      </c>
      <c r="C62" s="401" t="s">
        <v>484</v>
      </c>
      <c r="D62" s="405">
        <f t="shared" si="41"/>
        <v>0</v>
      </c>
      <c r="E62" s="406">
        <f t="shared" si="0"/>
        <v>0</v>
      </c>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row>
    <row r="63" spans="1:41" s="407" customFormat="1" ht="13.5" customHeight="1">
      <c r="A63" s="400" t="s">
        <v>104</v>
      </c>
      <c r="B63" s="400" t="s">
        <v>485</v>
      </c>
      <c r="C63" s="401" t="s">
        <v>56</v>
      </c>
      <c r="D63" s="405">
        <f t="shared" si="41"/>
        <v>2.2484999999999999</v>
      </c>
      <c r="E63" s="406">
        <f t="shared" si="0"/>
        <v>0.2257280595789562</v>
      </c>
      <c r="F63" s="404">
        <f>[4]Htrang2024!E66</f>
        <v>2.2484999999999999</v>
      </c>
      <c r="G63" s="404">
        <f>[4]Htrang2024!F66</f>
        <v>0</v>
      </c>
      <c r="H63" s="404">
        <f>[4]Htrang2024!G66</f>
        <v>0</v>
      </c>
      <c r="I63" s="404">
        <f>[4]Htrang2024!H66</f>
        <v>0</v>
      </c>
      <c r="J63" s="404">
        <f>[4]Htrang2024!I66</f>
        <v>0</v>
      </c>
      <c r="K63" s="404">
        <f>[4]Htrang2024!J66</f>
        <v>0</v>
      </c>
      <c r="L63" s="404">
        <f>[4]Htrang2024!K66</f>
        <v>0</v>
      </c>
      <c r="M63" s="404">
        <f>[4]Htrang2024!L66</f>
        <v>0</v>
      </c>
      <c r="N63" s="404">
        <f>[4]Htrang2024!M66</f>
        <v>0</v>
      </c>
      <c r="O63" s="404">
        <f>[4]Htrang2024!N66</f>
        <v>0</v>
      </c>
      <c r="P63" s="404">
        <f>[4]Htrang2024!O66</f>
        <v>0</v>
      </c>
      <c r="Q63" s="404">
        <f>[4]Htrang2024!P66</f>
        <v>0</v>
      </c>
      <c r="R63" s="404">
        <f>[4]Htrang2024!Q66</f>
        <v>0</v>
      </c>
      <c r="S63" s="404">
        <f>[4]Htrang2024!R66</f>
        <v>0</v>
      </c>
      <c r="T63" s="404">
        <f>[4]Htrang2024!S66</f>
        <v>0</v>
      </c>
      <c r="U63" s="404">
        <f>[4]Htrang2024!T66</f>
        <v>0</v>
      </c>
      <c r="V63" s="404">
        <f>[4]Htrang2024!U66</f>
        <v>0</v>
      </c>
      <c r="W63" s="404"/>
      <c r="X63" s="404"/>
      <c r="Y63" s="404"/>
      <c r="Z63" s="404"/>
      <c r="AA63" s="404"/>
      <c r="AB63" s="404"/>
      <c r="AC63" s="404"/>
      <c r="AD63" s="404"/>
      <c r="AE63" s="404"/>
      <c r="AF63" s="404"/>
      <c r="AG63" s="404"/>
      <c r="AH63" s="404"/>
      <c r="AI63" s="404"/>
      <c r="AJ63" s="404"/>
      <c r="AK63" s="404"/>
      <c r="AL63" s="404"/>
      <c r="AM63" s="404"/>
      <c r="AN63" s="404"/>
      <c r="AO63" s="404"/>
    </row>
    <row r="64" spans="1:41" s="407" customFormat="1" ht="13.5" customHeight="1">
      <c r="A64" s="400" t="s">
        <v>105</v>
      </c>
      <c r="B64" s="400" t="s">
        <v>486</v>
      </c>
      <c r="C64" s="401" t="s">
        <v>57</v>
      </c>
      <c r="D64" s="405">
        <f t="shared" si="41"/>
        <v>7.8631000000000002</v>
      </c>
      <c r="E64" s="406">
        <f t="shared" si="0"/>
        <v>0.78938061164122331</v>
      </c>
      <c r="F64" s="404">
        <f>[4]Htrang2024!E67</f>
        <v>7.8631000000000002</v>
      </c>
      <c r="G64" s="404">
        <f>[4]Htrang2024!F67</f>
        <v>0</v>
      </c>
      <c r="H64" s="404">
        <f>[4]Htrang2024!G67</f>
        <v>0</v>
      </c>
      <c r="I64" s="404">
        <f>[4]Htrang2024!H67</f>
        <v>0</v>
      </c>
      <c r="J64" s="404">
        <f>[4]Htrang2024!I67</f>
        <v>0</v>
      </c>
      <c r="K64" s="404">
        <f>[4]Htrang2024!J67</f>
        <v>0</v>
      </c>
      <c r="L64" s="404">
        <f>[4]Htrang2024!K67</f>
        <v>0</v>
      </c>
      <c r="M64" s="404">
        <f>[4]Htrang2024!L67</f>
        <v>0</v>
      </c>
      <c r="N64" s="404">
        <f>[4]Htrang2024!M67</f>
        <v>0</v>
      </c>
      <c r="O64" s="404">
        <f>[4]Htrang2024!N67</f>
        <v>0</v>
      </c>
      <c r="P64" s="404">
        <f>[4]Htrang2024!O67</f>
        <v>0</v>
      </c>
      <c r="Q64" s="404">
        <f>[4]Htrang2024!P67</f>
        <v>0</v>
      </c>
      <c r="R64" s="404">
        <f>[4]Htrang2024!Q67</f>
        <v>0</v>
      </c>
      <c r="S64" s="404">
        <f>[4]Htrang2024!R67</f>
        <v>0</v>
      </c>
      <c r="T64" s="404">
        <f>[4]Htrang2024!S67</f>
        <v>0</v>
      </c>
      <c r="U64" s="404">
        <f>[4]Htrang2024!T67</f>
        <v>0</v>
      </c>
      <c r="V64" s="404">
        <f>[4]Htrang2024!U67</f>
        <v>0</v>
      </c>
      <c r="W64" s="404"/>
      <c r="X64" s="404"/>
      <c r="Y64" s="404"/>
      <c r="Z64" s="404"/>
      <c r="AA64" s="404"/>
      <c r="AB64" s="404"/>
      <c r="AC64" s="404"/>
      <c r="AD64" s="404"/>
      <c r="AE64" s="404"/>
      <c r="AF64" s="404"/>
      <c r="AG64" s="404"/>
      <c r="AH64" s="404"/>
      <c r="AI64" s="404"/>
      <c r="AJ64" s="404"/>
      <c r="AK64" s="404"/>
      <c r="AL64" s="404"/>
      <c r="AM64" s="404"/>
      <c r="AN64" s="404"/>
      <c r="AO64" s="404"/>
    </row>
    <row r="65" spans="1:41" s="407" customFormat="1" ht="13.5" customHeight="1">
      <c r="A65" s="400" t="s">
        <v>106</v>
      </c>
      <c r="B65" s="400" t="s">
        <v>487</v>
      </c>
      <c r="C65" s="401" t="s">
        <v>24</v>
      </c>
      <c r="D65" s="405">
        <f t="shared" si="41"/>
        <v>17.171199999999999</v>
      </c>
      <c r="E65" s="406">
        <f t="shared" si="0"/>
        <v>1.7238255088468635</v>
      </c>
      <c r="F65" s="404">
        <f>[4]Htrang2024!E68</f>
        <v>17.171199999999999</v>
      </c>
      <c r="G65" s="404">
        <f>[4]Htrang2024!F68</f>
        <v>0</v>
      </c>
      <c r="H65" s="404">
        <f>[4]Htrang2024!G68</f>
        <v>0</v>
      </c>
      <c r="I65" s="404">
        <f>[4]Htrang2024!H68</f>
        <v>0</v>
      </c>
      <c r="J65" s="404">
        <f>[4]Htrang2024!I68</f>
        <v>0</v>
      </c>
      <c r="K65" s="404">
        <f>[4]Htrang2024!J68</f>
        <v>0</v>
      </c>
      <c r="L65" s="404">
        <f>[4]Htrang2024!K68</f>
        <v>0</v>
      </c>
      <c r="M65" s="404">
        <f>[4]Htrang2024!L68</f>
        <v>0</v>
      </c>
      <c r="N65" s="404">
        <f>[4]Htrang2024!M68</f>
        <v>0</v>
      </c>
      <c r="O65" s="404">
        <f>[4]Htrang2024!N68</f>
        <v>0</v>
      </c>
      <c r="P65" s="404">
        <f>[4]Htrang2024!O68</f>
        <v>0</v>
      </c>
      <c r="Q65" s="404">
        <f>[4]Htrang2024!P68</f>
        <v>0</v>
      </c>
      <c r="R65" s="404">
        <f>[4]Htrang2024!Q68</f>
        <v>0</v>
      </c>
      <c r="S65" s="404">
        <f>[4]Htrang2024!R68</f>
        <v>0</v>
      </c>
      <c r="T65" s="404">
        <f>[4]Htrang2024!S68</f>
        <v>0</v>
      </c>
      <c r="U65" s="404">
        <f>[4]Htrang2024!T68</f>
        <v>0</v>
      </c>
      <c r="V65" s="404">
        <f>[4]Htrang2024!U68</f>
        <v>0</v>
      </c>
      <c r="W65" s="404"/>
      <c r="X65" s="404"/>
      <c r="Y65" s="404"/>
      <c r="Z65" s="404"/>
      <c r="AA65" s="404"/>
      <c r="AB65" s="404"/>
      <c r="AC65" s="404"/>
      <c r="AD65" s="404"/>
      <c r="AE65" s="404"/>
      <c r="AF65" s="404"/>
      <c r="AG65" s="404"/>
      <c r="AH65" s="404"/>
      <c r="AI65" s="404"/>
      <c r="AJ65" s="404"/>
      <c r="AK65" s="404"/>
      <c r="AL65" s="404"/>
      <c r="AM65" s="404"/>
      <c r="AN65" s="404"/>
      <c r="AO65" s="404"/>
    </row>
    <row r="66" spans="1:41" ht="15.75" customHeight="1">
      <c r="A66" s="400" t="s">
        <v>107</v>
      </c>
      <c r="B66" s="400" t="s">
        <v>488</v>
      </c>
      <c r="C66" s="401" t="s">
        <v>25</v>
      </c>
      <c r="D66" s="405">
        <f t="shared" si="41"/>
        <v>54.608400000000003</v>
      </c>
      <c r="E66" s="406">
        <f t="shared" si="0"/>
        <v>5.4821650739210463</v>
      </c>
      <c r="F66" s="404">
        <f>[4]Htrang2024!E72</f>
        <v>54.608400000000003</v>
      </c>
      <c r="G66" s="404">
        <f>[4]Htrang2024!F72</f>
        <v>0</v>
      </c>
      <c r="H66" s="404">
        <f>[4]Htrang2024!G72</f>
        <v>0</v>
      </c>
      <c r="I66" s="404">
        <f>[4]Htrang2024!H72</f>
        <v>0</v>
      </c>
      <c r="J66" s="404">
        <f>[4]Htrang2024!I72</f>
        <v>0</v>
      </c>
      <c r="K66" s="404">
        <f>[4]Htrang2024!J72</f>
        <v>0</v>
      </c>
      <c r="L66" s="404">
        <f>[4]Htrang2024!K72</f>
        <v>0</v>
      </c>
      <c r="M66" s="404">
        <f>[4]Htrang2024!L72</f>
        <v>0</v>
      </c>
      <c r="N66" s="404">
        <f>[4]Htrang2024!M72</f>
        <v>0</v>
      </c>
      <c r="O66" s="404">
        <f>[4]Htrang2024!N72</f>
        <v>0</v>
      </c>
      <c r="P66" s="404">
        <f>[4]Htrang2024!O72</f>
        <v>0</v>
      </c>
      <c r="Q66" s="404">
        <f>[4]Htrang2024!P72</f>
        <v>0</v>
      </c>
      <c r="R66" s="404">
        <f>[4]Htrang2024!Q72</f>
        <v>0</v>
      </c>
      <c r="S66" s="404">
        <f>[4]Htrang2024!R72</f>
        <v>0</v>
      </c>
      <c r="T66" s="404">
        <f>[4]Htrang2024!S72</f>
        <v>0</v>
      </c>
      <c r="U66" s="404">
        <f>[4]Htrang2024!T72</f>
        <v>0</v>
      </c>
      <c r="V66" s="404">
        <f>[4]Htrang2024!U72</f>
        <v>0</v>
      </c>
      <c r="W66" s="404"/>
      <c r="X66" s="404"/>
      <c r="Y66" s="404"/>
      <c r="Z66" s="404"/>
      <c r="AA66" s="404"/>
      <c r="AB66" s="404"/>
      <c r="AC66" s="404"/>
      <c r="AD66" s="404"/>
      <c r="AE66" s="404"/>
      <c r="AF66" s="404"/>
      <c r="AG66" s="404"/>
      <c r="AH66" s="404"/>
      <c r="AI66" s="404"/>
      <c r="AJ66" s="404"/>
      <c r="AK66" s="404"/>
      <c r="AL66" s="404"/>
      <c r="AM66" s="404"/>
      <c r="AN66" s="404"/>
      <c r="AO66" s="404"/>
    </row>
    <row r="67" spans="1:41">
      <c r="A67" s="400" t="s">
        <v>108</v>
      </c>
      <c r="B67" s="400" t="s">
        <v>74</v>
      </c>
      <c r="C67" s="401" t="s">
        <v>26</v>
      </c>
      <c r="D67" s="405">
        <f t="shared" si="41"/>
        <v>26.46</v>
      </c>
      <c r="E67" s="406">
        <f t="shared" si="0"/>
        <v>2.6563328692280104</v>
      </c>
      <c r="F67" s="404">
        <f>[4]Htrang2024!E71</f>
        <v>26.46</v>
      </c>
      <c r="G67" s="404">
        <f>[4]Htrang2024!F71</f>
        <v>0</v>
      </c>
      <c r="H67" s="404">
        <f>[4]Htrang2024!G71</f>
        <v>0</v>
      </c>
      <c r="I67" s="404">
        <f>[4]Htrang2024!H71</f>
        <v>0</v>
      </c>
      <c r="J67" s="404">
        <f>[4]Htrang2024!I71</f>
        <v>0</v>
      </c>
      <c r="K67" s="404">
        <f>[4]Htrang2024!J71</f>
        <v>0</v>
      </c>
      <c r="L67" s="404">
        <f>[4]Htrang2024!K71</f>
        <v>0</v>
      </c>
      <c r="M67" s="404">
        <f>[4]Htrang2024!L71</f>
        <v>0</v>
      </c>
      <c r="N67" s="404">
        <f>[4]Htrang2024!M71</f>
        <v>0</v>
      </c>
      <c r="O67" s="404">
        <f>[4]Htrang2024!N71</f>
        <v>0</v>
      </c>
      <c r="P67" s="404">
        <f>[4]Htrang2024!O71</f>
        <v>0</v>
      </c>
      <c r="Q67" s="404">
        <f>[4]Htrang2024!P71</f>
        <v>0</v>
      </c>
      <c r="R67" s="404">
        <f>[4]Htrang2024!Q71</f>
        <v>0</v>
      </c>
      <c r="S67" s="404">
        <f>[4]Htrang2024!R71</f>
        <v>0</v>
      </c>
      <c r="T67" s="404">
        <f>[4]Htrang2024!S71</f>
        <v>0</v>
      </c>
      <c r="U67" s="404">
        <f>[4]Htrang2024!T71</f>
        <v>0</v>
      </c>
      <c r="V67" s="404">
        <f>[4]Htrang2024!U71</f>
        <v>0</v>
      </c>
      <c r="W67" s="404"/>
      <c r="X67" s="404"/>
      <c r="Y67" s="404"/>
      <c r="Z67" s="404"/>
      <c r="AA67" s="404"/>
      <c r="AB67" s="404"/>
      <c r="AC67" s="404"/>
      <c r="AD67" s="404"/>
      <c r="AE67" s="404"/>
      <c r="AF67" s="404"/>
      <c r="AG67" s="404"/>
      <c r="AH67" s="404"/>
      <c r="AI67" s="404"/>
      <c r="AJ67" s="404"/>
      <c r="AK67" s="404"/>
      <c r="AL67" s="404"/>
      <c r="AM67" s="404"/>
      <c r="AN67" s="404"/>
      <c r="AO67" s="404"/>
    </row>
    <row r="68" spans="1:41">
      <c r="A68" s="400" t="s">
        <v>109</v>
      </c>
      <c r="B68" s="400" t="s">
        <v>489</v>
      </c>
      <c r="C68" s="401" t="s">
        <v>38</v>
      </c>
      <c r="D68" s="405">
        <f t="shared" si="41"/>
        <v>6.0095000000000001</v>
      </c>
      <c r="E68" s="406">
        <f t="shared" si="0"/>
        <v>0.60329676408260502</v>
      </c>
      <c r="F68" s="404">
        <f>[4]Htrang2024!E73</f>
        <v>6.0095000000000001</v>
      </c>
      <c r="G68" s="404">
        <f>[4]Htrang2024!F73</f>
        <v>0</v>
      </c>
      <c r="H68" s="404">
        <f>[4]Htrang2024!G73</f>
        <v>0</v>
      </c>
      <c r="I68" s="404">
        <f>[4]Htrang2024!H73</f>
        <v>0</v>
      </c>
      <c r="J68" s="404">
        <f>[4]Htrang2024!I73</f>
        <v>0</v>
      </c>
      <c r="K68" s="404">
        <f>[4]Htrang2024!J73</f>
        <v>0</v>
      </c>
      <c r="L68" s="404">
        <f>[4]Htrang2024!K73</f>
        <v>0</v>
      </c>
      <c r="M68" s="404">
        <f>[4]Htrang2024!L73</f>
        <v>0</v>
      </c>
      <c r="N68" s="404">
        <f>[4]Htrang2024!M73</f>
        <v>0</v>
      </c>
      <c r="O68" s="404">
        <f>[4]Htrang2024!N73</f>
        <v>0</v>
      </c>
      <c r="P68" s="404">
        <f>[4]Htrang2024!O73</f>
        <v>0</v>
      </c>
      <c r="Q68" s="404">
        <f>[4]Htrang2024!P73</f>
        <v>0</v>
      </c>
      <c r="R68" s="404">
        <f>[4]Htrang2024!Q73</f>
        <v>0</v>
      </c>
      <c r="S68" s="404">
        <f>[4]Htrang2024!R73</f>
        <v>0</v>
      </c>
      <c r="T68" s="404">
        <f>[4]Htrang2024!S73</f>
        <v>0</v>
      </c>
      <c r="U68" s="404">
        <f>[4]Htrang2024!T73</f>
        <v>0</v>
      </c>
      <c r="V68" s="404">
        <f>[4]Htrang2024!U73</f>
        <v>0</v>
      </c>
      <c r="W68" s="404"/>
      <c r="X68" s="404"/>
      <c r="Y68" s="404"/>
      <c r="Z68" s="404"/>
      <c r="AA68" s="404"/>
      <c r="AB68" s="404"/>
      <c r="AC68" s="404"/>
      <c r="AD68" s="404"/>
      <c r="AE68" s="404"/>
      <c r="AF68" s="404"/>
      <c r="AG68" s="404"/>
      <c r="AH68" s="404"/>
      <c r="AI68" s="404"/>
      <c r="AJ68" s="404"/>
      <c r="AK68" s="404"/>
      <c r="AL68" s="404"/>
      <c r="AM68" s="404"/>
      <c r="AN68" s="404"/>
      <c r="AO68" s="404"/>
    </row>
    <row r="69" spans="1:41">
      <c r="A69" s="390">
        <v>3</v>
      </c>
      <c r="B69" s="390" t="s">
        <v>161</v>
      </c>
      <c r="C69" s="391" t="s">
        <v>110</v>
      </c>
      <c r="D69" s="386">
        <f>D70+D71+D72</f>
        <v>0.54269999999999996</v>
      </c>
      <c r="E69" s="392">
        <f t="shared" si="0"/>
        <v>5.4481929256615311E-2</v>
      </c>
      <c r="F69" s="388">
        <f t="shared" ref="F69:AJ69" si="42">F70+F71+F72</f>
        <v>0.54269999999999996</v>
      </c>
      <c r="G69" s="388">
        <f t="shared" si="42"/>
        <v>0</v>
      </c>
      <c r="H69" s="388">
        <f t="shared" si="42"/>
        <v>0</v>
      </c>
      <c r="I69" s="388">
        <f t="shared" si="42"/>
        <v>0</v>
      </c>
      <c r="J69" s="388">
        <f t="shared" si="42"/>
        <v>0</v>
      </c>
      <c r="K69" s="388">
        <f t="shared" si="42"/>
        <v>0</v>
      </c>
      <c r="L69" s="388">
        <f t="shared" si="42"/>
        <v>0</v>
      </c>
      <c r="M69" s="388">
        <f t="shared" si="42"/>
        <v>0</v>
      </c>
      <c r="N69" s="388">
        <f t="shared" si="42"/>
        <v>0</v>
      </c>
      <c r="O69" s="388">
        <f t="shared" si="42"/>
        <v>0</v>
      </c>
      <c r="P69" s="388">
        <f t="shared" si="42"/>
        <v>0</v>
      </c>
      <c r="Q69" s="388">
        <f t="shared" si="42"/>
        <v>0</v>
      </c>
      <c r="R69" s="388">
        <f t="shared" si="42"/>
        <v>0</v>
      </c>
      <c r="S69" s="388">
        <f t="shared" si="42"/>
        <v>0</v>
      </c>
      <c r="T69" s="388">
        <f t="shared" si="42"/>
        <v>0</v>
      </c>
      <c r="U69" s="388">
        <f t="shared" si="42"/>
        <v>0</v>
      </c>
      <c r="V69" s="388">
        <f t="shared" si="42"/>
        <v>0</v>
      </c>
      <c r="W69" s="388">
        <f t="shared" si="42"/>
        <v>0</v>
      </c>
      <c r="X69" s="388">
        <f t="shared" si="42"/>
        <v>0</v>
      </c>
      <c r="Y69" s="388">
        <f t="shared" si="42"/>
        <v>0</v>
      </c>
      <c r="Z69" s="388">
        <f t="shared" si="42"/>
        <v>0</v>
      </c>
      <c r="AA69" s="388">
        <f t="shared" si="42"/>
        <v>0</v>
      </c>
      <c r="AB69" s="388">
        <f t="shared" si="42"/>
        <v>0</v>
      </c>
      <c r="AC69" s="388">
        <f t="shared" si="42"/>
        <v>0</v>
      </c>
      <c r="AD69" s="388">
        <f t="shared" si="42"/>
        <v>0</v>
      </c>
      <c r="AE69" s="388">
        <f t="shared" si="42"/>
        <v>0</v>
      </c>
      <c r="AF69" s="388">
        <f t="shared" si="42"/>
        <v>0</v>
      </c>
      <c r="AG69" s="388">
        <f t="shared" si="42"/>
        <v>0</v>
      </c>
      <c r="AH69" s="388">
        <f t="shared" si="42"/>
        <v>0</v>
      </c>
      <c r="AI69" s="388">
        <f t="shared" si="42"/>
        <v>0</v>
      </c>
      <c r="AJ69" s="388">
        <f t="shared" si="42"/>
        <v>0</v>
      </c>
      <c r="AK69" s="388">
        <f t="shared" ref="AK69:AO69" si="43">AK70+AK71+AK72</f>
        <v>0</v>
      </c>
      <c r="AL69" s="388">
        <f t="shared" si="43"/>
        <v>0</v>
      </c>
      <c r="AM69" s="388">
        <f t="shared" si="43"/>
        <v>0</v>
      </c>
      <c r="AN69" s="388">
        <f t="shared" si="43"/>
        <v>0</v>
      </c>
      <c r="AO69" s="388">
        <f t="shared" si="43"/>
        <v>0</v>
      </c>
    </row>
    <row r="70" spans="1:41">
      <c r="A70" s="400" t="s">
        <v>111</v>
      </c>
      <c r="B70" s="400" t="s">
        <v>75</v>
      </c>
      <c r="C70" s="401" t="s">
        <v>39</v>
      </c>
      <c r="D70" s="405">
        <f>SUM(F70:AO70)</f>
        <v>0.54269999999999996</v>
      </c>
      <c r="E70" s="406">
        <f t="shared" ref="E70:E76" si="44">D70*100/$D$6</f>
        <v>5.4481929256615311E-2</v>
      </c>
      <c r="F70" s="404">
        <f>[4]Htrang2024!E76</f>
        <v>0.54269999999999996</v>
      </c>
      <c r="G70" s="404">
        <f>[4]Htrang2024!F76</f>
        <v>0</v>
      </c>
      <c r="H70" s="404">
        <f>[4]Htrang2024!G76</f>
        <v>0</v>
      </c>
      <c r="I70" s="404">
        <f>[4]Htrang2024!H76</f>
        <v>0</v>
      </c>
      <c r="J70" s="404">
        <f>[4]Htrang2024!I76</f>
        <v>0</v>
      </c>
      <c r="K70" s="404">
        <f>[4]Htrang2024!J76</f>
        <v>0</v>
      </c>
      <c r="L70" s="404">
        <f>[4]Htrang2024!K76</f>
        <v>0</v>
      </c>
      <c r="M70" s="404">
        <f>[4]Htrang2024!L76</f>
        <v>0</v>
      </c>
      <c r="N70" s="404">
        <f>[4]Htrang2024!M76</f>
        <v>0</v>
      </c>
      <c r="O70" s="404">
        <f>[4]Htrang2024!N76</f>
        <v>0</v>
      </c>
      <c r="P70" s="404">
        <f>[4]Htrang2024!O76</f>
        <v>0</v>
      </c>
      <c r="Q70" s="404">
        <f>[4]Htrang2024!P76</f>
        <v>0</v>
      </c>
      <c r="R70" s="404">
        <f>[4]Htrang2024!Q76</f>
        <v>0</v>
      </c>
      <c r="S70" s="404">
        <f>[4]Htrang2024!R76</f>
        <v>0</v>
      </c>
      <c r="T70" s="404">
        <f>[4]Htrang2024!S76</f>
        <v>0</v>
      </c>
      <c r="U70" s="404">
        <f>[4]Htrang2024!T76</f>
        <v>0</v>
      </c>
      <c r="V70" s="404">
        <f>[4]Htrang2024!U76</f>
        <v>0</v>
      </c>
      <c r="W70" s="404"/>
      <c r="X70" s="404"/>
      <c r="Y70" s="404"/>
      <c r="Z70" s="404"/>
      <c r="AA70" s="404"/>
      <c r="AB70" s="404"/>
      <c r="AC70" s="404"/>
      <c r="AD70" s="404"/>
      <c r="AE70" s="404"/>
      <c r="AF70" s="404"/>
      <c r="AG70" s="404"/>
      <c r="AH70" s="404"/>
      <c r="AI70" s="404"/>
      <c r="AJ70" s="404"/>
      <c r="AK70" s="404"/>
      <c r="AL70" s="404"/>
      <c r="AM70" s="404"/>
      <c r="AN70" s="404"/>
      <c r="AO70" s="404"/>
    </row>
    <row r="71" spans="1:41">
      <c r="A71" s="400" t="s">
        <v>112</v>
      </c>
      <c r="B71" s="400" t="s">
        <v>76</v>
      </c>
      <c r="C71" s="401" t="s">
        <v>40</v>
      </c>
      <c r="D71" s="405">
        <f>SUM(F71:AO71)</f>
        <v>0</v>
      </c>
      <c r="E71" s="406">
        <f t="shared" si="44"/>
        <v>0</v>
      </c>
      <c r="F71" s="404">
        <f>[4]Htrang2024!E77</f>
        <v>0</v>
      </c>
      <c r="G71" s="404">
        <f>[4]Htrang2024!F77</f>
        <v>0</v>
      </c>
      <c r="H71" s="404">
        <f>[4]Htrang2024!G77</f>
        <v>0</v>
      </c>
      <c r="I71" s="404">
        <f>[4]Htrang2024!H77</f>
        <v>0</v>
      </c>
      <c r="J71" s="404">
        <f>[4]Htrang2024!I77</f>
        <v>0</v>
      </c>
      <c r="K71" s="404">
        <f>[4]Htrang2024!J77</f>
        <v>0</v>
      </c>
      <c r="L71" s="404">
        <f>[4]Htrang2024!K77</f>
        <v>0</v>
      </c>
      <c r="M71" s="404">
        <f>[4]Htrang2024!L77</f>
        <v>0</v>
      </c>
      <c r="N71" s="404">
        <f>[4]Htrang2024!M77</f>
        <v>0</v>
      </c>
      <c r="O71" s="404">
        <f>[4]Htrang2024!N77</f>
        <v>0</v>
      </c>
      <c r="P71" s="404">
        <f>[4]Htrang2024!O77</f>
        <v>0</v>
      </c>
      <c r="Q71" s="404">
        <f>[4]Htrang2024!P77</f>
        <v>0</v>
      </c>
      <c r="R71" s="404">
        <f>[4]Htrang2024!Q77</f>
        <v>0</v>
      </c>
      <c r="S71" s="404">
        <f>[4]Htrang2024!R77</f>
        <v>0</v>
      </c>
      <c r="T71" s="404">
        <f>[4]Htrang2024!S77</f>
        <v>0</v>
      </c>
      <c r="U71" s="404">
        <f>[4]Htrang2024!T77</f>
        <v>0</v>
      </c>
      <c r="V71" s="404">
        <f>[4]Htrang2024!U77</f>
        <v>0</v>
      </c>
      <c r="W71" s="404"/>
      <c r="X71" s="404"/>
      <c r="Y71" s="404"/>
      <c r="Z71" s="404"/>
      <c r="AA71" s="404"/>
      <c r="AB71" s="404"/>
      <c r="AC71" s="404"/>
      <c r="AD71" s="404"/>
      <c r="AE71" s="404"/>
      <c r="AF71" s="404"/>
      <c r="AG71" s="404"/>
      <c r="AH71" s="404"/>
      <c r="AI71" s="404"/>
      <c r="AJ71" s="404"/>
      <c r="AK71" s="404"/>
      <c r="AL71" s="404"/>
      <c r="AM71" s="404"/>
      <c r="AN71" s="404"/>
      <c r="AO71" s="404"/>
    </row>
    <row r="72" spans="1:41">
      <c r="A72" s="400" t="s">
        <v>113</v>
      </c>
      <c r="B72" s="400" t="s">
        <v>490</v>
      </c>
      <c r="C72" s="401" t="s">
        <v>41</v>
      </c>
      <c r="D72" s="405">
        <f>SUM(F72:AO72)</f>
        <v>0</v>
      </c>
      <c r="E72" s="406">
        <f t="shared" si="44"/>
        <v>0</v>
      </c>
      <c r="F72" s="404">
        <f>[4]Htrang2024!E78</f>
        <v>0</v>
      </c>
      <c r="G72" s="404">
        <f>[4]Htrang2024!F78</f>
        <v>0</v>
      </c>
      <c r="H72" s="404">
        <f>[4]Htrang2024!G78</f>
        <v>0</v>
      </c>
      <c r="I72" s="404">
        <f>[4]Htrang2024!H78</f>
        <v>0</v>
      </c>
      <c r="J72" s="404">
        <f>[4]Htrang2024!I78</f>
        <v>0</v>
      </c>
      <c r="K72" s="404">
        <f>[4]Htrang2024!J78</f>
        <v>0</v>
      </c>
      <c r="L72" s="404">
        <f>[4]Htrang2024!K78</f>
        <v>0</v>
      </c>
      <c r="M72" s="404">
        <f>[4]Htrang2024!L78</f>
        <v>0</v>
      </c>
      <c r="N72" s="404">
        <f>[4]Htrang2024!M78</f>
        <v>0</v>
      </c>
      <c r="O72" s="404">
        <f>[4]Htrang2024!N78</f>
        <v>0</v>
      </c>
      <c r="P72" s="404">
        <f>[4]Htrang2024!O78</f>
        <v>0</v>
      </c>
      <c r="Q72" s="404">
        <f>[4]Htrang2024!P78</f>
        <v>0</v>
      </c>
      <c r="R72" s="404">
        <f>[4]Htrang2024!Q78</f>
        <v>0</v>
      </c>
      <c r="S72" s="404">
        <f>[4]Htrang2024!R78</f>
        <v>0</v>
      </c>
      <c r="T72" s="404">
        <f>[4]Htrang2024!S78</f>
        <v>0</v>
      </c>
      <c r="U72" s="404">
        <f>[4]Htrang2024!T78</f>
        <v>0</v>
      </c>
      <c r="V72" s="404">
        <f>[4]Htrang2024!U78</f>
        <v>0</v>
      </c>
      <c r="W72" s="404"/>
      <c r="X72" s="404"/>
      <c r="Y72" s="404"/>
      <c r="Z72" s="404"/>
      <c r="AA72" s="404"/>
      <c r="AB72" s="404"/>
      <c r="AC72" s="404"/>
      <c r="AD72" s="404"/>
      <c r="AE72" s="404"/>
      <c r="AF72" s="404"/>
      <c r="AG72" s="404"/>
      <c r="AH72" s="404"/>
      <c r="AI72" s="404"/>
      <c r="AJ72" s="404"/>
      <c r="AK72" s="404"/>
      <c r="AL72" s="404"/>
      <c r="AM72" s="404"/>
      <c r="AN72" s="404"/>
      <c r="AO72" s="404"/>
    </row>
    <row r="73" spans="1:41">
      <c r="A73" s="390" t="s">
        <v>491</v>
      </c>
      <c r="B73" s="390" t="s">
        <v>492</v>
      </c>
      <c r="C73" s="391" t="s">
        <v>493</v>
      </c>
      <c r="D73" s="386">
        <f>D74+D75+D76</f>
        <v>0</v>
      </c>
      <c r="E73" s="392">
        <f t="shared" si="44"/>
        <v>0</v>
      </c>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c r="AG73" s="408"/>
      <c r="AH73" s="408"/>
      <c r="AI73" s="408"/>
      <c r="AJ73" s="408"/>
      <c r="AK73" s="408"/>
      <c r="AL73" s="408"/>
      <c r="AM73" s="408"/>
      <c r="AN73" s="408"/>
      <c r="AO73" s="408"/>
    </row>
    <row r="74" spans="1:41" ht="25.5">
      <c r="A74" s="400">
        <v>1</v>
      </c>
      <c r="B74" s="400" t="s">
        <v>494</v>
      </c>
      <c r="C74" s="401" t="s">
        <v>495</v>
      </c>
      <c r="D74" s="405">
        <f>SUM(F74:AO74)</f>
        <v>0</v>
      </c>
      <c r="E74" s="406">
        <f t="shared" si="44"/>
        <v>0</v>
      </c>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row>
    <row r="75" spans="1:41">
      <c r="A75" s="400">
        <v>2</v>
      </c>
      <c r="B75" s="400" t="s">
        <v>496</v>
      </c>
      <c r="C75" s="401" t="s">
        <v>497</v>
      </c>
      <c r="D75" s="405">
        <f>SUM(F75:AO75)</f>
        <v>0</v>
      </c>
      <c r="E75" s="406">
        <f t="shared" si="44"/>
        <v>0</v>
      </c>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row>
    <row r="76" spans="1:41" ht="25.5">
      <c r="A76" s="409">
        <v>3</v>
      </c>
      <c r="B76" s="409" t="s">
        <v>498</v>
      </c>
      <c r="C76" s="410" t="s">
        <v>499</v>
      </c>
      <c r="D76" s="411">
        <f>SUM(F76:AO76)</f>
        <v>0</v>
      </c>
      <c r="E76" s="412">
        <f t="shared" si="44"/>
        <v>0</v>
      </c>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row>
  </sheetData>
  <autoFilter ref="A5:AO5"/>
  <mergeCells count="6">
    <mergeCell ref="A2:AO2"/>
    <mergeCell ref="A3:A4"/>
    <mergeCell ref="B3:B4"/>
    <mergeCell ref="C3:C4"/>
    <mergeCell ref="D3:D4"/>
    <mergeCell ref="E3:E4"/>
  </mergeCells>
  <dataValidations count="2">
    <dataValidation type="decimal" allowBlank="1" showInputMessage="1" showErrorMessage="1" errorTitle="NHẬP SAI KÝ TỰ" error="Bạn phải nhập số!" sqref="F29:AO29 F33:AO33 F43:AO43 F51:AO51 F69:AO69 F14:AO14 F18:AO18 F25:AO26">
      <formula1>0</formula1>
      <formula2>9.99999999999999E+37</formula2>
    </dataValidation>
    <dataValidation type="list" allowBlank="1" showInputMessage="1" showErrorMessage="1" sqref="D1:E1">
      <formula1>PhannamQHKH</formula1>
    </dataValidation>
  </dataValidations>
  <printOptions horizontalCentered="1"/>
  <pageMargins left="0.11811023622047245" right="0.15748031496062992" top="0.39370078740157483" bottom="0.23622047244094491" header="0.15748031496062992" footer="0.15748031496062992"/>
  <pageSetup paperSize="9" scale="67" orientation="landscape" r:id="rId1"/>
  <headerFooter alignWithMargins="0"/>
  <ignoredErrors>
    <ignoredError sqref="F51:V5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105</vt:i4>
      </vt:variant>
    </vt:vector>
  </HeadingPairs>
  <TitlesOfParts>
    <vt:vector size="146" baseType="lpstr">
      <vt:lpstr>Phan ky</vt:lpstr>
      <vt:lpstr>BANGTINH</vt:lpstr>
      <vt:lpstr>NhuCau (2LUU)</vt:lpstr>
      <vt:lpstr>NhuCau</vt:lpstr>
      <vt:lpstr>NhuCau (THU HỒI)</vt:lpstr>
      <vt:lpstr>Kiem Tra Ptu am</vt:lpstr>
      <vt:lpstr>MUCLUC</vt:lpstr>
      <vt:lpstr>HienTrang</vt:lpstr>
      <vt:lpstr>CH01</vt:lpstr>
      <vt:lpstr>CH04</vt:lpstr>
      <vt:lpstr>CH03-1</vt:lpstr>
      <vt:lpstr>CH04-1</vt:lpstr>
      <vt:lpstr>CH05</vt:lpstr>
      <vt:lpstr>CH06</vt:lpstr>
      <vt:lpstr>CH07</vt:lpstr>
      <vt:lpstr>CH24</vt:lpstr>
      <vt:lpstr>CH17</vt:lpstr>
      <vt:lpstr>CH18</vt:lpstr>
      <vt:lpstr>CH19</vt:lpstr>
      <vt:lpstr>CH20</vt:lpstr>
      <vt:lpstr>CH25</vt:lpstr>
      <vt:lpstr>Sheet1</vt:lpstr>
      <vt:lpstr>CH10</vt:lpstr>
      <vt:lpstr>CH12</vt:lpstr>
      <vt:lpstr>CH13</vt:lpstr>
      <vt:lpstr>CH15-1</vt:lpstr>
      <vt:lpstr>PHU LUC 2</vt:lpstr>
      <vt:lpstr>PHU LUC 3</vt:lpstr>
      <vt:lpstr>PHU LUC 4</vt:lpstr>
      <vt:lpstr>PHU LUC 5</vt:lpstr>
      <vt:lpstr>biểu CMD báo cáo</vt:lpstr>
      <vt:lpstr>CƠ CẤU</vt:lpstr>
      <vt:lpstr>Sheet2</vt:lpstr>
      <vt:lpstr>I</vt:lpstr>
      <vt:lpstr>Biểu chi tiêu chuyển tiếp I</vt:lpstr>
      <vt:lpstr>Biểu chi tiêu chuyển tiếp II</vt:lpstr>
      <vt:lpstr>II</vt:lpstr>
      <vt:lpstr>III</vt:lpstr>
      <vt:lpstr>PHU LUC 6</vt:lpstr>
      <vt:lpstr>PHU LUC 7</vt:lpstr>
      <vt:lpstr>Danh muc Thanh Tri</vt:lpstr>
      <vt:lpstr>CakyQuyhoach</vt:lpstr>
      <vt:lpstr>'NhuCau (2LUU)'!COLMadat</vt:lpstr>
      <vt:lpstr>'NhuCau (THU HỒI)'!COLMadat</vt:lpstr>
      <vt:lpstr>COLMadat</vt:lpstr>
      <vt:lpstr>'NhuCau (2LUU)'!CSD_giam</vt:lpstr>
      <vt:lpstr>'NhuCau (THU HỒI)'!CSD_giam</vt:lpstr>
      <vt:lpstr>CSD_giam</vt:lpstr>
      <vt:lpstr>'NhuCau (2LUU)'!CTR_THHOI</vt:lpstr>
      <vt:lpstr>'NhuCau (THU HỒI)'!CTR_THHOI</vt:lpstr>
      <vt:lpstr>CTR_THHOI</vt:lpstr>
      <vt:lpstr>diadiem</vt:lpstr>
      <vt:lpstr>'NhuCau (2LUU)'!Dientich_NC</vt:lpstr>
      <vt:lpstr>'NhuCau (THU HỒI)'!Dientich_NC</vt:lpstr>
      <vt:lpstr>Dientich_NC</vt:lpstr>
      <vt:lpstr>'NhuCau (2LUU)'!DVHC</vt:lpstr>
      <vt:lpstr>'NhuCau (THU HỒI)'!DVHC</vt:lpstr>
      <vt:lpstr>DVHC</vt:lpstr>
      <vt:lpstr>'PHU LUC 2'!H01_HT</vt:lpstr>
      <vt:lpstr>'PHU LUC 3'!H01_HT</vt:lpstr>
      <vt:lpstr>H01_HT</vt:lpstr>
      <vt:lpstr>Kykehoach</vt:lpstr>
      <vt:lpstr>'NhuCau (2LUU)'!LUC_CLN</vt:lpstr>
      <vt:lpstr>'NhuCau (THU HỒI)'!LUC_CLN</vt:lpstr>
      <vt:lpstr>LUC_CLN</vt:lpstr>
      <vt:lpstr>'NhuCau (2LUU)'!LUC_LMU</vt:lpstr>
      <vt:lpstr>'NhuCau (THU HỒI)'!LUC_LMU</vt:lpstr>
      <vt:lpstr>LUC_LMU</vt:lpstr>
      <vt:lpstr>'NhuCau (2LUU)'!LUC_LNP</vt:lpstr>
      <vt:lpstr>'NhuCau (THU HỒI)'!LUC_LNP</vt:lpstr>
      <vt:lpstr>LUC_LNP</vt:lpstr>
      <vt:lpstr>'NhuCau (2LUU)'!LUC_NTS</vt:lpstr>
      <vt:lpstr>'NhuCau (THU HỒI)'!LUC_NTS</vt:lpstr>
      <vt:lpstr>LUC_NTS</vt:lpstr>
      <vt:lpstr>'NhuCau (2LUU)'!madatNC</vt:lpstr>
      <vt:lpstr>'NhuCau (THU HỒI)'!madatNC</vt:lpstr>
      <vt:lpstr>madatNC</vt:lpstr>
      <vt:lpstr>nam_KH_01</vt:lpstr>
      <vt:lpstr>nam_KH_02</vt:lpstr>
      <vt:lpstr>nam_KH_03</vt:lpstr>
      <vt:lpstr>nam_KH_04</vt:lpstr>
      <vt:lpstr>nam_KH_05</vt:lpstr>
      <vt:lpstr>'NhuCau (2LUU)'!namkh</vt:lpstr>
      <vt:lpstr>'NhuCau (THU HỒI)'!namkh</vt:lpstr>
      <vt:lpstr>namkh</vt:lpstr>
      <vt:lpstr>'NhuCau (2LUU)'!NC_giam</vt:lpstr>
      <vt:lpstr>'NhuCau (THU HỒI)'!NC_giam</vt:lpstr>
      <vt:lpstr>NC_giam</vt:lpstr>
      <vt:lpstr>'NhuCau (2LUU)'!NC_NNP</vt:lpstr>
      <vt:lpstr>'NhuCau (THU HỒI)'!NC_NNP</vt:lpstr>
      <vt:lpstr>NC_NNP</vt:lpstr>
      <vt:lpstr>'NhuCau (2LUU)'!NC_PNN</vt:lpstr>
      <vt:lpstr>'NhuCau (THU HỒI)'!NC_PNN</vt:lpstr>
      <vt:lpstr>NC_PNN</vt:lpstr>
      <vt:lpstr>PhannamQHKH</vt:lpstr>
      <vt:lpstr>'NhuCau (2LUU)'!PNN_PNN</vt:lpstr>
      <vt:lpstr>'NhuCau (THU HỒI)'!PNN_PNN</vt:lpstr>
      <vt:lpstr>PNN_PNN</vt:lpstr>
      <vt:lpstr>'Biểu chi tiêu chuyển tiếp I'!Print_Area</vt:lpstr>
      <vt:lpstr>'Biểu chi tiêu chuyển tiếp II'!Print_Area</vt:lpstr>
      <vt:lpstr>'CH01'!Print_Area</vt:lpstr>
      <vt:lpstr>'CH03-1'!Print_Area</vt:lpstr>
      <vt:lpstr>'CH07'!Print_Area</vt:lpstr>
      <vt:lpstr>'CH15-1'!Print_Area</vt:lpstr>
      <vt:lpstr>'CH17'!Print_Area</vt:lpstr>
      <vt:lpstr>'CH24'!Print_Area</vt:lpstr>
      <vt:lpstr>'CH25'!Print_Area</vt:lpstr>
      <vt:lpstr>HienTrang!Print_Area</vt:lpstr>
      <vt:lpstr>MUCLUC!Print_Area</vt:lpstr>
      <vt:lpstr>NhuCau!Print_Area</vt:lpstr>
      <vt:lpstr>'NhuCau (2LUU)'!Print_Area</vt:lpstr>
      <vt:lpstr>'NhuCau (THU HỒI)'!Print_Area</vt:lpstr>
      <vt:lpstr>'PHU LUC 2'!Print_Area</vt:lpstr>
      <vt:lpstr>'PHU LUC 3'!Print_Area</vt:lpstr>
      <vt:lpstr>'PHU LUC 5'!Print_Area</vt:lpstr>
      <vt:lpstr>'CH01'!Print_Titles</vt:lpstr>
      <vt:lpstr>'CH04'!Print_Titles</vt:lpstr>
      <vt:lpstr>'CH17'!Print_Titles</vt:lpstr>
      <vt:lpstr>'CH18'!Print_Titles</vt:lpstr>
      <vt:lpstr>'CH19'!Print_Titles</vt:lpstr>
      <vt:lpstr>'CH20'!Print_Titles</vt:lpstr>
      <vt:lpstr>'CH25'!Print_Titles</vt:lpstr>
      <vt:lpstr>'PHU LUC 2'!Print_Titles</vt:lpstr>
      <vt:lpstr>'PHU LUC 3'!Print_Titles</vt:lpstr>
      <vt:lpstr>'PHU LUC 4'!Print_Titles</vt:lpstr>
      <vt:lpstr>'PHU LUC 5'!Print_Titles</vt:lpstr>
      <vt:lpstr>'PHU LUC 6'!Print_Titles</vt:lpstr>
      <vt:lpstr>'PHU LUC 7'!Print_Titles</vt:lpstr>
      <vt:lpstr>'NhuCau (2LUU)'!RDD_giam_LNP</vt:lpstr>
      <vt:lpstr>'NhuCau (THU HỒI)'!RDD_giam_LNP</vt:lpstr>
      <vt:lpstr>RDD_giam_LNP</vt:lpstr>
      <vt:lpstr>'NhuCau (2LUU)'!RDD_giam_NN</vt:lpstr>
      <vt:lpstr>'NhuCau (THU HỒI)'!RDD_giam_NN</vt:lpstr>
      <vt:lpstr>RDD_giam_NN</vt:lpstr>
      <vt:lpstr>'NhuCau (2LUU)'!RPH_giam_LNP</vt:lpstr>
      <vt:lpstr>'NhuCau (THU HỒI)'!RPH_giam_LNP</vt:lpstr>
      <vt:lpstr>RPH_giam_LNP</vt:lpstr>
      <vt:lpstr>'NhuCau (2LUU)'!RPH_giam_NN</vt:lpstr>
      <vt:lpstr>'NhuCau (THU HỒI)'!RPH_giam_NN</vt:lpstr>
      <vt:lpstr>RPH_giam_NN</vt:lpstr>
      <vt:lpstr>'NhuCau (2LUU)'!RSX_giam_LNP</vt:lpstr>
      <vt:lpstr>'NhuCau (THU HỒI)'!RSX_giam_LNP</vt:lpstr>
      <vt:lpstr>RSX_giam_LNP</vt:lpstr>
      <vt:lpstr>'NhuCau (2LUU)'!RSX_giam_NN</vt:lpstr>
      <vt:lpstr>'NhuCau (THU HỒI)'!RSX_giam_NN</vt:lpstr>
      <vt:lpstr>RSX_giam_NN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BIEU QH</dc:title>
  <dc:creator>PHAMVANTUAN</dc:creator>
  <cp:lastModifiedBy>Admin</cp:lastModifiedBy>
  <cp:lastPrinted>2026-01-22T02:06:41Z</cp:lastPrinted>
  <dcterms:created xsi:type="dcterms:W3CDTF">2014-09-15T23:01:31Z</dcterms:created>
  <dcterms:modified xsi:type="dcterms:W3CDTF">2026-02-08T16:42:02Z</dcterms:modified>
</cp:coreProperties>
</file>